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6.xml" ContentType="application/vnd.openxmlformats-officedocument.drawing+xml"/>
  <Override PartName="/xl/tables/table1.xml" ContentType="application/vnd.openxmlformats-officedocument.spreadsheetml.tab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7.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charts/chartEx1.xml" ContentType="application/vnd.ms-office.chartex+xml"/>
  <Override PartName="/xl/charts/colors280.xml" ContentType="application/vnd.ms-office.chartcolorstyle+xml"/>
  <Override PartName="/xl/charts/style28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11/relationships/webextensiontaskpanes" Target="xl/webextensions/taskpanes.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updateLinks="always" codeName="ThisWorkbook"/>
  <mc:AlternateContent xmlns:mc="http://schemas.openxmlformats.org/markup-compatibility/2006">
    <mc:Choice Requires="x15">
      <x15ac:absPath xmlns:x15ac="http://schemas.microsoft.com/office/spreadsheetml/2010/11/ac" url="https://northeastern.sharepoint.com/sites/360HuntingtonFund-All/Shared Documents/General/Portfolio Management/"/>
    </mc:Choice>
  </mc:AlternateContent>
  <xr:revisionPtr revIDLastSave="0" documentId="8_{0F08F5C7-0A3F-4B0E-BE28-22B76D1DF4B9}" xr6:coauthVersionLast="47" xr6:coauthVersionMax="47" xr10:uidLastSave="{00000000-0000-0000-0000-000000000000}"/>
  <bookViews>
    <workbookView xWindow="0" yWindow="0" windowWidth="28800" windowHeight="18000" tabRatio="729" firstSheet="7" activeTab="7" xr2:uid="{C909AD63-D266-40B8-9D77-9033E3FE4D86}"/>
  </bookViews>
  <sheets>
    <sheet name="Mapping" sheetId="2" r:id="rId1"/>
    <sheet name="Reconciliation" sheetId="11" r:id="rId2"/>
    <sheet name="Sectorwise Breakdown" sheetId="26" r:id="rId3"/>
    <sheet name="Returns" sheetId="23" r:id="rId4"/>
    <sheet name="Matrix Library" sheetId="10" state="hidden" r:id="rId5"/>
    <sheet name="NAVTracking" sheetId="22" state="hidden" r:id="rId6"/>
    <sheet name="PB_CACHE" sheetId="17" state="veryHidden" r:id="rId7"/>
    <sheet name="Portfolio" sheetId="1" r:id="rId8"/>
    <sheet name="Summary" sheetId="6" r:id="rId9"/>
    <sheet name="ChartPack" sheetId="21" r:id="rId10"/>
    <sheet name="SM Dashboard" sheetId="20" r:id="rId11"/>
    <sheet name="Descriptions" sheetId="14" state="hidden" r:id="rId12"/>
    <sheet name="Visualization of Rebalancing" sheetId="31" state="hidden" r:id="rId13"/>
    <sheet name="Porfolio Rebalance" sheetId="28" r:id="rId14"/>
    <sheet name="Portfolio Rebalance Plan" sheetId="30" state="hidden" r:id="rId15"/>
    <sheet name="Cash Movement" sheetId="29" r:id="rId16"/>
    <sheet name="Watchlist" sheetId="15" r:id="rId17"/>
    <sheet name="Old Positions" sheetId="27" r:id="rId18"/>
    <sheet name="ESG" sheetId="12" state="hidden" r:id="rId19"/>
    <sheet name="ThinkCell" sheetId="4" state="hidden" r:id="rId20"/>
    <sheet name="CACHE_CHARTS_JS" sheetId="24" state="veryHidden" r:id="rId21"/>
    <sheet name="PB_CACHE_JS" sheetId="25" state="veryHidden" r:id="rId22"/>
  </sheets>
  <externalReferences>
    <externalReference r:id="rId23"/>
  </externalReferences>
  <definedNames>
    <definedName name="___thinkcellJCAAAAAAAAAAAAAAAAANQF2KJ7D6LXCAWVO7OGAZTXAYW" localSheetId="19" hidden="1">ThinkCell!$E$2:$Q$46</definedName>
    <definedName name="_xlnm._FilterDatabase" localSheetId="15" hidden="1">'Cash Movement'!$A$47:$N$65</definedName>
    <definedName name="_xlnm._FilterDatabase" localSheetId="7" hidden="1">Portfolio!$A$4:$BV$47</definedName>
    <definedName name="_xlchart.v5.0" hidden="1">'Cash Movement'!$C$48:$C$66</definedName>
    <definedName name="_xlchart.v5.1" hidden="1">'Cash Movement'!$N$48:$N$66</definedName>
    <definedName name="AssetClass_ETF">'Sectorwise Breakdown'!$E$5</definedName>
    <definedName name="AssetClass_Stock">'Sectorwise Breakdown'!$D$5</definedName>
    <definedName name="Beta">OFFSET(Portfolio!$O$5,1,0):OFFSET(Portfolio!$O$47,-1,0)</definedName>
    <definedName name="Beta_Cont">OFFSET(Portfolio!$T$5,1,0):OFFSET(Portfolio!$T$47,-1,0)</definedName>
    <definedName name="Beta_Stress">OFFSET(Portfolio!$Q$5,1,0):OFFSET(Portfolio!$Q$47,-1,0)</definedName>
    <definedName name="Cluster_Manager">OFFSET(Portfolio!$BU$5,1,0):OFFSET(Portfolio!$BU$47,-1,0)</definedName>
    <definedName name="CoVar_Alpha">'Matrix Library'!$A$65</definedName>
    <definedName name="CoVar_Stress">'Matrix Library'!$A$122</definedName>
    <definedName name="CoVar_Total">'Matrix Library'!$A$8</definedName>
    <definedName name="Current_Value">OFFSET(Portfolio!$H$5,1,0):OFFSET(Portfolio!$H$47,-1,0)</definedName>
    <definedName name="Current_Weight">OFFSET(Portfolio!$I$5,1,0):OFFSET(Portfolio!$I$47,-1,0)</definedName>
    <definedName name="DataFields">Returns!$A:$A</definedName>
    <definedName name="DataSheet">Returns!$1:$1048576</definedName>
    <definedName name="DataStreams">Returns!$6:$6</definedName>
    <definedName name="DateRange">HOMECELL:ENDCELL</definedName>
    <definedName name="Day_Change">OFFSET(Portfolio!$N$5,1,0):OFFSET(Portfolio!$N$47,-1,0)</definedName>
    <definedName name="Earnings_Yield">OFFSET(Portfolio!$AB$5,1,0):OFFSET(Portfolio!$AB$47,-1,0)</definedName>
    <definedName name="ENDCELL">Returns!$A$885</definedName>
    <definedName name="EndDate">Returns!$C$3</definedName>
    <definedName name="First_Data_Point">Returns!$8:$8</definedName>
    <definedName name="HOMECELL">Returns!$A$132</definedName>
    <definedName name="Implied_Alpha_Return">OFFSET(Portfolio!$BL$5,1,0):OFFSET(Portfolio!$BL$47,-1,0)</definedName>
    <definedName name="Implied_Beta_Return">OFFSET(Portfolio!$BK$5,1,0):OFFSET(Portfolio!$BK$47,-1,0)</definedName>
    <definedName name="Implied_Price_Return">OFFSET(Portfolio!$BJ$5,1,0):OFFSET(Portfolio!$BJ$47,-1,0)</definedName>
    <definedName name="Last_Data_Point">Returns!$9:$9</definedName>
    <definedName name="Matrix_Correl_Total_Returns">'Matrix Library'!$A$65:$BC$119</definedName>
    <definedName name="Matrix_Covar_Total_Returns">'Matrix Library'!$A$6:$BC$62</definedName>
    <definedName name="Open_Weight">OFFSET(Portfolio!$F$5,1,0):OFFSET(Portfolio!$F$47,-1,0)</definedName>
    <definedName name="Post_Action_Value">OFFSET(Portfolio!$L$5,1,0):OFFSET(Portfolio!$L$47,-1,0)</definedName>
    <definedName name="Post_Action_Weight">OFFSET(Portfolio!$M$5,1,0):OFFSET(Portfolio!$M$47,-1,0)</definedName>
    <definedName name="_xlnm.Print_Area" localSheetId="9">ChartPack!$A$1:$P$96</definedName>
    <definedName name="_xlnm.Print_Area" localSheetId="13">'Porfolio Rebalance'!$A$1:$M$84</definedName>
    <definedName name="_xlnm.Print_Area" localSheetId="14">'Portfolio Rebalance Plan'!$A$1:$J$19</definedName>
    <definedName name="_xlnm.Print_Area" localSheetId="10">'SM Dashboard'!$A$1:$K$115</definedName>
    <definedName name="_xlnm.Print_Area" localSheetId="8">Summary!$C$1:$U$69</definedName>
    <definedName name="_xlnm.Print_Titles" localSheetId="9">ChartPack!$1:$1</definedName>
    <definedName name="Sector_Managers">Mapping!$G$2:$G$12</definedName>
    <definedName name="Sector_Name">'Sectorwise Breakdown'!$B$24</definedName>
    <definedName name="Sector_Selection">OFFSET(Portfolio!$AH$5,1,0):OFFSET(Portfolio!$AH$47,-1,0)</definedName>
    <definedName name="Sectors">Mapping!$A$2:$A$12</definedName>
    <definedName name="Security_Type">OFFSET(Portfolio!$AJ$5,1,0):OFFSET(Portfolio!$AJ$47,-1,0)</definedName>
    <definedName name="Shares_Owned">OFFSET(Portfolio!$D$5,1,0):OFFSET(Portfolio!$D$47,-1,0)</definedName>
    <definedName name="solver_adj" localSheetId="7" hidden="1">Portfolio!$K$7:$K$12</definedName>
    <definedName name="solver_cvg" localSheetId="7" hidden="1">0.0001</definedName>
    <definedName name="solver_drv" localSheetId="7" hidden="1">1</definedName>
    <definedName name="solver_eng" localSheetId="7" hidden="1">1</definedName>
    <definedName name="solver_est" localSheetId="7" hidden="1">1</definedName>
    <definedName name="solver_itr" localSheetId="7" hidden="1">2147483647</definedName>
    <definedName name="solver_lhs1" localSheetId="7" hidden="1">Portfolio!$K$7</definedName>
    <definedName name="solver_lhs2" localSheetId="7" hidden="1">Portfolio!$L$6</definedName>
    <definedName name="solver_lhs3" localSheetId="7" hidden="1">Portfolio!$L$6</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3</definedName>
    <definedName name="solver_nwt" localSheetId="7" hidden="1">1</definedName>
    <definedName name="solver_opt" localSheetId="7" hidden="1">Portfolio!$O$1</definedName>
    <definedName name="solver_pre" localSheetId="7" hidden="1">0.000001</definedName>
    <definedName name="solver_rbv" localSheetId="7" hidden="1">1</definedName>
    <definedName name="solver_rel1" localSheetId="7" hidden="1">1</definedName>
    <definedName name="solver_rel2" localSheetId="7" hidden="1">1</definedName>
    <definedName name="solver_rel3" localSheetId="7" hidden="1">3</definedName>
    <definedName name="solver_rhs1" localSheetId="7" hidden="1">0</definedName>
    <definedName name="solver_rhs2" localSheetId="7" hidden="1">15000</definedName>
    <definedName name="solver_rhs3" localSheetId="7" hidden="1">5000</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0.01</definedName>
    <definedName name="solver_typ" localSheetId="7" hidden="1">2</definedName>
    <definedName name="solver_val" localSheetId="7" hidden="1">0</definedName>
    <definedName name="solver_ver" localSheetId="7" hidden="1">3</definedName>
    <definedName name="StartDate">Returns!$C$2</definedName>
    <definedName name="Stress_Threshold">Returns!$G$2</definedName>
    <definedName name="Target_Price">OFFSET(Portfolio!$AZ$5,1,0):OFFSET(Portfolio!$AZ$47,-1,0)</definedName>
    <definedName name="Target_Price_Trigger">OFFSET(Portfolio!$BF$5,1,0):OFFSET(Portfolio!$BF$47,-1,0)</definedName>
    <definedName name="Ticker_IDs">OFFSET(Portfolio!$A$5,1,0):OFFSET(Portfolio!$A$47,-1,0)</definedName>
    <definedName name="TrafficLight">OFFSET(Portfolio!$BV$5,1,0):OFFSET(Portfolio!$BV$47,-1,0)</definedName>
    <definedName name="Volatility_Cont">OFFSET(Portfolio!$U$5,1,0):OFFSET(Portfolio!$U$47,-1,0)</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U45" i="1" l="1"/>
  <c r="BU46" i="1"/>
  <c r="D38" i="11"/>
  <c r="D37" i="11"/>
  <c r="AL45" i="1"/>
  <c r="AM45" i="1"/>
  <c r="AN45" i="1"/>
  <c r="AO45" i="1"/>
  <c r="AP45" i="1"/>
  <c r="AQ45" i="1"/>
  <c r="AR45" i="1"/>
  <c r="AS45" i="1"/>
  <c r="AT45" i="1"/>
  <c r="AU45" i="1"/>
  <c r="AV45" i="1"/>
  <c r="AL46" i="1"/>
  <c r="AM46" i="1"/>
  <c r="AN46" i="1"/>
  <c r="AO46" i="1"/>
  <c r="AP46" i="1"/>
  <c r="AQ46" i="1"/>
  <c r="AR46" i="1"/>
  <c r="AS46" i="1"/>
  <c r="AT46" i="1"/>
  <c r="AU46" i="1"/>
  <c r="AV46" i="1"/>
  <c r="BU43" i="1"/>
  <c r="BU44" i="1"/>
  <c r="D36" i="11"/>
  <c r="D35" i="11"/>
  <c r="AY43" i="1" s="1"/>
  <c r="AX43" i="1" s="1"/>
  <c r="AD44" i="1" a="1"/>
  <c r="AD44" i="1" s="1"/>
  <c r="AC44" i="1" a="1"/>
  <c r="AC44" i="1" s="1"/>
  <c r="Z44" i="1" a="1"/>
  <c r="Z44" i="1" s="1"/>
  <c r="AB44" i="1" s="1"/>
  <c r="P44" i="1" a="1"/>
  <c r="P44" i="1" s="1"/>
  <c r="N44" i="1" a="1"/>
  <c r="N44" i="1" s="1"/>
  <c r="G44" i="1" a="1"/>
  <c r="G44" i="1" s="1"/>
  <c r="E44" i="1" a="1"/>
  <c r="E44" i="1" s="1"/>
  <c r="C44" i="1" a="1"/>
  <c r="C44" i="1" s="1"/>
  <c r="AD43" i="1" a="1"/>
  <c r="AD43" i="1" s="1"/>
  <c r="AC43" i="1" a="1"/>
  <c r="AC43" i="1" s="1"/>
  <c r="Z43" i="1" a="1"/>
  <c r="Z43" i="1" s="1"/>
  <c r="AB43" i="1" s="1"/>
  <c r="P43" i="1" a="1"/>
  <c r="P43" i="1" s="1"/>
  <c r="N43" i="1" a="1"/>
  <c r="N43" i="1" s="1"/>
  <c r="G43" i="1" a="1"/>
  <c r="G43" i="1" s="1"/>
  <c r="E43" i="1" a="1"/>
  <c r="E43" i="1" s="1"/>
  <c r="C43" i="1" a="1"/>
  <c r="C43" i="1" s="1"/>
  <c r="AL43" i="1"/>
  <c r="AM43" i="1"/>
  <c r="AN43" i="1"/>
  <c r="AO43" i="1"/>
  <c r="AP43" i="1"/>
  <c r="AQ43" i="1"/>
  <c r="AR43" i="1"/>
  <c r="AS43" i="1"/>
  <c r="AT43" i="1"/>
  <c r="AU43" i="1"/>
  <c r="AV43" i="1"/>
  <c r="AL44" i="1"/>
  <c r="AM44" i="1"/>
  <c r="AN44" i="1"/>
  <c r="AO44" i="1"/>
  <c r="AP44" i="1"/>
  <c r="AQ44" i="1"/>
  <c r="AR44" i="1"/>
  <c r="AS44" i="1"/>
  <c r="AT44" i="1"/>
  <c r="AU44" i="1"/>
  <c r="AV44" i="1"/>
  <c r="AY44" i="1"/>
  <c r="AX44" i="1" s="1"/>
  <c r="D34" i="11"/>
  <c r="D33" i="11"/>
  <c r="BU42" i="1"/>
  <c r="AV42" i="1"/>
  <c r="AU42" i="1"/>
  <c r="AT42" i="1"/>
  <c r="AS42" i="1"/>
  <c r="AR42" i="1"/>
  <c r="AQ42" i="1"/>
  <c r="AP42" i="1"/>
  <c r="AO42" i="1"/>
  <c r="AN42" i="1"/>
  <c r="AM42" i="1"/>
  <c r="AL42" i="1"/>
  <c r="AD42" i="1" a="1"/>
  <c r="AD42" i="1" s="1"/>
  <c r="AC42" i="1" a="1"/>
  <c r="AC42" i="1" s="1"/>
  <c r="Z42" i="1" a="1"/>
  <c r="Z42" i="1" s="1"/>
  <c r="AB42" i="1" s="1"/>
  <c r="P42" i="1" a="1"/>
  <c r="P42" i="1" s="1"/>
  <c r="N42" i="1" a="1"/>
  <c r="N42" i="1" s="1"/>
  <c r="G42" i="1" a="1"/>
  <c r="G42" i="1" s="1"/>
  <c r="E42" i="1" a="1"/>
  <c r="E42" i="1" s="1"/>
  <c r="C42" i="1" a="1"/>
  <c r="C42" i="1" s="1"/>
  <c r="A42" i="1" a="1"/>
  <c r="A42" i="1" s="1"/>
  <c r="Z41" i="1" a="1"/>
  <c r="Z41" i="1" s="1"/>
  <c r="AB41" i="1" s="1"/>
  <c r="AC41" i="1" a="1"/>
  <c r="AC41" i="1" s="1"/>
  <c r="AD41" i="1" a="1"/>
  <c r="AD41" i="1" s="1"/>
  <c r="AL41" i="1"/>
  <c r="AM41" i="1"/>
  <c r="AN41" i="1"/>
  <c r="AO41" i="1"/>
  <c r="AP41" i="1"/>
  <c r="AQ41" i="1"/>
  <c r="AR41" i="1"/>
  <c r="AS41" i="1"/>
  <c r="AT41" i="1"/>
  <c r="AU41" i="1"/>
  <c r="AV41" i="1"/>
  <c r="AY41" i="1"/>
  <c r="AX41" i="1" s="1"/>
  <c r="BU41" i="1"/>
  <c r="N41" i="1" a="1"/>
  <c r="N41" i="1" s="1"/>
  <c r="P41" i="1" a="1"/>
  <c r="P41" i="1" s="1"/>
  <c r="G41" i="1" a="1"/>
  <c r="G41" i="1" s="1"/>
  <c r="BU40" i="1"/>
  <c r="A78" i="22"/>
  <c r="A79" i="22" s="1"/>
  <c r="A80" i="22" s="1"/>
  <c r="A81" i="22" s="1"/>
  <c r="A82" i="22" s="1"/>
  <c r="A40" i="1" a="1"/>
  <c r="A40" i="1" s="1"/>
  <c r="AV40" i="1"/>
  <c r="AU40" i="1"/>
  <c r="AT40" i="1"/>
  <c r="AS40" i="1"/>
  <c r="AR40" i="1"/>
  <c r="AQ40" i="1"/>
  <c r="AP40" i="1"/>
  <c r="AO40" i="1"/>
  <c r="AN40" i="1"/>
  <c r="AM40" i="1"/>
  <c r="AL40" i="1"/>
  <c r="AD40" i="1" a="1"/>
  <c r="AD40" i="1" s="1"/>
  <c r="AC40" i="1" a="1"/>
  <c r="AC40" i="1" s="1"/>
  <c r="Z40" i="1" a="1"/>
  <c r="Z40" i="1" s="1"/>
  <c r="AB40" i="1" s="1"/>
  <c r="P40" i="1" a="1"/>
  <c r="P40" i="1" s="1"/>
  <c r="N40" i="1" a="1"/>
  <c r="N40" i="1" s="1"/>
  <c r="G40" i="1" a="1"/>
  <c r="G40" i="1" s="1"/>
  <c r="E40" i="1" a="1"/>
  <c r="E40" i="1" s="1"/>
  <c r="C40" i="1" a="1"/>
  <c r="C40" i="1" s="1"/>
  <c r="B45" i="14" a="1"/>
  <c r="B45" i="14" s="1"/>
  <c r="B44" i="14" a="1"/>
  <c r="B44" i="14" s="1"/>
  <c r="B43" i="14" a="1"/>
  <c r="B43" i="14" s="1"/>
  <c r="B42" i="14" a="1"/>
  <c r="B42" i="14" s="1"/>
  <c r="H6" i="1"/>
  <c r="C62" i="29"/>
  <c r="C63" i="29"/>
  <c r="C64" i="29"/>
  <c r="A7" i="1" a="1"/>
  <c r="A7" i="1" s="1"/>
  <c r="C7" i="1" a="1"/>
  <c r="C7" i="1" s="1"/>
  <c r="E7" i="1" a="1"/>
  <c r="E7" i="1" s="1"/>
  <c r="G7" i="1" a="1"/>
  <c r="G7" i="1" s="1"/>
  <c r="N7" i="1" a="1"/>
  <c r="N7" i="1" s="1"/>
  <c r="P7" i="1" a="1"/>
  <c r="P7" i="1" s="1"/>
  <c r="Z7" i="1" a="1"/>
  <c r="Z7" i="1" s="1"/>
  <c r="AB7" i="1" s="1"/>
  <c r="AC7" i="1" a="1"/>
  <c r="AC7" i="1" s="1"/>
  <c r="AD7" i="1" a="1"/>
  <c r="AD7" i="1" s="1"/>
  <c r="AL7" i="1"/>
  <c r="AM7" i="1"/>
  <c r="AN7" i="1"/>
  <c r="AO7" i="1"/>
  <c r="AP7" i="1"/>
  <c r="AQ7" i="1"/>
  <c r="AR7" i="1"/>
  <c r="AS7" i="1"/>
  <c r="AT7" i="1"/>
  <c r="AU7" i="1"/>
  <c r="I42" i="29"/>
  <c r="I41" i="29"/>
  <c r="I65" i="29"/>
  <c r="L61" i="29"/>
  <c r="C61" i="29"/>
  <c r="I43" i="29"/>
  <c r="BU19" i="1"/>
  <c r="AX19" i="1"/>
  <c r="G19" i="1" a="1"/>
  <c r="G19" i="1" s="1"/>
  <c r="N19" i="1" a="1"/>
  <c r="N19" i="1" s="1"/>
  <c r="P19" i="1" a="1"/>
  <c r="P19" i="1" s="1"/>
  <c r="Z19" i="1" a="1"/>
  <c r="Z19" i="1" s="1"/>
  <c r="AB19" i="1" s="1"/>
  <c r="C19" i="1" a="1"/>
  <c r="C19" i="1" s="1"/>
  <c r="C18" i="1" a="1"/>
  <c r="C18" i="1" s="1"/>
  <c r="A19" i="1" a="1"/>
  <c r="A19" i="1" s="1"/>
  <c r="A18" i="1" a="1"/>
  <c r="A18" i="1" s="1"/>
  <c r="N63" i="27"/>
  <c r="M63" i="27" s="1"/>
  <c r="F63" i="27" a="1"/>
  <c r="F63" i="27" s="1"/>
  <c r="E63" i="27" a="1"/>
  <c r="E63" i="27" s="1"/>
  <c r="D63" i="27" a="1"/>
  <c r="D63" i="27" s="1"/>
  <c r="F62" i="27" a="1"/>
  <c r="F62" i="27" s="1"/>
  <c r="E62" i="27" a="1"/>
  <c r="E62" i="27" s="1"/>
  <c r="D62" i="27" a="1"/>
  <c r="D62" i="27" s="1"/>
  <c r="C63" i="27" a="1"/>
  <c r="C63" i="27" s="1"/>
  <c r="C62" i="27" a="1"/>
  <c r="C62" i="27" s="1"/>
  <c r="A62" i="27" a="1"/>
  <c r="A62" i="27" s="1"/>
  <c r="N62" i="27" s="1"/>
  <c r="M62" i="27" s="1"/>
  <c r="H8" i="30"/>
  <c r="H9" i="30"/>
  <c r="H10" i="30"/>
  <c r="H11" i="30"/>
  <c r="H12" i="30"/>
  <c r="H13" i="30"/>
  <c r="H14" i="30"/>
  <c r="H15" i="30"/>
  <c r="H16" i="30"/>
  <c r="H17" i="30"/>
  <c r="H7" i="30"/>
  <c r="C12" i="28"/>
  <c r="C60" i="28" s="1"/>
  <c r="B12" i="28"/>
  <c r="F75" i="28"/>
  <c r="F76" i="28"/>
  <c r="F77" i="28"/>
  <c r="F78" i="28"/>
  <c r="F79" i="28"/>
  <c r="F80" i="28"/>
  <c r="F81" i="28"/>
  <c r="F82" i="28"/>
  <c r="F83" i="28"/>
  <c r="F84" i="28"/>
  <c r="F74" i="28"/>
  <c r="E66" i="28"/>
  <c r="C66" i="28"/>
  <c r="E84" i="28" a="1"/>
  <c r="E84" i="28" s="1"/>
  <c r="H84" i="28" s="1"/>
  <c r="D84" i="28" a="1"/>
  <c r="D84" i="28" s="1"/>
  <c r="G84" i="28" s="1"/>
  <c r="C84" i="28" a="1"/>
  <c r="C84" i="28" s="1"/>
  <c r="B84" i="28" a="1"/>
  <c r="B84" i="28" s="1"/>
  <c r="E83" i="28" a="1"/>
  <c r="E83" i="28" s="1"/>
  <c r="H83" i="28" s="1"/>
  <c r="C83" i="28" a="1"/>
  <c r="C83" i="28" s="1"/>
  <c r="B83" i="28" a="1"/>
  <c r="B83" i="28" s="1"/>
  <c r="E82" i="28" a="1"/>
  <c r="E82" i="28" s="1"/>
  <c r="H82" i="28" s="1"/>
  <c r="D82" i="28" a="1"/>
  <c r="D82" i="28" s="1"/>
  <c r="G82" i="28" s="1"/>
  <c r="C82" i="28" a="1"/>
  <c r="C82" i="28" s="1"/>
  <c r="B82" i="28" a="1"/>
  <c r="B82" i="28" s="1"/>
  <c r="E81" i="28" a="1"/>
  <c r="E81" i="28" s="1"/>
  <c r="H81" i="28" s="1"/>
  <c r="C81" i="28" a="1"/>
  <c r="C81" i="28" s="1"/>
  <c r="B81" i="28" a="1"/>
  <c r="B81" i="28" s="1"/>
  <c r="E80" i="28" a="1"/>
  <c r="E80" i="28" s="1"/>
  <c r="H80" i="28" s="1"/>
  <c r="D80" i="28" a="1"/>
  <c r="D80" i="28" s="1"/>
  <c r="G80" i="28" s="1"/>
  <c r="C80" i="28" a="1"/>
  <c r="C80" i="28" s="1"/>
  <c r="B80" i="28" a="1"/>
  <c r="B80" i="28" s="1"/>
  <c r="D79" i="28" a="1"/>
  <c r="D79" i="28" s="1"/>
  <c r="G79" i="28" s="1"/>
  <c r="B79" i="28" a="1"/>
  <c r="B79" i="28" s="1"/>
  <c r="D78" i="28" a="1"/>
  <c r="D78" i="28" s="1"/>
  <c r="G78" i="28" s="1"/>
  <c r="B78" i="28" a="1"/>
  <c r="B78" i="28" s="1"/>
  <c r="E77" i="28" a="1"/>
  <c r="E77" i="28" s="1"/>
  <c r="H77" i="28" s="1"/>
  <c r="C77" i="28" a="1"/>
  <c r="C77" i="28" s="1"/>
  <c r="B77" i="28" a="1"/>
  <c r="B77" i="28" s="1"/>
  <c r="D76" i="28" a="1"/>
  <c r="D76" i="28" s="1"/>
  <c r="G76" i="28" s="1"/>
  <c r="B76" i="28" a="1"/>
  <c r="B76" i="28" s="1"/>
  <c r="E75" i="28" a="1"/>
  <c r="E75" i="28" s="1"/>
  <c r="H75" i="28" s="1"/>
  <c r="C75" i="28" a="1"/>
  <c r="C75" i="28" s="1"/>
  <c r="B75" i="28" a="1"/>
  <c r="B75" i="28" s="1"/>
  <c r="D74" i="28" a="1"/>
  <c r="D74" i="28" s="1"/>
  <c r="G74" i="28" s="1"/>
  <c r="B74" i="28" a="1"/>
  <c r="B74" i="28" s="1"/>
  <c r="H55" i="28" a="1"/>
  <c r="H55" i="28"/>
  <c r="B66" i="28"/>
  <c r="A55" i="28" a="1"/>
  <c r="A55" i="28"/>
  <c r="D36" i="28"/>
  <c r="D40" i="28"/>
  <c r="B28" i="28"/>
  <c r="B27" i="28"/>
  <c r="I7" i="28" a="1"/>
  <c r="I7" i="28"/>
  <c r="I20" i="28"/>
  <c r="BU38" i="1"/>
  <c r="BU12" i="1"/>
  <c r="BU21" i="1"/>
  <c r="BU26" i="1"/>
  <c r="F41" i="29"/>
  <c r="E42" i="29"/>
  <c r="C42" i="29"/>
  <c r="D42" i="29"/>
  <c r="G41" i="29"/>
  <c r="D41" i="29"/>
  <c r="C41" i="29"/>
  <c r="E41" i="29"/>
  <c r="AD12" i="1" a="1"/>
  <c r="AD12" i="1" s="1"/>
  <c r="AC12" i="1" a="1"/>
  <c r="AC12" i="1" s="1"/>
  <c r="Z12" i="1" a="1"/>
  <c r="Z12" i="1" s="1"/>
  <c r="AB12" i="1" s="1"/>
  <c r="P12" i="1" a="1"/>
  <c r="P12" i="1" s="1"/>
  <c r="N12" i="1" a="1"/>
  <c r="N12" i="1" s="1"/>
  <c r="G12" i="1" a="1"/>
  <c r="G12" i="1" s="1"/>
  <c r="E12" i="1" a="1"/>
  <c r="E12" i="1" s="1"/>
  <c r="C12" i="1" a="1"/>
  <c r="C12" i="1" s="1"/>
  <c r="A12" i="1" a="1"/>
  <c r="A12" i="1" s="1"/>
  <c r="AL12" i="1"/>
  <c r="AM12" i="1"/>
  <c r="AN12" i="1"/>
  <c r="AO12" i="1"/>
  <c r="AP12" i="1"/>
  <c r="AQ12" i="1"/>
  <c r="AR12" i="1"/>
  <c r="AS12" i="1"/>
  <c r="AT12" i="1"/>
  <c r="AU12" i="1"/>
  <c r="AV12" i="1"/>
  <c r="G42" i="29"/>
  <c r="L60" i="29"/>
  <c r="C60" i="29"/>
  <c r="L59" i="29"/>
  <c r="F42" i="29"/>
  <c r="C59" i="29"/>
  <c r="C58" i="29"/>
  <c r="K57" i="29"/>
  <c r="C57" i="29"/>
  <c r="C56" i="29"/>
  <c r="C55" i="29"/>
  <c r="C54" i="29"/>
  <c r="C53" i="29"/>
  <c r="K52" i="29"/>
  <c r="C52" i="29"/>
  <c r="C51" i="29"/>
  <c r="K50" i="29"/>
  <c r="C50" i="29"/>
  <c r="C49" i="29"/>
  <c r="M48" i="29"/>
  <c r="N48" i="29"/>
  <c r="BU14" i="1"/>
  <c r="A7" i="28" a="1"/>
  <c r="A7" i="28"/>
  <c r="B7" i="28"/>
  <c r="G15" i="1" a="1"/>
  <c r="G15" i="1" s="1"/>
  <c r="AX38" i="1"/>
  <c r="E38" i="1" a="1"/>
  <c r="E38" i="1" s="1"/>
  <c r="G38" i="1" a="1"/>
  <c r="G38" i="1" s="1"/>
  <c r="N38" i="1" a="1"/>
  <c r="N38" i="1" s="1"/>
  <c r="P38" i="1" a="1"/>
  <c r="P38" i="1" s="1"/>
  <c r="Z38" i="1" a="1"/>
  <c r="Z38" i="1" s="1"/>
  <c r="AB38" i="1" s="1"/>
  <c r="C38" i="1" a="1"/>
  <c r="C38" i="1" s="1"/>
  <c r="A38" i="1" a="1"/>
  <c r="A38" i="1" s="1"/>
  <c r="AX14" i="1"/>
  <c r="E26" i="1" a="1"/>
  <c r="E26" i="1" s="1"/>
  <c r="G26" i="1" a="1"/>
  <c r="G26" i="1" s="1"/>
  <c r="H26" i="1" s="1"/>
  <c r="L26" i="1" s="1"/>
  <c r="N26" i="1" a="1"/>
  <c r="N26" i="1" s="1"/>
  <c r="P26" i="1" a="1"/>
  <c r="P26" i="1" s="1"/>
  <c r="Z26" i="1" a="1"/>
  <c r="Z26" i="1" s="1"/>
  <c r="AB26" i="1" s="1"/>
  <c r="A26" i="1" a="1"/>
  <c r="A26" i="1" s="1"/>
  <c r="AX26" i="1"/>
  <c r="C26" i="1" a="1"/>
  <c r="C26" i="1" s="1"/>
  <c r="E14" i="1" a="1"/>
  <c r="E14" i="1" s="1"/>
  <c r="G14" i="1" a="1"/>
  <c r="G14" i="1" s="1"/>
  <c r="BG14" i="1" s="1"/>
  <c r="N14" i="1" a="1"/>
  <c r="N14" i="1" s="1"/>
  <c r="P14" i="1" a="1"/>
  <c r="P14" i="1" s="1"/>
  <c r="Z14" i="1" a="1"/>
  <c r="Z14" i="1" s="1"/>
  <c r="C14" i="1" a="1"/>
  <c r="C14" i="1" s="1"/>
  <c r="A14" i="1" a="1"/>
  <c r="A14" i="1" s="1"/>
  <c r="D61" i="27" a="1"/>
  <c r="D61" i="27" s="1"/>
  <c r="E61" i="27" a="1"/>
  <c r="E61" i="27" s="1"/>
  <c r="F61" i="27" a="1"/>
  <c r="F61" i="27" s="1"/>
  <c r="C61" i="27" a="1"/>
  <c r="C61" i="27" s="1"/>
  <c r="A61" i="27" a="1"/>
  <c r="A61" i="27" s="1"/>
  <c r="N61" i="27" s="1"/>
  <c r="M61" i="27" s="1"/>
  <c r="D60" i="27" a="1"/>
  <c r="D60" i="27" s="1"/>
  <c r="E60" i="27" a="1"/>
  <c r="E60" i="27" s="1"/>
  <c r="F60" i="27" a="1"/>
  <c r="F60" i="27" s="1"/>
  <c r="A60" i="27" a="1"/>
  <c r="A60" i="27" s="1"/>
  <c r="N60" i="27" s="1"/>
  <c r="M60" i="27" s="1"/>
  <c r="E21" i="1" a="1"/>
  <c r="E21" i="1" s="1"/>
  <c r="G21" i="1" a="1"/>
  <c r="G21" i="1" s="1"/>
  <c r="N21" i="1" a="1"/>
  <c r="N21" i="1" s="1"/>
  <c r="P21" i="1" a="1"/>
  <c r="P21" i="1" s="1"/>
  <c r="Z21" i="1" a="1"/>
  <c r="Z21" i="1" s="1"/>
  <c r="AB21" i="1" s="1"/>
  <c r="AC21" i="1" a="1"/>
  <c r="AC21" i="1" s="1"/>
  <c r="AD21" i="1" a="1"/>
  <c r="AD21" i="1" s="1"/>
  <c r="AL21" i="1"/>
  <c r="AM21" i="1"/>
  <c r="AN21" i="1"/>
  <c r="AO21" i="1"/>
  <c r="AP21" i="1"/>
  <c r="AQ21" i="1"/>
  <c r="AR21" i="1"/>
  <c r="AS21" i="1"/>
  <c r="AT21" i="1"/>
  <c r="AU21" i="1"/>
  <c r="AV21" i="1"/>
  <c r="C21" i="1" a="1"/>
  <c r="C21" i="1" s="1"/>
  <c r="A21" i="1" a="1"/>
  <c r="A21" i="1" s="1"/>
  <c r="AX18" i="1"/>
  <c r="E18" i="1" a="1"/>
  <c r="E18" i="1" s="1"/>
  <c r="BU18" i="1"/>
  <c r="Z18" i="1" a="1"/>
  <c r="Z18" i="1" s="1"/>
  <c r="N18" i="1" a="1"/>
  <c r="N18" i="1" s="1"/>
  <c r="P18" i="1" a="1"/>
  <c r="P18" i="1" s="1"/>
  <c r="G18" i="1" a="1"/>
  <c r="G18" i="1" s="1"/>
  <c r="BF18" i="1" s="1"/>
  <c r="N59" i="27"/>
  <c r="M59" i="27" s="1"/>
  <c r="N58" i="27"/>
  <c r="M58" i="27" s="1"/>
  <c r="E58" i="27" a="1"/>
  <c r="E58" i="27" s="1"/>
  <c r="F58" i="27" a="1"/>
  <c r="F58" i="27" s="1"/>
  <c r="E59" i="27" a="1"/>
  <c r="E59" i="27" s="1"/>
  <c r="F59" i="27" a="1"/>
  <c r="F59" i="27" s="1"/>
  <c r="D59" i="27" a="1"/>
  <c r="D59" i="27" s="1"/>
  <c r="D58" i="27" a="1"/>
  <c r="D58" i="27" s="1"/>
  <c r="F57" i="27" a="1"/>
  <c r="F57" i="27" s="1"/>
  <c r="E57" i="27" a="1"/>
  <c r="E57" i="27" s="1"/>
  <c r="D57" i="27" a="1"/>
  <c r="D57" i="27" s="1"/>
  <c r="A57" i="27" a="1"/>
  <c r="A57" i="27" s="1"/>
  <c r="N57" i="27" s="1"/>
  <c r="M57" i="27" s="1"/>
  <c r="C57" i="27" a="1"/>
  <c r="C57" i="27" s="1"/>
  <c r="BU9" i="1"/>
  <c r="BU10" i="1"/>
  <c r="BU11" i="1"/>
  <c r="BU13" i="1"/>
  <c r="BU15" i="1"/>
  <c r="BU16" i="1"/>
  <c r="BU17" i="1"/>
  <c r="BU20" i="1"/>
  <c r="BU22" i="1"/>
  <c r="BU23" i="1"/>
  <c r="BU24" i="1"/>
  <c r="BU25" i="1"/>
  <c r="BU27" i="1"/>
  <c r="BU28" i="1"/>
  <c r="BU29" i="1"/>
  <c r="BU30" i="1"/>
  <c r="BU31" i="1"/>
  <c r="BU32" i="1"/>
  <c r="BU33" i="1"/>
  <c r="BU34" i="1"/>
  <c r="BU35" i="1"/>
  <c r="BU36" i="1"/>
  <c r="BU37" i="1"/>
  <c r="BU39" i="1"/>
  <c r="BU8" i="1"/>
  <c r="L88" i="26"/>
  <c r="L89" i="26"/>
  <c r="B80" i="26" a="1"/>
  <c r="B80" i="26" s="1"/>
  <c r="B74" i="26" a="1"/>
  <c r="B74" i="26" s="1"/>
  <c r="B77" i="26"/>
  <c r="B71" i="26"/>
  <c r="E40" i="26" a="1"/>
  <c r="E40" i="26" s="1"/>
  <c r="C40" i="26" a="1"/>
  <c r="C40" i="26" s="1"/>
  <c r="C27" i="26" a="1"/>
  <c r="C27" i="26" s="1"/>
  <c r="F56" i="27" a="1"/>
  <c r="F56" i="27" s="1"/>
  <c r="E56" i="27" a="1"/>
  <c r="E56" i="27" s="1"/>
  <c r="D56" i="27" a="1"/>
  <c r="D56" i="27" s="1"/>
  <c r="C56" i="27" a="1"/>
  <c r="C56" i="27" s="1"/>
  <c r="A56" i="27" a="1"/>
  <c r="A56" i="27" s="1"/>
  <c r="N56" i="27" s="1"/>
  <c r="M56" i="27" s="1"/>
  <c r="N55" i="27"/>
  <c r="M55" i="27" s="1"/>
  <c r="F55" i="27" a="1"/>
  <c r="F55" i="27" s="1"/>
  <c r="E55" i="27" a="1"/>
  <c r="E55" i="27" s="1"/>
  <c r="D55" i="27" a="1"/>
  <c r="D55" i="27" s="1"/>
  <c r="C55" i="27" a="1"/>
  <c r="C55" i="27" s="1"/>
  <c r="F54" i="27" a="1"/>
  <c r="F54" i="27" s="1"/>
  <c r="E54" i="27" a="1"/>
  <c r="E54" i="27" s="1"/>
  <c r="D54" i="27" a="1"/>
  <c r="D54" i="27" s="1"/>
  <c r="C54" i="27" a="1"/>
  <c r="C54" i="27" s="1"/>
  <c r="A54" i="27" a="1"/>
  <c r="A54" i="27" s="1"/>
  <c r="F53" i="27" a="1"/>
  <c r="F53" i="27" s="1"/>
  <c r="E53" i="27" a="1"/>
  <c r="E53" i="27" s="1"/>
  <c r="D53" i="27" a="1"/>
  <c r="D53" i="27" s="1"/>
  <c r="C53" i="27" a="1"/>
  <c r="C53" i="27" s="1"/>
  <c r="A53" i="27" a="1"/>
  <c r="A53" i="27" s="1"/>
  <c r="N53" i="27" s="1"/>
  <c r="F52" i="27" a="1"/>
  <c r="F52" i="27" s="1"/>
  <c r="E52" i="27" a="1"/>
  <c r="E52" i="27" s="1"/>
  <c r="D52" i="27" a="1"/>
  <c r="D52" i="27" s="1"/>
  <c r="C52" i="27" a="1"/>
  <c r="C52" i="27" s="1"/>
  <c r="A52" i="27" a="1"/>
  <c r="A52" i="27" s="1"/>
  <c r="N52" i="27" s="1"/>
  <c r="M52" i="27" s="1"/>
  <c r="F51" i="27" a="1"/>
  <c r="F51" i="27" s="1"/>
  <c r="E51" i="27" a="1"/>
  <c r="E51" i="27" s="1"/>
  <c r="D51" i="27" a="1"/>
  <c r="D51" i="27" s="1"/>
  <c r="C51" i="27" a="1"/>
  <c r="C51" i="27" s="1"/>
  <c r="A51" i="27" a="1"/>
  <c r="A51" i="27" s="1"/>
  <c r="N51" i="27" s="1"/>
  <c r="M51" i="27" s="1"/>
  <c r="F50" i="27" a="1"/>
  <c r="F50" i="27" s="1"/>
  <c r="E50" i="27" a="1"/>
  <c r="E50" i="27" s="1"/>
  <c r="D50" i="27" a="1"/>
  <c r="D50" i="27" s="1"/>
  <c r="C50" i="27" a="1"/>
  <c r="C50" i="27" s="1"/>
  <c r="A50" i="27" a="1"/>
  <c r="A50" i="27" s="1"/>
  <c r="N50" i="27" s="1"/>
  <c r="M50" i="27" s="1"/>
  <c r="F49" i="27" a="1"/>
  <c r="F49" i="27" s="1"/>
  <c r="E49" i="27" a="1"/>
  <c r="E49" i="27" s="1"/>
  <c r="D49" i="27" a="1"/>
  <c r="D49" i="27" s="1"/>
  <c r="C49" i="27" a="1"/>
  <c r="C49" i="27" s="1"/>
  <c r="A49" i="27" a="1"/>
  <c r="A49" i="27" s="1"/>
  <c r="N49" i="27" s="1"/>
  <c r="M49" i="27" s="1"/>
  <c r="F48" i="27" a="1"/>
  <c r="F48" i="27" s="1"/>
  <c r="E48" i="27" a="1"/>
  <c r="E48" i="27" s="1"/>
  <c r="D48" i="27" a="1"/>
  <c r="D48" i="27" s="1"/>
  <c r="C48" i="27" a="1"/>
  <c r="C48" i="27" s="1"/>
  <c r="A48" i="27" a="1"/>
  <c r="A48" i="27" s="1"/>
  <c r="N48" i="27" s="1"/>
  <c r="M48" i="27" s="1"/>
  <c r="F47" i="27" a="1"/>
  <c r="F47" i="27" s="1"/>
  <c r="E47" i="27" a="1"/>
  <c r="E47" i="27" s="1"/>
  <c r="D47" i="27" a="1"/>
  <c r="D47" i="27" s="1"/>
  <c r="C47" i="27" a="1"/>
  <c r="C47" i="27" s="1"/>
  <c r="A47" i="27" a="1"/>
  <c r="A47" i="27" s="1"/>
  <c r="N47" i="27" s="1"/>
  <c r="M47" i="27" s="1"/>
  <c r="F46" i="27" a="1"/>
  <c r="F46" i="27" s="1"/>
  <c r="E46" i="27" a="1"/>
  <c r="E46" i="27" s="1"/>
  <c r="D46" i="27" a="1"/>
  <c r="D46" i="27" s="1"/>
  <c r="C46" i="27" a="1"/>
  <c r="C46" i="27" s="1"/>
  <c r="A46" i="27" a="1"/>
  <c r="A46" i="27" s="1"/>
  <c r="N46" i="27" s="1"/>
  <c r="M46" i="27" s="1"/>
  <c r="F45" i="27" a="1"/>
  <c r="F45" i="27" s="1"/>
  <c r="E45" i="27" a="1"/>
  <c r="E45" i="27" s="1"/>
  <c r="D45" i="27" a="1"/>
  <c r="D45" i="27" s="1"/>
  <c r="C45" i="27" a="1"/>
  <c r="C45" i="27" s="1"/>
  <c r="A45" i="27" a="1"/>
  <c r="A45" i="27" s="1"/>
  <c r="N45" i="27" s="1"/>
  <c r="M45" i="27" s="1"/>
  <c r="F44" i="27" a="1"/>
  <c r="F44" i="27" s="1"/>
  <c r="E44" i="27" a="1"/>
  <c r="E44" i="27" s="1"/>
  <c r="D44" i="27" a="1"/>
  <c r="D44" i="27" s="1"/>
  <c r="C44" i="27" a="1"/>
  <c r="C44" i="27" s="1"/>
  <c r="A44" i="27" a="1"/>
  <c r="A44" i="27" s="1"/>
  <c r="N44" i="27" s="1"/>
  <c r="M44" i="27" s="1"/>
  <c r="F43" i="27" a="1"/>
  <c r="F43" i="27" s="1"/>
  <c r="E43" i="27" a="1"/>
  <c r="E43" i="27" s="1"/>
  <c r="D43" i="27" a="1"/>
  <c r="D43" i="27" s="1"/>
  <c r="C43" i="27" a="1"/>
  <c r="C43" i="27" s="1"/>
  <c r="A43" i="27" a="1"/>
  <c r="A43" i="27" s="1"/>
  <c r="N43" i="27" s="1"/>
  <c r="M43" i="27" s="1"/>
  <c r="N42" i="27"/>
  <c r="M42" i="27" s="1"/>
  <c r="F42" i="27" a="1"/>
  <c r="F42" i="27" s="1"/>
  <c r="E42" i="27" a="1"/>
  <c r="E42" i="27" s="1"/>
  <c r="D42" i="27" a="1"/>
  <c r="D42" i="27" s="1"/>
  <c r="C42" i="27" a="1"/>
  <c r="C42" i="27" s="1"/>
  <c r="N41" i="27"/>
  <c r="M41" i="27" s="1"/>
  <c r="F41" i="27" a="1"/>
  <c r="F41" i="27" s="1"/>
  <c r="E41" i="27" a="1"/>
  <c r="E41" i="27" s="1"/>
  <c r="D41" i="27" a="1"/>
  <c r="D41" i="27" s="1"/>
  <c r="C41" i="27" a="1"/>
  <c r="C41" i="27" s="1"/>
  <c r="N40" i="27"/>
  <c r="M40" i="27" s="1"/>
  <c r="F40" i="27" a="1"/>
  <c r="F40" i="27" s="1"/>
  <c r="E40" i="27" a="1"/>
  <c r="E40" i="27" s="1"/>
  <c r="D40" i="27" a="1"/>
  <c r="D40" i="27" s="1"/>
  <c r="C40" i="27" a="1"/>
  <c r="C40" i="27" s="1"/>
  <c r="N39" i="27"/>
  <c r="M39" i="27" s="1"/>
  <c r="F39" i="27" a="1"/>
  <c r="F39" i="27" s="1"/>
  <c r="E39" i="27" a="1"/>
  <c r="E39" i="27" s="1"/>
  <c r="D39" i="27" a="1"/>
  <c r="D39" i="27" s="1"/>
  <c r="C39" i="27" a="1"/>
  <c r="C39" i="27" s="1"/>
  <c r="N38" i="27"/>
  <c r="M38" i="27" s="1"/>
  <c r="F38" i="27" a="1"/>
  <c r="F38" i="27" s="1"/>
  <c r="E38" i="27" a="1"/>
  <c r="E38" i="27" s="1"/>
  <c r="D38" i="27" a="1"/>
  <c r="D38" i="27" s="1"/>
  <c r="C38" i="27" a="1"/>
  <c r="C38" i="27" s="1"/>
  <c r="N37" i="27"/>
  <c r="M37" i="27" s="1"/>
  <c r="F37" i="27" a="1"/>
  <c r="F37" i="27" s="1"/>
  <c r="E37" i="27" a="1"/>
  <c r="E37" i="27" s="1"/>
  <c r="D37" i="27" a="1"/>
  <c r="D37" i="27" s="1"/>
  <c r="C37" i="27" a="1"/>
  <c r="C37" i="27" s="1"/>
  <c r="N36" i="27"/>
  <c r="M36" i="27" s="1"/>
  <c r="F36" i="27" a="1"/>
  <c r="F36" i="27" s="1"/>
  <c r="E36" i="27" a="1"/>
  <c r="E36" i="27" s="1"/>
  <c r="D36" i="27" a="1"/>
  <c r="D36" i="27" s="1"/>
  <c r="C36" i="27" a="1"/>
  <c r="C36" i="27" s="1"/>
  <c r="N35" i="27"/>
  <c r="M35" i="27" s="1"/>
  <c r="F35" i="27" a="1"/>
  <c r="F35" i="27" s="1"/>
  <c r="E35" i="27" a="1"/>
  <c r="E35" i="27" s="1"/>
  <c r="D35" i="27" a="1"/>
  <c r="D35" i="27" s="1"/>
  <c r="C35" i="27" a="1"/>
  <c r="C35" i="27" s="1"/>
  <c r="N34" i="27"/>
  <c r="M34" i="27" s="1"/>
  <c r="F34" i="27" a="1"/>
  <c r="F34" i="27" s="1"/>
  <c r="E34" i="27" a="1"/>
  <c r="E34" i="27" s="1"/>
  <c r="D34" i="27" a="1"/>
  <c r="D34" i="27" s="1"/>
  <c r="C34" i="27" a="1"/>
  <c r="C34" i="27" s="1"/>
  <c r="N33" i="27"/>
  <c r="M33" i="27" s="1"/>
  <c r="F33" i="27" a="1"/>
  <c r="F33" i="27" s="1"/>
  <c r="E33" i="27" a="1"/>
  <c r="E33" i="27" s="1"/>
  <c r="D33" i="27" a="1"/>
  <c r="D33" i="27" s="1"/>
  <c r="C33" i="27" a="1"/>
  <c r="C33" i="27" s="1"/>
  <c r="N32" i="27"/>
  <c r="M32" i="27" s="1"/>
  <c r="F32" i="27" a="1"/>
  <c r="F32" i="27" s="1"/>
  <c r="E32" i="27" a="1"/>
  <c r="E32" i="27" s="1"/>
  <c r="D32" i="27" a="1"/>
  <c r="D32" i="27" s="1"/>
  <c r="C32" i="27" a="1"/>
  <c r="C32" i="27" s="1"/>
  <c r="N31" i="27"/>
  <c r="M31" i="27" s="1"/>
  <c r="F31" i="27" a="1"/>
  <c r="F31" i="27" s="1"/>
  <c r="E31" i="27" a="1"/>
  <c r="E31" i="27" s="1"/>
  <c r="D31" i="27" a="1"/>
  <c r="D31" i="27" s="1"/>
  <c r="C31" i="27" a="1"/>
  <c r="C31" i="27" s="1"/>
  <c r="N30" i="27"/>
  <c r="M30" i="27" s="1"/>
  <c r="F30" i="27" a="1"/>
  <c r="F30" i="27" s="1"/>
  <c r="E30" i="27" a="1"/>
  <c r="E30" i="27" s="1"/>
  <c r="D30" i="27" a="1"/>
  <c r="D30" i="27" s="1"/>
  <c r="C30" i="27" a="1"/>
  <c r="C30" i="27" s="1"/>
  <c r="N29" i="27"/>
  <c r="M29" i="27" s="1"/>
  <c r="F29" i="27" a="1"/>
  <c r="F29" i="27" s="1"/>
  <c r="E29" i="27" a="1"/>
  <c r="E29" i="27" s="1"/>
  <c r="D29" i="27" a="1"/>
  <c r="D29" i="27" s="1"/>
  <c r="C29" i="27" a="1"/>
  <c r="C29" i="27" s="1"/>
  <c r="N28" i="27"/>
  <c r="M28" i="27" s="1"/>
  <c r="F28" i="27" a="1"/>
  <c r="F28" i="27" s="1"/>
  <c r="E28" i="27" a="1"/>
  <c r="E28" i="27" s="1"/>
  <c r="D28" i="27" a="1"/>
  <c r="D28" i="27" s="1"/>
  <c r="C28" i="27" a="1"/>
  <c r="C28" i="27" s="1"/>
  <c r="N27" i="27"/>
  <c r="M27" i="27" s="1"/>
  <c r="F27" i="27" a="1"/>
  <c r="F27" i="27" s="1"/>
  <c r="E27" i="27" a="1"/>
  <c r="E27" i="27" s="1"/>
  <c r="D27" i="27" a="1"/>
  <c r="D27" i="27" s="1"/>
  <c r="C27" i="27" a="1"/>
  <c r="C27" i="27" s="1"/>
  <c r="N26" i="27"/>
  <c r="M26" i="27" s="1"/>
  <c r="F26" i="27" a="1"/>
  <c r="F26" i="27" s="1"/>
  <c r="E26" i="27" a="1"/>
  <c r="E26" i="27" s="1"/>
  <c r="D26" i="27" a="1"/>
  <c r="D26" i="27" s="1"/>
  <c r="C26" i="27" a="1"/>
  <c r="C26" i="27" s="1"/>
  <c r="N25" i="27"/>
  <c r="M25" i="27" s="1"/>
  <c r="F25" i="27" a="1"/>
  <c r="F25" i="27" s="1"/>
  <c r="E25" i="27" a="1"/>
  <c r="E25" i="27" s="1"/>
  <c r="D25" i="27" a="1"/>
  <c r="D25" i="27" s="1"/>
  <c r="C25" i="27" a="1"/>
  <c r="C25" i="27" s="1"/>
  <c r="N24" i="27"/>
  <c r="M24" i="27" s="1"/>
  <c r="F24" i="27" a="1"/>
  <c r="F24" i="27" s="1"/>
  <c r="E24" i="27" a="1"/>
  <c r="E24" i="27" s="1"/>
  <c r="D24" i="27" a="1"/>
  <c r="D24" i="27" s="1"/>
  <c r="C24" i="27" a="1"/>
  <c r="C24" i="27" s="1"/>
  <c r="N23" i="27"/>
  <c r="M23" i="27" s="1"/>
  <c r="F23" i="27" a="1"/>
  <c r="F23" i="27" s="1"/>
  <c r="E23" i="27" a="1"/>
  <c r="E23" i="27" s="1"/>
  <c r="D23" i="27" a="1"/>
  <c r="D23" i="27" s="1"/>
  <c r="C23" i="27" a="1"/>
  <c r="C23" i="27" s="1"/>
  <c r="N22" i="27"/>
  <c r="M22" i="27" s="1"/>
  <c r="F22" i="27" a="1"/>
  <c r="F22" i="27" s="1"/>
  <c r="E22" i="27" a="1"/>
  <c r="E22" i="27" s="1"/>
  <c r="D22" i="27" a="1"/>
  <c r="D22" i="27" s="1"/>
  <c r="C22" i="27" a="1"/>
  <c r="C22" i="27" s="1"/>
  <c r="N21" i="27"/>
  <c r="M21" i="27" s="1"/>
  <c r="F21" i="27" a="1"/>
  <c r="F21" i="27" s="1"/>
  <c r="E21" i="27" a="1"/>
  <c r="E21" i="27" s="1"/>
  <c r="D21" i="27" a="1"/>
  <c r="D21" i="27" s="1"/>
  <c r="C21" i="27" a="1"/>
  <c r="C21" i="27" s="1"/>
  <c r="N20" i="27"/>
  <c r="M20" i="27" s="1"/>
  <c r="F20" i="27" a="1"/>
  <c r="F20" i="27" s="1"/>
  <c r="E20" i="27" a="1"/>
  <c r="E20" i="27" s="1"/>
  <c r="D20" i="27" a="1"/>
  <c r="D20" i="27" s="1"/>
  <c r="C20" i="27" a="1"/>
  <c r="C20" i="27" s="1"/>
  <c r="O19" i="27"/>
  <c r="N19" i="27"/>
  <c r="M19" i="27" s="1"/>
  <c r="F19" i="27" a="1"/>
  <c r="F19" i="27" s="1"/>
  <c r="E19" i="27" a="1"/>
  <c r="E19" i="27" s="1"/>
  <c r="D19" i="27" a="1"/>
  <c r="D19" i="27" s="1"/>
  <c r="C19" i="27" a="1"/>
  <c r="C19" i="27" s="1"/>
  <c r="N18" i="27"/>
  <c r="M18" i="27" s="1"/>
  <c r="F18" i="27" a="1"/>
  <c r="F18" i="27" s="1"/>
  <c r="E18" i="27" a="1"/>
  <c r="E18" i="27" s="1"/>
  <c r="D18" i="27" a="1"/>
  <c r="D18" i="27" s="1"/>
  <c r="C18" i="27" a="1"/>
  <c r="C18" i="27" s="1"/>
  <c r="N17" i="27"/>
  <c r="M17" i="27" s="1"/>
  <c r="F17" i="27" a="1"/>
  <c r="F17" i="27" s="1"/>
  <c r="E17" i="27" a="1"/>
  <c r="E17" i="27" s="1"/>
  <c r="D17" i="27" a="1"/>
  <c r="D17" i="27" s="1"/>
  <c r="C17" i="27" a="1"/>
  <c r="C17" i="27" s="1"/>
  <c r="N16" i="27"/>
  <c r="M16" i="27" s="1"/>
  <c r="F16" i="27" a="1"/>
  <c r="F16" i="27" s="1"/>
  <c r="E16" i="27" a="1"/>
  <c r="E16" i="27" s="1"/>
  <c r="D16" i="27" a="1"/>
  <c r="D16" i="27" s="1"/>
  <c r="C16" i="27" a="1"/>
  <c r="C16" i="27" s="1"/>
  <c r="N15" i="27"/>
  <c r="M15" i="27" s="1"/>
  <c r="F15" i="27" a="1"/>
  <c r="F15" i="27" s="1"/>
  <c r="E15" i="27" a="1"/>
  <c r="E15" i="27" s="1"/>
  <c r="D15" i="27" a="1"/>
  <c r="D15" i="27" s="1"/>
  <c r="C15" i="27" a="1"/>
  <c r="C15" i="27" s="1"/>
  <c r="N14" i="27"/>
  <c r="M14" i="27" s="1"/>
  <c r="F14" i="27" a="1"/>
  <c r="F14" i="27" s="1"/>
  <c r="E14" i="27" a="1"/>
  <c r="E14" i="27" s="1"/>
  <c r="D14" i="27" a="1"/>
  <c r="D14" i="27" s="1"/>
  <c r="C14" i="27" a="1"/>
  <c r="C14" i="27" s="1"/>
  <c r="N13" i="27"/>
  <c r="M13" i="27" s="1"/>
  <c r="F13" i="27" a="1"/>
  <c r="F13" i="27" s="1"/>
  <c r="E13" i="27" a="1"/>
  <c r="E13" i="27" s="1"/>
  <c r="D13" i="27" a="1"/>
  <c r="D13" i="27" s="1"/>
  <c r="C13" i="27" a="1"/>
  <c r="C13" i="27" s="1"/>
  <c r="N12" i="27"/>
  <c r="M12" i="27" s="1"/>
  <c r="F12" i="27" a="1"/>
  <c r="F12" i="27" s="1"/>
  <c r="E12" i="27" a="1"/>
  <c r="E12" i="27" s="1"/>
  <c r="D12" i="27" a="1"/>
  <c r="D12" i="27" s="1"/>
  <c r="C12" i="27" a="1"/>
  <c r="C12" i="27" s="1"/>
  <c r="N11" i="27"/>
  <c r="M11" i="27" s="1"/>
  <c r="F11" i="27" a="1"/>
  <c r="F11" i="27" s="1"/>
  <c r="E11" i="27" a="1"/>
  <c r="E11" i="27" s="1"/>
  <c r="D11" i="27" a="1"/>
  <c r="D11" i="27" s="1"/>
  <c r="C11" i="27" a="1"/>
  <c r="C11" i="27" s="1"/>
  <c r="N10" i="27"/>
  <c r="M10" i="27" s="1"/>
  <c r="F10" i="27" a="1"/>
  <c r="F10" i="27" s="1"/>
  <c r="E10" i="27" a="1"/>
  <c r="E10" i="27" s="1"/>
  <c r="D10" i="27" a="1"/>
  <c r="D10" i="27" s="1"/>
  <c r="C10" i="27" a="1"/>
  <c r="C10" i="27" s="1"/>
  <c r="N9" i="27"/>
  <c r="F9" i="27" a="1"/>
  <c r="F9" i="27" s="1"/>
  <c r="E9" i="27" a="1"/>
  <c r="E9" i="27" s="1"/>
  <c r="D9" i="27" a="1"/>
  <c r="D9" i="27" s="1"/>
  <c r="C9" i="27" a="1"/>
  <c r="C9" i="27" s="1"/>
  <c r="O8" i="27"/>
  <c r="N8" i="27"/>
  <c r="F8" i="27" a="1"/>
  <c r="F8" i="27" s="1"/>
  <c r="E8" i="27" a="1"/>
  <c r="E8" i="27" s="1"/>
  <c r="D8" i="27" a="1"/>
  <c r="D8" i="27" s="1"/>
  <c r="C8" i="27" a="1"/>
  <c r="C8" i="27" s="1"/>
  <c r="N7" i="27"/>
  <c r="F7" i="27" a="1"/>
  <c r="F7" i="27" s="1"/>
  <c r="E7" i="27" a="1"/>
  <c r="E7" i="27" s="1"/>
  <c r="D7" i="27" a="1"/>
  <c r="D7" i="27" s="1"/>
  <c r="C7" i="27" a="1"/>
  <c r="C7" i="27" s="1"/>
  <c r="N6" i="27"/>
  <c r="F6" i="27" a="1"/>
  <c r="F6" i="27" s="1"/>
  <c r="E6" i="27" a="1"/>
  <c r="E6" i="27" s="1"/>
  <c r="D6" i="27" a="1"/>
  <c r="D6" i="27" s="1"/>
  <c r="C6" i="27" a="1"/>
  <c r="C6" i="27" s="1"/>
  <c r="N5" i="27"/>
  <c r="F5" i="27" a="1"/>
  <c r="F5" i="27" s="1"/>
  <c r="E5" i="27" a="1"/>
  <c r="E5" i="27" s="1"/>
  <c r="D5" i="27" a="1"/>
  <c r="D5" i="27" s="1"/>
  <c r="C5" i="27" a="1"/>
  <c r="C5" i="27" s="1"/>
  <c r="N4" i="27"/>
  <c r="F4" i="27" a="1"/>
  <c r="F4" i="27" s="1"/>
  <c r="E4" i="27" a="1"/>
  <c r="E4" i="27" s="1"/>
  <c r="D4" i="27" a="1"/>
  <c r="D4" i="27" s="1"/>
  <c r="C4" i="27" a="1"/>
  <c r="C4" i="27" s="1"/>
  <c r="N3" i="27"/>
  <c r="F3" i="27" a="1"/>
  <c r="F3" i="27" s="1"/>
  <c r="E3" i="27" a="1"/>
  <c r="E3" i="27" s="1"/>
  <c r="D3" i="27" a="1"/>
  <c r="D3" i="27" s="1"/>
  <c r="C3" i="27" a="1"/>
  <c r="C3" i="27" s="1"/>
  <c r="A7" i="26" a="1"/>
  <c r="A7" i="26"/>
  <c r="B7" i="26"/>
  <c r="A77" i="22"/>
  <c r="A75" i="22"/>
  <c r="A76" i="22"/>
  <c r="AV32" i="1"/>
  <c r="AU32" i="1"/>
  <c r="AT32" i="1"/>
  <c r="AS32" i="1"/>
  <c r="AR32" i="1"/>
  <c r="AQ32" i="1"/>
  <c r="AP32" i="1"/>
  <c r="AO32" i="1"/>
  <c r="AN32" i="1"/>
  <c r="AM32" i="1"/>
  <c r="AL32" i="1"/>
  <c r="AD32" i="1" a="1"/>
  <c r="AD32" i="1" s="1"/>
  <c r="AC32" i="1" a="1"/>
  <c r="AC32" i="1" s="1"/>
  <c r="Z32" i="1" a="1"/>
  <c r="Z32" i="1" s="1"/>
  <c r="AB32" i="1" s="1"/>
  <c r="P32" i="1" a="1"/>
  <c r="P32" i="1" s="1"/>
  <c r="N32" i="1" a="1"/>
  <c r="N32" i="1" s="1"/>
  <c r="G32" i="1" a="1"/>
  <c r="G32" i="1" s="1"/>
  <c r="BF32" i="1" s="1"/>
  <c r="E32" i="1" a="1"/>
  <c r="E32" i="1" s="1"/>
  <c r="C32" i="1" a="1"/>
  <c r="C32" i="1" s="1"/>
  <c r="A32" i="1" a="1"/>
  <c r="A32" i="1" s="1"/>
  <c r="AV35" i="1"/>
  <c r="AU35" i="1"/>
  <c r="AT35" i="1"/>
  <c r="AS35" i="1"/>
  <c r="AR35" i="1"/>
  <c r="AQ35" i="1"/>
  <c r="AP35" i="1"/>
  <c r="AO35" i="1"/>
  <c r="AN35" i="1"/>
  <c r="AM35" i="1"/>
  <c r="AL35" i="1"/>
  <c r="AD35" i="1" a="1"/>
  <c r="AD35" i="1" s="1"/>
  <c r="AC35" i="1" a="1"/>
  <c r="AC35" i="1" s="1"/>
  <c r="Z35" i="1" a="1"/>
  <c r="Z35" i="1" s="1"/>
  <c r="AB35" i="1" s="1"/>
  <c r="P35" i="1" a="1"/>
  <c r="P35" i="1" s="1"/>
  <c r="N35" i="1" a="1"/>
  <c r="N35" i="1" s="1"/>
  <c r="G35" i="1" a="1"/>
  <c r="G35" i="1" s="1"/>
  <c r="E35" i="1" a="1"/>
  <c r="E35" i="1" s="1"/>
  <c r="C35" i="1" a="1"/>
  <c r="C35" i="1" s="1"/>
  <c r="A35" i="1" a="1"/>
  <c r="A35" i="1" s="1"/>
  <c r="AV34" i="1"/>
  <c r="AU34" i="1"/>
  <c r="AT34" i="1"/>
  <c r="AS34" i="1"/>
  <c r="AR34" i="1"/>
  <c r="AQ34" i="1"/>
  <c r="AP34" i="1"/>
  <c r="AO34" i="1"/>
  <c r="AN34" i="1"/>
  <c r="AM34" i="1"/>
  <c r="AL34" i="1"/>
  <c r="AD34" i="1" a="1"/>
  <c r="AD34" i="1" s="1"/>
  <c r="AC34" i="1" a="1"/>
  <c r="AC34" i="1" s="1"/>
  <c r="Z34" i="1" a="1"/>
  <c r="Z34" i="1" s="1"/>
  <c r="AB34" i="1" s="1"/>
  <c r="P34" i="1" a="1"/>
  <c r="P34" i="1" s="1"/>
  <c r="N34" i="1" a="1"/>
  <c r="N34" i="1" s="1"/>
  <c r="G34" i="1" a="1"/>
  <c r="G34" i="1" s="1"/>
  <c r="E34" i="1" a="1"/>
  <c r="E34" i="1" s="1"/>
  <c r="C34" i="1" a="1"/>
  <c r="C34" i="1" s="1"/>
  <c r="A34" i="1" a="1"/>
  <c r="A34" i="1" s="1"/>
  <c r="AY34" i="1" s="1"/>
  <c r="AX34" i="1" s="1"/>
  <c r="AV36" i="1"/>
  <c r="AU36" i="1"/>
  <c r="AT36" i="1"/>
  <c r="AS36" i="1"/>
  <c r="AR36" i="1"/>
  <c r="AQ36" i="1"/>
  <c r="AP36" i="1"/>
  <c r="AO36" i="1"/>
  <c r="AN36" i="1"/>
  <c r="AM36" i="1"/>
  <c r="AL36" i="1"/>
  <c r="AD36" i="1" a="1"/>
  <c r="AD36" i="1" s="1"/>
  <c r="AC36" i="1" a="1"/>
  <c r="AC36" i="1" s="1"/>
  <c r="Z36" i="1" a="1"/>
  <c r="Z36" i="1" s="1"/>
  <c r="AB36" i="1" s="1"/>
  <c r="P36" i="1" a="1"/>
  <c r="P36" i="1" s="1"/>
  <c r="N36" i="1" a="1"/>
  <c r="N36" i="1" s="1"/>
  <c r="G36" i="1" a="1"/>
  <c r="G36" i="1" s="1"/>
  <c r="H36" i="1" s="1"/>
  <c r="E36" i="1" a="1"/>
  <c r="E36" i="1" s="1"/>
  <c r="C36" i="1" a="1"/>
  <c r="C36" i="1" s="1"/>
  <c r="A36" i="1" a="1"/>
  <c r="A36" i="1" s="1"/>
  <c r="AV33" i="1"/>
  <c r="AU33" i="1"/>
  <c r="AT33" i="1"/>
  <c r="AS33" i="1"/>
  <c r="AR33" i="1"/>
  <c r="AQ33" i="1"/>
  <c r="AP33" i="1"/>
  <c r="AO33" i="1"/>
  <c r="AN33" i="1"/>
  <c r="AM33" i="1"/>
  <c r="AL33" i="1"/>
  <c r="AD33" i="1" a="1"/>
  <c r="AD33" i="1" s="1"/>
  <c r="AC33" i="1" a="1"/>
  <c r="AC33" i="1" s="1"/>
  <c r="Z33" i="1" a="1"/>
  <c r="Z33" i="1" s="1"/>
  <c r="AB33" i="1" s="1"/>
  <c r="P33" i="1" a="1"/>
  <c r="P33" i="1" s="1"/>
  <c r="N33" i="1" a="1"/>
  <c r="N33" i="1" s="1"/>
  <c r="G33" i="1" a="1"/>
  <c r="G33" i="1" s="1"/>
  <c r="E33" i="1" a="1"/>
  <c r="E33" i="1" s="1"/>
  <c r="C33" i="1" a="1"/>
  <c r="C33" i="1" s="1"/>
  <c r="A33" i="1" a="1"/>
  <c r="A33" i="1" s="1"/>
  <c r="AY33" i="1" s="1"/>
  <c r="AX33" i="1" s="1"/>
  <c r="C37" i="1" a="1"/>
  <c r="C37" i="1" s="1"/>
  <c r="AD37" i="1" a="1"/>
  <c r="AD37" i="1" s="1"/>
  <c r="AC37" i="1" a="1"/>
  <c r="AC37" i="1" s="1"/>
  <c r="Z37" i="1" a="1"/>
  <c r="Z37" i="1" s="1"/>
  <c r="AB37" i="1" s="1"/>
  <c r="P37" i="1" a="1"/>
  <c r="P37" i="1" s="1"/>
  <c r="N37" i="1" a="1"/>
  <c r="N37" i="1" s="1"/>
  <c r="G37" i="1" a="1"/>
  <c r="G37" i="1" s="1"/>
  <c r="E37" i="1" a="1"/>
  <c r="E37" i="1" s="1"/>
  <c r="A37" i="1" a="1"/>
  <c r="A37" i="1" s="1"/>
  <c r="AL37" i="1"/>
  <c r="AM37" i="1"/>
  <c r="AN37" i="1"/>
  <c r="AO37" i="1"/>
  <c r="AP37" i="1"/>
  <c r="AQ37" i="1"/>
  <c r="AR37" i="1"/>
  <c r="AS37" i="1"/>
  <c r="AT37" i="1"/>
  <c r="AU37" i="1"/>
  <c r="AV37" i="1"/>
  <c r="A50" i="1" a="1"/>
  <c r="A50" i="1" s="1"/>
  <c r="C27" i="1" a="1"/>
  <c r="C27" i="1" s="1"/>
  <c r="A74" i="22"/>
  <c r="A73" i="22"/>
  <c r="A25" i="1" a="1"/>
  <c r="A25" i="1" s="1"/>
  <c r="AV25" i="1"/>
  <c r="AU25" i="1"/>
  <c r="AT25" i="1"/>
  <c r="AS25" i="1"/>
  <c r="AR25" i="1"/>
  <c r="AQ25" i="1"/>
  <c r="AP25" i="1"/>
  <c r="AO25" i="1"/>
  <c r="AN25" i="1"/>
  <c r="AM25" i="1"/>
  <c r="AL25" i="1"/>
  <c r="AD25" i="1" a="1"/>
  <c r="AD25" i="1" s="1"/>
  <c r="AC25" i="1" a="1"/>
  <c r="AC25" i="1" s="1"/>
  <c r="Z25" i="1" a="1"/>
  <c r="Z25" i="1" s="1"/>
  <c r="AB25" i="1" s="1"/>
  <c r="P25" i="1" a="1"/>
  <c r="P25" i="1" s="1"/>
  <c r="N25" i="1" a="1"/>
  <c r="N25" i="1" s="1"/>
  <c r="G25" i="1" a="1"/>
  <c r="G25" i="1" s="1"/>
  <c r="BF25" i="1" s="1"/>
  <c r="E25" i="1" a="1"/>
  <c r="E25" i="1" s="1"/>
  <c r="C25" i="1" a="1"/>
  <c r="C25" i="1" s="1"/>
  <c r="A8" i="1" a="1"/>
  <c r="A8" i="1" s="1"/>
  <c r="A6" i="4" s="1"/>
  <c r="E6" i="4" s="1"/>
  <c r="A9" i="1" a="1"/>
  <c r="A9" i="1" s="1"/>
  <c r="A7" i="4" s="1"/>
  <c r="A10" i="1" a="1"/>
  <c r="A10" i="1" s="1"/>
  <c r="AY10" i="1" s="1"/>
  <c r="AX10" i="1" s="1"/>
  <c r="A11" i="1" a="1"/>
  <c r="A11" i="1" s="1"/>
  <c r="AY11" i="1" s="1"/>
  <c r="A13" i="1" a="1"/>
  <c r="A13" i="1" s="1"/>
  <c r="A15" i="1" a="1"/>
  <c r="A15" i="1" s="1"/>
  <c r="AY15" i="1" s="1"/>
  <c r="AX15" i="1" s="1"/>
  <c r="A16" i="1" a="1"/>
  <c r="A16" i="1" s="1"/>
  <c r="AY16" i="1" s="1"/>
  <c r="AX16" i="1" s="1"/>
  <c r="A17" i="1" a="1"/>
  <c r="A17" i="1" s="1"/>
  <c r="A20" i="1" a="1"/>
  <c r="A20" i="1" s="1"/>
  <c r="A22" i="1" a="1"/>
  <c r="A22" i="1" s="1"/>
  <c r="A23" i="1" a="1"/>
  <c r="A23" i="1" s="1"/>
  <c r="A24" i="1" a="1"/>
  <c r="A24" i="1" s="1"/>
  <c r="A28" i="1" a="1"/>
  <c r="A28" i="1" s="1"/>
  <c r="A29" i="1" a="1"/>
  <c r="A29" i="1" s="1"/>
  <c r="A30" i="1" a="1"/>
  <c r="A30" i="1" s="1"/>
  <c r="A31" i="1" a="1"/>
  <c r="A31" i="1" s="1"/>
  <c r="AY31" i="1" s="1"/>
  <c r="AX31" i="1" s="1"/>
  <c r="A39" i="1" a="1"/>
  <c r="A39" i="1" s="1"/>
  <c r="AY39" i="1" s="1"/>
  <c r="AV13" i="1"/>
  <c r="AU13" i="1"/>
  <c r="AT13" i="1"/>
  <c r="AS13" i="1"/>
  <c r="AR13" i="1"/>
  <c r="AQ13" i="1"/>
  <c r="AP13" i="1"/>
  <c r="AO13" i="1"/>
  <c r="AN13" i="1"/>
  <c r="AM13" i="1"/>
  <c r="AL13" i="1"/>
  <c r="AD13" i="1" a="1"/>
  <c r="AD13" i="1" s="1"/>
  <c r="AC13" i="1" a="1"/>
  <c r="AC13" i="1" s="1"/>
  <c r="Z13" i="1" a="1"/>
  <c r="Z13" i="1" s="1"/>
  <c r="AB13" i="1" s="1"/>
  <c r="P13" i="1" a="1"/>
  <c r="P13" i="1" s="1"/>
  <c r="N13" i="1" a="1"/>
  <c r="N13" i="1" s="1"/>
  <c r="G13" i="1" a="1"/>
  <c r="G13" i="1" s="1"/>
  <c r="BG13" i="1" s="1"/>
  <c r="E13" i="1" a="1"/>
  <c r="E13" i="1" s="1"/>
  <c r="C13" i="1" a="1"/>
  <c r="C13" i="1" s="1"/>
  <c r="AV29" i="1"/>
  <c r="AU29" i="1"/>
  <c r="AT29" i="1"/>
  <c r="AS29" i="1"/>
  <c r="AR29" i="1"/>
  <c r="AQ29" i="1"/>
  <c r="AP29" i="1"/>
  <c r="AO29" i="1"/>
  <c r="AN29" i="1"/>
  <c r="AM29" i="1"/>
  <c r="AL29" i="1"/>
  <c r="AD29" i="1" a="1"/>
  <c r="AD29" i="1" s="1"/>
  <c r="AC29" i="1" a="1"/>
  <c r="AC29" i="1" s="1"/>
  <c r="Z29" i="1" a="1"/>
  <c r="Z29" i="1" s="1"/>
  <c r="AB29" i="1" s="1"/>
  <c r="P29" i="1" a="1"/>
  <c r="P29" i="1" s="1"/>
  <c r="N29" i="1" a="1"/>
  <c r="N29" i="1" s="1"/>
  <c r="G29" i="1" a="1"/>
  <c r="G29" i="1" s="1"/>
  <c r="BJ29" i="1" s="1"/>
  <c r="E29" i="1" a="1"/>
  <c r="E29" i="1" s="1"/>
  <c r="C29" i="1" a="1"/>
  <c r="C29" i="1" s="1"/>
  <c r="AV20" i="1"/>
  <c r="AU20" i="1"/>
  <c r="AT20" i="1"/>
  <c r="AS20" i="1"/>
  <c r="AR20" i="1"/>
  <c r="AQ20" i="1"/>
  <c r="AP20" i="1"/>
  <c r="AO20" i="1"/>
  <c r="AN20" i="1"/>
  <c r="AM20" i="1"/>
  <c r="AL20" i="1"/>
  <c r="AD20" i="1" a="1"/>
  <c r="AD20" i="1" s="1"/>
  <c r="AC20" i="1" a="1"/>
  <c r="AC20" i="1" s="1"/>
  <c r="Z20" i="1" a="1"/>
  <c r="Z20" i="1" s="1"/>
  <c r="AB20" i="1" s="1"/>
  <c r="P20" i="1" a="1"/>
  <c r="P20" i="1" s="1"/>
  <c r="N20" i="1" a="1"/>
  <c r="N20" i="1" s="1"/>
  <c r="G20" i="1" a="1"/>
  <c r="G20" i="1" s="1"/>
  <c r="E20" i="1" a="1"/>
  <c r="E20" i="1" s="1"/>
  <c r="C20" i="1" a="1"/>
  <c r="C20" i="1" s="1"/>
  <c r="Z24" i="1" a="1"/>
  <c r="Z24" i="1" s="1"/>
  <c r="AB24" i="1" s="1"/>
  <c r="AV24" i="1"/>
  <c r="AU24" i="1"/>
  <c r="AT24" i="1"/>
  <c r="AS24" i="1"/>
  <c r="AR24" i="1"/>
  <c r="AQ24" i="1"/>
  <c r="AP24" i="1"/>
  <c r="AO24" i="1"/>
  <c r="AN24" i="1"/>
  <c r="AM24" i="1"/>
  <c r="AL24" i="1"/>
  <c r="AD24" i="1" a="1"/>
  <c r="AD24" i="1" s="1"/>
  <c r="AC24" i="1" a="1"/>
  <c r="AC24" i="1" s="1"/>
  <c r="P24" i="1" a="1"/>
  <c r="P24" i="1" s="1"/>
  <c r="N24" i="1" a="1"/>
  <c r="N24" i="1" s="1"/>
  <c r="G24" i="1" a="1"/>
  <c r="G24" i="1" s="1"/>
  <c r="BF24" i="1" s="1"/>
  <c r="E24" i="1" a="1"/>
  <c r="E24" i="1" s="1"/>
  <c r="C24" i="1" a="1"/>
  <c r="C24" i="1" s="1"/>
  <c r="A71" i="22"/>
  <c r="A72" i="22"/>
  <c r="C8" i="1" a="1"/>
  <c r="C8" i="1" s="1"/>
  <c r="C9" i="1" a="1"/>
  <c r="C9" i="1" s="1"/>
  <c r="C10" i="1" a="1"/>
  <c r="C10" i="1" s="1"/>
  <c r="C11" i="1" a="1"/>
  <c r="C11" i="1" s="1"/>
  <c r="C15" i="1" a="1"/>
  <c r="C15" i="1" s="1"/>
  <c r="C16" i="1" a="1"/>
  <c r="C16" i="1" s="1"/>
  <c r="C17" i="1" a="1"/>
  <c r="C17" i="1" s="1"/>
  <c r="C22" i="1" a="1"/>
  <c r="C22" i="1" s="1"/>
  <c r="C23" i="1" a="1"/>
  <c r="C23" i="1" s="1"/>
  <c r="C28" i="1" a="1"/>
  <c r="C28" i="1" s="1"/>
  <c r="C30" i="1" a="1"/>
  <c r="C30" i="1" s="1"/>
  <c r="C31" i="1" a="1"/>
  <c r="C31" i="1" s="1"/>
  <c r="C39" i="1" a="1"/>
  <c r="C39" i="1" s="1"/>
  <c r="C50" i="1" a="1"/>
  <c r="C50" i="1" s="1"/>
  <c r="AV27" i="1"/>
  <c r="AU27" i="1"/>
  <c r="AT27" i="1"/>
  <c r="AS27" i="1"/>
  <c r="AR27" i="1"/>
  <c r="AQ27" i="1"/>
  <c r="AP27" i="1"/>
  <c r="AO27" i="1"/>
  <c r="AN27" i="1"/>
  <c r="AM27" i="1"/>
  <c r="AL27" i="1"/>
  <c r="AD27" i="1" a="1"/>
  <c r="AD27" i="1" s="1"/>
  <c r="AC27" i="1" a="1"/>
  <c r="AC27" i="1" s="1"/>
  <c r="Z27" i="1" a="1"/>
  <c r="Z27" i="1" s="1"/>
  <c r="AB27" i="1" s="1"/>
  <c r="P27" i="1" a="1"/>
  <c r="P27" i="1" s="1"/>
  <c r="N27" i="1" a="1"/>
  <c r="N27" i="1" s="1"/>
  <c r="G27" i="1" a="1"/>
  <c r="G27" i="1" s="1"/>
  <c r="BG27" i="1" s="1"/>
  <c r="E27" i="1" a="1"/>
  <c r="E27" i="1" s="1"/>
  <c r="A27" i="1" a="1"/>
  <c r="A27" i="1" s="1"/>
  <c r="A4" i="4"/>
  <c r="C4" i="4" s="1"/>
  <c r="S7" i="12"/>
  <c r="S6" i="12"/>
  <c r="S5" i="12"/>
  <c r="S4" i="12"/>
  <c r="S3" i="12"/>
  <c r="S2" i="12"/>
  <c r="S1" i="12"/>
  <c r="I16" i="15"/>
  <c r="H16" i="15" a="1"/>
  <c r="H16" i="15"/>
  <c r="J16" i="15"/>
  <c r="A16" i="15" a="1"/>
  <c r="A16" i="15"/>
  <c r="I15" i="15"/>
  <c r="H15" i="15" a="1"/>
  <c r="H15" i="15"/>
  <c r="J15" i="15"/>
  <c r="A15" i="15" a="1"/>
  <c r="A15" i="15"/>
  <c r="I14" i="15"/>
  <c r="H14" i="15" a="1"/>
  <c r="H14" i="15"/>
  <c r="J14" i="15"/>
  <c r="A14" i="15" a="1"/>
  <c r="A14" i="15"/>
  <c r="I13" i="15"/>
  <c r="H13" i="15" a="1"/>
  <c r="H13" i="15"/>
  <c r="J13" i="15"/>
  <c r="A13" i="15" a="1"/>
  <c r="A13" i="15"/>
  <c r="I12" i="15"/>
  <c r="H12" i="15" a="1"/>
  <c r="H12" i="15"/>
  <c r="J12" i="15"/>
  <c r="A12" i="15" a="1"/>
  <c r="A12" i="15"/>
  <c r="I11" i="15"/>
  <c r="H11" i="15" a="1"/>
  <c r="H11" i="15" s="1"/>
  <c r="J11" i="15" s="1"/>
  <c r="A11" i="15" a="1"/>
  <c r="A11" i="15" s="1"/>
  <c r="I10" i="15"/>
  <c r="H10" i="15" a="1"/>
  <c r="H10" i="15" s="1"/>
  <c r="J10" i="15" s="1"/>
  <c r="A10" i="15" a="1"/>
  <c r="A10" i="15" s="1"/>
  <c r="I9" i="15"/>
  <c r="H9" i="15" a="1"/>
  <c r="H9" i="15" s="1"/>
  <c r="J9" i="15" s="1"/>
  <c r="A9" i="15" a="1"/>
  <c r="A9" i="15" s="1"/>
  <c r="I8" i="15"/>
  <c r="H8" i="15" a="1"/>
  <c r="H8" i="15" s="1"/>
  <c r="J8" i="15" s="1"/>
  <c r="A8" i="15" a="1"/>
  <c r="A8" i="15" s="1"/>
  <c r="I7" i="15"/>
  <c r="H7" i="15" a="1"/>
  <c r="H7" i="15" s="1"/>
  <c r="J7" i="15" s="1"/>
  <c r="A7" i="15" a="1"/>
  <c r="A7" i="15" s="1"/>
  <c r="I6" i="15"/>
  <c r="H6" i="15" a="1"/>
  <c r="H6" i="15" s="1"/>
  <c r="J6" i="15" s="1"/>
  <c r="I5" i="15"/>
  <c r="H5" i="15" a="1"/>
  <c r="H5" i="15" s="1"/>
  <c r="J5" i="15" s="1"/>
  <c r="I4" i="15"/>
  <c r="H4" i="15" a="1"/>
  <c r="H4" i="15" s="1"/>
  <c r="J4" i="15" s="1"/>
  <c r="I3" i="15"/>
  <c r="H3" i="15" a="1"/>
  <c r="H3" i="15" s="1"/>
  <c r="J3" i="15" s="1"/>
  <c r="I2" i="15"/>
  <c r="H2" i="15" a="1"/>
  <c r="H2" i="15" s="1"/>
  <c r="J2" i="15" s="1"/>
  <c r="K13" i="20"/>
  <c r="J13" i="20"/>
  <c r="H13" i="20"/>
  <c r="E13" i="20"/>
  <c r="D13" i="20"/>
  <c r="B13" i="20"/>
  <c r="K12" i="20"/>
  <c r="E12" i="20"/>
  <c r="B8" i="20" a="1"/>
  <c r="B8" i="20" s="1"/>
  <c r="B7" i="20" a="1"/>
  <c r="B7" i="20" s="1"/>
  <c r="B6" i="20" a="1"/>
  <c r="B6" i="20" s="1"/>
  <c r="K4" i="20"/>
  <c r="J4" i="20"/>
  <c r="H4" i="20"/>
  <c r="K3" i="20"/>
  <c r="S69" i="6"/>
  <c r="H69" i="6"/>
  <c r="S68" i="6"/>
  <c r="T68" i="6" s="1"/>
  <c r="H68" i="6"/>
  <c r="S67" i="6"/>
  <c r="H67" i="6"/>
  <c r="S66" i="6"/>
  <c r="H66" i="6"/>
  <c r="S65" i="6"/>
  <c r="H65" i="6"/>
  <c r="S64" i="6"/>
  <c r="H64" i="6"/>
  <c r="S63" i="6"/>
  <c r="H63" i="6"/>
  <c r="S62" i="6"/>
  <c r="H62" i="6"/>
  <c r="S61" i="6"/>
  <c r="H61" i="6"/>
  <c r="S60" i="6"/>
  <c r="T60" i="6" s="1"/>
  <c r="H60" i="6"/>
  <c r="S59" i="6"/>
  <c r="H59" i="6"/>
  <c r="X58" i="6"/>
  <c r="W58" i="6"/>
  <c r="S53" i="6"/>
  <c r="H53" i="6"/>
  <c r="S52" i="6"/>
  <c r="H52" i="6"/>
  <c r="S51" i="6"/>
  <c r="H51" i="6"/>
  <c r="S50" i="6"/>
  <c r="H50" i="6"/>
  <c r="S49" i="6"/>
  <c r="H49" i="6"/>
  <c r="S48" i="6"/>
  <c r="H48" i="6"/>
  <c r="S47" i="6"/>
  <c r="H47" i="6"/>
  <c r="S46" i="6"/>
  <c r="H46" i="6"/>
  <c r="S45" i="6"/>
  <c r="H45" i="6"/>
  <c r="S44" i="6"/>
  <c r="H44" i="6"/>
  <c r="S43" i="6"/>
  <c r="H43" i="6"/>
  <c r="S37" i="6"/>
  <c r="H37" i="6"/>
  <c r="S36" i="6"/>
  <c r="H36" i="6"/>
  <c r="S35" i="6"/>
  <c r="H35" i="6"/>
  <c r="S33" i="6"/>
  <c r="H33" i="6"/>
  <c r="S32" i="6"/>
  <c r="H32" i="6"/>
  <c r="S31" i="6"/>
  <c r="H31" i="6"/>
  <c r="S30" i="6"/>
  <c r="H30" i="6"/>
  <c r="S28" i="6"/>
  <c r="H28" i="6"/>
  <c r="S27" i="6"/>
  <c r="H27" i="6"/>
  <c r="S26" i="6"/>
  <c r="H26" i="6"/>
  <c r="S25" i="6"/>
  <c r="H25" i="6"/>
  <c r="S18" i="6"/>
  <c r="H18" i="6"/>
  <c r="S17" i="6"/>
  <c r="H17" i="6"/>
  <c r="S16" i="6"/>
  <c r="H16" i="6"/>
  <c r="S14" i="6"/>
  <c r="H14" i="6"/>
  <c r="S13" i="6"/>
  <c r="H13" i="6"/>
  <c r="S12" i="6"/>
  <c r="H12" i="6"/>
  <c r="S11" i="6"/>
  <c r="H11" i="6"/>
  <c r="S9" i="6"/>
  <c r="H9" i="6"/>
  <c r="S8" i="6"/>
  <c r="H8" i="6"/>
  <c r="S7" i="6"/>
  <c r="H7" i="6"/>
  <c r="S6" i="6"/>
  <c r="H6" i="6"/>
  <c r="BU50" i="1"/>
  <c r="AV50" i="1"/>
  <c r="AU50" i="1"/>
  <c r="AT50" i="1"/>
  <c r="AS50" i="1"/>
  <c r="AR50" i="1"/>
  <c r="AQ50" i="1"/>
  <c r="AP50" i="1"/>
  <c r="AO50" i="1"/>
  <c r="AN50" i="1"/>
  <c r="AM50" i="1"/>
  <c r="AL50" i="1"/>
  <c r="AD50" i="1" a="1"/>
  <c r="AD50" i="1" s="1"/>
  <c r="AC50" i="1" a="1"/>
  <c r="AC50" i="1" s="1"/>
  <c r="Z50" i="1" a="1"/>
  <c r="Z50" i="1" s="1"/>
  <c r="P50" i="1" a="1"/>
  <c r="P50" i="1"/>
  <c r="N50" i="1" a="1"/>
  <c r="N50" i="1" s="1"/>
  <c r="G50" i="1" a="1"/>
  <c r="G50" i="1" s="1"/>
  <c r="E50" i="1" a="1"/>
  <c r="E50" i="1" s="1"/>
  <c r="AV39" i="1"/>
  <c r="AU39" i="1"/>
  <c r="AT39" i="1"/>
  <c r="AS39" i="1"/>
  <c r="AR39" i="1"/>
  <c r="AQ39" i="1"/>
  <c r="AP39" i="1"/>
  <c r="AO39" i="1"/>
  <c r="AN39" i="1"/>
  <c r="AM39" i="1"/>
  <c r="AL39" i="1"/>
  <c r="AD39" i="1" a="1"/>
  <c r="AD39" i="1" s="1"/>
  <c r="AC39" i="1" a="1"/>
  <c r="AC39" i="1" s="1"/>
  <c r="Z39" i="1" a="1"/>
  <c r="Z39" i="1" s="1"/>
  <c r="P39" i="1" a="1"/>
  <c r="P39" i="1" s="1"/>
  <c r="N39" i="1" a="1"/>
  <c r="N39" i="1" s="1"/>
  <c r="G39" i="1" a="1"/>
  <c r="G39" i="1" s="1"/>
  <c r="H39" i="1" s="1"/>
  <c r="L39" i="1" s="1"/>
  <c r="E39" i="1" a="1"/>
  <c r="E39" i="1" s="1"/>
  <c r="BQ31" i="1"/>
  <c r="AV31" i="1"/>
  <c r="AU31" i="1"/>
  <c r="AT31" i="1"/>
  <c r="AS31" i="1"/>
  <c r="AR31" i="1"/>
  <c r="AQ31" i="1"/>
  <c r="AP31" i="1"/>
  <c r="AO31" i="1"/>
  <c r="AN31" i="1"/>
  <c r="AM31" i="1"/>
  <c r="AL31" i="1"/>
  <c r="AD31" i="1" a="1"/>
  <c r="AD31" i="1" s="1"/>
  <c r="AC31" i="1" a="1"/>
  <c r="AC31" i="1" s="1"/>
  <c r="Z31" i="1" a="1"/>
  <c r="Z31" i="1" s="1"/>
  <c r="AB31" i="1" s="1"/>
  <c r="P31" i="1" a="1"/>
  <c r="P31" i="1" s="1"/>
  <c r="N31" i="1" a="1"/>
  <c r="N31" i="1" s="1"/>
  <c r="G31" i="1" a="1"/>
  <c r="G31" i="1" s="1"/>
  <c r="BG31" i="1" s="1"/>
  <c r="E31" i="1" a="1"/>
  <c r="E31" i="1" s="1"/>
  <c r="AV30" i="1"/>
  <c r="AU30" i="1"/>
  <c r="AT30" i="1"/>
  <c r="AS30" i="1"/>
  <c r="AR30" i="1"/>
  <c r="AQ30" i="1"/>
  <c r="AP30" i="1"/>
  <c r="AO30" i="1"/>
  <c r="AN30" i="1"/>
  <c r="AM30" i="1"/>
  <c r="AL30" i="1"/>
  <c r="AD30" i="1" a="1"/>
  <c r="AD30" i="1" s="1"/>
  <c r="AC30" i="1" a="1"/>
  <c r="AC30" i="1" s="1"/>
  <c r="Z30" i="1" a="1"/>
  <c r="Z30" i="1" s="1"/>
  <c r="AB30" i="1" s="1"/>
  <c r="P30" i="1" a="1"/>
  <c r="P30" i="1" s="1"/>
  <c r="N30" i="1" a="1"/>
  <c r="N30" i="1" s="1"/>
  <c r="G30" i="1" a="1"/>
  <c r="G30" i="1" s="1"/>
  <c r="BJ30" i="1" s="1"/>
  <c r="E30" i="1" a="1"/>
  <c r="E30" i="1" s="1"/>
  <c r="BQ28" i="1"/>
  <c r="AV28" i="1"/>
  <c r="AU28" i="1"/>
  <c r="AT28" i="1"/>
  <c r="AS28" i="1"/>
  <c r="AR28" i="1"/>
  <c r="AQ28" i="1"/>
  <c r="AP28" i="1"/>
  <c r="AO28" i="1"/>
  <c r="AN28" i="1"/>
  <c r="AM28" i="1"/>
  <c r="AL28" i="1"/>
  <c r="AD28" i="1" a="1"/>
  <c r="AD28" i="1" s="1"/>
  <c r="AC28" i="1" a="1"/>
  <c r="AC28" i="1" s="1"/>
  <c r="Z28" i="1" a="1"/>
  <c r="Z28" i="1" s="1"/>
  <c r="AB28" i="1" s="1"/>
  <c r="P28" i="1" a="1"/>
  <c r="P28" i="1" s="1"/>
  <c r="N28" i="1" a="1"/>
  <c r="N28" i="1" s="1"/>
  <c r="G28" i="1" a="1"/>
  <c r="G28" i="1" s="1"/>
  <c r="BG28" i="1" s="1"/>
  <c r="E28" i="1" a="1"/>
  <c r="E28" i="1" s="1"/>
  <c r="BQ23" i="1"/>
  <c r="AV23" i="1"/>
  <c r="AU23" i="1"/>
  <c r="AT23" i="1"/>
  <c r="AS23" i="1"/>
  <c r="AR23" i="1"/>
  <c r="AQ23" i="1"/>
  <c r="AP23" i="1"/>
  <c r="AO23" i="1"/>
  <c r="AN23" i="1"/>
  <c r="AM23" i="1"/>
  <c r="AL23" i="1"/>
  <c r="AD23" i="1" a="1"/>
  <c r="AD23" i="1" s="1"/>
  <c r="AC23" i="1" a="1"/>
  <c r="AC23" i="1" s="1"/>
  <c r="Z23" i="1" a="1"/>
  <c r="Z23" i="1" s="1"/>
  <c r="P23" i="1" a="1"/>
  <c r="P23" i="1" s="1"/>
  <c r="N23" i="1" a="1"/>
  <c r="N23" i="1" s="1"/>
  <c r="G23" i="1" a="1"/>
  <c r="G23" i="1" s="1"/>
  <c r="BF23" i="1" s="1"/>
  <c r="E23" i="1" a="1"/>
  <c r="E23" i="1" s="1"/>
  <c r="AV22" i="1"/>
  <c r="AU22" i="1"/>
  <c r="AT22" i="1"/>
  <c r="AS22" i="1"/>
  <c r="AR22" i="1"/>
  <c r="AQ22" i="1"/>
  <c r="AP22" i="1"/>
  <c r="AO22" i="1"/>
  <c r="AN22" i="1"/>
  <c r="AM22" i="1"/>
  <c r="AL22" i="1"/>
  <c r="AD22" i="1" a="1"/>
  <c r="AD22" i="1" s="1"/>
  <c r="AC22" i="1" a="1"/>
  <c r="AC22" i="1" s="1"/>
  <c r="Z22" i="1" a="1"/>
  <c r="Z22" i="1" s="1"/>
  <c r="P22" i="1" a="1"/>
  <c r="P22" i="1" s="1"/>
  <c r="N22" i="1" a="1"/>
  <c r="N22" i="1" s="1"/>
  <c r="G22" i="1" a="1"/>
  <c r="G22" i="1" s="1"/>
  <c r="E22" i="1" a="1"/>
  <c r="E22" i="1" s="1"/>
  <c r="BQ17" i="1"/>
  <c r="AV17" i="1"/>
  <c r="AU17" i="1"/>
  <c r="AT17" i="1"/>
  <c r="AS17" i="1"/>
  <c r="AR17" i="1"/>
  <c r="AQ17" i="1"/>
  <c r="AP17" i="1"/>
  <c r="AO17" i="1"/>
  <c r="AN17" i="1"/>
  <c r="AM17" i="1"/>
  <c r="AL17" i="1"/>
  <c r="AD17" i="1" a="1"/>
  <c r="AD17" i="1" s="1"/>
  <c r="AC17" i="1" a="1"/>
  <c r="AC17" i="1" s="1"/>
  <c r="Z17" i="1" a="1"/>
  <c r="Z17" i="1" s="1"/>
  <c r="AB17" i="1" s="1"/>
  <c r="P17" i="1" a="1"/>
  <c r="P17" i="1" s="1"/>
  <c r="N17" i="1" a="1"/>
  <c r="N17" i="1" s="1"/>
  <c r="G17" i="1" a="1"/>
  <c r="G17" i="1" s="1"/>
  <c r="E17" i="1" a="1"/>
  <c r="E17" i="1" s="1"/>
  <c r="AV16" i="1"/>
  <c r="AU16" i="1"/>
  <c r="AT16" i="1"/>
  <c r="AS16" i="1"/>
  <c r="AR16" i="1"/>
  <c r="AQ16" i="1"/>
  <c r="AP16" i="1"/>
  <c r="AO16" i="1"/>
  <c r="AN16" i="1"/>
  <c r="AM16" i="1"/>
  <c r="AL16" i="1"/>
  <c r="AD16" i="1" a="1"/>
  <c r="AD16" i="1" s="1"/>
  <c r="AC16" i="1" a="1"/>
  <c r="AC16" i="1" s="1"/>
  <c r="Z16" i="1" a="1"/>
  <c r="Z16" i="1" s="1"/>
  <c r="AB16" i="1" s="1"/>
  <c r="P16" i="1" a="1"/>
  <c r="P16" i="1" s="1"/>
  <c r="N16" i="1" a="1"/>
  <c r="N16" i="1" s="1"/>
  <c r="G16" i="1" a="1"/>
  <c r="G16" i="1" s="1"/>
  <c r="E16" i="1" a="1"/>
  <c r="E16" i="1" s="1"/>
  <c r="AV15" i="1"/>
  <c r="AU15" i="1"/>
  <c r="AT15" i="1"/>
  <c r="AS15" i="1"/>
  <c r="AR15" i="1"/>
  <c r="AQ15" i="1"/>
  <c r="AP15" i="1"/>
  <c r="AO15" i="1"/>
  <c r="AN15" i="1"/>
  <c r="AM15" i="1"/>
  <c r="AL15" i="1"/>
  <c r="AD15" i="1" a="1"/>
  <c r="AD15" i="1" s="1"/>
  <c r="AC15" i="1" a="1"/>
  <c r="AC15" i="1" s="1"/>
  <c r="Z15" i="1" a="1"/>
  <c r="Z15" i="1" s="1"/>
  <c r="AB15" i="1" s="1"/>
  <c r="P15" i="1" a="1"/>
  <c r="P15" i="1" s="1"/>
  <c r="N15" i="1" a="1"/>
  <c r="N15" i="1" s="1"/>
  <c r="E15" i="1" a="1"/>
  <c r="E15" i="1" s="1"/>
  <c r="AV11" i="1"/>
  <c r="AU11" i="1"/>
  <c r="AT11" i="1"/>
  <c r="AS11" i="1"/>
  <c r="AR11" i="1"/>
  <c r="AQ11" i="1"/>
  <c r="AP11" i="1"/>
  <c r="AO11" i="1"/>
  <c r="AN11" i="1"/>
  <c r="AM11" i="1"/>
  <c r="AL11" i="1"/>
  <c r="AD11" i="1" a="1"/>
  <c r="AD11" i="1" s="1"/>
  <c r="AC11" i="1" a="1"/>
  <c r="AC11" i="1" s="1"/>
  <c r="Z11" i="1" a="1"/>
  <c r="Z11" i="1" s="1"/>
  <c r="AB11" i="1" s="1"/>
  <c r="P11" i="1" a="1"/>
  <c r="P11" i="1" s="1"/>
  <c r="N11" i="1" a="1"/>
  <c r="N11" i="1" s="1"/>
  <c r="G11" i="1" a="1"/>
  <c r="G11" i="1" s="1"/>
  <c r="E11" i="1" a="1"/>
  <c r="E11" i="1" s="1"/>
  <c r="AV10" i="1"/>
  <c r="AU10" i="1"/>
  <c r="AT10" i="1"/>
  <c r="AS10" i="1"/>
  <c r="AR10" i="1"/>
  <c r="AQ10" i="1"/>
  <c r="AP10" i="1"/>
  <c r="AO10" i="1"/>
  <c r="AN10" i="1"/>
  <c r="AM10" i="1"/>
  <c r="AL10" i="1"/>
  <c r="AD10" i="1" a="1"/>
  <c r="AD10" i="1" s="1"/>
  <c r="AC10" i="1" a="1"/>
  <c r="AC10" i="1" s="1"/>
  <c r="Z10" i="1" a="1"/>
  <c r="Z10" i="1" s="1"/>
  <c r="AB10" i="1" s="1"/>
  <c r="P10" i="1" a="1"/>
  <c r="P10" i="1" s="1"/>
  <c r="N10" i="1" a="1"/>
  <c r="N10" i="1" s="1"/>
  <c r="G10" i="1" a="1"/>
  <c r="G10" i="1" s="1"/>
  <c r="H10" i="1" s="1"/>
  <c r="E10" i="1" a="1"/>
  <c r="E10" i="1" s="1"/>
  <c r="AV9" i="1"/>
  <c r="AU9" i="1"/>
  <c r="AT9" i="1"/>
  <c r="AS9" i="1"/>
  <c r="AR9" i="1"/>
  <c r="AQ9" i="1"/>
  <c r="AP9" i="1"/>
  <c r="AO9" i="1"/>
  <c r="AN9" i="1"/>
  <c r="AM9" i="1"/>
  <c r="AL9" i="1"/>
  <c r="AD9" i="1" a="1"/>
  <c r="AD9" i="1" s="1"/>
  <c r="AC9" i="1" a="1"/>
  <c r="AC9" i="1" s="1"/>
  <c r="Z9" i="1" a="1"/>
  <c r="Z9" i="1" s="1"/>
  <c r="AB9" i="1" s="1"/>
  <c r="P9" i="1" a="1"/>
  <c r="P9" i="1" s="1"/>
  <c r="N9" i="1" a="1"/>
  <c r="N9" i="1" s="1"/>
  <c r="G9" i="1" a="1"/>
  <c r="G9" i="1" s="1"/>
  <c r="E9" i="1" a="1"/>
  <c r="E9" i="1" s="1"/>
  <c r="E9" i="26"/>
  <c r="AV8" i="1"/>
  <c r="AU8" i="1"/>
  <c r="AT8" i="1"/>
  <c r="AS8" i="1"/>
  <c r="AR8" i="1"/>
  <c r="AQ8" i="1"/>
  <c r="AP8" i="1"/>
  <c r="AO8" i="1"/>
  <c r="AN8" i="1"/>
  <c r="AM8" i="1"/>
  <c r="AL8" i="1"/>
  <c r="AD8" i="1" a="1"/>
  <c r="AD8" i="1" s="1"/>
  <c r="AC8" i="1" a="1"/>
  <c r="AC8" i="1" s="1"/>
  <c r="Z8" i="1" a="1"/>
  <c r="Z8" i="1" s="1"/>
  <c r="AB8" i="1" s="1"/>
  <c r="P8" i="1" a="1"/>
  <c r="P8" i="1" s="1"/>
  <c r="N8" i="1" a="1"/>
  <c r="N8" i="1" s="1"/>
  <c r="G8" i="1" a="1"/>
  <c r="G8" i="1" s="1"/>
  <c r="H8" i="1" s="1"/>
  <c r="E8" i="1" a="1"/>
  <c r="E8" i="1" s="1"/>
  <c r="AV7" i="1"/>
  <c r="E6" i="1"/>
  <c r="D94" i="11"/>
  <c r="C94" i="11"/>
  <c r="A7" i="22"/>
  <c r="A8" i="22"/>
  <c r="A9" i="22"/>
  <c r="A10" i="22"/>
  <c r="A11" i="22"/>
  <c r="A12" i="22"/>
  <c r="A13" i="22"/>
  <c r="A14" i="22"/>
  <c r="A15" i="22"/>
  <c r="A16" i="22"/>
  <c r="A17" i="22"/>
  <c r="A18" i="22"/>
  <c r="A19" i="22"/>
  <c r="A20" i="22"/>
  <c r="A21" i="22"/>
  <c r="A22" i="22"/>
  <c r="A23" i="22"/>
  <c r="A24" i="22"/>
  <c r="A25" i="22"/>
  <c r="A26" i="22"/>
  <c r="A27" i="22"/>
  <c r="A28" i="22"/>
  <c r="A29" i="22"/>
  <c r="A30" i="22"/>
  <c r="A31" i="22"/>
  <c r="A32" i="22"/>
  <c r="A33" i="22"/>
  <c r="A34" i="22"/>
  <c r="A35" i="22"/>
  <c r="A36" i="22"/>
  <c r="A37" i="22"/>
  <c r="A38" i="22"/>
  <c r="A39" i="22"/>
  <c r="A40" i="22"/>
  <c r="A41" i="22"/>
  <c r="A42" i="22"/>
  <c r="A43" i="22"/>
  <c r="A44" i="22"/>
  <c r="A45" i="22"/>
  <c r="A46" i="22"/>
  <c r="A47" i="22"/>
  <c r="A48" i="22"/>
  <c r="A49" i="22"/>
  <c r="A50" i="22"/>
  <c r="A51" i="22"/>
  <c r="A52" i="22"/>
  <c r="A53" i="22"/>
  <c r="A54" i="22"/>
  <c r="A55" i="22"/>
  <c r="A56" i="22"/>
  <c r="A57" i="22"/>
  <c r="A58" i="22"/>
  <c r="A59" i="22"/>
  <c r="A60" i="22"/>
  <c r="A61" i="22"/>
  <c r="A62" i="22"/>
  <c r="A63" i="22"/>
  <c r="A64" i="22"/>
  <c r="A65" i="22"/>
  <c r="A66" i="22"/>
  <c r="A67" i="22"/>
  <c r="A68" i="22"/>
  <c r="A69" i="22"/>
  <c r="A70" i="22"/>
  <c r="A4" i="22"/>
  <c r="A5" i="22"/>
  <c r="A6" i="22"/>
  <c r="A3" i="22"/>
  <c r="BB118" i="10" a="1"/>
  <c r="BB118" i="10" s="1"/>
  <c r="BA118" i="10" a="1"/>
  <c r="BA118" i="10" s="1"/>
  <c r="AZ118" i="10" a="1"/>
  <c r="AZ118" i="10" s="1"/>
  <c r="AY118" i="10" a="1"/>
  <c r="AY118" i="10" s="1"/>
  <c r="AX118" i="10" a="1"/>
  <c r="AX118" i="10" s="1"/>
  <c r="AW118" i="10" a="1"/>
  <c r="AW118" i="10" s="1"/>
  <c r="AV118" i="10" a="1"/>
  <c r="AV118" i="10" s="1"/>
  <c r="AU118" i="10" a="1"/>
  <c r="AU118" i="10" s="1"/>
  <c r="AT118" i="10" a="1"/>
  <c r="AT118" i="10" s="1"/>
  <c r="AS118" i="10" a="1"/>
  <c r="AS118" i="10" s="1"/>
  <c r="BB117" i="10" a="1"/>
  <c r="BB117" i="10" s="1"/>
  <c r="BA117" i="10" a="1"/>
  <c r="BA117" i="10" s="1"/>
  <c r="AZ117" i="10" a="1"/>
  <c r="AZ117" i="10" s="1"/>
  <c r="AY117" i="10" a="1"/>
  <c r="AY117" i="10" s="1"/>
  <c r="AX117" i="10" a="1"/>
  <c r="AX117" i="10" s="1"/>
  <c r="AW117" i="10" a="1"/>
  <c r="AW117" i="10" s="1"/>
  <c r="AV117" i="10" a="1"/>
  <c r="AV117" i="10" s="1"/>
  <c r="AU117" i="10" a="1"/>
  <c r="AU117" i="10" s="1"/>
  <c r="AT117" i="10" a="1"/>
  <c r="AT117" i="10" s="1"/>
  <c r="AS117" i="10" a="1"/>
  <c r="AS117" i="10" s="1"/>
  <c r="BB116" i="10" a="1"/>
  <c r="BB116" i="10" s="1"/>
  <c r="BA116" i="10" a="1"/>
  <c r="BA116" i="10" s="1"/>
  <c r="AZ116" i="10" a="1"/>
  <c r="AZ116" i="10" s="1"/>
  <c r="AY116" i="10" a="1"/>
  <c r="AY116" i="10" s="1"/>
  <c r="AX116" i="10" a="1"/>
  <c r="AX116" i="10" s="1"/>
  <c r="AW116" i="10" a="1"/>
  <c r="AW116" i="10" s="1"/>
  <c r="AV116" i="10" a="1"/>
  <c r="AV116" i="10" s="1"/>
  <c r="AU116" i="10" a="1"/>
  <c r="AU116" i="10" s="1"/>
  <c r="AT116" i="10" a="1"/>
  <c r="AT116" i="10" s="1"/>
  <c r="AS116" i="10" a="1"/>
  <c r="AS116" i="10" s="1"/>
  <c r="BB115" i="10" a="1"/>
  <c r="BB115" i="10" s="1"/>
  <c r="BA115" i="10" a="1"/>
  <c r="BA115" i="10" s="1"/>
  <c r="AZ115" i="10" a="1"/>
  <c r="AZ115" i="10" s="1"/>
  <c r="AY115" i="10" a="1"/>
  <c r="AY115" i="10" s="1"/>
  <c r="AX115" i="10" a="1"/>
  <c r="AX115" i="10" s="1"/>
  <c r="AW115" i="10" a="1"/>
  <c r="AW115" i="10" s="1"/>
  <c r="AV115" i="10" a="1"/>
  <c r="AV115" i="10" s="1"/>
  <c r="AU115" i="10" a="1"/>
  <c r="AU115" i="10" s="1"/>
  <c r="AT115" i="10" a="1"/>
  <c r="AT115" i="10" s="1"/>
  <c r="AS115" i="10" a="1"/>
  <c r="AS115" i="10" s="1"/>
  <c r="BB114" i="10" a="1"/>
  <c r="BB114" i="10" s="1"/>
  <c r="BA114" i="10" a="1"/>
  <c r="BA114" i="10" s="1"/>
  <c r="AZ114" i="10" a="1"/>
  <c r="AZ114" i="10" s="1"/>
  <c r="AY114" i="10" a="1"/>
  <c r="AY114" i="10" s="1"/>
  <c r="AX114" i="10" a="1"/>
  <c r="AX114" i="10" s="1"/>
  <c r="AW114" i="10" a="1"/>
  <c r="AW114" i="10" s="1"/>
  <c r="AV114" i="10" a="1"/>
  <c r="AV114" i="10" s="1"/>
  <c r="AU114" i="10" a="1"/>
  <c r="AU114" i="10" s="1"/>
  <c r="AT114" i="10" a="1"/>
  <c r="AT114" i="10" s="1"/>
  <c r="AS114" i="10" a="1"/>
  <c r="AS114" i="10" s="1"/>
  <c r="BB113" i="10" a="1"/>
  <c r="BB113" i="10" s="1"/>
  <c r="BA113" i="10" a="1"/>
  <c r="BA113" i="10" s="1"/>
  <c r="AZ113" i="10" a="1"/>
  <c r="AZ113" i="10" s="1"/>
  <c r="AY113" i="10" a="1"/>
  <c r="AY113" i="10" s="1"/>
  <c r="AX113" i="10" a="1"/>
  <c r="AX113" i="10" s="1"/>
  <c r="AW113" i="10" a="1"/>
  <c r="AW113" i="10" s="1"/>
  <c r="AV113" i="10" a="1"/>
  <c r="AV113" i="10" s="1"/>
  <c r="AU113" i="10" a="1"/>
  <c r="AU113" i="10" s="1"/>
  <c r="AT113" i="10" a="1"/>
  <c r="AT113" i="10" s="1"/>
  <c r="AS113" i="10" a="1"/>
  <c r="AS113" i="10" s="1"/>
  <c r="BB112" i="10" a="1"/>
  <c r="BB112" i="10" s="1"/>
  <c r="BA112" i="10" a="1"/>
  <c r="BA112" i="10" s="1"/>
  <c r="AZ112" i="10" a="1"/>
  <c r="AZ112" i="10" s="1"/>
  <c r="AY112" i="10" a="1"/>
  <c r="AY112" i="10" s="1"/>
  <c r="AX112" i="10" a="1"/>
  <c r="AX112" i="10" s="1"/>
  <c r="AW112" i="10" a="1"/>
  <c r="AW112" i="10" s="1"/>
  <c r="AV112" i="10" a="1"/>
  <c r="AV112" i="10" s="1"/>
  <c r="AU112" i="10" a="1"/>
  <c r="AU112" i="10" s="1"/>
  <c r="AT112" i="10" a="1"/>
  <c r="AT112" i="10" s="1"/>
  <c r="AS112" i="10" a="1"/>
  <c r="AS112" i="10" s="1"/>
  <c r="BB111" i="10" a="1"/>
  <c r="BB111" i="10" s="1"/>
  <c r="BA111" i="10" a="1"/>
  <c r="BA111" i="10" s="1"/>
  <c r="AZ111" i="10" a="1"/>
  <c r="AZ111" i="10" s="1"/>
  <c r="AY111" i="10" a="1"/>
  <c r="AY111" i="10" s="1"/>
  <c r="AX111" i="10" a="1"/>
  <c r="AX111" i="10" s="1"/>
  <c r="AW111" i="10" a="1"/>
  <c r="AW111" i="10" s="1"/>
  <c r="AV111" i="10" a="1"/>
  <c r="AV111" i="10" s="1"/>
  <c r="AU111" i="10" a="1"/>
  <c r="AU111" i="10" s="1"/>
  <c r="AT111" i="10" a="1"/>
  <c r="AT111" i="10" s="1"/>
  <c r="AS111" i="10" a="1"/>
  <c r="AS111" i="10" s="1"/>
  <c r="BB110" i="10" a="1"/>
  <c r="BB110" i="10" s="1"/>
  <c r="BA110" i="10" a="1"/>
  <c r="BA110" i="10" s="1"/>
  <c r="AZ110" i="10" a="1"/>
  <c r="AZ110" i="10" s="1"/>
  <c r="AY110" i="10" a="1"/>
  <c r="AY110" i="10" s="1"/>
  <c r="AX110" i="10" a="1"/>
  <c r="AX110" i="10" s="1"/>
  <c r="AW110" i="10" a="1"/>
  <c r="AW110" i="10" s="1"/>
  <c r="AV110" i="10" a="1"/>
  <c r="AV110" i="10" s="1"/>
  <c r="AU110" i="10" a="1"/>
  <c r="AU110" i="10" s="1"/>
  <c r="AT110" i="10" a="1"/>
  <c r="AT110" i="10" s="1"/>
  <c r="AS110" i="10" a="1"/>
  <c r="AS110" i="10" s="1"/>
  <c r="BB109" i="10" a="1"/>
  <c r="BB109" i="10" s="1"/>
  <c r="BA109" i="10" a="1"/>
  <c r="BA109" i="10" s="1"/>
  <c r="AZ109" i="10" a="1"/>
  <c r="AZ109" i="10" s="1"/>
  <c r="AY109" i="10" a="1"/>
  <c r="AY109" i="10" s="1"/>
  <c r="AX109" i="10" a="1"/>
  <c r="AX109" i="10" s="1"/>
  <c r="AW109" i="10" a="1"/>
  <c r="AW109" i="10" s="1"/>
  <c r="AV109" i="10" a="1"/>
  <c r="AV109" i="10" s="1"/>
  <c r="AU109" i="10" a="1"/>
  <c r="AU109" i="10" s="1"/>
  <c r="AT109" i="10" a="1"/>
  <c r="AT109" i="10" s="1"/>
  <c r="AS109" i="10" a="1"/>
  <c r="AS109" i="10" s="1"/>
  <c r="A134" i="23"/>
  <c r="A135" i="23" s="1"/>
  <c r="A136" i="23" s="1"/>
  <c r="A137" i="23" s="1"/>
  <c r="DI129" i="23"/>
  <c r="DI130" i="23" s="1"/>
  <c r="DI128" i="23"/>
  <c r="DI127" i="23"/>
  <c r="DI124" i="23" a="1"/>
  <c r="DI124" i="23" s="1"/>
  <c r="DI123" i="23"/>
  <c r="DI122" i="23" a="1"/>
  <c r="DI122" i="23" s="1"/>
  <c r="DI121" i="23" a="1"/>
  <c r="DI121" i="23" s="1"/>
  <c r="DI120" i="23" a="1"/>
  <c r="DI120" i="23" s="1"/>
  <c r="DI119" i="23" a="1"/>
  <c r="DI119" i="23" s="1"/>
  <c r="DI118" i="23"/>
  <c r="DI117" i="23"/>
  <c r="DI116" i="23"/>
  <c r="DI115" i="23"/>
  <c r="DI114" i="23"/>
  <c r="DI111" i="23" a="1"/>
  <c r="DI111" i="23" s="1"/>
  <c r="DI110" i="23" a="1"/>
  <c r="DI110" i="23" s="1"/>
  <c r="DI109" i="23" a="1"/>
  <c r="DI109" i="23" s="1"/>
  <c r="DI108" i="23" a="1"/>
  <c r="DI108" i="23" s="1"/>
  <c r="DI105" i="23" a="1"/>
  <c r="DI105" i="23" s="1"/>
  <c r="DI104" i="23" a="1"/>
  <c r="DI104" i="23" s="1"/>
  <c r="DI103" i="23" a="1"/>
  <c r="DI103" i="23" s="1"/>
  <c r="DI102" i="23"/>
  <c r="DI97" i="23"/>
  <c r="A97" i="23"/>
  <c r="DI96" i="23"/>
  <c r="A96" i="23"/>
  <c r="DI95" i="23"/>
  <c r="A95" i="23"/>
  <c r="DI94" i="23"/>
  <c r="A94" i="23"/>
  <c r="R4" i="1" s="1"/>
  <c r="DI93" i="23"/>
  <c r="DI89" i="23" a="1"/>
  <c r="DI89" i="23" s="1"/>
  <c r="DI88" i="23" a="1"/>
  <c r="DI88" i="23" s="1"/>
  <c r="DI87" i="23" a="1"/>
  <c r="DI87" i="23" s="1"/>
  <c r="DI86" i="23" a="1"/>
  <c r="DI86" i="23" s="1"/>
  <c r="DI85" i="23" a="1"/>
  <c r="DI85" i="23" s="1"/>
  <c r="DI84" i="23" a="1"/>
  <c r="DI84" i="23" s="1"/>
  <c r="DI83" i="23" a="1"/>
  <c r="DI83" i="23" s="1"/>
  <c r="DI82" i="23" a="1"/>
  <c r="DI82" i="23" s="1"/>
  <c r="DI81" i="23" a="1"/>
  <c r="DI81" i="23" s="1"/>
  <c r="DI80" i="23" a="1"/>
  <c r="DI80" i="23" s="1"/>
  <c r="DI79" i="23" a="1"/>
  <c r="DI79" i="23" s="1"/>
  <c r="DI78" i="23" a="1"/>
  <c r="DI78" i="23" s="1"/>
  <c r="DI77" i="23" a="1"/>
  <c r="DI77" i="23" s="1"/>
  <c r="DI76" i="23" a="1"/>
  <c r="DI76" i="23" s="1"/>
  <c r="DI75" i="23" a="1"/>
  <c r="DI75" i="23" s="1"/>
  <c r="DI74" i="23" a="1"/>
  <c r="DI74" i="23" s="1"/>
  <c r="DI73" i="23" a="1"/>
  <c r="DI73" i="23" s="1"/>
  <c r="DI72" i="23" a="1"/>
  <c r="DI72" i="23" s="1"/>
  <c r="DI71" i="23" a="1"/>
  <c r="DI71" i="23" s="1"/>
  <c r="DI70" i="23" a="1"/>
  <c r="DI70" i="23" s="1"/>
  <c r="DI69" i="23" a="1"/>
  <c r="DI69" i="23" s="1"/>
  <c r="DI68" i="23" a="1"/>
  <c r="DI68" i="23" s="1"/>
  <c r="DI67" i="23" a="1"/>
  <c r="DI67" i="23" s="1"/>
  <c r="DI66" i="23" a="1"/>
  <c r="DI66" i="23" s="1"/>
  <c r="DI65" i="23" a="1"/>
  <c r="DI65" i="23" s="1"/>
  <c r="DI64" i="23" a="1"/>
  <c r="DI64" i="23" s="1"/>
  <c r="DI63" i="23" a="1"/>
  <c r="DI63" i="23" s="1"/>
  <c r="DI62" i="23" a="1"/>
  <c r="DI62" i="23" s="1"/>
  <c r="DI61" i="23" a="1"/>
  <c r="DI61" i="23" s="1"/>
  <c r="DI60" i="23" a="1"/>
  <c r="DI60" i="23" s="1"/>
  <c r="DI59" i="23" a="1"/>
  <c r="DI59" i="23" s="1"/>
  <c r="DI58" i="23" a="1"/>
  <c r="DI58" i="23" s="1"/>
  <c r="DI57" i="23" a="1"/>
  <c r="DI57" i="23" s="1"/>
  <c r="DI56" i="23" a="1"/>
  <c r="DI56" i="23" s="1"/>
  <c r="DI55" i="23" a="1"/>
  <c r="DI55" i="23" s="1"/>
  <c r="DI54" i="23" a="1"/>
  <c r="DI54" i="23" s="1"/>
  <c r="DI53" i="23" a="1"/>
  <c r="DI53" i="23" s="1"/>
  <c r="DI52" i="23" a="1"/>
  <c r="DI52" i="23" s="1"/>
  <c r="DI51" i="23" a="1"/>
  <c r="DI51" i="23" s="1"/>
  <c r="DI50" i="23" a="1"/>
  <c r="DI50" i="23" s="1"/>
  <c r="DI49" i="23" a="1"/>
  <c r="DI49" i="23" s="1"/>
  <c r="DI48" i="23" a="1"/>
  <c r="DI48" i="23" s="1"/>
  <c r="DI47" i="23" a="1"/>
  <c r="DI47" i="23" s="1"/>
  <c r="DI46" i="23" a="1"/>
  <c r="DI46" i="23" s="1"/>
  <c r="DI45" i="23" a="1"/>
  <c r="DI45" i="23" s="1"/>
  <c r="DI44" i="23" a="1"/>
  <c r="DI44" i="23" s="1"/>
  <c r="DI43" i="23" a="1"/>
  <c r="DI43" i="23" s="1"/>
  <c r="DI42" i="23" a="1"/>
  <c r="DI42" i="23" s="1"/>
  <c r="DI41" i="23" a="1"/>
  <c r="DI41" i="23" s="1"/>
  <c r="DI40" i="23" a="1"/>
  <c r="DI40" i="23" s="1"/>
  <c r="DI39" i="23" a="1"/>
  <c r="DI39" i="23" s="1"/>
  <c r="DI38" i="23" a="1"/>
  <c r="DI38" i="23" s="1"/>
  <c r="DI37" i="23" a="1"/>
  <c r="DI37" i="23" s="1"/>
  <c r="DI36" i="23" a="1"/>
  <c r="DI36" i="23" s="1"/>
  <c r="DI35" i="23" a="1"/>
  <c r="DI35" i="23" s="1"/>
  <c r="DI34" i="23" a="1"/>
  <c r="DI34" i="23" s="1"/>
  <c r="DI33" i="23" a="1"/>
  <c r="DI33" i="23" s="1"/>
  <c r="DI32" i="23" a="1"/>
  <c r="DI32" i="23" s="1"/>
  <c r="DI31" i="23" a="1"/>
  <c r="DI31" i="23" s="1"/>
  <c r="DI30" i="23" a="1"/>
  <c r="DI30" i="23" s="1"/>
  <c r="DI29" i="23" a="1"/>
  <c r="DI29" i="23" s="1"/>
  <c r="DI28" i="23" a="1"/>
  <c r="DI28" i="23" s="1"/>
  <c r="DI25" i="23" a="1"/>
  <c r="DI25" i="23" s="1"/>
  <c r="A25" i="23"/>
  <c r="DI24" i="23" a="1"/>
  <c r="DI24" i="23" s="1"/>
  <c r="A24" i="23"/>
  <c r="DI23" i="23" a="1"/>
  <c r="DI23" i="23" s="1"/>
  <c r="A23" i="23"/>
  <c r="DI22" i="23" a="1"/>
  <c r="DI22" i="23" s="1"/>
  <c r="A22" i="23"/>
  <c r="DI21" i="23" a="1"/>
  <c r="DI21" i="23" s="1"/>
  <c r="A21" i="23"/>
  <c r="DI20" i="23" a="1"/>
  <c r="DI20" i="23" s="1"/>
  <c r="DI19" i="23" a="1"/>
  <c r="DI19" i="23" s="1"/>
  <c r="DI16" i="23" a="1"/>
  <c r="DI16" i="23" s="1"/>
  <c r="DI15" i="23" a="1"/>
  <c r="DI15" i="23" s="1"/>
  <c r="DI14" i="23" a="1"/>
  <c r="DI14" i="23" s="1"/>
  <c r="DI10" i="23"/>
  <c r="DI9" i="23" a="1"/>
  <c r="DI9" i="23" s="1"/>
  <c r="DI8" i="23" a="1"/>
  <c r="DI8" i="23" s="1"/>
  <c r="A23" i="2"/>
  <c r="A22" i="2"/>
  <c r="A21" i="2"/>
  <c r="A20" i="2"/>
  <c r="B13" i="26"/>
  <c r="B12" i="26"/>
  <c r="C12" i="26"/>
  <c r="C11" i="26"/>
  <c r="B11" i="26"/>
  <c r="C10" i="26"/>
  <c r="B10" i="26"/>
  <c r="C9" i="26"/>
  <c r="B9" i="26"/>
  <c r="C8" i="26"/>
  <c r="B8" i="26"/>
  <c r="E13" i="26"/>
  <c r="C7" i="26"/>
  <c r="D12" i="26"/>
  <c r="C17" i="26"/>
  <c r="B17" i="26"/>
  <c r="C16" i="26"/>
  <c r="B16" i="26"/>
  <c r="C15" i="26"/>
  <c r="B15" i="26"/>
  <c r="C14" i="26"/>
  <c r="B14" i="26"/>
  <c r="C13" i="26"/>
  <c r="A43" i="4"/>
  <c r="E43" i="4" s="1"/>
  <c r="AT108" i="10" a="1"/>
  <c r="AT108" i="10" s="1"/>
  <c r="AR117" i="10" a="1"/>
  <c r="AR117" i="10" s="1"/>
  <c r="BA108" i="10" a="1"/>
  <c r="BA108" i="10" s="1"/>
  <c r="AR114" i="10" a="1"/>
  <c r="AR114" i="10" s="1"/>
  <c r="AS108" i="10" a="1"/>
  <c r="AS108" i="10" s="1"/>
  <c r="AR116" i="10" a="1"/>
  <c r="AR116" i="10" s="1"/>
  <c r="AW108" i="10" a="1"/>
  <c r="AW108" i="10" s="1"/>
  <c r="AR113" i="10" a="1"/>
  <c r="AR113" i="10" s="1"/>
  <c r="AV108" i="10" a="1"/>
  <c r="AV108" i="10" s="1"/>
  <c r="AR109" i="10" a="1"/>
  <c r="AR109" i="10" s="1"/>
  <c r="AR118" i="10" a="1"/>
  <c r="AR118" i="10" s="1"/>
  <c r="AY108" i="10" a="1"/>
  <c r="AY108" i="10" s="1"/>
  <c r="AR110" i="10" a="1"/>
  <c r="AR110" i="10" s="1"/>
  <c r="BB108" i="10" a="1"/>
  <c r="BB108" i="10" s="1"/>
  <c r="AR115" i="10" a="1"/>
  <c r="AR115" i="10" s="1"/>
  <c r="AR111" i="10" a="1"/>
  <c r="AR111" i="10" s="1"/>
  <c r="AX108" i="10" a="1"/>
  <c r="AX108" i="10" s="1"/>
  <c r="AR112" i="10" a="1"/>
  <c r="AR112" i="10" s="1"/>
  <c r="AU108" i="10" a="1"/>
  <c r="AU108" i="10" s="1"/>
  <c r="AZ108" i="10" a="1"/>
  <c r="AZ108" i="10" s="1"/>
  <c r="AR108" i="10" a="1"/>
  <c r="AR108" i="10" s="1"/>
  <c r="AX21" i="1"/>
  <c r="AX37" i="1"/>
  <c r="T36" i="6"/>
  <c r="T69" i="6"/>
  <c r="E17" i="26"/>
  <c r="H68" i="28"/>
  <c r="B8" i="28"/>
  <c r="C7" i="28"/>
  <c r="C55" i="28" s="1"/>
  <c r="E17" i="28"/>
  <c r="C17" i="28"/>
  <c r="C65" i="28" s="1"/>
  <c r="E13" i="28"/>
  <c r="B17" i="28"/>
  <c r="C16" i="28"/>
  <c r="C64" i="28" s="1"/>
  <c r="B16" i="28"/>
  <c r="C15" i="28"/>
  <c r="C63" i="28" s="1"/>
  <c r="B15" i="28"/>
  <c r="C14" i="28"/>
  <c r="C62" i="28" s="1"/>
  <c r="B14" i="28"/>
  <c r="C13" i="28"/>
  <c r="C61" i="28" s="1"/>
  <c r="B13" i="28"/>
  <c r="C11" i="28"/>
  <c r="C59" i="28" s="1"/>
  <c r="B11" i="28"/>
  <c r="C10" i="28"/>
  <c r="C58" i="28" s="1"/>
  <c r="B10" i="28"/>
  <c r="C9" i="28"/>
  <c r="C57" i="28" s="1"/>
  <c r="B9" i="28"/>
  <c r="C8" i="28"/>
  <c r="C56" i="28" s="1"/>
  <c r="T12" i="6"/>
  <c r="T11" i="6"/>
  <c r="T8" i="6"/>
  <c r="K49" i="29"/>
  <c r="E74" i="28" a="1"/>
  <c r="E74" i="28" s="1"/>
  <c r="H74" i="28" s="1"/>
  <c r="A37" i="26"/>
  <c r="T33" i="6"/>
  <c r="L65" i="29"/>
  <c r="M65" i="29"/>
  <c r="B38" i="29" s="1"/>
  <c r="F43" i="29"/>
  <c r="M49" i="29"/>
  <c r="H41" i="29"/>
  <c r="H42" i="29"/>
  <c r="G43" i="29"/>
  <c r="M50" i="29"/>
  <c r="N49" i="29"/>
  <c r="H43" i="29"/>
  <c r="M51" i="29"/>
  <c r="N50" i="29"/>
  <c r="M52" i="29"/>
  <c r="N51" i="29"/>
  <c r="N52" i="29"/>
  <c r="M53" i="29"/>
  <c r="M54" i="29"/>
  <c r="N53" i="29"/>
  <c r="M55" i="29"/>
  <c r="N54" i="29"/>
  <c r="M56" i="29"/>
  <c r="N55" i="29"/>
  <c r="N56" i="29"/>
  <c r="M57" i="29"/>
  <c r="N57" i="29"/>
  <c r="M58" i="29"/>
  <c r="N58" i="29"/>
  <c r="M59" i="29"/>
  <c r="N59" i="29"/>
  <c r="M60" i="29"/>
  <c r="M61" i="29"/>
  <c r="N61" i="29"/>
  <c r="N60" i="29"/>
  <c r="H34" i="6" l="1"/>
  <c r="T28" i="6"/>
  <c r="T63" i="6"/>
  <c r="H15" i="6"/>
  <c r="BC44" i="1"/>
  <c r="AE44" i="1"/>
  <c r="BD44" i="1"/>
  <c r="AF44" i="1"/>
  <c r="BF44" i="1"/>
  <c r="BG44" i="1"/>
  <c r="BH44" i="1"/>
  <c r="H44" i="1"/>
  <c r="L44" i="1" s="1"/>
  <c r="AA44" i="1"/>
  <c r="AG44" i="1"/>
  <c r="AG43" i="1"/>
  <c r="H43" i="1"/>
  <c r="L43" i="1" s="1"/>
  <c r="AA43" i="1"/>
  <c r="BC43" i="1"/>
  <c r="AE43" i="1"/>
  <c r="BD43" i="1"/>
  <c r="AF43" i="1"/>
  <c r="BF43" i="1"/>
  <c r="BG43" i="1"/>
  <c r="BH43" i="1"/>
  <c r="T14" i="6"/>
  <c r="T30" i="6"/>
  <c r="T52" i="6"/>
  <c r="T17" i="6"/>
  <c r="T32" i="6"/>
  <c r="T46" i="6"/>
  <c r="B35" i="11"/>
  <c r="B36" i="11"/>
  <c r="A22" i="4"/>
  <c r="E22" i="4" s="1"/>
  <c r="A15" i="4"/>
  <c r="C15" i="4" s="1"/>
  <c r="F15" i="4" s="1"/>
  <c r="AY9" i="1"/>
  <c r="AX9" i="1" s="1"/>
  <c r="BD9" i="1" s="1"/>
  <c r="A8" i="4"/>
  <c r="C8" i="4" s="1"/>
  <c r="P8" i="4" s="1"/>
  <c r="A39" i="4"/>
  <c r="E39" i="4" s="1"/>
  <c r="A20" i="4"/>
  <c r="E20" i="4" s="1"/>
  <c r="A25" i="4"/>
  <c r="E25" i="4" s="1"/>
  <c r="A24" i="4"/>
  <c r="E24" i="4" s="1"/>
  <c r="A37" i="4"/>
  <c r="E37" i="4" s="1"/>
  <c r="A23" i="4"/>
  <c r="E23" i="4" s="1"/>
  <c r="A16" i="4"/>
  <c r="E16" i="4" s="1"/>
  <c r="A28" i="4"/>
  <c r="E28" i="4" s="1"/>
  <c r="A13" i="4"/>
  <c r="C13" i="4" s="1"/>
  <c r="A21" i="4"/>
  <c r="E21" i="4" s="1"/>
  <c r="B5" i="11"/>
  <c r="B6" i="11"/>
  <c r="B7" i="11"/>
  <c r="B10" i="11"/>
  <c r="B12" i="11"/>
  <c r="B13" i="11"/>
  <c r="B14" i="11"/>
  <c r="B15" i="11"/>
  <c r="B17" i="11"/>
  <c r="B18" i="11"/>
  <c r="B19" i="11"/>
  <c r="B20" i="11"/>
  <c r="B21" i="11"/>
  <c r="B24" i="11"/>
  <c r="B25" i="11"/>
  <c r="B26" i="11"/>
  <c r="B27" i="11"/>
  <c r="B29" i="11"/>
  <c r="B30" i="11"/>
  <c r="B31" i="11"/>
  <c r="B32" i="11"/>
  <c r="B33" i="11"/>
  <c r="B34" i="11"/>
  <c r="AY42" i="1"/>
  <c r="AX42" i="1" s="1"/>
  <c r="BH42" i="1" s="1"/>
  <c r="BG42" i="1"/>
  <c r="BF42" i="1"/>
  <c r="AF42" i="1"/>
  <c r="AE42" i="1"/>
  <c r="AA42" i="1"/>
  <c r="H42" i="1"/>
  <c r="D12" i="28" s="1"/>
  <c r="AG42" i="1"/>
  <c r="H41" i="1"/>
  <c r="L41" i="1" s="1"/>
  <c r="AA41" i="1"/>
  <c r="AE41" i="1"/>
  <c r="AF41" i="1"/>
  <c r="AG41" i="1"/>
  <c r="BC41" i="1"/>
  <c r="BD41" i="1"/>
  <c r="BF41" i="1"/>
  <c r="BG41" i="1"/>
  <c r="BH41" i="1"/>
  <c r="BJ41" i="1"/>
  <c r="T50" i="6"/>
  <c r="T62" i="6"/>
  <c r="T64" i="6"/>
  <c r="T25" i="6"/>
  <c r="H40" i="1"/>
  <c r="L40" i="1" s="1"/>
  <c r="AA40" i="1"/>
  <c r="AG40" i="1"/>
  <c r="A42" i="4"/>
  <c r="E42" i="4" s="1"/>
  <c r="AY40" i="1"/>
  <c r="AX40" i="1" s="1"/>
  <c r="BH40" i="1" s="1"/>
  <c r="AE40" i="1"/>
  <c r="AF40" i="1"/>
  <c r="BF40" i="1"/>
  <c r="BG40" i="1"/>
  <c r="C7" i="4"/>
  <c r="G7" i="4" s="1"/>
  <c r="AG50" i="1"/>
  <c r="BF50" i="1"/>
  <c r="H50" i="1"/>
  <c r="L50" i="1" s="1"/>
  <c r="BG50" i="1"/>
  <c r="AF50" i="1"/>
  <c r="AE50" i="1"/>
  <c r="B46" i="11"/>
  <c r="B80" i="11"/>
  <c r="B49" i="11"/>
  <c r="B50" i="11"/>
  <c r="B51" i="11"/>
  <c r="C6" i="4"/>
  <c r="C43" i="4"/>
  <c r="K4" i="4"/>
  <c r="B42" i="11"/>
  <c r="B44" i="11"/>
  <c r="B4" i="11"/>
  <c r="B45" i="11"/>
  <c r="T47" i="6"/>
  <c r="H29" i="6"/>
  <c r="H24" i="6" s="1"/>
  <c r="T16" i="6"/>
  <c r="T66" i="6"/>
  <c r="T26" i="6"/>
  <c r="T65" i="6"/>
  <c r="A40" i="4"/>
  <c r="T67" i="6"/>
  <c r="T35" i="6"/>
  <c r="T27" i="6"/>
  <c r="T13" i="6"/>
  <c r="T44" i="6"/>
  <c r="T31" i="6"/>
  <c r="T53" i="6"/>
  <c r="T7" i="6"/>
  <c r="H7" i="1"/>
  <c r="D18" i="26" s="1"/>
  <c r="AE7" i="1"/>
  <c r="AF7" i="1"/>
  <c r="AA7" i="1"/>
  <c r="AY50" i="1"/>
  <c r="AX50" i="1" s="1"/>
  <c r="BD50" i="1" s="1"/>
  <c r="Q50" i="1"/>
  <c r="O50" i="1"/>
  <c r="BK50" i="1" s="1"/>
  <c r="BJ50" i="1" s="1"/>
  <c r="BL50" i="1" s="1"/>
  <c r="S50" i="1"/>
  <c r="AG7" i="1"/>
  <c r="T61" i="6"/>
  <c r="H10" i="6"/>
  <c r="H5" i="6" s="1"/>
  <c r="T9" i="6"/>
  <c r="T37" i="6"/>
  <c r="T48" i="6"/>
  <c r="T59" i="6"/>
  <c r="T51" i="6"/>
  <c r="M63" i="29"/>
  <c r="N63" i="29" s="1"/>
  <c r="M62" i="29"/>
  <c r="N62" i="29" s="1"/>
  <c r="M64" i="29"/>
  <c r="N64" i="29" s="1"/>
  <c r="N65" i="29"/>
  <c r="I16" i="20" a="1"/>
  <c r="I16" i="20" s="1"/>
  <c r="G3" i="27"/>
  <c r="G51" i="27"/>
  <c r="G5" i="27"/>
  <c r="G48" i="27"/>
  <c r="AY22" i="1"/>
  <c r="AX22" i="1" s="1"/>
  <c r="BC22" i="1" s="1"/>
  <c r="G62" i="27"/>
  <c r="G13" i="27"/>
  <c r="G45" i="27"/>
  <c r="AY12" i="1"/>
  <c r="AX12" i="1" s="1"/>
  <c r="BD12" i="1" s="1"/>
  <c r="I63" i="27"/>
  <c r="BF27" i="1"/>
  <c r="G11" i="27"/>
  <c r="A74" i="26" a="1"/>
  <c r="A74" i="26" s="1"/>
  <c r="G52" i="27"/>
  <c r="G54" i="27"/>
  <c r="H56" i="27"/>
  <c r="G9" i="27"/>
  <c r="H39" i="27"/>
  <c r="H41" i="27"/>
  <c r="AA12" i="1"/>
  <c r="G34" i="27"/>
  <c r="AE20" i="1"/>
  <c r="H46" i="27"/>
  <c r="H45" i="27"/>
  <c r="BD14" i="1"/>
  <c r="BH18" i="1"/>
  <c r="H19" i="27"/>
  <c r="H47" i="27"/>
  <c r="G53" i="27"/>
  <c r="G55" i="27"/>
  <c r="H31" i="27"/>
  <c r="H4" i="27"/>
  <c r="AY23" i="1"/>
  <c r="AX23" i="1" s="1"/>
  <c r="BD23" i="1" s="1"/>
  <c r="G21" i="27"/>
  <c r="G23" i="27"/>
  <c r="H32" i="27"/>
  <c r="H22" i="1"/>
  <c r="L22" i="1" s="1"/>
  <c r="BF22" i="1"/>
  <c r="I54" i="27"/>
  <c r="AE25" i="1"/>
  <c r="H49" i="27"/>
  <c r="BC26" i="1"/>
  <c r="A11" i="4"/>
  <c r="H18" i="27"/>
  <c r="G57" i="27"/>
  <c r="AA37" i="1"/>
  <c r="H6" i="27"/>
  <c r="G20" i="27"/>
  <c r="BG38" i="1"/>
  <c r="BD38" i="1"/>
  <c r="H38" i="1"/>
  <c r="L38" i="1" s="1"/>
  <c r="AG24" i="1"/>
  <c r="G61" i="27"/>
  <c r="BG26" i="1"/>
  <c r="G42" i="27"/>
  <c r="I61" i="27"/>
  <c r="A9" i="4"/>
  <c r="H40" i="27"/>
  <c r="G6" i="27"/>
  <c r="H58" i="27"/>
  <c r="AF39" i="1"/>
  <c r="I8" i="27"/>
  <c r="I19" i="27"/>
  <c r="I39" i="27"/>
  <c r="I25" i="27"/>
  <c r="BJ18" i="1"/>
  <c r="G39" i="27"/>
  <c r="I18" i="27"/>
  <c r="I6" i="27"/>
  <c r="H22" i="27"/>
  <c r="G10" i="27"/>
  <c r="H10" i="27"/>
  <c r="G16" i="27"/>
  <c r="H16" i="27"/>
  <c r="G26" i="27"/>
  <c r="H26" i="27"/>
  <c r="I26" i="27"/>
  <c r="H57" i="27"/>
  <c r="I57" i="27"/>
  <c r="I16" i="27"/>
  <c r="BH19" i="1"/>
  <c r="BG19" i="1"/>
  <c r="BC19" i="1"/>
  <c r="BF19" i="1"/>
  <c r="H61" i="27"/>
  <c r="BH21" i="1"/>
  <c r="BJ21" i="1"/>
  <c r="H21" i="1"/>
  <c r="L21" i="1" s="1"/>
  <c r="BD21" i="1"/>
  <c r="AA21" i="1"/>
  <c r="AX7" i="1"/>
  <c r="BD7" i="1" s="1"/>
  <c r="G56" i="27"/>
  <c r="B60" i="28"/>
  <c r="BJ14" i="1"/>
  <c r="I37" i="27"/>
  <c r="G37" i="27"/>
  <c r="H44" i="27"/>
  <c r="G44" i="27"/>
  <c r="I56" i="27"/>
  <c r="H54" i="27"/>
  <c r="G46" i="27"/>
  <c r="I32" i="27"/>
  <c r="BD19" i="1"/>
  <c r="AY32" i="1"/>
  <c r="AX32" i="1" s="1"/>
  <c r="BC32" i="1" s="1"/>
  <c r="A34" i="4"/>
  <c r="H11" i="27"/>
  <c r="H63" i="27"/>
  <c r="H34" i="27"/>
  <c r="I11" i="27"/>
  <c r="G63" i="27"/>
  <c r="G4" i="27"/>
  <c r="H8" i="27"/>
  <c r="I24" i="27"/>
  <c r="G24" i="27"/>
  <c r="G50" i="27"/>
  <c r="H53" i="27"/>
  <c r="I34" i="27"/>
  <c r="I50" i="27"/>
  <c r="I55" i="27"/>
  <c r="G43" i="27"/>
  <c r="G28" i="27"/>
  <c r="I31" i="27"/>
  <c r="AF21" i="1"/>
  <c r="I60" i="27"/>
  <c r="AA8" i="1"/>
  <c r="H3" i="27"/>
  <c r="I5" i="27"/>
  <c r="G12" i="27"/>
  <c r="H28" i="27"/>
  <c r="I51" i="27"/>
  <c r="AE21" i="1"/>
  <c r="H62" i="27"/>
  <c r="AF32" i="1"/>
  <c r="I7" i="27"/>
  <c r="I12" i="27"/>
  <c r="G18" i="27"/>
  <c r="H21" i="27"/>
  <c r="H25" i="27"/>
  <c r="G30" i="27"/>
  <c r="H35" i="27"/>
  <c r="G49" i="27"/>
  <c r="AA14" i="1"/>
  <c r="I62" i="27"/>
  <c r="H37" i="27"/>
  <c r="BC31" i="1"/>
  <c r="BH31" i="1"/>
  <c r="AY8" i="1"/>
  <c r="AX8" i="1" s="1"/>
  <c r="BD8" i="1" s="1"/>
  <c r="BG32" i="1"/>
  <c r="AF29" i="1"/>
  <c r="BC38" i="1"/>
  <c r="AG12" i="1"/>
  <c r="E61" i="28"/>
  <c r="N4" i="4"/>
  <c r="BF14" i="1"/>
  <c r="B55" i="28"/>
  <c r="AG35" i="1"/>
  <c r="AG22" i="1"/>
  <c r="H15" i="20" a="1"/>
  <c r="H15" i="20" s="1"/>
  <c r="AY20" i="1"/>
  <c r="AX20" i="1" s="1"/>
  <c r="BC20" i="1" s="1"/>
  <c r="H17" i="20" a="1"/>
  <c r="H17" i="20" s="1"/>
  <c r="AE17" i="1"/>
  <c r="I15" i="20" a="1"/>
  <c r="I15" i="20" s="1"/>
  <c r="BJ31" i="1"/>
  <c r="E65" i="28"/>
  <c r="AG20" i="1"/>
  <c r="H19" i="1"/>
  <c r="L19" i="1" s="1"/>
  <c r="E8" i="28"/>
  <c r="E56" i="28" s="1"/>
  <c r="BJ19" i="1"/>
  <c r="A33" i="4"/>
  <c r="BG18" i="1"/>
  <c r="G4" i="4"/>
  <c r="BH14" i="1"/>
  <c r="AE23" i="1"/>
  <c r="AA19" i="1"/>
  <c r="J4" i="4"/>
  <c r="H14" i="1"/>
  <c r="L14" i="1" s="1"/>
  <c r="BJ38" i="1"/>
  <c r="BG39" i="1"/>
  <c r="BF29" i="1"/>
  <c r="C20" i="26"/>
  <c r="H4" i="4"/>
  <c r="BF38" i="1"/>
  <c r="A17" i="4"/>
  <c r="A18" i="4"/>
  <c r="AG8" i="1"/>
  <c r="A38" i="29"/>
  <c r="C38" i="29" s="1"/>
  <c r="L6" i="1"/>
  <c r="F58" i="6" s="1"/>
  <c r="A38" i="4"/>
  <c r="AY36" i="1"/>
  <c r="AX36" i="1" s="1"/>
  <c r="BD36" i="1" s="1"/>
  <c r="AY35" i="1"/>
  <c r="AX35" i="1" s="1"/>
  <c r="BC35" i="1" s="1"/>
  <c r="I7" i="20" a="1"/>
  <c r="I7" i="20" s="1"/>
  <c r="AY25" i="1"/>
  <c r="AX25" i="1" s="1"/>
  <c r="BH25" i="1" s="1"/>
  <c r="A27" i="4"/>
  <c r="H9" i="1"/>
  <c r="E10" i="28" s="1"/>
  <c r="E58" i="28" s="1"/>
  <c r="AA9" i="1"/>
  <c r="BJ23" i="1"/>
  <c r="BG23" i="1"/>
  <c r="B20" i="26"/>
  <c r="K16" i="20" a="1"/>
  <c r="K16" i="20" s="1"/>
  <c r="AG11" i="1"/>
  <c r="A32" i="4"/>
  <c r="AY30" i="1"/>
  <c r="AX30" i="1" s="1"/>
  <c r="BD30" i="1" s="1"/>
  <c r="AG34" i="1"/>
  <c r="AE34" i="1"/>
  <c r="H8" i="20" a="1"/>
  <c r="H8" i="20" s="1"/>
  <c r="H7" i="20" a="1"/>
  <c r="H7" i="20" s="1"/>
  <c r="A30" i="4"/>
  <c r="AY28" i="1"/>
  <c r="AX28" i="1" s="1"/>
  <c r="BC28" i="1" s="1"/>
  <c r="BD33" i="1"/>
  <c r="BD26" i="1"/>
  <c r="BJ26" i="1"/>
  <c r="BH26" i="1"/>
  <c r="BF26" i="1"/>
  <c r="H23" i="1"/>
  <c r="L23" i="1" s="1"/>
  <c r="K15" i="20" a="1"/>
  <c r="K15" i="20" s="1"/>
  <c r="AA39" i="1"/>
  <c r="AB39" i="1"/>
  <c r="H13" i="1"/>
  <c r="L13" i="1" s="1"/>
  <c r="AA13" i="1"/>
  <c r="BF13" i="1"/>
  <c r="AE13" i="1"/>
  <c r="BJ13" i="1"/>
  <c r="B16" i="20" a="1"/>
  <c r="B16" i="20" s="1"/>
  <c r="AA18" i="1"/>
  <c r="AB18" i="1"/>
  <c r="C68" i="28"/>
  <c r="AG39" i="1"/>
  <c r="AF23" i="1"/>
  <c r="F42" i="6"/>
  <c r="AE28" i="1"/>
  <c r="AA28" i="1"/>
  <c r="H28" i="1"/>
  <c r="H16" i="20" a="1"/>
  <c r="H16" i="20" s="1"/>
  <c r="H6" i="20" a="1"/>
  <c r="H6" i="20" s="1"/>
  <c r="J16" i="20" a="1"/>
  <c r="J16" i="20" s="1"/>
  <c r="C16" i="20" a="1"/>
  <c r="C16" i="20" s="1"/>
  <c r="J7" i="20" a="1"/>
  <c r="J7" i="20" s="1"/>
  <c r="K7" i="20" a="1"/>
  <c r="K7" i="20" s="1"/>
  <c r="I6" i="20" a="1"/>
  <c r="I6" i="20" s="1"/>
  <c r="J6" i="20" a="1"/>
  <c r="J6" i="20" s="1"/>
  <c r="C15" i="20" a="1"/>
  <c r="C15" i="20" s="1"/>
  <c r="J15" i="20" a="1"/>
  <c r="J15" i="20" s="1"/>
  <c r="D16" i="20" a="1"/>
  <c r="D16" i="20" s="1"/>
  <c r="K6" i="20" a="1"/>
  <c r="K6" i="20" s="1"/>
  <c r="AE9" i="1"/>
  <c r="AG10" i="1"/>
  <c r="AG9" i="1"/>
  <c r="H18" i="1"/>
  <c r="L18" i="1" s="1"/>
  <c r="BD18" i="1"/>
  <c r="BF39" i="1"/>
  <c r="BF33" i="1"/>
  <c r="BJ39" i="1"/>
  <c r="AG30" i="1"/>
  <c r="BC18" i="1"/>
  <c r="AF33" i="1"/>
  <c r="B57" i="28"/>
  <c r="B62" i="28"/>
  <c r="D60" i="28"/>
  <c r="AA26" i="1"/>
  <c r="A14" i="4"/>
  <c r="AE32" i="1"/>
  <c r="BC21" i="1"/>
  <c r="H15" i="1"/>
  <c r="L15" i="1" s="1"/>
  <c r="BH15" i="1"/>
  <c r="AG15" i="1"/>
  <c r="BD15" i="1"/>
  <c r="BG15" i="1"/>
  <c r="BJ15" i="1"/>
  <c r="BF15" i="1"/>
  <c r="AE15" i="1"/>
  <c r="AA15" i="1"/>
  <c r="I48" i="27"/>
  <c r="H48" i="27"/>
  <c r="E11" i="26"/>
  <c r="E11" i="28"/>
  <c r="L10" i="1"/>
  <c r="G38" i="27"/>
  <c r="H38" i="27"/>
  <c r="H33" i="27"/>
  <c r="G33" i="27"/>
  <c r="BF16" i="1"/>
  <c r="BH16" i="1"/>
  <c r="E27" i="26" a="1"/>
  <c r="E27" i="26" s="1"/>
  <c r="AA16" i="1"/>
  <c r="H16" i="1"/>
  <c r="L16" i="1" s="1"/>
  <c r="AE16" i="1"/>
  <c r="C80" i="26" a="1"/>
  <c r="C80" i="26" s="1"/>
  <c r="BC16" i="1"/>
  <c r="AF16" i="1"/>
  <c r="BD16" i="1"/>
  <c r="I33" i="27"/>
  <c r="AG21" i="1"/>
  <c r="I15" i="27"/>
  <c r="I43" i="27"/>
  <c r="H60" i="27"/>
  <c r="H14" i="27"/>
  <c r="G14" i="27"/>
  <c r="H17" i="27"/>
  <c r="G17" i="27"/>
  <c r="I59" i="27"/>
  <c r="I14" i="27"/>
  <c r="AB14" i="1"/>
  <c r="I35" i="27"/>
  <c r="AF10" i="1"/>
  <c r="BG24" i="1"/>
  <c r="H24" i="1"/>
  <c r="L24" i="1" s="1"/>
  <c r="AE24" i="1"/>
  <c r="BJ24" i="1"/>
  <c r="E7" i="4"/>
  <c r="H52" i="27"/>
  <c r="H11" i="1"/>
  <c r="E14" i="28" s="1"/>
  <c r="D40" i="26" a="1"/>
  <c r="D40" i="26" s="1"/>
  <c r="C74" i="26" a="1"/>
  <c r="C74" i="26" s="1"/>
  <c r="AF11" i="1"/>
  <c r="I9" i="27"/>
  <c r="I23" i="27"/>
  <c r="I38" i="27"/>
  <c r="I52" i="27"/>
  <c r="H59" i="27"/>
  <c r="G59" i="27"/>
  <c r="H50" i="27"/>
  <c r="H42" i="27"/>
  <c r="E12" i="28"/>
  <c r="BG25" i="1"/>
  <c r="BJ25" i="1"/>
  <c r="AA25" i="1"/>
  <c r="AG25" i="1"/>
  <c r="BF37" i="1"/>
  <c r="H37" i="1"/>
  <c r="L37" i="1" s="1"/>
  <c r="BD37" i="1"/>
  <c r="H23" i="27"/>
  <c r="BG29" i="1"/>
  <c r="H29" i="1"/>
  <c r="D9" i="28" s="1"/>
  <c r="AF34" i="1"/>
  <c r="H34" i="1"/>
  <c r="L34" i="1" s="1"/>
  <c r="BH34" i="1"/>
  <c r="BG34" i="1"/>
  <c r="AE35" i="1"/>
  <c r="H35" i="1"/>
  <c r="AA35" i="1"/>
  <c r="I58" i="27"/>
  <c r="AA29" i="1"/>
  <c r="G35" i="27"/>
  <c r="G60" i="27"/>
  <c r="BC33" i="1"/>
  <c r="BH33" i="1"/>
  <c r="H33" i="1"/>
  <c r="L33" i="1" s="1"/>
  <c r="AG33" i="1"/>
  <c r="BG33" i="1"/>
  <c r="BJ33" i="1"/>
  <c r="AA33" i="1"/>
  <c r="AE33" i="1"/>
  <c r="BG35" i="1"/>
  <c r="AF20" i="1"/>
  <c r="H20" i="1"/>
  <c r="L20" i="1" s="1"/>
  <c r="BJ20" i="1"/>
  <c r="BG20" i="1"/>
  <c r="BF20" i="1"/>
  <c r="BG37" i="1"/>
  <c r="H55" i="27"/>
  <c r="BG36" i="1"/>
  <c r="G25" i="27"/>
  <c r="B5" i="20"/>
  <c r="A29" i="4"/>
  <c r="AY27" i="1"/>
  <c r="AX27" i="1" s="1"/>
  <c r="BD27" i="1" s="1"/>
  <c r="AF13" i="1"/>
  <c r="AG13" i="1"/>
  <c r="A41" i="4"/>
  <c r="AX39" i="1"/>
  <c r="AY17" i="1"/>
  <c r="AX17" i="1" s="1"/>
  <c r="BD17" i="1" s="1"/>
  <c r="A19" i="4"/>
  <c r="H12" i="1"/>
  <c r="AE12" i="1"/>
  <c r="AA24" i="1"/>
  <c r="BJ37" i="1"/>
  <c r="G58" i="27"/>
  <c r="BJ35" i="1"/>
  <c r="BF34" i="1"/>
  <c r="I47" i="27"/>
  <c r="AA36" i="1"/>
  <c r="BJ17" i="1"/>
  <c r="BG17" i="1"/>
  <c r="AG23" i="1"/>
  <c r="H31" i="1"/>
  <c r="BD31" i="1"/>
  <c r="AA31" i="1"/>
  <c r="BF31" i="1"/>
  <c r="AE31" i="1"/>
  <c r="AE29" i="1"/>
  <c r="AG29" i="1"/>
  <c r="AF17" i="1"/>
  <c r="BD34" i="1"/>
  <c r="AF37" i="1"/>
  <c r="BC34" i="1"/>
  <c r="G47" i="27"/>
  <c r="BJ36" i="1"/>
  <c r="AG32" i="1"/>
  <c r="H9" i="27"/>
  <c r="AB22" i="1"/>
  <c r="AA22" i="1"/>
  <c r="H43" i="27"/>
  <c r="K6" i="4"/>
  <c r="H17" i="1"/>
  <c r="BC37" i="1"/>
  <c r="H25" i="1"/>
  <c r="L25" i="1" s="1"/>
  <c r="AF35" i="1"/>
  <c r="BF36" i="1"/>
  <c r="AF12" i="1"/>
  <c r="BG30" i="1"/>
  <c r="H27" i="1"/>
  <c r="BJ27" i="1"/>
  <c r="AA27" i="1"/>
  <c r="AF27" i="1"/>
  <c r="BC15" i="1"/>
  <c r="G15" i="27"/>
  <c r="H15" i="27"/>
  <c r="BJ32" i="1"/>
  <c r="H32" i="1"/>
  <c r="G27" i="27"/>
  <c r="H30" i="27"/>
  <c r="AA32" i="1"/>
  <c r="I4" i="27"/>
  <c r="AF9" i="1"/>
  <c r="H51" i="27"/>
  <c r="AA38" i="1"/>
  <c r="I10" i="27"/>
  <c r="G32" i="27"/>
  <c r="B58" i="28"/>
  <c r="B63" i="28"/>
  <c r="F59" i="26" a="1"/>
  <c r="G8" i="27"/>
  <c r="AG16" i="1"/>
  <c r="AE27" i="1"/>
  <c r="A5" i="4"/>
  <c r="H20" i="27"/>
  <c r="AG27" i="1"/>
  <c r="I22" i="27"/>
  <c r="I45" i="27"/>
  <c r="AG17" i="1"/>
  <c r="AF24" i="1"/>
  <c r="AE37" i="1"/>
  <c r="H27" i="27"/>
  <c r="B27" i="26" a="1"/>
  <c r="I17" i="27"/>
  <c r="G22" i="27"/>
  <c r="B40" i="26" a="1"/>
  <c r="AY13" i="1"/>
  <c r="AX13" i="1" s="1"/>
  <c r="A80" i="26" a="1"/>
  <c r="A80" i="26" s="1"/>
  <c r="AF25" i="1"/>
  <c r="I49" i="27"/>
  <c r="BC14" i="1"/>
  <c r="B56" i="28"/>
  <c r="BF21" i="1"/>
  <c r="I46" i="27"/>
  <c r="H24" i="27"/>
  <c r="A36" i="4"/>
  <c r="B59" i="28"/>
  <c r="B64" i="28"/>
  <c r="AA10" i="1"/>
  <c r="AE11" i="1"/>
  <c r="AF15" i="1"/>
  <c r="H7" i="27"/>
  <c r="H13" i="27"/>
  <c r="I13" i="27"/>
  <c r="G41" i="27"/>
  <c r="I44" i="27"/>
  <c r="I53" i="27"/>
  <c r="AE10" i="1"/>
  <c r="I3" i="27"/>
  <c r="H12" i="27"/>
  <c r="G19" i="27"/>
  <c r="I41" i="27"/>
  <c r="B61" i="28"/>
  <c r="B65" i="28"/>
  <c r="I21" i="27"/>
  <c r="G31" i="27"/>
  <c r="AE22" i="1"/>
  <c r="I28" i="27"/>
  <c r="M4" i="4"/>
  <c r="O4" i="4"/>
  <c r="I4" i="4"/>
  <c r="P4" i="4"/>
  <c r="L4" i="4"/>
  <c r="Q4" i="4"/>
  <c r="AA50" i="1"/>
  <c r="AB50" i="1"/>
  <c r="E7" i="28"/>
  <c r="L8" i="1"/>
  <c r="E7" i="26"/>
  <c r="AB23" i="1"/>
  <c r="AA23" i="1"/>
  <c r="AY29" i="1"/>
  <c r="AX29" i="1" s="1"/>
  <c r="A31" i="4"/>
  <c r="AG31" i="1"/>
  <c r="AF31" i="1"/>
  <c r="L36" i="1"/>
  <c r="AY24" i="1"/>
  <c r="AX24" i="1" s="1"/>
  <c r="A26" i="4"/>
  <c r="AX11" i="1"/>
  <c r="J74" i="26" a="1"/>
  <c r="J74" i="26" s="1"/>
  <c r="J75" i="26" s="1"/>
  <c r="G40" i="27"/>
  <c r="I40" i="27"/>
  <c r="A138" i="23"/>
  <c r="E9" i="28"/>
  <c r="BC10" i="1"/>
  <c r="BD10" i="1"/>
  <c r="I29" i="27"/>
  <c r="H29" i="27"/>
  <c r="G29" i="27"/>
  <c r="H36" i="27"/>
  <c r="G36" i="27"/>
  <c r="I36" i="27"/>
  <c r="T18" i="6"/>
  <c r="E8" i="26"/>
  <c r="AF36" i="1"/>
  <c r="AE39" i="1"/>
  <c r="I27" i="27"/>
  <c r="H5" i="27"/>
  <c r="G7" i="27"/>
  <c r="AF28" i="1"/>
  <c r="AG36" i="1"/>
  <c r="AF8" i="1"/>
  <c r="T43" i="6"/>
  <c r="BF35" i="1"/>
  <c r="A10" i="4"/>
  <c r="AE36" i="1"/>
  <c r="AG37" i="1"/>
  <c r="AA30" i="1"/>
  <c r="AG28" i="1"/>
  <c r="AF22" i="1"/>
  <c r="E16" i="20" a="1"/>
  <c r="E16" i="20" s="1"/>
  <c r="T6" i="6"/>
  <c r="T49" i="6"/>
  <c r="AA20" i="1"/>
  <c r="AE30" i="1"/>
  <c r="BG21" i="1"/>
  <c r="I20" i="27"/>
  <c r="AA11" i="1"/>
  <c r="BF28" i="1"/>
  <c r="BF17" i="1"/>
  <c r="A35" i="4"/>
  <c r="AA34" i="1"/>
  <c r="BG16" i="1"/>
  <c r="I30" i="27"/>
  <c r="E12" i="26"/>
  <c r="F12" i="26" s="1"/>
  <c r="D15" i="20" a="1"/>
  <c r="D15" i="20" s="1"/>
  <c r="AA17" i="1"/>
  <c r="I42" i="27"/>
  <c r="BJ34" i="1"/>
  <c r="BJ16" i="1"/>
  <c r="A12" i="4"/>
  <c r="BJ22" i="1"/>
  <c r="BF30" i="1"/>
  <c r="AF30" i="1"/>
  <c r="H30" i="1"/>
  <c r="AE8" i="1"/>
  <c r="G7" i="30"/>
  <c r="C74" i="28" s="1" a="1"/>
  <c r="C74" i="28" s="1"/>
  <c r="BG22" i="1"/>
  <c r="B17" i="20" a="1"/>
  <c r="B17" i="20" s="1"/>
  <c r="E15" i="20" a="1"/>
  <c r="E15" i="20" s="1"/>
  <c r="B15" i="20" a="1"/>
  <c r="B15" i="20" s="1"/>
  <c r="T45" i="6"/>
  <c r="E13" i="4" l="1"/>
  <c r="E8" i="4"/>
  <c r="C20" i="4"/>
  <c r="H20" i="4" s="1"/>
  <c r="BD42" i="1"/>
  <c r="C37" i="4"/>
  <c r="L37" i="4" s="1"/>
  <c r="C23" i="4"/>
  <c r="I23" i="4" s="1"/>
  <c r="C25" i="4"/>
  <c r="M25" i="4" s="1"/>
  <c r="C39" i="4"/>
  <c r="M39" i="4" s="1"/>
  <c r="C16" i="4"/>
  <c r="I16" i="4" s="1"/>
  <c r="C21" i="4"/>
  <c r="O21" i="4" s="1"/>
  <c r="F9" i="6" a="1"/>
  <c r="F9" i="6" s="1"/>
  <c r="BC42" i="1"/>
  <c r="C24" i="4"/>
  <c r="M24" i="4" s="1"/>
  <c r="E15" i="4"/>
  <c r="C22" i="4"/>
  <c r="BC9" i="1"/>
  <c r="C28" i="4"/>
  <c r="G28" i="4" s="1"/>
  <c r="L42" i="1"/>
  <c r="F28" i="6" s="1" a="1"/>
  <c r="F28" i="6" s="1"/>
  <c r="BC50" i="1"/>
  <c r="BH50" i="1"/>
  <c r="T15" i="6"/>
  <c r="S15" i="6" s="1"/>
  <c r="T34" i="6"/>
  <c r="S34" i="6" s="1"/>
  <c r="C42" i="4"/>
  <c r="G42" i="4" s="1"/>
  <c r="BD40" i="1"/>
  <c r="BC40" i="1"/>
  <c r="C12" i="4"/>
  <c r="E9" i="4"/>
  <c r="C9" i="4"/>
  <c r="G9" i="4" s="1"/>
  <c r="E27" i="4"/>
  <c r="C27" i="4"/>
  <c r="C10" i="4"/>
  <c r="C26" i="4"/>
  <c r="C14" i="4"/>
  <c r="F14" i="4" s="1"/>
  <c r="C30" i="4"/>
  <c r="O30" i="4" s="1"/>
  <c r="E29" i="4"/>
  <c r="C29" i="4"/>
  <c r="L29" i="4" s="1"/>
  <c r="E36" i="4"/>
  <c r="C36" i="4"/>
  <c r="G36" i="4" s="1"/>
  <c r="C19" i="4"/>
  <c r="F19" i="4" s="1"/>
  <c r="E40" i="4"/>
  <c r="C40" i="4"/>
  <c r="E5" i="4"/>
  <c r="C5" i="4"/>
  <c r="G5" i="4" s="1"/>
  <c r="E38" i="4"/>
  <c r="C38" i="4"/>
  <c r="Q38" i="4" s="1"/>
  <c r="C31" i="4"/>
  <c r="E41" i="4"/>
  <c r="C41" i="4"/>
  <c r="E32" i="4"/>
  <c r="C32" i="4"/>
  <c r="F32" i="4" s="1"/>
  <c r="E33" i="4"/>
  <c r="C33" i="4"/>
  <c r="G33" i="4" s="1"/>
  <c r="C35" i="4"/>
  <c r="C18" i="4"/>
  <c r="O18" i="4" s="1"/>
  <c r="E11" i="4"/>
  <c r="C11" i="4"/>
  <c r="E17" i="4"/>
  <c r="C17" i="4"/>
  <c r="O17" i="4" s="1"/>
  <c r="E34" i="4"/>
  <c r="C34" i="4"/>
  <c r="BH22" i="1"/>
  <c r="BD28" i="1"/>
  <c r="E18" i="26"/>
  <c r="F18" i="26" s="1"/>
  <c r="L7" i="1"/>
  <c r="BD22" i="1"/>
  <c r="BH28" i="1"/>
  <c r="BC12" i="1"/>
  <c r="BC30" i="1"/>
  <c r="D14" i="26"/>
  <c r="BH23" i="1"/>
  <c r="BC23" i="1"/>
  <c r="BH36" i="1"/>
  <c r="BH20" i="1"/>
  <c r="BD35" i="1"/>
  <c r="BD20" i="1"/>
  <c r="BC7" i="1"/>
  <c r="D9" i="26"/>
  <c r="F9" i="26" s="1"/>
  <c r="BH30" i="1"/>
  <c r="BC36" i="1"/>
  <c r="BH32" i="1"/>
  <c r="BC8" i="1"/>
  <c r="BH35" i="1"/>
  <c r="BD32" i="1"/>
  <c r="G15" i="4"/>
  <c r="E14" i="4"/>
  <c r="H6" i="4"/>
  <c r="A41" i="26"/>
  <c r="O7" i="4"/>
  <c r="M7" i="4"/>
  <c r="N7" i="4"/>
  <c r="I7" i="4"/>
  <c r="H5" i="20"/>
  <c r="F7" i="4"/>
  <c r="L25" i="4"/>
  <c r="P7" i="4"/>
  <c r="G8" i="4"/>
  <c r="E30" i="4"/>
  <c r="M8" i="4"/>
  <c r="F4" i="6" a="1"/>
  <c r="F4" i="6" s="1"/>
  <c r="H14" i="20"/>
  <c r="F12" i="6" a="1"/>
  <c r="F12" i="6" s="1"/>
  <c r="H8" i="4"/>
  <c r="N8" i="4"/>
  <c r="M6" i="4"/>
  <c r="D11" i="28"/>
  <c r="D59" i="28" s="1"/>
  <c r="L9" i="1"/>
  <c r="E18" i="4"/>
  <c r="O8" i="4"/>
  <c r="B68" i="28"/>
  <c r="D10" i="28"/>
  <c r="F10" i="28" s="1"/>
  <c r="L29" i="1"/>
  <c r="F30" i="6" s="1" a="1"/>
  <c r="F30" i="6" s="1"/>
  <c r="D10" i="26"/>
  <c r="BC25" i="1"/>
  <c r="BD25" i="1"/>
  <c r="C29" i="28"/>
  <c r="F8" i="6" a="1"/>
  <c r="F8" i="6" s="1"/>
  <c r="E10" i="26"/>
  <c r="Q7" i="4"/>
  <c r="L28" i="1"/>
  <c r="L7" i="4"/>
  <c r="A30" i="26"/>
  <c r="Q15" i="4"/>
  <c r="D14" i="28"/>
  <c r="F14" i="28" s="1"/>
  <c r="K7" i="4"/>
  <c r="I15" i="4"/>
  <c r="L8" i="4"/>
  <c r="F8" i="4"/>
  <c r="Q8" i="4"/>
  <c r="F38" i="29"/>
  <c r="D38" i="29"/>
  <c r="B27" i="26"/>
  <c r="A27" i="26" s="1"/>
  <c r="L11" i="1"/>
  <c r="F13" i="4"/>
  <c r="J15" i="4"/>
  <c r="B14" i="20"/>
  <c r="D7" i="28"/>
  <c r="D55" i="28" s="1"/>
  <c r="D80" i="26" a="1"/>
  <c r="Q6" i="4"/>
  <c r="D18" i="28"/>
  <c r="F18" i="28" s="1"/>
  <c r="A31" i="26"/>
  <c r="F17" i="6" a="1"/>
  <c r="F17" i="6" s="1"/>
  <c r="G13" i="4"/>
  <c r="O15" i="4"/>
  <c r="F12" i="28"/>
  <c r="C12" i="30"/>
  <c r="B40" i="26"/>
  <c r="A40" i="26" s="1"/>
  <c r="A42" i="26"/>
  <c r="A43" i="26"/>
  <c r="E64" i="26"/>
  <c r="E62" i="26"/>
  <c r="E60" i="26"/>
  <c r="E61" i="26"/>
  <c r="F59" i="26"/>
  <c r="E59" i="26" s="1"/>
  <c r="E63" i="26"/>
  <c r="D8" i="26"/>
  <c r="F8" i="26" s="1"/>
  <c r="L31" i="1"/>
  <c r="F25" i="6" s="1" a="1"/>
  <c r="F25" i="6" s="1"/>
  <c r="F6" i="6" a="1"/>
  <c r="F6" i="6" s="1"/>
  <c r="D8" i="28"/>
  <c r="F8" i="28" s="1"/>
  <c r="A45" i="26"/>
  <c r="P6" i="4"/>
  <c r="D15" i="26"/>
  <c r="L27" i="1"/>
  <c r="D15" i="28"/>
  <c r="BC39" i="1"/>
  <c r="BH39" i="1"/>
  <c r="BD39" i="1"/>
  <c r="A44" i="26"/>
  <c r="I6" i="4"/>
  <c r="D16" i="26"/>
  <c r="L32" i="1"/>
  <c r="BH17" i="1"/>
  <c r="L6" i="4"/>
  <c r="G40" i="26" a="1"/>
  <c r="G40" i="26" s="1"/>
  <c r="BC17" i="1"/>
  <c r="D17" i="26"/>
  <c r="F17" i="26" s="1"/>
  <c r="D17" i="28"/>
  <c r="L35" i="1"/>
  <c r="F32" i="6" s="1" a="1"/>
  <c r="F32" i="6" s="1"/>
  <c r="F13" i="6" a="1"/>
  <c r="F13" i="6" s="1"/>
  <c r="L13" i="4"/>
  <c r="H13" i="4"/>
  <c r="Q13" i="4"/>
  <c r="I13" i="4"/>
  <c r="N6" i="4"/>
  <c r="J80" i="26" a="1"/>
  <c r="J80" i="26" s="1"/>
  <c r="J91" i="26" s="1"/>
  <c r="J6" i="4"/>
  <c r="H15" i="4"/>
  <c r="BH27" i="1"/>
  <c r="O6" i="4"/>
  <c r="D11" i="26"/>
  <c r="F11" i="26" s="1"/>
  <c r="F14" i="6" a="1"/>
  <c r="F14" i="6" s="1"/>
  <c r="A28" i="26"/>
  <c r="D74" i="26" a="1"/>
  <c r="D74" i="26" s="1"/>
  <c r="D75" i="26" s="1"/>
  <c r="L75" i="26" s="1"/>
  <c r="P15" i="4"/>
  <c r="L12" i="1"/>
  <c r="E15" i="28"/>
  <c r="E63" i="28" s="1"/>
  <c r="E15" i="26"/>
  <c r="F7" i="6" a="1"/>
  <c r="F7" i="6" s="1"/>
  <c r="E16" i="28"/>
  <c r="E64" i="28" s="1"/>
  <c r="E16" i="26"/>
  <c r="BC27" i="1"/>
  <c r="E19" i="4"/>
  <c r="C28" i="28"/>
  <c r="A29" i="26"/>
  <c r="E14" i="26"/>
  <c r="L15" i="4"/>
  <c r="D7" i="26"/>
  <c r="F7" i="26" s="1"/>
  <c r="F6" i="4"/>
  <c r="F11" i="6" a="1"/>
  <c r="F11" i="6" s="1"/>
  <c r="L17" i="1"/>
  <c r="J13" i="4"/>
  <c r="O20" i="4"/>
  <c r="L20" i="4"/>
  <c r="I20" i="4"/>
  <c r="P20" i="4"/>
  <c r="M20" i="4"/>
  <c r="BH24" i="1"/>
  <c r="BC24" i="1"/>
  <c r="BD24" i="1"/>
  <c r="E31" i="4"/>
  <c r="D13" i="28"/>
  <c r="F18" i="6" a="1"/>
  <c r="F18" i="6" s="1"/>
  <c r="D13" i="26"/>
  <c r="F13" i="26" s="1"/>
  <c r="L30" i="1"/>
  <c r="A139" i="23"/>
  <c r="N39" i="4"/>
  <c r="BC11" i="1"/>
  <c r="BD11" i="1"/>
  <c r="K74" i="26" a="1"/>
  <c r="K74" i="26" s="1"/>
  <c r="F40" i="26" a="1"/>
  <c r="F40" i="26" s="1"/>
  <c r="C27" i="28"/>
  <c r="F31" i="6" a="1"/>
  <c r="F31" i="6" s="1"/>
  <c r="I43" i="4"/>
  <c r="J43" i="4"/>
  <c r="G43" i="4"/>
  <c r="O43" i="4"/>
  <c r="N43" i="4"/>
  <c r="F43" i="4"/>
  <c r="M43" i="4"/>
  <c r="Q43" i="4"/>
  <c r="E35" i="4"/>
  <c r="K80" i="26" a="1"/>
  <c r="K80" i="26" s="1"/>
  <c r="BH13" i="1"/>
  <c r="BC13" i="1"/>
  <c r="BD13" i="1"/>
  <c r="E62" i="28"/>
  <c r="BH29" i="1"/>
  <c r="BD29" i="1"/>
  <c r="BC29" i="1"/>
  <c r="E10" i="4"/>
  <c r="E12" i="4"/>
  <c r="D57" i="28"/>
  <c r="F9" i="28"/>
  <c r="E26" i="4"/>
  <c r="O37" i="4"/>
  <c r="M37" i="4"/>
  <c r="F37" i="4"/>
  <c r="G37" i="4"/>
  <c r="I37" i="4"/>
  <c r="F33" i="6" a="1"/>
  <c r="F33" i="6" s="1"/>
  <c r="E55" i="28"/>
  <c r="I39" i="4" l="1"/>
  <c r="Q39" i="4"/>
  <c r="P39" i="4"/>
  <c r="G39" i="4"/>
  <c r="P37" i="4"/>
  <c r="F39" i="4"/>
  <c r="N37" i="4"/>
  <c r="L39" i="4"/>
  <c r="O39" i="4"/>
  <c r="Q25" i="4"/>
  <c r="P25" i="4"/>
  <c r="J25" i="4"/>
  <c r="H25" i="4"/>
  <c r="J21" i="4"/>
  <c r="I25" i="4"/>
  <c r="F25" i="4"/>
  <c r="F21" i="4"/>
  <c r="Q24" i="4"/>
  <c r="J23" i="4"/>
  <c r="O24" i="4"/>
  <c r="O23" i="4"/>
  <c r="L23" i="4"/>
  <c r="Q20" i="4"/>
  <c r="I22" i="4"/>
  <c r="M23" i="4"/>
  <c r="F23" i="4"/>
  <c r="F20" i="4"/>
  <c r="P23" i="4"/>
  <c r="Q23" i="4"/>
  <c r="L24" i="4"/>
  <c r="J24" i="4"/>
  <c r="I24" i="4"/>
  <c r="F24" i="4"/>
  <c r="P24" i="4"/>
  <c r="H23" i="4"/>
  <c r="H24" i="4"/>
  <c r="J22" i="4"/>
  <c r="O16" i="4"/>
  <c r="I21" i="4"/>
  <c r="Q21" i="4"/>
  <c r="L16" i="4"/>
  <c r="H21" i="4"/>
  <c r="G16" i="4"/>
  <c r="L21" i="4"/>
  <c r="M21" i="4"/>
  <c r="Q16" i="4"/>
  <c r="P21" i="4"/>
  <c r="H16" i="4"/>
  <c r="F16" i="4"/>
  <c r="P16" i="4"/>
  <c r="Q28" i="4"/>
  <c r="K28" i="4"/>
  <c r="P28" i="4"/>
  <c r="L28" i="4"/>
  <c r="O22" i="4"/>
  <c r="H22" i="4"/>
  <c r="Q22" i="4"/>
  <c r="M22" i="4"/>
  <c r="F22" i="4"/>
  <c r="L22" i="4"/>
  <c r="P22" i="4"/>
  <c r="F28" i="4"/>
  <c r="H28" i="4"/>
  <c r="T10" i="6"/>
  <c r="S10" i="6" s="1"/>
  <c r="M42" i="4"/>
  <c r="T29" i="6"/>
  <c r="S29" i="6" s="1"/>
  <c r="F42" i="4"/>
  <c r="I42" i="4"/>
  <c r="N42" i="4"/>
  <c r="O42" i="4"/>
  <c r="Q42" i="4"/>
  <c r="G40" i="4"/>
  <c r="M40" i="4"/>
  <c r="N40" i="4"/>
  <c r="I40" i="4"/>
  <c r="P40" i="4"/>
  <c r="Q40" i="4"/>
  <c r="H19" i="4"/>
  <c r="I19" i="4"/>
  <c r="F40" i="4"/>
  <c r="O40" i="4"/>
  <c r="I18" i="4"/>
  <c r="L18" i="4"/>
  <c r="Q18" i="4"/>
  <c r="F18" i="4"/>
  <c r="H18" i="4"/>
  <c r="P18" i="4"/>
  <c r="Q30" i="4"/>
  <c r="L30" i="4"/>
  <c r="M18" i="4"/>
  <c r="K30" i="4"/>
  <c r="G30" i="4"/>
  <c r="N30" i="4"/>
  <c r="F30" i="4"/>
  <c r="J14" i="4"/>
  <c r="O14" i="4"/>
  <c r="L14" i="4"/>
  <c r="I14" i="4"/>
  <c r="P19" i="4"/>
  <c r="L19" i="4"/>
  <c r="F23" i="6" a="1"/>
  <c r="F23" i="6" s="1"/>
  <c r="Q19" i="4"/>
  <c r="G14" i="4"/>
  <c r="Q14" i="4"/>
  <c r="O19" i="4"/>
  <c r="H14" i="4"/>
  <c r="M19" i="4"/>
  <c r="F14" i="26"/>
  <c r="J11" i="4"/>
  <c r="Q11" i="4"/>
  <c r="H11" i="4"/>
  <c r="P9" i="4"/>
  <c r="O9" i="4"/>
  <c r="G11" i="4"/>
  <c r="F9" i="4"/>
  <c r="M11" i="4"/>
  <c r="M9" i="4"/>
  <c r="I9" i="4"/>
  <c r="H9" i="4"/>
  <c r="I11" i="4"/>
  <c r="F11" i="4"/>
  <c r="K11" i="4"/>
  <c r="L9" i="4"/>
  <c r="L34" i="4"/>
  <c r="I34" i="4"/>
  <c r="O34" i="4"/>
  <c r="Q9" i="4"/>
  <c r="F11" i="28"/>
  <c r="I33" i="4"/>
  <c r="K33" i="4"/>
  <c r="F27" i="6" a="1"/>
  <c r="F27" i="6" s="1"/>
  <c r="O33" i="4"/>
  <c r="F26" i="6" a="1"/>
  <c r="F26" i="6" s="1"/>
  <c r="K32" i="4"/>
  <c r="F34" i="4"/>
  <c r="Q32" i="4"/>
  <c r="M34" i="4"/>
  <c r="L82" i="26"/>
  <c r="J34" i="4"/>
  <c r="P5" i="4"/>
  <c r="I5" i="4"/>
  <c r="L5" i="4"/>
  <c r="K5" i="4"/>
  <c r="N5" i="4"/>
  <c r="Q5" i="4"/>
  <c r="G34" i="4"/>
  <c r="M5" i="4"/>
  <c r="L36" i="4"/>
  <c r="L74" i="26"/>
  <c r="H5" i="4"/>
  <c r="F36" i="4"/>
  <c r="J5" i="4"/>
  <c r="F33" i="4"/>
  <c r="N36" i="4"/>
  <c r="M33" i="4"/>
  <c r="L33" i="4"/>
  <c r="J33" i="4"/>
  <c r="O5" i="4"/>
  <c r="L32" i="4"/>
  <c r="G32" i="4"/>
  <c r="J32" i="4"/>
  <c r="O41" i="4"/>
  <c r="I32" i="4"/>
  <c r="M36" i="4"/>
  <c r="O32" i="4"/>
  <c r="P36" i="4"/>
  <c r="M38" i="4"/>
  <c r="N29" i="4"/>
  <c r="I38" i="4"/>
  <c r="O38" i="4"/>
  <c r="L38" i="4"/>
  <c r="H17" i="4"/>
  <c r="K17" i="4"/>
  <c r="N38" i="4"/>
  <c r="G38" i="4"/>
  <c r="F38" i="4"/>
  <c r="L17" i="4"/>
  <c r="Q17" i="4"/>
  <c r="P17" i="4"/>
  <c r="I17" i="4"/>
  <c r="L81" i="26"/>
  <c r="F17" i="4"/>
  <c r="M27" i="4"/>
  <c r="P38" i="4"/>
  <c r="F29" i="4"/>
  <c r="D66" i="28"/>
  <c r="F66" i="28" s="1"/>
  <c r="P27" i="4"/>
  <c r="F15" i="26"/>
  <c r="F10" i="26"/>
  <c r="F7" i="28"/>
  <c r="F27" i="4"/>
  <c r="G29" i="4"/>
  <c r="E20" i="26"/>
  <c r="K27" i="4"/>
  <c r="Q27" i="4"/>
  <c r="P29" i="4"/>
  <c r="G27" i="4"/>
  <c r="L27" i="4"/>
  <c r="H27" i="4"/>
  <c r="Q29" i="4"/>
  <c r="Q41" i="4"/>
  <c r="K29" i="4"/>
  <c r="L86" i="26"/>
  <c r="L87" i="26"/>
  <c r="M41" i="4"/>
  <c r="P41" i="4"/>
  <c r="J36" i="4"/>
  <c r="F16" i="26"/>
  <c r="G41" i="4"/>
  <c r="D20" i="26"/>
  <c r="F74" i="26" s="1"/>
  <c r="F75" i="26" s="1"/>
  <c r="L83" i="26"/>
  <c r="F41" i="4"/>
  <c r="I36" i="4"/>
  <c r="L84" i="26"/>
  <c r="F17" i="28"/>
  <c r="D65" i="28"/>
  <c r="F65" i="28" s="1"/>
  <c r="E79" i="28" a="1"/>
  <c r="E79" i="28" s="1"/>
  <c r="H79" i="28" s="1"/>
  <c r="E60" i="28" s="1"/>
  <c r="F60" i="28" s="1"/>
  <c r="G12" i="30"/>
  <c r="C79" i="28" s="1" a="1"/>
  <c r="C79" i="28" s="1"/>
  <c r="D63" i="28"/>
  <c r="F63" i="28" s="1"/>
  <c r="F15" i="28"/>
  <c r="I41" i="4"/>
  <c r="L85" i="26"/>
  <c r="N41" i="4"/>
  <c r="O36" i="4"/>
  <c r="D80" i="26"/>
  <c r="D91" i="26" s="1"/>
  <c r="L91" i="26" s="1"/>
  <c r="E20" i="28"/>
  <c r="F36" i="6" a="1"/>
  <c r="F36" i="6" s="1"/>
  <c r="D61" i="28"/>
  <c r="F61" i="28" s="1"/>
  <c r="F13" i="28"/>
  <c r="F31" i="4"/>
  <c r="Q31" i="4"/>
  <c r="K31" i="4"/>
  <c r="G31" i="4"/>
  <c r="L31" i="4"/>
  <c r="O31" i="4"/>
  <c r="J31" i="4"/>
  <c r="A140" i="23"/>
  <c r="C31" i="28"/>
  <c r="D27" i="28" s="1"/>
  <c r="L10" i="4"/>
  <c r="Q10" i="4"/>
  <c r="M10" i="4"/>
  <c r="G10" i="4"/>
  <c r="F10" i="4"/>
  <c r="I10" i="4"/>
  <c r="P10" i="4"/>
  <c r="H10" i="4"/>
  <c r="J10" i="4"/>
  <c r="F26" i="4"/>
  <c r="K26" i="4"/>
  <c r="H26" i="4"/>
  <c r="Q26" i="4"/>
  <c r="P26" i="4"/>
  <c r="M26" i="4"/>
  <c r="I26" i="4"/>
  <c r="L26" i="4"/>
  <c r="F37" i="6" a="1"/>
  <c r="F37" i="6" s="1"/>
  <c r="I12" i="4"/>
  <c r="F12" i="4"/>
  <c r="H12" i="4"/>
  <c r="J12" i="4"/>
  <c r="Q12" i="4"/>
  <c r="G12" i="4"/>
  <c r="M12" i="4"/>
  <c r="L12" i="4"/>
  <c r="F55" i="28"/>
  <c r="L35" i="4"/>
  <c r="M35" i="4"/>
  <c r="O35" i="4"/>
  <c r="G35" i="4"/>
  <c r="I35" i="4"/>
  <c r="P35" i="4"/>
  <c r="J35" i="4"/>
  <c r="F35" i="4"/>
  <c r="T24" i="6"/>
  <c r="S24" i="6" s="1"/>
  <c r="G51" i="26"/>
  <c r="T5" i="6" l="1"/>
  <c r="S5" i="6" s="1"/>
  <c r="I8" i="20" a="1"/>
  <c r="I8" i="20" s="1"/>
  <c r="I5" i="20" s="1"/>
  <c r="C17" i="20" a="1"/>
  <c r="C17" i="20" s="1"/>
  <c r="C14" i="20" s="1"/>
  <c r="I17" i="20" a="1"/>
  <c r="I17" i="20" s="1"/>
  <c r="I14" i="20" s="1"/>
  <c r="F83" i="26"/>
  <c r="F89" i="26"/>
  <c r="F86" i="26"/>
  <c r="F84" i="26"/>
  <c r="F20" i="26"/>
  <c r="H7" i="26" s="1"/>
  <c r="F80" i="26"/>
  <c r="F85" i="26"/>
  <c r="F87" i="26"/>
  <c r="F88" i="26"/>
  <c r="F81" i="26"/>
  <c r="L80" i="26"/>
  <c r="F82" i="26"/>
  <c r="A141" i="23"/>
  <c r="E90" i="26"/>
  <c r="E88" i="26"/>
  <c r="E89" i="26"/>
  <c r="E53" i="26"/>
  <c r="H49" i="26"/>
  <c r="H46" i="26"/>
  <c r="H47" i="26"/>
  <c r="E86" i="26"/>
  <c r="E87" i="26"/>
  <c r="H48" i="26"/>
  <c r="H41" i="26"/>
  <c r="H44" i="26"/>
  <c r="H43" i="26"/>
  <c r="E82" i="26"/>
  <c r="E84" i="26"/>
  <c r="E83" i="26"/>
  <c r="E74" i="26"/>
  <c r="E75" i="26" s="1"/>
  <c r="C71" i="26" s="1"/>
  <c r="H45" i="26"/>
  <c r="E81" i="26"/>
  <c r="H42" i="26"/>
  <c r="E85" i="26"/>
  <c r="H40" i="26"/>
  <c r="E80" i="26"/>
  <c r="D28" i="28"/>
  <c r="D29" i="28"/>
  <c r="I42" i="26" l="1"/>
  <c r="H10" i="26"/>
  <c r="I44" i="26"/>
  <c r="H8" i="26"/>
  <c r="I47" i="26"/>
  <c r="I48" i="26"/>
  <c r="I41" i="26"/>
  <c r="I45" i="26"/>
  <c r="H15" i="26"/>
  <c r="I43" i="26"/>
  <c r="H17" i="26"/>
  <c r="I46" i="26"/>
  <c r="H14" i="26"/>
  <c r="I49" i="26"/>
  <c r="H9" i="26"/>
  <c r="F91" i="26"/>
  <c r="H12" i="26"/>
  <c r="H18" i="26"/>
  <c r="H16" i="26"/>
  <c r="I40" i="26"/>
  <c r="H13" i="26"/>
  <c r="H11" i="26"/>
  <c r="D31" i="28"/>
  <c r="A142" i="23"/>
  <c r="E91" i="26"/>
  <c r="C77" i="26" s="1"/>
  <c r="H51" i="26"/>
  <c r="H20" i="26" l="1"/>
  <c r="I51" i="26"/>
  <c r="H53" i="26" s="1"/>
  <c r="A143" i="23"/>
  <c r="A144" i="23" l="1"/>
  <c r="A145" i="23" l="1"/>
  <c r="A146" i="23" l="1"/>
  <c r="A147" i="23" l="1"/>
  <c r="A148" i="23" l="1"/>
  <c r="A149" i="23" l="1"/>
  <c r="A150" i="23" l="1"/>
  <c r="A151" i="23" l="1"/>
  <c r="A152" i="23" l="1"/>
  <c r="A153" i="23" l="1"/>
  <c r="A154" i="23" l="1"/>
  <c r="A155" i="23" l="1"/>
  <c r="A156" i="23" l="1"/>
  <c r="A157" i="23" l="1"/>
  <c r="A158" i="23" l="1"/>
  <c r="A159" i="23" l="1"/>
  <c r="A160" i="23" l="1"/>
  <c r="A161" i="23" l="1"/>
  <c r="A162" i="23" l="1"/>
  <c r="A163" i="23" l="1"/>
  <c r="A164" i="23" l="1"/>
  <c r="A165" i="23" l="1"/>
  <c r="A166" i="23" l="1"/>
  <c r="A167" i="23" l="1"/>
  <c r="A168" i="23" l="1"/>
  <c r="A169" i="23" l="1"/>
  <c r="A170" i="23" l="1"/>
  <c r="A171" i="23" l="1"/>
  <c r="A172" i="23" l="1"/>
  <c r="A173" i="23" l="1"/>
  <c r="A174" i="23" l="1"/>
  <c r="A175" i="23" l="1"/>
  <c r="A176" i="23" l="1"/>
  <c r="A177" i="23" l="1"/>
  <c r="A178" i="23" l="1"/>
  <c r="A179" i="23" l="1"/>
  <c r="A180" i="23" l="1"/>
  <c r="A181" i="23" l="1"/>
  <c r="A182" i="23" l="1"/>
  <c r="A183" i="23" l="1"/>
  <c r="A184" i="23" l="1"/>
  <c r="A185" i="23" l="1"/>
  <c r="A186" i="23" l="1"/>
  <c r="A187" i="23" l="1"/>
  <c r="A188" i="23" l="1"/>
  <c r="A189" i="23" l="1"/>
  <c r="A190" i="23" l="1"/>
  <c r="A191" i="23" l="1"/>
  <c r="A192" i="23" l="1"/>
  <c r="A193" i="23" l="1"/>
  <c r="A194" i="23" l="1"/>
  <c r="A195" i="23" l="1"/>
  <c r="A196" i="23" l="1"/>
  <c r="A197" i="23" l="1"/>
  <c r="A198" i="23" l="1"/>
  <c r="A199" i="23" l="1"/>
  <c r="A200" i="23" l="1"/>
  <c r="A201" i="23" l="1"/>
  <c r="A202" i="23" l="1"/>
  <c r="A203" i="23" l="1"/>
  <c r="A204" i="23" l="1"/>
  <c r="A205" i="23" l="1"/>
  <c r="A206" i="23" l="1"/>
  <c r="A207" i="23" l="1"/>
  <c r="A208" i="23" l="1"/>
  <c r="A209" i="23" l="1"/>
  <c r="A210" i="23" l="1"/>
  <c r="A211" i="23" l="1"/>
  <c r="A212" i="23" l="1"/>
  <c r="A213" i="23" l="1"/>
  <c r="A214" i="23" l="1"/>
  <c r="A215" i="23" l="1"/>
  <c r="A216" i="23" l="1"/>
  <c r="A217" i="23" l="1"/>
  <c r="A218" i="23" l="1"/>
  <c r="A219" i="23" l="1"/>
  <c r="A220" i="23" l="1"/>
  <c r="A221" i="23" l="1"/>
  <c r="A222" i="23" l="1"/>
  <c r="A223" i="23" l="1"/>
  <c r="A224" i="23" l="1"/>
  <c r="A225" i="23" l="1"/>
  <c r="A226" i="23" l="1"/>
  <c r="A227" i="23" l="1"/>
  <c r="A228" i="23" l="1"/>
  <c r="A229" i="23" l="1"/>
  <c r="A230" i="23" l="1"/>
  <c r="A231" i="23" l="1"/>
  <c r="A232" i="23" l="1"/>
  <c r="A233" i="23" l="1"/>
  <c r="A234" i="23" l="1"/>
  <c r="A235" i="23" l="1"/>
  <c r="A236" i="23" l="1"/>
  <c r="A237" i="23" l="1"/>
  <c r="A238" i="23" l="1"/>
  <c r="A239" i="23" l="1"/>
  <c r="A240" i="23" l="1"/>
  <c r="A241" i="23" l="1"/>
  <c r="A242" i="23" l="1"/>
  <c r="A243" i="23" l="1"/>
  <c r="A244" i="23" l="1"/>
  <c r="A245" i="23" l="1"/>
  <c r="A246" i="23" l="1"/>
  <c r="A247" i="23" l="1"/>
  <c r="A248" i="23" l="1"/>
  <c r="A249" i="23" l="1"/>
  <c r="A250" i="23" l="1"/>
  <c r="A251" i="23" l="1"/>
  <c r="A252" i="23" l="1"/>
  <c r="A253" i="23" l="1"/>
  <c r="A254" i="23" l="1"/>
  <c r="A255" i="23" l="1"/>
  <c r="A256" i="23" l="1"/>
  <c r="A257" i="23" l="1"/>
  <c r="A258" i="23" l="1"/>
  <c r="A259" i="23" l="1"/>
  <c r="A260" i="23" l="1"/>
  <c r="A261" i="23" l="1"/>
  <c r="A262" i="23" l="1"/>
  <c r="A263" i="23" l="1"/>
  <c r="A264" i="23" l="1"/>
  <c r="A265" i="23" l="1"/>
  <c r="A266" i="23" l="1"/>
  <c r="A267" i="23" l="1"/>
  <c r="A268" i="23" l="1"/>
  <c r="A269" i="23" l="1"/>
  <c r="A270" i="23" l="1"/>
  <c r="A271" i="23" l="1"/>
  <c r="A272" i="23" l="1"/>
  <c r="A273" i="23" l="1"/>
  <c r="A274" i="23" l="1"/>
  <c r="A275" i="23" l="1"/>
  <c r="A276" i="23" l="1"/>
  <c r="A277" i="23" l="1"/>
  <c r="A278" i="23" l="1"/>
  <c r="A279" i="23" l="1"/>
  <c r="A280" i="23" l="1"/>
  <c r="A281" i="23" l="1"/>
  <c r="A282" i="23" l="1"/>
  <c r="A283" i="23" l="1"/>
  <c r="A284" i="23" l="1"/>
  <c r="A285" i="23" l="1"/>
  <c r="A286" i="23" l="1"/>
  <c r="A287" i="23" l="1"/>
  <c r="A288" i="23" l="1"/>
  <c r="A289" i="23" l="1"/>
  <c r="A290" i="23" l="1"/>
  <c r="A291" i="23" l="1"/>
  <c r="A292" i="23" l="1"/>
  <c r="A293" i="23" l="1"/>
  <c r="A294" i="23" l="1"/>
  <c r="A295" i="23" l="1"/>
  <c r="A296" i="23" l="1"/>
  <c r="A297" i="23" l="1"/>
  <c r="A298" i="23" l="1"/>
  <c r="A299" i="23" l="1"/>
  <c r="A300" i="23" l="1"/>
  <c r="A301" i="23" l="1"/>
  <c r="A302" i="23" l="1"/>
  <c r="A303" i="23" l="1"/>
  <c r="A304" i="23" l="1"/>
  <c r="A305" i="23" l="1"/>
  <c r="A306" i="23" l="1"/>
  <c r="A307" i="23" l="1"/>
  <c r="A308" i="23" l="1"/>
  <c r="A309" i="23" l="1"/>
  <c r="A310" i="23" l="1"/>
  <c r="A311" i="23" l="1"/>
  <c r="A312" i="23" l="1"/>
  <c r="A313" i="23" l="1"/>
  <c r="A314" i="23" l="1"/>
  <c r="A315" i="23" l="1"/>
  <c r="A316" i="23" l="1"/>
  <c r="A317" i="23" l="1"/>
  <c r="A318" i="23" l="1"/>
  <c r="A319" i="23" l="1"/>
  <c r="A320" i="23" l="1"/>
  <c r="A321" i="23" l="1"/>
  <c r="A322" i="23" l="1"/>
  <c r="A323" i="23" l="1"/>
  <c r="A324" i="23" l="1"/>
  <c r="A325" i="23" l="1"/>
  <c r="A326" i="23" l="1"/>
  <c r="A327" i="23" l="1"/>
  <c r="A328" i="23" l="1"/>
  <c r="A329" i="23" l="1"/>
  <c r="A330" i="23" l="1"/>
  <c r="A331" i="23" l="1"/>
  <c r="A332" i="23" l="1"/>
  <c r="A333" i="23" l="1"/>
  <c r="A334" i="23" l="1"/>
  <c r="A335" i="23" l="1"/>
  <c r="A336" i="23" l="1"/>
  <c r="A337" i="23" l="1"/>
  <c r="A338" i="23" l="1"/>
  <c r="A339" i="23" l="1"/>
  <c r="A340" i="23" l="1"/>
  <c r="A341" i="23" l="1"/>
  <c r="A342" i="23" l="1"/>
  <c r="A343" i="23" l="1"/>
  <c r="A344" i="23" l="1"/>
  <c r="A345" i="23" l="1"/>
  <c r="A346" i="23" l="1"/>
  <c r="A347" i="23" l="1"/>
  <c r="A348" i="23" l="1"/>
  <c r="A349" i="23" l="1"/>
  <c r="A350" i="23" l="1"/>
  <c r="A351" i="23" l="1"/>
  <c r="A352" i="23" l="1"/>
  <c r="A353" i="23" l="1"/>
  <c r="A354" i="23" l="1"/>
  <c r="A355" i="23" l="1"/>
  <c r="A356" i="23" l="1"/>
  <c r="A357" i="23" l="1"/>
  <c r="A358" i="23" l="1"/>
  <c r="A359" i="23" l="1"/>
  <c r="A360" i="23" l="1"/>
  <c r="A361" i="23" l="1"/>
  <c r="A362" i="23" l="1"/>
  <c r="A363" i="23" l="1"/>
  <c r="A364" i="23" l="1"/>
  <c r="A365" i="23" l="1"/>
  <c r="A366" i="23" l="1"/>
  <c r="A367" i="23" l="1"/>
  <c r="A368" i="23" l="1"/>
  <c r="A369" i="23" l="1"/>
  <c r="A370" i="23" l="1"/>
  <c r="A371" i="23" l="1"/>
  <c r="A372" i="23" l="1"/>
  <c r="A373" i="23" l="1"/>
  <c r="A374" i="23" l="1"/>
  <c r="A375" i="23" l="1"/>
  <c r="A376" i="23" l="1"/>
  <c r="A377" i="23" l="1"/>
  <c r="A378" i="23" l="1"/>
  <c r="A379" i="23" l="1"/>
  <c r="A380" i="23" l="1"/>
  <c r="A381" i="23" l="1"/>
  <c r="A382" i="23" l="1"/>
  <c r="A383" i="23" l="1"/>
  <c r="A384" i="23" l="1"/>
  <c r="A385" i="23" l="1"/>
  <c r="A386" i="23" l="1"/>
  <c r="A387" i="23" l="1"/>
  <c r="A388" i="23" l="1"/>
  <c r="A389" i="23" l="1"/>
  <c r="A390" i="23" l="1"/>
  <c r="A391" i="23" l="1"/>
  <c r="A392" i="23" l="1"/>
  <c r="A393" i="23" l="1"/>
  <c r="A394" i="23" l="1"/>
  <c r="A395" i="23" l="1"/>
  <c r="A396" i="23" l="1"/>
  <c r="A397" i="23" l="1"/>
  <c r="A398" i="23" l="1"/>
  <c r="A399" i="23" l="1"/>
  <c r="A400" i="23" l="1"/>
  <c r="A401" i="23" l="1"/>
  <c r="A402" i="23" l="1"/>
  <c r="A403" i="23" l="1"/>
  <c r="A404" i="23" l="1"/>
  <c r="A405" i="23" l="1"/>
  <c r="A406" i="23" l="1"/>
  <c r="A407" i="23" l="1"/>
  <c r="A408" i="23" l="1"/>
  <c r="A409" i="23" l="1"/>
  <c r="A410" i="23" l="1"/>
  <c r="A411" i="23" l="1"/>
  <c r="A412" i="23" l="1"/>
  <c r="A413" i="23" l="1"/>
  <c r="A414" i="23" l="1"/>
  <c r="A415" i="23" l="1"/>
  <c r="A416" i="23" l="1"/>
  <c r="A417" i="23" l="1"/>
  <c r="A418" i="23" l="1"/>
  <c r="A419" i="23" l="1"/>
  <c r="A420" i="23" l="1"/>
  <c r="A421" i="23" l="1"/>
  <c r="A422" i="23" l="1"/>
  <c r="A423" i="23" l="1"/>
  <c r="A424" i="23" l="1"/>
  <c r="A425" i="23" l="1"/>
  <c r="A426" i="23" l="1"/>
  <c r="A427" i="23" l="1"/>
  <c r="A428" i="23" l="1"/>
  <c r="A429" i="23" l="1"/>
  <c r="A430" i="23" l="1"/>
  <c r="A431" i="23" l="1"/>
  <c r="A432" i="23" l="1"/>
  <c r="A433" i="23" l="1"/>
  <c r="A434" i="23" l="1"/>
  <c r="A435" i="23" l="1"/>
  <c r="A436" i="23" l="1"/>
  <c r="A437" i="23" l="1"/>
  <c r="A438" i="23" l="1"/>
  <c r="A439" i="23" l="1"/>
  <c r="A440" i="23" l="1"/>
  <c r="A441" i="23" l="1"/>
  <c r="A442" i="23" l="1"/>
  <c r="A443" i="23" l="1"/>
  <c r="A444" i="23" l="1"/>
  <c r="A445" i="23" l="1"/>
  <c r="A446" i="23" l="1"/>
  <c r="A447" i="23" l="1"/>
  <c r="A448" i="23" l="1"/>
  <c r="A449" i="23" l="1"/>
  <c r="A450" i="23" l="1"/>
  <c r="A451" i="23" l="1"/>
  <c r="A452" i="23" l="1"/>
  <c r="A453" i="23" l="1"/>
  <c r="A454" i="23" l="1"/>
  <c r="A455" i="23" l="1"/>
  <c r="A456" i="23" l="1"/>
  <c r="A457" i="23" l="1"/>
  <c r="A458" i="23" l="1"/>
  <c r="A459" i="23" l="1"/>
  <c r="A460" i="23" l="1"/>
  <c r="A461" i="23" l="1"/>
  <c r="A462" i="23" l="1"/>
  <c r="A463" i="23" l="1"/>
  <c r="A464" i="23" l="1"/>
  <c r="A465" i="23" l="1"/>
  <c r="A466" i="23" l="1"/>
  <c r="A467" i="23" l="1"/>
  <c r="A468" i="23" l="1"/>
  <c r="A469" i="23" l="1"/>
  <c r="A470" i="23" l="1"/>
  <c r="A471" i="23" l="1"/>
  <c r="A472" i="23" l="1"/>
  <c r="A473" i="23" l="1"/>
  <c r="A474" i="23" l="1"/>
  <c r="A475" i="23" l="1"/>
  <c r="A476" i="23" l="1"/>
  <c r="A477" i="23" l="1"/>
  <c r="A478" i="23" l="1"/>
  <c r="A479" i="23" l="1"/>
  <c r="A480" i="23" l="1"/>
  <c r="A481" i="23" l="1"/>
  <c r="A482" i="23" l="1"/>
  <c r="A483" i="23" l="1"/>
  <c r="A484" i="23" l="1"/>
  <c r="A485" i="23" l="1"/>
  <c r="A486" i="23" l="1"/>
  <c r="A487" i="23" l="1"/>
  <c r="A488" i="23" l="1"/>
  <c r="A489" i="23" l="1"/>
  <c r="A490" i="23" l="1"/>
  <c r="A491" i="23" l="1"/>
  <c r="A492" i="23" l="1"/>
  <c r="A493" i="23" l="1"/>
  <c r="A494" i="23" l="1"/>
  <c r="A495" i="23" l="1"/>
  <c r="A496" i="23" l="1"/>
  <c r="A497" i="23" l="1"/>
  <c r="A498" i="23" l="1"/>
  <c r="A499" i="23" l="1"/>
  <c r="A500" i="23" l="1"/>
  <c r="A501" i="23" l="1"/>
  <c r="A502" i="23" l="1"/>
  <c r="A503" i="23" l="1"/>
  <c r="A504" i="23" l="1"/>
  <c r="A505" i="23" l="1"/>
  <c r="A506" i="23" l="1"/>
  <c r="A507" i="23" l="1"/>
  <c r="A508" i="23" l="1"/>
  <c r="A509" i="23" l="1"/>
  <c r="A510" i="23" l="1"/>
  <c r="A511" i="23" l="1"/>
  <c r="A512" i="23" l="1"/>
  <c r="A513" i="23" l="1"/>
  <c r="A514" i="23" l="1"/>
  <c r="A515" i="23" l="1"/>
  <c r="A516" i="23" l="1"/>
  <c r="A517" i="23" l="1"/>
  <c r="A518" i="23" l="1"/>
  <c r="A519" i="23" l="1"/>
  <c r="A520" i="23" l="1"/>
  <c r="A521" i="23" l="1"/>
  <c r="A522" i="23" l="1"/>
  <c r="A523" i="23" l="1"/>
  <c r="A524" i="23" l="1"/>
  <c r="A525" i="23" l="1"/>
  <c r="A526" i="23" l="1"/>
  <c r="A527" i="23" l="1"/>
  <c r="A528" i="23" l="1"/>
  <c r="A529" i="23" l="1"/>
  <c r="A530" i="23" l="1"/>
  <c r="A531" i="23" l="1"/>
  <c r="A532" i="23" l="1"/>
  <c r="A533" i="23" l="1"/>
  <c r="A534" i="23" l="1"/>
  <c r="A535" i="23" l="1"/>
  <c r="A536" i="23" l="1"/>
  <c r="A537" i="23" l="1"/>
  <c r="A538" i="23" l="1"/>
  <c r="A539" i="23" l="1"/>
  <c r="A540" i="23" l="1"/>
  <c r="A541" i="23" l="1"/>
  <c r="A542" i="23" l="1"/>
  <c r="A543" i="23" l="1"/>
  <c r="A544" i="23" l="1"/>
  <c r="A545" i="23" l="1"/>
  <c r="A546" i="23" l="1"/>
  <c r="A547" i="23" l="1"/>
  <c r="A548" i="23" l="1"/>
  <c r="A549" i="23" l="1"/>
  <c r="A550" i="23" l="1"/>
  <c r="A551" i="23" l="1"/>
  <c r="A552" i="23" l="1"/>
  <c r="A553" i="23" l="1"/>
  <c r="A554" i="23" l="1"/>
  <c r="A555" i="23" l="1"/>
  <c r="A556" i="23" l="1"/>
  <c r="A557" i="23" l="1"/>
  <c r="A558" i="23" l="1"/>
  <c r="A559" i="23" l="1"/>
  <c r="A560" i="23" l="1"/>
  <c r="A561" i="23" l="1"/>
  <c r="A562" i="23" l="1"/>
  <c r="A563" i="23" l="1"/>
  <c r="A564" i="23" l="1"/>
  <c r="A565" i="23" l="1"/>
  <c r="A566" i="23" l="1"/>
  <c r="A567" i="23" l="1"/>
  <c r="A568" i="23" l="1"/>
  <c r="A569" i="23" l="1"/>
  <c r="A570" i="23" l="1"/>
  <c r="A571" i="23" l="1"/>
  <c r="A572" i="23" l="1"/>
  <c r="A573" i="23" l="1"/>
  <c r="A574" i="23" l="1"/>
  <c r="A575" i="23" l="1"/>
  <c r="A576" i="23" l="1"/>
  <c r="A577" i="23" l="1"/>
  <c r="A578" i="23" l="1"/>
  <c r="A579" i="23" l="1"/>
  <c r="A580" i="23" l="1"/>
  <c r="A581" i="23" l="1"/>
  <c r="A582" i="23" l="1"/>
  <c r="A583" i="23" l="1"/>
  <c r="A584" i="23" l="1"/>
  <c r="A585" i="23" l="1"/>
  <c r="A586" i="23" l="1"/>
  <c r="A587" i="23" l="1"/>
  <c r="A588" i="23" l="1"/>
  <c r="A589" i="23" l="1"/>
  <c r="A590" i="23" l="1"/>
  <c r="A591" i="23" l="1"/>
  <c r="A592" i="23" l="1"/>
  <c r="A593" i="23" l="1"/>
  <c r="A594" i="23" l="1"/>
  <c r="A595" i="23" l="1"/>
  <c r="A596" i="23" l="1"/>
  <c r="A597" i="23" l="1"/>
  <c r="A598" i="23" l="1"/>
  <c r="A599" i="23" l="1"/>
  <c r="A600" i="23" l="1"/>
  <c r="A601" i="23" l="1"/>
  <c r="A602" i="23" l="1"/>
  <c r="A603" i="23" l="1"/>
  <c r="A604" i="23" l="1"/>
  <c r="A605" i="23" l="1"/>
  <c r="A606" i="23" l="1"/>
  <c r="A607" i="23" l="1"/>
  <c r="A608" i="23" l="1"/>
  <c r="A609" i="23" l="1"/>
  <c r="A610" i="23" l="1"/>
  <c r="A611" i="23" l="1"/>
  <c r="A612" i="23" l="1"/>
  <c r="A613" i="23" l="1"/>
  <c r="A614" i="23" l="1"/>
  <c r="A615" i="23" l="1"/>
  <c r="A616" i="23" l="1"/>
  <c r="A617" i="23" l="1"/>
  <c r="A618" i="23" l="1"/>
  <c r="A619" i="23" l="1"/>
  <c r="A620" i="23" l="1"/>
  <c r="A621" i="23" l="1"/>
  <c r="A622" i="23" l="1"/>
  <c r="A623" i="23" l="1"/>
  <c r="A624" i="23" l="1"/>
  <c r="A625" i="23" l="1"/>
  <c r="A626" i="23" l="1"/>
  <c r="A627" i="23" l="1"/>
  <c r="A628" i="23" l="1"/>
  <c r="A629" i="23" l="1"/>
  <c r="A630" i="23" l="1"/>
  <c r="A631" i="23" l="1"/>
  <c r="A632" i="23" l="1"/>
  <c r="A633" i="23" l="1"/>
  <c r="A634" i="23" l="1"/>
  <c r="A635" i="23" l="1"/>
  <c r="A636" i="23" l="1"/>
  <c r="A637" i="23" l="1"/>
  <c r="A638" i="23" l="1"/>
  <c r="A639" i="23" l="1"/>
  <c r="A640" i="23" l="1"/>
  <c r="A641" i="23" l="1"/>
  <c r="A642" i="23" l="1"/>
  <c r="A643" i="23" l="1"/>
  <c r="A644" i="23" l="1"/>
  <c r="A645" i="23" l="1"/>
  <c r="A646" i="23" l="1"/>
  <c r="A647" i="23" l="1"/>
  <c r="A648" i="23" l="1"/>
  <c r="A649" i="23" l="1"/>
  <c r="A650" i="23" l="1"/>
  <c r="A651" i="23" l="1"/>
  <c r="A652" i="23" l="1"/>
  <c r="A653" i="23" l="1"/>
  <c r="A654" i="23" l="1"/>
  <c r="A655" i="23" l="1"/>
  <c r="A656" i="23" l="1"/>
  <c r="A657" i="23" l="1"/>
  <c r="A658" i="23" l="1"/>
  <c r="A659" i="23" l="1"/>
  <c r="A660" i="23" l="1"/>
  <c r="A661" i="23" l="1"/>
  <c r="A662" i="23" l="1"/>
  <c r="A663" i="23" l="1"/>
  <c r="A664" i="23" l="1"/>
  <c r="A665" i="23" l="1"/>
  <c r="A666" i="23" l="1"/>
  <c r="A667" i="23" l="1"/>
  <c r="A668" i="23" l="1"/>
  <c r="A669" i="23" l="1"/>
  <c r="A670" i="23" l="1"/>
  <c r="A671" i="23" l="1"/>
  <c r="A672" i="23" l="1"/>
  <c r="A673" i="23" l="1"/>
  <c r="A674" i="23" l="1"/>
  <c r="A675" i="23" l="1"/>
  <c r="A676" i="23" l="1"/>
  <c r="A677" i="23" l="1"/>
  <c r="A678" i="23" l="1"/>
  <c r="A679" i="23" l="1"/>
  <c r="A680" i="23" l="1"/>
  <c r="A681" i="23" l="1"/>
  <c r="A682" i="23" l="1"/>
  <c r="A683" i="23" l="1"/>
  <c r="A684" i="23" l="1"/>
  <c r="A685" i="23" l="1"/>
  <c r="A686" i="23" l="1"/>
  <c r="A687" i="23" l="1"/>
  <c r="A688" i="23" l="1"/>
  <c r="A689" i="23" l="1"/>
  <c r="A690" i="23" l="1"/>
  <c r="A691" i="23" l="1"/>
  <c r="A692" i="23" l="1"/>
  <c r="A693" i="23" l="1"/>
  <c r="A694" i="23" l="1"/>
  <c r="A695" i="23" l="1"/>
  <c r="A696" i="23" l="1"/>
  <c r="A697" i="23" l="1"/>
  <c r="A698" i="23" l="1"/>
  <c r="A699" i="23" l="1"/>
  <c r="A700" i="23" l="1"/>
  <c r="A701" i="23" l="1"/>
  <c r="A702" i="23" l="1"/>
  <c r="A703" i="23" l="1"/>
  <c r="A704" i="23" l="1"/>
  <c r="A705" i="23" l="1"/>
  <c r="A706" i="23" l="1"/>
  <c r="A707" i="23" l="1"/>
  <c r="A708" i="23" l="1"/>
  <c r="A709" i="23" l="1"/>
  <c r="A710" i="23" l="1"/>
  <c r="A711" i="23" l="1"/>
  <c r="A712" i="23" l="1"/>
  <c r="A713" i="23" l="1"/>
  <c r="A714" i="23" l="1"/>
  <c r="A715" i="23" l="1"/>
  <c r="A716" i="23" l="1"/>
  <c r="A717" i="23" l="1"/>
  <c r="A718" i="23" l="1"/>
  <c r="A719" i="23" l="1"/>
  <c r="A720" i="23" l="1"/>
  <c r="A721" i="23" l="1"/>
  <c r="A722" i="23" l="1"/>
  <c r="A723" i="23" l="1"/>
  <c r="A724" i="23" l="1"/>
  <c r="A725" i="23" l="1"/>
  <c r="A726" i="23" l="1"/>
  <c r="A727" i="23" l="1"/>
  <c r="A728" i="23" l="1"/>
  <c r="A729" i="23" l="1"/>
  <c r="A730" i="23" l="1"/>
  <c r="A731" i="23" l="1"/>
  <c r="A732" i="23" l="1"/>
  <c r="A733" i="23" l="1"/>
  <c r="A734" i="23" l="1"/>
  <c r="A735" i="23" l="1"/>
  <c r="A736" i="23" l="1"/>
  <c r="A737" i="23" l="1"/>
  <c r="A738" i="23" l="1"/>
  <c r="A739" i="23" l="1"/>
  <c r="A740" i="23" l="1"/>
  <c r="A741" i="23" l="1"/>
  <c r="A742" i="23" l="1"/>
  <c r="A743" i="23" l="1"/>
  <c r="A744" i="23" l="1"/>
  <c r="A745" i="23" l="1"/>
  <c r="A746" i="23" l="1"/>
  <c r="A747" i="23" l="1"/>
  <c r="A748" i="23" l="1"/>
  <c r="A749" i="23" l="1"/>
  <c r="A750" i="23" l="1"/>
  <c r="A751" i="23" l="1"/>
  <c r="A752" i="23" l="1"/>
  <c r="A753" i="23" l="1"/>
  <c r="A754" i="23" l="1"/>
  <c r="A755" i="23" l="1"/>
  <c r="A756" i="23" l="1"/>
  <c r="A757" i="23" l="1"/>
  <c r="A758" i="23" l="1"/>
  <c r="A759" i="23" l="1"/>
  <c r="A760" i="23" l="1"/>
  <c r="A761" i="23" l="1"/>
  <c r="A762" i="23" l="1"/>
  <c r="A763" i="23" l="1"/>
  <c r="A764" i="23" l="1"/>
  <c r="A765" i="23" l="1"/>
  <c r="A766" i="23" l="1"/>
  <c r="A767" i="23" l="1"/>
  <c r="A768" i="23" l="1"/>
  <c r="A769" i="23" l="1"/>
  <c r="A770" i="23" l="1"/>
  <c r="A771" i="23" l="1"/>
  <c r="A772" i="23" l="1"/>
  <c r="A773" i="23" l="1"/>
  <c r="A774" i="23" l="1"/>
  <c r="A775" i="23" l="1"/>
  <c r="A776" i="23" l="1"/>
  <c r="A777" i="23" l="1"/>
  <c r="A778" i="23" l="1"/>
  <c r="A779" i="23" l="1"/>
  <c r="A780" i="23" l="1"/>
  <c r="A781" i="23" l="1"/>
  <c r="A782" i="23" l="1"/>
  <c r="A783" i="23" l="1"/>
  <c r="A784" i="23" l="1"/>
  <c r="A785" i="23" l="1"/>
  <c r="A786" i="23" l="1"/>
  <c r="A787" i="23" l="1"/>
  <c r="A788" i="23" l="1"/>
  <c r="A789" i="23" l="1"/>
  <c r="A790" i="23" l="1"/>
  <c r="A791" i="23" l="1"/>
  <c r="A792" i="23" l="1"/>
  <c r="A793" i="23" l="1"/>
  <c r="A794" i="23" l="1"/>
  <c r="A795" i="23" l="1"/>
  <c r="A796" i="23" l="1"/>
  <c r="A797" i="23" l="1"/>
  <c r="A798" i="23" l="1"/>
  <c r="A799" i="23" l="1"/>
  <c r="A800" i="23" l="1"/>
  <c r="A801" i="23" l="1"/>
  <c r="A802" i="23" l="1"/>
  <c r="A803" i="23" l="1"/>
  <c r="A804" i="23" l="1"/>
  <c r="A805" i="23" l="1"/>
  <c r="C804" i="23" a="1"/>
  <c r="C804" i="23" s="1"/>
  <c r="C805" i="23" l="1" a="1"/>
  <c r="C805" i="23" s="1"/>
  <c r="A806" i="23"/>
  <c r="A807" i="23" l="1"/>
  <c r="C806" i="23" a="1"/>
  <c r="C806" i="23" s="1"/>
  <c r="C807" i="23" l="1" a="1"/>
  <c r="C807" i="23" s="1"/>
  <c r="A808" i="23"/>
  <c r="A809" i="23" l="1"/>
  <c r="C808" i="23" a="1"/>
  <c r="C808" i="23" s="1"/>
  <c r="C809" i="23" l="1" a="1"/>
  <c r="C809" i="23" s="1"/>
  <c r="A810" i="23"/>
  <c r="A811" i="23" l="1"/>
  <c r="C810" i="23" a="1"/>
  <c r="C810" i="23" s="1"/>
  <c r="C811" i="23" l="1" a="1"/>
  <c r="C811" i="23" s="1"/>
  <c r="A812" i="23"/>
  <c r="A813" i="23" l="1"/>
  <c r="C812" i="23" a="1"/>
  <c r="C812" i="23" s="1"/>
  <c r="C813" i="23" l="1" a="1"/>
  <c r="C813" i="23" s="1"/>
  <c r="A814" i="23"/>
  <c r="A815" i="23" l="1"/>
  <c r="C814" i="23" a="1"/>
  <c r="C814" i="23" s="1"/>
  <c r="C815" i="23" l="1" a="1"/>
  <c r="C815" i="23" s="1"/>
  <c r="A816" i="23"/>
  <c r="C816" i="23" l="1" a="1"/>
  <c r="C816" i="23" s="1"/>
  <c r="A817" i="23"/>
  <c r="C817" i="23" l="1" a="1"/>
  <c r="C817" i="23" s="1"/>
  <c r="A818" i="23"/>
  <c r="A819" i="23" l="1"/>
  <c r="C818" i="23" a="1"/>
  <c r="C818" i="23" s="1"/>
  <c r="A820" i="23" l="1"/>
  <c r="C819" i="23" a="1"/>
  <c r="C819" i="23" s="1"/>
  <c r="C820" i="23" l="1" a="1"/>
  <c r="C820" i="23" s="1"/>
  <c r="A821" i="23"/>
  <c r="A822" i="23" l="1"/>
  <c r="C821" i="23" a="1"/>
  <c r="C821" i="23" s="1"/>
  <c r="A823" i="23" l="1"/>
  <c r="C822" i="23" a="1"/>
  <c r="C822" i="23" s="1"/>
  <c r="A824" i="23" l="1"/>
  <c r="C823" i="23" a="1"/>
  <c r="C823" i="23" s="1"/>
  <c r="A825" i="23" l="1"/>
  <c r="C824" i="23" a="1"/>
  <c r="C824" i="23" s="1"/>
  <c r="A826" i="23" l="1"/>
  <c r="C825" i="23" a="1"/>
  <c r="C825" i="23" s="1"/>
  <c r="A827" i="23" l="1"/>
  <c r="C826" i="23" a="1"/>
  <c r="C826" i="23" s="1"/>
  <c r="C827" i="23" l="1" a="1"/>
  <c r="C827" i="23" s="1"/>
  <c r="A828" i="23"/>
  <c r="C828" i="23" l="1" a="1"/>
  <c r="C828" i="23" s="1"/>
  <c r="A829" i="23"/>
  <c r="C829" i="23" l="1" a="1"/>
  <c r="C829" i="23" s="1"/>
  <c r="A830" i="23"/>
  <c r="A831" i="23" l="1"/>
  <c r="C830" i="23" a="1"/>
  <c r="C830" i="23" s="1"/>
  <c r="A832" i="23" l="1"/>
  <c r="C831" i="23" a="1"/>
  <c r="C831" i="23" s="1"/>
  <c r="A833" i="23" l="1"/>
  <c r="C832" i="23" a="1"/>
  <c r="C832" i="23" s="1"/>
  <c r="A834" i="23" l="1"/>
  <c r="C833" i="23" a="1"/>
  <c r="C833" i="23" s="1"/>
  <c r="C834" i="23" l="1" a="1"/>
  <c r="C834" i="23" s="1"/>
  <c r="A835" i="23"/>
  <c r="A836" i="23" l="1"/>
  <c r="C835" i="23" a="1"/>
  <c r="C835" i="23" s="1"/>
  <c r="A837" i="23" l="1"/>
  <c r="C836" i="23" a="1"/>
  <c r="C836" i="23" s="1"/>
  <c r="A838" i="23" l="1"/>
  <c r="C837" i="23" a="1"/>
  <c r="C837" i="23" s="1"/>
  <c r="A839" i="23" l="1"/>
  <c r="C838" i="23" a="1"/>
  <c r="C838" i="23" s="1"/>
  <c r="C839" i="23" l="1" a="1"/>
  <c r="C839" i="23" s="1"/>
  <c r="A840" i="23"/>
  <c r="C840" i="23" l="1" a="1"/>
  <c r="C840" i="23" s="1"/>
  <c r="A841" i="23"/>
  <c r="A842" i="23" l="1"/>
  <c r="C841" i="23" a="1"/>
  <c r="C841" i="23" s="1"/>
  <c r="C842" i="23" l="1" a="1"/>
  <c r="C842" i="23" s="1"/>
  <c r="A843" i="23"/>
  <c r="A844" i="23" l="1"/>
  <c r="C843" i="23" a="1"/>
  <c r="C843" i="23" s="1"/>
  <c r="A845" i="23" l="1"/>
  <c r="C844" i="23" a="1"/>
  <c r="C844" i="23" s="1"/>
  <c r="C845" i="23" l="1" a="1"/>
  <c r="C845" i="23" s="1"/>
  <c r="A846" i="23"/>
  <c r="C846" i="23" l="1" a="1"/>
  <c r="C846" i="23" s="1"/>
  <c r="A847" i="23"/>
  <c r="A848" i="23" l="1"/>
  <c r="C847" i="23" a="1"/>
  <c r="C847" i="23" s="1"/>
  <c r="A849" i="23" l="1"/>
  <c r="C848" i="23" a="1"/>
  <c r="C848" i="23" s="1"/>
  <c r="C849" i="23" l="1" a="1"/>
  <c r="C849" i="23" s="1"/>
  <c r="A850" i="23"/>
  <c r="C850" i="23" l="1" a="1"/>
  <c r="C850" i="23" s="1"/>
  <c r="A851" i="23"/>
  <c r="C851" i="23" l="1" a="1"/>
  <c r="C851" i="23" s="1"/>
  <c r="A852" i="23"/>
  <c r="A853" i="23" l="1"/>
  <c r="C852" i="23" a="1"/>
  <c r="C852" i="23" s="1"/>
  <c r="A854" i="23" l="1"/>
  <c r="C853" i="23" a="1"/>
  <c r="C853" i="23" s="1"/>
  <c r="A855" i="23" l="1"/>
  <c r="C854" i="23" a="1"/>
  <c r="C854" i="23" s="1"/>
  <c r="C855" i="23" l="1" a="1"/>
  <c r="C855" i="23" s="1"/>
  <c r="A856" i="23"/>
  <c r="A857" i="23" l="1"/>
  <c r="C856" i="23" a="1"/>
  <c r="C856" i="23" s="1"/>
  <c r="C857" i="23" l="1" a="1"/>
  <c r="C857" i="23" s="1"/>
  <c r="A858" i="23"/>
  <c r="C858" i="23" l="1" a="1"/>
  <c r="C858" i="23" s="1"/>
  <c r="A859" i="23"/>
  <c r="A860" i="23" l="1"/>
  <c r="C859" i="23" a="1"/>
  <c r="C859" i="23" s="1"/>
  <c r="A861" i="23" l="1"/>
  <c r="C860" i="23" a="1"/>
  <c r="C860" i="23" s="1"/>
  <c r="A862" i="23" l="1"/>
  <c r="C861" i="23" a="1"/>
  <c r="C861" i="23" s="1"/>
  <c r="C862" i="23" l="1" a="1"/>
  <c r="C862" i="23" s="1"/>
  <c r="A863" i="23"/>
  <c r="A864" i="23" l="1"/>
  <c r="C863" i="23" a="1"/>
  <c r="C863" i="23" s="1"/>
  <c r="A865" i="23" l="1"/>
  <c r="C864" i="23" a="1"/>
  <c r="C864" i="23" s="1"/>
  <c r="C865" i="23" l="1" a="1"/>
  <c r="C865" i="23" s="1"/>
  <c r="A866" i="23"/>
  <c r="A867" i="23" l="1"/>
  <c r="C866" i="23" a="1"/>
  <c r="C866" i="23" s="1"/>
  <c r="A868" i="23" l="1"/>
  <c r="C867" i="23" a="1"/>
  <c r="C867" i="23" s="1"/>
  <c r="C868" i="23" l="1" a="1"/>
  <c r="C868" i="23" s="1"/>
  <c r="A869" i="23"/>
  <c r="C869" i="23" l="1" a="1"/>
  <c r="C869" i="23" s="1"/>
  <c r="A870" i="23"/>
  <c r="A871" i="23" l="1"/>
  <c r="C870" i="23" a="1"/>
  <c r="C870" i="23" s="1"/>
  <c r="C871" i="23" l="1" a="1"/>
  <c r="C871" i="23" s="1"/>
  <c r="A872" i="23"/>
  <c r="C872" i="23" l="1" a="1"/>
  <c r="C872" i="23" s="1"/>
  <c r="A873" i="23"/>
  <c r="C873" i="23" l="1" a="1"/>
  <c r="C873" i="23" s="1"/>
  <c r="A874" i="23"/>
  <c r="C874" i="23" l="1" a="1"/>
  <c r="C874" i="23" s="1"/>
  <c r="A875" i="23"/>
  <c r="C875" i="23" l="1" a="1"/>
  <c r="C875" i="23" s="1"/>
  <c r="A876" i="23"/>
  <c r="C876" i="23" l="1" a="1"/>
  <c r="C876" i="23" s="1"/>
  <c r="A877" i="23"/>
  <c r="A878" i="23" l="1"/>
  <c r="C877" i="23" a="1"/>
  <c r="C877" i="23" s="1"/>
  <c r="C878" i="23" l="1" a="1"/>
  <c r="C878" i="23" s="1"/>
  <c r="A879" i="23"/>
  <c r="C879" i="23" l="1" a="1"/>
  <c r="C879" i="23" s="1"/>
  <c r="A880" i="23"/>
  <c r="C880" i="23" l="1" a="1"/>
  <c r="C880" i="23" s="1"/>
  <c r="A881" i="23"/>
  <c r="C881" i="23" l="1" a="1"/>
  <c r="C881" i="23" s="1"/>
  <c r="A882" i="23"/>
  <c r="A883" i="23" s="1"/>
  <c r="A884" i="23" l="1"/>
  <c r="C884" i="23" s="1" a="1"/>
  <c r="C884" i="23" s="1"/>
  <c r="C883" i="23" a="1"/>
  <c r="C883" i="23" s="1"/>
  <c r="C882" i="23" a="1"/>
  <c r="C882" i="23" s="1"/>
  <c r="A28" i="23"/>
  <c r="C3" i="23"/>
  <c r="BH9" i="23" a="1"/>
  <c r="BH9" i="23" s="1"/>
  <c r="DD9" i="23" l="1" a="1"/>
  <c r="DD9" i="23" s="1"/>
  <c r="DD25" i="23" s="1" a="1"/>
  <c r="DD25" i="23" s="1"/>
  <c r="DE9" i="23" a="1"/>
  <c r="DE9" i="23" s="1"/>
  <c r="DC9" i="23" a="1"/>
  <c r="DC9" i="23" s="1"/>
  <c r="DB9" i="23" a="1"/>
  <c r="DB9" i="23" s="1"/>
  <c r="CZ9" i="23" a="1"/>
  <c r="CZ9" i="23" s="1"/>
  <c r="CZ24" i="23" s="1" a="1"/>
  <c r="CZ24" i="23" s="1"/>
  <c r="DA9" i="23" a="1"/>
  <c r="DA9" i="23" s="1"/>
  <c r="AW9" i="23" a="1"/>
  <c r="AW9" i="23" s="1"/>
  <c r="AW24" i="23" s="1" a="1"/>
  <c r="AW24" i="23" s="1"/>
  <c r="CY9" i="23" a="1"/>
  <c r="CY9" i="23" s="1"/>
  <c r="CG9" i="23" a="1"/>
  <c r="CG9" i="23" s="1"/>
  <c r="CG21" i="23" s="1" a="1"/>
  <c r="CG21" i="23" s="1"/>
  <c r="BZ9" i="23" a="1"/>
  <c r="BZ9" i="23" s="1"/>
  <c r="BZ24" i="23" s="1" a="1"/>
  <c r="BZ24" i="23" s="1"/>
  <c r="C9" i="23" a="1"/>
  <c r="C9" i="23" s="1"/>
  <c r="C22" i="23" s="1" a="1"/>
  <c r="C22" i="23" s="1"/>
  <c r="BH25" i="23" a="1"/>
  <c r="BH25" i="23" s="1"/>
  <c r="BH94" i="23"/>
  <c r="BH19" i="23" a="1"/>
  <c r="BH19" i="23" s="1"/>
  <c r="BH21" i="23" a="1"/>
  <c r="BH21" i="23" s="1"/>
  <c r="BH22" i="23" a="1"/>
  <c r="BH22" i="23" s="1"/>
  <c r="BH24" i="23" a="1"/>
  <c r="BH24" i="23" s="1"/>
  <c r="BH96" i="23"/>
  <c r="BH95" i="23"/>
  <c r="BH20" i="23" a="1"/>
  <c r="BH20" i="23" s="1"/>
  <c r="BH97" i="23"/>
  <c r="BH23" i="23" a="1"/>
  <c r="BH23" i="23" s="1"/>
  <c r="A107" i="23"/>
  <c r="A99" i="23"/>
  <c r="A126" i="23"/>
  <c r="A13" i="23"/>
  <c r="A92" i="23"/>
  <c r="E56" i="26"/>
  <c r="D2" i="23"/>
  <c r="C2" i="23" s="1"/>
  <c r="B4" i="10"/>
  <c r="A113" i="23"/>
  <c r="A18" i="23"/>
  <c r="AX9" i="23" a="1"/>
  <c r="AX9" i="23" s="1"/>
  <c r="U9" i="23" a="1"/>
  <c r="U9" i="23" s="1"/>
  <c r="AV9" i="23" a="1"/>
  <c r="AV9" i="23" s="1"/>
  <c r="G9" i="23" a="1"/>
  <c r="G9" i="23" s="1"/>
  <c r="AM9" i="23" a="1"/>
  <c r="AM9" i="23" s="1"/>
  <c r="CL9" i="23" a="1"/>
  <c r="CL9" i="23" s="1"/>
  <c r="AZ9" i="23" a="1"/>
  <c r="AZ9" i="23" s="1"/>
  <c r="AH9" i="23" a="1"/>
  <c r="AH9" i="23" s="1"/>
  <c r="R9" i="23" a="1"/>
  <c r="R9" i="23" s="1"/>
  <c r="D9" i="23" a="1"/>
  <c r="D9" i="23" s="1"/>
  <c r="CR9" i="23" a="1"/>
  <c r="CR9" i="23" s="1"/>
  <c r="E9" i="23" a="1"/>
  <c r="E9" i="23" s="1"/>
  <c r="BY9" i="23" a="1"/>
  <c r="BY9" i="23" s="1"/>
  <c r="BK9" i="23" a="1"/>
  <c r="BK9" i="23" s="1"/>
  <c r="CU9" i="23" a="1"/>
  <c r="CU9" i="23" s="1"/>
  <c r="BF9" i="23" a="1"/>
  <c r="BF9" i="23" s="1"/>
  <c r="DJ9" i="23" a="1"/>
  <c r="DJ9" i="23" s="1"/>
  <c r="I9" i="23" a="1"/>
  <c r="I9" i="23" s="1"/>
  <c r="AQ9" i="23" a="1"/>
  <c r="AQ9" i="23" s="1"/>
  <c r="AG9" i="23" a="1"/>
  <c r="AG9" i="23" s="1"/>
  <c r="CD9" i="23" a="1"/>
  <c r="CD9" i="23" s="1"/>
  <c r="BW9" i="23" a="1"/>
  <c r="BW9" i="23" s="1"/>
  <c r="AK9" i="23" a="1"/>
  <c r="AK9" i="23" s="1"/>
  <c r="AE9" i="23" a="1"/>
  <c r="AE9" i="23" s="1"/>
  <c r="BE9" i="23" a="1"/>
  <c r="BE9" i="23" s="1"/>
  <c r="AB9" i="23" a="1"/>
  <c r="AB9" i="23" s="1"/>
  <c r="T9" i="23" a="1"/>
  <c r="T9" i="23" s="1"/>
  <c r="H9" i="23" a="1"/>
  <c r="H9" i="23" s="1"/>
  <c r="AN9" i="23" a="1"/>
  <c r="AN9" i="23" s="1"/>
  <c r="AO9" i="23" a="1"/>
  <c r="AO9" i="23" s="1"/>
  <c r="N9" i="23" a="1"/>
  <c r="N9" i="23" s="1"/>
  <c r="W9" i="23" a="1"/>
  <c r="W9" i="23" s="1"/>
  <c r="CB9" i="23" a="1"/>
  <c r="CB9" i="23" s="1"/>
  <c r="BB9" i="23" a="1"/>
  <c r="BB9" i="23" s="1"/>
  <c r="CO9" i="23" a="1"/>
  <c r="CO9" i="23" s="1"/>
  <c r="M9" i="23" a="1"/>
  <c r="M9" i="23" s="1"/>
  <c r="AC9" i="23" a="1"/>
  <c r="AC9" i="23" s="1"/>
  <c r="CJ9" i="23" a="1"/>
  <c r="CJ9" i="23" s="1"/>
  <c r="CX9" i="23" a="1"/>
  <c r="CX9" i="23" s="1"/>
  <c r="BG9" i="23" a="1"/>
  <c r="BG9" i="23" s="1"/>
  <c r="BR9" i="23" a="1"/>
  <c r="BR9" i="23" s="1"/>
  <c r="P9" i="23" a="1"/>
  <c r="P9" i="23" s="1"/>
  <c r="CW9" i="23" a="1"/>
  <c r="CW9" i="23" s="1"/>
  <c r="AP9" i="23" a="1"/>
  <c r="AP9" i="23" s="1"/>
  <c r="CP9" i="23" a="1"/>
  <c r="CP9" i="23" s="1"/>
  <c r="AJ9" i="23" a="1"/>
  <c r="AJ9" i="23" s="1"/>
  <c r="AF9" i="23" a="1"/>
  <c r="AF9" i="23" s="1"/>
  <c r="V9" i="23" a="1"/>
  <c r="V9" i="23" s="1"/>
  <c r="BM9" i="23" a="1"/>
  <c r="BM9" i="23" s="1"/>
  <c r="AR9" i="23" a="1"/>
  <c r="AR9" i="23" s="1"/>
  <c r="CC9" i="23" a="1"/>
  <c r="CC9" i="23" s="1"/>
  <c r="CI9" i="23" a="1"/>
  <c r="CI9" i="23" s="1"/>
  <c r="Z9" i="23" a="1"/>
  <c r="Z9" i="23" s="1"/>
  <c r="O9" i="23" a="1"/>
  <c r="O9" i="23" s="1"/>
  <c r="BJ9" i="23" a="1"/>
  <c r="BJ9" i="23" s="1"/>
  <c r="BV9" i="23" a="1"/>
  <c r="BV9" i="23" s="1"/>
  <c r="Q9" i="23" a="1"/>
  <c r="Q9" i="23" s="1"/>
  <c r="BC9" i="23" a="1"/>
  <c r="BC9" i="23" s="1"/>
  <c r="CF9" i="23" a="1"/>
  <c r="CF9" i="23" s="1"/>
  <c r="BI9" i="23" a="1"/>
  <c r="BI9" i="23" s="1"/>
  <c r="BU9" i="23" a="1"/>
  <c r="BU9" i="23" s="1"/>
  <c r="CH9" i="23" a="1"/>
  <c r="CH9" i="23" s="1"/>
  <c r="BX9" i="23" a="1"/>
  <c r="BX9" i="23" s="1"/>
  <c r="BO9" i="23" a="1"/>
  <c r="BO9" i="23" s="1"/>
  <c r="F9" i="23" a="1"/>
  <c r="F9" i="23" s="1"/>
  <c r="AU9" i="23" a="1"/>
  <c r="AU9" i="23" s="1"/>
  <c r="BL9" i="23" a="1"/>
  <c r="BL9" i="23" s="1"/>
  <c r="BA9" i="23" a="1"/>
  <c r="BA9" i="23" s="1"/>
  <c r="S9" i="23" a="1"/>
  <c r="S9" i="23" s="1"/>
  <c r="Y9" i="23" a="1"/>
  <c r="Y9" i="23" s="1"/>
  <c r="DK9" i="23" a="1"/>
  <c r="DK9" i="23" s="1"/>
  <c r="CE9" i="23" a="1"/>
  <c r="CE9" i="23" s="1"/>
  <c r="AL9" i="23" a="1"/>
  <c r="AL9" i="23" s="1"/>
  <c r="CT9" i="23" a="1"/>
  <c r="CT9" i="23" s="1"/>
  <c r="AA9" i="23" a="1"/>
  <c r="AA9" i="23" s="1"/>
  <c r="CN9" i="23" a="1"/>
  <c r="CN9" i="23" s="1"/>
  <c r="L9" i="23" a="1"/>
  <c r="L9" i="23" s="1"/>
  <c r="BN9" i="23" a="1"/>
  <c r="BN9" i="23" s="1"/>
  <c r="K9" i="23" a="1"/>
  <c r="K9" i="23" s="1"/>
  <c r="BQ9" i="23" a="1"/>
  <c r="BQ9" i="23" s="1"/>
  <c r="BT9" i="23" a="1"/>
  <c r="BT9" i="23" s="1"/>
  <c r="AD9" i="23" a="1"/>
  <c r="AD9" i="23" s="1"/>
  <c r="CM9" i="23" a="1"/>
  <c r="CM9" i="23" s="1"/>
  <c r="AS9" i="23" a="1"/>
  <c r="AS9" i="23" s="1"/>
  <c r="AY9" i="23" a="1"/>
  <c r="AY9" i="23" s="1"/>
  <c r="BD9" i="23" a="1"/>
  <c r="BD9" i="23" s="1"/>
  <c r="AI9" i="23" a="1"/>
  <c r="AI9" i="23" s="1"/>
  <c r="AT9" i="23" a="1"/>
  <c r="AT9" i="23" s="1"/>
  <c r="BS9" i="23" a="1"/>
  <c r="BS9" i="23" s="1"/>
  <c r="CK9" i="23" a="1"/>
  <c r="CK9" i="23" s="1"/>
  <c r="J9" i="23" a="1"/>
  <c r="J9" i="23" s="1"/>
  <c r="CQ9" i="23" a="1"/>
  <c r="CQ9" i="23" s="1"/>
  <c r="CV9" i="23" a="1"/>
  <c r="CV9" i="23" s="1"/>
  <c r="X9" i="23" a="1"/>
  <c r="X9" i="23" s="1"/>
  <c r="CS9" i="23" a="1"/>
  <c r="CS9" i="23" s="1"/>
  <c r="BP9" i="23" a="1"/>
  <c r="BP9" i="23" s="1"/>
  <c r="CA9" i="23" a="1"/>
  <c r="CA9" i="23" s="1"/>
  <c r="BV28" i="23" a="1"/>
  <c r="BV28" i="23" s="1"/>
  <c r="CO28" i="23" a="1"/>
  <c r="CO28" i="23" s="1"/>
  <c r="AK28" i="23" a="1"/>
  <c r="AK28" i="23" s="1"/>
  <c r="AG28" i="23" a="1"/>
  <c r="AG28" i="23" s="1"/>
  <c r="AC28" i="23" a="1"/>
  <c r="AC28" i="23" s="1"/>
  <c r="N28" i="23" a="1"/>
  <c r="N28" i="23" s="1"/>
  <c r="AW28" i="23" a="1"/>
  <c r="AW28" i="23" s="1"/>
  <c r="J28" i="23" a="1"/>
  <c r="J28" i="23" s="1"/>
  <c r="G28" i="23" a="1"/>
  <c r="G28" i="23" s="1"/>
  <c r="O28" i="23" a="1"/>
  <c r="O28" i="23" s="1"/>
  <c r="AQ28" i="23" a="1"/>
  <c r="AQ28" i="23" s="1"/>
  <c r="AJ28" i="23" a="1"/>
  <c r="AJ28" i="23" s="1"/>
  <c r="CM28" i="23" a="1"/>
  <c r="CM28" i="23" s="1"/>
  <c r="CP28" i="23" a="1"/>
  <c r="CP28" i="23" s="1"/>
  <c r="AT28" i="23" a="1"/>
  <c r="AT28" i="23" s="1"/>
  <c r="BP28" i="23" a="1"/>
  <c r="BP28" i="23" s="1"/>
  <c r="BG28" i="23" a="1"/>
  <c r="BG28" i="23" s="1"/>
  <c r="BQ28" i="23" a="1"/>
  <c r="BQ28" i="23" s="1"/>
  <c r="L28" i="23" a="1"/>
  <c r="L28" i="23" s="1"/>
  <c r="CF28" i="23" a="1"/>
  <c r="CF28" i="23" s="1"/>
  <c r="CL28" i="23" a="1"/>
  <c r="CL28" i="23" s="1"/>
  <c r="AA28" i="23" a="1"/>
  <c r="AA28" i="23" s="1"/>
  <c r="BY28" i="23" a="1"/>
  <c r="BY28" i="23" s="1"/>
  <c r="BR28" i="23" a="1"/>
  <c r="BR28" i="23" s="1"/>
  <c r="F28" i="23" a="1"/>
  <c r="F28" i="23" s="1"/>
  <c r="BD28" i="23" a="1"/>
  <c r="BD28" i="23" s="1"/>
  <c r="CJ28" i="23" a="1"/>
  <c r="CJ28" i="23" s="1"/>
  <c r="BX28" i="23" a="1"/>
  <c r="BX28" i="23" s="1"/>
  <c r="DK28" i="23" a="1"/>
  <c r="DK28" i="23" s="1"/>
  <c r="BT28" i="23" a="1"/>
  <c r="BT28" i="23" s="1"/>
  <c r="AB28" i="23" a="1"/>
  <c r="AB28" i="23" s="1"/>
  <c r="CC28" i="23" a="1"/>
  <c r="CC28" i="23" s="1"/>
  <c r="CB28" i="23" a="1"/>
  <c r="CB28" i="23" s="1"/>
  <c r="CA28" i="23" a="1"/>
  <c r="CA28" i="23" s="1"/>
  <c r="BN28" i="23" a="1"/>
  <c r="BN28" i="23" s="1"/>
  <c r="CR28" i="23" a="1"/>
  <c r="CR28" i="23" s="1"/>
  <c r="BF28" i="23" a="1"/>
  <c r="BF28" i="23" s="1"/>
  <c r="AM28" i="23" a="1"/>
  <c r="AM28" i="23" s="1"/>
  <c r="S28" i="23" a="1"/>
  <c r="S28" i="23" s="1"/>
  <c r="CG28" i="23" a="1"/>
  <c r="CG28" i="23" s="1"/>
  <c r="AP28" i="23" a="1"/>
  <c r="AP28" i="23" s="1"/>
  <c r="AX28" i="23" a="1"/>
  <c r="AX28" i="23" s="1"/>
  <c r="AD28" i="23" a="1"/>
  <c r="AD28" i="23" s="1"/>
  <c r="Q28" i="23" a="1"/>
  <c r="Q28" i="23" s="1"/>
  <c r="AO28" i="23" a="1"/>
  <c r="AO28" i="23" s="1"/>
  <c r="A29" i="23"/>
  <c r="E28" i="23" a="1"/>
  <c r="E28" i="23" s="1"/>
  <c r="BM28" i="23" a="1"/>
  <c r="BM28" i="23" s="1"/>
  <c r="I28" i="23" a="1"/>
  <c r="I28" i="23" s="1"/>
  <c r="V28" i="23" a="1"/>
  <c r="V28" i="23" s="1"/>
  <c r="U28" i="23" a="1"/>
  <c r="U28" i="23" s="1"/>
  <c r="BL28" i="23" a="1"/>
  <c r="BL28" i="23" s="1"/>
  <c r="AV28" i="23" a="1"/>
  <c r="AV28" i="23" s="1"/>
  <c r="H28" i="23" a="1"/>
  <c r="H28" i="23" s="1"/>
  <c r="BU28" i="23" a="1"/>
  <c r="BU28" i="23" s="1"/>
  <c r="CH28" i="23" a="1"/>
  <c r="CH28" i="23" s="1"/>
  <c r="BH28" i="23" a="1"/>
  <c r="BH28" i="23" s="1"/>
  <c r="AI28" i="23" a="1"/>
  <c r="AI28" i="23" s="1"/>
  <c r="X28" i="23" a="1"/>
  <c r="X28" i="23" s="1"/>
  <c r="AR28" i="23" a="1"/>
  <c r="AR28" i="23" s="1"/>
  <c r="BB28" i="23" a="1"/>
  <c r="BB28" i="23" s="1"/>
  <c r="BJ28" i="23" a="1"/>
  <c r="BJ28" i="23" s="1"/>
  <c r="CI28" i="23" a="1"/>
  <c r="CI28" i="23" s="1"/>
  <c r="BS28" i="23" a="1"/>
  <c r="BS28" i="23" s="1"/>
  <c r="Y28" i="23" a="1"/>
  <c r="Y28" i="23" s="1"/>
  <c r="CD28" i="23" a="1"/>
  <c r="CD28" i="23" s="1"/>
  <c r="CQ28" i="23" a="1"/>
  <c r="CQ28" i="23" s="1"/>
  <c r="AY28" i="23" a="1"/>
  <c r="AY28" i="23" s="1"/>
  <c r="BK28" i="23" a="1"/>
  <c r="BK28" i="23" s="1"/>
  <c r="BI28" i="23" a="1"/>
  <c r="BI28" i="23" s="1"/>
  <c r="BC28" i="23" a="1"/>
  <c r="BC28" i="23" s="1"/>
  <c r="CN28" i="23" a="1"/>
  <c r="CN28" i="23" s="1"/>
  <c r="AZ28" i="23" a="1"/>
  <c r="AZ28" i="23" s="1"/>
  <c r="M28" i="23" a="1"/>
  <c r="M28" i="23" s="1"/>
  <c r="DJ28" i="23" a="1"/>
  <c r="DJ28" i="23" s="1"/>
  <c r="Z28" i="23" a="1"/>
  <c r="Z28" i="23" s="1"/>
  <c r="AE28" i="23" a="1"/>
  <c r="AE28" i="23" s="1"/>
  <c r="AU28" i="23" a="1"/>
  <c r="AU28" i="23" s="1"/>
  <c r="BZ28" i="23" a="1"/>
  <c r="BZ28" i="23" s="1"/>
  <c r="AN28" i="23" a="1"/>
  <c r="AN28" i="23" s="1"/>
  <c r="R28" i="23" a="1"/>
  <c r="R28" i="23" s="1"/>
  <c r="AF28" i="23" a="1"/>
  <c r="AF28" i="23" s="1"/>
  <c r="BE28" i="23" a="1"/>
  <c r="BE28" i="23" s="1"/>
  <c r="T28" i="23" a="1"/>
  <c r="T28" i="23" s="1"/>
  <c r="AS28" i="23" a="1"/>
  <c r="AS28" i="23" s="1"/>
  <c r="CE28" i="23" a="1"/>
  <c r="CE28" i="23" s="1"/>
  <c r="BO28" i="23" a="1"/>
  <c r="BO28" i="23" s="1"/>
  <c r="BW28" i="23" a="1"/>
  <c r="BW28" i="23" s="1"/>
  <c r="BA28" i="23" a="1"/>
  <c r="BA28" i="23" s="1"/>
  <c r="K28" i="23" a="1"/>
  <c r="K28" i="23" s="1"/>
  <c r="C28" i="23" a="1"/>
  <c r="C28" i="23" s="1"/>
  <c r="AL28" i="23" a="1"/>
  <c r="AL28" i="23" s="1"/>
  <c r="AH28" i="23" a="1"/>
  <c r="AH28" i="23" s="1"/>
  <c r="D28" i="23" a="1"/>
  <c r="D28" i="23" s="1"/>
  <c r="CK28" i="23" a="1"/>
  <c r="CK28" i="23" s="1"/>
  <c r="P28" i="23" a="1"/>
  <c r="P28" i="23" s="1"/>
  <c r="W28" i="23" a="1"/>
  <c r="W28" i="23" s="1"/>
  <c r="DD97" i="23" l="1"/>
  <c r="DD20" i="23" a="1"/>
  <c r="DD20" i="23" s="1"/>
  <c r="DD21" i="23" a="1"/>
  <c r="DD21" i="23" s="1"/>
  <c r="DD96" i="23"/>
  <c r="DD22" i="23" a="1"/>
  <c r="DD22" i="23" s="1"/>
  <c r="DD95" i="23"/>
  <c r="DD23" i="23" a="1"/>
  <c r="DD23" i="23" s="1"/>
  <c r="DD94" i="23"/>
  <c r="DD24" i="23" a="1"/>
  <c r="DD24" i="23" s="1"/>
  <c r="DD19" i="23" a="1"/>
  <c r="DD19" i="23" s="1"/>
  <c r="DD8" i="23" a="1"/>
  <c r="DD8" i="23" s="1"/>
  <c r="DD104" i="23" s="1" a="1"/>
  <c r="DD104" i="23" s="1"/>
  <c r="DE8" i="23" a="1"/>
  <c r="DE8" i="23" s="1"/>
  <c r="DE25" i="23" a="1"/>
  <c r="DE25" i="23" s="1"/>
  <c r="DE24" i="23" a="1"/>
  <c r="DE24" i="23" s="1"/>
  <c r="DE23" i="23" a="1"/>
  <c r="DE23" i="23" s="1"/>
  <c r="DE22" i="23" a="1"/>
  <c r="DE22" i="23" s="1"/>
  <c r="DE21" i="23" a="1"/>
  <c r="DE21" i="23" s="1"/>
  <c r="DE20" i="23" a="1"/>
  <c r="DE20" i="23" s="1"/>
  <c r="DE19" i="23" a="1"/>
  <c r="DE19" i="23" s="1"/>
  <c r="DE94" i="23"/>
  <c r="DE95" i="23"/>
  <c r="DE96" i="23"/>
  <c r="DE97" i="23"/>
  <c r="DA8" i="23" a="1"/>
  <c r="DA8" i="23" s="1"/>
  <c r="DA10" i="23" s="1"/>
  <c r="DA120" i="23" s="1" a="1"/>
  <c r="DA120" i="23" s="1"/>
  <c r="DC8" i="23" a="1"/>
  <c r="DC8" i="23" s="1"/>
  <c r="DB8" i="23" a="1"/>
  <c r="DB8" i="23" s="1"/>
  <c r="DB25" i="23" a="1"/>
  <c r="DB25" i="23" s="1"/>
  <c r="DB24" i="23" a="1"/>
  <c r="DB24" i="23" s="1"/>
  <c r="DB23" i="23" a="1"/>
  <c r="DB23" i="23" s="1"/>
  <c r="DB22" i="23" a="1"/>
  <c r="DB22" i="23" s="1"/>
  <c r="DB21" i="23" a="1"/>
  <c r="DB21" i="23" s="1"/>
  <c r="DB20" i="23" a="1"/>
  <c r="DB20" i="23" s="1"/>
  <c r="DB19" i="23" a="1"/>
  <c r="DB19" i="23" s="1"/>
  <c r="DB94" i="23"/>
  <c r="DB95" i="23"/>
  <c r="DB96" i="23"/>
  <c r="DB97" i="23"/>
  <c r="DC25" i="23" a="1"/>
  <c r="DC25" i="23" s="1"/>
  <c r="DC24" i="23" a="1"/>
  <c r="DC24" i="23" s="1"/>
  <c r="DC23" i="23" a="1"/>
  <c r="DC23" i="23" s="1"/>
  <c r="DC22" i="23" a="1"/>
  <c r="DC22" i="23" s="1"/>
  <c r="DC21" i="23" a="1"/>
  <c r="DC21" i="23" s="1"/>
  <c r="DC20" i="23" a="1"/>
  <c r="DC20" i="23" s="1"/>
  <c r="DC19" i="23" a="1"/>
  <c r="DC19" i="23" s="1"/>
  <c r="DC94" i="23"/>
  <c r="DC95" i="23"/>
  <c r="DC96" i="23"/>
  <c r="DC97" i="23"/>
  <c r="CZ97" i="23"/>
  <c r="CZ23" i="23" a="1"/>
  <c r="CZ23" i="23" s="1"/>
  <c r="CZ96" i="23"/>
  <c r="CZ22" i="23" a="1"/>
  <c r="CZ22" i="23" s="1"/>
  <c r="CZ95" i="23"/>
  <c r="CZ21" i="23" a="1"/>
  <c r="CZ21" i="23" s="1"/>
  <c r="CZ94" i="23"/>
  <c r="CZ20" i="23" a="1"/>
  <c r="CZ20" i="23" s="1"/>
  <c r="CZ25" i="23" a="1"/>
  <c r="CZ25" i="23" s="1"/>
  <c r="CZ19" i="23" a="1"/>
  <c r="CZ19" i="23" s="1"/>
  <c r="DA19" i="23" a="1"/>
  <c r="DA19" i="23" s="1"/>
  <c r="DA20" i="23" a="1"/>
  <c r="DA20" i="23" s="1"/>
  <c r="DA21" i="23" a="1"/>
  <c r="DA21" i="23" s="1"/>
  <c r="DA22" i="23" a="1"/>
  <c r="DA22" i="23" s="1"/>
  <c r="DA23" i="23" a="1"/>
  <c r="DA23" i="23" s="1"/>
  <c r="DA24" i="23" a="1"/>
  <c r="DA24" i="23" s="1"/>
  <c r="DA25" i="23" a="1"/>
  <c r="DA25" i="23" s="1"/>
  <c r="DA94" i="23"/>
  <c r="DA95" i="23"/>
  <c r="DA96" i="23"/>
  <c r="DA97" i="23"/>
  <c r="CY8" i="23" a="1"/>
  <c r="CY8" i="23" s="1"/>
  <c r="CY103" i="23" s="1" a="1"/>
  <c r="CY103" i="23" s="1"/>
  <c r="CZ8" i="23" a="1"/>
  <c r="CZ8" i="23" s="1"/>
  <c r="AW23" i="23" a="1"/>
  <c r="AW23" i="23" s="1"/>
  <c r="AW25" i="23" a="1"/>
  <c r="AW25" i="23" s="1"/>
  <c r="AW20" i="23" a="1"/>
  <c r="AW20" i="23" s="1"/>
  <c r="AW21" i="23" a="1"/>
  <c r="AW21" i="23" s="1"/>
  <c r="AW95" i="23"/>
  <c r="AW97" i="23"/>
  <c r="AW94" i="23"/>
  <c r="AW19" i="23" a="1"/>
  <c r="AW19" i="23" s="1"/>
  <c r="AW22" i="23" a="1"/>
  <c r="AW22" i="23" s="1"/>
  <c r="AW96" i="23"/>
  <c r="CY94" i="23"/>
  <c r="CY21" i="23" a="1"/>
  <c r="CY21" i="23" s="1"/>
  <c r="CY97" i="23"/>
  <c r="CY95" i="23"/>
  <c r="CY19" i="23" a="1"/>
  <c r="CY19" i="23" s="1"/>
  <c r="CY25" i="23" a="1"/>
  <c r="CY25" i="23" s="1"/>
  <c r="CY24" i="23" a="1"/>
  <c r="CY24" i="23" s="1"/>
  <c r="CY23" i="23" a="1"/>
  <c r="CY23" i="23" s="1"/>
  <c r="CY22" i="23" a="1"/>
  <c r="CY22" i="23" s="1"/>
  <c r="CY96" i="23"/>
  <c r="CY20" i="23" a="1"/>
  <c r="CY20" i="23" s="1"/>
  <c r="C94" i="23"/>
  <c r="BZ97" i="23"/>
  <c r="CG20" i="23" a="1"/>
  <c r="CG20" i="23" s="1"/>
  <c r="C20" i="23" a="1"/>
  <c r="C20" i="23" s="1"/>
  <c r="C97" i="23"/>
  <c r="C24" i="23" a="1"/>
  <c r="C24" i="23" s="1"/>
  <c r="C96" i="23"/>
  <c r="C21" i="23" a="1"/>
  <c r="C21" i="23" s="1"/>
  <c r="C95" i="23"/>
  <c r="C23" i="23" a="1"/>
  <c r="C23" i="23" s="1"/>
  <c r="C19" i="23" a="1"/>
  <c r="C19" i="23" s="1"/>
  <c r="C25" i="23" a="1"/>
  <c r="C25" i="23" s="1"/>
  <c r="BZ94" i="23"/>
  <c r="BZ21" i="23" a="1"/>
  <c r="BZ21" i="23" s="1"/>
  <c r="BZ25" i="23" a="1"/>
  <c r="BZ25" i="23" s="1"/>
  <c r="BZ23" i="23" a="1"/>
  <c r="BZ23" i="23" s="1"/>
  <c r="CG97" i="23"/>
  <c r="CG94" i="23"/>
  <c r="CG19" i="23" a="1"/>
  <c r="CG19" i="23" s="1"/>
  <c r="CG25" i="23" a="1"/>
  <c r="CG25" i="23" s="1"/>
  <c r="CG95" i="23"/>
  <c r="CG23" i="23" a="1"/>
  <c r="CG23" i="23" s="1"/>
  <c r="BZ96" i="23"/>
  <c r="BZ22" i="23" a="1"/>
  <c r="BZ22" i="23" s="1"/>
  <c r="BZ95" i="23"/>
  <c r="BZ19" i="23" a="1"/>
  <c r="BZ19" i="23" s="1"/>
  <c r="BZ20" i="23" a="1"/>
  <c r="BZ20" i="23" s="1"/>
  <c r="CG24" i="23" a="1"/>
  <c r="CG24" i="23" s="1"/>
  <c r="CG22" i="23" a="1"/>
  <c r="CG22" i="23" s="1"/>
  <c r="CG96" i="23"/>
  <c r="CK95" i="23"/>
  <c r="CK94" i="23"/>
  <c r="CK24" i="23" a="1"/>
  <c r="CK24" i="23" s="1"/>
  <c r="CK19" i="23" a="1"/>
  <c r="CK19" i="23" s="1"/>
  <c r="CK96" i="23"/>
  <c r="CK97" i="23"/>
  <c r="CK25" i="23" a="1"/>
  <c r="CK25" i="23" s="1"/>
  <c r="CK20" i="23" a="1"/>
  <c r="CK20" i="23" s="1"/>
  <c r="CK21" i="23" a="1"/>
  <c r="CK21" i="23" s="1"/>
  <c r="CK22" i="23" a="1"/>
  <c r="CK22" i="23" s="1"/>
  <c r="CK23" i="23" a="1"/>
  <c r="CK23" i="23" s="1"/>
  <c r="BN22" i="23" a="1"/>
  <c r="BN22" i="23" s="1"/>
  <c r="BN19" i="23" a="1"/>
  <c r="BN19" i="23" s="1"/>
  <c r="BN20" i="23" a="1"/>
  <c r="BN20" i="23" s="1"/>
  <c r="BN94" i="23"/>
  <c r="BN96" i="23"/>
  <c r="BN23" i="23" a="1"/>
  <c r="BN23" i="23" s="1"/>
  <c r="BN97" i="23"/>
  <c r="BN25" i="23" a="1"/>
  <c r="BN25" i="23" s="1"/>
  <c r="BN21" i="23" a="1"/>
  <c r="BN21" i="23" s="1"/>
  <c r="BN24" i="23" a="1"/>
  <c r="BN24" i="23" s="1"/>
  <c r="BN95" i="23"/>
  <c r="AU21" i="23" a="1"/>
  <c r="AU21" i="23" s="1"/>
  <c r="AU23" i="23" a="1"/>
  <c r="AU23" i="23" s="1"/>
  <c r="AU25" i="23" a="1"/>
  <c r="AU25" i="23" s="1"/>
  <c r="AU95" i="23"/>
  <c r="AU97" i="23"/>
  <c r="AU20" i="23" a="1"/>
  <c r="AU20" i="23" s="1"/>
  <c r="AU94" i="23"/>
  <c r="AU96" i="23"/>
  <c r="AU24" i="23" a="1"/>
  <c r="AU24" i="23" s="1"/>
  <c r="AU22" i="23" a="1"/>
  <c r="AU22" i="23" s="1"/>
  <c r="AU19" i="23" a="1"/>
  <c r="AU19" i="23" s="1"/>
  <c r="O19" i="23" a="1"/>
  <c r="O19" i="23" s="1"/>
  <c r="O96" i="23"/>
  <c r="O23" i="23" a="1"/>
  <c r="O23" i="23" s="1"/>
  <c r="O24" i="23" a="1"/>
  <c r="O24" i="23" s="1"/>
  <c r="O20" i="23" a="1"/>
  <c r="O20" i="23" s="1"/>
  <c r="O21" i="23" a="1"/>
  <c r="O21" i="23" s="1"/>
  <c r="O22" i="23" a="1"/>
  <c r="O22" i="23" s="1"/>
  <c r="O97" i="23"/>
  <c r="O95" i="23"/>
  <c r="O94" i="23"/>
  <c r="O25" i="23" a="1"/>
  <c r="O25" i="23" s="1"/>
  <c r="P21" i="23" a="1"/>
  <c r="P21" i="23" s="1"/>
  <c r="P94" i="23"/>
  <c r="P25" i="23" a="1"/>
  <c r="P25" i="23" s="1"/>
  <c r="P96" i="23"/>
  <c r="P95" i="23"/>
  <c r="P20" i="23" a="1"/>
  <c r="P20" i="23" s="1"/>
  <c r="P24" i="23" a="1"/>
  <c r="P24" i="23" s="1"/>
  <c r="P22" i="23" a="1"/>
  <c r="P22" i="23" s="1"/>
  <c r="P19" i="23" a="1"/>
  <c r="P19" i="23" s="1"/>
  <c r="P97" i="23"/>
  <c r="P23" i="23" a="1"/>
  <c r="P23" i="23" s="1"/>
  <c r="AO25" i="23" a="1"/>
  <c r="AO25" i="23" s="1"/>
  <c r="AO96" i="23"/>
  <c r="AO95" i="23"/>
  <c r="AO22" i="23" a="1"/>
  <c r="AO22" i="23" s="1"/>
  <c r="AO24" i="23" a="1"/>
  <c r="AO24" i="23" s="1"/>
  <c r="AO19" i="23" a="1"/>
  <c r="AO19" i="23" s="1"/>
  <c r="AO94" i="23"/>
  <c r="AO20" i="23" a="1"/>
  <c r="AO20" i="23" s="1"/>
  <c r="AO97" i="23"/>
  <c r="AO23" i="23" a="1"/>
  <c r="AO23" i="23" s="1"/>
  <c r="AO21" i="23" a="1"/>
  <c r="AO21" i="23" s="1"/>
  <c r="I97" i="23"/>
  <c r="I25" i="23" a="1"/>
  <c r="I25" i="23" s="1"/>
  <c r="I20" i="23" a="1"/>
  <c r="I20" i="23" s="1"/>
  <c r="I24" i="23" a="1"/>
  <c r="I24" i="23" s="1"/>
  <c r="I23" i="23" a="1"/>
  <c r="I23" i="23" s="1"/>
  <c r="I21" i="23" a="1"/>
  <c r="I21" i="23" s="1"/>
  <c r="I19" i="23" a="1"/>
  <c r="I19" i="23" s="1"/>
  <c r="I95" i="23"/>
  <c r="I22" i="23" a="1"/>
  <c r="I22" i="23" s="1"/>
  <c r="I94" i="23"/>
  <c r="I96" i="23"/>
  <c r="CL94" i="23"/>
  <c r="CL23" i="23" a="1"/>
  <c r="CL23" i="23" s="1"/>
  <c r="CL97" i="23"/>
  <c r="CL25" i="23" a="1"/>
  <c r="CL25" i="23" s="1"/>
  <c r="CL19" i="23" a="1"/>
  <c r="CL19" i="23" s="1"/>
  <c r="CL22" i="23" a="1"/>
  <c r="CL22" i="23" s="1"/>
  <c r="CL96" i="23"/>
  <c r="CL21" i="23" a="1"/>
  <c r="CL21" i="23" s="1"/>
  <c r="CL95" i="23"/>
  <c r="CL20" i="23" a="1"/>
  <c r="CL20" i="23" s="1"/>
  <c r="CL24" i="23" a="1"/>
  <c r="CL24" i="23" s="1"/>
  <c r="BS95" i="23"/>
  <c r="BS24" i="23" a="1"/>
  <c r="BS24" i="23" s="1"/>
  <c r="BS21" i="23" a="1"/>
  <c r="BS21" i="23" s="1"/>
  <c r="BS97" i="23"/>
  <c r="BS22" i="23" a="1"/>
  <c r="BS22" i="23" s="1"/>
  <c r="BS94" i="23"/>
  <c r="BS25" i="23" a="1"/>
  <c r="BS25" i="23" s="1"/>
  <c r="BS23" i="23" a="1"/>
  <c r="BS23" i="23" s="1"/>
  <c r="BS19" i="23" a="1"/>
  <c r="BS19" i="23" s="1"/>
  <c r="BS20" i="23" a="1"/>
  <c r="BS20" i="23" s="1"/>
  <c r="BS96" i="23"/>
  <c r="L94" i="23"/>
  <c r="L23" i="23" a="1"/>
  <c r="L23" i="23" s="1"/>
  <c r="L97" i="23"/>
  <c r="L21" i="23" a="1"/>
  <c r="L21" i="23" s="1"/>
  <c r="L19" i="23" a="1"/>
  <c r="L19" i="23" s="1"/>
  <c r="L25" i="23" a="1"/>
  <c r="L25" i="23" s="1"/>
  <c r="L22" i="23" a="1"/>
  <c r="L22" i="23" s="1"/>
  <c r="L96" i="23"/>
  <c r="L20" i="23" a="1"/>
  <c r="L20" i="23" s="1"/>
  <c r="L24" i="23" a="1"/>
  <c r="L24" i="23" s="1"/>
  <c r="L95" i="23"/>
  <c r="F19" i="23" a="1"/>
  <c r="F19" i="23" s="1"/>
  <c r="F95" i="23"/>
  <c r="F94" i="23"/>
  <c r="F97" i="23"/>
  <c r="F20" i="23" a="1"/>
  <c r="F20" i="23" s="1"/>
  <c r="F22" i="23" a="1"/>
  <c r="F22" i="23" s="1"/>
  <c r="F25" i="23" a="1"/>
  <c r="F25" i="23" s="1"/>
  <c r="F23" i="23" a="1"/>
  <c r="F23" i="23" s="1"/>
  <c r="F96" i="23"/>
  <c r="F21" i="23" a="1"/>
  <c r="F21" i="23" s="1"/>
  <c r="F24" i="23" a="1"/>
  <c r="F24" i="23" s="1"/>
  <c r="Z94" i="23"/>
  <c r="Z97" i="23"/>
  <c r="Z22" i="23" a="1"/>
  <c r="Z22" i="23" s="1"/>
  <c r="Z96" i="23"/>
  <c r="Z23" i="23" a="1"/>
  <c r="Z23" i="23" s="1"/>
  <c r="Z20" i="23" a="1"/>
  <c r="Z20" i="23" s="1"/>
  <c r="Z95" i="23"/>
  <c r="Z25" i="23" a="1"/>
  <c r="Z25" i="23" s="1"/>
  <c r="Z21" i="23" a="1"/>
  <c r="Z21" i="23" s="1"/>
  <c r="Z24" i="23" a="1"/>
  <c r="Z24" i="23" s="1"/>
  <c r="Z19" i="23" a="1"/>
  <c r="Z19" i="23" s="1"/>
  <c r="BR95" i="23"/>
  <c r="BR23" i="23" a="1"/>
  <c r="BR23" i="23" s="1"/>
  <c r="BR20" i="23" a="1"/>
  <c r="BR20" i="23" s="1"/>
  <c r="BR25" i="23" a="1"/>
  <c r="BR25" i="23" s="1"/>
  <c r="BR22" i="23" a="1"/>
  <c r="BR22" i="23" s="1"/>
  <c r="BR97" i="23"/>
  <c r="BR94" i="23"/>
  <c r="BR24" i="23" a="1"/>
  <c r="BR24" i="23" s="1"/>
  <c r="BR19" i="23" a="1"/>
  <c r="BR19" i="23" s="1"/>
  <c r="BR96" i="23"/>
  <c r="BR21" i="23" a="1"/>
  <c r="BR21" i="23" s="1"/>
  <c r="AN95" i="23"/>
  <c r="AN96" i="23"/>
  <c r="AN97" i="23"/>
  <c r="AN94" i="23"/>
  <c r="AN24" i="23" a="1"/>
  <c r="AN24" i="23" s="1"/>
  <c r="AN19" i="23" a="1"/>
  <c r="AN19" i="23" s="1"/>
  <c r="AN21" i="23" a="1"/>
  <c r="AN21" i="23" s="1"/>
  <c r="AN23" i="23" a="1"/>
  <c r="AN23" i="23" s="1"/>
  <c r="AN20" i="23" a="1"/>
  <c r="AN20" i="23" s="1"/>
  <c r="AN25" i="23" a="1"/>
  <c r="AN25" i="23" s="1"/>
  <c r="AN22" i="23" a="1"/>
  <c r="AN22" i="23" s="1"/>
  <c r="DJ20" i="23" a="1"/>
  <c r="DJ20" i="23" s="1"/>
  <c r="DJ97" i="23"/>
  <c r="DJ22" i="23" a="1"/>
  <c r="DJ22" i="23" s="1"/>
  <c r="DJ24" i="23" a="1"/>
  <c r="DJ24" i="23" s="1"/>
  <c r="DJ95" i="23"/>
  <c r="DJ25" i="23" a="1"/>
  <c r="DJ25" i="23" s="1"/>
  <c r="DJ21" i="23" a="1"/>
  <c r="DJ21" i="23" s="1"/>
  <c r="DJ23" i="23" a="1"/>
  <c r="DJ23" i="23" s="1"/>
  <c r="DJ19" i="23" a="1"/>
  <c r="DJ19" i="23" s="1"/>
  <c r="DJ96" i="23"/>
  <c r="DJ94" i="23"/>
  <c r="AM20" i="23" a="1"/>
  <c r="AM20" i="23" s="1"/>
  <c r="AM94" i="23"/>
  <c r="AM19" i="23" a="1"/>
  <c r="AM19" i="23" s="1"/>
  <c r="AM22" i="23" a="1"/>
  <c r="AM22" i="23" s="1"/>
  <c r="AM24" i="23" a="1"/>
  <c r="AM24" i="23" s="1"/>
  <c r="AM95" i="23"/>
  <c r="AM97" i="23"/>
  <c r="AM25" i="23" a="1"/>
  <c r="AM25" i="23" s="1"/>
  <c r="AM21" i="23" a="1"/>
  <c r="AM21" i="23" s="1"/>
  <c r="AM23" i="23" a="1"/>
  <c r="AM23" i="23" s="1"/>
  <c r="AM96" i="23"/>
  <c r="AT20" i="23" a="1"/>
  <c r="AT20" i="23" s="1"/>
  <c r="AT25" i="23" a="1"/>
  <c r="AT25" i="23" s="1"/>
  <c r="AT19" i="23" a="1"/>
  <c r="AT19" i="23" s="1"/>
  <c r="AT23" i="23" a="1"/>
  <c r="AT23" i="23" s="1"/>
  <c r="AT22" i="23" a="1"/>
  <c r="AT22" i="23" s="1"/>
  <c r="AT97" i="23"/>
  <c r="AT21" i="23" a="1"/>
  <c r="AT21" i="23" s="1"/>
  <c r="AT24" i="23" a="1"/>
  <c r="AT24" i="23" s="1"/>
  <c r="AT94" i="23"/>
  <c r="AT95" i="23"/>
  <c r="AT96" i="23"/>
  <c r="CN22" i="23" a="1"/>
  <c r="CN22" i="23" s="1"/>
  <c r="CN24" i="23" a="1"/>
  <c r="CN24" i="23" s="1"/>
  <c r="CN95" i="23"/>
  <c r="CN21" i="23" a="1"/>
  <c r="CN21" i="23" s="1"/>
  <c r="CN23" i="23" a="1"/>
  <c r="CN23" i="23" s="1"/>
  <c r="CN97" i="23"/>
  <c r="CN96" i="23"/>
  <c r="CN19" i="23" a="1"/>
  <c r="CN19" i="23" s="1"/>
  <c r="CN20" i="23" a="1"/>
  <c r="CN20" i="23" s="1"/>
  <c r="CN94" i="23"/>
  <c r="CN25" i="23" a="1"/>
  <c r="CN25" i="23" s="1"/>
  <c r="BO25" i="23" a="1"/>
  <c r="BO25" i="23" s="1"/>
  <c r="BO24" i="23" a="1"/>
  <c r="BO24" i="23" s="1"/>
  <c r="BO22" i="23" a="1"/>
  <c r="BO22" i="23" s="1"/>
  <c r="BO19" i="23" a="1"/>
  <c r="BO19" i="23" s="1"/>
  <c r="BO96" i="23"/>
  <c r="BO20" i="23" a="1"/>
  <c r="BO20" i="23" s="1"/>
  <c r="BO21" i="23" a="1"/>
  <c r="BO21" i="23" s="1"/>
  <c r="BO95" i="23"/>
  <c r="BO97" i="23"/>
  <c r="BO23" i="23" a="1"/>
  <c r="BO23" i="23" s="1"/>
  <c r="BO94" i="23"/>
  <c r="CI20" i="23" a="1"/>
  <c r="CI20" i="23" s="1"/>
  <c r="CI24" i="23" a="1"/>
  <c r="CI24" i="23" s="1"/>
  <c r="CI22" i="23" a="1"/>
  <c r="CI22" i="23" s="1"/>
  <c r="CI21" i="23" a="1"/>
  <c r="CI21" i="23" s="1"/>
  <c r="CI19" i="23" a="1"/>
  <c r="CI19" i="23" s="1"/>
  <c r="CI96" i="23"/>
  <c r="CI25" i="23" a="1"/>
  <c r="CI25" i="23" s="1"/>
  <c r="CI94" i="23"/>
  <c r="CI95" i="23"/>
  <c r="CI97" i="23"/>
  <c r="CI23" i="23" a="1"/>
  <c r="CI23" i="23" s="1"/>
  <c r="BG23" i="23" a="1"/>
  <c r="BG23" i="23" s="1"/>
  <c r="BG95" i="23"/>
  <c r="BG97" i="23"/>
  <c r="BG20" i="23" a="1"/>
  <c r="BG20" i="23" s="1"/>
  <c r="BG19" i="23" a="1"/>
  <c r="BG19" i="23" s="1"/>
  <c r="BG21" i="23" a="1"/>
  <c r="BG21" i="23" s="1"/>
  <c r="BG25" i="23" a="1"/>
  <c r="BG25" i="23" s="1"/>
  <c r="BG94" i="23"/>
  <c r="BG22" i="23" a="1"/>
  <c r="BG22" i="23" s="1"/>
  <c r="BG24" i="23" a="1"/>
  <c r="BG24" i="23" s="1"/>
  <c r="BG96" i="23"/>
  <c r="H24" i="23" a="1"/>
  <c r="H24" i="23" s="1"/>
  <c r="H19" i="23" a="1"/>
  <c r="H19" i="23" s="1"/>
  <c r="H95" i="23"/>
  <c r="H97" i="23"/>
  <c r="H25" i="23" a="1"/>
  <c r="H25" i="23" s="1"/>
  <c r="H21" i="23" a="1"/>
  <c r="H21" i="23" s="1"/>
  <c r="H96" i="23"/>
  <c r="H23" i="23" a="1"/>
  <c r="H23" i="23" s="1"/>
  <c r="H94" i="23"/>
  <c r="H20" i="23" a="1"/>
  <c r="H20" i="23" s="1"/>
  <c r="H22" i="23" a="1"/>
  <c r="H22" i="23" s="1"/>
  <c r="BF19" i="23" a="1"/>
  <c r="BF19" i="23" s="1"/>
  <c r="BF97" i="23"/>
  <c r="BF24" i="23" a="1"/>
  <c r="BF24" i="23" s="1"/>
  <c r="BF20" i="23" a="1"/>
  <c r="BF20" i="23" s="1"/>
  <c r="BF94" i="23"/>
  <c r="BF25" i="23" a="1"/>
  <c r="BF25" i="23" s="1"/>
  <c r="BF23" i="23" a="1"/>
  <c r="BF23" i="23" s="1"/>
  <c r="BF22" i="23" a="1"/>
  <c r="BF22" i="23" s="1"/>
  <c r="BF21" i="23" a="1"/>
  <c r="BF21" i="23" s="1"/>
  <c r="BF96" i="23"/>
  <c r="BF95" i="23"/>
  <c r="G94" i="23"/>
  <c r="G19" i="23" a="1"/>
  <c r="G19" i="23" s="1"/>
  <c r="G23" i="23" a="1"/>
  <c r="G23" i="23" s="1"/>
  <c r="G21" i="23" a="1"/>
  <c r="G21" i="23" s="1"/>
  <c r="G24" i="23" a="1"/>
  <c r="G24" i="23" s="1"/>
  <c r="G22" i="23" a="1"/>
  <c r="G22" i="23" s="1"/>
  <c r="G95" i="23"/>
  <c r="G25" i="23" a="1"/>
  <c r="G25" i="23" s="1"/>
  <c r="G96" i="23"/>
  <c r="G20" i="23" a="1"/>
  <c r="G20" i="23" s="1"/>
  <c r="G97" i="23"/>
  <c r="BD23" i="23" a="1"/>
  <c r="BD23" i="23" s="1"/>
  <c r="BD21" i="23" a="1"/>
  <c r="BD21" i="23" s="1"/>
  <c r="BD96" i="23"/>
  <c r="BD22" i="23" a="1"/>
  <c r="BD22" i="23" s="1"/>
  <c r="BD97" i="23"/>
  <c r="BD25" i="23" a="1"/>
  <c r="BD25" i="23" s="1"/>
  <c r="BD24" i="23" a="1"/>
  <c r="BD24" i="23" s="1"/>
  <c r="BD20" i="23" a="1"/>
  <c r="BD20" i="23" s="1"/>
  <c r="BD94" i="23"/>
  <c r="BD19" i="23" a="1"/>
  <c r="BD19" i="23" s="1"/>
  <c r="BD95" i="23"/>
  <c r="CT94" i="23"/>
  <c r="CT95" i="23"/>
  <c r="CT19" i="23" a="1"/>
  <c r="CT19" i="23" s="1"/>
  <c r="CT97" i="23"/>
  <c r="CT24" i="23" a="1"/>
  <c r="CT24" i="23" s="1"/>
  <c r="CT23" i="23" a="1"/>
  <c r="CT23" i="23" s="1"/>
  <c r="CT96" i="23"/>
  <c r="CT22" i="23" a="1"/>
  <c r="CT22" i="23" s="1"/>
  <c r="CT21" i="23" a="1"/>
  <c r="CT21" i="23" s="1"/>
  <c r="CT25" i="23" a="1"/>
  <c r="CT25" i="23" s="1"/>
  <c r="CT20" i="23" a="1"/>
  <c r="CT20" i="23" s="1"/>
  <c r="CH95" i="23"/>
  <c r="CH97" i="23"/>
  <c r="CH19" i="23" a="1"/>
  <c r="CH19" i="23" s="1"/>
  <c r="CH21" i="23" a="1"/>
  <c r="CH21" i="23" s="1"/>
  <c r="CH25" i="23" a="1"/>
  <c r="CH25" i="23" s="1"/>
  <c r="CH20" i="23" a="1"/>
  <c r="CH20" i="23" s="1"/>
  <c r="CH96" i="23"/>
  <c r="CH94" i="23"/>
  <c r="CH23" i="23" a="1"/>
  <c r="CH23" i="23" s="1"/>
  <c r="CH22" i="23" a="1"/>
  <c r="CH22" i="23" s="1"/>
  <c r="CH24" i="23" a="1"/>
  <c r="CH24" i="23" s="1"/>
  <c r="AR96" i="23"/>
  <c r="AR23" i="23" a="1"/>
  <c r="AR23" i="23" s="1"/>
  <c r="AR21" i="23" a="1"/>
  <c r="AR21" i="23" s="1"/>
  <c r="AR19" i="23" a="1"/>
  <c r="AR19" i="23" s="1"/>
  <c r="AR95" i="23"/>
  <c r="AR24" i="23" a="1"/>
  <c r="AR24" i="23" s="1"/>
  <c r="AR20" i="23" a="1"/>
  <c r="AR20" i="23" s="1"/>
  <c r="AR94" i="23"/>
  <c r="AR97" i="23"/>
  <c r="AR25" i="23" a="1"/>
  <c r="AR25" i="23" s="1"/>
  <c r="AR22" i="23" a="1"/>
  <c r="AR22" i="23" s="1"/>
  <c r="CJ24" i="23" a="1"/>
  <c r="CJ24" i="23" s="1"/>
  <c r="CJ23" i="23" a="1"/>
  <c r="CJ23" i="23" s="1"/>
  <c r="CJ19" i="23" a="1"/>
  <c r="CJ19" i="23" s="1"/>
  <c r="CJ96" i="23"/>
  <c r="CJ20" i="23" a="1"/>
  <c r="CJ20" i="23" s="1"/>
  <c r="CJ21" i="23" a="1"/>
  <c r="CJ21" i="23" s="1"/>
  <c r="CJ25" i="23" a="1"/>
  <c r="CJ25" i="23" s="1"/>
  <c r="CJ95" i="23"/>
  <c r="CJ22" i="23" a="1"/>
  <c r="CJ22" i="23" s="1"/>
  <c r="CJ97" i="23"/>
  <c r="CJ94" i="23"/>
  <c r="AB96" i="23"/>
  <c r="AB94" i="23"/>
  <c r="AB19" i="23" a="1"/>
  <c r="AB19" i="23" s="1"/>
  <c r="AB23" i="23" a="1"/>
  <c r="AB23" i="23" s="1"/>
  <c r="AB22" i="23" a="1"/>
  <c r="AB22" i="23" s="1"/>
  <c r="AB25" i="23" a="1"/>
  <c r="AB25" i="23" s="1"/>
  <c r="AB95" i="23"/>
  <c r="AB21" i="23" a="1"/>
  <c r="AB21" i="23" s="1"/>
  <c r="AB20" i="23" a="1"/>
  <c r="AB20" i="23" s="1"/>
  <c r="AB24" i="23" a="1"/>
  <c r="AB24" i="23" s="1"/>
  <c r="AB97" i="23"/>
  <c r="BK95" i="23"/>
  <c r="BK24" i="23" a="1"/>
  <c r="BK24" i="23" s="1"/>
  <c r="BK21" i="23" a="1"/>
  <c r="BK21" i="23" s="1"/>
  <c r="BK23" i="23" a="1"/>
  <c r="BK23" i="23" s="1"/>
  <c r="BK19" i="23" a="1"/>
  <c r="BK19" i="23" s="1"/>
  <c r="BK94" i="23"/>
  <c r="BK97" i="23"/>
  <c r="BK20" i="23" a="1"/>
  <c r="BK20" i="23" s="1"/>
  <c r="BK25" i="23" a="1"/>
  <c r="BK25" i="23" s="1"/>
  <c r="BK22" i="23" a="1"/>
  <c r="BK22" i="23" s="1"/>
  <c r="BK96" i="23"/>
  <c r="U96" i="23"/>
  <c r="U19" i="23" a="1"/>
  <c r="U19" i="23" s="1"/>
  <c r="U25" i="23" a="1"/>
  <c r="U25" i="23" s="1"/>
  <c r="U21" i="23" a="1"/>
  <c r="U21" i="23" s="1"/>
  <c r="U20" i="23" a="1"/>
  <c r="U20" i="23" s="1"/>
  <c r="U22" i="23" a="1"/>
  <c r="U22" i="23" s="1"/>
  <c r="U97" i="23"/>
  <c r="U23" i="23" a="1"/>
  <c r="U23" i="23" s="1"/>
  <c r="U95" i="23"/>
  <c r="U24" i="23" a="1"/>
  <c r="U24" i="23" s="1"/>
  <c r="U94" i="23"/>
  <c r="CC19" i="23" a="1"/>
  <c r="CC19" i="23" s="1"/>
  <c r="CC20" i="23" a="1"/>
  <c r="CC20" i="23" s="1"/>
  <c r="CC97" i="23"/>
  <c r="CC24" i="23" a="1"/>
  <c r="CC24" i="23" s="1"/>
  <c r="CC25" i="23" a="1"/>
  <c r="CC25" i="23" s="1"/>
  <c r="CC95" i="23"/>
  <c r="CC96" i="23"/>
  <c r="CC23" i="23" a="1"/>
  <c r="CC23" i="23" s="1"/>
  <c r="CC21" i="23" a="1"/>
  <c r="CC21" i="23" s="1"/>
  <c r="CC94" i="23"/>
  <c r="CC22" i="23" a="1"/>
  <c r="CC22" i="23" s="1"/>
  <c r="CU97" i="23"/>
  <c r="CU23" i="23" a="1"/>
  <c r="CU23" i="23" s="1"/>
  <c r="CU20" i="23" a="1"/>
  <c r="CU20" i="23" s="1"/>
  <c r="CU96" i="23"/>
  <c r="CU21" i="23" a="1"/>
  <c r="CU21" i="23" s="1"/>
  <c r="CU22" i="23" a="1"/>
  <c r="CU22" i="23" s="1"/>
  <c r="CU94" i="23"/>
  <c r="CU24" i="23" a="1"/>
  <c r="CU24" i="23" s="1"/>
  <c r="CU95" i="23"/>
  <c r="CU19" i="23" a="1"/>
  <c r="CU19" i="23" s="1"/>
  <c r="CU25" i="23" a="1"/>
  <c r="CU25" i="23" s="1"/>
  <c r="CA22" i="23" a="1"/>
  <c r="CA22" i="23" s="1"/>
  <c r="CA21" i="23" a="1"/>
  <c r="CA21" i="23" s="1"/>
  <c r="CA97" i="23"/>
  <c r="CA24" i="23" a="1"/>
  <c r="CA24" i="23" s="1"/>
  <c r="CA20" i="23" a="1"/>
  <c r="CA20" i="23" s="1"/>
  <c r="CA25" i="23" a="1"/>
  <c r="CA25" i="23" s="1"/>
  <c r="CA95" i="23"/>
  <c r="CA94" i="23"/>
  <c r="CA23" i="23" a="1"/>
  <c r="CA23" i="23" s="1"/>
  <c r="CA19" i="23" a="1"/>
  <c r="CA19" i="23" s="1"/>
  <c r="CA96" i="23"/>
  <c r="AY23" i="23" a="1"/>
  <c r="AY23" i="23" s="1"/>
  <c r="AY97" i="23"/>
  <c r="AY20" i="23" a="1"/>
  <c r="AY20" i="23" s="1"/>
  <c r="AY22" i="23" a="1"/>
  <c r="AY22" i="23" s="1"/>
  <c r="AY25" i="23" a="1"/>
  <c r="AY25" i="23" s="1"/>
  <c r="AY96" i="23"/>
  <c r="AY21" i="23" a="1"/>
  <c r="AY21" i="23" s="1"/>
  <c r="AY24" i="23" a="1"/>
  <c r="AY24" i="23" s="1"/>
  <c r="AY95" i="23"/>
  <c r="AY94" i="23"/>
  <c r="AY19" i="23" a="1"/>
  <c r="AY19" i="23" s="1"/>
  <c r="AL96" i="23"/>
  <c r="AL94" i="23"/>
  <c r="AL21" i="23" a="1"/>
  <c r="AL21" i="23" s="1"/>
  <c r="AL23" i="23" a="1"/>
  <c r="AL23" i="23" s="1"/>
  <c r="AL95" i="23"/>
  <c r="AL20" i="23" a="1"/>
  <c r="AL20" i="23" s="1"/>
  <c r="AL25" i="23" a="1"/>
  <c r="AL25" i="23" s="1"/>
  <c r="AL97" i="23"/>
  <c r="AL19" i="23" a="1"/>
  <c r="AL19" i="23" s="1"/>
  <c r="AL24" i="23" a="1"/>
  <c r="AL24" i="23" s="1"/>
  <c r="AL22" i="23" a="1"/>
  <c r="AL22" i="23" s="1"/>
  <c r="BU21" i="23" a="1"/>
  <c r="BU21" i="23" s="1"/>
  <c r="BU96" i="23"/>
  <c r="BU95" i="23"/>
  <c r="BU22" i="23" a="1"/>
  <c r="BU22" i="23" s="1"/>
  <c r="BU97" i="23"/>
  <c r="BU24" i="23" a="1"/>
  <c r="BU24" i="23" s="1"/>
  <c r="BU20" i="23" a="1"/>
  <c r="BU20" i="23" s="1"/>
  <c r="BU25" i="23" a="1"/>
  <c r="BU25" i="23" s="1"/>
  <c r="BU23" i="23" a="1"/>
  <c r="BU23" i="23" s="1"/>
  <c r="BU19" i="23" a="1"/>
  <c r="BU19" i="23" s="1"/>
  <c r="BU94" i="23"/>
  <c r="BM19" i="23" a="1"/>
  <c r="BM19" i="23" s="1"/>
  <c r="BM21" i="23" a="1"/>
  <c r="BM21" i="23" s="1"/>
  <c r="BM24" i="23" a="1"/>
  <c r="BM24" i="23" s="1"/>
  <c r="BM96" i="23"/>
  <c r="BM22" i="23" a="1"/>
  <c r="BM22" i="23" s="1"/>
  <c r="BM94" i="23"/>
  <c r="BM97" i="23"/>
  <c r="BM20" i="23" a="1"/>
  <c r="BM20" i="23" s="1"/>
  <c r="BM95" i="23"/>
  <c r="BM23" i="23" a="1"/>
  <c r="BM23" i="23" s="1"/>
  <c r="BM25" i="23" a="1"/>
  <c r="BM25" i="23" s="1"/>
  <c r="AC24" i="23" a="1"/>
  <c r="AC24" i="23" s="1"/>
  <c r="AC21" i="23" a="1"/>
  <c r="AC21" i="23" s="1"/>
  <c r="AC97" i="23"/>
  <c r="AC94" i="23"/>
  <c r="AC96" i="23"/>
  <c r="AC22" i="23" a="1"/>
  <c r="AC22" i="23" s="1"/>
  <c r="AC25" i="23" a="1"/>
  <c r="AC25" i="23" s="1"/>
  <c r="AC23" i="23" a="1"/>
  <c r="AC23" i="23" s="1"/>
  <c r="AC95" i="23"/>
  <c r="AC20" i="23" a="1"/>
  <c r="AC20" i="23" s="1"/>
  <c r="AC19" i="23" a="1"/>
  <c r="AC19" i="23" s="1"/>
  <c r="BE25" i="23" a="1"/>
  <c r="BE25" i="23" s="1"/>
  <c r="BE95" i="23"/>
  <c r="BE21" i="23" a="1"/>
  <c r="BE21" i="23" s="1"/>
  <c r="BE96" i="23"/>
  <c r="BE19" i="23" a="1"/>
  <c r="BE19" i="23" s="1"/>
  <c r="BE24" i="23" a="1"/>
  <c r="BE24" i="23" s="1"/>
  <c r="BE22" i="23" a="1"/>
  <c r="BE22" i="23" s="1"/>
  <c r="BE23" i="23" a="1"/>
  <c r="BE23" i="23" s="1"/>
  <c r="BE20" i="23" a="1"/>
  <c r="BE20" i="23" s="1"/>
  <c r="BE94" i="23"/>
  <c r="BE97" i="23"/>
  <c r="BY97" i="23"/>
  <c r="BY25" i="23" a="1"/>
  <c r="BY25" i="23" s="1"/>
  <c r="BY24" i="23" a="1"/>
  <c r="BY24" i="23" s="1"/>
  <c r="BY22" i="23" a="1"/>
  <c r="BY22" i="23" s="1"/>
  <c r="BY23" i="23" a="1"/>
  <c r="BY23" i="23" s="1"/>
  <c r="BY94" i="23"/>
  <c r="BY96" i="23"/>
  <c r="BY21" i="23" a="1"/>
  <c r="BY21" i="23" s="1"/>
  <c r="BY95" i="23"/>
  <c r="BY20" i="23" a="1"/>
  <c r="BY20" i="23" s="1"/>
  <c r="BY19" i="23" a="1"/>
  <c r="BY19" i="23" s="1"/>
  <c r="AX25" i="23" a="1"/>
  <c r="AX25" i="23" s="1"/>
  <c r="AX19" i="23" a="1"/>
  <c r="AX19" i="23" s="1"/>
  <c r="AX96" i="23"/>
  <c r="AX22" i="23" a="1"/>
  <c r="AX22" i="23" s="1"/>
  <c r="AX21" i="23" a="1"/>
  <c r="AX21" i="23" s="1"/>
  <c r="AX97" i="23"/>
  <c r="AX94" i="23"/>
  <c r="AX24" i="23" a="1"/>
  <c r="AX24" i="23" s="1"/>
  <c r="AX20" i="23" a="1"/>
  <c r="AX20" i="23" s="1"/>
  <c r="AX95" i="23"/>
  <c r="AX23" i="23" a="1"/>
  <c r="AX23" i="23" s="1"/>
  <c r="V22" i="23" a="1"/>
  <c r="V22" i="23" s="1"/>
  <c r="V96" i="23"/>
  <c r="V23" i="23" a="1"/>
  <c r="V23" i="23" s="1"/>
  <c r="V21" i="23" a="1"/>
  <c r="V21" i="23" s="1"/>
  <c r="V97" i="23"/>
  <c r="V25" i="23" a="1"/>
  <c r="V25" i="23" s="1"/>
  <c r="V94" i="23"/>
  <c r="V20" i="23" a="1"/>
  <c r="V20" i="23" s="1"/>
  <c r="V24" i="23" a="1"/>
  <c r="V24" i="23" s="1"/>
  <c r="V19" i="23" a="1"/>
  <c r="V19" i="23" s="1"/>
  <c r="V95" i="23"/>
  <c r="M95" i="23"/>
  <c r="M23" i="23" a="1"/>
  <c r="M23" i="23" s="1"/>
  <c r="M21" i="23" a="1"/>
  <c r="M21" i="23" s="1"/>
  <c r="M22" i="23" a="1"/>
  <c r="M22" i="23" s="1"/>
  <c r="M97" i="23"/>
  <c r="M96" i="23"/>
  <c r="M19" i="23" a="1"/>
  <c r="M19" i="23" s="1"/>
  <c r="M24" i="23" a="1"/>
  <c r="M24" i="23" s="1"/>
  <c r="M94" i="23"/>
  <c r="M20" i="23" a="1"/>
  <c r="M20" i="23" s="1"/>
  <c r="M25" i="23" a="1"/>
  <c r="M25" i="23" s="1"/>
  <c r="AE24" i="23" a="1"/>
  <c r="AE24" i="23" s="1"/>
  <c r="AE22" i="23" a="1"/>
  <c r="AE22" i="23" s="1"/>
  <c r="AE95" i="23"/>
  <c r="AE97" i="23"/>
  <c r="AE19" i="23" a="1"/>
  <c r="AE19" i="23" s="1"/>
  <c r="AE25" i="23" a="1"/>
  <c r="AE25" i="23" s="1"/>
  <c r="AE23" i="23" a="1"/>
  <c r="AE23" i="23" s="1"/>
  <c r="AE21" i="23" a="1"/>
  <c r="AE21" i="23" s="1"/>
  <c r="AE94" i="23"/>
  <c r="AE20" i="23" a="1"/>
  <c r="AE20" i="23" s="1"/>
  <c r="AE96" i="23"/>
  <c r="E97" i="23"/>
  <c r="E22" i="23" a="1"/>
  <c r="E22" i="23" s="1"/>
  <c r="E25" i="23" a="1"/>
  <c r="E25" i="23" s="1"/>
  <c r="E94" i="23"/>
  <c r="E95" i="23"/>
  <c r="E21" i="23" a="1"/>
  <c r="E21" i="23" s="1"/>
  <c r="E24" i="23" a="1"/>
  <c r="E24" i="23" s="1"/>
  <c r="E96" i="23"/>
  <c r="E20" i="23" a="1"/>
  <c r="E20" i="23" s="1"/>
  <c r="E19" i="23" a="1"/>
  <c r="E19" i="23" s="1"/>
  <c r="E23" i="23" a="1"/>
  <c r="E23" i="23" s="1"/>
  <c r="AI19" i="23" a="1"/>
  <c r="AI19" i="23" s="1"/>
  <c r="AI23" i="23" a="1"/>
  <c r="AI23" i="23" s="1"/>
  <c r="AI21" i="23" a="1"/>
  <c r="AI21" i="23" s="1"/>
  <c r="AI96" i="23"/>
  <c r="AI22" i="23" a="1"/>
  <c r="AI22" i="23" s="1"/>
  <c r="AI24" i="23" a="1"/>
  <c r="AI24" i="23" s="1"/>
  <c r="AI94" i="23"/>
  <c r="AI25" i="23" a="1"/>
  <c r="AI25" i="23" s="1"/>
  <c r="AI20" i="23" a="1"/>
  <c r="AI20" i="23" s="1"/>
  <c r="AI97" i="23"/>
  <c r="AI95" i="23"/>
  <c r="AV96" i="23"/>
  <c r="AV25" i="23" a="1"/>
  <c r="AV25" i="23" s="1"/>
  <c r="AV20" i="23" a="1"/>
  <c r="AV20" i="23" s="1"/>
  <c r="AV95" i="23"/>
  <c r="AV19" i="23" a="1"/>
  <c r="AV19" i="23" s="1"/>
  <c r="AV21" i="23" a="1"/>
  <c r="AV21" i="23" s="1"/>
  <c r="AV24" i="23" a="1"/>
  <c r="AV24" i="23" s="1"/>
  <c r="AV22" i="23" a="1"/>
  <c r="AV22" i="23" s="1"/>
  <c r="AV97" i="23"/>
  <c r="AV23" i="23" a="1"/>
  <c r="AV23" i="23" s="1"/>
  <c r="AV94" i="23"/>
  <c r="BP95" i="23"/>
  <c r="BP22" i="23" a="1"/>
  <c r="BP22" i="23" s="1"/>
  <c r="BP24" i="23" a="1"/>
  <c r="BP24" i="23" s="1"/>
  <c r="BP20" i="23" a="1"/>
  <c r="BP20" i="23" s="1"/>
  <c r="BP94" i="23"/>
  <c r="BP25" i="23" a="1"/>
  <c r="BP25" i="23" s="1"/>
  <c r="BP96" i="23"/>
  <c r="BP21" i="23" a="1"/>
  <c r="BP21" i="23" s="1"/>
  <c r="BP23" i="23" a="1"/>
  <c r="BP23" i="23" s="1"/>
  <c r="BP97" i="23"/>
  <c r="BP19" i="23" a="1"/>
  <c r="BP19" i="23" s="1"/>
  <c r="AS96" i="23"/>
  <c r="AS95" i="23"/>
  <c r="AS22" i="23" a="1"/>
  <c r="AS22" i="23" s="1"/>
  <c r="AS19" i="23" a="1"/>
  <c r="AS19" i="23" s="1"/>
  <c r="AS97" i="23"/>
  <c r="AS94" i="23"/>
  <c r="AS23" i="23" a="1"/>
  <c r="AS23" i="23" s="1"/>
  <c r="AS24" i="23" a="1"/>
  <c r="AS24" i="23" s="1"/>
  <c r="AS25" i="23" a="1"/>
  <c r="AS25" i="23" s="1"/>
  <c r="AS21" i="23" a="1"/>
  <c r="AS21" i="23" s="1"/>
  <c r="AS20" i="23" a="1"/>
  <c r="AS20" i="23" s="1"/>
  <c r="CE21" i="23" a="1"/>
  <c r="CE21" i="23" s="1"/>
  <c r="CE20" i="23" a="1"/>
  <c r="CE20" i="23" s="1"/>
  <c r="CE94" i="23"/>
  <c r="CE25" i="23" a="1"/>
  <c r="CE25" i="23" s="1"/>
  <c r="CE24" i="23" a="1"/>
  <c r="CE24" i="23" s="1"/>
  <c r="CE95" i="23"/>
  <c r="CE97" i="23"/>
  <c r="CE19" i="23" a="1"/>
  <c r="CE19" i="23" s="1"/>
  <c r="CE96" i="23"/>
  <c r="CE23" i="23" a="1"/>
  <c r="CE23" i="23" s="1"/>
  <c r="CE22" i="23" a="1"/>
  <c r="CE22" i="23" s="1"/>
  <c r="BI24" i="23" a="1"/>
  <c r="BI24" i="23" s="1"/>
  <c r="BI97" i="23"/>
  <c r="BI95" i="23"/>
  <c r="BI22" i="23" a="1"/>
  <c r="BI22" i="23" s="1"/>
  <c r="BI94" i="23"/>
  <c r="BI96" i="23"/>
  <c r="BI23" i="23" a="1"/>
  <c r="BI23" i="23" s="1"/>
  <c r="BI19" i="23" a="1"/>
  <c r="BI19" i="23" s="1"/>
  <c r="BI25" i="23" a="1"/>
  <c r="BI25" i="23" s="1"/>
  <c r="BI21" i="23" a="1"/>
  <c r="BI21" i="23" s="1"/>
  <c r="BI20" i="23" a="1"/>
  <c r="BI20" i="23" s="1"/>
  <c r="W29" i="23" a="1"/>
  <c r="W29" i="23" s="1"/>
  <c r="AF29" i="23" a="1"/>
  <c r="AF29" i="23" s="1"/>
  <c r="AE29" i="23" a="1"/>
  <c r="AE29" i="23" s="1"/>
  <c r="CG29" i="23" a="1"/>
  <c r="CG29" i="23" s="1"/>
  <c r="A30" i="23"/>
  <c r="BP29" i="23" a="1"/>
  <c r="BP29" i="23" s="1"/>
  <c r="AB29" i="23" a="1"/>
  <c r="AB29" i="23" s="1"/>
  <c r="X29" i="23" a="1"/>
  <c r="X29" i="23" s="1"/>
  <c r="BH29" i="23" a="1"/>
  <c r="BH29" i="23" s="1"/>
  <c r="Q29" i="23" a="1"/>
  <c r="Q29" i="23" s="1"/>
  <c r="CD29" i="23" a="1"/>
  <c r="CD29" i="23" s="1"/>
  <c r="DK29" i="23" a="1"/>
  <c r="DK29" i="23" s="1"/>
  <c r="BL29" i="23" a="1"/>
  <c r="BL29" i="23" s="1"/>
  <c r="CO29" i="23" a="1"/>
  <c r="CO29" i="23" s="1"/>
  <c r="CJ29" i="23" a="1"/>
  <c r="CJ29" i="23" s="1"/>
  <c r="BO29" i="23" a="1"/>
  <c r="BO29" i="23" s="1"/>
  <c r="CQ29" i="23" a="1"/>
  <c r="CQ29" i="23" s="1"/>
  <c r="Z29" i="23" a="1"/>
  <c r="Z29" i="23" s="1"/>
  <c r="AA29" i="23" a="1"/>
  <c r="AA29" i="23" s="1"/>
  <c r="BE29" i="23" a="1"/>
  <c r="BE29" i="23" s="1"/>
  <c r="AR29" i="23" a="1"/>
  <c r="AR29" i="23" s="1"/>
  <c r="BG29" i="23" a="1"/>
  <c r="BG29" i="23" s="1"/>
  <c r="H29" i="23" a="1"/>
  <c r="H29" i="23" s="1"/>
  <c r="AC29" i="23" a="1"/>
  <c r="AC29" i="23" s="1"/>
  <c r="Y29" i="23" a="1"/>
  <c r="Y29" i="23" s="1"/>
  <c r="AU29" i="23" a="1"/>
  <c r="AU29" i="23" s="1"/>
  <c r="AI29" i="23" a="1"/>
  <c r="AI29" i="23" s="1"/>
  <c r="D29" i="23" a="1"/>
  <c r="D29" i="23" s="1"/>
  <c r="CN29" i="23" a="1"/>
  <c r="CN29" i="23" s="1"/>
  <c r="CC29" i="23" a="1"/>
  <c r="CC29" i="23" s="1"/>
  <c r="F29" i="23" a="1"/>
  <c r="F29" i="23" s="1"/>
  <c r="AV29" i="23" a="1"/>
  <c r="AV29" i="23" s="1"/>
  <c r="P29" i="23" a="1"/>
  <c r="P29" i="23" s="1"/>
  <c r="AP29" i="23" a="1"/>
  <c r="AP29" i="23" s="1"/>
  <c r="AN29" i="23" a="1"/>
  <c r="AN29" i="23" s="1"/>
  <c r="CF29" i="23" a="1"/>
  <c r="CF29" i="23" s="1"/>
  <c r="CE29" i="23" a="1"/>
  <c r="CE29" i="23" s="1"/>
  <c r="BY29" i="23" a="1"/>
  <c r="BY29" i="23" s="1"/>
  <c r="AO29" i="23" a="1"/>
  <c r="AO29" i="23" s="1"/>
  <c r="E29" i="23" a="1"/>
  <c r="E29" i="23" s="1"/>
  <c r="J29" i="23" a="1"/>
  <c r="J29" i="23" s="1"/>
  <c r="AK29" i="23" a="1"/>
  <c r="AK29" i="23" s="1"/>
  <c r="CB29" i="23" a="1"/>
  <c r="CB29" i="23" s="1"/>
  <c r="CA29" i="23" a="1"/>
  <c r="CA29" i="23" s="1"/>
  <c r="BR29" i="23" a="1"/>
  <c r="BR29" i="23" s="1"/>
  <c r="CH29" i="23" a="1"/>
  <c r="CH29" i="23" s="1"/>
  <c r="R29" i="23" a="1"/>
  <c r="R29" i="23" s="1"/>
  <c r="U29" i="23" a="1"/>
  <c r="U29" i="23" s="1"/>
  <c r="CR29" i="23" a="1"/>
  <c r="CR29" i="23" s="1"/>
  <c r="AT29" i="23" a="1"/>
  <c r="AT29" i="23" s="1"/>
  <c r="L29" i="23" a="1"/>
  <c r="L29" i="23" s="1"/>
  <c r="V29" i="23" a="1"/>
  <c r="V29" i="23" s="1"/>
  <c r="AQ29" i="23" a="1"/>
  <c r="AQ29" i="23" s="1"/>
  <c r="DJ29" i="23" a="1"/>
  <c r="DJ29" i="23" s="1"/>
  <c r="AM29" i="23" a="1"/>
  <c r="AM29" i="23" s="1"/>
  <c r="N29" i="23" a="1"/>
  <c r="N29" i="23" s="1"/>
  <c r="AJ29" i="23" a="1"/>
  <c r="AJ29" i="23" s="1"/>
  <c r="BF29" i="23" a="1"/>
  <c r="BF29" i="23" s="1"/>
  <c r="CM29" i="23" a="1"/>
  <c r="CM29" i="23" s="1"/>
  <c r="BA29" i="23" a="1"/>
  <c r="BA29" i="23" s="1"/>
  <c r="CI29" i="23" a="1"/>
  <c r="CI29" i="23" s="1"/>
  <c r="AG29" i="23" a="1"/>
  <c r="AG29" i="23" s="1"/>
  <c r="AX29" i="23" a="1"/>
  <c r="AX29" i="23" s="1"/>
  <c r="BS29" i="23" a="1"/>
  <c r="BS29" i="23" s="1"/>
  <c r="CK29" i="23" a="1"/>
  <c r="CK29" i="23" s="1"/>
  <c r="BK29" i="23" a="1"/>
  <c r="BK29" i="23" s="1"/>
  <c r="BJ29" i="23" a="1"/>
  <c r="BJ29" i="23" s="1"/>
  <c r="BW29" i="23" a="1"/>
  <c r="BW29" i="23" s="1"/>
  <c r="BB29" i="23" a="1"/>
  <c r="BB29" i="23" s="1"/>
  <c r="AD29" i="23" a="1"/>
  <c r="AD29" i="23" s="1"/>
  <c r="C29" i="23" a="1"/>
  <c r="C29" i="23" s="1"/>
  <c r="BI29" i="23" a="1"/>
  <c r="BI29" i="23" s="1"/>
  <c r="AS29" i="23" a="1"/>
  <c r="AS29" i="23" s="1"/>
  <c r="BU29" i="23" a="1"/>
  <c r="BU29" i="23" s="1"/>
  <c r="BN29" i="23" a="1"/>
  <c r="BN29" i="23" s="1"/>
  <c r="M29" i="23" a="1"/>
  <c r="M29" i="23" s="1"/>
  <c r="T29" i="23" a="1"/>
  <c r="T29" i="23" s="1"/>
  <c r="AW29" i="23" a="1"/>
  <c r="AW29" i="23" s="1"/>
  <c r="BD29" i="23" a="1"/>
  <c r="BD29" i="23" s="1"/>
  <c r="BX29" i="23" a="1"/>
  <c r="BX29" i="23" s="1"/>
  <c r="AZ29" i="23" a="1"/>
  <c r="AZ29" i="23" s="1"/>
  <c r="S29" i="23" a="1"/>
  <c r="S29" i="23" s="1"/>
  <c r="K29" i="23" a="1"/>
  <c r="K29" i="23" s="1"/>
  <c r="BQ29" i="23" a="1"/>
  <c r="BQ29" i="23" s="1"/>
  <c r="BT29" i="23" a="1"/>
  <c r="BT29" i="23" s="1"/>
  <c r="I29" i="23" a="1"/>
  <c r="I29" i="23" s="1"/>
  <c r="O29" i="23" a="1"/>
  <c r="O29" i="23" s="1"/>
  <c r="AY29" i="23" a="1"/>
  <c r="AY29" i="23" s="1"/>
  <c r="CL29" i="23" a="1"/>
  <c r="CL29" i="23" s="1"/>
  <c r="AH29" i="23" a="1"/>
  <c r="AH29" i="23" s="1"/>
  <c r="BC29" i="23" a="1"/>
  <c r="BC29" i="23" s="1"/>
  <c r="BZ29" i="23" a="1"/>
  <c r="BZ29" i="23" s="1"/>
  <c r="AL29" i="23" a="1"/>
  <c r="AL29" i="23" s="1"/>
  <c r="BM29" i="23" a="1"/>
  <c r="BM29" i="23" s="1"/>
  <c r="BV29" i="23" a="1"/>
  <c r="BV29" i="23" s="1"/>
  <c r="G29" i="23" a="1"/>
  <c r="G29" i="23" s="1"/>
  <c r="CP29" i="23" a="1"/>
  <c r="CP29" i="23" s="1"/>
  <c r="CS22" i="23" a="1"/>
  <c r="CS22" i="23" s="1"/>
  <c r="CS21" i="23" a="1"/>
  <c r="CS21" i="23" s="1"/>
  <c r="CS95" i="23"/>
  <c r="CS23" i="23" a="1"/>
  <c r="CS23" i="23" s="1"/>
  <c r="CS97" i="23"/>
  <c r="CS96" i="23"/>
  <c r="CS20" i="23" a="1"/>
  <c r="CS20" i="23" s="1"/>
  <c r="CS24" i="23" a="1"/>
  <c r="CS24" i="23" s="1"/>
  <c r="CS94" i="23"/>
  <c r="CS19" i="23" a="1"/>
  <c r="CS19" i="23" s="1"/>
  <c r="CS25" i="23" a="1"/>
  <c r="CS25" i="23" s="1"/>
  <c r="CM19" i="23" a="1"/>
  <c r="CM19" i="23" s="1"/>
  <c r="CM20" i="23" a="1"/>
  <c r="CM20" i="23" s="1"/>
  <c r="CM94" i="23"/>
  <c r="CM23" i="23" a="1"/>
  <c r="CM23" i="23" s="1"/>
  <c r="CM22" i="23" a="1"/>
  <c r="CM22" i="23" s="1"/>
  <c r="CM95" i="23"/>
  <c r="CM96" i="23"/>
  <c r="CM25" i="23" a="1"/>
  <c r="CM25" i="23" s="1"/>
  <c r="CM24" i="23" a="1"/>
  <c r="CM24" i="23" s="1"/>
  <c r="CM97" i="23"/>
  <c r="CM21" i="23" a="1"/>
  <c r="CM21" i="23" s="1"/>
  <c r="DK20" i="23" a="1"/>
  <c r="DK20" i="23" s="1"/>
  <c r="DK24" i="23" a="1"/>
  <c r="DK24" i="23" s="1"/>
  <c r="DK25" i="23" a="1"/>
  <c r="DK25" i="23" s="1"/>
  <c r="DK96" i="23"/>
  <c r="DK22" i="23" a="1"/>
  <c r="DK22" i="23" s="1"/>
  <c r="DK21" i="23" a="1"/>
  <c r="DK21" i="23" s="1"/>
  <c r="DK23" i="23" a="1"/>
  <c r="DK23" i="23" s="1"/>
  <c r="DK97" i="23"/>
  <c r="DK94" i="23"/>
  <c r="DK95" i="23"/>
  <c r="DK19" i="23" a="1"/>
  <c r="DK19" i="23" s="1"/>
  <c r="CF25" i="23" a="1"/>
  <c r="CF25" i="23" s="1"/>
  <c r="CF24" i="23" a="1"/>
  <c r="CF24" i="23" s="1"/>
  <c r="CF96" i="23"/>
  <c r="CF95" i="23"/>
  <c r="CF21" i="23" a="1"/>
  <c r="CF21" i="23" s="1"/>
  <c r="CF19" i="23" a="1"/>
  <c r="CF19" i="23" s="1"/>
  <c r="CF22" i="23" a="1"/>
  <c r="CF22" i="23" s="1"/>
  <c r="CF20" i="23" a="1"/>
  <c r="CF20" i="23" s="1"/>
  <c r="CF94" i="23"/>
  <c r="CF23" i="23" a="1"/>
  <c r="CF23" i="23" s="1"/>
  <c r="CF97" i="23"/>
  <c r="AF22" i="23" a="1"/>
  <c r="AF22" i="23" s="1"/>
  <c r="AF94" i="23"/>
  <c r="AF24" i="23" a="1"/>
  <c r="AF24" i="23" s="1"/>
  <c r="AF21" i="23" a="1"/>
  <c r="AF21" i="23" s="1"/>
  <c r="AF97" i="23"/>
  <c r="AF95" i="23"/>
  <c r="AF19" i="23" a="1"/>
  <c r="AF19" i="23" s="1"/>
  <c r="AF96" i="23"/>
  <c r="AF25" i="23" a="1"/>
  <c r="AF25" i="23" s="1"/>
  <c r="AF20" i="23" a="1"/>
  <c r="AF20" i="23" s="1"/>
  <c r="AF23" i="23" a="1"/>
  <c r="AF23" i="23" s="1"/>
  <c r="CO95" i="23"/>
  <c r="CO20" i="23" a="1"/>
  <c r="CO20" i="23" s="1"/>
  <c r="CO19" i="23" a="1"/>
  <c r="CO19" i="23" s="1"/>
  <c r="CO25" i="23" a="1"/>
  <c r="CO25" i="23" s="1"/>
  <c r="CO23" i="23" a="1"/>
  <c r="CO23" i="23" s="1"/>
  <c r="CO97" i="23"/>
  <c r="CO22" i="23" a="1"/>
  <c r="CO22" i="23" s="1"/>
  <c r="CO94" i="23"/>
  <c r="CO96" i="23"/>
  <c r="CO21" i="23" a="1"/>
  <c r="CO21" i="23" s="1"/>
  <c r="CO24" i="23" a="1"/>
  <c r="CO24" i="23" s="1"/>
  <c r="AK96" i="23"/>
  <c r="AK95" i="23"/>
  <c r="AK19" i="23" a="1"/>
  <c r="AK19" i="23" s="1"/>
  <c r="AK23" i="23" a="1"/>
  <c r="AK23" i="23" s="1"/>
  <c r="AK94" i="23"/>
  <c r="AK20" i="23" a="1"/>
  <c r="AK20" i="23" s="1"/>
  <c r="AK24" i="23" a="1"/>
  <c r="AK24" i="23" s="1"/>
  <c r="AK25" i="23" a="1"/>
  <c r="AK25" i="23" s="1"/>
  <c r="AK22" i="23" a="1"/>
  <c r="AK22" i="23" s="1"/>
  <c r="AK97" i="23"/>
  <c r="AK21" i="23" a="1"/>
  <c r="AK21" i="23" s="1"/>
  <c r="CR21" i="23" a="1"/>
  <c r="CR21" i="23" s="1"/>
  <c r="CR25" i="23" a="1"/>
  <c r="CR25" i="23" s="1"/>
  <c r="CR96" i="23"/>
  <c r="CR19" i="23" a="1"/>
  <c r="CR19" i="23" s="1"/>
  <c r="CR23" i="23" a="1"/>
  <c r="CR23" i="23" s="1"/>
  <c r="CR97" i="23"/>
  <c r="CR94" i="23"/>
  <c r="CR20" i="23" a="1"/>
  <c r="CR20" i="23" s="1"/>
  <c r="CR95" i="23"/>
  <c r="CR24" i="23" a="1"/>
  <c r="CR24" i="23" s="1"/>
  <c r="CR22" i="23" a="1"/>
  <c r="CR22" i="23" s="1"/>
  <c r="AA95" i="23"/>
  <c r="AA25" i="23" a="1"/>
  <c r="AA25" i="23" s="1"/>
  <c r="AA94" i="23"/>
  <c r="AA21" i="23" a="1"/>
  <c r="AA21" i="23" s="1"/>
  <c r="AA24" i="23" a="1"/>
  <c r="AA24" i="23" s="1"/>
  <c r="AA97" i="23"/>
  <c r="AA20" i="23" a="1"/>
  <c r="AA20" i="23" s="1"/>
  <c r="AA23" i="23" a="1"/>
  <c r="AA23" i="23" s="1"/>
  <c r="AA22" i="23" a="1"/>
  <c r="AA22" i="23" s="1"/>
  <c r="AA96" i="23"/>
  <c r="AA19" i="23" a="1"/>
  <c r="AA19" i="23" s="1"/>
  <c r="X97" i="23"/>
  <c r="X94" i="23"/>
  <c r="X24" i="23" a="1"/>
  <c r="X24" i="23" s="1"/>
  <c r="X23" i="23" a="1"/>
  <c r="X23" i="23" s="1"/>
  <c r="X21" i="23" a="1"/>
  <c r="X21" i="23" s="1"/>
  <c r="X20" i="23" a="1"/>
  <c r="X20" i="23" s="1"/>
  <c r="X22" i="23" a="1"/>
  <c r="X22" i="23" s="1"/>
  <c r="X25" i="23" a="1"/>
  <c r="X25" i="23" s="1"/>
  <c r="X19" i="23" a="1"/>
  <c r="X19" i="23" s="1"/>
  <c r="X95" i="23"/>
  <c r="X96" i="23"/>
  <c r="AD23" i="23" a="1"/>
  <c r="AD23" i="23" s="1"/>
  <c r="AD24" i="23" a="1"/>
  <c r="AD24" i="23" s="1"/>
  <c r="AD96" i="23"/>
  <c r="AD19" i="23" a="1"/>
  <c r="AD19" i="23" s="1"/>
  <c r="AD95" i="23"/>
  <c r="AD94" i="23"/>
  <c r="AD22" i="23" a="1"/>
  <c r="AD22" i="23" s="1"/>
  <c r="AD20" i="23" a="1"/>
  <c r="AD20" i="23" s="1"/>
  <c r="AD97" i="23"/>
  <c r="AD25" i="23" a="1"/>
  <c r="AD25" i="23" s="1"/>
  <c r="AD21" i="23" a="1"/>
  <c r="AD21" i="23" s="1"/>
  <c r="Y25" i="23" a="1"/>
  <c r="Y25" i="23" s="1"/>
  <c r="Y19" i="23" a="1"/>
  <c r="Y19" i="23" s="1"/>
  <c r="Y21" i="23" a="1"/>
  <c r="Y21" i="23" s="1"/>
  <c r="Y24" i="23" a="1"/>
  <c r="Y24" i="23" s="1"/>
  <c r="Y20" i="23" a="1"/>
  <c r="Y20" i="23" s="1"/>
  <c r="Y95" i="23"/>
  <c r="Y97" i="23"/>
  <c r="Y22" i="23" a="1"/>
  <c r="Y22" i="23" s="1"/>
  <c r="Y23" i="23" a="1"/>
  <c r="Y23" i="23" s="1"/>
  <c r="Y94" i="23"/>
  <c r="Y96" i="23"/>
  <c r="BC24" i="23" a="1"/>
  <c r="BC24" i="23" s="1"/>
  <c r="BC96" i="23"/>
  <c r="BC97" i="23"/>
  <c r="BC23" i="23" a="1"/>
  <c r="BC23" i="23" s="1"/>
  <c r="BC20" i="23" a="1"/>
  <c r="BC20" i="23" s="1"/>
  <c r="BC21" i="23" a="1"/>
  <c r="BC21" i="23" s="1"/>
  <c r="BC25" i="23" a="1"/>
  <c r="BC25" i="23" s="1"/>
  <c r="BC22" i="23" a="1"/>
  <c r="BC22" i="23" s="1"/>
  <c r="BC95" i="23"/>
  <c r="BC19" i="23" a="1"/>
  <c r="BC19" i="23" s="1"/>
  <c r="BC94" i="23"/>
  <c r="AJ96" i="23"/>
  <c r="AJ95" i="23"/>
  <c r="AJ94" i="23"/>
  <c r="AJ21" i="23" a="1"/>
  <c r="AJ21" i="23" s="1"/>
  <c r="AJ97" i="23"/>
  <c r="AJ23" i="23" a="1"/>
  <c r="AJ23" i="23" s="1"/>
  <c r="AJ22" i="23" a="1"/>
  <c r="AJ22" i="23" s="1"/>
  <c r="AJ19" i="23" a="1"/>
  <c r="AJ19" i="23" s="1"/>
  <c r="AJ20" i="23" a="1"/>
  <c r="AJ20" i="23" s="1"/>
  <c r="AJ25" i="23" a="1"/>
  <c r="AJ25" i="23" s="1"/>
  <c r="AJ24" i="23" a="1"/>
  <c r="AJ24" i="23" s="1"/>
  <c r="BB96" i="23"/>
  <c r="BB95" i="23"/>
  <c r="BB25" i="23" a="1"/>
  <c r="BB25" i="23" s="1"/>
  <c r="BB97" i="23"/>
  <c r="BB94" i="23"/>
  <c r="BB21" i="23" a="1"/>
  <c r="BB21" i="23" s="1"/>
  <c r="BB20" i="23" a="1"/>
  <c r="BB20" i="23" s="1"/>
  <c r="BB22" i="23" a="1"/>
  <c r="BB22" i="23" s="1"/>
  <c r="BB23" i="23" a="1"/>
  <c r="BB23" i="23" s="1"/>
  <c r="BB24" i="23" a="1"/>
  <c r="BB24" i="23" s="1"/>
  <c r="BB19" i="23" a="1"/>
  <c r="BB19" i="23" s="1"/>
  <c r="BW94" i="23"/>
  <c r="BW20" i="23" a="1"/>
  <c r="BW20" i="23" s="1"/>
  <c r="BW24" i="23" a="1"/>
  <c r="BW24" i="23" s="1"/>
  <c r="BW21" i="23" a="1"/>
  <c r="BW21" i="23" s="1"/>
  <c r="BW23" i="23" a="1"/>
  <c r="BW23" i="23" s="1"/>
  <c r="BW96" i="23"/>
  <c r="BW25" i="23" a="1"/>
  <c r="BW25" i="23" s="1"/>
  <c r="BW97" i="23"/>
  <c r="BW95" i="23"/>
  <c r="BW19" i="23" a="1"/>
  <c r="BW19" i="23" s="1"/>
  <c r="BW22" i="23" a="1"/>
  <c r="BW22" i="23" s="1"/>
  <c r="D23" i="23" a="1"/>
  <c r="D23" i="23" s="1"/>
  <c r="D96" i="23"/>
  <c r="D19" i="23" a="1"/>
  <c r="D19" i="23" s="1"/>
  <c r="D24" i="23" a="1"/>
  <c r="D24" i="23" s="1"/>
  <c r="D22" i="23" a="1"/>
  <c r="D22" i="23" s="1"/>
  <c r="D21" i="23" a="1"/>
  <c r="D21" i="23" s="1"/>
  <c r="D95" i="23"/>
  <c r="D20" i="23" a="1"/>
  <c r="D20" i="23" s="1"/>
  <c r="D94" i="23"/>
  <c r="D25" i="23" a="1"/>
  <c r="D25" i="23" s="1"/>
  <c r="D97" i="23"/>
  <c r="BX19" i="23" a="1"/>
  <c r="BX19" i="23" s="1"/>
  <c r="BX23" i="23" a="1"/>
  <c r="BX23" i="23" s="1"/>
  <c r="BX94" i="23"/>
  <c r="BX95" i="23"/>
  <c r="BX24" i="23" a="1"/>
  <c r="BX24" i="23" s="1"/>
  <c r="BX97" i="23"/>
  <c r="BX96" i="23"/>
  <c r="BX22" i="23" a="1"/>
  <c r="BX22" i="23" s="1"/>
  <c r="BX21" i="23" a="1"/>
  <c r="BX21" i="23" s="1"/>
  <c r="BX25" i="23" a="1"/>
  <c r="BX25" i="23" s="1"/>
  <c r="BX20" i="23" a="1"/>
  <c r="BX20" i="23" s="1"/>
  <c r="T21" i="23" a="1"/>
  <c r="T21" i="23" s="1"/>
  <c r="T95" i="23"/>
  <c r="T94" i="23"/>
  <c r="T24" i="23" a="1"/>
  <c r="T24" i="23" s="1"/>
  <c r="T97" i="23"/>
  <c r="T22" i="23" a="1"/>
  <c r="T22" i="23" s="1"/>
  <c r="T25" i="23" a="1"/>
  <c r="T25" i="23" s="1"/>
  <c r="T96" i="23"/>
  <c r="T20" i="23" a="1"/>
  <c r="T20" i="23" s="1"/>
  <c r="T23" i="23" a="1"/>
  <c r="T23" i="23" s="1"/>
  <c r="T19" i="23" a="1"/>
  <c r="T19" i="23" s="1"/>
  <c r="CV96" i="23"/>
  <c r="CV25" i="23" a="1"/>
  <c r="CV25" i="23" s="1"/>
  <c r="CV94" i="23"/>
  <c r="CV24" i="23" a="1"/>
  <c r="CV24" i="23" s="1"/>
  <c r="CV21" i="23" a="1"/>
  <c r="CV21" i="23" s="1"/>
  <c r="CV19" i="23" a="1"/>
  <c r="CV19" i="23" s="1"/>
  <c r="CV95" i="23"/>
  <c r="CV22" i="23" a="1"/>
  <c r="CV22" i="23" s="1"/>
  <c r="CV97" i="23"/>
  <c r="CV20" i="23" a="1"/>
  <c r="CV20" i="23" s="1"/>
  <c r="CV23" i="23" a="1"/>
  <c r="CV23" i="23" s="1"/>
  <c r="BT97" i="23"/>
  <c r="BT25" i="23" a="1"/>
  <c r="BT25" i="23" s="1"/>
  <c r="BT21" i="23" a="1"/>
  <c r="BT21" i="23" s="1"/>
  <c r="BT19" i="23" a="1"/>
  <c r="BT19" i="23" s="1"/>
  <c r="BT94" i="23"/>
  <c r="BT96" i="23"/>
  <c r="BT20" i="23" a="1"/>
  <c r="BT20" i="23" s="1"/>
  <c r="BT23" i="23" a="1"/>
  <c r="BT23" i="23" s="1"/>
  <c r="BT24" i="23" a="1"/>
  <c r="BT24" i="23" s="1"/>
  <c r="BT22" i="23" a="1"/>
  <c r="BT22" i="23" s="1"/>
  <c r="BT95" i="23"/>
  <c r="S96" i="23"/>
  <c r="S94" i="23"/>
  <c r="S21" i="23" a="1"/>
  <c r="S21" i="23" s="1"/>
  <c r="S97" i="23"/>
  <c r="S24" i="23" a="1"/>
  <c r="S24" i="23" s="1"/>
  <c r="S22" i="23" a="1"/>
  <c r="S22" i="23" s="1"/>
  <c r="S20" i="23" a="1"/>
  <c r="S20" i="23" s="1"/>
  <c r="S23" i="23" a="1"/>
  <c r="S23" i="23" s="1"/>
  <c r="S25" i="23" a="1"/>
  <c r="S25" i="23" s="1"/>
  <c r="S19" i="23" a="1"/>
  <c r="S19" i="23" s="1"/>
  <c r="S95" i="23"/>
  <c r="Q96" i="23"/>
  <c r="Q20" i="23" a="1"/>
  <c r="Q20" i="23" s="1"/>
  <c r="Q19" i="23" a="1"/>
  <c r="Q19" i="23" s="1"/>
  <c r="Q24" i="23" a="1"/>
  <c r="Q24" i="23" s="1"/>
  <c r="Q21" i="23" a="1"/>
  <c r="Q21" i="23" s="1"/>
  <c r="Q97" i="23"/>
  <c r="Q25" i="23" a="1"/>
  <c r="Q25" i="23" s="1"/>
  <c r="Q23" i="23" a="1"/>
  <c r="Q23" i="23" s="1"/>
  <c r="Q22" i="23" a="1"/>
  <c r="Q22" i="23" s="1"/>
  <c r="Q94" i="23"/>
  <c r="Q95" i="23"/>
  <c r="CP21" i="23" a="1"/>
  <c r="CP21" i="23" s="1"/>
  <c r="CP19" i="23" a="1"/>
  <c r="CP19" i="23" s="1"/>
  <c r="CP20" i="23" a="1"/>
  <c r="CP20" i="23" s="1"/>
  <c r="CP95" i="23"/>
  <c r="CP97" i="23"/>
  <c r="CP24" i="23" a="1"/>
  <c r="CP24" i="23" s="1"/>
  <c r="CP96" i="23"/>
  <c r="CP94" i="23"/>
  <c r="CP23" i="23" a="1"/>
  <c r="CP23" i="23" s="1"/>
  <c r="CP22" i="23" a="1"/>
  <c r="CP22" i="23" s="1"/>
  <c r="CP25" i="23" a="1"/>
  <c r="CP25" i="23" s="1"/>
  <c r="CB97" i="23"/>
  <c r="CB20" i="23" a="1"/>
  <c r="CB20" i="23" s="1"/>
  <c r="CB24" i="23" a="1"/>
  <c r="CB24" i="23" s="1"/>
  <c r="CB23" i="23" a="1"/>
  <c r="CB23" i="23" s="1"/>
  <c r="CB95" i="23"/>
  <c r="CB19" i="23" a="1"/>
  <c r="CB19" i="23" s="1"/>
  <c r="CB96" i="23"/>
  <c r="CB21" i="23" a="1"/>
  <c r="CB21" i="23" s="1"/>
  <c r="CB94" i="23"/>
  <c r="CB25" i="23" a="1"/>
  <c r="CB25" i="23" s="1"/>
  <c r="CB22" i="23" a="1"/>
  <c r="CB22" i="23" s="1"/>
  <c r="CD23" i="23" a="1"/>
  <c r="CD23" i="23" s="1"/>
  <c r="CD24" i="23" a="1"/>
  <c r="CD24" i="23" s="1"/>
  <c r="CD21" i="23" a="1"/>
  <c r="CD21" i="23" s="1"/>
  <c r="CD20" i="23" a="1"/>
  <c r="CD20" i="23" s="1"/>
  <c r="CD94" i="23"/>
  <c r="CD19" i="23" a="1"/>
  <c r="CD19" i="23" s="1"/>
  <c r="CD97" i="23"/>
  <c r="CD25" i="23" a="1"/>
  <c r="CD25" i="23" s="1"/>
  <c r="CD22" i="23" a="1"/>
  <c r="CD22" i="23" s="1"/>
  <c r="CD96" i="23"/>
  <c r="CD95" i="23"/>
  <c r="R96" i="23"/>
  <c r="R94" i="23"/>
  <c r="R21" i="23" a="1"/>
  <c r="R21" i="23" s="1"/>
  <c r="R22" i="23" a="1"/>
  <c r="R22" i="23" s="1"/>
  <c r="R97" i="23"/>
  <c r="R95" i="23"/>
  <c r="R24" i="23" a="1"/>
  <c r="R24" i="23" s="1"/>
  <c r="R25" i="23" a="1"/>
  <c r="R25" i="23" s="1"/>
  <c r="R23" i="23" a="1"/>
  <c r="R23" i="23" s="1"/>
  <c r="R19" i="23" a="1"/>
  <c r="R19" i="23" s="1"/>
  <c r="R20" i="23" a="1"/>
  <c r="R20" i="23" s="1"/>
  <c r="AW8" i="23" a="1"/>
  <c r="AW8" i="23" s="1"/>
  <c r="AE8" i="23" a="1"/>
  <c r="AE8" i="23" s="1"/>
  <c r="B3" i="10"/>
  <c r="C129" i="23"/>
  <c r="C130" i="23" s="1"/>
  <c r="D8" i="23" a="1"/>
  <c r="D8" i="23" s="1"/>
  <c r="BK8" i="23" a="1"/>
  <c r="BK8" i="23" s="1"/>
  <c r="C127" i="23"/>
  <c r="AP8" i="23" a="1"/>
  <c r="AP8" i="23" s="1"/>
  <c r="BO8" i="23" a="1"/>
  <c r="BO8" i="23" s="1"/>
  <c r="CG8" i="23" a="1"/>
  <c r="CG8" i="23" s="1"/>
  <c r="E8" i="23" a="1"/>
  <c r="E8" i="23" s="1"/>
  <c r="K8" i="23" a="1"/>
  <c r="K8" i="23" s="1"/>
  <c r="CO8" i="23" a="1"/>
  <c r="CO8" i="23" s="1"/>
  <c r="CX8" i="23" a="1"/>
  <c r="CX8" i="23" s="1"/>
  <c r="O8" i="23" a="1"/>
  <c r="O8" i="23" s="1"/>
  <c r="BB8" i="23" a="1"/>
  <c r="BB8" i="23" s="1"/>
  <c r="CP8" i="23" a="1"/>
  <c r="CP8" i="23" s="1"/>
  <c r="BC8" i="23" a="1"/>
  <c r="BC8" i="23" s="1"/>
  <c r="BA8" i="23" a="1"/>
  <c r="BA8" i="23" s="1"/>
  <c r="S8" i="23" a="1"/>
  <c r="S8" i="23" s="1"/>
  <c r="AF8" i="23" a="1"/>
  <c r="AF8" i="23" s="1"/>
  <c r="CS8" i="23" a="1"/>
  <c r="CS8" i="23" s="1"/>
  <c r="BV8" i="23" a="1"/>
  <c r="BV8" i="23" s="1"/>
  <c r="CN8" i="23" a="1"/>
  <c r="CN8" i="23" s="1"/>
  <c r="T8" i="23" a="1"/>
  <c r="T8" i="23" s="1"/>
  <c r="N8" i="23" a="1"/>
  <c r="N8" i="23" s="1"/>
  <c r="H8" i="23" a="1"/>
  <c r="H8" i="23" s="1"/>
  <c r="BE8" i="23" a="1"/>
  <c r="BE8" i="23" s="1"/>
  <c r="I8" i="23" a="1"/>
  <c r="I8" i="23" s="1"/>
  <c r="AL8" i="23" a="1"/>
  <c r="AL8" i="23" s="1"/>
  <c r="P8" i="23" a="1"/>
  <c r="P8" i="23" s="1"/>
  <c r="AV8" i="23" a="1"/>
  <c r="AV8" i="23" s="1"/>
  <c r="AR8" i="23" a="1"/>
  <c r="AR8" i="23" s="1"/>
  <c r="CT8" i="23" a="1"/>
  <c r="CT8" i="23" s="1"/>
  <c r="BM8" i="23" a="1"/>
  <c r="BM8" i="23" s="1"/>
  <c r="BG8" i="23" a="1"/>
  <c r="BG8" i="23" s="1"/>
  <c r="CU8" i="23" a="1"/>
  <c r="CU8" i="23" s="1"/>
  <c r="R8" i="23" a="1"/>
  <c r="R8" i="23" s="1"/>
  <c r="AH8" i="23" a="1"/>
  <c r="AH8" i="23" s="1"/>
  <c r="CF8" i="23" a="1"/>
  <c r="CF8" i="23" s="1"/>
  <c r="BD8" i="23" a="1"/>
  <c r="BD8" i="23" s="1"/>
  <c r="M8" i="23" a="1"/>
  <c r="M8" i="23" s="1"/>
  <c r="CR8" i="23" a="1"/>
  <c r="CR8" i="23" s="1"/>
  <c r="DJ8" i="23" a="1"/>
  <c r="DJ8" i="23" s="1"/>
  <c r="CW8" i="23" a="1"/>
  <c r="CW8" i="23" s="1"/>
  <c r="AU8" i="23" a="1"/>
  <c r="AU8" i="23" s="1"/>
  <c r="CQ8" i="23" a="1"/>
  <c r="CQ8" i="23" s="1"/>
  <c r="CL8" i="23" a="1"/>
  <c r="CL8" i="23" s="1"/>
  <c r="BQ8" i="23" a="1"/>
  <c r="BQ8" i="23" s="1"/>
  <c r="AS8" i="23" a="1"/>
  <c r="AS8" i="23" s="1"/>
  <c r="BI8" i="23" a="1"/>
  <c r="BI8" i="23" s="1"/>
  <c r="AI8" i="23" a="1"/>
  <c r="AI8" i="23" s="1"/>
  <c r="V8" i="23" a="1"/>
  <c r="V8" i="23" s="1"/>
  <c r="BN8" i="23" a="1"/>
  <c r="BN8" i="23" s="1"/>
  <c r="AK8" i="23" a="1"/>
  <c r="AK8" i="23" s="1"/>
  <c r="CA8" i="23" a="1"/>
  <c r="CA8" i="23" s="1"/>
  <c r="BZ8" i="23" a="1"/>
  <c r="BZ8" i="23" s="1"/>
  <c r="BR8" i="23" a="1"/>
  <c r="BR8" i="23" s="1"/>
  <c r="X8" i="23" a="1"/>
  <c r="X8" i="23" s="1"/>
  <c r="BH8" i="23" a="1"/>
  <c r="BH8" i="23" s="1"/>
  <c r="CV8" i="23" a="1"/>
  <c r="CV8" i="23" s="1"/>
  <c r="BW8" i="23" a="1"/>
  <c r="BW8" i="23" s="1"/>
  <c r="AJ8" i="23" a="1"/>
  <c r="AJ8" i="23" s="1"/>
  <c r="Y8" i="23" a="1"/>
  <c r="Y8" i="23" s="1"/>
  <c r="AM8" i="23" a="1"/>
  <c r="AM8" i="23" s="1"/>
  <c r="F8" i="23" a="1"/>
  <c r="F8" i="23" s="1"/>
  <c r="CB8" i="23" a="1"/>
  <c r="CB8" i="23" s="1"/>
  <c r="AN8" i="23" a="1"/>
  <c r="AN8" i="23" s="1"/>
  <c r="AA8" i="23" a="1"/>
  <c r="AA8" i="23" s="1"/>
  <c r="AD8" i="23" a="1"/>
  <c r="AD8" i="23" s="1"/>
  <c r="Z8" i="23" a="1"/>
  <c r="Z8" i="23" s="1"/>
  <c r="AY8" i="23" a="1"/>
  <c r="AY8" i="23" s="1"/>
  <c r="CI8" i="23" a="1"/>
  <c r="CI8" i="23" s="1"/>
  <c r="U8" i="23" a="1"/>
  <c r="U8" i="23" s="1"/>
  <c r="AB8" i="23" a="1"/>
  <c r="AB8" i="23" s="1"/>
  <c r="J8" i="23" a="1"/>
  <c r="J8" i="23" s="1"/>
  <c r="AQ8" i="23" a="1"/>
  <c r="AQ8" i="23" s="1"/>
  <c r="DK8" i="23" a="1"/>
  <c r="DK8" i="23" s="1"/>
  <c r="Q8" i="23" a="1"/>
  <c r="Q8" i="23" s="1"/>
  <c r="BS8" i="23" a="1"/>
  <c r="BS8" i="23" s="1"/>
  <c r="BT8" i="23" a="1"/>
  <c r="BT8" i="23" s="1"/>
  <c r="CD8" i="23" a="1"/>
  <c r="CD8" i="23" s="1"/>
  <c r="BJ8" i="23" a="1"/>
  <c r="BJ8" i="23" s="1"/>
  <c r="BP8" i="23" a="1"/>
  <c r="BP8" i="23" s="1"/>
  <c r="AG8" i="23" a="1"/>
  <c r="AG8" i="23" s="1"/>
  <c r="AC8" i="23" a="1"/>
  <c r="AC8" i="23" s="1"/>
  <c r="CE8" i="23" a="1"/>
  <c r="CE8" i="23" s="1"/>
  <c r="W8" i="23" a="1"/>
  <c r="W8" i="23" s="1"/>
  <c r="BF8" i="23" a="1"/>
  <c r="BF8" i="23" s="1"/>
  <c r="CC8" i="23" a="1"/>
  <c r="CC8" i="23" s="1"/>
  <c r="AZ8" i="23" a="1"/>
  <c r="AZ8" i="23" s="1"/>
  <c r="L8" i="23" a="1"/>
  <c r="L8" i="23" s="1"/>
  <c r="AX8" i="23" a="1"/>
  <c r="AX8" i="23" s="1"/>
  <c r="G8" i="23" a="1"/>
  <c r="G8" i="23" s="1"/>
  <c r="CK8" i="23" a="1"/>
  <c r="CK8" i="23" s="1"/>
  <c r="CJ8" i="23" a="1"/>
  <c r="CJ8" i="23" s="1"/>
  <c r="CM8" i="23" a="1"/>
  <c r="CM8" i="23" s="1"/>
  <c r="BY8" i="23" a="1"/>
  <c r="BY8" i="23" s="1"/>
  <c r="BU8" i="23" a="1"/>
  <c r="BU8" i="23" s="1"/>
  <c r="BL8" i="23" a="1"/>
  <c r="BL8" i="23" s="1"/>
  <c r="AT8" i="23" a="1"/>
  <c r="AT8" i="23" s="1"/>
  <c r="BX8" i="23" a="1"/>
  <c r="BX8" i="23" s="1"/>
  <c r="AO8" i="23" a="1"/>
  <c r="AO8" i="23" s="1"/>
  <c r="CH8" i="23" a="1"/>
  <c r="CH8" i="23" s="1"/>
  <c r="C8" i="23" a="1"/>
  <c r="C8" i="23" s="1"/>
  <c r="CX94" i="23"/>
  <c r="CX22" i="23" a="1"/>
  <c r="CX22" i="23" s="1"/>
  <c r="CX21" i="23" a="1"/>
  <c r="CX21" i="23" s="1"/>
  <c r="CX25" i="23" a="1"/>
  <c r="CX25" i="23" s="1"/>
  <c r="CX23" i="23" a="1"/>
  <c r="CX23" i="23" s="1"/>
  <c r="CX19" i="23" a="1"/>
  <c r="CX19" i="23" s="1"/>
  <c r="CX95" i="23"/>
  <c r="CX97" i="23"/>
  <c r="CX20" i="23" a="1"/>
  <c r="CX20" i="23" s="1"/>
  <c r="CX24" i="23" a="1"/>
  <c r="CX24" i="23" s="1"/>
  <c r="CX96" i="23"/>
  <c r="CQ19" i="23" a="1"/>
  <c r="CQ19" i="23" s="1"/>
  <c r="CQ23" i="23" a="1"/>
  <c r="CQ23" i="23" s="1"/>
  <c r="CQ20" i="23" a="1"/>
  <c r="CQ20" i="23" s="1"/>
  <c r="CQ96" i="23"/>
  <c r="CQ25" i="23" a="1"/>
  <c r="CQ25" i="23" s="1"/>
  <c r="CQ95" i="23"/>
  <c r="CQ22" i="23" a="1"/>
  <c r="CQ22" i="23" s="1"/>
  <c r="CQ21" i="23" a="1"/>
  <c r="CQ21" i="23" s="1"/>
  <c r="CQ24" i="23" a="1"/>
  <c r="CQ24" i="23" s="1"/>
  <c r="CQ97" i="23"/>
  <c r="CQ94" i="23"/>
  <c r="BQ20" i="23" a="1"/>
  <c r="BQ20" i="23" s="1"/>
  <c r="BQ23" i="23" a="1"/>
  <c r="BQ23" i="23" s="1"/>
  <c r="BQ96" i="23"/>
  <c r="BQ94" i="23"/>
  <c r="BQ19" i="23" a="1"/>
  <c r="BQ19" i="23" s="1"/>
  <c r="BQ95" i="23"/>
  <c r="BQ22" i="23" a="1"/>
  <c r="BQ22" i="23" s="1"/>
  <c r="BQ24" i="23" a="1"/>
  <c r="BQ24" i="23" s="1"/>
  <c r="BQ25" i="23" a="1"/>
  <c r="BQ25" i="23" s="1"/>
  <c r="BQ21" i="23" a="1"/>
  <c r="BQ21" i="23" s="1"/>
  <c r="BQ97" i="23"/>
  <c r="BA25" i="23" a="1"/>
  <c r="BA25" i="23" s="1"/>
  <c r="BA21" i="23" a="1"/>
  <c r="BA21" i="23" s="1"/>
  <c r="BA19" i="23" a="1"/>
  <c r="BA19" i="23" s="1"/>
  <c r="BA23" i="23" a="1"/>
  <c r="BA23" i="23" s="1"/>
  <c r="BA95" i="23"/>
  <c r="BA24" i="23" a="1"/>
  <c r="BA24" i="23" s="1"/>
  <c r="BA94" i="23"/>
  <c r="BA20" i="23" a="1"/>
  <c r="BA20" i="23" s="1"/>
  <c r="BA97" i="23"/>
  <c r="BA96" i="23"/>
  <c r="BA22" i="23" a="1"/>
  <c r="BA22" i="23" s="1"/>
  <c r="BV97" i="23"/>
  <c r="BV24" i="23" a="1"/>
  <c r="BV24" i="23" s="1"/>
  <c r="BV23" i="23" a="1"/>
  <c r="BV23" i="23" s="1"/>
  <c r="BV21" i="23" a="1"/>
  <c r="BV21" i="23" s="1"/>
  <c r="BV25" i="23" a="1"/>
  <c r="BV25" i="23" s="1"/>
  <c r="BV95" i="23"/>
  <c r="BV96" i="23"/>
  <c r="BV94" i="23"/>
  <c r="BV22" i="23" a="1"/>
  <c r="BV22" i="23" s="1"/>
  <c r="BV19" i="23" a="1"/>
  <c r="BV19" i="23" s="1"/>
  <c r="BV20" i="23" a="1"/>
  <c r="BV20" i="23" s="1"/>
  <c r="AP24" i="23" a="1"/>
  <c r="AP24" i="23" s="1"/>
  <c r="AP97" i="23"/>
  <c r="AP21" i="23" a="1"/>
  <c r="AP21" i="23" s="1"/>
  <c r="AP19" i="23" a="1"/>
  <c r="AP19" i="23" s="1"/>
  <c r="AP95" i="23"/>
  <c r="AP22" i="23" a="1"/>
  <c r="AP22" i="23" s="1"/>
  <c r="AP94" i="23"/>
  <c r="AP23" i="23" a="1"/>
  <c r="AP23" i="23" s="1"/>
  <c r="AP25" i="23" a="1"/>
  <c r="AP25" i="23" s="1"/>
  <c r="AP20" i="23" a="1"/>
  <c r="AP20" i="23" s="1"/>
  <c r="AP96" i="23"/>
  <c r="W24" i="23" a="1"/>
  <c r="W24" i="23" s="1"/>
  <c r="W97" i="23"/>
  <c r="W94" i="23"/>
  <c r="W22" i="23" a="1"/>
  <c r="W22" i="23" s="1"/>
  <c r="W20" i="23" a="1"/>
  <c r="W20" i="23" s="1"/>
  <c r="W23" i="23" a="1"/>
  <c r="W23" i="23" s="1"/>
  <c r="W25" i="23" a="1"/>
  <c r="W25" i="23" s="1"/>
  <c r="W21" i="23" a="1"/>
  <c r="W21" i="23" s="1"/>
  <c r="W19" i="23" a="1"/>
  <c r="W19" i="23" s="1"/>
  <c r="W95" i="23"/>
  <c r="W96" i="23"/>
  <c r="AG19" i="23" a="1"/>
  <c r="AG19" i="23" s="1"/>
  <c r="AG23" i="23" a="1"/>
  <c r="AG23" i="23" s="1"/>
  <c r="AG20" i="23" a="1"/>
  <c r="AG20" i="23" s="1"/>
  <c r="AG95" i="23"/>
  <c r="AG25" i="23" a="1"/>
  <c r="AG25" i="23" s="1"/>
  <c r="AG96" i="23"/>
  <c r="AG97" i="23"/>
  <c r="AG22" i="23" a="1"/>
  <c r="AG22" i="23" s="1"/>
  <c r="AG24" i="23" a="1"/>
  <c r="AG24" i="23" s="1"/>
  <c r="AG21" i="23" a="1"/>
  <c r="AG21" i="23" s="1"/>
  <c r="AG94" i="23"/>
  <c r="AH25" i="23" a="1"/>
  <c r="AH25" i="23" s="1"/>
  <c r="AH95" i="23"/>
  <c r="AH97" i="23"/>
  <c r="AH96" i="23"/>
  <c r="AH94" i="23"/>
  <c r="AH21" i="23" a="1"/>
  <c r="AH21" i="23" s="1"/>
  <c r="AH23" i="23" a="1"/>
  <c r="AH23" i="23" s="1"/>
  <c r="AH20" i="23" a="1"/>
  <c r="AH20" i="23" s="1"/>
  <c r="AH19" i="23" a="1"/>
  <c r="AH19" i="23" s="1"/>
  <c r="AH24" i="23" a="1"/>
  <c r="AH24" i="23" s="1"/>
  <c r="AH22" i="23" a="1"/>
  <c r="AH22" i="23" s="1"/>
  <c r="J96" i="23"/>
  <c r="J19" i="23" a="1"/>
  <c r="J19" i="23" s="1"/>
  <c r="J21" i="23" a="1"/>
  <c r="J21" i="23" s="1"/>
  <c r="J95" i="23"/>
  <c r="J23" i="23" a="1"/>
  <c r="J23" i="23" s="1"/>
  <c r="J25" i="23" a="1"/>
  <c r="J25" i="23" s="1"/>
  <c r="J22" i="23" a="1"/>
  <c r="J22" i="23" s="1"/>
  <c r="J97" i="23"/>
  <c r="J24" i="23" a="1"/>
  <c r="J24" i="23" s="1"/>
  <c r="J20" i="23" a="1"/>
  <c r="J20" i="23" s="1"/>
  <c r="J94" i="23"/>
  <c r="K24" i="23" a="1"/>
  <c r="K24" i="23" s="1"/>
  <c r="K96" i="23"/>
  <c r="K95" i="23"/>
  <c r="K25" i="23" a="1"/>
  <c r="K25" i="23" s="1"/>
  <c r="K22" i="23" a="1"/>
  <c r="K22" i="23" s="1"/>
  <c r="K23" i="23" a="1"/>
  <c r="K23" i="23" s="1"/>
  <c r="K94" i="23"/>
  <c r="K97" i="23"/>
  <c r="K20" i="23" a="1"/>
  <c r="K20" i="23" s="1"/>
  <c r="K19" i="23" a="1"/>
  <c r="K19" i="23" s="1"/>
  <c r="K21" i="23" a="1"/>
  <c r="K21" i="23" s="1"/>
  <c r="BL20" i="23" a="1"/>
  <c r="BL20" i="23" s="1"/>
  <c r="BL97" i="23"/>
  <c r="BL22" i="23" a="1"/>
  <c r="BL22" i="23" s="1"/>
  <c r="BL96" i="23"/>
  <c r="BL95" i="23"/>
  <c r="BL23" i="23" a="1"/>
  <c r="BL23" i="23" s="1"/>
  <c r="BL21" i="23" a="1"/>
  <c r="BL21" i="23" s="1"/>
  <c r="BL94" i="23"/>
  <c r="BL24" i="23" a="1"/>
  <c r="BL24" i="23" s="1"/>
  <c r="BL25" i="23" a="1"/>
  <c r="BL25" i="23" s="1"/>
  <c r="BL19" i="23" a="1"/>
  <c r="BL19" i="23" s="1"/>
  <c r="BJ21" i="23" a="1"/>
  <c r="BJ21" i="23" s="1"/>
  <c r="BJ25" i="23" a="1"/>
  <c r="BJ25" i="23" s="1"/>
  <c r="BJ94" i="23"/>
  <c r="BJ22" i="23" a="1"/>
  <c r="BJ22" i="23" s="1"/>
  <c r="BJ24" i="23" a="1"/>
  <c r="BJ24" i="23" s="1"/>
  <c r="BJ95" i="23"/>
  <c r="BJ20" i="23" a="1"/>
  <c r="BJ20" i="23" s="1"/>
  <c r="BJ19" i="23" a="1"/>
  <c r="BJ19" i="23" s="1"/>
  <c r="BJ97" i="23"/>
  <c r="BJ23" i="23" a="1"/>
  <c r="BJ23" i="23" s="1"/>
  <c r="BJ96" i="23"/>
  <c r="CW24" i="23" a="1"/>
  <c r="CW24" i="23" s="1"/>
  <c r="CW22" i="23" a="1"/>
  <c r="CW22" i="23" s="1"/>
  <c r="CW21" i="23" a="1"/>
  <c r="CW21" i="23" s="1"/>
  <c r="CW19" i="23" a="1"/>
  <c r="CW19" i="23" s="1"/>
  <c r="CW20" i="23" a="1"/>
  <c r="CW20" i="23" s="1"/>
  <c r="CW97" i="23"/>
  <c r="CW96" i="23"/>
  <c r="CW23" i="23" a="1"/>
  <c r="CW23" i="23" s="1"/>
  <c r="CW94" i="23"/>
  <c r="CW25" i="23" a="1"/>
  <c r="CW25" i="23" s="1"/>
  <c r="CW95" i="23"/>
  <c r="N19" i="23" a="1"/>
  <c r="N19" i="23" s="1"/>
  <c r="N95" i="23"/>
  <c r="N21" i="23" a="1"/>
  <c r="N21" i="23" s="1"/>
  <c r="N25" i="23" a="1"/>
  <c r="N25" i="23" s="1"/>
  <c r="N20" i="23" a="1"/>
  <c r="N20" i="23" s="1"/>
  <c r="N97" i="23"/>
  <c r="N23" i="23" a="1"/>
  <c r="N23" i="23" s="1"/>
  <c r="N94" i="23"/>
  <c r="N96" i="23"/>
  <c r="N24" i="23" a="1"/>
  <c r="N24" i="23" s="1"/>
  <c r="N22" i="23" a="1"/>
  <c r="N22" i="23" s="1"/>
  <c r="AQ94" i="23"/>
  <c r="AQ19" i="23" a="1"/>
  <c r="AQ19" i="23" s="1"/>
  <c r="AQ23" i="23" a="1"/>
  <c r="AQ23" i="23" s="1"/>
  <c r="AQ95" i="23"/>
  <c r="AQ24" i="23" a="1"/>
  <c r="AQ24" i="23" s="1"/>
  <c r="AQ97" i="23"/>
  <c r="AQ22" i="23" a="1"/>
  <c r="AQ22" i="23" s="1"/>
  <c r="AQ96" i="23"/>
  <c r="AQ25" i="23" a="1"/>
  <c r="AQ25" i="23" s="1"/>
  <c r="AQ20" i="23" a="1"/>
  <c r="AQ20" i="23" s="1"/>
  <c r="AQ21" i="23" a="1"/>
  <c r="AQ21" i="23" s="1"/>
  <c r="AZ97" i="23"/>
  <c r="AZ21" i="23" a="1"/>
  <c r="AZ21" i="23" s="1"/>
  <c r="AZ96" i="23"/>
  <c r="AZ22" i="23" a="1"/>
  <c r="AZ22" i="23" s="1"/>
  <c r="AZ19" i="23" a="1"/>
  <c r="AZ19" i="23" s="1"/>
  <c r="AZ20" i="23" a="1"/>
  <c r="AZ20" i="23" s="1"/>
  <c r="AZ94" i="23"/>
  <c r="AZ25" i="23" a="1"/>
  <c r="AZ25" i="23" s="1"/>
  <c r="AZ95" i="23"/>
  <c r="AZ24" i="23" a="1"/>
  <c r="AZ24" i="23" s="1"/>
  <c r="AZ23" i="23" a="1"/>
  <c r="AZ23" i="23" s="1"/>
  <c r="DD119" i="23" l="1" a="1"/>
  <c r="DD119" i="23" s="1"/>
  <c r="DD103" i="23" a="1"/>
  <c r="DD103" i="23" s="1"/>
  <c r="DD118" i="23"/>
  <c r="DD16" i="23" a="1"/>
  <c r="DD16" i="23" s="1"/>
  <c r="DD93" i="23"/>
  <c r="DD105" i="23" a="1"/>
  <c r="DD105" i="23" s="1"/>
  <c r="DD10" i="23"/>
  <c r="DD120" i="23" s="1" a="1"/>
  <c r="DD120" i="23" s="1"/>
  <c r="DD108" i="23" a="1"/>
  <c r="DD108" i="23" s="1"/>
  <c r="DD14" i="23" a="1"/>
  <c r="DD14" i="23" s="1"/>
  <c r="DD111" i="23" a="1"/>
  <c r="DD111" i="23" s="1"/>
  <c r="DD102" i="23"/>
  <c r="DE119" i="23" a="1"/>
  <c r="DE119" i="23" s="1"/>
  <c r="DE111" i="23" a="1"/>
  <c r="DE111" i="23" s="1"/>
  <c r="DE108" i="23" a="1"/>
  <c r="DE108" i="23" s="1"/>
  <c r="DE105" i="23" a="1"/>
  <c r="DE105" i="23" s="1"/>
  <c r="DE104" i="23" a="1"/>
  <c r="DE104" i="23" s="1"/>
  <c r="DE103" i="23" a="1"/>
  <c r="DE103" i="23" s="1"/>
  <c r="DE16" i="23" a="1"/>
  <c r="DE16" i="23" s="1"/>
  <c r="DE14" i="23" a="1"/>
  <c r="DE14" i="23" s="1"/>
  <c r="DE10" i="23"/>
  <c r="DE120" i="23" s="1" a="1"/>
  <c r="DE120" i="23" s="1"/>
  <c r="DE93" i="23"/>
  <c r="DE102" i="23"/>
  <c r="DE118" i="23"/>
  <c r="DD124" i="23" a="1"/>
  <c r="DD124" i="23" s="1"/>
  <c r="DD109" i="23" a="1"/>
  <c r="DD109" i="23" s="1"/>
  <c r="CY111" i="23" a="1"/>
  <c r="CY111" i="23" s="1"/>
  <c r="DA119" i="23" a="1"/>
  <c r="DA119" i="23" s="1"/>
  <c r="DA118" i="23"/>
  <c r="DA111" i="23" a="1"/>
  <c r="DA111" i="23" s="1"/>
  <c r="DA116" i="23" s="1"/>
  <c r="DA103" i="23" a="1"/>
  <c r="DA103" i="23" s="1"/>
  <c r="DA102" i="23"/>
  <c r="DA110" i="23" s="1" a="1"/>
  <c r="DA110" i="23" s="1"/>
  <c r="DA93" i="23"/>
  <c r="DA16" i="23" a="1"/>
  <c r="DA16" i="23" s="1"/>
  <c r="DA108" i="23" a="1"/>
  <c r="DA108" i="23" s="1"/>
  <c r="DA114" i="23" s="1"/>
  <c r="DA14" i="23" a="1"/>
  <c r="DA14" i="23" s="1"/>
  <c r="DA105" i="23" a="1"/>
  <c r="DA105" i="23" s="1"/>
  <c r="Q42" i="1" s="1"/>
  <c r="DA104" i="23" a="1"/>
  <c r="DA104" i="23" s="1"/>
  <c r="O42" i="1" s="1"/>
  <c r="BK42" i="1" s="1"/>
  <c r="BJ42" i="1" s="1"/>
  <c r="BL42" i="1" s="1"/>
  <c r="DB119" i="23" a="1"/>
  <c r="DB119" i="23" s="1"/>
  <c r="DB111" i="23" a="1"/>
  <c r="DB111" i="23" s="1"/>
  <c r="DB108" i="23" a="1"/>
  <c r="DB108" i="23" s="1"/>
  <c r="DB105" i="23" a="1"/>
  <c r="DB105" i="23" s="1"/>
  <c r="DB104" i="23" a="1"/>
  <c r="DB104" i="23" s="1"/>
  <c r="DB124" i="23" s="1" a="1"/>
  <c r="DB124" i="23" s="1"/>
  <c r="DB103" i="23" a="1"/>
  <c r="DB103" i="23" s="1"/>
  <c r="DB16" i="23" a="1"/>
  <c r="DB16" i="23" s="1"/>
  <c r="DB14" i="23" a="1"/>
  <c r="DB14" i="23" s="1"/>
  <c r="DB10" i="23"/>
  <c r="DB15" i="23" s="1" a="1"/>
  <c r="DB15" i="23" s="1"/>
  <c r="DB93" i="23"/>
  <c r="DB102" i="23"/>
  <c r="DB118" i="23"/>
  <c r="DC119" i="23" a="1"/>
  <c r="DC119" i="23" s="1"/>
  <c r="DC111" i="23" a="1"/>
  <c r="DC111" i="23" s="1"/>
  <c r="DC108" i="23" a="1"/>
  <c r="DC108" i="23" s="1"/>
  <c r="DC105" i="23" a="1"/>
  <c r="DC105" i="23" s="1"/>
  <c r="Q44" i="1" s="1"/>
  <c r="DC104" i="23" a="1"/>
  <c r="DC104" i="23" s="1"/>
  <c r="DC103" i="23" a="1"/>
  <c r="DC103" i="23" s="1"/>
  <c r="DC16" i="23" a="1"/>
  <c r="DC16" i="23" s="1"/>
  <c r="DC14" i="23" a="1"/>
  <c r="DC14" i="23" s="1"/>
  <c r="DC10" i="23"/>
  <c r="DC120" i="23" s="1" a="1"/>
  <c r="DC120" i="23" s="1"/>
  <c r="DC93" i="23"/>
  <c r="DC102" i="23"/>
  <c r="DC110" i="23" s="1" a="1"/>
  <c r="DC110" i="23" s="1"/>
  <c r="DC118" i="23"/>
  <c r="DA15" i="23" a="1"/>
  <c r="DA15" i="23" s="1"/>
  <c r="CY119" i="23" a="1"/>
  <c r="CY119" i="23" s="1"/>
  <c r="CY105" i="23" a="1"/>
  <c r="CY105" i="23" s="1"/>
  <c r="Q40" i="1" s="1"/>
  <c r="CY118" i="23"/>
  <c r="CY10" i="23"/>
  <c r="CY15" i="23" s="1" a="1"/>
  <c r="CY15" i="23" s="1"/>
  <c r="CY14" i="23" a="1"/>
  <c r="CY14" i="23" s="1"/>
  <c r="CY104" i="23" a="1"/>
  <c r="CY104" i="23" s="1"/>
  <c r="CY109" i="23" s="1" a="1"/>
  <c r="CY109" i="23" s="1"/>
  <c r="S40" i="1" s="1"/>
  <c r="CY108" i="23" a="1"/>
  <c r="CY108" i="23" s="1"/>
  <c r="CY16" i="23" a="1"/>
  <c r="CY16" i="23" s="1"/>
  <c r="CY93" i="23"/>
  <c r="CY102" i="23"/>
  <c r="CY110" i="23" s="1" a="1"/>
  <c r="CY110" i="23" s="1"/>
  <c r="CZ10" i="23"/>
  <c r="CZ15" i="23" s="1" a="1"/>
  <c r="CZ15" i="23" s="1"/>
  <c r="CZ14" i="23" a="1"/>
  <c r="CZ14" i="23" s="1"/>
  <c r="CZ16" i="23" a="1"/>
  <c r="CZ16" i="23" s="1"/>
  <c r="CZ93" i="23"/>
  <c r="CZ102" i="23"/>
  <c r="CZ103" i="23" a="1"/>
  <c r="CZ103" i="23" s="1"/>
  <c r="CZ104" i="23" a="1"/>
  <c r="CZ104" i="23" s="1"/>
  <c r="CZ105" i="23" a="1"/>
  <c r="CZ105" i="23" s="1"/>
  <c r="Q41" i="1" s="1"/>
  <c r="CZ108" i="23" a="1"/>
  <c r="CZ108" i="23" s="1"/>
  <c r="CZ111" i="23" a="1"/>
  <c r="CZ111" i="23" s="1"/>
  <c r="CZ118" i="23"/>
  <c r="CZ119" i="23" a="1"/>
  <c r="CZ119" i="23" s="1"/>
  <c r="CE108" i="23" a="1"/>
  <c r="CE108" i="23" s="1"/>
  <c r="CE14" i="23" a="1"/>
  <c r="CE14" i="23" s="1"/>
  <c r="CE129" i="23"/>
  <c r="CE130" i="23" s="1"/>
  <c r="CE105" i="23" a="1"/>
  <c r="CE105" i="23" s="1"/>
  <c r="Q24" i="1" s="1"/>
  <c r="CE10" i="23"/>
  <c r="CE120" i="23" s="1" a="1"/>
  <c r="CE120" i="23" s="1"/>
  <c r="CE104" i="23" a="1"/>
  <c r="CE104" i="23" s="1"/>
  <c r="CE109" i="23" s="1" a="1"/>
  <c r="CE109" i="23" s="1"/>
  <c r="S24" i="1" s="1"/>
  <c r="CE103" i="23" a="1"/>
  <c r="CE103" i="23" s="1"/>
  <c r="CE93" i="23"/>
  <c r="CE127" i="23"/>
  <c r="CE119" i="23" a="1"/>
  <c r="CE119" i="23" s="1"/>
  <c r="CE118" i="23"/>
  <c r="CE111" i="23" a="1"/>
  <c r="CE111" i="23" s="1"/>
  <c r="CE16" i="23" a="1"/>
  <c r="CE16" i="23" s="1"/>
  <c r="CE102" i="23"/>
  <c r="CX103" i="23" a="1"/>
  <c r="CX103" i="23" s="1"/>
  <c r="CX102" i="23"/>
  <c r="CX119" i="23" a="1"/>
  <c r="CX119" i="23" s="1"/>
  <c r="CX118" i="23"/>
  <c r="CX105" i="23" a="1"/>
  <c r="CX105" i="23" s="1"/>
  <c r="Q19" i="1" s="1"/>
  <c r="CX14" i="23" a="1"/>
  <c r="CX14" i="23" s="1"/>
  <c r="CX10" i="23"/>
  <c r="CX15" i="23" s="1" a="1"/>
  <c r="CX15" i="23" s="1"/>
  <c r="CX16" i="23" a="1"/>
  <c r="CX16" i="23" s="1"/>
  <c r="CX93" i="23"/>
  <c r="CX108" i="23" a="1"/>
  <c r="CX108" i="23" s="1"/>
  <c r="CX104" i="23" a="1"/>
  <c r="CX104" i="23" s="1"/>
  <c r="CX111" i="23" a="1"/>
  <c r="CX111" i="23" s="1"/>
  <c r="AG14" i="23" a="1"/>
  <c r="AG14" i="23" s="1"/>
  <c r="AG119" i="23" a="1"/>
  <c r="AG119" i="23" s="1"/>
  <c r="AG108" i="23" a="1"/>
  <c r="AG108" i="23" s="1"/>
  <c r="AG93" i="23"/>
  <c r="AG104" i="23" a="1"/>
  <c r="AG104" i="23" s="1"/>
  <c r="AG109" i="23" s="1" a="1"/>
  <c r="AG109" i="23" s="1"/>
  <c r="AG103" i="23" a="1"/>
  <c r="AG103" i="23" s="1"/>
  <c r="AG127" i="23"/>
  <c r="AG16" i="23" a="1"/>
  <c r="AG16" i="23" s="1"/>
  <c r="AG105" i="23" a="1"/>
  <c r="AG105" i="23" s="1"/>
  <c r="AG129" i="23"/>
  <c r="AG130" i="23" s="1"/>
  <c r="AG10" i="23"/>
  <c r="AG15" i="23" s="1" a="1"/>
  <c r="AG15" i="23" s="1"/>
  <c r="AG118" i="23"/>
  <c r="AG111" i="23" a="1"/>
  <c r="AG111" i="23" s="1"/>
  <c r="AG102" i="23"/>
  <c r="AS16" i="23" a="1"/>
  <c r="AS16" i="23" s="1"/>
  <c r="AS14" i="23" a="1"/>
  <c r="AS14" i="23" s="1"/>
  <c r="AS93" i="23"/>
  <c r="AS105" i="23" a="1"/>
  <c r="AS105" i="23" s="1"/>
  <c r="AS108" i="23" a="1"/>
  <c r="AS108" i="23" s="1"/>
  <c r="AS10" i="23"/>
  <c r="AS102" i="23"/>
  <c r="AS110" i="23" s="1" a="1"/>
  <c r="AS110" i="23" s="1"/>
  <c r="AS119" i="23" a="1"/>
  <c r="AS119" i="23" s="1"/>
  <c r="AS103" i="23" a="1"/>
  <c r="AS103" i="23" s="1"/>
  <c r="AS104" i="23" a="1"/>
  <c r="AS104" i="23" s="1"/>
  <c r="AS109" i="23" s="1" a="1"/>
  <c r="AS109" i="23" s="1"/>
  <c r="AS111" i="23" a="1"/>
  <c r="AS111" i="23" s="1"/>
  <c r="AS129" i="23"/>
  <c r="AS130" i="23" s="1"/>
  <c r="AS127" i="23"/>
  <c r="AS118" i="23"/>
  <c r="CV103" i="23" a="1"/>
  <c r="CV103" i="23" s="1"/>
  <c r="CV108" i="23" a="1"/>
  <c r="CV108" i="23" s="1"/>
  <c r="CV10" i="23"/>
  <c r="CV120" i="23" s="1" a="1"/>
  <c r="CV120" i="23" s="1"/>
  <c r="CV118" i="23"/>
  <c r="CV111" i="23" a="1"/>
  <c r="CV111" i="23" s="1"/>
  <c r="CV16" i="23" a="1"/>
  <c r="CV16" i="23" s="1"/>
  <c r="CV105" i="23" a="1"/>
  <c r="CV105" i="23" s="1"/>
  <c r="Q14" i="1" s="1"/>
  <c r="CV14" i="23" a="1"/>
  <c r="CV14" i="23" s="1"/>
  <c r="CV93" i="23"/>
  <c r="CV119" i="23" a="1"/>
  <c r="CV119" i="23" s="1"/>
  <c r="CV102" i="23"/>
  <c r="CV104" i="23" a="1"/>
  <c r="CV104" i="23" s="1"/>
  <c r="CV124" i="23" s="1" a="1"/>
  <c r="CV124" i="23" s="1"/>
  <c r="AB102" i="23"/>
  <c r="AB10" i="23"/>
  <c r="AB120" i="23" s="1" a="1"/>
  <c r="AB120" i="23" s="1"/>
  <c r="AB118" i="23"/>
  <c r="AB16" i="23" a="1"/>
  <c r="AB16" i="23" s="1"/>
  <c r="AB119" i="23" a="1"/>
  <c r="AB119" i="23" s="1"/>
  <c r="AB93" i="23"/>
  <c r="AB129" i="23"/>
  <c r="AB130" i="23" s="1"/>
  <c r="AB127" i="23"/>
  <c r="AB111" i="23" a="1"/>
  <c r="AB111" i="23" s="1"/>
  <c r="AB103" i="23" a="1"/>
  <c r="AB103" i="23" s="1"/>
  <c r="AB104" i="23" a="1"/>
  <c r="AB104" i="23" s="1"/>
  <c r="AB109" i="23" s="1" a="1"/>
  <c r="AB109" i="23" s="1"/>
  <c r="AB14" i="23" a="1"/>
  <c r="AB14" i="23" s="1"/>
  <c r="AB105" i="23" a="1"/>
  <c r="AB105" i="23" s="1"/>
  <c r="AB108" i="23" a="1"/>
  <c r="AB108" i="23" s="1"/>
  <c r="N108" i="23" a="1"/>
  <c r="N108" i="23" s="1"/>
  <c r="N10" i="23"/>
  <c r="N93" i="23"/>
  <c r="N111" i="23" a="1"/>
  <c r="N111" i="23" s="1"/>
  <c r="N127" i="23"/>
  <c r="N102" i="23"/>
  <c r="N129" i="23"/>
  <c r="N130" i="23" s="1"/>
  <c r="N103" i="23" a="1"/>
  <c r="N103" i="23" s="1"/>
  <c r="N104" i="23" a="1"/>
  <c r="N104" i="23" s="1"/>
  <c r="N124" i="23" s="1" a="1"/>
  <c r="N124" i="23" s="1"/>
  <c r="N14" i="23" a="1"/>
  <c r="N14" i="23" s="1"/>
  <c r="N16" i="23" a="1"/>
  <c r="N16" i="23" s="1"/>
  <c r="N105" i="23" a="1"/>
  <c r="N105" i="23" s="1"/>
  <c r="Q11" i="1" s="1"/>
  <c r="N119" i="23" a="1"/>
  <c r="N119" i="23" s="1"/>
  <c r="N118" i="23"/>
  <c r="CO127" i="23"/>
  <c r="CO108" i="23" a="1"/>
  <c r="CO108" i="23" s="1"/>
  <c r="CO119" i="23" a="1"/>
  <c r="CO119" i="23" s="1"/>
  <c r="CO129" i="23"/>
  <c r="CO130" i="23" s="1"/>
  <c r="CO104" i="23" a="1"/>
  <c r="CO104" i="23" s="1"/>
  <c r="CO124" i="23" s="1" a="1"/>
  <c r="CO124" i="23" s="1"/>
  <c r="CO14" i="23" a="1"/>
  <c r="CO14" i="23" s="1"/>
  <c r="CO103" i="23" a="1"/>
  <c r="CO103" i="23" s="1"/>
  <c r="CO111" i="23" a="1"/>
  <c r="CO111" i="23" s="1"/>
  <c r="CO118" i="23"/>
  <c r="CO105" i="23" a="1"/>
  <c r="CO105" i="23" s="1"/>
  <c r="Q35" i="1" s="1"/>
  <c r="CO10" i="23"/>
  <c r="CO93" i="23"/>
  <c r="CO102" i="23"/>
  <c r="CO16" i="23" a="1"/>
  <c r="CO16" i="23" s="1"/>
  <c r="Z127" i="23"/>
  <c r="Z103" i="23" a="1"/>
  <c r="Z103" i="23" s="1"/>
  <c r="Z10" i="23"/>
  <c r="Z128" i="23" s="1"/>
  <c r="Z93" i="23"/>
  <c r="Z118" i="23"/>
  <c r="Z105" i="23" a="1"/>
  <c r="Z105" i="23" s="1"/>
  <c r="Z16" i="23" a="1"/>
  <c r="Z16" i="23" s="1"/>
  <c r="Z129" i="23"/>
  <c r="Z130" i="23" s="1"/>
  <c r="Z119" i="23" a="1"/>
  <c r="Z119" i="23" s="1"/>
  <c r="Z102" i="23"/>
  <c r="Z14" i="23" a="1"/>
  <c r="Z14" i="23" s="1"/>
  <c r="Z108" i="23" a="1"/>
  <c r="Z108" i="23" s="1"/>
  <c r="Z111" i="23" a="1"/>
  <c r="Z111" i="23" s="1"/>
  <c r="Z104" i="23" a="1"/>
  <c r="Z104" i="23" s="1"/>
  <c r="Z124" i="23" s="1" a="1"/>
  <c r="Z124" i="23" s="1"/>
  <c r="CD129" i="23"/>
  <c r="CD130" i="23" s="1"/>
  <c r="CD16" i="23" a="1"/>
  <c r="CD16" i="23" s="1"/>
  <c r="CD118" i="23"/>
  <c r="CD108" i="23" a="1"/>
  <c r="CD108" i="23" s="1"/>
  <c r="CD10" i="23"/>
  <c r="CD15" i="23" s="1" a="1"/>
  <c r="CD15" i="23" s="1"/>
  <c r="CD119" i="23" a="1"/>
  <c r="CD119" i="23" s="1"/>
  <c r="CD111" i="23" a="1"/>
  <c r="CD111" i="23" s="1"/>
  <c r="CD104" i="23" a="1"/>
  <c r="CD104" i="23" s="1"/>
  <c r="CD124" i="23" s="1" a="1"/>
  <c r="CD124" i="23" s="1"/>
  <c r="CD14" i="23" a="1"/>
  <c r="CD14" i="23" s="1"/>
  <c r="CD103" i="23" a="1"/>
  <c r="CD103" i="23" s="1"/>
  <c r="CD102" i="23"/>
  <c r="CD110" i="23" s="1" a="1"/>
  <c r="CD110" i="23" s="1"/>
  <c r="CD127" i="23"/>
  <c r="CD105" i="23" a="1"/>
  <c r="CD105" i="23" s="1"/>
  <c r="CD93" i="23"/>
  <c r="O93" i="23"/>
  <c r="O16" i="23" a="1"/>
  <c r="O16" i="23" s="1"/>
  <c r="O10" i="23"/>
  <c r="O15" i="23" s="1" a="1"/>
  <c r="O15" i="23" s="1"/>
  <c r="O127" i="23"/>
  <c r="O108" i="23" a="1"/>
  <c r="O108" i="23" s="1"/>
  <c r="O119" i="23" a="1"/>
  <c r="O119" i="23" s="1"/>
  <c r="O118" i="23"/>
  <c r="O104" i="23" a="1"/>
  <c r="O104" i="23" s="1"/>
  <c r="O124" i="23" s="1" a="1"/>
  <c r="O124" i="23" s="1"/>
  <c r="O14" i="23" a="1"/>
  <c r="O14" i="23" s="1"/>
  <c r="O102" i="23"/>
  <c r="O129" i="23"/>
  <c r="O130" i="23" s="1"/>
  <c r="O103" i="23" a="1"/>
  <c r="O103" i="23" s="1"/>
  <c r="O111" i="23" a="1"/>
  <c r="O111" i="23" s="1"/>
  <c r="O105" i="23" a="1"/>
  <c r="O105" i="23" s="1"/>
  <c r="Q12" i="1" s="1"/>
  <c r="X16" i="23" a="1"/>
  <c r="X16" i="23" s="1"/>
  <c r="X127" i="23"/>
  <c r="X105" i="23" a="1"/>
  <c r="X105" i="23" s="1"/>
  <c r="X118" i="23"/>
  <c r="X10" i="23"/>
  <c r="X128" i="23" s="1"/>
  <c r="X103" i="23" a="1"/>
  <c r="X103" i="23" s="1"/>
  <c r="X102" i="23"/>
  <c r="X111" i="23" a="1"/>
  <c r="X111" i="23" s="1"/>
  <c r="X93" i="23"/>
  <c r="X108" i="23" a="1"/>
  <c r="X108" i="23" s="1"/>
  <c r="X104" i="23" a="1"/>
  <c r="X104" i="23" s="1"/>
  <c r="X109" i="23" s="1" a="1"/>
  <c r="X109" i="23" s="1"/>
  <c r="X119" i="23" a="1"/>
  <c r="X119" i="23" s="1"/>
  <c r="X14" i="23" a="1"/>
  <c r="X14" i="23" s="1"/>
  <c r="X129" i="23"/>
  <c r="X130" i="23" s="1"/>
  <c r="G129" i="23"/>
  <c r="G130" i="23" s="1"/>
  <c r="G93" i="23"/>
  <c r="G105" i="23" a="1"/>
  <c r="G105" i="23" s="1"/>
  <c r="Q8" i="1" s="1"/>
  <c r="G103" i="23" a="1"/>
  <c r="G103" i="23" s="1"/>
  <c r="G108" i="23" a="1"/>
  <c r="G108" i="23" s="1"/>
  <c r="G119" i="23" a="1"/>
  <c r="G119" i="23" s="1"/>
  <c r="G104" i="23" a="1"/>
  <c r="G104" i="23" s="1"/>
  <c r="G109" i="23" s="1" a="1"/>
  <c r="G109" i="23" s="1"/>
  <c r="S8" i="1" s="1"/>
  <c r="G14" i="23" a="1"/>
  <c r="G14" i="23" s="1"/>
  <c r="G10" i="23"/>
  <c r="G15" i="23" s="1" a="1"/>
  <c r="G15" i="23" s="1"/>
  <c r="G111" i="23" a="1"/>
  <c r="G111" i="23" s="1"/>
  <c r="G118" i="23"/>
  <c r="G102" i="23"/>
  <c r="G16" i="23" a="1"/>
  <c r="G16" i="23" s="1"/>
  <c r="G127" i="23"/>
  <c r="CS105" i="23" a="1"/>
  <c r="CS105" i="23" s="1"/>
  <c r="Q18" i="1" s="1"/>
  <c r="CS119" i="23" a="1"/>
  <c r="CS119" i="23" s="1"/>
  <c r="CS118" i="23"/>
  <c r="CS10" i="23"/>
  <c r="CS104" i="23" a="1"/>
  <c r="CS104" i="23" s="1"/>
  <c r="CS109" i="23" s="1" a="1"/>
  <c r="CS109" i="23" s="1"/>
  <c r="S18" i="1" s="1"/>
  <c r="CS16" i="23" a="1"/>
  <c r="CS16" i="23" s="1"/>
  <c r="CS111" i="23" a="1"/>
  <c r="CS111" i="23" s="1"/>
  <c r="CS93" i="23"/>
  <c r="CS14" i="23" a="1"/>
  <c r="CS14" i="23" s="1"/>
  <c r="CS108" i="23" a="1"/>
  <c r="CS108" i="23" s="1"/>
  <c r="CS103" i="23" a="1"/>
  <c r="CS103" i="23" s="1"/>
  <c r="CS102" i="23"/>
  <c r="CA119" i="23" a="1"/>
  <c r="CA119" i="23" s="1"/>
  <c r="CA103" i="23" a="1"/>
  <c r="CA103" i="23" s="1"/>
  <c r="CA14" i="23" a="1"/>
  <c r="CA14" i="23" s="1"/>
  <c r="CA127" i="23"/>
  <c r="CA16" i="23" a="1"/>
  <c r="CA16" i="23" s="1"/>
  <c r="CA102" i="23"/>
  <c r="CA110" i="23" s="1" a="1"/>
  <c r="CA110" i="23" s="1"/>
  <c r="CA111" i="23" a="1"/>
  <c r="CA111" i="23" s="1"/>
  <c r="CA129" i="23"/>
  <c r="CA130" i="23" s="1"/>
  <c r="CA108" i="23" a="1"/>
  <c r="CA108" i="23" s="1"/>
  <c r="CA10" i="23"/>
  <c r="CA104" i="23" a="1"/>
  <c r="CA104" i="23" s="1"/>
  <c r="CA109" i="23" s="1" a="1"/>
  <c r="CA109" i="23" s="1"/>
  <c r="CA93" i="23"/>
  <c r="CA105" i="23" a="1"/>
  <c r="CA105" i="23" s="1"/>
  <c r="CA118" i="23"/>
  <c r="DJ129" i="23"/>
  <c r="DJ130" i="23" s="1"/>
  <c r="DJ119" i="23" a="1"/>
  <c r="DJ119" i="23" s="1"/>
  <c r="DJ111" i="23" a="1"/>
  <c r="DJ111" i="23" s="1"/>
  <c r="DJ105" i="23" a="1"/>
  <c r="DJ105" i="23" s="1"/>
  <c r="DJ14" i="23" a="1"/>
  <c r="DJ14" i="23" s="1"/>
  <c r="DJ93" i="23"/>
  <c r="DJ16" i="23" a="1"/>
  <c r="DJ16" i="23" s="1"/>
  <c r="DJ108" i="23" a="1"/>
  <c r="DJ108" i="23" s="1"/>
  <c r="DJ10" i="23"/>
  <c r="DJ15" i="23" s="1" a="1"/>
  <c r="DJ15" i="23" s="1"/>
  <c r="DJ104" i="23" a="1"/>
  <c r="DJ104" i="23" s="1"/>
  <c r="DJ124" i="23" s="1" a="1"/>
  <c r="DJ124" i="23" s="1"/>
  <c r="DJ102" i="23"/>
  <c r="DJ127" i="23"/>
  <c r="DJ118" i="23"/>
  <c r="DJ103" i="23" a="1"/>
  <c r="DJ103" i="23" s="1"/>
  <c r="AV129" i="23"/>
  <c r="AV130" i="23" s="1"/>
  <c r="AV93" i="23"/>
  <c r="AV14" i="23" a="1"/>
  <c r="AV14" i="23" s="1"/>
  <c r="AV104" i="23" a="1"/>
  <c r="AV104" i="23" s="1"/>
  <c r="AV111" i="23" a="1"/>
  <c r="AV111" i="23" s="1"/>
  <c r="AV103" i="23" a="1"/>
  <c r="AV103" i="23" s="1"/>
  <c r="AV127" i="23"/>
  <c r="AV16" i="23" a="1"/>
  <c r="AV16" i="23" s="1"/>
  <c r="AV10" i="23"/>
  <c r="AV120" i="23" s="1" a="1"/>
  <c r="AV120" i="23" s="1"/>
  <c r="AV105" i="23" a="1"/>
  <c r="AV105" i="23" s="1"/>
  <c r="AV118" i="23"/>
  <c r="AV102" i="23"/>
  <c r="AV108" i="23" a="1"/>
  <c r="AV108" i="23" s="1"/>
  <c r="AV119" i="23" a="1"/>
  <c r="AV119" i="23" s="1"/>
  <c r="S103" i="23" a="1"/>
  <c r="S103" i="23" s="1"/>
  <c r="S105" i="23" a="1"/>
  <c r="S105" i="23" s="1"/>
  <c r="S102" i="23"/>
  <c r="S110" i="23" s="1" a="1"/>
  <c r="S110" i="23" s="1"/>
  <c r="S129" i="23"/>
  <c r="S130" i="23" s="1"/>
  <c r="S10" i="23"/>
  <c r="S120" i="23" s="1" a="1"/>
  <c r="S120" i="23" s="1"/>
  <c r="S16" i="23" a="1"/>
  <c r="S16" i="23" s="1"/>
  <c r="S14" i="23" a="1"/>
  <c r="S14" i="23" s="1"/>
  <c r="S127" i="23"/>
  <c r="S118" i="23"/>
  <c r="S111" i="23" a="1"/>
  <c r="S111" i="23" s="1"/>
  <c r="S93" i="23"/>
  <c r="S104" i="23" a="1"/>
  <c r="S104" i="23" s="1"/>
  <c r="S109" i="23" s="1" a="1"/>
  <c r="S109" i="23" s="1"/>
  <c r="S108" i="23" a="1"/>
  <c r="S108" i="23" s="1"/>
  <c r="S119" i="23" a="1"/>
  <c r="S119" i="23" s="1"/>
  <c r="BO10" i="23"/>
  <c r="BO16" i="23" a="1"/>
  <c r="BO16" i="23" s="1"/>
  <c r="BO111" i="23" a="1"/>
  <c r="BO111" i="23" s="1"/>
  <c r="BO108" i="23" a="1"/>
  <c r="BO108" i="23" s="1"/>
  <c r="BO93" i="23"/>
  <c r="BO129" i="23"/>
  <c r="BO130" i="23" s="1"/>
  <c r="BO103" i="23" a="1"/>
  <c r="BO103" i="23" s="1"/>
  <c r="BO118" i="23"/>
  <c r="BO14" i="23" a="1"/>
  <c r="BO14" i="23" s="1"/>
  <c r="BO105" i="23" a="1"/>
  <c r="BO105" i="23" s="1"/>
  <c r="BO119" i="23" a="1"/>
  <c r="BO119" i="23" s="1"/>
  <c r="BO102" i="23"/>
  <c r="BO104" i="23" a="1"/>
  <c r="BO104" i="23" s="1"/>
  <c r="BO127" i="23"/>
  <c r="BY10" i="23"/>
  <c r="BY128" i="23" s="1"/>
  <c r="BY102" i="23"/>
  <c r="BY108" i="23" a="1"/>
  <c r="BY108" i="23" s="1"/>
  <c r="BY105" i="23" a="1"/>
  <c r="BY105" i="23" s="1"/>
  <c r="BY119" i="23" a="1"/>
  <c r="BY119" i="23" s="1"/>
  <c r="BY111" i="23" a="1"/>
  <c r="BY111" i="23" s="1"/>
  <c r="BY93" i="23"/>
  <c r="BY104" i="23" a="1"/>
  <c r="BY104" i="23" s="1"/>
  <c r="BY124" i="23" s="1" a="1"/>
  <c r="BY124" i="23" s="1"/>
  <c r="BY118" i="23"/>
  <c r="BY103" i="23" a="1"/>
  <c r="BY103" i="23" s="1"/>
  <c r="BY127" i="23"/>
  <c r="BY129" i="23"/>
  <c r="BY130" i="23" s="1"/>
  <c r="BY14" i="23" a="1"/>
  <c r="BY14" i="23" s="1"/>
  <c r="BY16" i="23" a="1"/>
  <c r="BY16" i="23" s="1"/>
  <c r="CM129" i="23"/>
  <c r="CM130" i="23" s="1"/>
  <c r="CM127" i="23"/>
  <c r="CM119" i="23" a="1"/>
  <c r="CM119" i="23" s="1"/>
  <c r="CM111" i="23" a="1"/>
  <c r="CM111" i="23" s="1"/>
  <c r="CM93" i="23"/>
  <c r="CM102" i="23"/>
  <c r="CM103" i="23" a="1"/>
  <c r="CM103" i="23" s="1"/>
  <c r="CM10" i="23"/>
  <c r="CM120" i="23" s="1" a="1"/>
  <c r="CM120" i="23" s="1"/>
  <c r="CM14" i="23" a="1"/>
  <c r="CM14" i="23" s="1"/>
  <c r="CM105" i="23" a="1"/>
  <c r="CM105" i="23" s="1"/>
  <c r="Q34" i="1" s="1"/>
  <c r="CM104" i="23" a="1"/>
  <c r="CM104" i="23" s="1"/>
  <c r="CM109" i="23" s="1" a="1"/>
  <c r="CM109" i="23" s="1"/>
  <c r="S34" i="1" s="1"/>
  <c r="CM108" i="23" a="1"/>
  <c r="CM108" i="23" s="1"/>
  <c r="CM118" i="23"/>
  <c r="CM16" i="23" a="1"/>
  <c r="CM16" i="23" s="1"/>
  <c r="T102" i="23"/>
  <c r="T110" i="23" s="1" a="1"/>
  <c r="T110" i="23" s="1"/>
  <c r="T103" i="23" a="1"/>
  <c r="T103" i="23" s="1"/>
  <c r="T10" i="23"/>
  <c r="T120" i="23" s="1" a="1"/>
  <c r="T120" i="23" s="1"/>
  <c r="T93" i="23"/>
  <c r="T118" i="23"/>
  <c r="T127" i="23"/>
  <c r="T16" i="23" a="1"/>
  <c r="T16" i="23" s="1"/>
  <c r="T119" i="23" a="1"/>
  <c r="T119" i="23" s="1"/>
  <c r="T129" i="23"/>
  <c r="T130" i="23" s="1"/>
  <c r="T105" i="23" a="1"/>
  <c r="T105" i="23" s="1"/>
  <c r="T111" i="23" a="1"/>
  <c r="T111" i="23" s="1"/>
  <c r="T104" i="23" a="1"/>
  <c r="T104" i="23" s="1"/>
  <c r="T124" i="23" s="1" a="1"/>
  <c r="T124" i="23" s="1"/>
  <c r="T14" i="23" a="1"/>
  <c r="T14" i="23" s="1"/>
  <c r="T108" i="23" a="1"/>
  <c r="T108" i="23" s="1"/>
  <c r="AE103" i="23" a="1"/>
  <c r="AE103" i="23" s="1"/>
  <c r="AE119" i="23" a="1"/>
  <c r="AE119" i="23" s="1"/>
  <c r="AE93" i="23"/>
  <c r="AE118" i="23"/>
  <c r="AE104" i="23" a="1"/>
  <c r="AE104" i="23" s="1"/>
  <c r="AE14" i="23" a="1"/>
  <c r="AE14" i="23" s="1"/>
  <c r="AE129" i="23"/>
  <c r="AE130" i="23" s="1"/>
  <c r="AE10" i="23"/>
  <c r="AE128" i="23" s="1"/>
  <c r="AE16" i="23" a="1"/>
  <c r="AE16" i="23" s="1"/>
  <c r="AE105" i="23" a="1"/>
  <c r="AE105" i="23" s="1"/>
  <c r="AE102" i="23"/>
  <c r="AE108" i="23" a="1"/>
  <c r="AE108" i="23" s="1"/>
  <c r="AE111" i="23" a="1"/>
  <c r="AE111" i="23" s="1"/>
  <c r="AE127" i="23"/>
  <c r="BJ104" i="23" a="1"/>
  <c r="BJ104" i="23" s="1"/>
  <c r="BJ124" i="23" s="1" a="1"/>
  <c r="BJ124" i="23" s="1"/>
  <c r="BJ108" i="23" a="1"/>
  <c r="BJ108" i="23" s="1"/>
  <c r="BJ102" i="23"/>
  <c r="BJ110" i="23" s="1" a="1"/>
  <c r="BJ110" i="23" s="1"/>
  <c r="BJ127" i="23"/>
  <c r="BJ93" i="23"/>
  <c r="BJ14" i="23" a="1"/>
  <c r="BJ14" i="23" s="1"/>
  <c r="BJ119" i="23" a="1"/>
  <c r="BJ119" i="23" s="1"/>
  <c r="BJ16" i="23" a="1"/>
  <c r="BJ16" i="23" s="1"/>
  <c r="BJ118" i="23"/>
  <c r="BJ10" i="23"/>
  <c r="BJ15" i="23" s="1" a="1"/>
  <c r="BJ15" i="23" s="1"/>
  <c r="BJ111" i="23" a="1"/>
  <c r="BJ111" i="23" s="1"/>
  <c r="BJ105" i="23" a="1"/>
  <c r="BJ105" i="23" s="1"/>
  <c r="BJ103" i="23" a="1"/>
  <c r="BJ103" i="23" s="1"/>
  <c r="BJ129" i="23"/>
  <c r="BJ130" i="23" s="1"/>
  <c r="AU10" i="23"/>
  <c r="AU120" i="23" s="1" a="1"/>
  <c r="AU120" i="23" s="1"/>
  <c r="AU118" i="23"/>
  <c r="AU16" i="23" a="1"/>
  <c r="AU16" i="23" s="1"/>
  <c r="AU104" i="23" a="1"/>
  <c r="AU104" i="23" s="1"/>
  <c r="AU124" i="23" s="1" a="1"/>
  <c r="AU124" i="23" s="1"/>
  <c r="AU14" i="23" a="1"/>
  <c r="AU14" i="23" s="1"/>
  <c r="AU129" i="23"/>
  <c r="AU130" i="23" s="1"/>
  <c r="AU111" i="23" a="1"/>
  <c r="AU111" i="23" s="1"/>
  <c r="AU93" i="23"/>
  <c r="AU102" i="23"/>
  <c r="AU110" i="23" s="1" a="1"/>
  <c r="AU110" i="23" s="1"/>
  <c r="AU105" i="23" a="1"/>
  <c r="AU105" i="23" s="1"/>
  <c r="AU119" i="23" a="1"/>
  <c r="AU119" i="23" s="1"/>
  <c r="AU108" i="23" a="1"/>
  <c r="AU108" i="23" s="1"/>
  <c r="AU103" i="23" a="1"/>
  <c r="AU103" i="23" s="1"/>
  <c r="AU127" i="23"/>
  <c r="E103" i="23" a="1"/>
  <c r="E103" i="23" s="1"/>
  <c r="E104" i="23" a="1"/>
  <c r="E104" i="23" s="1"/>
  <c r="E105" i="23" a="1"/>
  <c r="E105" i="23" s="1"/>
  <c r="E93" i="23"/>
  <c r="E108" i="23" a="1"/>
  <c r="E108" i="23" s="1"/>
  <c r="E10" i="23"/>
  <c r="E127" i="23"/>
  <c r="E129" i="23"/>
  <c r="E130" i="23" s="1"/>
  <c r="E118" i="23"/>
  <c r="E111" i="23" a="1"/>
  <c r="E111" i="23" s="1"/>
  <c r="E102" i="23"/>
  <c r="E110" i="23" s="1" a="1"/>
  <c r="E110" i="23" s="1"/>
  <c r="E16" i="23" a="1"/>
  <c r="E16" i="23" s="1"/>
  <c r="E119" i="23" a="1"/>
  <c r="E119" i="23" s="1"/>
  <c r="E14" i="23" a="1"/>
  <c r="E14" i="23" s="1"/>
  <c r="AA93" i="23"/>
  <c r="AA129" i="23"/>
  <c r="AA130" i="23" s="1"/>
  <c r="AA119" i="23" a="1"/>
  <c r="AA119" i="23" s="1"/>
  <c r="AA10" i="23"/>
  <c r="AA128" i="23" s="1"/>
  <c r="AA127" i="23"/>
  <c r="AA105" i="23" a="1"/>
  <c r="AA105" i="23" s="1"/>
  <c r="AA111" i="23" a="1"/>
  <c r="AA111" i="23" s="1"/>
  <c r="AA16" i="23" a="1"/>
  <c r="AA16" i="23" s="1"/>
  <c r="AA104" i="23" a="1"/>
  <c r="AA104" i="23" s="1"/>
  <c r="AA102" i="23"/>
  <c r="AA103" i="23" a="1"/>
  <c r="AA103" i="23" s="1"/>
  <c r="AA108" i="23" a="1"/>
  <c r="AA108" i="23" s="1"/>
  <c r="AA118" i="23"/>
  <c r="AA14" i="23" a="1"/>
  <c r="AA14" i="23" s="1"/>
  <c r="AR93" i="23"/>
  <c r="AR105" i="23" a="1"/>
  <c r="AR105" i="23" s="1"/>
  <c r="AR129" i="23"/>
  <c r="AR130" i="23" s="1"/>
  <c r="AR108" i="23" a="1"/>
  <c r="AR108" i="23" s="1"/>
  <c r="AR14" i="23" a="1"/>
  <c r="AR14" i="23" s="1"/>
  <c r="AR119" i="23" a="1"/>
  <c r="AR119" i="23" s="1"/>
  <c r="AR104" i="23" a="1"/>
  <c r="AR104" i="23" s="1"/>
  <c r="AR127" i="23"/>
  <c r="AR16" i="23" a="1"/>
  <c r="AR16" i="23" s="1"/>
  <c r="AR111" i="23" a="1"/>
  <c r="AR111" i="23" s="1"/>
  <c r="AR10" i="23"/>
  <c r="AR128" i="23" s="1"/>
  <c r="AR102" i="23"/>
  <c r="AR118" i="23"/>
  <c r="AR103" i="23" a="1"/>
  <c r="AR103" i="23" s="1"/>
  <c r="CH16" i="23" a="1"/>
  <c r="CH16" i="23" s="1"/>
  <c r="CH93" i="23"/>
  <c r="CH10" i="23"/>
  <c r="CH15" i="23" s="1" a="1"/>
  <c r="CH15" i="23" s="1"/>
  <c r="CH103" i="23" a="1"/>
  <c r="CH103" i="23" s="1"/>
  <c r="CH111" i="23" a="1"/>
  <c r="CH111" i="23" s="1"/>
  <c r="CH14" i="23" a="1"/>
  <c r="CH14" i="23" s="1"/>
  <c r="CH119" i="23" a="1"/>
  <c r="CH119" i="23" s="1"/>
  <c r="CH104" i="23" a="1"/>
  <c r="CH104" i="23" s="1"/>
  <c r="CH124" i="23" s="1" a="1"/>
  <c r="CH124" i="23" s="1"/>
  <c r="CH102" i="23"/>
  <c r="CH129" i="23"/>
  <c r="CH130" i="23" s="1"/>
  <c r="CH118" i="23"/>
  <c r="CH108" i="23" a="1"/>
  <c r="CH108" i="23" s="1"/>
  <c r="CH127" i="23"/>
  <c r="CH105" i="23" a="1"/>
  <c r="CH105" i="23" s="1"/>
  <c r="Q29" i="1" s="1"/>
  <c r="Q93" i="23"/>
  <c r="Q108" i="23" a="1"/>
  <c r="Q108" i="23" s="1"/>
  <c r="Q111" i="23" a="1"/>
  <c r="Q111" i="23" s="1"/>
  <c r="Q129" i="23"/>
  <c r="Q130" i="23" s="1"/>
  <c r="Q102" i="23"/>
  <c r="Q110" i="23" s="1" a="1"/>
  <c r="Q110" i="23" s="1"/>
  <c r="Q16" i="23" a="1"/>
  <c r="Q16" i="23" s="1"/>
  <c r="Q105" i="23" a="1"/>
  <c r="Q105" i="23" s="1"/>
  <c r="Q127" i="23"/>
  <c r="Q119" i="23" a="1"/>
  <c r="Q119" i="23" s="1"/>
  <c r="Q118" i="23"/>
  <c r="Q103" i="23" a="1"/>
  <c r="Q103" i="23" s="1"/>
  <c r="Q10" i="23"/>
  <c r="Q104" i="23" a="1"/>
  <c r="Q104" i="23" s="1"/>
  <c r="Q14" i="23" a="1"/>
  <c r="Q14" i="23" s="1"/>
  <c r="P127" i="23"/>
  <c r="P93" i="23"/>
  <c r="P10" i="23"/>
  <c r="P103" i="23" a="1"/>
  <c r="P103" i="23" s="1"/>
  <c r="P111" i="23" a="1"/>
  <c r="P111" i="23" s="1"/>
  <c r="P129" i="23"/>
  <c r="P130" i="23" s="1"/>
  <c r="P118" i="23"/>
  <c r="P108" i="23" a="1"/>
  <c r="P108" i="23" s="1"/>
  <c r="P119" i="23" a="1"/>
  <c r="P119" i="23" s="1"/>
  <c r="P104" i="23" a="1"/>
  <c r="P104" i="23" s="1"/>
  <c r="P124" i="23" s="1" a="1"/>
  <c r="P124" i="23" s="1"/>
  <c r="P14" i="23" a="1"/>
  <c r="P14" i="23" s="1"/>
  <c r="P105" i="23" a="1"/>
  <c r="P105" i="23" s="1"/>
  <c r="P16" i="23" a="1"/>
  <c r="P16" i="23" s="1"/>
  <c r="P102" i="23"/>
  <c r="AP10" i="23"/>
  <c r="AP120" i="23" s="1" a="1"/>
  <c r="AP120" i="23" s="1"/>
  <c r="AP102" i="23"/>
  <c r="AP119" i="23" a="1"/>
  <c r="AP119" i="23" s="1"/>
  <c r="AP93" i="23"/>
  <c r="AP104" i="23" a="1"/>
  <c r="AP104" i="23" s="1"/>
  <c r="AP16" i="23" a="1"/>
  <c r="AP16" i="23" s="1"/>
  <c r="AP108" i="23" a="1"/>
  <c r="AP108" i="23" s="1"/>
  <c r="AP118" i="23"/>
  <c r="AP103" i="23" a="1"/>
  <c r="AP103" i="23" s="1"/>
  <c r="AP14" i="23" a="1"/>
  <c r="AP14" i="23" s="1"/>
  <c r="AP111" i="23" a="1"/>
  <c r="AP111" i="23" s="1"/>
  <c r="AP105" i="23" a="1"/>
  <c r="AP105" i="23" s="1"/>
  <c r="AP129" i="23"/>
  <c r="AP130" i="23" s="1"/>
  <c r="AP127" i="23"/>
  <c r="BU104" i="23" a="1"/>
  <c r="BU104" i="23" s="1"/>
  <c r="BU109" i="23" s="1" a="1"/>
  <c r="BU109" i="23" s="1"/>
  <c r="BU129" i="23"/>
  <c r="BU130" i="23" s="1"/>
  <c r="BU102" i="23"/>
  <c r="BU110" i="23" s="1" a="1"/>
  <c r="BU110" i="23" s="1"/>
  <c r="BU10" i="23"/>
  <c r="BU128" i="23" s="1"/>
  <c r="BU108" i="23" a="1"/>
  <c r="BU108" i="23" s="1"/>
  <c r="BU119" i="23" a="1"/>
  <c r="BU119" i="23" s="1"/>
  <c r="BU14" i="23" a="1"/>
  <c r="BU14" i="23" s="1"/>
  <c r="BU105" i="23" a="1"/>
  <c r="BU105" i="23" s="1"/>
  <c r="BU127" i="23"/>
  <c r="BU111" i="23" a="1"/>
  <c r="BU111" i="23" s="1"/>
  <c r="BU16" i="23" a="1"/>
  <c r="BU16" i="23" s="1"/>
  <c r="BU103" i="23" a="1"/>
  <c r="BU103" i="23" s="1"/>
  <c r="BU118" i="23"/>
  <c r="BU93" i="23"/>
  <c r="AC103" i="23" a="1"/>
  <c r="AC103" i="23" s="1"/>
  <c r="AC102" i="23"/>
  <c r="AC108" i="23" a="1"/>
  <c r="AC108" i="23" s="1"/>
  <c r="AC111" i="23" a="1"/>
  <c r="AC111" i="23" s="1"/>
  <c r="AC104" i="23" a="1"/>
  <c r="AC104" i="23" s="1"/>
  <c r="AC124" i="23" s="1" a="1"/>
  <c r="AC124" i="23" s="1"/>
  <c r="AC127" i="23"/>
  <c r="AC129" i="23"/>
  <c r="AC130" i="23" s="1"/>
  <c r="AC119" i="23" a="1"/>
  <c r="AC119" i="23" s="1"/>
  <c r="AC10" i="23"/>
  <c r="AC120" i="23" s="1" a="1"/>
  <c r="AC120" i="23" s="1"/>
  <c r="AC105" i="23" a="1"/>
  <c r="AC105" i="23" s="1"/>
  <c r="Q17" i="1" s="1"/>
  <c r="AC93" i="23"/>
  <c r="AC14" i="23" a="1"/>
  <c r="AC14" i="23" s="1"/>
  <c r="AC118" i="23"/>
  <c r="AC16" i="23" a="1"/>
  <c r="AC16" i="23" s="1"/>
  <c r="BQ111" i="23" a="1"/>
  <c r="BQ111" i="23" s="1"/>
  <c r="BQ102" i="23"/>
  <c r="BQ105" i="23" a="1"/>
  <c r="BQ105" i="23" s="1"/>
  <c r="BQ118" i="23"/>
  <c r="BQ119" i="23" a="1"/>
  <c r="BQ119" i="23" s="1"/>
  <c r="BQ103" i="23" a="1"/>
  <c r="BQ103" i="23" s="1"/>
  <c r="BQ16" i="23" a="1"/>
  <c r="BQ16" i="23" s="1"/>
  <c r="BQ93" i="23"/>
  <c r="BQ108" i="23" a="1"/>
  <c r="BQ108" i="23" s="1"/>
  <c r="BQ129" i="23"/>
  <c r="BQ130" i="23" s="1"/>
  <c r="BQ10" i="23"/>
  <c r="BQ128" i="23" s="1"/>
  <c r="BQ104" i="23" a="1"/>
  <c r="BQ104" i="23" s="1"/>
  <c r="BQ124" i="23" s="1" a="1"/>
  <c r="BQ124" i="23" s="1"/>
  <c r="BQ14" i="23" a="1"/>
  <c r="BQ14" i="23" s="1"/>
  <c r="BQ127" i="23"/>
  <c r="BV103" i="23" a="1"/>
  <c r="BV103" i="23" s="1"/>
  <c r="BV102" i="23"/>
  <c r="BV129" i="23"/>
  <c r="BV130" i="23" s="1"/>
  <c r="BV127" i="23"/>
  <c r="BV10" i="23"/>
  <c r="BV120" i="23" s="1" a="1"/>
  <c r="BV120" i="23" s="1"/>
  <c r="BV16" i="23" a="1"/>
  <c r="BV16" i="23" s="1"/>
  <c r="BV118" i="23"/>
  <c r="BV108" i="23" a="1"/>
  <c r="BV108" i="23" s="1"/>
  <c r="BV119" i="23" a="1"/>
  <c r="BV119" i="23" s="1"/>
  <c r="BV93" i="23"/>
  <c r="BV14" i="23" a="1"/>
  <c r="BV14" i="23" s="1"/>
  <c r="BV111" i="23" a="1"/>
  <c r="BV111" i="23" s="1"/>
  <c r="BV104" i="23" a="1"/>
  <c r="BV104" i="23" s="1"/>
  <c r="BV109" i="23" s="1" a="1"/>
  <c r="BV109" i="23" s="1"/>
  <c r="BV105" i="23" a="1"/>
  <c r="BV105" i="23" s="1"/>
  <c r="BR14" i="23" a="1"/>
  <c r="BR14" i="23" s="1"/>
  <c r="BR103" i="23" a="1"/>
  <c r="BR103" i="23" s="1"/>
  <c r="BR127" i="23"/>
  <c r="BR102" i="23"/>
  <c r="BR16" i="23" a="1"/>
  <c r="BR16" i="23" s="1"/>
  <c r="BR118" i="23"/>
  <c r="BR104" i="23" a="1"/>
  <c r="BR104" i="23" s="1"/>
  <c r="BR105" i="23" a="1"/>
  <c r="BR105" i="23" s="1"/>
  <c r="BR10" i="23"/>
  <c r="BR119" i="23" a="1"/>
  <c r="BR119" i="23" s="1"/>
  <c r="BR129" i="23"/>
  <c r="BR130" i="23" s="1"/>
  <c r="BR93" i="23"/>
  <c r="BR111" i="23" a="1"/>
  <c r="BR111" i="23" s="1"/>
  <c r="BR108" i="23" a="1"/>
  <c r="BR108" i="23" s="1"/>
  <c r="AX10" i="23"/>
  <c r="AX120" i="23" s="1" a="1"/>
  <c r="AX120" i="23" s="1"/>
  <c r="AX129" i="23"/>
  <c r="AX130" i="23" s="1"/>
  <c r="AX119" i="23" a="1"/>
  <c r="AX119" i="23" s="1"/>
  <c r="AX111" i="23" a="1"/>
  <c r="AX111" i="23" s="1"/>
  <c r="AX16" i="23" a="1"/>
  <c r="AX16" i="23" s="1"/>
  <c r="AX108" i="23" a="1"/>
  <c r="AX108" i="23" s="1"/>
  <c r="AX103" i="23" a="1"/>
  <c r="AX103" i="23" s="1"/>
  <c r="AX102" i="23"/>
  <c r="AX110" i="23" s="1" a="1"/>
  <c r="AX110" i="23" s="1"/>
  <c r="AX14" i="23" a="1"/>
  <c r="AX14" i="23" s="1"/>
  <c r="AX127" i="23"/>
  <c r="AX104" i="23" a="1"/>
  <c r="AX104" i="23" s="1"/>
  <c r="AX105" i="23" a="1"/>
  <c r="AX105" i="23" s="1"/>
  <c r="AX118" i="23"/>
  <c r="AX93" i="23"/>
  <c r="CW93" i="23"/>
  <c r="CW16" i="23" a="1"/>
  <c r="CW16" i="23" s="1"/>
  <c r="CW105" i="23" a="1"/>
  <c r="CW105" i="23" s="1"/>
  <c r="Q26" i="1" s="1"/>
  <c r="CW108" i="23" a="1"/>
  <c r="CW108" i="23" s="1"/>
  <c r="CW102" i="23"/>
  <c r="CW119" i="23" a="1"/>
  <c r="CW119" i="23" s="1"/>
  <c r="CW118" i="23"/>
  <c r="CW104" i="23" a="1"/>
  <c r="CW104" i="23" s="1"/>
  <c r="CW124" i="23" s="1" a="1"/>
  <c r="CW124" i="23" s="1"/>
  <c r="CW111" i="23" a="1"/>
  <c r="CW111" i="23" s="1"/>
  <c r="CW14" i="23" a="1"/>
  <c r="CW14" i="23" s="1"/>
  <c r="CW10" i="23"/>
  <c r="CW120" i="23" s="1" a="1"/>
  <c r="CW120" i="23" s="1"/>
  <c r="CW103" i="23" a="1"/>
  <c r="CW103" i="23" s="1"/>
  <c r="AN14" i="23" a="1"/>
  <c r="AN14" i="23" s="1"/>
  <c r="AN10" i="23"/>
  <c r="AN103" i="23" a="1"/>
  <c r="AN103" i="23" s="1"/>
  <c r="AN102" i="23"/>
  <c r="AN110" i="23" s="1" a="1"/>
  <c r="AN110" i="23" s="1"/>
  <c r="AN129" i="23"/>
  <c r="AN130" i="23" s="1"/>
  <c r="AN93" i="23"/>
  <c r="AN111" i="23" a="1"/>
  <c r="AN111" i="23" s="1"/>
  <c r="AN108" i="23" a="1"/>
  <c r="AN108" i="23" s="1"/>
  <c r="AN105" i="23" a="1"/>
  <c r="AN105" i="23" s="1"/>
  <c r="AN104" i="23" a="1"/>
  <c r="AN104" i="23" s="1"/>
  <c r="AN124" i="23" s="1" a="1"/>
  <c r="AN124" i="23" s="1"/>
  <c r="AN16" i="23" a="1"/>
  <c r="AN16" i="23" s="1"/>
  <c r="AN119" i="23" a="1"/>
  <c r="AN119" i="23" s="1"/>
  <c r="AN118" i="23"/>
  <c r="AN127" i="23"/>
  <c r="AK108" i="23" a="1"/>
  <c r="AK108" i="23" s="1"/>
  <c r="AK102" i="23"/>
  <c r="AK10" i="23"/>
  <c r="AK120" i="23" s="1" a="1"/>
  <c r="AK120" i="23" s="1"/>
  <c r="AK104" i="23" a="1"/>
  <c r="AK104" i="23" s="1"/>
  <c r="AK124" i="23" s="1" a="1"/>
  <c r="AK124" i="23" s="1"/>
  <c r="AK127" i="23"/>
  <c r="AK111" i="23" a="1"/>
  <c r="AK111" i="23" s="1"/>
  <c r="AK93" i="23"/>
  <c r="AK14" i="23" a="1"/>
  <c r="AK14" i="23" s="1"/>
  <c r="AK16" i="23" a="1"/>
  <c r="AK16" i="23" s="1"/>
  <c r="AK103" i="23" a="1"/>
  <c r="AK103" i="23" s="1"/>
  <c r="AK118" i="23"/>
  <c r="AK105" i="23" a="1"/>
  <c r="AK105" i="23" s="1"/>
  <c r="AK129" i="23"/>
  <c r="AK130" i="23" s="1"/>
  <c r="AK119" i="23" a="1"/>
  <c r="AK119" i="23" s="1"/>
  <c r="BA105" i="23" a="1"/>
  <c r="BA105" i="23" s="1"/>
  <c r="BA93" i="23"/>
  <c r="BA10" i="23"/>
  <c r="BA102" i="23"/>
  <c r="BA104" i="23" a="1"/>
  <c r="BA104" i="23" s="1"/>
  <c r="BA124" i="23" s="1" a="1"/>
  <c r="BA124" i="23" s="1"/>
  <c r="BA127" i="23"/>
  <c r="BA118" i="23"/>
  <c r="BA119" i="23" a="1"/>
  <c r="BA119" i="23" s="1"/>
  <c r="BA111" i="23" a="1"/>
  <c r="BA111" i="23" s="1"/>
  <c r="BA103" i="23" a="1"/>
  <c r="BA103" i="23" s="1"/>
  <c r="BA14" i="23" a="1"/>
  <c r="BA14" i="23" s="1"/>
  <c r="BA16" i="23" a="1"/>
  <c r="BA16" i="23" s="1"/>
  <c r="BA108" i="23" a="1"/>
  <c r="BA108" i="23" s="1"/>
  <c r="BA129" i="23"/>
  <c r="BA130" i="23" s="1"/>
  <c r="DK129" i="23"/>
  <c r="DK130" i="23" s="1"/>
  <c r="DK118" i="23"/>
  <c r="DK93" i="23"/>
  <c r="DK127" i="23"/>
  <c r="DK108" i="23" a="1"/>
  <c r="DK108" i="23" s="1"/>
  <c r="DK103" i="23" a="1"/>
  <c r="DK103" i="23" s="1"/>
  <c r="DK16" i="23" a="1"/>
  <c r="DK16" i="23" s="1"/>
  <c r="DK104" i="23" a="1"/>
  <c r="DK104" i="23" s="1"/>
  <c r="DK102" i="23"/>
  <c r="DK110" i="23" s="1" a="1"/>
  <c r="DK110" i="23" s="1"/>
  <c r="DK14" i="23" a="1"/>
  <c r="DK14" i="23" s="1"/>
  <c r="DK105" i="23" a="1"/>
  <c r="DK105" i="23" s="1"/>
  <c r="DK111" i="23" a="1"/>
  <c r="DK111" i="23" s="1"/>
  <c r="DK119" i="23" a="1"/>
  <c r="DK119" i="23" s="1"/>
  <c r="DK10" i="23"/>
  <c r="DK15" i="23" s="1" a="1"/>
  <c r="DK15" i="23" s="1"/>
  <c r="M16" i="23" a="1"/>
  <c r="M16" i="23" s="1"/>
  <c r="M103" i="23" a="1"/>
  <c r="M103" i="23" s="1"/>
  <c r="M118" i="23"/>
  <c r="M104" i="23" a="1"/>
  <c r="M104" i="23" s="1"/>
  <c r="M102" i="23"/>
  <c r="M110" i="23" s="1" a="1"/>
  <c r="M110" i="23" s="1"/>
  <c r="M105" i="23" a="1"/>
  <c r="M105" i="23" s="1"/>
  <c r="M93" i="23"/>
  <c r="M14" i="23" a="1"/>
  <c r="M14" i="23" s="1"/>
  <c r="M119" i="23" a="1"/>
  <c r="M119" i="23" s="1"/>
  <c r="M10" i="23"/>
  <c r="M120" i="23" s="1" a="1"/>
  <c r="M120" i="23" s="1"/>
  <c r="M108" i="23" a="1"/>
  <c r="M108" i="23" s="1"/>
  <c r="M127" i="23"/>
  <c r="M111" i="23" a="1"/>
  <c r="M111" i="23" s="1"/>
  <c r="M129" i="23"/>
  <c r="M130" i="23" s="1"/>
  <c r="T30" i="23" a="1"/>
  <c r="T30" i="23" s="1"/>
  <c r="L30" i="23" a="1"/>
  <c r="L30" i="23" s="1"/>
  <c r="AO30" i="23" a="1"/>
  <c r="AO30" i="23" s="1"/>
  <c r="AM30" i="23" a="1"/>
  <c r="AM30" i="23" s="1"/>
  <c r="AF30" i="23" a="1"/>
  <c r="AF30" i="23" s="1"/>
  <c r="AQ30" i="23" a="1"/>
  <c r="AQ30" i="23" s="1"/>
  <c r="BO30" i="23" a="1"/>
  <c r="BO30" i="23" s="1"/>
  <c r="BY30" i="23" a="1"/>
  <c r="BY30" i="23" s="1"/>
  <c r="Q30" i="23" a="1"/>
  <c r="Q30" i="23" s="1"/>
  <c r="BN30" i="23" a="1"/>
  <c r="BN30" i="23" s="1"/>
  <c r="AL30" i="23" a="1"/>
  <c r="AL30" i="23" s="1"/>
  <c r="BZ30" i="23" a="1"/>
  <c r="BZ30" i="23" s="1"/>
  <c r="X30" i="23" a="1"/>
  <c r="X30" i="23" s="1"/>
  <c r="BC30" i="23" a="1"/>
  <c r="BC30" i="23" s="1"/>
  <c r="CH30" i="23" a="1"/>
  <c r="CH30" i="23" s="1"/>
  <c r="AT30" i="23" a="1"/>
  <c r="AT30" i="23" s="1"/>
  <c r="AA30" i="23" a="1"/>
  <c r="AA30" i="23" s="1"/>
  <c r="A31" i="23"/>
  <c r="S30" i="23" a="1"/>
  <c r="S30" i="23" s="1"/>
  <c r="AH30" i="23" a="1"/>
  <c r="AH30" i="23" s="1"/>
  <c r="BG30" i="23" a="1"/>
  <c r="BG30" i="23" s="1"/>
  <c r="CQ30" i="23" a="1"/>
  <c r="CQ30" i="23" s="1"/>
  <c r="AU30" i="23" a="1"/>
  <c r="AU30" i="23" s="1"/>
  <c r="I30" i="23" a="1"/>
  <c r="I30" i="23" s="1"/>
  <c r="BK30" i="23" a="1"/>
  <c r="BK30" i="23" s="1"/>
  <c r="CE30" i="23" a="1"/>
  <c r="CE30" i="23" s="1"/>
  <c r="BH30" i="23" a="1"/>
  <c r="BH30" i="23" s="1"/>
  <c r="E30" i="23" a="1"/>
  <c r="E30" i="23" s="1"/>
  <c r="P30" i="23" a="1"/>
  <c r="P30" i="23" s="1"/>
  <c r="DK30" i="23" a="1"/>
  <c r="DK30" i="23" s="1"/>
  <c r="CA30" i="23" a="1"/>
  <c r="CA30" i="23" s="1"/>
  <c r="AX30" i="23" a="1"/>
  <c r="AX30" i="23" s="1"/>
  <c r="BJ30" i="23" a="1"/>
  <c r="BJ30" i="23" s="1"/>
  <c r="BV30" i="23" a="1"/>
  <c r="BV30" i="23" s="1"/>
  <c r="U30" i="23" a="1"/>
  <c r="U30" i="23" s="1"/>
  <c r="CC30" i="23" a="1"/>
  <c r="CC30" i="23" s="1"/>
  <c r="BT30" i="23" a="1"/>
  <c r="BT30" i="23" s="1"/>
  <c r="BI30" i="23" a="1"/>
  <c r="BI30" i="23" s="1"/>
  <c r="CJ30" i="23" a="1"/>
  <c r="CJ30" i="23" s="1"/>
  <c r="BD30" i="23" a="1"/>
  <c r="BD30" i="23" s="1"/>
  <c r="AZ30" i="23" a="1"/>
  <c r="AZ30" i="23" s="1"/>
  <c r="CL30" i="23" a="1"/>
  <c r="CL30" i="23" s="1"/>
  <c r="BU30" i="23" a="1"/>
  <c r="BU30" i="23" s="1"/>
  <c r="V30" i="23" a="1"/>
  <c r="V30" i="23" s="1"/>
  <c r="CB30" i="23" a="1"/>
  <c r="CB30" i="23" s="1"/>
  <c r="F30" i="23" a="1"/>
  <c r="F30" i="23" s="1"/>
  <c r="K30" i="23" a="1"/>
  <c r="K30" i="23" s="1"/>
  <c r="AN30" i="23" a="1"/>
  <c r="AN30" i="23" s="1"/>
  <c r="J30" i="23" a="1"/>
  <c r="J30" i="23" s="1"/>
  <c r="BW30" i="23" a="1"/>
  <c r="BW30" i="23" s="1"/>
  <c r="CF30" i="23" a="1"/>
  <c r="CF30" i="23" s="1"/>
  <c r="CD30" i="23" a="1"/>
  <c r="CD30" i="23" s="1"/>
  <c r="C30" i="23" a="1"/>
  <c r="C30" i="23" s="1"/>
  <c r="BE30" i="23" a="1"/>
  <c r="BE30" i="23" s="1"/>
  <c r="BQ30" i="23" a="1"/>
  <c r="BQ30" i="23" s="1"/>
  <c r="AC30" i="23" a="1"/>
  <c r="AC30" i="23" s="1"/>
  <c r="R30" i="23" a="1"/>
  <c r="R30" i="23" s="1"/>
  <c r="AY30" i="23" a="1"/>
  <c r="AY30" i="23" s="1"/>
  <c r="CN30" i="23" a="1"/>
  <c r="CN30" i="23" s="1"/>
  <c r="AB30" i="23" a="1"/>
  <c r="AB30" i="23" s="1"/>
  <c r="BF30" i="23" a="1"/>
  <c r="BF30" i="23" s="1"/>
  <c r="BM30" i="23" a="1"/>
  <c r="BM30" i="23" s="1"/>
  <c r="CK30" i="23" a="1"/>
  <c r="CK30" i="23" s="1"/>
  <c r="CO30" i="23" a="1"/>
  <c r="CO30" i="23" s="1"/>
  <c r="AG30" i="23" a="1"/>
  <c r="AG30" i="23" s="1"/>
  <c r="O30" i="23" a="1"/>
  <c r="O30" i="23" s="1"/>
  <c r="BX30" i="23" a="1"/>
  <c r="BX30" i="23" s="1"/>
  <c r="Z30" i="23" a="1"/>
  <c r="Z30" i="23" s="1"/>
  <c r="CR30" i="23" a="1"/>
  <c r="CR30" i="23" s="1"/>
  <c r="AJ30" i="23" a="1"/>
  <c r="AJ30" i="23" s="1"/>
  <c r="BR30" i="23" a="1"/>
  <c r="BR30" i="23" s="1"/>
  <c r="BL30" i="23" a="1"/>
  <c r="BL30" i="23" s="1"/>
  <c r="BB30" i="23" a="1"/>
  <c r="BB30" i="23" s="1"/>
  <c r="N30" i="23" a="1"/>
  <c r="N30" i="23" s="1"/>
  <c r="AE30" i="23" a="1"/>
  <c r="AE30" i="23" s="1"/>
  <c r="M30" i="23" a="1"/>
  <c r="M30" i="23" s="1"/>
  <c r="CP30" i="23" a="1"/>
  <c r="CP30" i="23" s="1"/>
  <c r="AR30" i="23" a="1"/>
  <c r="AR30" i="23" s="1"/>
  <c r="AW30" i="23" a="1"/>
  <c r="AW30" i="23" s="1"/>
  <c r="BS30" i="23" a="1"/>
  <c r="BS30" i="23" s="1"/>
  <c r="AS30" i="23" a="1"/>
  <c r="AS30" i="23" s="1"/>
  <c r="BP30" i="23" a="1"/>
  <c r="BP30" i="23" s="1"/>
  <c r="Y30" i="23" a="1"/>
  <c r="Y30" i="23" s="1"/>
  <c r="AP30" i="23" a="1"/>
  <c r="AP30" i="23" s="1"/>
  <c r="AI30" i="23" a="1"/>
  <c r="AI30" i="23" s="1"/>
  <c r="AV30" i="23" a="1"/>
  <c r="AV30" i="23" s="1"/>
  <c r="DJ30" i="23" a="1"/>
  <c r="DJ30" i="23" s="1"/>
  <c r="AK30" i="23" a="1"/>
  <c r="AK30" i="23" s="1"/>
  <c r="BA30" i="23" a="1"/>
  <c r="BA30" i="23" s="1"/>
  <c r="CI30" i="23" a="1"/>
  <c r="CI30" i="23" s="1"/>
  <c r="H30" i="23" a="1"/>
  <c r="H30" i="23" s="1"/>
  <c r="D30" i="23" a="1"/>
  <c r="D30" i="23" s="1"/>
  <c r="CM30" i="23" a="1"/>
  <c r="CM30" i="23" s="1"/>
  <c r="AD30" i="23" a="1"/>
  <c r="AD30" i="23" s="1"/>
  <c r="W30" i="23" a="1"/>
  <c r="W30" i="23" s="1"/>
  <c r="G30" i="23" a="1"/>
  <c r="G30" i="23" s="1"/>
  <c r="CG30" i="23" a="1"/>
  <c r="CG30" i="23" s="1"/>
  <c r="BI108" i="23" a="1"/>
  <c r="BI108" i="23" s="1"/>
  <c r="BI14" i="23" a="1"/>
  <c r="BI14" i="23" s="1"/>
  <c r="BI10" i="23"/>
  <c r="BI120" i="23" s="1" a="1"/>
  <c r="BI120" i="23" s="1"/>
  <c r="BI111" i="23" a="1"/>
  <c r="BI111" i="23" s="1"/>
  <c r="BI102" i="23"/>
  <c r="BI110" i="23" s="1" a="1"/>
  <c r="BI110" i="23" s="1"/>
  <c r="BI93" i="23"/>
  <c r="BI129" i="23"/>
  <c r="BI130" i="23" s="1"/>
  <c r="BI119" i="23" a="1"/>
  <c r="BI119" i="23" s="1"/>
  <c r="BI104" i="23" a="1"/>
  <c r="BI104" i="23" s="1"/>
  <c r="BI109" i="23" s="1" a="1"/>
  <c r="BI109" i="23" s="1"/>
  <c r="BI127" i="23"/>
  <c r="BI16" i="23" a="1"/>
  <c r="BI16" i="23" s="1"/>
  <c r="BI118" i="23"/>
  <c r="BI103" i="23" a="1"/>
  <c r="BI103" i="23" s="1"/>
  <c r="BI105" i="23" a="1"/>
  <c r="BI105" i="23" s="1"/>
  <c r="U111" i="23" a="1"/>
  <c r="U111" i="23" s="1"/>
  <c r="U93" i="23"/>
  <c r="U102" i="23"/>
  <c r="U108" i="23" a="1"/>
  <c r="U108" i="23" s="1"/>
  <c r="U10" i="23"/>
  <c r="U15" i="23" s="1" a="1"/>
  <c r="U15" i="23" s="1"/>
  <c r="U118" i="23"/>
  <c r="U127" i="23"/>
  <c r="U16" i="23" a="1"/>
  <c r="U16" i="23" s="1"/>
  <c r="U105" i="23" a="1"/>
  <c r="U105" i="23" s="1"/>
  <c r="U129" i="23"/>
  <c r="U130" i="23" s="1"/>
  <c r="U119" i="23" a="1"/>
  <c r="U119" i="23" s="1"/>
  <c r="U14" i="23" a="1"/>
  <c r="U14" i="23" s="1"/>
  <c r="U103" i="23" a="1"/>
  <c r="U103" i="23" s="1"/>
  <c r="U104" i="23" a="1"/>
  <c r="U104" i="23" s="1"/>
  <c r="U124" i="23" s="1" a="1"/>
  <c r="U124" i="23" s="1"/>
  <c r="CQ103" i="23" a="1"/>
  <c r="CQ103" i="23" s="1"/>
  <c r="CQ108" i="23" a="1"/>
  <c r="CQ108" i="23" s="1"/>
  <c r="CQ105" i="23" a="1"/>
  <c r="CQ105" i="23" s="1"/>
  <c r="CQ10" i="23"/>
  <c r="CQ15" i="23" s="1" a="1"/>
  <c r="CQ15" i="23" s="1"/>
  <c r="CQ16" i="23" a="1"/>
  <c r="CQ16" i="23" s="1"/>
  <c r="CQ129" i="23"/>
  <c r="CQ130" i="23" s="1"/>
  <c r="CQ119" i="23" a="1"/>
  <c r="CQ119" i="23" s="1"/>
  <c r="CQ111" i="23" a="1"/>
  <c r="CQ111" i="23" s="1"/>
  <c r="CQ104" i="23" a="1"/>
  <c r="CQ104" i="23" s="1"/>
  <c r="CQ124" i="23" s="1" a="1"/>
  <c r="CQ124" i="23" s="1"/>
  <c r="CQ102" i="23"/>
  <c r="CQ127" i="23"/>
  <c r="CQ14" i="23" a="1"/>
  <c r="CQ14" i="23" s="1"/>
  <c r="CQ118" i="23"/>
  <c r="CQ93" i="23"/>
  <c r="AD10" i="23"/>
  <c r="AD128" i="23" s="1"/>
  <c r="AD118" i="23"/>
  <c r="AD127" i="23"/>
  <c r="AD93" i="23"/>
  <c r="AD108" i="23" a="1"/>
  <c r="AD108" i="23" s="1"/>
  <c r="AD16" i="23" a="1"/>
  <c r="AD16" i="23" s="1"/>
  <c r="AD102" i="23"/>
  <c r="AD14" i="23" a="1"/>
  <c r="AD14" i="23" s="1"/>
  <c r="AD103" i="23" a="1"/>
  <c r="AD103" i="23" s="1"/>
  <c r="AD105" i="23" a="1"/>
  <c r="AD105" i="23" s="1"/>
  <c r="AD129" i="23"/>
  <c r="AD130" i="23" s="1"/>
  <c r="AD111" i="23" a="1"/>
  <c r="AD111" i="23" s="1"/>
  <c r="AD104" i="23" a="1"/>
  <c r="AD104" i="23" s="1"/>
  <c r="AD119" i="23" a="1"/>
  <c r="AD119" i="23" s="1"/>
  <c r="C103" i="23" a="1"/>
  <c r="C103" i="23" s="1"/>
  <c r="C105" i="23" a="1"/>
  <c r="C105" i="23" s="1"/>
  <c r="C119" i="23" a="1"/>
  <c r="C119" i="23" s="1"/>
  <c r="C93" i="23"/>
  <c r="C118" i="23"/>
  <c r="C16" i="23" a="1"/>
  <c r="C16" i="23" s="1"/>
  <c r="C14" i="23" a="1"/>
  <c r="C14" i="23" s="1"/>
  <c r="C102" i="23"/>
  <c r="C104" i="23" a="1"/>
  <c r="C104" i="23" s="1"/>
  <c r="C109" i="23" s="1" a="1"/>
  <c r="C109" i="23" s="1"/>
  <c r="C111" i="23" a="1"/>
  <c r="C111" i="23" s="1"/>
  <c r="C108" i="23" a="1"/>
  <c r="C108" i="23" s="1"/>
  <c r="C10" i="23"/>
  <c r="C128" i="23" s="1"/>
  <c r="BT129" i="23"/>
  <c r="BT130" i="23" s="1"/>
  <c r="BT118" i="23"/>
  <c r="BT108" i="23" a="1"/>
  <c r="BT108" i="23" s="1"/>
  <c r="BT93" i="23"/>
  <c r="BT127" i="23"/>
  <c r="BT14" i="23" a="1"/>
  <c r="BT14" i="23" s="1"/>
  <c r="BT10" i="23"/>
  <c r="BT128" i="23" s="1"/>
  <c r="BT111" i="23" a="1"/>
  <c r="BT111" i="23" s="1"/>
  <c r="BT16" i="23" a="1"/>
  <c r="BT16" i="23" s="1"/>
  <c r="BT102" i="23"/>
  <c r="BT105" i="23" a="1"/>
  <c r="BT105" i="23" s="1"/>
  <c r="Q39" i="1" s="1"/>
  <c r="BT103" i="23" a="1"/>
  <c r="BT103" i="23" s="1"/>
  <c r="BT104" i="23" a="1"/>
  <c r="BT104" i="23" s="1"/>
  <c r="BT119" i="23" a="1"/>
  <c r="BT119" i="23" s="1"/>
  <c r="BZ119" i="23" a="1"/>
  <c r="BZ119" i="23" s="1"/>
  <c r="BZ102" i="23"/>
  <c r="BZ103" i="23" a="1"/>
  <c r="BZ103" i="23" s="1"/>
  <c r="BZ14" i="23" a="1"/>
  <c r="BZ14" i="23" s="1"/>
  <c r="BZ93" i="23"/>
  <c r="BZ127" i="23"/>
  <c r="BZ129" i="23"/>
  <c r="BZ130" i="23" s="1"/>
  <c r="BZ16" i="23" a="1"/>
  <c r="BZ16" i="23" s="1"/>
  <c r="BZ10" i="23"/>
  <c r="BZ105" i="23" a="1"/>
  <c r="BZ105" i="23" s="1"/>
  <c r="Q16" i="1" s="1"/>
  <c r="BZ111" i="23" a="1"/>
  <c r="BZ111" i="23" s="1"/>
  <c r="BZ104" i="23" a="1"/>
  <c r="BZ104" i="23" s="1"/>
  <c r="BZ109" i="23" s="1" a="1"/>
  <c r="BZ109" i="23" s="1"/>
  <c r="S16" i="1" s="1"/>
  <c r="BZ108" i="23" a="1"/>
  <c r="BZ108" i="23" s="1"/>
  <c r="BZ118" i="23"/>
  <c r="AF118" i="23"/>
  <c r="AF103" i="23" a="1"/>
  <c r="AF103" i="23" s="1"/>
  <c r="AF105" i="23" a="1"/>
  <c r="AF105" i="23" s="1"/>
  <c r="AF108" i="23" a="1"/>
  <c r="AF108" i="23" s="1"/>
  <c r="AF127" i="23"/>
  <c r="AF10" i="23"/>
  <c r="AF15" i="23" s="1" a="1"/>
  <c r="AF15" i="23" s="1"/>
  <c r="AF119" i="23" a="1"/>
  <c r="AF119" i="23" s="1"/>
  <c r="AF16" i="23" a="1"/>
  <c r="AF16" i="23" s="1"/>
  <c r="AF14" i="23" a="1"/>
  <c r="AF14" i="23" s="1"/>
  <c r="AF104" i="23" a="1"/>
  <c r="AF104" i="23" s="1"/>
  <c r="AF109" i="23" s="1" a="1"/>
  <c r="AF109" i="23" s="1"/>
  <c r="AF102" i="23"/>
  <c r="AF93" i="23"/>
  <c r="AF111" i="23" a="1"/>
  <c r="AF111" i="23" s="1"/>
  <c r="AF129" i="23"/>
  <c r="AF130" i="23" s="1"/>
  <c r="CG104" i="23" a="1"/>
  <c r="CG104" i="23" s="1"/>
  <c r="CG127" i="23"/>
  <c r="CG119" i="23" a="1"/>
  <c r="CG119" i="23" s="1"/>
  <c r="CG93" i="23"/>
  <c r="CG105" i="23" a="1"/>
  <c r="CG105" i="23" s="1"/>
  <c r="Q20" i="1" s="1"/>
  <c r="CG111" i="23" a="1"/>
  <c r="CG111" i="23" s="1"/>
  <c r="CG103" i="23" a="1"/>
  <c r="CG103" i="23" s="1"/>
  <c r="CG10" i="23"/>
  <c r="CG120" i="23" s="1" a="1"/>
  <c r="CG120" i="23" s="1"/>
  <c r="CG108" i="23" a="1"/>
  <c r="CG108" i="23" s="1"/>
  <c r="CG118" i="23"/>
  <c r="CG129" i="23"/>
  <c r="CG130" i="23" s="1"/>
  <c r="CG16" i="23" a="1"/>
  <c r="CG16" i="23" s="1"/>
  <c r="CG14" i="23" a="1"/>
  <c r="CG14" i="23" s="1"/>
  <c r="CG102" i="23"/>
  <c r="BS103" i="23" a="1"/>
  <c r="BS103" i="23" s="1"/>
  <c r="BS119" i="23" a="1"/>
  <c r="BS119" i="23" s="1"/>
  <c r="BS102" i="23"/>
  <c r="BS110" i="23" s="1" a="1"/>
  <c r="BS110" i="23" s="1"/>
  <c r="BS129" i="23"/>
  <c r="BS130" i="23" s="1"/>
  <c r="BS108" i="23" a="1"/>
  <c r="BS108" i="23" s="1"/>
  <c r="BS14" i="23" a="1"/>
  <c r="BS14" i="23" s="1"/>
  <c r="BS104" i="23" a="1"/>
  <c r="BS104" i="23" s="1"/>
  <c r="BS93" i="23"/>
  <c r="BS118" i="23"/>
  <c r="BS111" i="23" a="1"/>
  <c r="BS111" i="23" s="1"/>
  <c r="BS16" i="23" a="1"/>
  <c r="BS16" i="23" s="1"/>
  <c r="BS105" i="23" a="1"/>
  <c r="BS105" i="23" s="1"/>
  <c r="Q22" i="1" s="1"/>
  <c r="BS127" i="23"/>
  <c r="BS10" i="23"/>
  <c r="BS15" i="23" s="1" a="1"/>
  <c r="BS15" i="23" s="1"/>
  <c r="AZ16" i="23" a="1"/>
  <c r="AZ16" i="23" s="1"/>
  <c r="AZ93" i="23"/>
  <c r="AZ111" i="23" a="1"/>
  <c r="AZ111" i="23" s="1"/>
  <c r="AZ10" i="23"/>
  <c r="AZ15" i="23" s="1" a="1"/>
  <c r="AZ15" i="23" s="1"/>
  <c r="AZ14" i="23" a="1"/>
  <c r="AZ14" i="23" s="1"/>
  <c r="AZ103" i="23" a="1"/>
  <c r="AZ103" i="23" s="1"/>
  <c r="AZ127" i="23"/>
  <c r="AZ102" i="23"/>
  <c r="AZ119" i="23" a="1"/>
  <c r="AZ119" i="23" s="1"/>
  <c r="AZ104" i="23" a="1"/>
  <c r="AZ104" i="23" s="1"/>
  <c r="AZ124" i="23" s="1" a="1"/>
  <c r="AZ124" i="23" s="1"/>
  <c r="AZ105" i="23" a="1"/>
  <c r="AZ105" i="23" s="1"/>
  <c r="AZ108" i="23" a="1"/>
  <c r="AZ108" i="23" s="1"/>
  <c r="AZ118" i="23"/>
  <c r="AZ129" i="23"/>
  <c r="AZ130" i="23" s="1"/>
  <c r="CR118" i="23"/>
  <c r="CR104" i="23" a="1"/>
  <c r="CR104" i="23" s="1"/>
  <c r="CR109" i="23" s="1" a="1"/>
  <c r="CR109" i="23" s="1"/>
  <c r="CR119" i="23" a="1"/>
  <c r="CR119" i="23" s="1"/>
  <c r="CR129" i="23"/>
  <c r="CR130" i="23" s="1"/>
  <c r="CR127" i="23"/>
  <c r="CR105" i="23" a="1"/>
  <c r="CR105" i="23" s="1"/>
  <c r="CR108" i="23" a="1"/>
  <c r="CR108" i="23" s="1"/>
  <c r="CR10" i="23"/>
  <c r="CR15" i="23" s="1" a="1"/>
  <c r="CR15" i="23" s="1"/>
  <c r="CR102" i="23"/>
  <c r="CR16" i="23" a="1"/>
  <c r="CR16" i="23" s="1"/>
  <c r="CR93" i="23"/>
  <c r="CR14" i="23" a="1"/>
  <c r="CR14" i="23" s="1"/>
  <c r="CR111" i="23" a="1"/>
  <c r="CR111" i="23" s="1"/>
  <c r="CR103" i="23" a="1"/>
  <c r="CR103" i="23" s="1"/>
  <c r="BX103" i="23" a="1"/>
  <c r="BX103" i="23" s="1"/>
  <c r="BX108" i="23" a="1"/>
  <c r="BX108" i="23" s="1"/>
  <c r="BX118" i="23"/>
  <c r="BX102" i="23"/>
  <c r="BX119" i="23" a="1"/>
  <c r="BX119" i="23" s="1"/>
  <c r="BX104" i="23" a="1"/>
  <c r="BX104" i="23" s="1"/>
  <c r="BX109" i="23" s="1" a="1"/>
  <c r="BX109" i="23" s="1"/>
  <c r="S30" i="1" s="1"/>
  <c r="BX93" i="23"/>
  <c r="BX127" i="23"/>
  <c r="BX10" i="23"/>
  <c r="BX128" i="23" s="1"/>
  <c r="BX105" i="23" a="1"/>
  <c r="BX105" i="23" s="1"/>
  <c r="Q30" i="1" s="1"/>
  <c r="BX129" i="23"/>
  <c r="BX130" i="23" s="1"/>
  <c r="BX111" i="23" a="1"/>
  <c r="BX111" i="23" s="1"/>
  <c r="BX14" i="23" a="1"/>
  <c r="BX14" i="23" s="1"/>
  <c r="BX16" i="23" a="1"/>
  <c r="BX16" i="23" s="1"/>
  <c r="F111" i="23" a="1"/>
  <c r="F111" i="23" s="1"/>
  <c r="F127" i="23"/>
  <c r="F118" i="23"/>
  <c r="F10" i="23"/>
  <c r="F15" i="23" s="1" a="1"/>
  <c r="F15" i="23" s="1"/>
  <c r="F14" i="23" a="1"/>
  <c r="F14" i="23" s="1"/>
  <c r="F105" i="23" a="1"/>
  <c r="F105" i="23" s="1"/>
  <c r="Q7" i="1" s="1"/>
  <c r="F108" i="23" a="1"/>
  <c r="F108" i="23" s="1"/>
  <c r="F16" i="23" a="1"/>
  <c r="F16" i="23" s="1"/>
  <c r="F103" i="23" a="1"/>
  <c r="F103" i="23" s="1"/>
  <c r="F129" i="23"/>
  <c r="F130" i="23" s="1"/>
  <c r="F93" i="23"/>
  <c r="F104" i="23" a="1"/>
  <c r="F104" i="23" s="1"/>
  <c r="O7" i="1" s="1"/>
  <c r="F102" i="23"/>
  <c r="F110" i="23" s="1" a="1"/>
  <c r="F110" i="23" s="1"/>
  <c r="F119" i="23" a="1"/>
  <c r="F119" i="23" s="1"/>
  <c r="AL103" i="23" a="1"/>
  <c r="AL103" i="23" s="1"/>
  <c r="AL14" i="23" a="1"/>
  <c r="AL14" i="23" s="1"/>
  <c r="AL93" i="23"/>
  <c r="AL16" i="23" a="1"/>
  <c r="AL16" i="23" s="1"/>
  <c r="AL129" i="23"/>
  <c r="AL130" i="23" s="1"/>
  <c r="AL127" i="23"/>
  <c r="AL118" i="23"/>
  <c r="AL119" i="23" a="1"/>
  <c r="AL119" i="23" s="1"/>
  <c r="AL10" i="23"/>
  <c r="AL128" i="23" s="1"/>
  <c r="AL104" i="23" a="1"/>
  <c r="AL104" i="23" s="1"/>
  <c r="AL108" i="23" a="1"/>
  <c r="AL108" i="23" s="1"/>
  <c r="AL111" i="23" a="1"/>
  <c r="AL111" i="23" s="1"/>
  <c r="AL102" i="23"/>
  <c r="AL110" i="23" s="1" a="1"/>
  <c r="AL110" i="23" s="1"/>
  <c r="AL105" i="23" a="1"/>
  <c r="AL105" i="23" s="1"/>
  <c r="AT119" i="23" a="1"/>
  <c r="AT119" i="23" s="1"/>
  <c r="AT102" i="23"/>
  <c r="AT105" i="23" a="1"/>
  <c r="AT105" i="23" s="1"/>
  <c r="AT108" i="23" a="1"/>
  <c r="AT108" i="23" s="1"/>
  <c r="AT93" i="23"/>
  <c r="AT103" i="23" a="1"/>
  <c r="AT103" i="23" s="1"/>
  <c r="AT111" i="23" a="1"/>
  <c r="AT111" i="23" s="1"/>
  <c r="AT129" i="23"/>
  <c r="AT130" i="23" s="1"/>
  <c r="AT118" i="23"/>
  <c r="AT10" i="23"/>
  <c r="AT15" i="23" s="1" a="1"/>
  <c r="AT15" i="23" s="1"/>
  <c r="AT104" i="23" a="1"/>
  <c r="AT104" i="23" s="1"/>
  <c r="AT124" i="23" s="1" a="1"/>
  <c r="AT124" i="23" s="1"/>
  <c r="AT14" i="23" a="1"/>
  <c r="AT14" i="23" s="1"/>
  <c r="AT127" i="23"/>
  <c r="AT16" i="23" a="1"/>
  <c r="AT16" i="23" s="1"/>
  <c r="AQ119" i="23" a="1"/>
  <c r="AQ119" i="23" s="1"/>
  <c r="AQ10" i="23"/>
  <c r="AQ128" i="23" s="1"/>
  <c r="AQ127" i="23"/>
  <c r="AQ129" i="23"/>
  <c r="AQ130" i="23" s="1"/>
  <c r="AQ16" i="23" a="1"/>
  <c r="AQ16" i="23" s="1"/>
  <c r="AQ118" i="23"/>
  <c r="AQ102" i="23"/>
  <c r="AQ108" i="23" a="1"/>
  <c r="AQ108" i="23" s="1"/>
  <c r="AQ111" i="23" a="1"/>
  <c r="AQ111" i="23" s="1"/>
  <c r="AQ93" i="23"/>
  <c r="AQ103" i="23" a="1"/>
  <c r="AQ103" i="23" s="1"/>
  <c r="AQ105" i="23" a="1"/>
  <c r="AQ105" i="23" s="1"/>
  <c r="AQ14" i="23" a="1"/>
  <c r="AQ14" i="23" s="1"/>
  <c r="AQ104" i="23" a="1"/>
  <c r="AQ104" i="23" s="1"/>
  <c r="AM93" i="23"/>
  <c r="AM104" i="23" a="1"/>
  <c r="AM104" i="23" s="1"/>
  <c r="AM109" i="23" s="1" a="1"/>
  <c r="AM109" i="23" s="1"/>
  <c r="S23" i="1" s="1"/>
  <c r="AM118" i="23"/>
  <c r="AM129" i="23"/>
  <c r="AM130" i="23" s="1"/>
  <c r="AM16" i="23" a="1"/>
  <c r="AM16" i="23" s="1"/>
  <c r="AM10" i="23"/>
  <c r="AM128" i="23" s="1"/>
  <c r="AM119" i="23" a="1"/>
  <c r="AM119" i="23" s="1"/>
  <c r="AM108" i="23" a="1"/>
  <c r="AM108" i="23" s="1"/>
  <c r="AM111" i="23" a="1"/>
  <c r="AM111" i="23" s="1"/>
  <c r="AM102" i="23"/>
  <c r="AM105" i="23" a="1"/>
  <c r="AM105" i="23" s="1"/>
  <c r="Q23" i="1" s="1"/>
  <c r="AM127" i="23"/>
  <c r="AM14" i="23" a="1"/>
  <c r="AM14" i="23" s="1"/>
  <c r="AM103" i="23" a="1"/>
  <c r="AM103" i="23" s="1"/>
  <c r="V118" i="23"/>
  <c r="V10" i="23"/>
  <c r="V127" i="23"/>
  <c r="V102" i="23"/>
  <c r="V129" i="23"/>
  <c r="V130" i="23" s="1"/>
  <c r="V93" i="23"/>
  <c r="V14" i="23" a="1"/>
  <c r="V14" i="23" s="1"/>
  <c r="V111" i="23" a="1"/>
  <c r="V111" i="23" s="1"/>
  <c r="V108" i="23" a="1"/>
  <c r="V108" i="23" s="1"/>
  <c r="V105" i="23" a="1"/>
  <c r="V105" i="23" s="1"/>
  <c r="V103" i="23" a="1"/>
  <c r="V103" i="23" s="1"/>
  <c r="V119" i="23" a="1"/>
  <c r="V119" i="23" s="1"/>
  <c r="V16" i="23" a="1"/>
  <c r="V16" i="23" s="1"/>
  <c r="V104" i="23" a="1"/>
  <c r="V104" i="23" s="1"/>
  <c r="BD108" i="23" a="1"/>
  <c r="BD108" i="23" s="1"/>
  <c r="BD129" i="23"/>
  <c r="BD130" i="23" s="1"/>
  <c r="BD127" i="23"/>
  <c r="BD103" i="23" a="1"/>
  <c r="BD103" i="23" s="1"/>
  <c r="BD10" i="23"/>
  <c r="BD128" i="23" s="1"/>
  <c r="BD14" i="23" a="1"/>
  <c r="BD14" i="23" s="1"/>
  <c r="BD111" i="23" a="1"/>
  <c r="BD111" i="23" s="1"/>
  <c r="BD105" i="23" a="1"/>
  <c r="BD105" i="23" s="1"/>
  <c r="Q31" i="1" s="1"/>
  <c r="BD102" i="23"/>
  <c r="BD110" i="23" s="1" a="1"/>
  <c r="BD110" i="23" s="1"/>
  <c r="BD93" i="23"/>
  <c r="BD119" i="23" a="1"/>
  <c r="BD119" i="23" s="1"/>
  <c r="BD104" i="23" a="1"/>
  <c r="BD104" i="23" s="1"/>
  <c r="BD109" i="23" s="1" a="1"/>
  <c r="BD109" i="23" s="1"/>
  <c r="S31" i="1" s="1"/>
  <c r="BD118" i="23"/>
  <c r="BD16" i="23" a="1"/>
  <c r="BD16" i="23" s="1"/>
  <c r="I14" i="23" a="1"/>
  <c r="I14" i="23" s="1"/>
  <c r="I118" i="23"/>
  <c r="I103" i="23" a="1"/>
  <c r="I103" i="23" s="1"/>
  <c r="I108" i="23" a="1"/>
  <c r="I108" i="23" s="1"/>
  <c r="I119" i="23" a="1"/>
  <c r="I119" i="23" s="1"/>
  <c r="I129" i="23"/>
  <c r="I130" i="23" s="1"/>
  <c r="I93" i="23"/>
  <c r="I10" i="23"/>
  <c r="I105" i="23" a="1"/>
  <c r="I105" i="23" s="1"/>
  <c r="I111" i="23" a="1"/>
  <c r="I111" i="23" s="1"/>
  <c r="I104" i="23" a="1"/>
  <c r="I104" i="23" s="1"/>
  <c r="I127" i="23"/>
  <c r="I16" i="23" a="1"/>
  <c r="I16" i="23" s="1"/>
  <c r="I102" i="23"/>
  <c r="CP118" i="23"/>
  <c r="CP93" i="23"/>
  <c r="CP105" i="23" a="1"/>
  <c r="CP105" i="23" s="1"/>
  <c r="Q37" i="1" s="1"/>
  <c r="CP102" i="23"/>
  <c r="CP16" i="23" a="1"/>
  <c r="CP16" i="23" s="1"/>
  <c r="CP111" i="23" a="1"/>
  <c r="CP111" i="23" s="1"/>
  <c r="CP104" i="23" a="1"/>
  <c r="CP104" i="23" s="1"/>
  <c r="CP129" i="23"/>
  <c r="CP130" i="23" s="1"/>
  <c r="CP108" i="23" a="1"/>
  <c r="CP108" i="23" s="1"/>
  <c r="CP127" i="23"/>
  <c r="CP14" i="23" a="1"/>
  <c r="CP14" i="23" s="1"/>
  <c r="CP10" i="23"/>
  <c r="CP119" i="23" a="1"/>
  <c r="CP119" i="23" s="1"/>
  <c r="CP103" i="23" a="1"/>
  <c r="CP103" i="23" s="1"/>
  <c r="BK103" i="23" a="1"/>
  <c r="BK103" i="23" s="1"/>
  <c r="BK127" i="23"/>
  <c r="BK93" i="23"/>
  <c r="BK10" i="23"/>
  <c r="BK120" i="23" s="1" a="1"/>
  <c r="BK120" i="23" s="1"/>
  <c r="BK129" i="23"/>
  <c r="BK130" i="23" s="1"/>
  <c r="BK104" i="23" a="1"/>
  <c r="BK104" i="23" s="1"/>
  <c r="BK108" i="23" a="1"/>
  <c r="BK108" i="23" s="1"/>
  <c r="BK16" i="23" a="1"/>
  <c r="BK16" i="23" s="1"/>
  <c r="BK102" i="23"/>
  <c r="BK110" i="23" s="1" a="1"/>
  <c r="BK110" i="23" s="1"/>
  <c r="BK14" i="23" a="1"/>
  <c r="BK14" i="23" s="1"/>
  <c r="BK105" i="23" a="1"/>
  <c r="BK105" i="23" s="1"/>
  <c r="BK111" i="23" a="1"/>
  <c r="BK111" i="23" s="1"/>
  <c r="BK119" i="23" a="1"/>
  <c r="BK119" i="23" s="1"/>
  <c r="BK118" i="23"/>
  <c r="AH14" i="23" a="1"/>
  <c r="AH14" i="23" s="1"/>
  <c r="AH93" i="23"/>
  <c r="AH104" i="23" a="1"/>
  <c r="AH104" i="23" s="1"/>
  <c r="AH109" i="23" s="1" a="1"/>
  <c r="AH109" i="23" s="1"/>
  <c r="AH108" i="23" a="1"/>
  <c r="AH108" i="23" s="1"/>
  <c r="AH129" i="23"/>
  <c r="AH130" i="23" s="1"/>
  <c r="AH118" i="23"/>
  <c r="AH119" i="23" a="1"/>
  <c r="AH119" i="23" s="1"/>
  <c r="AH111" i="23" a="1"/>
  <c r="AH111" i="23" s="1"/>
  <c r="AH10" i="23"/>
  <c r="AH105" i="23" a="1"/>
  <c r="AH105" i="23" s="1"/>
  <c r="AH103" i="23" a="1"/>
  <c r="AH103" i="23" s="1"/>
  <c r="AH127" i="23"/>
  <c r="AH102" i="23"/>
  <c r="AH110" i="23" s="1" a="1"/>
  <c r="AH110" i="23" s="1"/>
  <c r="AH16" i="23" a="1"/>
  <c r="AH16" i="23" s="1"/>
  <c r="BW129" i="23"/>
  <c r="BW130" i="23" s="1"/>
  <c r="BW102" i="23"/>
  <c r="BW110" i="23" s="1" a="1"/>
  <c r="BW110" i="23" s="1"/>
  <c r="BW105" i="23" a="1"/>
  <c r="BW105" i="23" s="1"/>
  <c r="BW111" i="23" a="1"/>
  <c r="BW111" i="23" s="1"/>
  <c r="BW14" i="23" a="1"/>
  <c r="BW14" i="23" s="1"/>
  <c r="BW118" i="23"/>
  <c r="BW93" i="23"/>
  <c r="BW127" i="23"/>
  <c r="BW119" i="23" a="1"/>
  <c r="BW119" i="23" s="1"/>
  <c r="BW104" i="23" a="1"/>
  <c r="BW104" i="23" s="1"/>
  <c r="BW124" i="23" s="1" a="1"/>
  <c r="BW124" i="23" s="1"/>
  <c r="BW10" i="23"/>
  <c r="BW16" i="23" a="1"/>
  <c r="BW16" i="23" s="1"/>
  <c r="BW108" i="23" a="1"/>
  <c r="BW108" i="23" s="1"/>
  <c r="BW103" i="23" a="1"/>
  <c r="BW103" i="23" s="1"/>
  <c r="AS51" i="10"/>
  <c r="AZ57" i="10"/>
  <c r="AV61" i="10"/>
  <c r="AR52" i="10"/>
  <c r="AV52" i="10"/>
  <c r="AX61" i="10"/>
  <c r="AX52" i="10"/>
  <c r="AW53" i="10"/>
  <c r="AW56" i="10"/>
  <c r="AV54" i="10"/>
  <c r="AY60" i="10"/>
  <c r="AX55" i="10"/>
  <c r="AZ52" i="10"/>
  <c r="AZ59" i="10"/>
  <c r="AT55" i="10"/>
  <c r="AS59" i="10"/>
  <c r="AW60" i="10"/>
  <c r="BA52" i="10"/>
  <c r="AW59" i="10"/>
  <c r="AU52" i="10"/>
  <c r="BA59" i="10"/>
  <c r="BB52" i="10"/>
  <c r="AU57" i="10"/>
  <c r="AZ61" i="10"/>
  <c r="AR56" i="10"/>
  <c r="BB59" i="10"/>
  <c r="AS53" i="10"/>
  <c r="BB56" i="10"/>
  <c r="AR51" i="10"/>
  <c r="BB60" i="10"/>
  <c r="AY57" i="10"/>
  <c r="AV60" i="10"/>
  <c r="AT51" i="10"/>
  <c r="AU59" i="10"/>
  <c r="BA57" i="10"/>
  <c r="AS61" i="10"/>
  <c r="AV59" i="10"/>
  <c r="AT54" i="10"/>
  <c r="AS55" i="10"/>
  <c r="AW52" i="10"/>
  <c r="AX54" i="10"/>
  <c r="AW61" i="10"/>
  <c r="BA53" i="10"/>
  <c r="AX56" i="10"/>
  <c r="AW54" i="10"/>
  <c r="AX59" i="10"/>
  <c r="AU53" i="10"/>
  <c r="AW51" i="10"/>
  <c r="AZ58" i="10"/>
  <c r="AS52" i="10"/>
  <c r="AT53" i="10"/>
  <c r="AW57" i="10"/>
  <c r="AS56" i="10"/>
  <c r="AY52" i="10"/>
  <c r="BA56" i="10"/>
  <c r="BA61" i="10"/>
  <c r="AU61" i="10"/>
  <c r="AR57" i="10"/>
  <c r="AX53" i="10"/>
  <c r="BB61" i="10"/>
  <c r="AX58" i="10"/>
  <c r="AY51" i="10"/>
  <c r="AY56" i="10"/>
  <c r="AU60" i="10"/>
  <c r="AY55" i="10"/>
  <c r="AZ56" i="10"/>
  <c r="AR60" i="10"/>
  <c r="BB54" i="10"/>
  <c r="AU56" i="10"/>
  <c r="AT56" i="10"/>
  <c r="AY53" i="10"/>
  <c r="BA58" i="10"/>
  <c r="AZ55" i="10"/>
  <c r="BA60" i="10"/>
  <c r="AV57" i="10"/>
  <c r="BB53" i="10"/>
  <c r="BB51" i="10"/>
  <c r="AY54" i="10"/>
  <c r="AX57" i="10"/>
  <c r="AR58" i="10"/>
  <c r="AZ53" i="10"/>
  <c r="BB55" i="10"/>
  <c r="AT60" i="10"/>
  <c r="AR55" i="10"/>
  <c r="AZ54" i="10"/>
  <c r="AW55" i="10"/>
  <c r="AZ60" i="10"/>
  <c r="AV55" i="10"/>
  <c r="AY61" i="10"/>
  <c r="AS58" i="10"/>
  <c r="AU55" i="10"/>
  <c r="AU54" i="10"/>
  <c r="AT58" i="10"/>
  <c r="BA55" i="10"/>
  <c r="AY58" i="10"/>
  <c r="BB58" i="10"/>
  <c r="AV56" i="10"/>
  <c r="AY59" i="10"/>
  <c r="BB57" i="10"/>
  <c r="AX51" i="10"/>
  <c r="AV51" i="10"/>
  <c r="AU51" i="10"/>
  <c r="AW58" i="10"/>
  <c r="AZ51" i="10"/>
  <c r="AT52" i="10"/>
  <c r="AT59" i="10"/>
  <c r="AR53" i="10"/>
  <c r="AS57" i="10"/>
  <c r="AR61" i="10"/>
  <c r="AV58" i="10"/>
  <c r="AT61" i="10"/>
  <c r="AX60" i="10"/>
  <c r="AU58" i="10"/>
  <c r="AS60" i="10"/>
  <c r="AR54" i="10"/>
  <c r="AT57" i="10"/>
  <c r="AR59" i="10"/>
  <c r="BA51" i="10"/>
  <c r="AV53" i="10"/>
  <c r="AS54" i="10"/>
  <c r="BA54" i="10"/>
  <c r="CI103" i="23" a="1"/>
  <c r="CI103" i="23" s="1"/>
  <c r="CI102" i="23"/>
  <c r="CI104" i="23" a="1"/>
  <c r="CI104" i="23" s="1"/>
  <c r="CI109" i="23" s="1" a="1"/>
  <c r="CI109" i="23" s="1"/>
  <c r="S13" i="1" s="1"/>
  <c r="CI111" i="23" a="1"/>
  <c r="CI111" i="23" s="1"/>
  <c r="CI127" i="23"/>
  <c r="CI93" i="23"/>
  <c r="CI118" i="23"/>
  <c r="CI129" i="23"/>
  <c r="CI130" i="23" s="1"/>
  <c r="CI14" i="23" a="1"/>
  <c r="CI14" i="23" s="1"/>
  <c r="CI119" i="23" a="1"/>
  <c r="CI119" i="23" s="1"/>
  <c r="CI105" i="23" a="1"/>
  <c r="CI105" i="23" s="1"/>
  <c r="Q13" i="1" s="1"/>
  <c r="CI10" i="23"/>
  <c r="CI120" i="23" s="1" a="1"/>
  <c r="CI120" i="23" s="1"/>
  <c r="CI16" i="23" a="1"/>
  <c r="CI16" i="23" s="1"/>
  <c r="CI108" i="23" a="1"/>
  <c r="CI108" i="23" s="1"/>
  <c r="CU103" i="23" a="1"/>
  <c r="CU103" i="23" s="1"/>
  <c r="CU102" i="23"/>
  <c r="CU105" i="23" a="1"/>
  <c r="CU105" i="23" s="1"/>
  <c r="Q38" i="1" s="1"/>
  <c r="CU118" i="23"/>
  <c r="CU93" i="23"/>
  <c r="CU119" i="23" a="1"/>
  <c r="CU119" i="23" s="1"/>
  <c r="CU111" i="23" a="1"/>
  <c r="CU111" i="23" s="1"/>
  <c r="CU108" i="23" a="1"/>
  <c r="CU108" i="23" s="1"/>
  <c r="CU14" i="23" a="1"/>
  <c r="CU14" i="23" s="1"/>
  <c r="CU16" i="23" a="1"/>
  <c r="CU16" i="23" s="1"/>
  <c r="CU104" i="23" a="1"/>
  <c r="CU104" i="23" s="1"/>
  <c r="CU109" i="23" s="1" a="1"/>
  <c r="CU109" i="23" s="1"/>
  <c r="S38" i="1" s="1"/>
  <c r="CU10" i="23"/>
  <c r="CU15" i="23" s="1" a="1"/>
  <c r="CU15" i="23" s="1"/>
  <c r="CK10" i="23"/>
  <c r="CK15" i="23" s="1" a="1"/>
  <c r="CK15" i="23" s="1"/>
  <c r="CK16" i="23" a="1"/>
  <c r="CK16" i="23" s="1"/>
  <c r="CK111" i="23" a="1"/>
  <c r="CK111" i="23" s="1"/>
  <c r="CK103" i="23" a="1"/>
  <c r="CK103" i="23" s="1"/>
  <c r="CK93" i="23"/>
  <c r="CK104" i="23" a="1"/>
  <c r="CK104" i="23" s="1"/>
  <c r="CK124" i="23" s="1" a="1"/>
  <c r="CK124" i="23" s="1"/>
  <c r="CK105" i="23" a="1"/>
  <c r="CK105" i="23" s="1"/>
  <c r="Q32" i="1" s="1"/>
  <c r="CK108" i="23" a="1"/>
  <c r="CK108" i="23" s="1"/>
  <c r="CK118" i="23"/>
  <c r="CK119" i="23" a="1"/>
  <c r="CK119" i="23" s="1"/>
  <c r="CK14" i="23" a="1"/>
  <c r="CK14" i="23" s="1"/>
  <c r="CK127" i="23"/>
  <c r="CK129" i="23"/>
  <c r="CK130" i="23" s="1"/>
  <c r="CK102" i="23"/>
  <c r="BM111" i="23" a="1"/>
  <c r="BM111" i="23" s="1"/>
  <c r="BM119" i="23" a="1"/>
  <c r="BM119" i="23" s="1"/>
  <c r="BM93" i="23"/>
  <c r="BM103" i="23" a="1"/>
  <c r="BM103" i="23" s="1"/>
  <c r="BM129" i="23"/>
  <c r="BM130" i="23" s="1"/>
  <c r="BM127" i="23"/>
  <c r="BM10" i="23"/>
  <c r="BM128" i="23" s="1"/>
  <c r="BM16" i="23" a="1"/>
  <c r="BM16" i="23" s="1"/>
  <c r="BM118" i="23"/>
  <c r="BM14" i="23" a="1"/>
  <c r="BM14" i="23" s="1"/>
  <c r="BM104" i="23" a="1"/>
  <c r="BM104" i="23" s="1"/>
  <c r="BM124" i="23" s="1" a="1"/>
  <c r="BM124" i="23" s="1"/>
  <c r="BM102" i="23"/>
  <c r="BM108" i="23" a="1"/>
  <c r="BM108" i="23" s="1"/>
  <c r="BM105" i="23" a="1"/>
  <c r="BM105" i="23" s="1"/>
  <c r="CT105" i="23" a="1"/>
  <c r="CT105" i="23" s="1"/>
  <c r="Q21" i="1" s="1"/>
  <c r="CT118" i="23"/>
  <c r="CT104" i="23" a="1"/>
  <c r="CT104" i="23" s="1"/>
  <c r="CT103" i="23" a="1"/>
  <c r="CT103" i="23" s="1"/>
  <c r="CT119" i="23" a="1"/>
  <c r="CT119" i="23" s="1"/>
  <c r="CT93" i="23"/>
  <c r="CT14" i="23" a="1"/>
  <c r="CT14" i="23" s="1"/>
  <c r="CT10" i="23"/>
  <c r="CT15" i="23" s="1" a="1"/>
  <c r="CT15" i="23" s="1"/>
  <c r="CT16" i="23" a="1"/>
  <c r="CT16" i="23" s="1"/>
  <c r="CT111" i="23" a="1"/>
  <c r="CT111" i="23" s="1"/>
  <c r="CT102" i="23"/>
  <c r="CT108" i="23" a="1"/>
  <c r="CT108" i="23" s="1"/>
  <c r="L104" i="23" a="1"/>
  <c r="L104" i="23" s="1"/>
  <c r="L127" i="23"/>
  <c r="L103" i="23" a="1"/>
  <c r="L103" i="23" s="1"/>
  <c r="L129" i="23"/>
  <c r="L130" i="23" s="1"/>
  <c r="L14" i="23" a="1"/>
  <c r="L14" i="23" s="1"/>
  <c r="L119" i="23" a="1"/>
  <c r="L119" i="23" s="1"/>
  <c r="L10" i="23"/>
  <c r="L15" i="23" s="1" a="1"/>
  <c r="L15" i="23" s="1"/>
  <c r="L111" i="23" a="1"/>
  <c r="L111" i="23" s="1"/>
  <c r="L105" i="23" a="1"/>
  <c r="L105" i="23" s="1"/>
  <c r="L16" i="23" a="1"/>
  <c r="L16" i="23" s="1"/>
  <c r="L102" i="23"/>
  <c r="L93" i="23"/>
  <c r="L118" i="23"/>
  <c r="L108" i="23" a="1"/>
  <c r="L108" i="23" s="1"/>
  <c r="AO111" i="23" a="1"/>
  <c r="AO111" i="23" s="1"/>
  <c r="AO102" i="23"/>
  <c r="AO93" i="23"/>
  <c r="AO119" i="23" a="1"/>
  <c r="AO119" i="23" s="1"/>
  <c r="AO105" i="23" a="1"/>
  <c r="AO105" i="23" s="1"/>
  <c r="Q43" i="1" s="1"/>
  <c r="AO14" i="23" a="1"/>
  <c r="AO14" i="23" s="1"/>
  <c r="AO108" i="23" a="1"/>
  <c r="AO108" i="23" s="1"/>
  <c r="AO103" i="23" a="1"/>
  <c r="AO103" i="23" s="1"/>
  <c r="AO10" i="23"/>
  <c r="AO15" i="23" s="1" a="1"/>
  <c r="AO15" i="23" s="1"/>
  <c r="AO127" i="23"/>
  <c r="AO16" i="23" a="1"/>
  <c r="AO16" i="23" s="1"/>
  <c r="AO129" i="23"/>
  <c r="AO130" i="23" s="1"/>
  <c r="AO104" i="23" a="1"/>
  <c r="AO104" i="23" s="1"/>
  <c r="AO118" i="23"/>
  <c r="CB127" i="23"/>
  <c r="CB111" i="23" a="1"/>
  <c r="CB111" i="23" s="1"/>
  <c r="CB105" i="23" a="1"/>
  <c r="CB105" i="23" s="1"/>
  <c r="Q27" i="1" s="1"/>
  <c r="CB119" i="23" a="1"/>
  <c r="CB119" i="23" s="1"/>
  <c r="CB104" i="23" a="1"/>
  <c r="CB104" i="23" s="1"/>
  <c r="CB124" i="23" s="1" a="1"/>
  <c r="CB124" i="23" s="1"/>
  <c r="CB16" i="23" a="1"/>
  <c r="CB16" i="23" s="1"/>
  <c r="CB14" i="23" a="1"/>
  <c r="CB14" i="23" s="1"/>
  <c r="CB93" i="23"/>
  <c r="CB108" i="23" a="1"/>
  <c r="CB108" i="23" s="1"/>
  <c r="CB102" i="23"/>
  <c r="CB103" i="23" a="1"/>
  <c r="CB103" i="23" s="1"/>
  <c r="CB129" i="23"/>
  <c r="CB130" i="23" s="1"/>
  <c r="CB118" i="23"/>
  <c r="CB10" i="23"/>
  <c r="CC105" i="23" a="1"/>
  <c r="CC105" i="23" s="1"/>
  <c r="CC16" i="23" a="1"/>
  <c r="CC16" i="23" s="1"/>
  <c r="CC93" i="23"/>
  <c r="CC108" i="23" a="1"/>
  <c r="CC108" i="23" s="1"/>
  <c r="CC129" i="23"/>
  <c r="CC130" i="23" s="1"/>
  <c r="CC14" i="23" a="1"/>
  <c r="CC14" i="23" s="1"/>
  <c r="CC104" i="23" a="1"/>
  <c r="CC104" i="23" s="1"/>
  <c r="CC119" i="23" a="1"/>
  <c r="CC119" i="23" s="1"/>
  <c r="CC127" i="23"/>
  <c r="CC102" i="23"/>
  <c r="CC110" i="23" s="1" a="1"/>
  <c r="CC110" i="23" s="1"/>
  <c r="CC111" i="23" a="1"/>
  <c r="CC111" i="23" s="1"/>
  <c r="CC10" i="23"/>
  <c r="CC15" i="23" s="1" a="1"/>
  <c r="CC15" i="23" s="1"/>
  <c r="CC118" i="23"/>
  <c r="CC103" i="23" a="1"/>
  <c r="CC103" i="23" s="1"/>
  <c r="BN105" i="23" a="1"/>
  <c r="BN105" i="23" s="1"/>
  <c r="BN118" i="23"/>
  <c r="BN102" i="23"/>
  <c r="BN127" i="23"/>
  <c r="BN108" i="23" a="1"/>
  <c r="BN108" i="23" s="1"/>
  <c r="BN111" i="23" a="1"/>
  <c r="BN111" i="23" s="1"/>
  <c r="BN14" i="23" a="1"/>
  <c r="BN14" i="23" s="1"/>
  <c r="BN119" i="23" a="1"/>
  <c r="BN119" i="23" s="1"/>
  <c r="BN103" i="23" a="1"/>
  <c r="BN103" i="23" s="1"/>
  <c r="BN104" i="23" a="1"/>
  <c r="BN104" i="23" s="1"/>
  <c r="BN109" i="23" s="1" a="1"/>
  <c r="BN109" i="23" s="1"/>
  <c r="BN10" i="23"/>
  <c r="BN120" i="23" s="1" a="1"/>
  <c r="BN120" i="23" s="1"/>
  <c r="BN16" i="23" a="1"/>
  <c r="BN16" i="23" s="1"/>
  <c r="BN93" i="23"/>
  <c r="BN129" i="23"/>
  <c r="BN130" i="23" s="1"/>
  <c r="BC102" i="23"/>
  <c r="BC110" i="23" s="1" a="1"/>
  <c r="BC110" i="23" s="1"/>
  <c r="BC118" i="23"/>
  <c r="BC104" i="23" a="1"/>
  <c r="BC104" i="23" s="1"/>
  <c r="BC109" i="23" s="1" a="1"/>
  <c r="BC109" i="23" s="1"/>
  <c r="BC14" i="23" a="1"/>
  <c r="BC14" i="23" s="1"/>
  <c r="BC129" i="23"/>
  <c r="BC130" i="23" s="1"/>
  <c r="BC103" i="23" a="1"/>
  <c r="BC103" i="23" s="1"/>
  <c r="BC119" i="23" a="1"/>
  <c r="BC119" i="23" s="1"/>
  <c r="BC127" i="23"/>
  <c r="BC108" i="23" a="1"/>
  <c r="BC108" i="23" s="1"/>
  <c r="BC105" i="23" a="1"/>
  <c r="BC105" i="23" s="1"/>
  <c r="BC10" i="23"/>
  <c r="BC128" i="23" s="1"/>
  <c r="BC93" i="23"/>
  <c r="BC16" i="23" a="1"/>
  <c r="BC16" i="23" s="1"/>
  <c r="BC111" i="23" a="1"/>
  <c r="BC111" i="23" s="1"/>
  <c r="BF103" i="23" a="1"/>
  <c r="BF103" i="23" s="1"/>
  <c r="BF118" i="23"/>
  <c r="BF14" i="23" a="1"/>
  <c r="BF14" i="23" s="1"/>
  <c r="BF129" i="23"/>
  <c r="BF130" i="23" s="1"/>
  <c r="BF102" i="23"/>
  <c r="BF10" i="23"/>
  <c r="BF15" i="23" s="1" a="1"/>
  <c r="BF15" i="23" s="1"/>
  <c r="BF16" i="23" a="1"/>
  <c r="BF16" i="23" s="1"/>
  <c r="BF119" i="23" a="1"/>
  <c r="BF119" i="23" s="1"/>
  <c r="BF127" i="23"/>
  <c r="BF111" i="23" a="1"/>
  <c r="BF111" i="23" s="1"/>
  <c r="BF93" i="23"/>
  <c r="BF105" i="23" a="1"/>
  <c r="BF105" i="23" s="1"/>
  <c r="BF104" i="23" a="1"/>
  <c r="BF104" i="23" s="1"/>
  <c r="BF108" i="23" a="1"/>
  <c r="BF108" i="23" s="1"/>
  <c r="BL118" i="23"/>
  <c r="BL127" i="23"/>
  <c r="BL103" i="23" a="1"/>
  <c r="BL103" i="23" s="1"/>
  <c r="BL14" i="23" a="1"/>
  <c r="BL14" i="23" s="1"/>
  <c r="BL108" i="23" a="1"/>
  <c r="BL108" i="23" s="1"/>
  <c r="BL119" i="23" a="1"/>
  <c r="BL119" i="23" s="1"/>
  <c r="BL111" i="23" a="1"/>
  <c r="BL111" i="23" s="1"/>
  <c r="BL16" i="23" a="1"/>
  <c r="BL16" i="23" s="1"/>
  <c r="BL93" i="23"/>
  <c r="BL105" i="23" a="1"/>
  <c r="BL105" i="23" s="1"/>
  <c r="BL104" i="23" a="1"/>
  <c r="BL104" i="23" s="1"/>
  <c r="BL109" i="23" s="1" a="1"/>
  <c r="BL109" i="23" s="1"/>
  <c r="BL129" i="23"/>
  <c r="BL130" i="23" s="1"/>
  <c r="BL102" i="23"/>
  <c r="BL10" i="23"/>
  <c r="BL128" i="23" s="1"/>
  <c r="W104" i="23" a="1"/>
  <c r="W104" i="23" s="1"/>
  <c r="W124" i="23" s="1" a="1"/>
  <c r="W124" i="23" s="1"/>
  <c r="W108" i="23" a="1"/>
  <c r="W108" i="23" s="1"/>
  <c r="W129" i="23"/>
  <c r="W130" i="23" s="1"/>
  <c r="W10" i="23"/>
  <c r="W128" i="23" s="1"/>
  <c r="W103" i="23" a="1"/>
  <c r="W103" i="23" s="1"/>
  <c r="W119" i="23" a="1"/>
  <c r="W119" i="23" s="1"/>
  <c r="W16" i="23" a="1"/>
  <c r="W16" i="23" s="1"/>
  <c r="W127" i="23"/>
  <c r="W102" i="23"/>
  <c r="W118" i="23"/>
  <c r="W105" i="23" a="1"/>
  <c r="W105" i="23" s="1"/>
  <c r="W14" i="23" a="1"/>
  <c r="W14" i="23" s="1"/>
  <c r="W93" i="23"/>
  <c r="W111" i="23" a="1"/>
  <c r="W111" i="23" s="1"/>
  <c r="J105" i="23" a="1"/>
  <c r="J105" i="23" s="1"/>
  <c r="Q9" i="1" s="1"/>
  <c r="J111" i="23" a="1"/>
  <c r="J111" i="23" s="1"/>
  <c r="J108" i="23" a="1"/>
  <c r="J108" i="23" s="1"/>
  <c r="J104" i="23" a="1"/>
  <c r="J104" i="23" s="1"/>
  <c r="J124" i="23" s="1" a="1"/>
  <c r="J124" i="23" s="1"/>
  <c r="J14" i="23" a="1"/>
  <c r="J14" i="23" s="1"/>
  <c r="J129" i="23"/>
  <c r="J130" i="23" s="1"/>
  <c r="J103" i="23" a="1"/>
  <c r="J103" i="23" s="1"/>
  <c r="J118" i="23"/>
  <c r="J10" i="23"/>
  <c r="J15" i="23" s="1" a="1"/>
  <c r="J15" i="23" s="1"/>
  <c r="J127" i="23"/>
  <c r="J102" i="23"/>
  <c r="J93" i="23"/>
  <c r="J16" i="23" a="1"/>
  <c r="J16" i="23" s="1"/>
  <c r="J119" i="23" a="1"/>
  <c r="J119" i="23" s="1"/>
  <c r="Y119" i="23" a="1"/>
  <c r="Y119" i="23" s="1"/>
  <c r="Y129" i="23"/>
  <c r="Y130" i="23" s="1"/>
  <c r="Y108" i="23" a="1"/>
  <c r="Y108" i="23" s="1"/>
  <c r="Y14" i="23" a="1"/>
  <c r="Y14" i="23" s="1"/>
  <c r="Y103" i="23" a="1"/>
  <c r="Y103" i="23" s="1"/>
  <c r="Y16" i="23" a="1"/>
  <c r="Y16" i="23" s="1"/>
  <c r="Y102" i="23"/>
  <c r="Y118" i="23"/>
  <c r="Y93" i="23"/>
  <c r="Y105" i="23" a="1"/>
  <c r="Y105" i="23" s="1"/>
  <c r="Y104" i="23" a="1"/>
  <c r="Y104" i="23" s="1"/>
  <c r="Y111" i="23" a="1"/>
  <c r="Y111" i="23" s="1"/>
  <c r="Y127" i="23"/>
  <c r="Y10" i="23"/>
  <c r="Y128" i="23" s="1"/>
  <c r="AI16" i="23" a="1"/>
  <c r="AI16" i="23" s="1"/>
  <c r="AI127" i="23"/>
  <c r="AI111" i="23" a="1"/>
  <c r="AI111" i="23" s="1"/>
  <c r="AI108" i="23" a="1"/>
  <c r="AI108" i="23" s="1"/>
  <c r="AI129" i="23"/>
  <c r="AI130" i="23" s="1"/>
  <c r="AI118" i="23"/>
  <c r="AI104" i="23" a="1"/>
  <c r="AI104" i="23" s="1"/>
  <c r="AI109" i="23" s="1" a="1"/>
  <c r="AI109" i="23" s="1"/>
  <c r="AI119" i="23" a="1"/>
  <c r="AI119" i="23" s="1"/>
  <c r="AI14" i="23" a="1"/>
  <c r="AI14" i="23" s="1"/>
  <c r="AI10" i="23"/>
  <c r="AI120" i="23" s="1" a="1"/>
  <c r="AI120" i="23" s="1"/>
  <c r="AI93" i="23"/>
  <c r="AI103" i="23" a="1"/>
  <c r="AI103" i="23" s="1"/>
  <c r="AI105" i="23" a="1"/>
  <c r="AI105" i="23" s="1"/>
  <c r="AI102" i="23"/>
  <c r="CF129" i="23"/>
  <c r="CF130" i="23" s="1"/>
  <c r="CF16" i="23" a="1"/>
  <c r="CF16" i="23" s="1"/>
  <c r="CF105" i="23" a="1"/>
  <c r="CF105" i="23" s="1"/>
  <c r="CF118" i="23"/>
  <c r="CF102" i="23"/>
  <c r="CF111" i="23" a="1"/>
  <c r="CF111" i="23" s="1"/>
  <c r="CF104" i="23" a="1"/>
  <c r="CF104" i="23" s="1"/>
  <c r="CF124" i="23" s="1" a="1"/>
  <c r="CF124" i="23" s="1"/>
  <c r="CF10" i="23"/>
  <c r="CF120" i="23" s="1" a="1"/>
  <c r="CF120" i="23" s="1"/>
  <c r="CF127" i="23"/>
  <c r="CF119" i="23" a="1"/>
  <c r="CF119" i="23" s="1"/>
  <c r="CF93" i="23"/>
  <c r="CF108" i="23" a="1"/>
  <c r="CF108" i="23" s="1"/>
  <c r="CF103" i="23" a="1"/>
  <c r="CF103" i="23" s="1"/>
  <c r="CF14" i="23" a="1"/>
  <c r="CF14" i="23" s="1"/>
  <c r="BE111" i="23" a="1"/>
  <c r="BE111" i="23" s="1"/>
  <c r="BE105" i="23" a="1"/>
  <c r="BE105" i="23" s="1"/>
  <c r="BE108" i="23" a="1"/>
  <c r="BE108" i="23" s="1"/>
  <c r="BE119" i="23" a="1"/>
  <c r="BE119" i="23" s="1"/>
  <c r="BE14" i="23" a="1"/>
  <c r="BE14" i="23" s="1"/>
  <c r="BE127" i="23"/>
  <c r="BE103" i="23" a="1"/>
  <c r="BE103" i="23" s="1"/>
  <c r="BE93" i="23"/>
  <c r="BE104" i="23" a="1"/>
  <c r="BE104" i="23" s="1"/>
  <c r="BE129" i="23"/>
  <c r="BE130" i="23" s="1"/>
  <c r="BE118" i="23"/>
  <c r="BE10" i="23"/>
  <c r="BE120" i="23" s="1" a="1"/>
  <c r="BE120" i="23" s="1"/>
  <c r="BE16" i="23" a="1"/>
  <c r="BE16" i="23" s="1"/>
  <c r="BE102" i="23"/>
  <c r="BE110" i="23" s="1" a="1"/>
  <c r="BE110" i="23" s="1"/>
  <c r="BB102" i="23"/>
  <c r="BB110" i="23" s="1" a="1"/>
  <c r="BB110" i="23" s="1"/>
  <c r="BB108" i="23" a="1"/>
  <c r="BB108" i="23" s="1"/>
  <c r="BB93" i="23"/>
  <c r="BB14" i="23" a="1"/>
  <c r="BB14" i="23" s="1"/>
  <c r="BB10" i="23"/>
  <c r="BB120" i="23" s="1" a="1"/>
  <c r="BB120" i="23" s="1"/>
  <c r="BB16" i="23" a="1"/>
  <c r="BB16" i="23" s="1"/>
  <c r="BB119" i="23" a="1"/>
  <c r="BB119" i="23" s="1"/>
  <c r="BB127" i="23"/>
  <c r="BB104" i="23" a="1"/>
  <c r="BB104" i="23" s="1"/>
  <c r="BB111" i="23" a="1"/>
  <c r="BB111" i="23" s="1"/>
  <c r="BB118" i="23"/>
  <c r="BB105" i="23" a="1"/>
  <c r="BB105" i="23" s="1"/>
  <c r="BB103" i="23" a="1"/>
  <c r="BB103" i="23" s="1"/>
  <c r="BB129" i="23"/>
  <c r="BB130" i="23" s="1"/>
  <c r="D16" i="23" a="1"/>
  <c r="D16" i="23" s="1"/>
  <c r="D111" i="23" a="1"/>
  <c r="D111" i="23" s="1"/>
  <c r="D129" i="23"/>
  <c r="D130" i="23" s="1"/>
  <c r="D104" i="23" a="1"/>
  <c r="D104" i="23" s="1"/>
  <c r="D108" i="23" a="1"/>
  <c r="D108" i="23" s="1"/>
  <c r="D103" i="23" a="1"/>
  <c r="D103" i="23" s="1"/>
  <c r="D10" i="23"/>
  <c r="D128" i="23" s="1"/>
  <c r="D119" i="23" a="1"/>
  <c r="D119" i="23" s="1"/>
  <c r="D93" i="23"/>
  <c r="D118" i="23"/>
  <c r="D127" i="23"/>
  <c r="D102" i="23"/>
  <c r="D14" i="23" a="1"/>
  <c r="D14" i="23" s="1"/>
  <c r="D105" i="23" a="1"/>
  <c r="D105" i="23" s="1"/>
  <c r="H129" i="23"/>
  <c r="H130" i="23" s="1"/>
  <c r="H104" i="23" a="1"/>
  <c r="H104" i="23" s="1"/>
  <c r="H124" i="23" s="1" a="1"/>
  <c r="H124" i="23" s="1"/>
  <c r="H108" i="23" a="1"/>
  <c r="H108" i="23" s="1"/>
  <c r="H127" i="23"/>
  <c r="H93" i="23"/>
  <c r="H16" i="23" a="1"/>
  <c r="H16" i="23" s="1"/>
  <c r="H14" i="23" a="1"/>
  <c r="H14" i="23" s="1"/>
  <c r="H102" i="23"/>
  <c r="H119" i="23" a="1"/>
  <c r="H119" i="23" s="1"/>
  <c r="H103" i="23" a="1"/>
  <c r="H103" i="23" s="1"/>
  <c r="H10" i="23"/>
  <c r="H15" i="23" s="1" a="1"/>
  <c r="H15" i="23" s="1"/>
  <c r="H118" i="23"/>
  <c r="H105" i="23" a="1"/>
  <c r="H105" i="23" s="1"/>
  <c r="H111" i="23" a="1"/>
  <c r="H111" i="23" s="1"/>
  <c r="AJ111" i="23" a="1"/>
  <c r="AJ111" i="23" s="1"/>
  <c r="AJ14" i="23" a="1"/>
  <c r="AJ14" i="23" s="1"/>
  <c r="AJ118" i="23"/>
  <c r="AJ16" i="23" a="1"/>
  <c r="AJ16" i="23" s="1"/>
  <c r="AJ103" i="23" a="1"/>
  <c r="AJ103" i="23" s="1"/>
  <c r="AJ108" i="23" a="1"/>
  <c r="AJ108" i="23" s="1"/>
  <c r="AJ10" i="23"/>
  <c r="AJ120" i="23" s="1" a="1"/>
  <c r="AJ120" i="23" s="1"/>
  <c r="AJ127" i="23"/>
  <c r="AJ93" i="23"/>
  <c r="AJ102" i="23"/>
  <c r="AJ110" i="23" s="1" a="1"/>
  <c r="AJ110" i="23" s="1"/>
  <c r="AJ105" i="23" a="1"/>
  <c r="AJ105" i="23" s="1"/>
  <c r="AJ129" i="23"/>
  <c r="AJ130" i="23" s="1"/>
  <c r="AJ119" i="23" a="1"/>
  <c r="AJ119" i="23" s="1"/>
  <c r="AJ104" i="23" a="1"/>
  <c r="AJ104" i="23" s="1"/>
  <c r="AJ109" i="23" s="1" a="1"/>
  <c r="AJ109" i="23" s="1"/>
  <c r="R105" i="23" a="1"/>
  <c r="R105" i="23" s="1"/>
  <c r="R102" i="23"/>
  <c r="R129" i="23"/>
  <c r="R130" i="23" s="1"/>
  <c r="R108" i="23" a="1"/>
  <c r="R108" i="23" s="1"/>
  <c r="R10" i="23"/>
  <c r="R15" i="23" s="1" a="1"/>
  <c r="R15" i="23" s="1"/>
  <c r="R16" i="23" a="1"/>
  <c r="R16" i="23" s="1"/>
  <c r="R127" i="23"/>
  <c r="R93" i="23"/>
  <c r="R118" i="23"/>
  <c r="R104" i="23" a="1"/>
  <c r="R104" i="23" s="1"/>
  <c r="R111" i="23" a="1"/>
  <c r="R111" i="23" s="1"/>
  <c r="R119" i="23" a="1"/>
  <c r="R119" i="23" s="1"/>
  <c r="R103" i="23" a="1"/>
  <c r="R103" i="23" s="1"/>
  <c r="R14" i="23" a="1"/>
  <c r="R14" i="23" s="1"/>
  <c r="CJ111" i="23" a="1"/>
  <c r="CJ111" i="23" s="1"/>
  <c r="CJ119" i="23" a="1"/>
  <c r="CJ119" i="23" s="1"/>
  <c r="CJ102" i="23"/>
  <c r="CJ127" i="23"/>
  <c r="CJ108" i="23" a="1"/>
  <c r="CJ108" i="23" s="1"/>
  <c r="CJ14" i="23" a="1"/>
  <c r="CJ14" i="23" s="1"/>
  <c r="CJ16" i="23" a="1"/>
  <c r="CJ16" i="23" s="1"/>
  <c r="CJ105" i="23" a="1"/>
  <c r="CJ105" i="23" s="1"/>
  <c r="Q25" i="1" s="1"/>
  <c r="CJ10" i="23"/>
  <c r="CJ15" i="23" s="1" a="1"/>
  <c r="CJ15" i="23" s="1"/>
  <c r="CJ103" i="23" a="1"/>
  <c r="CJ103" i="23" s="1"/>
  <c r="CJ129" i="23"/>
  <c r="CJ130" i="23" s="1"/>
  <c r="CJ93" i="23"/>
  <c r="CJ104" i="23" a="1"/>
  <c r="CJ104" i="23" s="1"/>
  <c r="CJ124" i="23" s="1" a="1"/>
  <c r="CJ124" i="23" s="1"/>
  <c r="CJ118" i="23"/>
  <c r="BP103" i="23" a="1"/>
  <c r="BP103" i="23" s="1"/>
  <c r="BP16" i="23" a="1"/>
  <c r="BP16" i="23" s="1"/>
  <c r="BP129" i="23"/>
  <c r="BP130" i="23" s="1"/>
  <c r="BP111" i="23" a="1"/>
  <c r="BP111" i="23" s="1"/>
  <c r="BP119" i="23" a="1"/>
  <c r="BP119" i="23" s="1"/>
  <c r="BP14" i="23" a="1"/>
  <c r="BP14" i="23" s="1"/>
  <c r="BP10" i="23"/>
  <c r="BP15" i="23" s="1" a="1"/>
  <c r="BP15" i="23" s="1"/>
  <c r="BP108" i="23" a="1"/>
  <c r="BP108" i="23" s="1"/>
  <c r="BP104" i="23" a="1"/>
  <c r="BP104" i="23" s="1"/>
  <c r="BP118" i="23"/>
  <c r="BP127" i="23"/>
  <c r="BP93" i="23"/>
  <c r="BP102" i="23"/>
  <c r="BP105" i="23" a="1"/>
  <c r="BP105" i="23" s="1"/>
  <c r="Q15" i="1" s="1"/>
  <c r="AY102" i="23"/>
  <c r="AY108" i="23" a="1"/>
  <c r="AY108" i="23" s="1"/>
  <c r="AY129" i="23"/>
  <c r="AY130" i="23" s="1"/>
  <c r="AY127" i="23"/>
  <c r="AY14" i="23" a="1"/>
  <c r="AY14" i="23" s="1"/>
  <c r="AY16" i="23" a="1"/>
  <c r="AY16" i="23" s="1"/>
  <c r="AY119" i="23" a="1"/>
  <c r="AY119" i="23" s="1"/>
  <c r="AY105" i="23" a="1"/>
  <c r="AY105" i="23" s="1"/>
  <c r="Q28" i="1" s="1"/>
  <c r="AY118" i="23"/>
  <c r="AY104" i="23" a="1"/>
  <c r="AY104" i="23" s="1"/>
  <c r="AY10" i="23"/>
  <c r="AY120" i="23" s="1" a="1"/>
  <c r="AY120" i="23" s="1"/>
  <c r="AY103" i="23" a="1"/>
  <c r="AY103" i="23" s="1"/>
  <c r="AY111" i="23" a="1"/>
  <c r="AY111" i="23" s="1"/>
  <c r="AY93" i="23"/>
  <c r="BH129" i="23"/>
  <c r="BH130" i="23" s="1"/>
  <c r="BH102" i="23"/>
  <c r="BH10" i="23"/>
  <c r="BH128" i="23" s="1"/>
  <c r="BH111" i="23" a="1"/>
  <c r="BH111" i="23" s="1"/>
  <c r="BH16" i="23" a="1"/>
  <c r="BH16" i="23" s="1"/>
  <c r="BH108" i="23" a="1"/>
  <c r="BH108" i="23" s="1"/>
  <c r="BH104" i="23" a="1"/>
  <c r="BH104" i="23" s="1"/>
  <c r="BH14" i="23" a="1"/>
  <c r="BH14" i="23" s="1"/>
  <c r="BH127" i="23"/>
  <c r="BH118" i="23"/>
  <c r="BH93" i="23"/>
  <c r="BH105" i="23" a="1"/>
  <c r="BH105" i="23" s="1"/>
  <c r="BH103" i="23" a="1"/>
  <c r="BH103" i="23" s="1"/>
  <c r="BH119" i="23" a="1"/>
  <c r="BH119" i="23" s="1"/>
  <c r="CL10" i="23"/>
  <c r="CL120" i="23" s="1" a="1"/>
  <c r="CL120" i="23" s="1"/>
  <c r="CL103" i="23" a="1"/>
  <c r="CL103" i="23" s="1"/>
  <c r="CL119" i="23" a="1"/>
  <c r="CL119" i="23" s="1"/>
  <c r="CL108" i="23" a="1"/>
  <c r="CL108" i="23" s="1"/>
  <c r="CL127" i="23"/>
  <c r="CL111" i="23" a="1"/>
  <c r="CL111" i="23" s="1"/>
  <c r="CL14" i="23" a="1"/>
  <c r="CL14" i="23" s="1"/>
  <c r="CL129" i="23"/>
  <c r="CL130" i="23" s="1"/>
  <c r="CL93" i="23"/>
  <c r="CL118" i="23"/>
  <c r="CL16" i="23" a="1"/>
  <c r="CL16" i="23" s="1"/>
  <c r="CL104" i="23" a="1"/>
  <c r="CL104" i="23" s="1"/>
  <c r="CL124" i="23" s="1" a="1"/>
  <c r="CL124" i="23" s="1"/>
  <c r="CL102" i="23"/>
  <c r="CL105" i="23" a="1"/>
  <c r="CL105" i="23" s="1"/>
  <c r="Q33" i="1" s="1"/>
  <c r="BG14" i="23" a="1"/>
  <c r="BG14" i="23" s="1"/>
  <c r="BG16" i="23" a="1"/>
  <c r="BG16" i="23" s="1"/>
  <c r="BG119" i="23" a="1"/>
  <c r="BG119" i="23" s="1"/>
  <c r="BG129" i="23"/>
  <c r="BG130" i="23" s="1"/>
  <c r="BG118" i="23"/>
  <c r="BG104" i="23" a="1"/>
  <c r="BG104" i="23" s="1"/>
  <c r="BG103" i="23" a="1"/>
  <c r="BG103" i="23" s="1"/>
  <c r="BG10" i="23"/>
  <c r="BG15" i="23" s="1" a="1"/>
  <c r="BG15" i="23" s="1"/>
  <c r="BG127" i="23"/>
  <c r="BG105" i="23" a="1"/>
  <c r="BG105" i="23" s="1"/>
  <c r="BG93" i="23"/>
  <c r="BG111" i="23" a="1"/>
  <c r="BG111" i="23" s="1"/>
  <c r="BG102" i="23"/>
  <c r="BG110" i="23" s="1" a="1"/>
  <c r="BG110" i="23" s="1"/>
  <c r="BG108" i="23" a="1"/>
  <c r="BG108" i="23" s="1"/>
  <c r="CN127" i="23"/>
  <c r="CN10" i="23"/>
  <c r="CN120" i="23" s="1" a="1"/>
  <c r="CN120" i="23" s="1"/>
  <c r="CN118" i="23"/>
  <c r="CN108" i="23" a="1"/>
  <c r="CN108" i="23" s="1"/>
  <c r="CN104" i="23" a="1"/>
  <c r="CN104" i="23" s="1"/>
  <c r="CN124" i="23" s="1" a="1"/>
  <c r="CN124" i="23" s="1"/>
  <c r="CN103" i="23" a="1"/>
  <c r="CN103" i="23" s="1"/>
  <c r="CN105" i="23" a="1"/>
  <c r="CN105" i="23" s="1"/>
  <c r="Q36" i="1" s="1"/>
  <c r="CN129" i="23"/>
  <c r="CN130" i="23" s="1"/>
  <c r="CN119" i="23" a="1"/>
  <c r="CN119" i="23" s="1"/>
  <c r="CN93" i="23"/>
  <c r="CN16" i="23" a="1"/>
  <c r="CN16" i="23" s="1"/>
  <c r="CN102" i="23"/>
  <c r="CN111" i="23" a="1"/>
  <c r="CN111" i="23" s="1"/>
  <c r="CN14" i="23" a="1"/>
  <c r="CN14" i="23" s="1"/>
  <c r="K127" i="23"/>
  <c r="K10" i="23"/>
  <c r="K120" i="23" s="1" a="1"/>
  <c r="K120" i="23" s="1"/>
  <c r="K93" i="23"/>
  <c r="K14" i="23" a="1"/>
  <c r="K14" i="23" s="1"/>
  <c r="K103" i="23" a="1"/>
  <c r="K103" i="23" s="1"/>
  <c r="K119" i="23" a="1"/>
  <c r="K119" i="23" s="1"/>
  <c r="K102" i="23"/>
  <c r="K111" i="23" a="1"/>
  <c r="K111" i="23" s="1"/>
  <c r="K108" i="23" a="1"/>
  <c r="K108" i="23" s="1"/>
  <c r="K105" i="23" a="1"/>
  <c r="K105" i="23" s="1"/>
  <c r="Q10" i="1" s="1"/>
  <c r="K129" i="23"/>
  <c r="K130" i="23" s="1"/>
  <c r="K118" i="23"/>
  <c r="K16" i="23" a="1"/>
  <c r="K16" i="23" s="1"/>
  <c r="K104" i="23" a="1"/>
  <c r="K104" i="23" s="1"/>
  <c r="K109" i="23" s="1" a="1"/>
  <c r="K109" i="23" s="1"/>
  <c r="S10" i="1" s="1"/>
  <c r="AW103" i="23" a="1"/>
  <c r="AW103" i="23" s="1"/>
  <c r="AW108" i="23" a="1"/>
  <c r="AW108" i="23" s="1"/>
  <c r="AW129" i="23"/>
  <c r="AW130" i="23" s="1"/>
  <c r="AW16" i="23" a="1"/>
  <c r="AW16" i="23" s="1"/>
  <c r="AW105" i="23" a="1"/>
  <c r="AW105" i="23" s="1"/>
  <c r="AW14" i="23" a="1"/>
  <c r="AW14" i="23" s="1"/>
  <c r="AW127" i="23"/>
  <c r="AW118" i="23"/>
  <c r="AW93" i="23"/>
  <c r="AW111" i="23" a="1"/>
  <c r="AW111" i="23" s="1"/>
  <c r="AW119" i="23" a="1"/>
  <c r="AW119" i="23" s="1"/>
  <c r="AW104" i="23" a="1"/>
  <c r="AW104" i="23" s="1"/>
  <c r="AW109" i="23" s="1" a="1"/>
  <c r="AW109" i="23" s="1"/>
  <c r="AW102" i="23"/>
  <c r="AW10" i="23"/>
  <c r="AW128" i="23" s="1"/>
  <c r="DA115" i="23" l="1"/>
  <c r="DD121" i="23" a="1"/>
  <c r="DD121" i="23" s="1"/>
  <c r="DD122" i="23" a="1"/>
  <c r="DD122" i="23" s="1"/>
  <c r="DD123" i="23" s="1"/>
  <c r="DD15" i="23" a="1"/>
  <c r="DD15" i="23" s="1"/>
  <c r="DD115" i="23" s="1"/>
  <c r="DD110" i="23" a="1"/>
  <c r="DD110" i="23" s="1"/>
  <c r="DA121" i="23" a="1"/>
  <c r="DA121" i="23" s="1"/>
  <c r="DE121" i="23" a="1"/>
  <c r="DE121" i="23" s="1"/>
  <c r="DE114" i="23"/>
  <c r="DE116" i="23"/>
  <c r="DE15" i="23" a="1"/>
  <c r="DE15" i="23" s="1"/>
  <c r="DE115" i="23" s="1"/>
  <c r="DE122" i="23" a="1"/>
  <c r="DE122" i="23" s="1"/>
  <c r="DE123" i="23" s="1"/>
  <c r="DE109" i="23" a="1"/>
  <c r="DE109" i="23" s="1"/>
  <c r="DE110" i="23" a="1"/>
  <c r="DE110" i="23" s="1"/>
  <c r="DE124" i="23" a="1"/>
  <c r="DE124" i="23" s="1"/>
  <c r="DD114" i="23"/>
  <c r="DD116" i="23"/>
  <c r="CZ120" i="23" a="1"/>
  <c r="CZ120" i="23" s="1"/>
  <c r="CZ114" i="23" s="1"/>
  <c r="O40" i="1"/>
  <c r="BK40" i="1" s="1"/>
  <c r="BJ40" i="1" s="1"/>
  <c r="BL40" i="1" s="1"/>
  <c r="DA122" i="23" a="1"/>
  <c r="DA122" i="23" s="1"/>
  <c r="DA123" i="23" s="1"/>
  <c r="DA117" i="23" s="1"/>
  <c r="DA109" i="23" a="1"/>
  <c r="DA109" i="23" s="1"/>
  <c r="S42" i="1" s="1"/>
  <c r="DA124" i="23" a="1"/>
  <c r="DA124" i="23" s="1"/>
  <c r="DB121" i="23" a="1"/>
  <c r="DB121" i="23" s="1"/>
  <c r="DB115" i="23"/>
  <c r="DC114" i="23"/>
  <c r="DC116" i="23"/>
  <c r="DC15" i="23" a="1"/>
  <c r="DC15" i="23" s="1"/>
  <c r="DC115" i="23" s="1"/>
  <c r="DC122" i="23" a="1"/>
  <c r="DC122" i="23" s="1"/>
  <c r="DC123" i="23" s="1"/>
  <c r="DC117" i="23" s="1"/>
  <c r="O44" i="1"/>
  <c r="BK44" i="1" s="1"/>
  <c r="BJ44" i="1" s="1"/>
  <c r="BL44" i="1" s="1"/>
  <c r="DC109" i="23" a="1"/>
  <c r="DC109" i="23" s="1"/>
  <c r="S44" i="1" s="1"/>
  <c r="DB110" i="23" a="1"/>
  <c r="DB110" i="23" s="1"/>
  <c r="DB120" i="23" a="1"/>
  <c r="DB120" i="23" s="1"/>
  <c r="DC121" i="23" a="1"/>
  <c r="DC121" i="23" s="1"/>
  <c r="DC124" i="23" a="1"/>
  <c r="DC124" i="23" s="1"/>
  <c r="DB122" i="23" a="1"/>
  <c r="DB122" i="23" s="1"/>
  <c r="DB109" i="23" a="1"/>
  <c r="DB109" i="23" s="1"/>
  <c r="AO109" i="23" a="1"/>
  <c r="AO109" i="23" s="1"/>
  <c r="S43" i="1" s="1"/>
  <c r="O43" i="1"/>
  <c r="BK43" i="1" s="1"/>
  <c r="BJ43" i="1" s="1"/>
  <c r="BL43" i="1" s="1"/>
  <c r="CY122" i="23" a="1"/>
  <c r="CY122" i="23" s="1"/>
  <c r="CY121" i="23" a="1"/>
  <c r="CY121" i="23" s="1"/>
  <c r="CY120" i="23" a="1"/>
  <c r="CY120" i="23" s="1"/>
  <c r="CY116" i="23" s="1"/>
  <c r="CZ122" i="23" a="1"/>
  <c r="CZ122" i="23" s="1"/>
  <c r="O41" i="1"/>
  <c r="BK41" i="1" s="1"/>
  <c r="BL41" i="1" s="1"/>
  <c r="CZ121" i="23" a="1"/>
  <c r="CZ121" i="23" s="1"/>
  <c r="CY124" i="23" a="1"/>
  <c r="CY124" i="23" s="1"/>
  <c r="CZ110" i="23" a="1"/>
  <c r="CZ110" i="23" s="1"/>
  <c r="CY115" i="23"/>
  <c r="CZ124" i="23" a="1"/>
  <c r="CZ124" i="23" s="1"/>
  <c r="CZ109" i="23" a="1"/>
  <c r="CZ109" i="23" s="1"/>
  <c r="S41" i="1" s="1"/>
  <c r="CZ115" i="23"/>
  <c r="BO122" i="23" a="1"/>
  <c r="BO122" i="23" s="1"/>
  <c r="AQ122" i="23" a="1"/>
  <c r="AQ122" i="23" s="1"/>
  <c r="BH120" i="23" a="1"/>
  <c r="BH120" i="23" s="1"/>
  <c r="BH116" i="23" s="1"/>
  <c r="L109" i="23" a="1"/>
  <c r="L109" i="23" s="1"/>
  <c r="CH120" i="23" a="1"/>
  <c r="CH120" i="23" s="1"/>
  <c r="CH114" i="23" s="1"/>
  <c r="T128" i="23"/>
  <c r="AK128" i="23"/>
  <c r="CK110" i="23" a="1"/>
  <c r="CK110" i="23" s="1"/>
  <c r="AX122" i="23" a="1"/>
  <c r="AX122" i="23" s="1"/>
  <c r="AX123" i="23" s="1"/>
  <c r="AX117" i="23" s="1"/>
  <c r="AX15" i="23" a="1"/>
  <c r="AX15" i="23" s="1"/>
  <c r="AX115" i="23" s="1"/>
  <c r="AX128" i="23"/>
  <c r="AI15" i="23" a="1"/>
  <c r="AI15" i="23" s="1"/>
  <c r="AI115" i="23" s="1"/>
  <c r="AI121" i="23" a="1"/>
  <c r="AI121" i="23" s="1"/>
  <c r="K15" i="23" a="1"/>
  <c r="K15" i="23" s="1"/>
  <c r="K115" i="23" s="1"/>
  <c r="U115" i="23"/>
  <c r="O115" i="23"/>
  <c r="AB15" i="23" a="1"/>
  <c r="AB15" i="23" s="1"/>
  <c r="AB115" i="23" s="1"/>
  <c r="AL122" i="23" a="1"/>
  <c r="AL122" i="23" s="1"/>
  <c r="AQ15" i="23" a="1"/>
  <c r="AQ15" i="23" s="1"/>
  <c r="AQ115" i="23" s="1"/>
  <c r="AQ109" i="23" a="1"/>
  <c r="AQ109" i="23" s="1"/>
  <c r="AQ124" i="23" a="1"/>
  <c r="AQ124" i="23" s="1"/>
  <c r="AP15" i="23" a="1"/>
  <c r="AP15" i="23" s="1"/>
  <c r="AP115" i="23" s="1"/>
  <c r="Z109" i="23" a="1"/>
  <c r="Z109" i="23" s="1"/>
  <c r="BL120" i="23" a="1"/>
  <c r="BL120" i="23" s="1"/>
  <c r="BL116" i="23" s="1"/>
  <c r="AI128" i="23"/>
  <c r="AC110" i="23" a="1"/>
  <c r="AC110" i="23" s="1"/>
  <c r="CH115" i="23"/>
  <c r="AR121" i="23" a="1"/>
  <c r="AR121" i="23" s="1"/>
  <c r="AP128" i="23"/>
  <c r="AQ120" i="23" a="1"/>
  <c r="AQ120" i="23" s="1"/>
  <c r="AR120" i="23" a="1"/>
  <c r="AR120" i="23" s="1"/>
  <c r="AR116" i="23" s="1"/>
  <c r="CT120" i="23" a="1"/>
  <c r="CT120" i="23" s="1"/>
  <c r="CT114" i="23" s="1"/>
  <c r="BD124" i="23" a="1"/>
  <c r="BD124" i="23" s="1"/>
  <c r="AR15" i="23" a="1"/>
  <c r="AR15" i="23" s="1"/>
  <c r="AR115" i="23" s="1"/>
  <c r="BQ109" i="23" a="1"/>
  <c r="BQ109" i="23" s="1"/>
  <c r="G110" i="23" a="1"/>
  <c r="G110" i="23" s="1"/>
  <c r="M122" i="23" a="1"/>
  <c r="M122" i="23" s="1"/>
  <c r="M123" i="23" s="1"/>
  <c r="M117" i="23" s="1"/>
  <c r="AP121" i="23" a="1"/>
  <c r="AP121" i="23" s="1"/>
  <c r="S128" i="23"/>
  <c r="AG120" i="23" a="1"/>
  <c r="AG120" i="23" s="1"/>
  <c r="AG114" i="23" s="1"/>
  <c r="AF115" i="23"/>
  <c r="CK128" i="23"/>
  <c r="S15" i="23" a="1"/>
  <c r="S15" i="23" s="1"/>
  <c r="S115" i="23" s="1"/>
  <c r="G128" i="23"/>
  <c r="AA15" i="23" a="1"/>
  <c r="AA15" i="23" s="1"/>
  <c r="AA115" i="23" s="1"/>
  <c r="BX15" i="23" a="1"/>
  <c r="BX15" i="23" s="1"/>
  <c r="BX115" i="23" s="1"/>
  <c r="AU109" i="23" a="1"/>
  <c r="AU109" i="23" s="1"/>
  <c r="BN124" i="23" a="1"/>
  <c r="BN124" i="23" s="1"/>
  <c r="BX120" i="23" a="1"/>
  <c r="BX120" i="23" s="1"/>
  <c r="BX114" i="23" s="1"/>
  <c r="CL110" i="23" a="1"/>
  <c r="CL110" i="23" s="1"/>
  <c r="BN15" i="23" a="1"/>
  <c r="BN15" i="23" s="1"/>
  <c r="BN115" i="23" s="1"/>
  <c r="AR122" i="23" a="1"/>
  <c r="AR122" i="23" s="1"/>
  <c r="AE121" i="23" a="1"/>
  <c r="AE121" i="23" s="1"/>
  <c r="X124" i="23" a="1"/>
  <c r="X124" i="23" s="1"/>
  <c r="CD120" i="23" a="1"/>
  <c r="CD120" i="23" s="1"/>
  <c r="CD114" i="23" s="1"/>
  <c r="AM120" i="23" a="1"/>
  <c r="AM120" i="23" s="1"/>
  <c r="AM114" i="23" s="1"/>
  <c r="AA122" i="23" a="1"/>
  <c r="AA122" i="23" s="1"/>
  <c r="K110" i="23" a="1"/>
  <c r="K110" i="23" s="1"/>
  <c r="CV15" i="23" a="1"/>
  <c r="CV15" i="23" s="1"/>
  <c r="CV115" i="23" s="1"/>
  <c r="AR109" i="23" a="1"/>
  <c r="AR109" i="23" s="1"/>
  <c r="BE122" i="23" a="1"/>
  <c r="BE122" i="23" s="1"/>
  <c r="BE123" i="23" s="1"/>
  <c r="BE117" i="23" s="1"/>
  <c r="F128" i="23"/>
  <c r="AF128" i="23"/>
  <c r="DK128" i="23"/>
  <c r="AF124" i="23" a="1"/>
  <c r="AF124" i="23" s="1"/>
  <c r="U120" i="23" a="1"/>
  <c r="U120" i="23" s="1"/>
  <c r="U116" i="23" s="1"/>
  <c r="AZ128" i="23"/>
  <c r="R128" i="23"/>
  <c r="AJ124" i="23" a="1"/>
  <c r="AJ124" i="23" s="1"/>
  <c r="CK120" i="23" a="1"/>
  <c r="CK120" i="23" s="1"/>
  <c r="CK116" i="23" s="1"/>
  <c r="BV15" i="23" a="1"/>
  <c r="BV15" i="23" s="1"/>
  <c r="BV115" i="23" s="1"/>
  <c r="DJ121" i="23" a="1"/>
  <c r="DJ121" i="23" s="1"/>
  <c r="CE128" i="23"/>
  <c r="AM124" i="23" a="1"/>
  <c r="AM124" i="23" s="1"/>
  <c r="CS110" i="23" a="1"/>
  <c r="CS110" i="23" s="1"/>
  <c r="BK128" i="23"/>
  <c r="CD109" i="23" a="1"/>
  <c r="CD109" i="23" s="1"/>
  <c r="R120" i="23" a="1"/>
  <c r="R120" i="23" s="1"/>
  <c r="R114" i="23" s="1"/>
  <c r="BB15" i="23" a="1"/>
  <c r="BB15" i="23" s="1"/>
  <c r="BB115" i="23" s="1"/>
  <c r="BG115" i="23"/>
  <c r="AZ120" i="23" a="1"/>
  <c r="AZ120" i="23" s="1"/>
  <c r="AZ116" i="23" s="1"/>
  <c r="AF120" i="23" a="1"/>
  <c r="AF120" i="23" s="1"/>
  <c r="AF116" i="23" s="1"/>
  <c r="W109" i="23" a="1"/>
  <c r="W109" i="23" s="1"/>
  <c r="BF120" i="23" a="1"/>
  <c r="BF120" i="23" s="1"/>
  <c r="BF116" i="23" s="1"/>
  <c r="BF128" i="23"/>
  <c r="U128" i="23"/>
  <c r="AK109" i="23" a="1"/>
  <c r="AK109" i="23" s="1"/>
  <c r="R121" i="23" a="1"/>
  <c r="R121" i="23" s="1"/>
  <c r="X15" i="23" a="1"/>
  <c r="X15" i="23" s="1"/>
  <c r="X115" i="23" s="1"/>
  <c r="AS124" i="23" a="1"/>
  <c r="AS124" i="23" s="1"/>
  <c r="BB121" i="23" a="1"/>
  <c r="BB121" i="23" s="1"/>
  <c r="AY15" i="23" a="1"/>
  <c r="AY15" i="23" s="1"/>
  <c r="AY115" i="23" s="1"/>
  <c r="CJ128" i="23"/>
  <c r="AJ15" i="23" a="1"/>
  <c r="AJ15" i="23" s="1"/>
  <c r="AJ115" i="23" s="1"/>
  <c r="H110" i="23" a="1"/>
  <c r="H110" i="23" s="1"/>
  <c r="BS115" i="23"/>
  <c r="C15" i="23" a="1"/>
  <c r="C15" i="23" s="1"/>
  <c r="C115" i="23" s="1"/>
  <c r="DK120" i="23" a="1"/>
  <c r="DK120" i="23" s="1"/>
  <c r="DK114" i="23" s="1"/>
  <c r="AP110" i="23" a="1"/>
  <c r="AP110" i="23" s="1"/>
  <c r="CH110" i="23" a="1"/>
  <c r="CH110" i="23" s="1"/>
  <c r="AA120" i="23" a="1"/>
  <c r="AA120" i="23" s="1"/>
  <c r="AV128" i="23"/>
  <c r="AV122" i="23" a="1"/>
  <c r="AV122" i="23" s="1"/>
  <c r="AV123" i="23" s="1"/>
  <c r="O120" i="23" a="1"/>
  <c r="O120" i="23" s="1"/>
  <c r="O114" i="23" s="1"/>
  <c r="AG115" i="23"/>
  <c r="CX120" i="23" a="1"/>
  <c r="CX120" i="23" s="1"/>
  <c r="CX114" i="23" s="1"/>
  <c r="J120" i="23" a="1"/>
  <c r="J120" i="23" s="1"/>
  <c r="J116" i="23" s="1"/>
  <c r="BF121" i="23" a="1"/>
  <c r="BF121" i="23" s="1"/>
  <c r="CJ120" i="23" a="1"/>
  <c r="CJ120" i="23" s="1"/>
  <c r="CJ116" i="23" s="1"/>
  <c r="CR128" i="23"/>
  <c r="C124" i="23" a="1"/>
  <c r="C124" i="23" s="1"/>
  <c r="AV15" i="23" a="1"/>
  <c r="AV15" i="23" s="1"/>
  <c r="AV115" i="23" s="1"/>
  <c r="G115" i="23"/>
  <c r="BZ110" i="23" a="1"/>
  <c r="BZ110" i="23" s="1"/>
  <c r="AD120" i="23" a="1"/>
  <c r="AD120" i="23" s="1"/>
  <c r="AD114" i="23" s="1"/>
  <c r="L115" i="23"/>
  <c r="CU120" i="23" a="1"/>
  <c r="CU120" i="23" s="1"/>
  <c r="CU116" i="23" s="1"/>
  <c r="AY128" i="23"/>
  <c r="CC115" i="23"/>
  <c r="AM15" i="23" a="1"/>
  <c r="AM15" i="23" s="1"/>
  <c r="AM115" i="23" s="1"/>
  <c r="CR120" i="23" a="1"/>
  <c r="CR120" i="23" s="1"/>
  <c r="CR114" i="23" s="1"/>
  <c r="AZ121" i="23" a="1"/>
  <c r="AZ121" i="23" s="1"/>
  <c r="CG128" i="23"/>
  <c r="BA121" i="23" a="1"/>
  <c r="BA121" i="23" s="1"/>
  <c r="BV128" i="23"/>
  <c r="P110" i="23" a="1"/>
  <c r="P110" i="23" s="1"/>
  <c r="CW15" i="23" a="1"/>
  <c r="CW15" i="23" s="1"/>
  <c r="CW115" i="23" s="1"/>
  <c r="AD15" i="23" a="1"/>
  <c r="AD15" i="23" s="1"/>
  <c r="AD115" i="23" s="1"/>
  <c r="AW124" i="23" a="1"/>
  <c r="AW124" i="23" s="1"/>
  <c r="J128" i="23"/>
  <c r="BC15" i="23" a="1"/>
  <c r="BC15" i="23" s="1"/>
  <c r="BC115" i="23" s="1"/>
  <c r="AL120" i="23" a="1"/>
  <c r="AL120" i="23" s="1"/>
  <c r="AV121" i="23" a="1"/>
  <c r="AV121" i="23" s="1"/>
  <c r="DJ120" i="23" a="1"/>
  <c r="DJ120" i="23" s="1"/>
  <c r="DJ116" i="23" s="1"/>
  <c r="N110" i="23" a="1"/>
  <c r="N110" i="23" s="1"/>
  <c r="BB128" i="23"/>
  <c r="Y121" i="23" a="1"/>
  <c r="Y121" i="23" s="1"/>
  <c r="CR122" i="23" a="1"/>
  <c r="CR122" i="23" s="1"/>
  <c r="CR124" i="23" a="1"/>
  <c r="CR124" i="23" s="1"/>
  <c r="AI124" i="23" a="1"/>
  <c r="AI124" i="23" s="1"/>
  <c r="BR128" i="23"/>
  <c r="BR120" i="23" a="1"/>
  <c r="BR120" i="23" s="1"/>
  <c r="BR116" i="23" s="1"/>
  <c r="BR122" i="23" a="1"/>
  <c r="BR122" i="23" s="1"/>
  <c r="BR124" i="23" a="1"/>
  <c r="BR124" i="23" s="1"/>
  <c r="AA121" i="23" a="1"/>
  <c r="AA121" i="23" s="1"/>
  <c r="AA110" i="23" a="1"/>
  <c r="AA110" i="23" s="1"/>
  <c r="D110" i="23" a="1"/>
  <c r="D110" i="23" s="1"/>
  <c r="AH120" i="23" a="1"/>
  <c r="AH120" i="23" s="1"/>
  <c r="AH116" i="23" s="1"/>
  <c r="AH128" i="23"/>
  <c r="AH15" i="23" a="1"/>
  <c r="AH15" i="23" s="1"/>
  <c r="AH115" i="23" s="1"/>
  <c r="BK116" i="23"/>
  <c r="AT120" i="23" a="1"/>
  <c r="AT120" i="23" s="1"/>
  <c r="AT114" i="23" s="1"/>
  <c r="CR115" i="23"/>
  <c r="BZ124" i="23" a="1"/>
  <c r="BZ124" i="23" s="1"/>
  <c r="AC15" i="23" a="1"/>
  <c r="AC15" i="23" s="1"/>
  <c r="AC115" i="23" s="1"/>
  <c r="AC128" i="23"/>
  <c r="BO15" i="23" a="1"/>
  <c r="BO15" i="23" s="1"/>
  <c r="BO115" i="23" s="1"/>
  <c r="BO120" i="23" a="1"/>
  <c r="BO120" i="23" s="1"/>
  <c r="BO128" i="23"/>
  <c r="AS120" i="23" a="1"/>
  <c r="AS120" i="23" s="1"/>
  <c r="AS116" i="23" s="1"/>
  <c r="AS128" i="23"/>
  <c r="CE124" i="23" a="1"/>
  <c r="CE124" i="23" s="1"/>
  <c r="N128" i="23"/>
  <c r="N15" i="23" a="1"/>
  <c r="N15" i="23" s="1"/>
  <c r="N115" i="23" s="1"/>
  <c r="N120" i="23" a="1"/>
  <c r="N120" i="23" s="1"/>
  <c r="N114" i="23" s="1"/>
  <c r="CG110" i="23" a="1"/>
  <c r="CG110" i="23" s="1"/>
  <c r="BV121" i="23" a="1"/>
  <c r="BV121" i="23" s="1"/>
  <c r="BV110" i="23" a="1"/>
  <c r="BV110" i="23" s="1"/>
  <c r="BZ15" i="23" a="1"/>
  <c r="BZ15" i="23" s="1"/>
  <c r="BZ115" i="23" s="1"/>
  <c r="BZ128" i="23"/>
  <c r="BZ120" i="23" a="1"/>
  <c r="BZ120" i="23" s="1"/>
  <c r="BZ114" i="23" s="1"/>
  <c r="AZ110" i="23" a="1"/>
  <c r="AZ110" i="23" s="1"/>
  <c r="P15" i="23" a="1"/>
  <c r="P15" i="23" s="1"/>
  <c r="P115" i="23" s="1"/>
  <c r="P120" i="23" a="1"/>
  <c r="P120" i="23" s="1"/>
  <c r="P116" i="23" s="1"/>
  <c r="P128" i="23"/>
  <c r="CB120" i="23" a="1"/>
  <c r="CB120" i="23" s="1"/>
  <c r="CB114" i="23" s="1"/>
  <c r="CB128" i="23"/>
  <c r="W120" i="23" a="1"/>
  <c r="W120" i="23" s="1"/>
  <c r="W114" i="23" s="1"/>
  <c r="W15" i="23" a="1"/>
  <c r="W15" i="23" s="1"/>
  <c r="W115" i="23" s="1"/>
  <c r="D122" i="23" a="1"/>
  <c r="D122" i="23" s="1"/>
  <c r="BF115" i="23"/>
  <c r="AO120" i="23" a="1"/>
  <c r="AO120" i="23" s="1"/>
  <c r="AO116" i="23" s="1"/>
  <c r="BP110" i="23" a="1"/>
  <c r="BP110" i="23" s="1"/>
  <c r="D120" i="23" a="1"/>
  <c r="D120" i="23" s="1"/>
  <c r="Y15" i="23" a="1"/>
  <c r="Y15" i="23" s="1"/>
  <c r="Y115" i="23" s="1"/>
  <c r="AO128" i="23"/>
  <c r="CK109" i="23" a="1"/>
  <c r="CK109" i="23" s="1"/>
  <c r="S32" i="1" s="1"/>
  <c r="BK15" i="23" a="1"/>
  <c r="BK15" i="23" s="1"/>
  <c r="BK115" i="23" s="1"/>
  <c r="AT121" i="23" a="1"/>
  <c r="AT121" i="23" s="1"/>
  <c r="AT110" i="23" a="1"/>
  <c r="AT110" i="23" s="1"/>
  <c r="CM15" i="23" a="1"/>
  <c r="CM15" i="23" s="1"/>
  <c r="CM115" i="23" s="1"/>
  <c r="CM128" i="23"/>
  <c r="DK122" i="23" a="1"/>
  <c r="DK122" i="23" s="1"/>
  <c r="DK109" i="23" a="1"/>
  <c r="DK109" i="23" s="1"/>
  <c r="BL15" i="23" a="1"/>
  <c r="BL15" i="23" s="1"/>
  <c r="BL115" i="23" s="1"/>
  <c r="BG124" i="23" a="1"/>
  <c r="BG124" i="23" s="1"/>
  <c r="BG109" i="23" a="1"/>
  <c r="BG109" i="23" s="1"/>
  <c r="CP15" i="23" a="1"/>
  <c r="CP15" i="23" s="1"/>
  <c r="CP115" i="23" s="1"/>
  <c r="CP128" i="23"/>
  <c r="BE128" i="23"/>
  <c r="I109" i="23" a="1"/>
  <c r="I109" i="23" s="1"/>
  <c r="I124" i="23" a="1"/>
  <c r="I124" i="23" s="1"/>
  <c r="D15" i="23" a="1"/>
  <c r="D15" i="23" s="1"/>
  <c r="D115" i="23" s="1"/>
  <c r="BE15" i="23" a="1"/>
  <c r="BE15" i="23" s="1"/>
  <c r="BE115" i="23" s="1"/>
  <c r="BP128" i="23"/>
  <c r="R115" i="23"/>
  <c r="Y120" i="23" a="1"/>
  <c r="Y120" i="23" s="1"/>
  <c r="Y116" i="23" s="1"/>
  <c r="CP120" i="23" a="1"/>
  <c r="CP120" i="23" s="1"/>
  <c r="CP114" i="23" s="1"/>
  <c r="CG15" i="23" a="1"/>
  <c r="CG15" i="23" s="1"/>
  <c r="CG115" i="23" s="1"/>
  <c r="BA110" i="23" a="1"/>
  <c r="BA110" i="23" s="1"/>
  <c r="BA15" i="23" a="1"/>
  <c r="BA15" i="23" s="1"/>
  <c r="BA115" i="23" s="1"/>
  <c r="BA128" i="23"/>
  <c r="BA120" i="23" a="1"/>
  <c r="BA120" i="23" s="1"/>
  <c r="BA116" i="23" s="1"/>
  <c r="Y109" i="23" a="1"/>
  <c r="Y109" i="23" s="1"/>
  <c r="Y124" i="23" a="1"/>
  <c r="Y124" i="23" s="1"/>
  <c r="CS15" i="23" a="1"/>
  <c r="CS15" i="23" s="1"/>
  <c r="CS115" i="23" s="1"/>
  <c r="CS120" i="23" a="1"/>
  <c r="CS120" i="23" s="1"/>
  <c r="BS128" i="23"/>
  <c r="BS120" i="23" a="1"/>
  <c r="BS120" i="23" s="1"/>
  <c r="BS116" i="23" s="1"/>
  <c r="CB109" i="23" a="1"/>
  <c r="CB109" i="23" s="1"/>
  <c r="S27" i="1" s="1"/>
  <c r="AT128" i="23"/>
  <c r="BC124" i="23" a="1"/>
  <c r="BC124" i="23" s="1"/>
  <c r="CU124" i="23" a="1"/>
  <c r="CU124" i="23" s="1"/>
  <c r="AW120" i="23" a="1"/>
  <c r="AW120" i="23" s="1"/>
  <c r="AW116" i="23" s="1"/>
  <c r="CL128" i="23"/>
  <c r="H115" i="23"/>
  <c r="AO121" i="23" a="1"/>
  <c r="AO121" i="23" s="1"/>
  <c r="AO110" i="23" a="1"/>
  <c r="AO110" i="23" s="1"/>
  <c r="L110" i="23" a="1"/>
  <c r="L110" i="23" s="1"/>
  <c r="Q120" i="23" a="1"/>
  <c r="Q120" i="23" s="1"/>
  <c r="Q116" i="23" s="1"/>
  <c r="Q128" i="23"/>
  <c r="Q15" i="23" a="1"/>
  <c r="Q15" i="23" s="1"/>
  <c r="Q115" i="23" s="1"/>
  <c r="CH128" i="23"/>
  <c r="CO15" i="23" a="1"/>
  <c r="CO15" i="23" s="1"/>
  <c r="CO115" i="23" s="1"/>
  <c r="CO120" i="23" a="1"/>
  <c r="CO120" i="23" s="1"/>
  <c r="CO116" i="23" s="1"/>
  <c r="CV110" i="23" a="1"/>
  <c r="CV110" i="23" s="1"/>
  <c r="M109" i="23" a="1"/>
  <c r="M109" i="23" s="1"/>
  <c r="CA15" i="23" a="1"/>
  <c r="CA15" i="23" s="1"/>
  <c r="CA115" i="23" s="1"/>
  <c r="CA128" i="23"/>
  <c r="E128" i="23"/>
  <c r="E120" i="23" a="1"/>
  <c r="E120" i="23" s="1"/>
  <c r="E114" i="23" s="1"/>
  <c r="BE109" i="23" a="1"/>
  <c r="BE109" i="23" s="1"/>
  <c r="BL122" i="23" a="1"/>
  <c r="BL122" i="23" s="1"/>
  <c r="BF110" i="23" a="1"/>
  <c r="BF110" i="23" s="1"/>
  <c r="AW15" i="23" a="1"/>
  <c r="AW15" i="23" s="1"/>
  <c r="AW115" i="23" s="1"/>
  <c r="BP120" i="23" a="1"/>
  <c r="BP120" i="23" s="1"/>
  <c r="BP116" i="23" s="1"/>
  <c r="BL124" i="23" a="1"/>
  <c r="BL124" i="23" s="1"/>
  <c r="BD120" i="23" a="1"/>
  <c r="BD120" i="23" s="1"/>
  <c r="BD114" i="23" s="1"/>
  <c r="AT122" i="23" a="1"/>
  <c r="AT122" i="23" s="1"/>
  <c r="CW109" i="23" a="1"/>
  <c r="CW109" i="23" s="1"/>
  <c r="S26" i="1" s="1"/>
  <c r="AU15" i="23" a="1"/>
  <c r="AU15" i="23" s="1"/>
  <c r="AU115" i="23" s="1"/>
  <c r="AG128" i="23"/>
  <c r="Q122" i="23" a="1"/>
  <c r="Q122" i="23" s="1"/>
  <c r="F115" i="23"/>
  <c r="BR121" i="23" a="1"/>
  <c r="BR121" i="23" s="1"/>
  <c r="AP116" i="23"/>
  <c r="BK121" i="23" a="1"/>
  <c r="BK121" i="23" s="1"/>
  <c r="C122" i="23" a="1"/>
  <c r="C122" i="23" s="1"/>
  <c r="DK115" i="23"/>
  <c r="AE120" i="23" a="1"/>
  <c r="AE120" i="23" s="1"/>
  <c r="AE116" i="23" s="1"/>
  <c r="S121" i="23" a="1"/>
  <c r="S121" i="23" s="1"/>
  <c r="CV109" i="23" a="1"/>
  <c r="CV109" i="23" s="1"/>
  <c r="S14" i="1" s="1"/>
  <c r="CE15" i="23" a="1"/>
  <c r="CE15" i="23" s="1"/>
  <c r="CE115" i="23" s="1"/>
  <c r="AX121" i="23" a="1"/>
  <c r="AX121" i="23" s="1"/>
  <c r="Q124" i="23" a="1"/>
  <c r="Q124" i="23" s="1"/>
  <c r="E122" i="23" a="1"/>
  <c r="E122" i="23" s="1"/>
  <c r="DJ122" i="23" a="1"/>
  <c r="DJ122" i="23" s="1"/>
  <c r="CA124" i="23" a="1"/>
  <c r="CA124" i="23" s="1"/>
  <c r="G120" i="23" a="1"/>
  <c r="G120" i="23" s="1"/>
  <c r="G116" i="23" s="1"/>
  <c r="R122" i="23" a="1"/>
  <c r="R122" i="23" s="1"/>
  <c r="BK114" i="23"/>
  <c r="F120" i="23" a="1"/>
  <c r="F120" i="23" s="1"/>
  <c r="F116" i="23" s="1"/>
  <c r="DJ115" i="23"/>
  <c r="X120" i="23" a="1"/>
  <c r="X120" i="23" s="1"/>
  <c r="X114" i="23" s="1"/>
  <c r="X121" i="23" a="1"/>
  <c r="X121" i="23" s="1"/>
  <c r="AF122" i="23" a="1"/>
  <c r="AF122" i="23" s="1"/>
  <c r="BA122" i="23" a="1"/>
  <c r="BA122" i="23" s="1"/>
  <c r="Q121" i="23" a="1"/>
  <c r="Q121" i="23" s="1"/>
  <c r="T109" i="23" a="1"/>
  <c r="T109" i="23" s="1"/>
  <c r="DJ109" i="23" a="1"/>
  <c r="DJ109" i="23" s="1"/>
  <c r="X110" i="23" a="1"/>
  <c r="X110" i="23" s="1"/>
  <c r="BN116" i="23"/>
  <c r="BN114" i="23"/>
  <c r="AJ114" i="23"/>
  <c r="AJ116" i="23"/>
  <c r="K114" i="23"/>
  <c r="K116" i="23"/>
  <c r="CN114" i="23"/>
  <c r="CN116" i="23"/>
  <c r="D124" i="23" a="1"/>
  <c r="D124" i="23" s="1"/>
  <c r="CN128" i="23"/>
  <c r="BH121" i="23" a="1"/>
  <c r="BH121" i="23" s="1"/>
  <c r="H120" i="23" a="1"/>
  <c r="H120" i="23" s="1"/>
  <c r="CF15" i="23" a="1"/>
  <c r="CF15" i="23" s="1"/>
  <c r="CF115" i="23" s="1"/>
  <c r="BN128" i="23"/>
  <c r="L124" i="23" a="1"/>
  <c r="L124" i="23" s="1"/>
  <c r="L122" i="23" a="1"/>
  <c r="L122" i="23" s="1"/>
  <c r="BM110" i="23" a="1"/>
  <c r="BM110" i="23" s="1"/>
  <c r="BM121" i="23" a="1"/>
  <c r="BM121" i="23" s="1"/>
  <c r="T114" i="23"/>
  <c r="T116" i="23"/>
  <c r="BB122" i="23" a="1"/>
  <c r="BB122" i="23" s="1"/>
  <c r="BB123" i="23" s="1"/>
  <c r="BB117" i="23" s="1"/>
  <c r="BB109" i="23" a="1"/>
  <c r="BB109" i="23" s="1"/>
  <c r="K121" i="23" a="1"/>
  <c r="K121" i="23" s="1"/>
  <c r="AJ121" i="23" a="1"/>
  <c r="AJ121" i="23" s="1"/>
  <c r="CN109" i="23" a="1"/>
  <c r="CN109" i="23" s="1"/>
  <c r="S36" i="1" s="1"/>
  <c r="CL15" i="23" a="1"/>
  <c r="CL15" i="23" s="1"/>
  <c r="CL115" i="23" s="1"/>
  <c r="BH110" i="23" a="1"/>
  <c r="BH110" i="23" s="1"/>
  <c r="AY110" i="23" a="1"/>
  <c r="AY110" i="23" s="1"/>
  <c r="BE124" i="23" a="1"/>
  <c r="BE124" i="23" s="1"/>
  <c r="AI110" i="23" a="1"/>
  <c r="AI110" i="23" s="1"/>
  <c r="W122" i="23" a="1"/>
  <c r="W122" i="23" s="1"/>
  <c r="L120" i="23" a="1"/>
  <c r="L120" i="23" s="1"/>
  <c r="L121" i="23" a="1"/>
  <c r="L121" i="23" s="1"/>
  <c r="BM122" i="23" a="1"/>
  <c r="BM122" i="23" s="1"/>
  <c r="BM109" i="23" a="1"/>
  <c r="BM109" i="23" s="1"/>
  <c r="BW128" i="23"/>
  <c r="BW15" i="23" a="1"/>
  <c r="BW15" i="23" s="1"/>
  <c r="BW115" i="23" s="1"/>
  <c r="CI114" i="23"/>
  <c r="CI116" i="23"/>
  <c r="CL121" i="23" a="1"/>
  <c r="CL121" i="23" s="1"/>
  <c r="CC122" i="23" a="1"/>
  <c r="CC122" i="23" s="1"/>
  <c r="CC109" i="23" a="1"/>
  <c r="CC109" i="23" s="1"/>
  <c r="CB122" i="23" a="1"/>
  <c r="CB122" i="23" s="1"/>
  <c r="O27" i="1"/>
  <c r="CT109" i="23" a="1"/>
  <c r="CT109" i="23" s="1"/>
  <c r="S21" i="1" s="1"/>
  <c r="CT122" i="23" a="1"/>
  <c r="CT122" i="23" s="1"/>
  <c r="O21" i="1"/>
  <c r="CI122" i="23" a="1"/>
  <c r="CI122" i="23" s="1"/>
  <c r="CI123" i="23" s="1"/>
  <c r="O13" i="1"/>
  <c r="CI124" i="23" a="1"/>
  <c r="CI124" i="23" s="1"/>
  <c r="BP122" i="23" a="1"/>
  <c r="BP122" i="23" s="1"/>
  <c r="O15" i="1"/>
  <c r="BP109" i="23" a="1"/>
  <c r="BP109" i="23" s="1"/>
  <c r="S15" i="1" s="1"/>
  <c r="CN121" i="23" a="1"/>
  <c r="CN121" i="23" s="1"/>
  <c r="J109" i="23" a="1"/>
  <c r="J109" i="23" s="1"/>
  <c r="S9" i="1" s="1"/>
  <c r="BF122" i="23" a="1"/>
  <c r="BF122" i="23" s="1"/>
  <c r="BF124" i="23" a="1"/>
  <c r="BF124" i="23" s="1"/>
  <c r="CJ110" i="23" a="1"/>
  <c r="CJ110" i="23" s="1"/>
  <c r="K128" i="23"/>
  <c r="CL109" i="23" a="1"/>
  <c r="CL109" i="23" s="1"/>
  <c r="S33" i="1" s="1"/>
  <c r="O33" i="1"/>
  <c r="CL122" i="23" a="1"/>
  <c r="CL122" i="23" s="1"/>
  <c r="CL123" i="23" s="1"/>
  <c r="AW110" i="23" a="1"/>
  <c r="AW110" i="23" s="1"/>
  <c r="AW121" i="23" a="1"/>
  <c r="AW121" i="23" s="1"/>
  <c r="K124" i="23" a="1"/>
  <c r="K124" i="23" s="1"/>
  <c r="BG120" i="23" a="1"/>
  <c r="BG120" i="23" s="1"/>
  <c r="CL114" i="23"/>
  <c r="CL116" i="23"/>
  <c r="R109" i="23" a="1"/>
  <c r="R109" i="23" s="1"/>
  <c r="D121" i="23" a="1"/>
  <c r="D121" i="23" s="1"/>
  <c r="J110" i="23" a="1"/>
  <c r="J110" i="23" s="1"/>
  <c r="BC122" i="23" a="1"/>
  <c r="BC122" i="23" s="1"/>
  <c r="CC124" i="23" a="1"/>
  <c r="CC124" i="23" s="1"/>
  <c r="CT124" i="23" a="1"/>
  <c r="CT124" i="23" s="1"/>
  <c r="CK121" i="23" a="1"/>
  <c r="CK121" i="23" s="1"/>
  <c r="CJ121" i="23" a="1"/>
  <c r="CJ121" i="23" s="1"/>
  <c r="AJ128" i="23"/>
  <c r="AJ122" i="23" a="1"/>
  <c r="AJ122" i="23" s="1"/>
  <c r="AJ123" i="23" s="1"/>
  <c r="AJ117" i="23" s="1"/>
  <c r="H128" i="23"/>
  <c r="H121" i="23" a="1"/>
  <c r="H121" i="23" s="1"/>
  <c r="BB124" i="23" a="1"/>
  <c r="BB124" i="23" s="1"/>
  <c r="BL110" i="23" a="1"/>
  <c r="BL110" i="23" s="1"/>
  <c r="BL121" i="23" a="1"/>
  <c r="BL121" i="23" s="1"/>
  <c r="CC120" i="23" a="1"/>
  <c r="CC120" i="23" s="1"/>
  <c r="L128" i="23"/>
  <c r="BM15" i="23" a="1"/>
  <c r="BM15" i="23" s="1"/>
  <c r="BM115" i="23" s="1"/>
  <c r="CU121" i="23" a="1"/>
  <c r="CU121" i="23" s="1"/>
  <c r="CU110" i="23" a="1"/>
  <c r="CU110" i="23" s="1"/>
  <c r="CI128" i="23"/>
  <c r="CI15" i="23" a="1"/>
  <c r="CI15" i="23" s="1"/>
  <c r="CI115" i="23" s="1"/>
  <c r="I128" i="23"/>
  <c r="I15" i="23" a="1"/>
  <c r="I15" i="23" s="1"/>
  <c r="I115" i="23" s="1"/>
  <c r="I120" i="23" a="1"/>
  <c r="I120" i="23" s="1"/>
  <c r="BB114" i="23"/>
  <c r="BB116" i="23"/>
  <c r="CN110" i="23" a="1"/>
  <c r="CN110" i="23" s="1"/>
  <c r="CN15" i="23" a="1"/>
  <c r="CN15" i="23" s="1"/>
  <c r="CN115" i="23" s="1"/>
  <c r="BG128" i="23"/>
  <c r="AY121" i="23" a="1"/>
  <c r="AY121" i="23" s="1"/>
  <c r="BH15" i="23" a="1"/>
  <c r="BH15" i="23" s="1"/>
  <c r="BH115" i="23" s="1"/>
  <c r="BE116" i="23"/>
  <c r="BE114" i="23"/>
  <c r="CF110" i="23" a="1"/>
  <c r="CF110" i="23" s="1"/>
  <c r="CF121" i="23" a="1"/>
  <c r="CF121" i="23" s="1"/>
  <c r="J121" i="23" a="1"/>
  <c r="J121" i="23" s="1"/>
  <c r="BF109" i="23" a="1"/>
  <c r="BF109" i="23" s="1"/>
  <c r="BC121" i="23" a="1"/>
  <c r="BC121" i="23" s="1"/>
  <c r="BC120" i="23" a="1"/>
  <c r="BC120" i="23" s="1"/>
  <c r="CC128" i="23"/>
  <c r="CB15" i="23" a="1"/>
  <c r="CB15" i="23" s="1"/>
  <c r="CB115" i="23" s="1"/>
  <c r="CT121" i="23" a="1"/>
  <c r="CT121" i="23" s="1"/>
  <c r="CT110" i="23" a="1"/>
  <c r="CT110" i="23" s="1"/>
  <c r="AZ122" i="23" a="1"/>
  <c r="AZ122" i="23" s="1"/>
  <c r="AZ109" i="23" a="1"/>
  <c r="AZ109" i="23" s="1"/>
  <c r="W121" i="23" a="1"/>
  <c r="W121" i="23" s="1"/>
  <c r="W110" i="23" a="1"/>
  <c r="W110" i="23" s="1"/>
  <c r="BG122" i="23" a="1"/>
  <c r="BG122" i="23" s="1"/>
  <c r="AW122" i="23" a="1"/>
  <c r="AW122" i="23" s="1"/>
  <c r="BH122" i="23" a="1"/>
  <c r="BH122" i="23" s="1"/>
  <c r="BG121" i="23" a="1"/>
  <c r="BG121" i="23" s="1"/>
  <c r="BH124" i="23" a="1"/>
  <c r="BH124" i="23" s="1"/>
  <c r="AY116" i="23"/>
  <c r="AY114" i="23"/>
  <c r="BP121" i="23" a="1"/>
  <c r="BP121" i="23" s="1"/>
  <c r="CJ115" i="23"/>
  <c r="R110" i="23" a="1"/>
  <c r="R110" i="23" s="1"/>
  <c r="Y110" i="23" a="1"/>
  <c r="Y110" i="23" s="1"/>
  <c r="BM120" i="23" a="1"/>
  <c r="BM120" i="23" s="1"/>
  <c r="BW120" i="23" a="1"/>
  <c r="BW120" i="23" s="1"/>
  <c r="O9" i="1"/>
  <c r="J122" i="23" a="1"/>
  <c r="J122" i="23" s="1"/>
  <c r="O10" i="1"/>
  <c r="K122" i="23" a="1"/>
  <c r="K122" i="23" s="1"/>
  <c r="K123" i="23" s="1"/>
  <c r="CF114" i="23"/>
  <c r="CF116" i="23"/>
  <c r="O25" i="1"/>
  <c r="CJ122" i="23" a="1"/>
  <c r="CJ122" i="23" s="1"/>
  <c r="CF128" i="23"/>
  <c r="CI121" i="23" a="1"/>
  <c r="CI121" i="23" s="1"/>
  <c r="CI110" i="23" a="1"/>
  <c r="CI110" i="23" s="1"/>
  <c r="BH109" i="23" a="1"/>
  <c r="BH109" i="23" s="1"/>
  <c r="AY124" i="23" a="1"/>
  <c r="AY124" i="23" s="1"/>
  <c r="O28" i="1"/>
  <c r="AY122" i="23" a="1"/>
  <c r="AY122" i="23" s="1"/>
  <c r="AY123" i="23" s="1"/>
  <c r="AY109" i="23" a="1"/>
  <c r="AY109" i="23" s="1"/>
  <c r="S28" i="1" s="1"/>
  <c r="BP124" i="23" a="1"/>
  <c r="BP124" i="23" s="1"/>
  <c r="CJ109" i="23" a="1"/>
  <c r="CJ109" i="23" s="1"/>
  <c r="S25" i="1" s="1"/>
  <c r="R124" i="23" a="1"/>
  <c r="R124" i="23" s="1"/>
  <c r="D109" i="23" a="1"/>
  <c r="D109" i="23" s="1"/>
  <c r="AI114" i="23"/>
  <c r="AI116" i="23"/>
  <c r="CB121" i="23" a="1"/>
  <c r="CB121" i="23" s="1"/>
  <c r="CB110" i="23" a="1"/>
  <c r="CB110" i="23" s="1"/>
  <c r="CU122" i="23" a="1"/>
  <c r="CU122" i="23" s="1"/>
  <c r="O38" i="1"/>
  <c r="O37" i="1"/>
  <c r="CP122" i="23" a="1"/>
  <c r="CP122" i="23" s="1"/>
  <c r="CP109" i="23" a="1"/>
  <c r="CP109" i="23" s="1"/>
  <c r="S37" i="1" s="1"/>
  <c r="CP124" i="23" a="1"/>
  <c r="CP124" i="23" s="1"/>
  <c r="H109" i="23" a="1"/>
  <c r="H109" i="23" s="1"/>
  <c r="H122" i="23" a="1"/>
  <c r="H122" i="23" s="1"/>
  <c r="BN110" i="23" a="1"/>
  <c r="BN110" i="23" s="1"/>
  <c r="BN121" i="23" a="1"/>
  <c r="BN121" i="23" s="1"/>
  <c r="CN122" i="23" a="1"/>
  <c r="CN122" i="23" s="1"/>
  <c r="CN123" i="23" s="1"/>
  <c r="O36" i="1"/>
  <c r="V122" i="23" a="1"/>
  <c r="V122" i="23" s="1"/>
  <c r="V124" i="23" a="1"/>
  <c r="V124" i="23" s="1"/>
  <c r="V109" i="23" a="1"/>
  <c r="V109" i="23" s="1"/>
  <c r="V120" i="23" a="1"/>
  <c r="V120" i="23" s="1"/>
  <c r="V15" i="23" a="1"/>
  <c r="V15" i="23" s="1"/>
  <c r="V115" i="23" s="1"/>
  <c r="V128" i="23"/>
  <c r="CG124" i="23" a="1"/>
  <c r="CG124" i="23" s="1"/>
  <c r="O20" i="1"/>
  <c r="CG122" i="23" a="1"/>
  <c r="CG122" i="23" s="1"/>
  <c r="CG123" i="23" s="1"/>
  <c r="CG109" i="23" a="1"/>
  <c r="CG109" i="23" s="1"/>
  <c r="S20" i="1" s="1"/>
  <c r="BW122" i="23" a="1"/>
  <c r="BW122" i="23" s="1"/>
  <c r="O39" i="1"/>
  <c r="BT122" i="23" a="1"/>
  <c r="BT122" i="23" s="1"/>
  <c r="BT109" i="23" a="1"/>
  <c r="BT109" i="23" s="1"/>
  <c r="S39" i="1" s="1"/>
  <c r="AK116" i="23"/>
  <c r="AK114" i="23"/>
  <c r="AP122" i="23" a="1"/>
  <c r="AP122" i="23" s="1"/>
  <c r="AP123" i="23" s="1"/>
  <c r="AP109" i="23" a="1"/>
  <c r="AP109" i="23" s="1"/>
  <c r="BD15" i="23" a="1"/>
  <c r="BD15" i="23" s="1"/>
  <c r="BD115" i="23" s="1"/>
  <c r="AQ121" i="23" a="1"/>
  <c r="AQ121" i="23" s="1"/>
  <c r="AQ110" i="23" a="1"/>
  <c r="AQ110" i="23" s="1"/>
  <c r="AT109" i="23" a="1"/>
  <c r="AT109" i="23" s="1"/>
  <c r="BX122" i="23" a="1"/>
  <c r="BX122" i="23" s="1"/>
  <c r="O30" i="1"/>
  <c r="O22" i="1"/>
  <c r="BS122" i="23" a="1"/>
  <c r="BS122" i="23" s="1"/>
  <c r="BS109" i="23" a="1"/>
  <c r="BS109" i="23" s="1"/>
  <c r="S22" i="1" s="1"/>
  <c r="BS124" i="23" a="1"/>
  <c r="BS124" i="23" s="1"/>
  <c r="AD110" i="23" a="1"/>
  <c r="AD110" i="23" s="1"/>
  <c r="AD121" i="23" a="1"/>
  <c r="AD121" i="23" s="1"/>
  <c r="M116" i="23"/>
  <c r="M114" i="23"/>
  <c r="BQ121" i="23" a="1"/>
  <c r="BQ121" i="23" s="1"/>
  <c r="BQ110" i="23" a="1"/>
  <c r="BQ110" i="23" s="1"/>
  <c r="AP124" i="23" a="1"/>
  <c r="AP124" i="23" s="1"/>
  <c r="AH122" i="23" a="1"/>
  <c r="AH122" i="23" s="1"/>
  <c r="AH124" i="23" a="1"/>
  <c r="AH124" i="23" s="1"/>
  <c r="CP121" i="23" a="1"/>
  <c r="CP121" i="23" s="1"/>
  <c r="CP110" i="23" a="1"/>
  <c r="CP110" i="23" s="1"/>
  <c r="AM110" i="23" a="1"/>
  <c r="AM110" i="23" s="1"/>
  <c r="CQ110" i="23" a="1"/>
  <c r="CQ110" i="23" s="1"/>
  <c r="CQ121" i="23" a="1"/>
  <c r="CQ121" i="23" s="1"/>
  <c r="AM121" i="23" a="1"/>
  <c r="AM121" i="23" s="1"/>
  <c r="BX121" i="23" a="1"/>
  <c r="BX121" i="23" s="1"/>
  <c r="BX110" i="23" a="1"/>
  <c r="BX110" i="23" s="1"/>
  <c r="AF110" i="23" a="1"/>
  <c r="AF110" i="23" s="1"/>
  <c r="AF121" i="23" a="1"/>
  <c r="AF121" i="23" s="1"/>
  <c r="BT121" i="23" a="1"/>
  <c r="BT121" i="23" s="1"/>
  <c r="CQ109" i="23" a="1"/>
  <c r="CQ109" i="23" s="1"/>
  <c r="CQ122" i="23" a="1"/>
  <c r="CQ122" i="23" s="1"/>
  <c r="U110" i="23" a="1"/>
  <c r="U110" i="23" s="1"/>
  <c r="U121" i="23" a="1"/>
  <c r="U121" i="23" s="1"/>
  <c r="BI122" i="23" a="1"/>
  <c r="BI122" i="23" s="1"/>
  <c r="BI123" i="23" s="1"/>
  <c r="BI117" i="23" s="1"/>
  <c r="AU114" i="23"/>
  <c r="AU116" i="23"/>
  <c r="BP115" i="23"/>
  <c r="AI122" i="23" a="1"/>
  <c r="AI122" i="23" s="1"/>
  <c r="AI123" i="23" s="1"/>
  <c r="CC121" i="23" a="1"/>
  <c r="CC121" i="23" s="1"/>
  <c r="AO124" i="23" a="1"/>
  <c r="AO124" i="23" s="1"/>
  <c r="AO122" i="23" a="1"/>
  <c r="AO122" i="23" s="1"/>
  <c r="CK122" i="23" a="1"/>
  <c r="CK122" i="23" s="1"/>
  <c r="O32" i="1"/>
  <c r="CU115" i="23"/>
  <c r="BW109" i="23" a="1"/>
  <c r="BW109" i="23" s="1"/>
  <c r="AH121" i="23" a="1"/>
  <c r="AH121" i="23" s="1"/>
  <c r="AL124" i="23" a="1"/>
  <c r="AL124" i="23" s="1"/>
  <c r="CG121" i="23" a="1"/>
  <c r="CG121" i="23" s="1"/>
  <c r="U122" i="23" a="1"/>
  <c r="U122" i="23" s="1"/>
  <c r="U109" i="23" a="1"/>
  <c r="U109" i="23" s="1"/>
  <c r="I121" i="23" a="1"/>
  <c r="I121" i="23" s="1"/>
  <c r="I110" i="23" a="1"/>
  <c r="I110" i="23" s="1"/>
  <c r="AL109" i="23" a="1"/>
  <c r="AL109" i="23" s="1"/>
  <c r="CR121" i="23" a="1"/>
  <c r="CR121" i="23" s="1"/>
  <c r="CR110" i="23" a="1"/>
  <c r="CR110" i="23" s="1"/>
  <c r="BS121" i="23" a="1"/>
  <c r="BS121" i="23" s="1"/>
  <c r="BT15" i="23" a="1"/>
  <c r="BT15" i="23" s="1"/>
  <c r="BT115" i="23" s="1"/>
  <c r="AN15" i="23" a="1"/>
  <c r="AN15" i="23" s="1"/>
  <c r="AN115" i="23" s="1"/>
  <c r="AN128" i="23"/>
  <c r="AN120" i="23" a="1"/>
  <c r="AN120" i="23" s="1"/>
  <c r="AB116" i="23"/>
  <c r="AB114" i="23"/>
  <c r="AD122" i="23" a="1"/>
  <c r="AD122" i="23" s="1"/>
  <c r="AD124" i="23" a="1"/>
  <c r="AD124" i="23" s="1"/>
  <c r="AD109" i="23" a="1"/>
  <c r="AD109" i="23" s="1"/>
  <c r="O31" i="1"/>
  <c r="BD122" i="23" a="1"/>
  <c r="BD122" i="23" s="1"/>
  <c r="AL15" i="23" a="1"/>
  <c r="AL15" i="23" s="1"/>
  <c r="AL115" i="23" s="1"/>
  <c r="BX124" i="23" a="1"/>
  <c r="BX124" i="23" s="1"/>
  <c r="BT124" i="23" a="1"/>
  <c r="BT124" i="23" s="1"/>
  <c r="BI124" i="23" a="1"/>
  <c r="BI124" i="23" s="1"/>
  <c r="BI121" i="23" a="1"/>
  <c r="BI121" i="23" s="1"/>
  <c r="BE121" i="23" a="1"/>
  <c r="BE121" i="23" s="1"/>
  <c r="CF109" i="23" a="1"/>
  <c r="CF109" i="23" s="1"/>
  <c r="CF122" i="23" a="1"/>
  <c r="CF122" i="23" s="1"/>
  <c r="CF123" i="23" s="1"/>
  <c r="Y122" i="23" a="1"/>
  <c r="Y122" i="23" s="1"/>
  <c r="J115" i="23"/>
  <c r="BN122" i="23" a="1"/>
  <c r="BN122" i="23" s="1"/>
  <c r="BN123" i="23" s="1"/>
  <c r="AO115" i="23"/>
  <c r="BW121" i="23" a="1"/>
  <c r="BW121" i="23" s="1"/>
  <c r="I122" i="23" a="1"/>
  <c r="I122" i="23" s="1"/>
  <c r="F121" i="23" a="1"/>
  <c r="F121" i="23" s="1"/>
  <c r="BT120" i="23" a="1"/>
  <c r="BT120" i="23" s="1"/>
  <c r="BT110" i="23" a="1"/>
  <c r="BT110" i="23" s="1"/>
  <c r="C110" i="23" a="1"/>
  <c r="C110" i="23" s="1"/>
  <c r="C121" i="23" a="1"/>
  <c r="C121" i="23" s="1"/>
  <c r="CQ115" i="23"/>
  <c r="CQ120" i="23" a="1"/>
  <c r="CQ120" i="23" s="1"/>
  <c r="CQ128" i="23"/>
  <c r="BU120" i="23" a="1"/>
  <c r="BU120" i="23" s="1"/>
  <c r="BU15" i="23" a="1"/>
  <c r="BU15" i="23" s="1"/>
  <c r="BU115" i="23" s="1"/>
  <c r="BK109" i="23" a="1"/>
  <c r="BK109" i="23" s="1"/>
  <c r="BK122" i="23" a="1"/>
  <c r="BK122" i="23" s="1"/>
  <c r="BK123" i="23" s="1"/>
  <c r="BK117" i="23" s="1"/>
  <c r="F122" i="23" a="1"/>
  <c r="F122" i="23" s="1"/>
  <c r="F124" i="23" a="1"/>
  <c r="F124" i="23" s="1"/>
  <c r="BI114" i="23"/>
  <c r="BI116" i="23"/>
  <c r="BI128" i="23"/>
  <c r="BI15" i="23" a="1"/>
  <c r="BI15" i="23" s="1"/>
  <c r="BI115" i="23" s="1"/>
  <c r="CT115" i="23"/>
  <c r="CK115" i="23"/>
  <c r="BK124" i="23" a="1"/>
  <c r="BK124" i="23" s="1"/>
  <c r="F109" i="23" a="1"/>
  <c r="F109" i="23" s="1"/>
  <c r="S7" i="1" s="1"/>
  <c r="CG116" i="23"/>
  <c r="CG114" i="23"/>
  <c r="AZ115" i="23"/>
  <c r="O16" i="1"/>
  <c r="BZ122" i="23" a="1"/>
  <c r="BZ122" i="23" s="1"/>
  <c r="BZ121" i="23" a="1"/>
  <c r="BZ121" i="23" s="1"/>
  <c r="C120" i="23" a="1"/>
  <c r="C120" i="23" s="1"/>
  <c r="BA109" i="23" a="1"/>
  <c r="BA109" i="23" s="1"/>
  <c r="AN121" i="23" a="1"/>
  <c r="AN121" i="23" s="1"/>
  <c r="AX109" i="23" a="1"/>
  <c r="AX109" i="23" s="1"/>
  <c r="BR15" i="23" a="1"/>
  <c r="BR15" i="23" s="1"/>
  <c r="BR115" i="23" s="1"/>
  <c r="AP114" i="23"/>
  <c r="E109" i="23" a="1"/>
  <c r="E109" i="23" s="1"/>
  <c r="BJ128" i="23"/>
  <c r="BY15" i="23" a="1"/>
  <c r="BY15" i="23" s="1"/>
  <c r="BY115" i="23" s="1"/>
  <c r="BY120" i="23" a="1"/>
  <c r="BY120" i="23" s="1"/>
  <c r="BY116" i="23" s="1"/>
  <c r="DJ128" i="23"/>
  <c r="DJ110" i="23" a="1"/>
  <c r="DJ110" i="23" s="1"/>
  <c r="Z121" i="23" a="1"/>
  <c r="Z121" i="23" s="1"/>
  <c r="AB122" i="23" a="1"/>
  <c r="AB122" i="23" s="1"/>
  <c r="AB123" i="23" s="1"/>
  <c r="CX115" i="23"/>
  <c r="CX121" i="23" a="1"/>
  <c r="CX121" i="23" s="1"/>
  <c r="P121" i="23" a="1"/>
  <c r="P121" i="23" s="1"/>
  <c r="AA109" i="23" a="1"/>
  <c r="AA109" i="23" s="1"/>
  <c r="CM121" i="23" a="1"/>
  <c r="CM121" i="23" s="1"/>
  <c r="O110" i="23" a="1"/>
  <c r="O110" i="23" s="1"/>
  <c r="O122" i="23" a="1"/>
  <c r="O122" i="23" s="1"/>
  <c r="O12" i="1"/>
  <c r="CO109" i="23" a="1"/>
  <c r="CO109" i="23" s="1"/>
  <c r="S35" i="1" s="1"/>
  <c r="O35" i="1"/>
  <c r="CO122" i="23" a="1"/>
  <c r="CO122" i="23" s="1"/>
  <c r="CV122" i="23" a="1"/>
  <c r="CV122" i="23" s="1"/>
  <c r="CV123" i="23" s="1"/>
  <c r="O14" i="1"/>
  <c r="CX109" i="23" a="1"/>
  <c r="CX109" i="23" s="1"/>
  <c r="S19" i="1" s="1"/>
  <c r="CX122" i="23" a="1"/>
  <c r="CX122" i="23" s="1"/>
  <c r="O19" i="1"/>
  <c r="E124" i="23" a="1"/>
  <c r="E124" i="23" s="1"/>
  <c r="AU121" i="23" a="1"/>
  <c r="AU121" i="23" s="1"/>
  <c r="BO109" i="23" a="1"/>
  <c r="BO109" i="23" s="1"/>
  <c r="Z15" i="23" a="1"/>
  <c r="Z15" i="23" s="1"/>
  <c r="Z115" i="23" s="1"/>
  <c r="CO128" i="23"/>
  <c r="CV121" i="23" a="1"/>
  <c r="CV121" i="23" s="1"/>
  <c r="AS15" i="23" a="1"/>
  <c r="AS15" i="23" s="1"/>
  <c r="AS115" i="23" s="1"/>
  <c r="M128" i="23"/>
  <c r="AK15" i="23" a="1"/>
  <c r="AK15" i="23" s="1"/>
  <c r="AK115" i="23" s="1"/>
  <c r="O26" i="1"/>
  <c r="CW122" i="23" a="1"/>
  <c r="CW122" i="23" s="1"/>
  <c r="CW123" i="23" s="1"/>
  <c r="AX124" i="23" a="1"/>
  <c r="AX124" i="23" s="1"/>
  <c r="BV116" i="23"/>
  <c r="BV114" i="23"/>
  <c r="BU121" i="23" a="1"/>
  <c r="BU121" i="23" s="1"/>
  <c r="CH121" i="23" a="1"/>
  <c r="CH121" i="23" s="1"/>
  <c r="AR110" i="23" a="1"/>
  <c r="AR110" i="23" s="1"/>
  <c r="E121" i="23" a="1"/>
  <c r="E121" i="23" s="1"/>
  <c r="BJ120" i="23" a="1"/>
  <c r="BJ120" i="23" s="1"/>
  <c r="BJ121" i="23" a="1"/>
  <c r="BJ121" i="23" s="1"/>
  <c r="T15" i="23" a="1"/>
  <c r="T15" i="23" s="1"/>
  <c r="T115" i="23" s="1"/>
  <c r="BO124" i="23" a="1"/>
  <c r="BO124" i="23" s="1"/>
  <c r="S124" i="23" a="1"/>
  <c r="S124" i="23" s="1"/>
  <c r="S122" i="23" a="1"/>
  <c r="S122" i="23" s="1"/>
  <c r="S123" i="23" s="1"/>
  <c r="S117" i="23" s="1"/>
  <c r="AV114" i="23"/>
  <c r="AV116" i="23"/>
  <c r="CA122" i="23" a="1"/>
  <c r="CA122" i="23" s="1"/>
  <c r="CS124" i="23" a="1"/>
  <c r="CS124" i="23" s="1"/>
  <c r="O18" i="1"/>
  <c r="CS122" i="23" a="1"/>
  <c r="CS122" i="23" s="1"/>
  <c r="G124" i="23" a="1"/>
  <c r="G124" i="23" s="1"/>
  <c r="X122" i="23" a="1"/>
  <c r="X122" i="23" s="1"/>
  <c r="CD121" i="23" a="1"/>
  <c r="CD121" i="23" s="1"/>
  <c r="Z120" i="23" a="1"/>
  <c r="Z120" i="23" s="1"/>
  <c r="AS121" i="23" a="1"/>
  <c r="AS121" i="23" s="1"/>
  <c r="CX110" i="23" a="1"/>
  <c r="CX110" i="23" s="1"/>
  <c r="BD121" i="23" a="1"/>
  <c r="BD121" i="23" s="1"/>
  <c r="V110" i="23" a="1"/>
  <c r="V110" i="23" s="1"/>
  <c r="V121" i="23" a="1"/>
  <c r="V121" i="23" s="1"/>
  <c r="AM122" i="23" a="1"/>
  <c r="AM122" i="23" s="1"/>
  <c r="O23" i="1"/>
  <c r="AT115" i="23"/>
  <c r="AL121" i="23" a="1"/>
  <c r="AL121" i="23" s="1"/>
  <c r="M15" i="23" a="1"/>
  <c r="M15" i="23" s="1"/>
  <c r="M115" i="23" s="1"/>
  <c r="DK124" i="23" a="1"/>
  <c r="DK124" i="23" s="1"/>
  <c r="AN109" i="23" a="1"/>
  <c r="AN109" i="23" s="1"/>
  <c r="AN122" i="23" a="1"/>
  <c r="AN122" i="23" s="1"/>
  <c r="AX114" i="23"/>
  <c r="AX116" i="23"/>
  <c r="BQ122" i="23" a="1"/>
  <c r="BQ122" i="23" s="1"/>
  <c r="O29" i="1"/>
  <c r="CH122" i="23" a="1"/>
  <c r="CH122" i="23" s="1"/>
  <c r="BY122" i="23" a="1"/>
  <c r="BY122" i="23" s="1"/>
  <c r="AV124" i="23" a="1"/>
  <c r="AV124" i="23" s="1"/>
  <c r="CO121" i="23" a="1"/>
  <c r="CO121" i="23" s="1"/>
  <c r="AB128" i="23"/>
  <c r="CE114" i="23"/>
  <c r="CE116" i="23"/>
  <c r="BV124" i="23" a="1"/>
  <c r="BV124" i="23" s="1"/>
  <c r="BV122" i="23" a="1"/>
  <c r="BV122" i="23" s="1"/>
  <c r="BV123" i="23" s="1"/>
  <c r="AC116" i="23"/>
  <c r="AC114" i="23"/>
  <c r="P109" i="23" a="1"/>
  <c r="P109" i="23" s="1"/>
  <c r="P122" i="23" a="1"/>
  <c r="P122" i="23" s="1"/>
  <c r="AR124" i="23" a="1"/>
  <c r="AR124" i="23" s="1"/>
  <c r="BJ109" i="23" a="1"/>
  <c r="BJ109" i="23" s="1"/>
  <c r="BJ122" i="23" a="1"/>
  <c r="BJ122" i="23" s="1"/>
  <c r="AV109" i="23" a="1"/>
  <c r="AV109" i="23" s="1"/>
  <c r="AG124" i="23" a="1"/>
  <c r="AG124" i="23" s="1"/>
  <c r="AG122" i="23" a="1"/>
  <c r="AG122" i="23" s="1"/>
  <c r="O24" i="1"/>
  <c r="CE122" i="23" a="1"/>
  <c r="CE122" i="23" s="1"/>
  <c r="CE123" i="23" s="1"/>
  <c r="M124" i="23" a="1"/>
  <c r="M124" i="23" s="1"/>
  <c r="M121" i="23" a="1"/>
  <c r="M121" i="23" s="1"/>
  <c r="AK122" i="23" a="1"/>
  <c r="AK122" i="23" s="1"/>
  <c r="AK123" i="23" s="1"/>
  <c r="CW121" i="23" a="1"/>
  <c r="CW121" i="23" s="1"/>
  <c r="BU124" i="23" a="1"/>
  <c r="BU124" i="23" s="1"/>
  <c r="BU122" i="23" a="1"/>
  <c r="BU122" i="23" s="1"/>
  <c r="Q109" i="23" a="1"/>
  <c r="Q109" i="23" s="1"/>
  <c r="CH109" i="23" a="1"/>
  <c r="CH109" i="23" s="1"/>
  <c r="S29" i="1" s="1"/>
  <c r="E15" i="23" a="1"/>
  <c r="E15" i="23" s="1"/>
  <c r="E115" i="23" s="1"/>
  <c r="AU128" i="23"/>
  <c r="AE15" i="23" a="1"/>
  <c r="AE15" i="23" s="1"/>
  <c r="AE115" i="23" s="1"/>
  <c r="BO110" i="23" a="1"/>
  <c r="BO110" i="23" s="1"/>
  <c r="BO121" i="23" a="1"/>
  <c r="BO121" i="23" s="1"/>
  <c r="G121" i="23" a="1"/>
  <c r="G121" i="23" s="1"/>
  <c r="O128" i="23"/>
  <c r="CD122" i="23" a="1"/>
  <c r="CD122" i="23" s="1"/>
  <c r="Z110" i="23" a="1"/>
  <c r="Z110" i="23" s="1"/>
  <c r="AB124" i="23" a="1"/>
  <c r="AB124" i="23" s="1"/>
  <c r="AG110" i="23" a="1"/>
  <c r="AG110" i="23" s="1"/>
  <c r="AG121" i="23" a="1"/>
  <c r="AG121" i="23" s="1"/>
  <c r="AC109" i="23" a="1"/>
  <c r="AC109" i="23" s="1"/>
  <c r="S17" i="1" s="1"/>
  <c r="AC122" i="23" a="1"/>
  <c r="AC122" i="23" s="1"/>
  <c r="AC123" i="23" s="1"/>
  <c r="O17" i="1"/>
  <c r="AE109" i="23" a="1"/>
  <c r="AE109" i="23" s="1"/>
  <c r="AE122" i="23" a="1"/>
  <c r="AE122" i="23" s="1"/>
  <c r="CM114" i="23"/>
  <c r="CM116" i="23"/>
  <c r="O11" i="1"/>
  <c r="N122" i="23" a="1"/>
  <c r="N122" i="23" s="1"/>
  <c r="AK110" i="23" a="1"/>
  <c r="AK110" i="23" s="1"/>
  <c r="AK121" i="23" a="1"/>
  <c r="AK121" i="23" s="1"/>
  <c r="CW116" i="23"/>
  <c r="CW114" i="23"/>
  <c r="BR110" i="23" a="1"/>
  <c r="BR110" i="23" s="1"/>
  <c r="AU122" i="23" a="1"/>
  <c r="AU122" i="23" s="1"/>
  <c r="AU123" i="23" s="1"/>
  <c r="AU117" i="23" s="1"/>
  <c r="BJ115" i="23"/>
  <c r="AE124" i="23" a="1"/>
  <c r="AE124" i="23" s="1"/>
  <c r="T122" i="23" a="1"/>
  <c r="T122" i="23" s="1"/>
  <c r="T123" i="23" s="1"/>
  <c r="T117" i="23" s="1"/>
  <c r="T121" i="23" a="1"/>
  <c r="T121" i="23" s="1"/>
  <c r="O34" i="1"/>
  <c r="CM122" i="23" a="1"/>
  <c r="CM122" i="23" s="1"/>
  <c r="CM123" i="23" s="1"/>
  <c r="BY109" i="23" a="1"/>
  <c r="BY109" i="23" s="1"/>
  <c r="AV110" i="23" a="1"/>
  <c r="AV110" i="23" s="1"/>
  <c r="CA120" i="23" a="1"/>
  <c r="CA120" i="23" s="1"/>
  <c r="CA121" i="23" a="1"/>
  <c r="CA121" i="23" s="1"/>
  <c r="CS121" i="23" a="1"/>
  <c r="CS121" i="23" s="1"/>
  <c r="O109" i="23" a="1"/>
  <c r="O109" i="23" s="1"/>
  <c r="S12" i="1" s="1"/>
  <c r="Z122" i="23" a="1"/>
  <c r="Z122" i="23" s="1"/>
  <c r="CX124" i="23" a="1"/>
  <c r="CX124" i="23" s="1"/>
  <c r="BZ31" i="23" a="1"/>
  <c r="BZ31" i="23" s="1"/>
  <c r="AF31" i="23" a="1"/>
  <c r="AF31" i="23" s="1"/>
  <c r="S31" i="23" a="1"/>
  <c r="S31" i="23" s="1"/>
  <c r="CP31" i="23" a="1"/>
  <c r="CP31" i="23" s="1"/>
  <c r="AD31" i="23" a="1"/>
  <c r="AD31" i="23" s="1"/>
  <c r="R31" i="23" a="1"/>
  <c r="R31" i="23" s="1"/>
  <c r="AE31" i="23" a="1"/>
  <c r="AE31" i="23" s="1"/>
  <c r="BS31" i="23" a="1"/>
  <c r="BS31" i="23" s="1"/>
  <c r="AZ31" i="23" a="1"/>
  <c r="AZ31" i="23" s="1"/>
  <c r="CQ31" i="23" a="1"/>
  <c r="CQ31" i="23" s="1"/>
  <c r="AY31" i="23" a="1"/>
  <c r="AY31" i="23" s="1"/>
  <c r="AG31" i="23" a="1"/>
  <c r="AG31" i="23" s="1"/>
  <c r="AL31" i="23" a="1"/>
  <c r="AL31" i="23" s="1"/>
  <c r="C31" i="23" a="1"/>
  <c r="C31" i="23" s="1"/>
  <c r="BF31" i="23" a="1"/>
  <c r="BF31" i="23" s="1"/>
  <c r="AN31" i="23" a="1"/>
  <c r="AN31" i="23" s="1"/>
  <c r="CC31" i="23" a="1"/>
  <c r="CC31" i="23" s="1"/>
  <c r="W31" i="23" a="1"/>
  <c r="W31" i="23" s="1"/>
  <c r="CJ31" i="23" a="1"/>
  <c r="CJ31" i="23" s="1"/>
  <c r="U31" i="23" a="1"/>
  <c r="U31" i="23" s="1"/>
  <c r="CM31" i="23" a="1"/>
  <c r="CM31" i="23" s="1"/>
  <c r="CH31" i="23" a="1"/>
  <c r="CH31" i="23" s="1"/>
  <c r="AJ31" i="23" a="1"/>
  <c r="AJ31" i="23" s="1"/>
  <c r="AV31" i="23" a="1"/>
  <c r="AV31" i="23" s="1"/>
  <c r="BC31" i="23" a="1"/>
  <c r="BC31" i="23" s="1"/>
  <c r="BH31" i="23" a="1"/>
  <c r="BH31" i="23" s="1"/>
  <c r="AX31" i="23" a="1"/>
  <c r="AX31" i="23" s="1"/>
  <c r="AM31" i="23" a="1"/>
  <c r="AM31" i="23" s="1"/>
  <c r="CE31" i="23" a="1"/>
  <c r="CE31" i="23" s="1"/>
  <c r="BW31" i="23" a="1"/>
  <c r="BW31" i="23" s="1"/>
  <c r="BI31" i="23" a="1"/>
  <c r="BI31" i="23" s="1"/>
  <c r="CB31" i="23" a="1"/>
  <c r="CB31" i="23" s="1"/>
  <c r="BT31" i="23" a="1"/>
  <c r="BT31" i="23" s="1"/>
  <c r="I31" i="23" a="1"/>
  <c r="I31" i="23" s="1"/>
  <c r="BG31" i="23" a="1"/>
  <c r="BG31" i="23" s="1"/>
  <c r="E31" i="23" a="1"/>
  <c r="E31" i="23" s="1"/>
  <c r="BN31" i="23" a="1"/>
  <c r="BN31" i="23" s="1"/>
  <c r="BD31" i="23" a="1"/>
  <c r="BD31" i="23" s="1"/>
  <c r="DJ31" i="23" a="1"/>
  <c r="DJ31" i="23" s="1"/>
  <c r="A32" i="23"/>
  <c r="AH31" i="23" a="1"/>
  <c r="AH31" i="23" s="1"/>
  <c r="CL31" i="23" a="1"/>
  <c r="CL31" i="23" s="1"/>
  <c r="AW31" i="23" a="1"/>
  <c r="AW31" i="23" s="1"/>
  <c r="BO31" i="23" a="1"/>
  <c r="BO31" i="23" s="1"/>
  <c r="BY31" i="23" a="1"/>
  <c r="BY31" i="23" s="1"/>
  <c r="Q31" i="23" a="1"/>
  <c r="Q31" i="23" s="1"/>
  <c r="AA31" i="23" a="1"/>
  <c r="AA31" i="23" s="1"/>
  <c r="BB31" i="23" a="1"/>
  <c r="BB31" i="23" s="1"/>
  <c r="CO31" i="23" a="1"/>
  <c r="CO31" i="23" s="1"/>
  <c r="AI31" i="23" a="1"/>
  <c r="AI31" i="23" s="1"/>
  <c r="AR31" i="23" a="1"/>
  <c r="AR31" i="23" s="1"/>
  <c r="F31" i="23" a="1"/>
  <c r="F31" i="23" s="1"/>
  <c r="T31" i="23" a="1"/>
  <c r="T31" i="23" s="1"/>
  <c r="BL31" i="23" a="1"/>
  <c r="BL31" i="23" s="1"/>
  <c r="P31" i="23" a="1"/>
  <c r="P31" i="23" s="1"/>
  <c r="AB31" i="23" a="1"/>
  <c r="AB31" i="23" s="1"/>
  <c r="X31" i="23" a="1"/>
  <c r="X31" i="23" s="1"/>
  <c r="D31" i="23" a="1"/>
  <c r="D31" i="23" s="1"/>
  <c r="N31" i="23" a="1"/>
  <c r="N31" i="23" s="1"/>
  <c r="BU31" i="23" a="1"/>
  <c r="BU31" i="23" s="1"/>
  <c r="BR31" i="23" a="1"/>
  <c r="BR31" i="23" s="1"/>
  <c r="G31" i="23" a="1"/>
  <c r="G31" i="23" s="1"/>
  <c r="AC31" i="23" a="1"/>
  <c r="AC31" i="23" s="1"/>
  <c r="H31" i="23" a="1"/>
  <c r="H31" i="23" s="1"/>
  <c r="CR31" i="23" a="1"/>
  <c r="CR31" i="23" s="1"/>
  <c r="BM31" i="23" a="1"/>
  <c r="BM31" i="23" s="1"/>
  <c r="AT31" i="23" a="1"/>
  <c r="AT31" i="23" s="1"/>
  <c r="DK31" i="23" a="1"/>
  <c r="DK31" i="23" s="1"/>
  <c r="Y31" i="23" a="1"/>
  <c r="Y31" i="23" s="1"/>
  <c r="AS31" i="23" a="1"/>
  <c r="AS31" i="23" s="1"/>
  <c r="CK31" i="23" a="1"/>
  <c r="CK31" i="23" s="1"/>
  <c r="L31" i="23" a="1"/>
  <c r="L31" i="23" s="1"/>
  <c r="BP31" i="23" a="1"/>
  <c r="BP31" i="23" s="1"/>
  <c r="M31" i="23" a="1"/>
  <c r="M31" i="23" s="1"/>
  <c r="CA31" i="23" a="1"/>
  <c r="CA31" i="23" s="1"/>
  <c r="AK31" i="23" a="1"/>
  <c r="AK31" i="23" s="1"/>
  <c r="AP31" i="23" a="1"/>
  <c r="AP31" i="23" s="1"/>
  <c r="BV31" i="23" a="1"/>
  <c r="BV31" i="23" s="1"/>
  <c r="CI31" i="23" a="1"/>
  <c r="CI31" i="23" s="1"/>
  <c r="CF31" i="23" a="1"/>
  <c r="CF31" i="23" s="1"/>
  <c r="BQ31" i="23" a="1"/>
  <c r="BQ31" i="23" s="1"/>
  <c r="J31" i="23" a="1"/>
  <c r="J31" i="23" s="1"/>
  <c r="AU31" i="23" a="1"/>
  <c r="AU31" i="23" s="1"/>
  <c r="AQ31" i="23" a="1"/>
  <c r="AQ31" i="23" s="1"/>
  <c r="CN31" i="23" a="1"/>
  <c r="CN31" i="23" s="1"/>
  <c r="BE31" i="23" a="1"/>
  <c r="BE31" i="23" s="1"/>
  <c r="O31" i="23" a="1"/>
  <c r="O31" i="23" s="1"/>
  <c r="K31" i="23" a="1"/>
  <c r="K31" i="23" s="1"/>
  <c r="BK31" i="23" a="1"/>
  <c r="BK31" i="23" s="1"/>
  <c r="BJ31" i="23" a="1"/>
  <c r="BJ31" i="23" s="1"/>
  <c r="AO31" i="23" a="1"/>
  <c r="AO31" i="23" s="1"/>
  <c r="V31" i="23" a="1"/>
  <c r="V31" i="23" s="1"/>
  <c r="CD31" i="23" a="1"/>
  <c r="CD31" i="23" s="1"/>
  <c r="Z31" i="23" a="1"/>
  <c r="Z31" i="23" s="1"/>
  <c r="CG31" i="23" a="1"/>
  <c r="CG31" i="23" s="1"/>
  <c r="BX31" i="23" a="1"/>
  <c r="BX31" i="23" s="1"/>
  <c r="BA31" i="23" a="1"/>
  <c r="BA31" i="23" s="1"/>
  <c r="BQ120" i="23" a="1"/>
  <c r="BQ120" i="23" s="1"/>
  <c r="AE110" i="23" a="1"/>
  <c r="AE110" i="23" s="1"/>
  <c r="CM110" i="23" a="1"/>
  <c r="CM110" i="23" s="1"/>
  <c r="CD115" i="23"/>
  <c r="CO110" i="23" a="1"/>
  <c r="CO110" i="23" s="1"/>
  <c r="N109" i="23" a="1"/>
  <c r="N109" i="23" s="1"/>
  <c r="S11" i="1" s="1"/>
  <c r="CE121" i="23" a="1"/>
  <c r="CE121" i="23" s="1"/>
  <c r="DK121" i="23" a="1"/>
  <c r="DK121" i="23" s="1"/>
  <c r="CW110" i="23" a="1"/>
  <c r="CW110" i="23" s="1"/>
  <c r="BR109" i="23" a="1"/>
  <c r="BR109" i="23" s="1"/>
  <c r="BQ15" i="23" a="1"/>
  <c r="BQ15" i="23" s="1"/>
  <c r="BQ115" i="23" s="1"/>
  <c r="AC121" i="23" a="1"/>
  <c r="AC121" i="23" s="1"/>
  <c r="AA124" i="23" a="1"/>
  <c r="AA124" i="23" s="1"/>
  <c r="CM124" i="23" a="1"/>
  <c r="CM124" i="23" s="1"/>
  <c r="S114" i="23"/>
  <c r="S116" i="23"/>
  <c r="CD128" i="23"/>
  <c r="N121" i="23" a="1"/>
  <c r="N121" i="23" s="1"/>
  <c r="AB110" i="23" a="1"/>
  <c r="AB110" i="23" s="1"/>
  <c r="AB121" i="23" a="1"/>
  <c r="AB121" i="23" s="1"/>
  <c r="CV114" i="23"/>
  <c r="CV116" i="23"/>
  <c r="BY110" i="23" a="1"/>
  <c r="BY110" i="23" s="1"/>
  <c r="BY121" i="23" a="1"/>
  <c r="BY121" i="23" s="1"/>
  <c r="G122" i="23" a="1"/>
  <c r="G122" i="23" s="1"/>
  <c r="O8" i="1"/>
  <c r="O121" i="23" a="1"/>
  <c r="O121" i="23" s="1"/>
  <c r="AS122" i="23" a="1"/>
  <c r="AS122" i="23" s="1"/>
  <c r="CE110" i="23" a="1"/>
  <c r="CE110" i="23" s="1"/>
  <c r="DD117" i="23" l="1"/>
  <c r="CZ116" i="23"/>
  <c r="CZ123" i="23"/>
  <c r="CZ117" i="23" s="1"/>
  <c r="DE117" i="23"/>
  <c r="DB114" i="23"/>
  <c r="DB116" i="23"/>
  <c r="DB123" i="23"/>
  <c r="DB117" i="23" s="1"/>
  <c r="CY114" i="23"/>
  <c r="CY123" i="23"/>
  <c r="CY117" i="23" s="1"/>
  <c r="K17" i="20" a="1"/>
  <c r="K17" i="20" s="1"/>
  <c r="K14" i="20" s="1"/>
  <c r="K8" i="20" a="1"/>
  <c r="K8" i="20" s="1"/>
  <c r="K5" i="20" s="1"/>
  <c r="E17" i="20" a="1"/>
  <c r="E17" i="20" s="1"/>
  <c r="E14" i="20" s="1"/>
  <c r="AQ123" i="23"/>
  <c r="AQ117" i="23" s="1"/>
  <c r="BO123" i="23"/>
  <c r="BO117" i="23" s="1"/>
  <c r="BH123" i="23"/>
  <c r="BH117" i="23" s="1"/>
  <c r="BH114" i="23"/>
  <c r="CH116" i="23"/>
  <c r="CH123" i="23"/>
  <c r="CH117" i="23" s="1"/>
  <c r="BR114" i="23"/>
  <c r="BV117" i="23"/>
  <c r="AE123" i="23"/>
  <c r="AE117" i="23" s="1"/>
  <c r="BR123" i="23"/>
  <c r="BR117" i="23" s="1"/>
  <c r="AG116" i="23"/>
  <c r="AG123" i="23"/>
  <c r="AG117" i="23" s="1"/>
  <c r="G114" i="23"/>
  <c r="R116" i="23"/>
  <c r="R123" i="23"/>
  <c r="R117" i="23" s="1"/>
  <c r="AE114" i="23"/>
  <c r="CL117" i="23"/>
  <c r="BP114" i="23"/>
  <c r="G123" i="23"/>
  <c r="G117" i="23" s="1"/>
  <c r="AM123" i="23"/>
  <c r="AM117" i="23" s="1"/>
  <c r="AL123" i="23"/>
  <c r="AL117" i="23" s="1"/>
  <c r="CT123" i="23"/>
  <c r="CT117" i="23" s="1"/>
  <c r="CT116" i="23"/>
  <c r="BX123" i="23"/>
  <c r="BX117" i="23" s="1"/>
  <c r="AC117" i="23"/>
  <c r="Y123" i="23"/>
  <c r="Y117" i="23" s="1"/>
  <c r="BO114" i="23"/>
  <c r="AM116" i="23"/>
  <c r="CU123" i="23"/>
  <c r="CU117" i="23" s="1"/>
  <c r="BO116" i="23"/>
  <c r="BS114" i="23"/>
  <c r="AA123" i="23"/>
  <c r="AA117" i="23" s="1"/>
  <c r="AF123" i="23"/>
  <c r="AF117" i="23" s="1"/>
  <c r="AL116" i="23"/>
  <c r="AH123" i="23"/>
  <c r="AH117" i="23" s="1"/>
  <c r="AH114" i="23"/>
  <c r="AL114" i="23"/>
  <c r="U123" i="23"/>
  <c r="U117" i="23" s="1"/>
  <c r="BL114" i="23"/>
  <c r="AF114" i="23"/>
  <c r="E116" i="23"/>
  <c r="D123" i="23"/>
  <c r="D117" i="23" s="1"/>
  <c r="BL123" i="23"/>
  <c r="BL117" i="23" s="1"/>
  <c r="CR123" i="23"/>
  <c r="CR117" i="23" s="1"/>
  <c r="CB123" i="23"/>
  <c r="CB117" i="23" s="1"/>
  <c r="J114" i="23"/>
  <c r="CR116" i="23"/>
  <c r="CJ114" i="23"/>
  <c r="P123" i="23"/>
  <c r="P117" i="23" s="1"/>
  <c r="X123" i="23"/>
  <c r="X117" i="23" s="1"/>
  <c r="CK114" i="23"/>
  <c r="BP123" i="23"/>
  <c r="BP117" i="23" s="1"/>
  <c r="BD123" i="23"/>
  <c r="BD117" i="23" s="1"/>
  <c r="E123" i="23"/>
  <c r="E117" i="23" s="1"/>
  <c r="CJ123" i="23"/>
  <c r="CJ117" i="23" s="1"/>
  <c r="AA114" i="23"/>
  <c r="AQ116" i="23"/>
  <c r="AS114" i="23"/>
  <c r="AP117" i="23"/>
  <c r="AZ123" i="23"/>
  <c r="AZ117" i="23" s="1"/>
  <c r="P114" i="23"/>
  <c r="AK117" i="23"/>
  <c r="AA116" i="23"/>
  <c r="AQ114" i="23"/>
  <c r="CU114" i="23"/>
  <c r="BS123" i="23"/>
  <c r="BS117" i="23" s="1"/>
  <c r="K117" i="23"/>
  <c r="CD123" i="23"/>
  <c r="CD117" i="23" s="1"/>
  <c r="AS123" i="23"/>
  <c r="AS117" i="23" s="1"/>
  <c r="BA114" i="23"/>
  <c r="AR123" i="23"/>
  <c r="AR117" i="23" s="1"/>
  <c r="AZ114" i="23"/>
  <c r="U114" i="23"/>
  <c r="J123" i="23"/>
  <c r="J117" i="23" s="1"/>
  <c r="CD116" i="23"/>
  <c r="AR114" i="23"/>
  <c r="BD116" i="23"/>
  <c r="AO114" i="23"/>
  <c r="CS123" i="23"/>
  <c r="CS117" i="23" s="1"/>
  <c r="BX116" i="23"/>
  <c r="CK123" i="23"/>
  <c r="CK117" i="23" s="1"/>
  <c r="CG117" i="23"/>
  <c r="BZ116" i="23"/>
  <c r="DK116" i="23"/>
  <c r="CP116" i="23"/>
  <c r="CN117" i="23"/>
  <c r="CP123" i="23"/>
  <c r="CP117" i="23" s="1"/>
  <c r="DJ123" i="23"/>
  <c r="DJ117" i="23" s="1"/>
  <c r="CS114" i="23"/>
  <c r="Q123" i="23"/>
  <c r="Q117" i="23" s="1"/>
  <c r="X116" i="23"/>
  <c r="DK123" i="23"/>
  <c r="DK117" i="23" s="1"/>
  <c r="Q114" i="23"/>
  <c r="CX116" i="23"/>
  <c r="CS116" i="23"/>
  <c r="BY123" i="23"/>
  <c r="BY117" i="23" s="1"/>
  <c r="Y114" i="23"/>
  <c r="AI117" i="23"/>
  <c r="H123" i="23"/>
  <c r="H117" i="23" s="1"/>
  <c r="O116" i="23"/>
  <c r="CX123" i="23"/>
  <c r="CX117" i="23" s="1"/>
  <c r="BZ123" i="23"/>
  <c r="BZ117" i="23" s="1"/>
  <c r="BF114" i="23"/>
  <c r="N116" i="23"/>
  <c r="BA123" i="23"/>
  <c r="BA117" i="23" s="1"/>
  <c r="AW123" i="23"/>
  <c r="AW117" i="23" s="1"/>
  <c r="W123" i="23"/>
  <c r="W117" i="23" s="1"/>
  <c r="AD123" i="23"/>
  <c r="AD117" i="23" s="1"/>
  <c r="BF123" i="23"/>
  <c r="BF117" i="23" s="1"/>
  <c r="AD116" i="23"/>
  <c r="O123" i="23"/>
  <c r="O117" i="23" s="1"/>
  <c r="CV117" i="23"/>
  <c r="AO123" i="23"/>
  <c r="AO117" i="23" s="1"/>
  <c r="DJ114" i="23"/>
  <c r="N123" i="23"/>
  <c r="N117" i="23" s="1"/>
  <c r="Z123" i="23"/>
  <c r="Z117" i="23" s="1"/>
  <c r="D114" i="23"/>
  <c r="CI117" i="23"/>
  <c r="D116" i="23"/>
  <c r="BY114" i="23"/>
  <c r="CO123" i="23"/>
  <c r="CO117" i="23" s="1"/>
  <c r="W116" i="23"/>
  <c r="CB116" i="23"/>
  <c r="F114" i="23"/>
  <c r="CO114" i="23"/>
  <c r="BN117" i="23"/>
  <c r="AT123" i="23"/>
  <c r="AT117" i="23" s="1"/>
  <c r="F123" i="23"/>
  <c r="F117" i="23" s="1"/>
  <c r="CE117" i="23"/>
  <c r="AT116" i="23"/>
  <c r="AW114" i="23"/>
  <c r="CM117" i="23"/>
  <c r="BK36" i="1"/>
  <c r="BL36" i="1" s="1"/>
  <c r="BK27" i="1"/>
  <c r="BL27" i="1" s="1"/>
  <c r="BK35" i="1"/>
  <c r="BL35" i="1" s="1"/>
  <c r="BK34" i="1"/>
  <c r="BL34" i="1" s="1"/>
  <c r="BK24" i="1"/>
  <c r="BL24" i="1" s="1"/>
  <c r="BK19" i="1"/>
  <c r="BL19" i="1" s="1"/>
  <c r="BK39" i="1"/>
  <c r="BL39" i="1" s="1"/>
  <c r="V114" i="23"/>
  <c r="V123" i="23"/>
  <c r="V117" i="23" s="1"/>
  <c r="V116" i="23"/>
  <c r="BK28" i="1"/>
  <c r="BK9" i="1"/>
  <c r="BJ9" i="1" s="1"/>
  <c r="BL9" i="1" s="1"/>
  <c r="BM114" i="23"/>
  <c r="BM116" i="23"/>
  <c r="BM123" i="23"/>
  <c r="BM117" i="23" s="1"/>
  <c r="BK13" i="1"/>
  <c r="BL13" i="1" s="1"/>
  <c r="G80" i="26" a="1"/>
  <c r="CQ116" i="23"/>
  <c r="CQ114" i="23"/>
  <c r="AN114" i="23"/>
  <c r="AN123" i="23"/>
  <c r="AN117" i="23" s="1"/>
  <c r="AN116" i="23"/>
  <c r="BK37" i="1"/>
  <c r="BL37" i="1" s="1"/>
  <c r="BQ114" i="23"/>
  <c r="BQ123" i="23"/>
  <c r="BQ117" i="23" s="1"/>
  <c r="BQ116" i="23"/>
  <c r="BK31" i="1"/>
  <c r="BL31" i="1" s="1"/>
  <c r="BE32" i="23" a="1"/>
  <c r="BE32" i="23" s="1"/>
  <c r="AE32" i="23" a="1"/>
  <c r="AE32" i="23" s="1"/>
  <c r="R32" i="23" a="1"/>
  <c r="R32" i="23" s="1"/>
  <c r="AS32" i="23" a="1"/>
  <c r="AS32" i="23" s="1"/>
  <c r="H32" i="23" a="1"/>
  <c r="H32" i="23" s="1"/>
  <c r="CN32" i="23" a="1"/>
  <c r="CN32" i="23" s="1"/>
  <c r="BT32" i="23" a="1"/>
  <c r="BT32" i="23" s="1"/>
  <c r="X32" i="23" a="1"/>
  <c r="X32" i="23" s="1"/>
  <c r="BU32" i="23" a="1"/>
  <c r="BU32" i="23" s="1"/>
  <c r="BB32" i="23" a="1"/>
  <c r="BB32" i="23" s="1"/>
  <c r="AU32" i="23" a="1"/>
  <c r="AU32" i="23" s="1"/>
  <c r="DJ32" i="23" a="1"/>
  <c r="DJ32" i="23" s="1"/>
  <c r="BC32" i="23" a="1"/>
  <c r="BC32" i="23" s="1"/>
  <c r="BK32" i="23" a="1"/>
  <c r="BK32" i="23" s="1"/>
  <c r="AK32" i="23" a="1"/>
  <c r="AK32" i="23" s="1"/>
  <c r="CJ32" i="23" a="1"/>
  <c r="CJ32" i="23" s="1"/>
  <c r="AA32" i="23" a="1"/>
  <c r="AA32" i="23" s="1"/>
  <c r="BD32" i="23" a="1"/>
  <c r="BD32" i="23" s="1"/>
  <c r="AV32" i="23" a="1"/>
  <c r="AV32" i="23" s="1"/>
  <c r="CQ32" i="23" a="1"/>
  <c r="CQ32" i="23" s="1"/>
  <c r="CB32" i="23" a="1"/>
  <c r="CB32" i="23" s="1"/>
  <c r="BV32" i="23" a="1"/>
  <c r="BV32" i="23" s="1"/>
  <c r="DK32" i="23" a="1"/>
  <c r="DK32" i="23" s="1"/>
  <c r="BQ32" i="23" a="1"/>
  <c r="BQ32" i="23" s="1"/>
  <c r="AF32" i="23" a="1"/>
  <c r="AF32" i="23" s="1"/>
  <c r="K32" i="23" a="1"/>
  <c r="K32" i="23" s="1"/>
  <c r="BJ32" i="23" a="1"/>
  <c r="BJ32" i="23" s="1"/>
  <c r="AR32" i="23" a="1"/>
  <c r="AR32" i="23" s="1"/>
  <c r="CA32" i="23" a="1"/>
  <c r="CA32" i="23" s="1"/>
  <c r="BN32" i="23" a="1"/>
  <c r="BN32" i="23" s="1"/>
  <c r="BF32" i="23" a="1"/>
  <c r="BF32" i="23" s="1"/>
  <c r="C32" i="23" a="1"/>
  <c r="C32" i="23" s="1"/>
  <c r="BM32" i="23" a="1"/>
  <c r="BM32" i="23" s="1"/>
  <c r="BH32" i="23" a="1"/>
  <c r="BH32" i="23" s="1"/>
  <c r="I32" i="23" a="1"/>
  <c r="I32" i="23" s="1"/>
  <c r="P32" i="23" a="1"/>
  <c r="P32" i="23" s="1"/>
  <c r="AT32" i="23" a="1"/>
  <c r="AT32" i="23" s="1"/>
  <c r="BS32" i="23" a="1"/>
  <c r="BS32" i="23" s="1"/>
  <c r="AX32" i="23" a="1"/>
  <c r="AX32" i="23" s="1"/>
  <c r="Z32" i="23" a="1"/>
  <c r="Z32" i="23" s="1"/>
  <c r="G32" i="23" a="1"/>
  <c r="G32" i="23" s="1"/>
  <c r="O32" i="23" a="1"/>
  <c r="O32" i="23" s="1"/>
  <c r="BG32" i="23" a="1"/>
  <c r="BG32" i="23" s="1"/>
  <c r="CK32" i="23" a="1"/>
  <c r="CK32" i="23" s="1"/>
  <c r="AN32" i="23" a="1"/>
  <c r="AN32" i="23" s="1"/>
  <c r="F32" i="23" a="1"/>
  <c r="F32" i="23" s="1"/>
  <c r="AY32" i="23" a="1"/>
  <c r="AY32" i="23" s="1"/>
  <c r="AC32" i="23" a="1"/>
  <c r="AC32" i="23" s="1"/>
  <c r="AL32" i="23" a="1"/>
  <c r="AL32" i="23" s="1"/>
  <c r="BW32" i="23" a="1"/>
  <c r="BW32" i="23" s="1"/>
  <c r="L32" i="23" a="1"/>
  <c r="L32" i="23" s="1"/>
  <c r="CP32" i="23" a="1"/>
  <c r="CP32" i="23" s="1"/>
  <c r="BO32" i="23" a="1"/>
  <c r="BO32" i="23" s="1"/>
  <c r="AQ32" i="23" a="1"/>
  <c r="AQ32" i="23" s="1"/>
  <c r="BZ32" i="23" a="1"/>
  <c r="BZ32" i="23" s="1"/>
  <c r="U32" i="23" a="1"/>
  <c r="U32" i="23" s="1"/>
  <c r="CR32" i="23" a="1"/>
  <c r="CR32" i="23" s="1"/>
  <c r="BY32" i="23" a="1"/>
  <c r="BY32" i="23" s="1"/>
  <c r="AO32" i="23" a="1"/>
  <c r="AO32" i="23" s="1"/>
  <c r="J32" i="23" a="1"/>
  <c r="J32" i="23" s="1"/>
  <c r="BL32" i="23" a="1"/>
  <c r="BL32" i="23" s="1"/>
  <c r="AJ32" i="23" a="1"/>
  <c r="AJ32" i="23" s="1"/>
  <c r="AI32" i="23" a="1"/>
  <c r="AI32" i="23" s="1"/>
  <c r="A33" i="23"/>
  <c r="AP32" i="23" a="1"/>
  <c r="AP32" i="23" s="1"/>
  <c r="CI32" i="23" a="1"/>
  <c r="CI32" i="23" s="1"/>
  <c r="CG32" i="23" a="1"/>
  <c r="CG32" i="23" s="1"/>
  <c r="T32" i="23" a="1"/>
  <c r="T32" i="23" s="1"/>
  <c r="S32" i="23" a="1"/>
  <c r="S32" i="23" s="1"/>
  <c r="Y32" i="23" a="1"/>
  <c r="Y32" i="23" s="1"/>
  <c r="AH32" i="23" a="1"/>
  <c r="AH32" i="23" s="1"/>
  <c r="CD32" i="23" a="1"/>
  <c r="CD32" i="23" s="1"/>
  <c r="CO32" i="23" a="1"/>
  <c r="CO32" i="23" s="1"/>
  <c r="CC32" i="23" a="1"/>
  <c r="CC32" i="23" s="1"/>
  <c r="CL32" i="23" a="1"/>
  <c r="CL32" i="23" s="1"/>
  <c r="Q32" i="23" a="1"/>
  <c r="Q32" i="23" s="1"/>
  <c r="N32" i="23" a="1"/>
  <c r="N32" i="23" s="1"/>
  <c r="AB32" i="23" a="1"/>
  <c r="AB32" i="23" s="1"/>
  <c r="AW32" i="23" a="1"/>
  <c r="AW32" i="23" s="1"/>
  <c r="CE32" i="23" a="1"/>
  <c r="CE32" i="23" s="1"/>
  <c r="CH32" i="23" a="1"/>
  <c r="CH32" i="23" s="1"/>
  <c r="BI32" i="23" a="1"/>
  <c r="BI32" i="23" s="1"/>
  <c r="BX32" i="23" a="1"/>
  <c r="BX32" i="23" s="1"/>
  <c r="BA32" i="23" a="1"/>
  <c r="BA32" i="23" s="1"/>
  <c r="M32" i="23" a="1"/>
  <c r="M32" i="23" s="1"/>
  <c r="D32" i="23" a="1"/>
  <c r="D32" i="23" s="1"/>
  <c r="AZ32" i="23" a="1"/>
  <c r="AZ32" i="23" s="1"/>
  <c r="AG32" i="23" a="1"/>
  <c r="AG32" i="23" s="1"/>
  <c r="W32" i="23" a="1"/>
  <c r="W32" i="23" s="1"/>
  <c r="CM32" i="23" a="1"/>
  <c r="CM32" i="23" s="1"/>
  <c r="E32" i="23" a="1"/>
  <c r="E32" i="23" s="1"/>
  <c r="BR32" i="23" a="1"/>
  <c r="BR32" i="23" s="1"/>
  <c r="AM32" i="23" a="1"/>
  <c r="AM32" i="23" s="1"/>
  <c r="V32" i="23" a="1"/>
  <c r="V32" i="23" s="1"/>
  <c r="AD32" i="23" a="1"/>
  <c r="AD32" i="23" s="1"/>
  <c r="CF32" i="23" a="1"/>
  <c r="CF32" i="23" s="1"/>
  <c r="BP32" i="23" a="1"/>
  <c r="BP32" i="23" s="1"/>
  <c r="G74" i="26" a="1"/>
  <c r="G74" i="26" s="1"/>
  <c r="BK11" i="1"/>
  <c r="BJ11" i="1" s="1"/>
  <c r="BL11" i="1" s="1"/>
  <c r="J40" i="26" a="1"/>
  <c r="BK17" i="1"/>
  <c r="BL17" i="1" s="1"/>
  <c r="BK16" i="1"/>
  <c r="BL16" i="1" s="1"/>
  <c r="BK33" i="1"/>
  <c r="BL33" i="1" s="1"/>
  <c r="BK12" i="1"/>
  <c r="BJ12" i="1" s="1"/>
  <c r="BL12" i="1" s="1"/>
  <c r="BK7" i="1"/>
  <c r="BK25" i="1"/>
  <c r="BL25" i="1" s="1"/>
  <c r="BG114" i="23"/>
  <c r="BG116" i="23"/>
  <c r="BG123" i="23"/>
  <c r="BG117" i="23" s="1"/>
  <c r="AY117" i="23"/>
  <c r="BK29" i="1"/>
  <c r="BL29" i="1" s="1"/>
  <c r="BJ116" i="23"/>
  <c r="BJ114" i="23"/>
  <c r="BJ123" i="23"/>
  <c r="BJ117" i="23" s="1"/>
  <c r="BK14" i="1"/>
  <c r="BL14" i="1" s="1"/>
  <c r="C123" i="23"/>
  <c r="C117" i="23" s="1"/>
  <c r="C116" i="23"/>
  <c r="C114" i="23"/>
  <c r="BC116" i="23"/>
  <c r="BC114" i="23"/>
  <c r="BC123" i="23"/>
  <c r="BC117" i="23" s="1"/>
  <c r="BK21" i="1"/>
  <c r="BL21" i="1" s="1"/>
  <c r="L114" i="23"/>
  <c r="L116" i="23"/>
  <c r="L123" i="23"/>
  <c r="L117" i="23" s="1"/>
  <c r="BK26" i="1"/>
  <c r="BL26" i="1" s="1"/>
  <c r="BK22" i="1"/>
  <c r="BL22" i="1" s="1"/>
  <c r="BK38" i="1"/>
  <c r="BL38" i="1" s="1"/>
  <c r="BK8" i="1"/>
  <c r="BJ8" i="1" s="1"/>
  <c r="BL8" i="1" s="1"/>
  <c r="CW117" i="23"/>
  <c r="AV117" i="23"/>
  <c r="BT114" i="23"/>
  <c r="BT123" i="23"/>
  <c r="BT117" i="23" s="1"/>
  <c r="BT116" i="23"/>
  <c r="CF117" i="23"/>
  <c r="BW123" i="23"/>
  <c r="BW117" i="23" s="1"/>
  <c r="BW114" i="23"/>
  <c r="BW116" i="23"/>
  <c r="CC114" i="23"/>
  <c r="CC123" i="23"/>
  <c r="CC117" i="23" s="1"/>
  <c r="CC116" i="23"/>
  <c r="BK15" i="1"/>
  <c r="BL15" i="1" s="1"/>
  <c r="H116" i="23"/>
  <c r="H114" i="23"/>
  <c r="CA114" i="23"/>
  <c r="CA123" i="23"/>
  <c r="CA117" i="23" s="1"/>
  <c r="CA116" i="23"/>
  <c r="BK23" i="1"/>
  <c r="BL23" i="1" s="1"/>
  <c r="AB117" i="23"/>
  <c r="BK20" i="1"/>
  <c r="BL20" i="1" s="1"/>
  <c r="I114" i="23"/>
  <c r="I116" i="23"/>
  <c r="I123" i="23"/>
  <c r="I117" i="23" s="1"/>
  <c r="Z116" i="23"/>
  <c r="Z114" i="23"/>
  <c r="BK32" i="1"/>
  <c r="BL32" i="1" s="1"/>
  <c r="CQ123" i="23"/>
  <c r="CQ117" i="23" s="1"/>
  <c r="BK18" i="1"/>
  <c r="BL18" i="1" s="1"/>
  <c r="BU123" i="23"/>
  <c r="BU117" i="23" s="1"/>
  <c r="BU116" i="23"/>
  <c r="BU114" i="23"/>
  <c r="BK30" i="1"/>
  <c r="BL30" i="1" s="1"/>
  <c r="BK10" i="1"/>
  <c r="BJ10" i="1" s="1"/>
  <c r="BL10" i="1" s="1"/>
  <c r="J8" i="4" l="1"/>
  <c r="H43" i="4"/>
  <c r="G20" i="4"/>
  <c r="K14" i="4"/>
  <c r="O11" i="4"/>
  <c r="K42" i="4"/>
  <c r="K43" i="4"/>
  <c r="L43" i="4"/>
  <c r="BJ28" i="1"/>
  <c r="BL28" i="1" s="1"/>
  <c r="H40" i="4"/>
  <c r="D17" i="20" a="1"/>
  <c r="D17" i="20" s="1"/>
  <c r="D14" i="20" s="1"/>
  <c r="J8" i="20" a="1"/>
  <c r="J8" i="20" s="1"/>
  <c r="J5" i="20" s="1"/>
  <c r="J17" i="20" a="1"/>
  <c r="J17" i="20" s="1"/>
  <c r="J14" i="20" s="1"/>
  <c r="J42" i="4"/>
  <c r="J20" i="4"/>
  <c r="Q37" i="4"/>
  <c r="K10" i="4"/>
  <c r="J9" i="4"/>
  <c r="L11" i="4"/>
  <c r="G12" i="26"/>
  <c r="G12" i="28"/>
  <c r="G75" i="26"/>
  <c r="P14" i="4"/>
  <c r="J40" i="26"/>
  <c r="O13" i="4"/>
  <c r="I8" i="4"/>
  <c r="J30" i="4"/>
  <c r="H7" i="4"/>
  <c r="M17" i="4"/>
  <c r="BJ7" i="1"/>
  <c r="G80" i="26"/>
  <c r="G91" i="26" s="1"/>
  <c r="CG33" i="23" a="1"/>
  <c r="CG33" i="23" s="1"/>
  <c r="AY33" i="23" a="1"/>
  <c r="AY33" i="23" s="1"/>
  <c r="BC33" i="23" a="1"/>
  <c r="BC33" i="23" s="1"/>
  <c r="BT33" i="23" a="1"/>
  <c r="BT33" i="23" s="1"/>
  <c r="AM33" i="23" a="1"/>
  <c r="AM33" i="23" s="1"/>
  <c r="BG33" i="23" a="1"/>
  <c r="BG33" i="23" s="1"/>
  <c r="BB33" i="23" a="1"/>
  <c r="BB33" i="23" s="1"/>
  <c r="T33" i="23" a="1"/>
  <c r="T33" i="23" s="1"/>
  <c r="BA33" i="23" a="1"/>
  <c r="BA33" i="23" s="1"/>
  <c r="Q33" i="23" a="1"/>
  <c r="Q33" i="23" s="1"/>
  <c r="BM33" i="23" a="1"/>
  <c r="BM33" i="23" s="1"/>
  <c r="O33" i="23" a="1"/>
  <c r="O33" i="23" s="1"/>
  <c r="H33" i="23" a="1"/>
  <c r="H33" i="23" s="1"/>
  <c r="CP33" i="23" a="1"/>
  <c r="CP33" i="23" s="1"/>
  <c r="BP33" i="23" a="1"/>
  <c r="BP33" i="23" s="1"/>
  <c r="BF33" i="23" a="1"/>
  <c r="BF33" i="23" s="1"/>
  <c r="F33" i="23" a="1"/>
  <c r="F33" i="23" s="1"/>
  <c r="CN33" i="23" a="1"/>
  <c r="CN33" i="23" s="1"/>
  <c r="AL33" i="23" a="1"/>
  <c r="AL33" i="23" s="1"/>
  <c r="CF33" i="23" a="1"/>
  <c r="CF33" i="23" s="1"/>
  <c r="CI33" i="23" a="1"/>
  <c r="CI33" i="23" s="1"/>
  <c r="DK33" i="23" a="1"/>
  <c r="DK33" i="23" s="1"/>
  <c r="AW33" i="23" a="1"/>
  <c r="AW33" i="23" s="1"/>
  <c r="CQ33" i="23" a="1"/>
  <c r="CQ33" i="23" s="1"/>
  <c r="CB33" i="23" a="1"/>
  <c r="CB33" i="23" s="1"/>
  <c r="AG33" i="23" a="1"/>
  <c r="AG33" i="23" s="1"/>
  <c r="DJ33" i="23" a="1"/>
  <c r="DJ33" i="23" s="1"/>
  <c r="CE33" i="23" a="1"/>
  <c r="CE33" i="23" s="1"/>
  <c r="BV33" i="23" a="1"/>
  <c r="BV33" i="23" s="1"/>
  <c r="D33" i="23" a="1"/>
  <c r="D33" i="23" s="1"/>
  <c r="AC33" i="23" a="1"/>
  <c r="AC33" i="23" s="1"/>
  <c r="AS33" i="23" a="1"/>
  <c r="AS33" i="23" s="1"/>
  <c r="AV33" i="23" a="1"/>
  <c r="AV33" i="23" s="1"/>
  <c r="BE33" i="23" a="1"/>
  <c r="BE33" i="23" s="1"/>
  <c r="N33" i="23" a="1"/>
  <c r="N33" i="23" s="1"/>
  <c r="Y33" i="23" a="1"/>
  <c r="Y33" i="23" s="1"/>
  <c r="BD33" i="23" a="1"/>
  <c r="BD33" i="23" s="1"/>
  <c r="V33" i="23" a="1"/>
  <c r="V33" i="23" s="1"/>
  <c r="AT33" i="23" a="1"/>
  <c r="AT33" i="23" s="1"/>
  <c r="AO33" i="23" a="1"/>
  <c r="AO33" i="23" s="1"/>
  <c r="AD33" i="23" a="1"/>
  <c r="AD33" i="23" s="1"/>
  <c r="CM33" i="23" a="1"/>
  <c r="CM33" i="23" s="1"/>
  <c r="AJ33" i="23" a="1"/>
  <c r="AJ33" i="23" s="1"/>
  <c r="AH33" i="23" a="1"/>
  <c r="AH33" i="23" s="1"/>
  <c r="BN33" i="23" a="1"/>
  <c r="BN33" i="23" s="1"/>
  <c r="AU33" i="23" a="1"/>
  <c r="AU33" i="23" s="1"/>
  <c r="CH33" i="23" a="1"/>
  <c r="CH33" i="23" s="1"/>
  <c r="AE33" i="23" a="1"/>
  <c r="AE33" i="23" s="1"/>
  <c r="BI33" i="23" a="1"/>
  <c r="BI33" i="23" s="1"/>
  <c r="M33" i="23" a="1"/>
  <c r="M33" i="23" s="1"/>
  <c r="S33" i="23" a="1"/>
  <c r="S33" i="23" s="1"/>
  <c r="CO33" i="23" a="1"/>
  <c r="CO33" i="23" s="1"/>
  <c r="BS33" i="23" a="1"/>
  <c r="BS33" i="23" s="1"/>
  <c r="AR33" i="23" a="1"/>
  <c r="AR33" i="23" s="1"/>
  <c r="R33" i="23" a="1"/>
  <c r="R33" i="23" s="1"/>
  <c r="AI33" i="23" a="1"/>
  <c r="AI33" i="23" s="1"/>
  <c r="BK33" i="23" a="1"/>
  <c r="BK33" i="23" s="1"/>
  <c r="CC33" i="23" a="1"/>
  <c r="CC33" i="23" s="1"/>
  <c r="W33" i="23" a="1"/>
  <c r="W33" i="23" s="1"/>
  <c r="CJ33" i="23" a="1"/>
  <c r="CJ33" i="23" s="1"/>
  <c r="BO33" i="23" a="1"/>
  <c r="BO33" i="23" s="1"/>
  <c r="AZ33" i="23" a="1"/>
  <c r="AZ33" i="23" s="1"/>
  <c r="G33" i="23" a="1"/>
  <c r="G33" i="23" s="1"/>
  <c r="BJ33" i="23" a="1"/>
  <c r="BJ33" i="23" s="1"/>
  <c r="BH33" i="23" a="1"/>
  <c r="BH33" i="23" s="1"/>
  <c r="AF33" i="23" a="1"/>
  <c r="AF33" i="23" s="1"/>
  <c r="AN33" i="23" a="1"/>
  <c r="AN33" i="23" s="1"/>
  <c r="AB33" i="23" a="1"/>
  <c r="AB33" i="23" s="1"/>
  <c r="BX33" i="23" a="1"/>
  <c r="BX33" i="23" s="1"/>
  <c r="AK33" i="23" a="1"/>
  <c r="AK33" i="23" s="1"/>
  <c r="CR33" i="23" a="1"/>
  <c r="CR33" i="23" s="1"/>
  <c r="I33" i="23" a="1"/>
  <c r="I33" i="23" s="1"/>
  <c r="BQ33" i="23" a="1"/>
  <c r="BQ33" i="23" s="1"/>
  <c r="AX33" i="23" a="1"/>
  <c r="AX33" i="23" s="1"/>
  <c r="AQ33" i="23" a="1"/>
  <c r="AQ33" i="23" s="1"/>
  <c r="K33" i="23" a="1"/>
  <c r="K33" i="23" s="1"/>
  <c r="J33" i="23" a="1"/>
  <c r="J33" i="23" s="1"/>
  <c r="CK33" i="23" a="1"/>
  <c r="CK33" i="23" s="1"/>
  <c r="P33" i="23" a="1"/>
  <c r="P33" i="23" s="1"/>
  <c r="CD33" i="23" a="1"/>
  <c r="CD33" i="23" s="1"/>
  <c r="C33" i="23" a="1"/>
  <c r="C33" i="23" s="1"/>
  <c r="AP33" i="23" a="1"/>
  <c r="AP33" i="23" s="1"/>
  <c r="X33" i="23" a="1"/>
  <c r="X33" i="23" s="1"/>
  <c r="BL33" i="23" a="1"/>
  <c r="BL33" i="23" s="1"/>
  <c r="L33" i="23" a="1"/>
  <c r="L33" i="23" s="1"/>
  <c r="U33" i="23" a="1"/>
  <c r="U33" i="23" s="1"/>
  <c r="A34" i="23"/>
  <c r="BU33" i="23" a="1"/>
  <c r="BU33" i="23" s="1"/>
  <c r="CL33" i="23" a="1"/>
  <c r="CL33" i="23" s="1"/>
  <c r="BY33" i="23" a="1"/>
  <c r="BY33" i="23" s="1"/>
  <c r="E33" i="23" a="1"/>
  <c r="E33" i="23" s="1"/>
  <c r="BR33" i="23" a="1"/>
  <c r="BR33" i="23" s="1"/>
  <c r="CA33" i="23" a="1"/>
  <c r="CA33" i="23" s="1"/>
  <c r="BZ33" i="23" a="1"/>
  <c r="BZ33" i="23" s="1"/>
  <c r="AA33" i="23" a="1"/>
  <c r="AA33" i="23" s="1"/>
  <c r="Z33" i="23" a="1"/>
  <c r="Z33" i="23" s="1"/>
  <c r="BW33" i="23" a="1"/>
  <c r="BW33" i="23" s="1"/>
  <c r="I29" i="4" l="1"/>
  <c r="G19" i="4"/>
  <c r="H31" i="4"/>
  <c r="J28" i="4"/>
  <c r="H34" i="4"/>
  <c r="P32" i="4"/>
  <c r="Q35" i="4"/>
  <c r="N17" i="4"/>
  <c r="K9" i="4"/>
  <c r="L42" i="4"/>
  <c r="K20" i="4"/>
  <c r="N10" i="4"/>
  <c r="K23" i="4"/>
  <c r="N18" i="4"/>
  <c r="J18" i="4"/>
  <c r="N27" i="4"/>
  <c r="O27" i="4"/>
  <c r="K15" i="4"/>
  <c r="M15" i="4"/>
  <c r="I30" i="4"/>
  <c r="M30" i="4"/>
  <c r="O12" i="4"/>
  <c r="P12" i="4"/>
  <c r="P13" i="4"/>
  <c r="N13" i="4"/>
  <c r="O29" i="4"/>
  <c r="J29" i="4"/>
  <c r="N22" i="4"/>
  <c r="K16" i="4"/>
  <c r="M16" i="4"/>
  <c r="J19" i="4"/>
  <c r="I31" i="4"/>
  <c r="M31" i="4"/>
  <c r="Q36" i="4"/>
  <c r="H39" i="4"/>
  <c r="N28" i="4"/>
  <c r="O28" i="4"/>
  <c r="G26" i="4"/>
  <c r="N26" i="4"/>
  <c r="P34" i="4"/>
  <c r="N34" i="4"/>
  <c r="G21" i="4"/>
  <c r="M32" i="4"/>
  <c r="H38" i="4"/>
  <c r="P33" i="4"/>
  <c r="N35" i="4"/>
  <c r="K24" i="4"/>
  <c r="K25" i="4"/>
  <c r="G25" i="4"/>
  <c r="J41" i="4"/>
  <c r="K41" i="4"/>
  <c r="J51" i="26"/>
  <c r="K40" i="26" s="1"/>
  <c r="CM34" i="23" a="1"/>
  <c r="CM34" i="23" s="1"/>
  <c r="BE34" i="23" a="1"/>
  <c r="BE34" i="23" s="1"/>
  <c r="CJ34" i="23" a="1"/>
  <c r="CJ34" i="23" s="1"/>
  <c r="C34" i="23" a="1"/>
  <c r="C34" i="23" s="1"/>
  <c r="CL34" i="23" a="1"/>
  <c r="CL34" i="23" s="1"/>
  <c r="L34" i="23" a="1"/>
  <c r="L34" i="23" s="1"/>
  <c r="AF34" i="23" a="1"/>
  <c r="AF34" i="23" s="1"/>
  <c r="AV34" i="23" a="1"/>
  <c r="AV34" i="23" s="1"/>
  <c r="AG34" i="23" a="1"/>
  <c r="AG34" i="23" s="1"/>
  <c r="BW34" i="23" a="1"/>
  <c r="BW34" i="23" s="1"/>
  <c r="CQ34" i="23" a="1"/>
  <c r="CQ34" i="23" s="1"/>
  <c r="AU34" i="23" a="1"/>
  <c r="AU34" i="23" s="1"/>
  <c r="BJ34" i="23" a="1"/>
  <c r="BJ34" i="23" s="1"/>
  <c r="CO34" i="23" a="1"/>
  <c r="CO34" i="23" s="1"/>
  <c r="O34" i="23" a="1"/>
  <c r="O34" i="23" s="1"/>
  <c r="V34" i="23" a="1"/>
  <c r="V34" i="23" s="1"/>
  <c r="CR34" i="23" a="1"/>
  <c r="CR34" i="23" s="1"/>
  <c r="AP34" i="23" a="1"/>
  <c r="AP34" i="23" s="1"/>
  <c r="AM34" i="23" a="1"/>
  <c r="AM34" i="23" s="1"/>
  <c r="R34" i="23" a="1"/>
  <c r="R34" i="23" s="1"/>
  <c r="BD34" i="23" a="1"/>
  <c r="BD34" i="23" s="1"/>
  <c r="U34" i="23" a="1"/>
  <c r="U34" i="23" s="1"/>
  <c r="BZ34" i="23" a="1"/>
  <c r="BZ34" i="23" s="1"/>
  <c r="BI34" i="23" a="1"/>
  <c r="BI34" i="23" s="1"/>
  <c r="BY34" i="23" a="1"/>
  <c r="BY34" i="23" s="1"/>
  <c r="CI34" i="23" a="1"/>
  <c r="CI34" i="23" s="1"/>
  <c r="E34" i="23" a="1"/>
  <c r="E34" i="23" s="1"/>
  <c r="AJ34" i="23" a="1"/>
  <c r="AJ34" i="23" s="1"/>
  <c r="AN34" i="23" a="1"/>
  <c r="AN34" i="23" s="1"/>
  <c r="BB34" i="23" a="1"/>
  <c r="BB34" i="23" s="1"/>
  <c r="BR34" i="23" a="1"/>
  <c r="BR34" i="23" s="1"/>
  <c r="AZ34" i="23" a="1"/>
  <c r="AZ34" i="23" s="1"/>
  <c r="X34" i="23" a="1"/>
  <c r="X34" i="23" s="1"/>
  <c r="AI34" i="23" a="1"/>
  <c r="AI34" i="23" s="1"/>
  <c r="AE34" i="23" a="1"/>
  <c r="AE34" i="23" s="1"/>
  <c r="AY34" i="23" a="1"/>
  <c r="AY34" i="23" s="1"/>
  <c r="CH34" i="23" a="1"/>
  <c r="CH34" i="23" s="1"/>
  <c r="BA34" i="23" a="1"/>
  <c r="BA34" i="23" s="1"/>
  <c r="J34" i="23" a="1"/>
  <c r="J34" i="23" s="1"/>
  <c r="AS34" i="23" a="1"/>
  <c r="AS34" i="23" s="1"/>
  <c r="N34" i="23" a="1"/>
  <c r="N34" i="23" s="1"/>
  <c r="BU34" i="23" a="1"/>
  <c r="BU34" i="23" s="1"/>
  <c r="AB34" i="23" a="1"/>
  <c r="AB34" i="23" s="1"/>
  <c r="DK34" i="23" a="1"/>
  <c r="DK34" i="23" s="1"/>
  <c r="Q34" i="23" a="1"/>
  <c r="Q34" i="23" s="1"/>
  <c r="AQ34" i="23" a="1"/>
  <c r="AQ34" i="23" s="1"/>
  <c r="CB34" i="23" a="1"/>
  <c r="CB34" i="23" s="1"/>
  <c r="AC34" i="23" a="1"/>
  <c r="AC34" i="23" s="1"/>
  <c r="BN34" i="23" a="1"/>
  <c r="BN34" i="23" s="1"/>
  <c r="BG34" i="23" a="1"/>
  <c r="BG34" i="23" s="1"/>
  <c r="F34" i="23" a="1"/>
  <c r="F34" i="23" s="1"/>
  <c r="M34" i="23" a="1"/>
  <c r="M34" i="23" s="1"/>
  <c r="CG34" i="23" a="1"/>
  <c r="CG34" i="23" s="1"/>
  <c r="BX34" i="23" a="1"/>
  <c r="BX34" i="23" s="1"/>
  <c r="BV34" i="23" a="1"/>
  <c r="BV34" i="23" s="1"/>
  <c r="S34" i="23" a="1"/>
  <c r="S34" i="23" s="1"/>
  <c r="I34" i="23" a="1"/>
  <c r="I34" i="23" s="1"/>
  <c r="Y34" i="23" a="1"/>
  <c r="Y34" i="23" s="1"/>
  <c r="BL34" i="23" a="1"/>
  <c r="BL34" i="23" s="1"/>
  <c r="AK34" i="23" a="1"/>
  <c r="AK34" i="23" s="1"/>
  <c r="AL34" i="23" a="1"/>
  <c r="AL34" i="23" s="1"/>
  <c r="AX34" i="23" a="1"/>
  <c r="AX34" i="23" s="1"/>
  <c r="G34" i="23" a="1"/>
  <c r="G34" i="23" s="1"/>
  <c r="BH34" i="23" a="1"/>
  <c r="BH34" i="23" s="1"/>
  <c r="BM34" i="23" a="1"/>
  <c r="BM34" i="23" s="1"/>
  <c r="BP34" i="23" a="1"/>
  <c r="BP34" i="23" s="1"/>
  <c r="CF34" i="23" a="1"/>
  <c r="CF34" i="23" s="1"/>
  <c r="AR34" i="23" a="1"/>
  <c r="AR34" i="23" s="1"/>
  <c r="BQ34" i="23" a="1"/>
  <c r="BQ34" i="23" s="1"/>
  <c r="W34" i="23" a="1"/>
  <c r="W34" i="23" s="1"/>
  <c r="AO34" i="23" a="1"/>
  <c r="AO34" i="23" s="1"/>
  <c r="BO34" i="23" a="1"/>
  <c r="BO34" i="23" s="1"/>
  <c r="AD34" i="23" a="1"/>
  <c r="AD34" i="23" s="1"/>
  <c r="CP34" i="23" a="1"/>
  <c r="CP34" i="23" s="1"/>
  <c r="AW34" i="23" a="1"/>
  <c r="AW34" i="23" s="1"/>
  <c r="CD34" i="23" a="1"/>
  <c r="CD34" i="23" s="1"/>
  <c r="Z34" i="23" a="1"/>
  <c r="Z34" i="23" s="1"/>
  <c r="BT34" i="23" a="1"/>
  <c r="BT34" i="23" s="1"/>
  <c r="CA34" i="23" a="1"/>
  <c r="CA34" i="23" s="1"/>
  <c r="BK34" i="23" a="1"/>
  <c r="BK34" i="23" s="1"/>
  <c r="H34" i="23" a="1"/>
  <c r="H34" i="23" s="1"/>
  <c r="BF34" i="23" a="1"/>
  <c r="BF34" i="23" s="1"/>
  <c r="AT34" i="23" a="1"/>
  <c r="AT34" i="23" s="1"/>
  <c r="BS34" i="23" a="1"/>
  <c r="BS34" i="23" s="1"/>
  <c r="CE34" i="23" a="1"/>
  <c r="CE34" i="23" s="1"/>
  <c r="AH34" i="23" a="1"/>
  <c r="AH34" i="23" s="1"/>
  <c r="T34" i="23" a="1"/>
  <c r="T34" i="23" s="1"/>
  <c r="P34" i="23" a="1"/>
  <c r="P34" i="23" s="1"/>
  <c r="CK34" i="23" a="1"/>
  <c r="CK34" i="23" s="1"/>
  <c r="K34" i="23" a="1"/>
  <c r="K34" i="23" s="1"/>
  <c r="CN34" i="23" a="1"/>
  <c r="CN34" i="23" s="1"/>
  <c r="DJ34" i="23" a="1"/>
  <c r="DJ34" i="23" s="1"/>
  <c r="CC34" i="23" a="1"/>
  <c r="CC34" i="23" s="1"/>
  <c r="BC34" i="23" a="1"/>
  <c r="BC34" i="23" s="1"/>
  <c r="AA34" i="23" a="1"/>
  <c r="AA34" i="23" s="1"/>
  <c r="A35" i="23"/>
  <c r="D34" i="23" a="1"/>
  <c r="D34" i="23" s="1"/>
  <c r="BL7" i="1"/>
  <c r="H80" i="26" l="1"/>
  <c r="H88" i="26"/>
  <c r="K49" i="26"/>
  <c r="H89" i="26"/>
  <c r="K45" i="26"/>
  <c r="H81" i="26"/>
  <c r="K42" i="26"/>
  <c r="H84" i="26"/>
  <c r="K44" i="26"/>
  <c r="H86" i="26"/>
  <c r="K47" i="26"/>
  <c r="H83" i="26"/>
  <c r="H87" i="26"/>
  <c r="H74" i="26"/>
  <c r="H75" i="26" s="1"/>
  <c r="H82" i="26"/>
  <c r="K48" i="26"/>
  <c r="K41" i="26"/>
  <c r="K43" i="26"/>
  <c r="K46" i="26"/>
  <c r="H85" i="26"/>
  <c r="AW35" i="23" a="1"/>
  <c r="AW35" i="23" s="1"/>
  <c r="CJ35" i="23" a="1"/>
  <c r="CJ35" i="23" s="1"/>
  <c r="BK35" i="23" a="1"/>
  <c r="BK35" i="23" s="1"/>
  <c r="AF35" i="23" a="1"/>
  <c r="AF35" i="23" s="1"/>
  <c r="BG35" i="23" a="1"/>
  <c r="BG35" i="23" s="1"/>
  <c r="T35" i="23" a="1"/>
  <c r="T35" i="23" s="1"/>
  <c r="CA35" i="23" a="1"/>
  <c r="CA35" i="23" s="1"/>
  <c r="CR35" i="23" a="1"/>
  <c r="CR35" i="23" s="1"/>
  <c r="AJ35" i="23" a="1"/>
  <c r="AJ35" i="23" s="1"/>
  <c r="BE35" i="23" a="1"/>
  <c r="BE35" i="23" s="1"/>
  <c r="CL35" i="23" a="1"/>
  <c r="CL35" i="23" s="1"/>
  <c r="BD35" i="23" a="1"/>
  <c r="BD35" i="23" s="1"/>
  <c r="BJ35" i="23" a="1"/>
  <c r="BJ35" i="23" s="1"/>
  <c r="BH35" i="23" a="1"/>
  <c r="BH35" i="23" s="1"/>
  <c r="BF35" i="23" a="1"/>
  <c r="BF35" i="23" s="1"/>
  <c r="DK35" i="23" a="1"/>
  <c r="DK35" i="23" s="1"/>
  <c r="BZ35" i="23" a="1"/>
  <c r="BZ35" i="23" s="1"/>
  <c r="F35" i="23" a="1"/>
  <c r="F35" i="23" s="1"/>
  <c r="D35" i="23" a="1"/>
  <c r="D35" i="23" s="1"/>
  <c r="I35" i="23" a="1"/>
  <c r="I35" i="23" s="1"/>
  <c r="AC35" i="23" a="1"/>
  <c r="AC35" i="23" s="1"/>
  <c r="CM35" i="23" a="1"/>
  <c r="CM35" i="23" s="1"/>
  <c r="BP35" i="23" a="1"/>
  <c r="BP35" i="23" s="1"/>
  <c r="J35" i="23" a="1"/>
  <c r="J35" i="23" s="1"/>
  <c r="Z35" i="23" a="1"/>
  <c r="Z35" i="23" s="1"/>
  <c r="BY35" i="23" a="1"/>
  <c r="BY35" i="23" s="1"/>
  <c r="CK35" i="23" a="1"/>
  <c r="CK35" i="23" s="1"/>
  <c r="G35" i="23" a="1"/>
  <c r="G35" i="23" s="1"/>
  <c r="O35" i="23" a="1"/>
  <c r="O35" i="23" s="1"/>
  <c r="BT35" i="23" a="1"/>
  <c r="BT35" i="23" s="1"/>
  <c r="U35" i="23" a="1"/>
  <c r="U35" i="23" s="1"/>
  <c r="CO35" i="23" a="1"/>
  <c r="CO35" i="23" s="1"/>
  <c r="BB35" i="23" a="1"/>
  <c r="BB35" i="23" s="1"/>
  <c r="E35" i="23" a="1"/>
  <c r="E35" i="23" s="1"/>
  <c r="AQ35" i="23" a="1"/>
  <c r="AQ35" i="23" s="1"/>
  <c r="AG35" i="23" a="1"/>
  <c r="AG35" i="23" s="1"/>
  <c r="BS35" i="23" a="1"/>
  <c r="BS35" i="23" s="1"/>
  <c r="AA35" i="23" a="1"/>
  <c r="AA35" i="23" s="1"/>
  <c r="BA35" i="23" a="1"/>
  <c r="BA35" i="23" s="1"/>
  <c r="CC35" i="23" a="1"/>
  <c r="CC35" i="23" s="1"/>
  <c r="BO35" i="23" a="1"/>
  <c r="BO35" i="23" s="1"/>
  <c r="Q35" i="23" a="1"/>
  <c r="Q35" i="23" s="1"/>
  <c r="BN35" i="23" a="1"/>
  <c r="BN35" i="23" s="1"/>
  <c r="CQ35" i="23" a="1"/>
  <c r="CQ35" i="23" s="1"/>
  <c r="AT35" i="23" a="1"/>
  <c r="AT35" i="23" s="1"/>
  <c r="AY35" i="23" a="1"/>
  <c r="AY35" i="23" s="1"/>
  <c r="AU35" i="23" a="1"/>
  <c r="AU35" i="23" s="1"/>
  <c r="BQ35" i="23" a="1"/>
  <c r="BQ35" i="23" s="1"/>
  <c r="AE35" i="23" a="1"/>
  <c r="AE35" i="23" s="1"/>
  <c r="N35" i="23" a="1"/>
  <c r="N35" i="23" s="1"/>
  <c r="AX35" i="23" a="1"/>
  <c r="AX35" i="23" s="1"/>
  <c r="AR35" i="23" a="1"/>
  <c r="AR35" i="23" s="1"/>
  <c r="V35" i="23" a="1"/>
  <c r="V35" i="23" s="1"/>
  <c r="S35" i="23" a="1"/>
  <c r="S35" i="23" s="1"/>
  <c r="BI35" i="23" a="1"/>
  <c r="BI35" i="23" s="1"/>
  <c r="L35" i="23" a="1"/>
  <c r="L35" i="23" s="1"/>
  <c r="BC35" i="23" a="1"/>
  <c r="BC35" i="23" s="1"/>
  <c r="CH35" i="23" a="1"/>
  <c r="CH35" i="23" s="1"/>
  <c r="AL35" i="23" a="1"/>
  <c r="AL35" i="23" s="1"/>
  <c r="Y35" i="23" a="1"/>
  <c r="Y35" i="23" s="1"/>
  <c r="AD35" i="23" a="1"/>
  <c r="AD35" i="23" s="1"/>
  <c r="R35" i="23" a="1"/>
  <c r="R35" i="23" s="1"/>
  <c r="CI35" i="23" a="1"/>
  <c r="CI35" i="23" s="1"/>
  <c r="BM35" i="23" a="1"/>
  <c r="BM35" i="23" s="1"/>
  <c r="BV35" i="23" a="1"/>
  <c r="BV35" i="23" s="1"/>
  <c r="BL35" i="23" a="1"/>
  <c r="BL35" i="23" s="1"/>
  <c r="CF35" i="23" a="1"/>
  <c r="CF35" i="23" s="1"/>
  <c r="CE35" i="23" a="1"/>
  <c r="CE35" i="23" s="1"/>
  <c r="AP35" i="23" a="1"/>
  <c r="AP35" i="23" s="1"/>
  <c r="CP35" i="23" a="1"/>
  <c r="CP35" i="23" s="1"/>
  <c r="P35" i="23" a="1"/>
  <c r="P35" i="23" s="1"/>
  <c r="CN35" i="23" a="1"/>
  <c r="CN35" i="23" s="1"/>
  <c r="BU35" i="23" a="1"/>
  <c r="BU35" i="23" s="1"/>
  <c r="C35" i="23" a="1"/>
  <c r="C35" i="23" s="1"/>
  <c r="BR35" i="23" a="1"/>
  <c r="BR35" i="23" s="1"/>
  <c r="X35" i="23" a="1"/>
  <c r="X35" i="23" s="1"/>
  <c r="AZ35" i="23" a="1"/>
  <c r="AZ35" i="23" s="1"/>
  <c r="CG35" i="23" a="1"/>
  <c r="CG35" i="23" s="1"/>
  <c r="BW35" i="23" a="1"/>
  <c r="BW35" i="23" s="1"/>
  <c r="AI35" i="23" a="1"/>
  <c r="AI35" i="23" s="1"/>
  <c r="AN35" i="23" a="1"/>
  <c r="AN35" i="23" s="1"/>
  <c r="AK35" i="23" a="1"/>
  <c r="AK35" i="23" s="1"/>
  <c r="AH35" i="23" a="1"/>
  <c r="AH35" i="23" s="1"/>
  <c r="CD35" i="23" a="1"/>
  <c r="CD35" i="23" s="1"/>
  <c r="DJ35" i="23" a="1"/>
  <c r="DJ35" i="23" s="1"/>
  <c r="M35" i="23" a="1"/>
  <c r="M35" i="23" s="1"/>
  <c r="AO35" i="23" a="1"/>
  <c r="AO35" i="23" s="1"/>
  <c r="K35" i="23" a="1"/>
  <c r="K35" i="23" s="1"/>
  <c r="H35" i="23" a="1"/>
  <c r="H35" i="23" s="1"/>
  <c r="BX35" i="23" a="1"/>
  <c r="BX35" i="23" s="1"/>
  <c r="AM35" i="23" a="1"/>
  <c r="AM35" i="23" s="1"/>
  <c r="AS35" i="23" a="1"/>
  <c r="AS35" i="23" s="1"/>
  <c r="AV35" i="23" a="1"/>
  <c r="AV35" i="23" s="1"/>
  <c r="A36" i="23"/>
  <c r="AB35" i="23" a="1"/>
  <c r="AB35" i="23" s="1"/>
  <c r="W35" i="23" a="1"/>
  <c r="W35" i="23" s="1"/>
  <c r="CB35" i="23" a="1"/>
  <c r="CB35" i="23" s="1"/>
  <c r="K51" i="26" l="1"/>
  <c r="T36" i="23" a="1"/>
  <c r="T36" i="23" s="1"/>
  <c r="BA36" i="23" a="1"/>
  <c r="BA36" i="23" s="1"/>
  <c r="BK36" i="23" a="1"/>
  <c r="BK36" i="23" s="1"/>
  <c r="BL36" i="23" a="1"/>
  <c r="BL36" i="23" s="1"/>
  <c r="Y36" i="23" a="1"/>
  <c r="Y36" i="23" s="1"/>
  <c r="CP36" i="23" a="1"/>
  <c r="CP36" i="23" s="1"/>
  <c r="AI36" i="23" a="1"/>
  <c r="AI36" i="23" s="1"/>
  <c r="BH36" i="23" a="1"/>
  <c r="BH36" i="23" s="1"/>
  <c r="U36" i="23" a="1"/>
  <c r="U36" i="23" s="1"/>
  <c r="AF36" i="23" a="1"/>
  <c r="AF36" i="23" s="1"/>
  <c r="AC36" i="23" a="1"/>
  <c r="AC36" i="23" s="1"/>
  <c r="CD36" i="23" a="1"/>
  <c r="CD36" i="23" s="1"/>
  <c r="AT36" i="23" a="1"/>
  <c r="AT36" i="23" s="1"/>
  <c r="BF36" i="23" a="1"/>
  <c r="BF36" i="23" s="1"/>
  <c r="X36" i="23" a="1"/>
  <c r="X36" i="23" s="1"/>
  <c r="AS36" i="23" a="1"/>
  <c r="AS36" i="23" s="1"/>
  <c r="M36" i="23" a="1"/>
  <c r="M36" i="23" s="1"/>
  <c r="CJ36" i="23" a="1"/>
  <c r="CJ36" i="23" s="1"/>
  <c r="BX36" i="23" a="1"/>
  <c r="BX36" i="23" s="1"/>
  <c r="CB36" i="23" a="1"/>
  <c r="CB36" i="23" s="1"/>
  <c r="CC36" i="23" a="1"/>
  <c r="CC36" i="23" s="1"/>
  <c r="BE36" i="23" a="1"/>
  <c r="BE36" i="23" s="1"/>
  <c r="BQ36" i="23" a="1"/>
  <c r="BQ36" i="23" s="1"/>
  <c r="J36" i="23" a="1"/>
  <c r="J36" i="23" s="1"/>
  <c r="AX36" i="23" a="1"/>
  <c r="AX36" i="23" s="1"/>
  <c r="AO36" i="23" a="1"/>
  <c r="AO36" i="23" s="1"/>
  <c r="CO36" i="23" a="1"/>
  <c r="CO36" i="23" s="1"/>
  <c r="BJ36" i="23" a="1"/>
  <c r="BJ36" i="23" s="1"/>
  <c r="C36" i="23" a="1"/>
  <c r="C36" i="23" s="1"/>
  <c r="BN36" i="23" a="1"/>
  <c r="BN36" i="23" s="1"/>
  <c r="CF36" i="23" a="1"/>
  <c r="CF36" i="23" s="1"/>
  <c r="CA36" i="23" a="1"/>
  <c r="CA36" i="23" s="1"/>
  <c r="BV36" i="23" a="1"/>
  <c r="BV36" i="23" s="1"/>
  <c r="AW36" i="23" a="1"/>
  <c r="AW36" i="23" s="1"/>
  <c r="AG36" i="23" a="1"/>
  <c r="AG36" i="23" s="1"/>
  <c r="AP36" i="23" a="1"/>
  <c r="AP36" i="23" s="1"/>
  <c r="AJ36" i="23" a="1"/>
  <c r="AJ36" i="23" s="1"/>
  <c r="G36" i="23" a="1"/>
  <c r="G36" i="23" s="1"/>
  <c r="Q36" i="23" a="1"/>
  <c r="Q36" i="23" s="1"/>
  <c r="CE36" i="23" a="1"/>
  <c r="CE36" i="23" s="1"/>
  <c r="CR36" i="23" a="1"/>
  <c r="CR36" i="23" s="1"/>
  <c r="AE36" i="23" a="1"/>
  <c r="AE36" i="23" s="1"/>
  <c r="H36" i="23" a="1"/>
  <c r="H36" i="23" s="1"/>
  <c r="CQ36" i="23" a="1"/>
  <c r="CQ36" i="23" s="1"/>
  <c r="AH36" i="23" a="1"/>
  <c r="AH36" i="23" s="1"/>
  <c r="DK36" i="23" a="1"/>
  <c r="DK36" i="23" s="1"/>
  <c r="AR36" i="23" a="1"/>
  <c r="AR36" i="23" s="1"/>
  <c r="BS36" i="23" a="1"/>
  <c r="BS36" i="23" s="1"/>
  <c r="AD36" i="23" a="1"/>
  <c r="AD36" i="23" s="1"/>
  <c r="BT36" i="23" a="1"/>
  <c r="BT36" i="23" s="1"/>
  <c r="AY36" i="23" a="1"/>
  <c r="AY36" i="23" s="1"/>
  <c r="AU36" i="23" a="1"/>
  <c r="AU36" i="23" s="1"/>
  <c r="AM36" i="23" a="1"/>
  <c r="AM36" i="23" s="1"/>
  <c r="CL36" i="23" a="1"/>
  <c r="CL36" i="23" s="1"/>
  <c r="AV36" i="23" a="1"/>
  <c r="AV36" i="23" s="1"/>
  <c r="V36" i="23" a="1"/>
  <c r="V36" i="23" s="1"/>
  <c r="S36" i="23" a="1"/>
  <c r="S36" i="23" s="1"/>
  <c r="BC36" i="23" a="1"/>
  <c r="BC36" i="23" s="1"/>
  <c r="CG36" i="23" a="1"/>
  <c r="CG36" i="23" s="1"/>
  <c r="AB36" i="23" a="1"/>
  <c r="AB36" i="23" s="1"/>
  <c r="K36" i="23" a="1"/>
  <c r="K36" i="23" s="1"/>
  <c r="P36" i="23" a="1"/>
  <c r="P36" i="23" s="1"/>
  <c r="AL36" i="23" a="1"/>
  <c r="AL36" i="23" s="1"/>
  <c r="BY36" i="23" a="1"/>
  <c r="BY36" i="23" s="1"/>
  <c r="BO36" i="23" a="1"/>
  <c r="BO36" i="23" s="1"/>
  <c r="AQ36" i="23" a="1"/>
  <c r="AQ36" i="23" s="1"/>
  <c r="O36" i="23" a="1"/>
  <c r="O36" i="23" s="1"/>
  <c r="BI36" i="23" a="1"/>
  <c r="BI36" i="23" s="1"/>
  <c r="CN36" i="23" a="1"/>
  <c r="CN36" i="23" s="1"/>
  <c r="CH36" i="23" a="1"/>
  <c r="CH36" i="23" s="1"/>
  <c r="N36" i="23" a="1"/>
  <c r="N36" i="23" s="1"/>
  <c r="BZ36" i="23" a="1"/>
  <c r="BZ36" i="23" s="1"/>
  <c r="BG36" i="23" a="1"/>
  <c r="BG36" i="23" s="1"/>
  <c r="W36" i="23" a="1"/>
  <c r="W36" i="23" s="1"/>
  <c r="BR36" i="23" a="1"/>
  <c r="BR36" i="23" s="1"/>
  <c r="CI36" i="23" a="1"/>
  <c r="CI36" i="23" s="1"/>
  <c r="BP36" i="23" a="1"/>
  <c r="BP36" i="23" s="1"/>
  <c r="AZ36" i="23" a="1"/>
  <c r="AZ36" i="23" s="1"/>
  <c r="L36" i="23" a="1"/>
  <c r="L36" i="23" s="1"/>
  <c r="AA36" i="23" a="1"/>
  <c r="AA36" i="23" s="1"/>
  <c r="AK36" i="23" a="1"/>
  <c r="AK36" i="23" s="1"/>
  <c r="E36" i="23" a="1"/>
  <c r="E36" i="23" s="1"/>
  <c r="AN36" i="23" a="1"/>
  <c r="AN36" i="23" s="1"/>
  <c r="BU36" i="23" a="1"/>
  <c r="BU36" i="23" s="1"/>
  <c r="CK36" i="23" a="1"/>
  <c r="CK36" i="23" s="1"/>
  <c r="BW36" i="23" a="1"/>
  <c r="BW36" i="23" s="1"/>
  <c r="F36" i="23" a="1"/>
  <c r="F36" i="23" s="1"/>
  <c r="Z36" i="23" a="1"/>
  <c r="Z36" i="23" s="1"/>
  <c r="CM36" i="23" a="1"/>
  <c r="CM36" i="23" s="1"/>
  <c r="BM36" i="23" a="1"/>
  <c r="BM36" i="23" s="1"/>
  <c r="BB36" i="23" a="1"/>
  <c r="BB36" i="23" s="1"/>
  <c r="I36" i="23" a="1"/>
  <c r="I36" i="23" s="1"/>
  <c r="A37" i="23"/>
  <c r="DJ36" i="23" a="1"/>
  <c r="DJ36" i="23" s="1"/>
  <c r="R36" i="23" a="1"/>
  <c r="R36" i="23" s="1"/>
  <c r="D36" i="23" a="1"/>
  <c r="D36" i="23" s="1"/>
  <c r="BD36" i="23" a="1"/>
  <c r="BD36" i="23" s="1"/>
  <c r="H91" i="26"/>
  <c r="BD37" i="23" l="1" a="1"/>
  <c r="BD37" i="23" s="1"/>
  <c r="D37" i="23" a="1"/>
  <c r="D37" i="23" s="1"/>
  <c r="CN37" i="23" a="1"/>
  <c r="CN37" i="23" s="1"/>
  <c r="AZ37" i="23" a="1"/>
  <c r="AZ37" i="23" s="1"/>
  <c r="BG37" i="23" a="1"/>
  <c r="BG37" i="23" s="1"/>
  <c r="Q37" i="23" a="1"/>
  <c r="Q37" i="23" s="1"/>
  <c r="BN37" i="23" a="1"/>
  <c r="BN37" i="23" s="1"/>
  <c r="T37" i="23" a="1"/>
  <c r="T37" i="23" s="1"/>
  <c r="BW37" i="23" a="1"/>
  <c r="BW37" i="23" s="1"/>
  <c r="AJ37" i="23" a="1"/>
  <c r="AJ37" i="23" s="1"/>
  <c r="V37" i="23" a="1"/>
  <c r="V37" i="23" s="1"/>
  <c r="BJ37" i="23" a="1"/>
  <c r="BJ37" i="23" s="1"/>
  <c r="CQ37" i="23" a="1"/>
  <c r="CQ37" i="23" s="1"/>
  <c r="BE37" i="23" a="1"/>
  <c r="BE37" i="23" s="1"/>
  <c r="AF37" i="23" a="1"/>
  <c r="AF37" i="23" s="1"/>
  <c r="AP37" i="23" a="1"/>
  <c r="AP37" i="23" s="1"/>
  <c r="R37" i="23" a="1"/>
  <c r="R37" i="23" s="1"/>
  <c r="DK37" i="23" a="1"/>
  <c r="DK37" i="23" s="1"/>
  <c r="Y37" i="23" a="1"/>
  <c r="Y37" i="23" s="1"/>
  <c r="AT37" i="23" a="1"/>
  <c r="AT37" i="23" s="1"/>
  <c r="CL37" i="23" a="1"/>
  <c r="CL37" i="23" s="1"/>
  <c r="CD37" i="23" a="1"/>
  <c r="CD37" i="23" s="1"/>
  <c r="BX37" i="23" a="1"/>
  <c r="BX37" i="23" s="1"/>
  <c r="AO37" i="23" a="1"/>
  <c r="AO37" i="23" s="1"/>
  <c r="O37" i="23" a="1"/>
  <c r="O37" i="23" s="1"/>
  <c r="AX37" i="23" a="1"/>
  <c r="AX37" i="23" s="1"/>
  <c r="CO37" i="23" a="1"/>
  <c r="CO37" i="23" s="1"/>
  <c r="CB37" i="23" a="1"/>
  <c r="CB37" i="23" s="1"/>
  <c r="CJ37" i="23" a="1"/>
  <c r="CJ37" i="23" s="1"/>
  <c r="AD37" i="23" a="1"/>
  <c r="AD37" i="23" s="1"/>
  <c r="BK37" i="23" a="1"/>
  <c r="BK37" i="23" s="1"/>
  <c r="H37" i="23" a="1"/>
  <c r="H37" i="23" s="1"/>
  <c r="CI37" i="23" a="1"/>
  <c r="CI37" i="23" s="1"/>
  <c r="BQ37" i="23" a="1"/>
  <c r="BQ37" i="23" s="1"/>
  <c r="AE37" i="23" a="1"/>
  <c r="AE37" i="23" s="1"/>
  <c r="BA37" i="23" a="1"/>
  <c r="BA37" i="23" s="1"/>
  <c r="AV37" i="23" a="1"/>
  <c r="AV37" i="23" s="1"/>
  <c r="BB37" i="23" a="1"/>
  <c r="BB37" i="23" s="1"/>
  <c r="AY37" i="23" a="1"/>
  <c r="AY37" i="23" s="1"/>
  <c r="S37" i="23" a="1"/>
  <c r="S37" i="23" s="1"/>
  <c r="L37" i="23" a="1"/>
  <c r="L37" i="23" s="1"/>
  <c r="DJ37" i="23" a="1"/>
  <c r="DJ37" i="23" s="1"/>
  <c r="AB37" i="23" a="1"/>
  <c r="AB37" i="23" s="1"/>
  <c r="AN37" i="23" a="1"/>
  <c r="AN37" i="23" s="1"/>
  <c r="W37" i="23" a="1"/>
  <c r="W37" i="23" s="1"/>
  <c r="BI37" i="23" a="1"/>
  <c r="BI37" i="23" s="1"/>
  <c r="CG37" i="23" a="1"/>
  <c r="CG37" i="23" s="1"/>
  <c r="CC37" i="23" a="1"/>
  <c r="CC37" i="23" s="1"/>
  <c r="CE37" i="23" a="1"/>
  <c r="CE37" i="23" s="1"/>
  <c r="AL37" i="23" a="1"/>
  <c r="AL37" i="23" s="1"/>
  <c r="I37" i="23" a="1"/>
  <c r="I37" i="23" s="1"/>
  <c r="K37" i="23" a="1"/>
  <c r="K37" i="23" s="1"/>
  <c r="AW37" i="23" a="1"/>
  <c r="AW37" i="23" s="1"/>
  <c r="BC37" i="23" a="1"/>
  <c r="BC37" i="23" s="1"/>
  <c r="CP37" i="23" a="1"/>
  <c r="CP37" i="23" s="1"/>
  <c r="BP37" i="23" a="1"/>
  <c r="BP37" i="23" s="1"/>
  <c r="BM37" i="23" a="1"/>
  <c r="BM37" i="23" s="1"/>
  <c r="J37" i="23" a="1"/>
  <c r="J37" i="23" s="1"/>
  <c r="F37" i="23" a="1"/>
  <c r="F37" i="23" s="1"/>
  <c r="AC37" i="23" a="1"/>
  <c r="AC37" i="23" s="1"/>
  <c r="U37" i="23" a="1"/>
  <c r="U37" i="23" s="1"/>
  <c r="BT37" i="23" a="1"/>
  <c r="BT37" i="23" s="1"/>
  <c r="BO37" i="23" a="1"/>
  <c r="BO37" i="23" s="1"/>
  <c r="A38" i="23"/>
  <c r="BZ37" i="23" a="1"/>
  <c r="BZ37" i="23" s="1"/>
  <c r="BF37" i="23" a="1"/>
  <c r="BF37" i="23" s="1"/>
  <c r="X37" i="23" a="1"/>
  <c r="X37" i="23" s="1"/>
  <c r="AS37" i="23" a="1"/>
  <c r="AS37" i="23" s="1"/>
  <c r="BL37" i="23" a="1"/>
  <c r="BL37" i="23" s="1"/>
  <c r="CH37" i="23" a="1"/>
  <c r="CH37" i="23" s="1"/>
  <c r="M37" i="23" a="1"/>
  <c r="M37" i="23" s="1"/>
  <c r="BV37" i="23" a="1"/>
  <c r="BV37" i="23" s="1"/>
  <c r="CF37" i="23" a="1"/>
  <c r="CF37" i="23" s="1"/>
  <c r="AK37" i="23" a="1"/>
  <c r="AK37" i="23" s="1"/>
  <c r="C37" i="23" a="1"/>
  <c r="C37" i="23" s="1"/>
  <c r="BH37" i="23" a="1"/>
  <c r="BH37" i="23" s="1"/>
  <c r="AI37" i="23" a="1"/>
  <c r="AI37" i="23" s="1"/>
  <c r="BY37" i="23" a="1"/>
  <c r="BY37" i="23" s="1"/>
  <c r="AR37" i="23" a="1"/>
  <c r="AR37" i="23" s="1"/>
  <c r="BR37" i="23" a="1"/>
  <c r="BR37" i="23" s="1"/>
  <c r="CR37" i="23" a="1"/>
  <c r="CR37" i="23" s="1"/>
  <c r="AH37" i="23" a="1"/>
  <c r="AH37" i="23" s="1"/>
  <c r="E37" i="23" a="1"/>
  <c r="E37" i="23" s="1"/>
  <c r="AM37" i="23" a="1"/>
  <c r="AM37" i="23" s="1"/>
  <c r="BU37" i="23" a="1"/>
  <c r="BU37" i="23" s="1"/>
  <c r="AQ37" i="23" a="1"/>
  <c r="AQ37" i="23" s="1"/>
  <c r="CA37" i="23" a="1"/>
  <c r="CA37" i="23" s="1"/>
  <c r="BS37" i="23" a="1"/>
  <c r="BS37" i="23" s="1"/>
  <c r="G37" i="23" a="1"/>
  <c r="G37" i="23" s="1"/>
  <c r="P37" i="23" a="1"/>
  <c r="P37" i="23" s="1"/>
  <c r="N37" i="23" a="1"/>
  <c r="N37" i="23" s="1"/>
  <c r="CM37" i="23" a="1"/>
  <c r="CM37" i="23" s="1"/>
  <c r="AG37" i="23" a="1"/>
  <c r="AG37" i="23" s="1"/>
  <c r="Z37" i="23" a="1"/>
  <c r="Z37" i="23" s="1"/>
  <c r="AU37" i="23" a="1"/>
  <c r="AU37" i="23" s="1"/>
  <c r="AA37" i="23" a="1"/>
  <c r="AA37" i="23" s="1"/>
  <c r="CK37" i="23" a="1"/>
  <c r="CK37" i="23" s="1"/>
  <c r="AH38" i="23" l="1" a="1"/>
  <c r="AH38" i="23" s="1"/>
  <c r="BJ38" i="23" a="1"/>
  <c r="BJ38" i="23" s="1"/>
  <c r="BC38" i="23" a="1"/>
  <c r="BC38" i="23" s="1"/>
  <c r="W38" i="23" a="1"/>
  <c r="W38" i="23" s="1"/>
  <c r="BX38" i="23" a="1"/>
  <c r="BX38" i="23" s="1"/>
  <c r="BY38" i="23" a="1"/>
  <c r="BY38" i="23" s="1"/>
  <c r="N38" i="23" a="1"/>
  <c r="N38" i="23" s="1"/>
  <c r="BP38" i="23" a="1"/>
  <c r="BP38" i="23" s="1"/>
  <c r="AD38" i="23" a="1"/>
  <c r="AD38" i="23" s="1"/>
  <c r="BO38" i="23" a="1"/>
  <c r="BO38" i="23" s="1"/>
  <c r="BR38" i="23" a="1"/>
  <c r="BR38" i="23" s="1"/>
  <c r="U38" i="23" a="1"/>
  <c r="U38" i="23" s="1"/>
  <c r="Q38" i="23" a="1"/>
  <c r="Q38" i="23" s="1"/>
  <c r="AC38" i="23" a="1"/>
  <c r="AC38" i="23" s="1"/>
  <c r="BZ38" i="23" a="1"/>
  <c r="BZ38" i="23" s="1"/>
  <c r="CC38" i="23" a="1"/>
  <c r="CC38" i="23" s="1"/>
  <c r="AL38" i="23" a="1"/>
  <c r="AL38" i="23" s="1"/>
  <c r="AS38" i="23" a="1"/>
  <c r="AS38" i="23" s="1"/>
  <c r="BQ38" i="23" a="1"/>
  <c r="BQ38" i="23" s="1"/>
  <c r="CL38" i="23" a="1"/>
  <c r="CL38" i="23" s="1"/>
  <c r="DJ38" i="23" a="1"/>
  <c r="DJ38" i="23" s="1"/>
  <c r="CH38" i="23" a="1"/>
  <c r="CH38" i="23" s="1"/>
  <c r="BS38" i="23" a="1"/>
  <c r="BS38" i="23" s="1"/>
  <c r="BD38" i="23" a="1"/>
  <c r="BD38" i="23" s="1"/>
  <c r="D38" i="23" a="1"/>
  <c r="D38" i="23" s="1"/>
  <c r="CR38" i="23" a="1"/>
  <c r="CR38" i="23" s="1"/>
  <c r="BI38" i="23" a="1"/>
  <c r="BI38" i="23" s="1"/>
  <c r="S38" i="23" a="1"/>
  <c r="S38" i="23" s="1"/>
  <c r="CM38" i="23" a="1"/>
  <c r="CM38" i="23" s="1"/>
  <c r="CB38" i="23" a="1"/>
  <c r="CB38" i="23" s="1"/>
  <c r="Z38" i="23" a="1"/>
  <c r="Z38" i="23" s="1"/>
  <c r="AB38" i="23" a="1"/>
  <c r="AB38" i="23" s="1"/>
  <c r="CI38" i="23" a="1"/>
  <c r="CI38" i="23" s="1"/>
  <c r="AK38" i="23" a="1"/>
  <c r="AK38" i="23" s="1"/>
  <c r="CD38" i="23" a="1"/>
  <c r="CD38" i="23" s="1"/>
  <c r="AA38" i="23" a="1"/>
  <c r="AA38" i="23" s="1"/>
  <c r="BF38" i="23" a="1"/>
  <c r="BF38" i="23" s="1"/>
  <c r="CO38" i="23" a="1"/>
  <c r="CO38" i="23" s="1"/>
  <c r="Y38" i="23" a="1"/>
  <c r="Y38" i="23" s="1"/>
  <c r="AF38" i="23" a="1"/>
  <c r="AF38" i="23" s="1"/>
  <c r="E38" i="23" a="1"/>
  <c r="E38" i="23" s="1"/>
  <c r="K38" i="23" a="1"/>
  <c r="K38" i="23" s="1"/>
  <c r="DK38" i="23" a="1"/>
  <c r="DK38" i="23" s="1"/>
  <c r="BH38" i="23" a="1"/>
  <c r="BH38" i="23" s="1"/>
  <c r="BK38" i="23" a="1"/>
  <c r="BK38" i="23" s="1"/>
  <c r="M38" i="23" a="1"/>
  <c r="M38" i="23" s="1"/>
  <c r="AW38" i="23" a="1"/>
  <c r="AW38" i="23" s="1"/>
  <c r="AU38" i="23" a="1"/>
  <c r="AU38" i="23" s="1"/>
  <c r="AI38" i="23" a="1"/>
  <c r="AI38" i="23" s="1"/>
  <c r="AQ38" i="23" a="1"/>
  <c r="AQ38" i="23" s="1"/>
  <c r="T38" i="23" a="1"/>
  <c r="T38" i="23" s="1"/>
  <c r="BL38" i="23" a="1"/>
  <c r="BL38" i="23" s="1"/>
  <c r="CF38" i="23" a="1"/>
  <c r="CF38" i="23" s="1"/>
  <c r="L38" i="23" a="1"/>
  <c r="L38" i="23" s="1"/>
  <c r="G38" i="23" a="1"/>
  <c r="G38" i="23" s="1"/>
  <c r="BE38" i="23" a="1"/>
  <c r="BE38" i="23" s="1"/>
  <c r="X38" i="23" a="1"/>
  <c r="X38" i="23" s="1"/>
  <c r="CP38" i="23" a="1"/>
  <c r="CP38" i="23" s="1"/>
  <c r="AJ38" i="23" a="1"/>
  <c r="AJ38" i="23" s="1"/>
  <c r="J38" i="23" a="1"/>
  <c r="J38" i="23" s="1"/>
  <c r="H38" i="23" a="1"/>
  <c r="H38" i="23" s="1"/>
  <c r="CE38" i="23" a="1"/>
  <c r="CE38" i="23" s="1"/>
  <c r="CG38" i="23" a="1"/>
  <c r="CG38" i="23" s="1"/>
  <c r="R38" i="23" a="1"/>
  <c r="R38" i="23" s="1"/>
  <c r="BN38" i="23" a="1"/>
  <c r="BN38" i="23" s="1"/>
  <c r="BU38" i="23" a="1"/>
  <c r="BU38" i="23" s="1"/>
  <c r="AX38" i="23" a="1"/>
  <c r="AX38" i="23" s="1"/>
  <c r="AN38" i="23" a="1"/>
  <c r="AN38" i="23" s="1"/>
  <c r="CK38" i="23" a="1"/>
  <c r="CK38" i="23" s="1"/>
  <c r="AR38" i="23" a="1"/>
  <c r="AR38" i="23" s="1"/>
  <c r="CA38" i="23" a="1"/>
  <c r="CA38" i="23" s="1"/>
  <c r="O38" i="23" a="1"/>
  <c r="O38" i="23" s="1"/>
  <c r="AP38" i="23" a="1"/>
  <c r="AP38" i="23" s="1"/>
  <c r="CQ38" i="23" a="1"/>
  <c r="CQ38" i="23" s="1"/>
  <c r="BV38" i="23" a="1"/>
  <c r="BV38" i="23" s="1"/>
  <c r="BB38" i="23" a="1"/>
  <c r="BB38" i="23" s="1"/>
  <c r="AG38" i="23" a="1"/>
  <c r="AG38" i="23" s="1"/>
  <c r="F38" i="23" a="1"/>
  <c r="F38" i="23" s="1"/>
  <c r="CN38" i="23" a="1"/>
  <c r="CN38" i="23" s="1"/>
  <c r="AT38" i="23" a="1"/>
  <c r="AT38" i="23" s="1"/>
  <c r="P38" i="23" a="1"/>
  <c r="P38" i="23" s="1"/>
  <c r="AM38" i="23" a="1"/>
  <c r="AM38" i="23" s="1"/>
  <c r="BT38" i="23" a="1"/>
  <c r="BT38" i="23" s="1"/>
  <c r="BW38" i="23" a="1"/>
  <c r="BW38" i="23" s="1"/>
  <c r="BM38" i="23" a="1"/>
  <c r="BM38" i="23" s="1"/>
  <c r="AY38" i="23" a="1"/>
  <c r="AY38" i="23" s="1"/>
  <c r="V38" i="23" a="1"/>
  <c r="V38" i="23" s="1"/>
  <c r="BG38" i="23" a="1"/>
  <c r="BG38" i="23" s="1"/>
  <c r="AV38" i="23" a="1"/>
  <c r="AV38" i="23" s="1"/>
  <c r="AZ38" i="23" a="1"/>
  <c r="AZ38" i="23" s="1"/>
  <c r="AO38" i="23" a="1"/>
  <c r="AO38" i="23" s="1"/>
  <c r="A39" i="23"/>
  <c r="BA38" i="23" a="1"/>
  <c r="BA38" i="23" s="1"/>
  <c r="C38" i="23" a="1"/>
  <c r="C38" i="23" s="1"/>
  <c r="AE38" i="23" a="1"/>
  <c r="AE38" i="23" s="1"/>
  <c r="CJ38" i="23" a="1"/>
  <c r="CJ38" i="23" s="1"/>
  <c r="I38" i="23" a="1"/>
  <c r="I38" i="23" s="1"/>
  <c r="AO39" i="23" l="1" a="1"/>
  <c r="AO39" i="23" s="1"/>
  <c r="CF39" i="23" a="1"/>
  <c r="CF39" i="23" s="1"/>
  <c r="J39" i="23" a="1"/>
  <c r="J39" i="23" s="1"/>
  <c r="W39" i="23" a="1"/>
  <c r="W39" i="23" s="1"/>
  <c r="AU39" i="23" a="1"/>
  <c r="AU39" i="23" s="1"/>
  <c r="C39" i="23" a="1"/>
  <c r="C39" i="23" s="1"/>
  <c r="AP39" i="23" a="1"/>
  <c r="AP39" i="23" s="1"/>
  <c r="AJ39" i="23" a="1"/>
  <c r="AJ39" i="23" s="1"/>
  <c r="AZ39" i="23" a="1"/>
  <c r="AZ39" i="23" s="1"/>
  <c r="AT39" i="23" a="1"/>
  <c r="AT39" i="23" s="1"/>
  <c r="L39" i="23" a="1"/>
  <c r="L39" i="23" s="1"/>
  <c r="CD39" i="23" a="1"/>
  <c r="CD39" i="23" s="1"/>
  <c r="CP39" i="23" a="1"/>
  <c r="CP39" i="23" s="1"/>
  <c r="CA39" i="23" a="1"/>
  <c r="CA39" i="23" s="1"/>
  <c r="D39" i="23" a="1"/>
  <c r="D39" i="23" s="1"/>
  <c r="BX39" i="23" a="1"/>
  <c r="BX39" i="23" s="1"/>
  <c r="BI39" i="23" a="1"/>
  <c r="BI39" i="23" s="1"/>
  <c r="DJ39" i="23" a="1"/>
  <c r="DJ39" i="23" s="1"/>
  <c r="BO39" i="23" a="1"/>
  <c r="BO39" i="23" s="1"/>
  <c r="AE39" i="23" a="1"/>
  <c r="AE39" i="23" s="1"/>
  <c r="CQ39" i="23" a="1"/>
  <c r="CQ39" i="23" s="1"/>
  <c r="AW39" i="23" a="1"/>
  <c r="AW39" i="23" s="1"/>
  <c r="P39" i="23" a="1"/>
  <c r="P39" i="23" s="1"/>
  <c r="Y39" i="23" a="1"/>
  <c r="Y39" i="23" s="1"/>
  <c r="BR39" i="23" a="1"/>
  <c r="BR39" i="23" s="1"/>
  <c r="BE39" i="23" a="1"/>
  <c r="BE39" i="23" s="1"/>
  <c r="BK39" i="23" a="1"/>
  <c r="BK39" i="23" s="1"/>
  <c r="CG39" i="23" a="1"/>
  <c r="CG39" i="23" s="1"/>
  <c r="DK39" i="23" a="1"/>
  <c r="DK39" i="23" s="1"/>
  <c r="BQ39" i="23" a="1"/>
  <c r="BQ39" i="23" s="1"/>
  <c r="CM39" i="23" a="1"/>
  <c r="CM39" i="23" s="1"/>
  <c r="AA39" i="23" a="1"/>
  <c r="AA39" i="23" s="1"/>
  <c r="AL39" i="23" a="1"/>
  <c r="AL39" i="23" s="1"/>
  <c r="AC39" i="23" a="1"/>
  <c r="AC39" i="23" s="1"/>
  <c r="AB39" i="23" a="1"/>
  <c r="AB39" i="23" s="1"/>
  <c r="R39" i="23" a="1"/>
  <c r="R39" i="23" s="1"/>
  <c r="BG39" i="23" a="1"/>
  <c r="BG39" i="23" s="1"/>
  <c r="BB39" i="23" a="1"/>
  <c r="BB39" i="23" s="1"/>
  <c r="AX39" i="23" a="1"/>
  <c r="AX39" i="23" s="1"/>
  <c r="AM39" i="23" a="1"/>
  <c r="AM39" i="23" s="1"/>
  <c r="S39" i="23" a="1"/>
  <c r="S39" i="23" s="1"/>
  <c r="U39" i="23" a="1"/>
  <c r="U39" i="23" s="1"/>
  <c r="CO39" i="23" a="1"/>
  <c r="CO39" i="23" s="1"/>
  <c r="I39" i="23" a="1"/>
  <c r="I39" i="23" s="1"/>
  <c r="BD39" i="23" a="1"/>
  <c r="BD39" i="23" s="1"/>
  <c r="BT39" i="23" a="1"/>
  <c r="BT39" i="23" s="1"/>
  <c r="AG39" i="23" a="1"/>
  <c r="AG39" i="23" s="1"/>
  <c r="BN39" i="23" a="1"/>
  <c r="BN39" i="23" s="1"/>
  <c r="T39" i="23" a="1"/>
  <c r="T39" i="23" s="1"/>
  <c r="BJ39" i="23" a="1"/>
  <c r="BJ39" i="23" s="1"/>
  <c r="CN39" i="23" a="1"/>
  <c r="CN39" i="23" s="1"/>
  <c r="O39" i="23" a="1"/>
  <c r="O39" i="23" s="1"/>
  <c r="AD39" i="23" a="1"/>
  <c r="AD39" i="23" s="1"/>
  <c r="BP39" i="23" a="1"/>
  <c r="BP39" i="23" s="1"/>
  <c r="AQ39" i="23" a="1"/>
  <c r="AQ39" i="23" s="1"/>
  <c r="CR39" i="23" a="1"/>
  <c r="CR39" i="23" s="1"/>
  <c r="CB39" i="23" a="1"/>
  <c r="CB39" i="23" s="1"/>
  <c r="E39" i="23" a="1"/>
  <c r="E39" i="23" s="1"/>
  <c r="M39" i="23" a="1"/>
  <c r="M39" i="23" s="1"/>
  <c r="BC39" i="23" a="1"/>
  <c r="BC39" i="23" s="1"/>
  <c r="AH39" i="23" a="1"/>
  <c r="AH39" i="23" s="1"/>
  <c r="K39" i="23" a="1"/>
  <c r="K39" i="23" s="1"/>
  <c r="N39" i="23" a="1"/>
  <c r="N39" i="23" s="1"/>
  <c r="BS39" i="23" a="1"/>
  <c r="BS39" i="23" s="1"/>
  <c r="Z39" i="23" a="1"/>
  <c r="Z39" i="23" s="1"/>
  <c r="CL39" i="23" a="1"/>
  <c r="CL39" i="23" s="1"/>
  <c r="AK39" i="23" a="1"/>
  <c r="AK39" i="23" s="1"/>
  <c r="F39" i="23" a="1"/>
  <c r="F39" i="23" s="1"/>
  <c r="CK39" i="23" a="1"/>
  <c r="CK39" i="23" s="1"/>
  <c r="X39" i="23" a="1"/>
  <c r="X39" i="23" s="1"/>
  <c r="BH39" i="23" a="1"/>
  <c r="BH39" i="23" s="1"/>
  <c r="BF39" i="23" a="1"/>
  <c r="BF39" i="23" s="1"/>
  <c r="H39" i="23" a="1"/>
  <c r="H39" i="23" s="1"/>
  <c r="AI39" i="23" a="1"/>
  <c r="AI39" i="23" s="1"/>
  <c r="CC39" i="23" a="1"/>
  <c r="CC39" i="23" s="1"/>
  <c r="A40" i="23"/>
  <c r="AY39" i="23" a="1"/>
  <c r="AY39" i="23" s="1"/>
  <c r="CI39" i="23" a="1"/>
  <c r="CI39" i="23" s="1"/>
  <c r="BM39" i="23" a="1"/>
  <c r="BM39" i="23" s="1"/>
  <c r="BW39" i="23" a="1"/>
  <c r="BW39" i="23" s="1"/>
  <c r="BY39" i="23" a="1"/>
  <c r="BY39" i="23" s="1"/>
  <c r="Q39" i="23" a="1"/>
  <c r="Q39" i="23" s="1"/>
  <c r="CJ39" i="23" a="1"/>
  <c r="CJ39" i="23" s="1"/>
  <c r="CE39" i="23" a="1"/>
  <c r="CE39" i="23" s="1"/>
  <c r="AS39" i="23" a="1"/>
  <c r="AS39" i="23" s="1"/>
  <c r="BZ39" i="23" a="1"/>
  <c r="BZ39" i="23" s="1"/>
  <c r="AR39" i="23" a="1"/>
  <c r="AR39" i="23" s="1"/>
  <c r="AN39" i="23" a="1"/>
  <c r="AN39" i="23" s="1"/>
  <c r="BA39" i="23" a="1"/>
  <c r="BA39" i="23" s="1"/>
  <c r="BL39" i="23" a="1"/>
  <c r="BL39" i="23" s="1"/>
  <c r="AV39" i="23" a="1"/>
  <c r="AV39" i="23" s="1"/>
  <c r="G39" i="23" a="1"/>
  <c r="G39" i="23" s="1"/>
  <c r="AF39" i="23" a="1"/>
  <c r="AF39" i="23" s="1"/>
  <c r="BU39" i="23" a="1"/>
  <c r="BU39" i="23" s="1"/>
  <c r="BV39" i="23" a="1"/>
  <c r="BV39" i="23" s="1"/>
  <c r="CH39" i="23" a="1"/>
  <c r="CH39" i="23" s="1"/>
  <c r="V39" i="23" a="1"/>
  <c r="V39" i="23" s="1"/>
  <c r="BC40" i="23" l="1" a="1"/>
  <c r="BC40" i="23" s="1"/>
  <c r="BR40" i="23" a="1"/>
  <c r="BR40" i="23" s="1"/>
  <c r="AB40" i="23" a="1"/>
  <c r="AB40" i="23" s="1"/>
  <c r="BP40" i="23" a="1"/>
  <c r="BP40" i="23" s="1"/>
  <c r="BS40" i="23" a="1"/>
  <c r="BS40" i="23" s="1"/>
  <c r="BN40" i="23" a="1"/>
  <c r="BN40" i="23" s="1"/>
  <c r="AI40" i="23" a="1"/>
  <c r="AI40" i="23" s="1"/>
  <c r="CR40" i="23" a="1"/>
  <c r="CR40" i="23" s="1"/>
  <c r="AA40" i="23" a="1"/>
  <c r="AA40" i="23" s="1"/>
  <c r="O40" i="23" a="1"/>
  <c r="O40" i="23" s="1"/>
  <c r="BO40" i="23" a="1"/>
  <c r="BO40" i="23" s="1"/>
  <c r="BX40" i="23" a="1"/>
  <c r="BX40" i="23" s="1"/>
  <c r="AN40" i="23" a="1"/>
  <c r="AN40" i="23" s="1"/>
  <c r="BK40" i="23" a="1"/>
  <c r="BK40" i="23" s="1"/>
  <c r="L40" i="23" a="1"/>
  <c r="L40" i="23" s="1"/>
  <c r="BJ40" i="23" a="1"/>
  <c r="BJ40" i="23" s="1"/>
  <c r="AT40" i="23" a="1"/>
  <c r="AT40" i="23" s="1"/>
  <c r="BA40" i="23" a="1"/>
  <c r="BA40" i="23" s="1"/>
  <c r="N40" i="23" a="1"/>
  <c r="N40" i="23" s="1"/>
  <c r="AP40" i="23" a="1"/>
  <c r="AP40" i="23" s="1"/>
  <c r="BB40" i="23" a="1"/>
  <c r="BB40" i="23" s="1"/>
  <c r="C40" i="23" a="1"/>
  <c r="C40" i="23" s="1"/>
  <c r="I40" i="23" a="1"/>
  <c r="I40" i="23" s="1"/>
  <c r="BT40" i="23" a="1"/>
  <c r="BT40" i="23" s="1"/>
  <c r="AC40" i="23" a="1"/>
  <c r="AC40" i="23" s="1"/>
  <c r="AM40" i="23" a="1"/>
  <c r="AM40" i="23" s="1"/>
  <c r="AE40" i="23" a="1"/>
  <c r="AE40" i="23" s="1"/>
  <c r="CD40" i="23" a="1"/>
  <c r="CD40" i="23" s="1"/>
  <c r="K40" i="23" a="1"/>
  <c r="K40" i="23" s="1"/>
  <c r="P40" i="23" a="1"/>
  <c r="P40" i="23" s="1"/>
  <c r="BF40" i="23" a="1"/>
  <c r="BF40" i="23" s="1"/>
  <c r="V40" i="23" a="1"/>
  <c r="V40" i="23" s="1"/>
  <c r="CM40" i="23" a="1"/>
  <c r="CM40" i="23" s="1"/>
  <c r="DJ40" i="23" a="1"/>
  <c r="DJ40" i="23" s="1"/>
  <c r="CB40" i="23" a="1"/>
  <c r="CB40" i="23" s="1"/>
  <c r="AL40" i="23" a="1"/>
  <c r="AL40" i="23" s="1"/>
  <c r="AD40" i="23" a="1"/>
  <c r="AD40" i="23" s="1"/>
  <c r="J40" i="23" a="1"/>
  <c r="J40" i="23" s="1"/>
  <c r="R40" i="23" a="1"/>
  <c r="R40" i="23" s="1"/>
  <c r="W40" i="23" a="1"/>
  <c r="W40" i="23" s="1"/>
  <c r="E40" i="23" a="1"/>
  <c r="E40" i="23" s="1"/>
  <c r="BG40" i="23" a="1"/>
  <c r="BG40" i="23" s="1"/>
  <c r="AX40" i="23" a="1"/>
  <c r="AX40" i="23" s="1"/>
  <c r="AH40" i="23" a="1"/>
  <c r="AH40" i="23" s="1"/>
  <c r="H40" i="23" a="1"/>
  <c r="H40" i="23" s="1"/>
  <c r="AQ40" i="23" a="1"/>
  <c r="AQ40" i="23" s="1"/>
  <c r="AV40" i="23" a="1"/>
  <c r="AV40" i="23" s="1"/>
  <c r="CK40" i="23" a="1"/>
  <c r="CK40" i="23" s="1"/>
  <c r="BD40" i="23" a="1"/>
  <c r="BD40" i="23" s="1"/>
  <c r="Y40" i="23" a="1"/>
  <c r="Y40" i="23" s="1"/>
  <c r="CA40" i="23" a="1"/>
  <c r="CA40" i="23" s="1"/>
  <c r="CE40" i="23" a="1"/>
  <c r="CE40" i="23" s="1"/>
  <c r="BU40" i="23" a="1"/>
  <c r="BU40" i="23" s="1"/>
  <c r="X40" i="23" a="1"/>
  <c r="X40" i="23" s="1"/>
  <c r="CO40" i="23" a="1"/>
  <c r="CO40" i="23" s="1"/>
  <c r="BM40" i="23" a="1"/>
  <c r="BM40" i="23" s="1"/>
  <c r="Z40" i="23" a="1"/>
  <c r="Z40" i="23" s="1"/>
  <c r="CQ40" i="23" a="1"/>
  <c r="CQ40" i="23" s="1"/>
  <c r="AW40" i="23" a="1"/>
  <c r="AW40" i="23" s="1"/>
  <c r="BV40" i="23" a="1"/>
  <c r="BV40" i="23" s="1"/>
  <c r="AK40" i="23" a="1"/>
  <c r="AK40" i="23" s="1"/>
  <c r="AG40" i="23" a="1"/>
  <c r="AG40" i="23" s="1"/>
  <c r="DK40" i="23" a="1"/>
  <c r="DK40" i="23" s="1"/>
  <c r="AF40" i="23" a="1"/>
  <c r="AF40" i="23" s="1"/>
  <c r="S40" i="23" a="1"/>
  <c r="S40" i="23" s="1"/>
  <c r="AU40" i="23" a="1"/>
  <c r="AU40" i="23" s="1"/>
  <c r="BH40" i="23" a="1"/>
  <c r="BH40" i="23" s="1"/>
  <c r="BW40" i="23" a="1"/>
  <c r="BW40" i="23" s="1"/>
  <c r="AS40" i="23" a="1"/>
  <c r="AS40" i="23" s="1"/>
  <c r="A41" i="23"/>
  <c r="CG40" i="23" a="1"/>
  <c r="CG40" i="23" s="1"/>
  <c r="CC40" i="23" a="1"/>
  <c r="CC40" i="23" s="1"/>
  <c r="CI40" i="23" a="1"/>
  <c r="CI40" i="23" s="1"/>
  <c r="CN40" i="23" a="1"/>
  <c r="CN40" i="23" s="1"/>
  <c r="CL40" i="23" a="1"/>
  <c r="CL40" i="23" s="1"/>
  <c r="AO40" i="23" a="1"/>
  <c r="AO40" i="23" s="1"/>
  <c r="G40" i="23" a="1"/>
  <c r="G40" i="23" s="1"/>
  <c r="U40" i="23" a="1"/>
  <c r="U40" i="23" s="1"/>
  <c r="D40" i="23" a="1"/>
  <c r="D40" i="23" s="1"/>
  <c r="BL40" i="23" a="1"/>
  <c r="BL40" i="23" s="1"/>
  <c r="CH40" i="23" a="1"/>
  <c r="CH40" i="23" s="1"/>
  <c r="BE40" i="23" a="1"/>
  <c r="BE40" i="23" s="1"/>
  <c r="AY40" i="23" a="1"/>
  <c r="AY40" i="23" s="1"/>
  <c r="F40" i="23" a="1"/>
  <c r="F40" i="23" s="1"/>
  <c r="BZ40" i="23" a="1"/>
  <c r="BZ40" i="23" s="1"/>
  <c r="BY40" i="23" a="1"/>
  <c r="BY40" i="23" s="1"/>
  <c r="CP40" i="23" a="1"/>
  <c r="CP40" i="23" s="1"/>
  <c r="AR40" i="23" a="1"/>
  <c r="AR40" i="23" s="1"/>
  <c r="CF40" i="23" a="1"/>
  <c r="CF40" i="23" s="1"/>
  <c r="AJ40" i="23" a="1"/>
  <c r="AJ40" i="23" s="1"/>
  <c r="CJ40" i="23" a="1"/>
  <c r="CJ40" i="23" s="1"/>
  <c r="BQ40" i="23" a="1"/>
  <c r="BQ40" i="23" s="1"/>
  <c r="T40" i="23" a="1"/>
  <c r="T40" i="23" s="1"/>
  <c r="AZ40" i="23" a="1"/>
  <c r="AZ40" i="23" s="1"/>
  <c r="BI40" i="23" a="1"/>
  <c r="BI40" i="23" s="1"/>
  <c r="Q40" i="23" a="1"/>
  <c r="Q40" i="23" s="1"/>
  <c r="M40" i="23" a="1"/>
  <c r="M40" i="23" s="1"/>
  <c r="DK41" i="23" l="1" a="1"/>
  <c r="DK41" i="23" s="1"/>
  <c r="K41" i="23" a="1"/>
  <c r="K41" i="23" s="1"/>
  <c r="I41" i="23" a="1"/>
  <c r="I41" i="23" s="1"/>
  <c r="AD41" i="23" a="1"/>
  <c r="AD41" i="23" s="1"/>
  <c r="BX41" i="23" a="1"/>
  <c r="BX41" i="23" s="1"/>
  <c r="AG41" i="23" a="1"/>
  <c r="AG41" i="23" s="1"/>
  <c r="CE41" i="23" a="1"/>
  <c r="CE41" i="23" s="1"/>
  <c r="AH41" i="23" a="1"/>
  <c r="AH41" i="23" s="1"/>
  <c r="BK41" i="23" a="1"/>
  <c r="BK41" i="23" s="1"/>
  <c r="BB41" i="23" a="1"/>
  <c r="BB41" i="23" s="1"/>
  <c r="H41" i="23" a="1"/>
  <c r="H41" i="23" s="1"/>
  <c r="BW41" i="23" a="1"/>
  <c r="BW41" i="23" s="1"/>
  <c r="AT41" i="23" a="1"/>
  <c r="AT41" i="23" s="1"/>
  <c r="BO41" i="23" a="1"/>
  <c r="BO41" i="23" s="1"/>
  <c r="CD41" i="23" a="1"/>
  <c r="CD41" i="23" s="1"/>
  <c r="AU41" i="23" a="1"/>
  <c r="AU41" i="23" s="1"/>
  <c r="T41" i="23" a="1"/>
  <c r="T41" i="23" s="1"/>
  <c r="X41" i="23" a="1"/>
  <c r="X41" i="23" s="1"/>
  <c r="BD41" i="23" a="1"/>
  <c r="BD41" i="23" s="1"/>
  <c r="BA41" i="23" a="1"/>
  <c r="BA41" i="23" s="1"/>
  <c r="N41" i="23" a="1"/>
  <c r="N41" i="23" s="1"/>
  <c r="U41" i="23" a="1"/>
  <c r="U41" i="23" s="1"/>
  <c r="BQ41" i="23" a="1"/>
  <c r="BQ41" i="23" s="1"/>
  <c r="CO41" i="23" a="1"/>
  <c r="CO41" i="23" s="1"/>
  <c r="BC41" i="23" a="1"/>
  <c r="BC41" i="23" s="1"/>
  <c r="AW41" i="23" a="1"/>
  <c r="AW41" i="23" s="1"/>
  <c r="CJ41" i="23" a="1"/>
  <c r="CJ41" i="23" s="1"/>
  <c r="AY41" i="23" a="1"/>
  <c r="AY41" i="23" s="1"/>
  <c r="DJ41" i="23" a="1"/>
  <c r="DJ41" i="23" s="1"/>
  <c r="BG41" i="23" a="1"/>
  <c r="BG41" i="23" s="1"/>
  <c r="BI41" i="23" a="1"/>
  <c r="BI41" i="23" s="1"/>
  <c r="Z41" i="23" a="1"/>
  <c r="Z41" i="23" s="1"/>
  <c r="A42" i="23"/>
  <c r="BF41" i="23" a="1"/>
  <c r="BF41" i="23" s="1"/>
  <c r="P41" i="23" a="1"/>
  <c r="P41" i="23" s="1"/>
  <c r="CG41" i="23" a="1"/>
  <c r="CG41" i="23" s="1"/>
  <c r="BH41" i="23" a="1"/>
  <c r="BH41" i="23" s="1"/>
  <c r="S41" i="23" a="1"/>
  <c r="S41" i="23" s="1"/>
  <c r="BM41" i="23" a="1"/>
  <c r="BM41" i="23" s="1"/>
  <c r="CI41" i="23" a="1"/>
  <c r="CI41" i="23" s="1"/>
  <c r="BN41" i="23" a="1"/>
  <c r="BN41" i="23" s="1"/>
  <c r="R41" i="23" a="1"/>
  <c r="R41" i="23" s="1"/>
  <c r="CP41" i="23" a="1"/>
  <c r="CP41" i="23" s="1"/>
  <c r="CM41" i="23" a="1"/>
  <c r="CM41" i="23" s="1"/>
  <c r="L41" i="23" a="1"/>
  <c r="L41" i="23" s="1"/>
  <c r="CN41" i="23" a="1"/>
  <c r="CN41" i="23" s="1"/>
  <c r="BS41" i="23" a="1"/>
  <c r="BS41" i="23" s="1"/>
  <c r="CB41" i="23" a="1"/>
  <c r="CB41" i="23" s="1"/>
  <c r="BP41" i="23" a="1"/>
  <c r="BP41" i="23" s="1"/>
  <c r="M41" i="23" a="1"/>
  <c r="M41" i="23" s="1"/>
  <c r="C41" i="23" a="1"/>
  <c r="C41" i="23" s="1"/>
  <c r="D41" i="23" a="1"/>
  <c r="D41" i="23" s="1"/>
  <c r="BY41" i="23" a="1"/>
  <c r="BY41" i="23" s="1"/>
  <c r="AK41" i="23" a="1"/>
  <c r="AK41" i="23" s="1"/>
  <c r="CL41" i="23" a="1"/>
  <c r="CL41" i="23" s="1"/>
  <c r="BU41" i="23" a="1"/>
  <c r="BU41" i="23" s="1"/>
  <c r="AX41" i="23" a="1"/>
  <c r="AX41" i="23" s="1"/>
  <c r="AJ41" i="23" a="1"/>
  <c r="AJ41" i="23" s="1"/>
  <c r="BR41" i="23" a="1"/>
  <c r="BR41" i="23" s="1"/>
  <c r="AP41" i="23" a="1"/>
  <c r="AP41" i="23" s="1"/>
  <c r="W41" i="23" a="1"/>
  <c r="W41" i="23" s="1"/>
  <c r="J41" i="23" a="1"/>
  <c r="J41" i="23" s="1"/>
  <c r="BT41" i="23" a="1"/>
  <c r="BT41" i="23" s="1"/>
  <c r="AN41" i="23" a="1"/>
  <c r="AN41" i="23" s="1"/>
  <c r="AZ41" i="23" a="1"/>
  <c r="AZ41" i="23" s="1"/>
  <c r="CQ41" i="23" a="1"/>
  <c r="CQ41" i="23" s="1"/>
  <c r="Y41" i="23" a="1"/>
  <c r="Y41" i="23" s="1"/>
  <c r="BL41" i="23" a="1"/>
  <c r="BL41" i="23" s="1"/>
  <c r="V41" i="23" a="1"/>
  <c r="V41" i="23" s="1"/>
  <c r="AR41" i="23" a="1"/>
  <c r="AR41" i="23" s="1"/>
  <c r="AL41" i="23" a="1"/>
  <c r="AL41" i="23" s="1"/>
  <c r="BJ41" i="23" a="1"/>
  <c r="BJ41" i="23" s="1"/>
  <c r="BE41" i="23" a="1"/>
  <c r="BE41" i="23" s="1"/>
  <c r="AC41" i="23" a="1"/>
  <c r="AC41" i="23" s="1"/>
  <c r="AE41" i="23" a="1"/>
  <c r="AE41" i="23" s="1"/>
  <c r="CK41" i="23" a="1"/>
  <c r="CK41" i="23" s="1"/>
  <c r="Q41" i="23" a="1"/>
  <c r="Q41" i="23" s="1"/>
  <c r="CH41" i="23" a="1"/>
  <c r="CH41" i="23" s="1"/>
  <c r="O41" i="23" a="1"/>
  <c r="O41" i="23" s="1"/>
  <c r="CA41" i="23" a="1"/>
  <c r="CA41" i="23" s="1"/>
  <c r="AF41" i="23" a="1"/>
  <c r="AF41" i="23" s="1"/>
  <c r="CF41" i="23" a="1"/>
  <c r="CF41" i="23" s="1"/>
  <c r="G41" i="23" a="1"/>
  <c r="G41" i="23" s="1"/>
  <c r="AA41" i="23" a="1"/>
  <c r="AA41" i="23" s="1"/>
  <c r="AI41" i="23" a="1"/>
  <c r="AI41" i="23" s="1"/>
  <c r="F41" i="23" a="1"/>
  <c r="F41" i="23" s="1"/>
  <c r="AO41" i="23" a="1"/>
  <c r="AO41" i="23" s="1"/>
  <c r="AQ41" i="23" a="1"/>
  <c r="AQ41" i="23" s="1"/>
  <c r="AS41" i="23" a="1"/>
  <c r="AS41" i="23" s="1"/>
  <c r="CC41" i="23" a="1"/>
  <c r="CC41" i="23" s="1"/>
  <c r="E41" i="23" a="1"/>
  <c r="E41" i="23" s="1"/>
  <c r="CR41" i="23" a="1"/>
  <c r="CR41" i="23" s="1"/>
  <c r="BV41" i="23" a="1"/>
  <c r="BV41" i="23" s="1"/>
  <c r="AB41" i="23" a="1"/>
  <c r="AB41" i="23" s="1"/>
  <c r="AV41" i="23" a="1"/>
  <c r="AV41" i="23" s="1"/>
  <c r="BZ41" i="23" a="1"/>
  <c r="BZ41" i="23" s="1"/>
  <c r="AM41" i="23" a="1"/>
  <c r="AM41" i="23" s="1"/>
  <c r="CP42" i="23" l="1" a="1"/>
  <c r="CP42" i="23" s="1"/>
  <c r="AG42" i="23" a="1"/>
  <c r="AG42" i="23" s="1"/>
  <c r="AL42" i="23" a="1"/>
  <c r="AL42" i="23" s="1"/>
  <c r="BO42" i="23" a="1"/>
  <c r="BO42" i="23" s="1"/>
  <c r="W42" i="23" a="1"/>
  <c r="W42" i="23" s="1"/>
  <c r="N42" i="23" a="1"/>
  <c r="N42" i="23" s="1"/>
  <c r="AT42" i="23" a="1"/>
  <c r="AT42" i="23" s="1"/>
  <c r="K42" i="23" a="1"/>
  <c r="K42" i="23" s="1"/>
  <c r="BI42" i="23" a="1"/>
  <c r="BI42" i="23" s="1"/>
  <c r="BA42" i="23" a="1"/>
  <c r="BA42" i="23" s="1"/>
  <c r="BF42" i="23" a="1"/>
  <c r="BF42" i="23" s="1"/>
  <c r="AM42" i="23" a="1"/>
  <c r="AM42" i="23" s="1"/>
  <c r="CG42" i="23" a="1"/>
  <c r="CG42" i="23" s="1"/>
  <c r="BX42" i="23" a="1"/>
  <c r="BX42" i="23" s="1"/>
  <c r="AW42" i="23" a="1"/>
  <c r="AW42" i="23" s="1"/>
  <c r="AC42" i="23" a="1"/>
  <c r="AC42" i="23" s="1"/>
  <c r="BN42" i="23" a="1"/>
  <c r="BN42" i="23" s="1"/>
  <c r="BP42" i="23" a="1"/>
  <c r="BP42" i="23" s="1"/>
  <c r="BW42" i="23" a="1"/>
  <c r="BW42" i="23" s="1"/>
  <c r="BS42" i="23" a="1"/>
  <c r="BS42" i="23" s="1"/>
  <c r="AZ42" i="23" a="1"/>
  <c r="AZ42" i="23" s="1"/>
  <c r="AI42" i="23" a="1"/>
  <c r="AI42" i="23" s="1"/>
  <c r="CC42" i="23" a="1"/>
  <c r="CC42" i="23" s="1"/>
  <c r="BH42" i="23" a="1"/>
  <c r="BH42" i="23" s="1"/>
  <c r="BD42" i="23" a="1"/>
  <c r="BD42" i="23" s="1"/>
  <c r="CK42" i="23" a="1"/>
  <c r="CK42" i="23" s="1"/>
  <c r="CJ42" i="23" a="1"/>
  <c r="CJ42" i="23" s="1"/>
  <c r="AF42" i="23" a="1"/>
  <c r="AF42" i="23" s="1"/>
  <c r="AE42" i="23" a="1"/>
  <c r="AE42" i="23" s="1"/>
  <c r="DK42" i="23" a="1"/>
  <c r="DK42" i="23" s="1"/>
  <c r="AP42" i="23" a="1"/>
  <c r="AP42" i="23" s="1"/>
  <c r="AB42" i="23" a="1"/>
  <c r="AB42" i="23" s="1"/>
  <c r="BV42" i="23" a="1"/>
  <c r="BV42" i="23" s="1"/>
  <c r="AS42" i="23" a="1"/>
  <c r="AS42" i="23" s="1"/>
  <c r="BQ42" i="23" a="1"/>
  <c r="BQ42" i="23" s="1"/>
  <c r="U42" i="23" a="1"/>
  <c r="U42" i="23" s="1"/>
  <c r="AA42" i="23" a="1"/>
  <c r="AA42" i="23" s="1"/>
  <c r="CN42" i="23" a="1"/>
  <c r="CN42" i="23" s="1"/>
  <c r="F42" i="23" a="1"/>
  <c r="F42" i="23" s="1"/>
  <c r="BZ42" i="23" a="1"/>
  <c r="BZ42" i="23" s="1"/>
  <c r="O42" i="23" a="1"/>
  <c r="O42" i="23" s="1"/>
  <c r="G42" i="23" a="1"/>
  <c r="G42" i="23" s="1"/>
  <c r="BE42" i="23" a="1"/>
  <c r="BE42" i="23" s="1"/>
  <c r="CF42" i="23" a="1"/>
  <c r="CF42" i="23" s="1"/>
  <c r="BB42" i="23" a="1"/>
  <c r="BB42" i="23" s="1"/>
  <c r="AJ42" i="23" a="1"/>
  <c r="AJ42" i="23" s="1"/>
  <c r="BR42" i="23" a="1"/>
  <c r="BR42" i="23" s="1"/>
  <c r="AU42" i="23" a="1"/>
  <c r="AU42" i="23" s="1"/>
  <c r="I42" i="23" a="1"/>
  <c r="I42" i="23" s="1"/>
  <c r="AY42" i="23" a="1"/>
  <c r="AY42" i="23" s="1"/>
  <c r="CB42" i="23" a="1"/>
  <c r="CB42" i="23" s="1"/>
  <c r="S42" i="23" a="1"/>
  <c r="S42" i="23" s="1"/>
  <c r="A43" i="23"/>
  <c r="M42" i="23" a="1"/>
  <c r="M42" i="23" s="1"/>
  <c r="CL42" i="23" a="1"/>
  <c r="CL42" i="23" s="1"/>
  <c r="Q42" i="23" a="1"/>
  <c r="Q42" i="23" s="1"/>
  <c r="AQ42" i="23" a="1"/>
  <c r="AQ42" i="23" s="1"/>
  <c r="BC42" i="23" a="1"/>
  <c r="BC42" i="23" s="1"/>
  <c r="CD42" i="23" a="1"/>
  <c r="CD42" i="23" s="1"/>
  <c r="P42" i="23" a="1"/>
  <c r="P42" i="23" s="1"/>
  <c r="CI42" i="23" a="1"/>
  <c r="CI42" i="23" s="1"/>
  <c r="T42" i="23" a="1"/>
  <c r="T42" i="23" s="1"/>
  <c r="AK42" i="23" a="1"/>
  <c r="AK42" i="23" s="1"/>
  <c r="Z42" i="23" a="1"/>
  <c r="Z42" i="23" s="1"/>
  <c r="CO42" i="23" a="1"/>
  <c r="CO42" i="23" s="1"/>
  <c r="BM42" i="23" a="1"/>
  <c r="BM42" i="23" s="1"/>
  <c r="AR42" i="23" a="1"/>
  <c r="AR42" i="23" s="1"/>
  <c r="Y42" i="23" a="1"/>
  <c r="Y42" i="23" s="1"/>
  <c r="CR42" i="23" a="1"/>
  <c r="CR42" i="23" s="1"/>
  <c r="H42" i="23" a="1"/>
  <c r="H42" i="23" s="1"/>
  <c r="V42" i="23" a="1"/>
  <c r="V42" i="23" s="1"/>
  <c r="BY42" i="23" a="1"/>
  <c r="BY42" i="23" s="1"/>
  <c r="BK42" i="23" a="1"/>
  <c r="BK42" i="23" s="1"/>
  <c r="X42" i="23" a="1"/>
  <c r="X42" i="23" s="1"/>
  <c r="CM42" i="23" a="1"/>
  <c r="CM42" i="23" s="1"/>
  <c r="AN42" i="23" a="1"/>
  <c r="AN42" i="23" s="1"/>
  <c r="CQ42" i="23" a="1"/>
  <c r="CQ42" i="23" s="1"/>
  <c r="CE42" i="23" a="1"/>
  <c r="CE42" i="23" s="1"/>
  <c r="AX42" i="23" a="1"/>
  <c r="AX42" i="23" s="1"/>
  <c r="BL42" i="23" a="1"/>
  <c r="BL42" i="23" s="1"/>
  <c r="BG42" i="23" a="1"/>
  <c r="BG42" i="23" s="1"/>
  <c r="L42" i="23" a="1"/>
  <c r="L42" i="23" s="1"/>
  <c r="D42" i="23" a="1"/>
  <c r="D42" i="23" s="1"/>
  <c r="AD42" i="23" a="1"/>
  <c r="AD42" i="23" s="1"/>
  <c r="BT42" i="23" a="1"/>
  <c r="BT42" i="23" s="1"/>
  <c r="BU42" i="23" a="1"/>
  <c r="BU42" i="23" s="1"/>
  <c r="C42" i="23" a="1"/>
  <c r="C42" i="23" s="1"/>
  <c r="AV42" i="23" a="1"/>
  <c r="AV42" i="23" s="1"/>
  <c r="R42" i="23" a="1"/>
  <c r="R42" i="23" s="1"/>
  <c r="DJ42" i="23" a="1"/>
  <c r="DJ42" i="23" s="1"/>
  <c r="BJ42" i="23" a="1"/>
  <c r="BJ42" i="23" s="1"/>
  <c r="CA42" i="23" a="1"/>
  <c r="CA42" i="23" s="1"/>
  <c r="AH42" i="23" a="1"/>
  <c r="AH42" i="23" s="1"/>
  <c r="AO42" i="23" a="1"/>
  <c r="AO42" i="23" s="1"/>
  <c r="CH42" i="23" a="1"/>
  <c r="CH42" i="23" s="1"/>
  <c r="J42" i="23" a="1"/>
  <c r="J42" i="23" s="1"/>
  <c r="E42" i="23" a="1"/>
  <c r="E42" i="23" s="1"/>
  <c r="CH43" i="23" l="1" a="1"/>
  <c r="CH43" i="23" s="1"/>
  <c r="CI43" i="23" a="1"/>
  <c r="CI43" i="23" s="1"/>
  <c r="DJ43" i="23" a="1"/>
  <c r="DJ43" i="23" s="1"/>
  <c r="AM43" i="23" a="1"/>
  <c r="AM43" i="23" s="1"/>
  <c r="BN43" i="23" a="1"/>
  <c r="BN43" i="23" s="1"/>
  <c r="CJ43" i="23" a="1"/>
  <c r="CJ43" i="23" s="1"/>
  <c r="AD43" i="23" a="1"/>
  <c r="AD43" i="23" s="1"/>
  <c r="AE43" i="23" a="1"/>
  <c r="AE43" i="23" s="1"/>
  <c r="BZ43" i="23" a="1"/>
  <c r="BZ43" i="23" s="1"/>
  <c r="BR43" i="23" a="1"/>
  <c r="BR43" i="23" s="1"/>
  <c r="AR43" i="23" a="1"/>
  <c r="AR43" i="23" s="1"/>
  <c r="BB43" i="23" a="1"/>
  <c r="BB43" i="23" s="1"/>
  <c r="V43" i="23" a="1"/>
  <c r="V43" i="23" s="1"/>
  <c r="CF43" i="23" a="1"/>
  <c r="CF43" i="23" s="1"/>
  <c r="AN43" i="23" a="1"/>
  <c r="AN43" i="23" s="1"/>
  <c r="BS43" i="23" a="1"/>
  <c r="BS43" i="23" s="1"/>
  <c r="BE43" i="23" a="1"/>
  <c r="BE43" i="23" s="1"/>
  <c r="G43" i="23" a="1"/>
  <c r="G43" i="23" s="1"/>
  <c r="BO43" i="23" a="1"/>
  <c r="BO43" i="23" s="1"/>
  <c r="AK43" i="23" a="1"/>
  <c r="AK43" i="23" s="1"/>
  <c r="BG43" i="23" a="1"/>
  <c r="BG43" i="23" s="1"/>
  <c r="AZ43" i="23" a="1"/>
  <c r="AZ43" i="23" s="1"/>
  <c r="CB43" i="23" a="1"/>
  <c r="CB43" i="23" s="1"/>
  <c r="S43" i="23" a="1"/>
  <c r="S43" i="23" s="1"/>
  <c r="AA43" i="23" a="1"/>
  <c r="AA43" i="23" s="1"/>
  <c r="K43" i="23" a="1"/>
  <c r="K43" i="23" s="1"/>
  <c r="N43" i="23" a="1"/>
  <c r="N43" i="23" s="1"/>
  <c r="O43" i="23" a="1"/>
  <c r="O43" i="23" s="1"/>
  <c r="Z43" i="23" a="1"/>
  <c r="Z43" i="23" s="1"/>
  <c r="AG43" i="23" a="1"/>
  <c r="AG43" i="23" s="1"/>
  <c r="E43" i="23" a="1"/>
  <c r="E43" i="23" s="1"/>
  <c r="BP43" i="23" a="1"/>
  <c r="BP43" i="23" s="1"/>
  <c r="BM43" i="23" a="1"/>
  <c r="BM43" i="23" s="1"/>
  <c r="BF43" i="23" a="1"/>
  <c r="BF43" i="23" s="1"/>
  <c r="CO43" i="23" a="1"/>
  <c r="CO43" i="23" s="1"/>
  <c r="CL43" i="23" a="1"/>
  <c r="CL43" i="23" s="1"/>
  <c r="CD43" i="23" a="1"/>
  <c r="CD43" i="23" s="1"/>
  <c r="A44" i="23"/>
  <c r="Y43" i="23" a="1"/>
  <c r="Y43" i="23" s="1"/>
  <c r="BQ43" i="23" a="1"/>
  <c r="BQ43" i="23" s="1"/>
  <c r="AF43" i="23" a="1"/>
  <c r="AF43" i="23" s="1"/>
  <c r="L43" i="23" a="1"/>
  <c r="L43" i="23" s="1"/>
  <c r="AS43" i="23" a="1"/>
  <c r="AS43" i="23" s="1"/>
  <c r="AQ43" i="23" a="1"/>
  <c r="AQ43" i="23" s="1"/>
  <c r="BT43" i="23" a="1"/>
  <c r="BT43" i="23" s="1"/>
  <c r="AJ43" i="23" a="1"/>
  <c r="AJ43" i="23" s="1"/>
  <c r="CR43" i="23" a="1"/>
  <c r="CR43" i="23" s="1"/>
  <c r="BH43" i="23" a="1"/>
  <c r="BH43" i="23" s="1"/>
  <c r="CK43" i="23" a="1"/>
  <c r="CK43" i="23" s="1"/>
  <c r="F43" i="23" a="1"/>
  <c r="F43" i="23" s="1"/>
  <c r="J43" i="23" a="1"/>
  <c r="J43" i="23" s="1"/>
  <c r="BW43" i="23" a="1"/>
  <c r="BW43" i="23" s="1"/>
  <c r="AP43" i="23" a="1"/>
  <c r="AP43" i="23" s="1"/>
  <c r="AL43" i="23" a="1"/>
  <c r="AL43" i="23" s="1"/>
  <c r="AC43" i="23" a="1"/>
  <c r="AC43" i="23" s="1"/>
  <c r="CN43" i="23" a="1"/>
  <c r="CN43" i="23" s="1"/>
  <c r="BV43" i="23" a="1"/>
  <c r="BV43" i="23" s="1"/>
  <c r="CE43" i="23" a="1"/>
  <c r="CE43" i="23" s="1"/>
  <c r="D43" i="23" a="1"/>
  <c r="D43" i="23" s="1"/>
  <c r="P43" i="23" a="1"/>
  <c r="P43" i="23" s="1"/>
  <c r="BA43" i="23" a="1"/>
  <c r="BA43" i="23" s="1"/>
  <c r="BD43" i="23" a="1"/>
  <c r="BD43" i="23" s="1"/>
  <c r="AI43" i="23" a="1"/>
  <c r="AI43" i="23" s="1"/>
  <c r="BJ43" i="23" a="1"/>
  <c r="BJ43" i="23" s="1"/>
  <c r="X43" i="23" a="1"/>
  <c r="X43" i="23" s="1"/>
  <c r="BU43" i="23" a="1"/>
  <c r="BU43" i="23" s="1"/>
  <c r="BY43" i="23" a="1"/>
  <c r="BY43" i="23" s="1"/>
  <c r="CC43" i="23" a="1"/>
  <c r="CC43" i="23" s="1"/>
  <c r="R43" i="23" a="1"/>
  <c r="R43" i="23" s="1"/>
  <c r="C43" i="23" a="1"/>
  <c r="C43" i="23" s="1"/>
  <c r="AY43" i="23" a="1"/>
  <c r="AY43" i="23" s="1"/>
  <c r="BX43" i="23" a="1"/>
  <c r="BX43" i="23" s="1"/>
  <c r="AB43" i="23" a="1"/>
  <c r="AB43" i="23" s="1"/>
  <c r="H43" i="23" a="1"/>
  <c r="H43" i="23" s="1"/>
  <c r="AH43" i="23" a="1"/>
  <c r="AH43" i="23" s="1"/>
  <c r="CG43" i="23" a="1"/>
  <c r="CG43" i="23" s="1"/>
  <c r="AV43" i="23" a="1"/>
  <c r="AV43" i="23" s="1"/>
  <c r="AW43" i="23" a="1"/>
  <c r="AW43" i="23" s="1"/>
  <c r="BI43" i="23" a="1"/>
  <c r="BI43" i="23" s="1"/>
  <c r="CQ43" i="23" a="1"/>
  <c r="CQ43" i="23" s="1"/>
  <c r="BC43" i="23" a="1"/>
  <c r="BC43" i="23" s="1"/>
  <c r="DK43" i="23" a="1"/>
  <c r="DK43" i="23" s="1"/>
  <c r="CM43" i="23" a="1"/>
  <c r="CM43" i="23" s="1"/>
  <c r="BK43" i="23" a="1"/>
  <c r="BK43" i="23" s="1"/>
  <c r="M43" i="23" a="1"/>
  <c r="M43" i="23" s="1"/>
  <c r="AO43" i="23" a="1"/>
  <c r="AO43" i="23" s="1"/>
  <c r="BL43" i="23" a="1"/>
  <c r="BL43" i="23" s="1"/>
  <c r="AX43" i="23" a="1"/>
  <c r="AX43" i="23" s="1"/>
  <c r="CA43" i="23" a="1"/>
  <c r="CA43" i="23" s="1"/>
  <c r="W43" i="23" a="1"/>
  <c r="W43" i="23" s="1"/>
  <c r="AT43" i="23" a="1"/>
  <c r="AT43" i="23" s="1"/>
  <c r="U43" i="23" a="1"/>
  <c r="U43" i="23" s="1"/>
  <c r="AU43" i="23" a="1"/>
  <c r="AU43" i="23" s="1"/>
  <c r="CP43" i="23" a="1"/>
  <c r="CP43" i="23" s="1"/>
  <c r="Q43" i="23" a="1"/>
  <c r="Q43" i="23" s="1"/>
  <c r="I43" i="23" a="1"/>
  <c r="I43" i="23" s="1"/>
  <c r="T43" i="23" a="1"/>
  <c r="T43" i="23" s="1"/>
  <c r="S44" i="23" l="1" a="1"/>
  <c r="S44" i="23" s="1"/>
  <c r="BI44" i="23" a="1"/>
  <c r="BI44" i="23" s="1"/>
  <c r="DK44" i="23" a="1"/>
  <c r="DK44" i="23" s="1"/>
  <c r="CC44" i="23" a="1"/>
  <c r="CC44" i="23" s="1"/>
  <c r="CO44" i="23" a="1"/>
  <c r="CO44" i="23" s="1"/>
  <c r="AK44" i="23" a="1"/>
  <c r="AK44" i="23" s="1"/>
  <c r="M44" i="23" a="1"/>
  <c r="M44" i="23" s="1"/>
  <c r="CM44" i="23" a="1"/>
  <c r="CM44" i="23" s="1"/>
  <c r="A45" i="23"/>
  <c r="V44" i="23" a="1"/>
  <c r="V44" i="23" s="1"/>
  <c r="C44" i="23" a="1"/>
  <c r="C44" i="23" s="1"/>
  <c r="L44" i="23" a="1"/>
  <c r="L44" i="23" s="1"/>
  <c r="BG44" i="23" a="1"/>
  <c r="BG44" i="23" s="1"/>
  <c r="DJ44" i="23" a="1"/>
  <c r="DJ44" i="23" s="1"/>
  <c r="O44" i="23" a="1"/>
  <c r="O44" i="23" s="1"/>
  <c r="F44" i="23" a="1"/>
  <c r="F44" i="23" s="1"/>
  <c r="P44" i="23" a="1"/>
  <c r="P44" i="23" s="1"/>
  <c r="E44" i="23" a="1"/>
  <c r="E44" i="23" s="1"/>
  <c r="AV44" i="23" a="1"/>
  <c r="AV44" i="23" s="1"/>
  <c r="BN44" i="23" a="1"/>
  <c r="BN44" i="23" s="1"/>
  <c r="BQ44" i="23" a="1"/>
  <c r="BQ44" i="23" s="1"/>
  <c r="AF44" i="23" a="1"/>
  <c r="AF44" i="23" s="1"/>
  <c r="D44" i="23" a="1"/>
  <c r="D44" i="23" s="1"/>
  <c r="BD44" i="23" a="1"/>
  <c r="BD44" i="23" s="1"/>
  <c r="AA44" i="23" a="1"/>
  <c r="AA44" i="23" s="1"/>
  <c r="CA44" i="23" a="1"/>
  <c r="CA44" i="23" s="1"/>
  <c r="AD44" i="23" a="1"/>
  <c r="AD44" i="23" s="1"/>
  <c r="AW44" i="23" a="1"/>
  <c r="AW44" i="23" s="1"/>
  <c r="BR44" i="23" a="1"/>
  <c r="BR44" i="23" s="1"/>
  <c r="J44" i="23" a="1"/>
  <c r="J44" i="23" s="1"/>
  <c r="BB44" i="23" a="1"/>
  <c r="BB44" i="23" s="1"/>
  <c r="CG44" i="23" a="1"/>
  <c r="CG44" i="23" s="1"/>
  <c r="BL44" i="23" a="1"/>
  <c r="BL44" i="23" s="1"/>
  <c r="BC44" i="23" a="1"/>
  <c r="BC44" i="23" s="1"/>
  <c r="BT44" i="23" a="1"/>
  <c r="BT44" i="23" s="1"/>
  <c r="CI44" i="23" a="1"/>
  <c r="CI44" i="23" s="1"/>
  <c r="CE44" i="23" a="1"/>
  <c r="CE44" i="23" s="1"/>
  <c r="AG44" i="23" a="1"/>
  <c r="AG44" i="23" s="1"/>
  <c r="AN44" i="23" a="1"/>
  <c r="AN44" i="23" s="1"/>
  <c r="CD44" i="23" a="1"/>
  <c r="CD44" i="23" s="1"/>
  <c r="BS44" i="23" a="1"/>
  <c r="BS44" i="23" s="1"/>
  <c r="AR44" i="23" a="1"/>
  <c r="AR44" i="23" s="1"/>
  <c r="AY44" i="23" a="1"/>
  <c r="AY44" i="23" s="1"/>
  <c r="CR44" i="23" a="1"/>
  <c r="CR44" i="23" s="1"/>
  <c r="BJ44" i="23" a="1"/>
  <c r="BJ44" i="23" s="1"/>
  <c r="U44" i="23" a="1"/>
  <c r="U44" i="23" s="1"/>
  <c r="Q44" i="23" a="1"/>
  <c r="Q44" i="23" s="1"/>
  <c r="AM44" i="23" a="1"/>
  <c r="AM44" i="23" s="1"/>
  <c r="AU44" i="23" a="1"/>
  <c r="AU44" i="23" s="1"/>
  <c r="BO44" i="23" a="1"/>
  <c r="BO44" i="23" s="1"/>
  <c r="CF44" i="23" a="1"/>
  <c r="CF44" i="23" s="1"/>
  <c r="BV44" i="23" a="1"/>
  <c r="BV44" i="23" s="1"/>
  <c r="CQ44" i="23" a="1"/>
  <c r="CQ44" i="23" s="1"/>
  <c r="AZ44" i="23" a="1"/>
  <c r="AZ44" i="23" s="1"/>
  <c r="AH44" i="23" a="1"/>
  <c r="AH44" i="23" s="1"/>
  <c r="Z44" i="23" a="1"/>
  <c r="Z44" i="23" s="1"/>
  <c r="G44" i="23" a="1"/>
  <c r="G44" i="23" s="1"/>
  <c r="CK44" i="23" a="1"/>
  <c r="CK44" i="23" s="1"/>
  <c r="BA44" i="23" a="1"/>
  <c r="BA44" i="23" s="1"/>
  <c r="H44" i="23" a="1"/>
  <c r="H44" i="23" s="1"/>
  <c r="W44" i="23" a="1"/>
  <c r="W44" i="23" s="1"/>
  <c r="N44" i="23" a="1"/>
  <c r="N44" i="23" s="1"/>
  <c r="AC44" i="23" a="1"/>
  <c r="AC44" i="23" s="1"/>
  <c r="BF44" i="23" a="1"/>
  <c r="BF44" i="23" s="1"/>
  <c r="CB44" i="23" a="1"/>
  <c r="CB44" i="23" s="1"/>
  <c r="T44" i="23" a="1"/>
  <c r="T44" i="23" s="1"/>
  <c r="K44" i="23" a="1"/>
  <c r="K44" i="23" s="1"/>
  <c r="CN44" i="23" a="1"/>
  <c r="CN44" i="23" s="1"/>
  <c r="BK44" i="23" a="1"/>
  <c r="BK44" i="23" s="1"/>
  <c r="CL44" i="23" a="1"/>
  <c r="CL44" i="23" s="1"/>
  <c r="I44" i="23" a="1"/>
  <c r="I44" i="23" s="1"/>
  <c r="AQ44" i="23" a="1"/>
  <c r="AQ44" i="23" s="1"/>
  <c r="BM44" i="23" a="1"/>
  <c r="BM44" i="23" s="1"/>
  <c r="CH44" i="23" a="1"/>
  <c r="CH44" i="23" s="1"/>
  <c r="BW44" i="23" a="1"/>
  <c r="BW44" i="23" s="1"/>
  <c r="CJ44" i="23" a="1"/>
  <c r="CJ44" i="23" s="1"/>
  <c r="AO44" i="23" a="1"/>
  <c r="AO44" i="23" s="1"/>
  <c r="X44" i="23" a="1"/>
  <c r="X44" i="23" s="1"/>
  <c r="R44" i="23" a="1"/>
  <c r="R44" i="23" s="1"/>
  <c r="BE44" i="23" a="1"/>
  <c r="BE44" i="23" s="1"/>
  <c r="BX44" i="23" a="1"/>
  <c r="BX44" i="23" s="1"/>
  <c r="AB44" i="23" a="1"/>
  <c r="AB44" i="23" s="1"/>
  <c r="Y44" i="23" a="1"/>
  <c r="Y44" i="23" s="1"/>
  <c r="AE44" i="23" a="1"/>
  <c r="AE44" i="23" s="1"/>
  <c r="BP44" i="23" a="1"/>
  <c r="BP44" i="23" s="1"/>
  <c r="BU44" i="23" a="1"/>
  <c r="BU44" i="23" s="1"/>
  <c r="BY44" i="23" a="1"/>
  <c r="BY44" i="23" s="1"/>
  <c r="AT44" i="23" a="1"/>
  <c r="AT44" i="23" s="1"/>
  <c r="BZ44" i="23" a="1"/>
  <c r="BZ44" i="23" s="1"/>
  <c r="AJ44" i="23" a="1"/>
  <c r="AJ44" i="23" s="1"/>
  <c r="BH44" i="23" a="1"/>
  <c r="BH44" i="23" s="1"/>
  <c r="CP44" i="23" a="1"/>
  <c r="CP44" i="23" s="1"/>
  <c r="AS44" i="23" a="1"/>
  <c r="AS44" i="23" s="1"/>
  <c r="AX44" i="23" a="1"/>
  <c r="AX44" i="23" s="1"/>
  <c r="AP44" i="23" a="1"/>
  <c r="AP44" i="23" s="1"/>
  <c r="AI44" i="23" a="1"/>
  <c r="AI44" i="23" s="1"/>
  <c r="AL44" i="23" a="1"/>
  <c r="AL44" i="23" s="1"/>
  <c r="DJ45" i="23" l="1" a="1"/>
  <c r="DJ45" i="23" s="1"/>
  <c r="Y45" i="23" a="1"/>
  <c r="Y45" i="23" s="1"/>
  <c r="CK45" i="23" a="1"/>
  <c r="CK45" i="23" s="1"/>
  <c r="CQ45" i="23" a="1"/>
  <c r="CQ45" i="23" s="1"/>
  <c r="BO45" i="23" a="1"/>
  <c r="BO45" i="23" s="1"/>
  <c r="CB45" i="23" a="1"/>
  <c r="CB45" i="23" s="1"/>
  <c r="AA45" i="23" a="1"/>
  <c r="AA45" i="23" s="1"/>
  <c r="DK45" i="23" a="1"/>
  <c r="DK45" i="23" s="1"/>
  <c r="AF45" i="23" a="1"/>
  <c r="AF45" i="23" s="1"/>
  <c r="BX45" i="23" a="1"/>
  <c r="BX45" i="23" s="1"/>
  <c r="CE45" i="23" a="1"/>
  <c r="CE45" i="23" s="1"/>
  <c r="AW45" i="23" a="1"/>
  <c r="AW45" i="23" s="1"/>
  <c r="L45" i="23" a="1"/>
  <c r="L45" i="23" s="1"/>
  <c r="Q45" i="23" a="1"/>
  <c r="Q45" i="23" s="1"/>
  <c r="V45" i="23" a="1"/>
  <c r="V45" i="23" s="1"/>
  <c r="CP45" i="23" a="1"/>
  <c r="CP45" i="23" s="1"/>
  <c r="K45" i="23" a="1"/>
  <c r="K45" i="23" s="1"/>
  <c r="AJ45" i="23" a="1"/>
  <c r="AJ45" i="23" s="1"/>
  <c r="AY45" i="23" a="1"/>
  <c r="AY45" i="23" s="1"/>
  <c r="BI45" i="23" a="1"/>
  <c r="BI45" i="23" s="1"/>
  <c r="BN45" i="23" a="1"/>
  <c r="BN45" i="23" s="1"/>
  <c r="CL45" i="23" a="1"/>
  <c r="CL45" i="23" s="1"/>
  <c r="BH45" i="23" a="1"/>
  <c r="BH45" i="23" s="1"/>
  <c r="X45" i="23" a="1"/>
  <c r="X45" i="23" s="1"/>
  <c r="AG45" i="23" a="1"/>
  <c r="AG45" i="23" s="1"/>
  <c r="CG45" i="23" a="1"/>
  <c r="CG45" i="23" s="1"/>
  <c r="BF45" i="23" a="1"/>
  <c r="BF45" i="23" s="1"/>
  <c r="AI45" i="23" a="1"/>
  <c r="AI45" i="23" s="1"/>
  <c r="AO45" i="23" a="1"/>
  <c r="AO45" i="23" s="1"/>
  <c r="BQ45" i="23" a="1"/>
  <c r="BQ45" i="23" s="1"/>
  <c r="BA45" i="23" a="1"/>
  <c r="BA45" i="23" s="1"/>
  <c r="R45" i="23" a="1"/>
  <c r="R45" i="23" s="1"/>
  <c r="AX45" i="23" a="1"/>
  <c r="AX45" i="23" s="1"/>
  <c r="BE45" i="23" a="1"/>
  <c r="BE45" i="23" s="1"/>
  <c r="BC45" i="23" a="1"/>
  <c r="BC45" i="23" s="1"/>
  <c r="J45" i="23" a="1"/>
  <c r="J45" i="23" s="1"/>
  <c r="BV45" i="23" a="1"/>
  <c r="BV45" i="23" s="1"/>
  <c r="E45" i="23" a="1"/>
  <c r="E45" i="23" s="1"/>
  <c r="CD45" i="23" a="1"/>
  <c r="CD45" i="23" s="1"/>
  <c r="AD45" i="23" a="1"/>
  <c r="AD45" i="23" s="1"/>
  <c r="AC45" i="23" a="1"/>
  <c r="AC45" i="23" s="1"/>
  <c r="AR45" i="23" a="1"/>
  <c r="AR45" i="23" s="1"/>
  <c r="AN45" i="23" a="1"/>
  <c r="AN45" i="23" s="1"/>
  <c r="T45" i="23" a="1"/>
  <c r="T45" i="23" s="1"/>
  <c r="CF45" i="23" a="1"/>
  <c r="CF45" i="23" s="1"/>
  <c r="CJ45" i="23" a="1"/>
  <c r="CJ45" i="23" s="1"/>
  <c r="AE45" i="23" a="1"/>
  <c r="AE45" i="23" s="1"/>
  <c r="BM45" i="23" a="1"/>
  <c r="BM45" i="23" s="1"/>
  <c r="BK45" i="23" a="1"/>
  <c r="BK45" i="23" s="1"/>
  <c r="S45" i="23" a="1"/>
  <c r="S45" i="23" s="1"/>
  <c r="AP45" i="23" a="1"/>
  <c r="AP45" i="23" s="1"/>
  <c r="AU45" i="23" a="1"/>
  <c r="AU45" i="23" s="1"/>
  <c r="AH45" i="23" a="1"/>
  <c r="AH45" i="23" s="1"/>
  <c r="BU45" i="23" a="1"/>
  <c r="BU45" i="23" s="1"/>
  <c r="BB45" i="23" a="1"/>
  <c r="BB45" i="23" s="1"/>
  <c r="AL45" i="23" a="1"/>
  <c r="AL45" i="23" s="1"/>
  <c r="CH45" i="23" a="1"/>
  <c r="CH45" i="23" s="1"/>
  <c r="AB45" i="23" a="1"/>
  <c r="AB45" i="23" s="1"/>
  <c r="AM45" i="23" a="1"/>
  <c r="AM45" i="23" s="1"/>
  <c r="BW45" i="23" a="1"/>
  <c r="BW45" i="23" s="1"/>
  <c r="AV45" i="23" a="1"/>
  <c r="AV45" i="23" s="1"/>
  <c r="AQ45" i="23" a="1"/>
  <c r="AQ45" i="23" s="1"/>
  <c r="H45" i="23" a="1"/>
  <c r="H45" i="23" s="1"/>
  <c r="G45" i="23" a="1"/>
  <c r="G45" i="23" s="1"/>
  <c r="N45" i="23" a="1"/>
  <c r="N45" i="23" s="1"/>
  <c r="CM45" i="23" a="1"/>
  <c r="CM45" i="23" s="1"/>
  <c r="C45" i="23" a="1"/>
  <c r="C45" i="23" s="1"/>
  <c r="AK45" i="23" a="1"/>
  <c r="AK45" i="23" s="1"/>
  <c r="U45" i="23" a="1"/>
  <c r="U45" i="23" s="1"/>
  <c r="P45" i="23" a="1"/>
  <c r="P45" i="23" s="1"/>
  <c r="BT45" i="23" a="1"/>
  <c r="BT45" i="23" s="1"/>
  <c r="A46" i="23"/>
  <c r="D45" i="23" a="1"/>
  <c r="D45" i="23" s="1"/>
  <c r="CC45" i="23" a="1"/>
  <c r="CC45" i="23" s="1"/>
  <c r="O45" i="23" a="1"/>
  <c r="O45" i="23" s="1"/>
  <c r="W45" i="23" a="1"/>
  <c r="W45" i="23" s="1"/>
  <c r="BR45" i="23" a="1"/>
  <c r="BR45" i="23" s="1"/>
  <c r="AT45" i="23" a="1"/>
  <c r="AT45" i="23" s="1"/>
  <c r="CA45" i="23" a="1"/>
  <c r="CA45" i="23" s="1"/>
  <c r="BG45" i="23" a="1"/>
  <c r="BG45" i="23" s="1"/>
  <c r="AZ45" i="23" a="1"/>
  <c r="AZ45" i="23" s="1"/>
  <c r="M45" i="23" a="1"/>
  <c r="M45" i="23" s="1"/>
  <c r="BL45" i="23" a="1"/>
  <c r="BL45" i="23" s="1"/>
  <c r="CI45" i="23" a="1"/>
  <c r="CI45" i="23" s="1"/>
  <c r="CN45" i="23" a="1"/>
  <c r="CN45" i="23" s="1"/>
  <c r="CO45" i="23" a="1"/>
  <c r="CO45" i="23" s="1"/>
  <c r="F45" i="23" a="1"/>
  <c r="F45" i="23" s="1"/>
  <c r="CR45" i="23" a="1"/>
  <c r="CR45" i="23" s="1"/>
  <c r="BD45" i="23" a="1"/>
  <c r="BD45" i="23" s="1"/>
  <c r="BS45" i="23" a="1"/>
  <c r="BS45" i="23" s="1"/>
  <c r="BY45" i="23" a="1"/>
  <c r="BY45" i="23" s="1"/>
  <c r="BP45" i="23" a="1"/>
  <c r="BP45" i="23" s="1"/>
  <c r="BZ45" i="23" a="1"/>
  <c r="BZ45" i="23" s="1"/>
  <c r="BJ45" i="23" a="1"/>
  <c r="BJ45" i="23" s="1"/>
  <c r="AS45" i="23" a="1"/>
  <c r="AS45" i="23" s="1"/>
  <c r="Z45" i="23" a="1"/>
  <c r="Z45" i="23" s="1"/>
  <c r="I45" i="23" a="1"/>
  <c r="I45" i="23" s="1"/>
  <c r="AP46" i="23" l="1" a="1"/>
  <c r="AP46" i="23" s="1"/>
  <c r="Z46" i="23" a="1"/>
  <c r="Z46" i="23" s="1"/>
  <c r="AN46" i="23" a="1"/>
  <c r="AN46" i="23" s="1"/>
  <c r="CK46" i="23" a="1"/>
  <c r="CK46" i="23" s="1"/>
  <c r="AZ46" i="23" a="1"/>
  <c r="AZ46" i="23" s="1"/>
  <c r="I46" i="23" a="1"/>
  <c r="I46" i="23" s="1"/>
  <c r="BL46" i="23" a="1"/>
  <c r="BL46" i="23" s="1"/>
  <c r="AF46" i="23" a="1"/>
  <c r="AF46" i="23" s="1"/>
  <c r="AO46" i="23" a="1"/>
  <c r="AO46" i="23" s="1"/>
  <c r="BE46" i="23" a="1"/>
  <c r="BE46" i="23" s="1"/>
  <c r="AG46" i="23" a="1"/>
  <c r="AG46" i="23" s="1"/>
  <c r="CL46" i="23" a="1"/>
  <c r="CL46" i="23" s="1"/>
  <c r="BK46" i="23" a="1"/>
  <c r="BK46" i="23" s="1"/>
  <c r="CN46" i="23" a="1"/>
  <c r="CN46" i="23" s="1"/>
  <c r="BZ46" i="23" a="1"/>
  <c r="BZ46" i="23" s="1"/>
  <c r="T46" i="23" a="1"/>
  <c r="T46" i="23" s="1"/>
  <c r="AY46" i="23" a="1"/>
  <c r="AY46" i="23" s="1"/>
  <c r="S46" i="23" a="1"/>
  <c r="S46" i="23" s="1"/>
  <c r="AC46" i="23" a="1"/>
  <c r="AC46" i="23" s="1"/>
  <c r="AE46" i="23" a="1"/>
  <c r="AE46" i="23" s="1"/>
  <c r="BS46" i="23" a="1"/>
  <c r="BS46" i="23" s="1"/>
  <c r="BP46" i="23" a="1"/>
  <c r="BP46" i="23" s="1"/>
  <c r="CF46" i="23" a="1"/>
  <c r="CF46" i="23" s="1"/>
  <c r="BF46" i="23" a="1"/>
  <c r="BF46" i="23" s="1"/>
  <c r="DK46" i="23" a="1"/>
  <c r="DK46" i="23" s="1"/>
  <c r="U46" i="23" a="1"/>
  <c r="U46" i="23" s="1"/>
  <c r="J46" i="23" a="1"/>
  <c r="J46" i="23" s="1"/>
  <c r="BB46" i="23" a="1"/>
  <c r="BB46" i="23" s="1"/>
  <c r="CA46" i="23" a="1"/>
  <c r="CA46" i="23" s="1"/>
  <c r="X46" i="23" a="1"/>
  <c r="X46" i="23" s="1"/>
  <c r="AK46" i="23" a="1"/>
  <c r="AK46" i="23" s="1"/>
  <c r="AS46" i="23" a="1"/>
  <c r="AS46" i="23" s="1"/>
  <c r="BV46" i="23" a="1"/>
  <c r="BV46" i="23" s="1"/>
  <c r="CG46" i="23" a="1"/>
  <c r="CG46" i="23" s="1"/>
  <c r="BN46" i="23" a="1"/>
  <c r="BN46" i="23" s="1"/>
  <c r="AI46" i="23" a="1"/>
  <c r="AI46" i="23" s="1"/>
  <c r="BR46" i="23" a="1"/>
  <c r="BR46" i="23" s="1"/>
  <c r="BO46" i="23" a="1"/>
  <c r="BO46" i="23" s="1"/>
  <c r="CM46" i="23" a="1"/>
  <c r="CM46" i="23" s="1"/>
  <c r="Y46" i="23" a="1"/>
  <c r="Y46" i="23" s="1"/>
  <c r="K46" i="23" a="1"/>
  <c r="K46" i="23" s="1"/>
  <c r="CC46" i="23" a="1"/>
  <c r="CC46" i="23" s="1"/>
  <c r="CJ46" i="23" a="1"/>
  <c r="CJ46" i="23" s="1"/>
  <c r="G46" i="23" a="1"/>
  <c r="G46" i="23" s="1"/>
  <c r="AV46" i="23" a="1"/>
  <c r="AV46" i="23" s="1"/>
  <c r="AJ46" i="23" a="1"/>
  <c r="AJ46" i="23" s="1"/>
  <c r="AW46" i="23" a="1"/>
  <c r="AW46" i="23" s="1"/>
  <c r="E46" i="23" a="1"/>
  <c r="E46" i="23" s="1"/>
  <c r="BH46" i="23" a="1"/>
  <c r="BH46" i="23" s="1"/>
  <c r="AT46" i="23" a="1"/>
  <c r="AT46" i="23" s="1"/>
  <c r="L46" i="23" a="1"/>
  <c r="L46" i="23" s="1"/>
  <c r="BJ46" i="23" a="1"/>
  <c r="BJ46" i="23" s="1"/>
  <c r="AB46" i="23" a="1"/>
  <c r="AB46" i="23" s="1"/>
  <c r="R46" i="23" a="1"/>
  <c r="R46" i="23" s="1"/>
  <c r="CI46" i="23" a="1"/>
  <c r="CI46" i="23" s="1"/>
  <c r="D46" i="23" a="1"/>
  <c r="D46" i="23" s="1"/>
  <c r="DJ46" i="23" a="1"/>
  <c r="DJ46" i="23" s="1"/>
  <c r="N46" i="23" a="1"/>
  <c r="N46" i="23" s="1"/>
  <c r="W46" i="23" a="1"/>
  <c r="W46" i="23" s="1"/>
  <c r="BW46" i="23" a="1"/>
  <c r="BW46" i="23" s="1"/>
  <c r="Q46" i="23" a="1"/>
  <c r="Q46" i="23" s="1"/>
  <c r="AL46" i="23" a="1"/>
  <c r="AL46" i="23" s="1"/>
  <c r="AQ46" i="23" a="1"/>
  <c r="AQ46" i="23" s="1"/>
  <c r="AH46" i="23" a="1"/>
  <c r="AH46" i="23" s="1"/>
  <c r="AU46" i="23" a="1"/>
  <c r="AU46" i="23" s="1"/>
  <c r="F46" i="23" a="1"/>
  <c r="F46" i="23" s="1"/>
  <c r="BG46" i="23" a="1"/>
  <c r="BG46" i="23" s="1"/>
  <c r="AX46" i="23" a="1"/>
  <c r="AX46" i="23" s="1"/>
  <c r="BA46" i="23" a="1"/>
  <c r="BA46" i="23" s="1"/>
  <c r="P46" i="23" a="1"/>
  <c r="P46" i="23" s="1"/>
  <c r="AM46" i="23" a="1"/>
  <c r="AM46" i="23" s="1"/>
  <c r="AR46" i="23" a="1"/>
  <c r="AR46" i="23" s="1"/>
  <c r="BM46" i="23" a="1"/>
  <c r="BM46" i="23" s="1"/>
  <c r="H46" i="23" a="1"/>
  <c r="H46" i="23" s="1"/>
  <c r="CO46" i="23" a="1"/>
  <c r="CO46" i="23" s="1"/>
  <c r="BY46" i="23" a="1"/>
  <c r="BY46" i="23" s="1"/>
  <c r="M46" i="23" a="1"/>
  <c r="M46" i="23" s="1"/>
  <c r="CP46" i="23" a="1"/>
  <c r="CP46" i="23" s="1"/>
  <c r="V46" i="23" a="1"/>
  <c r="V46" i="23" s="1"/>
  <c r="CH46" i="23" a="1"/>
  <c r="CH46" i="23" s="1"/>
  <c r="CD46" i="23" a="1"/>
  <c r="CD46" i="23" s="1"/>
  <c r="BU46" i="23" a="1"/>
  <c r="BU46" i="23" s="1"/>
  <c r="A47" i="23"/>
  <c r="C46" i="23" a="1"/>
  <c r="C46" i="23" s="1"/>
  <c r="BC46" i="23" a="1"/>
  <c r="BC46" i="23" s="1"/>
  <c r="CQ46" i="23" a="1"/>
  <c r="CQ46" i="23" s="1"/>
  <c r="BX46" i="23" a="1"/>
  <c r="BX46" i="23" s="1"/>
  <c r="O46" i="23" a="1"/>
  <c r="O46" i="23" s="1"/>
  <c r="BI46" i="23" a="1"/>
  <c r="BI46" i="23" s="1"/>
  <c r="BQ46" i="23" a="1"/>
  <c r="BQ46" i="23" s="1"/>
  <c r="AA46" i="23" a="1"/>
  <c r="AA46" i="23" s="1"/>
  <c r="AD46" i="23" a="1"/>
  <c r="AD46" i="23" s="1"/>
  <c r="CE46" i="23" a="1"/>
  <c r="CE46" i="23" s="1"/>
  <c r="BT46" i="23" a="1"/>
  <c r="BT46" i="23" s="1"/>
  <c r="CR46" i="23" a="1"/>
  <c r="CR46" i="23" s="1"/>
  <c r="BD46" i="23" a="1"/>
  <c r="BD46" i="23" s="1"/>
  <c r="CB46" i="23" a="1"/>
  <c r="CB46" i="23" s="1"/>
  <c r="BX47" i="23" l="1" a="1"/>
  <c r="BX47" i="23" s="1"/>
  <c r="CL47" i="23" a="1"/>
  <c r="CL47" i="23" s="1"/>
  <c r="Y47" i="23" a="1"/>
  <c r="Y47" i="23" s="1"/>
  <c r="AA47" i="23" a="1"/>
  <c r="AA47" i="23" s="1"/>
  <c r="CF47" i="23" a="1"/>
  <c r="CF47" i="23" s="1"/>
  <c r="J47" i="23" a="1"/>
  <c r="J47" i="23" s="1"/>
  <c r="BP47" i="23" a="1"/>
  <c r="BP47" i="23" s="1"/>
  <c r="BT47" i="23" a="1"/>
  <c r="BT47" i="23" s="1"/>
  <c r="AL47" i="23" a="1"/>
  <c r="AL47" i="23" s="1"/>
  <c r="AQ47" i="23" a="1"/>
  <c r="AQ47" i="23" s="1"/>
  <c r="BO47" i="23" a="1"/>
  <c r="BO47" i="23" s="1"/>
  <c r="AD47" i="23" a="1"/>
  <c r="AD47" i="23" s="1"/>
  <c r="BL47" i="23" a="1"/>
  <c r="BL47" i="23" s="1"/>
  <c r="N47" i="23" a="1"/>
  <c r="N47" i="23" s="1"/>
  <c r="D47" i="23" a="1"/>
  <c r="D47" i="23" s="1"/>
  <c r="C47" i="23" a="1"/>
  <c r="C47" i="23" s="1"/>
  <c r="BJ47" i="23" a="1"/>
  <c r="BJ47" i="23" s="1"/>
  <c r="CM47" i="23" a="1"/>
  <c r="CM47" i="23" s="1"/>
  <c r="AK47" i="23" a="1"/>
  <c r="AK47" i="23" s="1"/>
  <c r="M47" i="23" a="1"/>
  <c r="M47" i="23" s="1"/>
  <c r="U47" i="23" a="1"/>
  <c r="U47" i="23" s="1"/>
  <c r="CA47" i="23" a="1"/>
  <c r="CA47" i="23" s="1"/>
  <c r="A48" i="23"/>
  <c r="CN47" i="23" a="1"/>
  <c r="CN47" i="23" s="1"/>
  <c r="BU47" i="23" a="1"/>
  <c r="BU47" i="23" s="1"/>
  <c r="AU47" i="23" a="1"/>
  <c r="AU47" i="23" s="1"/>
  <c r="BV47" i="23" a="1"/>
  <c r="BV47" i="23" s="1"/>
  <c r="BF47" i="23" a="1"/>
  <c r="BF47" i="23" s="1"/>
  <c r="CH47" i="23" a="1"/>
  <c r="CH47" i="23" s="1"/>
  <c r="AF47" i="23" a="1"/>
  <c r="AF47" i="23" s="1"/>
  <c r="AN47" i="23" a="1"/>
  <c r="AN47" i="23" s="1"/>
  <c r="CQ47" i="23" a="1"/>
  <c r="CQ47" i="23" s="1"/>
  <c r="H47" i="23" a="1"/>
  <c r="H47" i="23" s="1"/>
  <c r="BG47" i="23" a="1"/>
  <c r="BG47" i="23" s="1"/>
  <c r="BS47" i="23" a="1"/>
  <c r="BS47" i="23" s="1"/>
  <c r="AJ47" i="23" a="1"/>
  <c r="AJ47" i="23" s="1"/>
  <c r="X47" i="23" a="1"/>
  <c r="X47" i="23" s="1"/>
  <c r="Z47" i="23" a="1"/>
  <c r="Z47" i="23" s="1"/>
  <c r="BC47" i="23" a="1"/>
  <c r="BC47" i="23" s="1"/>
  <c r="BE47" i="23" a="1"/>
  <c r="BE47" i="23" s="1"/>
  <c r="AT47" i="23" a="1"/>
  <c r="AT47" i="23" s="1"/>
  <c r="CI47" i="23" a="1"/>
  <c r="CI47" i="23" s="1"/>
  <c r="AZ47" i="23" a="1"/>
  <c r="AZ47" i="23" s="1"/>
  <c r="AR47" i="23" a="1"/>
  <c r="AR47" i="23" s="1"/>
  <c r="BI47" i="23" a="1"/>
  <c r="BI47" i="23" s="1"/>
  <c r="AO47" i="23" a="1"/>
  <c r="AO47" i="23" s="1"/>
  <c r="CB47" i="23" a="1"/>
  <c r="CB47" i="23" s="1"/>
  <c r="I47" i="23" a="1"/>
  <c r="I47" i="23" s="1"/>
  <c r="E47" i="23" a="1"/>
  <c r="E47" i="23" s="1"/>
  <c r="AC47" i="23" a="1"/>
  <c r="AC47" i="23" s="1"/>
  <c r="BQ47" i="23" a="1"/>
  <c r="BQ47" i="23" s="1"/>
  <c r="AB47" i="23" a="1"/>
  <c r="AB47" i="23" s="1"/>
  <c r="F47" i="23" a="1"/>
  <c r="F47" i="23" s="1"/>
  <c r="BW47" i="23" a="1"/>
  <c r="BW47" i="23" s="1"/>
  <c r="S47" i="23" a="1"/>
  <c r="S47" i="23" s="1"/>
  <c r="L47" i="23" a="1"/>
  <c r="L47" i="23" s="1"/>
  <c r="T47" i="23" a="1"/>
  <c r="T47" i="23" s="1"/>
  <c r="CC47" i="23" a="1"/>
  <c r="CC47" i="23" s="1"/>
  <c r="AP47" i="23" a="1"/>
  <c r="AP47" i="23" s="1"/>
  <c r="BK47" i="23" a="1"/>
  <c r="BK47" i="23" s="1"/>
  <c r="CJ47" i="23" a="1"/>
  <c r="CJ47" i="23" s="1"/>
  <c r="AI47" i="23" a="1"/>
  <c r="AI47" i="23" s="1"/>
  <c r="CO47" i="23" a="1"/>
  <c r="CO47" i="23" s="1"/>
  <c r="AH47" i="23" a="1"/>
  <c r="AH47" i="23" s="1"/>
  <c r="BB47" i="23" a="1"/>
  <c r="BB47" i="23" s="1"/>
  <c r="CR47" i="23" a="1"/>
  <c r="CR47" i="23" s="1"/>
  <c r="DJ47" i="23" a="1"/>
  <c r="DJ47" i="23" s="1"/>
  <c r="AY47" i="23" a="1"/>
  <c r="AY47" i="23" s="1"/>
  <c r="CG47" i="23" a="1"/>
  <c r="CG47" i="23" s="1"/>
  <c r="AG47" i="23" a="1"/>
  <c r="AG47" i="23" s="1"/>
  <c r="V47" i="23" a="1"/>
  <c r="V47" i="23" s="1"/>
  <c r="BA47" i="23" a="1"/>
  <c r="BA47" i="23" s="1"/>
  <c r="AW47" i="23" a="1"/>
  <c r="AW47" i="23" s="1"/>
  <c r="O47" i="23" a="1"/>
  <c r="O47" i="23" s="1"/>
  <c r="BY47" i="23" a="1"/>
  <c r="BY47" i="23" s="1"/>
  <c r="BH47" i="23" a="1"/>
  <c r="BH47" i="23" s="1"/>
  <c r="AM47" i="23" a="1"/>
  <c r="AM47" i="23" s="1"/>
  <c r="BD47" i="23" a="1"/>
  <c r="BD47" i="23" s="1"/>
  <c r="R47" i="23" a="1"/>
  <c r="R47" i="23" s="1"/>
  <c r="AV47" i="23" a="1"/>
  <c r="AV47" i="23" s="1"/>
  <c r="BM47" i="23" a="1"/>
  <c r="BM47" i="23" s="1"/>
  <c r="AE47" i="23" a="1"/>
  <c r="AE47" i="23" s="1"/>
  <c r="CK47" i="23" a="1"/>
  <c r="CK47" i="23" s="1"/>
  <c r="BR47" i="23" a="1"/>
  <c r="BR47" i="23" s="1"/>
  <c r="AX47" i="23" a="1"/>
  <c r="AX47" i="23" s="1"/>
  <c r="Q47" i="23" a="1"/>
  <c r="Q47" i="23" s="1"/>
  <c r="G47" i="23" a="1"/>
  <c r="G47" i="23" s="1"/>
  <c r="P47" i="23" a="1"/>
  <c r="P47" i="23" s="1"/>
  <c r="K47" i="23" a="1"/>
  <c r="K47" i="23" s="1"/>
  <c r="CP47" i="23" a="1"/>
  <c r="CP47" i="23" s="1"/>
  <c r="AS47" i="23" a="1"/>
  <c r="AS47" i="23" s="1"/>
  <c r="CD47" i="23" a="1"/>
  <c r="CD47" i="23" s="1"/>
  <c r="W47" i="23" a="1"/>
  <c r="W47" i="23" s="1"/>
  <c r="BZ47" i="23" a="1"/>
  <c r="BZ47" i="23" s="1"/>
  <c r="BN47" i="23" a="1"/>
  <c r="BN47" i="23" s="1"/>
  <c r="CE47" i="23" a="1"/>
  <c r="CE47" i="23" s="1"/>
  <c r="DK47" i="23" a="1"/>
  <c r="DK47" i="23" s="1"/>
  <c r="AM48" i="23" l="1" a="1"/>
  <c r="AM48" i="23" s="1"/>
  <c r="BR48" i="23" a="1"/>
  <c r="BR48" i="23" s="1"/>
  <c r="AB48" i="23" a="1"/>
  <c r="AB48" i="23" s="1"/>
  <c r="BL48" i="23" a="1"/>
  <c r="BL48" i="23" s="1"/>
  <c r="R48" i="23" a="1"/>
  <c r="R48" i="23" s="1"/>
  <c r="BS48" i="23" a="1"/>
  <c r="BS48" i="23" s="1"/>
  <c r="CH48" i="23" a="1"/>
  <c r="CH48" i="23" s="1"/>
  <c r="BT48" i="23" a="1"/>
  <c r="BT48" i="23" s="1"/>
  <c r="CG48" i="23" a="1"/>
  <c r="CG48" i="23" s="1"/>
  <c r="K48" i="23" a="1"/>
  <c r="K48" i="23" s="1"/>
  <c r="H48" i="23" a="1"/>
  <c r="H48" i="23" s="1"/>
  <c r="CE48" i="23" a="1"/>
  <c r="CE48" i="23" s="1"/>
  <c r="Q48" i="23" a="1"/>
  <c r="Q48" i="23" s="1"/>
  <c r="G48" i="23" a="1"/>
  <c r="G48" i="23" s="1"/>
  <c r="AW48" i="23" a="1"/>
  <c r="AW48" i="23" s="1"/>
  <c r="CD48" i="23" a="1"/>
  <c r="CD48" i="23" s="1"/>
  <c r="M48" i="23" a="1"/>
  <c r="M48" i="23" s="1"/>
  <c r="AA48" i="23" a="1"/>
  <c r="AA48" i="23" s="1"/>
  <c r="Z48" i="23" a="1"/>
  <c r="Z48" i="23" s="1"/>
  <c r="CM48" i="23" a="1"/>
  <c r="CM48" i="23" s="1"/>
  <c r="D48" i="23" a="1"/>
  <c r="D48" i="23" s="1"/>
  <c r="BC48" i="23" a="1"/>
  <c r="BC48" i="23" s="1"/>
  <c r="AX48" i="23" a="1"/>
  <c r="AX48" i="23" s="1"/>
  <c r="E48" i="23" a="1"/>
  <c r="E48" i="23" s="1"/>
  <c r="I48" i="23" a="1"/>
  <c r="I48" i="23" s="1"/>
  <c r="BU48" i="23" a="1"/>
  <c r="BU48" i="23" s="1"/>
  <c r="AT48" i="23" a="1"/>
  <c r="AT48" i="23" s="1"/>
  <c r="AR48" i="23" a="1"/>
  <c r="AR48" i="23" s="1"/>
  <c r="O48" i="23" a="1"/>
  <c r="O48" i="23" s="1"/>
  <c r="CF48" i="23" a="1"/>
  <c r="CF48" i="23" s="1"/>
  <c r="J48" i="23" a="1"/>
  <c r="J48" i="23" s="1"/>
  <c r="AQ48" i="23" a="1"/>
  <c r="AQ48" i="23" s="1"/>
  <c r="CK48" i="23" a="1"/>
  <c r="CK48" i="23" s="1"/>
  <c r="AP48" i="23" a="1"/>
  <c r="AP48" i="23" s="1"/>
  <c r="U48" i="23" a="1"/>
  <c r="U48" i="23" s="1"/>
  <c r="BA48" i="23" a="1"/>
  <c r="BA48" i="23" s="1"/>
  <c r="DJ48" i="23" a="1"/>
  <c r="DJ48" i="23" s="1"/>
  <c r="CA48" i="23" a="1"/>
  <c r="CA48" i="23" s="1"/>
  <c r="CB48" i="23" a="1"/>
  <c r="CB48" i="23" s="1"/>
  <c r="CI48" i="23" a="1"/>
  <c r="CI48" i="23" s="1"/>
  <c r="AJ48" i="23" a="1"/>
  <c r="AJ48" i="23" s="1"/>
  <c r="BO48" i="23" a="1"/>
  <c r="BO48" i="23" s="1"/>
  <c r="BH48" i="23" a="1"/>
  <c r="BH48" i="23" s="1"/>
  <c r="AK48" i="23" a="1"/>
  <c r="AK48" i="23" s="1"/>
  <c r="BG48" i="23" a="1"/>
  <c r="BG48" i="23" s="1"/>
  <c r="AC48" i="23" a="1"/>
  <c r="AC48" i="23" s="1"/>
  <c r="AH48" i="23" a="1"/>
  <c r="AH48" i="23" s="1"/>
  <c r="AU48" i="23" a="1"/>
  <c r="AU48" i="23" s="1"/>
  <c r="BW48" i="23" a="1"/>
  <c r="BW48" i="23" s="1"/>
  <c r="F48" i="23" a="1"/>
  <c r="F48" i="23" s="1"/>
  <c r="V48" i="23" a="1"/>
  <c r="V48" i="23" s="1"/>
  <c r="BN48" i="23" a="1"/>
  <c r="BN48" i="23" s="1"/>
  <c r="BD48" i="23" a="1"/>
  <c r="BD48" i="23" s="1"/>
  <c r="BJ48" i="23" a="1"/>
  <c r="BJ48" i="23" s="1"/>
  <c r="AN48" i="23" a="1"/>
  <c r="AN48" i="23" s="1"/>
  <c r="BZ48" i="23" a="1"/>
  <c r="BZ48" i="23" s="1"/>
  <c r="P48" i="23" a="1"/>
  <c r="P48" i="23" s="1"/>
  <c r="AY48" i="23" a="1"/>
  <c r="AY48" i="23" s="1"/>
  <c r="AL48" i="23" a="1"/>
  <c r="AL48" i="23" s="1"/>
  <c r="L48" i="23" a="1"/>
  <c r="L48" i="23" s="1"/>
  <c r="CQ48" i="23" a="1"/>
  <c r="CQ48" i="23" s="1"/>
  <c r="AV48" i="23" a="1"/>
  <c r="AV48" i="23" s="1"/>
  <c r="AO48" i="23" a="1"/>
  <c r="AO48" i="23" s="1"/>
  <c r="BI48" i="23" a="1"/>
  <c r="BI48" i="23" s="1"/>
  <c r="BE48" i="23" a="1"/>
  <c r="BE48" i="23" s="1"/>
  <c r="DK48" i="23" a="1"/>
  <c r="DK48" i="23" s="1"/>
  <c r="AS48" i="23" a="1"/>
  <c r="AS48" i="23" s="1"/>
  <c r="BK48" i="23" a="1"/>
  <c r="BK48" i="23" s="1"/>
  <c r="BQ48" i="23" a="1"/>
  <c r="BQ48" i="23" s="1"/>
  <c r="S48" i="23" a="1"/>
  <c r="S48" i="23" s="1"/>
  <c r="AF48" i="23" a="1"/>
  <c r="AF48" i="23" s="1"/>
  <c r="BM48" i="23" a="1"/>
  <c r="BM48" i="23" s="1"/>
  <c r="BP48" i="23" a="1"/>
  <c r="BP48" i="23" s="1"/>
  <c r="BY48" i="23" a="1"/>
  <c r="BY48" i="23" s="1"/>
  <c r="W48" i="23" a="1"/>
  <c r="W48" i="23" s="1"/>
  <c r="AE48" i="23" a="1"/>
  <c r="AE48" i="23" s="1"/>
  <c r="CL48" i="23" a="1"/>
  <c r="CL48" i="23" s="1"/>
  <c r="CO48" i="23" a="1"/>
  <c r="CO48" i="23" s="1"/>
  <c r="Y48" i="23" a="1"/>
  <c r="Y48" i="23" s="1"/>
  <c r="AG48" i="23" a="1"/>
  <c r="AG48" i="23" s="1"/>
  <c r="N48" i="23" a="1"/>
  <c r="N48" i="23" s="1"/>
  <c r="CP48" i="23" a="1"/>
  <c r="CP48" i="23" s="1"/>
  <c r="BV48" i="23" a="1"/>
  <c r="BV48" i="23" s="1"/>
  <c r="AD48" i="23" a="1"/>
  <c r="AD48" i="23" s="1"/>
  <c r="AI48" i="23" a="1"/>
  <c r="AI48" i="23" s="1"/>
  <c r="CN48" i="23" a="1"/>
  <c r="CN48" i="23" s="1"/>
  <c r="A49" i="23"/>
  <c r="X48" i="23" a="1"/>
  <c r="X48" i="23" s="1"/>
  <c r="BX48" i="23" a="1"/>
  <c r="BX48" i="23" s="1"/>
  <c r="CJ48" i="23" a="1"/>
  <c r="CJ48" i="23" s="1"/>
  <c r="BB48" i="23" a="1"/>
  <c r="BB48" i="23" s="1"/>
  <c r="T48" i="23" a="1"/>
  <c r="T48" i="23" s="1"/>
  <c r="CC48" i="23" a="1"/>
  <c r="CC48" i="23" s="1"/>
  <c r="CR48" i="23" a="1"/>
  <c r="CR48" i="23" s="1"/>
  <c r="AZ48" i="23" a="1"/>
  <c r="AZ48" i="23" s="1"/>
  <c r="BF48" i="23" a="1"/>
  <c r="BF48" i="23" s="1"/>
  <c r="C48" i="23" a="1"/>
  <c r="C48" i="23" s="1"/>
  <c r="CN49" i="23" l="1" a="1"/>
  <c r="CN49" i="23" s="1"/>
  <c r="BX49" i="23" a="1"/>
  <c r="BX49" i="23" s="1"/>
  <c r="BG49" i="23" a="1"/>
  <c r="BG49" i="23" s="1"/>
  <c r="CM49" i="23" a="1"/>
  <c r="CM49" i="23" s="1"/>
  <c r="CE49" i="23" a="1"/>
  <c r="CE49" i="23" s="1"/>
  <c r="BV49" i="23" a="1"/>
  <c r="BV49" i="23" s="1"/>
  <c r="AP49" i="23" a="1"/>
  <c r="AP49" i="23" s="1"/>
  <c r="AR49" i="23" a="1"/>
  <c r="AR49" i="23" s="1"/>
  <c r="X49" i="23" a="1"/>
  <c r="X49" i="23" s="1"/>
  <c r="CC49" i="23" a="1"/>
  <c r="CC49" i="23" s="1"/>
  <c r="G49" i="23" a="1"/>
  <c r="G49" i="23" s="1"/>
  <c r="W49" i="23" a="1"/>
  <c r="W49" i="23" s="1"/>
  <c r="AL49" i="23" a="1"/>
  <c r="AL49" i="23" s="1"/>
  <c r="V49" i="23" a="1"/>
  <c r="V49" i="23" s="1"/>
  <c r="BP49" i="23" a="1"/>
  <c r="BP49" i="23" s="1"/>
  <c r="CQ49" i="23" a="1"/>
  <c r="CQ49" i="23" s="1"/>
  <c r="AN49" i="23" a="1"/>
  <c r="AN49" i="23" s="1"/>
  <c r="CA49" i="23" a="1"/>
  <c r="CA49" i="23" s="1"/>
  <c r="Q49" i="23" a="1"/>
  <c r="Q49" i="23" s="1"/>
  <c r="AT49" i="23" a="1"/>
  <c r="AT49" i="23" s="1"/>
  <c r="CL49" i="23" a="1"/>
  <c r="CL49" i="23" s="1"/>
  <c r="BU49" i="23" a="1"/>
  <c r="BU49" i="23" s="1"/>
  <c r="AM49" i="23" a="1"/>
  <c r="AM49" i="23" s="1"/>
  <c r="AA49" i="23" a="1"/>
  <c r="AA49" i="23" s="1"/>
  <c r="CK49" i="23" a="1"/>
  <c r="CK49" i="23" s="1"/>
  <c r="H49" i="23" a="1"/>
  <c r="H49" i="23" s="1"/>
  <c r="I49" i="23" a="1"/>
  <c r="I49" i="23" s="1"/>
  <c r="BJ49" i="23" a="1"/>
  <c r="BJ49" i="23" s="1"/>
  <c r="CH49" i="23" a="1"/>
  <c r="CH49" i="23" s="1"/>
  <c r="AW49" i="23" a="1"/>
  <c r="AW49" i="23" s="1"/>
  <c r="BE49" i="23" a="1"/>
  <c r="BE49" i="23" s="1"/>
  <c r="AQ49" i="23" a="1"/>
  <c r="AQ49" i="23" s="1"/>
  <c r="BR49" i="23" a="1"/>
  <c r="BR49" i="23" s="1"/>
  <c r="BA49" i="23" a="1"/>
  <c r="BA49" i="23" s="1"/>
  <c r="AB49" i="23" a="1"/>
  <c r="AB49" i="23" s="1"/>
  <c r="F49" i="23" a="1"/>
  <c r="F49" i="23" s="1"/>
  <c r="P49" i="23" a="1"/>
  <c r="P49" i="23" s="1"/>
  <c r="AO49" i="23" a="1"/>
  <c r="AO49" i="23" s="1"/>
  <c r="CR49" i="23" a="1"/>
  <c r="CR49" i="23" s="1"/>
  <c r="K49" i="23" a="1"/>
  <c r="K49" i="23" s="1"/>
  <c r="R49" i="23" a="1"/>
  <c r="R49" i="23" s="1"/>
  <c r="BF49" i="23" a="1"/>
  <c r="BF49" i="23" s="1"/>
  <c r="BI49" i="23" a="1"/>
  <c r="BI49" i="23" s="1"/>
  <c r="L49" i="23" a="1"/>
  <c r="L49" i="23" s="1"/>
  <c r="BW49" i="23" a="1"/>
  <c r="BW49" i="23" s="1"/>
  <c r="CF49" i="23" a="1"/>
  <c r="CF49" i="23" s="1"/>
  <c r="CO49" i="23" a="1"/>
  <c r="CO49" i="23" s="1"/>
  <c r="AU49" i="23" a="1"/>
  <c r="AU49" i="23" s="1"/>
  <c r="AY49" i="23" a="1"/>
  <c r="AY49" i="23" s="1"/>
  <c r="BQ49" i="23" a="1"/>
  <c r="BQ49" i="23" s="1"/>
  <c r="AZ49" i="23" a="1"/>
  <c r="AZ49" i="23" s="1"/>
  <c r="BY49" i="23" a="1"/>
  <c r="BY49" i="23" s="1"/>
  <c r="BS49" i="23" a="1"/>
  <c r="BS49" i="23" s="1"/>
  <c r="AS49" i="23" a="1"/>
  <c r="AS49" i="23" s="1"/>
  <c r="AI49" i="23" a="1"/>
  <c r="AI49" i="23" s="1"/>
  <c r="J49" i="23" a="1"/>
  <c r="J49" i="23" s="1"/>
  <c r="CJ49" i="23" a="1"/>
  <c r="CJ49" i="23" s="1"/>
  <c r="BM49" i="23" a="1"/>
  <c r="BM49" i="23" s="1"/>
  <c r="AC49" i="23" a="1"/>
  <c r="AC49" i="23" s="1"/>
  <c r="Y49" i="23" a="1"/>
  <c r="Y49" i="23" s="1"/>
  <c r="BB49" i="23" a="1"/>
  <c r="BB49" i="23" s="1"/>
  <c r="CP49" i="23" a="1"/>
  <c r="CP49" i="23" s="1"/>
  <c r="BH49" i="23" a="1"/>
  <c r="BH49" i="23" s="1"/>
  <c r="E49" i="23" a="1"/>
  <c r="E49" i="23" s="1"/>
  <c r="BK49" i="23" a="1"/>
  <c r="BK49" i="23" s="1"/>
  <c r="AV49" i="23" a="1"/>
  <c r="AV49" i="23" s="1"/>
  <c r="BO49" i="23" a="1"/>
  <c r="BO49" i="23" s="1"/>
  <c r="C49" i="23" a="1"/>
  <c r="C49" i="23" s="1"/>
  <c r="A50" i="23"/>
  <c r="CG49" i="23" a="1"/>
  <c r="CG49" i="23" s="1"/>
  <c r="D49" i="23" a="1"/>
  <c r="D49" i="23" s="1"/>
  <c r="AD49" i="23" a="1"/>
  <c r="AD49" i="23" s="1"/>
  <c r="Z49" i="23" a="1"/>
  <c r="Z49" i="23" s="1"/>
  <c r="BN49" i="23" a="1"/>
  <c r="BN49" i="23" s="1"/>
  <c r="AG49" i="23" a="1"/>
  <c r="AG49" i="23" s="1"/>
  <c r="CD49" i="23" a="1"/>
  <c r="CD49" i="23" s="1"/>
  <c r="BC49" i="23" a="1"/>
  <c r="BC49" i="23" s="1"/>
  <c r="CB49" i="23" a="1"/>
  <c r="CB49" i="23" s="1"/>
  <c r="S49" i="23" a="1"/>
  <c r="S49" i="23" s="1"/>
  <c r="AJ49" i="23" a="1"/>
  <c r="AJ49" i="23" s="1"/>
  <c r="DJ49" i="23" a="1"/>
  <c r="DJ49" i="23" s="1"/>
  <c r="AK49" i="23" a="1"/>
  <c r="AK49" i="23" s="1"/>
  <c r="BZ49" i="23" a="1"/>
  <c r="BZ49" i="23" s="1"/>
  <c r="M49" i="23" a="1"/>
  <c r="M49" i="23" s="1"/>
  <c r="O49" i="23" a="1"/>
  <c r="O49" i="23" s="1"/>
  <c r="CI49" i="23" a="1"/>
  <c r="CI49" i="23" s="1"/>
  <c r="T49" i="23" a="1"/>
  <c r="T49" i="23" s="1"/>
  <c r="BL49" i="23" a="1"/>
  <c r="BL49" i="23" s="1"/>
  <c r="AE49" i="23" a="1"/>
  <c r="AE49" i="23" s="1"/>
  <c r="BT49" i="23" a="1"/>
  <c r="BT49" i="23" s="1"/>
  <c r="AH49" i="23" a="1"/>
  <c r="AH49" i="23" s="1"/>
  <c r="N49" i="23" a="1"/>
  <c r="N49" i="23" s="1"/>
  <c r="U49" i="23" a="1"/>
  <c r="U49" i="23" s="1"/>
  <c r="AF49" i="23" a="1"/>
  <c r="AF49" i="23" s="1"/>
  <c r="DK49" i="23" a="1"/>
  <c r="DK49" i="23" s="1"/>
  <c r="AX49" i="23" a="1"/>
  <c r="AX49" i="23" s="1"/>
  <c r="BD49" i="23" a="1"/>
  <c r="BD49" i="23" s="1"/>
  <c r="DK50" i="23" l="1" a="1"/>
  <c r="DK50" i="23" s="1"/>
  <c r="O50" i="23" a="1"/>
  <c r="O50" i="23" s="1"/>
  <c r="AV50" i="23" a="1"/>
  <c r="AV50" i="23" s="1"/>
  <c r="AG50" i="23" a="1"/>
  <c r="AG50" i="23" s="1"/>
  <c r="AA50" i="23" a="1"/>
  <c r="AA50" i="23" s="1"/>
  <c r="AC50" i="23" a="1"/>
  <c r="AC50" i="23" s="1"/>
  <c r="W50" i="23" a="1"/>
  <c r="W50" i="23" s="1"/>
  <c r="BW50" i="23" a="1"/>
  <c r="BW50" i="23" s="1"/>
  <c r="BO50" i="23" a="1"/>
  <c r="BO50" i="23" s="1"/>
  <c r="CL50" i="23" a="1"/>
  <c r="CL50" i="23" s="1"/>
  <c r="AJ50" i="23" a="1"/>
  <c r="AJ50" i="23" s="1"/>
  <c r="AM50" i="23" a="1"/>
  <c r="AM50" i="23" s="1"/>
  <c r="CG50" i="23" a="1"/>
  <c r="CG50" i="23" s="1"/>
  <c r="G50" i="23" a="1"/>
  <c r="G50" i="23" s="1"/>
  <c r="CK50" i="23" a="1"/>
  <c r="CK50" i="23" s="1"/>
  <c r="F50" i="23" a="1"/>
  <c r="F50" i="23" s="1"/>
  <c r="CN50" i="23" a="1"/>
  <c r="CN50" i="23" s="1"/>
  <c r="BB50" i="23" a="1"/>
  <c r="BB50" i="23" s="1"/>
  <c r="BG50" i="23" a="1"/>
  <c r="BG50" i="23" s="1"/>
  <c r="T50" i="23" a="1"/>
  <c r="T50" i="23" s="1"/>
  <c r="E50" i="23" a="1"/>
  <c r="E50" i="23" s="1"/>
  <c r="AW50" i="23" a="1"/>
  <c r="AW50" i="23" s="1"/>
  <c r="CA50" i="23" a="1"/>
  <c r="CA50" i="23" s="1"/>
  <c r="AK50" i="23" a="1"/>
  <c r="AK50" i="23" s="1"/>
  <c r="X50" i="23" a="1"/>
  <c r="X50" i="23" s="1"/>
  <c r="U50" i="23" a="1"/>
  <c r="U50" i="23" s="1"/>
  <c r="BD50" i="23" a="1"/>
  <c r="BD50" i="23" s="1"/>
  <c r="BZ50" i="23" a="1"/>
  <c r="BZ50" i="23" s="1"/>
  <c r="CF50" i="23" a="1"/>
  <c r="CF50" i="23" s="1"/>
  <c r="P50" i="23" a="1"/>
  <c r="P50" i="23" s="1"/>
  <c r="AY50" i="23" a="1"/>
  <c r="AY50" i="23" s="1"/>
  <c r="AE50" i="23" a="1"/>
  <c r="AE50" i="23" s="1"/>
  <c r="AI50" i="23" a="1"/>
  <c r="AI50" i="23" s="1"/>
  <c r="CO50" i="23" a="1"/>
  <c r="CO50" i="23" s="1"/>
  <c r="BN50" i="23" a="1"/>
  <c r="BN50" i="23" s="1"/>
  <c r="D50" i="23" a="1"/>
  <c r="D50" i="23" s="1"/>
  <c r="M50" i="23" a="1"/>
  <c r="M50" i="23" s="1"/>
  <c r="CE50" i="23" a="1"/>
  <c r="CE50" i="23" s="1"/>
  <c r="AH50" i="23" a="1"/>
  <c r="AH50" i="23" s="1"/>
  <c r="CP50" i="23" a="1"/>
  <c r="CP50" i="23" s="1"/>
  <c r="CD50" i="23" a="1"/>
  <c r="CD50" i="23" s="1"/>
  <c r="R50" i="23" a="1"/>
  <c r="R50" i="23" s="1"/>
  <c r="A51" i="23"/>
  <c r="I50" i="23" a="1"/>
  <c r="I50" i="23" s="1"/>
  <c r="BE50" i="23" a="1"/>
  <c r="BE50" i="23" s="1"/>
  <c r="CM50" i="23" a="1"/>
  <c r="CM50" i="23" s="1"/>
  <c r="BI50" i="23" a="1"/>
  <c r="BI50" i="23" s="1"/>
  <c r="AQ50" i="23" a="1"/>
  <c r="AQ50" i="23" s="1"/>
  <c r="BA50" i="23" a="1"/>
  <c r="BA50" i="23" s="1"/>
  <c r="BC50" i="23" a="1"/>
  <c r="BC50" i="23" s="1"/>
  <c r="BY50" i="23" a="1"/>
  <c r="BY50" i="23" s="1"/>
  <c r="BR50" i="23" a="1"/>
  <c r="BR50" i="23" s="1"/>
  <c r="BK50" i="23" a="1"/>
  <c r="BK50" i="23" s="1"/>
  <c r="AL50" i="23" a="1"/>
  <c r="AL50" i="23" s="1"/>
  <c r="V50" i="23" a="1"/>
  <c r="V50" i="23" s="1"/>
  <c r="N50" i="23" a="1"/>
  <c r="N50" i="23" s="1"/>
  <c r="BV50" i="23" a="1"/>
  <c r="BV50" i="23" s="1"/>
  <c r="AT50" i="23" a="1"/>
  <c r="AT50" i="23" s="1"/>
  <c r="K50" i="23" a="1"/>
  <c r="K50" i="23" s="1"/>
  <c r="BS50" i="23" a="1"/>
  <c r="BS50" i="23" s="1"/>
  <c r="BH50" i="23" a="1"/>
  <c r="BH50" i="23" s="1"/>
  <c r="AS50" i="23" a="1"/>
  <c r="AS50" i="23" s="1"/>
  <c r="H50" i="23" a="1"/>
  <c r="H50" i="23" s="1"/>
  <c r="S50" i="23" a="1"/>
  <c r="S50" i="23" s="1"/>
  <c r="AD50" i="23" a="1"/>
  <c r="AD50" i="23" s="1"/>
  <c r="AN50" i="23" a="1"/>
  <c r="AN50" i="23" s="1"/>
  <c r="C50" i="23" a="1"/>
  <c r="C50" i="23" s="1"/>
  <c r="BX50" i="23" a="1"/>
  <c r="BX50" i="23" s="1"/>
  <c r="CR50" i="23" a="1"/>
  <c r="CR50" i="23" s="1"/>
  <c r="CH50" i="23" a="1"/>
  <c r="CH50" i="23" s="1"/>
  <c r="AO50" i="23" a="1"/>
  <c r="AO50" i="23" s="1"/>
  <c r="AP50" i="23" a="1"/>
  <c r="AP50" i="23" s="1"/>
  <c r="CC50" i="23" a="1"/>
  <c r="CC50" i="23" s="1"/>
  <c r="Q50" i="23" a="1"/>
  <c r="Q50" i="23" s="1"/>
  <c r="BL50" i="23" a="1"/>
  <c r="BL50" i="23" s="1"/>
  <c r="AZ50" i="23" a="1"/>
  <c r="AZ50" i="23" s="1"/>
  <c r="CI50" i="23" a="1"/>
  <c r="CI50" i="23" s="1"/>
  <c r="DJ50" i="23" a="1"/>
  <c r="DJ50" i="23" s="1"/>
  <c r="BT50" i="23" a="1"/>
  <c r="BT50" i="23" s="1"/>
  <c r="BM50" i="23" a="1"/>
  <c r="BM50" i="23" s="1"/>
  <c r="L50" i="23" a="1"/>
  <c r="L50" i="23" s="1"/>
  <c r="Y50" i="23" a="1"/>
  <c r="Y50" i="23" s="1"/>
  <c r="J50" i="23" a="1"/>
  <c r="J50" i="23" s="1"/>
  <c r="AR50" i="23" a="1"/>
  <c r="AR50" i="23" s="1"/>
  <c r="BU50" i="23" a="1"/>
  <c r="BU50" i="23" s="1"/>
  <c r="BP50" i="23" a="1"/>
  <c r="BP50" i="23" s="1"/>
  <c r="BJ50" i="23" a="1"/>
  <c r="BJ50" i="23" s="1"/>
  <c r="CJ50" i="23" a="1"/>
  <c r="CJ50" i="23" s="1"/>
  <c r="AF50" i="23" a="1"/>
  <c r="AF50" i="23" s="1"/>
  <c r="CQ50" i="23" a="1"/>
  <c r="CQ50" i="23" s="1"/>
  <c r="BQ50" i="23" a="1"/>
  <c r="BQ50" i="23" s="1"/>
  <c r="AU50" i="23" a="1"/>
  <c r="AU50" i="23" s="1"/>
  <c r="AX50" i="23" a="1"/>
  <c r="AX50" i="23" s="1"/>
  <c r="BF50" i="23" a="1"/>
  <c r="BF50" i="23" s="1"/>
  <c r="CB50" i="23" a="1"/>
  <c r="CB50" i="23" s="1"/>
  <c r="AB50" i="23" a="1"/>
  <c r="AB50" i="23" s="1"/>
  <c r="Z50" i="23" a="1"/>
  <c r="Z50" i="23" s="1"/>
  <c r="AM51" i="23" l="1" a="1"/>
  <c r="AM51" i="23" s="1"/>
  <c r="I51" i="23" a="1"/>
  <c r="I51" i="23" s="1"/>
  <c r="BQ51" i="23" a="1"/>
  <c r="BQ51" i="23" s="1"/>
  <c r="BA51" i="23" a="1"/>
  <c r="BA51" i="23" s="1"/>
  <c r="AU51" i="23" a="1"/>
  <c r="AU51" i="23" s="1"/>
  <c r="AX51" i="23" a="1"/>
  <c r="AX51" i="23" s="1"/>
  <c r="BO51" i="23" a="1"/>
  <c r="BO51" i="23" s="1"/>
  <c r="CI51" i="23" a="1"/>
  <c r="CI51" i="23" s="1"/>
  <c r="BR51" i="23" a="1"/>
  <c r="BR51" i="23" s="1"/>
  <c r="X51" i="23" a="1"/>
  <c r="X51" i="23" s="1"/>
  <c r="F51" i="23" a="1"/>
  <c r="F51" i="23" s="1"/>
  <c r="BI51" i="23" a="1"/>
  <c r="BI51" i="23" s="1"/>
  <c r="BM51" i="23" a="1"/>
  <c r="BM51" i="23" s="1"/>
  <c r="AB51" i="23" a="1"/>
  <c r="AB51" i="23" s="1"/>
  <c r="AD51" i="23" a="1"/>
  <c r="AD51" i="23" s="1"/>
  <c r="BX51" i="23" a="1"/>
  <c r="BX51" i="23" s="1"/>
  <c r="CL51" i="23" a="1"/>
  <c r="CL51" i="23" s="1"/>
  <c r="BK51" i="23" a="1"/>
  <c r="BK51" i="23" s="1"/>
  <c r="BY51" i="23" a="1"/>
  <c r="BY51" i="23" s="1"/>
  <c r="AS51" i="23" a="1"/>
  <c r="AS51" i="23" s="1"/>
  <c r="DJ51" i="23" a="1"/>
  <c r="DJ51" i="23" s="1"/>
  <c r="DK51" i="23" a="1"/>
  <c r="DK51" i="23" s="1"/>
  <c r="AP51" i="23" a="1"/>
  <c r="AP51" i="23" s="1"/>
  <c r="Z51" i="23" a="1"/>
  <c r="Z51" i="23" s="1"/>
  <c r="CE51" i="23" a="1"/>
  <c r="CE51" i="23" s="1"/>
  <c r="BZ51" i="23" a="1"/>
  <c r="BZ51" i="23" s="1"/>
  <c r="BW51" i="23" a="1"/>
  <c r="BW51" i="23" s="1"/>
  <c r="AI51" i="23" a="1"/>
  <c r="AI51" i="23" s="1"/>
  <c r="CM51" i="23" a="1"/>
  <c r="CM51" i="23" s="1"/>
  <c r="C51" i="23" a="1"/>
  <c r="C51" i="23" s="1"/>
  <c r="AV51" i="23" a="1"/>
  <c r="AV51" i="23" s="1"/>
  <c r="AZ51" i="23" a="1"/>
  <c r="AZ51" i="23" s="1"/>
  <c r="O51" i="23" a="1"/>
  <c r="O51" i="23" s="1"/>
  <c r="CB51" i="23" a="1"/>
  <c r="CB51" i="23" s="1"/>
  <c r="CD51" i="23" a="1"/>
  <c r="CD51" i="23" s="1"/>
  <c r="T51" i="23" a="1"/>
  <c r="T51" i="23" s="1"/>
  <c r="AY51" i="23" a="1"/>
  <c r="AY51" i="23" s="1"/>
  <c r="M51" i="23" a="1"/>
  <c r="M51" i="23" s="1"/>
  <c r="BF51" i="23" a="1"/>
  <c r="BF51" i="23" s="1"/>
  <c r="AG51" i="23" a="1"/>
  <c r="AG51" i="23" s="1"/>
  <c r="U51" i="23" a="1"/>
  <c r="U51" i="23" s="1"/>
  <c r="AO51" i="23" a="1"/>
  <c r="AO51" i="23" s="1"/>
  <c r="AH51" i="23" a="1"/>
  <c r="AH51" i="23" s="1"/>
  <c r="CK51" i="23" a="1"/>
  <c r="CK51" i="23" s="1"/>
  <c r="AK51" i="23" a="1"/>
  <c r="AK51" i="23" s="1"/>
  <c r="BV51" i="23" a="1"/>
  <c r="BV51" i="23" s="1"/>
  <c r="BN51" i="23" a="1"/>
  <c r="BN51" i="23" s="1"/>
  <c r="P51" i="23" a="1"/>
  <c r="P51" i="23" s="1"/>
  <c r="K51" i="23" a="1"/>
  <c r="K51" i="23" s="1"/>
  <c r="BD51" i="23" a="1"/>
  <c r="BD51" i="23" s="1"/>
  <c r="E51" i="23" a="1"/>
  <c r="E51" i="23" s="1"/>
  <c r="BT51" i="23" a="1"/>
  <c r="BT51" i="23" s="1"/>
  <c r="BP51" i="23" a="1"/>
  <c r="BP51" i="23" s="1"/>
  <c r="AJ51" i="23" a="1"/>
  <c r="AJ51" i="23" s="1"/>
  <c r="BH51" i="23" a="1"/>
  <c r="BH51" i="23" s="1"/>
  <c r="AA51" i="23" a="1"/>
  <c r="AA51" i="23" s="1"/>
  <c r="AE51" i="23" a="1"/>
  <c r="AE51" i="23" s="1"/>
  <c r="L51" i="23" a="1"/>
  <c r="L51" i="23" s="1"/>
  <c r="BE51" i="23" a="1"/>
  <c r="BE51" i="23" s="1"/>
  <c r="S51" i="23" a="1"/>
  <c r="S51" i="23" s="1"/>
  <c r="J51" i="23" a="1"/>
  <c r="J51" i="23" s="1"/>
  <c r="CA51" i="23" a="1"/>
  <c r="CA51" i="23" s="1"/>
  <c r="CQ51" i="23" a="1"/>
  <c r="CQ51" i="23" s="1"/>
  <c r="AN51" i="23" a="1"/>
  <c r="AN51" i="23" s="1"/>
  <c r="Q51" i="23" a="1"/>
  <c r="Q51" i="23" s="1"/>
  <c r="CP51" i="23" a="1"/>
  <c r="CP51" i="23" s="1"/>
  <c r="AC51" i="23" a="1"/>
  <c r="AC51" i="23" s="1"/>
  <c r="CH51" i="23" a="1"/>
  <c r="CH51" i="23" s="1"/>
  <c r="BJ51" i="23" a="1"/>
  <c r="BJ51" i="23" s="1"/>
  <c r="W51" i="23" a="1"/>
  <c r="W51" i="23" s="1"/>
  <c r="BL51" i="23" a="1"/>
  <c r="BL51" i="23" s="1"/>
  <c r="AW51" i="23" a="1"/>
  <c r="AW51" i="23" s="1"/>
  <c r="D51" i="23" a="1"/>
  <c r="D51" i="23" s="1"/>
  <c r="AR51" i="23" a="1"/>
  <c r="AR51" i="23" s="1"/>
  <c r="BC51" i="23" a="1"/>
  <c r="BC51" i="23" s="1"/>
  <c r="Y51" i="23" a="1"/>
  <c r="Y51" i="23" s="1"/>
  <c r="H51" i="23" a="1"/>
  <c r="H51" i="23" s="1"/>
  <c r="BB51" i="23" a="1"/>
  <c r="BB51" i="23" s="1"/>
  <c r="CG51" i="23" a="1"/>
  <c r="CG51" i="23" s="1"/>
  <c r="A52" i="23"/>
  <c r="AF51" i="23" a="1"/>
  <c r="AF51" i="23" s="1"/>
  <c r="CN51" i="23" a="1"/>
  <c r="CN51" i="23" s="1"/>
  <c r="CC51" i="23" a="1"/>
  <c r="CC51" i="23" s="1"/>
  <c r="AL51" i="23" a="1"/>
  <c r="AL51" i="23" s="1"/>
  <c r="R51" i="23" a="1"/>
  <c r="R51" i="23" s="1"/>
  <c r="CO51" i="23" a="1"/>
  <c r="CO51" i="23" s="1"/>
  <c r="V51" i="23" a="1"/>
  <c r="V51" i="23" s="1"/>
  <c r="BS51" i="23" a="1"/>
  <c r="BS51" i="23" s="1"/>
  <c r="BU51" i="23" a="1"/>
  <c r="BU51" i="23" s="1"/>
  <c r="AT51" i="23" a="1"/>
  <c r="AT51" i="23" s="1"/>
  <c r="G51" i="23" a="1"/>
  <c r="G51" i="23" s="1"/>
  <c r="AQ51" i="23" a="1"/>
  <c r="AQ51" i="23" s="1"/>
  <c r="CR51" i="23" a="1"/>
  <c r="CR51" i="23" s="1"/>
  <c r="CF51" i="23" a="1"/>
  <c r="CF51" i="23" s="1"/>
  <c r="CJ51" i="23" a="1"/>
  <c r="CJ51" i="23" s="1"/>
  <c r="BG51" i="23" a="1"/>
  <c r="BG51" i="23" s="1"/>
  <c r="N51" i="23" a="1"/>
  <c r="N51" i="23" s="1"/>
  <c r="X52" i="23" l="1" a="1"/>
  <c r="X52" i="23" s="1"/>
  <c r="DK52" i="23" a="1"/>
  <c r="DK52" i="23" s="1"/>
  <c r="BW52" i="23" a="1"/>
  <c r="BW52" i="23" s="1"/>
  <c r="AD52" i="23" a="1"/>
  <c r="AD52" i="23" s="1"/>
  <c r="J52" i="23" a="1"/>
  <c r="J52" i="23" s="1"/>
  <c r="AQ52" i="23" a="1"/>
  <c r="AQ52" i="23" s="1"/>
  <c r="C52" i="23" a="1"/>
  <c r="C52" i="23" s="1"/>
  <c r="CF52" i="23" a="1"/>
  <c r="CF52" i="23" s="1"/>
  <c r="AX52" i="23" a="1"/>
  <c r="AX52" i="23" s="1"/>
  <c r="BN52" i="23" a="1"/>
  <c r="BN52" i="23" s="1"/>
  <c r="AG52" i="23" a="1"/>
  <c r="AG52" i="23" s="1"/>
  <c r="AZ52" i="23" a="1"/>
  <c r="AZ52" i="23" s="1"/>
  <c r="BG52" i="23" a="1"/>
  <c r="BG52" i="23" s="1"/>
  <c r="A53" i="23"/>
  <c r="AO52" i="23" a="1"/>
  <c r="AO52" i="23" s="1"/>
  <c r="AB52" i="23" a="1"/>
  <c r="AB52" i="23" s="1"/>
  <c r="CJ52" i="23" a="1"/>
  <c r="CJ52" i="23" s="1"/>
  <c r="AW52" i="23" a="1"/>
  <c r="AW52" i="23" s="1"/>
  <c r="BK52" i="23" a="1"/>
  <c r="BK52" i="23" s="1"/>
  <c r="CM52" i="23" a="1"/>
  <c r="CM52" i="23" s="1"/>
  <c r="DJ52" i="23" a="1"/>
  <c r="DJ52" i="23" s="1"/>
  <c r="BV52" i="23" a="1"/>
  <c r="BV52" i="23" s="1"/>
  <c r="S52" i="23" a="1"/>
  <c r="S52" i="23" s="1"/>
  <c r="CN52" i="23" a="1"/>
  <c r="CN52" i="23" s="1"/>
  <c r="O52" i="23" a="1"/>
  <c r="O52" i="23" s="1"/>
  <c r="CL52" i="23" a="1"/>
  <c r="CL52" i="23" s="1"/>
  <c r="BL52" i="23" a="1"/>
  <c r="BL52" i="23" s="1"/>
  <c r="AK52" i="23" a="1"/>
  <c r="AK52" i="23" s="1"/>
  <c r="BP52" i="23" a="1"/>
  <c r="BP52" i="23" s="1"/>
  <c r="BZ52" i="23" a="1"/>
  <c r="BZ52" i="23" s="1"/>
  <c r="CK52" i="23" a="1"/>
  <c r="CK52" i="23" s="1"/>
  <c r="R52" i="23" a="1"/>
  <c r="R52" i="23" s="1"/>
  <c r="BJ52" i="23" a="1"/>
  <c r="BJ52" i="23" s="1"/>
  <c r="L52" i="23" a="1"/>
  <c r="L52" i="23" s="1"/>
  <c r="CH52" i="23" a="1"/>
  <c r="CH52" i="23" s="1"/>
  <c r="AH52" i="23" a="1"/>
  <c r="AH52" i="23" s="1"/>
  <c r="CB52" i="23" a="1"/>
  <c r="CB52" i="23" s="1"/>
  <c r="BM52" i="23" a="1"/>
  <c r="BM52" i="23" s="1"/>
  <c r="CR52" i="23" a="1"/>
  <c r="CR52" i="23" s="1"/>
  <c r="P52" i="23" a="1"/>
  <c r="P52" i="23" s="1"/>
  <c r="BQ52" i="23" a="1"/>
  <c r="BQ52" i="23" s="1"/>
  <c r="CP52" i="23" a="1"/>
  <c r="CP52" i="23" s="1"/>
  <c r="I52" i="23" a="1"/>
  <c r="I52" i="23" s="1"/>
  <c r="AR52" i="23" a="1"/>
  <c r="AR52" i="23" s="1"/>
  <c r="H52" i="23" a="1"/>
  <c r="H52" i="23" s="1"/>
  <c r="AN52" i="23" a="1"/>
  <c r="AN52" i="23" s="1"/>
  <c r="CD52" i="23" a="1"/>
  <c r="CD52" i="23" s="1"/>
  <c r="BY52" i="23" a="1"/>
  <c r="BY52" i="23" s="1"/>
  <c r="CQ52" i="23" a="1"/>
  <c r="CQ52" i="23" s="1"/>
  <c r="AY52" i="23" a="1"/>
  <c r="AY52" i="23" s="1"/>
  <c r="E52" i="23" a="1"/>
  <c r="E52" i="23" s="1"/>
  <c r="CA52" i="23" a="1"/>
  <c r="CA52" i="23" s="1"/>
  <c r="W52" i="23" a="1"/>
  <c r="W52" i="23" s="1"/>
  <c r="K52" i="23" a="1"/>
  <c r="K52" i="23" s="1"/>
  <c r="AS52" i="23" a="1"/>
  <c r="AS52" i="23" s="1"/>
  <c r="AP52" i="23" a="1"/>
  <c r="AP52" i="23" s="1"/>
  <c r="CE52" i="23" a="1"/>
  <c r="CE52" i="23" s="1"/>
  <c r="AT52" i="23" a="1"/>
  <c r="AT52" i="23" s="1"/>
  <c r="AL52" i="23" a="1"/>
  <c r="AL52" i="23" s="1"/>
  <c r="AU52" i="23" a="1"/>
  <c r="AU52" i="23" s="1"/>
  <c r="CG52" i="23" a="1"/>
  <c r="CG52" i="23" s="1"/>
  <c r="BU52" i="23" a="1"/>
  <c r="BU52" i="23" s="1"/>
  <c r="Y52" i="23" a="1"/>
  <c r="Y52" i="23" s="1"/>
  <c r="BR52" i="23" a="1"/>
  <c r="BR52" i="23" s="1"/>
  <c r="AV52" i="23" a="1"/>
  <c r="AV52" i="23" s="1"/>
  <c r="G52" i="23" a="1"/>
  <c r="G52" i="23" s="1"/>
  <c r="AM52" i="23" a="1"/>
  <c r="AM52" i="23" s="1"/>
  <c r="AA52" i="23" a="1"/>
  <c r="AA52" i="23" s="1"/>
  <c r="M52" i="23" a="1"/>
  <c r="M52" i="23" s="1"/>
  <c r="BB52" i="23" a="1"/>
  <c r="BB52" i="23" s="1"/>
  <c r="BT52" i="23" a="1"/>
  <c r="BT52" i="23" s="1"/>
  <c r="BD52" i="23" a="1"/>
  <c r="BD52" i="23" s="1"/>
  <c r="BA52" i="23" a="1"/>
  <c r="BA52" i="23" s="1"/>
  <c r="BO52" i="23" a="1"/>
  <c r="BO52" i="23" s="1"/>
  <c r="BF52" i="23" a="1"/>
  <c r="BF52" i="23" s="1"/>
  <c r="AF52" i="23" a="1"/>
  <c r="AF52" i="23" s="1"/>
  <c r="CC52" i="23" a="1"/>
  <c r="CC52" i="23" s="1"/>
  <c r="BC52" i="23" a="1"/>
  <c r="BC52" i="23" s="1"/>
  <c r="BX52" i="23" a="1"/>
  <c r="BX52" i="23" s="1"/>
  <c r="F52" i="23" a="1"/>
  <c r="F52" i="23" s="1"/>
  <c r="U52" i="23" a="1"/>
  <c r="U52" i="23" s="1"/>
  <c r="AC52" i="23" a="1"/>
  <c r="AC52" i="23" s="1"/>
  <c r="Q52" i="23" a="1"/>
  <c r="Q52" i="23" s="1"/>
  <c r="AE52" i="23" a="1"/>
  <c r="AE52" i="23" s="1"/>
  <c r="BI52" i="23" a="1"/>
  <c r="BI52" i="23" s="1"/>
  <c r="Z52" i="23" a="1"/>
  <c r="Z52" i="23" s="1"/>
  <c r="AJ52" i="23" a="1"/>
  <c r="AJ52" i="23" s="1"/>
  <c r="V52" i="23" a="1"/>
  <c r="V52" i="23" s="1"/>
  <c r="AI52" i="23" a="1"/>
  <c r="AI52" i="23" s="1"/>
  <c r="CI52" i="23" a="1"/>
  <c r="CI52" i="23" s="1"/>
  <c r="T52" i="23" a="1"/>
  <c r="T52" i="23" s="1"/>
  <c r="BE52" i="23" a="1"/>
  <c r="BE52" i="23" s="1"/>
  <c r="BH52" i="23" a="1"/>
  <c r="BH52" i="23" s="1"/>
  <c r="N52" i="23" a="1"/>
  <c r="N52" i="23" s="1"/>
  <c r="D52" i="23" a="1"/>
  <c r="D52" i="23" s="1"/>
  <c r="BS52" i="23" a="1"/>
  <c r="BS52" i="23" s="1"/>
  <c r="CO52" i="23" a="1"/>
  <c r="CO52" i="23" s="1"/>
  <c r="BK53" i="23" l="1" a="1"/>
  <c r="BK53" i="23" s="1"/>
  <c r="AI53" i="23" a="1"/>
  <c r="AI53" i="23" s="1"/>
  <c r="DK53" i="23" a="1"/>
  <c r="DK53" i="23" s="1"/>
  <c r="AZ53" i="23" a="1"/>
  <c r="AZ53" i="23" s="1"/>
  <c r="AT53" i="23" a="1"/>
  <c r="AT53" i="23" s="1"/>
  <c r="CQ53" i="23" a="1"/>
  <c r="CQ53" i="23" s="1"/>
  <c r="AK53" i="23" a="1"/>
  <c r="AK53" i="23" s="1"/>
  <c r="W53" i="23" a="1"/>
  <c r="W53" i="23" s="1"/>
  <c r="D53" i="23" a="1"/>
  <c r="D53" i="23" s="1"/>
  <c r="CC53" i="23" a="1"/>
  <c r="CC53" i="23" s="1"/>
  <c r="BW53" i="23" a="1"/>
  <c r="BW53" i="23" s="1"/>
  <c r="T53" i="23" a="1"/>
  <c r="T53" i="23" s="1"/>
  <c r="AJ53" i="23" a="1"/>
  <c r="AJ53" i="23" s="1"/>
  <c r="BX53" i="23" a="1"/>
  <c r="BX53" i="23" s="1"/>
  <c r="CM53" i="23" a="1"/>
  <c r="CM53" i="23" s="1"/>
  <c r="X53" i="23" a="1"/>
  <c r="X53" i="23" s="1"/>
  <c r="CJ53" i="23" a="1"/>
  <c r="CJ53" i="23" s="1"/>
  <c r="U53" i="23" a="1"/>
  <c r="U53" i="23" s="1"/>
  <c r="K53" i="23" a="1"/>
  <c r="K53" i="23" s="1"/>
  <c r="BV53" i="23" a="1"/>
  <c r="BV53" i="23" s="1"/>
  <c r="AF53" i="23" a="1"/>
  <c r="AF53" i="23" s="1"/>
  <c r="CH53" i="23" a="1"/>
  <c r="CH53" i="23" s="1"/>
  <c r="AU53" i="23" a="1"/>
  <c r="AU53" i="23" s="1"/>
  <c r="BN53" i="23" a="1"/>
  <c r="BN53" i="23" s="1"/>
  <c r="J53" i="23" a="1"/>
  <c r="J53" i="23" s="1"/>
  <c r="AD53" i="23" a="1"/>
  <c r="AD53" i="23" s="1"/>
  <c r="V53" i="23" a="1"/>
  <c r="V53" i="23" s="1"/>
  <c r="CP53" i="23" a="1"/>
  <c r="CP53" i="23" s="1"/>
  <c r="F53" i="23" a="1"/>
  <c r="F53" i="23" s="1"/>
  <c r="L53" i="23" a="1"/>
  <c r="L53" i="23" s="1"/>
  <c r="AN53" i="23" a="1"/>
  <c r="AN53" i="23" s="1"/>
  <c r="AC53" i="23" a="1"/>
  <c r="AC53" i="23" s="1"/>
  <c r="CD53" i="23" a="1"/>
  <c r="CD53" i="23" s="1"/>
  <c r="BU53" i="23" a="1"/>
  <c r="BU53" i="23" s="1"/>
  <c r="BT53" i="23" a="1"/>
  <c r="BT53" i="23" s="1"/>
  <c r="BO53" i="23" a="1"/>
  <c r="BO53" i="23" s="1"/>
  <c r="AA53" i="23" a="1"/>
  <c r="AA53" i="23" s="1"/>
  <c r="A54" i="23"/>
  <c r="AS53" i="23" a="1"/>
  <c r="AS53" i="23" s="1"/>
  <c r="AV53" i="23" a="1"/>
  <c r="AV53" i="23" s="1"/>
  <c r="BR53" i="23" a="1"/>
  <c r="BR53" i="23" s="1"/>
  <c r="AX53" i="23" a="1"/>
  <c r="AX53" i="23" s="1"/>
  <c r="AW53" i="23" a="1"/>
  <c r="AW53" i="23" s="1"/>
  <c r="BF53" i="23" a="1"/>
  <c r="BF53" i="23" s="1"/>
  <c r="BC53" i="23" a="1"/>
  <c r="BC53" i="23" s="1"/>
  <c r="CB53" i="23" a="1"/>
  <c r="CB53" i="23" s="1"/>
  <c r="BE53" i="23" a="1"/>
  <c r="BE53" i="23" s="1"/>
  <c r="R53" i="23" a="1"/>
  <c r="R53" i="23" s="1"/>
  <c r="BA53" i="23" a="1"/>
  <c r="BA53" i="23" s="1"/>
  <c r="M53" i="23" a="1"/>
  <c r="M53" i="23" s="1"/>
  <c r="O53" i="23" a="1"/>
  <c r="O53" i="23" s="1"/>
  <c r="BQ53" i="23" a="1"/>
  <c r="BQ53" i="23" s="1"/>
  <c r="BZ53" i="23" a="1"/>
  <c r="BZ53" i="23" s="1"/>
  <c r="AG53" i="23" a="1"/>
  <c r="AG53" i="23" s="1"/>
  <c r="P53" i="23" a="1"/>
  <c r="P53" i="23" s="1"/>
  <c r="BY53" i="23" a="1"/>
  <c r="BY53" i="23" s="1"/>
  <c r="N53" i="23" a="1"/>
  <c r="N53" i="23" s="1"/>
  <c r="BM53" i="23" a="1"/>
  <c r="BM53" i="23" s="1"/>
  <c r="CA53" i="23" a="1"/>
  <c r="CA53" i="23" s="1"/>
  <c r="I53" i="23" a="1"/>
  <c r="I53" i="23" s="1"/>
  <c r="AM53" i="23" a="1"/>
  <c r="AM53" i="23" s="1"/>
  <c r="BG53" i="23" a="1"/>
  <c r="BG53" i="23" s="1"/>
  <c r="CF53" i="23" a="1"/>
  <c r="CF53" i="23" s="1"/>
  <c r="AH53" i="23" a="1"/>
  <c r="AH53" i="23" s="1"/>
  <c r="H53" i="23" a="1"/>
  <c r="H53" i="23" s="1"/>
  <c r="CG53" i="23" a="1"/>
  <c r="CG53" i="23" s="1"/>
  <c r="S53" i="23" a="1"/>
  <c r="S53" i="23" s="1"/>
  <c r="BS53" i="23" a="1"/>
  <c r="BS53" i="23" s="1"/>
  <c r="DJ53" i="23" a="1"/>
  <c r="DJ53" i="23" s="1"/>
  <c r="BP53" i="23" a="1"/>
  <c r="BP53" i="23" s="1"/>
  <c r="AL53" i="23" a="1"/>
  <c r="AL53" i="23" s="1"/>
  <c r="BI53" i="23" a="1"/>
  <c r="BI53" i="23" s="1"/>
  <c r="AP53" i="23" a="1"/>
  <c r="AP53" i="23" s="1"/>
  <c r="AB53" i="23" a="1"/>
  <c r="AB53" i="23" s="1"/>
  <c r="AY53" i="23" a="1"/>
  <c r="AY53" i="23" s="1"/>
  <c r="CK53" i="23" a="1"/>
  <c r="CK53" i="23" s="1"/>
  <c r="CO53" i="23" a="1"/>
  <c r="CO53" i="23" s="1"/>
  <c r="Y53" i="23" a="1"/>
  <c r="Y53" i="23" s="1"/>
  <c r="Q53" i="23" a="1"/>
  <c r="Q53" i="23" s="1"/>
  <c r="AO53" i="23" a="1"/>
  <c r="AO53" i="23" s="1"/>
  <c r="BJ53" i="23" a="1"/>
  <c r="BJ53" i="23" s="1"/>
  <c r="CE53" i="23" a="1"/>
  <c r="CE53" i="23" s="1"/>
  <c r="AQ53" i="23" a="1"/>
  <c r="AQ53" i="23" s="1"/>
  <c r="BH53" i="23" a="1"/>
  <c r="BH53" i="23" s="1"/>
  <c r="CN53" i="23" a="1"/>
  <c r="CN53" i="23" s="1"/>
  <c r="E53" i="23" a="1"/>
  <c r="E53" i="23" s="1"/>
  <c r="CR53" i="23" a="1"/>
  <c r="CR53" i="23" s="1"/>
  <c r="CI53" i="23" a="1"/>
  <c r="CI53" i="23" s="1"/>
  <c r="BD53" i="23" a="1"/>
  <c r="BD53" i="23" s="1"/>
  <c r="BB53" i="23" a="1"/>
  <c r="BB53" i="23" s="1"/>
  <c r="AE53" i="23" a="1"/>
  <c r="AE53" i="23" s="1"/>
  <c r="C53" i="23" a="1"/>
  <c r="C53" i="23" s="1"/>
  <c r="BL53" i="23" a="1"/>
  <c r="BL53" i="23" s="1"/>
  <c r="CL53" i="23" a="1"/>
  <c r="CL53" i="23" s="1"/>
  <c r="Z53" i="23" a="1"/>
  <c r="Z53" i="23" s="1"/>
  <c r="AR53" i="23" a="1"/>
  <c r="AR53" i="23" s="1"/>
  <c r="G53" i="23" a="1"/>
  <c r="G53" i="23" s="1"/>
  <c r="D54" i="23" l="1" a="1"/>
  <c r="D54" i="23" s="1"/>
  <c r="AU54" i="23" a="1"/>
  <c r="AU54" i="23" s="1"/>
  <c r="BT54" i="23" a="1"/>
  <c r="BT54" i="23" s="1"/>
  <c r="AY54" i="23" a="1"/>
  <c r="AY54" i="23" s="1"/>
  <c r="AB54" i="23" a="1"/>
  <c r="AB54" i="23" s="1"/>
  <c r="BU54" i="23" a="1"/>
  <c r="BU54" i="23" s="1"/>
  <c r="BR54" i="23" a="1"/>
  <c r="BR54" i="23" s="1"/>
  <c r="N54" i="23" a="1"/>
  <c r="N54" i="23" s="1"/>
  <c r="Q54" i="23" a="1"/>
  <c r="Q54" i="23" s="1"/>
  <c r="BD54" i="23" a="1"/>
  <c r="BD54" i="23" s="1"/>
  <c r="BW54" i="23" a="1"/>
  <c r="BW54" i="23" s="1"/>
  <c r="AF54" i="23" a="1"/>
  <c r="AF54" i="23" s="1"/>
  <c r="AN54" i="23" a="1"/>
  <c r="AN54" i="23" s="1"/>
  <c r="CA54" i="23" a="1"/>
  <c r="CA54" i="23" s="1"/>
  <c r="BH54" i="23" a="1"/>
  <c r="BH54" i="23" s="1"/>
  <c r="CK54" i="23" a="1"/>
  <c r="CK54" i="23" s="1"/>
  <c r="J54" i="23" a="1"/>
  <c r="J54" i="23" s="1"/>
  <c r="CO54" i="23" a="1"/>
  <c r="CO54" i="23" s="1"/>
  <c r="W54" i="23" a="1"/>
  <c r="W54" i="23" s="1"/>
  <c r="AP54" i="23" a="1"/>
  <c r="AP54" i="23" s="1"/>
  <c r="BV54" i="23" a="1"/>
  <c r="BV54" i="23" s="1"/>
  <c r="BS54" i="23" a="1"/>
  <c r="BS54" i="23" s="1"/>
  <c r="F54" i="23" a="1"/>
  <c r="F54" i="23" s="1"/>
  <c r="AG54" i="23" a="1"/>
  <c r="AG54" i="23" s="1"/>
  <c r="AH54" i="23" a="1"/>
  <c r="AH54" i="23" s="1"/>
  <c r="AC54" i="23" a="1"/>
  <c r="AC54" i="23" s="1"/>
  <c r="BX54" i="23" a="1"/>
  <c r="BX54" i="23" s="1"/>
  <c r="K54" i="23" a="1"/>
  <c r="K54" i="23" s="1"/>
  <c r="L54" i="23" a="1"/>
  <c r="L54" i="23" s="1"/>
  <c r="CE54" i="23" a="1"/>
  <c r="CE54" i="23" s="1"/>
  <c r="CM54" i="23" a="1"/>
  <c r="CM54" i="23" s="1"/>
  <c r="AM54" i="23" a="1"/>
  <c r="AM54" i="23" s="1"/>
  <c r="AQ54" i="23" a="1"/>
  <c r="AQ54" i="23" s="1"/>
  <c r="DK54" i="23" a="1"/>
  <c r="DK54" i="23" s="1"/>
  <c r="CF54" i="23" a="1"/>
  <c r="CF54" i="23" s="1"/>
  <c r="AS54" i="23" a="1"/>
  <c r="AS54" i="23" s="1"/>
  <c r="T54" i="23" a="1"/>
  <c r="T54" i="23" s="1"/>
  <c r="CG54" i="23" a="1"/>
  <c r="CG54" i="23" s="1"/>
  <c r="AX54" i="23" a="1"/>
  <c r="AX54" i="23" s="1"/>
  <c r="V54" i="23" a="1"/>
  <c r="V54" i="23" s="1"/>
  <c r="AI54" i="23" a="1"/>
  <c r="AI54" i="23" s="1"/>
  <c r="M54" i="23" a="1"/>
  <c r="M54" i="23" s="1"/>
  <c r="AO54" i="23" a="1"/>
  <c r="AO54" i="23" s="1"/>
  <c r="CP54" i="23" a="1"/>
  <c r="CP54" i="23" s="1"/>
  <c r="G54" i="23" a="1"/>
  <c r="G54" i="23" s="1"/>
  <c r="Z54" i="23" a="1"/>
  <c r="Z54" i="23" s="1"/>
  <c r="AV54" i="23" a="1"/>
  <c r="AV54" i="23" s="1"/>
  <c r="R54" i="23" a="1"/>
  <c r="R54" i="23" s="1"/>
  <c r="CJ54" i="23" a="1"/>
  <c r="CJ54" i="23" s="1"/>
  <c r="BM54" i="23" a="1"/>
  <c r="BM54" i="23" s="1"/>
  <c r="BF54" i="23" a="1"/>
  <c r="BF54" i="23" s="1"/>
  <c r="X54" i="23" a="1"/>
  <c r="X54" i="23" s="1"/>
  <c r="CN54" i="23" a="1"/>
  <c r="CN54" i="23" s="1"/>
  <c r="C54" i="23" a="1"/>
  <c r="C54" i="23" s="1"/>
  <c r="CQ54" i="23" a="1"/>
  <c r="CQ54" i="23" s="1"/>
  <c r="BO54" i="23" a="1"/>
  <c r="BO54" i="23" s="1"/>
  <c r="AL54" i="23" a="1"/>
  <c r="AL54" i="23" s="1"/>
  <c r="AR54" i="23" a="1"/>
  <c r="AR54" i="23" s="1"/>
  <c r="AA54" i="23" a="1"/>
  <c r="AA54" i="23" s="1"/>
  <c r="BP54" i="23" a="1"/>
  <c r="BP54" i="23" s="1"/>
  <c r="BC54" i="23" a="1"/>
  <c r="BC54" i="23" s="1"/>
  <c r="P54" i="23" a="1"/>
  <c r="P54" i="23" s="1"/>
  <c r="S54" i="23" a="1"/>
  <c r="S54" i="23" s="1"/>
  <c r="AD54" i="23" a="1"/>
  <c r="AD54" i="23" s="1"/>
  <c r="AZ54" i="23" a="1"/>
  <c r="AZ54" i="23" s="1"/>
  <c r="BB54" i="23" a="1"/>
  <c r="BB54" i="23" s="1"/>
  <c r="BA54" i="23" a="1"/>
  <c r="BA54" i="23" s="1"/>
  <c r="BJ54" i="23" a="1"/>
  <c r="BJ54" i="23" s="1"/>
  <c r="CL54" i="23" a="1"/>
  <c r="CL54" i="23" s="1"/>
  <c r="BG54" i="23" a="1"/>
  <c r="BG54" i="23" s="1"/>
  <c r="CH54" i="23" a="1"/>
  <c r="CH54" i="23" s="1"/>
  <c r="H54" i="23" a="1"/>
  <c r="H54" i="23" s="1"/>
  <c r="BQ54" i="23" a="1"/>
  <c r="BQ54" i="23" s="1"/>
  <c r="A55" i="23"/>
  <c r="AT54" i="23" a="1"/>
  <c r="AT54" i="23" s="1"/>
  <c r="CD54" i="23" a="1"/>
  <c r="CD54" i="23" s="1"/>
  <c r="AW54" i="23" a="1"/>
  <c r="AW54" i="23" s="1"/>
  <c r="BI54" i="23" a="1"/>
  <c r="BI54" i="23" s="1"/>
  <c r="BZ54" i="23" a="1"/>
  <c r="BZ54" i="23" s="1"/>
  <c r="BK54" i="23" a="1"/>
  <c r="BK54" i="23" s="1"/>
  <c r="BE54" i="23" a="1"/>
  <c r="BE54" i="23" s="1"/>
  <c r="I54" i="23" a="1"/>
  <c r="I54" i="23" s="1"/>
  <c r="BY54" i="23" a="1"/>
  <c r="BY54" i="23" s="1"/>
  <c r="AE54" i="23" a="1"/>
  <c r="AE54" i="23" s="1"/>
  <c r="BN54" i="23" a="1"/>
  <c r="BN54" i="23" s="1"/>
  <c r="U54" i="23" a="1"/>
  <c r="U54" i="23" s="1"/>
  <c r="CI54" i="23" a="1"/>
  <c r="CI54" i="23" s="1"/>
  <c r="CC54" i="23" a="1"/>
  <c r="CC54" i="23" s="1"/>
  <c r="AK54" i="23" a="1"/>
  <c r="AK54" i="23" s="1"/>
  <c r="Y54" i="23" a="1"/>
  <c r="Y54" i="23" s="1"/>
  <c r="CR54" i="23" a="1"/>
  <c r="CR54" i="23" s="1"/>
  <c r="BL54" i="23" a="1"/>
  <c r="BL54" i="23" s="1"/>
  <c r="CB54" i="23" a="1"/>
  <c r="CB54" i="23" s="1"/>
  <c r="DJ54" i="23" a="1"/>
  <c r="DJ54" i="23" s="1"/>
  <c r="E54" i="23" a="1"/>
  <c r="E54" i="23" s="1"/>
  <c r="O54" i="23" a="1"/>
  <c r="O54" i="23" s="1"/>
  <c r="AJ54" i="23" a="1"/>
  <c r="AJ54" i="23" s="1"/>
  <c r="AK55" i="23" l="1" a="1"/>
  <c r="AK55" i="23" s="1"/>
  <c r="AV55" i="23" a="1"/>
  <c r="AV55" i="23" s="1"/>
  <c r="CN55" i="23" a="1"/>
  <c r="CN55" i="23" s="1"/>
  <c r="CK55" i="23" a="1"/>
  <c r="CK55" i="23" s="1"/>
  <c r="S55" i="23" a="1"/>
  <c r="S55" i="23" s="1"/>
  <c r="AT55" i="23" a="1"/>
  <c r="AT55" i="23" s="1"/>
  <c r="AX55" i="23" a="1"/>
  <c r="AX55" i="23" s="1"/>
  <c r="AL55" i="23" a="1"/>
  <c r="AL55" i="23" s="1"/>
  <c r="F55" i="23" a="1"/>
  <c r="F55" i="23" s="1"/>
  <c r="BL55" i="23" a="1"/>
  <c r="BL55" i="23" s="1"/>
  <c r="CI55" i="23" a="1"/>
  <c r="CI55" i="23" s="1"/>
  <c r="BV55" i="23" a="1"/>
  <c r="BV55" i="23" s="1"/>
  <c r="V55" i="23" a="1"/>
  <c r="V55" i="23" s="1"/>
  <c r="AU55" i="23" a="1"/>
  <c r="AU55" i="23" s="1"/>
  <c r="BB55" i="23" a="1"/>
  <c r="BB55" i="23" s="1"/>
  <c r="AF55" i="23" a="1"/>
  <c r="AF55" i="23" s="1"/>
  <c r="W55" i="23" a="1"/>
  <c r="W55" i="23" s="1"/>
  <c r="K55" i="23" a="1"/>
  <c r="K55" i="23" s="1"/>
  <c r="AM55" i="23" a="1"/>
  <c r="AM55" i="23" s="1"/>
  <c r="BP55" i="23" a="1"/>
  <c r="BP55" i="23" s="1"/>
  <c r="DJ55" i="23" a="1"/>
  <c r="DJ55" i="23" s="1"/>
  <c r="BW55" i="23" a="1"/>
  <c r="BW55" i="23" s="1"/>
  <c r="E55" i="23" a="1"/>
  <c r="E55" i="23" s="1"/>
  <c r="AE55" i="23" a="1"/>
  <c r="AE55" i="23" s="1"/>
  <c r="BD55" i="23" a="1"/>
  <c r="BD55" i="23" s="1"/>
  <c r="CQ55" i="23" a="1"/>
  <c r="CQ55" i="23" s="1"/>
  <c r="DK55" i="23" a="1"/>
  <c r="DK55" i="23" s="1"/>
  <c r="CG55" i="23" a="1"/>
  <c r="CG55" i="23" s="1"/>
  <c r="AC55" i="23" a="1"/>
  <c r="AC55" i="23" s="1"/>
  <c r="M55" i="23" a="1"/>
  <c r="M55" i="23" s="1"/>
  <c r="BJ55" i="23" a="1"/>
  <c r="BJ55" i="23" s="1"/>
  <c r="AH55" i="23" a="1"/>
  <c r="AH55" i="23" s="1"/>
  <c r="BZ55" i="23" a="1"/>
  <c r="BZ55" i="23" s="1"/>
  <c r="CJ55" i="23" a="1"/>
  <c r="CJ55" i="23" s="1"/>
  <c r="U55" i="23" a="1"/>
  <c r="U55" i="23" s="1"/>
  <c r="BT55" i="23" a="1"/>
  <c r="BT55" i="23" s="1"/>
  <c r="BH55" i="23" a="1"/>
  <c r="BH55" i="23" s="1"/>
  <c r="J55" i="23" a="1"/>
  <c r="J55" i="23" s="1"/>
  <c r="AI55" i="23" a="1"/>
  <c r="AI55" i="23" s="1"/>
  <c r="BN55" i="23" a="1"/>
  <c r="BN55" i="23" s="1"/>
  <c r="CE55" i="23" a="1"/>
  <c r="CE55" i="23" s="1"/>
  <c r="AR55" i="23" a="1"/>
  <c r="AR55" i="23" s="1"/>
  <c r="BF55" i="23" a="1"/>
  <c r="BF55" i="23" s="1"/>
  <c r="R55" i="23" a="1"/>
  <c r="R55" i="23" s="1"/>
  <c r="BQ55" i="23" a="1"/>
  <c r="BQ55" i="23" s="1"/>
  <c r="AA55" i="23" a="1"/>
  <c r="AA55" i="23" s="1"/>
  <c r="AJ55" i="23" a="1"/>
  <c r="AJ55" i="23" s="1"/>
  <c r="AD55" i="23" a="1"/>
  <c r="AD55" i="23" s="1"/>
  <c r="BI55" i="23" a="1"/>
  <c r="BI55" i="23" s="1"/>
  <c r="T55" i="23" a="1"/>
  <c r="T55" i="23" s="1"/>
  <c r="AS55" i="23" a="1"/>
  <c r="AS55" i="23" s="1"/>
  <c r="BK55" i="23" a="1"/>
  <c r="BK55" i="23" s="1"/>
  <c r="P55" i="23" a="1"/>
  <c r="P55" i="23" s="1"/>
  <c r="I55" i="23" a="1"/>
  <c r="I55" i="23" s="1"/>
  <c r="BU55" i="23" a="1"/>
  <c r="BU55" i="23" s="1"/>
  <c r="CH55" i="23" a="1"/>
  <c r="CH55" i="23" s="1"/>
  <c r="BE55" i="23" a="1"/>
  <c r="BE55" i="23" s="1"/>
  <c r="BR55" i="23" a="1"/>
  <c r="BR55" i="23" s="1"/>
  <c r="X55" i="23" a="1"/>
  <c r="X55" i="23" s="1"/>
  <c r="A56" i="23"/>
  <c r="BO55" i="23" a="1"/>
  <c r="BO55" i="23" s="1"/>
  <c r="CB55" i="23" a="1"/>
  <c r="CB55" i="23" s="1"/>
  <c r="CA55" i="23" a="1"/>
  <c r="CA55" i="23" s="1"/>
  <c r="N55" i="23" a="1"/>
  <c r="N55" i="23" s="1"/>
  <c r="AQ55" i="23" a="1"/>
  <c r="AQ55" i="23" s="1"/>
  <c r="AG55" i="23" a="1"/>
  <c r="AG55" i="23" s="1"/>
  <c r="AZ55" i="23" a="1"/>
  <c r="AZ55" i="23" s="1"/>
  <c r="G55" i="23" a="1"/>
  <c r="G55" i="23" s="1"/>
  <c r="Q55" i="23" a="1"/>
  <c r="Q55" i="23" s="1"/>
  <c r="AO55" i="23" a="1"/>
  <c r="AO55" i="23" s="1"/>
  <c r="AW55" i="23" a="1"/>
  <c r="AW55" i="23" s="1"/>
  <c r="D55" i="23" a="1"/>
  <c r="D55" i="23" s="1"/>
  <c r="AN55" i="23" a="1"/>
  <c r="AN55" i="23" s="1"/>
  <c r="BY55" i="23" a="1"/>
  <c r="BY55" i="23" s="1"/>
  <c r="Z55" i="23" a="1"/>
  <c r="Z55" i="23" s="1"/>
  <c r="BX55" i="23" a="1"/>
  <c r="BX55" i="23" s="1"/>
  <c r="BS55" i="23" a="1"/>
  <c r="BS55" i="23" s="1"/>
  <c r="CP55" i="23" a="1"/>
  <c r="CP55" i="23" s="1"/>
  <c r="L55" i="23" a="1"/>
  <c r="L55" i="23" s="1"/>
  <c r="CM55" i="23" a="1"/>
  <c r="CM55" i="23" s="1"/>
  <c r="CF55" i="23" a="1"/>
  <c r="CF55" i="23" s="1"/>
  <c r="H55" i="23" a="1"/>
  <c r="H55" i="23" s="1"/>
  <c r="AB55" i="23" a="1"/>
  <c r="AB55" i="23" s="1"/>
  <c r="C55" i="23" a="1"/>
  <c r="C55" i="23" s="1"/>
  <c r="CR55" i="23" a="1"/>
  <c r="CR55" i="23" s="1"/>
  <c r="BC55" i="23" a="1"/>
  <c r="BC55" i="23" s="1"/>
  <c r="BG55" i="23" a="1"/>
  <c r="BG55" i="23" s="1"/>
  <c r="AY55" i="23" a="1"/>
  <c r="AY55" i="23" s="1"/>
  <c r="CL55" i="23" a="1"/>
  <c r="CL55" i="23" s="1"/>
  <c r="O55" i="23" a="1"/>
  <c r="O55" i="23" s="1"/>
  <c r="Y55" i="23" a="1"/>
  <c r="Y55" i="23" s="1"/>
  <c r="BM55" i="23" a="1"/>
  <c r="BM55" i="23" s="1"/>
  <c r="CD55" i="23" a="1"/>
  <c r="CD55" i="23" s="1"/>
  <c r="CC55" i="23" a="1"/>
  <c r="CC55" i="23" s="1"/>
  <c r="AP55" i="23" a="1"/>
  <c r="AP55" i="23" s="1"/>
  <c r="CO55" i="23" a="1"/>
  <c r="CO55" i="23" s="1"/>
  <c r="BA55" i="23" a="1"/>
  <c r="BA55" i="23" s="1"/>
  <c r="CI56" i="23" l="1" a="1"/>
  <c r="CI56" i="23" s="1"/>
  <c r="BA56" i="23" a="1"/>
  <c r="BA56" i="23" s="1"/>
  <c r="CN56" i="23" a="1"/>
  <c r="CN56" i="23" s="1"/>
  <c r="O56" i="23" a="1"/>
  <c r="O56" i="23" s="1"/>
  <c r="AE56" i="23" a="1"/>
  <c r="AE56" i="23" s="1"/>
  <c r="AU56" i="23" a="1"/>
  <c r="AU56" i="23" s="1"/>
  <c r="AY56" i="23" a="1"/>
  <c r="AY56" i="23" s="1"/>
  <c r="K56" i="23" a="1"/>
  <c r="K56" i="23" s="1"/>
  <c r="BD56" i="23" a="1"/>
  <c r="BD56" i="23" s="1"/>
  <c r="CD56" i="23" a="1"/>
  <c r="CD56" i="23" s="1"/>
  <c r="BL56" i="23" a="1"/>
  <c r="BL56" i="23" s="1"/>
  <c r="AP56" i="23" a="1"/>
  <c r="AP56" i="23" s="1"/>
  <c r="AB56" i="23" a="1"/>
  <c r="AB56" i="23" s="1"/>
  <c r="CC56" i="23" a="1"/>
  <c r="CC56" i="23" s="1"/>
  <c r="AW56" i="23" a="1"/>
  <c r="AW56" i="23" s="1"/>
  <c r="AV56" i="23" a="1"/>
  <c r="AV56" i="23" s="1"/>
  <c r="CO56" i="23" a="1"/>
  <c r="CO56" i="23" s="1"/>
  <c r="BU56" i="23" a="1"/>
  <c r="BU56" i="23" s="1"/>
  <c r="DJ56" i="23" a="1"/>
  <c r="DJ56" i="23" s="1"/>
  <c r="Z56" i="23" a="1"/>
  <c r="Z56" i="23" s="1"/>
  <c r="AI56" i="23" a="1"/>
  <c r="AI56" i="23" s="1"/>
  <c r="BN56" i="23" a="1"/>
  <c r="BN56" i="23" s="1"/>
  <c r="AN56" i="23" a="1"/>
  <c r="AN56" i="23" s="1"/>
  <c r="M56" i="23" a="1"/>
  <c r="M56" i="23" s="1"/>
  <c r="BO56" i="23" a="1"/>
  <c r="BO56" i="23" s="1"/>
  <c r="D56" i="23" a="1"/>
  <c r="D56" i="23" s="1"/>
  <c r="BF56" i="23" a="1"/>
  <c r="BF56" i="23" s="1"/>
  <c r="J56" i="23" a="1"/>
  <c r="J56" i="23" s="1"/>
  <c r="H56" i="23" a="1"/>
  <c r="H56" i="23" s="1"/>
  <c r="AS56" i="23" a="1"/>
  <c r="AS56" i="23" s="1"/>
  <c r="AM56" i="23" a="1"/>
  <c r="AM56" i="23" s="1"/>
  <c r="BY56" i="23" a="1"/>
  <c r="BY56" i="23" s="1"/>
  <c r="AT56" i="23" a="1"/>
  <c r="AT56" i="23" s="1"/>
  <c r="BS56" i="23" a="1"/>
  <c r="BS56" i="23" s="1"/>
  <c r="CQ56" i="23" a="1"/>
  <c r="CQ56" i="23" s="1"/>
  <c r="X56" i="23" a="1"/>
  <c r="X56" i="23" s="1"/>
  <c r="Y56" i="23" a="1"/>
  <c r="Y56" i="23" s="1"/>
  <c r="CJ56" i="23" a="1"/>
  <c r="CJ56" i="23" s="1"/>
  <c r="AG56" i="23" a="1"/>
  <c r="AG56" i="23" s="1"/>
  <c r="CH56" i="23" a="1"/>
  <c r="CH56" i="23" s="1"/>
  <c r="CG56" i="23" a="1"/>
  <c r="CG56" i="23" s="1"/>
  <c r="BX56" i="23" a="1"/>
  <c r="BX56" i="23" s="1"/>
  <c r="DK56" i="23" a="1"/>
  <c r="DK56" i="23" s="1"/>
  <c r="BB56" i="23" a="1"/>
  <c r="BB56" i="23" s="1"/>
  <c r="E56" i="23" a="1"/>
  <c r="E56" i="23" s="1"/>
  <c r="CE56" i="23" a="1"/>
  <c r="CE56" i="23" s="1"/>
  <c r="R56" i="23" a="1"/>
  <c r="R56" i="23" s="1"/>
  <c r="V56" i="23" a="1"/>
  <c r="V56" i="23" s="1"/>
  <c r="BK56" i="23" a="1"/>
  <c r="BK56" i="23" s="1"/>
  <c r="BR56" i="23" a="1"/>
  <c r="BR56" i="23" s="1"/>
  <c r="BQ56" i="23" a="1"/>
  <c r="BQ56" i="23" s="1"/>
  <c r="I56" i="23" a="1"/>
  <c r="I56" i="23" s="1"/>
  <c r="AR56" i="23" a="1"/>
  <c r="AR56" i="23" s="1"/>
  <c r="CF56" i="23" a="1"/>
  <c r="CF56" i="23" s="1"/>
  <c r="BV56" i="23" a="1"/>
  <c r="BV56" i="23" s="1"/>
  <c r="BI56" i="23" a="1"/>
  <c r="BI56" i="23" s="1"/>
  <c r="AF56" i="23" a="1"/>
  <c r="AF56" i="23" s="1"/>
  <c r="CM56" i="23" a="1"/>
  <c r="CM56" i="23" s="1"/>
  <c r="BT56" i="23" a="1"/>
  <c r="BT56" i="23" s="1"/>
  <c r="CP56" i="23" a="1"/>
  <c r="CP56" i="23" s="1"/>
  <c r="S56" i="23" a="1"/>
  <c r="S56" i="23" s="1"/>
  <c r="A57" i="23"/>
  <c r="T56" i="23" a="1"/>
  <c r="T56" i="23" s="1"/>
  <c r="AA56" i="23" a="1"/>
  <c r="AA56" i="23" s="1"/>
  <c r="AJ56" i="23" a="1"/>
  <c r="AJ56" i="23" s="1"/>
  <c r="BH56" i="23" a="1"/>
  <c r="BH56" i="23" s="1"/>
  <c r="F56" i="23" a="1"/>
  <c r="F56" i="23" s="1"/>
  <c r="BW56" i="23" a="1"/>
  <c r="BW56" i="23" s="1"/>
  <c r="C56" i="23" a="1"/>
  <c r="C56" i="23" s="1"/>
  <c r="CK56" i="23" a="1"/>
  <c r="CK56" i="23" s="1"/>
  <c r="N56" i="23" a="1"/>
  <c r="N56" i="23" s="1"/>
  <c r="CL56" i="23" a="1"/>
  <c r="CL56" i="23" s="1"/>
  <c r="CB56" i="23" a="1"/>
  <c r="CB56" i="23" s="1"/>
  <c r="CA56" i="23" a="1"/>
  <c r="CA56" i="23" s="1"/>
  <c r="AC56" i="23" a="1"/>
  <c r="AC56" i="23" s="1"/>
  <c r="BE56" i="23" a="1"/>
  <c r="BE56" i="23" s="1"/>
  <c r="W56" i="23" a="1"/>
  <c r="W56" i="23" s="1"/>
  <c r="U56" i="23" a="1"/>
  <c r="U56" i="23" s="1"/>
  <c r="CR56" i="23" a="1"/>
  <c r="CR56" i="23" s="1"/>
  <c r="AL56" i="23" a="1"/>
  <c r="AL56" i="23" s="1"/>
  <c r="G56" i="23" a="1"/>
  <c r="G56" i="23" s="1"/>
  <c r="BP56" i="23" a="1"/>
  <c r="BP56" i="23" s="1"/>
  <c r="AK56" i="23" a="1"/>
  <c r="AK56" i="23" s="1"/>
  <c r="BM56" i="23" a="1"/>
  <c r="BM56" i="23" s="1"/>
  <c r="AH56" i="23" a="1"/>
  <c r="AH56" i="23" s="1"/>
  <c r="BZ56" i="23" a="1"/>
  <c r="BZ56" i="23" s="1"/>
  <c r="P56" i="23" a="1"/>
  <c r="P56" i="23" s="1"/>
  <c r="AX56" i="23" a="1"/>
  <c r="AX56" i="23" s="1"/>
  <c r="Q56" i="23" a="1"/>
  <c r="Q56" i="23" s="1"/>
  <c r="BC56" i="23" a="1"/>
  <c r="BC56" i="23" s="1"/>
  <c r="AO56" i="23" a="1"/>
  <c r="AO56" i="23" s="1"/>
  <c r="AQ56" i="23" a="1"/>
  <c r="AQ56" i="23" s="1"/>
  <c r="AZ56" i="23" a="1"/>
  <c r="AZ56" i="23" s="1"/>
  <c r="BJ56" i="23" a="1"/>
  <c r="BJ56" i="23" s="1"/>
  <c r="BG56" i="23" a="1"/>
  <c r="BG56" i="23" s="1"/>
  <c r="L56" i="23" a="1"/>
  <c r="L56" i="23" s="1"/>
  <c r="AD56" i="23" a="1"/>
  <c r="AD56" i="23" s="1"/>
  <c r="CQ57" i="23" l="1" a="1"/>
  <c r="CQ57" i="23" s="1"/>
  <c r="AD57" i="23" a="1"/>
  <c r="AD57" i="23" s="1"/>
  <c r="BI57" i="23" a="1"/>
  <c r="BI57" i="23" s="1"/>
  <c r="CP57" i="23" a="1"/>
  <c r="CP57" i="23" s="1"/>
  <c r="CD57" i="23" a="1"/>
  <c r="CD57" i="23" s="1"/>
  <c r="BU57" i="23" a="1"/>
  <c r="BU57" i="23" s="1"/>
  <c r="AE57" i="23" a="1"/>
  <c r="AE57" i="23" s="1"/>
  <c r="CL57" i="23" a="1"/>
  <c r="CL57" i="23" s="1"/>
  <c r="AU57" i="23" a="1"/>
  <c r="AU57" i="23" s="1"/>
  <c r="I57" i="23" a="1"/>
  <c r="I57" i="23" s="1"/>
  <c r="BN57" i="23" a="1"/>
  <c r="BN57" i="23" s="1"/>
  <c r="BA57" i="23" a="1"/>
  <c r="BA57" i="23" s="1"/>
  <c r="AK57" i="23" a="1"/>
  <c r="AK57" i="23" s="1"/>
  <c r="CM57" i="23" a="1"/>
  <c r="CM57" i="23" s="1"/>
  <c r="BE57" i="23" a="1"/>
  <c r="BE57" i="23" s="1"/>
  <c r="BG57" i="23" a="1"/>
  <c r="BG57" i="23" s="1"/>
  <c r="BD57" i="23" a="1"/>
  <c r="BD57" i="23" s="1"/>
  <c r="AX57" i="23" a="1"/>
  <c r="AX57" i="23" s="1"/>
  <c r="AF57" i="23" a="1"/>
  <c r="AF57" i="23" s="1"/>
  <c r="CJ57" i="23" a="1"/>
  <c r="CJ57" i="23" s="1"/>
  <c r="AQ57" i="23" a="1"/>
  <c r="AQ57" i="23" s="1"/>
  <c r="U57" i="23" a="1"/>
  <c r="U57" i="23" s="1"/>
  <c r="C57" i="23" a="1"/>
  <c r="C57" i="23" s="1"/>
  <c r="CH57" i="23" a="1"/>
  <c r="CH57" i="23" s="1"/>
  <c r="BP57" i="23" a="1"/>
  <c r="BP57" i="23" s="1"/>
  <c r="BR57" i="23" a="1"/>
  <c r="BR57" i="23" s="1"/>
  <c r="CI57" i="23" a="1"/>
  <c r="CI57" i="23" s="1"/>
  <c r="CO57" i="23" a="1"/>
  <c r="CO57" i="23" s="1"/>
  <c r="O57" i="23" a="1"/>
  <c r="O57" i="23" s="1"/>
  <c r="CF57" i="23" a="1"/>
  <c r="CF57" i="23" s="1"/>
  <c r="CR57" i="23" a="1"/>
  <c r="CR57" i="23" s="1"/>
  <c r="N57" i="23" a="1"/>
  <c r="N57" i="23" s="1"/>
  <c r="AA57" i="23" a="1"/>
  <c r="AA57" i="23" s="1"/>
  <c r="G57" i="23" a="1"/>
  <c r="G57" i="23" s="1"/>
  <c r="F57" i="23" a="1"/>
  <c r="F57" i="23" s="1"/>
  <c r="AN57" i="23" a="1"/>
  <c r="AN57" i="23" s="1"/>
  <c r="CC57" i="23" a="1"/>
  <c r="CC57" i="23" s="1"/>
  <c r="AL57" i="23" a="1"/>
  <c r="AL57" i="23" s="1"/>
  <c r="R57" i="23" a="1"/>
  <c r="R57" i="23" s="1"/>
  <c r="Q57" i="23" a="1"/>
  <c r="Q57" i="23" s="1"/>
  <c r="E57" i="23" a="1"/>
  <c r="E57" i="23" s="1"/>
  <c r="CA57" i="23" a="1"/>
  <c r="CA57" i="23" s="1"/>
  <c r="BC57" i="23" a="1"/>
  <c r="BC57" i="23" s="1"/>
  <c r="S57" i="23" a="1"/>
  <c r="S57" i="23" s="1"/>
  <c r="A58" i="23"/>
  <c r="BM57" i="23" a="1"/>
  <c r="BM57" i="23" s="1"/>
  <c r="L57" i="23" a="1"/>
  <c r="L57" i="23" s="1"/>
  <c r="AY57" i="23" a="1"/>
  <c r="AY57" i="23" s="1"/>
  <c r="CG57" i="23" a="1"/>
  <c r="CG57" i="23" s="1"/>
  <c r="DK57" i="23" a="1"/>
  <c r="DK57" i="23" s="1"/>
  <c r="J57" i="23" a="1"/>
  <c r="J57" i="23" s="1"/>
  <c r="CE57" i="23" a="1"/>
  <c r="CE57" i="23" s="1"/>
  <c r="BZ57" i="23" a="1"/>
  <c r="BZ57" i="23" s="1"/>
  <c r="AM57" i="23" a="1"/>
  <c r="AM57" i="23" s="1"/>
  <c r="AV57" i="23" a="1"/>
  <c r="AV57" i="23" s="1"/>
  <c r="M57" i="23" a="1"/>
  <c r="M57" i="23" s="1"/>
  <c r="AB57" i="23" a="1"/>
  <c r="AB57" i="23" s="1"/>
  <c r="AZ57" i="23" a="1"/>
  <c r="AZ57" i="23" s="1"/>
  <c r="AT57" i="23" a="1"/>
  <c r="AT57" i="23" s="1"/>
  <c r="BB57" i="23" a="1"/>
  <c r="BB57" i="23" s="1"/>
  <c r="BH57" i="23" a="1"/>
  <c r="BH57" i="23" s="1"/>
  <c r="AG57" i="23" a="1"/>
  <c r="AG57" i="23" s="1"/>
  <c r="CB57" i="23" a="1"/>
  <c r="CB57" i="23" s="1"/>
  <c r="BQ57" i="23" a="1"/>
  <c r="BQ57" i="23" s="1"/>
  <c r="T57" i="23" a="1"/>
  <c r="T57" i="23" s="1"/>
  <c r="AP57" i="23" a="1"/>
  <c r="AP57" i="23" s="1"/>
  <c r="BO57" i="23" a="1"/>
  <c r="BO57" i="23" s="1"/>
  <c r="Y57" i="23" a="1"/>
  <c r="Y57" i="23" s="1"/>
  <c r="H57" i="23" a="1"/>
  <c r="H57" i="23" s="1"/>
  <c r="BT57" i="23" a="1"/>
  <c r="BT57" i="23" s="1"/>
  <c r="AJ57" i="23" a="1"/>
  <c r="AJ57" i="23" s="1"/>
  <c r="P57" i="23" a="1"/>
  <c r="P57" i="23" s="1"/>
  <c r="BW57" i="23" a="1"/>
  <c r="BW57" i="23" s="1"/>
  <c r="X57" i="23" a="1"/>
  <c r="X57" i="23" s="1"/>
  <c r="BS57" i="23" a="1"/>
  <c r="BS57" i="23" s="1"/>
  <c r="AO57" i="23" a="1"/>
  <c r="AO57" i="23" s="1"/>
  <c r="DJ57" i="23" a="1"/>
  <c r="DJ57" i="23" s="1"/>
  <c r="CK57" i="23" a="1"/>
  <c r="CK57" i="23" s="1"/>
  <c r="BJ57" i="23" a="1"/>
  <c r="BJ57" i="23" s="1"/>
  <c r="Z57" i="23" a="1"/>
  <c r="Z57" i="23" s="1"/>
  <c r="D57" i="23" a="1"/>
  <c r="D57" i="23" s="1"/>
  <c r="BX57" i="23" a="1"/>
  <c r="BX57" i="23" s="1"/>
  <c r="AC57" i="23" a="1"/>
  <c r="AC57" i="23" s="1"/>
  <c r="V57" i="23" a="1"/>
  <c r="V57" i="23" s="1"/>
  <c r="BF57" i="23" a="1"/>
  <c r="BF57" i="23" s="1"/>
  <c r="CN57" i="23" a="1"/>
  <c r="CN57" i="23" s="1"/>
  <c r="BY57" i="23" a="1"/>
  <c r="BY57" i="23" s="1"/>
  <c r="AI57" i="23" a="1"/>
  <c r="AI57" i="23" s="1"/>
  <c r="BK57" i="23" a="1"/>
  <c r="BK57" i="23" s="1"/>
  <c r="W57" i="23" a="1"/>
  <c r="W57" i="23" s="1"/>
  <c r="BL57" i="23" a="1"/>
  <c r="BL57" i="23" s="1"/>
  <c r="AW57" i="23" a="1"/>
  <c r="AW57" i="23" s="1"/>
  <c r="K57" i="23" a="1"/>
  <c r="K57" i="23" s="1"/>
  <c r="BV57" i="23" a="1"/>
  <c r="BV57" i="23" s="1"/>
  <c r="AS57" i="23" a="1"/>
  <c r="AS57" i="23" s="1"/>
  <c r="AH57" i="23" a="1"/>
  <c r="AH57" i="23" s="1"/>
  <c r="AR57" i="23" a="1"/>
  <c r="AR57" i="23" s="1"/>
  <c r="AZ58" i="23" l="1" a="1"/>
  <c r="AZ58" i="23" s="1"/>
  <c r="BW58" i="23" a="1"/>
  <c r="BW58" i="23" s="1"/>
  <c r="AA58" i="23" a="1"/>
  <c r="AA58" i="23" s="1"/>
  <c r="AP58" i="23" a="1"/>
  <c r="AP58" i="23" s="1"/>
  <c r="E58" i="23" a="1"/>
  <c r="E58" i="23" s="1"/>
  <c r="CQ58" i="23" a="1"/>
  <c r="CQ58" i="23" s="1"/>
  <c r="S58" i="23" a="1"/>
  <c r="S58" i="23" s="1"/>
  <c r="BC58" i="23" a="1"/>
  <c r="BC58" i="23" s="1"/>
  <c r="N58" i="23" a="1"/>
  <c r="N58" i="23" s="1"/>
  <c r="DK58" i="23" a="1"/>
  <c r="DK58" i="23" s="1"/>
  <c r="CE58" i="23" a="1"/>
  <c r="CE58" i="23" s="1"/>
  <c r="CF58" i="23" a="1"/>
  <c r="CF58" i="23" s="1"/>
  <c r="X58" i="23" a="1"/>
  <c r="X58" i="23" s="1"/>
  <c r="BV58" i="23" a="1"/>
  <c r="BV58" i="23" s="1"/>
  <c r="BJ58" i="23" a="1"/>
  <c r="BJ58" i="23" s="1"/>
  <c r="CP58" i="23" a="1"/>
  <c r="CP58" i="23" s="1"/>
  <c r="W58" i="23" a="1"/>
  <c r="W58" i="23" s="1"/>
  <c r="CG58" i="23" a="1"/>
  <c r="CG58" i="23" s="1"/>
  <c r="BD58" i="23" a="1"/>
  <c r="BD58" i="23" s="1"/>
  <c r="AY58" i="23" a="1"/>
  <c r="AY58" i="23" s="1"/>
  <c r="A59" i="23"/>
  <c r="P58" i="23" a="1"/>
  <c r="P58" i="23" s="1"/>
  <c r="CI58" i="23" a="1"/>
  <c r="CI58" i="23" s="1"/>
  <c r="CA58" i="23" a="1"/>
  <c r="CA58" i="23" s="1"/>
  <c r="BA58" i="23" a="1"/>
  <c r="BA58" i="23" s="1"/>
  <c r="BK58" i="23" a="1"/>
  <c r="BK58" i="23" s="1"/>
  <c r="J58" i="23" a="1"/>
  <c r="J58" i="23" s="1"/>
  <c r="AJ58" i="23" a="1"/>
  <c r="AJ58" i="23" s="1"/>
  <c r="AF58" i="23" a="1"/>
  <c r="AF58" i="23" s="1"/>
  <c r="AK58" i="23" a="1"/>
  <c r="AK58" i="23" s="1"/>
  <c r="BQ58" i="23" a="1"/>
  <c r="BQ58" i="23" s="1"/>
  <c r="BI58" i="23" a="1"/>
  <c r="BI58" i="23" s="1"/>
  <c r="BG58" i="23" a="1"/>
  <c r="BG58" i="23" s="1"/>
  <c r="BE58" i="23" a="1"/>
  <c r="BE58" i="23" s="1"/>
  <c r="AH58" i="23" a="1"/>
  <c r="AH58" i="23" s="1"/>
  <c r="AG58" i="23" a="1"/>
  <c r="AG58" i="23" s="1"/>
  <c r="CK58" i="23" a="1"/>
  <c r="CK58" i="23" s="1"/>
  <c r="AO58" i="23" a="1"/>
  <c r="AO58" i="23" s="1"/>
  <c r="BN58" i="23" a="1"/>
  <c r="BN58" i="23" s="1"/>
  <c r="R58" i="23" a="1"/>
  <c r="R58" i="23" s="1"/>
  <c r="CJ58" i="23" a="1"/>
  <c r="CJ58" i="23" s="1"/>
  <c r="F58" i="23" a="1"/>
  <c r="F58" i="23" s="1"/>
  <c r="CC58" i="23" a="1"/>
  <c r="CC58" i="23" s="1"/>
  <c r="CH58" i="23" a="1"/>
  <c r="CH58" i="23" s="1"/>
  <c r="BH58" i="23" a="1"/>
  <c r="BH58" i="23" s="1"/>
  <c r="V58" i="23" a="1"/>
  <c r="V58" i="23" s="1"/>
  <c r="BR58" i="23" a="1"/>
  <c r="BR58" i="23" s="1"/>
  <c r="Q58" i="23" a="1"/>
  <c r="Q58" i="23" s="1"/>
  <c r="AU58" i="23" a="1"/>
  <c r="AU58" i="23" s="1"/>
  <c r="BY58" i="23" a="1"/>
  <c r="BY58" i="23" s="1"/>
  <c r="BT58" i="23" a="1"/>
  <c r="BT58" i="23" s="1"/>
  <c r="BF58" i="23" a="1"/>
  <c r="BF58" i="23" s="1"/>
  <c r="BM58" i="23" a="1"/>
  <c r="BM58" i="23" s="1"/>
  <c r="CL58" i="23" a="1"/>
  <c r="CL58" i="23" s="1"/>
  <c r="M58" i="23" a="1"/>
  <c r="M58" i="23" s="1"/>
  <c r="AE58" i="23" a="1"/>
  <c r="AE58" i="23" s="1"/>
  <c r="AC58" i="23" a="1"/>
  <c r="AC58" i="23" s="1"/>
  <c r="AI58" i="23" a="1"/>
  <c r="AI58" i="23" s="1"/>
  <c r="Y58" i="23" a="1"/>
  <c r="Y58" i="23" s="1"/>
  <c r="AS58" i="23" a="1"/>
  <c r="AS58" i="23" s="1"/>
  <c r="BU58" i="23" a="1"/>
  <c r="BU58" i="23" s="1"/>
  <c r="BB58" i="23" a="1"/>
  <c r="BB58" i="23" s="1"/>
  <c r="CR58" i="23" a="1"/>
  <c r="CR58" i="23" s="1"/>
  <c r="CN58" i="23" a="1"/>
  <c r="CN58" i="23" s="1"/>
  <c r="AV58" i="23" a="1"/>
  <c r="AV58" i="23" s="1"/>
  <c r="BZ58" i="23" a="1"/>
  <c r="BZ58" i="23" s="1"/>
  <c r="G58" i="23" a="1"/>
  <c r="G58" i="23" s="1"/>
  <c r="CB58" i="23" a="1"/>
  <c r="CB58" i="23" s="1"/>
  <c r="AW58" i="23" a="1"/>
  <c r="AW58" i="23" s="1"/>
  <c r="I58" i="23" a="1"/>
  <c r="I58" i="23" s="1"/>
  <c r="K58" i="23" a="1"/>
  <c r="K58" i="23" s="1"/>
  <c r="DJ58" i="23" a="1"/>
  <c r="DJ58" i="23" s="1"/>
  <c r="BO58" i="23" a="1"/>
  <c r="BO58" i="23" s="1"/>
  <c r="H58" i="23" a="1"/>
  <c r="H58" i="23" s="1"/>
  <c r="AD58" i="23" a="1"/>
  <c r="AD58" i="23" s="1"/>
  <c r="AM58" i="23" a="1"/>
  <c r="AM58" i="23" s="1"/>
  <c r="AX58" i="23" a="1"/>
  <c r="AX58" i="23" s="1"/>
  <c r="C58" i="23" a="1"/>
  <c r="C58" i="23" s="1"/>
  <c r="AB58" i="23" a="1"/>
  <c r="AB58" i="23" s="1"/>
  <c r="AR58" i="23" a="1"/>
  <c r="AR58" i="23" s="1"/>
  <c r="BL58" i="23" a="1"/>
  <c r="BL58" i="23" s="1"/>
  <c r="O58" i="23" a="1"/>
  <c r="O58" i="23" s="1"/>
  <c r="AN58" i="23" a="1"/>
  <c r="AN58" i="23" s="1"/>
  <c r="BS58" i="23" a="1"/>
  <c r="BS58" i="23" s="1"/>
  <c r="BX58" i="23" a="1"/>
  <c r="BX58" i="23" s="1"/>
  <c r="CM58" i="23" a="1"/>
  <c r="CM58" i="23" s="1"/>
  <c r="U58" i="23" a="1"/>
  <c r="U58" i="23" s="1"/>
  <c r="CD58" i="23" a="1"/>
  <c r="CD58" i="23" s="1"/>
  <c r="AQ58" i="23" a="1"/>
  <c r="AQ58" i="23" s="1"/>
  <c r="BP58" i="23" a="1"/>
  <c r="BP58" i="23" s="1"/>
  <c r="T58" i="23" a="1"/>
  <c r="T58" i="23" s="1"/>
  <c r="AL58" i="23" a="1"/>
  <c r="AL58" i="23" s="1"/>
  <c r="AT58" i="23" a="1"/>
  <c r="AT58" i="23" s="1"/>
  <c r="L58" i="23" a="1"/>
  <c r="L58" i="23" s="1"/>
  <c r="Z58" i="23" a="1"/>
  <c r="Z58" i="23" s="1"/>
  <c r="D58" i="23" a="1"/>
  <c r="D58" i="23" s="1"/>
  <c r="CO58" i="23" a="1"/>
  <c r="CO58" i="23" s="1"/>
  <c r="BO59" i="23" l="1" a="1"/>
  <c r="BO59" i="23" s="1"/>
  <c r="BM59" i="23" a="1"/>
  <c r="BM59" i="23" s="1"/>
  <c r="AW59" i="23" a="1"/>
  <c r="AW59" i="23" s="1"/>
  <c r="AA59" i="23" a="1"/>
  <c r="AA59" i="23" s="1"/>
  <c r="O59" i="23" a="1"/>
  <c r="O59" i="23" s="1"/>
  <c r="CL59" i="23" a="1"/>
  <c r="CL59" i="23" s="1"/>
  <c r="AG59" i="23" a="1"/>
  <c r="AG59" i="23" s="1"/>
  <c r="BH59" i="23" a="1"/>
  <c r="BH59" i="23" s="1"/>
  <c r="BF59" i="23" a="1"/>
  <c r="BF59" i="23" s="1"/>
  <c r="BZ59" i="23" a="1"/>
  <c r="BZ59" i="23" s="1"/>
  <c r="CE59" i="23" a="1"/>
  <c r="CE59" i="23" s="1"/>
  <c r="H59" i="23" a="1"/>
  <c r="H59" i="23" s="1"/>
  <c r="AC59" i="23" a="1"/>
  <c r="AC59" i="23" s="1"/>
  <c r="AB59" i="23" a="1"/>
  <c r="AB59" i="23" s="1"/>
  <c r="M59" i="23" a="1"/>
  <c r="M59" i="23" s="1"/>
  <c r="BX59" i="23" a="1"/>
  <c r="BX59" i="23" s="1"/>
  <c r="CI59" i="23" a="1"/>
  <c r="CI59" i="23" s="1"/>
  <c r="BW59" i="23" a="1"/>
  <c r="BW59" i="23" s="1"/>
  <c r="K59" i="23" a="1"/>
  <c r="K59" i="23" s="1"/>
  <c r="CF59" i="23" a="1"/>
  <c r="CF59" i="23" s="1"/>
  <c r="E59" i="23" a="1"/>
  <c r="E59" i="23" s="1"/>
  <c r="AT59" i="23" a="1"/>
  <c r="AT59" i="23" s="1"/>
  <c r="BN59" i="23" a="1"/>
  <c r="BN59" i="23" s="1"/>
  <c r="X59" i="23" a="1"/>
  <c r="X59" i="23" s="1"/>
  <c r="BK59" i="23" a="1"/>
  <c r="BK59" i="23" s="1"/>
  <c r="BE59" i="23" a="1"/>
  <c r="BE59" i="23" s="1"/>
  <c r="CN59" i="23" a="1"/>
  <c r="CN59" i="23" s="1"/>
  <c r="AS59" i="23" a="1"/>
  <c r="AS59" i="23" s="1"/>
  <c r="AP59" i="23" a="1"/>
  <c r="AP59" i="23" s="1"/>
  <c r="BI59" i="23" a="1"/>
  <c r="BI59" i="23" s="1"/>
  <c r="AN59" i="23" a="1"/>
  <c r="AN59" i="23" s="1"/>
  <c r="Q59" i="23" a="1"/>
  <c r="Q59" i="23" s="1"/>
  <c r="CG59" i="23" a="1"/>
  <c r="CG59" i="23" s="1"/>
  <c r="AO59" i="23" a="1"/>
  <c r="AO59" i="23" s="1"/>
  <c r="BV59" i="23" a="1"/>
  <c r="BV59" i="23" s="1"/>
  <c r="AR59" i="23" a="1"/>
  <c r="AR59" i="23" s="1"/>
  <c r="U59" i="23" a="1"/>
  <c r="U59" i="23" s="1"/>
  <c r="CB59" i="23" a="1"/>
  <c r="CB59" i="23" s="1"/>
  <c r="DK59" i="23" a="1"/>
  <c r="DK59" i="23" s="1"/>
  <c r="AY59" i="23" a="1"/>
  <c r="AY59" i="23" s="1"/>
  <c r="N59" i="23" a="1"/>
  <c r="N59" i="23" s="1"/>
  <c r="AX59" i="23" a="1"/>
  <c r="AX59" i="23" s="1"/>
  <c r="BP59" i="23" a="1"/>
  <c r="BP59" i="23" s="1"/>
  <c r="CJ59" i="23" a="1"/>
  <c r="CJ59" i="23" s="1"/>
  <c r="AI59" i="23" a="1"/>
  <c r="AI59" i="23" s="1"/>
  <c r="CQ59" i="23" a="1"/>
  <c r="CQ59" i="23" s="1"/>
  <c r="J59" i="23" a="1"/>
  <c r="J59" i="23" s="1"/>
  <c r="Z59" i="23" a="1"/>
  <c r="Z59" i="23" s="1"/>
  <c r="CR59" i="23" a="1"/>
  <c r="CR59" i="23" s="1"/>
  <c r="AF59" i="23" a="1"/>
  <c r="AF59" i="23" s="1"/>
  <c r="R59" i="23" a="1"/>
  <c r="R59" i="23" s="1"/>
  <c r="P59" i="23" a="1"/>
  <c r="P59" i="23" s="1"/>
  <c r="CO59" i="23" a="1"/>
  <c r="CO59" i="23" s="1"/>
  <c r="BG59" i="23" a="1"/>
  <c r="BG59" i="23" s="1"/>
  <c r="CD59" i="23" a="1"/>
  <c r="CD59" i="23" s="1"/>
  <c r="V59" i="23" a="1"/>
  <c r="V59" i="23" s="1"/>
  <c r="G59" i="23" a="1"/>
  <c r="G59" i="23" s="1"/>
  <c r="BS59" i="23" a="1"/>
  <c r="BS59" i="23" s="1"/>
  <c r="BT59" i="23" a="1"/>
  <c r="BT59" i="23" s="1"/>
  <c r="L59" i="23" a="1"/>
  <c r="L59" i="23" s="1"/>
  <c r="W59" i="23" a="1"/>
  <c r="W59" i="23" s="1"/>
  <c r="AM59" i="23" a="1"/>
  <c r="AM59" i="23" s="1"/>
  <c r="BB59" i="23" a="1"/>
  <c r="BB59" i="23" s="1"/>
  <c r="BD59" i="23" a="1"/>
  <c r="BD59" i="23" s="1"/>
  <c r="AZ59" i="23" a="1"/>
  <c r="AZ59" i="23" s="1"/>
  <c r="BC59" i="23" a="1"/>
  <c r="BC59" i="23" s="1"/>
  <c r="AL59" i="23" a="1"/>
  <c r="AL59" i="23" s="1"/>
  <c r="CM59" i="23" a="1"/>
  <c r="CM59" i="23" s="1"/>
  <c r="A60" i="23"/>
  <c r="S59" i="23" a="1"/>
  <c r="S59" i="23" s="1"/>
  <c r="BU59" i="23" a="1"/>
  <c r="BU59" i="23" s="1"/>
  <c r="CP59" i="23" a="1"/>
  <c r="CP59" i="23" s="1"/>
  <c r="AV59" i="23" a="1"/>
  <c r="AV59" i="23" s="1"/>
  <c r="AJ59" i="23" a="1"/>
  <c r="AJ59" i="23" s="1"/>
  <c r="BY59" i="23" a="1"/>
  <c r="BY59" i="23" s="1"/>
  <c r="CK59" i="23" a="1"/>
  <c r="CK59" i="23" s="1"/>
  <c r="AK59" i="23" a="1"/>
  <c r="AK59" i="23" s="1"/>
  <c r="Y59" i="23" a="1"/>
  <c r="Y59" i="23" s="1"/>
  <c r="BL59" i="23" a="1"/>
  <c r="BL59" i="23" s="1"/>
  <c r="DJ59" i="23" a="1"/>
  <c r="DJ59" i="23" s="1"/>
  <c r="F59" i="23" a="1"/>
  <c r="F59" i="23" s="1"/>
  <c r="I59" i="23" a="1"/>
  <c r="I59" i="23" s="1"/>
  <c r="AH59" i="23" a="1"/>
  <c r="AH59" i="23" s="1"/>
  <c r="T59" i="23" a="1"/>
  <c r="T59" i="23" s="1"/>
  <c r="BA59" i="23" a="1"/>
  <c r="BA59" i="23" s="1"/>
  <c r="AE59" i="23" a="1"/>
  <c r="AE59" i="23" s="1"/>
  <c r="AD59" i="23" a="1"/>
  <c r="AD59" i="23" s="1"/>
  <c r="D59" i="23" a="1"/>
  <c r="D59" i="23" s="1"/>
  <c r="AU59" i="23" a="1"/>
  <c r="AU59" i="23" s="1"/>
  <c r="BJ59" i="23" a="1"/>
  <c r="BJ59" i="23" s="1"/>
  <c r="CH59" i="23" a="1"/>
  <c r="CH59" i="23" s="1"/>
  <c r="CA59" i="23" a="1"/>
  <c r="CA59" i="23" s="1"/>
  <c r="C59" i="23" a="1"/>
  <c r="C59" i="23" s="1"/>
  <c r="BQ59" i="23" a="1"/>
  <c r="BQ59" i="23" s="1"/>
  <c r="BR59" i="23" a="1"/>
  <c r="BR59" i="23" s="1"/>
  <c r="CC59" i="23" a="1"/>
  <c r="CC59" i="23" s="1"/>
  <c r="AQ59" i="23" a="1"/>
  <c r="AQ59" i="23" s="1"/>
  <c r="K60" i="23" l="1" a="1"/>
  <c r="K60" i="23" s="1"/>
  <c r="V60" i="23" a="1"/>
  <c r="V60" i="23" s="1"/>
  <c r="CI60" i="23" a="1"/>
  <c r="CI60" i="23" s="1"/>
  <c r="AU60" i="23" a="1"/>
  <c r="AU60" i="23" s="1"/>
  <c r="Y60" i="23" a="1"/>
  <c r="Y60" i="23" s="1"/>
  <c r="AK60" i="23" a="1"/>
  <c r="AK60" i="23" s="1"/>
  <c r="BF60" i="23" a="1"/>
  <c r="BF60" i="23" s="1"/>
  <c r="AZ60" i="23" a="1"/>
  <c r="AZ60" i="23" s="1"/>
  <c r="AM60" i="23" a="1"/>
  <c r="AM60" i="23" s="1"/>
  <c r="AY60" i="23" a="1"/>
  <c r="AY60" i="23" s="1"/>
  <c r="T60" i="23" a="1"/>
  <c r="T60" i="23" s="1"/>
  <c r="F60" i="23" a="1"/>
  <c r="F60" i="23" s="1"/>
  <c r="AB60" i="23" a="1"/>
  <c r="AB60" i="23" s="1"/>
  <c r="AN60" i="23" a="1"/>
  <c r="AN60" i="23" s="1"/>
  <c r="AH60" i="23" a="1"/>
  <c r="AH60" i="23" s="1"/>
  <c r="D60" i="23" a="1"/>
  <c r="D60" i="23" s="1"/>
  <c r="BS60" i="23" a="1"/>
  <c r="BS60" i="23" s="1"/>
  <c r="AI60" i="23" a="1"/>
  <c r="AI60" i="23" s="1"/>
  <c r="N60" i="23" a="1"/>
  <c r="N60" i="23" s="1"/>
  <c r="CP60" i="23" a="1"/>
  <c r="CP60" i="23" s="1"/>
  <c r="BP60" i="23" a="1"/>
  <c r="BP60" i="23" s="1"/>
  <c r="CF60" i="23" a="1"/>
  <c r="CF60" i="23" s="1"/>
  <c r="R60" i="23" a="1"/>
  <c r="R60" i="23" s="1"/>
  <c r="CJ60" i="23" a="1"/>
  <c r="CJ60" i="23" s="1"/>
  <c r="CD60" i="23" a="1"/>
  <c r="CD60" i="23" s="1"/>
  <c r="BY60" i="23" a="1"/>
  <c r="BY60" i="23" s="1"/>
  <c r="CC60" i="23" a="1"/>
  <c r="CC60" i="23" s="1"/>
  <c r="BU60" i="23" a="1"/>
  <c r="BU60" i="23" s="1"/>
  <c r="BZ60" i="23" a="1"/>
  <c r="BZ60" i="23" s="1"/>
  <c r="BX60" i="23" a="1"/>
  <c r="BX60" i="23" s="1"/>
  <c r="BV60" i="23" a="1"/>
  <c r="BV60" i="23" s="1"/>
  <c r="BR60" i="23" a="1"/>
  <c r="BR60" i="23" s="1"/>
  <c r="CN60" i="23" a="1"/>
  <c r="CN60" i="23" s="1"/>
  <c r="CQ60" i="23" a="1"/>
  <c r="CQ60" i="23" s="1"/>
  <c r="BO60" i="23" a="1"/>
  <c r="BO60" i="23" s="1"/>
  <c r="S60" i="23" a="1"/>
  <c r="S60" i="23" s="1"/>
  <c r="BN60" i="23" a="1"/>
  <c r="BN60" i="23" s="1"/>
  <c r="AT60" i="23" a="1"/>
  <c r="AT60" i="23" s="1"/>
  <c r="BH60" i="23" a="1"/>
  <c r="BH60" i="23" s="1"/>
  <c r="I60" i="23" a="1"/>
  <c r="I60" i="23" s="1"/>
  <c r="P60" i="23" a="1"/>
  <c r="P60" i="23" s="1"/>
  <c r="CB60" i="23" a="1"/>
  <c r="CB60" i="23" s="1"/>
  <c r="C60" i="23" a="1"/>
  <c r="C60" i="23" s="1"/>
  <c r="BG60" i="23" a="1"/>
  <c r="BG60" i="23" s="1"/>
  <c r="CL60" i="23" a="1"/>
  <c r="CL60" i="23" s="1"/>
  <c r="M60" i="23" a="1"/>
  <c r="M60" i="23" s="1"/>
  <c r="BC60" i="23" a="1"/>
  <c r="BC60" i="23" s="1"/>
  <c r="AD60" i="23" a="1"/>
  <c r="AD60" i="23" s="1"/>
  <c r="AR60" i="23" a="1"/>
  <c r="AR60" i="23" s="1"/>
  <c r="AQ60" i="23" a="1"/>
  <c r="AQ60" i="23" s="1"/>
  <c r="CR60" i="23" a="1"/>
  <c r="CR60" i="23" s="1"/>
  <c r="AA60" i="23" a="1"/>
  <c r="AA60" i="23" s="1"/>
  <c r="AG60" i="23" a="1"/>
  <c r="AG60" i="23" s="1"/>
  <c r="DJ60" i="23" a="1"/>
  <c r="DJ60" i="23" s="1"/>
  <c r="BD60" i="23" a="1"/>
  <c r="BD60" i="23" s="1"/>
  <c r="AF60" i="23" a="1"/>
  <c r="AF60" i="23" s="1"/>
  <c r="Q60" i="23" a="1"/>
  <c r="Q60" i="23" s="1"/>
  <c r="Z60" i="23" a="1"/>
  <c r="Z60" i="23" s="1"/>
  <c r="AO60" i="23" a="1"/>
  <c r="AO60" i="23" s="1"/>
  <c r="U60" i="23" a="1"/>
  <c r="U60" i="23" s="1"/>
  <c r="BQ60" i="23" a="1"/>
  <c r="BQ60" i="23" s="1"/>
  <c r="BI60" i="23" a="1"/>
  <c r="BI60" i="23" s="1"/>
  <c r="BW60" i="23" a="1"/>
  <c r="BW60" i="23" s="1"/>
  <c r="CA60" i="23" a="1"/>
  <c r="CA60" i="23" s="1"/>
  <c r="BM60" i="23" a="1"/>
  <c r="BM60" i="23" s="1"/>
  <c r="CM60" i="23" a="1"/>
  <c r="CM60" i="23" s="1"/>
  <c r="G60" i="23" a="1"/>
  <c r="G60" i="23" s="1"/>
  <c r="DK60" i="23" a="1"/>
  <c r="DK60" i="23" s="1"/>
  <c r="J60" i="23" a="1"/>
  <c r="J60" i="23" s="1"/>
  <c r="O60" i="23" a="1"/>
  <c r="O60" i="23" s="1"/>
  <c r="AJ60" i="23" a="1"/>
  <c r="AJ60" i="23" s="1"/>
  <c r="AX60" i="23" a="1"/>
  <c r="AX60" i="23" s="1"/>
  <c r="BT60" i="23" a="1"/>
  <c r="BT60" i="23" s="1"/>
  <c r="BA60" i="23" a="1"/>
  <c r="BA60" i="23" s="1"/>
  <c r="L60" i="23" a="1"/>
  <c r="L60" i="23" s="1"/>
  <c r="AE60" i="23" a="1"/>
  <c r="AE60" i="23" s="1"/>
  <c r="E60" i="23" a="1"/>
  <c r="E60" i="23" s="1"/>
  <c r="BJ60" i="23" a="1"/>
  <c r="BJ60" i="23" s="1"/>
  <c r="AC60" i="23" a="1"/>
  <c r="AC60" i="23" s="1"/>
  <c r="BK60" i="23" a="1"/>
  <c r="BK60" i="23" s="1"/>
  <c r="BB60" i="23" a="1"/>
  <c r="BB60" i="23" s="1"/>
  <c r="AP60" i="23" a="1"/>
  <c r="AP60" i="23" s="1"/>
  <c r="AS60" i="23" a="1"/>
  <c r="AS60" i="23" s="1"/>
  <c r="CO60" i="23" a="1"/>
  <c r="CO60" i="23" s="1"/>
  <c r="BL60" i="23" a="1"/>
  <c r="BL60" i="23" s="1"/>
  <c r="AL60" i="23" a="1"/>
  <c r="AL60" i="23" s="1"/>
  <c r="AV60" i="23" a="1"/>
  <c r="AV60" i="23" s="1"/>
  <c r="X60" i="23" a="1"/>
  <c r="X60" i="23" s="1"/>
  <c r="BE60" i="23" a="1"/>
  <c r="BE60" i="23" s="1"/>
  <c r="CH60" i="23" a="1"/>
  <c r="CH60" i="23" s="1"/>
  <c r="CG60" i="23" a="1"/>
  <c r="CG60" i="23" s="1"/>
  <c r="AW60" i="23" a="1"/>
  <c r="AW60" i="23" s="1"/>
  <c r="W60" i="23" a="1"/>
  <c r="W60" i="23" s="1"/>
  <c r="CE60" i="23" a="1"/>
  <c r="CE60" i="23" s="1"/>
  <c r="H60" i="23" a="1"/>
  <c r="H60" i="23" s="1"/>
  <c r="A61" i="23"/>
  <c r="CK60" i="23" a="1"/>
  <c r="CK60" i="23" s="1"/>
  <c r="AX61" i="23" l="1" a="1"/>
  <c r="AX61" i="23" s="1"/>
  <c r="E61" i="23" a="1"/>
  <c r="E61" i="23" s="1"/>
  <c r="CK61" i="23" a="1"/>
  <c r="CK61" i="23" s="1"/>
  <c r="A62" i="23"/>
  <c r="BU61" i="23" a="1"/>
  <c r="BU61" i="23" s="1"/>
  <c r="AJ61" i="23" a="1"/>
  <c r="AJ61" i="23" s="1"/>
  <c r="H61" i="23" a="1"/>
  <c r="H61" i="23" s="1"/>
  <c r="CO61" i="23" a="1"/>
  <c r="CO61" i="23" s="1"/>
  <c r="CF61" i="23" a="1"/>
  <c r="CF61" i="23" s="1"/>
  <c r="K61" i="23" a="1"/>
  <c r="K61" i="23" s="1"/>
  <c r="CI61" i="23" a="1"/>
  <c r="CI61" i="23" s="1"/>
  <c r="Q61" i="23" a="1"/>
  <c r="Q61" i="23" s="1"/>
  <c r="BW61" i="23" a="1"/>
  <c r="BW61" i="23" s="1"/>
  <c r="CP61" i="23" a="1"/>
  <c r="CP61" i="23" s="1"/>
  <c r="AM61" i="23" a="1"/>
  <c r="AM61" i="23" s="1"/>
  <c r="O61" i="23" a="1"/>
  <c r="O61" i="23" s="1"/>
  <c r="CQ61" i="23" a="1"/>
  <c r="CQ61" i="23" s="1"/>
  <c r="CN61" i="23" a="1"/>
  <c r="CN61" i="23" s="1"/>
  <c r="CH61" i="23" a="1"/>
  <c r="CH61" i="23" s="1"/>
  <c r="AT61" i="23" a="1"/>
  <c r="AT61" i="23" s="1"/>
  <c r="CG61" i="23" a="1"/>
  <c r="CG61" i="23" s="1"/>
  <c r="X61" i="23" a="1"/>
  <c r="X61" i="23" s="1"/>
  <c r="J61" i="23" a="1"/>
  <c r="J61" i="23" s="1"/>
  <c r="AV61" i="23" a="1"/>
  <c r="AV61" i="23" s="1"/>
  <c r="I61" i="23" a="1"/>
  <c r="I61" i="23" s="1"/>
  <c r="BS61" i="23" a="1"/>
  <c r="BS61" i="23" s="1"/>
  <c r="BB61" i="23" a="1"/>
  <c r="BB61" i="23" s="1"/>
  <c r="L61" i="23" a="1"/>
  <c r="L61" i="23" s="1"/>
  <c r="AW61" i="23" a="1"/>
  <c r="AW61" i="23" s="1"/>
  <c r="F61" i="23" a="1"/>
  <c r="F61" i="23" s="1"/>
  <c r="CC61" i="23" a="1"/>
  <c r="CC61" i="23" s="1"/>
  <c r="AL61" i="23" a="1"/>
  <c r="AL61" i="23" s="1"/>
  <c r="N61" i="23" a="1"/>
  <c r="N61" i="23" s="1"/>
  <c r="AP61" i="23" a="1"/>
  <c r="AP61" i="23" s="1"/>
  <c r="AN61" i="23" a="1"/>
  <c r="AN61" i="23" s="1"/>
  <c r="DK61" i="23" a="1"/>
  <c r="DK61" i="23" s="1"/>
  <c r="AY61" i="23" a="1"/>
  <c r="AY61" i="23" s="1"/>
  <c r="AF61" i="23" a="1"/>
  <c r="AF61" i="23" s="1"/>
  <c r="AQ61" i="23" a="1"/>
  <c r="AQ61" i="23" s="1"/>
  <c r="AU61" i="23" a="1"/>
  <c r="AU61" i="23" s="1"/>
  <c r="CM61" i="23" a="1"/>
  <c r="CM61" i="23" s="1"/>
  <c r="AK61" i="23" a="1"/>
  <c r="AK61" i="23" s="1"/>
  <c r="BO61" i="23" a="1"/>
  <c r="BO61" i="23" s="1"/>
  <c r="BD61" i="23" a="1"/>
  <c r="BD61" i="23" s="1"/>
  <c r="AI61" i="23" a="1"/>
  <c r="AI61" i="23" s="1"/>
  <c r="Z61" i="23" a="1"/>
  <c r="Z61" i="23" s="1"/>
  <c r="T61" i="23" a="1"/>
  <c r="T61" i="23" s="1"/>
  <c r="AE61" i="23" a="1"/>
  <c r="AE61" i="23" s="1"/>
  <c r="BY61" i="23" a="1"/>
  <c r="BY61" i="23" s="1"/>
  <c r="BK61" i="23" a="1"/>
  <c r="BK61" i="23" s="1"/>
  <c r="S61" i="23" a="1"/>
  <c r="S61" i="23" s="1"/>
  <c r="CL61" i="23" a="1"/>
  <c r="CL61" i="23" s="1"/>
  <c r="BF61" i="23" a="1"/>
  <c r="BF61" i="23" s="1"/>
  <c r="BX61" i="23" a="1"/>
  <c r="BX61" i="23" s="1"/>
  <c r="CD61" i="23" a="1"/>
  <c r="CD61" i="23" s="1"/>
  <c r="BV61" i="23" a="1"/>
  <c r="BV61" i="23" s="1"/>
  <c r="AB61" i="23" a="1"/>
  <c r="AB61" i="23" s="1"/>
  <c r="BM61" i="23" a="1"/>
  <c r="BM61" i="23" s="1"/>
  <c r="CB61" i="23" a="1"/>
  <c r="CB61" i="23" s="1"/>
  <c r="DJ61" i="23" a="1"/>
  <c r="DJ61" i="23" s="1"/>
  <c r="BE61" i="23" a="1"/>
  <c r="BE61" i="23" s="1"/>
  <c r="CJ61" i="23" a="1"/>
  <c r="CJ61" i="23" s="1"/>
  <c r="AD61" i="23" a="1"/>
  <c r="AD61" i="23" s="1"/>
  <c r="W61" i="23" a="1"/>
  <c r="W61" i="23" s="1"/>
  <c r="CR61" i="23" a="1"/>
  <c r="CR61" i="23" s="1"/>
  <c r="BI61" i="23" a="1"/>
  <c r="BI61" i="23" s="1"/>
  <c r="G61" i="23" a="1"/>
  <c r="G61" i="23" s="1"/>
  <c r="BC61" i="23" a="1"/>
  <c r="BC61" i="23" s="1"/>
  <c r="BL61" i="23" a="1"/>
  <c r="BL61" i="23" s="1"/>
  <c r="M61" i="23" a="1"/>
  <c r="M61" i="23" s="1"/>
  <c r="AC61" i="23" a="1"/>
  <c r="AC61" i="23" s="1"/>
  <c r="R61" i="23" a="1"/>
  <c r="R61" i="23" s="1"/>
  <c r="AO61" i="23" a="1"/>
  <c r="AO61" i="23" s="1"/>
  <c r="C61" i="23" a="1"/>
  <c r="C61" i="23" s="1"/>
  <c r="BT61" i="23" a="1"/>
  <c r="BT61" i="23" s="1"/>
  <c r="BH61" i="23" a="1"/>
  <c r="BH61" i="23" s="1"/>
  <c r="D61" i="23" a="1"/>
  <c r="D61" i="23" s="1"/>
  <c r="BG61" i="23" a="1"/>
  <c r="BG61" i="23" s="1"/>
  <c r="Y61" i="23" a="1"/>
  <c r="Y61" i="23" s="1"/>
  <c r="AG61" i="23" a="1"/>
  <c r="AG61" i="23" s="1"/>
  <c r="BJ61" i="23" a="1"/>
  <c r="BJ61" i="23" s="1"/>
  <c r="AZ61" i="23" a="1"/>
  <c r="AZ61" i="23" s="1"/>
  <c r="AR61" i="23" a="1"/>
  <c r="AR61" i="23" s="1"/>
  <c r="BA61" i="23" a="1"/>
  <c r="BA61" i="23" s="1"/>
  <c r="CE61" i="23" a="1"/>
  <c r="CE61" i="23" s="1"/>
  <c r="BP61" i="23" a="1"/>
  <c r="BP61" i="23" s="1"/>
  <c r="P61" i="23" a="1"/>
  <c r="P61" i="23" s="1"/>
  <c r="U61" i="23" a="1"/>
  <c r="U61" i="23" s="1"/>
  <c r="BQ61" i="23" a="1"/>
  <c r="BQ61" i="23" s="1"/>
  <c r="AS61" i="23" a="1"/>
  <c r="AS61" i="23" s="1"/>
  <c r="BN61" i="23" a="1"/>
  <c r="BN61" i="23" s="1"/>
  <c r="BZ61" i="23" a="1"/>
  <c r="BZ61" i="23" s="1"/>
  <c r="AH61" i="23" a="1"/>
  <c r="AH61" i="23" s="1"/>
  <c r="CA61" i="23" a="1"/>
  <c r="CA61" i="23" s="1"/>
  <c r="AA61" i="23" a="1"/>
  <c r="AA61" i="23" s="1"/>
  <c r="V61" i="23" a="1"/>
  <c r="V61" i="23" s="1"/>
  <c r="BR61" i="23" a="1"/>
  <c r="BR61" i="23" s="1"/>
  <c r="BL62" i="23" l="1" a="1"/>
  <c r="BL62" i="23" s="1"/>
  <c r="BS62" i="23" a="1"/>
  <c r="BS62" i="23" s="1"/>
  <c r="BG62" i="23" a="1"/>
  <c r="BG62" i="23" s="1"/>
  <c r="AZ62" i="23" a="1"/>
  <c r="AZ62" i="23" s="1"/>
  <c r="BJ62" i="23" a="1"/>
  <c r="BJ62" i="23" s="1"/>
  <c r="AK62" i="23" a="1"/>
  <c r="AK62" i="23" s="1"/>
  <c r="U62" i="23" a="1"/>
  <c r="U62" i="23" s="1"/>
  <c r="AL62" i="23" a="1"/>
  <c r="AL62" i="23" s="1"/>
  <c r="BU62" i="23" a="1"/>
  <c r="BU62" i="23" s="1"/>
  <c r="BY62" i="23" a="1"/>
  <c r="BY62" i="23" s="1"/>
  <c r="CA62" i="23" a="1"/>
  <c r="CA62" i="23" s="1"/>
  <c r="A63" i="23"/>
  <c r="CL62" i="23" a="1"/>
  <c r="CL62" i="23" s="1"/>
  <c r="BW62" i="23" a="1"/>
  <c r="BW62" i="23" s="1"/>
  <c r="AJ62" i="23" a="1"/>
  <c r="AJ62" i="23" s="1"/>
  <c r="BK62" i="23" a="1"/>
  <c r="BK62" i="23" s="1"/>
  <c r="K62" i="23" a="1"/>
  <c r="K62" i="23" s="1"/>
  <c r="S62" i="23" a="1"/>
  <c r="S62" i="23" s="1"/>
  <c r="AY62" i="23" a="1"/>
  <c r="AY62" i="23" s="1"/>
  <c r="CM62" i="23" a="1"/>
  <c r="CM62" i="23" s="1"/>
  <c r="CP62" i="23" a="1"/>
  <c r="CP62" i="23" s="1"/>
  <c r="CO62" i="23" a="1"/>
  <c r="CO62" i="23" s="1"/>
  <c r="BI62" i="23" a="1"/>
  <c r="BI62" i="23" s="1"/>
  <c r="AD62" i="23" a="1"/>
  <c r="AD62" i="23" s="1"/>
  <c r="P62" i="23" a="1"/>
  <c r="P62" i="23" s="1"/>
  <c r="AF62" i="23" a="1"/>
  <c r="AF62" i="23" s="1"/>
  <c r="BH62" i="23" a="1"/>
  <c r="BH62" i="23" s="1"/>
  <c r="AE62" i="23" a="1"/>
  <c r="AE62" i="23" s="1"/>
  <c r="E62" i="23" a="1"/>
  <c r="E62" i="23" s="1"/>
  <c r="T62" i="23" a="1"/>
  <c r="T62" i="23" s="1"/>
  <c r="CH62" i="23" a="1"/>
  <c r="CH62" i="23" s="1"/>
  <c r="BA62" i="23" a="1"/>
  <c r="BA62" i="23" s="1"/>
  <c r="BD62" i="23" a="1"/>
  <c r="BD62" i="23" s="1"/>
  <c r="BC62" i="23" a="1"/>
  <c r="BC62" i="23" s="1"/>
  <c r="Y62" i="23" a="1"/>
  <c r="Y62" i="23" s="1"/>
  <c r="CJ62" i="23" a="1"/>
  <c r="CJ62" i="23" s="1"/>
  <c r="CE62" i="23" a="1"/>
  <c r="CE62" i="23" s="1"/>
  <c r="CG62" i="23" a="1"/>
  <c r="CG62" i="23" s="1"/>
  <c r="BT62" i="23" a="1"/>
  <c r="BT62" i="23" s="1"/>
  <c r="L62" i="23" a="1"/>
  <c r="L62" i="23" s="1"/>
  <c r="CD62" i="23" a="1"/>
  <c r="CD62" i="23" s="1"/>
  <c r="AH62" i="23" a="1"/>
  <c r="AH62" i="23" s="1"/>
  <c r="AQ62" i="23" a="1"/>
  <c r="AQ62" i="23" s="1"/>
  <c r="N62" i="23" a="1"/>
  <c r="N62" i="23" s="1"/>
  <c r="G62" i="23" a="1"/>
  <c r="G62" i="23" s="1"/>
  <c r="AB62" i="23" a="1"/>
  <c r="AB62" i="23" s="1"/>
  <c r="V62" i="23" a="1"/>
  <c r="V62" i="23" s="1"/>
  <c r="AA62" i="23" a="1"/>
  <c r="AA62" i="23" s="1"/>
  <c r="CI62" i="23" a="1"/>
  <c r="CI62" i="23" s="1"/>
  <c r="H62" i="23" a="1"/>
  <c r="H62" i="23" s="1"/>
  <c r="X62" i="23" a="1"/>
  <c r="X62" i="23" s="1"/>
  <c r="Z62" i="23" a="1"/>
  <c r="Z62" i="23" s="1"/>
  <c r="CR62" i="23" a="1"/>
  <c r="CR62" i="23" s="1"/>
  <c r="D62" i="23" a="1"/>
  <c r="D62" i="23" s="1"/>
  <c r="BQ62" i="23" a="1"/>
  <c r="BQ62" i="23" s="1"/>
  <c r="BE62" i="23" a="1"/>
  <c r="BE62" i="23" s="1"/>
  <c r="AM62" i="23" a="1"/>
  <c r="AM62" i="23" s="1"/>
  <c r="CK62" i="23" a="1"/>
  <c r="CK62" i="23" s="1"/>
  <c r="AN62" i="23" a="1"/>
  <c r="AN62" i="23" s="1"/>
  <c r="AR62" i="23" a="1"/>
  <c r="AR62" i="23" s="1"/>
  <c r="DJ62" i="23" a="1"/>
  <c r="DJ62" i="23" s="1"/>
  <c r="AI62" i="23" a="1"/>
  <c r="AI62" i="23" s="1"/>
  <c r="AU62" i="23" a="1"/>
  <c r="AU62" i="23" s="1"/>
  <c r="DK62" i="23" a="1"/>
  <c r="DK62" i="23" s="1"/>
  <c r="CC62" i="23" a="1"/>
  <c r="CC62" i="23" s="1"/>
  <c r="M62" i="23" a="1"/>
  <c r="M62" i="23" s="1"/>
  <c r="W62" i="23" a="1"/>
  <c r="W62" i="23" s="1"/>
  <c r="BR62" i="23" a="1"/>
  <c r="BR62" i="23" s="1"/>
  <c r="AG62" i="23" a="1"/>
  <c r="AG62" i="23" s="1"/>
  <c r="BV62" i="23" a="1"/>
  <c r="BV62" i="23" s="1"/>
  <c r="AS62" i="23" a="1"/>
  <c r="AS62" i="23" s="1"/>
  <c r="R62" i="23" a="1"/>
  <c r="R62" i="23" s="1"/>
  <c r="CF62" i="23" a="1"/>
  <c r="CF62" i="23" s="1"/>
  <c r="BX62" i="23" a="1"/>
  <c r="BX62" i="23" s="1"/>
  <c r="CB62" i="23" a="1"/>
  <c r="CB62" i="23" s="1"/>
  <c r="I62" i="23" a="1"/>
  <c r="I62" i="23" s="1"/>
  <c r="BF62" i="23" a="1"/>
  <c r="BF62" i="23" s="1"/>
  <c r="AC62" i="23" a="1"/>
  <c r="AC62" i="23" s="1"/>
  <c r="AW62" i="23" a="1"/>
  <c r="AW62" i="23" s="1"/>
  <c r="F62" i="23" a="1"/>
  <c r="F62" i="23" s="1"/>
  <c r="J62" i="23" a="1"/>
  <c r="J62" i="23" s="1"/>
  <c r="AT62" i="23" a="1"/>
  <c r="AT62" i="23" s="1"/>
  <c r="O62" i="23" a="1"/>
  <c r="O62" i="23" s="1"/>
  <c r="BP62" i="23" a="1"/>
  <c r="BP62" i="23" s="1"/>
  <c r="AP62" i="23" a="1"/>
  <c r="AP62" i="23" s="1"/>
  <c r="CN62" i="23" a="1"/>
  <c r="CN62" i="23" s="1"/>
  <c r="AX62" i="23" a="1"/>
  <c r="AX62" i="23" s="1"/>
  <c r="AV62" i="23" a="1"/>
  <c r="AV62" i="23" s="1"/>
  <c r="BB62" i="23" a="1"/>
  <c r="BB62" i="23" s="1"/>
  <c r="BM62" i="23" a="1"/>
  <c r="BM62" i="23" s="1"/>
  <c r="Q62" i="23" a="1"/>
  <c r="Q62" i="23" s="1"/>
  <c r="CQ62" i="23" a="1"/>
  <c r="CQ62" i="23" s="1"/>
  <c r="BO62" i="23" a="1"/>
  <c r="BO62" i="23" s="1"/>
  <c r="BZ62" i="23" a="1"/>
  <c r="BZ62" i="23" s="1"/>
  <c r="AO62" i="23" a="1"/>
  <c r="AO62" i="23" s="1"/>
  <c r="C62" i="23" a="1"/>
  <c r="C62" i="23" s="1"/>
  <c r="BN62" i="23" a="1"/>
  <c r="BN62" i="23" s="1"/>
  <c r="X63" i="23" l="1" a="1"/>
  <c r="X63" i="23" s="1"/>
  <c r="BR63" i="23" a="1"/>
  <c r="BR63" i="23" s="1"/>
  <c r="H63" i="23" a="1"/>
  <c r="H63" i="23" s="1"/>
  <c r="AO63" i="23" a="1"/>
  <c r="AO63" i="23" s="1"/>
  <c r="AH63" i="23" a="1"/>
  <c r="AH63" i="23" s="1"/>
  <c r="Z63" i="23" a="1"/>
  <c r="Z63" i="23" s="1"/>
  <c r="AG63" i="23" a="1"/>
  <c r="AG63" i="23" s="1"/>
  <c r="AI63" i="23" a="1"/>
  <c r="AI63" i="23" s="1"/>
  <c r="K63" i="23" a="1"/>
  <c r="K63" i="23" s="1"/>
  <c r="AM63" i="23" a="1"/>
  <c r="AM63" i="23" s="1"/>
  <c r="BS63" i="23" a="1"/>
  <c r="BS63" i="23" s="1"/>
  <c r="CK63" i="23" a="1"/>
  <c r="CK63" i="23" s="1"/>
  <c r="G63" i="23" a="1"/>
  <c r="G63" i="23" s="1"/>
  <c r="AA63" i="23" a="1"/>
  <c r="AA63" i="23" s="1"/>
  <c r="AN63" i="23" a="1"/>
  <c r="AN63" i="23" s="1"/>
  <c r="CE63" i="23" a="1"/>
  <c r="CE63" i="23" s="1"/>
  <c r="AW63" i="23" a="1"/>
  <c r="AW63" i="23" s="1"/>
  <c r="BO63" i="23" a="1"/>
  <c r="BO63" i="23" s="1"/>
  <c r="AF63" i="23" a="1"/>
  <c r="AF63" i="23" s="1"/>
  <c r="CM63" i="23" a="1"/>
  <c r="CM63" i="23" s="1"/>
  <c r="W63" i="23" a="1"/>
  <c r="W63" i="23" s="1"/>
  <c r="P63" i="23" a="1"/>
  <c r="P63" i="23" s="1"/>
  <c r="R63" i="23" a="1"/>
  <c r="R63" i="23" s="1"/>
  <c r="BG63" i="23" a="1"/>
  <c r="BG63" i="23" s="1"/>
  <c r="E63" i="23" a="1"/>
  <c r="E63" i="23" s="1"/>
  <c r="DJ63" i="23" a="1"/>
  <c r="DJ63" i="23" s="1"/>
  <c r="BB63" i="23" a="1"/>
  <c r="BB63" i="23" s="1"/>
  <c r="AX63" i="23" a="1"/>
  <c r="AX63" i="23" s="1"/>
  <c r="S63" i="23" a="1"/>
  <c r="S63" i="23" s="1"/>
  <c r="Y63" i="23" a="1"/>
  <c r="Y63" i="23" s="1"/>
  <c r="CD63" i="23" a="1"/>
  <c r="CD63" i="23" s="1"/>
  <c r="A64" i="23"/>
  <c r="BP63" i="23" a="1"/>
  <c r="BP63" i="23" s="1"/>
  <c r="CH63" i="23" a="1"/>
  <c r="CH63" i="23" s="1"/>
  <c r="AS63" i="23" a="1"/>
  <c r="AS63" i="23" s="1"/>
  <c r="AV63" i="23" a="1"/>
  <c r="AV63" i="23" s="1"/>
  <c r="AU63" i="23" a="1"/>
  <c r="AU63" i="23" s="1"/>
  <c r="BV63" i="23" a="1"/>
  <c r="BV63" i="23" s="1"/>
  <c r="CC63" i="23" a="1"/>
  <c r="CC63" i="23" s="1"/>
  <c r="BX63" i="23" a="1"/>
  <c r="BX63" i="23" s="1"/>
  <c r="AR63" i="23" a="1"/>
  <c r="AR63" i="23" s="1"/>
  <c r="AP63" i="23" a="1"/>
  <c r="AP63" i="23" s="1"/>
  <c r="CN63" i="23" a="1"/>
  <c r="CN63" i="23" s="1"/>
  <c r="I63" i="23" a="1"/>
  <c r="I63" i="23" s="1"/>
  <c r="BD63" i="23" a="1"/>
  <c r="BD63" i="23" s="1"/>
  <c r="AB63" i="23" a="1"/>
  <c r="AB63" i="23" s="1"/>
  <c r="AC63" i="23" a="1"/>
  <c r="AC63" i="23" s="1"/>
  <c r="AK63" i="23" a="1"/>
  <c r="AK63" i="23" s="1"/>
  <c r="C63" i="23" a="1"/>
  <c r="C63" i="23" s="1"/>
  <c r="BM63" i="23" a="1"/>
  <c r="BM63" i="23" s="1"/>
  <c r="Q63" i="23" a="1"/>
  <c r="Q63" i="23" s="1"/>
  <c r="AQ63" i="23" a="1"/>
  <c r="AQ63" i="23" s="1"/>
  <c r="CI63" i="23" a="1"/>
  <c r="CI63" i="23" s="1"/>
  <c r="BH63" i="23" a="1"/>
  <c r="BH63" i="23" s="1"/>
  <c r="CP63" i="23" a="1"/>
  <c r="CP63" i="23" s="1"/>
  <c r="BE63" i="23" a="1"/>
  <c r="BE63" i="23" s="1"/>
  <c r="U63" i="23" a="1"/>
  <c r="U63" i="23" s="1"/>
  <c r="AE63" i="23" a="1"/>
  <c r="AE63" i="23" s="1"/>
  <c r="F63" i="23" a="1"/>
  <c r="F63" i="23" s="1"/>
  <c r="BT63" i="23" a="1"/>
  <c r="BT63" i="23" s="1"/>
  <c r="AJ63" i="23" a="1"/>
  <c r="AJ63" i="23" s="1"/>
  <c r="BL63" i="23" a="1"/>
  <c r="BL63" i="23" s="1"/>
  <c r="AT63" i="23" a="1"/>
  <c r="AT63" i="23" s="1"/>
  <c r="BU63" i="23" a="1"/>
  <c r="BU63" i="23" s="1"/>
  <c r="CB63" i="23" a="1"/>
  <c r="CB63" i="23" s="1"/>
  <c r="CJ63" i="23" a="1"/>
  <c r="CJ63" i="23" s="1"/>
  <c r="BF63" i="23" a="1"/>
  <c r="BF63" i="23" s="1"/>
  <c r="CF63" i="23" a="1"/>
  <c r="CF63" i="23" s="1"/>
  <c r="CA63" i="23" a="1"/>
  <c r="CA63" i="23" s="1"/>
  <c r="N63" i="23" a="1"/>
  <c r="N63" i="23" s="1"/>
  <c r="CR63" i="23" a="1"/>
  <c r="CR63" i="23" s="1"/>
  <c r="BQ63" i="23" a="1"/>
  <c r="BQ63" i="23" s="1"/>
  <c r="BZ63" i="23" a="1"/>
  <c r="BZ63" i="23" s="1"/>
  <c r="BA63" i="23" a="1"/>
  <c r="BA63" i="23" s="1"/>
  <c r="AL63" i="23" a="1"/>
  <c r="AL63" i="23" s="1"/>
  <c r="BC63" i="23" a="1"/>
  <c r="BC63" i="23" s="1"/>
  <c r="DK63" i="23" a="1"/>
  <c r="DK63" i="23" s="1"/>
  <c r="AY63" i="23" a="1"/>
  <c r="AY63" i="23" s="1"/>
  <c r="BK63" i="23" a="1"/>
  <c r="BK63" i="23" s="1"/>
  <c r="O63" i="23" a="1"/>
  <c r="O63" i="23" s="1"/>
  <c r="BY63" i="23" a="1"/>
  <c r="BY63" i="23" s="1"/>
  <c r="AD63" i="23" a="1"/>
  <c r="AD63" i="23" s="1"/>
  <c r="L63" i="23" a="1"/>
  <c r="L63" i="23" s="1"/>
  <c r="T63" i="23" a="1"/>
  <c r="T63" i="23" s="1"/>
  <c r="BI63" i="23" a="1"/>
  <c r="BI63" i="23" s="1"/>
  <c r="AZ63" i="23" a="1"/>
  <c r="AZ63" i="23" s="1"/>
  <c r="BJ63" i="23" a="1"/>
  <c r="BJ63" i="23" s="1"/>
  <c r="BN63" i="23" a="1"/>
  <c r="BN63" i="23" s="1"/>
  <c r="CG63" i="23" a="1"/>
  <c r="CG63" i="23" s="1"/>
  <c r="D63" i="23" a="1"/>
  <c r="D63" i="23" s="1"/>
  <c r="CQ63" i="23" a="1"/>
  <c r="CQ63" i="23" s="1"/>
  <c r="CO63" i="23" a="1"/>
  <c r="CO63" i="23" s="1"/>
  <c r="BW63" i="23" a="1"/>
  <c r="BW63" i="23" s="1"/>
  <c r="M63" i="23" a="1"/>
  <c r="M63" i="23" s="1"/>
  <c r="V63" i="23" a="1"/>
  <c r="V63" i="23" s="1"/>
  <c r="CL63" i="23" a="1"/>
  <c r="CL63" i="23" s="1"/>
  <c r="J63" i="23" a="1"/>
  <c r="J63" i="23" s="1"/>
  <c r="BB64" i="23" l="1" a="1"/>
  <c r="BB64" i="23" s="1"/>
  <c r="AI64" i="23" a="1"/>
  <c r="AI64" i="23" s="1"/>
  <c r="Y64" i="23" a="1"/>
  <c r="Y64" i="23" s="1"/>
  <c r="CQ64" i="23" a="1"/>
  <c r="CQ64" i="23" s="1"/>
  <c r="AP64" i="23" a="1"/>
  <c r="AP64" i="23" s="1"/>
  <c r="AN64" i="23" a="1"/>
  <c r="AN64" i="23" s="1"/>
  <c r="BN64" i="23" a="1"/>
  <c r="BN64" i="23" s="1"/>
  <c r="U64" i="23" a="1"/>
  <c r="U64" i="23" s="1"/>
  <c r="AO64" i="23" a="1"/>
  <c r="AO64" i="23" s="1"/>
  <c r="F64" i="23" a="1"/>
  <c r="F64" i="23" s="1"/>
  <c r="AL64" i="23" a="1"/>
  <c r="AL64" i="23" s="1"/>
  <c r="AA64" i="23" a="1"/>
  <c r="AA64" i="23" s="1"/>
  <c r="BD64" i="23" a="1"/>
  <c r="BD64" i="23" s="1"/>
  <c r="CF64" i="23" a="1"/>
  <c r="CF64" i="23" s="1"/>
  <c r="AF64" i="23" a="1"/>
  <c r="AF64" i="23" s="1"/>
  <c r="AX64" i="23" a="1"/>
  <c r="AX64" i="23" s="1"/>
  <c r="BV64" i="23" a="1"/>
  <c r="BV64" i="23" s="1"/>
  <c r="AT64" i="23" a="1"/>
  <c r="AT64" i="23" s="1"/>
  <c r="C64" i="23" a="1"/>
  <c r="C64" i="23" s="1"/>
  <c r="BX64" i="23" a="1"/>
  <c r="BX64" i="23" s="1"/>
  <c r="AM64" i="23" a="1"/>
  <c r="AM64" i="23" s="1"/>
  <c r="AB64" i="23" a="1"/>
  <c r="AB64" i="23" s="1"/>
  <c r="BA64" i="23" a="1"/>
  <c r="BA64" i="23" s="1"/>
  <c r="BK64" i="23" a="1"/>
  <c r="BK64" i="23" s="1"/>
  <c r="BJ64" i="23" a="1"/>
  <c r="BJ64" i="23" s="1"/>
  <c r="AE64" i="23" a="1"/>
  <c r="AE64" i="23" s="1"/>
  <c r="N64" i="23" a="1"/>
  <c r="N64" i="23" s="1"/>
  <c r="J64" i="23" a="1"/>
  <c r="J64" i="23" s="1"/>
  <c r="AH64" i="23" a="1"/>
  <c r="AH64" i="23" s="1"/>
  <c r="BL64" i="23" a="1"/>
  <c r="BL64" i="23" s="1"/>
  <c r="L64" i="23" a="1"/>
  <c r="L64" i="23" s="1"/>
  <c r="CK64" i="23" a="1"/>
  <c r="CK64" i="23" s="1"/>
  <c r="BT64" i="23" a="1"/>
  <c r="BT64" i="23" s="1"/>
  <c r="AW64" i="23" a="1"/>
  <c r="AW64" i="23" s="1"/>
  <c r="BE64" i="23" a="1"/>
  <c r="BE64" i="23" s="1"/>
  <c r="BI64" i="23" a="1"/>
  <c r="BI64" i="23" s="1"/>
  <c r="BU64" i="23" a="1"/>
  <c r="BU64" i="23" s="1"/>
  <c r="CB64" i="23" a="1"/>
  <c r="CB64" i="23" s="1"/>
  <c r="CP64" i="23" a="1"/>
  <c r="CP64" i="23" s="1"/>
  <c r="DJ64" i="23" a="1"/>
  <c r="DJ64" i="23" s="1"/>
  <c r="D64" i="23" a="1"/>
  <c r="D64" i="23" s="1"/>
  <c r="G64" i="23" a="1"/>
  <c r="G64" i="23" s="1"/>
  <c r="P64" i="23" a="1"/>
  <c r="P64" i="23" s="1"/>
  <c r="BP64" i="23" a="1"/>
  <c r="BP64" i="23" s="1"/>
  <c r="AV64" i="23" a="1"/>
  <c r="AV64" i="23" s="1"/>
  <c r="BY64" i="23" a="1"/>
  <c r="BY64" i="23" s="1"/>
  <c r="AC64" i="23" a="1"/>
  <c r="AC64" i="23" s="1"/>
  <c r="AJ64" i="23" a="1"/>
  <c r="AJ64" i="23" s="1"/>
  <c r="S64" i="23" a="1"/>
  <c r="S64" i="23" s="1"/>
  <c r="AG64" i="23" a="1"/>
  <c r="AG64" i="23" s="1"/>
  <c r="BW64" i="23" a="1"/>
  <c r="BW64" i="23" s="1"/>
  <c r="CO64" i="23" a="1"/>
  <c r="CO64" i="23" s="1"/>
  <c r="BQ64" i="23" a="1"/>
  <c r="BQ64" i="23" s="1"/>
  <c r="O64" i="23" a="1"/>
  <c r="O64" i="23" s="1"/>
  <c r="K64" i="23" a="1"/>
  <c r="K64" i="23" s="1"/>
  <c r="BS64" i="23" a="1"/>
  <c r="BS64" i="23" s="1"/>
  <c r="BO64" i="23" a="1"/>
  <c r="BO64" i="23" s="1"/>
  <c r="CA64" i="23" a="1"/>
  <c r="CA64" i="23" s="1"/>
  <c r="DK64" i="23" a="1"/>
  <c r="DK64" i="23" s="1"/>
  <c r="AU64" i="23" a="1"/>
  <c r="AU64" i="23" s="1"/>
  <c r="BC64" i="23" a="1"/>
  <c r="BC64" i="23" s="1"/>
  <c r="A65" i="23"/>
  <c r="W64" i="23" a="1"/>
  <c r="W64" i="23" s="1"/>
  <c r="CN64" i="23" a="1"/>
  <c r="CN64" i="23" s="1"/>
  <c r="CE64" i="23" a="1"/>
  <c r="CE64" i="23" s="1"/>
  <c r="CI64" i="23" a="1"/>
  <c r="CI64" i="23" s="1"/>
  <c r="E64" i="23" a="1"/>
  <c r="E64" i="23" s="1"/>
  <c r="X64" i="23" a="1"/>
  <c r="X64" i="23" s="1"/>
  <c r="BG64" i="23" a="1"/>
  <c r="BG64" i="23" s="1"/>
  <c r="CH64" i="23" a="1"/>
  <c r="CH64" i="23" s="1"/>
  <c r="Z64" i="23" a="1"/>
  <c r="Z64" i="23" s="1"/>
  <c r="CG64" i="23" a="1"/>
  <c r="CG64" i="23" s="1"/>
  <c r="CM64" i="23" a="1"/>
  <c r="CM64" i="23" s="1"/>
  <c r="AK64" i="23" a="1"/>
  <c r="AK64" i="23" s="1"/>
  <c r="AS64" i="23" a="1"/>
  <c r="AS64" i="23" s="1"/>
  <c r="BZ64" i="23" a="1"/>
  <c r="BZ64" i="23" s="1"/>
  <c r="Q64" i="23" a="1"/>
  <c r="Q64" i="23" s="1"/>
  <c r="CR64" i="23" a="1"/>
  <c r="CR64" i="23" s="1"/>
  <c r="V64" i="23" a="1"/>
  <c r="V64" i="23" s="1"/>
  <c r="BH64" i="23" a="1"/>
  <c r="BH64" i="23" s="1"/>
  <c r="I64" i="23" a="1"/>
  <c r="I64" i="23" s="1"/>
  <c r="AQ64" i="23" a="1"/>
  <c r="AQ64" i="23" s="1"/>
  <c r="CJ64" i="23" a="1"/>
  <c r="CJ64" i="23" s="1"/>
  <c r="R64" i="23" a="1"/>
  <c r="R64" i="23" s="1"/>
  <c r="M64" i="23" a="1"/>
  <c r="M64" i="23" s="1"/>
  <c r="T64" i="23" a="1"/>
  <c r="T64" i="23" s="1"/>
  <c r="BM64" i="23" a="1"/>
  <c r="BM64" i="23" s="1"/>
  <c r="AZ64" i="23" a="1"/>
  <c r="AZ64" i="23" s="1"/>
  <c r="AD64" i="23" a="1"/>
  <c r="AD64" i="23" s="1"/>
  <c r="H64" i="23" a="1"/>
  <c r="H64" i="23" s="1"/>
  <c r="CL64" i="23" a="1"/>
  <c r="CL64" i="23" s="1"/>
  <c r="BR64" i="23" a="1"/>
  <c r="BR64" i="23" s="1"/>
  <c r="CC64" i="23" a="1"/>
  <c r="CC64" i="23" s="1"/>
  <c r="AR64" i="23" a="1"/>
  <c r="AR64" i="23" s="1"/>
  <c r="CD64" i="23" a="1"/>
  <c r="CD64" i="23" s="1"/>
  <c r="BF64" i="23" a="1"/>
  <c r="BF64" i="23" s="1"/>
  <c r="AY64" i="23" a="1"/>
  <c r="AY64" i="23" s="1"/>
  <c r="BR65" i="23" l="1" a="1"/>
  <c r="BR65" i="23" s="1"/>
  <c r="AS65" i="23" a="1"/>
  <c r="AS65" i="23" s="1"/>
  <c r="CD65" i="23" a="1"/>
  <c r="CD65" i="23" s="1"/>
  <c r="DJ65" i="23" a="1"/>
  <c r="DJ65" i="23" s="1"/>
  <c r="BE65" i="23" a="1"/>
  <c r="BE65" i="23" s="1"/>
  <c r="BA65" i="23" a="1"/>
  <c r="BA65" i="23" s="1"/>
  <c r="BZ65" i="23" a="1"/>
  <c r="BZ65" i="23" s="1"/>
  <c r="CE65" i="23" a="1"/>
  <c r="CE65" i="23" s="1"/>
  <c r="BP65" i="23" a="1"/>
  <c r="BP65" i="23" s="1"/>
  <c r="CQ65" i="23" a="1"/>
  <c r="CQ65" i="23" s="1"/>
  <c r="AI65" i="23" a="1"/>
  <c r="AI65" i="23" s="1"/>
  <c r="V65" i="23" a="1"/>
  <c r="V65" i="23" s="1"/>
  <c r="Y65" i="23" a="1"/>
  <c r="Y65" i="23" s="1"/>
  <c r="BD65" i="23" a="1"/>
  <c r="BD65" i="23" s="1"/>
  <c r="Q65" i="23" a="1"/>
  <c r="Q65" i="23" s="1"/>
  <c r="BW65" i="23" a="1"/>
  <c r="BW65" i="23" s="1"/>
  <c r="AJ65" i="23" a="1"/>
  <c r="AJ65" i="23" s="1"/>
  <c r="CF65" i="23" a="1"/>
  <c r="CF65" i="23" s="1"/>
  <c r="CP65" i="23" a="1"/>
  <c r="CP65" i="23" s="1"/>
  <c r="AB65" i="23" a="1"/>
  <c r="AB65" i="23" s="1"/>
  <c r="AP65" i="23" a="1"/>
  <c r="AP65" i="23" s="1"/>
  <c r="BY65" i="23" a="1"/>
  <c r="BY65" i="23" s="1"/>
  <c r="L65" i="23" a="1"/>
  <c r="L65" i="23" s="1"/>
  <c r="AO65" i="23" a="1"/>
  <c r="AO65" i="23" s="1"/>
  <c r="AC65" i="23" a="1"/>
  <c r="AC65" i="23" s="1"/>
  <c r="AM65" i="23" a="1"/>
  <c r="AM65" i="23" s="1"/>
  <c r="DK65" i="23" a="1"/>
  <c r="DK65" i="23" s="1"/>
  <c r="AV65" i="23" a="1"/>
  <c r="AV65" i="23" s="1"/>
  <c r="BS65" i="23" a="1"/>
  <c r="BS65" i="23" s="1"/>
  <c r="CM65" i="23" a="1"/>
  <c r="CM65" i="23" s="1"/>
  <c r="CO65" i="23" a="1"/>
  <c r="CO65" i="23" s="1"/>
  <c r="CA65" i="23" a="1"/>
  <c r="CA65" i="23" s="1"/>
  <c r="U65" i="23" a="1"/>
  <c r="U65" i="23" s="1"/>
  <c r="E65" i="23" a="1"/>
  <c r="E65" i="23" s="1"/>
  <c r="AK65" i="23" a="1"/>
  <c r="AK65" i="23" s="1"/>
  <c r="BC65" i="23" a="1"/>
  <c r="BC65" i="23" s="1"/>
  <c r="J65" i="23" a="1"/>
  <c r="J65" i="23" s="1"/>
  <c r="CB65" i="23" a="1"/>
  <c r="CB65" i="23" s="1"/>
  <c r="BO65" i="23" a="1"/>
  <c r="BO65" i="23" s="1"/>
  <c r="CG65" i="23" a="1"/>
  <c r="CG65" i="23" s="1"/>
  <c r="A66" i="23"/>
  <c r="N65" i="23" a="1"/>
  <c r="N65" i="23" s="1"/>
  <c r="C65" i="23" a="1"/>
  <c r="C65" i="23" s="1"/>
  <c r="AE65" i="23" a="1"/>
  <c r="AE65" i="23" s="1"/>
  <c r="AU65" i="23" a="1"/>
  <c r="AU65" i="23" s="1"/>
  <c r="X65" i="23" a="1"/>
  <c r="X65" i="23" s="1"/>
  <c r="BV65" i="23" a="1"/>
  <c r="BV65" i="23" s="1"/>
  <c r="AR65" i="23" a="1"/>
  <c r="AR65" i="23" s="1"/>
  <c r="G65" i="23" a="1"/>
  <c r="G65" i="23" s="1"/>
  <c r="CC65" i="23" a="1"/>
  <c r="CC65" i="23" s="1"/>
  <c r="Z65" i="23" a="1"/>
  <c r="Z65" i="23" s="1"/>
  <c r="AX65" i="23" a="1"/>
  <c r="AX65" i="23" s="1"/>
  <c r="AT65" i="23" a="1"/>
  <c r="AT65" i="23" s="1"/>
  <c r="CL65" i="23" a="1"/>
  <c r="CL65" i="23" s="1"/>
  <c r="BJ65" i="23" a="1"/>
  <c r="BJ65" i="23" s="1"/>
  <c r="BQ65" i="23" a="1"/>
  <c r="BQ65" i="23" s="1"/>
  <c r="CK65" i="23" a="1"/>
  <c r="CK65" i="23" s="1"/>
  <c r="BT65" i="23" a="1"/>
  <c r="BT65" i="23" s="1"/>
  <c r="BK65" i="23" a="1"/>
  <c r="BK65" i="23" s="1"/>
  <c r="F65" i="23" a="1"/>
  <c r="F65" i="23" s="1"/>
  <c r="CI65" i="23" a="1"/>
  <c r="CI65" i="23" s="1"/>
  <c r="AL65" i="23" a="1"/>
  <c r="AL65" i="23" s="1"/>
  <c r="CR65" i="23" a="1"/>
  <c r="CR65" i="23" s="1"/>
  <c r="AF65" i="23" a="1"/>
  <c r="AF65" i="23" s="1"/>
  <c r="CH65" i="23" a="1"/>
  <c r="CH65" i="23" s="1"/>
  <c r="BH65" i="23" a="1"/>
  <c r="BH65" i="23" s="1"/>
  <c r="R65" i="23" a="1"/>
  <c r="R65" i="23" s="1"/>
  <c r="BI65" i="23" a="1"/>
  <c r="BI65" i="23" s="1"/>
  <c r="S65" i="23" a="1"/>
  <c r="S65" i="23" s="1"/>
  <c r="T65" i="23" a="1"/>
  <c r="T65" i="23" s="1"/>
  <c r="W65" i="23" a="1"/>
  <c r="W65" i="23" s="1"/>
  <c r="O65" i="23" a="1"/>
  <c r="O65" i="23" s="1"/>
  <c r="AZ65" i="23" a="1"/>
  <c r="AZ65" i="23" s="1"/>
  <c r="I65" i="23" a="1"/>
  <c r="I65" i="23" s="1"/>
  <c r="D65" i="23" a="1"/>
  <c r="D65" i="23" s="1"/>
  <c r="CN65" i="23" a="1"/>
  <c r="CN65" i="23" s="1"/>
  <c r="AY65" i="23" a="1"/>
  <c r="AY65" i="23" s="1"/>
  <c r="AW65" i="23" a="1"/>
  <c r="AW65" i="23" s="1"/>
  <c r="AN65" i="23" a="1"/>
  <c r="AN65" i="23" s="1"/>
  <c r="P65" i="23" a="1"/>
  <c r="P65" i="23" s="1"/>
  <c r="BN65" i="23" a="1"/>
  <c r="BN65" i="23" s="1"/>
  <c r="H65" i="23" a="1"/>
  <c r="H65" i="23" s="1"/>
  <c r="AA65" i="23" a="1"/>
  <c r="AA65" i="23" s="1"/>
  <c r="BF65" i="23" a="1"/>
  <c r="BF65" i="23" s="1"/>
  <c r="BL65" i="23" a="1"/>
  <c r="BL65" i="23" s="1"/>
  <c r="BU65" i="23" a="1"/>
  <c r="BU65" i="23" s="1"/>
  <c r="AD65" i="23" a="1"/>
  <c r="AD65" i="23" s="1"/>
  <c r="CJ65" i="23" a="1"/>
  <c r="CJ65" i="23" s="1"/>
  <c r="AQ65" i="23" a="1"/>
  <c r="AQ65" i="23" s="1"/>
  <c r="BX65" i="23" a="1"/>
  <c r="BX65" i="23" s="1"/>
  <c r="AH65" i="23" a="1"/>
  <c r="AH65" i="23" s="1"/>
  <c r="M65" i="23" a="1"/>
  <c r="M65" i="23" s="1"/>
  <c r="BM65" i="23" a="1"/>
  <c r="BM65" i="23" s="1"/>
  <c r="BB65" i="23" a="1"/>
  <c r="BB65" i="23" s="1"/>
  <c r="K65" i="23" a="1"/>
  <c r="K65" i="23" s="1"/>
  <c r="AG65" i="23" a="1"/>
  <c r="AG65" i="23" s="1"/>
  <c r="BG65" i="23" a="1"/>
  <c r="BG65" i="23" s="1"/>
  <c r="CO66" i="23" l="1" a="1"/>
  <c r="CO66" i="23" s="1"/>
  <c r="BL66" i="23" a="1"/>
  <c r="BL66" i="23" s="1"/>
  <c r="U66" i="23" a="1"/>
  <c r="U66" i="23" s="1"/>
  <c r="CA66" i="23" a="1"/>
  <c r="CA66" i="23" s="1"/>
  <c r="BM66" i="23" a="1"/>
  <c r="BM66" i="23" s="1"/>
  <c r="BZ66" i="23" a="1"/>
  <c r="BZ66" i="23" s="1"/>
  <c r="H66" i="23" a="1"/>
  <c r="H66" i="23" s="1"/>
  <c r="BR66" i="23" a="1"/>
  <c r="BR66" i="23" s="1"/>
  <c r="AD66" i="23" a="1"/>
  <c r="AD66" i="23" s="1"/>
  <c r="E66" i="23" a="1"/>
  <c r="E66" i="23" s="1"/>
  <c r="R66" i="23" a="1"/>
  <c r="R66" i="23" s="1"/>
  <c r="BW66" i="23" a="1"/>
  <c r="BW66" i="23" s="1"/>
  <c r="T66" i="23" a="1"/>
  <c r="T66" i="23" s="1"/>
  <c r="AM66" i="23" a="1"/>
  <c r="AM66" i="23" s="1"/>
  <c r="AH66" i="23" a="1"/>
  <c r="AH66" i="23" s="1"/>
  <c r="J66" i="23" a="1"/>
  <c r="J66" i="23" s="1"/>
  <c r="BI66" i="23" a="1"/>
  <c r="BI66" i="23" s="1"/>
  <c r="AA66" i="23" a="1"/>
  <c r="AA66" i="23" s="1"/>
  <c r="AI66" i="23" a="1"/>
  <c r="AI66" i="23" s="1"/>
  <c r="AK66" i="23" a="1"/>
  <c r="AK66" i="23" s="1"/>
  <c r="AL66" i="23" a="1"/>
  <c r="AL66" i="23" s="1"/>
  <c r="F66" i="23" a="1"/>
  <c r="F66" i="23" s="1"/>
  <c r="X66" i="23" a="1"/>
  <c r="X66" i="23" s="1"/>
  <c r="CH66" i="23" a="1"/>
  <c r="CH66" i="23" s="1"/>
  <c r="BT66" i="23" a="1"/>
  <c r="BT66" i="23" s="1"/>
  <c r="CI66" i="23" a="1"/>
  <c r="CI66" i="23" s="1"/>
  <c r="CR66" i="23" a="1"/>
  <c r="CR66" i="23" s="1"/>
  <c r="M66" i="23" a="1"/>
  <c r="M66" i="23" s="1"/>
  <c r="AU66" i="23" a="1"/>
  <c r="AU66" i="23" s="1"/>
  <c r="N66" i="23" a="1"/>
  <c r="N66" i="23" s="1"/>
  <c r="DK66" i="23" a="1"/>
  <c r="DK66" i="23" s="1"/>
  <c r="BA66" i="23" a="1"/>
  <c r="BA66" i="23" s="1"/>
  <c r="CK66" i="23" a="1"/>
  <c r="CK66" i="23" s="1"/>
  <c r="AY66" i="23" a="1"/>
  <c r="AY66" i="23" s="1"/>
  <c r="AC66" i="23" a="1"/>
  <c r="AC66" i="23" s="1"/>
  <c r="BQ66" i="23" a="1"/>
  <c r="BQ66" i="23" s="1"/>
  <c r="CQ66" i="23" a="1"/>
  <c r="CQ66" i="23" s="1"/>
  <c r="AT66" i="23" a="1"/>
  <c r="AT66" i="23" s="1"/>
  <c r="AE66" i="23" a="1"/>
  <c r="AE66" i="23" s="1"/>
  <c r="W66" i="23" a="1"/>
  <c r="W66" i="23" s="1"/>
  <c r="BE66" i="23" a="1"/>
  <c r="BE66" i="23" s="1"/>
  <c r="AR66" i="23" a="1"/>
  <c r="AR66" i="23" s="1"/>
  <c r="K66" i="23" a="1"/>
  <c r="K66" i="23" s="1"/>
  <c r="AV66" i="23" a="1"/>
  <c r="AV66" i="23" s="1"/>
  <c r="V66" i="23" a="1"/>
  <c r="V66" i="23" s="1"/>
  <c r="AQ66" i="23" a="1"/>
  <c r="AQ66" i="23" s="1"/>
  <c r="AJ66" i="23" a="1"/>
  <c r="AJ66" i="23" s="1"/>
  <c r="L66" i="23" a="1"/>
  <c r="L66" i="23" s="1"/>
  <c r="AG66" i="23" a="1"/>
  <c r="AG66" i="23" s="1"/>
  <c r="CG66" i="23" a="1"/>
  <c r="CG66" i="23" s="1"/>
  <c r="BX66" i="23" a="1"/>
  <c r="BX66" i="23" s="1"/>
  <c r="P66" i="23" a="1"/>
  <c r="P66" i="23" s="1"/>
  <c r="AN66" i="23" a="1"/>
  <c r="AN66" i="23" s="1"/>
  <c r="CC66" i="23" a="1"/>
  <c r="CC66" i="23" s="1"/>
  <c r="CB66" i="23" a="1"/>
  <c r="CB66" i="23" s="1"/>
  <c r="CJ66" i="23" a="1"/>
  <c r="CJ66" i="23" s="1"/>
  <c r="Z66" i="23" a="1"/>
  <c r="Z66" i="23" s="1"/>
  <c r="BP66" i="23" a="1"/>
  <c r="BP66" i="23" s="1"/>
  <c r="D66" i="23" a="1"/>
  <c r="D66" i="23" s="1"/>
  <c r="C66" i="23" a="1"/>
  <c r="C66" i="23" s="1"/>
  <c r="Y66" i="23" a="1"/>
  <c r="Y66" i="23" s="1"/>
  <c r="AS66" i="23" a="1"/>
  <c r="AS66" i="23" s="1"/>
  <c r="AF66" i="23" a="1"/>
  <c r="AF66" i="23" s="1"/>
  <c r="CD66" i="23" a="1"/>
  <c r="CD66" i="23" s="1"/>
  <c r="CE66" i="23" a="1"/>
  <c r="CE66" i="23" s="1"/>
  <c r="BK66" i="23" a="1"/>
  <c r="BK66" i="23" s="1"/>
  <c r="BG66" i="23" a="1"/>
  <c r="BG66" i="23" s="1"/>
  <c r="BC66" i="23" a="1"/>
  <c r="BC66" i="23" s="1"/>
  <c r="BF66" i="23" a="1"/>
  <c r="BF66" i="23" s="1"/>
  <c r="AZ66" i="23" a="1"/>
  <c r="AZ66" i="23" s="1"/>
  <c r="AO66" i="23" a="1"/>
  <c r="AO66" i="23" s="1"/>
  <c r="AB66" i="23" a="1"/>
  <c r="AB66" i="23" s="1"/>
  <c r="CP66" i="23" a="1"/>
  <c r="CP66" i="23" s="1"/>
  <c r="AP66" i="23" a="1"/>
  <c r="AP66" i="23" s="1"/>
  <c r="BJ66" i="23" a="1"/>
  <c r="BJ66" i="23" s="1"/>
  <c r="BD66" i="23" a="1"/>
  <c r="BD66" i="23" s="1"/>
  <c r="BU66" i="23" a="1"/>
  <c r="BU66" i="23" s="1"/>
  <c r="S66" i="23" a="1"/>
  <c r="S66" i="23" s="1"/>
  <c r="G66" i="23" a="1"/>
  <c r="G66" i="23" s="1"/>
  <c r="BN66" i="23" a="1"/>
  <c r="BN66" i="23" s="1"/>
  <c r="BH66" i="23" a="1"/>
  <c r="BH66" i="23" s="1"/>
  <c r="Q66" i="23" a="1"/>
  <c r="Q66" i="23" s="1"/>
  <c r="BS66" i="23" a="1"/>
  <c r="BS66" i="23" s="1"/>
  <c r="BY66" i="23" a="1"/>
  <c r="BY66" i="23" s="1"/>
  <c r="CM66" i="23" a="1"/>
  <c r="CM66" i="23" s="1"/>
  <c r="CF66" i="23" a="1"/>
  <c r="CF66" i="23" s="1"/>
  <c r="CL66" i="23" a="1"/>
  <c r="CL66" i="23" s="1"/>
  <c r="AX66" i="23" a="1"/>
  <c r="AX66" i="23" s="1"/>
  <c r="A67" i="23"/>
  <c r="BO66" i="23" a="1"/>
  <c r="BO66" i="23" s="1"/>
  <c r="O66" i="23" a="1"/>
  <c r="O66" i="23" s="1"/>
  <c r="CN66" i="23" a="1"/>
  <c r="CN66" i="23" s="1"/>
  <c r="BB66" i="23" a="1"/>
  <c r="BB66" i="23" s="1"/>
  <c r="DJ66" i="23" a="1"/>
  <c r="DJ66" i="23" s="1"/>
  <c r="I66" i="23" a="1"/>
  <c r="I66" i="23" s="1"/>
  <c r="BV66" i="23" a="1"/>
  <c r="BV66" i="23" s="1"/>
  <c r="AW66" i="23" a="1"/>
  <c r="AW66" i="23" s="1"/>
  <c r="AB67" i="23" l="1" a="1"/>
  <c r="AB67" i="23" s="1"/>
  <c r="DK67" i="23" a="1"/>
  <c r="DK67" i="23" s="1"/>
  <c r="D67" i="23" a="1"/>
  <c r="D67" i="23" s="1"/>
  <c r="AV67" i="23" a="1"/>
  <c r="AV67" i="23" s="1"/>
  <c r="CI67" i="23" a="1"/>
  <c r="CI67" i="23" s="1"/>
  <c r="AA67" i="23" a="1"/>
  <c r="AA67" i="23" s="1"/>
  <c r="CR67" i="23" a="1"/>
  <c r="CR67" i="23" s="1"/>
  <c r="BA67" i="23" a="1"/>
  <c r="BA67" i="23" s="1"/>
  <c r="P67" i="23" a="1"/>
  <c r="P67" i="23" s="1"/>
  <c r="R67" i="23" a="1"/>
  <c r="R67" i="23" s="1"/>
  <c r="BL67" i="23" a="1"/>
  <c r="BL67" i="23" s="1"/>
  <c r="CD67" i="23" a="1"/>
  <c r="CD67" i="23" s="1"/>
  <c r="BV67" i="23" a="1"/>
  <c r="BV67" i="23" s="1"/>
  <c r="BO67" i="23" a="1"/>
  <c r="BO67" i="23" s="1"/>
  <c r="W67" i="23" a="1"/>
  <c r="W67" i="23" s="1"/>
  <c r="Q67" i="23" a="1"/>
  <c r="Q67" i="23" s="1"/>
  <c r="BG67" i="23" a="1"/>
  <c r="BG67" i="23" s="1"/>
  <c r="CL67" i="23" a="1"/>
  <c r="CL67" i="23" s="1"/>
  <c r="CE67" i="23" a="1"/>
  <c r="CE67" i="23" s="1"/>
  <c r="L67" i="23" a="1"/>
  <c r="L67" i="23" s="1"/>
  <c r="BQ67" i="23" a="1"/>
  <c r="BQ67" i="23" s="1"/>
  <c r="CB67" i="23" a="1"/>
  <c r="CB67" i="23" s="1"/>
  <c r="BJ67" i="23" a="1"/>
  <c r="BJ67" i="23" s="1"/>
  <c r="K67" i="23" a="1"/>
  <c r="K67" i="23" s="1"/>
  <c r="CO67" i="23" a="1"/>
  <c r="CO67" i="23" s="1"/>
  <c r="BS67" i="23" a="1"/>
  <c r="BS67" i="23" s="1"/>
  <c r="CG67" i="23" a="1"/>
  <c r="CG67" i="23" s="1"/>
  <c r="CM67" i="23" a="1"/>
  <c r="CM67" i="23" s="1"/>
  <c r="N67" i="23" a="1"/>
  <c r="N67" i="23" s="1"/>
  <c r="AX67" i="23" a="1"/>
  <c r="AX67" i="23" s="1"/>
  <c r="BT67" i="23" a="1"/>
  <c r="BT67" i="23" s="1"/>
  <c r="AG67" i="23" a="1"/>
  <c r="AG67" i="23" s="1"/>
  <c r="G67" i="23" a="1"/>
  <c r="G67" i="23" s="1"/>
  <c r="BM67" i="23" a="1"/>
  <c r="BM67" i="23" s="1"/>
  <c r="AL67" i="23" a="1"/>
  <c r="AL67" i="23" s="1"/>
  <c r="V67" i="23" a="1"/>
  <c r="V67" i="23" s="1"/>
  <c r="A68" i="23"/>
  <c r="J67" i="23" a="1"/>
  <c r="J67" i="23" s="1"/>
  <c r="CQ67" i="23" a="1"/>
  <c r="CQ67" i="23" s="1"/>
  <c r="C67" i="23" a="1"/>
  <c r="C67" i="23" s="1"/>
  <c r="AC67" i="23" a="1"/>
  <c r="AC67" i="23" s="1"/>
  <c r="BN67" i="23" a="1"/>
  <c r="BN67" i="23" s="1"/>
  <c r="O67" i="23" a="1"/>
  <c r="O67" i="23" s="1"/>
  <c r="T67" i="23" a="1"/>
  <c r="T67" i="23" s="1"/>
  <c r="BK67" i="23" a="1"/>
  <c r="BK67" i="23" s="1"/>
  <c r="CJ67" i="23" a="1"/>
  <c r="CJ67" i="23" s="1"/>
  <c r="BR67" i="23" a="1"/>
  <c r="BR67" i="23" s="1"/>
  <c r="BY67" i="23" a="1"/>
  <c r="BY67" i="23" s="1"/>
  <c r="AN67" i="23" a="1"/>
  <c r="AN67" i="23" s="1"/>
  <c r="BH67" i="23" a="1"/>
  <c r="BH67" i="23" s="1"/>
  <c r="AT67" i="23" a="1"/>
  <c r="AT67" i="23" s="1"/>
  <c r="AM67" i="23" a="1"/>
  <c r="AM67" i="23" s="1"/>
  <c r="Y67" i="23" a="1"/>
  <c r="Y67" i="23" s="1"/>
  <c r="AF67" i="23" a="1"/>
  <c r="AF67" i="23" s="1"/>
  <c r="Z67" i="23" a="1"/>
  <c r="Z67" i="23" s="1"/>
  <c r="CC67" i="23" a="1"/>
  <c r="CC67" i="23" s="1"/>
  <c r="AQ67" i="23" a="1"/>
  <c r="AQ67" i="23" s="1"/>
  <c r="X67" i="23" a="1"/>
  <c r="X67" i="23" s="1"/>
  <c r="AZ67" i="23" a="1"/>
  <c r="AZ67" i="23" s="1"/>
  <c r="BW67" i="23" a="1"/>
  <c r="BW67" i="23" s="1"/>
  <c r="BB67" i="23" a="1"/>
  <c r="BB67" i="23" s="1"/>
  <c r="BI67" i="23" a="1"/>
  <c r="BI67" i="23" s="1"/>
  <c r="BF67" i="23" a="1"/>
  <c r="BF67" i="23" s="1"/>
  <c r="AJ67" i="23" a="1"/>
  <c r="AJ67" i="23" s="1"/>
  <c r="CK67" i="23" a="1"/>
  <c r="CK67" i="23" s="1"/>
  <c r="S67" i="23" a="1"/>
  <c r="S67" i="23" s="1"/>
  <c r="CH67" i="23" a="1"/>
  <c r="CH67" i="23" s="1"/>
  <c r="H67" i="23" a="1"/>
  <c r="H67" i="23" s="1"/>
  <c r="AH67" i="23" a="1"/>
  <c r="AH67" i="23" s="1"/>
  <c r="M67" i="23" a="1"/>
  <c r="M67" i="23" s="1"/>
  <c r="F67" i="23" a="1"/>
  <c r="F67" i="23" s="1"/>
  <c r="AK67" i="23" a="1"/>
  <c r="AK67" i="23" s="1"/>
  <c r="I67" i="23" a="1"/>
  <c r="I67" i="23" s="1"/>
  <c r="AS67" i="23" a="1"/>
  <c r="AS67" i="23" s="1"/>
  <c r="E67" i="23" a="1"/>
  <c r="E67" i="23" s="1"/>
  <c r="AI67" i="23" a="1"/>
  <c r="AI67" i="23" s="1"/>
  <c r="DJ67" i="23" a="1"/>
  <c r="DJ67" i="23" s="1"/>
  <c r="BX67" i="23" a="1"/>
  <c r="BX67" i="23" s="1"/>
  <c r="AO67" i="23" a="1"/>
  <c r="AO67" i="23" s="1"/>
  <c r="BC67" i="23" a="1"/>
  <c r="BC67" i="23" s="1"/>
  <c r="U67" i="23" a="1"/>
  <c r="U67" i="23" s="1"/>
  <c r="CF67" i="23" a="1"/>
  <c r="CF67" i="23" s="1"/>
  <c r="BD67" i="23" a="1"/>
  <c r="BD67" i="23" s="1"/>
  <c r="CN67" i="23" a="1"/>
  <c r="CN67" i="23" s="1"/>
  <c r="BE67" i="23" a="1"/>
  <c r="BE67" i="23" s="1"/>
  <c r="CP67" i="23" a="1"/>
  <c r="CP67" i="23" s="1"/>
  <c r="BU67" i="23" a="1"/>
  <c r="BU67" i="23" s="1"/>
  <c r="AP67" i="23" a="1"/>
  <c r="AP67" i="23" s="1"/>
  <c r="AE67" i="23" a="1"/>
  <c r="AE67" i="23" s="1"/>
  <c r="AY67" i="23" a="1"/>
  <c r="AY67" i="23" s="1"/>
  <c r="BP67" i="23" a="1"/>
  <c r="BP67" i="23" s="1"/>
  <c r="AW67" i="23" a="1"/>
  <c r="AW67" i="23" s="1"/>
  <c r="AD67" i="23" a="1"/>
  <c r="AD67" i="23" s="1"/>
  <c r="CA67" i="23" a="1"/>
  <c r="CA67" i="23" s="1"/>
  <c r="AR67" i="23" a="1"/>
  <c r="AR67" i="23" s="1"/>
  <c r="AU67" i="23" a="1"/>
  <c r="AU67" i="23" s="1"/>
  <c r="BZ67" i="23" a="1"/>
  <c r="BZ67" i="23" s="1"/>
  <c r="CF68" i="23" l="1" a="1"/>
  <c r="CF68" i="23" s="1"/>
  <c r="R68" i="23" a="1"/>
  <c r="R68" i="23" s="1"/>
  <c r="AF68" i="23" a="1"/>
  <c r="AF68" i="23" s="1"/>
  <c r="AJ68" i="23" a="1"/>
  <c r="AJ68" i="23" s="1"/>
  <c r="AN68" i="23" a="1"/>
  <c r="AN68" i="23" s="1"/>
  <c r="BU68" i="23" a="1"/>
  <c r="BU68" i="23" s="1"/>
  <c r="CO68" i="23" a="1"/>
  <c r="CO68" i="23" s="1"/>
  <c r="BL68" i="23" a="1"/>
  <c r="BL68" i="23" s="1"/>
  <c r="BG68" i="23" a="1"/>
  <c r="BG68" i="23" s="1"/>
  <c r="BB68" i="23" a="1"/>
  <c r="BB68" i="23" s="1"/>
  <c r="CE68" i="23" a="1"/>
  <c r="CE68" i="23" s="1"/>
  <c r="AD68" i="23" a="1"/>
  <c r="AD68" i="23" s="1"/>
  <c r="BQ68" i="23" a="1"/>
  <c r="BQ68" i="23" s="1"/>
  <c r="AX68" i="23" a="1"/>
  <c r="AX68" i="23" s="1"/>
  <c r="AG68" i="23" a="1"/>
  <c r="AG68" i="23" s="1"/>
  <c r="CI68" i="23" a="1"/>
  <c r="CI68" i="23" s="1"/>
  <c r="W68" i="23" a="1"/>
  <c r="W68" i="23" s="1"/>
  <c r="AU68" i="23" a="1"/>
  <c r="AU68" i="23" s="1"/>
  <c r="CR68" i="23" a="1"/>
  <c r="CR68" i="23" s="1"/>
  <c r="BE68" i="23" a="1"/>
  <c r="BE68" i="23" s="1"/>
  <c r="BA68" i="23" a="1"/>
  <c r="BA68" i="23" s="1"/>
  <c r="L68" i="23" a="1"/>
  <c r="L68" i="23" s="1"/>
  <c r="E68" i="23" a="1"/>
  <c r="E68" i="23" s="1"/>
  <c r="AO68" i="23" a="1"/>
  <c r="AO68" i="23" s="1"/>
  <c r="AA68" i="23" a="1"/>
  <c r="AA68" i="23" s="1"/>
  <c r="Z68" i="23" a="1"/>
  <c r="Z68" i="23" s="1"/>
  <c r="AT68" i="23" a="1"/>
  <c r="AT68" i="23" s="1"/>
  <c r="K68" i="23" a="1"/>
  <c r="K68" i="23" s="1"/>
  <c r="BN68" i="23" a="1"/>
  <c r="BN68" i="23" s="1"/>
  <c r="BC68" i="23" a="1"/>
  <c r="BC68" i="23" s="1"/>
  <c r="DK68" i="23" a="1"/>
  <c r="DK68" i="23" s="1"/>
  <c r="BK68" i="23" a="1"/>
  <c r="BK68" i="23" s="1"/>
  <c r="BX68" i="23" a="1"/>
  <c r="BX68" i="23" s="1"/>
  <c r="G68" i="23" a="1"/>
  <c r="G68" i="23" s="1"/>
  <c r="BI68" i="23" a="1"/>
  <c r="BI68" i="23" s="1"/>
  <c r="AK68" i="23" a="1"/>
  <c r="AK68" i="23" s="1"/>
  <c r="BR68" i="23" a="1"/>
  <c r="BR68" i="23" s="1"/>
  <c r="AW68" i="23" a="1"/>
  <c r="AW68" i="23" s="1"/>
  <c r="AM68" i="23" a="1"/>
  <c r="AM68" i="23" s="1"/>
  <c r="BY68" i="23" a="1"/>
  <c r="BY68" i="23" s="1"/>
  <c r="AV68" i="23" a="1"/>
  <c r="AV68" i="23" s="1"/>
  <c r="BM68" i="23" a="1"/>
  <c r="BM68" i="23" s="1"/>
  <c r="BD68" i="23" a="1"/>
  <c r="BD68" i="23" s="1"/>
  <c r="Q68" i="23" a="1"/>
  <c r="Q68" i="23" s="1"/>
  <c r="BO68" i="23" a="1"/>
  <c r="BO68" i="23" s="1"/>
  <c r="AC68" i="23" a="1"/>
  <c r="AC68" i="23" s="1"/>
  <c r="AI68" i="23" a="1"/>
  <c r="AI68" i="23" s="1"/>
  <c r="AL68" i="23" a="1"/>
  <c r="AL68" i="23" s="1"/>
  <c r="DJ68" i="23" a="1"/>
  <c r="DJ68" i="23" s="1"/>
  <c r="M68" i="23" a="1"/>
  <c r="M68" i="23" s="1"/>
  <c r="BW68" i="23" a="1"/>
  <c r="BW68" i="23" s="1"/>
  <c r="CK68" i="23" a="1"/>
  <c r="CK68" i="23" s="1"/>
  <c r="CQ68" i="23" a="1"/>
  <c r="CQ68" i="23" s="1"/>
  <c r="CJ68" i="23" a="1"/>
  <c r="CJ68" i="23" s="1"/>
  <c r="CM68" i="23" a="1"/>
  <c r="CM68" i="23" s="1"/>
  <c r="J68" i="23" a="1"/>
  <c r="J68" i="23" s="1"/>
  <c r="BZ68" i="23" a="1"/>
  <c r="BZ68" i="23" s="1"/>
  <c r="AY68" i="23" a="1"/>
  <c r="AY68" i="23" s="1"/>
  <c r="S68" i="23" a="1"/>
  <c r="S68" i="23" s="1"/>
  <c r="T68" i="23" a="1"/>
  <c r="T68" i="23" s="1"/>
  <c r="BT68" i="23" a="1"/>
  <c r="BT68" i="23" s="1"/>
  <c r="CL68" i="23" a="1"/>
  <c r="CL68" i="23" s="1"/>
  <c r="BV68" i="23" a="1"/>
  <c r="BV68" i="23" s="1"/>
  <c r="BJ68" i="23" a="1"/>
  <c r="BJ68" i="23" s="1"/>
  <c r="AQ68" i="23" a="1"/>
  <c r="AQ68" i="23" s="1"/>
  <c r="BH68" i="23" a="1"/>
  <c r="BH68" i="23" s="1"/>
  <c r="CN68" i="23" a="1"/>
  <c r="CN68" i="23" s="1"/>
  <c r="AB68" i="23" a="1"/>
  <c r="AB68" i="23" s="1"/>
  <c r="BF68" i="23" a="1"/>
  <c r="BF68" i="23" s="1"/>
  <c r="AE68" i="23" a="1"/>
  <c r="AE68" i="23" s="1"/>
  <c r="AP68" i="23" a="1"/>
  <c r="AP68" i="23" s="1"/>
  <c r="CP68" i="23" a="1"/>
  <c r="CP68" i="23" s="1"/>
  <c r="CG68" i="23" a="1"/>
  <c r="CG68" i="23" s="1"/>
  <c r="BS68" i="23" a="1"/>
  <c r="BS68" i="23" s="1"/>
  <c r="AR68" i="23" a="1"/>
  <c r="AR68" i="23" s="1"/>
  <c r="N68" i="23" a="1"/>
  <c r="N68" i="23" s="1"/>
  <c r="CH68" i="23" a="1"/>
  <c r="CH68" i="23" s="1"/>
  <c r="U68" i="23" a="1"/>
  <c r="U68" i="23" s="1"/>
  <c r="I68" i="23" a="1"/>
  <c r="I68" i="23" s="1"/>
  <c r="X68" i="23" a="1"/>
  <c r="X68" i="23" s="1"/>
  <c r="D68" i="23" a="1"/>
  <c r="D68" i="23" s="1"/>
  <c r="AH68" i="23" a="1"/>
  <c r="AH68" i="23" s="1"/>
  <c r="CC68" i="23" a="1"/>
  <c r="CC68" i="23" s="1"/>
  <c r="C68" i="23" a="1"/>
  <c r="C68" i="23" s="1"/>
  <c r="P68" i="23" a="1"/>
  <c r="P68" i="23" s="1"/>
  <c r="V68" i="23" a="1"/>
  <c r="V68" i="23" s="1"/>
  <c r="F68" i="23" a="1"/>
  <c r="F68" i="23" s="1"/>
  <c r="H68" i="23" a="1"/>
  <c r="H68" i="23" s="1"/>
  <c r="O68" i="23" a="1"/>
  <c r="O68" i="23" s="1"/>
  <c r="AS68" i="23" a="1"/>
  <c r="AS68" i="23" s="1"/>
  <c r="CD68" i="23" a="1"/>
  <c r="CD68" i="23" s="1"/>
  <c r="A69" i="23"/>
  <c r="AZ68" i="23" a="1"/>
  <c r="AZ68" i="23" s="1"/>
  <c r="CB68" i="23" a="1"/>
  <c r="CB68" i="23" s="1"/>
  <c r="CA68" i="23" a="1"/>
  <c r="CA68" i="23" s="1"/>
  <c r="Y68" i="23" a="1"/>
  <c r="Y68" i="23" s="1"/>
  <c r="BP68" i="23" a="1"/>
  <c r="BP68" i="23" s="1"/>
  <c r="H69" i="23" l="1" a="1"/>
  <c r="H69" i="23" s="1"/>
  <c r="CB69" i="23" a="1"/>
  <c r="CB69" i="23" s="1"/>
  <c r="CE69" i="23" a="1"/>
  <c r="CE69" i="23" s="1"/>
  <c r="N69" i="23" a="1"/>
  <c r="N69" i="23" s="1"/>
  <c r="BL69" i="23" a="1"/>
  <c r="BL69" i="23" s="1"/>
  <c r="AR69" i="23" a="1"/>
  <c r="AR69" i="23" s="1"/>
  <c r="Z69" i="23" a="1"/>
  <c r="Z69" i="23" s="1"/>
  <c r="BH69" i="23" a="1"/>
  <c r="BH69" i="23" s="1"/>
  <c r="R69" i="23" a="1"/>
  <c r="R69" i="23" s="1"/>
  <c r="CM69" i="23" a="1"/>
  <c r="CM69" i="23" s="1"/>
  <c r="AO69" i="23" a="1"/>
  <c r="AO69" i="23" s="1"/>
  <c r="AC69" i="23" a="1"/>
  <c r="AC69" i="23" s="1"/>
  <c r="CD69" i="23" a="1"/>
  <c r="CD69" i="23" s="1"/>
  <c r="AM69" i="23" a="1"/>
  <c r="AM69" i="23" s="1"/>
  <c r="P69" i="23" a="1"/>
  <c r="P69" i="23" s="1"/>
  <c r="CA69" i="23" a="1"/>
  <c r="CA69" i="23" s="1"/>
  <c r="BT69" i="23" a="1"/>
  <c r="BT69" i="23" s="1"/>
  <c r="C69" i="23" a="1"/>
  <c r="C69" i="23" s="1"/>
  <c r="AK69" i="23" a="1"/>
  <c r="AK69" i="23" s="1"/>
  <c r="E69" i="23" a="1"/>
  <c r="E69" i="23" s="1"/>
  <c r="Y69" i="23" a="1"/>
  <c r="Y69" i="23" s="1"/>
  <c r="CL69" i="23" a="1"/>
  <c r="CL69" i="23" s="1"/>
  <c r="T69" i="23" a="1"/>
  <c r="T69" i="23" s="1"/>
  <c r="AD69" i="23" a="1"/>
  <c r="AD69" i="23" s="1"/>
  <c r="AU69" i="23" a="1"/>
  <c r="AU69" i="23" s="1"/>
  <c r="CR69" i="23" a="1"/>
  <c r="CR69" i="23" s="1"/>
  <c r="BZ69" i="23" a="1"/>
  <c r="BZ69" i="23" s="1"/>
  <c r="AZ69" i="23" a="1"/>
  <c r="AZ69" i="23" s="1"/>
  <c r="U69" i="23" a="1"/>
  <c r="U69" i="23" s="1"/>
  <c r="BX69" i="23" a="1"/>
  <c r="BX69" i="23" s="1"/>
  <c r="AH69" i="23" a="1"/>
  <c r="AH69" i="23" s="1"/>
  <c r="J69" i="23" a="1"/>
  <c r="J69" i="23" s="1"/>
  <c r="AT69" i="23" a="1"/>
  <c r="AT69" i="23" s="1"/>
  <c r="AN69" i="23" a="1"/>
  <c r="AN69" i="23" s="1"/>
  <c r="AB69" i="23" a="1"/>
  <c r="AB69" i="23" s="1"/>
  <c r="AJ69" i="23" a="1"/>
  <c r="AJ69" i="23" s="1"/>
  <c r="BK69" i="23" a="1"/>
  <c r="BK69" i="23" s="1"/>
  <c r="CI69" i="23" a="1"/>
  <c r="CI69" i="23" s="1"/>
  <c r="Q69" i="23" a="1"/>
  <c r="Q69" i="23" s="1"/>
  <c r="BS69" i="23" a="1"/>
  <c r="BS69" i="23" s="1"/>
  <c r="CJ69" i="23" a="1"/>
  <c r="CJ69" i="23" s="1"/>
  <c r="AA69" i="23" a="1"/>
  <c r="AA69" i="23" s="1"/>
  <c r="CP69" i="23" a="1"/>
  <c r="CP69" i="23" s="1"/>
  <c r="BI69" i="23" a="1"/>
  <c r="BI69" i="23" s="1"/>
  <c r="A70" i="23"/>
  <c r="I69" i="23" a="1"/>
  <c r="I69" i="23" s="1"/>
  <c r="BU69" i="23" a="1"/>
  <c r="BU69" i="23" s="1"/>
  <c r="L69" i="23" a="1"/>
  <c r="L69" i="23" s="1"/>
  <c r="CF69" i="23" a="1"/>
  <c r="CF69" i="23" s="1"/>
  <c r="BW69" i="23" a="1"/>
  <c r="BW69" i="23" s="1"/>
  <c r="AS69" i="23" a="1"/>
  <c r="AS69" i="23" s="1"/>
  <c r="AG69" i="23" a="1"/>
  <c r="AG69" i="23" s="1"/>
  <c r="O69" i="23" a="1"/>
  <c r="O69" i="23" s="1"/>
  <c r="M69" i="23" a="1"/>
  <c r="M69" i="23" s="1"/>
  <c r="AE69" i="23" a="1"/>
  <c r="AE69" i="23" s="1"/>
  <c r="AV69" i="23" a="1"/>
  <c r="AV69" i="23" s="1"/>
  <c r="CQ69" i="23" a="1"/>
  <c r="CQ69" i="23" s="1"/>
  <c r="X69" i="23" a="1"/>
  <c r="X69" i="23" s="1"/>
  <c r="DK69" i="23" a="1"/>
  <c r="DK69" i="23" s="1"/>
  <c r="S69" i="23" a="1"/>
  <c r="S69" i="23" s="1"/>
  <c r="BJ69" i="23" a="1"/>
  <c r="BJ69" i="23" s="1"/>
  <c r="CN69" i="23" a="1"/>
  <c r="CN69" i="23" s="1"/>
  <c r="BP69" i="23" a="1"/>
  <c r="BP69" i="23" s="1"/>
  <c r="BY69" i="23" a="1"/>
  <c r="BY69" i="23" s="1"/>
  <c r="BC69" i="23" a="1"/>
  <c r="BC69" i="23" s="1"/>
  <c r="BB69" i="23" a="1"/>
  <c r="BB69" i="23" s="1"/>
  <c r="BQ69" i="23" a="1"/>
  <c r="BQ69" i="23" s="1"/>
  <c r="CC69" i="23" a="1"/>
  <c r="CC69" i="23" s="1"/>
  <c r="BF69" i="23" a="1"/>
  <c r="BF69" i="23" s="1"/>
  <c r="BN69" i="23" a="1"/>
  <c r="BN69" i="23" s="1"/>
  <c r="CH69" i="23" a="1"/>
  <c r="CH69" i="23" s="1"/>
  <c r="AY69" i="23" a="1"/>
  <c r="AY69" i="23" s="1"/>
  <c r="BR69" i="23" a="1"/>
  <c r="BR69" i="23" s="1"/>
  <c r="CG69" i="23" a="1"/>
  <c r="CG69" i="23" s="1"/>
  <c r="AF69" i="23" a="1"/>
  <c r="AF69" i="23" s="1"/>
  <c r="AL69" i="23" a="1"/>
  <c r="AL69" i="23" s="1"/>
  <c r="AQ69" i="23" a="1"/>
  <c r="AQ69" i="23" s="1"/>
  <c r="BO69" i="23" a="1"/>
  <c r="BO69" i="23" s="1"/>
  <c r="BG69" i="23" a="1"/>
  <c r="BG69" i="23" s="1"/>
  <c r="AX69" i="23" a="1"/>
  <c r="AX69" i="23" s="1"/>
  <c r="BE69" i="23" a="1"/>
  <c r="BE69" i="23" s="1"/>
  <c r="D69" i="23" a="1"/>
  <c r="D69" i="23" s="1"/>
  <c r="CO69" i="23" a="1"/>
  <c r="CO69" i="23" s="1"/>
  <c r="K69" i="23" a="1"/>
  <c r="K69" i="23" s="1"/>
  <c r="BV69" i="23" a="1"/>
  <c r="BV69" i="23" s="1"/>
  <c r="DJ69" i="23" a="1"/>
  <c r="DJ69" i="23" s="1"/>
  <c r="F69" i="23" a="1"/>
  <c r="F69" i="23" s="1"/>
  <c r="AI69" i="23" a="1"/>
  <c r="AI69" i="23" s="1"/>
  <c r="AP69" i="23" a="1"/>
  <c r="AP69" i="23" s="1"/>
  <c r="V69" i="23" a="1"/>
  <c r="V69" i="23" s="1"/>
  <c r="W69" i="23" a="1"/>
  <c r="W69" i="23" s="1"/>
  <c r="CK69" i="23" a="1"/>
  <c r="CK69" i="23" s="1"/>
  <c r="BM69" i="23" a="1"/>
  <c r="BM69" i="23" s="1"/>
  <c r="AW69" i="23" a="1"/>
  <c r="AW69" i="23" s="1"/>
  <c r="BA69" i="23" a="1"/>
  <c r="BA69" i="23" s="1"/>
  <c r="BD69" i="23" a="1"/>
  <c r="BD69" i="23" s="1"/>
  <c r="G69" i="23" a="1"/>
  <c r="G69" i="23" s="1"/>
  <c r="BQ70" i="23" l="1" a="1"/>
  <c r="BQ70" i="23" s="1"/>
  <c r="BP70" i="23" a="1"/>
  <c r="BP70" i="23" s="1"/>
  <c r="BM70" i="23" a="1"/>
  <c r="BM70" i="23" s="1"/>
  <c r="BV70" i="23" a="1"/>
  <c r="BV70" i="23" s="1"/>
  <c r="AM70" i="23" a="1"/>
  <c r="AM70" i="23" s="1"/>
  <c r="BO70" i="23" a="1"/>
  <c r="BO70" i="23" s="1"/>
  <c r="R70" i="23" a="1"/>
  <c r="R70" i="23" s="1"/>
  <c r="S70" i="23" a="1"/>
  <c r="S70" i="23" s="1"/>
  <c r="CF70" i="23" a="1"/>
  <c r="CF70" i="23" s="1"/>
  <c r="CQ70" i="23" a="1"/>
  <c r="CQ70" i="23" s="1"/>
  <c r="CL70" i="23" a="1"/>
  <c r="CL70" i="23" s="1"/>
  <c r="AB70" i="23" a="1"/>
  <c r="AB70" i="23" s="1"/>
  <c r="AE70" i="23" a="1"/>
  <c r="AE70" i="23" s="1"/>
  <c r="CR70" i="23" a="1"/>
  <c r="CR70" i="23" s="1"/>
  <c r="AY70" i="23" a="1"/>
  <c r="AY70" i="23" s="1"/>
  <c r="BX70" i="23" a="1"/>
  <c r="BX70" i="23" s="1"/>
  <c r="G70" i="23" a="1"/>
  <c r="G70" i="23" s="1"/>
  <c r="M70" i="23" a="1"/>
  <c r="M70" i="23" s="1"/>
  <c r="BU70" i="23" a="1"/>
  <c r="BU70" i="23" s="1"/>
  <c r="AG70" i="23" a="1"/>
  <c r="AG70" i="23" s="1"/>
  <c r="AI70" i="23" a="1"/>
  <c r="AI70" i="23" s="1"/>
  <c r="N70" i="23" a="1"/>
  <c r="N70" i="23" s="1"/>
  <c r="AT70" i="23" a="1"/>
  <c r="AT70" i="23" s="1"/>
  <c r="CA70" i="23" a="1"/>
  <c r="CA70" i="23" s="1"/>
  <c r="BE70" i="23" a="1"/>
  <c r="BE70" i="23" s="1"/>
  <c r="BD70" i="23" a="1"/>
  <c r="BD70" i="23" s="1"/>
  <c r="I70" i="23" a="1"/>
  <c r="I70" i="23" s="1"/>
  <c r="CJ70" i="23" a="1"/>
  <c r="CJ70" i="23" s="1"/>
  <c r="X70" i="23" a="1"/>
  <c r="X70" i="23" s="1"/>
  <c r="AR70" i="23" a="1"/>
  <c r="AR70" i="23" s="1"/>
  <c r="O70" i="23" a="1"/>
  <c r="O70" i="23" s="1"/>
  <c r="CC70" i="23" a="1"/>
  <c r="CC70" i="23" s="1"/>
  <c r="CM70" i="23" a="1"/>
  <c r="CM70" i="23" s="1"/>
  <c r="F70" i="23" a="1"/>
  <c r="F70" i="23" s="1"/>
  <c r="BZ70" i="23" a="1"/>
  <c r="BZ70" i="23" s="1"/>
  <c r="T70" i="23" a="1"/>
  <c r="T70" i="23" s="1"/>
  <c r="H70" i="23" a="1"/>
  <c r="H70" i="23" s="1"/>
  <c r="BS70" i="23" a="1"/>
  <c r="BS70" i="23" s="1"/>
  <c r="AV70" i="23" a="1"/>
  <c r="AV70" i="23" s="1"/>
  <c r="BI70" i="23" a="1"/>
  <c r="BI70" i="23" s="1"/>
  <c r="K70" i="23" a="1"/>
  <c r="K70" i="23" s="1"/>
  <c r="AC70" i="23" a="1"/>
  <c r="AC70" i="23" s="1"/>
  <c r="U70" i="23" a="1"/>
  <c r="U70" i="23" s="1"/>
  <c r="AL70" i="23" a="1"/>
  <c r="AL70" i="23" s="1"/>
  <c r="CD70" i="23" a="1"/>
  <c r="CD70" i="23" s="1"/>
  <c r="AN70" i="23" a="1"/>
  <c r="AN70" i="23" s="1"/>
  <c r="BW70" i="23" a="1"/>
  <c r="BW70" i="23" s="1"/>
  <c r="Q70" i="23" a="1"/>
  <c r="Q70" i="23" s="1"/>
  <c r="BF70" i="23" a="1"/>
  <c r="BF70" i="23" s="1"/>
  <c r="BG70" i="23" a="1"/>
  <c r="BG70" i="23" s="1"/>
  <c r="CO70" i="23" a="1"/>
  <c r="CO70" i="23" s="1"/>
  <c r="AW70" i="23" a="1"/>
  <c r="AW70" i="23" s="1"/>
  <c r="CB70" i="23" a="1"/>
  <c r="CB70" i="23" s="1"/>
  <c r="BT70" i="23" a="1"/>
  <c r="BT70" i="23" s="1"/>
  <c r="AU70" i="23" a="1"/>
  <c r="AU70" i="23" s="1"/>
  <c r="BJ70" i="23" a="1"/>
  <c r="BJ70" i="23" s="1"/>
  <c r="BB70" i="23" a="1"/>
  <c r="BB70" i="23" s="1"/>
  <c r="AS70" i="23" a="1"/>
  <c r="AS70" i="23" s="1"/>
  <c r="J70" i="23" a="1"/>
  <c r="J70" i="23" s="1"/>
  <c r="AJ70" i="23" a="1"/>
  <c r="AJ70" i="23" s="1"/>
  <c r="DJ70" i="23" a="1"/>
  <c r="DJ70" i="23" s="1"/>
  <c r="W70" i="23" a="1"/>
  <c r="W70" i="23" s="1"/>
  <c r="CK70" i="23" a="1"/>
  <c r="CK70" i="23" s="1"/>
  <c r="V70" i="23" a="1"/>
  <c r="V70" i="23" s="1"/>
  <c r="P70" i="23" a="1"/>
  <c r="P70" i="23" s="1"/>
  <c r="BN70" i="23" a="1"/>
  <c r="BN70" i="23" s="1"/>
  <c r="CI70" i="23" a="1"/>
  <c r="CI70" i="23" s="1"/>
  <c r="BL70" i="23" a="1"/>
  <c r="BL70" i="23" s="1"/>
  <c r="AD70" i="23" a="1"/>
  <c r="AD70" i="23" s="1"/>
  <c r="L70" i="23" a="1"/>
  <c r="L70" i="23" s="1"/>
  <c r="CG70" i="23" a="1"/>
  <c r="CG70" i="23" s="1"/>
  <c r="BK70" i="23" a="1"/>
  <c r="BK70" i="23" s="1"/>
  <c r="CP70" i="23" a="1"/>
  <c r="CP70" i="23" s="1"/>
  <c r="Y70" i="23" a="1"/>
  <c r="Y70" i="23" s="1"/>
  <c r="AP70" i="23" a="1"/>
  <c r="AP70" i="23" s="1"/>
  <c r="AA70" i="23" a="1"/>
  <c r="AA70" i="23" s="1"/>
  <c r="BC70" i="23" a="1"/>
  <c r="BC70" i="23" s="1"/>
  <c r="BH70" i="23" a="1"/>
  <c r="BH70" i="23" s="1"/>
  <c r="Z70" i="23" a="1"/>
  <c r="Z70" i="23" s="1"/>
  <c r="AX70" i="23" a="1"/>
  <c r="AX70" i="23" s="1"/>
  <c r="CH70" i="23" a="1"/>
  <c r="CH70" i="23" s="1"/>
  <c r="C70" i="23" a="1"/>
  <c r="C70" i="23" s="1"/>
  <c r="CN70" i="23" a="1"/>
  <c r="CN70" i="23" s="1"/>
  <c r="BR70" i="23" a="1"/>
  <c r="BR70" i="23" s="1"/>
  <c r="BY70" i="23" a="1"/>
  <c r="BY70" i="23" s="1"/>
  <c r="AF70" i="23" a="1"/>
  <c r="AF70" i="23" s="1"/>
  <c r="AQ70" i="23" a="1"/>
  <c r="AQ70" i="23" s="1"/>
  <c r="AZ70" i="23" a="1"/>
  <c r="AZ70" i="23" s="1"/>
  <c r="A71" i="23"/>
  <c r="DK70" i="23" a="1"/>
  <c r="DK70" i="23" s="1"/>
  <c r="CE70" i="23" a="1"/>
  <c r="CE70" i="23" s="1"/>
  <c r="AK70" i="23" a="1"/>
  <c r="AK70" i="23" s="1"/>
  <c r="BA70" i="23" a="1"/>
  <c r="BA70" i="23" s="1"/>
  <c r="AO70" i="23" a="1"/>
  <c r="AO70" i="23" s="1"/>
  <c r="D70" i="23" a="1"/>
  <c r="D70" i="23" s="1"/>
  <c r="E70" i="23" a="1"/>
  <c r="E70" i="23" s="1"/>
  <c r="AH70" i="23" a="1"/>
  <c r="AH70" i="23" s="1"/>
  <c r="K71" i="23" l="1" a="1"/>
  <c r="K71" i="23" s="1"/>
  <c r="CM71" i="23" a="1"/>
  <c r="CM71" i="23" s="1"/>
  <c r="BH71" i="23" a="1"/>
  <c r="BH71" i="23" s="1"/>
  <c r="DJ71" i="23" a="1"/>
  <c r="DJ71" i="23" s="1"/>
  <c r="CD71" i="23" a="1"/>
  <c r="CD71" i="23" s="1"/>
  <c r="AA71" i="23" a="1"/>
  <c r="AA71" i="23" s="1"/>
  <c r="BU71" i="23" a="1"/>
  <c r="BU71" i="23" s="1"/>
  <c r="D71" i="23" a="1"/>
  <c r="D71" i="23" s="1"/>
  <c r="BX71" i="23" a="1"/>
  <c r="BX71" i="23" s="1"/>
  <c r="AU71" i="23" a="1"/>
  <c r="AU71" i="23" s="1"/>
  <c r="CR71" i="23" a="1"/>
  <c r="CR71" i="23" s="1"/>
  <c r="CP71" i="23" a="1"/>
  <c r="CP71" i="23" s="1"/>
  <c r="CC71" i="23" a="1"/>
  <c r="CC71" i="23" s="1"/>
  <c r="BJ71" i="23" a="1"/>
  <c r="BJ71" i="23" s="1"/>
  <c r="CI71" i="23" a="1"/>
  <c r="CI71" i="23" s="1"/>
  <c r="BD71" i="23" a="1"/>
  <c r="BD71" i="23" s="1"/>
  <c r="CE71" i="23" a="1"/>
  <c r="CE71" i="23" s="1"/>
  <c r="U71" i="23" a="1"/>
  <c r="U71" i="23" s="1"/>
  <c r="BA71" i="23" a="1"/>
  <c r="BA71" i="23" s="1"/>
  <c r="AD71" i="23" a="1"/>
  <c r="AD71" i="23" s="1"/>
  <c r="BR71" i="23" a="1"/>
  <c r="BR71" i="23" s="1"/>
  <c r="AQ71" i="23" a="1"/>
  <c r="AQ71" i="23" s="1"/>
  <c r="F71" i="23" a="1"/>
  <c r="F71" i="23" s="1"/>
  <c r="BI71" i="23" a="1"/>
  <c r="BI71" i="23" s="1"/>
  <c r="AK71" i="23" a="1"/>
  <c r="AK71" i="23" s="1"/>
  <c r="BN71" i="23" a="1"/>
  <c r="BN71" i="23" s="1"/>
  <c r="CA71" i="23" a="1"/>
  <c r="CA71" i="23" s="1"/>
  <c r="BW71" i="23" a="1"/>
  <c r="BW71" i="23" s="1"/>
  <c r="N71" i="23" a="1"/>
  <c r="N71" i="23" s="1"/>
  <c r="BT71" i="23" a="1"/>
  <c r="BT71" i="23" s="1"/>
  <c r="AZ71" i="23" a="1"/>
  <c r="AZ71" i="23" s="1"/>
  <c r="BF71" i="23" a="1"/>
  <c r="BF71" i="23" s="1"/>
  <c r="CN71" i="23" a="1"/>
  <c r="CN71" i="23" s="1"/>
  <c r="C71" i="23" a="1"/>
  <c r="C71" i="23" s="1"/>
  <c r="BL71" i="23" a="1"/>
  <c r="BL71" i="23" s="1"/>
  <c r="AN71" i="23" a="1"/>
  <c r="AN71" i="23" s="1"/>
  <c r="W71" i="23" a="1"/>
  <c r="W71" i="23" s="1"/>
  <c r="S71" i="23" a="1"/>
  <c r="S71" i="23" s="1"/>
  <c r="AF71" i="23" a="1"/>
  <c r="AF71" i="23" s="1"/>
  <c r="L71" i="23" a="1"/>
  <c r="L71" i="23" s="1"/>
  <c r="CO71" i="23" a="1"/>
  <c r="CO71" i="23" s="1"/>
  <c r="AY71" i="23" a="1"/>
  <c r="AY71" i="23" s="1"/>
  <c r="R71" i="23" a="1"/>
  <c r="R71" i="23" s="1"/>
  <c r="V71" i="23" a="1"/>
  <c r="V71" i="23" s="1"/>
  <c r="AH71" i="23" a="1"/>
  <c r="AH71" i="23" s="1"/>
  <c r="CH71" i="23" a="1"/>
  <c r="CH71" i="23" s="1"/>
  <c r="BB71" i="23" a="1"/>
  <c r="BB71" i="23" s="1"/>
  <c r="BV71" i="23" a="1"/>
  <c r="BV71" i="23" s="1"/>
  <c r="DK71" i="23" a="1"/>
  <c r="DK71" i="23" s="1"/>
  <c r="BE71" i="23" a="1"/>
  <c r="BE71" i="23" s="1"/>
  <c r="P71" i="23" a="1"/>
  <c r="P71" i="23" s="1"/>
  <c r="A72" i="23"/>
  <c r="BZ71" i="23" a="1"/>
  <c r="BZ71" i="23" s="1"/>
  <c r="O71" i="23" a="1"/>
  <c r="O71" i="23" s="1"/>
  <c r="BS71" i="23" a="1"/>
  <c r="BS71" i="23" s="1"/>
  <c r="AJ71" i="23" a="1"/>
  <c r="AJ71" i="23" s="1"/>
  <c r="AE71" i="23" a="1"/>
  <c r="AE71" i="23" s="1"/>
  <c r="CF71" i="23" a="1"/>
  <c r="CF71" i="23" s="1"/>
  <c r="J71" i="23" a="1"/>
  <c r="J71" i="23" s="1"/>
  <c r="Q71" i="23" a="1"/>
  <c r="Q71" i="23" s="1"/>
  <c r="AT71" i="23" a="1"/>
  <c r="AT71" i="23" s="1"/>
  <c r="AV71" i="23" a="1"/>
  <c r="AV71" i="23" s="1"/>
  <c r="AW71" i="23" a="1"/>
  <c r="AW71" i="23" s="1"/>
  <c r="T71" i="23" a="1"/>
  <c r="T71" i="23" s="1"/>
  <c r="BC71" i="23" a="1"/>
  <c r="BC71" i="23" s="1"/>
  <c r="AG71" i="23" a="1"/>
  <c r="AG71" i="23" s="1"/>
  <c r="M71" i="23" a="1"/>
  <c r="M71" i="23" s="1"/>
  <c r="BM71" i="23" a="1"/>
  <c r="BM71" i="23" s="1"/>
  <c r="BY71" i="23" a="1"/>
  <c r="BY71" i="23" s="1"/>
  <c r="X71" i="23" a="1"/>
  <c r="X71" i="23" s="1"/>
  <c r="AR71" i="23" a="1"/>
  <c r="AR71" i="23" s="1"/>
  <c r="AB71" i="23" a="1"/>
  <c r="AB71" i="23" s="1"/>
  <c r="G71" i="23" a="1"/>
  <c r="G71" i="23" s="1"/>
  <c r="AM71" i="23" a="1"/>
  <c r="AM71" i="23" s="1"/>
  <c r="AL71" i="23" a="1"/>
  <c r="AL71" i="23" s="1"/>
  <c r="CL71" i="23" a="1"/>
  <c r="CL71" i="23" s="1"/>
  <c r="CQ71" i="23" a="1"/>
  <c r="CQ71" i="23" s="1"/>
  <c r="BO71" i="23" a="1"/>
  <c r="BO71" i="23" s="1"/>
  <c r="CJ71" i="23" a="1"/>
  <c r="CJ71" i="23" s="1"/>
  <c r="CG71" i="23" a="1"/>
  <c r="CG71" i="23" s="1"/>
  <c r="BP71" i="23" a="1"/>
  <c r="BP71" i="23" s="1"/>
  <c r="E71" i="23" a="1"/>
  <c r="E71" i="23" s="1"/>
  <c r="BK71" i="23" a="1"/>
  <c r="BK71" i="23" s="1"/>
  <c r="BG71" i="23" a="1"/>
  <c r="BG71" i="23" s="1"/>
  <c r="AI71" i="23" a="1"/>
  <c r="AI71" i="23" s="1"/>
  <c r="AX71" i="23" a="1"/>
  <c r="AX71" i="23" s="1"/>
  <c r="AC71" i="23" a="1"/>
  <c r="AC71" i="23" s="1"/>
  <c r="H71" i="23" a="1"/>
  <c r="H71" i="23" s="1"/>
  <c r="AP71" i="23" a="1"/>
  <c r="AP71" i="23" s="1"/>
  <c r="Y71" i="23" a="1"/>
  <c r="Y71" i="23" s="1"/>
  <c r="BQ71" i="23" a="1"/>
  <c r="BQ71" i="23" s="1"/>
  <c r="CK71" i="23" a="1"/>
  <c r="CK71" i="23" s="1"/>
  <c r="I71" i="23" a="1"/>
  <c r="I71" i="23" s="1"/>
  <c r="AO71" i="23" a="1"/>
  <c r="AO71" i="23" s="1"/>
  <c r="AS71" i="23" a="1"/>
  <c r="AS71" i="23" s="1"/>
  <c r="Z71" i="23" a="1"/>
  <c r="Z71" i="23" s="1"/>
  <c r="CB71" i="23" a="1"/>
  <c r="CB71" i="23" s="1"/>
  <c r="AD72" i="23" l="1" a="1"/>
  <c r="AD72" i="23" s="1"/>
  <c r="BK72" i="23" a="1"/>
  <c r="BK72" i="23" s="1"/>
  <c r="H72" i="23" a="1"/>
  <c r="H72" i="23" s="1"/>
  <c r="V72" i="23" a="1"/>
  <c r="V72" i="23" s="1"/>
  <c r="BE72" i="23" a="1"/>
  <c r="BE72" i="23" s="1"/>
  <c r="CN72" i="23" a="1"/>
  <c r="CN72" i="23" s="1"/>
  <c r="AG72" i="23" a="1"/>
  <c r="AG72" i="23" s="1"/>
  <c r="T72" i="23" a="1"/>
  <c r="T72" i="23" s="1"/>
  <c r="AO72" i="23" a="1"/>
  <c r="AO72" i="23" s="1"/>
  <c r="A73" i="23"/>
  <c r="CA72" i="23" a="1"/>
  <c r="CA72" i="23" s="1"/>
  <c r="CL72" i="23" a="1"/>
  <c r="CL72" i="23" s="1"/>
  <c r="AY72" i="23" a="1"/>
  <c r="AY72" i="23" s="1"/>
  <c r="BO72" i="23" a="1"/>
  <c r="BO72" i="23" s="1"/>
  <c r="BY72" i="23" a="1"/>
  <c r="BY72" i="23" s="1"/>
  <c r="BN72" i="23" a="1"/>
  <c r="BN72" i="23" s="1"/>
  <c r="CR72" i="23" a="1"/>
  <c r="CR72" i="23" s="1"/>
  <c r="CB72" i="23" a="1"/>
  <c r="CB72" i="23" s="1"/>
  <c r="M72" i="23" a="1"/>
  <c r="M72" i="23" s="1"/>
  <c r="X72" i="23" a="1"/>
  <c r="X72" i="23" s="1"/>
  <c r="BT72" i="23" a="1"/>
  <c r="BT72" i="23" s="1"/>
  <c r="BX72" i="23" a="1"/>
  <c r="BX72" i="23" s="1"/>
  <c r="D72" i="23" a="1"/>
  <c r="D72" i="23" s="1"/>
  <c r="AF72" i="23" a="1"/>
  <c r="AF72" i="23" s="1"/>
  <c r="CI72" i="23" a="1"/>
  <c r="CI72" i="23" s="1"/>
  <c r="BS72" i="23" a="1"/>
  <c r="BS72" i="23" s="1"/>
  <c r="AZ72" i="23" a="1"/>
  <c r="AZ72" i="23" s="1"/>
  <c r="C72" i="23" a="1"/>
  <c r="C72" i="23" s="1"/>
  <c r="CG72" i="23" a="1"/>
  <c r="CG72" i="23" s="1"/>
  <c r="AN72" i="23" a="1"/>
  <c r="AN72" i="23" s="1"/>
  <c r="R72" i="23" a="1"/>
  <c r="R72" i="23" s="1"/>
  <c r="BR72" i="23" a="1"/>
  <c r="BR72" i="23" s="1"/>
  <c r="Q72" i="23" a="1"/>
  <c r="Q72" i="23" s="1"/>
  <c r="Z72" i="23" a="1"/>
  <c r="Z72" i="23" s="1"/>
  <c r="CE72" i="23" a="1"/>
  <c r="CE72" i="23" s="1"/>
  <c r="I72" i="23" a="1"/>
  <c r="I72" i="23" s="1"/>
  <c r="CM72" i="23" a="1"/>
  <c r="CM72" i="23" s="1"/>
  <c r="BC72" i="23" a="1"/>
  <c r="BC72" i="23" s="1"/>
  <c r="BP72" i="23" a="1"/>
  <c r="BP72" i="23" s="1"/>
  <c r="DJ72" i="23" a="1"/>
  <c r="DJ72" i="23" s="1"/>
  <c r="CF72" i="23" a="1"/>
  <c r="CF72" i="23" s="1"/>
  <c r="AA72" i="23" a="1"/>
  <c r="AA72" i="23" s="1"/>
  <c r="N72" i="23" a="1"/>
  <c r="N72" i="23" s="1"/>
  <c r="CH72" i="23" a="1"/>
  <c r="CH72" i="23" s="1"/>
  <c r="BQ72" i="23" a="1"/>
  <c r="BQ72" i="23" s="1"/>
  <c r="AV72" i="23" a="1"/>
  <c r="AV72" i="23" s="1"/>
  <c r="CJ72" i="23" a="1"/>
  <c r="CJ72" i="23" s="1"/>
  <c r="CK72" i="23" a="1"/>
  <c r="CK72" i="23" s="1"/>
  <c r="CP72" i="23" a="1"/>
  <c r="CP72" i="23" s="1"/>
  <c r="P72" i="23" a="1"/>
  <c r="P72" i="23" s="1"/>
  <c r="AH72" i="23" a="1"/>
  <c r="AH72" i="23" s="1"/>
  <c r="AU72" i="23" a="1"/>
  <c r="AU72" i="23" s="1"/>
  <c r="BZ72" i="23" a="1"/>
  <c r="BZ72" i="23" s="1"/>
  <c r="BJ72" i="23" a="1"/>
  <c r="BJ72" i="23" s="1"/>
  <c r="AC72" i="23" a="1"/>
  <c r="AC72" i="23" s="1"/>
  <c r="AT72" i="23" a="1"/>
  <c r="AT72" i="23" s="1"/>
  <c r="W72" i="23" a="1"/>
  <c r="W72" i="23" s="1"/>
  <c r="U72" i="23" a="1"/>
  <c r="U72" i="23" s="1"/>
  <c r="O72" i="23" a="1"/>
  <c r="O72" i="23" s="1"/>
  <c r="L72" i="23" a="1"/>
  <c r="L72" i="23" s="1"/>
  <c r="J72" i="23" a="1"/>
  <c r="J72" i="23" s="1"/>
  <c r="BI72" i="23" a="1"/>
  <c r="BI72" i="23" s="1"/>
  <c r="BU72" i="23" a="1"/>
  <c r="BU72" i="23" s="1"/>
  <c r="Y72" i="23" a="1"/>
  <c r="Y72" i="23" s="1"/>
  <c r="AE72" i="23" a="1"/>
  <c r="AE72" i="23" s="1"/>
  <c r="AQ72" i="23" a="1"/>
  <c r="AQ72" i="23" s="1"/>
  <c r="CC72" i="23" a="1"/>
  <c r="CC72" i="23" s="1"/>
  <c r="AI72" i="23" a="1"/>
  <c r="AI72" i="23" s="1"/>
  <c r="BH72" i="23" a="1"/>
  <c r="BH72" i="23" s="1"/>
  <c r="BD72" i="23" a="1"/>
  <c r="BD72" i="23" s="1"/>
  <c r="BM72" i="23" a="1"/>
  <c r="BM72" i="23" s="1"/>
  <c r="BG72" i="23" a="1"/>
  <c r="BG72" i="23" s="1"/>
  <c r="CD72" i="23" a="1"/>
  <c r="CD72" i="23" s="1"/>
  <c r="DK72" i="23" a="1"/>
  <c r="DK72" i="23" s="1"/>
  <c r="BB72" i="23" a="1"/>
  <c r="BB72" i="23" s="1"/>
  <c r="AP72" i="23" a="1"/>
  <c r="AP72" i="23" s="1"/>
  <c r="BA72" i="23" a="1"/>
  <c r="BA72" i="23" s="1"/>
  <c r="S72" i="23" a="1"/>
  <c r="S72" i="23" s="1"/>
  <c r="AL72" i="23" a="1"/>
  <c r="AL72" i="23" s="1"/>
  <c r="E72" i="23" a="1"/>
  <c r="E72" i="23" s="1"/>
  <c r="CQ72" i="23" a="1"/>
  <c r="CQ72" i="23" s="1"/>
  <c r="AS72" i="23" a="1"/>
  <c r="AS72" i="23" s="1"/>
  <c r="BL72" i="23" a="1"/>
  <c r="BL72" i="23" s="1"/>
  <c r="AM72" i="23" a="1"/>
  <c r="AM72" i="23" s="1"/>
  <c r="AB72" i="23" a="1"/>
  <c r="AB72" i="23" s="1"/>
  <c r="BV72" i="23" a="1"/>
  <c r="BV72" i="23" s="1"/>
  <c r="AX72" i="23" a="1"/>
  <c r="AX72" i="23" s="1"/>
  <c r="AW72" i="23" a="1"/>
  <c r="AW72" i="23" s="1"/>
  <c r="BF72" i="23" a="1"/>
  <c r="BF72" i="23" s="1"/>
  <c r="AK72" i="23" a="1"/>
  <c r="AK72" i="23" s="1"/>
  <c r="F72" i="23" a="1"/>
  <c r="F72" i="23" s="1"/>
  <c r="AR72" i="23" a="1"/>
  <c r="AR72" i="23" s="1"/>
  <c r="BW72" i="23" a="1"/>
  <c r="BW72" i="23" s="1"/>
  <c r="CO72" i="23" a="1"/>
  <c r="CO72" i="23" s="1"/>
  <c r="K72" i="23" a="1"/>
  <c r="K72" i="23" s="1"/>
  <c r="G72" i="23" a="1"/>
  <c r="G72" i="23" s="1"/>
  <c r="AJ72" i="23" a="1"/>
  <c r="AJ72" i="23" s="1"/>
  <c r="J73" i="23" l="1" a="1"/>
  <c r="J73" i="23" s="1"/>
  <c r="U73" i="23" a="1"/>
  <c r="U73" i="23" s="1"/>
  <c r="F73" i="23" a="1"/>
  <c r="F73" i="23" s="1"/>
  <c r="BF73" i="23" a="1"/>
  <c r="BF73" i="23" s="1"/>
  <c r="AK73" i="23" a="1"/>
  <c r="AK73" i="23" s="1"/>
  <c r="AO73" i="23" a="1"/>
  <c r="AO73" i="23" s="1"/>
  <c r="CE73" i="23" a="1"/>
  <c r="CE73" i="23" s="1"/>
  <c r="BX73" i="23" a="1"/>
  <c r="BX73" i="23" s="1"/>
  <c r="BD73" i="23" a="1"/>
  <c r="BD73" i="23" s="1"/>
  <c r="H73" i="23" a="1"/>
  <c r="H73" i="23" s="1"/>
  <c r="E73" i="23" a="1"/>
  <c r="E73" i="23" s="1"/>
  <c r="V73" i="23" a="1"/>
  <c r="V73" i="23" s="1"/>
  <c r="CL73" i="23" a="1"/>
  <c r="CL73" i="23" s="1"/>
  <c r="CO73" i="23" a="1"/>
  <c r="CO73" i="23" s="1"/>
  <c r="CB73" i="23" a="1"/>
  <c r="CB73" i="23" s="1"/>
  <c r="DJ73" i="23" a="1"/>
  <c r="DJ73" i="23" s="1"/>
  <c r="BT73" i="23" a="1"/>
  <c r="BT73" i="23" s="1"/>
  <c r="BV73" i="23" a="1"/>
  <c r="BV73" i="23" s="1"/>
  <c r="BP73" i="23" a="1"/>
  <c r="BP73" i="23" s="1"/>
  <c r="CD73" i="23" a="1"/>
  <c r="CD73" i="23" s="1"/>
  <c r="AF73" i="23" a="1"/>
  <c r="AF73" i="23" s="1"/>
  <c r="G73" i="23" a="1"/>
  <c r="G73" i="23" s="1"/>
  <c r="CG73" i="23" a="1"/>
  <c r="CG73" i="23" s="1"/>
  <c r="BI73" i="23" a="1"/>
  <c r="BI73" i="23" s="1"/>
  <c r="AC73" i="23" a="1"/>
  <c r="AC73" i="23" s="1"/>
  <c r="AW73" i="23" a="1"/>
  <c r="AW73" i="23" s="1"/>
  <c r="AE73" i="23" a="1"/>
  <c r="AE73" i="23" s="1"/>
  <c r="AR73" i="23" a="1"/>
  <c r="AR73" i="23" s="1"/>
  <c r="S73" i="23" a="1"/>
  <c r="S73" i="23" s="1"/>
  <c r="BW73" i="23" a="1"/>
  <c r="BW73" i="23" s="1"/>
  <c r="I73" i="23" a="1"/>
  <c r="I73" i="23" s="1"/>
  <c r="BC73" i="23" a="1"/>
  <c r="BC73" i="23" s="1"/>
  <c r="DK73" i="23" a="1"/>
  <c r="DK73" i="23" s="1"/>
  <c r="CM73" i="23" a="1"/>
  <c r="CM73" i="23" s="1"/>
  <c r="AS73" i="23" a="1"/>
  <c r="AS73" i="23" s="1"/>
  <c r="AV73" i="23" a="1"/>
  <c r="AV73" i="23" s="1"/>
  <c r="A74" i="23"/>
  <c r="BL73" i="23" a="1"/>
  <c r="BL73" i="23" s="1"/>
  <c r="AB73" i="23" a="1"/>
  <c r="AB73" i="23" s="1"/>
  <c r="AT73" i="23" a="1"/>
  <c r="AT73" i="23" s="1"/>
  <c r="CN73" i="23" a="1"/>
  <c r="CN73" i="23" s="1"/>
  <c r="AX73" i="23" a="1"/>
  <c r="AX73" i="23" s="1"/>
  <c r="BQ73" i="23" a="1"/>
  <c r="BQ73" i="23" s="1"/>
  <c r="X73" i="23" a="1"/>
  <c r="X73" i="23" s="1"/>
  <c r="CF73" i="23" a="1"/>
  <c r="CF73" i="23" s="1"/>
  <c r="CH73" i="23" a="1"/>
  <c r="CH73" i="23" s="1"/>
  <c r="AJ73" i="23" a="1"/>
  <c r="AJ73" i="23" s="1"/>
  <c r="CJ73" i="23" a="1"/>
  <c r="CJ73" i="23" s="1"/>
  <c r="AQ73" i="23" a="1"/>
  <c r="AQ73" i="23" s="1"/>
  <c r="BJ73" i="23" a="1"/>
  <c r="BJ73" i="23" s="1"/>
  <c r="CA73" i="23" a="1"/>
  <c r="CA73" i="23" s="1"/>
  <c r="BS73" i="23" a="1"/>
  <c r="BS73" i="23" s="1"/>
  <c r="C73" i="23" a="1"/>
  <c r="C73" i="23" s="1"/>
  <c r="CQ73" i="23" a="1"/>
  <c r="CQ73" i="23" s="1"/>
  <c r="AA73" i="23" a="1"/>
  <c r="AA73" i="23" s="1"/>
  <c r="AZ73" i="23" a="1"/>
  <c r="AZ73" i="23" s="1"/>
  <c r="O73" i="23" a="1"/>
  <c r="O73" i="23" s="1"/>
  <c r="BN73" i="23" a="1"/>
  <c r="BN73" i="23" s="1"/>
  <c r="CK73" i="23" a="1"/>
  <c r="CK73" i="23" s="1"/>
  <c r="AG73" i="23" a="1"/>
  <c r="AG73" i="23" s="1"/>
  <c r="BO73" i="23" a="1"/>
  <c r="BO73" i="23" s="1"/>
  <c r="AH73" i="23" a="1"/>
  <c r="AH73" i="23" s="1"/>
  <c r="AN73" i="23" a="1"/>
  <c r="AN73" i="23" s="1"/>
  <c r="AM73" i="23" a="1"/>
  <c r="AM73" i="23" s="1"/>
  <c r="W73" i="23" a="1"/>
  <c r="W73" i="23" s="1"/>
  <c r="CI73" i="23" a="1"/>
  <c r="CI73" i="23" s="1"/>
  <c r="R73" i="23" a="1"/>
  <c r="R73" i="23" s="1"/>
  <c r="BH73" i="23" a="1"/>
  <c r="BH73" i="23" s="1"/>
  <c r="BZ73" i="23" a="1"/>
  <c r="BZ73" i="23" s="1"/>
  <c r="K73" i="23" a="1"/>
  <c r="K73" i="23" s="1"/>
  <c r="BR73" i="23" a="1"/>
  <c r="BR73" i="23" s="1"/>
  <c r="Z73" i="23" a="1"/>
  <c r="Z73" i="23" s="1"/>
  <c r="Y73" i="23" a="1"/>
  <c r="Y73" i="23" s="1"/>
  <c r="P73" i="23" a="1"/>
  <c r="P73" i="23" s="1"/>
  <c r="CP73" i="23" a="1"/>
  <c r="CP73" i="23" s="1"/>
  <c r="BA73" i="23" a="1"/>
  <c r="BA73" i="23" s="1"/>
  <c r="CR73" i="23" a="1"/>
  <c r="CR73" i="23" s="1"/>
  <c r="AU73" i="23" a="1"/>
  <c r="AU73" i="23" s="1"/>
  <c r="BK73" i="23" a="1"/>
  <c r="BK73" i="23" s="1"/>
  <c r="D73" i="23" a="1"/>
  <c r="D73" i="23" s="1"/>
  <c r="AI73" i="23" a="1"/>
  <c r="AI73" i="23" s="1"/>
  <c r="BE73" i="23" a="1"/>
  <c r="BE73" i="23" s="1"/>
  <c r="BG73" i="23" a="1"/>
  <c r="BG73" i="23" s="1"/>
  <c r="BB73" i="23" a="1"/>
  <c r="BB73" i="23" s="1"/>
  <c r="N73" i="23" a="1"/>
  <c r="N73" i="23" s="1"/>
  <c r="BM73" i="23" a="1"/>
  <c r="BM73" i="23" s="1"/>
  <c r="T73" i="23" a="1"/>
  <c r="T73" i="23" s="1"/>
  <c r="Q73" i="23" a="1"/>
  <c r="Q73" i="23" s="1"/>
  <c r="AP73" i="23" a="1"/>
  <c r="AP73" i="23" s="1"/>
  <c r="BY73" i="23" a="1"/>
  <c r="BY73" i="23" s="1"/>
  <c r="BU73" i="23" a="1"/>
  <c r="BU73" i="23" s="1"/>
  <c r="AL73" i="23" a="1"/>
  <c r="AL73" i="23" s="1"/>
  <c r="L73" i="23" a="1"/>
  <c r="L73" i="23" s="1"/>
  <c r="AY73" i="23" a="1"/>
  <c r="AY73" i="23" s="1"/>
  <c r="M73" i="23" a="1"/>
  <c r="M73" i="23" s="1"/>
  <c r="AD73" i="23" a="1"/>
  <c r="AD73" i="23" s="1"/>
  <c r="CC73" i="23" a="1"/>
  <c r="CC73" i="23" s="1"/>
  <c r="BT74" i="23" l="1" a="1"/>
  <c r="BT74" i="23" s="1"/>
  <c r="AZ74" i="23" a="1"/>
  <c r="AZ74" i="23" s="1"/>
  <c r="W74" i="23" a="1"/>
  <c r="W74" i="23" s="1"/>
  <c r="AB74" i="23" a="1"/>
  <c r="AB74" i="23" s="1"/>
  <c r="O74" i="23" a="1"/>
  <c r="O74" i="23" s="1"/>
  <c r="AC74" i="23" a="1"/>
  <c r="AC74" i="23" s="1"/>
  <c r="T74" i="23" a="1"/>
  <c r="T74" i="23" s="1"/>
  <c r="AN74" i="23" a="1"/>
  <c r="AN74" i="23" s="1"/>
  <c r="BP74" i="23" a="1"/>
  <c r="BP74" i="23" s="1"/>
  <c r="BO74" i="23" a="1"/>
  <c r="BO74" i="23" s="1"/>
  <c r="I74" i="23" a="1"/>
  <c r="I74" i="23" s="1"/>
  <c r="BH74" i="23" a="1"/>
  <c r="BH74" i="23" s="1"/>
  <c r="C74" i="23" a="1"/>
  <c r="C74" i="23" s="1"/>
  <c r="AQ74" i="23" a="1"/>
  <c r="AQ74" i="23" s="1"/>
  <c r="BR74" i="23" a="1"/>
  <c r="BR74" i="23" s="1"/>
  <c r="BA74" i="23" a="1"/>
  <c r="BA74" i="23" s="1"/>
  <c r="F74" i="23" a="1"/>
  <c r="F74" i="23" s="1"/>
  <c r="BW74" i="23" a="1"/>
  <c r="BW74" i="23" s="1"/>
  <c r="CG74" i="23" a="1"/>
  <c r="CG74" i="23" s="1"/>
  <c r="CD74" i="23" a="1"/>
  <c r="CD74" i="23" s="1"/>
  <c r="K74" i="23" a="1"/>
  <c r="K74" i="23" s="1"/>
  <c r="CF74" i="23" a="1"/>
  <c r="CF74" i="23" s="1"/>
  <c r="BD74" i="23" a="1"/>
  <c r="BD74" i="23" s="1"/>
  <c r="BM74" i="23" a="1"/>
  <c r="BM74" i="23" s="1"/>
  <c r="AG74" i="23" a="1"/>
  <c r="AG74" i="23" s="1"/>
  <c r="AF74" i="23" a="1"/>
  <c r="AF74" i="23" s="1"/>
  <c r="AM74" i="23" a="1"/>
  <c r="AM74" i="23" s="1"/>
  <c r="Z74" i="23" a="1"/>
  <c r="Z74" i="23" s="1"/>
  <c r="DJ74" i="23" a="1"/>
  <c r="DJ74" i="23" s="1"/>
  <c r="CI74" i="23" a="1"/>
  <c r="CI74" i="23" s="1"/>
  <c r="CC74" i="23" a="1"/>
  <c r="CC74" i="23" s="1"/>
  <c r="D74" i="23" a="1"/>
  <c r="D74" i="23" s="1"/>
  <c r="CL74" i="23" a="1"/>
  <c r="CL74" i="23" s="1"/>
  <c r="CJ74" i="23" a="1"/>
  <c r="CJ74" i="23" s="1"/>
  <c r="BZ74" i="23" a="1"/>
  <c r="BZ74" i="23" s="1"/>
  <c r="AT74" i="23" a="1"/>
  <c r="AT74" i="23" s="1"/>
  <c r="AU74" i="23" a="1"/>
  <c r="AU74" i="23" s="1"/>
  <c r="Y74" i="23" a="1"/>
  <c r="Y74" i="23" s="1"/>
  <c r="CO74" i="23" a="1"/>
  <c r="CO74" i="23" s="1"/>
  <c r="H74" i="23" a="1"/>
  <c r="H74" i="23" s="1"/>
  <c r="BK74" i="23" a="1"/>
  <c r="BK74" i="23" s="1"/>
  <c r="CE74" i="23" a="1"/>
  <c r="CE74" i="23" s="1"/>
  <c r="AO74" i="23" a="1"/>
  <c r="AO74" i="23" s="1"/>
  <c r="CM74" i="23" a="1"/>
  <c r="CM74" i="23" s="1"/>
  <c r="S74" i="23" a="1"/>
  <c r="S74" i="23" s="1"/>
  <c r="AL74" i="23" a="1"/>
  <c r="AL74" i="23" s="1"/>
  <c r="V74" i="23" a="1"/>
  <c r="V74" i="23" s="1"/>
  <c r="R74" i="23" a="1"/>
  <c r="R74" i="23" s="1"/>
  <c r="CQ74" i="23" a="1"/>
  <c r="CQ74" i="23" s="1"/>
  <c r="BF74" i="23" a="1"/>
  <c r="BF74" i="23" s="1"/>
  <c r="BU74" i="23" a="1"/>
  <c r="BU74" i="23" s="1"/>
  <c r="AE74" i="23" a="1"/>
  <c r="AE74" i="23" s="1"/>
  <c r="G74" i="23" a="1"/>
  <c r="G74" i="23" s="1"/>
  <c r="AH74" i="23" a="1"/>
  <c r="AH74" i="23" s="1"/>
  <c r="AP74" i="23" a="1"/>
  <c r="AP74" i="23" s="1"/>
  <c r="AD74" i="23" a="1"/>
  <c r="AD74" i="23" s="1"/>
  <c r="BJ74" i="23" a="1"/>
  <c r="BJ74" i="23" s="1"/>
  <c r="AX74" i="23" a="1"/>
  <c r="AX74" i="23" s="1"/>
  <c r="AY74" i="23" a="1"/>
  <c r="AY74" i="23" s="1"/>
  <c r="CP74" i="23" a="1"/>
  <c r="CP74" i="23" s="1"/>
  <c r="X74" i="23" a="1"/>
  <c r="X74" i="23" s="1"/>
  <c r="J74" i="23" a="1"/>
  <c r="J74" i="23" s="1"/>
  <c r="M74" i="23" a="1"/>
  <c r="M74" i="23" s="1"/>
  <c r="BC74" i="23" a="1"/>
  <c r="BC74" i="23" s="1"/>
  <c r="AS74" i="23" a="1"/>
  <c r="AS74" i="23" s="1"/>
  <c r="BQ74" i="23" a="1"/>
  <c r="BQ74" i="23" s="1"/>
  <c r="BS74" i="23" a="1"/>
  <c r="BS74" i="23" s="1"/>
  <c r="BV74" i="23" a="1"/>
  <c r="BV74" i="23" s="1"/>
  <c r="BE74" i="23" a="1"/>
  <c r="BE74" i="23" s="1"/>
  <c r="BL74" i="23" a="1"/>
  <c r="BL74" i="23" s="1"/>
  <c r="AV74" i="23" a="1"/>
  <c r="AV74" i="23" s="1"/>
  <c r="AJ74" i="23" a="1"/>
  <c r="AJ74" i="23" s="1"/>
  <c r="A75" i="23"/>
  <c r="P74" i="23" a="1"/>
  <c r="P74" i="23" s="1"/>
  <c r="Q74" i="23" a="1"/>
  <c r="Q74" i="23" s="1"/>
  <c r="BI74" i="23" a="1"/>
  <c r="BI74" i="23" s="1"/>
  <c r="AK74" i="23" a="1"/>
  <c r="AK74" i="23" s="1"/>
  <c r="N74" i="23" a="1"/>
  <c r="N74" i="23" s="1"/>
  <c r="CK74" i="23" a="1"/>
  <c r="CK74" i="23" s="1"/>
  <c r="DK74" i="23" a="1"/>
  <c r="DK74" i="23" s="1"/>
  <c r="AI74" i="23" a="1"/>
  <c r="AI74" i="23" s="1"/>
  <c r="BY74" i="23" a="1"/>
  <c r="BY74" i="23" s="1"/>
  <c r="BB74" i="23" a="1"/>
  <c r="BB74" i="23" s="1"/>
  <c r="AA74" i="23" a="1"/>
  <c r="AA74" i="23" s="1"/>
  <c r="CN74" i="23" a="1"/>
  <c r="CN74" i="23" s="1"/>
  <c r="U74" i="23" a="1"/>
  <c r="U74" i="23" s="1"/>
  <c r="BN74" i="23" a="1"/>
  <c r="BN74" i="23" s="1"/>
  <c r="BX74" i="23" a="1"/>
  <c r="BX74" i="23" s="1"/>
  <c r="CB74" i="23" a="1"/>
  <c r="CB74" i="23" s="1"/>
  <c r="CR74" i="23" a="1"/>
  <c r="CR74" i="23" s="1"/>
  <c r="E74" i="23" a="1"/>
  <c r="E74" i="23" s="1"/>
  <c r="AW74" i="23" a="1"/>
  <c r="AW74" i="23" s="1"/>
  <c r="CA74" i="23" a="1"/>
  <c r="CA74" i="23" s="1"/>
  <c r="CH74" i="23" a="1"/>
  <c r="CH74" i="23" s="1"/>
  <c r="BG74" i="23" a="1"/>
  <c r="BG74" i="23" s="1"/>
  <c r="L74" i="23" a="1"/>
  <c r="L74" i="23" s="1"/>
  <c r="AR74" i="23" a="1"/>
  <c r="AR74" i="23" s="1"/>
  <c r="BQ75" i="23" l="1" a="1"/>
  <c r="BQ75" i="23" s="1"/>
  <c r="S75" i="23" a="1"/>
  <c r="S75" i="23" s="1"/>
  <c r="X75" i="23" a="1"/>
  <c r="X75" i="23" s="1"/>
  <c r="BY75" i="23" a="1"/>
  <c r="BY75" i="23" s="1"/>
  <c r="BP75" i="23" a="1"/>
  <c r="BP75" i="23" s="1"/>
  <c r="O75" i="23" a="1"/>
  <c r="O75" i="23" s="1"/>
  <c r="V75" i="23" a="1"/>
  <c r="V75" i="23" s="1"/>
  <c r="BH75" i="23" a="1"/>
  <c r="BH75" i="23" s="1"/>
  <c r="BL75" i="23" a="1"/>
  <c r="BL75" i="23" s="1"/>
  <c r="AN75" i="23" a="1"/>
  <c r="AN75" i="23" s="1"/>
  <c r="CR75" i="23" a="1"/>
  <c r="CR75" i="23" s="1"/>
  <c r="CB75" i="23" a="1"/>
  <c r="CB75" i="23" s="1"/>
  <c r="CD75" i="23" a="1"/>
  <c r="CD75" i="23" s="1"/>
  <c r="BZ75" i="23" a="1"/>
  <c r="BZ75" i="23" s="1"/>
  <c r="BX75" i="23" a="1"/>
  <c r="BX75" i="23" s="1"/>
  <c r="H75" i="23" a="1"/>
  <c r="H75" i="23" s="1"/>
  <c r="BG75" i="23" a="1"/>
  <c r="BG75" i="23" s="1"/>
  <c r="BU75" i="23" a="1"/>
  <c r="BU75" i="23" s="1"/>
  <c r="AR75" i="23" a="1"/>
  <c r="AR75" i="23" s="1"/>
  <c r="CP75" i="23" a="1"/>
  <c r="CP75" i="23" s="1"/>
  <c r="G75" i="23" a="1"/>
  <c r="G75" i="23" s="1"/>
  <c r="BW75" i="23" a="1"/>
  <c r="BW75" i="23" s="1"/>
  <c r="BJ75" i="23" a="1"/>
  <c r="BJ75" i="23" s="1"/>
  <c r="DK75" i="23" a="1"/>
  <c r="DK75" i="23" s="1"/>
  <c r="W75" i="23" a="1"/>
  <c r="W75" i="23" s="1"/>
  <c r="BO75" i="23" a="1"/>
  <c r="BO75" i="23" s="1"/>
  <c r="P75" i="23" a="1"/>
  <c r="P75" i="23" s="1"/>
  <c r="I75" i="23" a="1"/>
  <c r="I75" i="23" s="1"/>
  <c r="CA75" i="23" a="1"/>
  <c r="CA75" i="23" s="1"/>
  <c r="AP75" i="23" a="1"/>
  <c r="AP75" i="23" s="1"/>
  <c r="AS75" i="23" a="1"/>
  <c r="AS75" i="23" s="1"/>
  <c r="Z75" i="23" a="1"/>
  <c r="Z75" i="23" s="1"/>
  <c r="T75" i="23" a="1"/>
  <c r="T75" i="23" s="1"/>
  <c r="CG75" i="23" a="1"/>
  <c r="CG75" i="23" s="1"/>
  <c r="AG75" i="23" a="1"/>
  <c r="AG75" i="23" s="1"/>
  <c r="BE75" i="23" a="1"/>
  <c r="BE75" i="23" s="1"/>
  <c r="E75" i="23" a="1"/>
  <c r="E75" i="23" s="1"/>
  <c r="CI75" i="23" a="1"/>
  <c r="CI75" i="23" s="1"/>
  <c r="AO75" i="23" a="1"/>
  <c r="AO75" i="23" s="1"/>
  <c r="CL75" i="23" a="1"/>
  <c r="CL75" i="23" s="1"/>
  <c r="BB75" i="23" a="1"/>
  <c r="BB75" i="23" s="1"/>
  <c r="C75" i="23" a="1"/>
  <c r="C75" i="23" s="1"/>
  <c r="AH75" i="23" a="1"/>
  <c r="AH75" i="23" s="1"/>
  <c r="CO75" i="23" a="1"/>
  <c r="CO75" i="23" s="1"/>
  <c r="CN75" i="23" a="1"/>
  <c r="CN75" i="23" s="1"/>
  <c r="BM75" i="23" a="1"/>
  <c r="BM75" i="23" s="1"/>
  <c r="AD75" i="23" a="1"/>
  <c r="AD75" i="23" s="1"/>
  <c r="D75" i="23" a="1"/>
  <c r="D75" i="23" s="1"/>
  <c r="J75" i="23" a="1"/>
  <c r="J75" i="23" s="1"/>
  <c r="AM75" i="23" a="1"/>
  <c r="AM75" i="23" s="1"/>
  <c r="AA75" i="23" a="1"/>
  <c r="AA75" i="23" s="1"/>
  <c r="A76" i="23"/>
  <c r="BC75" i="23" a="1"/>
  <c r="BC75" i="23" s="1"/>
  <c r="CF75" i="23" a="1"/>
  <c r="CF75" i="23" s="1"/>
  <c r="BR75" i="23" a="1"/>
  <c r="BR75" i="23" s="1"/>
  <c r="K75" i="23" a="1"/>
  <c r="K75" i="23" s="1"/>
  <c r="AZ75" i="23" a="1"/>
  <c r="AZ75" i="23" s="1"/>
  <c r="CK75" i="23" a="1"/>
  <c r="CK75" i="23" s="1"/>
  <c r="AY75" i="23" a="1"/>
  <c r="AY75" i="23" s="1"/>
  <c r="BV75" i="23" a="1"/>
  <c r="BV75" i="23" s="1"/>
  <c r="AC75" i="23" a="1"/>
  <c r="AC75" i="23" s="1"/>
  <c r="BN75" i="23" a="1"/>
  <c r="BN75" i="23" s="1"/>
  <c r="CE75" i="23" a="1"/>
  <c r="CE75" i="23" s="1"/>
  <c r="AV75" i="23" a="1"/>
  <c r="AV75" i="23" s="1"/>
  <c r="AB75" i="23" a="1"/>
  <c r="AB75" i="23" s="1"/>
  <c r="AU75" i="23" a="1"/>
  <c r="AU75" i="23" s="1"/>
  <c r="Y75" i="23" a="1"/>
  <c r="Y75" i="23" s="1"/>
  <c r="AJ75" i="23" a="1"/>
  <c r="AJ75" i="23" s="1"/>
  <c r="AK75" i="23" a="1"/>
  <c r="AK75" i="23" s="1"/>
  <c r="BS75" i="23" a="1"/>
  <c r="BS75" i="23" s="1"/>
  <c r="CM75" i="23" a="1"/>
  <c r="CM75" i="23" s="1"/>
  <c r="AL75" i="23" a="1"/>
  <c r="AL75" i="23" s="1"/>
  <c r="R75" i="23" a="1"/>
  <c r="R75" i="23" s="1"/>
  <c r="CJ75" i="23" a="1"/>
  <c r="CJ75" i="23" s="1"/>
  <c r="BA75" i="23" a="1"/>
  <c r="BA75" i="23" s="1"/>
  <c r="AI75" i="23" a="1"/>
  <c r="AI75" i="23" s="1"/>
  <c r="AE75" i="23" a="1"/>
  <c r="AE75" i="23" s="1"/>
  <c r="BD75" i="23" a="1"/>
  <c r="BD75" i="23" s="1"/>
  <c r="F75" i="23" a="1"/>
  <c r="F75" i="23" s="1"/>
  <c r="AF75" i="23" a="1"/>
  <c r="AF75" i="23" s="1"/>
  <c r="AQ75" i="23" a="1"/>
  <c r="AQ75" i="23" s="1"/>
  <c r="AT75" i="23" a="1"/>
  <c r="AT75" i="23" s="1"/>
  <c r="Q75" i="23" a="1"/>
  <c r="Q75" i="23" s="1"/>
  <c r="BK75" i="23" a="1"/>
  <c r="BK75" i="23" s="1"/>
  <c r="CC75" i="23" a="1"/>
  <c r="CC75" i="23" s="1"/>
  <c r="AW75" i="23" a="1"/>
  <c r="AW75" i="23" s="1"/>
  <c r="CH75" i="23" a="1"/>
  <c r="CH75" i="23" s="1"/>
  <c r="DJ75" i="23" a="1"/>
  <c r="DJ75" i="23" s="1"/>
  <c r="U75" i="23" a="1"/>
  <c r="U75" i="23" s="1"/>
  <c r="N75" i="23" a="1"/>
  <c r="N75" i="23" s="1"/>
  <c r="M75" i="23" a="1"/>
  <c r="M75" i="23" s="1"/>
  <c r="BF75" i="23" a="1"/>
  <c r="BF75" i="23" s="1"/>
  <c r="BI75" i="23" a="1"/>
  <c r="BI75" i="23" s="1"/>
  <c r="L75" i="23" a="1"/>
  <c r="L75" i="23" s="1"/>
  <c r="CQ75" i="23" a="1"/>
  <c r="CQ75" i="23" s="1"/>
  <c r="BT75" i="23" a="1"/>
  <c r="BT75" i="23" s="1"/>
  <c r="AX75" i="23" a="1"/>
  <c r="AX75" i="23" s="1"/>
  <c r="BR76" i="23" l="1" a="1"/>
  <c r="BR76" i="23" s="1"/>
  <c r="CG76" i="23" a="1"/>
  <c r="CG76" i="23" s="1"/>
  <c r="AX76" i="23" a="1"/>
  <c r="AX76" i="23" s="1"/>
  <c r="AW76" i="23" a="1"/>
  <c r="AW76" i="23" s="1"/>
  <c r="AB76" i="23" a="1"/>
  <c r="AB76" i="23" s="1"/>
  <c r="CB76" i="23" a="1"/>
  <c r="CB76" i="23" s="1"/>
  <c r="H76" i="23" a="1"/>
  <c r="H76" i="23" s="1"/>
  <c r="AP76" i="23" a="1"/>
  <c r="AP76" i="23" s="1"/>
  <c r="AZ76" i="23" a="1"/>
  <c r="AZ76" i="23" s="1"/>
  <c r="BU76" i="23" a="1"/>
  <c r="BU76" i="23" s="1"/>
  <c r="G76" i="23" a="1"/>
  <c r="G76" i="23" s="1"/>
  <c r="D76" i="23" a="1"/>
  <c r="D76" i="23" s="1"/>
  <c r="CO76" i="23" a="1"/>
  <c r="CO76" i="23" s="1"/>
  <c r="X76" i="23" a="1"/>
  <c r="X76" i="23" s="1"/>
  <c r="Y76" i="23" a="1"/>
  <c r="Y76" i="23" s="1"/>
  <c r="M76" i="23" a="1"/>
  <c r="M76" i="23" s="1"/>
  <c r="CQ76" i="23" a="1"/>
  <c r="CQ76" i="23" s="1"/>
  <c r="A77" i="23"/>
  <c r="R76" i="23" a="1"/>
  <c r="R76" i="23" s="1"/>
  <c r="F76" i="23" a="1"/>
  <c r="F76" i="23" s="1"/>
  <c r="BK76" i="23" a="1"/>
  <c r="BK76" i="23" s="1"/>
  <c r="CF76" i="23" a="1"/>
  <c r="CF76" i="23" s="1"/>
  <c r="AM76" i="23" a="1"/>
  <c r="AM76" i="23" s="1"/>
  <c r="CN76" i="23" a="1"/>
  <c r="CN76" i="23" s="1"/>
  <c r="V76" i="23" a="1"/>
  <c r="V76" i="23" s="1"/>
  <c r="BQ76" i="23" a="1"/>
  <c r="BQ76" i="23" s="1"/>
  <c r="BT76" i="23" a="1"/>
  <c r="BT76" i="23" s="1"/>
  <c r="J76" i="23" a="1"/>
  <c r="J76" i="23" s="1"/>
  <c r="AR76" i="23" a="1"/>
  <c r="AR76" i="23" s="1"/>
  <c r="AA76" i="23" a="1"/>
  <c r="AA76" i="23" s="1"/>
  <c r="BL76" i="23" a="1"/>
  <c r="BL76" i="23" s="1"/>
  <c r="BV76" i="23" a="1"/>
  <c r="BV76" i="23" s="1"/>
  <c r="AD76" i="23" a="1"/>
  <c r="AD76" i="23" s="1"/>
  <c r="BE76" i="23" a="1"/>
  <c r="BE76" i="23" s="1"/>
  <c r="BG76" i="23" a="1"/>
  <c r="BG76" i="23" s="1"/>
  <c r="AK76" i="23" a="1"/>
  <c r="AK76" i="23" s="1"/>
  <c r="P76" i="23" a="1"/>
  <c r="P76" i="23" s="1"/>
  <c r="CA76" i="23" a="1"/>
  <c r="CA76" i="23" s="1"/>
  <c r="BB76" i="23" a="1"/>
  <c r="BB76" i="23" s="1"/>
  <c r="BO76" i="23" a="1"/>
  <c r="BO76" i="23" s="1"/>
  <c r="CE76" i="23" a="1"/>
  <c r="CE76" i="23" s="1"/>
  <c r="DJ76" i="23" a="1"/>
  <c r="DJ76" i="23" s="1"/>
  <c r="BC76" i="23" a="1"/>
  <c r="BC76" i="23" s="1"/>
  <c r="K76" i="23" a="1"/>
  <c r="K76" i="23" s="1"/>
  <c r="BA76" i="23" a="1"/>
  <c r="BA76" i="23" s="1"/>
  <c r="AQ76" i="23" a="1"/>
  <c r="AQ76" i="23" s="1"/>
  <c r="Q76" i="23" a="1"/>
  <c r="Q76" i="23" s="1"/>
  <c r="AF76" i="23" a="1"/>
  <c r="AF76" i="23" s="1"/>
  <c r="AJ76" i="23" a="1"/>
  <c r="AJ76" i="23" s="1"/>
  <c r="AL76" i="23" a="1"/>
  <c r="AL76" i="23" s="1"/>
  <c r="BH76" i="23" a="1"/>
  <c r="BH76" i="23" s="1"/>
  <c r="AU76" i="23" a="1"/>
  <c r="AU76" i="23" s="1"/>
  <c r="CI76" i="23" a="1"/>
  <c r="CI76" i="23" s="1"/>
  <c r="CC76" i="23" a="1"/>
  <c r="CC76" i="23" s="1"/>
  <c r="BY76" i="23" a="1"/>
  <c r="BY76" i="23" s="1"/>
  <c r="CR76" i="23" a="1"/>
  <c r="CR76" i="23" s="1"/>
  <c r="AO76" i="23" a="1"/>
  <c r="AO76" i="23" s="1"/>
  <c r="N76" i="23" a="1"/>
  <c r="N76" i="23" s="1"/>
  <c r="BN76" i="23" a="1"/>
  <c r="BN76" i="23" s="1"/>
  <c r="T76" i="23" a="1"/>
  <c r="T76" i="23" s="1"/>
  <c r="C76" i="23" a="1"/>
  <c r="C76" i="23" s="1"/>
  <c r="S76" i="23" a="1"/>
  <c r="S76" i="23" s="1"/>
  <c r="AT76" i="23" a="1"/>
  <c r="AT76" i="23" s="1"/>
  <c r="BM76" i="23" a="1"/>
  <c r="BM76" i="23" s="1"/>
  <c r="I76" i="23" a="1"/>
  <c r="I76" i="23" s="1"/>
  <c r="CP76" i="23" a="1"/>
  <c r="CP76" i="23" s="1"/>
  <c r="L76" i="23" a="1"/>
  <c r="L76" i="23" s="1"/>
  <c r="BX76" i="23" a="1"/>
  <c r="BX76" i="23" s="1"/>
  <c r="AH76" i="23" a="1"/>
  <c r="AH76" i="23" s="1"/>
  <c r="BZ76" i="23" a="1"/>
  <c r="BZ76" i="23" s="1"/>
  <c r="AY76" i="23" a="1"/>
  <c r="AY76" i="23" s="1"/>
  <c r="AN76" i="23" a="1"/>
  <c r="AN76" i="23" s="1"/>
  <c r="DK76" i="23" a="1"/>
  <c r="DK76" i="23" s="1"/>
  <c r="Z76" i="23" a="1"/>
  <c r="Z76" i="23" s="1"/>
  <c r="W76" i="23" a="1"/>
  <c r="W76" i="23" s="1"/>
  <c r="BJ76" i="23" a="1"/>
  <c r="BJ76" i="23" s="1"/>
  <c r="BS76" i="23" a="1"/>
  <c r="BS76" i="23" s="1"/>
  <c r="CD76" i="23" a="1"/>
  <c r="CD76" i="23" s="1"/>
  <c r="O76" i="23" a="1"/>
  <c r="O76" i="23" s="1"/>
  <c r="AS76" i="23" a="1"/>
  <c r="AS76" i="23" s="1"/>
  <c r="AI76" i="23" a="1"/>
  <c r="AI76" i="23" s="1"/>
  <c r="AC76" i="23" a="1"/>
  <c r="AC76" i="23" s="1"/>
  <c r="AG76" i="23" a="1"/>
  <c r="AG76" i="23" s="1"/>
  <c r="E76" i="23" a="1"/>
  <c r="E76" i="23" s="1"/>
  <c r="BP76" i="23" a="1"/>
  <c r="BP76" i="23" s="1"/>
  <c r="BW76" i="23" a="1"/>
  <c r="BW76" i="23" s="1"/>
  <c r="BD76" i="23" a="1"/>
  <c r="BD76" i="23" s="1"/>
  <c r="BF76" i="23" a="1"/>
  <c r="BF76" i="23" s="1"/>
  <c r="AV76" i="23" a="1"/>
  <c r="AV76" i="23" s="1"/>
  <c r="AE76" i="23" a="1"/>
  <c r="AE76" i="23" s="1"/>
  <c r="U76" i="23" a="1"/>
  <c r="U76" i="23" s="1"/>
  <c r="CJ76" i="23" a="1"/>
  <c r="CJ76" i="23" s="1"/>
  <c r="CM76" i="23" a="1"/>
  <c r="CM76" i="23" s="1"/>
  <c r="CK76" i="23" a="1"/>
  <c r="CK76" i="23" s="1"/>
  <c r="BI76" i="23" a="1"/>
  <c r="BI76" i="23" s="1"/>
  <c r="CL76" i="23" a="1"/>
  <c r="CL76" i="23" s="1"/>
  <c r="CH76" i="23" a="1"/>
  <c r="CH76" i="23" s="1"/>
  <c r="N77" i="23" l="1" a="1"/>
  <c r="N77" i="23" s="1"/>
  <c r="F77" i="23" a="1"/>
  <c r="F77" i="23" s="1"/>
  <c r="K77" i="23" a="1"/>
  <c r="K77" i="23" s="1"/>
  <c r="I77" i="23" a="1"/>
  <c r="I77" i="23" s="1"/>
  <c r="CI77" i="23" a="1"/>
  <c r="CI77" i="23" s="1"/>
  <c r="DK77" i="23" a="1"/>
  <c r="DK77" i="23" s="1"/>
  <c r="CD77" i="23" a="1"/>
  <c r="CD77" i="23" s="1"/>
  <c r="BI77" i="23" a="1"/>
  <c r="BI77" i="23" s="1"/>
  <c r="BM77" i="23" a="1"/>
  <c r="BM77" i="23" s="1"/>
  <c r="CJ77" i="23" a="1"/>
  <c r="CJ77" i="23" s="1"/>
  <c r="W77" i="23" a="1"/>
  <c r="W77" i="23" s="1"/>
  <c r="E77" i="23" a="1"/>
  <c r="E77" i="23" s="1"/>
  <c r="AH77" i="23" a="1"/>
  <c r="AH77" i="23" s="1"/>
  <c r="H77" i="23" a="1"/>
  <c r="H77" i="23" s="1"/>
  <c r="AA77" i="23" a="1"/>
  <c r="AA77" i="23" s="1"/>
  <c r="AW77" i="23" a="1"/>
  <c r="AW77" i="23" s="1"/>
  <c r="J77" i="23" a="1"/>
  <c r="J77" i="23" s="1"/>
  <c r="AR77" i="23" a="1"/>
  <c r="AR77" i="23" s="1"/>
  <c r="CG77" i="23" a="1"/>
  <c r="CG77" i="23" s="1"/>
  <c r="R77" i="23" a="1"/>
  <c r="R77" i="23" s="1"/>
  <c r="CB77" i="23" a="1"/>
  <c r="CB77" i="23" s="1"/>
  <c r="D77" i="23" a="1"/>
  <c r="D77" i="23" s="1"/>
  <c r="CH77" i="23" a="1"/>
  <c r="CH77" i="23" s="1"/>
  <c r="Z77" i="23" a="1"/>
  <c r="Z77" i="23" s="1"/>
  <c r="DJ77" i="23" a="1"/>
  <c r="DJ77" i="23" s="1"/>
  <c r="CO77" i="23" a="1"/>
  <c r="CO77" i="23" s="1"/>
  <c r="G77" i="23" a="1"/>
  <c r="G77" i="23" s="1"/>
  <c r="Q77" i="23" a="1"/>
  <c r="Q77" i="23" s="1"/>
  <c r="AU77" i="23" a="1"/>
  <c r="AU77" i="23" s="1"/>
  <c r="BV77" i="23" a="1"/>
  <c r="BV77" i="23" s="1"/>
  <c r="X77" i="23" a="1"/>
  <c r="X77" i="23" s="1"/>
  <c r="CR77" i="23" a="1"/>
  <c r="CR77" i="23" s="1"/>
  <c r="BO77" i="23" a="1"/>
  <c r="BO77" i="23" s="1"/>
  <c r="BJ77" i="23" a="1"/>
  <c r="BJ77" i="23" s="1"/>
  <c r="AG77" i="23" a="1"/>
  <c r="AG77" i="23" s="1"/>
  <c r="AY77" i="23" a="1"/>
  <c r="AY77" i="23" s="1"/>
  <c r="CL77" i="23" a="1"/>
  <c r="CL77" i="23" s="1"/>
  <c r="L77" i="23" a="1"/>
  <c r="L77" i="23" s="1"/>
  <c r="AJ77" i="23" a="1"/>
  <c r="AJ77" i="23" s="1"/>
  <c r="C77" i="23" a="1"/>
  <c r="C77" i="23" s="1"/>
  <c r="CK77" i="23" a="1"/>
  <c r="CK77" i="23" s="1"/>
  <c r="BN77" i="23" a="1"/>
  <c r="BN77" i="23" s="1"/>
  <c r="BU77" i="23" a="1"/>
  <c r="BU77" i="23" s="1"/>
  <c r="AP77" i="23" a="1"/>
  <c r="AP77" i="23" s="1"/>
  <c r="BC77" i="23" a="1"/>
  <c r="BC77" i="23" s="1"/>
  <c r="BG77" i="23" a="1"/>
  <c r="BG77" i="23" s="1"/>
  <c r="BW77" i="23" a="1"/>
  <c r="BW77" i="23" s="1"/>
  <c r="AQ77" i="23" a="1"/>
  <c r="AQ77" i="23" s="1"/>
  <c r="CP77" i="23" a="1"/>
  <c r="CP77" i="23" s="1"/>
  <c r="CA77" i="23" a="1"/>
  <c r="CA77" i="23" s="1"/>
  <c r="CE77" i="23" a="1"/>
  <c r="CE77" i="23" s="1"/>
  <c r="AS77" i="23" a="1"/>
  <c r="AS77" i="23" s="1"/>
  <c r="P77" i="23" a="1"/>
  <c r="P77" i="23" s="1"/>
  <c r="CC77" i="23" a="1"/>
  <c r="CC77" i="23" s="1"/>
  <c r="BA77" i="23" a="1"/>
  <c r="BA77" i="23" s="1"/>
  <c r="CM77" i="23" a="1"/>
  <c r="CM77" i="23" s="1"/>
  <c r="BL77" i="23" a="1"/>
  <c r="BL77" i="23" s="1"/>
  <c r="AD77" i="23" a="1"/>
  <c r="AD77" i="23" s="1"/>
  <c r="BX77" i="23" a="1"/>
  <c r="BX77" i="23" s="1"/>
  <c r="BF77" i="23" a="1"/>
  <c r="BF77" i="23" s="1"/>
  <c r="S77" i="23" a="1"/>
  <c r="S77" i="23" s="1"/>
  <c r="AL77" i="23" a="1"/>
  <c r="AL77" i="23" s="1"/>
  <c r="BE77" i="23" a="1"/>
  <c r="BE77" i="23" s="1"/>
  <c r="AE77" i="23" a="1"/>
  <c r="AE77" i="23" s="1"/>
  <c r="BD77" i="23" a="1"/>
  <c r="BD77" i="23" s="1"/>
  <c r="BZ77" i="23" a="1"/>
  <c r="BZ77" i="23" s="1"/>
  <c r="A78" i="23"/>
  <c r="AF77" i="23" a="1"/>
  <c r="AF77" i="23" s="1"/>
  <c r="AB77" i="23" a="1"/>
  <c r="AB77" i="23" s="1"/>
  <c r="CN77" i="23" a="1"/>
  <c r="CN77" i="23" s="1"/>
  <c r="BB77" i="23" a="1"/>
  <c r="BB77" i="23" s="1"/>
  <c r="BK77" i="23" a="1"/>
  <c r="BK77" i="23" s="1"/>
  <c r="BP77" i="23" a="1"/>
  <c r="BP77" i="23" s="1"/>
  <c r="AN77" i="23" a="1"/>
  <c r="AN77" i="23" s="1"/>
  <c r="AT77" i="23" a="1"/>
  <c r="AT77" i="23" s="1"/>
  <c r="BR77" i="23" a="1"/>
  <c r="BR77" i="23" s="1"/>
  <c r="AM77" i="23" a="1"/>
  <c r="AM77" i="23" s="1"/>
  <c r="AX77" i="23" a="1"/>
  <c r="AX77" i="23" s="1"/>
  <c r="CF77" i="23" a="1"/>
  <c r="CF77" i="23" s="1"/>
  <c r="CQ77" i="23" a="1"/>
  <c r="CQ77" i="23" s="1"/>
  <c r="O77" i="23" a="1"/>
  <c r="O77" i="23" s="1"/>
  <c r="Y77" i="23" a="1"/>
  <c r="Y77" i="23" s="1"/>
  <c r="AI77" i="23" a="1"/>
  <c r="AI77" i="23" s="1"/>
  <c r="BQ77" i="23" a="1"/>
  <c r="BQ77" i="23" s="1"/>
  <c r="AC77" i="23" a="1"/>
  <c r="AC77" i="23" s="1"/>
  <c r="BS77" i="23" a="1"/>
  <c r="BS77" i="23" s="1"/>
  <c r="AZ77" i="23" a="1"/>
  <c r="AZ77" i="23" s="1"/>
  <c r="BY77" i="23" a="1"/>
  <c r="BY77" i="23" s="1"/>
  <c r="BT77" i="23" a="1"/>
  <c r="BT77" i="23" s="1"/>
  <c r="T77" i="23" a="1"/>
  <c r="T77" i="23" s="1"/>
  <c r="BH77" i="23" a="1"/>
  <c r="BH77" i="23" s="1"/>
  <c r="U77" i="23" a="1"/>
  <c r="U77" i="23" s="1"/>
  <c r="AV77" i="23" a="1"/>
  <c r="AV77" i="23" s="1"/>
  <c r="M77" i="23" a="1"/>
  <c r="M77" i="23" s="1"/>
  <c r="AK77" i="23" a="1"/>
  <c r="AK77" i="23" s="1"/>
  <c r="V77" i="23" a="1"/>
  <c r="V77" i="23" s="1"/>
  <c r="AO77" i="23" a="1"/>
  <c r="AO77" i="23" s="1"/>
  <c r="AV78" i="23" l="1" a="1"/>
  <c r="AV78" i="23" s="1"/>
  <c r="BH78" i="23" a="1"/>
  <c r="BH78" i="23" s="1"/>
  <c r="AH78" i="23" a="1"/>
  <c r="AH78" i="23" s="1"/>
  <c r="BA78" i="23" a="1"/>
  <c r="BA78" i="23" s="1"/>
  <c r="CG78" i="23" a="1"/>
  <c r="CG78" i="23" s="1"/>
  <c r="AB78" i="23" a="1"/>
  <c r="AB78" i="23" s="1"/>
  <c r="H78" i="23" a="1"/>
  <c r="H78" i="23" s="1"/>
  <c r="BY78" i="23" a="1"/>
  <c r="BY78" i="23" s="1"/>
  <c r="DJ78" i="23" a="1"/>
  <c r="DJ78" i="23" s="1"/>
  <c r="CC78" i="23" a="1"/>
  <c r="CC78" i="23" s="1"/>
  <c r="F78" i="23" a="1"/>
  <c r="F78" i="23" s="1"/>
  <c r="E78" i="23" a="1"/>
  <c r="E78" i="23" s="1"/>
  <c r="O78" i="23" a="1"/>
  <c r="O78" i="23" s="1"/>
  <c r="BJ78" i="23" a="1"/>
  <c r="BJ78" i="23" s="1"/>
  <c r="BP78" i="23" a="1"/>
  <c r="BP78" i="23" s="1"/>
  <c r="BG78" i="23" a="1"/>
  <c r="BG78" i="23" s="1"/>
  <c r="K78" i="23" a="1"/>
  <c r="K78" i="23" s="1"/>
  <c r="CO78" i="23" a="1"/>
  <c r="CO78" i="23" s="1"/>
  <c r="BZ78" i="23" a="1"/>
  <c r="BZ78" i="23" s="1"/>
  <c r="BL78" i="23" a="1"/>
  <c r="BL78" i="23" s="1"/>
  <c r="BD78" i="23" a="1"/>
  <c r="BD78" i="23" s="1"/>
  <c r="AC78" i="23" a="1"/>
  <c r="AC78" i="23" s="1"/>
  <c r="AY78" i="23" a="1"/>
  <c r="AY78" i="23" s="1"/>
  <c r="Y78" i="23" a="1"/>
  <c r="Y78" i="23" s="1"/>
  <c r="AQ78" i="23" a="1"/>
  <c r="AQ78" i="23" s="1"/>
  <c r="AA78" i="23" a="1"/>
  <c r="AA78" i="23" s="1"/>
  <c r="BW78" i="23" a="1"/>
  <c r="BW78" i="23" s="1"/>
  <c r="AI78" i="23" a="1"/>
  <c r="AI78" i="23" s="1"/>
  <c r="AG78" i="23" a="1"/>
  <c r="AG78" i="23" s="1"/>
  <c r="AN78" i="23" a="1"/>
  <c r="AN78" i="23" s="1"/>
  <c r="G78" i="23" a="1"/>
  <c r="G78" i="23" s="1"/>
  <c r="AJ78" i="23" a="1"/>
  <c r="AJ78" i="23" s="1"/>
  <c r="CE78" i="23" a="1"/>
  <c r="CE78" i="23" s="1"/>
  <c r="BX78" i="23" a="1"/>
  <c r="BX78" i="23" s="1"/>
  <c r="R78" i="23" a="1"/>
  <c r="R78" i="23" s="1"/>
  <c r="AL78" i="23" a="1"/>
  <c r="AL78" i="23" s="1"/>
  <c r="BU78" i="23" a="1"/>
  <c r="BU78" i="23" s="1"/>
  <c r="CL78" i="23" a="1"/>
  <c r="CL78" i="23" s="1"/>
  <c r="S78" i="23" a="1"/>
  <c r="S78" i="23" s="1"/>
  <c r="AZ78" i="23" a="1"/>
  <c r="AZ78" i="23" s="1"/>
  <c r="BK78" i="23" a="1"/>
  <c r="BK78" i="23" s="1"/>
  <c r="M78" i="23" a="1"/>
  <c r="M78" i="23" s="1"/>
  <c r="DK78" i="23" a="1"/>
  <c r="DK78" i="23" s="1"/>
  <c r="CH78" i="23" a="1"/>
  <c r="CH78" i="23" s="1"/>
  <c r="L78" i="23" a="1"/>
  <c r="L78" i="23" s="1"/>
  <c r="BM78" i="23" a="1"/>
  <c r="BM78" i="23" s="1"/>
  <c r="CF78" i="23" a="1"/>
  <c r="CF78" i="23" s="1"/>
  <c r="BV78" i="23" a="1"/>
  <c r="BV78" i="23" s="1"/>
  <c r="V78" i="23" a="1"/>
  <c r="V78" i="23" s="1"/>
  <c r="BR78" i="23" a="1"/>
  <c r="BR78" i="23" s="1"/>
  <c r="CD78" i="23" a="1"/>
  <c r="CD78" i="23" s="1"/>
  <c r="X78" i="23" a="1"/>
  <c r="X78" i="23" s="1"/>
  <c r="AT78" i="23" a="1"/>
  <c r="AT78" i="23" s="1"/>
  <c r="AO78" i="23" a="1"/>
  <c r="AO78" i="23" s="1"/>
  <c r="BC78" i="23" a="1"/>
  <c r="BC78" i="23" s="1"/>
  <c r="AM78" i="23" a="1"/>
  <c r="AM78" i="23" s="1"/>
  <c r="BT78" i="23" a="1"/>
  <c r="BT78" i="23" s="1"/>
  <c r="CJ78" i="23" a="1"/>
  <c r="CJ78" i="23" s="1"/>
  <c r="CR78" i="23" a="1"/>
  <c r="CR78" i="23" s="1"/>
  <c r="AS78" i="23" a="1"/>
  <c r="AS78" i="23" s="1"/>
  <c r="P78" i="23" a="1"/>
  <c r="P78" i="23" s="1"/>
  <c r="C78" i="23" a="1"/>
  <c r="C78" i="23" s="1"/>
  <c r="BO78" i="23" a="1"/>
  <c r="BO78" i="23" s="1"/>
  <c r="BI78" i="23" a="1"/>
  <c r="BI78" i="23" s="1"/>
  <c r="Q78" i="23" a="1"/>
  <c r="Q78" i="23" s="1"/>
  <c r="CP78" i="23" a="1"/>
  <c r="CP78" i="23" s="1"/>
  <c r="BB78" i="23" a="1"/>
  <c r="BB78" i="23" s="1"/>
  <c r="D78" i="23" a="1"/>
  <c r="D78" i="23" s="1"/>
  <c r="I78" i="23" a="1"/>
  <c r="I78" i="23" s="1"/>
  <c r="N78" i="23" a="1"/>
  <c r="N78" i="23" s="1"/>
  <c r="W78" i="23" a="1"/>
  <c r="W78" i="23" s="1"/>
  <c r="Z78" i="23" a="1"/>
  <c r="Z78" i="23" s="1"/>
  <c r="A79" i="23"/>
  <c r="AW78" i="23" a="1"/>
  <c r="AW78" i="23" s="1"/>
  <c r="AK78" i="23" a="1"/>
  <c r="AK78" i="23" s="1"/>
  <c r="CK78" i="23" a="1"/>
  <c r="CK78" i="23" s="1"/>
  <c r="AE78" i="23" a="1"/>
  <c r="AE78" i="23" s="1"/>
  <c r="CQ78" i="23" a="1"/>
  <c r="CQ78" i="23" s="1"/>
  <c r="AR78" i="23" a="1"/>
  <c r="AR78" i="23" s="1"/>
  <c r="AX78" i="23" a="1"/>
  <c r="AX78" i="23" s="1"/>
  <c r="BF78" i="23" a="1"/>
  <c r="BF78" i="23" s="1"/>
  <c r="AU78" i="23" a="1"/>
  <c r="AU78" i="23" s="1"/>
  <c r="CA78" i="23" a="1"/>
  <c r="CA78" i="23" s="1"/>
  <c r="CI78" i="23" a="1"/>
  <c r="CI78" i="23" s="1"/>
  <c r="CB78" i="23" a="1"/>
  <c r="CB78" i="23" s="1"/>
  <c r="T78" i="23" a="1"/>
  <c r="T78" i="23" s="1"/>
  <c r="CN78" i="23" a="1"/>
  <c r="CN78" i="23" s="1"/>
  <c r="AP78" i="23" a="1"/>
  <c r="AP78" i="23" s="1"/>
  <c r="BN78" i="23" a="1"/>
  <c r="BN78" i="23" s="1"/>
  <c r="U78" i="23" a="1"/>
  <c r="U78" i="23" s="1"/>
  <c r="AD78" i="23" a="1"/>
  <c r="AD78" i="23" s="1"/>
  <c r="AF78" i="23" a="1"/>
  <c r="AF78" i="23" s="1"/>
  <c r="BS78" i="23" a="1"/>
  <c r="BS78" i="23" s="1"/>
  <c r="CM78" i="23" a="1"/>
  <c r="CM78" i="23" s="1"/>
  <c r="BQ78" i="23" a="1"/>
  <c r="BQ78" i="23" s="1"/>
  <c r="BE78" i="23" a="1"/>
  <c r="BE78" i="23" s="1"/>
  <c r="J78" i="23" a="1"/>
  <c r="J78" i="23" s="1"/>
  <c r="AO79" i="23" l="1" a="1"/>
  <c r="AO79" i="23" s="1"/>
  <c r="CO79" i="23" a="1"/>
  <c r="CO79" i="23" s="1"/>
  <c r="CN79" i="23" a="1"/>
  <c r="CN79" i="23" s="1"/>
  <c r="CA79" i="23" a="1"/>
  <c r="CA79" i="23" s="1"/>
  <c r="BK79" i="23" a="1"/>
  <c r="BK79" i="23" s="1"/>
  <c r="M79" i="23" a="1"/>
  <c r="M79" i="23" s="1"/>
  <c r="K79" i="23" a="1"/>
  <c r="K79" i="23" s="1"/>
  <c r="CB79" i="23" a="1"/>
  <c r="CB79" i="23" s="1"/>
  <c r="AD79" i="23" a="1"/>
  <c r="AD79" i="23" s="1"/>
  <c r="X79" i="23" a="1"/>
  <c r="X79" i="23" s="1"/>
  <c r="S79" i="23" a="1"/>
  <c r="S79" i="23" s="1"/>
  <c r="R79" i="23" a="1"/>
  <c r="R79" i="23" s="1"/>
  <c r="BW79" i="23" a="1"/>
  <c r="BW79" i="23" s="1"/>
  <c r="BI79" i="23" a="1"/>
  <c r="BI79" i="23" s="1"/>
  <c r="AK79" i="23" a="1"/>
  <c r="AK79" i="23" s="1"/>
  <c r="CP79" i="23" a="1"/>
  <c r="CP79" i="23" s="1"/>
  <c r="BR79" i="23" a="1"/>
  <c r="BR79" i="23" s="1"/>
  <c r="V79" i="23" a="1"/>
  <c r="V79" i="23" s="1"/>
  <c r="AG79" i="23" a="1"/>
  <c r="AG79" i="23" s="1"/>
  <c r="CM79" i="23" a="1"/>
  <c r="CM79" i="23" s="1"/>
  <c r="AI79" i="23" a="1"/>
  <c r="AI79" i="23" s="1"/>
  <c r="BM79" i="23" a="1"/>
  <c r="BM79" i="23" s="1"/>
  <c r="BT79" i="23" a="1"/>
  <c r="BT79" i="23" s="1"/>
  <c r="CR79" i="23" a="1"/>
  <c r="CR79" i="23" s="1"/>
  <c r="AF79" i="23" a="1"/>
  <c r="AF79" i="23" s="1"/>
  <c r="DK79" i="23" a="1"/>
  <c r="DK79" i="23" s="1"/>
  <c r="AE79" i="23" a="1"/>
  <c r="AE79" i="23" s="1"/>
  <c r="CD79" i="23" a="1"/>
  <c r="CD79" i="23" s="1"/>
  <c r="AN79" i="23" a="1"/>
  <c r="AN79" i="23" s="1"/>
  <c r="Y79" i="23" a="1"/>
  <c r="Y79" i="23" s="1"/>
  <c r="CL79" i="23" a="1"/>
  <c r="CL79" i="23" s="1"/>
  <c r="AM79" i="23" a="1"/>
  <c r="AM79" i="23" s="1"/>
  <c r="U79" i="23" a="1"/>
  <c r="U79" i="23" s="1"/>
  <c r="BC79" i="23" a="1"/>
  <c r="BC79" i="23" s="1"/>
  <c r="CH79" i="23" a="1"/>
  <c r="CH79" i="23" s="1"/>
  <c r="J79" i="23" a="1"/>
  <c r="J79" i="23" s="1"/>
  <c r="AS79" i="23" a="1"/>
  <c r="AS79" i="23" s="1"/>
  <c r="E79" i="23" a="1"/>
  <c r="E79" i="23" s="1"/>
  <c r="BL79" i="23" a="1"/>
  <c r="BL79" i="23" s="1"/>
  <c r="I79" i="23" a="1"/>
  <c r="I79" i="23" s="1"/>
  <c r="AB79" i="23" a="1"/>
  <c r="AB79" i="23" s="1"/>
  <c r="Z79" i="23" a="1"/>
  <c r="Z79" i="23" s="1"/>
  <c r="W79" i="23" a="1"/>
  <c r="W79" i="23" s="1"/>
  <c r="BP79" i="23" a="1"/>
  <c r="BP79" i="23" s="1"/>
  <c r="CC79" i="23" a="1"/>
  <c r="CC79" i="23" s="1"/>
  <c r="BJ79" i="23" a="1"/>
  <c r="BJ79" i="23" s="1"/>
  <c r="AY79" i="23" a="1"/>
  <c r="AY79" i="23" s="1"/>
  <c r="BY79" i="23" a="1"/>
  <c r="BY79" i="23" s="1"/>
  <c r="F79" i="23" a="1"/>
  <c r="F79" i="23" s="1"/>
  <c r="BV79" i="23" a="1"/>
  <c r="BV79" i="23" s="1"/>
  <c r="CJ79" i="23" a="1"/>
  <c r="CJ79" i="23" s="1"/>
  <c r="Q79" i="23" a="1"/>
  <c r="Q79" i="23" s="1"/>
  <c r="C79" i="23" a="1"/>
  <c r="C79" i="23" s="1"/>
  <c r="AA79" i="23" a="1"/>
  <c r="AA79" i="23" s="1"/>
  <c r="BA79" i="23" a="1"/>
  <c r="BA79" i="23" s="1"/>
  <c r="BS79" i="23" a="1"/>
  <c r="BS79" i="23" s="1"/>
  <c r="AV79" i="23" a="1"/>
  <c r="AV79" i="23" s="1"/>
  <c r="BG79" i="23" a="1"/>
  <c r="BG79" i="23" s="1"/>
  <c r="AQ79" i="23" a="1"/>
  <c r="AQ79" i="23" s="1"/>
  <c r="A80" i="23"/>
  <c r="BE79" i="23" a="1"/>
  <c r="BE79" i="23" s="1"/>
  <c r="BD79" i="23" a="1"/>
  <c r="BD79" i="23" s="1"/>
  <c r="AP79" i="23" a="1"/>
  <c r="AP79" i="23" s="1"/>
  <c r="BO79" i="23" a="1"/>
  <c r="BO79" i="23" s="1"/>
  <c r="BH79" i="23" a="1"/>
  <c r="BH79" i="23" s="1"/>
  <c r="AL79" i="23" a="1"/>
  <c r="AL79" i="23" s="1"/>
  <c r="L79" i="23" a="1"/>
  <c r="L79" i="23" s="1"/>
  <c r="CG79" i="23" a="1"/>
  <c r="CG79" i="23" s="1"/>
  <c r="AC79" i="23" a="1"/>
  <c r="AC79" i="23" s="1"/>
  <c r="BU79" i="23" a="1"/>
  <c r="BU79" i="23" s="1"/>
  <c r="BB79" i="23" a="1"/>
  <c r="BB79" i="23" s="1"/>
  <c r="AR79" i="23" a="1"/>
  <c r="AR79" i="23" s="1"/>
  <c r="AZ79" i="23" a="1"/>
  <c r="AZ79" i="23" s="1"/>
  <c r="AW79" i="23" a="1"/>
  <c r="AW79" i="23" s="1"/>
  <c r="AT79" i="23" a="1"/>
  <c r="AT79" i="23" s="1"/>
  <c r="AH79" i="23" a="1"/>
  <c r="AH79" i="23" s="1"/>
  <c r="N79" i="23" a="1"/>
  <c r="N79" i="23" s="1"/>
  <c r="AJ79" i="23" a="1"/>
  <c r="AJ79" i="23" s="1"/>
  <c r="AU79" i="23" a="1"/>
  <c r="AU79" i="23" s="1"/>
  <c r="H79" i="23" a="1"/>
  <c r="H79" i="23" s="1"/>
  <c r="CF79" i="23" a="1"/>
  <c r="CF79" i="23" s="1"/>
  <c r="T79" i="23" a="1"/>
  <c r="T79" i="23" s="1"/>
  <c r="P79" i="23" a="1"/>
  <c r="P79" i="23" s="1"/>
  <c r="BZ79" i="23" a="1"/>
  <c r="BZ79" i="23" s="1"/>
  <c r="D79" i="23" a="1"/>
  <c r="D79" i="23" s="1"/>
  <c r="BN79" i="23" a="1"/>
  <c r="BN79" i="23" s="1"/>
  <c r="BX79" i="23" a="1"/>
  <c r="BX79" i="23" s="1"/>
  <c r="CI79" i="23" a="1"/>
  <c r="CI79" i="23" s="1"/>
  <c r="CE79" i="23" a="1"/>
  <c r="CE79" i="23" s="1"/>
  <c r="AX79" i="23" a="1"/>
  <c r="AX79" i="23" s="1"/>
  <c r="O79" i="23" a="1"/>
  <c r="O79" i="23" s="1"/>
  <c r="BQ79" i="23" a="1"/>
  <c r="BQ79" i="23" s="1"/>
  <c r="CK79" i="23" a="1"/>
  <c r="CK79" i="23" s="1"/>
  <c r="BF79" i="23" a="1"/>
  <c r="BF79" i="23" s="1"/>
  <c r="G79" i="23" a="1"/>
  <c r="G79" i="23" s="1"/>
  <c r="CQ79" i="23" a="1"/>
  <c r="CQ79" i="23" s="1"/>
  <c r="DJ79" i="23" a="1"/>
  <c r="DJ79" i="23" s="1"/>
  <c r="BD80" i="23" l="1" a="1"/>
  <c r="BD80" i="23" s="1"/>
  <c r="BW80" i="23" a="1"/>
  <c r="BW80" i="23" s="1"/>
  <c r="CH80" i="23" a="1"/>
  <c r="CH80" i="23" s="1"/>
  <c r="AR80" i="23" a="1"/>
  <c r="AR80" i="23" s="1"/>
  <c r="BJ80" i="23" a="1"/>
  <c r="BJ80" i="23" s="1"/>
  <c r="CI80" i="23" a="1"/>
  <c r="CI80" i="23" s="1"/>
  <c r="BV80" i="23" a="1"/>
  <c r="BV80" i="23" s="1"/>
  <c r="W80" i="23" a="1"/>
  <c r="W80" i="23" s="1"/>
  <c r="N80" i="23" a="1"/>
  <c r="N80" i="23" s="1"/>
  <c r="AO80" i="23" a="1"/>
  <c r="AO80" i="23" s="1"/>
  <c r="AT80" i="23" a="1"/>
  <c r="AT80" i="23" s="1"/>
  <c r="AS80" i="23" a="1"/>
  <c r="AS80" i="23" s="1"/>
  <c r="Q80" i="23" a="1"/>
  <c r="Q80" i="23" s="1"/>
  <c r="AM80" i="23" a="1"/>
  <c r="AM80" i="23" s="1"/>
  <c r="CR80" i="23" a="1"/>
  <c r="CR80" i="23" s="1"/>
  <c r="AE80" i="23" a="1"/>
  <c r="AE80" i="23" s="1"/>
  <c r="CA80" i="23" a="1"/>
  <c r="CA80" i="23" s="1"/>
  <c r="E80" i="23" a="1"/>
  <c r="E80" i="23" s="1"/>
  <c r="BM80" i="23" a="1"/>
  <c r="BM80" i="23" s="1"/>
  <c r="AG80" i="23" a="1"/>
  <c r="AG80" i="23" s="1"/>
  <c r="AU80" i="23" a="1"/>
  <c r="AU80" i="23" s="1"/>
  <c r="CD80" i="23" a="1"/>
  <c r="CD80" i="23" s="1"/>
  <c r="BZ80" i="23" a="1"/>
  <c r="BZ80" i="23" s="1"/>
  <c r="K80" i="23" a="1"/>
  <c r="K80" i="23" s="1"/>
  <c r="CF80" i="23" a="1"/>
  <c r="CF80" i="23" s="1"/>
  <c r="BR80" i="23" a="1"/>
  <c r="BR80" i="23" s="1"/>
  <c r="C80" i="23" a="1"/>
  <c r="C80" i="23" s="1"/>
  <c r="AC80" i="23" a="1"/>
  <c r="AC80" i="23" s="1"/>
  <c r="I80" i="23" a="1"/>
  <c r="I80" i="23" s="1"/>
  <c r="BY80" i="23" a="1"/>
  <c r="BY80" i="23" s="1"/>
  <c r="D80" i="23" a="1"/>
  <c r="D80" i="23" s="1"/>
  <c r="R80" i="23" a="1"/>
  <c r="R80" i="23" s="1"/>
  <c r="A81" i="23"/>
  <c r="AD80" i="23" a="1"/>
  <c r="AD80" i="23" s="1"/>
  <c r="X80" i="23" a="1"/>
  <c r="X80" i="23" s="1"/>
  <c r="AW80" i="23" a="1"/>
  <c r="AW80" i="23" s="1"/>
  <c r="Z80" i="23" a="1"/>
  <c r="Z80" i="23" s="1"/>
  <c r="CP80" i="23" a="1"/>
  <c r="CP80" i="23" s="1"/>
  <c r="CQ80" i="23" a="1"/>
  <c r="CQ80" i="23" s="1"/>
  <c r="BU80" i="23" a="1"/>
  <c r="BU80" i="23" s="1"/>
  <c r="AF80" i="23" a="1"/>
  <c r="AF80" i="23" s="1"/>
  <c r="CO80" i="23" a="1"/>
  <c r="CO80" i="23" s="1"/>
  <c r="AY80" i="23" a="1"/>
  <c r="AY80" i="23" s="1"/>
  <c r="P80" i="23" a="1"/>
  <c r="P80" i="23" s="1"/>
  <c r="J80" i="23" a="1"/>
  <c r="J80" i="23" s="1"/>
  <c r="BX80" i="23" a="1"/>
  <c r="BX80" i="23" s="1"/>
  <c r="BN80" i="23" a="1"/>
  <c r="BN80" i="23" s="1"/>
  <c r="BQ80" i="23" a="1"/>
  <c r="BQ80" i="23" s="1"/>
  <c r="BC80" i="23" a="1"/>
  <c r="BC80" i="23" s="1"/>
  <c r="AB80" i="23" a="1"/>
  <c r="AB80" i="23" s="1"/>
  <c r="Y80" i="23" a="1"/>
  <c r="Y80" i="23" s="1"/>
  <c r="CG80" i="23" a="1"/>
  <c r="CG80" i="23" s="1"/>
  <c r="CE80" i="23" a="1"/>
  <c r="CE80" i="23" s="1"/>
  <c r="BG80" i="23" a="1"/>
  <c r="BG80" i="23" s="1"/>
  <c r="CM80" i="23" a="1"/>
  <c r="CM80" i="23" s="1"/>
  <c r="G80" i="23" a="1"/>
  <c r="G80" i="23" s="1"/>
  <c r="BB80" i="23" a="1"/>
  <c r="BB80" i="23" s="1"/>
  <c r="BT80" i="23" a="1"/>
  <c r="BT80" i="23" s="1"/>
  <c r="BO80" i="23" a="1"/>
  <c r="BO80" i="23" s="1"/>
  <c r="S80" i="23" a="1"/>
  <c r="S80" i="23" s="1"/>
  <c r="CL80" i="23" a="1"/>
  <c r="CL80" i="23" s="1"/>
  <c r="CC80" i="23" a="1"/>
  <c r="CC80" i="23" s="1"/>
  <c r="AH80" i="23" a="1"/>
  <c r="AH80" i="23" s="1"/>
  <c r="CJ80" i="23" a="1"/>
  <c r="CJ80" i="23" s="1"/>
  <c r="AN80" i="23" a="1"/>
  <c r="AN80" i="23" s="1"/>
  <c r="AL80" i="23" a="1"/>
  <c r="AL80" i="23" s="1"/>
  <c r="AX80" i="23" a="1"/>
  <c r="AX80" i="23" s="1"/>
  <c r="CB80" i="23" a="1"/>
  <c r="CB80" i="23" s="1"/>
  <c r="BS80" i="23" a="1"/>
  <c r="BS80" i="23" s="1"/>
  <c r="AJ80" i="23" a="1"/>
  <c r="AJ80" i="23" s="1"/>
  <c r="AA80" i="23" a="1"/>
  <c r="AA80" i="23" s="1"/>
  <c r="DJ80" i="23" a="1"/>
  <c r="DJ80" i="23" s="1"/>
  <c r="CK80" i="23" a="1"/>
  <c r="CK80" i="23" s="1"/>
  <c r="F80" i="23" a="1"/>
  <c r="F80" i="23" s="1"/>
  <c r="BE80" i="23" a="1"/>
  <c r="BE80" i="23" s="1"/>
  <c r="AK80" i="23" a="1"/>
  <c r="AK80" i="23" s="1"/>
  <c r="AV80" i="23" a="1"/>
  <c r="AV80" i="23" s="1"/>
  <c r="L80" i="23" a="1"/>
  <c r="L80" i="23" s="1"/>
  <c r="BF80" i="23" a="1"/>
  <c r="BF80" i="23" s="1"/>
  <c r="V80" i="23" a="1"/>
  <c r="V80" i="23" s="1"/>
  <c r="AI80" i="23" a="1"/>
  <c r="AI80" i="23" s="1"/>
  <c r="BP80" i="23" a="1"/>
  <c r="BP80" i="23" s="1"/>
  <c r="DK80" i="23" a="1"/>
  <c r="DK80" i="23" s="1"/>
  <c r="BH80" i="23" a="1"/>
  <c r="BH80" i="23" s="1"/>
  <c r="BA80" i="23" a="1"/>
  <c r="BA80" i="23" s="1"/>
  <c r="U80" i="23" a="1"/>
  <c r="U80" i="23" s="1"/>
  <c r="CN80" i="23" a="1"/>
  <c r="CN80" i="23" s="1"/>
  <c r="BI80" i="23" a="1"/>
  <c r="BI80" i="23" s="1"/>
  <c r="O80" i="23" a="1"/>
  <c r="O80" i="23" s="1"/>
  <c r="AP80" i="23" a="1"/>
  <c r="AP80" i="23" s="1"/>
  <c r="BL80" i="23" a="1"/>
  <c r="BL80" i="23" s="1"/>
  <c r="BK80" i="23" a="1"/>
  <c r="BK80" i="23" s="1"/>
  <c r="H80" i="23" a="1"/>
  <c r="H80" i="23" s="1"/>
  <c r="AZ80" i="23" a="1"/>
  <c r="AZ80" i="23" s="1"/>
  <c r="T80" i="23" a="1"/>
  <c r="T80" i="23" s="1"/>
  <c r="AQ80" i="23" a="1"/>
  <c r="AQ80" i="23" s="1"/>
  <c r="M80" i="23" a="1"/>
  <c r="M80" i="23" s="1"/>
  <c r="BN81" i="23" l="1" a="1"/>
  <c r="BN81" i="23" s="1"/>
  <c r="V81" i="23" a="1"/>
  <c r="V81" i="23" s="1"/>
  <c r="CM81" i="23" a="1"/>
  <c r="CM81" i="23" s="1"/>
  <c r="AY81" i="23" a="1"/>
  <c r="AY81" i="23" s="1"/>
  <c r="CK81" i="23" a="1"/>
  <c r="CK81" i="23" s="1"/>
  <c r="CG81" i="23" a="1"/>
  <c r="CG81" i="23" s="1"/>
  <c r="BZ81" i="23" a="1"/>
  <c r="BZ81" i="23" s="1"/>
  <c r="AU81" i="23" a="1"/>
  <c r="AU81" i="23" s="1"/>
  <c r="U81" i="23" a="1"/>
  <c r="U81" i="23" s="1"/>
  <c r="G81" i="23" a="1"/>
  <c r="G81" i="23" s="1"/>
  <c r="J81" i="23" a="1"/>
  <c r="J81" i="23" s="1"/>
  <c r="BL81" i="23" a="1"/>
  <c r="BL81" i="23" s="1"/>
  <c r="DK81" i="23" a="1"/>
  <c r="DK81" i="23" s="1"/>
  <c r="AN81" i="23" a="1"/>
  <c r="AN81" i="23" s="1"/>
  <c r="AG81" i="23" a="1"/>
  <c r="AG81" i="23" s="1"/>
  <c r="BR81" i="23" a="1"/>
  <c r="BR81" i="23" s="1"/>
  <c r="H81" i="23" a="1"/>
  <c r="H81" i="23" s="1"/>
  <c r="BF81" i="23" a="1"/>
  <c r="BF81" i="23" s="1"/>
  <c r="BC81" i="23" a="1"/>
  <c r="BC81" i="23" s="1"/>
  <c r="CD81" i="23" a="1"/>
  <c r="CD81" i="23" s="1"/>
  <c r="AR81" i="23" a="1"/>
  <c r="AR81" i="23" s="1"/>
  <c r="BJ81" i="23" a="1"/>
  <c r="BJ81" i="23" s="1"/>
  <c r="BQ81" i="23" a="1"/>
  <c r="BQ81" i="23" s="1"/>
  <c r="F81" i="23" a="1"/>
  <c r="F81" i="23" s="1"/>
  <c r="CI81" i="23" a="1"/>
  <c r="CI81" i="23" s="1"/>
  <c r="BD81" i="23" a="1"/>
  <c r="BD81" i="23" s="1"/>
  <c r="BS81" i="23" a="1"/>
  <c r="BS81" i="23" s="1"/>
  <c r="T81" i="23" a="1"/>
  <c r="T81" i="23" s="1"/>
  <c r="AB81" i="23" a="1"/>
  <c r="AB81" i="23" s="1"/>
  <c r="BP81" i="23" a="1"/>
  <c r="BP81" i="23" s="1"/>
  <c r="CC81" i="23" a="1"/>
  <c r="CC81" i="23" s="1"/>
  <c r="CF81" i="23" a="1"/>
  <c r="CF81" i="23" s="1"/>
  <c r="L81" i="23" a="1"/>
  <c r="L81" i="23" s="1"/>
  <c r="CP81" i="23" a="1"/>
  <c r="CP81" i="23" s="1"/>
  <c r="CA81" i="23" a="1"/>
  <c r="CA81" i="23" s="1"/>
  <c r="E81" i="23" a="1"/>
  <c r="E81" i="23" s="1"/>
  <c r="R81" i="23" a="1"/>
  <c r="R81" i="23" s="1"/>
  <c r="CH81" i="23" a="1"/>
  <c r="CH81" i="23" s="1"/>
  <c r="I81" i="23" a="1"/>
  <c r="I81" i="23" s="1"/>
  <c r="AM81" i="23" a="1"/>
  <c r="AM81" i="23" s="1"/>
  <c r="P81" i="23" a="1"/>
  <c r="P81" i="23" s="1"/>
  <c r="BK81" i="23" a="1"/>
  <c r="BK81" i="23" s="1"/>
  <c r="AK81" i="23" a="1"/>
  <c r="AK81" i="23" s="1"/>
  <c r="DJ81" i="23" a="1"/>
  <c r="DJ81" i="23" s="1"/>
  <c r="CO81" i="23" a="1"/>
  <c r="CO81" i="23" s="1"/>
  <c r="BG81" i="23" a="1"/>
  <c r="BG81" i="23" s="1"/>
  <c r="Z81" i="23" a="1"/>
  <c r="Z81" i="23" s="1"/>
  <c r="AJ81" i="23" a="1"/>
  <c r="AJ81" i="23" s="1"/>
  <c r="AT81" i="23" a="1"/>
  <c r="AT81" i="23" s="1"/>
  <c r="AL81" i="23" a="1"/>
  <c r="AL81" i="23" s="1"/>
  <c r="AW81" i="23" a="1"/>
  <c r="AW81" i="23" s="1"/>
  <c r="A82" i="23"/>
  <c r="W81" i="23" a="1"/>
  <c r="W81" i="23" s="1"/>
  <c r="O81" i="23" a="1"/>
  <c r="O81" i="23" s="1"/>
  <c r="BI81" i="23" a="1"/>
  <c r="BI81" i="23" s="1"/>
  <c r="AF81" i="23" a="1"/>
  <c r="AF81" i="23" s="1"/>
  <c r="S81" i="23" a="1"/>
  <c r="S81" i="23" s="1"/>
  <c r="D81" i="23" a="1"/>
  <c r="D81" i="23" s="1"/>
  <c r="AA81" i="23" a="1"/>
  <c r="AA81" i="23" s="1"/>
  <c r="AE81" i="23" a="1"/>
  <c r="AE81" i="23" s="1"/>
  <c r="BY81" i="23" a="1"/>
  <c r="BY81" i="23" s="1"/>
  <c r="K81" i="23" a="1"/>
  <c r="K81" i="23" s="1"/>
  <c r="CQ81" i="23" a="1"/>
  <c r="CQ81" i="23" s="1"/>
  <c r="M81" i="23" a="1"/>
  <c r="M81" i="23" s="1"/>
  <c r="BV81" i="23" a="1"/>
  <c r="BV81" i="23" s="1"/>
  <c r="BO81" i="23" a="1"/>
  <c r="BO81" i="23" s="1"/>
  <c r="AS81" i="23" a="1"/>
  <c r="AS81" i="23" s="1"/>
  <c r="BE81" i="23" a="1"/>
  <c r="BE81" i="23" s="1"/>
  <c r="BB81" i="23" a="1"/>
  <c r="BB81" i="23" s="1"/>
  <c r="AZ81" i="23" a="1"/>
  <c r="AZ81" i="23" s="1"/>
  <c r="CE81" i="23" a="1"/>
  <c r="CE81" i="23" s="1"/>
  <c r="BH81" i="23" a="1"/>
  <c r="BH81" i="23" s="1"/>
  <c r="AX81" i="23" a="1"/>
  <c r="AX81" i="23" s="1"/>
  <c r="BW81" i="23" a="1"/>
  <c r="BW81" i="23" s="1"/>
  <c r="AP81" i="23" a="1"/>
  <c r="AP81" i="23" s="1"/>
  <c r="AD81" i="23" a="1"/>
  <c r="AD81" i="23" s="1"/>
  <c r="AC81" i="23" a="1"/>
  <c r="AC81" i="23" s="1"/>
  <c r="CR81" i="23" a="1"/>
  <c r="CR81" i="23" s="1"/>
  <c r="BX81" i="23" a="1"/>
  <c r="BX81" i="23" s="1"/>
  <c r="BA81" i="23" a="1"/>
  <c r="BA81" i="23" s="1"/>
  <c r="AI81" i="23" a="1"/>
  <c r="AI81" i="23" s="1"/>
  <c r="AH81" i="23" a="1"/>
  <c r="AH81" i="23" s="1"/>
  <c r="X81" i="23" a="1"/>
  <c r="X81" i="23" s="1"/>
  <c r="AV81" i="23" a="1"/>
  <c r="AV81" i="23" s="1"/>
  <c r="Q81" i="23" a="1"/>
  <c r="Q81" i="23" s="1"/>
  <c r="BU81" i="23" a="1"/>
  <c r="BU81" i="23" s="1"/>
  <c r="Y81" i="23" a="1"/>
  <c r="Y81" i="23" s="1"/>
  <c r="CN81" i="23" a="1"/>
  <c r="CN81" i="23" s="1"/>
  <c r="C81" i="23" a="1"/>
  <c r="C81" i="23" s="1"/>
  <c r="AO81" i="23" a="1"/>
  <c r="AO81" i="23" s="1"/>
  <c r="CL81" i="23" a="1"/>
  <c r="CL81" i="23" s="1"/>
  <c r="BM81" i="23" a="1"/>
  <c r="BM81" i="23" s="1"/>
  <c r="BT81" i="23" a="1"/>
  <c r="BT81" i="23" s="1"/>
  <c r="CB81" i="23" a="1"/>
  <c r="CB81" i="23" s="1"/>
  <c r="AQ81" i="23" a="1"/>
  <c r="AQ81" i="23" s="1"/>
  <c r="N81" i="23" a="1"/>
  <c r="N81" i="23" s="1"/>
  <c r="CJ81" i="23" a="1"/>
  <c r="CJ81" i="23" s="1"/>
  <c r="L82" i="23" l="1" a="1"/>
  <c r="L82" i="23" s="1"/>
  <c r="AI82" i="23" a="1"/>
  <c r="AI82" i="23" s="1"/>
  <c r="T82" i="23" a="1"/>
  <c r="T82" i="23" s="1"/>
  <c r="BT82" i="23" a="1"/>
  <c r="BT82" i="23" s="1"/>
  <c r="C82" i="23" a="1"/>
  <c r="C82" i="23" s="1"/>
  <c r="BQ82" i="23" a="1"/>
  <c r="BQ82" i="23" s="1"/>
  <c r="AZ82" i="23" a="1"/>
  <c r="AZ82" i="23" s="1"/>
  <c r="CE82" i="23" a="1"/>
  <c r="CE82" i="23" s="1"/>
  <c r="Z82" i="23" a="1"/>
  <c r="Z82" i="23" s="1"/>
  <c r="BI82" i="23" a="1"/>
  <c r="BI82" i="23" s="1"/>
  <c r="AM82" i="23" a="1"/>
  <c r="AM82" i="23" s="1"/>
  <c r="O82" i="23" a="1"/>
  <c r="O82" i="23" s="1"/>
  <c r="Y82" i="23" a="1"/>
  <c r="Y82" i="23" s="1"/>
  <c r="CF82" i="23" a="1"/>
  <c r="CF82" i="23" s="1"/>
  <c r="CK82" i="23" a="1"/>
  <c r="CK82" i="23" s="1"/>
  <c r="CP82" i="23" a="1"/>
  <c r="CP82" i="23" s="1"/>
  <c r="AQ82" i="23" a="1"/>
  <c r="AQ82" i="23" s="1"/>
  <c r="AC82" i="23" a="1"/>
  <c r="AC82" i="23" s="1"/>
  <c r="CR82" i="23" a="1"/>
  <c r="CR82" i="23" s="1"/>
  <c r="BP82" i="23" a="1"/>
  <c r="BP82" i="23" s="1"/>
  <c r="BM82" i="23" a="1"/>
  <c r="BM82" i="23" s="1"/>
  <c r="AH82" i="23" a="1"/>
  <c r="AH82" i="23" s="1"/>
  <c r="AU82" i="23" a="1"/>
  <c r="AU82" i="23" s="1"/>
  <c r="Q82" i="23" a="1"/>
  <c r="Q82" i="23" s="1"/>
  <c r="BN82" i="23" a="1"/>
  <c r="BN82" i="23" s="1"/>
  <c r="CJ82" i="23" a="1"/>
  <c r="CJ82" i="23" s="1"/>
  <c r="BU82" i="23" a="1"/>
  <c r="BU82" i="23" s="1"/>
  <c r="AA82" i="23" a="1"/>
  <c r="AA82" i="23" s="1"/>
  <c r="BJ82" i="23" a="1"/>
  <c r="BJ82" i="23" s="1"/>
  <c r="AE82" i="23" a="1"/>
  <c r="AE82" i="23" s="1"/>
  <c r="AN82" i="23" a="1"/>
  <c r="AN82" i="23" s="1"/>
  <c r="BC82" i="23" a="1"/>
  <c r="BC82" i="23" s="1"/>
  <c r="BV82" i="23" a="1"/>
  <c r="BV82" i="23" s="1"/>
  <c r="BA82" i="23" a="1"/>
  <c r="BA82" i="23" s="1"/>
  <c r="AL82" i="23" a="1"/>
  <c r="AL82" i="23" s="1"/>
  <c r="CD82" i="23" a="1"/>
  <c r="CD82" i="23" s="1"/>
  <c r="N82" i="23" a="1"/>
  <c r="N82" i="23" s="1"/>
  <c r="BX82" i="23" a="1"/>
  <c r="BX82" i="23" s="1"/>
  <c r="CA82" i="23" a="1"/>
  <c r="CA82" i="23" s="1"/>
  <c r="W82" i="23" a="1"/>
  <c r="W82" i="23" s="1"/>
  <c r="AD82" i="23" a="1"/>
  <c r="AD82" i="23" s="1"/>
  <c r="V82" i="23" a="1"/>
  <c r="V82" i="23" s="1"/>
  <c r="K82" i="23" a="1"/>
  <c r="K82" i="23" s="1"/>
  <c r="M82" i="23" a="1"/>
  <c r="M82" i="23" s="1"/>
  <c r="R82" i="23" a="1"/>
  <c r="R82" i="23" s="1"/>
  <c r="AX82" i="23" a="1"/>
  <c r="AX82" i="23" s="1"/>
  <c r="D82" i="23" a="1"/>
  <c r="D82" i="23" s="1"/>
  <c r="AS82" i="23" a="1"/>
  <c r="AS82" i="23" s="1"/>
  <c r="CN82" i="23" a="1"/>
  <c r="CN82" i="23" s="1"/>
  <c r="CO82" i="23" a="1"/>
  <c r="CO82" i="23" s="1"/>
  <c r="BH82" i="23" a="1"/>
  <c r="BH82" i="23" s="1"/>
  <c r="BO82" i="23" a="1"/>
  <c r="BO82" i="23" s="1"/>
  <c r="F82" i="23" a="1"/>
  <c r="F82" i="23" s="1"/>
  <c r="BD82" i="23" a="1"/>
  <c r="BD82" i="23" s="1"/>
  <c r="AB82" i="23" a="1"/>
  <c r="AB82" i="23" s="1"/>
  <c r="CI82" i="23" a="1"/>
  <c r="CI82" i="23" s="1"/>
  <c r="G82" i="23" a="1"/>
  <c r="G82" i="23" s="1"/>
  <c r="A83" i="23"/>
  <c r="AR82" i="23" a="1"/>
  <c r="AR82" i="23" s="1"/>
  <c r="CG82" i="23" a="1"/>
  <c r="CG82" i="23" s="1"/>
  <c r="CM82" i="23" a="1"/>
  <c r="CM82" i="23" s="1"/>
  <c r="BS82" i="23" a="1"/>
  <c r="BS82" i="23" s="1"/>
  <c r="CB82" i="23" a="1"/>
  <c r="CB82" i="23" s="1"/>
  <c r="AY82" i="23" a="1"/>
  <c r="AY82" i="23" s="1"/>
  <c r="U82" i="23" a="1"/>
  <c r="U82" i="23" s="1"/>
  <c r="BF82" i="23" a="1"/>
  <c r="BF82" i="23" s="1"/>
  <c r="BG82" i="23" a="1"/>
  <c r="BG82" i="23" s="1"/>
  <c r="S82" i="23" a="1"/>
  <c r="S82" i="23" s="1"/>
  <c r="AV82" i="23" a="1"/>
  <c r="AV82" i="23" s="1"/>
  <c r="BY82" i="23" a="1"/>
  <c r="BY82" i="23" s="1"/>
  <c r="BE82" i="23" a="1"/>
  <c r="BE82" i="23" s="1"/>
  <c r="AW82" i="23" a="1"/>
  <c r="AW82" i="23" s="1"/>
  <c r="X82" i="23" a="1"/>
  <c r="X82" i="23" s="1"/>
  <c r="I82" i="23" a="1"/>
  <c r="I82" i="23" s="1"/>
  <c r="DJ82" i="23" a="1"/>
  <c r="DJ82" i="23" s="1"/>
  <c r="AJ82" i="23" a="1"/>
  <c r="AJ82" i="23" s="1"/>
  <c r="AT82" i="23" a="1"/>
  <c r="AT82" i="23" s="1"/>
  <c r="J82" i="23" a="1"/>
  <c r="J82" i="23" s="1"/>
  <c r="CL82" i="23" a="1"/>
  <c r="CL82" i="23" s="1"/>
  <c r="BR82" i="23" a="1"/>
  <c r="BR82" i="23" s="1"/>
  <c r="AG82" i="23" a="1"/>
  <c r="AG82" i="23" s="1"/>
  <c r="DK82" i="23" a="1"/>
  <c r="DK82" i="23" s="1"/>
  <c r="BL82" i="23" a="1"/>
  <c r="BL82" i="23" s="1"/>
  <c r="CQ82" i="23" a="1"/>
  <c r="CQ82" i="23" s="1"/>
  <c r="BW82" i="23" a="1"/>
  <c r="BW82" i="23" s="1"/>
  <c r="CH82" i="23" a="1"/>
  <c r="CH82" i="23" s="1"/>
  <c r="BK82" i="23" a="1"/>
  <c r="BK82" i="23" s="1"/>
  <c r="AF82" i="23" a="1"/>
  <c r="AF82" i="23" s="1"/>
  <c r="CC82" i="23" a="1"/>
  <c r="CC82" i="23" s="1"/>
  <c r="AP82" i="23" a="1"/>
  <c r="AP82" i="23" s="1"/>
  <c r="E82" i="23" a="1"/>
  <c r="E82" i="23" s="1"/>
  <c r="H82" i="23" a="1"/>
  <c r="H82" i="23" s="1"/>
  <c r="AK82" i="23" a="1"/>
  <c r="AK82" i="23" s="1"/>
  <c r="AO82" i="23" a="1"/>
  <c r="AO82" i="23" s="1"/>
  <c r="BZ82" i="23" a="1"/>
  <c r="BZ82" i="23" s="1"/>
  <c r="BB82" i="23" a="1"/>
  <c r="BB82" i="23" s="1"/>
  <c r="P82" i="23" a="1"/>
  <c r="P82" i="23" s="1"/>
  <c r="AN83" i="23" l="1" a="1"/>
  <c r="AN83" i="23" s="1"/>
  <c r="CK83" i="23" a="1"/>
  <c r="CK83" i="23" s="1"/>
  <c r="AL83" i="23" a="1"/>
  <c r="AL83" i="23" s="1"/>
  <c r="C83" i="23" a="1"/>
  <c r="C83" i="23" s="1"/>
  <c r="CB83" i="23" a="1"/>
  <c r="CB83" i="23" s="1"/>
  <c r="BU83" i="23" a="1"/>
  <c r="BU83" i="23" s="1"/>
  <c r="AQ83" i="23" a="1"/>
  <c r="AQ83" i="23" s="1"/>
  <c r="BB83" i="23" a="1"/>
  <c r="BB83" i="23" s="1"/>
  <c r="CA83" i="23" a="1"/>
  <c r="CA83" i="23" s="1"/>
  <c r="CI83" i="23" a="1"/>
  <c r="CI83" i="23" s="1"/>
  <c r="AW83" i="23" a="1"/>
  <c r="AW83" i="23" s="1"/>
  <c r="BN83" i="23" a="1"/>
  <c r="BN83" i="23" s="1"/>
  <c r="P83" i="23" a="1"/>
  <c r="P83" i="23" s="1"/>
  <c r="AE83" i="23" a="1"/>
  <c r="AE83" i="23" s="1"/>
  <c r="A84" i="23"/>
  <c r="CO83" i="23" a="1"/>
  <c r="CO83" i="23" s="1"/>
  <c r="AG83" i="23" a="1"/>
  <c r="AG83" i="23" s="1"/>
  <c r="F83" i="23" a="1"/>
  <c r="F83" i="23" s="1"/>
  <c r="BO83" i="23" a="1"/>
  <c r="BO83" i="23" s="1"/>
  <c r="BY83" i="23" a="1"/>
  <c r="BY83" i="23" s="1"/>
  <c r="V83" i="23" a="1"/>
  <c r="V83" i="23" s="1"/>
  <c r="BL83" i="23" a="1"/>
  <c r="BL83" i="23" s="1"/>
  <c r="H83" i="23" a="1"/>
  <c r="H83" i="23" s="1"/>
  <c r="G83" i="23" a="1"/>
  <c r="G83" i="23" s="1"/>
  <c r="AO83" i="23" a="1"/>
  <c r="AO83" i="23" s="1"/>
  <c r="BM83" i="23" a="1"/>
  <c r="BM83" i="23" s="1"/>
  <c r="BX83" i="23" a="1"/>
  <c r="BX83" i="23" s="1"/>
  <c r="BF83" i="23" a="1"/>
  <c r="BF83" i="23" s="1"/>
  <c r="T83" i="23" a="1"/>
  <c r="T83" i="23" s="1"/>
  <c r="AM83" i="23" a="1"/>
  <c r="AM83" i="23" s="1"/>
  <c r="BC83" i="23" a="1"/>
  <c r="BC83" i="23" s="1"/>
  <c r="DJ83" i="23" a="1"/>
  <c r="DJ83" i="23" s="1"/>
  <c r="BK83" i="23" a="1"/>
  <c r="BK83" i="23" s="1"/>
  <c r="AU83" i="23" a="1"/>
  <c r="AU83" i="23" s="1"/>
  <c r="BW83" i="23" a="1"/>
  <c r="BW83" i="23" s="1"/>
  <c r="AK83" i="23" a="1"/>
  <c r="AK83" i="23" s="1"/>
  <c r="CN83" i="23" a="1"/>
  <c r="CN83" i="23" s="1"/>
  <c r="L83" i="23" a="1"/>
  <c r="L83" i="23" s="1"/>
  <c r="AP83" i="23" a="1"/>
  <c r="AP83" i="23" s="1"/>
  <c r="N83" i="23" a="1"/>
  <c r="N83" i="23" s="1"/>
  <c r="Z83" i="23" a="1"/>
  <c r="Z83" i="23" s="1"/>
  <c r="AV83" i="23" a="1"/>
  <c r="AV83" i="23" s="1"/>
  <c r="CL83" i="23" a="1"/>
  <c r="CL83" i="23" s="1"/>
  <c r="J83" i="23" a="1"/>
  <c r="J83" i="23" s="1"/>
  <c r="AX83" i="23" a="1"/>
  <c r="AX83" i="23" s="1"/>
  <c r="CM83" i="23" a="1"/>
  <c r="CM83" i="23" s="1"/>
  <c r="M83" i="23" a="1"/>
  <c r="M83" i="23" s="1"/>
  <c r="CG83" i="23" a="1"/>
  <c r="CG83" i="23" s="1"/>
  <c r="BT83" i="23" a="1"/>
  <c r="BT83" i="23" s="1"/>
  <c r="CD83" i="23" a="1"/>
  <c r="CD83" i="23" s="1"/>
  <c r="CC83" i="23" a="1"/>
  <c r="CC83" i="23" s="1"/>
  <c r="BD83" i="23" a="1"/>
  <c r="BD83" i="23" s="1"/>
  <c r="AZ83" i="23" a="1"/>
  <c r="AZ83" i="23" s="1"/>
  <c r="CE83" i="23" a="1"/>
  <c r="CE83" i="23" s="1"/>
  <c r="AB83" i="23" a="1"/>
  <c r="AB83" i="23" s="1"/>
  <c r="DK83" i="23" a="1"/>
  <c r="DK83" i="23" s="1"/>
  <c r="BQ83" i="23" a="1"/>
  <c r="BQ83" i="23" s="1"/>
  <c r="X83" i="23" a="1"/>
  <c r="X83" i="23" s="1"/>
  <c r="U83" i="23" a="1"/>
  <c r="U83" i="23" s="1"/>
  <c r="I83" i="23" a="1"/>
  <c r="I83" i="23" s="1"/>
  <c r="BI83" i="23" a="1"/>
  <c r="BI83" i="23" s="1"/>
  <c r="AA83" i="23" a="1"/>
  <c r="AA83" i="23" s="1"/>
  <c r="AR83" i="23" a="1"/>
  <c r="AR83" i="23" s="1"/>
  <c r="BS83" i="23" a="1"/>
  <c r="BS83" i="23" s="1"/>
  <c r="CF83" i="23" a="1"/>
  <c r="CF83" i="23" s="1"/>
  <c r="BR83" i="23" a="1"/>
  <c r="BR83" i="23" s="1"/>
  <c r="CP83" i="23" a="1"/>
  <c r="CP83" i="23" s="1"/>
  <c r="AT83" i="23" a="1"/>
  <c r="AT83" i="23" s="1"/>
  <c r="D83" i="23" a="1"/>
  <c r="D83" i="23" s="1"/>
  <c r="Q83" i="23" a="1"/>
  <c r="Q83" i="23" s="1"/>
  <c r="AH83" i="23" a="1"/>
  <c r="AH83" i="23" s="1"/>
  <c r="Y83" i="23" a="1"/>
  <c r="Y83" i="23" s="1"/>
  <c r="W83" i="23" a="1"/>
  <c r="W83" i="23" s="1"/>
  <c r="BG83" i="23" a="1"/>
  <c r="BG83" i="23" s="1"/>
  <c r="BA83" i="23" a="1"/>
  <c r="BA83" i="23" s="1"/>
  <c r="BZ83" i="23" a="1"/>
  <c r="BZ83" i="23" s="1"/>
  <c r="BP83" i="23" a="1"/>
  <c r="BP83" i="23" s="1"/>
  <c r="BV83" i="23" a="1"/>
  <c r="BV83" i="23" s="1"/>
  <c r="AD83" i="23" a="1"/>
  <c r="AD83" i="23" s="1"/>
  <c r="CQ83" i="23" a="1"/>
  <c r="CQ83" i="23" s="1"/>
  <c r="CJ83" i="23" a="1"/>
  <c r="CJ83" i="23" s="1"/>
  <c r="AI83" i="23" a="1"/>
  <c r="AI83" i="23" s="1"/>
  <c r="AS83" i="23" a="1"/>
  <c r="AS83" i="23" s="1"/>
  <c r="AY83" i="23" a="1"/>
  <c r="AY83" i="23" s="1"/>
  <c r="R83" i="23" a="1"/>
  <c r="R83" i="23" s="1"/>
  <c r="K83" i="23" a="1"/>
  <c r="K83" i="23" s="1"/>
  <c r="AF83" i="23" a="1"/>
  <c r="AF83" i="23" s="1"/>
  <c r="BJ83" i="23" a="1"/>
  <c r="BJ83" i="23" s="1"/>
  <c r="E83" i="23" a="1"/>
  <c r="E83" i="23" s="1"/>
  <c r="AJ83" i="23" a="1"/>
  <c r="AJ83" i="23" s="1"/>
  <c r="O83" i="23" a="1"/>
  <c r="O83" i="23" s="1"/>
  <c r="BE83" i="23" a="1"/>
  <c r="BE83" i="23" s="1"/>
  <c r="CH83" i="23" a="1"/>
  <c r="CH83" i="23" s="1"/>
  <c r="AC83" i="23" a="1"/>
  <c r="AC83" i="23" s="1"/>
  <c r="CR83" i="23" a="1"/>
  <c r="CR83" i="23" s="1"/>
  <c r="S83" i="23" a="1"/>
  <c r="S83" i="23" s="1"/>
  <c r="BH83" i="23" a="1"/>
  <c r="BH83" i="23" s="1"/>
  <c r="BR84" i="23" l="1" a="1"/>
  <c r="BR84" i="23" s="1"/>
  <c r="BZ84" i="23" a="1"/>
  <c r="BZ84" i="23" s="1"/>
  <c r="BD84" i="23" a="1"/>
  <c r="BD84" i="23" s="1"/>
  <c r="BY84" i="23" a="1"/>
  <c r="BY84" i="23" s="1"/>
  <c r="CE84" i="23" a="1"/>
  <c r="CE84" i="23" s="1"/>
  <c r="Y84" i="23" a="1"/>
  <c r="Y84" i="23" s="1"/>
  <c r="BP84" i="23" a="1"/>
  <c r="BP84" i="23" s="1"/>
  <c r="CO84" i="23" a="1"/>
  <c r="CO84" i="23" s="1"/>
  <c r="BX84" i="23" a="1"/>
  <c r="BX84" i="23" s="1"/>
  <c r="AV84" i="23" a="1"/>
  <c r="AV84" i="23" s="1"/>
  <c r="CH84" i="23" a="1"/>
  <c r="CH84" i="23" s="1"/>
  <c r="G84" i="23" a="1"/>
  <c r="G84" i="23" s="1"/>
  <c r="Q84" i="23" a="1"/>
  <c r="Q84" i="23" s="1"/>
  <c r="R84" i="23" a="1"/>
  <c r="R84" i="23" s="1"/>
  <c r="S84" i="23" a="1"/>
  <c r="S84" i="23" s="1"/>
  <c r="BH84" i="23" a="1"/>
  <c r="BH84" i="23" s="1"/>
  <c r="AI84" i="23" a="1"/>
  <c r="AI84" i="23" s="1"/>
  <c r="AR84" i="23" a="1"/>
  <c r="AR84" i="23" s="1"/>
  <c r="DK84" i="23" a="1"/>
  <c r="DK84" i="23" s="1"/>
  <c r="AE84" i="23" a="1"/>
  <c r="AE84" i="23" s="1"/>
  <c r="AX84" i="23" a="1"/>
  <c r="AX84" i="23" s="1"/>
  <c r="CD84" i="23" a="1"/>
  <c r="CD84" i="23" s="1"/>
  <c r="BO84" i="23" a="1"/>
  <c r="BO84" i="23" s="1"/>
  <c r="CL84" i="23" a="1"/>
  <c r="CL84" i="23" s="1"/>
  <c r="BQ84" i="23" a="1"/>
  <c r="BQ84" i="23" s="1"/>
  <c r="AB84" i="23" a="1"/>
  <c r="AB84" i="23" s="1"/>
  <c r="D84" i="23" a="1"/>
  <c r="D84" i="23" s="1"/>
  <c r="AN84" i="23" a="1"/>
  <c r="AN84" i="23" s="1"/>
  <c r="BK84" i="23" a="1"/>
  <c r="BK84" i="23" s="1"/>
  <c r="F84" i="23" a="1"/>
  <c r="F84" i="23" s="1"/>
  <c r="T84" i="23" a="1"/>
  <c r="T84" i="23" s="1"/>
  <c r="U84" i="23" a="1"/>
  <c r="U84" i="23" s="1"/>
  <c r="CJ84" i="23" a="1"/>
  <c r="CJ84" i="23" s="1"/>
  <c r="BT84" i="23" a="1"/>
  <c r="BT84" i="23" s="1"/>
  <c r="BM84" i="23" a="1"/>
  <c r="BM84" i="23" s="1"/>
  <c r="BW84" i="23" a="1"/>
  <c r="BW84" i="23" s="1"/>
  <c r="DJ84" i="23" a="1"/>
  <c r="DJ84" i="23" s="1"/>
  <c r="AF84" i="23" a="1"/>
  <c r="AF84" i="23" s="1"/>
  <c r="CC84" i="23" a="1"/>
  <c r="CC84" i="23" s="1"/>
  <c r="AC84" i="23" a="1"/>
  <c r="AC84" i="23" s="1"/>
  <c r="I84" i="23" a="1"/>
  <c r="I84" i="23" s="1"/>
  <c r="AT84" i="23" a="1"/>
  <c r="AT84" i="23" s="1"/>
  <c r="AD84" i="23" a="1"/>
  <c r="AD84" i="23" s="1"/>
  <c r="BC84" i="23" a="1"/>
  <c r="BC84" i="23" s="1"/>
  <c r="BV84" i="23" a="1"/>
  <c r="BV84" i="23" s="1"/>
  <c r="E84" i="23" a="1"/>
  <c r="E84" i="23" s="1"/>
  <c r="K84" i="23" a="1"/>
  <c r="K84" i="23" s="1"/>
  <c r="CK84" i="23" a="1"/>
  <c r="CK84" i="23" s="1"/>
  <c r="BJ84" i="23" a="1"/>
  <c r="BJ84" i="23" s="1"/>
  <c r="X84" i="23" a="1"/>
  <c r="X84" i="23" s="1"/>
  <c r="AM84" i="23" a="1"/>
  <c r="AM84" i="23" s="1"/>
  <c r="Z84" i="23" a="1"/>
  <c r="Z84" i="23" s="1"/>
  <c r="CB84" i="23" a="1"/>
  <c r="CB84" i="23" s="1"/>
  <c r="L84" i="23" a="1"/>
  <c r="L84" i="23" s="1"/>
  <c r="AJ84" i="23" a="1"/>
  <c r="AJ84" i="23" s="1"/>
  <c r="CA84" i="23" a="1"/>
  <c r="CA84" i="23" s="1"/>
  <c r="C84" i="23" a="1"/>
  <c r="C84" i="23" s="1"/>
  <c r="O84" i="23" a="1"/>
  <c r="O84" i="23" s="1"/>
  <c r="AH84" i="23" a="1"/>
  <c r="AH84" i="23" s="1"/>
  <c r="CP84" i="23" a="1"/>
  <c r="CP84" i="23" s="1"/>
  <c r="AL84" i="23" a="1"/>
  <c r="AL84" i="23" s="1"/>
  <c r="A85" i="23"/>
  <c r="M84" i="23" a="1"/>
  <c r="M84" i="23" s="1"/>
  <c r="AZ84" i="23" a="1"/>
  <c r="AZ84" i="23" s="1"/>
  <c r="V84" i="23" a="1"/>
  <c r="V84" i="23" s="1"/>
  <c r="AG84" i="23" a="1"/>
  <c r="AG84" i="23" s="1"/>
  <c r="H84" i="23" a="1"/>
  <c r="H84" i="23" s="1"/>
  <c r="N84" i="23" a="1"/>
  <c r="N84" i="23" s="1"/>
  <c r="CG84" i="23" a="1"/>
  <c r="CG84" i="23" s="1"/>
  <c r="AS84" i="23" a="1"/>
  <c r="AS84" i="23" s="1"/>
  <c r="BG84" i="23" a="1"/>
  <c r="BG84" i="23" s="1"/>
  <c r="BE84" i="23" a="1"/>
  <c r="BE84" i="23" s="1"/>
  <c r="BF84" i="23" a="1"/>
  <c r="BF84" i="23" s="1"/>
  <c r="BI84" i="23" a="1"/>
  <c r="BI84" i="23" s="1"/>
  <c r="CF84" i="23" a="1"/>
  <c r="CF84" i="23" s="1"/>
  <c r="W84" i="23" a="1"/>
  <c r="W84" i="23" s="1"/>
  <c r="AW84" i="23" a="1"/>
  <c r="AW84" i="23" s="1"/>
  <c r="BU84" i="23" a="1"/>
  <c r="BU84" i="23" s="1"/>
  <c r="CI84" i="23" a="1"/>
  <c r="CI84" i="23" s="1"/>
  <c r="P84" i="23" a="1"/>
  <c r="P84" i="23" s="1"/>
  <c r="CQ84" i="23" a="1"/>
  <c r="CQ84" i="23" s="1"/>
  <c r="BB84" i="23" a="1"/>
  <c r="BB84" i="23" s="1"/>
  <c r="BS84" i="23" a="1"/>
  <c r="BS84" i="23" s="1"/>
  <c r="AO84" i="23" a="1"/>
  <c r="AO84" i="23" s="1"/>
  <c r="AA84" i="23" a="1"/>
  <c r="AA84" i="23" s="1"/>
  <c r="CR84" i="23" a="1"/>
  <c r="CR84" i="23" s="1"/>
  <c r="AP84" i="23" a="1"/>
  <c r="AP84" i="23" s="1"/>
  <c r="AQ84" i="23" a="1"/>
  <c r="AQ84" i="23" s="1"/>
  <c r="AU84" i="23" a="1"/>
  <c r="AU84" i="23" s="1"/>
  <c r="AK84" i="23" a="1"/>
  <c r="AK84" i="23" s="1"/>
  <c r="BL84" i="23" a="1"/>
  <c r="BL84" i="23" s="1"/>
  <c r="BN84" i="23" a="1"/>
  <c r="BN84" i="23" s="1"/>
  <c r="CM84" i="23" a="1"/>
  <c r="CM84" i="23" s="1"/>
  <c r="J84" i="23" a="1"/>
  <c r="J84" i="23" s="1"/>
  <c r="CN84" i="23" a="1"/>
  <c r="CN84" i="23" s="1"/>
  <c r="AY84" i="23" a="1"/>
  <c r="AY84" i="23" s="1"/>
  <c r="BA84" i="23" a="1"/>
  <c r="BA84" i="23" s="1"/>
  <c r="CR85" i="23" l="1" a="1"/>
  <c r="CR85" i="23" s="1"/>
  <c r="Z85" i="23" a="1"/>
  <c r="Z85" i="23" s="1"/>
  <c r="AQ85" i="23" a="1"/>
  <c r="AQ85" i="23" s="1"/>
  <c r="AL85" i="23" a="1"/>
  <c r="AL85" i="23" s="1"/>
  <c r="BU85" i="23" a="1"/>
  <c r="BU85" i="23" s="1"/>
  <c r="I85" i="23" a="1"/>
  <c r="I85" i="23" s="1"/>
  <c r="AU85" i="23" a="1"/>
  <c r="AU85" i="23" s="1"/>
  <c r="AK85" i="23" a="1"/>
  <c r="AK85" i="23" s="1"/>
  <c r="CJ85" i="23" a="1"/>
  <c r="CJ85" i="23" s="1"/>
  <c r="N85" i="23" a="1"/>
  <c r="N85" i="23" s="1"/>
  <c r="BH85" i="23" a="1"/>
  <c r="BH85" i="23" s="1"/>
  <c r="AV85" i="23" a="1"/>
  <c r="AV85" i="23" s="1"/>
  <c r="CF85" i="23" a="1"/>
  <c r="CF85" i="23" s="1"/>
  <c r="AX85" i="23" a="1"/>
  <c r="AX85" i="23" s="1"/>
  <c r="BJ85" i="23" a="1"/>
  <c r="BJ85" i="23" s="1"/>
  <c r="BT85" i="23" a="1"/>
  <c r="BT85" i="23" s="1"/>
  <c r="DJ85" i="23" a="1"/>
  <c r="DJ85" i="23" s="1"/>
  <c r="BW85" i="23" a="1"/>
  <c r="BW85" i="23" s="1"/>
  <c r="CE85" i="23" a="1"/>
  <c r="CE85" i="23" s="1"/>
  <c r="BS85" i="23" a="1"/>
  <c r="BS85" i="23" s="1"/>
  <c r="V85" i="23" a="1"/>
  <c r="V85" i="23" s="1"/>
  <c r="AI85" i="23" a="1"/>
  <c r="AI85" i="23" s="1"/>
  <c r="BZ85" i="23" a="1"/>
  <c r="BZ85" i="23" s="1"/>
  <c r="BE85" i="23" a="1"/>
  <c r="BE85" i="23" s="1"/>
  <c r="Y85" i="23" a="1"/>
  <c r="Y85" i="23" s="1"/>
  <c r="CM85" i="23" a="1"/>
  <c r="CM85" i="23" s="1"/>
  <c r="BQ85" i="23" a="1"/>
  <c r="BQ85" i="23" s="1"/>
  <c r="AZ85" i="23" a="1"/>
  <c r="AZ85" i="23" s="1"/>
  <c r="BK85" i="23" a="1"/>
  <c r="BK85" i="23" s="1"/>
  <c r="BO85" i="23" a="1"/>
  <c r="BO85" i="23" s="1"/>
  <c r="AR85" i="23" a="1"/>
  <c r="AR85" i="23" s="1"/>
  <c r="BG85" i="23" a="1"/>
  <c r="BG85" i="23" s="1"/>
  <c r="A86" i="23"/>
  <c r="K85" i="23" a="1"/>
  <c r="K85" i="23" s="1"/>
  <c r="AM85" i="23" a="1"/>
  <c r="AM85" i="23" s="1"/>
  <c r="BN85" i="23" a="1"/>
  <c r="BN85" i="23" s="1"/>
  <c r="AO85" i="23" a="1"/>
  <c r="AO85" i="23" s="1"/>
  <c r="CG85" i="23" a="1"/>
  <c r="CG85" i="23" s="1"/>
  <c r="BX85" i="23" a="1"/>
  <c r="BX85" i="23" s="1"/>
  <c r="G85" i="23" a="1"/>
  <c r="G85" i="23" s="1"/>
  <c r="D85" i="23" a="1"/>
  <c r="D85" i="23" s="1"/>
  <c r="AC85" i="23" a="1"/>
  <c r="AC85" i="23" s="1"/>
  <c r="CL85" i="23" a="1"/>
  <c r="CL85" i="23" s="1"/>
  <c r="CQ85" i="23" a="1"/>
  <c r="CQ85" i="23" s="1"/>
  <c r="CP85" i="23" a="1"/>
  <c r="CP85" i="23" s="1"/>
  <c r="F85" i="23" a="1"/>
  <c r="F85" i="23" s="1"/>
  <c r="CN85" i="23" a="1"/>
  <c r="CN85" i="23" s="1"/>
  <c r="AS85" i="23" a="1"/>
  <c r="AS85" i="23" s="1"/>
  <c r="BF85" i="23" a="1"/>
  <c r="BF85" i="23" s="1"/>
  <c r="BB85" i="23" a="1"/>
  <c r="BB85" i="23" s="1"/>
  <c r="AP85" i="23" a="1"/>
  <c r="AP85" i="23" s="1"/>
  <c r="AH85" i="23" a="1"/>
  <c r="AH85" i="23" s="1"/>
  <c r="CD85" i="23" a="1"/>
  <c r="CD85" i="23" s="1"/>
  <c r="H85" i="23" a="1"/>
  <c r="H85" i="23" s="1"/>
  <c r="U85" i="23" a="1"/>
  <c r="U85" i="23" s="1"/>
  <c r="CA85" i="23" a="1"/>
  <c r="CA85" i="23" s="1"/>
  <c r="AD85" i="23" a="1"/>
  <c r="AD85" i="23" s="1"/>
  <c r="AJ85" i="23" a="1"/>
  <c r="AJ85" i="23" s="1"/>
  <c r="J85" i="23" a="1"/>
  <c r="J85" i="23" s="1"/>
  <c r="P85" i="23" a="1"/>
  <c r="P85" i="23" s="1"/>
  <c r="AG85" i="23" a="1"/>
  <c r="AG85" i="23" s="1"/>
  <c r="CB85" i="23" a="1"/>
  <c r="CB85" i="23" s="1"/>
  <c r="AN85" i="23" a="1"/>
  <c r="AN85" i="23" s="1"/>
  <c r="BC85" i="23" a="1"/>
  <c r="BC85" i="23" s="1"/>
  <c r="L85" i="23" a="1"/>
  <c r="L85" i="23" s="1"/>
  <c r="O85" i="23" a="1"/>
  <c r="O85" i="23" s="1"/>
  <c r="CH85" i="23" a="1"/>
  <c r="CH85" i="23" s="1"/>
  <c r="CC85" i="23" a="1"/>
  <c r="CC85" i="23" s="1"/>
  <c r="AE85" i="23" a="1"/>
  <c r="AE85" i="23" s="1"/>
  <c r="AB85" i="23" a="1"/>
  <c r="AB85" i="23" s="1"/>
  <c r="BP85" i="23" a="1"/>
  <c r="BP85" i="23" s="1"/>
  <c r="BI85" i="23" a="1"/>
  <c r="BI85" i="23" s="1"/>
  <c r="AF85" i="23" a="1"/>
  <c r="AF85" i="23" s="1"/>
  <c r="AA85" i="23" a="1"/>
  <c r="AA85" i="23" s="1"/>
  <c r="C85" i="23" a="1"/>
  <c r="C85" i="23" s="1"/>
  <c r="T85" i="23" a="1"/>
  <c r="T85" i="23" s="1"/>
  <c r="CK85" i="23" a="1"/>
  <c r="CK85" i="23" s="1"/>
  <c r="BD85" i="23" a="1"/>
  <c r="BD85" i="23" s="1"/>
  <c r="W85" i="23" a="1"/>
  <c r="W85" i="23" s="1"/>
  <c r="R85" i="23" a="1"/>
  <c r="R85" i="23" s="1"/>
  <c r="CO85" i="23" a="1"/>
  <c r="CO85" i="23" s="1"/>
  <c r="BM85" i="23" a="1"/>
  <c r="BM85" i="23" s="1"/>
  <c r="BV85" i="23" a="1"/>
  <c r="BV85" i="23" s="1"/>
  <c r="DK85" i="23" a="1"/>
  <c r="DK85" i="23" s="1"/>
  <c r="X85" i="23" a="1"/>
  <c r="X85" i="23" s="1"/>
  <c r="E85" i="23" a="1"/>
  <c r="E85" i="23" s="1"/>
  <c r="BY85" i="23" a="1"/>
  <c r="BY85" i="23" s="1"/>
  <c r="AT85" i="23" a="1"/>
  <c r="AT85" i="23" s="1"/>
  <c r="AW85" i="23" a="1"/>
  <c r="AW85" i="23" s="1"/>
  <c r="AY85" i="23" a="1"/>
  <c r="AY85" i="23" s="1"/>
  <c r="BR85" i="23" a="1"/>
  <c r="BR85" i="23" s="1"/>
  <c r="S85" i="23" a="1"/>
  <c r="S85" i="23" s="1"/>
  <c r="CI85" i="23" a="1"/>
  <c r="CI85" i="23" s="1"/>
  <c r="BL85" i="23" a="1"/>
  <c r="BL85" i="23" s="1"/>
  <c r="BA85" i="23" a="1"/>
  <c r="BA85" i="23" s="1"/>
  <c r="Q85" i="23" a="1"/>
  <c r="Q85" i="23" s="1"/>
  <c r="M85" i="23" a="1"/>
  <c r="M85" i="23" s="1"/>
  <c r="BN86" i="23" l="1" a="1"/>
  <c r="BN86" i="23" s="1"/>
  <c r="AK86" i="23" a="1"/>
  <c r="AK86" i="23" s="1"/>
  <c r="BZ86" i="23" a="1"/>
  <c r="BZ86" i="23" s="1"/>
  <c r="AJ86" i="23" a="1"/>
  <c r="AJ86" i="23" s="1"/>
  <c r="BX86" i="23" a="1"/>
  <c r="BX86" i="23" s="1"/>
  <c r="CF86" i="23" a="1"/>
  <c r="CF86" i="23" s="1"/>
  <c r="AY86" i="23" a="1"/>
  <c r="AY86" i="23" s="1"/>
  <c r="AV86" i="23" a="1"/>
  <c r="AV86" i="23" s="1"/>
  <c r="X86" i="23" a="1"/>
  <c r="X86" i="23" s="1"/>
  <c r="BU86" i="23" a="1"/>
  <c r="BU86" i="23" s="1"/>
  <c r="CK86" i="23" a="1"/>
  <c r="CK86" i="23" s="1"/>
  <c r="CD86" i="23" a="1"/>
  <c r="CD86" i="23" s="1"/>
  <c r="Y86" i="23" a="1"/>
  <c r="Y86" i="23" s="1"/>
  <c r="E86" i="23" a="1"/>
  <c r="E86" i="23" s="1"/>
  <c r="BM86" i="23" a="1"/>
  <c r="BM86" i="23" s="1"/>
  <c r="AL86" i="23" a="1"/>
  <c r="AL86" i="23" s="1"/>
  <c r="W86" i="23" a="1"/>
  <c r="W86" i="23" s="1"/>
  <c r="BD86" i="23" a="1"/>
  <c r="BD86" i="23" s="1"/>
  <c r="AT86" i="23" a="1"/>
  <c r="AT86" i="23" s="1"/>
  <c r="AD86" i="23" a="1"/>
  <c r="AD86" i="23" s="1"/>
  <c r="U86" i="23" a="1"/>
  <c r="U86" i="23" s="1"/>
  <c r="BS86" i="23" a="1"/>
  <c r="BS86" i="23" s="1"/>
  <c r="AQ86" i="23" a="1"/>
  <c r="AQ86" i="23" s="1"/>
  <c r="BB86" i="23" a="1"/>
  <c r="BB86" i="23" s="1"/>
  <c r="J86" i="23" a="1"/>
  <c r="J86" i="23" s="1"/>
  <c r="O86" i="23" a="1"/>
  <c r="O86" i="23" s="1"/>
  <c r="BY86" i="23" a="1"/>
  <c r="BY86" i="23" s="1"/>
  <c r="N86" i="23" a="1"/>
  <c r="N86" i="23" s="1"/>
  <c r="D86" i="23" a="1"/>
  <c r="D86" i="23" s="1"/>
  <c r="T86" i="23" a="1"/>
  <c r="T86" i="23" s="1"/>
  <c r="CM86" i="23" a="1"/>
  <c r="CM86" i="23" s="1"/>
  <c r="BT86" i="23" a="1"/>
  <c r="BT86" i="23" s="1"/>
  <c r="AR86" i="23" a="1"/>
  <c r="AR86" i="23" s="1"/>
  <c r="P86" i="23" a="1"/>
  <c r="P86" i="23" s="1"/>
  <c r="C86" i="23" a="1"/>
  <c r="C86" i="23" s="1"/>
  <c r="AF86" i="23" a="1"/>
  <c r="AF86" i="23" s="1"/>
  <c r="BP86" i="23" a="1"/>
  <c r="BP86" i="23" s="1"/>
  <c r="AZ86" i="23" a="1"/>
  <c r="AZ86" i="23" s="1"/>
  <c r="BG86" i="23" a="1"/>
  <c r="BG86" i="23" s="1"/>
  <c r="AI86" i="23" a="1"/>
  <c r="AI86" i="23" s="1"/>
  <c r="AS86" i="23" a="1"/>
  <c r="AS86" i="23" s="1"/>
  <c r="A87" i="23"/>
  <c r="CQ86" i="23" a="1"/>
  <c r="CQ86" i="23" s="1"/>
  <c r="CJ86" i="23" a="1"/>
  <c r="CJ86" i="23" s="1"/>
  <c r="G86" i="23" a="1"/>
  <c r="G86" i="23" s="1"/>
  <c r="AM86" i="23" a="1"/>
  <c r="AM86" i="23" s="1"/>
  <c r="H86" i="23" a="1"/>
  <c r="H86" i="23" s="1"/>
  <c r="R86" i="23" a="1"/>
  <c r="R86" i="23" s="1"/>
  <c r="Z86" i="23" a="1"/>
  <c r="Z86" i="23" s="1"/>
  <c r="BJ86" i="23" a="1"/>
  <c r="BJ86" i="23" s="1"/>
  <c r="L86" i="23" a="1"/>
  <c r="L86" i="23" s="1"/>
  <c r="AW86" i="23" a="1"/>
  <c r="AW86" i="23" s="1"/>
  <c r="CO86" i="23" a="1"/>
  <c r="CO86" i="23" s="1"/>
  <c r="BE86" i="23" a="1"/>
  <c r="BE86" i="23" s="1"/>
  <c r="BF86" i="23" a="1"/>
  <c r="BF86" i="23" s="1"/>
  <c r="BA86" i="23" a="1"/>
  <c r="BA86" i="23" s="1"/>
  <c r="CA86" i="23" a="1"/>
  <c r="CA86" i="23" s="1"/>
  <c r="DK86" i="23" a="1"/>
  <c r="DK86" i="23" s="1"/>
  <c r="BV86" i="23" a="1"/>
  <c r="BV86" i="23" s="1"/>
  <c r="CI86" i="23" a="1"/>
  <c r="CI86" i="23" s="1"/>
  <c r="CL86" i="23" a="1"/>
  <c r="CL86" i="23" s="1"/>
  <c r="CG86" i="23" a="1"/>
  <c r="CG86" i="23" s="1"/>
  <c r="AP86" i="23" a="1"/>
  <c r="AP86" i="23" s="1"/>
  <c r="CE86" i="23" a="1"/>
  <c r="CE86" i="23" s="1"/>
  <c r="AU86" i="23" a="1"/>
  <c r="AU86" i="23" s="1"/>
  <c r="BQ86" i="23" a="1"/>
  <c r="BQ86" i="23" s="1"/>
  <c r="BL86" i="23" a="1"/>
  <c r="BL86" i="23" s="1"/>
  <c r="CC86" i="23" a="1"/>
  <c r="CC86" i="23" s="1"/>
  <c r="DJ86" i="23" a="1"/>
  <c r="DJ86" i="23" s="1"/>
  <c r="BW86" i="23" a="1"/>
  <c r="BW86" i="23" s="1"/>
  <c r="CN86" i="23" a="1"/>
  <c r="CN86" i="23" s="1"/>
  <c r="K86" i="23" a="1"/>
  <c r="K86" i="23" s="1"/>
  <c r="F86" i="23" a="1"/>
  <c r="F86" i="23" s="1"/>
  <c r="M86" i="23" a="1"/>
  <c r="M86" i="23" s="1"/>
  <c r="AG86" i="23" a="1"/>
  <c r="AG86" i="23" s="1"/>
  <c r="S86" i="23" a="1"/>
  <c r="S86" i="23" s="1"/>
  <c r="BI86" i="23" a="1"/>
  <c r="BI86" i="23" s="1"/>
  <c r="CP86" i="23" a="1"/>
  <c r="CP86" i="23" s="1"/>
  <c r="AX86" i="23" a="1"/>
  <c r="AX86" i="23" s="1"/>
  <c r="AA86" i="23" a="1"/>
  <c r="AA86" i="23" s="1"/>
  <c r="AC86" i="23" a="1"/>
  <c r="AC86" i="23" s="1"/>
  <c r="CR86" i="23" a="1"/>
  <c r="CR86" i="23" s="1"/>
  <c r="I86" i="23" a="1"/>
  <c r="I86" i="23" s="1"/>
  <c r="BK86" i="23" a="1"/>
  <c r="BK86" i="23" s="1"/>
  <c r="BH86" i="23" a="1"/>
  <c r="BH86" i="23" s="1"/>
  <c r="BO86" i="23" a="1"/>
  <c r="BO86" i="23" s="1"/>
  <c r="Q86" i="23" a="1"/>
  <c r="Q86" i="23" s="1"/>
  <c r="AH86" i="23" a="1"/>
  <c r="AH86" i="23" s="1"/>
  <c r="AE86" i="23" a="1"/>
  <c r="AE86" i="23" s="1"/>
  <c r="AO86" i="23" a="1"/>
  <c r="AO86" i="23" s="1"/>
  <c r="BR86" i="23" a="1"/>
  <c r="BR86" i="23" s="1"/>
  <c r="BC86" i="23" a="1"/>
  <c r="BC86" i="23" s="1"/>
  <c r="CB86" i="23" a="1"/>
  <c r="CB86" i="23" s="1"/>
  <c r="AN86" i="23" a="1"/>
  <c r="AN86" i="23" s="1"/>
  <c r="V86" i="23" a="1"/>
  <c r="V86" i="23" s="1"/>
  <c r="CH86" i="23" a="1"/>
  <c r="CH86" i="23" s="1"/>
  <c r="AB86" i="23" a="1"/>
  <c r="AB86" i="23" s="1"/>
  <c r="BW87" i="23" l="1" a="1"/>
  <c r="BW87" i="23" s="1"/>
  <c r="BI87" i="23" a="1"/>
  <c r="BI87" i="23" s="1"/>
  <c r="CF87" i="23" a="1"/>
  <c r="CF87" i="23" s="1"/>
  <c r="CD87" i="23" a="1"/>
  <c r="CD87" i="23" s="1"/>
  <c r="W87" i="23" a="1"/>
  <c r="W87" i="23" s="1"/>
  <c r="K87" i="23" a="1"/>
  <c r="K87" i="23" s="1"/>
  <c r="S87" i="23" a="1"/>
  <c r="S87" i="23" s="1"/>
  <c r="BR87" i="23" a="1"/>
  <c r="BR87" i="23" s="1"/>
  <c r="AN87" i="23" a="1"/>
  <c r="AN87" i="23" s="1"/>
  <c r="AQ87" i="23" a="1"/>
  <c r="AQ87" i="23" s="1"/>
  <c r="BL87" i="23" a="1"/>
  <c r="BL87" i="23" s="1"/>
  <c r="L87" i="23" a="1"/>
  <c r="L87" i="23" s="1"/>
  <c r="AT87" i="23" a="1"/>
  <c r="AT87" i="23" s="1"/>
  <c r="AW87" i="23" a="1"/>
  <c r="AW87" i="23" s="1"/>
  <c r="AF87" i="23" a="1"/>
  <c r="AF87" i="23" s="1"/>
  <c r="BF87" i="23" a="1"/>
  <c r="BF87" i="23" s="1"/>
  <c r="E87" i="23" a="1"/>
  <c r="E87" i="23" s="1"/>
  <c r="BD87" i="23" a="1"/>
  <c r="BD87" i="23" s="1"/>
  <c r="BA87" i="23" a="1"/>
  <c r="BA87" i="23" s="1"/>
  <c r="BE87" i="23" a="1"/>
  <c r="BE87" i="23" s="1"/>
  <c r="AB87" i="23" a="1"/>
  <c r="AB87" i="23" s="1"/>
  <c r="CN87" i="23" a="1"/>
  <c r="CN87" i="23" s="1"/>
  <c r="BC87" i="23" a="1"/>
  <c r="BC87" i="23" s="1"/>
  <c r="AC87" i="23" a="1"/>
  <c r="AC87" i="23" s="1"/>
  <c r="BN87" i="23" a="1"/>
  <c r="BN87" i="23" s="1"/>
  <c r="BG87" i="23" a="1"/>
  <c r="BG87" i="23" s="1"/>
  <c r="CR87" i="23" a="1"/>
  <c r="CR87" i="23" s="1"/>
  <c r="CI87" i="23" a="1"/>
  <c r="CI87" i="23" s="1"/>
  <c r="AV87" i="23" a="1"/>
  <c r="AV87" i="23" s="1"/>
  <c r="BK87" i="23" a="1"/>
  <c r="BK87" i="23" s="1"/>
  <c r="X87" i="23" a="1"/>
  <c r="X87" i="23" s="1"/>
  <c r="AU87" i="23" a="1"/>
  <c r="AU87" i="23" s="1"/>
  <c r="BY87" i="23" a="1"/>
  <c r="BY87" i="23" s="1"/>
  <c r="AH87" i="23" a="1"/>
  <c r="AH87" i="23" s="1"/>
  <c r="BS87" i="23" a="1"/>
  <c r="BS87" i="23" s="1"/>
  <c r="V87" i="23" a="1"/>
  <c r="V87" i="23" s="1"/>
  <c r="DK87" i="23" a="1"/>
  <c r="DK87" i="23" s="1"/>
  <c r="AO87" i="23" a="1"/>
  <c r="AO87" i="23" s="1"/>
  <c r="Y87" i="23" a="1"/>
  <c r="Y87" i="23" s="1"/>
  <c r="N87" i="23" a="1"/>
  <c r="N87" i="23" s="1"/>
  <c r="CK87" i="23" a="1"/>
  <c r="CK87" i="23" s="1"/>
  <c r="BQ87" i="23" a="1"/>
  <c r="BQ87" i="23" s="1"/>
  <c r="CB87" i="23" a="1"/>
  <c r="CB87" i="23" s="1"/>
  <c r="DJ87" i="23" a="1"/>
  <c r="DJ87" i="23" s="1"/>
  <c r="BH87" i="23" a="1"/>
  <c r="BH87" i="23" s="1"/>
  <c r="AG87" i="23" a="1"/>
  <c r="AG87" i="23" s="1"/>
  <c r="AJ87" i="23" a="1"/>
  <c r="AJ87" i="23" s="1"/>
  <c r="CE87" i="23" a="1"/>
  <c r="CE87" i="23" s="1"/>
  <c r="AY87" i="23" a="1"/>
  <c r="AY87" i="23" s="1"/>
  <c r="AP87" i="23" a="1"/>
  <c r="AP87" i="23" s="1"/>
  <c r="Z87" i="23" a="1"/>
  <c r="Z87" i="23" s="1"/>
  <c r="P87" i="23" a="1"/>
  <c r="P87" i="23" s="1"/>
  <c r="CJ87" i="23" a="1"/>
  <c r="CJ87" i="23" s="1"/>
  <c r="BJ87" i="23" a="1"/>
  <c r="BJ87" i="23" s="1"/>
  <c r="AS87" i="23" a="1"/>
  <c r="AS87" i="23" s="1"/>
  <c r="R87" i="23" a="1"/>
  <c r="R87" i="23" s="1"/>
  <c r="F87" i="23" a="1"/>
  <c r="F87" i="23" s="1"/>
  <c r="AE87" i="23" a="1"/>
  <c r="AE87" i="23" s="1"/>
  <c r="CO87" i="23" a="1"/>
  <c r="CO87" i="23" s="1"/>
  <c r="CP87" i="23" a="1"/>
  <c r="CP87" i="23" s="1"/>
  <c r="BB87" i="23" a="1"/>
  <c r="BB87" i="23" s="1"/>
  <c r="CL87" i="23" a="1"/>
  <c r="CL87" i="23" s="1"/>
  <c r="C87" i="23" a="1"/>
  <c r="C87" i="23" s="1"/>
  <c r="AM87" i="23" a="1"/>
  <c r="AM87" i="23" s="1"/>
  <c r="O87" i="23" a="1"/>
  <c r="O87" i="23" s="1"/>
  <c r="AD87" i="23" a="1"/>
  <c r="AD87" i="23" s="1"/>
  <c r="U87" i="23" a="1"/>
  <c r="U87" i="23" s="1"/>
  <c r="G87" i="23" a="1"/>
  <c r="G87" i="23" s="1"/>
  <c r="AA87" i="23" a="1"/>
  <c r="AA87" i="23" s="1"/>
  <c r="AI87" i="23" a="1"/>
  <c r="AI87" i="23" s="1"/>
  <c r="J87" i="23" a="1"/>
  <c r="J87" i="23" s="1"/>
  <c r="BM87" i="23" a="1"/>
  <c r="BM87" i="23" s="1"/>
  <c r="CM87" i="23" a="1"/>
  <c r="CM87" i="23" s="1"/>
  <c r="H87" i="23" a="1"/>
  <c r="H87" i="23" s="1"/>
  <c r="CH87" i="23" a="1"/>
  <c r="CH87" i="23" s="1"/>
  <c r="AK87" i="23" a="1"/>
  <c r="AK87" i="23" s="1"/>
  <c r="AL87" i="23" a="1"/>
  <c r="AL87" i="23" s="1"/>
  <c r="CC87" i="23" a="1"/>
  <c r="CC87" i="23" s="1"/>
  <c r="Q87" i="23" a="1"/>
  <c r="Q87" i="23" s="1"/>
  <c r="BO87" i="23" a="1"/>
  <c r="BO87" i="23" s="1"/>
  <c r="M87" i="23" a="1"/>
  <c r="M87" i="23" s="1"/>
  <c r="T87" i="23" a="1"/>
  <c r="T87" i="23" s="1"/>
  <c r="BT87" i="23" a="1"/>
  <c r="BT87" i="23" s="1"/>
  <c r="AZ87" i="23" a="1"/>
  <c r="AZ87" i="23" s="1"/>
  <c r="AR87" i="23" a="1"/>
  <c r="AR87" i="23" s="1"/>
  <c r="BP87" i="23" a="1"/>
  <c r="BP87" i="23" s="1"/>
  <c r="BV87" i="23" a="1"/>
  <c r="BV87" i="23" s="1"/>
  <c r="D87" i="23" a="1"/>
  <c r="D87" i="23" s="1"/>
  <c r="CG87" i="23" a="1"/>
  <c r="CG87" i="23" s="1"/>
  <c r="CQ87" i="23" a="1"/>
  <c r="CQ87" i="23" s="1"/>
  <c r="BU87" i="23" a="1"/>
  <c r="BU87" i="23" s="1"/>
  <c r="BX87" i="23" a="1"/>
  <c r="BX87" i="23" s="1"/>
  <c r="A88" i="23"/>
  <c r="CA87" i="23" a="1"/>
  <c r="CA87" i="23" s="1"/>
  <c r="I87" i="23" a="1"/>
  <c r="I87" i="23" s="1"/>
  <c r="AX87" i="23" a="1"/>
  <c r="AX87" i="23" s="1"/>
  <c r="BZ87" i="23" a="1"/>
  <c r="BZ87" i="23" s="1"/>
  <c r="BT88" i="23" l="1" a="1"/>
  <c r="BT88" i="23" s="1"/>
  <c r="AP88" i="23" a="1"/>
  <c r="AP88" i="23" s="1"/>
  <c r="G88" i="23" a="1"/>
  <c r="G88" i="23" s="1"/>
  <c r="BU88" i="23" a="1"/>
  <c r="BU88" i="23" s="1"/>
  <c r="I88" i="23" a="1"/>
  <c r="I88" i="23" s="1"/>
  <c r="AX88" i="23" a="1"/>
  <c r="AX88" i="23" s="1"/>
  <c r="BF88" i="23" a="1"/>
  <c r="BF88" i="23" s="1"/>
  <c r="AB88" i="23" a="1"/>
  <c r="AB88" i="23" s="1"/>
  <c r="CL88" i="23" a="1"/>
  <c r="CL88" i="23" s="1"/>
  <c r="CG88" i="23" a="1"/>
  <c r="CG88" i="23" s="1"/>
  <c r="U88" i="23" a="1"/>
  <c r="U88" i="23" s="1"/>
  <c r="CJ88" i="23" a="1"/>
  <c r="CJ88" i="23" s="1"/>
  <c r="BS88" i="23" a="1"/>
  <c r="BS88" i="23" s="1"/>
  <c r="AH88" i="23" a="1"/>
  <c r="AH88" i="23" s="1"/>
  <c r="AM88" i="23" a="1"/>
  <c r="AM88" i="23" s="1"/>
  <c r="BC88" i="23" a="1"/>
  <c r="BC88" i="23" s="1"/>
  <c r="AI88" i="23" a="1"/>
  <c r="AI88" i="23" s="1"/>
  <c r="AR88" i="23" a="1"/>
  <c r="AR88" i="23" s="1"/>
  <c r="AF88" i="23" a="1"/>
  <c r="AF88" i="23" s="1"/>
  <c r="P88" i="23" a="1"/>
  <c r="P88" i="23" s="1"/>
  <c r="BP88" i="23" a="1"/>
  <c r="BP88" i="23" s="1"/>
  <c r="CN88" i="23" a="1"/>
  <c r="CN88" i="23" s="1"/>
  <c r="AE88" i="23" a="1"/>
  <c r="AE88" i="23" s="1"/>
  <c r="AT88" i="23" a="1"/>
  <c r="AT88" i="23" s="1"/>
  <c r="CK88" i="23" a="1"/>
  <c r="CK88" i="23" s="1"/>
  <c r="AS88" i="23" a="1"/>
  <c r="AS88" i="23" s="1"/>
  <c r="BI88" i="23" a="1"/>
  <c r="BI88" i="23" s="1"/>
  <c r="CH88" i="23" a="1"/>
  <c r="CH88" i="23" s="1"/>
  <c r="L88" i="23" a="1"/>
  <c r="L88" i="23" s="1"/>
  <c r="BG88" i="23" a="1"/>
  <c r="BG88" i="23" s="1"/>
  <c r="C88" i="23" a="1"/>
  <c r="C88" i="23" s="1"/>
  <c r="Q88" i="23" a="1"/>
  <c r="Q88" i="23" s="1"/>
  <c r="AD88" i="23" a="1"/>
  <c r="AD88" i="23" s="1"/>
  <c r="BB88" i="23" a="1"/>
  <c r="BB88" i="23" s="1"/>
  <c r="A89" i="23"/>
  <c r="N88" i="23" a="1"/>
  <c r="N88" i="23" s="1"/>
  <c r="BM88" i="23" a="1"/>
  <c r="BM88" i="23" s="1"/>
  <c r="CD88" i="23" a="1"/>
  <c r="CD88" i="23" s="1"/>
  <c r="BH88" i="23" a="1"/>
  <c r="BH88" i="23" s="1"/>
  <c r="DK88" i="23" a="1"/>
  <c r="DK88" i="23" s="1"/>
  <c r="AY88" i="23" a="1"/>
  <c r="AY88" i="23" s="1"/>
  <c r="AJ88" i="23" a="1"/>
  <c r="AJ88" i="23" s="1"/>
  <c r="CF88" i="23" a="1"/>
  <c r="CF88" i="23" s="1"/>
  <c r="AC88" i="23" a="1"/>
  <c r="AC88" i="23" s="1"/>
  <c r="BA88" i="23" a="1"/>
  <c r="BA88" i="23" s="1"/>
  <c r="O88" i="23" a="1"/>
  <c r="O88" i="23" s="1"/>
  <c r="Z88" i="23" a="1"/>
  <c r="Z88" i="23" s="1"/>
  <c r="R88" i="23" a="1"/>
  <c r="R88" i="23" s="1"/>
  <c r="AU88" i="23" a="1"/>
  <c r="AU88" i="23" s="1"/>
  <c r="S88" i="23" a="1"/>
  <c r="S88" i="23" s="1"/>
  <c r="BK88" i="23" a="1"/>
  <c r="BK88" i="23" s="1"/>
  <c r="D88" i="23" a="1"/>
  <c r="D88" i="23" s="1"/>
  <c r="BD88" i="23" a="1"/>
  <c r="BD88" i="23" s="1"/>
  <c r="CQ88" i="23" a="1"/>
  <c r="CQ88" i="23" s="1"/>
  <c r="V88" i="23" a="1"/>
  <c r="V88" i="23" s="1"/>
  <c r="BO88" i="23" a="1"/>
  <c r="BO88" i="23" s="1"/>
  <c r="J88" i="23" a="1"/>
  <c r="J88" i="23" s="1"/>
  <c r="CE88" i="23" a="1"/>
  <c r="CE88" i="23" s="1"/>
  <c r="W88" i="23" a="1"/>
  <c r="W88" i="23" s="1"/>
  <c r="BY88" i="23" a="1"/>
  <c r="BY88" i="23" s="1"/>
  <c r="AQ88" i="23" a="1"/>
  <c r="AQ88" i="23" s="1"/>
  <c r="K88" i="23" a="1"/>
  <c r="K88" i="23" s="1"/>
  <c r="H88" i="23" a="1"/>
  <c r="H88" i="23" s="1"/>
  <c r="CB88" i="23" a="1"/>
  <c r="CB88" i="23" s="1"/>
  <c r="CO88" i="23" a="1"/>
  <c r="CO88" i="23" s="1"/>
  <c r="BQ88" i="23" a="1"/>
  <c r="BQ88" i="23" s="1"/>
  <c r="CM88" i="23" a="1"/>
  <c r="CM88" i="23" s="1"/>
  <c r="AG88" i="23" a="1"/>
  <c r="AG88" i="23" s="1"/>
  <c r="Y88" i="23" a="1"/>
  <c r="Y88" i="23" s="1"/>
  <c r="CR88" i="23" a="1"/>
  <c r="CR88" i="23" s="1"/>
  <c r="F88" i="23" a="1"/>
  <c r="F88" i="23" s="1"/>
  <c r="T88" i="23" a="1"/>
  <c r="T88" i="23" s="1"/>
  <c r="AN88" i="23" a="1"/>
  <c r="AN88" i="23" s="1"/>
  <c r="AW88" i="23" a="1"/>
  <c r="AW88" i="23" s="1"/>
  <c r="CA88" i="23" a="1"/>
  <c r="CA88" i="23" s="1"/>
  <c r="M88" i="23" a="1"/>
  <c r="M88" i="23" s="1"/>
  <c r="AA88" i="23" a="1"/>
  <c r="AA88" i="23" s="1"/>
  <c r="X88" i="23" a="1"/>
  <c r="X88" i="23" s="1"/>
  <c r="AL88" i="23" a="1"/>
  <c r="AL88" i="23" s="1"/>
  <c r="BL88" i="23" a="1"/>
  <c r="BL88" i="23" s="1"/>
  <c r="CP88" i="23" a="1"/>
  <c r="CP88" i="23" s="1"/>
  <c r="BW88" i="23" a="1"/>
  <c r="BW88" i="23" s="1"/>
  <c r="DJ88" i="23" a="1"/>
  <c r="DJ88" i="23" s="1"/>
  <c r="BR88" i="23" a="1"/>
  <c r="BR88" i="23" s="1"/>
  <c r="AV88" i="23" a="1"/>
  <c r="AV88" i="23" s="1"/>
  <c r="BX88" i="23" a="1"/>
  <c r="BX88" i="23" s="1"/>
  <c r="AK88" i="23" a="1"/>
  <c r="AK88" i="23" s="1"/>
  <c r="BN88" i="23" a="1"/>
  <c r="BN88" i="23" s="1"/>
  <c r="BE88" i="23" a="1"/>
  <c r="BE88" i="23" s="1"/>
  <c r="E88" i="23" a="1"/>
  <c r="E88" i="23" s="1"/>
  <c r="BZ88" i="23" a="1"/>
  <c r="BZ88" i="23" s="1"/>
  <c r="BJ88" i="23" a="1"/>
  <c r="BJ88" i="23" s="1"/>
  <c r="CC88" i="23" a="1"/>
  <c r="CC88" i="23" s="1"/>
  <c r="AZ88" i="23" a="1"/>
  <c r="AZ88" i="23" s="1"/>
  <c r="CI88" i="23" a="1"/>
  <c r="CI88" i="23" s="1"/>
  <c r="BV88" i="23" a="1"/>
  <c r="BV88" i="23" s="1"/>
  <c r="AO88" i="23" a="1"/>
  <c r="AO88" i="23" s="1"/>
  <c r="R42" i="1" l="1"/>
  <c r="R43" i="1"/>
  <c r="R44" i="1"/>
  <c r="R40" i="1"/>
  <c r="R41" i="1"/>
  <c r="R7" i="1"/>
  <c r="R28" i="1"/>
  <c r="AO89" i="23" a="1"/>
  <c r="AO89" i="23" s="1"/>
  <c r="C89" i="23" a="1"/>
  <c r="C89" i="23" s="1"/>
  <c r="BK89" i="23" a="1"/>
  <c r="BK89" i="23" s="1"/>
  <c r="CB89" i="23" a="1"/>
  <c r="CB89" i="23" s="1"/>
  <c r="W89" i="23" a="1"/>
  <c r="W89" i="23" s="1"/>
  <c r="M89" i="23" a="1"/>
  <c r="M89" i="23" s="1"/>
  <c r="AH89" i="23" a="1"/>
  <c r="AH89" i="23" s="1"/>
  <c r="S89" i="23" a="1"/>
  <c r="S89" i="23" s="1"/>
  <c r="DJ89" i="23" a="1"/>
  <c r="DJ89" i="23" s="1"/>
  <c r="AM89" i="23" a="1"/>
  <c r="AM89" i="23" s="1"/>
  <c r="BN89" i="23" a="1"/>
  <c r="BN89" i="23" s="1"/>
  <c r="BJ89" i="23" a="1"/>
  <c r="BJ89" i="23" s="1"/>
  <c r="CF89" i="23" a="1"/>
  <c r="CF89" i="23" s="1"/>
  <c r="BE89" i="23" a="1"/>
  <c r="BE89" i="23" s="1"/>
  <c r="AB89" i="23" a="1"/>
  <c r="AB89" i="23" s="1"/>
  <c r="AD89" i="23" a="1"/>
  <c r="AD89" i="23" s="1"/>
  <c r="AP89" i="23" a="1"/>
  <c r="AP89" i="23" s="1"/>
  <c r="CC89" i="23" a="1"/>
  <c r="CC89" i="23" s="1"/>
  <c r="R89" i="23" a="1"/>
  <c r="R89" i="23" s="1"/>
  <c r="CJ89" i="23" a="1"/>
  <c r="CJ89" i="23" s="1"/>
  <c r="AS89" i="23" a="1"/>
  <c r="AS89" i="23" s="1"/>
  <c r="L89" i="23" a="1"/>
  <c r="L89" i="23" s="1"/>
  <c r="BS89" i="23" a="1"/>
  <c r="BS89" i="23" s="1"/>
  <c r="BL89" i="23" a="1"/>
  <c r="BL89" i="23" s="1"/>
  <c r="AW89" i="23" a="1"/>
  <c r="AW89" i="23" s="1"/>
  <c r="CE89" i="23" a="1"/>
  <c r="CE89" i="23" s="1"/>
  <c r="Y89" i="23" a="1"/>
  <c r="Y89" i="23" s="1"/>
  <c r="CO89" i="23" a="1"/>
  <c r="CO89" i="23" s="1"/>
  <c r="AK89" i="23" a="1"/>
  <c r="AK89" i="23" s="1"/>
  <c r="AX89" i="23" a="1"/>
  <c r="AX89" i="23" s="1"/>
  <c r="CQ89" i="23" a="1"/>
  <c r="CQ89" i="23" s="1"/>
  <c r="AV89" i="23" a="1"/>
  <c r="AV89" i="23" s="1"/>
  <c r="CP89" i="23" a="1"/>
  <c r="CP89" i="23" s="1"/>
  <c r="D89" i="23" a="1"/>
  <c r="D89" i="23" s="1"/>
  <c r="O89" i="23" a="1"/>
  <c r="O89" i="23" s="1"/>
  <c r="Z89" i="23" a="1"/>
  <c r="Z89" i="23" s="1"/>
  <c r="G89" i="23" a="1"/>
  <c r="G89" i="23" s="1"/>
  <c r="DK89" i="23" a="1"/>
  <c r="DK89" i="23" s="1"/>
  <c r="U89" i="23" a="1"/>
  <c r="U89" i="23" s="1"/>
  <c r="CG89" i="23" a="1"/>
  <c r="CG89" i="23" s="1"/>
  <c r="CR89" i="23" a="1"/>
  <c r="CR89" i="23" s="1"/>
  <c r="CI89" i="23" a="1"/>
  <c r="CI89" i="23" s="1"/>
  <c r="AJ89" i="23" a="1"/>
  <c r="AJ89" i="23" s="1"/>
  <c r="CN89" i="23" a="1"/>
  <c r="CN89" i="23" s="1"/>
  <c r="AN89" i="23" a="1"/>
  <c r="AN89" i="23" s="1"/>
  <c r="T89" i="23" a="1"/>
  <c r="T89" i="23" s="1"/>
  <c r="BI89" i="23" a="1"/>
  <c r="BI89" i="23" s="1"/>
  <c r="AT89" i="23" a="1"/>
  <c r="AT89" i="23" s="1"/>
  <c r="CK89" i="23" a="1"/>
  <c r="CK89" i="23" s="1"/>
  <c r="I89" i="23" a="1"/>
  <c r="I89" i="23" s="1"/>
  <c r="AE89" i="23" a="1"/>
  <c r="AE89" i="23" s="1"/>
  <c r="H89" i="23" a="1"/>
  <c r="H89" i="23" s="1"/>
  <c r="BA89" i="23" a="1"/>
  <c r="BA89" i="23" s="1"/>
  <c r="BB89" i="23" a="1"/>
  <c r="BB89" i="23" s="1"/>
  <c r="AR89" i="23" a="1"/>
  <c r="AR89" i="23" s="1"/>
  <c r="AC89" i="23" a="1"/>
  <c r="AC89" i="23" s="1"/>
  <c r="AL89" i="23" a="1"/>
  <c r="AL89" i="23" s="1"/>
  <c r="CD89" i="23" a="1"/>
  <c r="CD89" i="23" s="1"/>
  <c r="BR89" i="23" a="1"/>
  <c r="BR89" i="23" s="1"/>
  <c r="CL89" i="23" a="1"/>
  <c r="CL89" i="23" s="1"/>
  <c r="BX89" i="23" a="1"/>
  <c r="BX89" i="23" s="1"/>
  <c r="E89" i="23" a="1"/>
  <c r="E89" i="23" s="1"/>
  <c r="BY89" i="23" a="1"/>
  <c r="BY89" i="23" s="1"/>
  <c r="BQ89" i="23" a="1"/>
  <c r="BQ89" i="23" s="1"/>
  <c r="AI89" i="23" a="1"/>
  <c r="AI89" i="23" s="1"/>
  <c r="BH89" i="23" a="1"/>
  <c r="BH89" i="23" s="1"/>
  <c r="BD89" i="23" a="1"/>
  <c r="BD89" i="23" s="1"/>
  <c r="V89" i="23" a="1"/>
  <c r="V89" i="23" s="1"/>
  <c r="BP89" i="23" a="1"/>
  <c r="BP89" i="23" s="1"/>
  <c r="F89" i="23" a="1"/>
  <c r="F89" i="23" s="1"/>
  <c r="CM89" i="23" a="1"/>
  <c r="CM89" i="23" s="1"/>
  <c r="AG89" i="23" a="1"/>
  <c r="AG89" i="23" s="1"/>
  <c r="BF89" i="23" a="1"/>
  <c r="BF89" i="23" s="1"/>
  <c r="CH89" i="23" a="1"/>
  <c r="CH89" i="23" s="1"/>
  <c r="Q89" i="23" a="1"/>
  <c r="Q89" i="23" s="1"/>
  <c r="BO89" i="23" a="1"/>
  <c r="BO89" i="23" s="1"/>
  <c r="J89" i="23" a="1"/>
  <c r="J89" i="23" s="1"/>
  <c r="N89" i="23" a="1"/>
  <c r="N89" i="23" s="1"/>
  <c r="AZ89" i="23" a="1"/>
  <c r="AZ89" i="23" s="1"/>
  <c r="CA89" i="23" a="1"/>
  <c r="CA89" i="23" s="1"/>
  <c r="AQ89" i="23" a="1"/>
  <c r="AQ89" i="23" s="1"/>
  <c r="X89" i="23" a="1"/>
  <c r="X89" i="23" s="1"/>
  <c r="AF89" i="23" a="1"/>
  <c r="AF89" i="23" s="1"/>
  <c r="AA89" i="23" a="1"/>
  <c r="AA89" i="23" s="1"/>
  <c r="BV89" i="23" a="1"/>
  <c r="BV89" i="23" s="1"/>
  <c r="BW89" i="23" a="1"/>
  <c r="BW89" i="23" s="1"/>
  <c r="AY89" i="23" a="1"/>
  <c r="AY89" i="23" s="1"/>
  <c r="K89" i="23" a="1"/>
  <c r="K89" i="23" s="1"/>
  <c r="BT89" i="23" a="1"/>
  <c r="BT89" i="23" s="1"/>
  <c r="BU89" i="23" a="1"/>
  <c r="BU89" i="23" s="1"/>
  <c r="BC89" i="23" a="1"/>
  <c r="BC89" i="23" s="1"/>
  <c r="BM89" i="23" a="1"/>
  <c r="BM89" i="23" s="1"/>
  <c r="BG89" i="23" a="1"/>
  <c r="BG89" i="23" s="1"/>
  <c r="P89" i="23" a="1"/>
  <c r="P89" i="23" s="1"/>
  <c r="AU89" i="23" a="1"/>
  <c r="AU89" i="23" s="1"/>
  <c r="BZ89" i="23" a="1"/>
  <c r="BZ89" i="23" s="1"/>
  <c r="H63" i="26"/>
  <c r="I64" i="26"/>
  <c r="R11" i="1"/>
  <c r="L60" i="26"/>
  <c r="R32" i="1"/>
  <c r="I61" i="26"/>
  <c r="L61" i="26"/>
  <c r="R22" i="1"/>
  <c r="G64" i="26"/>
  <c r="H62" i="26"/>
  <c r="R19" i="1"/>
  <c r="R16" i="1"/>
  <c r="H60" i="26"/>
  <c r="R24" i="1"/>
  <c r="J62" i="26"/>
  <c r="J63" i="26"/>
  <c r="R35" i="1"/>
  <c r="R23" i="1"/>
  <c r="J61" i="26"/>
  <c r="R33" i="1"/>
  <c r="R15" i="1"/>
  <c r="R12" i="1"/>
  <c r="R14" i="1"/>
  <c r="G61" i="26"/>
  <c r="R25" i="1"/>
  <c r="R29" i="1"/>
  <c r="I59" i="26"/>
  <c r="R9" i="1"/>
  <c r="L59" i="26"/>
  <c r="R21" i="1"/>
  <c r="L62" i="26"/>
  <c r="G62" i="26"/>
  <c r="R36" i="1"/>
  <c r="I62" i="26"/>
  <c r="K63" i="26"/>
  <c r="R30" i="1"/>
  <c r="R31" i="1"/>
  <c r="R50" i="1"/>
  <c r="R37" i="1"/>
  <c r="I60" i="26"/>
  <c r="K61" i="26"/>
  <c r="J59" i="26"/>
  <c r="R39" i="1"/>
  <c r="R20" i="1"/>
  <c r="R18" i="1"/>
  <c r="H59" i="26"/>
  <c r="K60" i="26"/>
  <c r="G63" i="26"/>
  <c r="R27" i="1"/>
  <c r="R13" i="1"/>
  <c r="R26" i="1"/>
  <c r="J64" i="26"/>
  <c r="L64" i="26"/>
  <c r="K64" i="26"/>
  <c r="R10" i="1"/>
  <c r="K59" i="26"/>
  <c r="H64" i="26"/>
  <c r="R38" i="1"/>
  <c r="L63" i="26"/>
  <c r="J60" i="26"/>
  <c r="I63" i="26"/>
  <c r="R17" i="1"/>
  <c r="H61" i="26"/>
  <c r="R8" i="1"/>
  <c r="R34" i="1"/>
  <c r="G59" i="26"/>
  <c r="G60" i="26"/>
  <c r="K62" i="26"/>
  <c r="G24" i="4"/>
  <c r="J39" i="4"/>
  <c r="N33" i="4"/>
  <c r="H37" i="4"/>
  <c r="J40" i="4"/>
  <c r="Z45" i="1" a="1"/>
  <c r="Z45" i="1" s="1"/>
  <c r="AB45" i="1" s="1"/>
  <c r="P45" i="1" a="1"/>
  <c r="P45" i="1" s="1"/>
  <c r="N45" i="1" a="1"/>
  <c r="N45" i="1" s="1"/>
  <c r="AC45" i="1" a="1"/>
  <c r="AC45" i="1" s="1"/>
  <c r="AD46" i="1" a="1"/>
  <c r="AD46" i="1" s="1"/>
  <c r="AC46" i="1" a="1"/>
  <c r="AC46" i="1" s="1"/>
  <c r="Z46" i="1" a="1"/>
  <c r="Z46" i="1" s="1"/>
  <c r="AB46" i="1" s="1"/>
  <c r="P46" i="1" a="1"/>
  <c r="P46" i="1" s="1"/>
  <c r="N46" i="1" a="1"/>
  <c r="N46" i="1" s="1"/>
  <c r="C46" i="1" a="1"/>
  <c r="C46" i="1" s="1"/>
  <c r="B38" i="11" s="1"/>
  <c r="AD45" i="1" a="1"/>
  <c r="AD45" i="1" s="1"/>
  <c r="E46" i="1" a="1"/>
  <c r="E46" i="1" s="1"/>
  <c r="E45" i="1" a="1"/>
  <c r="E45" i="1" s="1"/>
  <c r="G45" i="1" a="1"/>
  <c r="G45" i="1" s="1"/>
  <c r="G46" i="1" a="1"/>
  <c r="G46" i="1" s="1"/>
  <c r="C45" i="1" a="1"/>
  <c r="C45" i="1" s="1"/>
  <c r="B37" i="11" s="1"/>
  <c r="B105" i="11" l="1"/>
  <c r="B48" i="11"/>
  <c r="B87" i="11"/>
  <c r="B97" i="11"/>
  <c r="B73" i="11"/>
  <c r="B60" i="11"/>
  <c r="B92" i="11"/>
  <c r="B90" i="11"/>
  <c r="B101" i="11"/>
  <c r="B95" i="11"/>
  <c r="B85" i="11"/>
  <c r="B61" i="11"/>
  <c r="B8" i="11"/>
  <c r="B16" i="11"/>
  <c r="Q45" i="1"/>
  <c r="D5" i="1"/>
  <c r="B81" i="11"/>
  <c r="B67" i="11"/>
  <c r="B99" i="11"/>
  <c r="B68" i="11"/>
  <c r="B72" i="11"/>
  <c r="B86" i="11"/>
  <c r="B55" i="11"/>
  <c r="B103" i="11"/>
  <c r="B59" i="11"/>
  <c r="AI5" i="1"/>
  <c r="B65" i="11"/>
  <c r="B58" i="11"/>
  <c r="B106" i="11"/>
  <c r="B62" i="11"/>
  <c r="B52" i="11"/>
  <c r="B76" i="11"/>
  <c r="B64" i="11"/>
  <c r="B77" i="11"/>
  <c r="B9" i="11"/>
  <c r="B89" i="11"/>
  <c r="B98" i="11"/>
  <c r="B57" i="11"/>
  <c r="B39" i="11"/>
  <c r="B88" i="11"/>
  <c r="B79" i="11"/>
  <c r="B47" i="11"/>
  <c r="R45" i="1"/>
  <c r="B22" i="11"/>
  <c r="B75" i="11"/>
  <c r="B11" i="11"/>
  <c r="B66" i="11"/>
  <c r="B84" i="11"/>
  <c r="B78" i="11"/>
  <c r="B28" i="11"/>
  <c r="B71" i="11"/>
  <c r="B93" i="11"/>
  <c r="B63" i="11"/>
  <c r="B74" i="11"/>
  <c r="B23" i="11"/>
  <c r="B69" i="11"/>
  <c r="AY45" i="1"/>
  <c r="AX45" i="1" s="1"/>
  <c r="BD45" i="1" s="1"/>
  <c r="O45" i="1"/>
  <c r="BK45" i="1" s="1"/>
  <c r="BJ45" i="1" s="1"/>
  <c r="BL45" i="1" s="1"/>
  <c r="B43" i="11"/>
  <c r="B100" i="11"/>
  <c r="B104" i="11"/>
  <c r="B83" i="11"/>
  <c r="B96" i="11"/>
  <c r="B56" i="11"/>
  <c r="B91" i="11"/>
  <c r="B70" i="11"/>
  <c r="B102" i="11"/>
  <c r="S45" i="1"/>
  <c r="B82" i="11"/>
  <c r="B94" i="11"/>
  <c r="E5" i="1"/>
  <c r="A2" i="14" a="1"/>
  <c r="B41" i="14" s="1" a="1"/>
  <c r="B41" i="14" s="1"/>
  <c r="A44" i="4"/>
  <c r="A123" i="10" a="1"/>
  <c r="B6" i="10" a="1"/>
  <c r="A66" i="10" a="1"/>
  <c r="A9" i="10" a="1"/>
  <c r="A49" i="26"/>
  <c r="A34" i="26"/>
  <c r="A33" i="26"/>
  <c r="A48" i="26"/>
  <c r="A46" i="26"/>
  <c r="A47" i="26"/>
  <c r="A36" i="26"/>
  <c r="A35" i="26"/>
  <c r="E68" i="26"/>
  <c r="A32" i="26"/>
  <c r="E66" i="26"/>
  <c r="E65" i="26"/>
  <c r="E67" i="26"/>
  <c r="AA45" i="1"/>
  <c r="AE45" i="1"/>
  <c r="AF45" i="1"/>
  <c r="BG45" i="1"/>
  <c r="BF45" i="1"/>
  <c r="H45" i="1"/>
  <c r="AF46" i="1"/>
  <c r="AA46" i="1"/>
  <c r="AE46" i="1"/>
  <c r="BF46" i="1"/>
  <c r="BG46" i="1"/>
  <c r="H46" i="1"/>
  <c r="O46" i="1"/>
  <c r="BK46" i="1" s="1"/>
  <c r="BJ46" i="1" s="1"/>
  <c r="BL46" i="1" s="1"/>
  <c r="Q46" i="1"/>
  <c r="R46" i="1"/>
  <c r="S46" i="1"/>
  <c r="AY46" i="1"/>
  <c r="AX46" i="1" s="1"/>
  <c r="BD46" i="1" s="1"/>
  <c r="A45" i="4"/>
  <c r="AG46" i="1"/>
  <c r="AG45" i="1"/>
  <c r="AA5" i="1" l="1"/>
  <c r="F16" i="6" a="1"/>
  <c r="F16" i="6" s="1"/>
  <c r="F15" i="6" s="1"/>
  <c r="F10" i="6" s="1"/>
  <c r="F5" i="6" s="1"/>
  <c r="F3" i="6" s="1"/>
  <c r="G16" i="6" s="1"/>
  <c r="D16" i="28"/>
  <c r="BH45" i="1"/>
  <c r="BC45" i="1"/>
  <c r="B10" i="20" a="1"/>
  <c r="B10" i="20" s="1"/>
  <c r="H19" i="20" a="1"/>
  <c r="H19" i="20" s="1"/>
  <c r="B19" i="20" a="1"/>
  <c r="B19" i="20" s="1"/>
  <c r="H10" i="20" a="1"/>
  <c r="H10" i="20" s="1"/>
  <c r="C124" i="10" a="1"/>
  <c r="C124" i="10" s="1"/>
  <c r="A123" i="10"/>
  <c r="C45" i="4"/>
  <c r="E45" i="4"/>
  <c r="BH46" i="1"/>
  <c r="G66" i="26"/>
  <c r="K66" i="26"/>
  <c r="H66" i="26"/>
  <c r="J66" i="26"/>
  <c r="L66" i="26"/>
  <c r="I66" i="26"/>
  <c r="D27" i="26" a="1"/>
  <c r="D27" i="26" s="1"/>
  <c r="C44" i="4"/>
  <c r="E44" i="4"/>
  <c r="B4" i="14" a="1"/>
  <c r="B4" i="14" s="1"/>
  <c r="B30" i="14" a="1"/>
  <c r="B30" i="14" s="1"/>
  <c r="B21" i="14" a="1"/>
  <c r="B21" i="14" s="1"/>
  <c r="B5" i="14" a="1"/>
  <c r="B5" i="14" s="1"/>
  <c r="B28" i="14" a="1"/>
  <c r="B28" i="14" s="1"/>
  <c r="B9" i="14" a="1"/>
  <c r="B9" i="14" s="1"/>
  <c r="B37" i="14" a="1"/>
  <c r="B37" i="14" s="1"/>
  <c r="B7" i="14" a="1"/>
  <c r="B7" i="14" s="1"/>
  <c r="B26" i="14" a="1"/>
  <c r="B26" i="14" s="1"/>
  <c r="B33" i="14" a="1"/>
  <c r="B33" i="14" s="1"/>
  <c r="B15" i="14" a="1"/>
  <c r="B15" i="14" s="1"/>
  <c r="B3" i="14" a="1"/>
  <c r="B3" i="14" s="1"/>
  <c r="B6" i="14" a="1"/>
  <c r="B6" i="14" s="1"/>
  <c r="B27" i="14" a="1"/>
  <c r="B27" i="14" s="1"/>
  <c r="B20" i="14" a="1"/>
  <c r="B20" i="14" s="1"/>
  <c r="B32" i="14" a="1"/>
  <c r="B32" i="14" s="1"/>
  <c r="B22" i="14" a="1"/>
  <c r="B22" i="14" s="1"/>
  <c r="B16" i="14" a="1"/>
  <c r="B16" i="14" s="1"/>
  <c r="B39" i="14" a="1"/>
  <c r="B39" i="14" s="1"/>
  <c r="B25" i="14" a="1"/>
  <c r="B25" i="14" s="1"/>
  <c r="B19" i="14" a="1"/>
  <c r="B19" i="14" s="1"/>
  <c r="B24" i="14" a="1"/>
  <c r="B24" i="14" s="1"/>
  <c r="B13" i="14" a="1"/>
  <c r="B13" i="14" s="1"/>
  <c r="B23" i="14" a="1"/>
  <c r="B23" i="14" s="1"/>
  <c r="B12" i="14" a="1"/>
  <c r="B12" i="14" s="1"/>
  <c r="B29" i="14" a="1"/>
  <c r="B29" i="14" s="1"/>
  <c r="B34" i="14" a="1"/>
  <c r="B34" i="14" s="1"/>
  <c r="B18" i="14" a="1"/>
  <c r="B18" i="14" s="1"/>
  <c r="B17" i="14" a="1"/>
  <c r="B17" i="14" s="1"/>
  <c r="B8" i="14" a="1"/>
  <c r="B8" i="14" s="1"/>
  <c r="A2" i="14"/>
  <c r="B2" i="14" s="1" a="1"/>
  <c r="B2" i="14" s="1"/>
  <c r="B40" i="14" a="1"/>
  <c r="B40" i="14" s="1"/>
  <c r="B31" i="14" a="1"/>
  <c r="B31" i="14" s="1"/>
  <c r="B35" i="14" a="1"/>
  <c r="B35" i="14" s="1"/>
  <c r="B36" i="14" a="1"/>
  <c r="B36" i="14" s="1"/>
  <c r="B11" i="14" a="1"/>
  <c r="B11" i="14" s="1"/>
  <c r="B14" i="14" a="1"/>
  <c r="B14" i="14" s="1"/>
  <c r="B38" i="14" a="1"/>
  <c r="B38" i="14" s="1"/>
  <c r="B10" i="14" a="1"/>
  <c r="B10" i="14" s="1"/>
  <c r="F8" i="1"/>
  <c r="F24" i="1"/>
  <c r="F40" i="1"/>
  <c r="F30" i="1"/>
  <c r="F11" i="1"/>
  <c r="F22" i="1"/>
  <c r="F12" i="1"/>
  <c r="F50" i="1"/>
  <c r="F33" i="1"/>
  <c r="F23" i="1"/>
  <c r="F16" i="1"/>
  <c r="F7" i="1"/>
  <c r="F43" i="1"/>
  <c r="F42" i="1"/>
  <c r="F28" i="1"/>
  <c r="F6" i="1"/>
  <c r="F15" i="1"/>
  <c r="F34" i="1"/>
  <c r="F10" i="1"/>
  <c r="F29" i="1"/>
  <c r="F18" i="1"/>
  <c r="F31" i="1"/>
  <c r="F9" i="1"/>
  <c r="F39" i="1"/>
  <c r="F17" i="1"/>
  <c r="F13" i="1"/>
  <c r="F32" i="1"/>
  <c r="F44" i="1"/>
  <c r="F21" i="1"/>
  <c r="F20" i="1"/>
  <c r="F14" i="1"/>
  <c r="F26" i="1"/>
  <c r="F25" i="1"/>
  <c r="F35" i="1"/>
  <c r="F38" i="1"/>
  <c r="F37" i="1"/>
  <c r="F45" i="1"/>
  <c r="F27" i="1"/>
  <c r="F36" i="1"/>
  <c r="F44" i="6"/>
  <c r="F45" i="6"/>
  <c r="F48" i="6"/>
  <c r="F53" i="6"/>
  <c r="F46" i="6"/>
  <c r="F52" i="6"/>
  <c r="F49" i="6"/>
  <c r="F43" i="6"/>
  <c r="F47" i="6"/>
  <c r="F50" i="6"/>
  <c r="F51" i="6"/>
  <c r="L45" i="1"/>
  <c r="F46" i="1"/>
  <c r="V45" i="10"/>
  <c r="BA41" i="10"/>
  <c r="AY28" i="10"/>
  <c r="AE18" i="10"/>
  <c r="Y14" i="10"/>
  <c r="AH35" i="10"/>
  <c r="AO37" i="10"/>
  <c r="AN30" i="10"/>
  <c r="AZ40" i="10"/>
  <c r="BA45" i="10"/>
  <c r="AY38" i="10"/>
  <c r="AR34" i="10"/>
  <c r="AQ44" i="10"/>
  <c r="Q10" i="10"/>
  <c r="AE41" i="10"/>
  <c r="J18" i="10"/>
  <c r="AG19" i="10"/>
  <c r="X42" i="10"/>
  <c r="AZ12" i="10"/>
  <c r="AW46" i="10"/>
  <c r="AN35" i="10"/>
  <c r="X43" i="10"/>
  <c r="AV11" i="10"/>
  <c r="AO29" i="10"/>
  <c r="AD22" i="10"/>
  <c r="Z32" i="10"/>
  <c r="Q18" i="10"/>
  <c r="AO48" i="10"/>
  <c r="AN24" i="10"/>
  <c r="AR39" i="10"/>
  <c r="AL42" i="10"/>
  <c r="AR24" i="10"/>
  <c r="BA48" i="10"/>
  <c r="AY32" i="10"/>
  <c r="AG14" i="10"/>
  <c r="AW29" i="10"/>
  <c r="D42" i="10"/>
  <c r="U30" i="10"/>
  <c r="N35" i="10"/>
  <c r="AR10" i="10"/>
  <c r="AH50" i="10"/>
  <c r="J24" i="10"/>
  <c r="AX39" i="10"/>
  <c r="AT35" i="10"/>
  <c r="AS31" i="10"/>
  <c r="AK32" i="10"/>
  <c r="AZ23" i="10"/>
  <c r="V43" i="10"/>
  <c r="AC40" i="10"/>
  <c r="R13" i="10"/>
  <c r="M13" i="10"/>
  <c r="Q40" i="10"/>
  <c r="AI42" i="10"/>
  <c r="AD41" i="10"/>
  <c r="T30" i="10"/>
  <c r="P42" i="10"/>
  <c r="P10" i="10"/>
  <c r="P32" i="10"/>
  <c r="X19" i="10"/>
  <c r="E47" i="10"/>
  <c r="L25" i="10"/>
  <c r="AB48" i="10"/>
  <c r="AL16" i="10"/>
  <c r="AM47" i="10"/>
  <c r="L12" i="10"/>
  <c r="J15" i="10"/>
  <c r="E45" i="10"/>
  <c r="AY27" i="10"/>
  <c r="AR38" i="10"/>
  <c r="P48" i="10"/>
  <c r="AS29" i="10"/>
  <c r="AD40" i="10"/>
  <c r="AA25" i="10"/>
  <c r="AC13" i="10"/>
  <c r="J36" i="10"/>
  <c r="X39" i="10"/>
  <c r="D40" i="10"/>
  <c r="AP15" i="10"/>
  <c r="G16" i="10"/>
  <c r="AV27" i="10"/>
  <c r="BA18" i="10"/>
  <c r="AV12" i="10"/>
  <c r="AN26" i="10"/>
  <c r="R16" i="10"/>
  <c r="AN10" i="10"/>
  <c r="AL40" i="10"/>
  <c r="I34" i="10"/>
  <c r="AY49" i="10"/>
  <c r="C10" i="10"/>
  <c r="E17" i="10"/>
  <c r="AT18" i="10"/>
  <c r="I44" i="10"/>
  <c r="U39" i="10"/>
  <c r="AL23" i="10"/>
  <c r="I39" i="10"/>
  <c r="AP21" i="10"/>
  <c r="N21" i="10"/>
  <c r="AH49" i="10"/>
  <c r="AD48" i="10"/>
  <c r="AJ42" i="10"/>
  <c r="Q11" i="10"/>
  <c r="AN27" i="10"/>
  <c r="L13" i="10"/>
  <c r="AF45" i="10"/>
  <c r="AJ35" i="10"/>
  <c r="AZ15" i="10"/>
  <c r="AI30" i="10"/>
  <c r="G33" i="10"/>
  <c r="X13" i="10"/>
  <c r="AY16" i="10"/>
  <c r="C39" i="10"/>
  <c r="AC16" i="10"/>
  <c r="AC12" i="10"/>
  <c r="Y46" i="10"/>
  <c r="AA19" i="10"/>
  <c r="T27" i="10"/>
  <c r="G21" i="10"/>
  <c r="N40" i="10"/>
  <c r="AQ26" i="10"/>
  <c r="AE31" i="10"/>
  <c r="AX30" i="10"/>
  <c r="F42" i="10"/>
  <c r="R24" i="10"/>
  <c r="T45" i="10"/>
  <c r="AI44" i="10"/>
  <c r="M27" i="10"/>
  <c r="Q22" i="10"/>
  <c r="K40" i="10"/>
  <c r="AA16" i="10"/>
  <c r="Q35" i="10"/>
  <c r="AV39" i="10"/>
  <c r="AW19" i="10"/>
  <c r="AY30" i="10"/>
  <c r="R15" i="10"/>
  <c r="AM31" i="10"/>
  <c r="X35" i="10"/>
  <c r="AJ31" i="10"/>
  <c r="K19" i="10"/>
  <c r="K29" i="10"/>
  <c r="AE19" i="10"/>
  <c r="AM25" i="10"/>
  <c r="E41" i="10"/>
  <c r="L50" i="10"/>
  <c r="AP38" i="10"/>
  <c r="AN18" i="10"/>
  <c r="AH41" i="10"/>
  <c r="G43" i="10"/>
  <c r="E10" i="10"/>
  <c r="AU40" i="10"/>
  <c r="L33" i="10"/>
  <c r="BB23" i="10"/>
  <c r="O45" i="10"/>
  <c r="AB16" i="10"/>
  <c r="AZ11" i="10"/>
  <c r="AQ39" i="10"/>
  <c r="Y22" i="10"/>
  <c r="X31" i="10"/>
  <c r="AY13" i="10"/>
  <c r="T36" i="10"/>
  <c r="V10" i="10"/>
  <c r="AG42" i="10"/>
  <c r="M37" i="10"/>
  <c r="AX21" i="10"/>
  <c r="AI33" i="10"/>
  <c r="N49" i="10"/>
  <c r="N42" i="10"/>
  <c r="AU17" i="10"/>
  <c r="AH10" i="10"/>
  <c r="Z35" i="10"/>
  <c r="AH39" i="10"/>
  <c r="C42" i="10"/>
  <c r="AX38" i="10"/>
  <c r="AY43" i="10"/>
  <c r="AC21" i="10"/>
  <c r="AJ48" i="10"/>
  <c r="AZ48" i="10"/>
  <c r="AE28" i="10"/>
  <c r="F16" i="10"/>
  <c r="AR46" i="10"/>
  <c r="Z46" i="10"/>
  <c r="Z24" i="10"/>
  <c r="AG17" i="10"/>
  <c r="AX14" i="10"/>
  <c r="AG26" i="10"/>
  <c r="R28" i="10"/>
  <c r="AD11" i="10"/>
  <c r="K36" i="10"/>
  <c r="T49" i="10"/>
  <c r="J31" i="10"/>
  <c r="AP13" i="10"/>
  <c r="N11" i="10"/>
  <c r="U49" i="10"/>
  <c r="BA22" i="10"/>
  <c r="Y13" i="10"/>
  <c r="AH47" i="10"/>
  <c r="AN49" i="10"/>
  <c r="AL43" i="10"/>
  <c r="BB25" i="10"/>
  <c r="AD36" i="10"/>
  <c r="AQ49" i="10"/>
  <c r="L11" i="10"/>
  <c r="X16" i="10"/>
  <c r="H36" i="10"/>
  <c r="AG44" i="10"/>
  <c r="W20" i="10"/>
  <c r="AD24" i="10"/>
  <c r="M26" i="10"/>
  <c r="AG40" i="10"/>
  <c r="E37" i="10"/>
  <c r="U14" i="10"/>
  <c r="AP17" i="10"/>
  <c r="W49" i="10"/>
  <c r="AK21" i="10"/>
  <c r="L34" i="10"/>
  <c r="V22" i="10"/>
  <c r="M48" i="10"/>
  <c r="AO19" i="10"/>
  <c r="AZ44" i="10"/>
  <c r="D25" i="10"/>
  <c r="AG12" i="10"/>
  <c r="D10" i="10"/>
  <c r="AO32" i="10"/>
  <c r="AS32" i="10"/>
  <c r="BA37" i="10"/>
  <c r="AY18" i="10"/>
  <c r="AK17" i="10"/>
  <c r="BA35" i="10"/>
  <c r="AR12" i="10"/>
  <c r="T35" i="10"/>
  <c r="I28" i="10"/>
  <c r="AI47" i="10"/>
  <c r="AI13" i="10"/>
  <c r="AT12" i="10"/>
  <c r="AC30" i="10"/>
  <c r="V25" i="10"/>
  <c r="AK27" i="10"/>
  <c r="AR47" i="10"/>
  <c r="AN20" i="10"/>
  <c r="AM11" i="10"/>
  <c r="D12" i="10"/>
  <c r="F30" i="10"/>
  <c r="AR49" i="10"/>
  <c r="P33" i="10"/>
  <c r="BA21" i="10"/>
  <c r="AB11" i="10"/>
  <c r="AV47" i="10"/>
  <c r="N36" i="10"/>
  <c r="BA27" i="10"/>
  <c r="G47" i="10"/>
  <c r="AZ50" i="10"/>
  <c r="W38" i="10"/>
  <c r="AL32" i="10"/>
  <c r="U40" i="10"/>
  <c r="W30" i="10"/>
  <c r="Z31" i="10"/>
  <c r="K25" i="10"/>
  <c r="AK31" i="10"/>
  <c r="AQ10" i="10"/>
  <c r="J38" i="10"/>
  <c r="AI19" i="10"/>
  <c r="J33" i="10"/>
  <c r="AV41" i="10"/>
  <c r="C24" i="10"/>
  <c r="U46" i="10"/>
  <c r="AU38" i="10"/>
  <c r="I47" i="10"/>
  <c r="T50" i="10"/>
  <c r="U27" i="10"/>
  <c r="AY33" i="10"/>
  <c r="AT11" i="10"/>
  <c r="AB47" i="10"/>
  <c r="AP49" i="10"/>
  <c r="Z44" i="10"/>
  <c r="AR17" i="10"/>
  <c r="N39" i="10"/>
  <c r="AK24" i="10"/>
  <c r="AA17" i="10"/>
  <c r="AJ21" i="10"/>
  <c r="L49" i="10"/>
  <c r="M41" i="10"/>
  <c r="P22" i="10"/>
  <c r="AF39" i="10"/>
  <c r="O27" i="10"/>
  <c r="Q49" i="10"/>
  <c r="AE26" i="10"/>
  <c r="AB26" i="10"/>
  <c r="AO20" i="10"/>
  <c r="AF50" i="10"/>
  <c r="E14" i="10"/>
  <c r="AW34" i="10"/>
  <c r="AS26" i="10"/>
  <c r="P23" i="10"/>
  <c r="AM19" i="10"/>
  <c r="AI31" i="10"/>
  <c r="M33" i="10"/>
  <c r="AI35" i="10"/>
  <c r="Z38" i="10"/>
  <c r="AM40" i="10"/>
  <c r="AW36" i="10"/>
  <c r="AL21" i="10"/>
  <c r="AQ37" i="10"/>
  <c r="AY19" i="10"/>
  <c r="Q36" i="10"/>
  <c r="AJ47" i="10"/>
  <c r="AC37" i="10"/>
  <c r="N13" i="10"/>
  <c r="M49" i="10"/>
  <c r="AM44" i="10"/>
  <c r="AQ50" i="10"/>
  <c r="AD37" i="10"/>
  <c r="AX18" i="10"/>
  <c r="W24" i="10"/>
  <c r="V49" i="10"/>
  <c r="M31" i="10"/>
  <c r="AF37" i="10"/>
  <c r="G27" i="10"/>
  <c r="X12" i="10"/>
  <c r="C22" i="10"/>
  <c r="U28" i="10"/>
  <c r="L22" i="10"/>
  <c r="W39" i="10"/>
  <c r="AL45" i="10"/>
  <c r="O12" i="10"/>
  <c r="AC31" i="10"/>
  <c r="AO12" i="10"/>
  <c r="O42" i="10"/>
  <c r="AQ48" i="10"/>
  <c r="O10" i="10"/>
  <c r="AO38" i="10"/>
  <c r="AB30" i="10"/>
  <c r="AZ39" i="10"/>
  <c r="AR21" i="10"/>
  <c r="AD13" i="10"/>
  <c r="AN31" i="10"/>
  <c r="AH23" i="10"/>
  <c r="AH18" i="10"/>
  <c r="Y45" i="10"/>
  <c r="G14" i="10"/>
  <c r="V15" i="10"/>
  <c r="F14" i="10"/>
  <c r="AX17" i="10"/>
  <c r="AC47" i="10"/>
  <c r="C35" i="10"/>
  <c r="W27" i="10"/>
  <c r="S39" i="10"/>
  <c r="Q28" i="10"/>
  <c r="I26" i="10"/>
  <c r="AQ22" i="10"/>
  <c r="AT50" i="10"/>
  <c r="H31" i="10"/>
  <c r="M38" i="10"/>
  <c r="AA23" i="10"/>
  <c r="K38" i="10"/>
  <c r="T34" i="10"/>
  <c r="N31" i="10"/>
  <c r="AS16" i="10"/>
  <c r="AJ34" i="10"/>
  <c r="AT42" i="10"/>
  <c r="K35" i="10"/>
  <c r="H44" i="10"/>
  <c r="K15" i="10"/>
  <c r="AK22" i="10"/>
  <c r="AC33" i="10"/>
  <c r="AU24" i="10"/>
  <c r="BB26" i="10"/>
  <c r="AH22" i="10"/>
  <c r="U15" i="10"/>
  <c r="Q34" i="10"/>
  <c r="P16" i="10"/>
  <c r="J32" i="10"/>
  <c r="AY42" i="10"/>
  <c r="E16" i="10"/>
  <c r="AB14" i="10"/>
  <c r="Q24" i="10"/>
  <c r="AU27" i="10"/>
  <c r="O50" i="10"/>
  <c r="AH12" i="10"/>
  <c r="AA33" i="10"/>
  <c r="S26" i="10"/>
  <c r="AP27" i="10"/>
  <c r="W43" i="10"/>
  <c r="J30" i="10"/>
  <c r="J22" i="10"/>
  <c r="Z36" i="10"/>
  <c r="BA28" i="10"/>
  <c r="AP40" i="10"/>
  <c r="AF29" i="10"/>
  <c r="AF23" i="10"/>
  <c r="AV28" i="10"/>
  <c r="AL37" i="10"/>
  <c r="AH43" i="10"/>
  <c r="W11" i="10"/>
  <c r="L43" i="10"/>
  <c r="AA11" i="10"/>
  <c r="X38" i="10"/>
  <c r="BB20" i="10"/>
  <c r="U10" i="10"/>
  <c r="AP31" i="10"/>
  <c r="AL36" i="10"/>
  <c r="AW14" i="10"/>
  <c r="AH25" i="10"/>
  <c r="AW47" i="10"/>
  <c r="BA23" i="10"/>
  <c r="AN48" i="10"/>
  <c r="AQ46" i="10"/>
  <c r="AP23" i="10"/>
  <c r="AW15" i="10"/>
  <c r="M24" i="10"/>
  <c r="AP36" i="10"/>
  <c r="I43" i="10"/>
  <c r="H30" i="10"/>
  <c r="AJ37" i="10"/>
  <c r="AK34" i="10"/>
  <c r="AK38" i="10"/>
  <c r="AW26" i="10"/>
  <c r="AR14" i="10"/>
  <c r="AJ14" i="10"/>
  <c r="AI36" i="10"/>
  <c r="BA26" i="10"/>
  <c r="AJ10" i="10"/>
  <c r="AI40" i="10"/>
  <c r="J45" i="10"/>
  <c r="AL50" i="10"/>
  <c r="AM27" i="10"/>
  <c r="Z22" i="10"/>
  <c r="T13" i="10"/>
  <c r="J26" i="10"/>
  <c r="O30" i="10"/>
  <c r="AU15" i="10"/>
  <c r="AU42" i="10"/>
  <c r="Y36" i="10"/>
  <c r="L27" i="10"/>
  <c r="AB50" i="10"/>
  <c r="AV37" i="10"/>
  <c r="Q31" i="10"/>
  <c r="G34" i="10"/>
  <c r="AA41" i="10"/>
  <c r="P34" i="10"/>
  <c r="BB11" i="10"/>
  <c r="AY23" i="10"/>
  <c r="K20" i="10"/>
  <c r="D13" i="10"/>
  <c r="V40" i="10"/>
  <c r="AR42" i="10"/>
  <c r="V34" i="10"/>
  <c r="Y25" i="10"/>
  <c r="F33" i="10"/>
  <c r="E33" i="10"/>
  <c r="AJ23" i="10"/>
  <c r="K45" i="10"/>
  <c r="AM26" i="10"/>
  <c r="Y17" i="10"/>
  <c r="AE34" i="10"/>
  <c r="U29" i="10"/>
  <c r="AC48" i="10"/>
  <c r="AG50" i="10"/>
  <c r="L23" i="10"/>
  <c r="AJ46" i="10"/>
  <c r="AF15" i="10"/>
  <c r="AZ21" i="10"/>
  <c r="AW16" i="10"/>
  <c r="AE47" i="10"/>
  <c r="AZ32" i="10"/>
  <c r="C28" i="10"/>
  <c r="U48" i="10"/>
  <c r="AA32" i="10"/>
  <c r="AQ23" i="10"/>
  <c r="AW12" i="10"/>
  <c r="BB36" i="10"/>
  <c r="AR15" i="10"/>
  <c r="AD32" i="10"/>
  <c r="AE21" i="10"/>
  <c r="AT26" i="10"/>
  <c r="AI45" i="10"/>
  <c r="AR36" i="10"/>
  <c r="R33" i="10"/>
  <c r="AF32" i="10"/>
  <c r="AT32" i="10"/>
  <c r="AM17" i="10"/>
  <c r="AQ28" i="10"/>
  <c r="AK28" i="10"/>
  <c r="J16" i="10"/>
  <c r="AA20" i="10"/>
  <c r="X10" i="10"/>
  <c r="D41" i="10"/>
  <c r="S50" i="10"/>
  <c r="H35" i="10"/>
  <c r="D50" i="10"/>
  <c r="D38" i="10"/>
  <c r="AO16" i="10"/>
  <c r="Z12" i="10"/>
  <c r="AU44" i="10"/>
  <c r="AQ41" i="10"/>
  <c r="J44" i="10"/>
  <c r="AO36" i="10"/>
  <c r="P30" i="10"/>
  <c r="Z40" i="10"/>
  <c r="AZ24" i="10"/>
  <c r="AP16" i="10"/>
  <c r="K34" i="10"/>
  <c r="D39" i="10"/>
  <c r="W10" i="10"/>
  <c r="X22" i="10"/>
  <c r="M46" i="10"/>
  <c r="AS10" i="10"/>
  <c r="N10" i="10"/>
  <c r="AN44" i="10"/>
  <c r="AC39" i="10"/>
  <c r="Z20" i="10"/>
  <c r="AC35" i="10"/>
  <c r="AH36" i="10"/>
  <c r="V16" i="10"/>
  <c r="BA34" i="10"/>
  <c r="AZ17" i="10"/>
  <c r="K49" i="10"/>
  <c r="AV36" i="10"/>
  <c r="AD15" i="10"/>
  <c r="E12" i="10"/>
  <c r="AE20" i="10"/>
  <c r="AN38" i="10"/>
  <c r="AN21" i="10"/>
  <c r="BA13" i="10"/>
  <c r="D11" i="10"/>
  <c r="J27" i="10"/>
  <c r="W44" i="10"/>
  <c r="Z27" i="10"/>
  <c r="AD14" i="10"/>
  <c r="AL19" i="10"/>
  <c r="AC10" i="10"/>
  <c r="AJ43" i="10"/>
  <c r="AN50" i="10"/>
  <c r="AF25" i="10"/>
  <c r="K50" i="10"/>
  <c r="AI43" i="10"/>
  <c r="AK15" i="10"/>
  <c r="T40" i="10"/>
  <c r="X15" i="10"/>
  <c r="AT25" i="10"/>
  <c r="R49" i="10"/>
  <c r="AW22" i="10"/>
  <c r="AS42" i="10"/>
  <c r="H16" i="10"/>
  <c r="F34" i="10"/>
  <c r="H32" i="10"/>
  <c r="K24" i="10"/>
  <c r="R35" i="10"/>
  <c r="H19" i="10"/>
  <c r="F36" i="10"/>
  <c r="AI16" i="10"/>
  <c r="I32" i="10"/>
  <c r="BA47" i="10"/>
  <c r="BB40" i="10"/>
  <c r="T33" i="10"/>
  <c r="R34" i="10"/>
  <c r="AJ13" i="10"/>
  <c r="X46" i="10"/>
  <c r="AR40" i="10"/>
  <c r="AR31" i="10"/>
  <c r="I31" i="10"/>
  <c r="AT36" i="10"/>
  <c r="Q17" i="10"/>
  <c r="AP11" i="10"/>
  <c r="E28" i="10"/>
  <c r="J46" i="10"/>
  <c r="BB35" i="10"/>
  <c r="D48" i="10"/>
  <c r="H29" i="10"/>
  <c r="L39" i="10"/>
  <c r="AP42" i="10"/>
  <c r="P50" i="10"/>
  <c r="T15" i="10"/>
  <c r="R31" i="10"/>
  <c r="AZ28" i="10"/>
  <c r="T23" i="10"/>
  <c r="AX24" i="10"/>
  <c r="M42" i="10"/>
  <c r="X28" i="10"/>
  <c r="L18" i="10"/>
  <c r="AV17" i="10"/>
  <c r="X23" i="10"/>
  <c r="AD39" i="10"/>
  <c r="AO42" i="10"/>
  <c r="U50" i="10"/>
  <c r="AV10" i="10"/>
  <c r="T31" i="10"/>
  <c r="C30" i="10"/>
  <c r="BB12" i="10"/>
  <c r="I45" i="10"/>
  <c r="T11" i="10"/>
  <c r="F24" i="10"/>
  <c r="I36" i="10"/>
  <c r="AU25" i="10"/>
  <c r="AO40" i="10"/>
  <c r="AM28" i="10"/>
  <c r="O19" i="10"/>
  <c r="R30" i="10"/>
  <c r="AN33" i="10"/>
  <c r="AK20" i="10"/>
  <c r="AC38" i="10"/>
  <c r="S45" i="10"/>
  <c r="AY25" i="10"/>
  <c r="AJ18" i="10"/>
  <c r="T20" i="10"/>
  <c r="X25" i="10"/>
  <c r="O13" i="10"/>
  <c r="AH17" i="10"/>
  <c r="AH38" i="10"/>
  <c r="AK49" i="10"/>
  <c r="AO15" i="10"/>
  <c r="AK19" i="10"/>
  <c r="F45" i="10"/>
  <c r="V31" i="10"/>
  <c r="AQ43" i="10"/>
  <c r="D21" i="10"/>
  <c r="AX42" i="10"/>
  <c r="AM18" i="10"/>
  <c r="W31" i="10"/>
  <c r="S27" i="10"/>
  <c r="F29" i="10"/>
  <c r="D34" i="10"/>
  <c r="X18" i="10"/>
  <c r="AG29" i="10"/>
  <c r="AA13" i="10"/>
  <c r="AL10" i="10"/>
  <c r="AG32" i="10"/>
  <c r="AS41" i="10"/>
  <c r="E30" i="10"/>
  <c r="AK12" i="10"/>
  <c r="AV21" i="10"/>
  <c r="AF48" i="10"/>
  <c r="AS22" i="10"/>
  <c r="AS46" i="10"/>
  <c r="AU18" i="10"/>
  <c r="H37" i="10"/>
  <c r="AA50" i="10"/>
  <c r="Z17" i="10"/>
  <c r="AQ27" i="10"/>
  <c r="AM24" i="10"/>
  <c r="AF24" i="10"/>
  <c r="AL17" i="10"/>
  <c r="AQ21" i="10"/>
  <c r="AF31" i="10"/>
  <c r="AR30" i="10"/>
  <c r="AE22" i="10"/>
  <c r="AT20" i="10"/>
  <c r="H28" i="10"/>
  <c r="W45" i="10"/>
  <c r="W50" i="10"/>
  <c r="G20" i="10"/>
  <c r="P41" i="10"/>
  <c r="H26" i="10"/>
  <c r="AP37" i="10"/>
  <c r="Q37" i="10"/>
  <c r="S17" i="10"/>
  <c r="L15" i="10"/>
  <c r="AJ17" i="10"/>
  <c r="AT19" i="10"/>
  <c r="AW20" i="10"/>
  <c r="AK30" i="10"/>
  <c r="AA35" i="10"/>
  <c r="AO34" i="10"/>
  <c r="F19" i="10"/>
  <c r="AE45" i="10"/>
  <c r="AM43" i="10"/>
  <c r="AT24" i="10"/>
  <c r="BA14" i="10"/>
  <c r="BB45" i="10"/>
  <c r="P20" i="10"/>
  <c r="AC26" i="10"/>
  <c r="M28" i="10"/>
  <c r="M21" i="10"/>
  <c r="AB22" i="10"/>
  <c r="AV34" i="10"/>
  <c r="AN37" i="10"/>
  <c r="N46" i="10"/>
  <c r="AZ16" i="10"/>
  <c r="K39" i="10"/>
  <c r="AV23" i="10"/>
  <c r="AX10" i="10"/>
  <c r="T10" i="10"/>
  <c r="AI46" i="10"/>
  <c r="K44" i="10"/>
  <c r="AV14" i="10"/>
  <c r="AH32" i="10"/>
  <c r="P26" i="10"/>
  <c r="D24" i="10"/>
  <c r="O28" i="10"/>
  <c r="AY26" i="10"/>
  <c r="AY39" i="10"/>
  <c r="V17" i="10"/>
  <c r="BB47" i="10"/>
  <c r="R12" i="10"/>
  <c r="M34" i="10"/>
  <c r="AH13" i="10"/>
  <c r="BA19" i="10"/>
  <c r="AB40" i="10"/>
  <c r="W41" i="10"/>
  <c r="V47" i="10"/>
  <c r="AF30" i="10"/>
  <c r="S24" i="10"/>
  <c r="BA32" i="10"/>
  <c r="AH46" i="10"/>
  <c r="E40" i="10"/>
  <c r="AN11" i="10"/>
  <c r="R10" i="10"/>
  <c r="E24" i="10"/>
  <c r="AK42" i="10"/>
  <c r="BB48" i="10"/>
  <c r="AZ36" i="10"/>
  <c r="AF11" i="10"/>
  <c r="J28" i="10"/>
  <c r="I25" i="10"/>
  <c r="H23" i="10"/>
  <c r="F47" i="10"/>
  <c r="AR19" i="10"/>
  <c r="AR43" i="10"/>
  <c r="AL22" i="10"/>
  <c r="AE39" i="10"/>
  <c r="AR41" i="10"/>
  <c r="R27" i="10"/>
  <c r="I38" i="10"/>
  <c r="R19" i="10"/>
  <c r="C19" i="10"/>
  <c r="AV24" i="10"/>
  <c r="AD29" i="10"/>
  <c r="Y34" i="10"/>
  <c r="AD43" i="10"/>
  <c r="AZ18" i="10"/>
  <c r="E13" i="10"/>
  <c r="AQ38" i="10"/>
  <c r="AE11" i="10"/>
  <c r="AQ42" i="10"/>
  <c r="AB27" i="10"/>
  <c r="Y37" i="10"/>
  <c r="AE24" i="10"/>
  <c r="AG27" i="10"/>
  <c r="J43" i="10"/>
  <c r="S49" i="10"/>
  <c r="AK41" i="10"/>
  <c r="AL14" i="10"/>
  <c r="G13" i="10"/>
  <c r="AO27" i="10"/>
  <c r="D19" i="10"/>
  <c r="BB27" i="10"/>
  <c r="AR18" i="10"/>
  <c r="Y27" i="10"/>
  <c r="H43" i="10"/>
  <c r="F13" i="10"/>
  <c r="AQ12" i="10"/>
  <c r="AZ37" i="10"/>
  <c r="AU39" i="10"/>
  <c r="G19" i="10"/>
  <c r="T14" i="10"/>
  <c r="AZ42" i="10"/>
  <c r="O40" i="10"/>
  <c r="AB38" i="10"/>
  <c r="Y48" i="10"/>
  <c r="Y40" i="10"/>
  <c r="D30" i="10"/>
  <c r="AQ16" i="10"/>
  <c r="AX28" i="10"/>
  <c r="AL11" i="10"/>
  <c r="C11" i="10"/>
  <c r="AF33" i="10"/>
  <c r="AP24" i="10"/>
  <c r="AZ29" i="10"/>
  <c r="AG34" i="10"/>
  <c r="AY14" i="10"/>
  <c r="G42" i="10"/>
  <c r="AS50" i="10"/>
  <c r="I21" i="10"/>
  <c r="AF38" i="10"/>
  <c r="AF28" i="10"/>
  <c r="S40" i="10"/>
  <c r="E19" i="10"/>
  <c r="AV18" i="10"/>
  <c r="AS15" i="10"/>
  <c r="H46" i="10"/>
  <c r="AP45" i="10"/>
  <c r="W22" i="10"/>
  <c r="AM30" i="10"/>
  <c r="H45" i="10"/>
  <c r="X45" i="10"/>
  <c r="AU28" i="10"/>
  <c r="BA12" i="10"/>
  <c r="I13" i="10"/>
  <c r="AH21" i="10"/>
  <c r="H42" i="10"/>
  <c r="AW48" i="10"/>
  <c r="AT34" i="10"/>
  <c r="F48" i="10"/>
  <c r="S31" i="10"/>
  <c r="BA50" i="10"/>
  <c r="AR27" i="10"/>
  <c r="AF35" i="10"/>
  <c r="Q38" i="10"/>
  <c r="AF21" i="10"/>
  <c r="AS17" i="10"/>
  <c r="AT43" i="10"/>
  <c r="AH26" i="10"/>
  <c r="AS19" i="10"/>
  <c r="P25" i="10"/>
  <c r="AZ33" i="10"/>
  <c r="R45" i="10"/>
  <c r="R40" i="10"/>
  <c r="M11" i="10"/>
  <c r="AZ27" i="10"/>
  <c r="X26" i="10"/>
  <c r="AR33" i="10"/>
  <c r="L21" i="10"/>
  <c r="AC29" i="10"/>
  <c r="AE10" i="10"/>
  <c r="V39" i="10"/>
  <c r="AM33" i="10"/>
  <c r="AZ13" i="10"/>
  <c r="BA29" i="10"/>
  <c r="AP25" i="10"/>
  <c r="AK16" i="10"/>
  <c r="AI15" i="10"/>
  <c r="D47" i="10"/>
  <c r="R44" i="10"/>
  <c r="M19" i="10"/>
  <c r="AY22" i="10"/>
  <c r="AG31" i="10"/>
  <c r="W19" i="10"/>
  <c r="G40" i="10"/>
  <c r="P24" i="10"/>
  <c r="O31" i="10"/>
  <c r="AD19" i="10"/>
  <c r="AD21" i="10"/>
  <c r="R47" i="10"/>
  <c r="AF36" i="10"/>
  <c r="AU43" i="10"/>
  <c r="K43" i="10"/>
  <c r="K31" i="10"/>
  <c r="R36" i="10"/>
  <c r="AO23" i="10"/>
  <c r="O41" i="10"/>
  <c r="AH24" i="10"/>
  <c r="AE17" i="10"/>
  <c r="C26" i="10"/>
  <c r="R39" i="10"/>
  <c r="AC34" i="10"/>
  <c r="AS37" i="10"/>
  <c r="Y30" i="10"/>
  <c r="AK43" i="10"/>
  <c r="Y35" i="10"/>
  <c r="AA18" i="10"/>
  <c r="T39" i="10"/>
  <c r="AH34" i="10"/>
  <c r="F15" i="10"/>
  <c r="AR50" i="10"/>
  <c r="V48" i="10"/>
  <c r="AB42" i="10"/>
  <c r="C33" i="10"/>
  <c r="AE49" i="10"/>
  <c r="AD50" i="10"/>
  <c r="W25" i="10"/>
  <c r="AS13" i="10"/>
  <c r="C44" i="10"/>
  <c r="W16" i="10"/>
  <c r="AB41" i="10"/>
  <c r="J47" i="10"/>
  <c r="Y42" i="10"/>
  <c r="W29" i="10"/>
  <c r="AQ17" i="10"/>
  <c r="S28" i="10"/>
  <c r="AN17" i="10"/>
  <c r="AW42" i="10"/>
  <c r="G12" i="10"/>
  <c r="P28" i="10"/>
  <c r="E50" i="10"/>
  <c r="AS47" i="10"/>
  <c r="AV32" i="10"/>
  <c r="BA46" i="10"/>
  <c r="Q12" i="10"/>
  <c r="O48" i="10"/>
  <c r="AE43" i="10"/>
  <c r="Z16" i="10"/>
  <c r="W35" i="10"/>
  <c r="AW21" i="10"/>
  <c r="AZ45" i="10"/>
  <c r="AW32" i="10"/>
  <c r="O29" i="10"/>
  <c r="Y24" i="10"/>
  <c r="O23" i="10"/>
  <c r="AY50" i="10"/>
  <c r="AD38" i="10"/>
  <c r="AR48" i="10"/>
  <c r="E42" i="10"/>
  <c r="V37" i="10"/>
  <c r="J25" i="10"/>
  <c r="Q32" i="10"/>
  <c r="R11" i="10"/>
  <c r="AI22" i="10"/>
  <c r="J49" i="10"/>
  <c r="AK26" i="10"/>
  <c r="M50" i="10"/>
  <c r="S21" i="10"/>
  <c r="AF20" i="10"/>
  <c r="BA39" i="10"/>
  <c r="T44" i="10"/>
  <c r="AV30" i="10"/>
  <c r="F25" i="10"/>
  <c r="I17" i="10"/>
  <c r="AI21" i="10"/>
  <c r="AD27" i="10"/>
  <c r="AR35" i="10"/>
  <c r="S13" i="10"/>
  <c r="AJ32" i="10"/>
  <c r="AH30" i="10"/>
  <c r="Q46" i="10"/>
  <c r="AC25" i="10"/>
  <c r="H33" i="10"/>
  <c r="AD45" i="10"/>
  <c r="AF44" i="10"/>
  <c r="AS24" i="10"/>
  <c r="J23" i="10"/>
  <c r="Y47" i="10"/>
  <c r="AI18" i="10"/>
  <c r="N23" i="10"/>
  <c r="BB28" i="10"/>
  <c r="AF17" i="10"/>
  <c r="AG23" i="10"/>
  <c r="AH14" i="10"/>
  <c r="S43" i="10"/>
  <c r="AO31" i="10"/>
  <c r="AV29" i="10"/>
  <c r="D14" i="10"/>
  <c r="AB44" i="10"/>
  <c r="AG43" i="10"/>
  <c r="AN34" i="10"/>
  <c r="AT27" i="10"/>
  <c r="D45" i="10"/>
  <c r="F40" i="10"/>
  <c r="F50" i="10"/>
  <c r="M12" i="10"/>
  <c r="AA10" i="10"/>
  <c r="E35" i="10"/>
  <c r="AW38" i="10"/>
  <c r="O32" i="10"/>
  <c r="N41" i="10"/>
  <c r="AM35" i="10"/>
  <c r="AY24" i="10"/>
  <c r="O44" i="10"/>
  <c r="J42" i="10"/>
  <c r="AX43" i="10"/>
  <c r="U11" i="10"/>
  <c r="AY21" i="10"/>
  <c r="U21" i="10"/>
  <c r="S41" i="10"/>
  <c r="K33" i="10"/>
  <c r="AC41" i="10"/>
  <c r="N48" i="10"/>
  <c r="AF42" i="10"/>
  <c r="AV19" i="10"/>
  <c r="W46" i="10"/>
  <c r="AG25" i="10"/>
  <c r="AI25" i="10"/>
  <c r="AO10" i="10"/>
  <c r="AD49" i="10"/>
  <c r="Q45" i="10"/>
  <c r="L36" i="10"/>
  <c r="C17" i="10"/>
  <c r="F44" i="10"/>
  <c r="AG48" i="10"/>
  <c r="L14" i="10"/>
  <c r="AV48" i="10"/>
  <c r="AK40" i="10"/>
  <c r="H21" i="10"/>
  <c r="K23" i="10"/>
  <c r="E49" i="10"/>
  <c r="G38" i="10"/>
  <c r="AO50" i="10"/>
  <c r="AM48" i="10"/>
  <c r="I12" i="10"/>
  <c r="AY46" i="10"/>
  <c r="U47" i="10"/>
  <c r="AP12" i="10"/>
  <c r="AZ41" i="10"/>
  <c r="X11" i="10"/>
  <c r="R22" i="10"/>
  <c r="AI20" i="10"/>
  <c r="I10" i="10"/>
  <c r="J11" i="10"/>
  <c r="H41" i="10"/>
  <c r="AN40" i="10"/>
  <c r="Z18" i="10"/>
  <c r="AJ49" i="10"/>
  <c r="AE12" i="10"/>
  <c r="S47" i="10"/>
  <c r="U43" i="10"/>
  <c r="Z33" i="10"/>
  <c r="Q50" i="10"/>
  <c r="AD25" i="10"/>
  <c r="AU14" i="10"/>
  <c r="F46" i="10"/>
  <c r="AZ43" i="10"/>
  <c r="L28" i="10"/>
  <c r="AA27" i="10"/>
  <c r="I14" i="10"/>
  <c r="AS14" i="10"/>
  <c r="C21" i="10"/>
  <c r="AS36" i="10"/>
  <c r="D43" i="10"/>
  <c r="I29" i="10"/>
  <c r="AL20" i="10"/>
  <c r="G39" i="10"/>
  <c r="T12" i="10"/>
  <c r="AX50" i="10"/>
  <c r="AD47" i="10"/>
  <c r="AM20" i="10"/>
  <c r="Z10" i="10"/>
  <c r="N37" i="10"/>
  <c r="P14" i="10"/>
  <c r="AA34" i="10"/>
  <c r="AK37" i="10"/>
  <c r="Y33" i="10"/>
  <c r="H12" i="10"/>
  <c r="AK23" i="10"/>
  <c r="AV40" i="10"/>
  <c r="N26" i="10"/>
  <c r="M44" i="10"/>
  <c r="AL33" i="10"/>
  <c r="AG18" i="10"/>
  <c r="X47" i="10"/>
  <c r="V29" i="10"/>
  <c r="Q41" i="10"/>
  <c r="AI14" i="10"/>
  <c r="AQ24" i="10"/>
  <c r="AH29" i="10"/>
  <c r="V44" i="10"/>
  <c r="O20" i="10"/>
  <c r="AX44" i="10"/>
  <c r="AU46" i="10"/>
  <c r="AA15" i="10"/>
  <c r="P31" i="10"/>
  <c r="V30" i="10"/>
  <c r="AM15" i="10"/>
  <c r="W32" i="10"/>
  <c r="AT38" i="10"/>
  <c r="E44" i="10"/>
  <c r="Q43" i="10"/>
  <c r="AW44" i="10"/>
  <c r="W23" i="10"/>
  <c r="M14" i="10"/>
  <c r="T18" i="10"/>
  <c r="AX47" i="10"/>
  <c r="AV50" i="10"/>
  <c r="AV35" i="10"/>
  <c r="D20" i="10"/>
  <c r="AZ20" i="10"/>
  <c r="AB29" i="10"/>
  <c r="AW23" i="10"/>
  <c r="O46" i="10"/>
  <c r="AX34" i="10"/>
  <c r="AO18" i="10"/>
  <c r="AI23" i="10"/>
  <c r="Y49" i="10"/>
  <c r="AS18" i="10"/>
  <c r="AT47" i="10"/>
  <c r="M20" i="10"/>
  <c r="U26" i="10"/>
  <c r="AF43" i="10"/>
  <c r="AX40" i="10"/>
  <c r="BA16" i="10"/>
  <c r="AE36" i="10"/>
  <c r="AH28" i="10"/>
  <c r="R42" i="10"/>
  <c r="O33" i="10"/>
  <c r="AJ50" i="10"/>
  <c r="F17" i="10"/>
  <c r="S19" i="10"/>
  <c r="AW31" i="10"/>
  <c r="L37" i="10"/>
  <c r="Q23" i="10"/>
  <c r="AZ46" i="10"/>
  <c r="BA44" i="10"/>
  <c r="AS12" i="10"/>
  <c r="AU41" i="10"/>
  <c r="E22" i="10"/>
  <c r="E18" i="10"/>
  <c r="AW24" i="10"/>
  <c r="W28" i="10"/>
  <c r="AS34" i="10"/>
  <c r="F12" i="10"/>
  <c r="C43" i="10"/>
  <c r="AF13" i="10"/>
  <c r="Z29" i="10"/>
  <c r="AE44" i="10"/>
  <c r="BA40" i="10"/>
  <c r="I18" i="10"/>
  <c r="U23" i="10"/>
  <c r="AK29" i="10"/>
  <c r="AM21" i="10"/>
  <c r="D44" i="10"/>
  <c r="G41" i="10"/>
  <c r="J37" i="10"/>
  <c r="AG35" i="10"/>
  <c r="S11" i="10"/>
  <c r="AA48" i="10"/>
  <c r="AP35" i="10"/>
  <c r="AS40" i="10"/>
  <c r="Z37" i="10"/>
  <c r="AJ20" i="10"/>
  <c r="AD44" i="10"/>
  <c r="M15" i="10"/>
  <c r="AG10" i="10"/>
  <c r="AJ41" i="10"/>
  <c r="S38" i="10"/>
  <c r="AN19" i="10"/>
  <c r="V38" i="10"/>
  <c r="AU23" i="10"/>
  <c r="AB19" i="10"/>
  <c r="Q13" i="10"/>
  <c r="C49" i="10"/>
  <c r="AY48" i="10"/>
  <c r="BB43" i="10"/>
  <c r="F27" i="10"/>
  <c r="AQ25" i="10"/>
  <c r="AT49" i="10"/>
  <c r="BB44" i="10"/>
  <c r="AG24" i="10"/>
  <c r="C12" i="10"/>
  <c r="AX49" i="10"/>
  <c r="AY17" i="10"/>
  <c r="L47" i="10"/>
  <c r="AK46" i="10"/>
  <c r="C18" i="10"/>
  <c r="AJ39" i="10"/>
  <c r="AQ33" i="10"/>
  <c r="L26" i="10"/>
  <c r="AV49" i="10"/>
  <c r="AP18" i="10"/>
  <c r="W15" i="10"/>
  <c r="BB29" i="10"/>
  <c r="AN15" i="10"/>
  <c r="O49" i="10"/>
  <c r="AV42" i="10"/>
  <c r="O25" i="10"/>
  <c r="L17" i="10"/>
  <c r="AM14" i="10"/>
  <c r="C29" i="10"/>
  <c r="N34" i="10"/>
  <c r="R43" i="10"/>
  <c r="AN16" i="10"/>
  <c r="F28" i="10"/>
  <c r="AM32" i="10"/>
  <c r="R41" i="10"/>
  <c r="N44" i="10"/>
  <c r="AL35" i="10"/>
  <c r="AY11" i="10"/>
  <c r="H22" i="10"/>
  <c r="G11" i="10"/>
  <c r="G17" i="10"/>
  <c r="AU22" i="10"/>
  <c r="AP47" i="10"/>
  <c r="AC20" i="10"/>
  <c r="L35" i="10"/>
  <c r="AL48" i="10"/>
  <c r="AZ30" i="10"/>
  <c r="N47" i="10"/>
  <c r="U24" i="10"/>
  <c r="P29" i="10"/>
  <c r="E34" i="10"/>
  <c r="M23" i="10"/>
  <c r="I11" i="10"/>
  <c r="AO13" i="10"/>
  <c r="O17" i="10"/>
  <c r="AZ14" i="10"/>
  <c r="Z30" i="10"/>
  <c r="AB31" i="10"/>
  <c r="P44" i="10"/>
  <c r="X37" i="10"/>
  <c r="L48" i="10"/>
  <c r="AL46" i="10"/>
  <c r="H49" i="10"/>
  <c r="AN32" i="10"/>
  <c r="X33" i="10"/>
  <c r="AT22" i="10"/>
  <c r="L10" i="10"/>
  <c r="AW40" i="10"/>
  <c r="W47" i="10"/>
  <c r="Y23" i="10"/>
  <c r="AU33" i="10"/>
  <c r="AA44" i="10"/>
  <c r="M40" i="10"/>
  <c r="D23" i="10"/>
  <c r="Q47" i="10"/>
  <c r="E25" i="10"/>
  <c r="L46" i="10"/>
  <c r="AF49" i="10"/>
  <c r="AL30" i="10"/>
  <c r="V13" i="10"/>
  <c r="BA25" i="10"/>
  <c r="J34" i="10"/>
  <c r="AF22" i="10"/>
  <c r="J10" i="10"/>
  <c r="T32" i="10"/>
  <c r="S33" i="10"/>
  <c r="M18" i="10"/>
  <c r="U45" i="10"/>
  <c r="AO41" i="10"/>
  <c r="U13" i="10"/>
  <c r="AS39" i="10"/>
  <c r="F35" i="10"/>
  <c r="W26" i="10"/>
  <c r="M22" i="10"/>
  <c r="AD42" i="10"/>
  <c r="AO43" i="10"/>
  <c r="AU21" i="10"/>
  <c r="C23" i="10"/>
  <c r="I40" i="10"/>
  <c r="M43" i="10"/>
  <c r="X30" i="10"/>
  <c r="F41" i="10"/>
  <c r="I30" i="10"/>
  <c r="S37" i="10"/>
  <c r="AJ33" i="10"/>
  <c r="AM49" i="10"/>
  <c r="AO46" i="10"/>
  <c r="AD20" i="10"/>
  <c r="AP39" i="10"/>
  <c r="AJ30" i="10"/>
  <c r="AA12" i="10"/>
  <c r="R46" i="10"/>
  <c r="G22" i="10"/>
  <c r="C34" i="10"/>
  <c r="AN29" i="10"/>
  <c r="C48" i="10"/>
  <c r="E36" i="10"/>
  <c r="Z47" i="10"/>
  <c r="AI41" i="10"/>
  <c r="AQ11" i="10"/>
  <c r="AM22" i="10"/>
  <c r="AZ26" i="10"/>
  <c r="AL44" i="10"/>
  <c r="O35" i="10"/>
  <c r="AN28" i="10"/>
  <c r="D33" i="10"/>
  <c r="N29" i="10"/>
  <c r="AQ13" i="10"/>
  <c r="AA30" i="10"/>
  <c r="L19" i="10"/>
  <c r="AT13" i="10"/>
  <c r="AT39" i="10"/>
  <c r="AX32" i="10"/>
  <c r="T48" i="10"/>
  <c r="AK50" i="10"/>
  <c r="AB24" i="10"/>
  <c r="BA11" i="10"/>
  <c r="AP43" i="10"/>
  <c r="AO28" i="10"/>
  <c r="AX13" i="10"/>
  <c r="Y21" i="10"/>
  <c r="AE48" i="10"/>
  <c r="R25" i="10"/>
  <c r="H17" i="10"/>
  <c r="AA38" i="10"/>
  <c r="BB50" i="10"/>
  <c r="U41" i="10"/>
  <c r="AV15" i="10"/>
  <c r="H11" i="10"/>
  <c r="AA14" i="10"/>
  <c r="D37" i="10"/>
  <c r="G36" i="10"/>
  <c r="BA30" i="10"/>
  <c r="V27" i="10"/>
  <c r="AE37" i="10"/>
  <c r="L44" i="10"/>
  <c r="U33" i="10"/>
  <c r="AZ35" i="10"/>
  <c r="Y41" i="10"/>
  <c r="X27" i="10"/>
  <c r="Z48" i="10"/>
  <c r="AQ30" i="10"/>
  <c r="AT45" i="10"/>
  <c r="M35" i="10"/>
  <c r="AY31" i="10"/>
  <c r="AZ34" i="10"/>
  <c r="AR26" i="10"/>
  <c r="N18" i="10"/>
  <c r="T43" i="10"/>
  <c r="O43" i="10"/>
  <c r="J13" i="10"/>
  <c r="BB38" i="10"/>
  <c r="C47" i="10"/>
  <c r="BB39" i="10"/>
  <c r="AX12" i="10"/>
  <c r="P40" i="10"/>
  <c r="AG38" i="10"/>
  <c r="AM39" i="10"/>
  <c r="F38" i="10"/>
  <c r="AU50" i="10"/>
  <c r="AJ16" i="10"/>
  <c r="AS45" i="10"/>
  <c r="AJ12" i="10"/>
  <c r="Y28" i="10"/>
  <c r="AJ28" i="10"/>
  <c r="AZ47" i="10"/>
  <c r="AA22" i="10"/>
  <c r="E31" i="10"/>
  <c r="AW18" i="10"/>
  <c r="Y38" i="10"/>
  <c r="P35" i="10"/>
  <c r="AW35" i="10"/>
  <c r="AC42" i="10"/>
  <c r="I19" i="10"/>
  <c r="AX31" i="10"/>
  <c r="M25" i="10"/>
  <c r="AJ19" i="10"/>
  <c r="D28" i="10"/>
  <c r="AN46" i="10"/>
  <c r="D36" i="10"/>
  <c r="AP28" i="10"/>
  <c r="AB28" i="10"/>
  <c r="AL38" i="10"/>
  <c r="AR45" i="10"/>
  <c r="W18" i="10"/>
  <c r="AN47" i="10"/>
  <c r="AR29" i="10"/>
  <c r="K41" i="10"/>
  <c r="AC11" i="10"/>
  <c r="V26" i="10"/>
  <c r="AN22" i="10"/>
  <c r="AG39" i="10"/>
  <c r="V18" i="10"/>
  <c r="D15" i="10"/>
  <c r="AB25" i="10"/>
  <c r="D26" i="10"/>
  <c r="S22" i="10"/>
  <c r="K26" i="10"/>
  <c r="AL39" i="10"/>
  <c r="P19" i="10"/>
  <c r="N32" i="10"/>
  <c r="L16" i="10"/>
  <c r="AC24" i="10"/>
  <c r="N20" i="10"/>
  <c r="F22" i="10"/>
  <c r="AM38" i="10"/>
  <c r="AJ11" i="10"/>
  <c r="AO44" i="10"/>
  <c r="AI28" i="10"/>
  <c r="AX19" i="10"/>
  <c r="I22" i="10"/>
  <c r="AO35" i="10"/>
  <c r="P13" i="10"/>
  <c r="S35" i="10"/>
  <c r="Q15" i="10"/>
  <c r="W14" i="10"/>
  <c r="AK18" i="10"/>
  <c r="S29" i="10"/>
  <c r="N28" i="10"/>
  <c r="AF41" i="10"/>
  <c r="AZ25" i="10"/>
  <c r="BA33" i="10"/>
  <c r="AP50" i="10"/>
  <c r="AD30" i="10"/>
  <c r="Z23" i="10"/>
  <c r="AL49" i="10"/>
  <c r="AE38" i="10"/>
  <c r="AV33" i="10"/>
  <c r="AG21" i="10"/>
  <c r="AL31" i="10"/>
  <c r="AT29" i="10"/>
  <c r="AX11" i="10"/>
  <c r="AA21" i="10"/>
  <c r="BB14" i="10"/>
  <c r="AC17" i="10"/>
  <c r="AW43" i="10"/>
  <c r="N38" i="10"/>
  <c r="K47" i="10"/>
  <c r="X14" i="10"/>
  <c r="BB21" i="10"/>
  <c r="AS20" i="10"/>
  <c r="AP44" i="10"/>
  <c r="W12" i="10"/>
  <c r="L40" i="10"/>
  <c r="E29" i="10"/>
  <c r="AQ15" i="10"/>
  <c r="Z19" i="10"/>
  <c r="AW30" i="10"/>
  <c r="AT44" i="10"/>
  <c r="E38" i="10"/>
  <c r="J48" i="10"/>
  <c r="U44" i="10"/>
  <c r="O37" i="10"/>
  <c r="P21" i="10"/>
  <c r="BB17" i="10"/>
  <c r="Y39" i="10"/>
  <c r="R14" i="10"/>
  <c r="S15" i="10"/>
  <c r="F18" i="10"/>
  <c r="AT23" i="10"/>
  <c r="Y11" i="10"/>
  <c r="AY40" i="10"/>
  <c r="AU13" i="10"/>
  <c r="Y32" i="10"/>
  <c r="G44" i="10"/>
  <c r="J40" i="10"/>
  <c r="AX22" i="10"/>
  <c r="F21" i="10"/>
  <c r="AX20" i="10"/>
  <c r="C31" i="10"/>
  <c r="AL25" i="10"/>
  <c r="AA40" i="10"/>
  <c r="L42" i="10"/>
  <c r="AP33" i="10"/>
  <c r="C20" i="10"/>
  <c r="X34" i="10"/>
  <c r="P17" i="10"/>
  <c r="AB35" i="10"/>
  <c r="R48" i="10"/>
  <c r="F31" i="10"/>
  <c r="Y18" i="10"/>
  <c r="I48" i="10"/>
  <c r="AL12" i="10"/>
  <c r="T37" i="10"/>
  <c r="AE23" i="10"/>
  <c r="AR37" i="10"/>
  <c r="AZ31" i="10"/>
  <c r="AN39" i="10"/>
  <c r="D16" i="10"/>
  <c r="BB42" i="10"/>
  <c r="AY45" i="10"/>
  <c r="J39" i="10"/>
  <c r="Q26" i="10"/>
  <c r="V14" i="10"/>
  <c r="K18" i="10"/>
  <c r="AX15" i="10"/>
  <c r="AL24" i="10"/>
  <c r="AU34" i="10"/>
  <c r="AQ14" i="10"/>
  <c r="AY41" i="10"/>
  <c r="X24" i="10"/>
  <c r="AN42" i="10"/>
  <c r="AD33" i="10"/>
  <c r="BA10" i="10"/>
  <c r="J35" i="10"/>
  <c r="AH20" i="10"/>
  <c r="E43" i="10"/>
  <c r="G28" i="10"/>
  <c r="AS38" i="10"/>
  <c r="BA15" i="10"/>
  <c r="G24" i="10"/>
  <c r="T41" i="10"/>
  <c r="AM36" i="10"/>
  <c r="AI38" i="10"/>
  <c r="H25" i="10"/>
  <c r="Y20" i="10"/>
  <c r="AB13" i="10"/>
  <c r="H24" i="10"/>
  <c r="AT17" i="10"/>
  <c r="V32" i="10"/>
  <c r="U22" i="10"/>
  <c r="AP32" i="10"/>
  <c r="X44" i="10"/>
  <c r="AA45" i="10"/>
  <c r="S25" i="10"/>
  <c r="C13" i="10"/>
  <c r="AX36" i="10"/>
  <c r="AW10" i="10"/>
  <c r="P15" i="10"/>
  <c r="V33" i="10"/>
  <c r="U42" i="10"/>
  <c r="H13" i="10"/>
  <c r="K16" i="10"/>
  <c r="AS21" i="10"/>
  <c r="Z14" i="10"/>
  <c r="O36" i="10"/>
  <c r="AS35" i="10"/>
  <c r="E39" i="10"/>
  <c r="Z42" i="10"/>
  <c r="N24" i="10"/>
  <c r="AH27" i="10"/>
  <c r="L45" i="10"/>
  <c r="G10" i="10"/>
  <c r="AI48" i="10"/>
  <c r="AJ27" i="10"/>
  <c r="BB34" i="10"/>
  <c r="Z39" i="10"/>
  <c r="Q27" i="10"/>
  <c r="AI17" i="10"/>
  <c r="N43" i="10"/>
  <c r="X36" i="10"/>
  <c r="X17" i="10"/>
  <c r="AU10" i="10"/>
  <c r="AJ25" i="10"/>
  <c r="P39" i="10"/>
  <c r="AD16" i="10"/>
  <c r="AM10" i="10"/>
  <c r="L38" i="10"/>
  <c r="P11" i="10"/>
  <c r="AY34" i="10"/>
  <c r="S20" i="10"/>
  <c r="L31" i="10"/>
  <c r="M39" i="10"/>
  <c r="Q19" i="10"/>
  <c r="S46" i="10"/>
  <c r="AI34" i="10"/>
  <c r="Y43" i="10"/>
  <c r="AG20" i="10"/>
  <c r="Q39" i="10"/>
  <c r="S32" i="10"/>
  <c r="O18" i="10"/>
  <c r="AF18" i="10"/>
  <c r="AO25" i="10"/>
  <c r="BB13" i="10"/>
  <c r="AN14" i="10"/>
  <c r="M45" i="10"/>
  <c r="AR16" i="10"/>
  <c r="K14" i="10"/>
  <c r="AG13" i="10"/>
  <c r="E26" i="10"/>
  <c r="S12" i="10"/>
  <c r="Q14" i="10"/>
  <c r="AM42" i="10"/>
  <c r="AB37" i="10"/>
  <c r="V20" i="10"/>
  <c r="AG41" i="10"/>
  <c r="AA36" i="10"/>
  <c r="M47" i="10"/>
  <c r="P46" i="10"/>
  <c r="AV31" i="10"/>
  <c r="M10" i="10"/>
  <c r="T16" i="10"/>
  <c r="AK48" i="10"/>
  <c r="R50" i="10"/>
  <c r="AF47" i="10"/>
  <c r="X50" i="10"/>
  <c r="AC23" i="10"/>
  <c r="J50" i="10"/>
  <c r="S10" i="10"/>
  <c r="AG47" i="10"/>
  <c r="AT10" i="10"/>
  <c r="P45" i="10"/>
  <c r="AP48" i="10"/>
  <c r="Q30" i="10"/>
  <c r="BB18" i="10"/>
  <c r="P43" i="10"/>
  <c r="C40" i="10"/>
  <c r="AO24" i="10"/>
  <c r="W48" i="10"/>
  <c r="H47" i="10"/>
  <c r="AB33" i="10"/>
  <c r="AU20" i="10"/>
  <c r="P36" i="10"/>
  <c r="BA38" i="10"/>
  <c r="AE42" i="10"/>
  <c r="S34" i="10"/>
  <c r="AU31" i="10"/>
  <c r="Y12" i="10"/>
  <c r="K21" i="10"/>
  <c r="BB37" i="10"/>
  <c r="AK44" i="10"/>
  <c r="T17" i="10"/>
  <c r="G50" i="10"/>
  <c r="AC22" i="10"/>
  <c r="AV45" i="10"/>
  <c r="AE29" i="10"/>
  <c r="N45" i="10"/>
  <c r="AW33" i="10"/>
  <c r="AG45" i="10"/>
  <c r="AQ47" i="10"/>
  <c r="AI50" i="10"/>
  <c r="E21" i="10"/>
  <c r="AD23" i="10"/>
  <c r="AR23" i="10"/>
  <c r="AB43" i="10"/>
  <c r="K12" i="10"/>
  <c r="Y50" i="10"/>
  <c r="AG33" i="10"/>
  <c r="U12" i="10"/>
  <c r="AB36" i="10"/>
  <c r="D22" i="10"/>
  <c r="M32" i="10"/>
  <c r="AX27" i="10"/>
  <c r="AK47" i="10"/>
  <c r="G25" i="10"/>
  <c r="AG28" i="10"/>
  <c r="BA42" i="10"/>
  <c r="AZ19" i="10"/>
  <c r="AM29" i="10"/>
  <c r="AX29" i="10"/>
  <c r="AN13" i="10"/>
  <c r="F49" i="10"/>
  <c r="Y26" i="10"/>
  <c r="AF40" i="10"/>
  <c r="O15" i="10"/>
  <c r="Q29" i="10"/>
  <c r="AQ35" i="10"/>
  <c r="BB30" i="10"/>
  <c r="M30" i="10"/>
  <c r="AX48" i="10"/>
  <c r="U32" i="10"/>
  <c r="Q48" i="10"/>
  <c r="AU36" i="10"/>
  <c r="AY35" i="10"/>
  <c r="AE32" i="10"/>
  <c r="K11" i="10"/>
  <c r="W21" i="10"/>
  <c r="AS33" i="10"/>
  <c r="AU16" i="10"/>
  <c r="K42" i="10"/>
  <c r="W13" i="10"/>
  <c r="W42" i="10"/>
  <c r="Z13" i="10"/>
  <c r="F37" i="10"/>
  <c r="AR32" i="10"/>
  <c r="AF10" i="10"/>
  <c r="AP10" i="10"/>
  <c r="AR28" i="10"/>
  <c r="C15" i="10"/>
  <c r="BA20" i="10"/>
  <c r="T29" i="10"/>
  <c r="AD46" i="10"/>
  <c r="AQ20" i="10"/>
  <c r="AT14" i="10"/>
  <c r="AH42" i="10"/>
  <c r="V11" i="10"/>
  <c r="C38" i="10"/>
  <c r="M16" i="10"/>
  <c r="AJ22" i="10"/>
  <c r="T47" i="10"/>
  <c r="AZ22" i="10"/>
  <c r="AW27" i="10"/>
  <c r="AQ40" i="10"/>
  <c r="U35" i="10"/>
  <c r="AX35" i="10"/>
  <c r="L29" i="10"/>
  <c r="S42" i="10"/>
  <c r="AR20" i="10"/>
  <c r="AM41" i="10"/>
  <c r="AT31" i="10"/>
  <c r="AU29" i="10"/>
  <c r="T19" i="10"/>
  <c r="AE46" i="10"/>
  <c r="C50" i="10"/>
  <c r="AO11" i="10"/>
  <c r="AB39" i="10"/>
  <c r="AC15" i="10"/>
  <c r="O47" i="10"/>
  <c r="V24" i="10"/>
  <c r="AK33" i="10"/>
  <c r="AC44" i="10"/>
  <c r="AS43" i="10"/>
  <c r="AH37" i="10"/>
  <c r="AV26" i="10"/>
  <c r="AI10" i="10"/>
  <c r="AF27" i="10"/>
  <c r="T26" i="10"/>
  <c r="AH40" i="10"/>
  <c r="AH11" i="10"/>
  <c r="AE13" i="10"/>
  <c r="L32" i="10"/>
  <c r="U38" i="10"/>
  <c r="R26" i="10"/>
  <c r="P27" i="10"/>
  <c r="O34" i="10"/>
  <c r="AP41" i="10"/>
  <c r="BB32" i="10"/>
  <c r="F20" i="10"/>
  <c r="AY29" i="10"/>
  <c r="J29" i="10"/>
  <c r="AJ40" i="10"/>
  <c r="AD28" i="10"/>
  <c r="X21" i="10"/>
  <c r="AD12" i="10"/>
  <c r="AW28" i="10"/>
  <c r="I46" i="10"/>
  <c r="BB41" i="10"/>
  <c r="D31" i="10"/>
  <c r="S18" i="10"/>
  <c r="H38" i="10"/>
  <c r="AA39" i="10"/>
  <c r="W40" i="10"/>
  <c r="Z15" i="10"/>
  <c r="Q25" i="10"/>
  <c r="BA36" i="10"/>
  <c r="Z41" i="10"/>
  <c r="AL15" i="10"/>
  <c r="AK39" i="10"/>
  <c r="C16" i="10"/>
  <c r="AU32" i="10"/>
  <c r="X41" i="10"/>
  <c r="AH48" i="10"/>
  <c r="S14" i="10"/>
  <c r="BB33" i="10"/>
  <c r="H34" i="10"/>
  <c r="AV38" i="10"/>
  <c r="C37" i="10"/>
  <c r="U19" i="10"/>
  <c r="AY12" i="10"/>
  <c r="AU47" i="10"/>
  <c r="K10" i="10"/>
  <c r="AS44" i="10"/>
  <c r="Z21" i="10"/>
  <c r="G30" i="10"/>
  <c r="AM46" i="10"/>
  <c r="AU19" i="10"/>
  <c r="AC43" i="10"/>
  <c r="K13" i="10"/>
  <c r="AT40" i="10"/>
  <c r="V19" i="10"/>
  <c r="I42" i="10"/>
  <c r="G29" i="10"/>
  <c r="AC14" i="10"/>
  <c r="Q33" i="10"/>
  <c r="AB12" i="10"/>
  <c r="AO45" i="10"/>
  <c r="G18" i="10"/>
  <c r="J17" i="10"/>
  <c r="AG11" i="10"/>
  <c r="E48" i="10"/>
  <c r="X49" i="10"/>
  <c r="AB21" i="10"/>
  <c r="AX33" i="10"/>
  <c r="AI26" i="10"/>
  <c r="AP34" i="10"/>
  <c r="AE40" i="10"/>
  <c r="AT21" i="10"/>
  <c r="AI27" i="10"/>
  <c r="AE25" i="10"/>
  <c r="AC49" i="10"/>
  <c r="H18" i="10"/>
  <c r="AE27" i="10"/>
  <c r="F32" i="10"/>
  <c r="AE16" i="10"/>
  <c r="K48" i="10"/>
  <c r="T42" i="10"/>
  <c r="R20" i="10"/>
  <c r="AM45" i="10"/>
  <c r="AY20" i="10"/>
  <c r="U25" i="10"/>
  <c r="AX41" i="10"/>
  <c r="AE15" i="10"/>
  <c r="AU11" i="10"/>
  <c r="K27" i="10"/>
  <c r="R21" i="10"/>
  <c r="I41" i="10"/>
  <c r="AA26" i="10"/>
  <c r="AB15" i="10"/>
  <c r="N30" i="10"/>
  <c r="AW45" i="10"/>
  <c r="G48" i="10"/>
  <c r="L30" i="10"/>
  <c r="K46" i="10"/>
  <c r="AN43" i="10"/>
  <c r="AX46" i="10"/>
  <c r="D49" i="10"/>
  <c r="C14" i="10"/>
  <c r="T25" i="10"/>
  <c r="AG37" i="10"/>
  <c r="AN25" i="10"/>
  <c r="I27" i="10"/>
  <c r="AL13" i="10"/>
  <c r="AT48" i="10"/>
  <c r="AA46" i="10"/>
  <c r="BB22" i="10"/>
  <c r="AI11" i="10"/>
  <c r="Z43" i="10"/>
  <c r="AM50" i="10"/>
  <c r="AQ36" i="10"/>
  <c r="O11" i="10"/>
  <c r="F26" i="10"/>
  <c r="D46" i="10"/>
  <c r="O24" i="10"/>
  <c r="AE33" i="10"/>
  <c r="AT46" i="10"/>
  <c r="AV44" i="10"/>
  <c r="AF34" i="10"/>
  <c r="AS48" i="10"/>
  <c r="AV20" i="10"/>
  <c r="V28" i="10"/>
  <c r="AV16" i="10"/>
  <c r="AP46" i="10"/>
  <c r="V50" i="10"/>
  <c r="Y31" i="10"/>
  <c r="N19" i="10"/>
  <c r="AC19" i="10"/>
  <c r="Z11" i="10"/>
  <c r="AL47" i="10"/>
  <c r="AA31" i="10"/>
  <c r="G32" i="10"/>
  <c r="BB15" i="10"/>
  <c r="M29" i="10"/>
  <c r="V46" i="10"/>
  <c r="AP26" i="10"/>
  <c r="AI29" i="10"/>
  <c r="AS49" i="10"/>
  <c r="AX23" i="10"/>
  <c r="L41" i="10"/>
  <c r="AO22" i="10"/>
  <c r="AQ45" i="10"/>
  <c r="AS11" i="10"/>
  <c r="AL26" i="10"/>
  <c r="AI37" i="10"/>
  <c r="N12" i="10"/>
  <c r="N50" i="10"/>
  <c r="AA42" i="10"/>
  <c r="AC50" i="10"/>
  <c r="AL29" i="10"/>
  <c r="AM13" i="10"/>
  <c r="Y19" i="10"/>
  <c r="I33" i="10"/>
  <c r="AF12" i="10"/>
  <c r="AE14" i="10"/>
  <c r="AW25" i="10"/>
  <c r="Z50" i="10"/>
  <c r="X32" i="10"/>
  <c r="AR11" i="10"/>
  <c r="Q16" i="10"/>
  <c r="E11" i="10"/>
  <c r="AK14" i="10"/>
  <c r="P37" i="10"/>
  <c r="AO30" i="10"/>
  <c r="N22" i="10"/>
  <c r="AG46" i="10"/>
  <c r="AQ29" i="10"/>
  <c r="A9" i="10"/>
  <c r="F23" i="10"/>
  <c r="AG22" i="10"/>
  <c r="F11" i="10"/>
  <c r="AK10" i="10"/>
  <c r="AC45" i="10"/>
  <c r="P18" i="10"/>
  <c r="AJ45" i="10"/>
  <c r="K32" i="10"/>
  <c r="J19" i="10"/>
  <c r="I23" i="10"/>
  <c r="AF26" i="10"/>
  <c r="AZ38" i="10"/>
  <c r="V21" i="10"/>
  <c r="AL34" i="10"/>
  <c r="BA43" i="10"/>
  <c r="AO49" i="10"/>
  <c r="AV22" i="10"/>
  <c r="Y15" i="10"/>
  <c r="AI32" i="10"/>
  <c r="E20" i="10"/>
  <c r="I35" i="10"/>
  <c r="AZ10" i="10"/>
  <c r="U17" i="10"/>
  <c r="AW41" i="10"/>
  <c r="AT41" i="10"/>
  <c r="AE35" i="10"/>
  <c r="G31" i="10"/>
  <c r="BB49" i="10"/>
  <c r="AH31" i="10"/>
  <c r="AC18" i="10"/>
  <c r="S36" i="10"/>
  <c r="T21" i="10"/>
  <c r="N27" i="10"/>
  <c r="V35" i="10"/>
  <c r="P38" i="10"/>
  <c r="AH33" i="10"/>
  <c r="AY36" i="10"/>
  <c r="AB45" i="10"/>
  <c r="AB34" i="10"/>
  <c r="R29" i="10"/>
  <c r="AG36" i="10"/>
  <c r="H48" i="10"/>
  <c r="V23" i="10"/>
  <c r="D35" i="10"/>
  <c r="AP22" i="10"/>
  <c r="K22" i="10"/>
  <c r="AP29" i="10"/>
  <c r="AD26" i="10"/>
  <c r="M36" i="10"/>
  <c r="AG15" i="10"/>
  <c r="AL27" i="10"/>
  <c r="AK35" i="10"/>
  <c r="AM23" i="10"/>
  <c r="AS23" i="10"/>
  <c r="H50" i="10"/>
  <c r="AI24" i="10"/>
  <c r="AR13" i="10"/>
  <c r="BA49" i="10"/>
  <c r="R37" i="10"/>
  <c r="E15" i="10"/>
  <c r="S16" i="10"/>
  <c r="BB31" i="10"/>
  <c r="H27" i="10"/>
  <c r="D17" i="10"/>
  <c r="AU37" i="10"/>
  <c r="Z25" i="10"/>
  <c r="AU12" i="10"/>
  <c r="Z28" i="10"/>
  <c r="U34" i="10"/>
  <c r="Q42" i="10"/>
  <c r="W17" i="10"/>
  <c r="O16" i="10"/>
  <c r="J14" i="10"/>
  <c r="AI39" i="10"/>
  <c r="AB20" i="10"/>
  <c r="G49" i="10"/>
  <c r="AP20" i="10"/>
  <c r="C36" i="10"/>
  <c r="J21" i="10"/>
  <c r="AT16" i="10"/>
  <c r="C32" i="10"/>
  <c r="V41" i="10"/>
  <c r="AY47" i="10"/>
  <c r="AL28" i="10"/>
  <c r="AM16" i="10"/>
  <c r="AT15" i="10"/>
  <c r="AO39" i="10"/>
  <c r="AD34" i="10"/>
  <c r="AB17" i="10"/>
  <c r="Z26" i="10"/>
  <c r="AM34" i="10"/>
  <c r="AI49" i="10"/>
  <c r="AJ29" i="10"/>
  <c r="AY15" i="10"/>
  <c r="AC32" i="10"/>
  <c r="L24" i="10"/>
  <c r="E27" i="10"/>
  <c r="Y29" i="10"/>
  <c r="AA28" i="10"/>
  <c r="D32" i="10"/>
  <c r="AA29" i="10"/>
  <c r="P49" i="10"/>
  <c r="BA31" i="10"/>
  <c r="AH15" i="10"/>
  <c r="J41" i="10"/>
  <c r="AV13" i="10"/>
  <c r="AB46" i="10"/>
  <c r="E46" i="10"/>
  <c r="AW39" i="10"/>
  <c r="AP30" i="10"/>
  <c r="AE50" i="10"/>
  <c r="R17" i="10"/>
  <c r="N17" i="10"/>
  <c r="C27" i="10"/>
  <c r="AN23" i="10"/>
  <c r="AV43" i="10"/>
  <c r="K30" i="10"/>
  <c r="AC36" i="10"/>
  <c r="I50" i="10"/>
  <c r="AQ18" i="10"/>
  <c r="V42" i="10"/>
  <c r="K28" i="10"/>
  <c r="AW49" i="10"/>
  <c r="AL18" i="10"/>
  <c r="I16" i="10"/>
  <c r="P12" i="10"/>
  <c r="AT30" i="10"/>
  <c r="AK11" i="10"/>
  <c r="O14" i="10"/>
  <c r="X48" i="10"/>
  <c r="AL41" i="10"/>
  <c r="AG49" i="10"/>
  <c r="T38" i="10"/>
  <c r="AJ44" i="10"/>
  <c r="N15" i="10"/>
  <c r="D27" i="10"/>
  <c r="X20" i="10"/>
  <c r="AC28" i="10"/>
  <c r="S30" i="10"/>
  <c r="O39" i="10"/>
  <c r="G46" i="10"/>
  <c r="AN12" i="10"/>
  <c r="Z45" i="10"/>
  <c r="O38" i="10"/>
  <c r="AW37" i="10"/>
  <c r="AX25" i="10"/>
  <c r="AO47" i="10"/>
  <c r="I15" i="10"/>
  <c r="K37" i="10"/>
  <c r="K17" i="10"/>
  <c r="H14" i="10"/>
  <c r="AS28" i="10"/>
  <c r="AB23" i="10"/>
  <c r="AX37" i="10"/>
  <c r="U37" i="10"/>
  <c r="AP14" i="10"/>
  <c r="AV25" i="10"/>
  <c r="U20" i="10"/>
  <c r="AN36" i="10"/>
  <c r="AM12" i="10"/>
  <c r="AU30" i="10"/>
  <c r="R18" i="10"/>
  <c r="AO21" i="10"/>
  <c r="W34" i="10"/>
  <c r="AB10" i="10"/>
  <c r="N16" i="10"/>
  <c r="U31" i="10"/>
  <c r="AS27" i="10"/>
  <c r="AU35" i="10"/>
  <c r="AT37" i="10"/>
  <c r="G26" i="10"/>
  <c r="AQ32" i="10"/>
  <c r="G37" i="10"/>
  <c r="L20" i="10"/>
  <c r="BB19" i="10"/>
  <c r="AJ24" i="10"/>
  <c r="Q44" i="10"/>
  <c r="AQ19" i="10"/>
  <c r="N14" i="10"/>
  <c r="AK25" i="10"/>
  <c r="AK45" i="10"/>
  <c r="AQ31" i="10"/>
  <c r="S44" i="10"/>
  <c r="AZ49" i="10"/>
  <c r="N25" i="10"/>
  <c r="AV46" i="10"/>
  <c r="AJ36" i="10"/>
  <c r="AU49" i="10"/>
  <c r="J12" i="10"/>
  <c r="AS30" i="10"/>
  <c r="AD31" i="10"/>
  <c r="Y16" i="10"/>
  <c r="H15" i="10"/>
  <c r="BB24" i="10"/>
  <c r="AU48" i="10"/>
  <c r="Y44" i="10"/>
  <c r="AN45" i="10"/>
  <c r="AK13" i="10"/>
  <c r="BB16" i="10"/>
  <c r="AR22" i="10"/>
  <c r="W36" i="10"/>
  <c r="AH44" i="10"/>
  <c r="U18" i="10"/>
  <c r="AB32" i="10"/>
  <c r="AO17" i="10"/>
  <c r="AP19" i="10"/>
  <c r="V12" i="10"/>
  <c r="AF46" i="10"/>
  <c r="Z49" i="10"/>
  <c r="AA37" i="10"/>
  <c r="G35" i="10"/>
  <c r="AT28" i="10"/>
  <c r="AJ26" i="10"/>
  <c r="C45" i="10"/>
  <c r="I37" i="10"/>
  <c r="M17" i="10"/>
  <c r="AX45" i="10"/>
  <c r="AC46" i="10"/>
  <c r="AO26" i="10"/>
  <c r="H10" i="10"/>
  <c r="G23" i="10"/>
  <c r="AU26" i="10"/>
  <c r="AX16" i="10"/>
  <c r="AE30" i="10"/>
  <c r="Y10" i="10"/>
  <c r="X29" i="10"/>
  <c r="G15" i="10"/>
  <c r="AY44" i="10"/>
  <c r="AA43" i="10"/>
  <c r="AK36" i="10"/>
  <c r="AF19" i="10"/>
  <c r="AD17" i="10"/>
  <c r="AW50" i="10"/>
  <c r="AS25" i="10"/>
  <c r="P47" i="10"/>
  <c r="Q20" i="10"/>
  <c r="AW17" i="10"/>
  <c r="BA17" i="10"/>
  <c r="O26" i="10"/>
  <c r="V36" i="10"/>
  <c r="BB10" i="10"/>
  <c r="C46" i="10"/>
  <c r="AA24" i="10"/>
  <c r="X40" i="10"/>
  <c r="AA47" i="10"/>
  <c r="AJ38" i="10"/>
  <c r="AU45" i="10"/>
  <c r="O22" i="10"/>
  <c r="S23" i="10"/>
  <c r="F39" i="10"/>
  <c r="BB46" i="10"/>
  <c r="AO14" i="10"/>
  <c r="AT33" i="10"/>
  <c r="H39" i="10"/>
  <c r="AW13" i="10"/>
  <c r="AY37" i="10"/>
  <c r="G45" i="10"/>
  <c r="I49" i="10"/>
  <c r="AC27" i="10"/>
  <c r="AO33" i="10"/>
  <c r="AG30" i="10"/>
  <c r="BA24" i="10"/>
  <c r="F43" i="10"/>
  <c r="AF14" i="10"/>
  <c r="C41" i="10"/>
  <c r="AR44" i="10"/>
  <c r="R38" i="10"/>
  <c r="U36" i="10"/>
  <c r="AB49" i="10"/>
  <c r="S48" i="10"/>
  <c r="AH19" i="10"/>
  <c r="E32" i="10"/>
  <c r="W33" i="10"/>
  <c r="AM37" i="10"/>
  <c r="N33" i="10"/>
  <c r="AD18" i="10"/>
  <c r="AI12" i="10"/>
  <c r="AH16" i="10"/>
  <c r="AW11" i="10"/>
  <c r="T22" i="10"/>
  <c r="AF16" i="10"/>
  <c r="D18" i="10"/>
  <c r="H40" i="10"/>
  <c r="C25" i="10"/>
  <c r="I24" i="10"/>
  <c r="Q21" i="10"/>
  <c r="AA49" i="10"/>
  <c r="T24" i="10"/>
  <c r="W37" i="10"/>
  <c r="AB18" i="10"/>
  <c r="AH45" i="10"/>
  <c r="T46" i="10"/>
  <c r="AJ15" i="10"/>
  <c r="R23" i="10"/>
  <c r="AR25" i="10"/>
  <c r="T28" i="10"/>
  <c r="F10" i="10"/>
  <c r="R32" i="10"/>
  <c r="H20" i="10"/>
  <c r="AX26" i="10"/>
  <c r="D29" i="10"/>
  <c r="AD35" i="10"/>
  <c r="AN41" i="10"/>
  <c r="AD10" i="10"/>
  <c r="AY10" i="10"/>
  <c r="U16" i="10"/>
  <c r="AG16" i="10"/>
  <c r="O21" i="10"/>
  <c r="AQ34" i="10"/>
  <c r="Z34" i="10"/>
  <c r="I20" i="10"/>
  <c r="J20" i="10"/>
  <c r="E23" i="10"/>
  <c r="AT107" i="10" a="1"/>
  <c r="AT107" i="10" s="1"/>
  <c r="AX106" i="10" a="1"/>
  <c r="AX106" i="10" s="1"/>
  <c r="R69" i="10" a="1"/>
  <c r="R69" i="10" s="1"/>
  <c r="AL72" i="10" a="1"/>
  <c r="AL72" i="10" s="1"/>
  <c r="U79" i="10" a="1"/>
  <c r="U79" i="10" s="1"/>
  <c r="Z90" i="10" a="1"/>
  <c r="Z90" i="10" s="1"/>
  <c r="V89" i="10" a="1"/>
  <c r="V89" i="10" s="1"/>
  <c r="C89" i="10" a="1"/>
  <c r="C89" i="10" s="1"/>
  <c r="E104" i="10" a="1"/>
  <c r="E104" i="10" s="1"/>
  <c r="F67" i="10" a="1"/>
  <c r="F67" i="10" s="1"/>
  <c r="P96" i="10" a="1"/>
  <c r="P96" i="10" s="1"/>
  <c r="F85" i="10" a="1"/>
  <c r="F85" i="10" s="1"/>
  <c r="AX73" i="10" a="1"/>
  <c r="AX73" i="10" s="1"/>
  <c r="AJ107" i="10" a="1"/>
  <c r="AJ107" i="10" s="1"/>
  <c r="AV89" i="10" a="1"/>
  <c r="AV89" i="10" s="1"/>
  <c r="R89" i="10" a="1"/>
  <c r="R89" i="10" s="1"/>
  <c r="AN107" i="10" a="1"/>
  <c r="AN107" i="10" s="1"/>
  <c r="AC72" i="10" a="1"/>
  <c r="AC72" i="10" s="1"/>
  <c r="G102" i="10" a="1"/>
  <c r="G102" i="10" s="1"/>
  <c r="AV72" i="10" a="1"/>
  <c r="AV72" i="10" s="1"/>
  <c r="M103" i="10" a="1"/>
  <c r="M103" i="10" s="1"/>
  <c r="J77" i="10" a="1"/>
  <c r="J77" i="10" s="1"/>
  <c r="H72" i="10" a="1"/>
  <c r="H72" i="10" s="1"/>
  <c r="O86" i="10" a="1"/>
  <c r="O86" i="10" s="1"/>
  <c r="AM79" i="10" a="1"/>
  <c r="AM79" i="10" s="1"/>
  <c r="U67" i="10" a="1"/>
  <c r="U67" i="10" s="1"/>
  <c r="AE94" i="10" a="1"/>
  <c r="AE94" i="10" s="1"/>
  <c r="AX72" i="10" a="1"/>
  <c r="AX72" i="10" s="1"/>
  <c r="H71" i="10" a="1"/>
  <c r="H71" i="10" s="1"/>
  <c r="Y78" i="10" a="1"/>
  <c r="Y78" i="10" s="1"/>
  <c r="V100" i="10" a="1"/>
  <c r="V100" i="10" s="1"/>
  <c r="C67" i="10" a="1"/>
  <c r="C67" i="10" s="1"/>
  <c r="AC70" i="10" a="1"/>
  <c r="AC70" i="10" s="1"/>
  <c r="AK67" i="10" a="1"/>
  <c r="AK67" i="10" s="1"/>
  <c r="AH85" i="10" a="1"/>
  <c r="AH85" i="10" s="1"/>
  <c r="H78" i="10" a="1"/>
  <c r="H78" i="10" s="1"/>
  <c r="BA97" i="10" a="1"/>
  <c r="BA97" i="10" s="1"/>
  <c r="M96" i="10" a="1"/>
  <c r="M96" i="10" s="1"/>
  <c r="AL104" i="10" a="1"/>
  <c r="AL104" i="10" s="1"/>
  <c r="G67" i="10" a="1"/>
  <c r="G67" i="10" s="1"/>
  <c r="AU106" i="10" a="1"/>
  <c r="AU106" i="10" s="1"/>
  <c r="G79" i="10" a="1"/>
  <c r="G79" i="10" s="1"/>
  <c r="L96" i="10" a="1"/>
  <c r="L96" i="10" s="1"/>
  <c r="AH97" i="10" a="1"/>
  <c r="AH97" i="10" s="1"/>
  <c r="AO72" i="10" a="1"/>
  <c r="AO72" i="10" s="1"/>
  <c r="AO100" i="10" a="1"/>
  <c r="AO100" i="10" s="1"/>
  <c r="Y82" i="10" a="1"/>
  <c r="Y82" i="10" s="1"/>
  <c r="AN71" i="10" a="1"/>
  <c r="AN71" i="10" s="1"/>
  <c r="C85" i="10" a="1"/>
  <c r="C85" i="10" s="1"/>
  <c r="H73" i="10" a="1"/>
  <c r="H73" i="10" s="1"/>
  <c r="G92" i="10" a="1"/>
  <c r="G92" i="10" s="1"/>
  <c r="AI88" i="10" a="1"/>
  <c r="AI88" i="10" s="1"/>
  <c r="AM85" i="10" a="1"/>
  <c r="AM85" i="10" s="1"/>
  <c r="AO106" i="10" a="1"/>
  <c r="AO106" i="10" s="1"/>
  <c r="AH87" i="10" a="1"/>
  <c r="AH87" i="10" s="1"/>
  <c r="V96" i="10" a="1"/>
  <c r="V96" i="10" s="1"/>
  <c r="D76" i="10" a="1"/>
  <c r="D76" i="10" s="1"/>
  <c r="K102" i="10" a="1"/>
  <c r="K102" i="10" s="1"/>
  <c r="J85" i="10" a="1"/>
  <c r="J85" i="10" s="1"/>
  <c r="AS69" i="10" a="1"/>
  <c r="AS69" i="10" s="1"/>
  <c r="G104" i="10" a="1"/>
  <c r="G104" i="10" s="1"/>
  <c r="AC98" i="10" a="1"/>
  <c r="AC98" i="10" s="1"/>
  <c r="R68" i="10" a="1"/>
  <c r="R68" i="10" s="1"/>
  <c r="AD85" i="10" a="1"/>
  <c r="AD85" i="10" s="1"/>
  <c r="AI67" i="10" a="1"/>
  <c r="AI67" i="10" s="1"/>
  <c r="AV73" i="10" a="1"/>
  <c r="AV73" i="10" s="1"/>
  <c r="AN104" i="10" a="1"/>
  <c r="AN104" i="10" s="1"/>
  <c r="E97" i="10" a="1"/>
  <c r="E97" i="10" s="1"/>
  <c r="I71" i="10" a="1"/>
  <c r="I71" i="10" s="1"/>
  <c r="N99" i="10" a="1"/>
  <c r="N99" i="10" s="1"/>
  <c r="I106" i="10" a="1"/>
  <c r="I106" i="10" s="1"/>
  <c r="AF97" i="10" a="1"/>
  <c r="AF97" i="10" s="1"/>
  <c r="AX107" i="10" a="1"/>
  <c r="AX107" i="10" s="1"/>
  <c r="AP107" i="10" a="1"/>
  <c r="AP107" i="10" s="1"/>
  <c r="AA72" i="10" a="1"/>
  <c r="AA72" i="10" s="1"/>
  <c r="R90" i="10" a="1"/>
  <c r="R90" i="10" s="1"/>
  <c r="J84" i="10" a="1"/>
  <c r="J84" i="10" s="1"/>
  <c r="AI93" i="10" a="1"/>
  <c r="AI93" i="10" s="1"/>
  <c r="AN73" i="10" a="1"/>
  <c r="AN73" i="10" s="1"/>
  <c r="AL100" i="10" a="1"/>
  <c r="AL100" i="10" s="1"/>
  <c r="E81" i="10" a="1"/>
  <c r="E81" i="10" s="1"/>
  <c r="H100" i="10" a="1"/>
  <c r="H100" i="10" s="1"/>
  <c r="U69" i="10" a="1"/>
  <c r="U69" i="10" s="1"/>
  <c r="L79" i="10" a="1"/>
  <c r="L79" i="10" s="1"/>
  <c r="I76" i="10" a="1"/>
  <c r="I76" i="10" s="1"/>
  <c r="L100" i="10" a="1"/>
  <c r="L100" i="10" s="1"/>
  <c r="E72" i="10" a="1"/>
  <c r="E72" i="10" s="1"/>
  <c r="BA92" i="10" a="1"/>
  <c r="BA92" i="10" s="1"/>
  <c r="S81" i="10" a="1"/>
  <c r="S81" i="10" s="1"/>
  <c r="X73" i="10" a="1"/>
  <c r="X73" i="10" s="1"/>
  <c r="Z95" i="10" a="1"/>
  <c r="Z95" i="10" s="1"/>
  <c r="H68" i="10" a="1"/>
  <c r="H68" i="10" s="1"/>
  <c r="AV100" i="10" a="1"/>
  <c r="AV100" i="10" s="1"/>
  <c r="AR69" i="10" a="1"/>
  <c r="AR69" i="10" s="1"/>
  <c r="AZ71" i="10" a="1"/>
  <c r="AZ71" i="10" s="1"/>
  <c r="J74" i="10" a="1"/>
  <c r="J74" i="10" s="1"/>
  <c r="X79" i="10" a="1"/>
  <c r="X79" i="10" s="1"/>
  <c r="AJ89" i="10" a="1"/>
  <c r="AJ89" i="10" s="1"/>
  <c r="Y73" i="10" a="1"/>
  <c r="Y73" i="10" s="1"/>
  <c r="H93" i="10" a="1"/>
  <c r="H93" i="10" s="1"/>
  <c r="Z100" i="10" a="1"/>
  <c r="Z100" i="10" s="1"/>
  <c r="AI100" i="10" a="1"/>
  <c r="AI100" i="10" s="1"/>
  <c r="G105" i="10" a="1"/>
  <c r="G105" i="10" s="1"/>
  <c r="N80" i="10" a="1"/>
  <c r="N80" i="10" s="1"/>
  <c r="R100" i="10" a="1"/>
  <c r="R100" i="10" s="1"/>
  <c r="AE93" i="10" a="1"/>
  <c r="AE93" i="10" s="1"/>
  <c r="D87" i="10" a="1"/>
  <c r="D87" i="10" s="1"/>
  <c r="F97" i="10" a="1"/>
  <c r="F97" i="10" s="1"/>
  <c r="BB100" i="10" a="1"/>
  <c r="BB100" i="10" s="1"/>
  <c r="AS89" i="10" a="1"/>
  <c r="AS89" i="10" s="1"/>
  <c r="AL84" i="10" a="1"/>
  <c r="AL84" i="10" s="1"/>
  <c r="E73" i="10" a="1"/>
  <c r="E73" i="10" s="1"/>
  <c r="AT105" i="10" a="1"/>
  <c r="AT105" i="10" s="1"/>
  <c r="R70" i="10" a="1"/>
  <c r="R70" i="10" s="1"/>
  <c r="AE95" i="10" a="1"/>
  <c r="AE95" i="10" s="1"/>
  <c r="P85" i="10" a="1"/>
  <c r="P85" i="10" s="1"/>
  <c r="H81" i="10" a="1"/>
  <c r="H81" i="10" s="1"/>
  <c r="AL97" i="10" a="1"/>
  <c r="AL97" i="10" s="1"/>
  <c r="AQ69" i="10" a="1"/>
  <c r="AQ69" i="10" s="1"/>
  <c r="AJ71" i="10" a="1"/>
  <c r="AJ71" i="10" s="1"/>
  <c r="D93" i="10" a="1"/>
  <c r="D93" i="10" s="1"/>
  <c r="AD101" i="10" a="1"/>
  <c r="AD101" i="10" s="1"/>
  <c r="U77" i="10" a="1"/>
  <c r="U77" i="10" s="1"/>
  <c r="J102" i="10" a="1"/>
  <c r="J102" i="10" s="1"/>
  <c r="AY97" i="10" a="1"/>
  <c r="AY97" i="10" s="1"/>
  <c r="BA104" i="10" a="1"/>
  <c r="BA104" i="10" s="1"/>
  <c r="G72" i="10" a="1"/>
  <c r="G72" i="10" s="1"/>
  <c r="AE81" i="10" a="1"/>
  <c r="AE81" i="10" s="1"/>
  <c r="AI97" i="10" a="1"/>
  <c r="AI97" i="10" s="1"/>
  <c r="AW72" i="10" a="1"/>
  <c r="AW72" i="10" s="1"/>
  <c r="AB101" i="10" a="1"/>
  <c r="AB101" i="10" s="1"/>
  <c r="E80" i="10" a="1"/>
  <c r="E80" i="10" s="1"/>
  <c r="Y71" i="10" a="1"/>
  <c r="Y71" i="10" s="1"/>
  <c r="AB77" i="10" a="1"/>
  <c r="AB77" i="10" s="1"/>
  <c r="O97" i="10" a="1"/>
  <c r="O97" i="10" s="1"/>
  <c r="T89" i="10" a="1"/>
  <c r="T89" i="10" s="1"/>
  <c r="K71" i="10" a="1"/>
  <c r="K71" i="10" s="1"/>
  <c r="AS73" i="10" a="1"/>
  <c r="AS73" i="10" s="1"/>
  <c r="AJ73" i="10" a="1"/>
  <c r="AJ73" i="10" s="1"/>
  <c r="J79" i="10" a="1"/>
  <c r="J79" i="10" s="1"/>
  <c r="AC102" i="10" a="1"/>
  <c r="AC102" i="10" s="1"/>
  <c r="AK79" i="10" a="1"/>
  <c r="AK79" i="10" s="1"/>
  <c r="X80" i="10" a="1"/>
  <c r="X80" i="10" s="1"/>
  <c r="AY73" i="10" a="1"/>
  <c r="AY73" i="10" s="1"/>
  <c r="D85" i="10" a="1"/>
  <c r="D85" i="10" s="1"/>
  <c r="AU69" i="10" a="1"/>
  <c r="AU69" i="10" s="1"/>
  <c r="AZ107" i="10" a="1"/>
  <c r="AZ107" i="10" s="1"/>
  <c r="AQ107" i="10" a="1"/>
  <c r="AQ107" i="10" s="1"/>
  <c r="BA106" i="10" a="1"/>
  <c r="BA106" i="10" s="1"/>
  <c r="T91" i="10" a="1"/>
  <c r="T91" i="10" s="1"/>
  <c r="K96" i="10" a="1"/>
  <c r="K96" i="10" s="1"/>
  <c r="X95" i="10" a="1"/>
  <c r="X95" i="10" s="1"/>
  <c r="J68" i="10" a="1"/>
  <c r="J68" i="10" s="1"/>
  <c r="I93" i="10" a="1"/>
  <c r="I93" i="10" s="1"/>
  <c r="AO96" i="10" a="1"/>
  <c r="AO96" i="10" s="1"/>
  <c r="AQ105" i="10" a="1"/>
  <c r="AQ105" i="10" s="1"/>
  <c r="E71" i="10" a="1"/>
  <c r="E71" i="10" s="1"/>
  <c r="W79" i="10" a="1"/>
  <c r="W79" i="10" s="1"/>
  <c r="S92" i="10" a="1"/>
  <c r="S92" i="10" s="1"/>
  <c r="I103" i="10" a="1"/>
  <c r="I103" i="10" s="1"/>
  <c r="AB69" i="10" a="1"/>
  <c r="AB69" i="10" s="1"/>
  <c r="AP69" i="10" a="1"/>
  <c r="AP69" i="10" s="1"/>
  <c r="AB106" i="10" a="1"/>
  <c r="AB106" i="10" s="1"/>
  <c r="AI90" i="10" a="1"/>
  <c r="AI90" i="10" s="1"/>
  <c r="AH81" i="10" a="1"/>
  <c r="AH81" i="10" s="1"/>
  <c r="W73" i="10" a="1"/>
  <c r="W73" i="10" s="1"/>
  <c r="P100" i="10" a="1"/>
  <c r="P100" i="10" s="1"/>
  <c r="AG91" i="10" a="1"/>
  <c r="AG91" i="10" s="1"/>
  <c r="AY69" i="10" a="1"/>
  <c r="AY69" i="10" s="1"/>
  <c r="G68" i="10" a="1"/>
  <c r="G68" i="10" s="1"/>
  <c r="AZ105" i="10" a="1"/>
  <c r="AZ105" i="10" s="1"/>
  <c r="Q89" i="10" a="1"/>
  <c r="Q89" i="10" s="1"/>
  <c r="AB85" i="10" a="1"/>
  <c r="AB85" i="10" s="1"/>
  <c r="V101" i="10" a="1"/>
  <c r="V101" i="10" s="1"/>
  <c r="G100" i="10" a="1"/>
  <c r="G100" i="10" s="1"/>
  <c r="E78" i="10" a="1"/>
  <c r="E78" i="10" s="1"/>
  <c r="G107" i="10" a="1"/>
  <c r="G107" i="10" s="1"/>
  <c r="W92" i="10" a="1"/>
  <c r="W92" i="10" s="1"/>
  <c r="AF71" i="10" a="1"/>
  <c r="AF71" i="10" s="1"/>
  <c r="V87" i="10" a="1"/>
  <c r="V87" i="10" s="1"/>
  <c r="P84" i="10" a="1"/>
  <c r="P84" i="10" s="1"/>
  <c r="C97" i="10" a="1"/>
  <c r="C97" i="10" s="1"/>
  <c r="AX100" i="10" a="1"/>
  <c r="AX100" i="10" s="1"/>
  <c r="AP89" i="10" a="1"/>
  <c r="AP89" i="10" s="1"/>
  <c r="H69" i="10" a="1"/>
  <c r="H69" i="10" s="1"/>
  <c r="AY85" i="10" a="1"/>
  <c r="AY85" i="10" s="1"/>
  <c r="AT104" i="10" a="1"/>
  <c r="AT104" i="10" s="1"/>
  <c r="S79" i="10" a="1"/>
  <c r="S79" i="10" s="1"/>
  <c r="L80" i="10" a="1"/>
  <c r="L80" i="10" s="1"/>
  <c r="X78" i="10" a="1"/>
  <c r="X78" i="10" s="1"/>
  <c r="AC97" i="10" a="1"/>
  <c r="AC97" i="10" s="1"/>
  <c r="E68" i="10" a="1"/>
  <c r="E68" i="10" s="1"/>
  <c r="M73" i="10" a="1"/>
  <c r="M73" i="10" s="1"/>
  <c r="AD73" i="10" a="1"/>
  <c r="AD73" i="10" s="1"/>
  <c r="AB96" i="10" a="1"/>
  <c r="AB96" i="10" s="1"/>
  <c r="AG71" i="10" a="1"/>
  <c r="AG71" i="10" s="1"/>
  <c r="H105" i="10" a="1"/>
  <c r="H105" i="10" s="1"/>
  <c r="AJ88" i="10" a="1"/>
  <c r="AJ88" i="10" s="1"/>
  <c r="X68" i="10" a="1"/>
  <c r="X68" i="10" s="1"/>
  <c r="AH80" i="10" a="1"/>
  <c r="AH80" i="10" s="1"/>
  <c r="AK97" i="10" a="1"/>
  <c r="AK97" i="10" s="1"/>
  <c r="AM102" i="10" a="1"/>
  <c r="AM102" i="10" s="1"/>
  <c r="H80" i="10" a="1"/>
  <c r="H80" i="10" s="1"/>
  <c r="AX97" i="10" a="1"/>
  <c r="AX97" i="10" s="1"/>
  <c r="AF104" i="10" a="1"/>
  <c r="AF104" i="10" s="1"/>
  <c r="AJ85" i="10" a="1"/>
  <c r="AJ85" i="10" s="1"/>
  <c r="AL85" i="10" a="1"/>
  <c r="AL85" i="10" s="1"/>
  <c r="C70" i="10" a="1"/>
  <c r="C70" i="10" s="1"/>
  <c r="AE101" i="10" a="1"/>
  <c r="AE101" i="10" s="1"/>
  <c r="AD91" i="10" a="1"/>
  <c r="AD91" i="10" s="1"/>
  <c r="AG77" i="10" a="1"/>
  <c r="AG77" i="10" s="1"/>
  <c r="I95" i="10" a="1"/>
  <c r="I95" i="10" s="1"/>
  <c r="X96" i="10" a="1"/>
  <c r="X96" i="10" s="1"/>
  <c r="AI70" i="10" a="1"/>
  <c r="AI70" i="10" s="1"/>
  <c r="J78" i="10" a="1"/>
  <c r="J78" i="10" s="1"/>
  <c r="W85" i="10" a="1"/>
  <c r="W85" i="10" s="1"/>
  <c r="X99" i="10" a="1"/>
  <c r="X99" i="10" s="1"/>
  <c r="AH73" i="10" a="1"/>
  <c r="AH73" i="10" s="1"/>
  <c r="AV96" i="10" a="1"/>
  <c r="AV96" i="10" s="1"/>
  <c r="E86" i="10" a="1"/>
  <c r="E86" i="10" s="1"/>
  <c r="AV107" i="10" a="1"/>
  <c r="AV107" i="10" s="1"/>
  <c r="AS107" i="10" a="1"/>
  <c r="AS107" i="10" s="1"/>
  <c r="A66" i="10"/>
  <c r="AV106" i="10" a="1"/>
  <c r="AV106" i="10" s="1"/>
  <c r="AI91" i="10" a="1"/>
  <c r="AI91" i="10" s="1"/>
  <c r="AF73" i="10" a="1"/>
  <c r="AF73" i="10" s="1"/>
  <c r="E92" i="10" a="1"/>
  <c r="E92" i="10" s="1"/>
  <c r="Q73" i="10" a="1"/>
  <c r="Q73" i="10" s="1"/>
  <c r="AX96" i="10" a="1"/>
  <c r="AX96" i="10" s="1"/>
  <c r="AR104" i="10" a="1"/>
  <c r="AR104" i="10" s="1"/>
  <c r="D90" i="10" a="1"/>
  <c r="D90" i="10" s="1"/>
  <c r="AD102" i="10" a="1"/>
  <c r="AD102" i="10" s="1"/>
  <c r="AS72" i="10" a="1"/>
  <c r="AS72" i="10" s="1"/>
  <c r="H77" i="10" a="1"/>
  <c r="H77" i="10" s="1"/>
  <c r="E90" i="10" a="1"/>
  <c r="E90" i="10" s="1"/>
  <c r="AG72" i="10" a="1"/>
  <c r="AG72" i="10" s="1"/>
  <c r="Z82" i="10" a="1"/>
  <c r="Z82" i="10" s="1"/>
  <c r="AF79" i="10" a="1"/>
  <c r="AF79" i="10" s="1"/>
  <c r="T96" i="10" a="1"/>
  <c r="T96" i="10" s="1"/>
  <c r="AF69" i="10" a="1"/>
  <c r="AF69" i="10" s="1"/>
  <c r="X100" i="10" a="1"/>
  <c r="X100" i="10" s="1"/>
  <c r="E93" i="10" a="1"/>
  <c r="E93" i="10" s="1"/>
  <c r="AS85" i="10" a="1"/>
  <c r="AS85" i="10" s="1"/>
  <c r="AS104" i="10" a="1"/>
  <c r="AS104" i="10" s="1"/>
  <c r="X102" i="10" a="1"/>
  <c r="X102" i="10" s="1"/>
  <c r="R84" i="10" a="1"/>
  <c r="R84" i="10" s="1"/>
  <c r="AG89" i="10" a="1"/>
  <c r="AG89" i="10" s="1"/>
  <c r="AM97" i="10" a="1"/>
  <c r="AM97" i="10" s="1"/>
  <c r="AU102" i="10" a="1"/>
  <c r="AU102" i="10" s="1"/>
  <c r="G93" i="10" a="1"/>
  <c r="G93" i="10" s="1"/>
  <c r="J71" i="10" a="1"/>
  <c r="J71" i="10" s="1"/>
  <c r="D68" i="10" a="1"/>
  <c r="D68" i="10" s="1"/>
  <c r="Z94" i="10" a="1"/>
  <c r="Z94" i="10" s="1"/>
  <c r="AI68" i="10" a="1"/>
  <c r="AI68" i="10" s="1"/>
  <c r="BA73" i="10" a="1"/>
  <c r="BA73" i="10" s="1"/>
  <c r="Y81" i="10" a="1"/>
  <c r="Y81" i="10" s="1"/>
  <c r="Y97" i="10" a="1"/>
  <c r="Y97" i="10" s="1"/>
  <c r="T85" i="10" a="1"/>
  <c r="T85" i="10" s="1"/>
  <c r="AC94" i="10" a="1"/>
  <c r="AC94" i="10" s="1"/>
  <c r="AC80" i="10" a="1"/>
  <c r="AC80" i="10" s="1"/>
  <c r="AD69" i="10" a="1"/>
  <c r="AD69" i="10" s="1"/>
  <c r="P80" i="10" a="1"/>
  <c r="P80" i="10" s="1"/>
  <c r="AP73" i="10" a="1"/>
  <c r="AP73" i="10" s="1"/>
  <c r="BB102" i="10" a="1"/>
  <c r="BB102" i="10" s="1"/>
  <c r="AT85" i="10" a="1"/>
  <c r="AT85" i="10" s="1"/>
  <c r="D73" i="10" a="1"/>
  <c r="D73" i="10" s="1"/>
  <c r="AI80" i="10" a="1"/>
  <c r="AI80" i="10" s="1"/>
  <c r="Q76" i="10" a="1"/>
  <c r="Q76" i="10" s="1"/>
  <c r="AN72" i="10" a="1"/>
  <c r="AN72" i="10" s="1"/>
  <c r="AW100" i="10" a="1"/>
  <c r="AW100" i="10" s="1"/>
  <c r="AD79" i="10" a="1"/>
  <c r="AD79" i="10" s="1"/>
  <c r="I73" i="10" a="1"/>
  <c r="I73" i="10" s="1"/>
  <c r="AM100" i="10" a="1"/>
  <c r="AM100" i="10" s="1"/>
  <c r="N74" i="10" a="1"/>
  <c r="N74" i="10" s="1"/>
  <c r="AI89" i="10" a="1"/>
  <c r="AI89" i="10" s="1"/>
  <c r="AW97" i="10" a="1"/>
  <c r="AW97" i="10" s="1"/>
  <c r="AD96" i="10" a="1"/>
  <c r="AD96" i="10" s="1"/>
  <c r="AL106" i="10" a="1"/>
  <c r="AL106" i="10" s="1"/>
  <c r="BB106" i="10" a="1"/>
  <c r="BB106" i="10" s="1"/>
  <c r="X74" i="10" a="1"/>
  <c r="X74" i="10" s="1"/>
  <c r="J96" i="10" a="1"/>
  <c r="J96" i="10" s="1"/>
  <c r="P81" i="10" a="1"/>
  <c r="P81" i="10" s="1"/>
  <c r="AU72" i="10" a="1"/>
  <c r="AU72" i="10" s="1"/>
  <c r="U95" i="10" a="1"/>
  <c r="U95" i="10" s="1"/>
  <c r="AU89" i="10" a="1"/>
  <c r="AU89" i="10" s="1"/>
  <c r="D77" i="10" a="1"/>
  <c r="D77" i="10" s="1"/>
  <c r="Q79" i="10" a="1"/>
  <c r="Q79" i="10" s="1"/>
  <c r="I91" i="10" a="1"/>
  <c r="I91" i="10" s="1"/>
  <c r="AA71" i="10" a="1"/>
  <c r="AA71" i="10" s="1"/>
  <c r="H79" i="10" a="1"/>
  <c r="H79" i="10" s="1"/>
  <c r="AR96" i="10" a="1"/>
  <c r="AR96" i="10" s="1"/>
  <c r="AW107" i="10" a="1"/>
  <c r="AW107" i="10" s="1"/>
  <c r="AU107" i="10" a="1"/>
  <c r="AU107" i="10" s="1"/>
  <c r="AU105" i="10" a="1"/>
  <c r="AU105" i="10" s="1"/>
  <c r="C94" i="10" a="1"/>
  <c r="C94" i="10" s="1"/>
  <c r="N95" i="10" a="1"/>
  <c r="N95" i="10" s="1"/>
  <c r="Z102" i="10" a="1"/>
  <c r="Z102" i="10" s="1"/>
  <c r="AY72" i="10" a="1"/>
  <c r="AY72" i="10" s="1"/>
  <c r="AH77" i="10" a="1"/>
  <c r="AH77" i="10" s="1"/>
  <c r="AF99" i="10" a="1"/>
  <c r="AF99" i="10" s="1"/>
  <c r="AN105" i="10" a="1"/>
  <c r="AN105" i="10" s="1"/>
  <c r="K95" i="10" a="1"/>
  <c r="K95" i="10" s="1"/>
  <c r="U91" i="10" a="1"/>
  <c r="U91" i="10" s="1"/>
  <c r="H74" i="10" a="1"/>
  <c r="H74" i="10" s="1"/>
  <c r="AG107" i="10" a="1"/>
  <c r="AG107" i="10" s="1"/>
  <c r="AF107" i="10" a="1"/>
  <c r="AF107" i="10" s="1"/>
  <c r="AK71" i="10" a="1"/>
  <c r="AK71" i="10" s="1"/>
  <c r="BB71" i="10" a="1"/>
  <c r="BB71" i="10" s="1"/>
  <c r="N71" i="10" a="1"/>
  <c r="N71" i="10" s="1"/>
  <c r="AH102" i="10" a="1"/>
  <c r="AH102" i="10" s="1"/>
  <c r="AC81" i="10" a="1"/>
  <c r="AC81" i="10" s="1"/>
  <c r="I81" i="10" a="1"/>
  <c r="I81" i="10" s="1"/>
  <c r="AI69" i="10" a="1"/>
  <c r="AI69" i="10" s="1"/>
  <c r="Z71" i="10" a="1"/>
  <c r="Z71" i="10" s="1"/>
  <c r="S85" i="10" a="1"/>
  <c r="S85" i="10" s="1"/>
  <c r="S96" i="10" a="1"/>
  <c r="S96" i="10" s="1"/>
  <c r="X93" i="10" a="1"/>
  <c r="X93" i="10" s="1"/>
  <c r="R85" i="10" a="1"/>
  <c r="R85" i="10" s="1"/>
  <c r="C86" i="10" a="1"/>
  <c r="C86" i="10" s="1"/>
  <c r="AK69" i="10" a="1"/>
  <c r="AK69" i="10" s="1"/>
  <c r="BB96" i="10" a="1"/>
  <c r="BB96" i="10" s="1"/>
  <c r="AB102" i="10" a="1"/>
  <c r="AB102" i="10" s="1"/>
  <c r="U104" i="10" a="1"/>
  <c r="U104" i="10" s="1"/>
  <c r="AH91" i="10" a="1"/>
  <c r="AH91" i="10" s="1"/>
  <c r="Q90" i="10" a="1"/>
  <c r="Q90" i="10" s="1"/>
  <c r="AF92" i="10" a="1"/>
  <c r="AF92" i="10" s="1"/>
  <c r="R93" i="10" a="1"/>
  <c r="R93" i="10" s="1"/>
  <c r="I83" i="10" a="1"/>
  <c r="I83" i="10" s="1"/>
  <c r="AG97" i="10" a="1"/>
  <c r="AG97" i="10" s="1"/>
  <c r="AV92" i="10" a="1"/>
  <c r="AV92" i="10" s="1"/>
  <c r="X77" i="10" a="1"/>
  <c r="X77" i="10" s="1"/>
  <c r="Q92" i="10" a="1"/>
  <c r="Q92" i="10" s="1"/>
  <c r="P67" i="10" a="1"/>
  <c r="P67" i="10" s="1"/>
  <c r="I92" i="10" a="1"/>
  <c r="I92" i="10" s="1"/>
  <c r="D75" i="10" a="1"/>
  <c r="D75" i="10" s="1"/>
  <c r="I105" i="10" a="1"/>
  <c r="I105" i="10" s="1"/>
  <c r="X71" i="10" a="1"/>
  <c r="X71" i="10" s="1"/>
  <c r="T102" i="10" a="1"/>
  <c r="T102" i="10" s="1"/>
  <c r="Z85" i="10" a="1"/>
  <c r="Z85" i="10" s="1"/>
  <c r="AL102" i="10" a="1"/>
  <c r="AL102" i="10" s="1"/>
  <c r="J95" i="10" a="1"/>
  <c r="J95" i="10" s="1"/>
  <c r="S97" i="10" a="1"/>
  <c r="S97" i="10" s="1"/>
  <c r="H83" i="10" a="1"/>
  <c r="H83" i="10" s="1"/>
  <c r="AJ68" i="10" a="1"/>
  <c r="AJ68" i="10" s="1"/>
  <c r="AG92" i="10" a="1"/>
  <c r="AG92" i="10" s="1"/>
  <c r="N81" i="10" a="1"/>
  <c r="N81" i="10" s="1"/>
  <c r="V69" i="10" a="1"/>
  <c r="V69" i="10" s="1"/>
  <c r="P95" i="10" a="1"/>
  <c r="P95" i="10" s="1"/>
  <c r="D92" i="10" a="1"/>
  <c r="D92" i="10" s="1"/>
  <c r="AY100" i="10" a="1"/>
  <c r="AY100" i="10" s="1"/>
  <c r="AX89" i="10" a="1"/>
  <c r="AX89" i="10" s="1"/>
  <c r="AX104" i="10" a="1"/>
  <c r="AX104" i="10" s="1"/>
  <c r="AA91" i="10" a="1"/>
  <c r="AA91" i="10" s="1"/>
  <c r="D95" i="10" a="1"/>
  <c r="D95" i="10" s="1"/>
  <c r="R76" i="10" a="1"/>
  <c r="R76" i="10" s="1"/>
  <c r="H84" i="10" a="1"/>
  <c r="H84" i="10" s="1"/>
  <c r="AU97" i="10" a="1"/>
  <c r="AU97" i="10" s="1"/>
  <c r="Y68" i="10" a="1"/>
  <c r="Y68" i="10" s="1"/>
  <c r="D72" i="10" a="1"/>
  <c r="D72" i="10" s="1"/>
  <c r="F101" i="10" a="1"/>
  <c r="F101" i="10" s="1"/>
  <c r="BA107" i="10" a="1"/>
  <c r="BA107" i="10" s="1"/>
  <c r="BB107" i="10" a="1"/>
  <c r="BB107" i="10" s="1"/>
  <c r="AZ104" i="10" a="1"/>
  <c r="AZ104" i="10" s="1"/>
  <c r="R73" i="10" a="1"/>
  <c r="R73" i="10" s="1"/>
  <c r="S84" i="10" a="1"/>
  <c r="S84" i="10" s="1"/>
  <c r="J98" i="10" a="1"/>
  <c r="J98" i="10" s="1"/>
  <c r="H107" i="10" a="1"/>
  <c r="H107" i="10" s="1"/>
  <c r="AV97" i="10" a="1"/>
  <c r="AV97" i="10" s="1"/>
  <c r="F102" i="10" a="1"/>
  <c r="F102" i="10" s="1"/>
  <c r="AI92" i="10" a="1"/>
  <c r="AI92" i="10" s="1"/>
  <c r="C96" i="10" a="1"/>
  <c r="C96" i="10" s="1"/>
  <c r="S95" i="10" a="1"/>
  <c r="S95" i="10" s="1"/>
  <c r="K72" i="10" a="1"/>
  <c r="K72" i="10" s="1"/>
  <c r="AP97" i="10" a="1"/>
  <c r="AP97" i="10" s="1"/>
  <c r="AY96" i="10" a="1"/>
  <c r="AY96" i="10" s="1"/>
  <c r="AL105" i="10" a="1"/>
  <c r="AL105" i="10" s="1"/>
  <c r="G71" i="10" a="1"/>
  <c r="G71" i="10" s="1"/>
  <c r="D100" i="10" a="1"/>
  <c r="D100" i="10" s="1"/>
  <c r="AH76" i="10" a="1"/>
  <c r="AH76" i="10" s="1"/>
  <c r="D83" i="10" a="1"/>
  <c r="D83" i="10" s="1"/>
  <c r="F73" i="10" a="1"/>
  <c r="F73" i="10" s="1"/>
  <c r="M102" i="10" a="1"/>
  <c r="M102" i="10" s="1"/>
  <c r="H102" i="10" a="1"/>
  <c r="H102" i="10" s="1"/>
  <c r="K81" i="10" a="1"/>
  <c r="K81" i="10" s="1"/>
  <c r="Q93" i="10" a="1"/>
  <c r="Q93" i="10" s="1"/>
  <c r="O96" i="10" a="1"/>
  <c r="O96" i="10" s="1"/>
  <c r="K93" i="10" a="1"/>
  <c r="K93" i="10" s="1"/>
  <c r="AW73" i="10" a="1"/>
  <c r="AW73" i="10" s="1"/>
  <c r="AF88" i="10" a="1"/>
  <c r="AF88" i="10" s="1"/>
  <c r="AJ103" i="10" a="1"/>
  <c r="AJ103" i="10" s="1"/>
  <c r="AS105" i="10" a="1"/>
  <c r="AS105" i="10" s="1"/>
  <c r="AC100" i="10" a="1"/>
  <c r="AC100" i="10" s="1"/>
  <c r="I79" i="10" a="1"/>
  <c r="I79" i="10" s="1"/>
  <c r="Q77" i="10" a="1"/>
  <c r="Q77" i="10" s="1"/>
  <c r="P89" i="10" a="1"/>
  <c r="P89" i="10" s="1"/>
  <c r="AA73" i="10" a="1"/>
  <c r="AA73" i="10" s="1"/>
  <c r="F71" i="10" a="1"/>
  <c r="F71" i="10" s="1"/>
  <c r="AW69" i="10" a="1"/>
  <c r="AW69" i="10" s="1"/>
  <c r="AB74" i="10" a="1"/>
  <c r="AB74" i="10" s="1"/>
  <c r="G89" i="10" a="1"/>
  <c r="G89" i="10" s="1"/>
  <c r="T70" i="10" a="1"/>
  <c r="T70" i="10" s="1"/>
  <c r="AH92" i="10" a="1"/>
  <c r="AH92" i="10" s="1"/>
  <c r="Q71" i="10" a="1"/>
  <c r="Q71" i="10" s="1"/>
  <c r="S99" i="10" a="1"/>
  <c r="S99" i="10" s="1"/>
  <c r="I78" i="10" a="1"/>
  <c r="I78" i="10" s="1"/>
  <c r="AQ96" i="10" a="1"/>
  <c r="AQ96" i="10" s="1"/>
  <c r="AB68" i="10" a="1"/>
  <c r="AB68" i="10" s="1"/>
  <c r="AR106" i="10" a="1"/>
  <c r="AR106" i="10" s="1"/>
  <c r="AM69" i="10" a="1"/>
  <c r="AM69" i="10" s="1"/>
  <c r="AK100" i="10" a="1"/>
  <c r="AK100" i="10" s="1"/>
  <c r="N96" i="10" a="1"/>
  <c r="N96" i="10" s="1"/>
  <c r="AL92" i="10" a="1"/>
  <c r="AL92" i="10" s="1"/>
  <c r="AD97" i="10" a="1"/>
  <c r="AD97" i="10" s="1"/>
  <c r="AG100" i="10" a="1"/>
  <c r="AG100" i="10" s="1"/>
  <c r="N68" i="10" a="1"/>
  <c r="N68" i="10" s="1"/>
  <c r="J80" i="10" a="1"/>
  <c r="J80" i="10" s="1"/>
  <c r="AU73" i="10" a="1"/>
  <c r="AU73" i="10" s="1"/>
  <c r="AJ78" i="10" a="1"/>
  <c r="AJ78" i="10" s="1"/>
  <c r="AW89" i="10" a="1"/>
  <c r="AW89" i="10" s="1"/>
  <c r="AU92" i="10" a="1"/>
  <c r="AU92" i="10" s="1"/>
  <c r="J92" i="10" a="1"/>
  <c r="J92" i="10" s="1"/>
  <c r="D86" i="10" a="1"/>
  <c r="D86" i="10" s="1"/>
  <c r="T73" i="10" a="1"/>
  <c r="T73" i="10" s="1"/>
  <c r="T101" i="10" a="1"/>
  <c r="T101" i="10" s="1"/>
  <c r="AP100" i="10" a="1"/>
  <c r="AP100" i="10" s="1"/>
  <c r="AA100" i="10" a="1"/>
  <c r="AA100" i="10" s="1"/>
  <c r="N72" i="10" a="1"/>
  <c r="N72" i="10" s="1"/>
  <c r="AC95" i="10" a="1"/>
  <c r="AC95" i="10" s="1"/>
  <c r="AE76" i="10" a="1"/>
  <c r="AE76" i="10" s="1"/>
  <c r="BB72" i="10" a="1"/>
  <c r="BB72" i="10" s="1"/>
  <c r="AG68" i="10" a="1"/>
  <c r="AG68" i="10" s="1"/>
  <c r="Y105" i="10" a="1"/>
  <c r="Y105" i="10" s="1"/>
  <c r="AR107" i="10" a="1"/>
  <c r="AR107" i="10" s="1"/>
  <c r="AQ106" i="10" a="1"/>
  <c r="AQ106" i="10" s="1"/>
  <c r="AC73" i="10" a="1"/>
  <c r="AC73" i="10" s="1"/>
  <c r="L71" i="10" a="1"/>
  <c r="L71" i="10" s="1"/>
  <c r="U92" i="10" a="1"/>
  <c r="U92" i="10" s="1"/>
  <c r="AF72" i="10" a="1"/>
  <c r="AF72" i="10" s="1"/>
  <c r="AG67" i="10" a="1"/>
  <c r="AG67" i="10" s="1"/>
  <c r="AR89" i="10" a="1"/>
  <c r="AR89" i="10" s="1"/>
  <c r="N70" i="10" a="1"/>
  <c r="N70" i="10" s="1"/>
  <c r="S80" i="10" a="1"/>
  <c r="S80" i="10" s="1"/>
  <c r="AG73" i="10" a="1"/>
  <c r="AG73" i="10" s="1"/>
  <c r="S100" i="10" a="1"/>
  <c r="S100" i="10" s="1"/>
  <c r="AG103" i="10" a="1"/>
  <c r="AG103" i="10" s="1"/>
  <c r="AF95" i="10" a="1"/>
  <c r="AF95" i="10" s="1"/>
  <c r="AL67" i="10" a="1"/>
  <c r="AL67" i="10" s="1"/>
  <c r="AP105" i="10" a="1"/>
  <c r="AP105" i="10" s="1"/>
  <c r="R88" i="10" a="1"/>
  <c r="R88" i="10" s="1"/>
  <c r="AI95" i="10" a="1"/>
  <c r="AI95" i="10" s="1"/>
  <c r="AG79" i="10" a="1"/>
  <c r="AG79" i="10" s="1"/>
  <c r="AN97" i="10" a="1"/>
  <c r="AN97" i="10" s="1"/>
  <c r="AU96" i="10" a="1"/>
  <c r="AU96" i="10" s="1"/>
  <c r="AG94" i="10" a="1"/>
  <c r="AG94" i="10" s="1"/>
  <c r="M92" i="10" a="1"/>
  <c r="M92" i="10" s="1"/>
  <c r="AJ72" i="10" a="1"/>
  <c r="AJ72" i="10" s="1"/>
  <c r="AF80" i="10" a="1"/>
  <c r="AF80" i="10" s="1"/>
  <c r="L97" i="10" a="1"/>
  <c r="L97" i="10" s="1"/>
  <c r="AC89" i="10" a="1"/>
  <c r="AC89" i="10" s="1"/>
  <c r="I74" i="10" a="1"/>
  <c r="I74" i="10" s="1"/>
  <c r="AM77" i="10" a="1"/>
  <c r="AM77" i="10" s="1"/>
  <c r="AB100" i="10" a="1"/>
  <c r="AB100" i="10" s="1"/>
  <c r="AW104" i="10" a="1"/>
  <c r="AW104" i="10" s="1"/>
  <c r="S94" i="10" a="1"/>
  <c r="S94" i="10" s="1"/>
  <c r="V85" i="10" a="1"/>
  <c r="V85" i="10" s="1"/>
  <c r="I85" i="10" a="1"/>
  <c r="I85" i="10" s="1"/>
  <c r="AI96" i="10" a="1"/>
  <c r="AI96" i="10" s="1"/>
  <c r="E70" i="10" a="1"/>
  <c r="E70" i="10" s="1"/>
  <c r="AP96" i="10" a="1"/>
  <c r="AP96" i="10" s="1"/>
  <c r="E74" i="10" a="1"/>
  <c r="E74" i="10" s="1"/>
  <c r="T100" i="10" a="1"/>
  <c r="T100" i="10" s="1"/>
  <c r="V92" i="10" a="1"/>
  <c r="V92" i="10" s="1"/>
  <c r="Q84" i="10" a="1"/>
  <c r="Q84" i="10" s="1"/>
  <c r="K75" i="10" a="1"/>
  <c r="K75" i="10" s="1"/>
  <c r="N77" i="10" a="1"/>
  <c r="N77" i="10" s="1"/>
  <c r="S69" i="10" a="1"/>
  <c r="S69" i="10" s="1"/>
  <c r="G96" i="10" a="1"/>
  <c r="G96" i="10" s="1"/>
  <c r="AE97" i="10" a="1"/>
  <c r="AE97" i="10" s="1"/>
  <c r="BA105" i="10" a="1"/>
  <c r="BA105" i="10" s="1"/>
  <c r="K100" i="10" a="1"/>
  <c r="K100" i="10" s="1"/>
  <c r="AE103" i="10" a="1"/>
  <c r="AE103" i="10" s="1"/>
  <c r="N78" i="10" a="1"/>
  <c r="N78" i="10" s="1"/>
  <c r="AO73" i="10" a="1"/>
  <c r="AO73" i="10" s="1"/>
  <c r="L73" i="10" a="1"/>
  <c r="L73" i="10" s="1"/>
  <c r="AJ102" i="10" a="1"/>
  <c r="AJ102" i="10" s="1"/>
  <c r="C73" i="10" a="1"/>
  <c r="C73" i="10" s="1"/>
  <c r="K70" i="10" a="1"/>
  <c r="K70" i="10" s="1"/>
  <c r="AQ73" i="10" a="1"/>
  <c r="AQ73" i="10" s="1"/>
  <c r="K97" i="10" a="1"/>
  <c r="K97" i="10" s="1"/>
  <c r="Y83" i="10" a="1"/>
  <c r="Y83" i="10" s="1"/>
  <c r="AB78" i="10" a="1"/>
  <c r="AB78" i="10" s="1"/>
  <c r="R91" i="10" a="1"/>
  <c r="R91" i="10" s="1"/>
  <c r="O100" i="10" a="1"/>
  <c r="O100" i="10" s="1"/>
  <c r="W103" i="10" a="1"/>
  <c r="W103" i="10" s="1"/>
  <c r="N93" i="10" a="1"/>
  <c r="N93" i="10" s="1"/>
  <c r="AY107" i="10" a="1"/>
  <c r="AY107" i="10" s="1"/>
  <c r="AT106" i="10" a="1"/>
  <c r="AT106" i="10" s="1"/>
  <c r="X67" i="10" a="1"/>
  <c r="X67" i="10" s="1"/>
  <c r="D82" i="10" a="1"/>
  <c r="D82" i="10" s="1"/>
  <c r="AG85" i="10" a="1"/>
  <c r="AG85" i="10" s="1"/>
  <c r="R101" i="10" a="1"/>
  <c r="R101" i="10" s="1"/>
  <c r="E100" i="10" a="1"/>
  <c r="E100" i="10" s="1"/>
  <c r="AT100" i="10" a="1"/>
  <c r="AT100" i="10" s="1"/>
  <c r="Z72" i="10" a="1"/>
  <c r="Z72" i="10" s="1"/>
  <c r="R102" i="10" a="1"/>
  <c r="R102" i="10" s="1"/>
  <c r="Z84" i="10" a="1"/>
  <c r="Z84" i="10" s="1"/>
  <c r="AH90" i="10" a="1"/>
  <c r="AH90" i="10" s="1"/>
  <c r="D69" i="10" a="1"/>
  <c r="D69" i="10" s="1"/>
  <c r="O95" i="10" a="1"/>
  <c r="O95" i="10" s="1"/>
  <c r="AK102" i="10" a="1"/>
  <c r="AK102" i="10" s="1"/>
  <c r="AO104" i="10" a="1"/>
  <c r="AO104" i="10" s="1"/>
  <c r="L92" i="10" a="1"/>
  <c r="L92" i="10" s="1"/>
  <c r="AA84" i="10" a="1"/>
  <c r="AA84" i="10" s="1"/>
  <c r="AG84" i="10" a="1"/>
  <c r="AG84" i="10" s="1"/>
  <c r="AF78" i="10" a="1"/>
  <c r="AF78" i="10" s="1"/>
  <c r="AE72" i="10" a="1"/>
  <c r="AE72" i="10" s="1"/>
  <c r="N97" i="10" a="1"/>
  <c r="N97" i="10" s="1"/>
  <c r="C79" i="10" a="1"/>
  <c r="C79" i="10" s="1"/>
  <c r="K80" i="10" a="1"/>
  <c r="K80" i="10" s="1"/>
  <c r="M85" i="10" a="1"/>
  <c r="M85" i="10" s="1"/>
  <c r="U96" i="10" a="1"/>
  <c r="U96" i="10" s="1"/>
  <c r="AB73" i="10" a="1"/>
  <c r="AB73" i="10" s="1"/>
  <c r="Y106" i="10" a="1"/>
  <c r="Y106" i="10" s="1"/>
  <c r="AQ92" i="10" a="1"/>
  <c r="AQ92" i="10" s="1"/>
  <c r="AN106" i="10" a="1"/>
  <c r="AN106" i="10" s="1"/>
  <c r="X69" i="10" a="1"/>
  <c r="X69" i="10" s="1"/>
  <c r="AK73" i="10" a="1"/>
  <c r="AK73" i="10" s="1"/>
  <c r="U97" i="10" a="1"/>
  <c r="U97" i="10" s="1"/>
  <c r="AQ72" i="10" a="1"/>
  <c r="AQ72" i="10" s="1"/>
  <c r="AQ97" i="10" a="1"/>
  <c r="AQ97" i="10" s="1"/>
  <c r="BA96" i="10" a="1"/>
  <c r="BA96" i="10" s="1"/>
  <c r="AV102" i="10" a="1"/>
  <c r="AV102" i="10" s="1"/>
  <c r="AT71" i="10" a="1"/>
  <c r="AT71" i="10" s="1"/>
  <c r="O106" i="10" a="1"/>
  <c r="O106" i="10" s="1"/>
  <c r="O73" i="10" a="1"/>
  <c r="O73" i="10" s="1"/>
  <c r="K85" i="10" a="1"/>
  <c r="K85" i="10" s="1"/>
  <c r="L83" i="10" a="1"/>
  <c r="L83" i="10" s="1"/>
  <c r="V102" i="10" a="1"/>
  <c r="V102" i="10" s="1"/>
  <c r="BB97" i="10" a="1"/>
  <c r="BB97" i="10" s="1"/>
  <c r="AY89" i="10" a="1"/>
  <c r="AY89" i="10" s="1"/>
  <c r="AW71" i="10" a="1"/>
  <c r="AW71" i="10" s="1"/>
  <c r="AQ104" i="10" a="1"/>
  <c r="AQ104" i="10" s="1"/>
  <c r="AL91" i="10" a="1"/>
  <c r="AL91" i="10" s="1"/>
  <c r="V79" i="10" a="1"/>
  <c r="V79" i="10" s="1"/>
  <c r="R80" i="10" a="1"/>
  <c r="R80" i="10" s="1"/>
  <c r="I98" i="10" a="1"/>
  <c r="I98" i="10" s="1"/>
  <c r="AZ106" i="10" a="1"/>
  <c r="AZ106" i="10" s="1"/>
  <c r="AB71" i="10" a="1"/>
  <c r="AB71" i="10" s="1"/>
  <c r="Z101" i="10" a="1"/>
  <c r="Z101" i="10" s="1"/>
  <c r="AK91" i="10" a="1"/>
  <c r="AK91" i="10" s="1"/>
  <c r="O69" i="10" a="1"/>
  <c r="O69" i="10" s="1"/>
  <c r="I90" i="10" a="1"/>
  <c r="I90" i="10" s="1"/>
  <c r="D97" i="10" a="1"/>
  <c r="D97" i="10" s="1"/>
  <c r="Y100" i="10" a="1"/>
  <c r="Y100" i="10" s="1"/>
  <c r="R92" i="10" a="1"/>
  <c r="R92" i="10" s="1"/>
  <c r="D70" i="10" a="1"/>
  <c r="D70" i="10" s="1"/>
  <c r="Q96" i="10" a="1"/>
  <c r="Q96" i="10" s="1"/>
  <c r="Z92" i="10" a="1"/>
  <c r="Z92" i="10" s="1"/>
  <c r="Z80" i="10" a="1"/>
  <c r="Z80" i="10" s="1"/>
  <c r="S71" i="10" a="1"/>
  <c r="S71" i="10" s="1"/>
  <c r="AJ74" i="10" a="1"/>
  <c r="AJ74" i="10" s="1"/>
  <c r="AV104" i="10" a="1"/>
  <c r="AV104" i="10" s="1"/>
  <c r="V77" i="10" a="1"/>
  <c r="V77" i="10" s="1"/>
  <c r="F103" i="10" a="1"/>
  <c r="F103" i="10" s="1"/>
  <c r="F95" i="10" a="1"/>
  <c r="F95" i="10" s="1"/>
  <c r="AC71" i="10" a="1"/>
  <c r="AC71" i="10" s="1"/>
  <c r="AJ93" i="10" a="1"/>
  <c r="AJ93" i="10" s="1"/>
  <c r="Y93" i="10" a="1"/>
  <c r="Y93" i="10" s="1"/>
  <c r="Z79" i="10" a="1"/>
  <c r="Z79" i="10" s="1"/>
  <c r="AA69" i="10" a="1"/>
  <c r="AA69" i="10" s="1"/>
  <c r="Q86" i="10" a="1"/>
  <c r="Q86" i="10" s="1"/>
  <c r="AA79" i="10" a="1"/>
  <c r="AA79" i="10" s="1"/>
  <c r="X91" i="10" a="1"/>
  <c r="X91" i="10" s="1"/>
  <c r="U71" i="10" a="1"/>
  <c r="U71" i="10" s="1"/>
  <c r="S93" i="10" a="1"/>
  <c r="S93" i="10" s="1"/>
  <c r="AE69" i="10" a="1"/>
  <c r="AE69" i="10" s="1"/>
  <c r="I69" i="10" a="1"/>
  <c r="I69" i="10" s="1"/>
  <c r="T72" i="10" a="1"/>
  <c r="T72" i="10" s="1"/>
  <c r="Y92" i="10" a="1"/>
  <c r="Y92" i="10" s="1"/>
  <c r="AT97" i="10" a="1"/>
  <c r="AT97" i="10" s="1"/>
  <c r="AJ96" i="10" a="1"/>
  <c r="AJ96" i="10" s="1"/>
  <c r="AX69" i="10" a="1"/>
  <c r="AX69" i="10" s="1"/>
  <c r="AM92" i="10" a="1"/>
  <c r="AM92" i="10" s="1"/>
  <c r="P101" i="10" a="1"/>
  <c r="P101" i="10" s="1"/>
  <c r="S82" i="10" a="1"/>
  <c r="S82" i="10" s="1"/>
  <c r="N87" i="10" a="1"/>
  <c r="N87" i="10" s="1"/>
  <c r="AH72" i="10" a="1"/>
  <c r="AH72" i="10" s="1"/>
  <c r="AJ104" i="10" a="1"/>
  <c r="AJ104" i="10" s="1"/>
  <c r="H96" i="10" a="1"/>
  <c r="H96" i="10" s="1"/>
  <c r="AL90" i="10" a="1"/>
  <c r="AL90" i="10" s="1"/>
  <c r="AV85" i="10" a="1"/>
  <c r="AV85" i="10" s="1"/>
  <c r="J97" i="10" a="1"/>
  <c r="J97" i="10" s="1"/>
  <c r="AI84" i="10" a="1"/>
  <c r="AI84" i="10" s="1"/>
  <c r="W100" i="10" a="1"/>
  <c r="W100" i="10" s="1"/>
  <c r="AE89" i="10" a="1"/>
  <c r="AE89" i="10" s="1"/>
  <c r="AJ105" i="10" a="1"/>
  <c r="AJ105" i="10" s="1"/>
  <c r="O107" i="10" a="1"/>
  <c r="O107" i="10" s="1"/>
  <c r="K69" i="10" a="1"/>
  <c r="K69" i="10" s="1"/>
  <c r="C101" i="10" a="1"/>
  <c r="C101" i="10" s="1"/>
  <c r="AP84" i="10" a="1"/>
  <c r="AP84" i="10" s="1"/>
  <c r="AC101" i="10" a="1"/>
  <c r="AC101" i="10" s="1"/>
  <c r="G99" i="10" a="1"/>
  <c r="G99" i="10" s="1"/>
  <c r="AQ77" i="10" a="1"/>
  <c r="AQ77" i="10" s="1"/>
  <c r="R96" i="10" a="1"/>
  <c r="R96" i="10" s="1"/>
  <c r="I94" i="10" a="1"/>
  <c r="I94" i="10" s="1"/>
  <c r="AK80" i="10" a="1"/>
  <c r="AK80" i="10" s="1"/>
  <c r="AL101" i="10" a="1"/>
  <c r="AL101" i="10" s="1"/>
  <c r="J90" i="10" a="1"/>
  <c r="J90" i="10" s="1"/>
  <c r="Z99" i="10" a="1"/>
  <c r="Z99" i="10" s="1"/>
  <c r="AR95" i="10" a="1"/>
  <c r="AR95" i="10" s="1"/>
  <c r="AB82" i="10" a="1"/>
  <c r="AB82" i="10" s="1"/>
  <c r="M68" i="10" a="1"/>
  <c r="M68" i="10" s="1"/>
  <c r="AK68" i="10" a="1"/>
  <c r="AK68" i="10" s="1"/>
  <c r="AW84" i="10" a="1"/>
  <c r="AW84" i="10" s="1"/>
  <c r="U86" i="10" a="1"/>
  <c r="U86" i="10" s="1"/>
  <c r="AF90" i="10" a="1"/>
  <c r="AF90" i="10" s="1"/>
  <c r="O89" i="10" a="1"/>
  <c r="O89" i="10" s="1"/>
  <c r="AK92" i="10" a="1"/>
  <c r="AK92" i="10" s="1"/>
  <c r="BB87" i="10" a="1"/>
  <c r="BB87" i="10" s="1"/>
  <c r="Y70" i="10" a="1"/>
  <c r="Y70" i="10" s="1"/>
  <c r="F84" i="10" a="1"/>
  <c r="F84" i="10" s="1"/>
  <c r="R78" i="10" a="1"/>
  <c r="R78" i="10" s="1"/>
  <c r="AC96" i="10" a="1"/>
  <c r="AC96" i="10" s="1"/>
  <c r="AZ85" i="10" a="1"/>
  <c r="AZ85" i="10" s="1"/>
  <c r="M104" i="10" a="1"/>
  <c r="M104" i="10" s="1"/>
  <c r="BA101" i="10" a="1"/>
  <c r="BA101" i="10" s="1"/>
  <c r="AM78" i="10" a="1"/>
  <c r="AM78" i="10" s="1"/>
  <c r="F82" i="10" a="1"/>
  <c r="F82" i="10" s="1"/>
  <c r="H82" i="10" a="1"/>
  <c r="H82" i="10" s="1"/>
  <c r="AJ80" i="10" a="1"/>
  <c r="AJ80" i="10" s="1"/>
  <c r="G106" i="10" a="1"/>
  <c r="G106" i="10" s="1"/>
  <c r="O80" i="10" a="1"/>
  <c r="O80" i="10" s="1"/>
  <c r="AJ91" i="10" a="1"/>
  <c r="AJ91" i="10" s="1"/>
  <c r="AW94" i="10" a="1"/>
  <c r="AW94" i="10" s="1"/>
  <c r="AD70" i="10" a="1"/>
  <c r="AD70" i="10" s="1"/>
  <c r="AF70" i="10" a="1"/>
  <c r="AF70" i="10" s="1"/>
  <c r="BA83" i="10" a="1"/>
  <c r="BA83" i="10" s="1"/>
  <c r="AW106" i="10" a="1"/>
  <c r="AW106" i="10" s="1"/>
  <c r="W71" i="10" a="1"/>
  <c r="W71" i="10" s="1"/>
  <c r="D71" i="10" a="1"/>
  <c r="D71" i="10" s="1"/>
  <c r="AA86" i="10" a="1"/>
  <c r="AA86" i="10" s="1"/>
  <c r="AI94" i="10" a="1"/>
  <c r="AI94" i="10" s="1"/>
  <c r="AR84" i="10" a="1"/>
  <c r="AR84" i="10" s="1"/>
  <c r="AF67" i="10" a="1"/>
  <c r="AF67" i="10" s="1"/>
  <c r="AS76" i="10" a="1"/>
  <c r="AS76" i="10" s="1"/>
  <c r="E77" i="10" a="1"/>
  <c r="E77" i="10" s="1"/>
  <c r="H86" i="10" a="1"/>
  <c r="H86" i="10" s="1"/>
  <c r="Q81" i="10" a="1"/>
  <c r="Q81" i="10" s="1"/>
  <c r="T86" i="10" a="1"/>
  <c r="T86" i="10" s="1"/>
  <c r="S87" i="10" a="1"/>
  <c r="S87" i="10" s="1"/>
  <c r="C71" i="10" a="1"/>
  <c r="C71" i="10" s="1"/>
  <c r="AX105" i="10" a="1"/>
  <c r="AX105" i="10" s="1"/>
  <c r="AL73" i="10" a="1"/>
  <c r="AL73" i="10" s="1"/>
  <c r="T79" i="10" a="1"/>
  <c r="T79" i="10" s="1"/>
  <c r="Z81" i="10" a="1"/>
  <c r="Z81" i="10" s="1"/>
  <c r="F79" i="10" a="1"/>
  <c r="F79" i="10" s="1"/>
  <c r="K73" i="10" a="1"/>
  <c r="K73" i="10" s="1"/>
  <c r="F96" i="10" a="1"/>
  <c r="F96" i="10" s="1"/>
  <c r="O72" i="10" a="1"/>
  <c r="O72" i="10" s="1"/>
  <c r="AG80" i="10" a="1"/>
  <c r="AG80" i="10" s="1"/>
  <c r="AF105" i="10" a="1"/>
  <c r="AF105" i="10" s="1"/>
  <c r="L69" i="10" a="1"/>
  <c r="L69" i="10" s="1"/>
  <c r="AY106" i="10" a="1"/>
  <c r="AY106" i="10" s="1"/>
  <c r="D91" i="10" a="1"/>
  <c r="D91" i="10" s="1"/>
  <c r="G85" i="10" a="1"/>
  <c r="G85" i="10" s="1"/>
  <c r="AK89" i="10" a="1"/>
  <c r="AK89" i="10" s="1"/>
  <c r="AJ83" i="10" a="1"/>
  <c r="AJ83" i="10" s="1"/>
  <c r="BA89" i="10" a="1"/>
  <c r="BA89" i="10" s="1"/>
  <c r="L77" i="10" a="1"/>
  <c r="L77" i="10" s="1"/>
  <c r="AR85" i="10" a="1"/>
  <c r="AR85" i="10" s="1"/>
  <c r="AM91" i="10" a="1"/>
  <c r="AM91" i="10" s="1"/>
  <c r="S74" i="10" a="1"/>
  <c r="S74" i="10" s="1"/>
  <c r="AE102" i="10" a="1"/>
  <c r="AE102" i="10" s="1"/>
  <c r="BB73" i="10" a="1"/>
  <c r="BB73" i="10" s="1"/>
  <c r="BA100" i="10" a="1"/>
  <c r="BA100" i="10" s="1"/>
  <c r="AN96" i="10" a="1"/>
  <c r="AN96" i="10" s="1"/>
  <c r="O74" i="10" a="1"/>
  <c r="O74" i="10" s="1"/>
  <c r="AZ91" i="10" a="1"/>
  <c r="AZ91" i="10" s="1"/>
  <c r="AE86" i="10" a="1"/>
  <c r="AE86" i="10" s="1"/>
  <c r="AS84" i="10" a="1"/>
  <c r="AS84" i="10" s="1"/>
  <c r="Q103" i="10" a="1"/>
  <c r="Q103" i="10" s="1"/>
  <c r="H85" i="10" a="1"/>
  <c r="H85" i="10" s="1"/>
  <c r="M78" i="10" a="1"/>
  <c r="M78" i="10" s="1"/>
  <c r="Y94" i="10" a="1"/>
  <c r="Y94" i="10" s="1"/>
  <c r="AT103" i="10" a="1"/>
  <c r="AT103" i="10" s="1"/>
  <c r="AV70" i="10" a="1"/>
  <c r="AV70" i="10" s="1"/>
  <c r="J87" i="10" a="1"/>
  <c r="J87" i="10" s="1"/>
  <c r="Z74" i="10" a="1"/>
  <c r="Z74" i="10" s="1"/>
  <c r="BB78" i="10" a="1"/>
  <c r="BB78" i="10" s="1"/>
  <c r="AM96" i="10" a="1"/>
  <c r="AM96" i="10" s="1"/>
  <c r="G83" i="10" a="1"/>
  <c r="G83" i="10" s="1"/>
  <c r="S77" i="10" a="1"/>
  <c r="S77" i="10" s="1"/>
  <c r="J86" i="10" a="1"/>
  <c r="J86" i="10" s="1"/>
  <c r="AD84" i="10" a="1"/>
  <c r="AD84" i="10" s="1"/>
  <c r="K86" i="10" a="1"/>
  <c r="K86" i="10" s="1"/>
  <c r="Y90" i="10" a="1"/>
  <c r="Y90" i="10" s="1"/>
  <c r="Q72" i="10" a="1"/>
  <c r="Q72" i="10" s="1"/>
  <c r="AS91" i="10" a="1"/>
  <c r="AS91" i="10" s="1"/>
  <c r="X87" i="10" a="1"/>
  <c r="X87" i="10" s="1"/>
  <c r="AT84" i="10" a="1"/>
  <c r="AT84" i="10" s="1"/>
  <c r="AK101" i="10" a="1"/>
  <c r="AK101" i="10" s="1"/>
  <c r="AT83" i="10" a="1"/>
  <c r="AT83" i="10" s="1"/>
  <c r="AJ99" i="10" a="1"/>
  <c r="AJ99" i="10" s="1"/>
  <c r="AO85" i="10" a="1"/>
  <c r="AO85" i="10" s="1"/>
  <c r="M93" i="10" a="1"/>
  <c r="M93" i="10" s="1"/>
  <c r="AK82" i="10" a="1"/>
  <c r="AK82" i="10" s="1"/>
  <c r="C95" i="10" a="1"/>
  <c r="C95" i="10" s="1"/>
  <c r="AU86" i="10" a="1"/>
  <c r="AU86" i="10" s="1"/>
  <c r="G70" i="10" a="1"/>
  <c r="G70" i="10" s="1"/>
  <c r="AD92" i="10" a="1"/>
  <c r="AD92" i="10" s="1"/>
  <c r="V71" i="10" a="1"/>
  <c r="V71" i="10" s="1"/>
  <c r="AE71" i="10" a="1"/>
  <c r="AE71" i="10" s="1"/>
  <c r="E94" i="10" a="1"/>
  <c r="E94" i="10" s="1"/>
  <c r="AD88" i="10" a="1"/>
  <c r="AD88" i="10" s="1"/>
  <c r="BB86" i="10" a="1"/>
  <c r="BB86" i="10" s="1"/>
  <c r="U103" i="10" a="1"/>
  <c r="U103" i="10" s="1"/>
  <c r="AZ76" i="10" a="1"/>
  <c r="AZ76" i="10" s="1"/>
  <c r="AL89" i="10" a="1"/>
  <c r="AL89" i="10" s="1"/>
  <c r="AW85" i="10" a="1"/>
  <c r="AW85" i="10" s="1"/>
  <c r="AU77" i="10" a="1"/>
  <c r="AU77" i="10" s="1"/>
  <c r="AE77" i="10" a="1"/>
  <c r="AE77" i="10" s="1"/>
  <c r="AD105" i="10" a="1"/>
  <c r="AD105" i="10" s="1"/>
  <c r="T90" i="10" a="1"/>
  <c r="T90" i="10" s="1"/>
  <c r="AL86" i="10" a="1"/>
  <c r="AL86" i="10" s="1"/>
  <c r="AH104" i="10" a="1"/>
  <c r="AH104" i="10" s="1"/>
  <c r="I89" i="10" a="1"/>
  <c r="I89" i="10" s="1"/>
  <c r="C92" i="10" a="1"/>
  <c r="C92" i="10" s="1"/>
  <c r="AS97" i="10" a="1"/>
  <c r="AS97" i="10" s="1"/>
  <c r="AB97" i="10" a="1"/>
  <c r="AB97" i="10" s="1"/>
  <c r="AI103" i="10" a="1"/>
  <c r="AI103" i="10" s="1"/>
  <c r="AE92" i="10" a="1"/>
  <c r="AE92" i="10" s="1"/>
  <c r="AT73" i="10" a="1"/>
  <c r="AT73" i="10" s="1"/>
  <c r="J89" i="10" a="1"/>
  <c r="J89" i="10" s="1"/>
  <c r="N79" i="10" a="1"/>
  <c r="N79" i="10" s="1"/>
  <c r="V70" i="10" a="1"/>
  <c r="V70" i="10" s="1"/>
  <c r="N90" i="10" a="1"/>
  <c r="N90" i="10" s="1"/>
  <c r="AY105" i="10" a="1"/>
  <c r="AY105" i="10" s="1"/>
  <c r="T92" i="10" a="1"/>
  <c r="T92" i="10" s="1"/>
  <c r="AD71" i="10" a="1"/>
  <c r="AD71" i="10" s="1"/>
  <c r="AI79" i="10" a="1"/>
  <c r="AI79" i="10" s="1"/>
  <c r="P77" i="10" a="1"/>
  <c r="P77" i="10" s="1"/>
  <c r="AF93" i="10" a="1"/>
  <c r="AF93" i="10" s="1"/>
  <c r="AZ102" i="10" a="1"/>
  <c r="AZ102" i="10" s="1"/>
  <c r="AV105" i="10" a="1"/>
  <c r="AV105" i="10" s="1"/>
  <c r="AA89" i="10" a="1"/>
  <c r="AA89" i="10" s="1"/>
  <c r="AJ79" i="10" a="1"/>
  <c r="AJ79" i="10" s="1"/>
  <c r="AI98" i="10" a="1"/>
  <c r="AI98" i="10" s="1"/>
  <c r="Y91" i="10" a="1"/>
  <c r="Y91" i="10" s="1"/>
  <c r="AK72" i="10" a="1"/>
  <c r="AK72" i="10" s="1"/>
  <c r="BB89" i="10" a="1"/>
  <c r="BB89" i="10" s="1"/>
  <c r="AR92" i="10" a="1"/>
  <c r="AR92" i="10" s="1"/>
  <c r="U81" i="10" a="1"/>
  <c r="U81" i="10" s="1"/>
  <c r="P91" i="10" a="1"/>
  <c r="P91" i="10" s="1"/>
  <c r="S73" i="10" a="1"/>
  <c r="S73" i="10" s="1"/>
  <c r="AC90" i="10" a="1"/>
  <c r="AC90" i="10" s="1"/>
  <c r="I88" i="10" a="1"/>
  <c r="I88" i="10" s="1"/>
  <c r="AJ67" i="10" a="1"/>
  <c r="AJ67" i="10" s="1"/>
  <c r="AQ89" i="10" a="1"/>
  <c r="AQ89" i="10" s="1"/>
  <c r="E69" i="10" a="1"/>
  <c r="E69" i="10" s="1"/>
  <c r="BA91" i="10" a="1"/>
  <c r="BA91" i="10" s="1"/>
  <c r="AW87" i="10" a="1"/>
  <c r="AW87" i="10" s="1"/>
  <c r="L84" i="10" a="1"/>
  <c r="L84" i="10" s="1"/>
  <c r="N73" i="10" a="1"/>
  <c r="N73" i="10" s="1"/>
  <c r="U80" i="10" a="1"/>
  <c r="U80" i="10" s="1"/>
  <c r="M84" i="10" a="1"/>
  <c r="M84" i="10" s="1"/>
  <c r="N103" i="10" a="1"/>
  <c r="N103" i="10" s="1"/>
  <c r="AV103" i="10" a="1"/>
  <c r="AV103" i="10" s="1"/>
  <c r="AW70" i="10" a="1"/>
  <c r="AW70" i="10" s="1"/>
  <c r="BB67" i="10" a="1"/>
  <c r="BB67" i="10" s="1"/>
  <c r="AN83" i="10" a="1"/>
  <c r="AN83" i="10" s="1"/>
  <c r="G90" i="10" a="1"/>
  <c r="G90" i="10" s="1"/>
  <c r="AN100" i="10" a="1"/>
  <c r="AN100" i="10" s="1"/>
  <c r="U106" i="10" a="1"/>
  <c r="U106" i="10" s="1"/>
  <c r="AN91" i="10" a="1"/>
  <c r="AN91" i="10" s="1"/>
  <c r="AD87" i="10" a="1"/>
  <c r="AD87" i="10" s="1"/>
  <c r="AA103" i="10" a="1"/>
  <c r="AA103" i="10" s="1"/>
  <c r="AJ101" i="10" a="1"/>
  <c r="AJ101" i="10" s="1"/>
  <c r="BB69" i="10" a="1"/>
  <c r="BB69" i="10" s="1"/>
  <c r="AY79" i="10" a="1"/>
  <c r="AY79" i="10" s="1"/>
  <c r="AC91" i="10" a="1"/>
  <c r="AC91" i="10" s="1"/>
  <c r="AD106" i="10" a="1"/>
  <c r="AD106" i="10" s="1"/>
  <c r="AK84" i="10" a="1"/>
  <c r="AK84" i="10" s="1"/>
  <c r="C74" i="10" a="1"/>
  <c r="C74" i="10" s="1"/>
  <c r="AN76" i="10" a="1"/>
  <c r="AN76" i="10" s="1"/>
  <c r="AL96" i="10" a="1"/>
  <c r="AL96" i="10" s="1"/>
  <c r="N85" i="10" a="1"/>
  <c r="N85" i="10" s="1"/>
  <c r="M67" i="10" a="1"/>
  <c r="M67" i="10" s="1"/>
  <c r="Y103" i="10" a="1"/>
  <c r="Y103" i="10" s="1"/>
  <c r="BB84" i="10" a="1"/>
  <c r="BB84" i="10" s="1"/>
  <c r="V81" i="10" a="1"/>
  <c r="V81" i="10" s="1"/>
  <c r="G103" i="10" a="1"/>
  <c r="G103" i="10" s="1"/>
  <c r="AF84" i="10" a="1"/>
  <c r="AF84" i="10" s="1"/>
  <c r="AQ85" i="10" a="1"/>
  <c r="AQ85" i="10" s="1"/>
  <c r="M81" i="10" a="1"/>
  <c r="M81" i="10" s="1"/>
  <c r="AZ101" i="10" a="1"/>
  <c r="AZ101" i="10" s="1"/>
  <c r="BB103" i="10" a="1"/>
  <c r="BB103" i="10" s="1"/>
  <c r="V83" i="10" a="1"/>
  <c r="V83" i="10" s="1"/>
  <c r="AY80" i="10" a="1"/>
  <c r="AY80" i="10" s="1"/>
  <c r="AV98" i="10" a="1"/>
  <c r="AV98" i="10" s="1"/>
  <c r="D96" i="10" a="1"/>
  <c r="D96" i="10" s="1"/>
  <c r="BB85" i="10" a="1"/>
  <c r="BB85" i="10" s="1"/>
  <c r="M106" i="10" a="1"/>
  <c r="M106" i="10" s="1"/>
  <c r="AU100" i="10" a="1"/>
  <c r="AU100" i="10" s="1"/>
  <c r="AZ100" i="10" a="1"/>
  <c r="AZ100" i="10" s="1"/>
  <c r="I97" i="10" a="1"/>
  <c r="I97" i="10" s="1"/>
  <c r="AI73" i="10" a="1"/>
  <c r="AI73" i="10" s="1"/>
  <c r="J67" i="10" a="1"/>
  <c r="J67" i="10" s="1"/>
  <c r="AH71" i="10" a="1"/>
  <c r="AH71" i="10" s="1"/>
  <c r="AK87" i="10" a="1"/>
  <c r="AK87" i="10" s="1"/>
  <c r="N100" i="10" a="1"/>
  <c r="N100" i="10" s="1"/>
  <c r="R77" i="10" a="1"/>
  <c r="R77" i="10" s="1"/>
  <c r="T84" i="10" a="1"/>
  <c r="T84" i="10" s="1"/>
  <c r="AE87" i="10" a="1"/>
  <c r="AE87" i="10" s="1"/>
  <c r="Q91" i="10" a="1"/>
  <c r="Q91" i="10" s="1"/>
  <c r="AQ100" i="10" a="1"/>
  <c r="AQ100" i="10" s="1"/>
  <c r="AG96" i="10" a="1"/>
  <c r="AG96" i="10" s="1"/>
  <c r="AL88" i="10" a="1"/>
  <c r="AL88" i="10" s="1"/>
  <c r="AO107" i="10" a="1"/>
  <c r="AO107" i="10" s="1"/>
  <c r="K101" i="10" a="1"/>
  <c r="K101" i="10" s="1"/>
  <c r="W77" i="10" a="1"/>
  <c r="W77" i="10" s="1"/>
  <c r="AC93" i="10" a="1"/>
  <c r="AC93" i="10" s="1"/>
  <c r="I84" i="10" a="1"/>
  <c r="I84" i="10" s="1"/>
  <c r="AF89" i="10" a="1"/>
  <c r="AF89" i="10" s="1"/>
  <c r="S89" i="10" a="1"/>
  <c r="S89" i="10" s="1"/>
  <c r="AZ92" i="10" a="1"/>
  <c r="AZ92" i="10" s="1"/>
  <c r="U94" i="10" a="1"/>
  <c r="U94" i="10" s="1"/>
  <c r="F92" i="10" a="1"/>
  <c r="F92" i="10" s="1"/>
  <c r="D79" i="10" a="1"/>
  <c r="D79" i="10" s="1"/>
  <c r="Y85" i="10" a="1"/>
  <c r="Y85" i="10" s="1"/>
  <c r="AE73" i="10" a="1"/>
  <c r="AE73" i="10" s="1"/>
  <c r="AD72" i="10" a="1"/>
  <c r="AD72" i="10" s="1"/>
  <c r="AN102" i="10" a="1"/>
  <c r="AN102" i="10" s="1"/>
  <c r="O91" i="10" a="1"/>
  <c r="O91" i="10" s="1"/>
  <c r="W95" i="10" a="1"/>
  <c r="W95" i="10" s="1"/>
  <c r="AO70" i="10" a="1"/>
  <c r="AO70" i="10" s="1"/>
  <c r="BA102" i="10" a="1"/>
  <c r="BA102" i="10" s="1"/>
  <c r="J72" i="10" a="1"/>
  <c r="J72" i="10" s="1"/>
  <c r="M97" i="10" a="1"/>
  <c r="M97" i="10" s="1"/>
  <c r="E103" i="10" a="1"/>
  <c r="E103" i="10" s="1"/>
  <c r="P103" i="10" a="1"/>
  <c r="P103" i="10" s="1"/>
  <c r="F74" i="10" a="1"/>
  <c r="F74" i="10" s="1"/>
  <c r="AT67" i="10" a="1"/>
  <c r="AT67" i="10" s="1"/>
  <c r="AO83" i="10" a="1"/>
  <c r="AO83" i="10" s="1"/>
  <c r="AU93" i="10" a="1"/>
  <c r="AU93" i="10" s="1"/>
  <c r="AF81" i="10" a="1"/>
  <c r="AF81" i="10" s="1"/>
  <c r="AN85" i="10" a="1"/>
  <c r="AN85" i="10" s="1"/>
  <c r="AA95" i="10" a="1"/>
  <c r="AA95" i="10" s="1"/>
  <c r="AD107" i="10" a="1"/>
  <c r="AD107" i="10" s="1"/>
  <c r="AX70" i="10" a="1"/>
  <c r="AX70" i="10" s="1"/>
  <c r="X84" i="10" a="1"/>
  <c r="X84" i="10" s="1"/>
  <c r="AB93" i="10" a="1"/>
  <c r="AB93" i="10" s="1"/>
  <c r="AQ79" i="10" a="1"/>
  <c r="AQ79" i="10" s="1"/>
  <c r="I102" i="10" a="1"/>
  <c r="I102" i="10" s="1"/>
  <c r="AZ94" i="10" a="1"/>
  <c r="AZ94" i="10" s="1"/>
  <c r="AM103" i="10" a="1"/>
  <c r="AM103" i="10" s="1"/>
  <c r="X94" i="10" a="1"/>
  <c r="X94" i="10" s="1"/>
  <c r="AX98" i="10" a="1"/>
  <c r="AX98" i="10" s="1"/>
  <c r="Y95" i="10" a="1"/>
  <c r="Y95" i="10" s="1"/>
  <c r="AJ100" i="10" a="1"/>
  <c r="AJ100" i="10" s="1"/>
  <c r="N92" i="10" a="1"/>
  <c r="N92" i="10" s="1"/>
  <c r="AN87" i="10" a="1"/>
  <c r="AN87" i="10" s="1"/>
  <c r="AX84" i="10" a="1"/>
  <c r="AX84" i="10" s="1"/>
  <c r="AL103" i="10" a="1"/>
  <c r="AL103" i="10" s="1"/>
  <c r="AP104" i="10" a="1"/>
  <c r="AP104" i="10" s="1"/>
  <c r="W89" i="10" a="1"/>
  <c r="W89" i="10" s="1"/>
  <c r="AP85" i="10" a="1"/>
  <c r="AP85" i="10" s="1"/>
  <c r="W97" i="10" a="1"/>
  <c r="W97" i="10" s="1"/>
  <c r="AK74" i="10" a="1"/>
  <c r="AK74" i="10" s="1"/>
  <c r="AR103" i="10" a="1"/>
  <c r="AR103" i="10" s="1"/>
  <c r="AK103" i="10" a="1"/>
  <c r="AK103" i="10" s="1"/>
  <c r="AQ80" i="10" a="1"/>
  <c r="AQ80" i="10" s="1"/>
  <c r="AO98" i="10" a="1"/>
  <c r="AO98" i="10" s="1"/>
  <c r="Y67" i="10" a="1"/>
  <c r="Y67" i="10" s="1"/>
  <c r="AI85" i="10" a="1"/>
  <c r="AI85" i="10" s="1"/>
  <c r="M88" i="10" a="1"/>
  <c r="M88" i="10" s="1"/>
  <c r="Z96" i="10" a="1"/>
  <c r="Z96" i="10" s="1"/>
  <c r="E105" i="10" a="1"/>
  <c r="E105" i="10" s="1"/>
  <c r="AN89" i="10" a="1"/>
  <c r="AN89" i="10" s="1"/>
  <c r="P79" i="10" a="1"/>
  <c r="P79" i="10" s="1"/>
  <c r="O84" i="10" a="1"/>
  <c r="O84" i="10" s="1"/>
  <c r="Z83" i="10" a="1"/>
  <c r="Z83" i="10" s="1"/>
  <c r="AK96" i="10" a="1"/>
  <c r="AK96" i="10" s="1"/>
  <c r="AB92" i="10" a="1"/>
  <c r="AB92" i="10" s="1"/>
  <c r="K79" i="10" a="1"/>
  <c r="K79" i="10" s="1"/>
  <c r="Z91" i="10" a="1"/>
  <c r="Z91" i="10" s="1"/>
  <c r="AB91" i="10" a="1"/>
  <c r="AB91" i="10" s="1"/>
  <c r="N91" i="10" a="1"/>
  <c r="N91" i="10" s="1"/>
  <c r="K103" i="10" a="1"/>
  <c r="K103" i="10" s="1"/>
  <c r="W91" i="10" a="1"/>
  <c r="W91" i="10" s="1"/>
  <c r="AR73" i="10" a="1"/>
  <c r="AR73" i="10" s="1"/>
  <c r="AJ106" i="10" a="1"/>
  <c r="AJ106" i="10" s="1"/>
  <c r="AT89" i="10" a="1"/>
  <c r="AT89" i="10" s="1"/>
  <c r="C77" i="10" a="1"/>
  <c r="C77" i="10" s="1"/>
  <c r="AY104" i="10" a="1"/>
  <c r="AY104" i="10" s="1"/>
  <c r="AL79" i="10" a="1"/>
  <c r="AL79" i="10" s="1"/>
  <c r="L72" i="10" a="1"/>
  <c r="L72" i="10" s="1"/>
  <c r="G97" i="10" a="1"/>
  <c r="G97" i="10" s="1"/>
  <c r="AF102" i="10" a="1"/>
  <c r="AF102" i="10" s="1"/>
  <c r="E106" i="10" a="1"/>
  <c r="E106" i="10" s="1"/>
  <c r="AJ92" i="10" a="1"/>
  <c r="AJ92" i="10" s="1"/>
  <c r="AS106" i="10" a="1"/>
  <c r="AS106" i="10" s="1"/>
  <c r="AC67" i="10" a="1"/>
  <c r="AC67" i="10" s="1"/>
  <c r="T67" i="10" a="1"/>
  <c r="T67" i="10" s="1"/>
  <c r="H75" i="10" a="1"/>
  <c r="H75" i="10" s="1"/>
  <c r="F77" i="10" a="1"/>
  <c r="F77" i="10" s="1"/>
  <c r="U73" i="10" a="1"/>
  <c r="U73" i="10" s="1"/>
  <c r="AB88" i="10" a="1"/>
  <c r="AB88" i="10" s="1"/>
  <c r="AW77" i="10" a="1"/>
  <c r="AW77" i="10" s="1"/>
  <c r="AA85" i="10" a="1"/>
  <c r="AA85" i="10" s="1"/>
  <c r="AB94" i="10" a="1"/>
  <c r="AB94" i="10" s="1"/>
  <c r="P70" i="10" a="1"/>
  <c r="P70" i="10" s="1"/>
  <c r="AL70" i="10" a="1"/>
  <c r="AL70" i="10" s="1"/>
  <c r="AO79" i="10" a="1"/>
  <c r="AO79" i="10" s="1"/>
  <c r="T69" i="10" a="1"/>
  <c r="T69" i="10" s="1"/>
  <c r="AK88" i="10" a="1"/>
  <c r="AK88" i="10" s="1"/>
  <c r="W101" i="10" a="1"/>
  <c r="W101" i="10" s="1"/>
  <c r="V80" i="10" a="1"/>
  <c r="V80" i="10" s="1"/>
  <c r="S67" i="10" a="1"/>
  <c r="S67" i="10" s="1"/>
  <c r="AU76" i="10" a="1"/>
  <c r="AU76" i="10" s="1"/>
  <c r="AZ93" i="10" a="1"/>
  <c r="AZ93" i="10" s="1"/>
  <c r="AZ89" i="10" a="1"/>
  <c r="AZ89" i="10" s="1"/>
  <c r="S72" i="10" a="1"/>
  <c r="S72" i="10" s="1"/>
  <c r="C102" i="10" a="1"/>
  <c r="C102" i="10" s="1"/>
  <c r="G94" i="10" a="1"/>
  <c r="G94" i="10" s="1"/>
  <c r="AT70" i="10" a="1"/>
  <c r="AT70" i="10" s="1"/>
  <c r="S70" i="10" a="1"/>
  <c r="S70" i="10" s="1"/>
  <c r="AX71" i="10" a="1"/>
  <c r="AX71" i="10" s="1"/>
  <c r="O98" i="10" a="1"/>
  <c r="O98" i="10" s="1"/>
  <c r="AY101" i="10" a="1"/>
  <c r="AY101" i="10" s="1"/>
  <c r="J94" i="10" a="1"/>
  <c r="J94" i="10" s="1"/>
  <c r="AU70" i="10" a="1"/>
  <c r="AU70" i="10" s="1"/>
  <c r="F76" i="10" a="1"/>
  <c r="F76" i="10" s="1"/>
  <c r="AH74" i="10" a="1"/>
  <c r="AH74" i="10" s="1"/>
  <c r="AG101" i="10" a="1"/>
  <c r="AG101" i="10" s="1"/>
  <c r="AZ79" i="10" a="1"/>
  <c r="AZ79" i="10" s="1"/>
  <c r="AP91" i="10" a="1"/>
  <c r="AP91" i="10" s="1"/>
  <c r="K87" i="10" a="1"/>
  <c r="K87" i="10" s="1"/>
  <c r="K84" i="10" a="1"/>
  <c r="K84" i="10" s="1"/>
  <c r="Z70" i="10" a="1"/>
  <c r="Z70" i="10" s="1"/>
  <c r="J70" i="10" a="1"/>
  <c r="J70" i="10" s="1"/>
  <c r="E107" i="10" a="1"/>
  <c r="E107" i="10" s="1"/>
  <c r="U84" i="10" a="1"/>
  <c r="U84" i="10" s="1"/>
  <c r="AC92" i="10" a="1"/>
  <c r="AC92" i="10" s="1"/>
  <c r="AX87" i="10" a="1"/>
  <c r="AX87" i="10" s="1"/>
  <c r="AM81" i="10" a="1"/>
  <c r="AM81" i="10" s="1"/>
  <c r="AM70" i="10" a="1"/>
  <c r="AM70" i="10" s="1"/>
  <c r="AJ81" i="10" a="1"/>
  <c r="AJ81" i="10" s="1"/>
  <c r="K82" i="10" a="1"/>
  <c r="K82" i="10" s="1"/>
  <c r="U85" i="10" a="1"/>
  <c r="U85" i="10" s="1"/>
  <c r="C72" i="10" a="1"/>
  <c r="C72" i="10" s="1"/>
  <c r="U72" i="10" a="1"/>
  <c r="U72" i="10" s="1"/>
  <c r="AN101" i="10" a="1"/>
  <c r="AN101" i="10" s="1"/>
  <c r="AP103" i="10" a="1"/>
  <c r="AP103" i="10" s="1"/>
  <c r="AR86" i="10" a="1"/>
  <c r="AR86" i="10" s="1"/>
  <c r="BB80" i="10" a="1"/>
  <c r="BB80" i="10" s="1"/>
  <c r="I96" i="10" a="1"/>
  <c r="I96" i="10" s="1"/>
  <c r="BA85" i="10" a="1"/>
  <c r="BA85" i="10" s="1"/>
  <c r="N102" i="10" a="1"/>
  <c r="N102" i="10" s="1"/>
  <c r="BB105" i="10" a="1"/>
  <c r="BB105" i="10" s="1"/>
  <c r="R79" i="10" a="1"/>
  <c r="R79" i="10" s="1"/>
  <c r="AH95" i="10" a="1"/>
  <c r="AH95" i="10" s="1"/>
  <c r="M77" i="10" a="1"/>
  <c r="M77" i="10" s="1"/>
  <c r="AG90" i="10" a="1"/>
  <c r="AG90" i="10" s="1"/>
  <c r="AI71" i="10" a="1"/>
  <c r="AI71" i="10" s="1"/>
  <c r="G69" i="10" a="1"/>
  <c r="G69" i="10" s="1"/>
  <c r="W96" i="10" a="1"/>
  <c r="W96" i="10" s="1"/>
  <c r="Y101" i="10" a="1"/>
  <c r="Y101" i="10" s="1"/>
  <c r="AA92" i="10" a="1"/>
  <c r="AA92" i="10" s="1"/>
  <c r="AB79" i="10" a="1"/>
  <c r="AB79" i="10" s="1"/>
  <c r="AH70" i="10" a="1"/>
  <c r="AH70" i="10" s="1"/>
  <c r="G73" i="10" a="1"/>
  <c r="G73" i="10" s="1"/>
  <c r="AJ90" i="10" a="1"/>
  <c r="AJ90" i="10" s="1"/>
  <c r="AM89" i="10" a="1"/>
  <c r="AM89" i="10" s="1"/>
  <c r="X72" i="10" a="1"/>
  <c r="X72" i="10" s="1"/>
  <c r="J82" i="10" a="1"/>
  <c r="J82" i="10" s="1"/>
  <c r="W102" i="10" a="1"/>
  <c r="W102" i="10" s="1"/>
  <c r="AZ72" i="10" a="1"/>
  <c r="AZ72" i="10" s="1"/>
  <c r="AO97" i="10" a="1"/>
  <c r="AO97" i="10" s="1"/>
  <c r="AL69" i="10" a="1"/>
  <c r="AL69" i="10" s="1"/>
  <c r="AV71" i="10" a="1"/>
  <c r="AV71" i="10" s="1"/>
  <c r="AO105" i="10" a="1"/>
  <c r="AO105" i="10" s="1"/>
  <c r="Q80" i="10" a="1"/>
  <c r="Q80" i="10" s="1"/>
  <c r="AD100" i="10" a="1"/>
  <c r="AD100" i="10" s="1"/>
  <c r="H104" i="10" a="1"/>
  <c r="H104" i="10" s="1"/>
  <c r="AG104" i="10" a="1"/>
  <c r="AG104" i="10" s="1"/>
  <c r="AG93" i="10" a="1"/>
  <c r="AG93" i="10" s="1"/>
  <c r="G82" i="10" a="1"/>
  <c r="G82" i="10" s="1"/>
  <c r="AR77" i="10" a="1"/>
  <c r="AR77" i="10" s="1"/>
  <c r="AB67" i="10" a="1"/>
  <c r="AB67" i="10" s="1"/>
  <c r="AQ103" i="10" a="1"/>
  <c r="AQ103" i="10" s="1"/>
  <c r="AW86" i="10" a="1"/>
  <c r="AW86" i="10" s="1"/>
  <c r="BB92" i="10" a="1"/>
  <c r="BB92" i="10" s="1"/>
  <c r="O105" i="10" a="1"/>
  <c r="O105" i="10" s="1"/>
  <c r="AA107" i="10" a="1"/>
  <c r="AA107" i="10" s="1"/>
  <c r="G86" i="10" a="1"/>
  <c r="G86" i="10" s="1"/>
  <c r="X86" i="10" a="1"/>
  <c r="X86" i="10" s="1"/>
  <c r="AN86" i="10" a="1"/>
  <c r="AN86" i="10" s="1"/>
  <c r="AI101" i="10" a="1"/>
  <c r="AI101" i="10" s="1"/>
  <c r="AP76" i="10" a="1"/>
  <c r="AP76" i="10" s="1"/>
  <c r="AM82" i="10" a="1"/>
  <c r="AM82" i="10" s="1"/>
  <c r="AO69" i="10" a="1"/>
  <c r="AO69" i="10" s="1"/>
  <c r="AU79" i="10" a="1"/>
  <c r="AU79" i="10" s="1"/>
  <c r="AF103" i="10" a="1"/>
  <c r="AF103" i="10" s="1"/>
  <c r="AM106" i="10" a="1"/>
  <c r="AM106" i="10" s="1"/>
  <c r="F90" i="10" a="1"/>
  <c r="F90" i="10" s="1"/>
  <c r="AI102" i="10" a="1"/>
  <c r="AI102" i="10" s="1"/>
  <c r="G78" i="10" a="1"/>
  <c r="G78" i="10" s="1"/>
  <c r="AV77" i="10" a="1"/>
  <c r="AV77" i="10" s="1"/>
  <c r="AK81" i="10" a="1"/>
  <c r="AK81" i="10" s="1"/>
  <c r="AX103" i="10" a="1"/>
  <c r="AX103" i="10" s="1"/>
  <c r="F106" i="10" a="1"/>
  <c r="F106" i="10" s="1"/>
  <c r="AA101" i="10" a="1"/>
  <c r="AA101" i="10" s="1"/>
  <c r="AB84" i="10" a="1"/>
  <c r="AB84" i="10" s="1"/>
  <c r="BB79" i="10" a="1"/>
  <c r="BB79" i="10" s="1"/>
  <c r="AA104" i="10" a="1"/>
  <c r="AA104" i="10" s="1"/>
  <c r="AX94" i="10" a="1"/>
  <c r="AX94" i="10" s="1"/>
  <c r="AB103" i="10" a="1"/>
  <c r="AB103" i="10" s="1"/>
  <c r="C106" i="10" a="1"/>
  <c r="C106" i="10" s="1"/>
  <c r="P97" i="10" a="1"/>
  <c r="P97" i="10" s="1"/>
  <c r="AQ102" i="10" a="1"/>
  <c r="AQ102" i="10" s="1"/>
  <c r="C100" i="10" a="1"/>
  <c r="C100" i="10" s="1"/>
  <c r="T71" i="10" a="1"/>
  <c r="T71" i="10" s="1"/>
  <c r="AQ87" i="10" a="1"/>
  <c r="AQ87" i="10" s="1"/>
  <c r="AE96" i="10" a="1"/>
  <c r="AE96" i="10" s="1"/>
  <c r="AU104" i="10" a="1"/>
  <c r="AU104" i="10" s="1"/>
  <c r="X70" i="10" a="1"/>
  <c r="X70" i="10" s="1"/>
  <c r="C91" i="10" a="1"/>
  <c r="C91" i="10" s="1"/>
  <c r="H70" i="10" a="1"/>
  <c r="H70" i="10" s="1"/>
  <c r="AJ82" i="10" a="1"/>
  <c r="AJ82" i="10" s="1"/>
  <c r="Z69" i="10" a="1"/>
  <c r="Z69" i="10" s="1"/>
  <c r="AH86" i="10" a="1"/>
  <c r="AH86" i="10" s="1"/>
  <c r="C84" i="10" a="1"/>
  <c r="C84" i="10" s="1"/>
  <c r="BA72" i="10" a="1"/>
  <c r="BA72" i="10" s="1"/>
  <c r="AM73" i="10" a="1"/>
  <c r="AM73" i="10" s="1"/>
  <c r="Q95" i="10" a="1"/>
  <c r="Q95" i="10" s="1"/>
  <c r="AJ86" i="10" a="1"/>
  <c r="AJ86" i="10" s="1"/>
  <c r="AA102" i="10" a="1"/>
  <c r="AA102" i="10" s="1"/>
  <c r="M79" i="10" a="1"/>
  <c r="M79" i="10" s="1"/>
  <c r="N89" i="10" a="1"/>
  <c r="N89" i="10" s="1"/>
  <c r="AS92" i="10" a="1"/>
  <c r="AS92" i="10" s="1"/>
  <c r="Q69" i="10" a="1"/>
  <c r="Q69" i="10" s="1"/>
  <c r="AE100" i="10" a="1"/>
  <c r="AE100" i="10" s="1"/>
  <c r="AE84" i="10" a="1"/>
  <c r="AE84" i="10" s="1"/>
  <c r="AT72" i="10" a="1"/>
  <c r="AT72" i="10" s="1"/>
  <c r="AG74" i="10" a="1"/>
  <c r="AG74" i="10" s="1"/>
  <c r="AW96" i="10" a="1"/>
  <c r="AW96" i="10" s="1"/>
  <c r="AY102" i="10" a="1"/>
  <c r="AY102" i="10" s="1"/>
  <c r="G81" i="10" a="1"/>
  <c r="G81" i="10" s="1"/>
  <c r="AR105" i="10" a="1"/>
  <c r="AR105" i="10" s="1"/>
  <c r="AL71" i="10" a="1"/>
  <c r="AL71" i="10" s="1"/>
  <c r="D102" i="10" a="1"/>
  <c r="D102" i="10" s="1"/>
  <c r="W72" i="10" a="1"/>
  <c r="W72" i="10" s="1"/>
  <c r="AZ97" i="10" a="1"/>
  <c r="AZ97" i="10" s="1"/>
  <c r="AR100" i="10" a="1"/>
  <c r="AR100" i="10" s="1"/>
  <c r="U68" i="10" a="1"/>
  <c r="U68" i="10" s="1"/>
  <c r="M90" i="10" a="1"/>
  <c r="M90" i="10" s="1"/>
  <c r="H103" i="10" a="1"/>
  <c r="H103" i="10" s="1"/>
  <c r="D103" i="10" a="1"/>
  <c r="D103" i="10" s="1"/>
  <c r="AT86" i="10" a="1"/>
  <c r="AT86" i="10" s="1"/>
  <c r="AB81" i="10" a="1"/>
  <c r="AB81" i="10" s="1"/>
  <c r="O90" i="10" a="1"/>
  <c r="O90" i="10" s="1"/>
  <c r="BB91" i="10" a="1"/>
  <c r="BB91" i="10" s="1"/>
  <c r="BA87" i="10" a="1"/>
  <c r="BA87" i="10" s="1"/>
  <c r="T106" i="10" a="1"/>
  <c r="T106" i="10" s="1"/>
  <c r="M86" i="10" a="1"/>
  <c r="M86" i="10" s="1"/>
  <c r="AM84" i="10" a="1"/>
  <c r="AM84" i="10" s="1"/>
  <c r="AU98" i="10" a="1"/>
  <c r="AU98" i="10" s="1"/>
  <c r="AL99" i="10" a="1"/>
  <c r="AL99" i="10" s="1"/>
  <c r="AL107" i="10" a="1"/>
  <c r="AL107" i="10" s="1"/>
  <c r="O68" i="10" a="1"/>
  <c r="O68" i="10" s="1"/>
  <c r="AT101" i="10" a="1"/>
  <c r="AT101" i="10" s="1"/>
  <c r="AM68" i="10" a="1"/>
  <c r="AM68" i="10" s="1"/>
  <c r="V107" i="10" a="1"/>
  <c r="V107" i="10" s="1"/>
  <c r="AU85" i="10" a="1"/>
  <c r="AU85" i="10" s="1"/>
  <c r="M74" i="10" a="1"/>
  <c r="M74" i="10" s="1"/>
  <c r="X103" i="10" a="1"/>
  <c r="X103" i="10" s="1"/>
  <c r="AW103" i="10" a="1"/>
  <c r="AW103" i="10" s="1"/>
  <c r="F99" i="10" a="1"/>
  <c r="F99" i="10" s="1"/>
  <c r="AO80" i="10" a="1"/>
  <c r="AO80" i="10" s="1"/>
  <c r="AP106" i="10" a="1"/>
  <c r="AP106" i="10" s="1"/>
  <c r="BA71" i="10" a="1"/>
  <c r="BA71" i="10" s="1"/>
  <c r="O87" i="10" a="1"/>
  <c r="O87" i="10" s="1"/>
  <c r="J91" i="10" a="1"/>
  <c r="J91" i="10" s="1"/>
  <c r="AD76" i="10" a="1"/>
  <c r="AD76" i="10" s="1"/>
  <c r="F107" i="10" a="1"/>
  <c r="F107" i="10" s="1"/>
  <c r="C93" i="10" a="1"/>
  <c r="C93" i="10" s="1"/>
  <c r="K89" i="10" a="1"/>
  <c r="K89" i="10" s="1"/>
  <c r="AW92" i="10" a="1"/>
  <c r="AW92" i="10" s="1"/>
  <c r="AS79" i="10" a="1"/>
  <c r="AS79" i="10" s="1"/>
  <c r="AQ91" i="10" a="1"/>
  <c r="AQ91" i="10" s="1"/>
  <c r="P87" i="10" a="1"/>
  <c r="P87" i="10" s="1"/>
  <c r="BA84" i="10" a="1"/>
  <c r="BA84" i="10" s="1"/>
  <c r="C78" i="10" a="1"/>
  <c r="C78" i="10" s="1"/>
  <c r="AI78" i="10" a="1"/>
  <c r="AI78" i="10" s="1"/>
  <c r="AN78" i="10" a="1"/>
  <c r="AN78" i="10" s="1"/>
  <c r="AE79" i="10" a="1"/>
  <c r="AE79" i="10" s="1"/>
  <c r="AR97" i="10" a="1"/>
  <c r="AR97" i="10" s="1"/>
  <c r="AG95" i="10" a="1"/>
  <c r="AG95" i="10" s="1"/>
  <c r="AX92" i="10" a="1"/>
  <c r="AX92" i="10" s="1"/>
  <c r="AY103" i="10" a="1"/>
  <c r="AY103" i="10" s="1"/>
  <c r="AR102" i="10" a="1"/>
  <c r="AR102" i="10" s="1"/>
  <c r="AM88" i="10" a="1"/>
  <c r="AM88" i="10" s="1"/>
  <c r="AV69" i="10" a="1"/>
  <c r="AV69" i="10" s="1"/>
  <c r="F72" i="10" a="1"/>
  <c r="F72" i="10" s="1"/>
  <c r="BB77" i="10" a="1"/>
  <c r="BB77" i="10" s="1"/>
  <c r="BA70" i="10" a="1"/>
  <c r="BA70" i="10" s="1"/>
  <c r="AO92" i="10" a="1"/>
  <c r="AO92" i="10" s="1"/>
  <c r="AX102" i="10" a="1"/>
  <c r="AX102" i="10" s="1"/>
  <c r="O77" i="10" a="1"/>
  <c r="O77" i="10" s="1"/>
  <c r="AD104" i="10" a="1"/>
  <c r="AD104" i="10" s="1"/>
  <c r="S101" i="10" a="1"/>
  <c r="S101" i="10" s="1"/>
  <c r="V95" i="10" a="1"/>
  <c r="V95" i="10" s="1"/>
  <c r="AW98" i="10" a="1"/>
  <c r="AW98" i="10" s="1"/>
  <c r="I72" i="10" a="1"/>
  <c r="I72" i="10" s="1"/>
  <c r="V97" i="10" a="1"/>
  <c r="V97" i="10" s="1"/>
  <c r="G91" i="10" a="1"/>
  <c r="G91" i="10" s="1"/>
  <c r="W107" i="10" a="1"/>
  <c r="W107" i="10" s="1"/>
  <c r="L87" i="10" a="1"/>
  <c r="L87" i="10" s="1"/>
  <c r="V93" i="10" a="1"/>
  <c r="V93" i="10" s="1"/>
  <c r="U89" i="10" a="1"/>
  <c r="U89" i="10" s="1"/>
  <c r="AJ97" i="10" a="1"/>
  <c r="AJ97" i="10" s="1"/>
  <c r="L91" i="10" a="1"/>
  <c r="L91" i="10" s="1"/>
  <c r="T87" i="10" a="1"/>
  <c r="T87" i="10" s="1"/>
  <c r="AN70" i="10" a="1"/>
  <c r="AN70" i="10" s="1"/>
  <c r="AG105" i="10" a="1"/>
  <c r="AG105" i="10" s="1"/>
  <c r="G80" i="10" a="1"/>
  <c r="G80" i="10" s="1"/>
  <c r="P73" i="10" a="1"/>
  <c r="P73" i="10" s="1"/>
  <c r="AD89" i="10" a="1"/>
  <c r="AD89" i="10" s="1"/>
  <c r="AR87" i="10" a="1"/>
  <c r="AR87" i="10" s="1"/>
  <c r="T104" i="10" a="1"/>
  <c r="T104" i="10" s="1"/>
  <c r="BA67" i="10" a="1"/>
  <c r="BA67" i="10" s="1"/>
  <c r="AX76" i="10" a="1"/>
  <c r="AX76" i="10" s="1"/>
  <c r="S83" i="10" a="1"/>
  <c r="S83" i="10" s="1"/>
  <c r="U105" i="10" a="1"/>
  <c r="U105" i="10" s="1"/>
  <c r="AC85" i="10" a="1"/>
  <c r="AC85" i="10" s="1"/>
  <c r="H91" i="10" a="1"/>
  <c r="H91" i="10" s="1"/>
  <c r="AO87" i="10" a="1"/>
  <c r="AO87" i="10" s="1"/>
  <c r="N84" i="10" a="1"/>
  <c r="N84" i="10" s="1"/>
  <c r="C88" i="10" a="1"/>
  <c r="C88" i="10" s="1"/>
  <c r="U102" i="10" a="1"/>
  <c r="U102" i="10" s="1"/>
  <c r="M91" i="10" a="1"/>
  <c r="M91" i="10" s="1"/>
  <c r="W93" i="10" a="1"/>
  <c r="W93" i="10" s="1"/>
  <c r="AC84" i="10" a="1"/>
  <c r="AC84" i="10" s="1"/>
  <c r="O102" i="10" a="1"/>
  <c r="O102" i="10" s="1"/>
  <c r="M89" i="10" a="1"/>
  <c r="M89" i="10" s="1"/>
  <c r="I87" i="10" a="1"/>
  <c r="I87" i="10" s="1"/>
  <c r="L103" i="10" a="1"/>
  <c r="L103" i="10" s="1"/>
  <c r="AZ86" i="10" a="1"/>
  <c r="AZ86" i="10" s="1"/>
  <c r="AM94" i="10" a="1"/>
  <c r="AM94" i="10" s="1"/>
  <c r="AS102" i="10" a="1"/>
  <c r="AS102" i="10" s="1"/>
  <c r="F69" i="10" a="1"/>
  <c r="F69" i="10" s="1"/>
  <c r="E91" i="10" a="1"/>
  <c r="E91" i="10" s="1"/>
  <c r="AV87" i="10" a="1"/>
  <c r="AV87" i="10" s="1"/>
  <c r="AY84" i="10" a="1"/>
  <c r="AY84" i="10" s="1"/>
  <c r="I70" i="10" a="1"/>
  <c r="I70" i="10" s="1"/>
  <c r="K67" i="10" a="1"/>
  <c r="K67" i="10" s="1"/>
  <c r="AP99" i="10" a="1"/>
  <c r="AP99" i="10" s="1"/>
  <c r="AA75" i="10" a="1"/>
  <c r="AA75" i="10" s="1"/>
  <c r="AX86" i="10" a="1"/>
  <c r="AX86" i="10" s="1"/>
  <c r="Q98" i="10" a="1"/>
  <c r="Q98" i="10" s="1"/>
  <c r="BA95" i="10" a="1"/>
  <c r="BA95" i="10" s="1"/>
  <c r="AN68" i="10" a="1"/>
  <c r="AN68" i="10" s="1"/>
  <c r="AN88" i="10" a="1"/>
  <c r="AN88" i="10" s="1"/>
  <c r="Z86" i="10" a="1"/>
  <c r="Z86" i="10" s="1"/>
  <c r="S78" i="10" a="1"/>
  <c r="S78" i="10" s="1"/>
  <c r="U76" i="10" a="1"/>
  <c r="U76" i="10" s="1"/>
  <c r="AC76" i="10" a="1"/>
  <c r="AC76" i="10" s="1"/>
  <c r="Q107" i="10" a="1"/>
  <c r="Q107" i="10" s="1"/>
  <c r="AZ81" i="10" a="1"/>
  <c r="AZ81" i="10" s="1"/>
  <c r="Q74" i="10" a="1"/>
  <c r="Q74" i="10" s="1"/>
  <c r="P74" i="10" a="1"/>
  <c r="P74" i="10" s="1"/>
  <c r="X76" i="10" a="1"/>
  <c r="X76" i="10" s="1"/>
  <c r="AO74" i="10" a="1"/>
  <c r="AO74" i="10" s="1"/>
  <c r="AN69" i="10" a="1"/>
  <c r="AN69" i="10" s="1"/>
  <c r="Y79" i="10" a="1"/>
  <c r="Y79" i="10" s="1"/>
  <c r="AK107" i="10" a="1"/>
  <c r="AK107" i="10" s="1"/>
  <c r="AJ94" i="10" a="1"/>
  <c r="AJ94" i="10" s="1"/>
  <c r="AB80" i="10" a="1"/>
  <c r="AB80" i="10" s="1"/>
  <c r="T105" i="10" a="1"/>
  <c r="T105" i="10" s="1"/>
  <c r="AP92" i="10" a="1"/>
  <c r="AP92" i="10" s="1"/>
  <c r="S68" i="10" a="1"/>
  <c r="S68" i="10" s="1"/>
  <c r="AB104" i="10" a="1"/>
  <c r="AB104" i="10" s="1"/>
  <c r="T97" i="10" a="1"/>
  <c r="T97" i="10" s="1"/>
  <c r="X101" i="10" a="1"/>
  <c r="X101" i="10" s="1"/>
  <c r="Q102" i="10" a="1"/>
  <c r="Q102" i="10" s="1"/>
  <c r="AH100" i="10" a="1"/>
  <c r="AH100" i="10" s="1"/>
  <c r="AS70" i="10" a="1"/>
  <c r="AS70" i="10" s="1"/>
  <c r="AS71" i="10" a="1"/>
  <c r="AS71" i="10" s="1"/>
  <c r="AL94" i="10" a="1"/>
  <c r="AL94" i="10" s="1"/>
  <c r="AD74" i="10" a="1"/>
  <c r="AD74" i="10" s="1"/>
  <c r="AR70" i="10" a="1"/>
  <c r="AR70" i="10" s="1"/>
  <c r="AB95" i="10" a="1"/>
  <c r="AB95" i="10" s="1"/>
  <c r="K68" i="10" a="1"/>
  <c r="K68" i="10" s="1"/>
  <c r="AY92" i="10" a="1"/>
  <c r="AY92" i="10" s="1"/>
  <c r="AP79" i="10" a="1"/>
  <c r="AP79" i="10" s="1"/>
  <c r="AA106" i="10" a="1"/>
  <c r="AA106" i="10" s="1"/>
  <c r="Z87" i="10" a="1"/>
  <c r="Z87" i="10" s="1"/>
  <c r="AO84" i="10" a="1"/>
  <c r="AO84" i="10" s="1"/>
  <c r="C80" i="10" a="1"/>
  <c r="C80" i="10" s="1"/>
  <c r="AB105" i="10" a="1"/>
  <c r="AB105" i="10" s="1"/>
  <c r="BA79" i="10" a="1"/>
  <c r="BA79" i="10" s="1"/>
  <c r="U101" i="10" a="1"/>
  <c r="U101" i="10" s="1"/>
  <c r="AV94" i="10" a="1"/>
  <c r="AV94" i="10" s="1"/>
  <c r="AA87" i="10" a="1"/>
  <c r="AA87" i="10" s="1"/>
  <c r="Y104" i="10" a="1"/>
  <c r="Y104" i="10" s="1"/>
  <c r="U107" i="10" a="1"/>
  <c r="U107" i="10" s="1"/>
  <c r="BA77" i="10" a="1"/>
  <c r="BA77" i="10" s="1"/>
  <c r="Q94" i="10" a="1"/>
  <c r="Q94" i="10" s="1"/>
  <c r="AC87" i="10" a="1"/>
  <c r="AC87" i="10" s="1"/>
  <c r="Y84" i="10" a="1"/>
  <c r="Y84" i="10" s="1"/>
  <c r="AV67" i="10" a="1"/>
  <c r="AV67" i="10" s="1"/>
  <c r="L104" i="10" a="1"/>
  <c r="L104" i="10" s="1"/>
  <c r="AZ73" i="10" a="1"/>
  <c r="AZ73" i="10" s="1"/>
  <c r="U83" i="10" a="1"/>
  <c r="U83" i="10" s="1"/>
  <c r="M72" i="10" a="1"/>
  <c r="M72" i="10" s="1"/>
  <c r="G77" i="10" a="1"/>
  <c r="G77" i="10" s="1"/>
  <c r="AG87" i="10" a="1"/>
  <c r="AG87" i="10" s="1"/>
  <c r="AQ70" i="10" a="1"/>
  <c r="AQ70" i="10" s="1"/>
  <c r="AI72" i="10" a="1"/>
  <c r="AI72" i="10" s="1"/>
  <c r="L89" i="10" a="1"/>
  <c r="L89" i="10" s="1"/>
  <c r="AA94" i="10" a="1"/>
  <c r="AA94" i="10" s="1"/>
  <c r="AO94" i="10" a="1"/>
  <c r="AO94" i="10" s="1"/>
  <c r="F93" i="10" a="1"/>
  <c r="F93" i="10" s="1"/>
  <c r="U98" i="10" a="1"/>
  <c r="U98" i="10" s="1"/>
  <c r="AW91" i="10" a="1"/>
  <c r="AW91" i="10" s="1"/>
  <c r="W99" i="10" a="1"/>
  <c r="W99" i="10" s="1"/>
  <c r="P94" i="10" a="1"/>
  <c r="P94" i="10" s="1"/>
  <c r="V105" i="10" a="1"/>
  <c r="V105" i="10" s="1"/>
  <c r="Y72" i="10" a="1"/>
  <c r="Y72" i="10" s="1"/>
  <c r="E102" i="10" a="1"/>
  <c r="E102" i="10" s="1"/>
  <c r="AF96" i="10" a="1"/>
  <c r="AF96" i="10" s="1"/>
  <c r="AF85" i="10" a="1"/>
  <c r="AF85" i="10" s="1"/>
  <c r="U87" i="10" a="1"/>
  <c r="U87" i="10" s="1"/>
  <c r="AH84" i="10" a="1"/>
  <c r="AH84" i="10" s="1"/>
  <c r="AX67" i="10" a="1"/>
  <c r="AX67" i="10" s="1"/>
  <c r="AM86" i="10" a="1"/>
  <c r="AM86" i="10" s="1"/>
  <c r="AJ76" i="10" a="1"/>
  <c r="AJ76" i="10" s="1"/>
  <c r="AI107" i="10" a="1"/>
  <c r="AI107" i="10" s="1"/>
  <c r="J69" i="10" a="1"/>
  <c r="J69" i="10" s="1"/>
  <c r="P102" i="10" a="1"/>
  <c r="P102" i="10" s="1"/>
  <c r="C87" i="10" a="1"/>
  <c r="C87" i="10" s="1"/>
  <c r="AV86" i="10" a="1"/>
  <c r="AV86" i="10" s="1"/>
  <c r="AB90" i="10" a="1"/>
  <c r="AB90" i="10" s="1"/>
  <c r="AR79" i="10" a="1"/>
  <c r="AR79" i="10" s="1"/>
  <c r="Q70" i="10" a="1"/>
  <c r="Q70" i="10" s="1"/>
  <c r="O71" i="10" a="1"/>
  <c r="O71" i="10" s="1"/>
  <c r="J81" i="10" a="1"/>
  <c r="J81" i="10" s="1"/>
  <c r="D84" i="10" a="1"/>
  <c r="D84" i="10" s="1"/>
  <c r="S86" i="10" a="1"/>
  <c r="S86" i="10" s="1"/>
  <c r="AI87" i="10" a="1"/>
  <c r="AI87" i="10" s="1"/>
  <c r="AW79" i="10" a="1"/>
  <c r="AW79" i="10" s="1"/>
  <c r="O79" i="10" a="1"/>
  <c r="O79" i="10" s="1"/>
  <c r="V82" i="10" a="1"/>
  <c r="V82" i="10" s="1"/>
  <c r="O85" i="10" a="1"/>
  <c r="O85" i="10" s="1"/>
  <c r="AP101" i="10" a="1"/>
  <c r="AP101" i="10" s="1"/>
  <c r="AD81" i="10" a="1"/>
  <c r="AD81" i="10" s="1"/>
  <c r="F70" i="10" a="1"/>
  <c r="F70" i="10" s="1"/>
  <c r="AS80" i="10" a="1"/>
  <c r="AS80" i="10" s="1"/>
  <c r="N67" i="10" a="1"/>
  <c r="N67" i="10" s="1"/>
  <c r="AY71" i="10" a="1"/>
  <c r="AY71" i="10" s="1"/>
  <c r="AH79" i="10" a="1"/>
  <c r="AH79" i="10" s="1"/>
  <c r="AA78" i="10" a="1"/>
  <c r="AA78" i="10" s="1"/>
  <c r="BA94" i="10" a="1"/>
  <c r="BA94" i="10" s="1"/>
  <c r="T82" i="10" a="1"/>
  <c r="T82" i="10" s="1"/>
  <c r="S91" i="10" a="1"/>
  <c r="S91" i="10" s="1"/>
  <c r="X92" i="10" a="1"/>
  <c r="X92" i="10" s="1"/>
  <c r="O103" i="10" a="1"/>
  <c r="O103" i="10" s="1"/>
  <c r="F89" i="10" a="1"/>
  <c r="F89" i="10" s="1"/>
  <c r="AQ94" i="10" a="1"/>
  <c r="AQ94" i="10" s="1"/>
  <c r="AQ86" i="10" a="1"/>
  <c r="AQ86" i="10" s="1"/>
  <c r="AH89" i="10" a="1"/>
  <c r="AH89" i="10" s="1"/>
  <c r="U74" i="10" a="1"/>
  <c r="U74" i="10" s="1"/>
  <c r="M105" i="10" a="1"/>
  <c r="M105" i="10" s="1"/>
  <c r="O70" i="10" a="1"/>
  <c r="O70" i="10" s="1"/>
  <c r="AR94" i="10" a="1"/>
  <c r="AR94" i="10" s="1"/>
  <c r="AK70" i="10" a="1"/>
  <c r="AK70" i="10" s="1"/>
  <c r="C82" i="10" a="1"/>
  <c r="C82" i="10" s="1"/>
  <c r="AS98" i="10" a="1"/>
  <c r="AS98" i="10" s="1"/>
  <c r="AG106" i="10" a="1"/>
  <c r="AG106" i="10" s="1"/>
  <c r="E96" i="10" a="1"/>
  <c r="E96" i="10" s="1"/>
  <c r="AT77" i="10" a="1"/>
  <c r="AT77" i="10" s="1"/>
  <c r="O94" i="10" a="1"/>
  <c r="O94" i="10" s="1"/>
  <c r="AY94" i="10" a="1"/>
  <c r="AY94" i="10" s="1"/>
  <c r="F98" i="10" a="1"/>
  <c r="F98" i="10" s="1"/>
  <c r="AP72" i="10" a="1"/>
  <c r="AP72" i="10" s="1"/>
  <c r="P92" i="10" a="1"/>
  <c r="P92" i="10" s="1"/>
  <c r="L70" i="10" a="1"/>
  <c r="L70" i="10" s="1"/>
  <c r="H94" i="10" a="1"/>
  <c r="H94" i="10" s="1"/>
  <c r="AD67" i="10" a="1"/>
  <c r="AD67" i="10" s="1"/>
  <c r="AG102" i="10" a="1"/>
  <c r="AG102" i="10" s="1"/>
  <c r="AA82" i="10" a="1"/>
  <c r="AA82" i="10" s="1"/>
  <c r="AS94" i="10" a="1"/>
  <c r="AS94" i="10" s="1"/>
  <c r="AV84" i="10" a="1"/>
  <c r="AV84" i="10" s="1"/>
  <c r="V78" i="10" a="1"/>
  <c r="V78" i="10" s="1"/>
  <c r="AA96" i="10" a="1"/>
  <c r="AA96" i="10" s="1"/>
  <c r="X97" i="10" a="1"/>
  <c r="X97" i="10" s="1"/>
  <c r="N76" i="10" a="1"/>
  <c r="N76" i="10" s="1"/>
  <c r="AE91" i="10" a="1"/>
  <c r="AE91" i="10" s="1"/>
  <c r="V68" i="10" a="1"/>
  <c r="V68" i="10" s="1"/>
  <c r="AE85" i="10" a="1"/>
  <c r="AE85" i="10" s="1"/>
  <c r="AV91" i="10" a="1"/>
  <c r="AV91" i="10" s="1"/>
  <c r="P71" i="10" a="1"/>
  <c r="P71" i="10" s="1"/>
  <c r="AG70" i="10" a="1"/>
  <c r="AG70" i="10" s="1"/>
  <c r="AN79" i="10" a="1"/>
  <c r="AN79" i="10" s="1"/>
  <c r="C69" i="10" a="1"/>
  <c r="C69" i="10" s="1"/>
  <c r="X89" i="10" a="1"/>
  <c r="X89" i="10" s="1"/>
  <c r="AR71" i="10" a="1"/>
  <c r="AR71" i="10" s="1"/>
  <c r="T77" i="10" a="1"/>
  <c r="T77" i="10" s="1"/>
  <c r="AP94" i="10" a="1"/>
  <c r="AP94" i="10" s="1"/>
  <c r="AY91" i="10" a="1"/>
  <c r="AY91" i="10" s="1"/>
  <c r="C107" i="10" a="1"/>
  <c r="C107" i="10" s="1"/>
  <c r="AC79" i="10" a="1"/>
  <c r="AC79" i="10" s="1"/>
  <c r="O101" i="10" a="1"/>
  <c r="O101" i="10" s="1"/>
  <c r="AN103" i="10" a="1"/>
  <c r="AN103" i="10" s="1"/>
  <c r="V104" i="10" a="1"/>
  <c r="V104" i="10" s="1"/>
  <c r="R81" i="10" a="1"/>
  <c r="R81" i="10" s="1"/>
  <c r="AL77" i="10" a="1"/>
  <c r="AL77" i="10" s="1"/>
  <c r="AM71" i="10" a="1"/>
  <c r="AM71" i="10" s="1"/>
  <c r="V73" i="10" a="1"/>
  <c r="V73" i="10" s="1"/>
  <c r="I77" i="10" a="1"/>
  <c r="I77" i="10" s="1"/>
  <c r="AD68" i="10" a="1"/>
  <c r="AD68" i="10" s="1"/>
  <c r="AF101" i="10" a="1"/>
  <c r="AF101" i="10" s="1"/>
  <c r="AS96" i="10" a="1"/>
  <c r="AS96" i="10" s="1"/>
  <c r="AP71" i="10" a="1"/>
  <c r="AP71" i="10" s="1"/>
  <c r="J73" i="10" a="1"/>
  <c r="J73" i="10" s="1"/>
  <c r="Q87" i="10" a="1"/>
  <c r="Q87" i="10" s="1"/>
  <c r="AK94" i="10" a="1"/>
  <c r="AK94" i="10" s="1"/>
  <c r="BA86" i="10" a="1"/>
  <c r="BA86" i="10" s="1"/>
  <c r="E98" i="10" a="1"/>
  <c r="E98" i="10" s="1"/>
  <c r="Y96" i="10" a="1"/>
  <c r="Y96" i="10" s="1"/>
  <c r="AD77" i="10" a="1"/>
  <c r="AD77" i="10" s="1"/>
  <c r="AB86" i="10" a="1"/>
  <c r="AB86" i="10" s="1"/>
  <c r="AD94" i="10" a="1"/>
  <c r="AD94" i="10" s="1"/>
  <c r="AZ70" i="10" a="1"/>
  <c r="AZ70" i="10" s="1"/>
  <c r="J103" i="10" a="1"/>
  <c r="J103" i="10" s="1"/>
  <c r="AR98" i="10" a="1"/>
  <c r="AR98" i="10" s="1"/>
  <c r="AB89" i="10" a="1"/>
  <c r="AB89" i="10" s="1"/>
  <c r="AA97" i="10" a="1"/>
  <c r="AA97" i="10" s="1"/>
  <c r="AS77" i="10" a="1"/>
  <c r="AS77" i="10" s="1"/>
  <c r="U70" i="10" a="1"/>
  <c r="U70" i="10" s="1"/>
  <c r="AT94" i="10" a="1"/>
  <c r="AT94" i="10" s="1"/>
  <c r="AP86" i="10" a="1"/>
  <c r="AP86" i="10" s="1"/>
  <c r="I107" i="10" a="1"/>
  <c r="I107" i="10" s="1"/>
  <c r="O76" i="10" a="1"/>
  <c r="O76" i="10" s="1"/>
  <c r="AC86" i="10" a="1"/>
  <c r="AC86" i="10" s="1"/>
  <c r="F80" i="10" a="1"/>
  <c r="F80" i="10" s="1"/>
  <c r="AW105" i="10" a="1"/>
  <c r="AW105" i="10" s="1"/>
  <c r="D89" i="10" a="1"/>
  <c r="D89" i="10" s="1"/>
  <c r="AA80" i="10" a="1"/>
  <c r="AA80" i="10" s="1"/>
  <c r="AN94" i="10" a="1"/>
  <c r="AN94" i="10" s="1"/>
  <c r="T74" i="10" a="1"/>
  <c r="T74" i="10" s="1"/>
  <c r="AG86" i="10" a="1"/>
  <c r="AG86" i="10" s="1"/>
  <c r="AG78" i="10" a="1"/>
  <c r="AG78" i="10" s="1"/>
  <c r="K92" i="10" a="1"/>
  <c r="K92" i="10" s="1"/>
  <c r="K77" i="10" a="1"/>
  <c r="K77" i="10" s="1"/>
  <c r="Y77" i="10" a="1"/>
  <c r="Y77" i="10" s="1"/>
  <c r="AY87" i="10" a="1"/>
  <c r="AY87" i="10" s="1"/>
  <c r="AD95" i="10" a="1"/>
  <c r="AD95" i="10" s="1"/>
  <c r="AA105" i="10" a="1"/>
  <c r="AA105" i="10" s="1"/>
  <c r="AE70" i="10" a="1"/>
  <c r="AE70" i="10" s="1"/>
  <c r="V91" i="10" a="1"/>
  <c r="V91" i="10" s="1"/>
  <c r="J99" i="10" a="1"/>
  <c r="J99" i="10" s="1"/>
  <c r="AF83" i="10" a="1"/>
  <c r="AF83" i="10" s="1"/>
  <c r="AF91" i="10" a="1"/>
  <c r="AF91" i="10" s="1"/>
  <c r="AM75" i="10" a="1"/>
  <c r="AM75" i="10" s="1"/>
  <c r="T78" i="10" a="1"/>
  <c r="T78" i="10" s="1"/>
  <c r="AD103" i="10" a="1"/>
  <c r="AD103" i="10" s="1"/>
  <c r="M107" i="10" a="1"/>
  <c r="M107" i="10" s="1"/>
  <c r="AA99" i="10" a="1"/>
  <c r="AA99" i="10" s="1"/>
  <c r="Z103" i="10" a="1"/>
  <c r="Z103" i="10" s="1"/>
  <c r="V74" i="10" a="1"/>
  <c r="V74" i="10" s="1"/>
  <c r="AF82" i="10" a="1"/>
  <c r="AF82" i="10" s="1"/>
  <c r="AF86" i="10" a="1"/>
  <c r="AF86" i="10" s="1"/>
  <c r="AX85" i="10" a="1"/>
  <c r="AX85" i="10" s="1"/>
  <c r="AG69" i="10" a="1"/>
  <c r="AG69" i="10" s="1"/>
  <c r="H92" i="10" a="1"/>
  <c r="H92" i="10" s="1"/>
  <c r="T94" i="10" a="1"/>
  <c r="T94" i="10" s="1"/>
  <c r="AP70" i="10" a="1"/>
  <c r="AP70" i="10" s="1"/>
  <c r="R72" i="10" a="1"/>
  <c r="R72" i="10" s="1"/>
  <c r="G84" i="10" a="1"/>
  <c r="G84" i="10" s="1"/>
  <c r="AK77" i="10" a="1"/>
  <c r="AK77" i="10" s="1"/>
  <c r="I101" i="10" a="1"/>
  <c r="I101" i="10" s="1"/>
  <c r="L94" i="10" a="1"/>
  <c r="L94" i="10" s="1"/>
  <c r="AK86" i="10" a="1"/>
  <c r="AK86" i="10" s="1"/>
  <c r="AT102" i="10" a="1"/>
  <c r="AT102" i="10" s="1"/>
  <c r="H97" i="10" a="1"/>
  <c r="H97" i="10" s="1"/>
  <c r="J100" i="10" a="1"/>
  <c r="J100" i="10" s="1"/>
  <c r="AR101" i="10" a="1"/>
  <c r="AR101" i="10" s="1"/>
  <c r="AS103" i="10" a="1"/>
  <c r="AS103" i="10" s="1"/>
  <c r="F78" i="10" a="1"/>
  <c r="F78" i="10" s="1"/>
  <c r="AB87" i="10" a="1"/>
  <c r="AB87" i="10" s="1"/>
  <c r="J75" i="10" a="1"/>
  <c r="J75" i="10" s="1"/>
  <c r="E84" i="10" a="1"/>
  <c r="E84" i="10" s="1"/>
  <c r="O92" i="10" a="1"/>
  <c r="O92" i="10" s="1"/>
  <c r="AC77" i="10" a="1"/>
  <c r="AC77" i="10" s="1"/>
  <c r="AD86" i="10" a="1"/>
  <c r="AD86" i="10" s="1"/>
  <c r="AM83" i="10" a="1"/>
  <c r="AM83" i="10" s="1"/>
  <c r="L86" i="10" a="1"/>
  <c r="L86" i="10" s="1"/>
  <c r="Y107" i="10" a="1"/>
  <c r="Y107" i="10" s="1"/>
  <c r="X85" i="10" a="1"/>
  <c r="X85" i="10" s="1"/>
  <c r="J101" i="10" a="1"/>
  <c r="J101" i="10" s="1"/>
  <c r="AM105" i="10" a="1"/>
  <c r="AM105" i="10" s="1"/>
  <c r="Q97" i="10" a="1"/>
  <c r="Q97" i="10" s="1"/>
  <c r="O81" i="10" a="1"/>
  <c r="O81" i="10" s="1"/>
  <c r="W86" i="10" a="1"/>
  <c r="W86" i="10" s="1"/>
  <c r="AD90" i="10" a="1"/>
  <c r="AD90" i="10" s="1"/>
  <c r="F104" i="10" a="1"/>
  <c r="F104" i="10" s="1"/>
  <c r="D101" i="10" a="1"/>
  <c r="D101" i="10" s="1"/>
  <c r="AS100" i="10" a="1"/>
  <c r="AS100" i="10" s="1"/>
  <c r="U93" i="10" a="1"/>
  <c r="U93" i="10" s="1"/>
  <c r="AM67" i="10" a="1"/>
  <c r="AM67" i="10" s="1"/>
  <c r="AW102" i="10" a="1"/>
  <c r="AW102" i="10" s="1"/>
  <c r="W88" i="10" a="1"/>
  <c r="W88" i="10" s="1"/>
  <c r="V86" i="10" a="1"/>
  <c r="V86" i="10" s="1"/>
  <c r="C104" i="10" a="1"/>
  <c r="C104" i="10" s="1"/>
  <c r="W94" i="10" a="1"/>
  <c r="W94" i="10" s="1"/>
  <c r="AL81" i="10" a="1"/>
  <c r="AL81" i="10" s="1"/>
  <c r="AN77" i="10" a="1"/>
  <c r="AN77" i="10" s="1"/>
  <c r="AM87" i="10" a="1"/>
  <c r="AM87" i="10" s="1"/>
  <c r="G95" i="10" a="1"/>
  <c r="G95" i="10" s="1"/>
  <c r="T93" i="10" a="1"/>
  <c r="T93" i="10" s="1"/>
  <c r="AT80" i="10" a="1"/>
  <c r="AT80" i="10" s="1"/>
  <c r="I86" i="10" a="1"/>
  <c r="I86" i="10" s="1"/>
  <c r="AS101" i="10" a="1"/>
  <c r="AS101" i="10" s="1"/>
  <c r="AD82" i="10" a="1"/>
  <c r="AD82" i="10" s="1"/>
  <c r="M95" i="10" a="1"/>
  <c r="M95" i="10" s="1"/>
  <c r="W105" i="10" a="1"/>
  <c r="W105" i="10" s="1"/>
  <c r="H87" i="10" a="1"/>
  <c r="H87" i="10" s="1"/>
  <c r="AO67" i="10" a="1"/>
  <c r="AO67" i="10" s="1"/>
  <c r="AS83" i="10" a="1"/>
  <c r="AS83" i="10" s="1"/>
  <c r="BA69" i="10" a="1"/>
  <c r="BA69" i="10" s="1"/>
  <c r="U82" i="10" a="1"/>
  <c r="U82" i="10" s="1"/>
  <c r="AO77" i="10" a="1"/>
  <c r="AO77" i="10" s="1"/>
  <c r="R87" i="10" a="1"/>
  <c r="R87" i="10" s="1"/>
  <c r="AM104" i="10" a="1"/>
  <c r="AM104" i="10" s="1"/>
  <c r="AJ70" i="10" a="1"/>
  <c r="AJ70" i="10" s="1"/>
  <c r="E99" i="10" a="1"/>
  <c r="E99" i="10" s="1"/>
  <c r="U78" i="10" a="1"/>
  <c r="U78" i="10" s="1"/>
  <c r="AM72" i="10" a="1"/>
  <c r="AM72" i="10" s="1"/>
  <c r="AQ101" i="10" a="1"/>
  <c r="AQ101" i="10" s="1"/>
  <c r="S103" i="10" a="1"/>
  <c r="S103" i="10" s="1"/>
  <c r="Q100" i="10" a="1"/>
  <c r="Q100" i="10" s="1"/>
  <c r="AL82" i="10" a="1"/>
  <c r="AL82" i="10" s="1"/>
  <c r="O104" i="10" a="1"/>
  <c r="O104" i="10" s="1"/>
  <c r="AX91" i="10" a="1"/>
  <c r="AX91" i="10" s="1"/>
  <c r="AO101" i="10" a="1"/>
  <c r="AO101" i="10" s="1"/>
  <c r="AM76" i="10" a="1"/>
  <c r="AM76" i="10" s="1"/>
  <c r="W87" i="10" a="1"/>
  <c r="W87" i="10" s="1"/>
  <c r="J76" i="10" a="1"/>
  <c r="J76" i="10" s="1"/>
  <c r="J88" i="10" a="1"/>
  <c r="J88" i="10" s="1"/>
  <c r="AL93" i="10" a="1"/>
  <c r="AL93" i="10" s="1"/>
  <c r="AX79" i="10" a="1"/>
  <c r="AX79" i="10" s="1"/>
  <c r="AK106" i="10" a="1"/>
  <c r="AK106" i="10" s="1"/>
  <c r="AE67" i="10" a="1"/>
  <c r="AE67" i="10" s="1"/>
  <c r="R94" i="10" a="1"/>
  <c r="R94" i="10" s="1"/>
  <c r="E95" i="10" a="1"/>
  <c r="E95" i="10" s="1"/>
  <c r="M101" i="10" a="1"/>
  <c r="M101" i="10" s="1"/>
  <c r="AW101" i="10" a="1"/>
  <c r="AW101" i="10" s="1"/>
  <c r="BA103" i="10" a="1"/>
  <c r="BA103" i="10" s="1"/>
  <c r="H106" i="10" a="1"/>
  <c r="H106" i="10" s="1"/>
  <c r="AY77" i="10" a="1"/>
  <c r="AY77" i="10" s="1"/>
  <c r="BB101" i="10" a="1"/>
  <c r="BB101" i="10" s="1"/>
  <c r="AD80" i="10" a="1"/>
  <c r="AD80" i="10" s="1"/>
  <c r="F105" i="10" a="1"/>
  <c r="F105" i="10" s="1"/>
  <c r="AZ67" i="10" a="1"/>
  <c r="AZ67" i="10" s="1"/>
  <c r="AF106" i="10" a="1"/>
  <c r="AF106" i="10" s="1"/>
  <c r="AJ69" i="10" a="1"/>
  <c r="AJ69" i="10" s="1"/>
  <c r="R97" i="10" a="1"/>
  <c r="R97" i="10" s="1"/>
  <c r="N101" i="10" a="1"/>
  <c r="N101" i="10" s="1"/>
  <c r="AH103" i="10" a="1"/>
  <c r="AH103" i="10" s="1"/>
  <c r="V90" i="10" a="1"/>
  <c r="V90" i="10" s="1"/>
  <c r="P69" i="10" a="1"/>
  <c r="P69" i="10" s="1"/>
  <c r="L102" i="10" a="1"/>
  <c r="L102" i="10" s="1"/>
  <c r="P105" i="10" a="1"/>
  <c r="P105" i="10" s="1"/>
  <c r="G74" i="10" a="1"/>
  <c r="G74" i="10" s="1"/>
  <c r="AX83" i="10" a="1"/>
  <c r="AX83" i="10" s="1"/>
  <c r="AS87" i="10" a="1"/>
  <c r="AS87" i="10" s="1"/>
  <c r="Z89" i="10" a="1"/>
  <c r="Z89" i="10" s="1"/>
  <c r="M71" i="10" a="1"/>
  <c r="M71" i="10" s="1"/>
  <c r="W78" i="10" a="1"/>
  <c r="W78" i="10" s="1"/>
  <c r="AQ84" i="10" a="1"/>
  <c r="AQ84" i="10" s="1"/>
  <c r="AH67" i="10" a="1"/>
  <c r="AH67" i="10" s="1"/>
  <c r="AV76" i="10" a="1"/>
  <c r="AV76" i="10" s="1"/>
  <c r="Y102" i="10" a="1"/>
  <c r="Y102" i="10" s="1"/>
  <c r="L85" i="10" a="1"/>
  <c r="L85" i="10" s="1"/>
  <c r="AI77" i="10" a="1"/>
  <c r="AI77" i="10" s="1"/>
  <c r="AV101" i="10" a="1"/>
  <c r="AV101" i="10" s="1"/>
  <c r="AM107" i="10" a="1"/>
  <c r="AM107" i="10" s="1"/>
  <c r="V106" i="10" a="1"/>
  <c r="V106" i="10" s="1"/>
  <c r="AO102" i="10" a="1"/>
  <c r="AO102" i="10" s="1"/>
  <c r="Q85" i="10" a="1"/>
  <c r="Q85" i="10" s="1"/>
  <c r="AU91" i="10" a="1"/>
  <c r="AU91" i="10" s="1"/>
  <c r="AH101" i="10" a="1"/>
  <c r="AH101" i="10" s="1"/>
  <c r="T80" i="10" a="1"/>
  <c r="T80" i="10" s="1"/>
  <c r="D80" i="10" a="1"/>
  <c r="D80" i="10" s="1"/>
  <c r="AN92" i="10" a="1"/>
  <c r="AN92" i="10" s="1"/>
  <c r="AV79" i="10" a="1"/>
  <c r="AV79" i="10" s="1"/>
  <c r="AA68" i="10" a="1"/>
  <c r="AA68" i="10" s="1"/>
  <c r="L101" i="10" a="1"/>
  <c r="L101" i="10" s="1"/>
  <c r="W67" i="10" a="1"/>
  <c r="W67" i="10" s="1"/>
  <c r="AY86" i="10" a="1"/>
  <c r="AY86" i="10" s="1"/>
  <c r="P75" i="10" a="1"/>
  <c r="P75" i="10" s="1"/>
  <c r="I68" i="10" a="1"/>
  <c r="I68" i="10" s="1"/>
  <c r="AT92" i="10" a="1"/>
  <c r="AT92" i="10" s="1"/>
  <c r="AT79" i="10" a="1"/>
  <c r="AT79" i="10" s="1"/>
  <c r="E89" i="10" a="1"/>
  <c r="E89" i="10" s="1"/>
  <c r="AK104" i="10" a="1"/>
  <c r="AK104" i="10" s="1"/>
  <c r="AU84" i="10" a="1"/>
  <c r="AU84" i="10" s="1"/>
  <c r="AQ67" i="10" a="1"/>
  <c r="AQ67" i="10" s="1"/>
  <c r="AL80" i="10" a="1"/>
  <c r="AL80" i="10" s="1"/>
  <c r="AF100" i="10" a="1"/>
  <c r="AF100" i="10" s="1"/>
  <c r="AK83" i="10" a="1"/>
  <c r="AK83" i="10" s="1"/>
  <c r="AM93" i="10" a="1"/>
  <c r="AM93" i="10" s="1"/>
  <c r="AT96" i="10" a="1"/>
  <c r="AT96" i="10" s="1"/>
  <c r="M80" i="10" a="1"/>
  <c r="M80" i="10" s="1"/>
  <c r="AK105" i="10" a="1"/>
  <c r="AK105" i="10" s="1"/>
  <c r="AO103" i="10" a="1"/>
  <c r="AO103" i="10" s="1"/>
  <c r="AR72" i="10" a="1"/>
  <c r="AR72" i="10" s="1"/>
  <c r="P72" i="10" a="1"/>
  <c r="P72" i="10" s="1"/>
  <c r="AE104" i="10" a="1"/>
  <c r="AE104" i="10" s="1"/>
  <c r="V67" i="10" a="1"/>
  <c r="V67" i="10" s="1"/>
  <c r="AJ98" i="10" a="1"/>
  <c r="AJ98" i="10" s="1"/>
  <c r="AD99" i="10" a="1"/>
  <c r="AD99" i="10" s="1"/>
  <c r="Y86" i="10" a="1"/>
  <c r="Y86" i="10" s="1"/>
  <c r="AA67" i="10" a="1"/>
  <c r="AA67" i="10" s="1"/>
  <c r="AU94" i="10" a="1"/>
  <c r="AU94" i="10" s="1"/>
  <c r="T88" i="10" a="1"/>
  <c r="T88" i="10" s="1"/>
  <c r="AI86" i="10" a="1"/>
  <c r="AI86" i="10" s="1"/>
  <c r="AZ98" i="10" a="1"/>
  <c r="AZ98" i="10" s="1"/>
  <c r="AL76" i="10" a="1"/>
  <c r="AL76" i="10" s="1"/>
  <c r="M100" i="10" a="1"/>
  <c r="M100" i="10" s="1"/>
  <c r="V72" i="10" a="1"/>
  <c r="V72" i="10" s="1"/>
  <c r="C103" i="10" a="1"/>
  <c r="C103" i="10" s="1"/>
  <c r="AS86" i="10" a="1"/>
  <c r="AS86" i="10" s="1"/>
  <c r="AL78" i="10" a="1"/>
  <c r="AL78" i="10" s="1"/>
  <c r="I100" i="10" a="1"/>
  <c r="I100" i="10" s="1"/>
  <c r="AA74" i="10" a="1"/>
  <c r="AA74" i="10" s="1"/>
  <c r="AP87" i="10" a="1"/>
  <c r="AP87" i="10" s="1"/>
  <c r="H101" i="10" a="1"/>
  <c r="H101" i="10" s="1"/>
  <c r="Z73" i="10" a="1"/>
  <c r="Z73" i="10" s="1"/>
  <c r="AU71" i="10" a="1"/>
  <c r="AU71" i="10" s="1"/>
  <c r="H89" i="10" a="1"/>
  <c r="H89" i="10" s="1"/>
  <c r="K91" i="10" a="1"/>
  <c r="K91" i="10" s="1"/>
  <c r="AT87" i="10" a="1"/>
  <c r="AT87" i="10" s="1"/>
  <c r="AZ84" i="10" a="1"/>
  <c r="AZ84" i="10" s="1"/>
  <c r="N86" i="10" a="1"/>
  <c r="N86" i="10" s="1"/>
  <c r="AQ83" i="10" a="1"/>
  <c r="AQ83" i="10" s="1"/>
  <c r="N107" i="10" a="1"/>
  <c r="N107" i="10" s="1"/>
  <c r="G101" i="10" a="1"/>
  <c r="G101" i="10" s="1"/>
  <c r="Y89" i="10" a="1"/>
  <c r="Y89" i="10" s="1"/>
  <c r="AA93" i="10" a="1"/>
  <c r="AA93" i="10" s="1"/>
  <c r="W70" i="10" a="1"/>
  <c r="W70" i="10" s="1"/>
  <c r="T107" i="10" a="1"/>
  <c r="T107" i="10" s="1"/>
  <c r="AP67" i="10" a="1"/>
  <c r="AP67" i="10" s="1"/>
  <c r="U99" i="10" a="1"/>
  <c r="U99" i="10" s="1"/>
  <c r="AA83" i="10" a="1"/>
  <c r="AA83" i="10" s="1"/>
  <c r="W106" i="10" a="1"/>
  <c r="W106" i="10" s="1"/>
  <c r="D67" i="10" a="1"/>
  <c r="D67" i="10" s="1"/>
  <c r="AC69" i="10" a="1"/>
  <c r="AC69" i="10" s="1"/>
  <c r="F100" i="10" a="1"/>
  <c r="F100" i="10" s="1"/>
  <c r="AO91" i="10" a="1"/>
  <c r="AO91" i="10" s="1"/>
  <c r="M70" i="10" a="1"/>
  <c r="M70" i="10" s="1"/>
  <c r="AX77" i="10" a="1"/>
  <c r="AX77" i="10" s="1"/>
  <c r="AC103" i="10" a="1"/>
  <c r="AC103" i="10" s="1"/>
  <c r="AR75" i="10" a="1"/>
  <c r="AR75" i="10" s="1"/>
  <c r="AH93" i="10" a="1"/>
  <c r="AH93" i="10" s="1"/>
  <c r="AS68" i="10" a="1"/>
  <c r="AS68" i="10" s="1"/>
  <c r="AG81" i="10" a="1"/>
  <c r="AG81" i="10" s="1"/>
  <c r="AM98" i="10" a="1"/>
  <c r="AM98" i="10" s="1"/>
  <c r="C76" i="10" a="1"/>
  <c r="C76" i="10" s="1"/>
  <c r="W90" i="10" a="1"/>
  <c r="W90" i="10" s="1"/>
  <c r="BB81" i="10" a="1"/>
  <c r="BB81" i="10" s="1"/>
  <c r="AU81" i="10" a="1"/>
  <c r="AU81" i="10" s="1"/>
  <c r="AU68" i="10" a="1"/>
  <c r="AU68" i="10" s="1"/>
  <c r="R95" i="10" a="1"/>
  <c r="R95" i="10" s="1"/>
  <c r="L75" i="10" a="1"/>
  <c r="L75" i="10" s="1"/>
  <c r="AJ75" i="10" a="1"/>
  <c r="AJ75" i="10" s="1"/>
  <c r="AS88" i="10" a="1"/>
  <c r="AS88" i="10" s="1"/>
  <c r="AD78" i="10" a="1"/>
  <c r="AD78" i="10" s="1"/>
  <c r="AX78" i="10" a="1"/>
  <c r="AX78" i="10" s="1"/>
  <c r="AX90" i="10" a="1"/>
  <c r="AX90" i="10" s="1"/>
  <c r="BA82" i="10" a="1"/>
  <c r="BA82" i="10" s="1"/>
  <c r="AU83" i="10" a="1"/>
  <c r="AU83" i="10" s="1"/>
  <c r="AO99" i="10" a="1"/>
  <c r="AO99" i="10" s="1"/>
  <c r="AQ82" i="10" a="1"/>
  <c r="AQ82" i="10" s="1"/>
  <c r="AR80" i="10" a="1"/>
  <c r="AR80" i="10" s="1"/>
  <c r="AR93" i="10" a="1"/>
  <c r="AR93" i="10" s="1"/>
  <c r="AV68" i="10" a="1"/>
  <c r="AV68" i="10" s="1"/>
  <c r="Y69" i="10" a="1"/>
  <c r="Y69" i="10" s="1"/>
  <c r="T98" i="10" a="1"/>
  <c r="T98" i="10" s="1"/>
  <c r="I80" i="10" a="1"/>
  <c r="I80" i="10" s="1"/>
  <c r="Z78" i="10" a="1"/>
  <c r="Z78" i="10" s="1"/>
  <c r="AX95" i="10" a="1"/>
  <c r="AX95" i="10" s="1"/>
  <c r="AX82" i="10" a="1"/>
  <c r="AX82" i="10" s="1"/>
  <c r="E76" i="10" a="1"/>
  <c r="E76" i="10" s="1"/>
  <c r="AL87" i="10" a="1"/>
  <c r="AL87" i="10" s="1"/>
  <c r="D81" i="10" a="1"/>
  <c r="D81" i="10" s="1"/>
  <c r="H76" i="10" a="1"/>
  <c r="H76" i="10" s="1"/>
  <c r="W69" i="10" a="1"/>
  <c r="W69" i="10" s="1"/>
  <c r="AH107" i="10" a="1"/>
  <c r="AH107" i="10" s="1"/>
  <c r="AN95" i="10" a="1"/>
  <c r="AN95" i="10" s="1"/>
  <c r="AO68" i="10" a="1"/>
  <c r="AO68" i="10" s="1"/>
  <c r="AL98" i="10" a="1"/>
  <c r="AL98" i="10" s="1"/>
  <c r="AP88" i="10" a="1"/>
  <c r="AP88" i="10" s="1"/>
  <c r="AW76" i="10" a="1"/>
  <c r="AW76" i="10" s="1"/>
  <c r="W75" i="10" a="1"/>
  <c r="W75" i="10" s="1"/>
  <c r="G98" i="10" a="1"/>
  <c r="G98" i="10" s="1"/>
  <c r="Q101" i="10" a="1"/>
  <c r="Q101" i="10" s="1"/>
  <c r="AZ87" i="10" a="1"/>
  <c r="AZ87" i="10" s="1"/>
  <c r="C83" i="10" a="1"/>
  <c r="C83" i="10" s="1"/>
  <c r="K78" i="10" a="1"/>
  <c r="K78" i="10" s="1"/>
  <c r="E87" i="10" a="1"/>
  <c r="E87" i="10" s="1"/>
  <c r="AT98" i="10" a="1"/>
  <c r="AT98" i="10" s="1"/>
  <c r="BB99" i="10" a="1"/>
  <c r="BB99" i="10" s="1"/>
  <c r="H95" i="10" a="1"/>
  <c r="H95" i="10" s="1"/>
  <c r="M98" i="10" a="1"/>
  <c r="M98" i="10" s="1"/>
  <c r="AU87" i="10" a="1"/>
  <c r="AU87" i="10" s="1"/>
  <c r="L81" i="10" a="1"/>
  <c r="L81" i="10" s="1"/>
  <c r="AV93" i="10" a="1"/>
  <c r="AV93" i="10" s="1"/>
  <c r="I99" i="10" a="1"/>
  <c r="I99" i="10" s="1"/>
  <c r="M69" i="10" a="1"/>
  <c r="M69" i="10" s="1"/>
  <c r="AL68" i="10" a="1"/>
  <c r="AL68" i="10" s="1"/>
  <c r="M99" i="10" a="1"/>
  <c r="M99" i="10" s="1"/>
  <c r="D74" i="10" a="1"/>
  <c r="D74" i="10" s="1"/>
  <c r="BA88" i="10" a="1"/>
  <c r="BA88" i="10" s="1"/>
  <c r="O82" i="10" a="1"/>
  <c r="O82" i="10" s="1"/>
  <c r="W82" i="10" a="1"/>
  <c r="W82" i="10" s="1"/>
  <c r="I82" i="10" a="1"/>
  <c r="I82" i="10" s="1"/>
  <c r="D107" i="10" a="1"/>
  <c r="D107" i="10" s="1"/>
  <c r="AY76" i="10" a="1"/>
  <c r="AY76" i="10" s="1"/>
  <c r="AV75" i="10" a="1"/>
  <c r="AV75" i="10" s="1"/>
  <c r="G88" i="10" a="1"/>
  <c r="G88" i="10" s="1"/>
  <c r="V84" i="10" a="1"/>
  <c r="V84" i="10" s="1"/>
  <c r="AF94" i="10" a="1"/>
  <c r="AF94" i="10" s="1"/>
  <c r="AF77" i="10" a="1"/>
  <c r="AF77" i="10" s="1"/>
  <c r="M94" i="10" a="1"/>
  <c r="M94" i="10" s="1"/>
  <c r="AA81" i="10" a="1"/>
  <c r="AA81" i="10" s="1"/>
  <c r="P98" i="10" a="1"/>
  <c r="P98" i="10" s="1"/>
  <c r="AR82" i="10" a="1"/>
  <c r="AR82" i="10" s="1"/>
  <c r="F86" i="10" a="1"/>
  <c r="F86" i="10" s="1"/>
  <c r="AS74" i="10" a="1"/>
  <c r="AS74" i="10" s="1"/>
  <c r="AU88" i="10" a="1"/>
  <c r="AU88" i="10" s="1"/>
  <c r="Q104" i="10" a="1"/>
  <c r="Q104" i="10" s="1"/>
  <c r="AV74" i="10" a="1"/>
  <c r="AV74" i="10" s="1"/>
  <c r="AC74" i="10" a="1"/>
  <c r="AC74" i="10" s="1"/>
  <c r="L106" i="10" a="1"/>
  <c r="L106" i="10" s="1"/>
  <c r="AI105" i="10" a="1"/>
  <c r="AI105" i="10" s="1"/>
  <c r="AL95" i="10" a="1"/>
  <c r="AL95" i="10" s="1"/>
  <c r="AW81" i="10" a="1"/>
  <c r="AW81" i="10" s="1"/>
  <c r="AU67" i="10" a="1"/>
  <c r="AU67" i="10" s="1"/>
  <c r="AO78" i="10" a="1"/>
  <c r="AO78" i="10" s="1"/>
  <c r="AT90" i="10" a="1"/>
  <c r="AT90" i="10" s="1"/>
  <c r="AM95" i="10" a="1"/>
  <c r="AM95" i="10" s="1"/>
  <c r="L105" i="10" a="1"/>
  <c r="L105" i="10" s="1"/>
  <c r="AG98" i="10" a="1"/>
  <c r="AG98" i="10" s="1"/>
  <c r="X107" i="10" a="1"/>
  <c r="X107" i="10" s="1"/>
  <c r="V99" i="10" a="1"/>
  <c r="V99" i="10" s="1"/>
  <c r="AQ93" i="10" a="1"/>
  <c r="AQ93" i="10" s="1"/>
  <c r="AP68" i="10" a="1"/>
  <c r="AP68" i="10" s="1"/>
  <c r="AW83" i="10" a="1"/>
  <c r="AW83" i="10" s="1"/>
  <c r="AT99" i="10" a="1"/>
  <c r="AT99" i="10" s="1"/>
  <c r="Z77" i="10" a="1"/>
  <c r="Z77" i="10" s="1"/>
  <c r="AG75" i="10" a="1"/>
  <c r="AG75" i="10" s="1"/>
  <c r="AZ99" i="10" a="1"/>
  <c r="AZ99" i="10" s="1"/>
  <c r="R99" i="10" a="1"/>
  <c r="R99" i="10" s="1"/>
  <c r="AR74" i="10" a="1"/>
  <c r="AR74" i="10" s="1"/>
  <c r="P104" i="10" a="1"/>
  <c r="P104" i="10" s="1"/>
  <c r="AH82" i="10" a="1"/>
  <c r="AH82" i="10" s="1"/>
  <c r="AE75" i="10" a="1"/>
  <c r="AE75" i="10" s="1"/>
  <c r="R103" i="10" a="1"/>
  <c r="R103" i="10" s="1"/>
  <c r="P68" i="10" a="1"/>
  <c r="P68" i="10" s="1"/>
  <c r="Q82" i="10" a="1"/>
  <c r="Q82" i="10" s="1"/>
  <c r="AL75" i="10" a="1"/>
  <c r="AL75" i="10" s="1"/>
  <c r="BB88" i="10" a="1"/>
  <c r="BB88" i="10" s="1"/>
  <c r="AZ77" i="10" a="1"/>
  <c r="AZ77" i="10" s="1"/>
  <c r="BA98" i="10" a="1"/>
  <c r="BA98" i="10" s="1"/>
  <c r="AX99" i="10" a="1"/>
  <c r="AX99" i="10" s="1"/>
  <c r="AZ82" i="10" a="1"/>
  <c r="AZ82" i="10" s="1"/>
  <c r="AV81" i="10" a="1"/>
  <c r="AV81" i="10" s="1"/>
  <c r="AM101" i="10" a="1"/>
  <c r="AM101" i="10" s="1"/>
  <c r="AB76" i="10" a="1"/>
  <c r="AB76" i="10" s="1"/>
  <c r="AU90" i="10" a="1"/>
  <c r="AU90" i="10" s="1"/>
  <c r="AB70" i="10" a="1"/>
  <c r="AB70" i="10" s="1"/>
  <c r="Z88" i="10" a="1"/>
  <c r="Z88" i="10" s="1"/>
  <c r="AQ99" i="10" a="1"/>
  <c r="AQ99" i="10" s="1"/>
  <c r="BB104" i="10" a="1"/>
  <c r="BB104" i="10" s="1"/>
  <c r="N94" i="10" a="1"/>
  <c r="N94" i="10" s="1"/>
  <c r="V75" i="10" a="1"/>
  <c r="V75" i="10" s="1"/>
  <c r="AU82" i="10" a="1"/>
  <c r="AU82" i="10" s="1"/>
  <c r="C105" i="10" a="1"/>
  <c r="C105" i="10" s="1"/>
  <c r="AP95" i="10" a="1"/>
  <c r="AP95" i="10" s="1"/>
  <c r="X106" i="10" a="1"/>
  <c r="X106" i="10" s="1"/>
  <c r="AT74" i="10" a="1"/>
  <c r="AT74" i="10" s="1"/>
  <c r="AX81" i="10" a="1"/>
  <c r="AX81" i="10" s="1"/>
  <c r="AU74" i="10" a="1"/>
  <c r="AU74" i="10" s="1"/>
  <c r="J105" i="10" a="1"/>
  <c r="J105" i="10" s="1"/>
  <c r="J104" i="10" a="1"/>
  <c r="J104" i="10" s="1"/>
  <c r="AY78" i="10" a="1"/>
  <c r="AY78" i="10" s="1"/>
  <c r="M76" i="10" a="1"/>
  <c r="M76" i="10" s="1"/>
  <c r="E82" i="10" a="1"/>
  <c r="E82" i="10" s="1"/>
  <c r="AK95" i="10" a="1"/>
  <c r="AK95" i="10" s="1"/>
  <c r="D88" i="10" a="1"/>
  <c r="D88" i="10" s="1"/>
  <c r="U100" i="10" a="1"/>
  <c r="U100" i="10" s="1"/>
  <c r="L67" i="10" a="1"/>
  <c r="L67" i="10" s="1"/>
  <c r="AH69" i="10" a="1"/>
  <c r="AH69" i="10" s="1"/>
  <c r="AN84" i="10" a="1"/>
  <c r="AN84" i="10" s="1"/>
  <c r="P107" i="10" a="1"/>
  <c r="P107" i="10" s="1"/>
  <c r="Z104" i="10" a="1"/>
  <c r="Z104" i="10" s="1"/>
  <c r="AJ87" i="10" a="1"/>
  <c r="AJ87" i="10" s="1"/>
  <c r="Z68" i="10" a="1"/>
  <c r="Z68" i="10" s="1"/>
  <c r="X88" i="10" a="1"/>
  <c r="X88" i="10" s="1"/>
  <c r="C68" i="10" a="1"/>
  <c r="C68" i="10" s="1"/>
  <c r="L88" i="10" a="1"/>
  <c r="L88" i="10" s="1"/>
  <c r="AT81" i="10" a="1"/>
  <c r="AT81" i="10" s="1"/>
  <c r="AQ75" i="10" a="1"/>
  <c r="AQ75" i="10" s="1"/>
  <c r="AA88" i="10" a="1"/>
  <c r="AA88" i="10" s="1"/>
  <c r="N106" i="10" a="1"/>
  <c r="N106" i="10" s="1"/>
  <c r="AP78" i="10" a="1"/>
  <c r="AP78" i="10" s="1"/>
  <c r="Z98" i="10" a="1"/>
  <c r="Z98" i="10" s="1"/>
  <c r="L98" i="10" a="1"/>
  <c r="L98" i="10" s="1"/>
  <c r="AN81" i="10" a="1"/>
  <c r="AN81" i="10" s="1"/>
  <c r="BA80" i="10" a="1"/>
  <c r="BA80" i="10" s="1"/>
  <c r="AO93" i="10" a="1"/>
  <c r="AO93" i="10" s="1"/>
  <c r="AG82" i="10" a="1"/>
  <c r="AG82" i="10" s="1"/>
  <c r="U88" i="10" a="1"/>
  <c r="U88" i="10" s="1"/>
  <c r="AN98" i="10" a="1"/>
  <c r="AN98" i="10" s="1"/>
  <c r="Z106" i="10" a="1"/>
  <c r="Z106" i="10" s="1"/>
  <c r="AH105" i="10" a="1"/>
  <c r="AH105" i="10" s="1"/>
  <c r="I75" i="10" a="1"/>
  <c r="I75" i="10" s="1"/>
  <c r="AE74" i="10" a="1"/>
  <c r="AE74" i="10" s="1"/>
  <c r="BA76" i="10" a="1"/>
  <c r="BA76" i="10" s="1"/>
  <c r="AC75" i="10" a="1"/>
  <c r="AC75" i="10" s="1"/>
  <c r="W84" i="10" a="1"/>
  <c r="W84" i="10" s="1"/>
  <c r="AT78" i="10" a="1"/>
  <c r="AT78" i="10" s="1"/>
  <c r="AR99" i="10" a="1"/>
  <c r="AR99" i="10" s="1"/>
  <c r="Y80" i="10" a="1"/>
  <c r="Y80" i="10" s="1"/>
  <c r="AZ75" i="10" a="1"/>
  <c r="AZ75" i="10" s="1"/>
  <c r="W98" i="10" a="1"/>
  <c r="W98" i="10" s="1"/>
  <c r="C99" i="10" a="1"/>
  <c r="C99" i="10" s="1"/>
  <c r="K83" i="10" a="1"/>
  <c r="K83" i="10" s="1"/>
  <c r="D94" i="10" a="1"/>
  <c r="D94" i="10" s="1"/>
  <c r="J93" i="10" a="1"/>
  <c r="J93" i="10" s="1"/>
  <c r="AI106" i="10" a="1"/>
  <c r="AI106" i="10" s="1"/>
  <c r="AH88" i="10" a="1"/>
  <c r="AH88" i="10" s="1"/>
  <c r="AO88" i="10" a="1"/>
  <c r="AO88" i="10" s="1"/>
  <c r="AT91" i="10" a="1"/>
  <c r="AT91" i="10" s="1"/>
  <c r="O93" i="10" a="1"/>
  <c r="O93" i="10" s="1"/>
  <c r="Z76" i="10" a="1"/>
  <c r="Z76" i="10" s="1"/>
  <c r="AY82" i="10" a="1"/>
  <c r="AY82" i="10" s="1"/>
  <c r="S76" i="10" a="1"/>
  <c r="S76" i="10" s="1"/>
  <c r="C75" i="10" a="1"/>
  <c r="C75" i="10" s="1"/>
  <c r="BB93" i="10" a="1"/>
  <c r="BB93" i="10" s="1"/>
  <c r="Y88" i="10" a="1"/>
  <c r="Y88" i="10" s="1"/>
  <c r="Q67" i="10" a="1"/>
  <c r="Q67" i="10" s="1"/>
  <c r="V76" i="10" a="1"/>
  <c r="V76" i="10" s="1"/>
  <c r="R104" i="10" a="1"/>
  <c r="R104" i="10" s="1"/>
  <c r="P86" i="10" a="1"/>
  <c r="P86" i="10" s="1"/>
  <c r="BB70" i="10" a="1"/>
  <c r="BB70" i="10" s="1"/>
  <c r="AY83" i="10" a="1"/>
  <c r="AY83" i="10" s="1"/>
  <c r="AX68" i="10" a="1"/>
  <c r="AX68" i="10" s="1"/>
  <c r="AF87" i="10" a="1"/>
  <c r="AF87" i="10" s="1"/>
  <c r="AP80" i="10" a="1"/>
  <c r="AP80" i="10" s="1"/>
  <c r="AY90" i="10" a="1"/>
  <c r="AY90" i="10" s="1"/>
  <c r="AR88" i="10" a="1"/>
  <c r="AR88" i="10" s="1"/>
  <c r="AO75" i="10" a="1"/>
  <c r="AO75" i="10" s="1"/>
  <c r="C98" i="10" a="1"/>
  <c r="C98" i="10" s="1"/>
  <c r="K107" i="10" a="1"/>
  <c r="K107" i="10" s="1"/>
  <c r="J107" i="10" a="1"/>
  <c r="J107" i="10" s="1"/>
  <c r="AU75" i="10" a="1"/>
  <c r="AU75" i="10" s="1"/>
  <c r="X98" i="10" a="1"/>
  <c r="X98" i="10" s="1"/>
  <c r="AP82" i="10" a="1"/>
  <c r="AP82" i="10" s="1"/>
  <c r="AR78" i="10" a="1"/>
  <c r="AR78" i="10" s="1"/>
  <c r="AV80" i="10" a="1"/>
  <c r="AV80" i="10" s="1"/>
  <c r="AN90" i="10" a="1"/>
  <c r="AN90" i="10" s="1"/>
  <c r="K98" i="10" a="1"/>
  <c r="K98" i="10" s="1"/>
  <c r="AF74" i="10" a="1"/>
  <c r="AF74" i="10" s="1"/>
  <c r="AR91" i="10" a="1"/>
  <c r="AR91" i="10" s="1"/>
  <c r="AA70" i="10" a="1"/>
  <c r="AA70" i="10" s="1"/>
  <c r="S105" i="10" a="1"/>
  <c r="S105" i="10" s="1"/>
  <c r="AK99" i="10" a="1"/>
  <c r="AK99" i="10" s="1"/>
  <c r="R67" i="10" a="1"/>
  <c r="R67" i="10" s="1"/>
  <c r="T83" i="10" a="1"/>
  <c r="T83" i="10" s="1"/>
  <c r="X81" i="10" a="1"/>
  <c r="X81" i="10" s="1"/>
  <c r="X90" i="10" a="1"/>
  <c r="X90" i="10" s="1"/>
  <c r="Z107" i="10" a="1"/>
  <c r="Z107" i="10" s="1"/>
  <c r="AQ81" i="10" a="1"/>
  <c r="AQ81" i="10" s="1"/>
  <c r="AG83" i="10" a="1"/>
  <c r="AG83" i="10" s="1"/>
  <c r="AI83" i="10" a="1"/>
  <c r="AI83" i="10" s="1"/>
  <c r="AF68" i="10" a="1"/>
  <c r="AF68" i="10" s="1"/>
  <c r="AC88" i="10" a="1"/>
  <c r="AC88" i="10" s="1"/>
  <c r="AC99" i="10" a="1"/>
  <c r="AC99" i="10" s="1"/>
  <c r="AV88" i="10" a="1"/>
  <c r="AV88" i="10" s="1"/>
  <c r="AK76" i="10" a="1"/>
  <c r="AK76" i="10" s="1"/>
  <c r="AG76" i="10" a="1"/>
  <c r="AG76" i="10" s="1"/>
  <c r="AC106" i="10" a="1"/>
  <c r="AC106" i="10" s="1"/>
  <c r="BA68" i="10" a="1"/>
  <c r="BA68" i="10" s="1"/>
  <c r="AY70" i="10" a="1"/>
  <c r="AY70" i="10" s="1"/>
  <c r="F68" i="10" a="1"/>
  <c r="F68" i="10" s="1"/>
  <c r="AV90" i="10" a="1"/>
  <c r="AV90" i="10" s="1"/>
  <c r="AB107" i="10" a="1"/>
  <c r="AB107" i="10" s="1"/>
  <c r="BB98" i="10" a="1"/>
  <c r="BB98" i="10" s="1"/>
  <c r="AD98" i="10" a="1"/>
  <c r="AD98" i="10" s="1"/>
  <c r="AI99" i="10" a="1"/>
  <c r="AI99" i="10" s="1"/>
  <c r="AY98" i="10" a="1"/>
  <c r="AY98" i="10" s="1"/>
  <c r="BA90" i="10" a="1"/>
  <c r="BA90" i="10" s="1"/>
  <c r="AZ103" i="10" a="1"/>
  <c r="AZ103" i="10" s="1"/>
  <c r="N105" i="10" a="1"/>
  <c r="N105" i="10" s="1"/>
  <c r="AK75" i="10" a="1"/>
  <c r="AK75" i="10" s="1"/>
  <c r="W68" i="10" a="1"/>
  <c r="W68" i="10" s="1"/>
  <c r="AP74" i="10" a="1"/>
  <c r="AP74" i="10" s="1"/>
  <c r="AP83" i="10" a="1"/>
  <c r="AP83" i="10" s="1"/>
  <c r="AQ95" i="10" a="1"/>
  <c r="AQ95" i="10" s="1"/>
  <c r="AH78" i="10" a="1"/>
  <c r="AH78" i="10" s="1"/>
  <c r="W81" i="10" a="1"/>
  <c r="W81" i="10" s="1"/>
  <c r="AV78" i="10" a="1"/>
  <c r="AV78" i="10" s="1"/>
  <c r="AY99" i="10" a="1"/>
  <c r="AY99" i="10" s="1"/>
  <c r="P88" i="10" a="1"/>
  <c r="P88" i="10" s="1"/>
  <c r="AR81" i="10" a="1"/>
  <c r="AR81" i="10" s="1"/>
  <c r="T103" i="10" a="1"/>
  <c r="T103" i="10" s="1"/>
  <c r="H99" i="10" a="1"/>
  <c r="H99" i="10" s="1"/>
  <c r="K74" i="10" a="1"/>
  <c r="K74" i="10" s="1"/>
  <c r="R83" i="10" a="1"/>
  <c r="R83" i="10" s="1"/>
  <c r="F75" i="10" a="1"/>
  <c r="F75" i="10" s="1"/>
  <c r="V94" i="10" a="1"/>
  <c r="V94" i="10" s="1"/>
  <c r="AE105" i="10" a="1"/>
  <c r="AE105" i="10" s="1"/>
  <c r="R98" i="10" a="1"/>
  <c r="R98" i="10" s="1"/>
  <c r="F94" i="10" a="1"/>
  <c r="F94" i="10" s="1"/>
  <c r="AC107" i="10" a="1"/>
  <c r="AC107" i="10" s="1"/>
  <c r="AO82" i="10" a="1"/>
  <c r="AO82" i="10" s="1"/>
  <c r="E85" i="10" a="1"/>
  <c r="E85" i="10" s="1"/>
  <c r="O67" i="10" a="1"/>
  <c r="O67" i="10" s="1"/>
  <c r="AO86" i="10" a="1"/>
  <c r="AO86" i="10" s="1"/>
  <c r="AR76" i="10" a="1"/>
  <c r="AR76" i="10" s="1"/>
  <c r="AN82" i="10" a="1"/>
  <c r="AN82" i="10" s="1"/>
  <c r="R86" i="10" a="1"/>
  <c r="R86" i="10" s="1"/>
  <c r="AS95" i="10" a="1"/>
  <c r="AS95" i="10" s="1"/>
  <c r="AE98" i="10" a="1"/>
  <c r="AE98" i="10" s="1"/>
  <c r="AB99" i="10" a="1"/>
  <c r="AB99" i="10" s="1"/>
  <c r="AN75" i="10" a="1"/>
  <c r="AN75" i="10" s="1"/>
  <c r="AN74" i="10" a="1"/>
  <c r="AN74" i="10" s="1"/>
  <c r="C90" i="10" a="1"/>
  <c r="C90" i="10" s="1"/>
  <c r="AT75" i="10" a="1"/>
  <c r="AT75" i="10" s="1"/>
  <c r="BA75" i="10" a="1"/>
  <c r="BA75" i="10" s="1"/>
  <c r="O88" i="10" a="1"/>
  <c r="O88" i="10" s="1"/>
  <c r="AJ95" i="10" a="1"/>
  <c r="AJ95" i="10" s="1"/>
  <c r="AW95" i="10" a="1"/>
  <c r="AW95" i="10" s="1"/>
  <c r="AQ76" i="10" a="1"/>
  <c r="AQ76" i="10" s="1"/>
  <c r="AP90" i="10" a="1"/>
  <c r="AP90" i="10" s="1"/>
  <c r="R71" i="10" a="1"/>
  <c r="R71" i="10" s="1"/>
  <c r="AT69" i="10" a="1"/>
  <c r="AT69" i="10" s="1"/>
  <c r="W80" i="10" a="1"/>
  <c r="W80" i="10" s="1"/>
  <c r="H90" i="10" a="1"/>
  <c r="H90" i="10" s="1"/>
  <c r="P76" i="10" a="1"/>
  <c r="P76" i="10" s="1"/>
  <c r="X104" i="10" a="1"/>
  <c r="X104" i="10" s="1"/>
  <c r="S75" i="10" a="1"/>
  <c r="S75" i="10" s="1"/>
  <c r="D104" i="10" a="1"/>
  <c r="D104" i="10" s="1"/>
  <c r="K105" i="10" a="1"/>
  <c r="K105" i="10" s="1"/>
  <c r="Y76" i="10" a="1"/>
  <c r="Y76" i="10" s="1"/>
  <c r="AY75" i="10" a="1"/>
  <c r="AY75" i="10" s="1"/>
  <c r="T76" i="10" a="1"/>
  <c r="T76" i="10" s="1"/>
  <c r="F91" i="10" a="1"/>
  <c r="F91" i="10" s="1"/>
  <c r="AH106" i="10" a="1"/>
  <c r="AH106" i="10" s="1"/>
  <c r="AY74" i="10" a="1"/>
  <c r="AY74" i="10" s="1"/>
  <c r="AX74" i="10" a="1"/>
  <c r="AX74" i="10" s="1"/>
  <c r="D99" i="10" a="1"/>
  <c r="D99" i="10" s="1"/>
  <c r="M75" i="10" a="1"/>
  <c r="M75" i="10" s="1"/>
  <c r="AQ68" i="10" a="1"/>
  <c r="AQ68" i="10" s="1"/>
  <c r="AS67" i="10" a="1"/>
  <c r="AS67" i="10" s="1"/>
  <c r="BA93" i="10" a="1"/>
  <c r="BA93" i="10" s="1"/>
  <c r="N82" i="10" a="1"/>
  <c r="N82" i="10" s="1"/>
  <c r="U90" i="10" a="1"/>
  <c r="U90" i="10" s="1"/>
  <c r="Q83" i="10" a="1"/>
  <c r="Q83" i="10" s="1"/>
  <c r="AV99" i="10" a="1"/>
  <c r="AV99" i="10" s="1"/>
  <c r="AM80" i="10" a="1"/>
  <c r="AM80" i="10" s="1"/>
  <c r="O75" i="10" a="1"/>
  <c r="O75" i="10" s="1"/>
  <c r="AC68" i="10" a="1"/>
  <c r="AC68" i="10" s="1"/>
  <c r="E101" i="10" a="1"/>
  <c r="E101" i="10" s="1"/>
  <c r="AI81" i="10" a="1"/>
  <c r="AI81" i="10" s="1"/>
  <c r="AQ90" i="10" a="1"/>
  <c r="AQ90" i="10" s="1"/>
  <c r="AQ74" i="10" a="1"/>
  <c r="AQ74" i="10" s="1"/>
  <c r="T95" i="10" a="1"/>
  <c r="T95" i="10" s="1"/>
  <c r="L107" i="10" a="1"/>
  <c r="L107" i="10" s="1"/>
  <c r="AN99" i="10" a="1"/>
  <c r="AN99" i="10" s="1"/>
  <c r="BB82" i="10" a="1"/>
  <c r="BB82" i="10" s="1"/>
  <c r="F87" i="10" a="1"/>
  <c r="F87" i="10" s="1"/>
  <c r="F81" i="10" a="1"/>
  <c r="F81" i="10" s="1"/>
  <c r="K76" i="10" a="1"/>
  <c r="K76" i="10" s="1"/>
  <c r="AH98" i="10" a="1"/>
  <c r="AH98" i="10" s="1"/>
  <c r="AI75" i="10" a="1"/>
  <c r="AI75" i="10" s="1"/>
  <c r="AW67" i="10" a="1"/>
  <c r="AW67" i="10" s="1"/>
  <c r="N83" i="10" a="1"/>
  <c r="N83" i="10" s="1"/>
  <c r="Z105" i="10" a="1"/>
  <c r="Z105" i="10" s="1"/>
  <c r="AK90" i="10" a="1"/>
  <c r="AK90" i="10" s="1"/>
  <c r="J106" i="10" a="1"/>
  <c r="J106" i="10" s="1"/>
  <c r="BB83" i="10" a="1"/>
  <c r="BB83" i="10" s="1"/>
  <c r="AU95" i="10" a="1"/>
  <c r="AU95" i="10" s="1"/>
  <c r="AS82" i="10" a="1"/>
  <c r="AS82" i="10" s="1"/>
  <c r="AZ80" i="10" a="1"/>
  <c r="AZ80" i="10" s="1"/>
  <c r="AE83" i="10" a="1"/>
  <c r="AE83" i="10" s="1"/>
  <c r="R82" i="10" a="1"/>
  <c r="R82" i="10" s="1"/>
  <c r="M87" i="10" a="1"/>
  <c r="M87" i="10" s="1"/>
  <c r="C81" i="10" a="1"/>
  <c r="C81" i="10" s="1"/>
  <c r="AB98" i="10" a="1"/>
  <c r="AB98" i="10" s="1"/>
  <c r="R107" i="10" a="1"/>
  <c r="R107" i="10" s="1"/>
  <c r="Q68" i="10" a="1"/>
  <c r="Q68" i="10" s="1"/>
  <c r="L99" i="10" a="1"/>
  <c r="L99" i="10" s="1"/>
  <c r="AS81" i="10" a="1"/>
  <c r="AS81" i="10" s="1"/>
  <c r="AS75" i="10" a="1"/>
  <c r="AS75" i="10" s="1"/>
  <c r="AY81" i="10" a="1"/>
  <c r="AY81" i="10" s="1"/>
  <c r="AE78" i="10" a="1"/>
  <c r="AE78" i="10" s="1"/>
  <c r="X82" i="10" a="1"/>
  <c r="X82" i="10" s="1"/>
  <c r="F83" i="10" a="1"/>
  <c r="F83" i="10" s="1"/>
  <c r="AJ77" i="10" a="1"/>
  <c r="AJ77" i="10" s="1"/>
  <c r="BA99" i="10" a="1"/>
  <c r="BA99" i="10" s="1"/>
  <c r="BB94" i="10" a="1"/>
  <c r="BB94" i="10" s="1"/>
  <c r="AW99" i="10" a="1"/>
  <c r="AW99" i="10" s="1"/>
  <c r="L74" i="10" a="1"/>
  <c r="L74" i="10" s="1"/>
  <c r="AT68" i="10" a="1"/>
  <c r="AT68" i="10" s="1"/>
  <c r="AM74" i="10" a="1"/>
  <c r="AM74" i="10" s="1"/>
  <c r="E67" i="10" a="1"/>
  <c r="E67" i="10" s="1"/>
  <c r="AU99" i="10" a="1"/>
  <c r="AU99" i="10" s="1"/>
  <c r="Y99" i="10" a="1"/>
  <c r="Y99" i="10" s="1"/>
  <c r="S106" i="10" a="1"/>
  <c r="S106" i="10" s="1"/>
  <c r="AZ68" i="10" a="1"/>
  <c r="AZ68" i="10" s="1"/>
  <c r="AE99" i="10" a="1"/>
  <c r="AE99" i="10" s="1"/>
  <c r="AK98" i="10" a="1"/>
  <c r="AK98" i="10" s="1"/>
  <c r="AP81" i="10" a="1"/>
  <c r="AP81" i="10" s="1"/>
  <c r="AZ88" i="10" a="1"/>
  <c r="AZ88" i="10" s="1"/>
  <c r="G87" i="10" a="1"/>
  <c r="G87" i="10" s="1"/>
  <c r="AJ84" i="10" a="1"/>
  <c r="AJ84" i="10" s="1"/>
  <c r="T68" i="10" a="1"/>
  <c r="T68" i="10" s="1"/>
  <c r="BB68" i="10" a="1"/>
  <c r="BB68" i="10" s="1"/>
  <c r="AP75" i="10" a="1"/>
  <c r="AP75" i="10" s="1"/>
  <c r="AE68" i="10" a="1"/>
  <c r="AE68" i="10" s="1"/>
  <c r="AO76" i="10" a="1"/>
  <c r="AO76" i="10" s="1"/>
  <c r="AE107" i="10" a="1"/>
  <c r="AE107" i="10" s="1"/>
  <c r="L78" i="10" a="1"/>
  <c r="L78" i="10" s="1"/>
  <c r="AE80" i="10" a="1"/>
  <c r="AE80" i="10" s="1"/>
  <c r="AS93" i="10" a="1"/>
  <c r="AS93" i="10" s="1"/>
  <c r="AR68" i="10" a="1"/>
  <c r="AR68" i="10" s="1"/>
  <c r="Y87" i="10" a="1"/>
  <c r="Y87" i="10" s="1"/>
  <c r="AB75" i="10" a="1"/>
  <c r="AB75" i="10" s="1"/>
  <c r="AE90" i="10" a="1"/>
  <c r="AE90" i="10" s="1"/>
  <c r="AZ96" i="10" a="1"/>
  <c r="AZ96" i="10" s="1"/>
  <c r="AS78" i="10" a="1"/>
  <c r="AS78" i="10" s="1"/>
  <c r="R75" i="10" a="1"/>
  <c r="R75" i="10" s="1"/>
  <c r="P106" i="10" a="1"/>
  <c r="P106" i="10" s="1"/>
  <c r="AT93" i="10" a="1"/>
  <c r="AT93" i="10" s="1"/>
  <c r="L76" i="10" a="1"/>
  <c r="L76" i="10" s="1"/>
  <c r="Q88" i="10" a="1"/>
  <c r="Q88" i="10" s="1"/>
  <c r="S102" i="10" a="1"/>
  <c r="S102" i="10" s="1"/>
  <c r="L82" i="10" a="1"/>
  <c r="L82" i="10" s="1"/>
  <c r="AI104" i="10" a="1"/>
  <c r="AI104" i="10" s="1"/>
  <c r="AI74" i="10" a="1"/>
  <c r="AI74" i="10" s="1"/>
  <c r="AX80" i="10" a="1"/>
  <c r="AX80" i="10" s="1"/>
  <c r="AC82" i="10" a="1"/>
  <c r="AC82" i="10" s="1"/>
  <c r="X75" i="10" a="1"/>
  <c r="X75" i="10" s="1"/>
  <c r="R105" i="10" a="1"/>
  <c r="R105" i="10" s="1"/>
  <c r="AZ74" i="10" a="1"/>
  <c r="AZ74" i="10" s="1"/>
  <c r="AU80" i="10" a="1"/>
  <c r="AU80" i="10" s="1"/>
  <c r="AN93" i="10" a="1"/>
  <c r="AN93" i="10" s="1"/>
  <c r="D105" i="10" a="1"/>
  <c r="D105" i="10" s="1"/>
  <c r="AI82" i="10" a="1"/>
  <c r="AI82" i="10" s="1"/>
  <c r="AX75" i="10" a="1"/>
  <c r="AX75" i="10" s="1"/>
  <c r="T75" i="10" a="1"/>
  <c r="T75" i="10" s="1"/>
  <c r="E75" i="10" a="1"/>
  <c r="E75" i="10" s="1"/>
  <c r="AB83" i="10" a="1"/>
  <c r="AB83" i="10" s="1"/>
  <c r="AR83" i="10" a="1"/>
  <c r="AR83" i="10" s="1"/>
  <c r="AY95" i="10" a="1"/>
  <c r="AY95" i="10" s="1"/>
  <c r="AK93" i="10" a="1"/>
  <c r="AK93" i="10" s="1"/>
  <c r="AK78" i="10" a="1"/>
  <c r="AK78" i="10" s="1"/>
  <c r="AQ71" i="10" a="1"/>
  <c r="AQ71" i="10" s="1"/>
  <c r="AH94" i="10" a="1"/>
  <c r="AH94" i="10" s="1"/>
  <c r="V103" i="10" a="1"/>
  <c r="V103" i="10" s="1"/>
  <c r="Y74" i="10" a="1"/>
  <c r="Y74" i="10" s="1"/>
  <c r="AG88" i="10" a="1"/>
  <c r="AG88" i="10" s="1"/>
  <c r="S104" i="10" a="1"/>
  <c r="S104" i="10" s="1"/>
  <c r="R74" i="10" a="1"/>
  <c r="R74" i="10" s="1"/>
  <c r="Q99" i="10" a="1"/>
  <c r="Q99" i="10" s="1"/>
  <c r="N104" i="10" a="1"/>
  <c r="N104" i="10" s="1"/>
  <c r="J83" i="10" a="1"/>
  <c r="J83" i="10" s="1"/>
  <c r="BB74" i="10" a="1"/>
  <c r="BB74" i="10" s="1"/>
  <c r="BA74" i="10" a="1"/>
  <c r="BA74" i="10" s="1"/>
  <c r="AX88" i="10" a="1"/>
  <c r="AX88" i="10" s="1"/>
  <c r="V88" i="10" a="1"/>
  <c r="V88" i="10" s="1"/>
  <c r="P78" i="10" a="1"/>
  <c r="P78" i="10" s="1"/>
  <c r="AY67" i="10" a="1"/>
  <c r="AY67" i="10" s="1"/>
  <c r="P83" i="10" a="1"/>
  <c r="P83" i="10" s="1"/>
  <c r="AZ78" i="10" a="1"/>
  <c r="AZ78" i="10" s="1"/>
  <c r="Q78" i="10" a="1"/>
  <c r="Q78" i="10" s="1"/>
  <c r="AD75" i="10" a="1"/>
  <c r="AD75" i="10" s="1"/>
  <c r="H67" i="10" a="1"/>
  <c r="H67" i="10" s="1"/>
  <c r="AC104" i="10" a="1"/>
  <c r="AC104" i="10" s="1"/>
  <c r="AT88" i="10" a="1"/>
  <c r="AT88" i="10" s="1"/>
  <c r="AW75" i="10" a="1"/>
  <c r="AW75" i="10" s="1"/>
  <c r="S88" i="10" a="1"/>
  <c r="S88" i="10" s="1"/>
  <c r="T99" i="10" a="1"/>
  <c r="T99" i="10" s="1"/>
  <c r="T81" i="10" a="1"/>
  <c r="T81" i="10" s="1"/>
  <c r="K104" i="10" a="1"/>
  <c r="K104" i="10" s="1"/>
  <c r="BB75" i="10" a="1"/>
  <c r="BB75" i="10" s="1"/>
  <c r="E83" i="10" a="1"/>
  <c r="E83" i="10" s="1"/>
  <c r="AN67" i="10" a="1"/>
  <c r="AN67" i="10" s="1"/>
  <c r="Z67" i="10" a="1"/>
  <c r="Z67" i="10" s="1"/>
  <c r="AY68" i="10" a="1"/>
  <c r="AY68" i="10" s="1"/>
  <c r="P93" i="10" a="1"/>
  <c r="P93" i="10" s="1"/>
  <c r="L90" i="10" a="1"/>
  <c r="L90" i="10" s="1"/>
  <c r="O99" i="10" a="1"/>
  <c r="O99" i="10" s="1"/>
  <c r="AP98" i="10" a="1"/>
  <c r="AP98" i="10" s="1"/>
  <c r="Y98" i="10" a="1"/>
  <c r="Y98" i="10" s="1"/>
  <c r="P82" i="10" a="1"/>
  <c r="P82" i="10" s="1"/>
  <c r="AF76" i="10" a="1"/>
  <c r="AF76" i="10" s="1"/>
  <c r="AF75" i="10" a="1"/>
  <c r="AF75" i="10" s="1"/>
  <c r="L68" i="10" a="1"/>
  <c r="L68" i="10" s="1"/>
  <c r="AX101" i="10" a="1"/>
  <c r="AX101" i="10" s="1"/>
  <c r="BA78" i="10" a="1"/>
  <c r="BA78" i="10" s="1"/>
  <c r="AR90" i="10" a="1"/>
  <c r="AR90" i="10" s="1"/>
  <c r="AP102" i="10" a="1"/>
  <c r="AP102" i="10" s="1"/>
  <c r="AY93" i="10" a="1"/>
  <c r="AY93" i="10" s="1"/>
  <c r="X83" i="10" a="1"/>
  <c r="X83" i="10" s="1"/>
  <c r="AW80" i="10" a="1"/>
  <c r="AW80" i="10" s="1"/>
  <c r="AX93" i="10" a="1"/>
  <c r="AX93" i="10" s="1"/>
  <c r="Y75" i="10" a="1"/>
  <c r="Y75" i="10" s="1"/>
  <c r="N75" i="10" a="1"/>
  <c r="N75" i="10" s="1"/>
  <c r="AP77" i="10" a="1"/>
  <c r="AP77" i="10" s="1"/>
  <c r="U75" i="10" a="1"/>
  <c r="U75" i="10" s="1"/>
  <c r="Q75" i="10" a="1"/>
  <c r="Q75" i="10" s="1"/>
  <c r="K106" i="10" a="1"/>
  <c r="K106" i="10" s="1"/>
  <c r="AF98" i="10" a="1"/>
  <c r="AF98" i="10" s="1"/>
  <c r="W74" i="10" a="1"/>
  <c r="W74" i="10" s="1"/>
  <c r="AS90" i="10" a="1"/>
  <c r="AS90" i="10" s="1"/>
  <c r="M83" i="10" a="1"/>
  <c r="M83" i="10" s="1"/>
  <c r="H88" i="10" a="1"/>
  <c r="H88" i="10" s="1"/>
  <c r="AZ83" i="10" a="1"/>
  <c r="AZ83" i="10" s="1"/>
  <c r="AL74" i="10" a="1"/>
  <c r="AL74" i="10" s="1"/>
  <c r="D106" i="10" a="1"/>
  <c r="D106" i="10" s="1"/>
  <c r="AY88" i="10" a="1"/>
  <c r="AY88" i="10" s="1"/>
  <c r="I104" i="10" a="1"/>
  <c r="I104" i="10" s="1"/>
  <c r="AH99" i="10" a="1"/>
  <c r="AH99" i="10" s="1"/>
  <c r="AS99" i="10" a="1"/>
  <c r="AS99" i="10" s="1"/>
  <c r="AH96" i="10" a="1"/>
  <c r="AH96" i="10" s="1"/>
  <c r="S107" i="10" a="1"/>
  <c r="S107" i="10" s="1"/>
  <c r="BB95" i="10" a="1"/>
  <c r="BB95" i="10" s="1"/>
  <c r="AB72" i="10" a="1"/>
  <c r="AB72" i="10" s="1"/>
  <c r="O78" i="10" a="1"/>
  <c r="O78" i="10" s="1"/>
  <c r="AU103" i="10" a="1"/>
  <c r="AU103" i="10" s="1"/>
  <c r="Z97" i="10" a="1"/>
  <c r="Z97" i="10" s="1"/>
  <c r="AV95" i="10" a="1"/>
  <c r="AV95" i="10" s="1"/>
  <c r="AW74" i="10" a="1"/>
  <c r="AW74" i="10" s="1"/>
  <c r="AE88" i="10" a="1"/>
  <c r="AE88" i="10" s="1"/>
  <c r="AW90" i="10" a="1"/>
  <c r="AW90" i="10" s="1"/>
  <c r="N69" i="10" a="1"/>
  <c r="N69" i="10" s="1"/>
  <c r="V98" i="10" a="1"/>
  <c r="V98" i="10" s="1"/>
  <c r="E88" i="10" a="1"/>
  <c r="E88" i="10" s="1"/>
  <c r="BA81" i="10" a="1"/>
  <c r="BA81" i="10" s="1"/>
  <c r="AQ88" i="10" a="1"/>
  <c r="AQ88" i="10" s="1"/>
  <c r="Q106" i="10" a="1"/>
  <c r="Q106" i="10" s="1"/>
  <c r="AQ98" i="10" a="1"/>
  <c r="AQ98" i="10" s="1"/>
  <c r="D98" i="10" a="1"/>
  <c r="D98" i="10" s="1"/>
  <c r="AN80" i="10" a="1"/>
  <c r="AN80" i="10" s="1"/>
  <c r="AW93" i="10" a="1"/>
  <c r="AW93" i="10" s="1"/>
  <c r="AD93" i="10" a="1"/>
  <c r="AD93" i="10" s="1"/>
  <c r="AV82" i="10" a="1"/>
  <c r="AV82" i="10" s="1"/>
  <c r="L93" i="10" a="1"/>
  <c r="L93" i="10" s="1"/>
  <c r="AT95" i="10" a="1"/>
  <c r="AT95" i="10" s="1"/>
  <c r="BB90" i="10" a="1"/>
  <c r="BB90" i="10" s="1"/>
  <c r="AZ95" i="10" a="1"/>
  <c r="AZ95" i="10" s="1"/>
  <c r="G75" i="10" a="1"/>
  <c r="G75" i="10" s="1"/>
  <c r="K88" i="10" a="1"/>
  <c r="K88" i="10" s="1"/>
  <c r="AZ69" i="10" a="1"/>
  <c r="AZ69" i="10" s="1"/>
  <c r="AW68" i="10" a="1"/>
  <c r="AW68" i="10" s="1"/>
  <c r="AK85" i="10" a="1"/>
  <c r="AK85" i="10" s="1"/>
  <c r="AO71" i="10" a="1"/>
  <c r="AO71" i="10" s="1"/>
  <c r="AM99" i="10" a="1"/>
  <c r="AM99" i="10" s="1"/>
  <c r="AA76" i="10" a="1"/>
  <c r="AA76" i="10" s="1"/>
  <c r="P99" i="10" a="1"/>
  <c r="P99" i="10" s="1"/>
  <c r="AG99" i="10" a="1"/>
  <c r="AG99" i="10" s="1"/>
  <c r="AO89" i="10" a="1"/>
  <c r="AO89" i="10" s="1"/>
  <c r="F88" i="10" a="1"/>
  <c r="F88" i="10" s="1"/>
  <c r="AL83" i="10" a="1"/>
  <c r="AL83" i="10" s="1"/>
  <c r="AC105" i="10" a="1"/>
  <c r="AC105" i="10" s="1"/>
  <c r="AO95" i="10" a="1"/>
  <c r="AO95" i="10" s="1"/>
  <c r="AC78" i="10" a="1"/>
  <c r="AC78" i="10" s="1"/>
  <c r="H98" i="10" a="1"/>
  <c r="H98" i="10" s="1"/>
  <c r="S98" i="10" a="1"/>
  <c r="S98" i="10" s="1"/>
  <c r="AT76" i="10" a="1"/>
  <c r="AT76" i="10" s="1"/>
  <c r="X105" i="10" a="1"/>
  <c r="X105" i="10" s="1"/>
  <c r="AO81" i="10" a="1"/>
  <c r="AO81" i="10" s="1"/>
  <c r="Z93" i="10" a="1"/>
  <c r="Z93" i="10" s="1"/>
  <c r="G76" i="10" a="1"/>
  <c r="G76" i="10" s="1"/>
  <c r="AW88" i="10" a="1"/>
  <c r="AW88" i="10" s="1"/>
  <c r="AW82" i="10" a="1"/>
  <c r="AW82" i="10" s="1"/>
  <c r="AT82" i="10" a="1"/>
  <c r="AT82" i="10" s="1"/>
  <c r="AE82" i="10" a="1"/>
  <c r="AE82" i="10" s="1"/>
  <c r="AE106" i="10" a="1"/>
  <c r="AE106" i="10" s="1"/>
  <c r="AA77" i="10" a="1"/>
  <c r="AA77" i="10" s="1"/>
  <c r="K99" i="10" a="1"/>
  <c r="K99" i="10" s="1"/>
  <c r="AD83" i="10" a="1"/>
  <c r="AD83" i="10" s="1"/>
  <c r="D78" i="10" a="1"/>
  <c r="D78" i="10" s="1"/>
  <c r="AA98" i="10" a="1"/>
  <c r="AA98" i="10" s="1"/>
  <c r="Z75" i="10" a="1"/>
  <c r="Z75" i="10" s="1"/>
  <c r="AR67" i="10" a="1"/>
  <c r="AR67" i="10" s="1"/>
  <c r="W83" i="10" a="1"/>
  <c r="W83" i="10" s="1"/>
  <c r="W76" i="10" a="1"/>
  <c r="W76" i="10" s="1"/>
  <c r="AQ78" i="10" a="1"/>
  <c r="AQ78" i="10" s="1"/>
  <c r="AH83" i="10" a="1"/>
  <c r="AH83" i="10" s="1"/>
  <c r="P90" i="10" a="1"/>
  <c r="P90" i="10" s="1"/>
  <c r="AU101" i="10" a="1"/>
  <c r="AU101" i="10" s="1"/>
  <c r="AU78" i="10" a="1"/>
  <c r="AU78" i="10" s="1"/>
  <c r="Q105" i="10" a="1"/>
  <c r="Q105" i="10" s="1"/>
  <c r="S90" i="10" a="1"/>
  <c r="S90" i="10" s="1"/>
  <c r="AI76" i="10" a="1"/>
  <c r="AI76" i="10" s="1"/>
  <c r="N88" i="10" a="1"/>
  <c r="N88" i="10" s="1"/>
  <c r="I67" i="10" a="1"/>
  <c r="I67" i="10" s="1"/>
  <c r="AM90" i="10" a="1"/>
  <c r="AM90" i="10" s="1"/>
  <c r="AH75" i="10" a="1"/>
  <c r="AH75" i="10" s="1"/>
  <c r="AH68" i="10" a="1"/>
  <c r="AH68" i="10" s="1"/>
  <c r="M82" i="10" a="1"/>
  <c r="M82" i="10" s="1"/>
  <c r="K94" i="10" a="1"/>
  <c r="K94" i="10" s="1"/>
  <c r="K90" i="10" a="1"/>
  <c r="K90" i="10" s="1"/>
  <c r="AA90" i="10" a="1"/>
  <c r="AA90" i="10" s="1"/>
  <c r="E79" i="10" a="1"/>
  <c r="E79" i="10" s="1"/>
  <c r="AC83" i="10" a="1"/>
  <c r="AC83" i="10" s="1"/>
  <c r="AZ90" i="10" a="1"/>
  <c r="AZ90" i="10" s="1"/>
  <c r="W104" i="10" a="1"/>
  <c r="W104" i="10" s="1"/>
  <c r="R106" i="10" a="1"/>
  <c r="R106" i="10" s="1"/>
  <c r="L95" i="10" a="1"/>
  <c r="L95" i="10" s="1"/>
  <c r="AP93" i="10" a="1"/>
  <c r="AP93" i="10" s="1"/>
  <c r="AO90" i="10" a="1"/>
  <c r="AO90" i="10" s="1"/>
  <c r="N98" i="10" a="1"/>
  <c r="N98" i="10" s="1"/>
  <c r="O83" i="10" a="1"/>
  <c r="O83" i="10" s="1"/>
  <c r="AW78" i="10" a="1"/>
  <c r="AW78" i="10" s="1"/>
  <c r="AV83" i="10" a="1"/>
  <c r="AV83" i="10" s="1"/>
  <c r="BB76" i="10" a="1"/>
  <c r="BB76" i="10" s="1"/>
  <c r="L46" i="1"/>
  <c r="BC46" i="1"/>
  <c r="J60" i="10"/>
  <c r="R53" i="10"/>
  <c r="AJ51" i="10"/>
  <c r="AF57" i="10"/>
  <c r="AI61" i="10"/>
  <c r="AK56" i="10"/>
  <c r="E53" i="10"/>
  <c r="X55" i="10"/>
  <c r="AN58" i="10"/>
  <c r="V58" i="10"/>
  <c r="AN55" i="10"/>
  <c r="L53" i="10"/>
  <c r="M61" i="10"/>
  <c r="N51" i="10"/>
  <c r="AK57" i="10"/>
  <c r="AD58" i="10"/>
  <c r="AH57" i="10"/>
  <c r="L60" i="10"/>
  <c r="AA56" i="10"/>
  <c r="AQ110" i="10" a="1"/>
  <c r="AQ110" i="10" s="1"/>
  <c r="V51" i="10"/>
  <c r="G59" i="10"/>
  <c r="E52" i="10"/>
  <c r="AP108" i="10" a="1"/>
  <c r="AP108" i="10" s="1"/>
  <c r="AJ59" i="10"/>
  <c r="AL55" i="10"/>
  <c r="U52" i="10"/>
  <c r="M56" i="10"/>
  <c r="Y56" i="10"/>
  <c r="X61" i="10"/>
  <c r="E55" i="10"/>
  <c r="U53" i="10"/>
  <c r="H61" i="10"/>
  <c r="J53" i="10"/>
  <c r="Z55" i="10"/>
  <c r="AH53" i="10"/>
  <c r="E58" i="10"/>
  <c r="AF60" i="10"/>
  <c r="J54" i="10"/>
  <c r="T54" i="10"/>
  <c r="AQ58" i="10"/>
  <c r="Q51" i="10"/>
  <c r="AA57" i="10"/>
  <c r="AC59" i="10"/>
  <c r="AM51" i="10"/>
  <c r="U57" i="10"/>
  <c r="AG57" i="10"/>
  <c r="T52" i="10"/>
  <c r="D57" i="10"/>
  <c r="AF59" i="10"/>
  <c r="N59" i="10"/>
  <c r="X52" i="10"/>
  <c r="Y61" i="10"/>
  <c r="AF51" i="10"/>
  <c r="L51" i="10"/>
  <c r="AM58" i="10"/>
  <c r="L58" i="10"/>
  <c r="G52" i="10"/>
  <c r="Z52" i="10"/>
  <c r="E60" i="10"/>
  <c r="AQ109" i="10" a="1"/>
  <c r="AQ109" i="10" s="1"/>
  <c r="AP110" i="10" a="1"/>
  <c r="AP110" i="10" s="1"/>
  <c r="U54" i="10"/>
  <c r="AK60" i="10"/>
  <c r="AP113" i="10" a="1"/>
  <c r="AP113" i="10" s="1"/>
  <c r="O55" i="10"/>
  <c r="M57" i="10"/>
  <c r="C54" i="10"/>
  <c r="M60" i="10"/>
  <c r="S57" i="10"/>
  <c r="P57" i="10"/>
  <c r="Q54" i="10"/>
  <c r="N61" i="10"/>
  <c r="AO54" i="10"/>
  <c r="P60" i="10"/>
  <c r="C60" i="10"/>
  <c r="H53" i="10"/>
  <c r="AE59" i="10"/>
  <c r="V53" i="10"/>
  <c r="AO60" i="10"/>
  <c r="F60" i="10"/>
  <c r="M55" i="10"/>
  <c r="I61" i="10"/>
  <c r="AN56" i="10"/>
  <c r="O60" i="10"/>
  <c r="T60" i="10"/>
  <c r="AI54" i="10"/>
  <c r="H60" i="10"/>
  <c r="T55" i="10"/>
  <c r="AA55" i="10"/>
  <c r="AG61" i="10"/>
  <c r="L61" i="10"/>
  <c r="F56" i="10"/>
  <c r="AG51" i="10"/>
  <c r="V59" i="10"/>
  <c r="AG55" i="10"/>
  <c r="Q57" i="10"/>
  <c r="E59" i="10"/>
  <c r="AE57" i="10"/>
  <c r="L55" i="10"/>
  <c r="AH56" i="10"/>
  <c r="J52" i="10"/>
  <c r="AI57" i="10"/>
  <c r="AQ114" i="10" a="1"/>
  <c r="AQ114" i="10" s="1"/>
  <c r="AJ60" i="10"/>
  <c r="AL58" i="10"/>
  <c r="D54" i="10"/>
  <c r="AJ53" i="10"/>
  <c r="K52" i="10"/>
  <c r="AP60" i="10"/>
  <c r="AO59" i="10"/>
  <c r="AJ56" i="10"/>
  <c r="J61" i="10"/>
  <c r="Z59" i="10"/>
  <c r="M53" i="10"/>
  <c r="O56" i="10"/>
  <c r="AH51" i="10"/>
  <c r="G55" i="10"/>
  <c r="AB55" i="10"/>
  <c r="AH55" i="10"/>
  <c r="R54" i="10"/>
  <c r="AE53" i="10"/>
  <c r="X56" i="10"/>
  <c r="AI60" i="10"/>
  <c r="D56" i="10"/>
  <c r="V61" i="10"/>
  <c r="S56" i="10"/>
  <c r="F52" i="10"/>
  <c r="Z57" i="10"/>
  <c r="M54" i="10"/>
  <c r="X57" i="10"/>
  <c r="AP52" i="10"/>
  <c r="C55" i="10"/>
  <c r="J59" i="10"/>
  <c r="P61" i="10"/>
  <c r="L56" i="10"/>
  <c r="AD59" i="10"/>
  <c r="AN51" i="10"/>
  <c r="AL53" i="10"/>
  <c r="Y53" i="10"/>
  <c r="O58" i="10"/>
  <c r="F53" i="10"/>
  <c r="I55" i="10"/>
  <c r="Q61" i="10"/>
  <c r="X54" i="10"/>
  <c r="AQ116" i="10" a="1"/>
  <c r="AQ116" i="10" s="1"/>
  <c r="C57" i="10"/>
  <c r="AP111" i="10" a="1"/>
  <c r="AP111" i="10" s="1"/>
  <c r="AP109" i="10" a="1"/>
  <c r="AP109" i="10" s="1"/>
  <c r="AN59" i="10"/>
  <c r="AN53" i="10"/>
  <c r="P59" i="10"/>
  <c r="AL56" i="10"/>
  <c r="F55" i="10"/>
  <c r="AK59" i="10"/>
  <c r="G61" i="10"/>
  <c r="J56" i="10"/>
  <c r="U60" i="10"/>
  <c r="P58" i="10"/>
  <c r="N56" i="10"/>
  <c r="AC54" i="10"/>
  <c r="W54" i="10"/>
  <c r="P53" i="10"/>
  <c r="AP58" i="10"/>
  <c r="AM57" i="10"/>
  <c r="AH59" i="10"/>
  <c r="Z54" i="10"/>
  <c r="AE51" i="10"/>
  <c r="AQ112" i="10" a="1"/>
  <c r="AQ112" i="10" s="1"/>
  <c r="AL60" i="10"/>
  <c r="AF54" i="10"/>
  <c r="L57" i="10"/>
  <c r="U55" i="10"/>
  <c r="Z51" i="10"/>
  <c r="P54" i="10"/>
  <c r="Q55" i="10"/>
  <c r="Y60" i="10"/>
  <c r="N55" i="10"/>
  <c r="AB56" i="10"/>
  <c r="AF55" i="10"/>
  <c r="AI52" i="10"/>
  <c r="V60" i="10"/>
  <c r="AM54" i="10"/>
  <c r="F54" i="10"/>
  <c r="L59" i="10"/>
  <c r="S53" i="10"/>
  <c r="D61" i="10"/>
  <c r="O59" i="10"/>
  <c r="B6" i="10"/>
  <c r="B35" i="10" s="1"/>
  <c r="AQ117" i="10" a="1"/>
  <c r="AQ117" i="10" s="1"/>
  <c r="R59" i="10"/>
  <c r="AP115" i="10" a="1"/>
  <c r="AP115" i="10" s="1"/>
  <c r="N52" i="10"/>
  <c r="AM55" i="10"/>
  <c r="AI56" i="10"/>
  <c r="AK54" i="10"/>
  <c r="E56" i="10"/>
  <c r="I51" i="10"/>
  <c r="F51" i="10"/>
  <c r="K57" i="10"/>
  <c r="AD60" i="10"/>
  <c r="AG59" i="10"/>
  <c r="R51" i="10"/>
  <c r="Y58" i="10"/>
  <c r="H55" i="10"/>
  <c r="Z56" i="10"/>
  <c r="AG58" i="10"/>
  <c r="AP51" i="10"/>
  <c r="AA59" i="10"/>
  <c r="AE52" i="10"/>
  <c r="F58" i="10"/>
  <c r="AO55" i="10"/>
  <c r="AC51" i="10"/>
  <c r="AK52" i="10"/>
  <c r="S60" i="10"/>
  <c r="AM56" i="10"/>
  <c r="AD54" i="10"/>
  <c r="AA51" i="10"/>
  <c r="AM59" i="10"/>
  <c r="AO53" i="10"/>
  <c r="E54" i="10"/>
  <c r="AN52" i="10"/>
  <c r="D59" i="10"/>
  <c r="C53" i="10"/>
  <c r="AN57" i="10"/>
  <c r="AD57" i="10"/>
  <c r="AO51" i="10"/>
  <c r="AI59" i="10"/>
  <c r="W55" i="10"/>
  <c r="H59" i="10"/>
  <c r="AP55" i="10"/>
  <c r="AQ108" i="10" a="1"/>
  <c r="AQ108" i="10" s="1"/>
  <c r="AQ115" i="10" a="1"/>
  <c r="AQ115" i="10" s="1"/>
  <c r="AL52" i="10"/>
  <c r="AP114" i="10" a="1"/>
  <c r="AP114" i="10" s="1"/>
  <c r="W57" i="10"/>
  <c r="AD56" i="10"/>
  <c r="Y52" i="10"/>
  <c r="X53" i="10"/>
  <c r="K53" i="10"/>
  <c r="Y59" i="10"/>
  <c r="T58" i="10"/>
  <c r="S51" i="10"/>
  <c r="T59" i="10"/>
  <c r="AQ59" i="10"/>
  <c r="Q60" i="10"/>
  <c r="AQ57" i="10"/>
  <c r="AJ55" i="10"/>
  <c r="S58" i="10"/>
  <c r="E61" i="10"/>
  <c r="N60" i="10"/>
  <c r="H54" i="10"/>
  <c r="AB52" i="10"/>
  <c r="AL51" i="10"/>
  <c r="AQ55" i="10"/>
  <c r="AC55" i="10"/>
  <c r="AJ61" i="10"/>
  <c r="D52" i="10"/>
  <c r="H52" i="10"/>
  <c r="N58" i="10"/>
  <c r="K56" i="10"/>
  <c r="W52" i="10"/>
  <c r="T57" i="10"/>
  <c r="X59" i="10"/>
  <c r="AK53" i="10"/>
  <c r="AJ54" i="10"/>
  <c r="AA60" i="10"/>
  <c r="J58" i="10"/>
  <c r="S52" i="10"/>
  <c r="AI58" i="10"/>
  <c r="C61" i="10"/>
  <c r="AK58" i="10"/>
  <c r="AF58" i="10"/>
  <c r="AQ111" i="10" a="1"/>
  <c r="AQ111" i="10" s="1"/>
  <c r="G56" i="10"/>
  <c r="AP117" i="10" a="1"/>
  <c r="AP117" i="10" s="1"/>
  <c r="AL61" i="10"/>
  <c r="Z53" i="10"/>
  <c r="R56" i="10"/>
  <c r="I58" i="10"/>
  <c r="W56" i="10"/>
  <c r="AE60" i="10"/>
  <c r="G57" i="10"/>
  <c r="AN60" i="10"/>
  <c r="AI51" i="10"/>
  <c r="Q52" i="10"/>
  <c r="AH52" i="10"/>
  <c r="AC53" i="10"/>
  <c r="V56" i="10"/>
  <c r="C58" i="10"/>
  <c r="S54" i="10"/>
  <c r="AO61" i="10"/>
  <c r="H57" i="10"/>
  <c r="V54" i="10"/>
  <c r="AO58" i="10"/>
  <c r="N54" i="10"/>
  <c r="AP56" i="10"/>
  <c r="AB60" i="10"/>
  <c r="U51" i="10"/>
  <c r="W59" i="10"/>
  <c r="E57" i="10"/>
  <c r="U59" i="10"/>
  <c r="AB51" i="10"/>
  <c r="Z60" i="10"/>
  <c r="X60" i="10"/>
  <c r="Q58" i="10"/>
  <c r="E113" i="10" a="1"/>
  <c r="E113" i="10" s="1"/>
  <c r="H118" i="10" a="1"/>
  <c r="H118" i="10" s="1"/>
  <c r="AL112" i="10" a="1"/>
  <c r="AL112" i="10" s="1"/>
  <c r="AO110" i="10" a="1"/>
  <c r="AO110" i="10" s="1"/>
  <c r="AF109" i="10" a="1"/>
  <c r="AF109" i="10" s="1"/>
  <c r="U114" i="10" a="1"/>
  <c r="U114" i="10" s="1"/>
  <c r="AL110" i="10" a="1"/>
  <c r="AL110" i="10" s="1"/>
  <c r="H115" i="10" a="1"/>
  <c r="H115" i="10" s="1"/>
  <c r="H108" i="10" a="1"/>
  <c r="H108" i="10" s="1"/>
  <c r="AP116" i="10" a="1"/>
  <c r="AP116" i="10" s="1"/>
  <c r="AJ111" i="10" a="1"/>
  <c r="AJ111" i="10" s="1"/>
  <c r="I110" i="10" a="1"/>
  <c r="I110" i="10" s="1"/>
  <c r="AF110" i="10" a="1"/>
  <c r="AF110" i="10" s="1"/>
  <c r="G117" i="10" a="1"/>
  <c r="G117" i="10" s="1"/>
  <c r="Y117" i="10" a="1"/>
  <c r="Y117" i="10" s="1"/>
  <c r="AD115" i="10" a="1"/>
  <c r="AD115" i="10" s="1"/>
  <c r="W114" i="10" a="1"/>
  <c r="W114" i="10" s="1"/>
  <c r="M115" i="10" a="1"/>
  <c r="M115" i="10" s="1"/>
  <c r="S116" i="10" a="1"/>
  <c r="S116" i="10" s="1"/>
  <c r="V115" i="10" a="1"/>
  <c r="V115" i="10" s="1"/>
  <c r="V109" i="10" a="1"/>
  <c r="V109" i="10" s="1"/>
  <c r="W111" i="10" a="1"/>
  <c r="W111" i="10" s="1"/>
  <c r="O109" i="10" a="1"/>
  <c r="O109" i="10" s="1"/>
  <c r="P114" i="10" a="1"/>
  <c r="P114" i="10" s="1"/>
  <c r="F117" i="10" a="1"/>
  <c r="F117" i="10" s="1"/>
  <c r="T116" i="10" a="1"/>
  <c r="T116" i="10" s="1"/>
  <c r="S108" i="10" a="1"/>
  <c r="S108" i="10" s="1"/>
  <c r="AA110" i="10" a="1"/>
  <c r="AA110" i="10" s="1"/>
  <c r="AF114" i="10" a="1"/>
  <c r="AF114" i="10" s="1"/>
  <c r="AA112" i="10" a="1"/>
  <c r="AA112" i="10" s="1"/>
  <c r="AB114" i="10" a="1"/>
  <c r="AB114" i="10" s="1"/>
  <c r="T108" i="10" a="1"/>
  <c r="T108" i="10" s="1"/>
  <c r="O118" i="10" a="1"/>
  <c r="O118" i="10" s="1"/>
  <c r="V117" i="10" a="1"/>
  <c r="V117" i="10" s="1"/>
  <c r="L116" i="10" a="1"/>
  <c r="L116" i="10" s="1"/>
  <c r="J117" i="10" a="1"/>
  <c r="J117" i="10" s="1"/>
  <c r="X109" i="10" a="1"/>
  <c r="X109" i="10" s="1"/>
  <c r="K109" i="10" a="1"/>
  <c r="K109" i="10" s="1"/>
  <c r="Q116" i="10" a="1"/>
  <c r="Q116" i="10" s="1"/>
  <c r="T113" i="10" a="1"/>
  <c r="T113" i="10" s="1"/>
  <c r="R114" i="10" a="1"/>
  <c r="R114" i="10" s="1"/>
  <c r="C109" i="10" a="1"/>
  <c r="C109" i="10" s="1"/>
  <c r="S113" i="10" a="1"/>
  <c r="S113" i="10" s="1"/>
  <c r="AH116" i="10" a="1"/>
  <c r="AH116" i="10" s="1"/>
  <c r="O108" i="10" a="1"/>
  <c r="O108" i="10" s="1"/>
  <c r="F115" i="10" a="1"/>
  <c r="F115" i="10" s="1"/>
  <c r="R117" i="10" a="1"/>
  <c r="R117" i="10" s="1"/>
  <c r="Z112" i="10" a="1"/>
  <c r="Z112" i="10" s="1"/>
  <c r="P116" i="10" a="1"/>
  <c r="P116" i="10" s="1"/>
  <c r="D108" i="10" a="1"/>
  <c r="D108" i="10" s="1"/>
  <c r="Q110" i="10" a="1"/>
  <c r="Q110" i="10" s="1"/>
  <c r="K118" i="10" a="1"/>
  <c r="K118" i="10" s="1"/>
  <c r="Z108" i="10" a="1"/>
  <c r="Z108" i="10" s="1"/>
  <c r="D117" i="10" a="1"/>
  <c r="D117" i="10" s="1"/>
  <c r="AQ113" i="10" a="1"/>
  <c r="AQ113" i="10" s="1"/>
  <c r="AP59" i="10"/>
  <c r="R60" i="10"/>
  <c r="Y57" i="10"/>
  <c r="AM60" i="10"/>
  <c r="AO56" i="10"/>
  <c r="I57" i="10"/>
  <c r="AQ52" i="10"/>
  <c r="AH60" i="10"/>
  <c r="AC57" i="10"/>
  <c r="AK61" i="10"/>
  <c r="AJ57" i="10"/>
  <c r="AP53" i="10"/>
  <c r="AF56" i="10"/>
  <c r="Y51" i="10"/>
  <c r="AG60" i="10"/>
  <c r="AH58" i="10"/>
  <c r="AL59" i="10"/>
  <c r="K60" i="10"/>
  <c r="AC58" i="10"/>
  <c r="P52" i="10"/>
  <c r="M58" i="10"/>
  <c r="AL57" i="10"/>
  <c r="AO118" i="10" a="1"/>
  <c r="AO118" i="10" s="1"/>
  <c r="I113" i="10" a="1"/>
  <c r="I113" i="10" s="1"/>
  <c r="AL114" i="10" a="1"/>
  <c r="AL114" i="10" s="1"/>
  <c r="AN110" i="10" a="1"/>
  <c r="AN110" i="10" s="1"/>
  <c r="E117" i="10" a="1"/>
  <c r="E117" i="10" s="1"/>
  <c r="O117" i="10" a="1"/>
  <c r="O117" i="10" s="1"/>
  <c r="AB115" i="10" a="1"/>
  <c r="AB115" i="10" s="1"/>
  <c r="AF111" i="10" a="1"/>
  <c r="AF111" i="10" s="1"/>
  <c r="AG110" i="10" a="1"/>
  <c r="AG110" i="10" s="1"/>
  <c r="AO117" i="10" a="1"/>
  <c r="AO117" i="10" s="1"/>
  <c r="AP118" i="10" a="1"/>
  <c r="AP118" i="10" s="1"/>
  <c r="Y113" i="10" a="1"/>
  <c r="Y113" i="10" s="1"/>
  <c r="E114" i="10" a="1"/>
  <c r="E114" i="10" s="1"/>
  <c r="U115" i="10" a="1"/>
  <c r="U115" i="10" s="1"/>
  <c r="E115" i="10" a="1"/>
  <c r="E115" i="10" s="1"/>
  <c r="P112" i="10" a="1"/>
  <c r="P112" i="10" s="1"/>
  <c r="AD111" i="10" a="1"/>
  <c r="AD111" i="10" s="1"/>
  <c r="AA115" i="10" a="1"/>
  <c r="AA115" i="10" s="1"/>
  <c r="L113" i="10" a="1"/>
  <c r="L113" i="10" s="1"/>
  <c r="C115" i="10" a="1"/>
  <c r="C115" i="10" s="1"/>
  <c r="C110" i="10" a="1"/>
  <c r="C110" i="10" s="1"/>
  <c r="AM111" i="10" a="1"/>
  <c r="AM111" i="10" s="1"/>
  <c r="AA109" i="10" a="1"/>
  <c r="AA109" i="10" s="1"/>
  <c r="AF108" i="10" a="1"/>
  <c r="AF108" i="10" s="1"/>
  <c r="Y114" i="10" a="1"/>
  <c r="Y114" i="10" s="1"/>
  <c r="F112" i="10" a="1"/>
  <c r="F112" i="10" s="1"/>
  <c r="N111" i="10" a="1"/>
  <c r="N111" i="10" s="1"/>
  <c r="AA113" i="10" a="1"/>
  <c r="AA113" i="10" s="1"/>
  <c r="AL109" i="10" a="1"/>
  <c r="AL109" i="10" s="1"/>
  <c r="W115" i="10" a="1"/>
  <c r="W115" i="10" s="1"/>
  <c r="G112" i="10" a="1"/>
  <c r="G112" i="10" s="1"/>
  <c r="C113" i="10" a="1"/>
  <c r="C113" i="10" s="1"/>
  <c r="AA114" i="10" a="1"/>
  <c r="AA114" i="10" s="1"/>
  <c r="AH115" i="10" a="1"/>
  <c r="AH115" i="10" s="1"/>
  <c r="AH118" i="10" a="1"/>
  <c r="AH118" i="10" s="1"/>
  <c r="L112" i="10" a="1"/>
  <c r="L112" i="10" s="1"/>
  <c r="X108" i="10" a="1"/>
  <c r="X108" i="10" s="1"/>
  <c r="Q109" i="10" a="1"/>
  <c r="Q109" i="10" s="1"/>
  <c r="Q118" i="10" a="1"/>
  <c r="Q118" i="10" s="1"/>
  <c r="P117" i="10" a="1"/>
  <c r="P117" i="10" s="1"/>
  <c r="S112" i="10" a="1"/>
  <c r="S112" i="10" s="1"/>
  <c r="S111" i="10" a="1"/>
  <c r="S111" i="10" s="1"/>
  <c r="AE118" i="10" a="1"/>
  <c r="AE118" i="10" s="1"/>
  <c r="N115" i="10" a="1"/>
  <c r="N115" i="10" s="1"/>
  <c r="S109" i="10" a="1"/>
  <c r="S109" i="10" s="1"/>
  <c r="C114" i="10" a="1"/>
  <c r="C114" i="10" s="1"/>
  <c r="R109" i="10" a="1"/>
  <c r="R109" i="10" s="1"/>
  <c r="D112" i="10" a="1"/>
  <c r="D112" i="10" s="1"/>
  <c r="AH113" i="10" a="1"/>
  <c r="AH113" i="10" s="1"/>
  <c r="R110" i="10" a="1"/>
  <c r="R110" i="10" s="1"/>
  <c r="J114" i="10" a="1"/>
  <c r="J114" i="10" s="1"/>
  <c r="G118" i="10" a="1"/>
  <c r="G118" i="10" s="1"/>
  <c r="D110" i="10" a="1"/>
  <c r="D110" i="10" s="1"/>
  <c r="D116" i="10" a="1"/>
  <c r="D116" i="10" s="1"/>
  <c r="AQ118" i="10" a="1"/>
  <c r="AQ118" i="10" s="1"/>
  <c r="AC52" i="10"/>
  <c r="AA58" i="10"/>
  <c r="I52" i="10"/>
  <c r="AM61" i="10"/>
  <c r="H56" i="10"/>
  <c r="AB53" i="10"/>
  <c r="W53" i="10"/>
  <c r="AQ53" i="10"/>
  <c r="AG53" i="10"/>
  <c r="AB54" i="10"/>
  <c r="K59" i="10"/>
  <c r="C52" i="10"/>
  <c r="X58" i="10"/>
  <c r="AP57" i="10"/>
  <c r="W60" i="10"/>
  <c r="G54" i="10"/>
  <c r="O51" i="10"/>
  <c r="AQ60" i="10"/>
  <c r="AB58" i="10"/>
  <c r="G53" i="10"/>
  <c r="AG56" i="10"/>
  <c r="AO109" i="10" a="1"/>
  <c r="AO109" i="10" s="1"/>
  <c r="I114" i="10" a="1"/>
  <c r="I114" i="10" s="1"/>
  <c r="I117" i="10" a="1"/>
  <c r="I117" i="10" s="1"/>
  <c r="AB109" i="10" a="1"/>
  <c r="AB109" i="10" s="1"/>
  <c r="H117" i="10" a="1"/>
  <c r="H117" i="10" s="1"/>
  <c r="E112" i="10" a="1"/>
  <c r="E112" i="10" s="1"/>
  <c r="AN115" i="10" a="1"/>
  <c r="AN115" i="10" s="1"/>
  <c r="AB112" i="10" a="1"/>
  <c r="AB112" i="10" s="1"/>
  <c r="E108" i="10" a="1"/>
  <c r="E108" i="10" s="1"/>
  <c r="AF117" i="10" a="1"/>
  <c r="AF117" i="10" s="1"/>
  <c r="H114" i="10" a="1"/>
  <c r="H114" i="10" s="1"/>
  <c r="AO114" i="10" a="1"/>
  <c r="AO114" i="10" s="1"/>
  <c r="AL118" i="10" a="1"/>
  <c r="AL118" i="10" s="1"/>
  <c r="G111" i="10" a="1"/>
  <c r="G111" i="10" s="1"/>
  <c r="AK112" i="10" a="1"/>
  <c r="AK112" i="10" s="1"/>
  <c r="U116" i="10" a="1"/>
  <c r="U116" i="10" s="1"/>
  <c r="AH112" i="10" a="1"/>
  <c r="AH112" i="10" s="1"/>
  <c r="AM108" i="10" a="1"/>
  <c r="AM108" i="10" s="1"/>
  <c r="AK115" i="10" a="1"/>
  <c r="AK115" i="10" s="1"/>
  <c r="AH109" i="10" a="1"/>
  <c r="AH109" i="10" s="1"/>
  <c r="M112" i="10" a="1"/>
  <c r="M112" i="10" s="1"/>
  <c r="L109" i="10" a="1"/>
  <c r="L109" i="10" s="1"/>
  <c r="F118" i="10" a="1"/>
  <c r="F118" i="10" s="1"/>
  <c r="AK116" i="10" a="1"/>
  <c r="AK116" i="10" s="1"/>
  <c r="O113" i="10" a="1"/>
  <c r="O113" i="10" s="1"/>
  <c r="U112" i="10" a="1"/>
  <c r="U112" i="10" s="1"/>
  <c r="AF115" i="10" a="1"/>
  <c r="AF115" i="10" s="1"/>
  <c r="AC118" i="10" a="1"/>
  <c r="AC118" i="10" s="1"/>
  <c r="W116" i="10" a="1"/>
  <c r="W116" i="10" s="1"/>
  <c r="AB111" i="10" a="1"/>
  <c r="AB111" i="10" s="1"/>
  <c r="T109" i="10" a="1"/>
  <c r="T109" i="10" s="1"/>
  <c r="U110" i="10" a="1"/>
  <c r="U110" i="10" s="1"/>
  <c r="AO115" i="10" a="1"/>
  <c r="AO115" i="10" s="1"/>
  <c r="AK110" i="10" a="1"/>
  <c r="AK110" i="10" s="1"/>
  <c r="N118" i="10" a="1"/>
  <c r="N118" i="10" s="1"/>
  <c r="N108" i="10" a="1"/>
  <c r="N108" i="10" s="1"/>
  <c r="L110" i="10" a="1"/>
  <c r="L110" i="10" s="1"/>
  <c r="X117" i="10" a="1"/>
  <c r="X117" i="10" s="1"/>
  <c r="J112" i="10" a="1"/>
  <c r="J112" i="10" s="1"/>
  <c r="J108" i="10" a="1"/>
  <c r="J108" i="10" s="1"/>
  <c r="S115" i="10" a="1"/>
  <c r="S115" i="10" s="1"/>
  <c r="AH110" i="10" a="1"/>
  <c r="AH110" i="10" s="1"/>
  <c r="L114" i="10" a="1"/>
  <c r="L114" i="10" s="1"/>
  <c r="AI116" i="10" a="1"/>
  <c r="AI116" i="10" s="1"/>
  <c r="N113" i="10" a="1"/>
  <c r="N113" i="10" s="1"/>
  <c r="L111" i="10" a="1"/>
  <c r="L111" i="10" s="1"/>
  <c r="P115" i="10" a="1"/>
  <c r="P115" i="10" s="1"/>
  <c r="C116" i="10" a="1"/>
  <c r="C116" i="10" s="1"/>
  <c r="D111" i="10" a="1"/>
  <c r="D111" i="10" s="1"/>
  <c r="N112" i="10" a="1"/>
  <c r="N112" i="10" s="1"/>
  <c r="P108" i="10" a="1"/>
  <c r="P108" i="10" s="1"/>
  <c r="Q108" i="10" a="1"/>
  <c r="Q108" i="10" s="1"/>
  <c r="AA108" i="10" a="1"/>
  <c r="AA108" i="10" s="1"/>
  <c r="D109" i="10" a="1"/>
  <c r="D109" i="10" s="1"/>
  <c r="AA52" i="10"/>
  <c r="K55" i="10"/>
  <c r="N53" i="10"/>
  <c r="R52" i="10"/>
  <c r="C59" i="10"/>
  <c r="F61" i="10"/>
  <c r="M59" i="10"/>
  <c r="AD53" i="10"/>
  <c r="AH54" i="10"/>
  <c r="AD55" i="10"/>
  <c r="U58" i="10"/>
  <c r="D58" i="10"/>
  <c r="O53" i="10"/>
  <c r="AK51" i="10"/>
  <c r="R57" i="10"/>
  <c r="K58" i="10"/>
  <c r="P56" i="10"/>
  <c r="T56" i="10"/>
  <c r="X51" i="10"/>
  <c r="G51" i="10"/>
  <c r="I56" i="10"/>
  <c r="AN113" i="10" a="1"/>
  <c r="AN113" i="10" s="1"/>
  <c r="AJ110" i="10" a="1"/>
  <c r="AJ110" i="10" s="1"/>
  <c r="AG108" i="10" a="1"/>
  <c r="AG108" i="10" s="1"/>
  <c r="AB117" i="10" a="1"/>
  <c r="AB117" i="10" s="1"/>
  <c r="I116" i="10" a="1"/>
  <c r="I116" i="10" s="1"/>
  <c r="AL113" i="10" a="1"/>
  <c r="AL113" i="10" s="1"/>
  <c r="H116" i="10" a="1"/>
  <c r="H116" i="10" s="1"/>
  <c r="U113" i="10" a="1"/>
  <c r="U113" i="10" s="1"/>
  <c r="AL117" i="10" a="1"/>
  <c r="AL117" i="10" s="1"/>
  <c r="AF118" i="10" a="1"/>
  <c r="AF118" i="10" s="1"/>
  <c r="H112" i="10" a="1"/>
  <c r="H112" i="10" s="1"/>
  <c r="AN109" i="10" a="1"/>
  <c r="AN109" i="10" s="1"/>
  <c r="AN117" i="10" a="1"/>
  <c r="AN117" i="10" s="1"/>
  <c r="AO108" i="10" a="1"/>
  <c r="AO108" i="10" s="1"/>
  <c r="W117" i="10" a="1"/>
  <c r="W117" i="10" s="1"/>
  <c r="M117" i="10" a="1"/>
  <c r="M117" i="10" s="1"/>
  <c r="N114" i="10" a="1"/>
  <c r="N114" i="10" s="1"/>
  <c r="T111" i="10" a="1"/>
  <c r="T111" i="10" s="1"/>
  <c r="T118" i="10" a="1"/>
  <c r="T118" i="10" s="1"/>
  <c r="E116" i="10" a="1"/>
  <c r="E116" i="10" s="1"/>
  <c r="M111" i="10" a="1"/>
  <c r="M111" i="10" s="1"/>
  <c r="N117" i="10" a="1"/>
  <c r="N117" i="10" s="1"/>
  <c r="V108" i="10" a="1"/>
  <c r="V108" i="10" s="1"/>
  <c r="AM115" i="10" a="1"/>
  <c r="AM115" i="10" s="1"/>
  <c r="M118" i="10" a="1"/>
  <c r="M118" i="10" s="1"/>
  <c r="O110" i="10" a="1"/>
  <c r="O110" i="10" s="1"/>
  <c r="AA117" i="10" a="1"/>
  <c r="AA117" i="10" s="1"/>
  <c r="AC110" i="10" a="1"/>
  <c r="AC110" i="10" s="1"/>
  <c r="AM110" i="10" a="1"/>
  <c r="AM110" i="10" s="1"/>
  <c r="G109" i="10" a="1"/>
  <c r="G109" i="10" s="1"/>
  <c r="T115" i="10" a="1"/>
  <c r="T115" i="10" s="1"/>
  <c r="O112" i="10" a="1"/>
  <c r="O112" i="10" s="1"/>
  <c r="I118" i="10" a="1"/>
  <c r="I118" i="10" s="1"/>
  <c r="AK109" i="10" a="1"/>
  <c r="AK109" i="10" s="1"/>
  <c r="Z114" i="10" a="1"/>
  <c r="Z114" i="10" s="1"/>
  <c r="Z113" i="10" a="1"/>
  <c r="Z113" i="10" s="1"/>
  <c r="AH108" i="10" a="1"/>
  <c r="AH108" i="10" s="1"/>
  <c r="X116" i="10" a="1"/>
  <c r="X116" i="10" s="1"/>
  <c r="K117" i="10" a="1"/>
  <c r="K117" i="10" s="1"/>
  <c r="K113" i="10" a="1"/>
  <c r="K113" i="10" s="1"/>
  <c r="L117" i="10" a="1"/>
  <c r="L117" i="10" s="1"/>
  <c r="AC115" i="10" a="1"/>
  <c r="AC115" i="10" s="1"/>
  <c r="AE111" i="10" a="1"/>
  <c r="AE111" i="10" s="1"/>
  <c r="AI115" i="10" a="1"/>
  <c r="AI115" i="10" s="1"/>
  <c r="AE108" i="10" a="1"/>
  <c r="AE108" i="10" s="1"/>
  <c r="AE109" i="10" a="1"/>
  <c r="AE109" i="10" s="1"/>
  <c r="N109" i="10" a="1"/>
  <c r="N109" i="10" s="1"/>
  <c r="S118" i="10" a="1"/>
  <c r="S118" i="10" s="1"/>
  <c r="R116" i="10" a="1"/>
  <c r="R116" i="10" s="1"/>
  <c r="AC117" i="10" a="1"/>
  <c r="AC117" i="10" s="1"/>
  <c r="S110" i="10" a="1"/>
  <c r="S110" i="10" s="1"/>
  <c r="P118" i="10" a="1"/>
  <c r="P118" i="10" s="1"/>
  <c r="P109" i="10" a="1"/>
  <c r="P109" i="10" s="1"/>
  <c r="R115" i="10" a="1"/>
  <c r="R115" i="10" s="1"/>
  <c r="AC56" i="10"/>
  <c r="C56" i="10"/>
  <c r="AC60" i="10"/>
  <c r="I60" i="10"/>
  <c r="D53" i="10"/>
  <c r="Q59" i="10"/>
  <c r="U56" i="10"/>
  <c r="AM52" i="10"/>
  <c r="E51" i="10"/>
  <c r="AE58" i="10"/>
  <c r="J57" i="10"/>
  <c r="F57" i="10"/>
  <c r="T51" i="10"/>
  <c r="D55" i="10"/>
  <c r="AQ56" i="10"/>
  <c r="U61" i="10"/>
  <c r="AF53" i="10"/>
  <c r="T61" i="10"/>
  <c r="AQ61" i="10"/>
  <c r="AG54" i="10"/>
  <c r="AE54" i="10"/>
  <c r="AN61" i="10"/>
  <c r="I108" i="10" a="1"/>
  <c r="I108" i="10" s="1"/>
  <c r="Y109" i="10" a="1"/>
  <c r="Y109" i="10" s="1"/>
  <c r="AJ109" i="10" a="1"/>
  <c r="AJ109" i="10" s="1"/>
  <c r="G110" i="10" a="1"/>
  <c r="G110" i="10" s="1"/>
  <c r="AG117" i="10" a="1"/>
  <c r="AG117" i="10" s="1"/>
  <c r="AB110" i="10" a="1"/>
  <c r="AB110" i="10" s="1"/>
  <c r="AJ114" i="10" a="1"/>
  <c r="AJ114" i="10" s="1"/>
  <c r="AN114" i="10" a="1"/>
  <c r="AN114" i="10" s="1"/>
  <c r="AB108" i="10" a="1"/>
  <c r="AB108" i="10" s="1"/>
  <c r="Y108" i="10" a="1"/>
  <c r="Y108" i="10" s="1"/>
  <c r="I111" i="10" a="1"/>
  <c r="I111" i="10" s="1"/>
  <c r="H111" i="10" a="1"/>
  <c r="H111" i="10" s="1"/>
  <c r="I115" i="10" a="1"/>
  <c r="I115" i="10" s="1"/>
  <c r="AN108" i="10" a="1"/>
  <c r="AN108" i="10" s="1"/>
  <c r="AD116" i="10" a="1"/>
  <c r="AD116" i="10" s="1"/>
  <c r="AK111" i="10" a="1"/>
  <c r="AK111" i="10" s="1"/>
  <c r="O111" i="10" a="1"/>
  <c r="O111" i="10" s="1"/>
  <c r="AJ108" i="10" a="1"/>
  <c r="AJ108" i="10" s="1"/>
  <c r="V113" i="10" a="1"/>
  <c r="V113" i="10" s="1"/>
  <c r="M110" i="10" a="1"/>
  <c r="M110" i="10" s="1"/>
  <c r="AK108" i="10" a="1"/>
  <c r="AK108" i="10" s="1"/>
  <c r="AC112" i="10" a="1"/>
  <c r="AC112" i="10" s="1"/>
  <c r="C111" i="10" a="1"/>
  <c r="C111" i="10" s="1"/>
  <c r="T114" i="10" a="1"/>
  <c r="T114" i="10" s="1"/>
  <c r="AK113" i="10" a="1"/>
  <c r="AK113" i="10" s="1"/>
  <c r="M116" i="10" a="1"/>
  <c r="M116" i="10" s="1"/>
  <c r="AD114" i="10" a="1"/>
  <c r="AD114" i="10" s="1"/>
  <c r="AF112" i="10" a="1"/>
  <c r="AF112" i="10" s="1"/>
  <c r="AM118" i="10" a="1"/>
  <c r="AM118" i="10" s="1"/>
  <c r="O114" i="10" a="1"/>
  <c r="O114" i="10" s="1"/>
  <c r="F109" i="10" a="1"/>
  <c r="F109" i="10" s="1"/>
  <c r="M113" i="10" a="1"/>
  <c r="M113" i="10" s="1"/>
  <c r="Y110" i="10" a="1"/>
  <c r="Y110" i="10" s="1"/>
  <c r="AD118" i="10" a="1"/>
  <c r="AD118" i="10" s="1"/>
  <c r="D113" i="10" a="1"/>
  <c r="D113" i="10" s="1"/>
  <c r="Q114" i="10" a="1"/>
  <c r="Q114" i="10" s="1"/>
  <c r="AE114" i="10" a="1"/>
  <c r="AE114" i="10" s="1"/>
  <c r="Q112" i="10" a="1"/>
  <c r="Q112" i="10" s="1"/>
  <c r="X115" i="10" a="1"/>
  <c r="X115" i="10" s="1"/>
  <c r="K112" i="10" a="1"/>
  <c r="K112" i="10" s="1"/>
  <c r="L108" i="10" a="1"/>
  <c r="L108" i="10" s="1"/>
  <c r="AC113" i="10" a="1"/>
  <c r="AC113" i="10" s="1"/>
  <c r="AI113" i="10" a="1"/>
  <c r="AI113" i="10" s="1"/>
  <c r="R113" i="10" a="1"/>
  <c r="R113" i="10" s="1"/>
  <c r="AE112" i="10" a="1"/>
  <c r="AE112" i="10" s="1"/>
  <c r="AI118" i="10" a="1"/>
  <c r="AI118" i="10" s="1"/>
  <c r="AC111" i="10" a="1"/>
  <c r="AC111" i="10" s="1"/>
  <c r="L115" i="10" a="1"/>
  <c r="L115" i="10" s="1"/>
  <c r="K116" i="10" a="1"/>
  <c r="K116" i="10" s="1"/>
  <c r="AC109" i="10" a="1"/>
  <c r="AC109" i="10" s="1"/>
  <c r="AC108" i="10" a="1"/>
  <c r="AC108" i="10" s="1"/>
  <c r="N116" i="10" a="1"/>
  <c r="N116" i="10" s="1"/>
  <c r="S117" i="10" a="1"/>
  <c r="S117" i="10" s="1"/>
  <c r="V116" i="10" a="1"/>
  <c r="V116" i="10" s="1"/>
  <c r="AI53" i="10"/>
  <c r="AF52" i="10"/>
  <c r="L54" i="10"/>
  <c r="O61" i="10"/>
  <c r="S59" i="10"/>
  <c r="AD52" i="10"/>
  <c r="W51" i="10"/>
  <c r="H51" i="10"/>
  <c r="AC61" i="10"/>
  <c r="AI55" i="10"/>
  <c r="AJ52" i="10"/>
  <c r="Q53" i="10"/>
  <c r="AH61" i="10"/>
  <c r="D60" i="10"/>
  <c r="S55" i="10"/>
  <c r="AE56" i="10"/>
  <c r="N57" i="10"/>
  <c r="I54" i="10"/>
  <c r="V55" i="10"/>
  <c r="R58" i="10"/>
  <c r="K54" i="10"/>
  <c r="AO57" i="10"/>
  <c r="AG111" i="10" a="1"/>
  <c r="AG111" i="10" s="1"/>
  <c r="E110" i="10" a="1"/>
  <c r="E110" i="10" s="1"/>
  <c r="AF113" i="10" a="1"/>
  <c r="AF113" i="10" s="1"/>
  <c r="U117" i="10" a="1"/>
  <c r="U117" i="10" s="1"/>
  <c r="AG115" i="10" a="1"/>
  <c r="AG115" i="10" s="1"/>
  <c r="H113" i="10" a="1"/>
  <c r="H113" i="10" s="1"/>
  <c r="AF116" i="10" a="1"/>
  <c r="AF116" i="10" s="1"/>
  <c r="I109" i="10" a="1"/>
  <c r="I109" i="10" s="1"/>
  <c r="G108" i="10" a="1"/>
  <c r="G108" i="10" s="1"/>
  <c r="AO111" i="10" a="1"/>
  <c r="AO111" i="10" s="1"/>
  <c r="AG116" i="10" a="1"/>
  <c r="AG116" i="10" s="1"/>
  <c r="AP112" i="10" a="1"/>
  <c r="AP112" i="10" s="1"/>
  <c r="I112" i="10" a="1"/>
  <c r="I112" i="10" s="1"/>
  <c r="H109" i="10" a="1"/>
  <c r="H109" i="10" s="1"/>
  <c r="AD117" i="10" a="1"/>
  <c r="AD117" i="10" s="1"/>
  <c r="AK118" i="10" a="1"/>
  <c r="AK118" i="10" s="1"/>
  <c r="M109" i="10" a="1"/>
  <c r="M109" i="10" s="1"/>
  <c r="AL116" i="10" a="1"/>
  <c r="AL116" i="10" s="1"/>
  <c r="V110" i="10" a="1"/>
  <c r="V110" i="10" s="1"/>
  <c r="AK114" i="10" a="1"/>
  <c r="AK114" i="10" s="1"/>
  <c r="T112" i="10" a="1"/>
  <c r="T112" i="10" s="1"/>
  <c r="AC114" i="10" a="1"/>
  <c r="AC114" i="10" s="1"/>
  <c r="P113" i="10" a="1"/>
  <c r="P113" i="10" s="1"/>
  <c r="F116" i="10" a="1"/>
  <c r="F116" i="10" s="1"/>
  <c r="W118" i="10" a="1"/>
  <c r="W118" i="10" s="1"/>
  <c r="AK117" i="10" a="1"/>
  <c r="AK117" i="10" s="1"/>
  <c r="AM116" i="10" a="1"/>
  <c r="AM116" i="10" s="1"/>
  <c r="Y116" i="10" a="1"/>
  <c r="Y116" i="10" s="1"/>
  <c r="F111" i="10" a="1"/>
  <c r="F111" i="10" s="1"/>
  <c r="M114" i="10" a="1"/>
  <c r="M114" i="10" s="1"/>
  <c r="V112" i="10" a="1"/>
  <c r="V112" i="10" s="1"/>
  <c r="AA116" i="10" a="1"/>
  <c r="AA116" i="10" s="1"/>
  <c r="AB113" i="10" a="1"/>
  <c r="AB113" i="10" s="1"/>
  <c r="AD110" i="10" a="1"/>
  <c r="AD110" i="10" s="1"/>
  <c r="X114" i="10" a="1"/>
  <c r="X114" i="10" s="1"/>
  <c r="J115" i="10" a="1"/>
  <c r="J115" i="10" s="1"/>
  <c r="AI114" i="10" a="1"/>
  <c r="AI114" i="10" s="1"/>
  <c r="J118" i="10" a="1"/>
  <c r="J118" i="10" s="1"/>
  <c r="Q115" i="10" a="1"/>
  <c r="Q115" i="10" s="1"/>
  <c r="X113" i="10" a="1"/>
  <c r="X113" i="10" s="1"/>
  <c r="AC116" i="10" a="1"/>
  <c r="AC116" i="10" s="1"/>
  <c r="AI112" i="10" a="1"/>
  <c r="AI112" i="10" s="1"/>
  <c r="R111" i="10" a="1"/>
  <c r="R111" i="10" s="1"/>
  <c r="Q111" i="10" a="1"/>
  <c r="Q111" i="10" s="1"/>
  <c r="AI109" i="10" a="1"/>
  <c r="AI109" i="10" s="1"/>
  <c r="R108" i="10" a="1"/>
  <c r="R108" i="10" s="1"/>
  <c r="AE116" i="10" a="1"/>
  <c r="AE116" i="10" s="1"/>
  <c r="AH114" i="10" a="1"/>
  <c r="AH114" i="10" s="1"/>
  <c r="X112" i="10" a="1"/>
  <c r="X112" i="10" s="1"/>
  <c r="AE117" i="10" a="1"/>
  <c r="AE117" i="10" s="1"/>
  <c r="Z111" i="10" a="1"/>
  <c r="Z111" i="10" s="1"/>
  <c r="AE113" i="10" a="1"/>
  <c r="AE113" i="10" s="1"/>
  <c r="L118" i="10" a="1"/>
  <c r="L118" i="10" s="1"/>
  <c r="N110" i="10" a="1"/>
  <c r="N110" i="10" s="1"/>
  <c r="AP54" i="10"/>
  <c r="K51" i="10"/>
  <c r="O57" i="10"/>
  <c r="Z58" i="10"/>
  <c r="V57" i="10"/>
  <c r="AM53" i="10"/>
  <c r="F59" i="10"/>
  <c r="O54" i="10"/>
  <c r="AG52" i="10"/>
  <c r="P55" i="10"/>
  <c r="Y55" i="10"/>
  <c r="M52" i="10"/>
  <c r="I59" i="10"/>
  <c r="T53" i="10"/>
  <c r="V52" i="10"/>
  <c r="Y54" i="10"/>
  <c r="C51" i="10"/>
  <c r="D51" i="10"/>
  <c r="I53" i="10"/>
  <c r="H58" i="10"/>
  <c r="G58" i="10"/>
  <c r="AA54" i="10"/>
  <c r="AJ117" i="10" a="1"/>
  <c r="AJ117" i="10" s="1"/>
  <c r="AL115" i="10" a="1"/>
  <c r="AL115" i="10" s="1"/>
  <c r="Y115" i="10" a="1"/>
  <c r="Y115" i="10" s="1"/>
  <c r="O116" i="10" a="1"/>
  <c r="O116" i="10" s="1"/>
  <c r="AJ112" i="10" a="1"/>
  <c r="AJ112" i="10" s="1"/>
  <c r="E118" i="10" a="1"/>
  <c r="E118" i="10" s="1"/>
  <c r="Y112" i="10" a="1"/>
  <c r="Y112" i="10" s="1"/>
  <c r="AG112" i="10" a="1"/>
  <c r="AG112" i="10" s="1"/>
  <c r="AO116" i="10" a="1"/>
  <c r="AO116" i="10" s="1"/>
  <c r="H110" i="10" a="1"/>
  <c r="H110" i="10" s="1"/>
  <c r="AG113" i="10" a="1"/>
  <c r="AG113" i="10" s="1"/>
  <c r="AO112" i="10" a="1"/>
  <c r="AO112" i="10" s="1"/>
  <c r="AG109" i="10" a="1"/>
  <c r="AG109" i="10" s="1"/>
  <c r="E109" i="10" a="1"/>
  <c r="E109" i="10" s="1"/>
  <c r="AM113" i="10" a="1"/>
  <c r="AM113" i="10" s="1"/>
  <c r="W110" i="10" a="1"/>
  <c r="W110" i="10" s="1"/>
  <c r="AA111" i="10" a="1"/>
  <c r="AA111" i="10" s="1"/>
  <c r="AB116" i="10" a="1"/>
  <c r="AB116" i="10" s="1"/>
  <c r="C117" i="10" a="1"/>
  <c r="C117" i="10" s="1"/>
  <c r="AD112" i="10" a="1"/>
  <c r="AD112" i="10" s="1"/>
  <c r="F113" i="10" a="1"/>
  <c r="F113" i="10" s="1"/>
  <c r="AN118" i="10" a="1"/>
  <c r="AN118" i="10" s="1"/>
  <c r="S114" i="10" a="1"/>
  <c r="S114" i="10" s="1"/>
  <c r="V111" i="10" a="1"/>
  <c r="V111" i="10" s="1"/>
  <c r="AD113" i="10" a="1"/>
  <c r="AD113" i="10" s="1"/>
  <c r="W113" i="10" a="1"/>
  <c r="W113" i="10" s="1"/>
  <c r="V118" i="10" a="1"/>
  <c r="V118" i="10" s="1"/>
  <c r="AL111" i="10" a="1"/>
  <c r="AL111" i="10" s="1"/>
  <c r="V114" i="10" a="1"/>
  <c r="V114" i="10" s="1"/>
  <c r="M108" i="10" a="1"/>
  <c r="M108" i="10" s="1"/>
  <c r="AG118" i="10" a="1"/>
  <c r="AG118" i="10" s="1"/>
  <c r="W109" i="10" a="1"/>
  <c r="W109" i="10" s="1"/>
  <c r="G113" i="10" a="1"/>
  <c r="G113" i="10" s="1"/>
  <c r="AM117" i="10" a="1"/>
  <c r="AM117" i="10" s="1"/>
  <c r="Q117" i="10" a="1"/>
  <c r="Q117" i="10" s="1"/>
  <c r="J110" i="10" a="1"/>
  <c r="J110" i="10" s="1"/>
  <c r="J109" i="10" a="1"/>
  <c r="J109" i="10" s="1"/>
  <c r="K108" i="10" a="1"/>
  <c r="K108" i="10" s="1"/>
  <c r="X118" i="10" a="1"/>
  <c r="X118" i="10" s="1"/>
  <c r="Q113" i="10" a="1"/>
  <c r="Q113" i="10" s="1"/>
  <c r="AE110" i="10" a="1"/>
  <c r="AE110" i="10" s="1"/>
  <c r="Z109" i="10" a="1"/>
  <c r="Z109" i="10" s="1"/>
  <c r="X111" i="10" a="1"/>
  <c r="X111" i="10" s="1"/>
  <c r="U109" i="10" a="1"/>
  <c r="U109" i="10" s="1"/>
  <c r="D118" i="10" a="1"/>
  <c r="D118" i="10" s="1"/>
  <c r="R118" i="10" a="1"/>
  <c r="R118" i="10" s="1"/>
  <c r="AI110" i="10" a="1"/>
  <c r="AI110" i="10" s="1"/>
  <c r="AH117" i="10" a="1"/>
  <c r="AH117" i="10" s="1"/>
  <c r="K114" i="10" a="1"/>
  <c r="K114" i="10" s="1"/>
  <c r="Z116" i="10" a="1"/>
  <c r="Z116" i="10" s="1"/>
  <c r="D114" i="10" a="1"/>
  <c r="D114" i="10" s="1"/>
  <c r="AI117" i="10" a="1"/>
  <c r="AI117" i="10" s="1"/>
  <c r="AH111" i="10" a="1"/>
  <c r="AH111" i="10" s="1"/>
  <c r="Z118" i="10" a="1"/>
  <c r="Z118" i="10" s="1"/>
  <c r="AQ54" i="10"/>
  <c r="Z61" i="10"/>
  <c r="AB57" i="10"/>
  <c r="K61" i="10"/>
  <c r="S61" i="10"/>
  <c r="AL54" i="10"/>
  <c r="AF61" i="10"/>
  <c r="AO52" i="10"/>
  <c r="AD51" i="10"/>
  <c r="AJ58" i="10"/>
  <c r="G60" i="10"/>
  <c r="AN54" i="10"/>
  <c r="AB59" i="10"/>
  <c r="M51" i="10"/>
  <c r="AK55" i="10"/>
  <c r="Q56" i="10"/>
  <c r="R55" i="10"/>
  <c r="W61" i="10"/>
  <c r="AE55" i="10"/>
  <c r="P51" i="10"/>
  <c r="AP61" i="10"/>
  <c r="J55" i="10"/>
  <c r="J51" i="10"/>
  <c r="AJ115" i="10" a="1"/>
  <c r="AJ115" i="10" s="1"/>
  <c r="AG114" i="10" a="1"/>
  <c r="AG114" i="10" s="1"/>
  <c r="J116" i="10" a="1"/>
  <c r="J116" i="10" s="1"/>
  <c r="AB61" i="10"/>
  <c r="AB118" i="10" a="1"/>
  <c r="AB118" i="10" s="1"/>
  <c r="AA118" i="10" a="1"/>
  <c r="AA118" i="10" s="1"/>
  <c r="AM109" i="10" a="1"/>
  <c r="AM109" i="10" s="1"/>
  <c r="AA61" i="10"/>
  <c r="F108" i="10" a="1"/>
  <c r="F108" i="10" s="1"/>
  <c r="AL108" i="10" a="1"/>
  <c r="AL108" i="10" s="1"/>
  <c r="Z117" i="10" a="1"/>
  <c r="Z117" i="10" s="1"/>
  <c r="AE61" i="10"/>
  <c r="AD109" i="10" a="1"/>
  <c r="AD109" i="10" s="1"/>
  <c r="W108" i="10" a="1"/>
  <c r="W108" i="10" s="1"/>
  <c r="AE115" i="10" a="1"/>
  <c r="AE115" i="10" s="1"/>
  <c r="Y111" i="10" a="1"/>
  <c r="Y111" i="10" s="1"/>
  <c r="W112" i="10" a="1"/>
  <c r="W112" i="10" s="1"/>
  <c r="U108" i="10" a="1"/>
  <c r="U108" i="10" s="1"/>
  <c r="C108" i="10" a="1"/>
  <c r="C108" i="10" s="1"/>
  <c r="AO113" i="10" a="1"/>
  <c r="AO113" i="10" s="1"/>
  <c r="U118" i="10" a="1"/>
  <c r="U118" i="10" s="1"/>
  <c r="F114" i="10" a="1"/>
  <c r="F114" i="10" s="1"/>
  <c r="D115" i="10" a="1"/>
  <c r="D115" i="10" s="1"/>
  <c r="Y118" i="10" a="1"/>
  <c r="Y118" i="10" s="1"/>
  <c r="C112" i="10" a="1"/>
  <c r="C112" i="10" s="1"/>
  <c r="T117" i="10" a="1"/>
  <c r="T117" i="10" s="1"/>
  <c r="R112" i="10" a="1"/>
  <c r="R112" i="10" s="1"/>
  <c r="O115" i="10" a="1"/>
  <c r="O115" i="10" s="1"/>
  <c r="AM114" i="10" a="1"/>
  <c r="AM114" i="10" s="1"/>
  <c r="K111" i="10" a="1"/>
  <c r="K111" i="10" s="1"/>
  <c r="J113" i="10" a="1"/>
  <c r="J113" i="10" s="1"/>
  <c r="AJ116" i="10" a="1"/>
  <c r="AJ116" i="10" s="1"/>
  <c r="F110" i="10" a="1"/>
  <c r="F110" i="10" s="1"/>
  <c r="J111" i="10" a="1"/>
  <c r="J111" i="10" s="1"/>
  <c r="AI108" i="10" a="1"/>
  <c r="AI108" i="10" s="1"/>
  <c r="O52" i="10"/>
  <c r="G114" i="10" a="1"/>
  <c r="G114" i="10" s="1"/>
  <c r="G116" i="10" a="1"/>
  <c r="G116" i="10" s="1"/>
  <c r="K115" i="10" a="1"/>
  <c r="K115" i="10" s="1"/>
  <c r="Z115" i="10" a="1"/>
  <c r="Z115" i="10" s="1"/>
  <c r="AD61" i="10"/>
  <c r="E111" i="10" a="1"/>
  <c r="E111" i="10" s="1"/>
  <c r="U111" i="10" a="1"/>
  <c r="U111" i="10" s="1"/>
  <c r="X110" i="10" a="1"/>
  <c r="X110" i="10" s="1"/>
  <c r="AA53" i="10"/>
  <c r="AN111" i="10" a="1"/>
  <c r="AN111" i="10" s="1"/>
  <c r="C118" i="10" a="1"/>
  <c r="C118" i="10" s="1"/>
  <c r="AD108" i="10" a="1"/>
  <c r="AD108" i="10" s="1"/>
  <c r="W58" i="10"/>
  <c r="AN112" i="10" a="1"/>
  <c r="AN112" i="10" s="1"/>
  <c r="T110" i="10" a="1"/>
  <c r="T110" i="10" s="1"/>
  <c r="AI111" i="10" a="1"/>
  <c r="AI111" i="10" s="1"/>
  <c r="AQ51" i="10"/>
  <c r="AJ118" i="10" a="1"/>
  <c r="AJ118" i="10" s="1"/>
  <c r="AM112" i="10" a="1"/>
  <c r="AM112" i="10" s="1"/>
  <c r="Z110" i="10" a="1"/>
  <c r="Z110" i="10" s="1"/>
  <c r="R61" i="10"/>
  <c r="AJ113" i="10" a="1"/>
  <c r="AJ113" i="10" s="1"/>
  <c r="P110" i="10" a="1"/>
  <c r="P110" i="10" s="1"/>
  <c r="K110" i="10" a="1"/>
  <c r="K110" i="10" s="1"/>
  <c r="L52" i="10"/>
  <c r="AN116" i="10" a="1"/>
  <c r="AN116" i="10" s="1"/>
  <c r="G115" i="10" a="1"/>
  <c r="G115" i="10" s="1"/>
  <c r="P111" i="10" a="1"/>
  <c r="P111" i="10" s="1"/>
  <c r="G67" i="26"/>
  <c r="H67" i="26"/>
  <c r="K67" i="26"/>
  <c r="I67" i="26"/>
  <c r="L67" i="26"/>
  <c r="J67" i="26"/>
  <c r="L65" i="26"/>
  <c r="K65" i="26"/>
  <c r="I65" i="26"/>
  <c r="H65" i="26"/>
  <c r="J65" i="26"/>
  <c r="G65" i="26"/>
  <c r="H5" i="1"/>
  <c r="I46" i="1" s="1"/>
  <c r="BF5" i="1"/>
  <c r="BH5" i="1" l="1"/>
  <c r="F16" i="28"/>
  <c r="D20" i="28"/>
  <c r="F20" i="28" s="1"/>
  <c r="I16" i="6"/>
  <c r="F35" i="6" a="1"/>
  <c r="F35" i="6" s="1"/>
  <c r="G18" i="6"/>
  <c r="I18" i="6" s="1"/>
  <c r="G13" i="6"/>
  <c r="I13" i="6" s="1"/>
  <c r="G6" i="6"/>
  <c r="J6" i="6" s="1" a="1"/>
  <c r="J6" i="6" s="1"/>
  <c r="G12" i="6"/>
  <c r="I12" i="6" s="1"/>
  <c r="G14" i="6"/>
  <c r="I14" i="6" s="1"/>
  <c r="G4" i="6"/>
  <c r="G9" i="6"/>
  <c r="I9" i="6" s="1"/>
  <c r="G7" i="6"/>
  <c r="I7" i="6" s="1"/>
  <c r="G8" i="6"/>
  <c r="I8" i="6" s="1"/>
  <c r="G17" i="6"/>
  <c r="I17" i="6" s="1"/>
  <c r="G11" i="6"/>
  <c r="I11" i="6" s="1"/>
  <c r="N5" i="1"/>
  <c r="J3" i="6" s="1"/>
  <c r="B87" i="10" a="1"/>
  <c r="B87" i="10" s="1"/>
  <c r="B33" i="10"/>
  <c r="J44" i="4"/>
  <c r="G44" i="4"/>
  <c r="O44" i="4"/>
  <c r="H44" i="4"/>
  <c r="I44" i="4"/>
  <c r="M44" i="4"/>
  <c r="L44" i="4"/>
  <c r="N44" i="4"/>
  <c r="K44" i="4"/>
  <c r="Q44" i="4"/>
  <c r="F44" i="4"/>
  <c r="B100" i="10" a="1"/>
  <c r="B100" i="10" s="1"/>
  <c r="B69" i="10" a="1"/>
  <c r="B69" i="10" s="1"/>
  <c r="B98" i="10" a="1"/>
  <c r="B98" i="10" s="1"/>
  <c r="B95" i="10" a="1"/>
  <c r="B95" i="10" s="1"/>
  <c r="B68" i="10" a="1"/>
  <c r="B68" i="10" s="1"/>
  <c r="B103" i="10" a="1"/>
  <c r="B103" i="10" s="1"/>
  <c r="B42" i="10"/>
  <c r="B17" i="10"/>
  <c r="B46" i="10"/>
  <c r="B30" i="10"/>
  <c r="B67" i="10" a="1"/>
  <c r="B67" i="10" s="1"/>
  <c r="B84" i="10" a="1"/>
  <c r="B84" i="10" s="1"/>
  <c r="B81" i="10" a="1"/>
  <c r="B81" i="10" s="1"/>
  <c r="B27" i="10"/>
  <c r="B23" i="10"/>
  <c r="F68" i="6"/>
  <c r="F63" i="6"/>
  <c r="F64" i="6"/>
  <c r="F62" i="6"/>
  <c r="F65" i="6"/>
  <c r="F60" i="6"/>
  <c r="F67" i="6"/>
  <c r="F69" i="6"/>
  <c r="F59" i="6"/>
  <c r="F61" i="6"/>
  <c r="F66" i="6"/>
  <c r="L5" i="1"/>
  <c r="M46" i="1" s="1"/>
  <c r="B70" i="10" a="1"/>
  <c r="B70" i="10" s="1"/>
  <c r="B91" i="10" a="1"/>
  <c r="B91" i="10" s="1"/>
  <c r="B26" i="10"/>
  <c r="B36" i="10"/>
  <c r="B37" i="10"/>
  <c r="I45" i="1"/>
  <c r="B101" i="10" a="1"/>
  <c r="B101" i="10" s="1"/>
  <c r="B107" i="10" a="1"/>
  <c r="B107" i="10" s="1"/>
  <c r="B71" i="10" a="1"/>
  <c r="B71" i="10" s="1"/>
  <c r="L9" i="10"/>
  <c r="AM9" i="10"/>
  <c r="AX9" i="10"/>
  <c r="AS9" i="10"/>
  <c r="AP9" i="10"/>
  <c r="U9" i="10"/>
  <c r="AC9" i="10"/>
  <c r="AF9" i="10"/>
  <c r="AZ9" i="10"/>
  <c r="N9" i="10"/>
  <c r="E9" i="10"/>
  <c r="AE9" i="10"/>
  <c r="AN9" i="10"/>
  <c r="T9" i="10"/>
  <c r="D9" i="10"/>
  <c r="S9" i="10"/>
  <c r="AY9" i="10"/>
  <c r="AH9" i="10"/>
  <c r="Z9" i="10"/>
  <c r="P9" i="10"/>
  <c r="O9" i="10"/>
  <c r="K9" i="10"/>
  <c r="J9" i="10"/>
  <c r="F9" i="10"/>
  <c r="AJ9" i="10"/>
  <c r="AO9" i="10"/>
  <c r="AA9" i="10"/>
  <c r="W9" i="10"/>
  <c r="Q9" i="10"/>
  <c r="G9" i="10"/>
  <c r="BA9" i="10"/>
  <c r="Y9" i="10"/>
  <c r="AL9" i="10"/>
  <c r="AK9" i="10"/>
  <c r="AI9" i="10"/>
  <c r="X9" i="10"/>
  <c r="AV9" i="10"/>
  <c r="AQ9" i="10"/>
  <c r="AT9" i="10"/>
  <c r="AD9" i="10"/>
  <c r="C9" i="10"/>
  <c r="R9" i="10"/>
  <c r="BB9" i="10"/>
  <c r="AW9" i="10"/>
  <c r="AB9" i="10"/>
  <c r="AG9" i="10"/>
  <c r="M9" i="10"/>
  <c r="AR9" i="10"/>
  <c r="B9" i="10"/>
  <c r="H9" i="10"/>
  <c r="V9" i="10"/>
  <c r="AU9" i="10"/>
  <c r="I9" i="10"/>
  <c r="B40" i="10"/>
  <c r="B21" i="10"/>
  <c r="B20" i="10"/>
  <c r="B113" i="10" a="1"/>
  <c r="B113" i="10" s="1"/>
  <c r="B115" i="10" a="1"/>
  <c r="B115" i="10" s="1"/>
  <c r="B55" i="10"/>
  <c r="B110" i="10" a="1"/>
  <c r="B110" i="10" s="1"/>
  <c r="B53" i="10"/>
  <c r="B58" i="10"/>
  <c r="B118" i="10" a="1"/>
  <c r="B118" i="10" s="1"/>
  <c r="B56" i="10"/>
  <c r="B60" i="10"/>
  <c r="B117" i="10" a="1"/>
  <c r="B117" i="10" s="1"/>
  <c r="B61" i="10"/>
  <c r="B57" i="10"/>
  <c r="B109" i="10" a="1"/>
  <c r="B109" i="10" s="1"/>
  <c r="B59" i="10"/>
  <c r="B52" i="10"/>
  <c r="B116" i="10" a="1"/>
  <c r="B116" i="10" s="1"/>
  <c r="B51" i="10"/>
  <c r="B54" i="10"/>
  <c r="B108" i="10" a="1"/>
  <c r="B108" i="10" s="1"/>
  <c r="B112" i="10" a="1"/>
  <c r="B112" i="10" s="1"/>
  <c r="B114" i="10" a="1"/>
  <c r="B114" i="10" s="1"/>
  <c r="B111" i="10" a="1"/>
  <c r="B111" i="10" s="1"/>
  <c r="B73" i="10" a="1"/>
  <c r="B73" i="10" s="1"/>
  <c r="B22" i="10"/>
  <c r="B50" i="10"/>
  <c r="B41" i="10"/>
  <c r="B14" i="10"/>
  <c r="B25" i="10"/>
  <c r="B24" i="10"/>
  <c r="B92" i="10" a="1"/>
  <c r="B92" i="10" s="1"/>
  <c r="B77" i="10" a="1"/>
  <c r="B77" i="10" s="1"/>
  <c r="B102" i="10" a="1"/>
  <c r="B102" i="10" s="1"/>
  <c r="B105" i="10" a="1"/>
  <c r="B105" i="10" s="1"/>
  <c r="B44" i="10"/>
  <c r="F41" i="6"/>
  <c r="G51" i="6" s="1"/>
  <c r="J16" i="6" a="1"/>
  <c r="J16" i="6" s="1"/>
  <c r="J12" i="6" a="1"/>
  <c r="J12" i="6" s="1"/>
  <c r="B85" i="10" a="1"/>
  <c r="B85" i="10" s="1"/>
  <c r="B80" i="10" a="1"/>
  <c r="B80" i="10" s="1"/>
  <c r="B94" i="10" a="1"/>
  <c r="B94" i="10" s="1"/>
  <c r="B86" i="10" a="1"/>
  <c r="B86" i="10" s="1"/>
  <c r="B49" i="10"/>
  <c r="B15" i="10"/>
  <c r="B48" i="10"/>
  <c r="B72" i="10" a="1"/>
  <c r="B72" i="10" s="1"/>
  <c r="B90" i="10" a="1"/>
  <c r="B90" i="10" s="1"/>
  <c r="B38" i="10"/>
  <c r="B39" i="10"/>
  <c r="B106" i="10" a="1"/>
  <c r="B106" i="10" s="1"/>
  <c r="B79" i="10" a="1"/>
  <c r="B79" i="10" s="1"/>
  <c r="B31" i="10"/>
  <c r="B47" i="10"/>
  <c r="B32" i="10"/>
  <c r="B28" i="10"/>
  <c r="H45" i="4"/>
  <c r="K45" i="4"/>
  <c r="F45" i="4"/>
  <c r="G45" i="4"/>
  <c r="Q45" i="4"/>
  <c r="L45" i="4"/>
  <c r="O45" i="4"/>
  <c r="M45" i="4"/>
  <c r="I45" i="4"/>
  <c r="N45" i="4"/>
  <c r="J45" i="4"/>
  <c r="B88" i="10" a="1"/>
  <c r="B88" i="10" s="1"/>
  <c r="B89" i="10" a="1"/>
  <c r="B89" i="10" s="1"/>
  <c r="B12" i="10"/>
  <c r="B45" i="10"/>
  <c r="B43" i="10"/>
  <c r="B16" i="10"/>
  <c r="B99" i="10" a="1"/>
  <c r="B99" i="10" s="1"/>
  <c r="B93" i="10" a="1"/>
  <c r="B93" i="10" s="1"/>
  <c r="B11" i="10"/>
  <c r="B34" i="10"/>
  <c r="B13" i="10"/>
  <c r="C123" i="10" a="1"/>
  <c r="C123" i="10" s="1"/>
  <c r="B123" i="10" a="1"/>
  <c r="B123" i="10" s="1"/>
  <c r="B78" i="10" a="1"/>
  <c r="B78" i="10" s="1"/>
  <c r="B10" i="10"/>
  <c r="B124" i="10" a="1"/>
  <c r="B124" i="10" s="1"/>
  <c r="B96" i="10" a="1"/>
  <c r="B96" i="10" s="1"/>
  <c r="B29" i="10"/>
  <c r="B97" i="10" a="1"/>
  <c r="B97" i="10" s="1"/>
  <c r="Y66" i="10" a="1"/>
  <c r="Y66" i="10" s="1"/>
  <c r="BB66" i="10" a="1"/>
  <c r="BB66" i="10" s="1"/>
  <c r="K66" i="10" a="1"/>
  <c r="K66" i="10" s="1"/>
  <c r="S66" i="10" a="1"/>
  <c r="S66" i="10" s="1"/>
  <c r="AF66" i="10" a="1"/>
  <c r="AF66" i="10" s="1"/>
  <c r="T66" i="10" a="1"/>
  <c r="T66" i="10" s="1"/>
  <c r="X66" i="10" a="1"/>
  <c r="X66" i="10" s="1"/>
  <c r="AE66" i="10" a="1"/>
  <c r="AE66" i="10" s="1"/>
  <c r="AS66" i="10" a="1"/>
  <c r="AS66" i="10" s="1"/>
  <c r="Q66" i="10" a="1"/>
  <c r="Q66" i="10" s="1"/>
  <c r="AZ66" i="10" a="1"/>
  <c r="AZ66" i="10" s="1"/>
  <c r="AK66" i="10" a="1"/>
  <c r="AK66" i="10" s="1"/>
  <c r="W66" i="10" a="1"/>
  <c r="W66" i="10" s="1"/>
  <c r="D66" i="10" a="1"/>
  <c r="D66" i="10" s="1"/>
  <c r="J66" i="10" a="1"/>
  <c r="J66" i="10" s="1"/>
  <c r="AQ66" i="10" a="1"/>
  <c r="AQ66" i="10" s="1"/>
  <c r="AO66" i="10" a="1"/>
  <c r="AO66" i="10" s="1"/>
  <c r="BA66" i="10" a="1"/>
  <c r="BA66" i="10" s="1"/>
  <c r="AP66" i="10" a="1"/>
  <c r="AP66" i="10" s="1"/>
  <c r="G66" i="10" a="1"/>
  <c r="G66" i="10" s="1"/>
  <c r="E66" i="10" a="1"/>
  <c r="E66" i="10" s="1"/>
  <c r="AT66" i="10" a="1"/>
  <c r="AT66" i="10" s="1"/>
  <c r="AG66" i="10" a="1"/>
  <c r="AG66" i="10" s="1"/>
  <c r="N66" i="10" a="1"/>
  <c r="N66" i="10" s="1"/>
  <c r="AD66" i="10" a="1"/>
  <c r="AD66" i="10" s="1"/>
  <c r="U66" i="10" a="1"/>
  <c r="U66" i="10" s="1"/>
  <c r="M66" i="10" a="1"/>
  <c r="M66" i="10" s="1"/>
  <c r="AB66" i="10" a="1"/>
  <c r="AB66" i="10" s="1"/>
  <c r="O66" i="10" a="1"/>
  <c r="O66" i="10" s="1"/>
  <c r="AX66" i="10" a="1"/>
  <c r="AX66" i="10" s="1"/>
  <c r="AM66" i="10" a="1"/>
  <c r="AM66" i="10" s="1"/>
  <c r="V66" i="10" a="1"/>
  <c r="V66" i="10" s="1"/>
  <c r="AN66" i="10" a="1"/>
  <c r="AN66" i="10" s="1"/>
  <c r="AC66" i="10" a="1"/>
  <c r="AC66" i="10" s="1"/>
  <c r="B66" i="10" a="1"/>
  <c r="B66" i="10" s="1"/>
  <c r="AI66" i="10" a="1"/>
  <c r="AI66" i="10" s="1"/>
  <c r="AY66" i="10" a="1"/>
  <c r="AY66" i="10" s="1"/>
  <c r="AV66" i="10" a="1"/>
  <c r="AV66" i="10" s="1"/>
  <c r="AA66" i="10" a="1"/>
  <c r="AA66" i="10" s="1"/>
  <c r="F66" i="10" a="1"/>
  <c r="F66" i="10" s="1"/>
  <c r="Z66" i="10" a="1"/>
  <c r="Z66" i="10" s="1"/>
  <c r="I66" i="10" a="1"/>
  <c r="I66" i="10" s="1"/>
  <c r="AU66" i="10" a="1"/>
  <c r="AU66" i="10" s="1"/>
  <c r="L66" i="10" a="1"/>
  <c r="L66" i="10" s="1"/>
  <c r="AL66" i="10" a="1"/>
  <c r="AL66" i="10" s="1"/>
  <c r="AR66" i="10" a="1"/>
  <c r="AR66" i="10" s="1"/>
  <c r="AJ66" i="10" a="1"/>
  <c r="AJ66" i="10" s="1"/>
  <c r="AH66" i="10" a="1"/>
  <c r="AH66" i="10" s="1"/>
  <c r="C66" i="10" a="1"/>
  <c r="C66" i="10" s="1"/>
  <c r="AW66" i="10" a="1"/>
  <c r="AW66" i="10" s="1"/>
  <c r="P66" i="10" a="1"/>
  <c r="P66" i="10" s="1"/>
  <c r="H66" i="10" a="1"/>
  <c r="H66" i="10" s="1"/>
  <c r="R66" i="10" a="1"/>
  <c r="R66" i="10" s="1"/>
  <c r="B104" i="10" a="1"/>
  <c r="B104" i="10" s="1"/>
  <c r="B19" i="10"/>
  <c r="F22" i="28"/>
  <c r="F22" i="26"/>
  <c r="I17" i="1"/>
  <c r="I39" i="1"/>
  <c r="I22" i="1"/>
  <c r="I38" i="1"/>
  <c r="I34" i="1"/>
  <c r="I23" i="1"/>
  <c r="I6" i="1"/>
  <c r="I29" i="1"/>
  <c r="I44" i="1"/>
  <c r="I32" i="1"/>
  <c r="I28" i="1"/>
  <c r="I50" i="1"/>
  <c r="I19" i="1"/>
  <c r="I27" i="1"/>
  <c r="I18" i="1"/>
  <c r="I25" i="1"/>
  <c r="I8" i="1"/>
  <c r="I30" i="1"/>
  <c r="I12" i="1"/>
  <c r="I35" i="1"/>
  <c r="I37" i="1"/>
  <c r="I15" i="1"/>
  <c r="I41" i="1"/>
  <c r="I21" i="1"/>
  <c r="I10" i="1"/>
  <c r="I42" i="1"/>
  <c r="I36" i="1"/>
  <c r="I20" i="1"/>
  <c r="I33" i="1"/>
  <c r="I11" i="1"/>
  <c r="I43" i="1"/>
  <c r="I16" i="1"/>
  <c r="I26" i="1"/>
  <c r="I40" i="1"/>
  <c r="I24" i="1"/>
  <c r="I14" i="1"/>
  <c r="I13" i="1"/>
  <c r="I7" i="1"/>
  <c r="I31" i="1"/>
  <c r="I9" i="1"/>
  <c r="B75" i="10" a="1"/>
  <c r="B75" i="10" s="1"/>
  <c r="B82" i="10" a="1"/>
  <c r="B82" i="10" s="1"/>
  <c r="B74" i="10" a="1"/>
  <c r="B74" i="10" s="1"/>
  <c r="B83" i="10" a="1"/>
  <c r="B83" i="10" s="1"/>
  <c r="B76" i="10" a="1"/>
  <c r="B76" i="10" s="1"/>
  <c r="B18" i="10"/>
  <c r="J13" i="6" l="1" a="1"/>
  <c r="J13" i="6" s="1"/>
  <c r="J17" i="6" a="1"/>
  <c r="J17" i="6" s="1"/>
  <c r="J18" i="6" a="1"/>
  <c r="J18" i="6" s="1"/>
  <c r="J9" i="6" a="1"/>
  <c r="J9" i="6" s="1"/>
  <c r="H14" i="28"/>
  <c r="K14" i="28" s="1"/>
  <c r="L14" i="28" s="1"/>
  <c r="H9" i="28"/>
  <c r="K9" i="28" s="1"/>
  <c r="L9" i="28" s="1"/>
  <c r="J12" i="28"/>
  <c r="J15" i="28"/>
  <c r="J10" i="28"/>
  <c r="H28" i="28"/>
  <c r="C36" i="28"/>
  <c r="J11" i="28"/>
  <c r="C11" i="30" s="1"/>
  <c r="J14" i="28"/>
  <c r="C14" i="30" s="1"/>
  <c r="D81" i="28" s="1" a="1"/>
  <c r="D81" i="28" s="1"/>
  <c r="G81" i="28" s="1"/>
  <c r="D62" i="28" s="1"/>
  <c r="F62" i="28" s="1"/>
  <c r="H18" i="28"/>
  <c r="J13" i="28"/>
  <c r="C37" i="28"/>
  <c r="B45" i="28" s="1"/>
  <c r="H8" i="28"/>
  <c r="K8" i="28" s="1"/>
  <c r="L8" i="28" s="1"/>
  <c r="H27" i="28"/>
  <c r="H12" i="28"/>
  <c r="K12" i="28" s="1"/>
  <c r="L12" i="28" s="1"/>
  <c r="J7" i="28"/>
  <c r="J9" i="28"/>
  <c r="C9" i="30" s="1"/>
  <c r="H13" i="28"/>
  <c r="K13" i="28" s="1"/>
  <c r="L13" i="28" s="1"/>
  <c r="H11" i="28"/>
  <c r="K11" i="28" s="1"/>
  <c r="L11" i="28" s="1"/>
  <c r="J16" i="28"/>
  <c r="C16" i="30" s="1"/>
  <c r="D83" i="28" s="1" a="1"/>
  <c r="D83" i="28" s="1"/>
  <c r="G83" i="28" s="1"/>
  <c r="D64" i="28" s="1"/>
  <c r="F64" i="28" s="1"/>
  <c r="H17" i="28"/>
  <c r="K17" i="28" s="1"/>
  <c r="L17" i="28" s="1"/>
  <c r="J17" i="28"/>
  <c r="C38" i="28"/>
  <c r="B46" i="28" s="1"/>
  <c r="H7" i="28"/>
  <c r="J8" i="28"/>
  <c r="J18" i="28"/>
  <c r="H15" i="28"/>
  <c r="K15" i="28" s="1"/>
  <c r="L15" i="28" s="1"/>
  <c r="H10" i="28"/>
  <c r="K10" i="28" s="1"/>
  <c r="L10" i="28" s="1"/>
  <c r="H16" i="28"/>
  <c r="K16" i="28" s="1"/>
  <c r="L16" i="28" s="1"/>
  <c r="J14" i="6" a="1"/>
  <c r="J14" i="6" s="1"/>
  <c r="J11" i="6" a="1"/>
  <c r="J11" i="6" s="1"/>
  <c r="J7" i="6" a="1"/>
  <c r="J7" i="6" s="1"/>
  <c r="J8" i="6" a="1"/>
  <c r="J8" i="6" s="1"/>
  <c r="I4" i="6"/>
  <c r="I6" i="6"/>
  <c r="F34" i="6"/>
  <c r="F29" i="6" s="1"/>
  <c r="F24" i="6" s="1"/>
  <c r="F22" i="6" s="1"/>
  <c r="G35" i="6" s="1"/>
  <c r="G15" i="6"/>
  <c r="I10" i="20" a="1"/>
  <c r="I10" i="20" s="1"/>
  <c r="I19" i="20" a="1"/>
  <c r="I19" i="20" s="1"/>
  <c r="C19" i="20" a="1"/>
  <c r="C19" i="20" s="1"/>
  <c r="G44" i="6"/>
  <c r="I44" i="6" s="1"/>
  <c r="G46" i="6"/>
  <c r="I46" i="6" s="1"/>
  <c r="G45" i="6"/>
  <c r="I45" i="6" s="1"/>
  <c r="G48" i="6"/>
  <c r="I48" i="6" s="1"/>
  <c r="J46" i="1"/>
  <c r="G52" i="6"/>
  <c r="I52" i="6" s="1"/>
  <c r="G47" i="6"/>
  <c r="M47" i="6" s="1" a="1"/>
  <c r="M47" i="6" s="1"/>
  <c r="L47" i="6" s="1"/>
  <c r="G49" i="6"/>
  <c r="M49" i="6" s="1" a="1"/>
  <c r="M49" i="6" s="1"/>
  <c r="L49" i="6" s="1"/>
  <c r="G53" i="6"/>
  <c r="M53" i="6" s="1" a="1"/>
  <c r="M53" i="6" s="1"/>
  <c r="L53" i="6" s="1"/>
  <c r="T46" i="1"/>
  <c r="I51" i="6"/>
  <c r="J51" i="6" a="1"/>
  <c r="J51" i="6" s="1"/>
  <c r="J36" i="1"/>
  <c r="T36" i="1"/>
  <c r="J28" i="1"/>
  <c r="C6" i="20" a="1"/>
  <c r="C6" i="20" s="1"/>
  <c r="T28" i="1"/>
  <c r="E9" i="6" a="1"/>
  <c r="E9" i="6" s="1"/>
  <c r="E48" i="6" a="1"/>
  <c r="E48" i="6" s="1"/>
  <c r="J42" i="1"/>
  <c r="T42" i="1"/>
  <c r="J32" i="1"/>
  <c r="T32" i="1"/>
  <c r="E8" i="6" a="1"/>
  <c r="E8" i="6" s="1"/>
  <c r="J9" i="1"/>
  <c r="E46" i="6" a="1"/>
  <c r="E46" i="6" s="1"/>
  <c r="T9" i="1"/>
  <c r="J44" i="1"/>
  <c r="T44" i="1"/>
  <c r="J10" i="1"/>
  <c r="E47" i="6" a="1"/>
  <c r="E47" i="6" s="1"/>
  <c r="E12" i="6" a="1"/>
  <c r="E12" i="6" s="1"/>
  <c r="T10" i="1"/>
  <c r="V6" i="1" a="1"/>
  <c r="V6" i="1" s="1"/>
  <c r="V5" i="1" s="1"/>
  <c r="E6" i="6" a="1"/>
  <c r="E6" i="6" s="1"/>
  <c r="E44" i="6" a="1"/>
  <c r="E44" i="6" s="1"/>
  <c r="J31" i="1"/>
  <c r="T31" i="1"/>
  <c r="J21" i="1"/>
  <c r="T21" i="1"/>
  <c r="E45" i="6" a="1"/>
  <c r="E45" i="6" s="1"/>
  <c r="J29" i="1"/>
  <c r="E11" i="6" a="1"/>
  <c r="E11" i="6" s="1"/>
  <c r="T29" i="1"/>
  <c r="J7" i="1"/>
  <c r="C8" i="20" a="1"/>
  <c r="C8" i="20" s="1"/>
  <c r="T7" i="1"/>
  <c r="J41" i="1"/>
  <c r="T41" i="1"/>
  <c r="M41" i="6"/>
  <c r="L41" i="6" s="1"/>
  <c r="M16" i="6" a="1"/>
  <c r="M16" i="6" s="1"/>
  <c r="M17" i="6" a="1"/>
  <c r="M17" i="6" s="1"/>
  <c r="L17" i="6" s="1"/>
  <c r="AM5" i="1"/>
  <c r="AS5" i="1"/>
  <c r="M11" i="6" a="1"/>
  <c r="M11" i="6" s="1"/>
  <c r="AR5" i="1"/>
  <c r="M14" i="6" a="1"/>
  <c r="M14" i="6" s="1"/>
  <c r="L14" i="6" s="1"/>
  <c r="J6" i="1"/>
  <c r="AP5" i="1"/>
  <c r="K3" i="6"/>
  <c r="AU5" i="1"/>
  <c r="M18" i="6" a="1"/>
  <c r="M18" i="6" s="1"/>
  <c r="L18" i="6" s="1"/>
  <c r="K41" i="6"/>
  <c r="AQ5" i="1"/>
  <c r="AV5" i="1"/>
  <c r="M7" i="6" a="1"/>
  <c r="M7" i="6" s="1"/>
  <c r="L7" i="6" s="1"/>
  <c r="M6" i="6" a="1"/>
  <c r="M6" i="6" s="1"/>
  <c r="M8" i="6" a="1"/>
  <c r="M8" i="6" s="1"/>
  <c r="L8" i="6" s="1"/>
  <c r="M13" i="6" a="1"/>
  <c r="M13" i="6" s="1"/>
  <c r="L13" i="6" s="1"/>
  <c r="AN5" i="1"/>
  <c r="M51" i="6" a="1"/>
  <c r="M51" i="6" s="1"/>
  <c r="L51" i="6" s="1"/>
  <c r="AO5" i="1"/>
  <c r="M9" i="6" a="1"/>
  <c r="M9" i="6" s="1"/>
  <c r="L9" i="6" s="1"/>
  <c r="AT5" i="1"/>
  <c r="AL5" i="1"/>
  <c r="M12" i="6" a="1"/>
  <c r="M12" i="6" s="1"/>
  <c r="L12" i="6" s="1"/>
  <c r="O18" i="6" a="1"/>
  <c r="O18" i="6" s="1"/>
  <c r="O48" i="6"/>
  <c r="O7" i="6" a="1"/>
  <c r="O7" i="6" s="1"/>
  <c r="O11" i="6" a="1"/>
  <c r="O11" i="6" s="1"/>
  <c r="O14" i="6" a="1"/>
  <c r="O14" i="6" s="1"/>
  <c r="O4" i="6" a="1"/>
  <c r="O4" i="6" s="1"/>
  <c r="T6" i="1"/>
  <c r="O43" i="6"/>
  <c r="O46" i="6"/>
  <c r="O45" i="6"/>
  <c r="O9" i="6" a="1"/>
  <c r="O9" i="6" s="1"/>
  <c r="O53" i="6"/>
  <c r="O12" i="6" a="1"/>
  <c r="O12" i="6" s="1"/>
  <c r="O50" i="6"/>
  <c r="O16" i="6" a="1"/>
  <c r="O16" i="6" s="1"/>
  <c r="O6" i="6" a="1"/>
  <c r="O6" i="6" s="1"/>
  <c r="O8" i="6" a="1"/>
  <c r="O8" i="6" s="1"/>
  <c r="M3" i="6"/>
  <c r="L3" i="6" s="1"/>
  <c r="O52" i="6"/>
  <c r="O49" i="6"/>
  <c r="O51" i="6"/>
  <c r="O44" i="6"/>
  <c r="O17" i="6" a="1"/>
  <c r="O17" i="6" s="1"/>
  <c r="O13" i="6" a="1"/>
  <c r="O13" i="6" s="1"/>
  <c r="O47" i="6"/>
  <c r="P5" i="1"/>
  <c r="I5" i="1"/>
  <c r="AB5" i="1" a="1"/>
  <c r="AB5" i="1" s="1"/>
  <c r="Z5" i="1" s="1"/>
  <c r="BO5" i="1"/>
  <c r="BN5" i="1"/>
  <c r="BP5" i="1"/>
  <c r="BS5" i="1"/>
  <c r="H20" i="12" s="1"/>
  <c r="BQ5" i="1"/>
  <c r="M9" i="1"/>
  <c r="M35" i="1"/>
  <c r="M12" i="1"/>
  <c r="M42" i="1"/>
  <c r="M11" i="1"/>
  <c r="M31" i="1"/>
  <c r="M10" i="1"/>
  <c r="M29" i="1"/>
  <c r="M15" i="1"/>
  <c r="M8" i="1"/>
  <c r="M28" i="1"/>
  <c r="M7" i="1"/>
  <c r="M43" i="1"/>
  <c r="M6" i="1"/>
  <c r="M26" i="1"/>
  <c r="M19" i="1"/>
  <c r="M27" i="1"/>
  <c r="M34" i="1"/>
  <c r="M36" i="1"/>
  <c r="M32" i="1"/>
  <c r="M17" i="1"/>
  <c r="M24" i="1"/>
  <c r="M38" i="1"/>
  <c r="M13" i="1"/>
  <c r="M30" i="1"/>
  <c r="M23" i="1"/>
  <c r="M25" i="1"/>
  <c r="M33" i="1"/>
  <c r="M50" i="1"/>
  <c r="M14" i="1"/>
  <c r="M22" i="1"/>
  <c r="M18" i="1"/>
  <c r="M40" i="1"/>
  <c r="M16" i="1"/>
  <c r="M20" i="1"/>
  <c r="M21" i="1"/>
  <c r="M44" i="1"/>
  <c r="M37" i="1"/>
  <c r="M41" i="1"/>
  <c r="M39" i="1"/>
  <c r="J33" i="1"/>
  <c r="T33" i="1"/>
  <c r="J20" i="1"/>
  <c r="T20" i="1"/>
  <c r="M45" i="1"/>
  <c r="J19" i="1"/>
  <c r="T19" i="1"/>
  <c r="J50" i="1"/>
  <c r="T50" i="1"/>
  <c r="E16" i="6" a="1"/>
  <c r="E16" i="6" s="1"/>
  <c r="E52" i="6" a="1"/>
  <c r="E52" i="6" s="1"/>
  <c r="E13" i="6" a="1"/>
  <c r="E13" i="6" s="1"/>
  <c r="J35" i="1"/>
  <c r="E53" i="6" a="1"/>
  <c r="E53" i="6" s="1"/>
  <c r="T35" i="1"/>
  <c r="J38" i="1"/>
  <c r="T38" i="1"/>
  <c r="J24" i="1"/>
  <c r="T24" i="1"/>
  <c r="J22" i="1"/>
  <c r="T22" i="1"/>
  <c r="F57" i="6"/>
  <c r="G59" i="6" s="1"/>
  <c r="I59" i="6" s="1"/>
  <c r="W59" i="6" s="1"/>
  <c r="C7" i="20" a="1"/>
  <c r="C7" i="20" s="1"/>
  <c r="J13" i="1"/>
  <c r="T13" i="1"/>
  <c r="E18" i="6" a="1"/>
  <c r="E18" i="6" s="1"/>
  <c r="E49" i="6" a="1"/>
  <c r="E49" i="6" s="1"/>
  <c r="J15" i="1"/>
  <c r="T15" i="1"/>
  <c r="J23" i="1"/>
  <c r="T23" i="1"/>
  <c r="J14" i="1"/>
  <c r="T14" i="1"/>
  <c r="J37" i="1"/>
  <c r="T37" i="1"/>
  <c r="J34" i="1"/>
  <c r="T34" i="1"/>
  <c r="E7" i="6" a="1"/>
  <c r="E7" i="6" s="1"/>
  <c r="J12" i="1"/>
  <c r="E51" i="6" a="1"/>
  <c r="E51" i="6" s="1"/>
  <c r="T12" i="1"/>
  <c r="J40" i="1"/>
  <c r="T40" i="1"/>
  <c r="J30" i="1"/>
  <c r="T30" i="1"/>
  <c r="B29" i="4" s="1"/>
  <c r="J39" i="1"/>
  <c r="T39" i="1"/>
  <c r="G43" i="6"/>
  <c r="G42" i="6"/>
  <c r="G50" i="6"/>
  <c r="U6" i="1" a="1"/>
  <c r="J26" i="1"/>
  <c r="T26" i="1"/>
  <c r="E43" i="6" a="1"/>
  <c r="E43" i="6" s="1"/>
  <c r="E14" i="6" a="1"/>
  <c r="E14" i="6" s="1"/>
  <c r="J8" i="1"/>
  <c r="T8" i="1"/>
  <c r="J17" i="1"/>
  <c r="T17" i="1"/>
  <c r="J16" i="1"/>
  <c r="T16" i="1"/>
  <c r="J25" i="1"/>
  <c r="T25" i="1"/>
  <c r="J27" i="1"/>
  <c r="T27" i="1"/>
  <c r="J43" i="1"/>
  <c r="T43" i="1"/>
  <c r="J18" i="1"/>
  <c r="C10" i="20" a="1"/>
  <c r="C10" i="20" s="1"/>
  <c r="T18" i="1"/>
  <c r="E50" i="6" a="1"/>
  <c r="E50" i="6" s="1"/>
  <c r="E17" i="6" a="1"/>
  <c r="E17" i="6" s="1"/>
  <c r="J11" i="1"/>
  <c r="T11" i="1"/>
  <c r="J45" i="1"/>
  <c r="T45" i="1"/>
  <c r="B36" i="4" l="1"/>
  <c r="K36" i="4" s="1"/>
  <c r="J45" i="6" a="1"/>
  <c r="J45" i="6" s="1"/>
  <c r="B39" i="4"/>
  <c r="K39" i="4" s="1"/>
  <c r="B26" i="4"/>
  <c r="J26" i="4" s="1"/>
  <c r="B42" i="4"/>
  <c r="P42" i="4" s="1"/>
  <c r="B24" i="4"/>
  <c r="N24" i="4" s="1"/>
  <c r="B19" i="4"/>
  <c r="N19" i="4" s="1"/>
  <c r="B15" i="4"/>
  <c r="N15" i="4" s="1"/>
  <c r="B18" i="4"/>
  <c r="K18" i="4" s="1"/>
  <c r="B40" i="4"/>
  <c r="L40" i="4" s="1"/>
  <c r="B25" i="4"/>
  <c r="O25" i="4" s="1"/>
  <c r="B22" i="4"/>
  <c r="G22" i="4" s="1"/>
  <c r="B21" i="4"/>
  <c r="B41" i="4"/>
  <c r="H41" i="4" s="1"/>
  <c r="H36" i="4"/>
  <c r="B16" i="4"/>
  <c r="J16" i="4" s="1"/>
  <c r="B23" i="4"/>
  <c r="K19" i="4"/>
  <c r="B20" i="4"/>
  <c r="N20" i="4" s="1"/>
  <c r="B35" i="4"/>
  <c r="B38" i="4"/>
  <c r="B33" i="4"/>
  <c r="Q33" i="4" s="1"/>
  <c r="B37" i="4"/>
  <c r="J37" i="4" s="1"/>
  <c r="B32" i="4"/>
  <c r="B31" i="4"/>
  <c r="N31" i="4" s="1"/>
  <c r="H42" i="4"/>
  <c r="O26" i="4"/>
  <c r="N16" i="4"/>
  <c r="N25" i="4"/>
  <c r="M29" i="4"/>
  <c r="H29" i="4"/>
  <c r="H33" i="4"/>
  <c r="K22" i="4"/>
  <c r="K37" i="4"/>
  <c r="G18" i="4"/>
  <c r="K40" i="4"/>
  <c r="P31" i="4"/>
  <c r="L41" i="4"/>
  <c r="J15" i="6"/>
  <c r="R5" i="1" a="1"/>
  <c r="R5" i="1" s="1"/>
  <c r="B47" i="28"/>
  <c r="B49" i="28" s="1"/>
  <c r="C10" i="30" s="1"/>
  <c r="D77" i="28" s="1" a="1"/>
  <c r="D77" i="28" s="1"/>
  <c r="G77" i="28" s="1"/>
  <c r="D58" i="28" s="1"/>
  <c r="F58" i="28" s="1"/>
  <c r="J46" i="6" a="1"/>
  <c r="J46" i="6" s="1"/>
  <c r="K7" i="28"/>
  <c r="H20" i="28"/>
  <c r="G11" i="30"/>
  <c r="C78" i="28" s="1" a="1"/>
  <c r="C78" i="28" s="1"/>
  <c r="E78" i="28" a="1"/>
  <c r="E78" i="28" s="1"/>
  <c r="H78" i="28" s="1"/>
  <c r="E59" i="28" s="1"/>
  <c r="F59" i="28" s="1"/>
  <c r="C40" i="28"/>
  <c r="G9" i="30"/>
  <c r="C76" i="28" s="1" a="1"/>
  <c r="C76" i="28" s="1"/>
  <c r="E76" i="28" a="1"/>
  <c r="E76" i="28" s="1"/>
  <c r="H76" i="28" s="1"/>
  <c r="E57" i="28" s="1"/>
  <c r="J20" i="28"/>
  <c r="M46" i="6" a="1"/>
  <c r="M46" i="6" s="1"/>
  <c r="L46" i="6" s="1"/>
  <c r="J48" i="6" a="1"/>
  <c r="J48" i="6" s="1"/>
  <c r="M48" i="6" a="1"/>
  <c r="M48" i="6" s="1"/>
  <c r="L48" i="6" s="1"/>
  <c r="M44" i="6" a="1"/>
  <c r="M44" i="6" s="1"/>
  <c r="L44" i="6" s="1"/>
  <c r="J44" i="6" a="1"/>
  <c r="J44" i="6" s="1"/>
  <c r="I35" i="6"/>
  <c r="G10" i="6"/>
  <c r="M10" i="6" s="1"/>
  <c r="L10" i="6" s="1"/>
  <c r="I15" i="6"/>
  <c r="G28" i="6"/>
  <c r="I28" i="6" s="1"/>
  <c r="G26" i="6"/>
  <c r="I26" i="6" s="1"/>
  <c r="G37" i="6"/>
  <c r="I37" i="6" s="1"/>
  <c r="G25" i="6"/>
  <c r="M25" i="6" s="1" a="1"/>
  <c r="M25" i="6" s="1"/>
  <c r="G27" i="6"/>
  <c r="I27" i="6" s="1"/>
  <c r="G36" i="6"/>
  <c r="I36" i="6" s="1"/>
  <c r="G33" i="6"/>
  <c r="I33" i="6" s="1"/>
  <c r="G31" i="6"/>
  <c r="I31" i="6" s="1"/>
  <c r="G23" i="6"/>
  <c r="G32" i="6"/>
  <c r="I32" i="6" s="1"/>
  <c r="G30" i="6"/>
  <c r="I30" i="6" s="1"/>
  <c r="J52" i="6" a="1"/>
  <c r="J52" i="6" s="1"/>
  <c r="M52" i="6" a="1"/>
  <c r="M52" i="6" s="1"/>
  <c r="L52" i="6" s="1"/>
  <c r="K19" i="20" a="1"/>
  <c r="K19" i="20" s="1"/>
  <c r="K10" i="20" a="1"/>
  <c r="K10" i="20" s="1"/>
  <c r="E19" i="20" a="1"/>
  <c r="E19" i="20" s="1"/>
  <c r="J10" i="20" a="1"/>
  <c r="J10" i="20" s="1"/>
  <c r="J19" i="20" a="1"/>
  <c r="J19" i="20" s="1"/>
  <c r="D19" i="20" a="1"/>
  <c r="D19" i="20" s="1"/>
  <c r="M45" i="6" a="1"/>
  <c r="M45" i="6" s="1"/>
  <c r="L45" i="6" s="1"/>
  <c r="S5" i="1" a="1"/>
  <c r="S5" i="1" s="1"/>
  <c r="W37" i="1"/>
  <c r="W24" i="1"/>
  <c r="O5" i="1"/>
  <c r="W41" i="1"/>
  <c r="W38" i="1"/>
  <c r="W21" i="1"/>
  <c r="W32" i="1"/>
  <c r="C5" i="20"/>
  <c r="W20" i="1"/>
  <c r="W36" i="1"/>
  <c r="BK5" i="1"/>
  <c r="W16" i="1"/>
  <c r="W34" i="1"/>
  <c r="Q5" i="1"/>
  <c r="X6" i="1" a="1"/>
  <c r="X6" i="1" s="1"/>
  <c r="X5" i="1" s="1"/>
  <c r="W40" i="1"/>
  <c r="W27" i="1"/>
  <c r="B43" i="4"/>
  <c r="P43" i="4" s="1"/>
  <c r="B45" i="4"/>
  <c r="P45" i="4" s="1"/>
  <c r="B44" i="4"/>
  <c r="P44" i="4" s="1"/>
  <c r="W17" i="1"/>
  <c r="W22" i="1"/>
  <c r="W26" i="1"/>
  <c r="W18" i="1"/>
  <c r="W50" i="1"/>
  <c r="W43" i="1"/>
  <c r="Y6" i="1" a="1"/>
  <c r="Y6" i="1" s="1"/>
  <c r="Y5" i="1" s="1"/>
  <c r="G41" i="6"/>
  <c r="W33" i="1"/>
  <c r="W7" i="1"/>
  <c r="I53" i="6"/>
  <c r="J53" i="6" a="1"/>
  <c r="J53" i="6" s="1"/>
  <c r="W19" i="1"/>
  <c r="W14" i="1"/>
  <c r="W25" i="1"/>
  <c r="W28" i="1"/>
  <c r="W45" i="1"/>
  <c r="W23" i="1"/>
  <c r="I49" i="6"/>
  <c r="J49" i="6" a="1"/>
  <c r="J49" i="6" s="1"/>
  <c r="W30" i="1"/>
  <c r="I47" i="6"/>
  <c r="J47" i="6" a="1"/>
  <c r="J47" i="6" s="1"/>
  <c r="W44" i="1"/>
  <c r="W39" i="1"/>
  <c r="W13" i="1"/>
  <c r="W46" i="1"/>
  <c r="E66" i="6" a="1"/>
  <c r="E66" i="6" s="1"/>
  <c r="E36" i="6" a="1"/>
  <c r="E36" i="6" s="1"/>
  <c r="W11" i="1"/>
  <c r="K13" i="6"/>
  <c r="P13" i="6"/>
  <c r="K43" i="6"/>
  <c r="P43" i="6"/>
  <c r="K17" i="6"/>
  <c r="P17" i="6"/>
  <c r="M15" i="6"/>
  <c r="L15" i="6" s="1"/>
  <c r="L16" i="6"/>
  <c r="U6" i="1"/>
  <c r="U5" i="1" s="1"/>
  <c r="E6" i="20" a="1"/>
  <c r="E6" i="20" s="1"/>
  <c r="E7" i="20" a="1"/>
  <c r="E7" i="20" s="1"/>
  <c r="E8" i="20" a="1"/>
  <c r="E8" i="20" s="1"/>
  <c r="E10" i="20" a="1"/>
  <c r="E10" i="20" s="1"/>
  <c r="G62" i="6"/>
  <c r="I62" i="6" s="1"/>
  <c r="W62" i="6" s="1"/>
  <c r="G58" i="6"/>
  <c r="G61" i="6"/>
  <c r="I61" i="6" s="1"/>
  <c r="W61" i="6" s="1"/>
  <c r="B4" i="4"/>
  <c r="T5" i="1"/>
  <c r="I50" i="6"/>
  <c r="J50" i="6" a="1"/>
  <c r="J50" i="6" s="1"/>
  <c r="E35" i="6" a="1"/>
  <c r="E35" i="6" s="1"/>
  <c r="E68" i="6" a="1"/>
  <c r="E68" i="6" s="1"/>
  <c r="K44" i="6"/>
  <c r="P44" i="6"/>
  <c r="P4" i="6"/>
  <c r="K4" i="6"/>
  <c r="BJ5" i="1"/>
  <c r="K11" i="6"/>
  <c r="P11" i="6"/>
  <c r="E26" i="6" a="1"/>
  <c r="E26" i="6" s="1"/>
  <c r="E67" i="6" a="1"/>
  <c r="E67" i="6" s="1"/>
  <c r="W12" i="1"/>
  <c r="E69" i="6" a="1"/>
  <c r="E69" i="6" s="1"/>
  <c r="W35" i="1"/>
  <c r="E32" i="6" a="1"/>
  <c r="E32" i="6" s="1"/>
  <c r="D10" i="20" a="1"/>
  <c r="D10" i="20" s="1"/>
  <c r="B17" i="4"/>
  <c r="I43" i="6"/>
  <c r="J43" i="6" a="1"/>
  <c r="J43" i="6" s="1"/>
  <c r="E27" i="6" a="1"/>
  <c r="E27" i="6" s="1"/>
  <c r="W9" i="1"/>
  <c r="E62" i="6" a="1"/>
  <c r="E62" i="6" s="1"/>
  <c r="K52" i="6"/>
  <c r="P52" i="6"/>
  <c r="K7" i="6"/>
  <c r="P7" i="6"/>
  <c r="I74" i="26" a="1"/>
  <c r="I74" i="26" s="1"/>
  <c r="I75" i="26" s="1"/>
  <c r="L40" i="26" a="1"/>
  <c r="L40" i="26" s="1"/>
  <c r="L51" i="26" s="1"/>
  <c r="G11" i="28"/>
  <c r="B8" i="4"/>
  <c r="K8" i="4" s="1"/>
  <c r="G11" i="26"/>
  <c r="G7" i="28"/>
  <c r="G7" i="26"/>
  <c r="B6" i="4"/>
  <c r="G6" i="4" s="1"/>
  <c r="P48" i="6"/>
  <c r="K48" i="6"/>
  <c r="M50" i="6" a="1"/>
  <c r="M50" i="6" s="1"/>
  <c r="L50" i="6" s="1"/>
  <c r="B5" i="4"/>
  <c r="F5" i="4" s="1"/>
  <c r="D8" i="20" a="1"/>
  <c r="D8" i="20" s="1"/>
  <c r="G18" i="26"/>
  <c r="G18" i="28"/>
  <c r="B13" i="4"/>
  <c r="I80" i="26" a="1"/>
  <c r="I80" i="26" s="1"/>
  <c r="I91" i="26" s="1"/>
  <c r="K49" i="6"/>
  <c r="P49" i="6"/>
  <c r="M22" i="6"/>
  <c r="L22" i="6" s="1"/>
  <c r="M35" i="6" a="1"/>
  <c r="M35" i="6" s="1"/>
  <c r="K22" i="6"/>
  <c r="W6" i="1"/>
  <c r="M57" i="6"/>
  <c r="L57" i="6" s="1"/>
  <c r="K57" i="6"/>
  <c r="M59" i="6" a="1"/>
  <c r="M59" i="6" s="1"/>
  <c r="L59" i="6" s="1"/>
  <c r="O68" i="6"/>
  <c r="O33" i="6" a="1"/>
  <c r="O33" i="6" s="1"/>
  <c r="O63" i="6"/>
  <c r="O27" i="6" a="1"/>
  <c r="O27" i="6" s="1"/>
  <c r="O67" i="6"/>
  <c r="O26" i="6" a="1"/>
  <c r="O26" i="6" s="1"/>
  <c r="O25" i="6" a="1"/>
  <c r="O25" i="6" s="1"/>
  <c r="O62" i="6"/>
  <c r="O35" i="6" a="1"/>
  <c r="O35" i="6" s="1"/>
  <c r="O60" i="6"/>
  <c r="O28" i="6" a="1"/>
  <c r="O28" i="6" s="1"/>
  <c r="O64" i="6"/>
  <c r="O69" i="6"/>
  <c r="O36" i="6" a="1"/>
  <c r="O36" i="6" s="1"/>
  <c r="O23" i="6" a="1"/>
  <c r="O23" i="6" s="1"/>
  <c r="O61" i="6"/>
  <c r="O30" i="6" a="1"/>
  <c r="O30" i="6" s="1"/>
  <c r="O32" i="6" a="1"/>
  <c r="O32" i="6" s="1"/>
  <c r="O31" i="6" a="1"/>
  <c r="O31" i="6" s="1"/>
  <c r="O37" i="6" a="1"/>
  <c r="O37" i="6" s="1"/>
  <c r="O65" i="6"/>
  <c r="O59" i="6"/>
  <c r="O66" i="6"/>
  <c r="M5" i="1"/>
  <c r="K8" i="6"/>
  <c r="P8" i="6"/>
  <c r="P18" i="6"/>
  <c r="K18" i="6"/>
  <c r="M43" i="6" a="1"/>
  <c r="M43" i="6" s="1"/>
  <c r="L43" i="6" s="1"/>
  <c r="G13" i="28"/>
  <c r="G13" i="26"/>
  <c r="B14" i="4"/>
  <c r="G17" i="28"/>
  <c r="G17" i="26"/>
  <c r="B34" i="4"/>
  <c r="K6" i="6"/>
  <c r="P6" i="6"/>
  <c r="L6" i="6"/>
  <c r="G68" i="6"/>
  <c r="I68" i="6" s="1"/>
  <c r="W68" i="6" s="1"/>
  <c r="G9" i="26"/>
  <c r="G9" i="28"/>
  <c r="B28" i="4"/>
  <c r="B27" i="4"/>
  <c r="D6" i="20" a="1"/>
  <c r="D6" i="20" s="1"/>
  <c r="G64" i="6"/>
  <c r="I64" i="6" s="1"/>
  <c r="W64" i="6" s="1"/>
  <c r="K50" i="6"/>
  <c r="P50" i="6"/>
  <c r="L11" i="6"/>
  <c r="G63" i="6"/>
  <c r="I63" i="6" s="1"/>
  <c r="W63" i="6" s="1"/>
  <c r="K51" i="6"/>
  <c r="P51" i="6"/>
  <c r="E41" i="6"/>
  <c r="P16" i="6"/>
  <c r="O15" i="6"/>
  <c r="O10" i="6" s="1"/>
  <c r="O5" i="6" s="1"/>
  <c r="K16" i="6"/>
  <c r="P12" i="6"/>
  <c r="K12" i="6"/>
  <c r="G15" i="26"/>
  <c r="G15" i="28"/>
  <c r="B10" i="4"/>
  <c r="O10" i="4" s="1"/>
  <c r="B11" i="4"/>
  <c r="G16" i="26"/>
  <c r="G16" i="28"/>
  <c r="E65" i="6" a="1"/>
  <c r="E65" i="6" s="1"/>
  <c r="E37" i="6" a="1"/>
  <c r="E37" i="6" s="1"/>
  <c r="W15" i="1"/>
  <c r="K53" i="6"/>
  <c r="P53" i="6"/>
  <c r="E64" i="6" a="1"/>
  <c r="E64" i="6" s="1"/>
  <c r="E28" i="6" a="1"/>
  <c r="E28" i="6" s="1"/>
  <c r="W42" i="1"/>
  <c r="G65" i="6"/>
  <c r="I65" i="6" s="1"/>
  <c r="W65" i="6" s="1"/>
  <c r="G67" i="6"/>
  <c r="I67" i="6" s="1"/>
  <c r="W67" i="6" s="1"/>
  <c r="B12" i="4"/>
  <c r="D7" i="20" a="1"/>
  <c r="D7" i="20" s="1"/>
  <c r="G60" i="6"/>
  <c r="I60" i="6" s="1"/>
  <c r="W60" i="6" s="1"/>
  <c r="G66" i="6"/>
  <c r="I66" i="6" s="1"/>
  <c r="W66" i="6" s="1"/>
  <c r="E61" i="6" a="1"/>
  <c r="E61" i="6" s="1"/>
  <c r="E30" i="6" a="1"/>
  <c r="E30" i="6" s="1"/>
  <c r="W29" i="1"/>
  <c r="P9" i="6"/>
  <c r="K9" i="6"/>
  <c r="G10" i="28"/>
  <c r="B7" i="4"/>
  <c r="J7" i="4" s="1"/>
  <c r="G10" i="26"/>
  <c r="E63" i="6" a="1"/>
  <c r="E63" i="6" s="1"/>
  <c r="E31" i="6" a="1"/>
  <c r="E31" i="6" s="1"/>
  <c r="W10" i="1"/>
  <c r="P45" i="6"/>
  <c r="K45" i="6"/>
  <c r="P14" i="6"/>
  <c r="K14" i="6"/>
  <c r="E33" i="6" a="1"/>
  <c r="E33" i="6" s="1"/>
  <c r="W8" i="1"/>
  <c r="E59" i="6" a="1"/>
  <c r="E59" i="6" s="1"/>
  <c r="G14" i="28"/>
  <c r="G14" i="26"/>
  <c r="B9" i="4"/>
  <c r="N9" i="4" s="1"/>
  <c r="G69" i="6"/>
  <c r="I69" i="6" s="1"/>
  <c r="W69" i="6" s="1"/>
  <c r="E15" i="6"/>
  <c r="E10" i="6" s="1"/>
  <c r="E5" i="6" s="1"/>
  <c r="E60" i="6" a="1"/>
  <c r="E60" i="6" s="1"/>
  <c r="W31" i="1"/>
  <c r="E25" i="6" a="1"/>
  <c r="E25" i="6" s="1"/>
  <c r="P47" i="6"/>
  <c r="K47" i="6"/>
  <c r="P46" i="6"/>
  <c r="K46" i="6"/>
  <c r="BL5" i="1"/>
  <c r="G8" i="28"/>
  <c r="G8" i="26"/>
  <c r="B30" i="4"/>
  <c r="M28" i="6" l="1" a="1"/>
  <c r="M28" i="6" s="1"/>
  <c r="L28" i="6" s="1"/>
  <c r="M37" i="6" a="1"/>
  <c r="M37" i="6" s="1"/>
  <c r="L37" i="6" s="1"/>
  <c r="M26" i="6" a="1"/>
  <c r="M26" i="6" s="1"/>
  <c r="L26" i="6" s="1"/>
  <c r="M27" i="6" a="1"/>
  <c r="M27" i="6" s="1"/>
  <c r="L27" i="6" s="1"/>
  <c r="P11" i="4"/>
  <c r="N11" i="4"/>
  <c r="J38" i="4"/>
  <c r="K38" i="4"/>
  <c r="M14" i="4"/>
  <c r="N14" i="4"/>
  <c r="K35" i="4"/>
  <c r="H35" i="4"/>
  <c r="C8" i="30"/>
  <c r="D75" i="28" s="1" a="1"/>
  <c r="D75" i="28" s="1"/>
  <c r="G75" i="28" s="1"/>
  <c r="D56" i="28" s="1"/>
  <c r="F56" i="28" s="1"/>
  <c r="N32" i="4"/>
  <c r="H32" i="4"/>
  <c r="N21" i="4"/>
  <c r="K21" i="4"/>
  <c r="G23" i="4"/>
  <c r="N23" i="4"/>
  <c r="H30" i="4"/>
  <c r="P30" i="4"/>
  <c r="N12" i="4"/>
  <c r="K12" i="4"/>
  <c r="J27" i="4"/>
  <c r="I27" i="4"/>
  <c r="I28" i="4"/>
  <c r="M28" i="4"/>
  <c r="Q34" i="4"/>
  <c r="K34" i="4"/>
  <c r="K13" i="4"/>
  <c r="M13" i="4"/>
  <c r="J17" i="4"/>
  <c r="G17" i="4"/>
  <c r="M30" i="6" a="1"/>
  <c r="M30" i="6" s="1"/>
  <c r="L30" i="6" s="1"/>
  <c r="E68" i="28"/>
  <c r="F57" i="28"/>
  <c r="L7" i="28"/>
  <c r="K20" i="28"/>
  <c r="K22" i="28" s="1"/>
  <c r="M36" i="6" a="1"/>
  <c r="M36" i="6" s="1"/>
  <c r="L36" i="6" s="1"/>
  <c r="M33" i="6" a="1"/>
  <c r="M33" i="6" s="1"/>
  <c r="L33" i="6" s="1"/>
  <c r="M61" i="6" a="1"/>
  <c r="M61" i="6" s="1"/>
  <c r="L61" i="6" s="1"/>
  <c r="M31" i="6" a="1"/>
  <c r="M31" i="6" s="1"/>
  <c r="L31" i="6" s="1"/>
  <c r="M32" i="6" a="1"/>
  <c r="M32" i="6" s="1"/>
  <c r="L32" i="6" s="1"/>
  <c r="K15" i="6"/>
  <c r="I23" i="6"/>
  <c r="I25" i="6"/>
  <c r="I10" i="6"/>
  <c r="G5" i="6"/>
  <c r="K5" i="6" s="1"/>
  <c r="J10" i="6"/>
  <c r="G34" i="6"/>
  <c r="K53" i="26"/>
  <c r="J41" i="6"/>
  <c r="W57" i="6"/>
  <c r="M1" i="1" s="1"/>
  <c r="D5" i="20"/>
  <c r="G57" i="6"/>
  <c r="W5" i="1"/>
  <c r="M60" i="6" a="1"/>
  <c r="M60" i="6" s="1"/>
  <c r="L60" i="6" s="1"/>
  <c r="G20" i="26"/>
  <c r="G20" i="28"/>
  <c r="M62" i="6" a="1"/>
  <c r="M62" i="6" s="1"/>
  <c r="L62" i="6" s="1"/>
  <c r="Q12" i="6"/>
  <c r="U12" i="6"/>
  <c r="K64" i="6"/>
  <c r="P64" i="6"/>
  <c r="M66" i="6" a="1"/>
  <c r="M66" i="6" s="1"/>
  <c r="L66" i="6" s="1"/>
  <c r="Q4" i="6"/>
  <c r="U4" i="6"/>
  <c r="U47" i="6"/>
  <c r="Q47" i="6"/>
  <c r="U16" i="6"/>
  <c r="Q16" i="6"/>
  <c r="P15" i="6"/>
  <c r="P10" i="6" s="1"/>
  <c r="P5" i="6" s="1"/>
  <c r="K35" i="6"/>
  <c r="O34" i="6"/>
  <c r="O29" i="6" s="1"/>
  <c r="O24" i="6" s="1"/>
  <c r="P35" i="6"/>
  <c r="M67" i="6" a="1"/>
  <c r="M67" i="6" s="1"/>
  <c r="L67" i="6" s="1"/>
  <c r="L35" i="6"/>
  <c r="U44" i="6"/>
  <c r="Q44" i="6"/>
  <c r="E5" i="20"/>
  <c r="Q45" i="6"/>
  <c r="U45" i="6"/>
  <c r="Q53" i="6"/>
  <c r="U53" i="6"/>
  <c r="P62" i="6"/>
  <c r="K62" i="6"/>
  <c r="M65" i="6" a="1"/>
  <c r="M65" i="6" s="1"/>
  <c r="L65" i="6" s="1"/>
  <c r="P66" i="6"/>
  <c r="K66" i="6"/>
  <c r="K25" i="6"/>
  <c r="P25" i="6"/>
  <c r="U18" i="6"/>
  <c r="Q18" i="6"/>
  <c r="K59" i="6"/>
  <c r="P59" i="6"/>
  <c r="P26" i="6"/>
  <c r="K26" i="6"/>
  <c r="M69" i="6" a="1"/>
  <c r="M69" i="6" s="1"/>
  <c r="L69" i="6" s="1"/>
  <c r="K65" i="6"/>
  <c r="P65" i="6"/>
  <c r="P67" i="6"/>
  <c r="K67" i="6"/>
  <c r="Q49" i="6"/>
  <c r="U49" i="6"/>
  <c r="E34" i="6"/>
  <c r="E29" i="6" s="1"/>
  <c r="E24" i="6" s="1"/>
  <c r="U17" i="6"/>
  <c r="Q17" i="6"/>
  <c r="K37" i="6"/>
  <c r="P37" i="6"/>
  <c r="P27" i="6"/>
  <c r="K27" i="6"/>
  <c r="U8" i="6"/>
  <c r="Q8" i="6"/>
  <c r="U51" i="6"/>
  <c r="Q51" i="6"/>
  <c r="Q6" i="6"/>
  <c r="U6" i="6"/>
  <c r="E57" i="6"/>
  <c r="P63" i="6"/>
  <c r="K63" i="6"/>
  <c r="M64" i="6" a="1"/>
  <c r="M64" i="6" s="1"/>
  <c r="L64" i="6" s="1"/>
  <c r="Q43" i="6"/>
  <c r="U43" i="6"/>
  <c r="K31" i="6"/>
  <c r="P31" i="6"/>
  <c r="K32" i="6"/>
  <c r="P32" i="6"/>
  <c r="P33" i="6"/>
  <c r="K33" i="6"/>
  <c r="Q7" i="6"/>
  <c r="U7" i="6"/>
  <c r="K60" i="6"/>
  <c r="P60" i="6"/>
  <c r="U50" i="6"/>
  <c r="Q50" i="6"/>
  <c r="P30" i="6"/>
  <c r="K30" i="6"/>
  <c r="P68" i="6"/>
  <c r="K68" i="6"/>
  <c r="F4" i="4"/>
  <c r="B3" i="4"/>
  <c r="U13" i="6"/>
  <c r="Q13" i="6"/>
  <c r="K61" i="6"/>
  <c r="P61" i="6"/>
  <c r="Q52" i="6"/>
  <c r="U52" i="6"/>
  <c r="Q48" i="6"/>
  <c r="U48" i="6"/>
  <c r="U9" i="6"/>
  <c r="Q9" i="6"/>
  <c r="Q14" i="6"/>
  <c r="U14" i="6"/>
  <c r="P23" i="6"/>
  <c r="K23" i="6"/>
  <c r="M68" i="6" a="1"/>
  <c r="M68" i="6" s="1"/>
  <c r="L68" i="6" s="1"/>
  <c r="L25" i="6"/>
  <c r="U11" i="6"/>
  <c r="Q11" i="6"/>
  <c r="P28" i="6"/>
  <c r="K28" i="6"/>
  <c r="U46" i="6"/>
  <c r="Q46" i="6"/>
  <c r="K36" i="6"/>
  <c r="P36" i="6"/>
  <c r="K10" i="6"/>
  <c r="K69" i="6"/>
  <c r="P69" i="6"/>
  <c r="M63" i="6" a="1"/>
  <c r="M63" i="6" s="1"/>
  <c r="L63" i="6" s="1"/>
  <c r="F68" i="28" l="1"/>
  <c r="I60" i="28" s="1"/>
  <c r="D68" i="28"/>
  <c r="G29" i="6"/>
  <c r="K29" i="6" s="1"/>
  <c r="I34" i="6"/>
  <c r="I5" i="6"/>
  <c r="G3" i="6"/>
  <c r="J5" i="6"/>
  <c r="M5" i="6"/>
  <c r="L5" i="6" s="1"/>
  <c r="M34" i="6"/>
  <c r="L34" i="6" s="1"/>
  <c r="Q60" i="6"/>
  <c r="U60" i="6"/>
  <c r="X60" i="6" s="1"/>
  <c r="P34" i="6"/>
  <c r="P29" i="6" s="1"/>
  <c r="P24" i="6" s="1"/>
  <c r="U35" i="6"/>
  <c r="Q35" i="6"/>
  <c r="U66" i="6"/>
  <c r="X66" i="6" s="1"/>
  <c r="Q66" i="6"/>
  <c r="K34" i="6"/>
  <c r="U61" i="6"/>
  <c r="X61" i="6" s="1"/>
  <c r="Q61" i="6"/>
  <c r="Q5" i="6"/>
  <c r="U5" i="6"/>
  <c r="Q67" i="6"/>
  <c r="U67" i="6"/>
  <c r="X67" i="6" s="1"/>
  <c r="Q15" i="6"/>
  <c r="U15" i="6"/>
  <c r="U65" i="6"/>
  <c r="X65" i="6" s="1"/>
  <c r="Q65" i="6"/>
  <c r="U62" i="6"/>
  <c r="X62" i="6" s="1"/>
  <c r="Q62" i="6"/>
  <c r="Q28" i="6"/>
  <c r="U28" i="6"/>
  <c r="U10" i="6"/>
  <c r="Q10" i="6"/>
  <c r="U33" i="6"/>
  <c r="Q33" i="6"/>
  <c r="U69" i="6"/>
  <c r="X69" i="6" s="1"/>
  <c r="Q69" i="6"/>
  <c r="Q31" i="6"/>
  <c r="U31" i="6"/>
  <c r="Q26" i="6"/>
  <c r="U26" i="6"/>
  <c r="U27" i="6"/>
  <c r="Q27" i="6"/>
  <c r="U59" i="6"/>
  <c r="X59" i="6" s="1"/>
  <c r="Q59" i="6"/>
  <c r="U32" i="6"/>
  <c r="Q32" i="6"/>
  <c r="Q68" i="6"/>
  <c r="U68" i="6"/>
  <c r="X68" i="6" s="1"/>
  <c r="Q64" i="6"/>
  <c r="U64" i="6"/>
  <c r="X64" i="6" s="1"/>
  <c r="U23" i="6"/>
  <c r="Q23" i="6"/>
  <c r="U36" i="6"/>
  <c r="Q36" i="6"/>
  <c r="Q30" i="6"/>
  <c r="U30" i="6"/>
  <c r="U37" i="6"/>
  <c r="Q37" i="6"/>
  <c r="Q63" i="6"/>
  <c r="U63" i="6"/>
  <c r="X63" i="6" s="1"/>
  <c r="Q25" i="6"/>
  <c r="U25" i="6"/>
  <c r="G57" i="28" l="1"/>
  <c r="J57" i="28" s="1"/>
  <c r="G58" i="28"/>
  <c r="J58" i="28" s="1"/>
  <c r="G64" i="28"/>
  <c r="J64" i="28" s="1"/>
  <c r="K64" i="28" s="1"/>
  <c r="G63" i="28"/>
  <c r="J63" i="28" s="1"/>
  <c r="L63" i="28" s="1"/>
  <c r="I64" i="28"/>
  <c r="G62" i="28"/>
  <c r="J62" i="28" s="1"/>
  <c r="K62" i="28" s="1"/>
  <c r="G60" i="28"/>
  <c r="J60" i="28" s="1"/>
  <c r="L60" i="28" s="1"/>
  <c r="I59" i="28"/>
  <c r="I61" i="28"/>
  <c r="I56" i="28"/>
  <c r="I55" i="28"/>
  <c r="I58" i="28"/>
  <c r="I65" i="28"/>
  <c r="I63" i="28"/>
  <c r="G65" i="28"/>
  <c r="J65" i="28" s="1"/>
  <c r="L65" i="28" s="1"/>
  <c r="G55" i="28"/>
  <c r="J55" i="28" s="1"/>
  <c r="G59" i="28"/>
  <c r="J59" i="28" s="1"/>
  <c r="L59" i="28" s="1"/>
  <c r="G66" i="28"/>
  <c r="I62" i="28"/>
  <c r="G61" i="28"/>
  <c r="J61" i="28" s="1"/>
  <c r="L61" i="28" s="1"/>
  <c r="I57" i="28"/>
  <c r="G56" i="28"/>
  <c r="J56" i="28" s="1"/>
  <c r="L56" i="28" s="1"/>
  <c r="K58" i="28"/>
  <c r="L58" i="28"/>
  <c r="L57" i="28"/>
  <c r="K57" i="28"/>
  <c r="I29" i="6"/>
  <c r="M29" i="6"/>
  <c r="L29" i="6" s="1"/>
  <c r="G24" i="6"/>
  <c r="Q24" i="6" s="1"/>
  <c r="X57" i="6"/>
  <c r="O1" i="1" s="1"/>
  <c r="U34" i="6"/>
  <c r="Q34" i="6"/>
  <c r="U24" i="6"/>
  <c r="U29" i="6"/>
  <c r="Q29" i="6"/>
  <c r="L64" i="28" l="1"/>
  <c r="K63" i="28"/>
  <c r="L62" i="28"/>
  <c r="K60" i="28"/>
  <c r="K61" i="28"/>
  <c r="K59" i="28"/>
  <c r="K65" i="28"/>
  <c r="I68" i="28"/>
  <c r="K56" i="28"/>
  <c r="G68" i="28"/>
  <c r="L55" i="28"/>
  <c r="K55" i="28"/>
  <c r="J68" i="28"/>
  <c r="I24" i="6"/>
  <c r="G22" i="6"/>
  <c r="M24" i="6"/>
  <c r="L24" i="6" s="1"/>
  <c r="K2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tc={D14E9ECC-A155-41A7-9870-CCA1E98EBC7D}</author>
    <author>tc={BD656F43-888C-4BE2-98FF-60012843A079}</author>
    <author>tc={26AA7C9B-FC50-49B7-ABD8-6C68937C8064}</author>
    <author>tc={7C367010-482F-4A63-BD50-25990E6D2728}</author>
  </authors>
  <commentList>
    <comment ref="D1" authorId="0" shapeId="0" xr:uid="{D14E9ECC-A155-41A7-9870-CCA1E98EBC7D}">
      <text>
        <t>[Threaded comment]
Your version of Excel allows you to read this threaded comment; however, any edits to it will get removed if the file is opened in a newer version of Excel. Learn more: https://go.microsoft.com/fwlink/?linkid=870924
Comment:
    Weight in Russell 3000 Index
AF OF: April 12 2024
(Note: Use IWV US ETF as a Proxy.)
Reply:
    Updated 10/25/2024</t>
      </text>
    </comment>
    <comment ref="E1" authorId="1" shapeId="0" xr:uid="{BD656F43-888C-4BE2-98FF-60012843A079}">
      <text>
        <t>[Threaded comment]
Your version of Excel allows you to read this threaded comment; however, any edits to it will get removed if the file is opened in a newer version of Excel. Learn more: https://go.microsoft.com/fwlink/?linkid=870924
Comment:
    Regression of Sector Index Carve-Out vs. 'RAY Index'.
As of: April 12 2024
Details:
- Use Bloomberg's BETA Function
- Daily Freq.
- 3 Year Period</t>
      </text>
    </comment>
    <comment ref="F1" authorId="2" shapeId="0" xr:uid="{26AA7C9B-FC50-49B7-ABD8-6C68937C8064}">
      <text>
        <t>[Threaded comment]
Your version of Excel allows you to read this threaded comment; however, any edits to it will get removed if the file is opened in a newer version of Excel. Learn more: https://go.microsoft.com/fwlink/?linkid=870924
Comment:
    For Reference Only</t>
      </text>
    </comment>
    <comment ref="G1" authorId="3" shapeId="0" xr:uid="{7C367010-482F-4A63-BD50-25990E6D2728}">
      <text>
        <t>[Threaded comment]
Your version of Excel allows you to read this threaded comment; however, any edits to it will get removed if the file is opened in a newer version of Excel. Learn more: https://go.microsoft.com/fwlink/?linkid=870924
Comment:
    Update This Every Semester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tc={3E476381-C2A4-48EB-8CC8-4256C3C06C30}</author>
    <author>Nick Douglas</author>
  </authors>
  <commentList>
    <comment ref="D32" authorId="0" shapeId="0" xr:uid="{3E476381-C2A4-48EB-8CC8-4256C3C06C30}">
      <text>
        <t>[Threaded comment]
Your version of Excel allows you to read this threaded comment; however, any edits to it will get removed if the file is opened in a newer version of Excel. Learn more: https://go.microsoft.com/fwlink/?linkid=870924
Comment:
    purchased twice at diff times
12821 of 130 at $98.55
18447 of 179 at $103</t>
      </text>
    </comment>
    <comment ref="D42" authorId="1" shapeId="0" xr:uid="{2B10271F-1F78-4234-8CE3-DD0B5AE7C346}">
      <text>
        <r>
          <rPr>
            <b/>
            <sz val="9"/>
            <color rgb="FF000000"/>
            <rFont val="Tahoma"/>
            <family val="2"/>
          </rPr>
          <t>Nick Douglas:</t>
        </r>
        <r>
          <rPr>
            <sz val="9"/>
            <color rgb="FF000000"/>
            <rFont val="Tahoma"/>
            <family val="2"/>
          </rPr>
          <t xml:space="preserve">
</t>
        </r>
        <r>
          <rPr>
            <sz val="9"/>
            <color rgb="FF000000"/>
            <rFont val="Tahoma"/>
            <family val="2"/>
          </rPr>
          <t>Careful to update this each time a transaction occurs.</t>
        </r>
      </text>
    </comment>
    <comment ref="D43" authorId="1" shapeId="0" xr:uid="{C14D312E-ECB8-4FE4-8331-962B094D35E2}">
      <text>
        <r>
          <rPr>
            <b/>
            <sz val="9"/>
            <color indexed="81"/>
            <rFont val="Tahoma"/>
            <family val="2"/>
          </rPr>
          <t>Nick Douglas:</t>
        </r>
        <r>
          <rPr>
            <sz val="9"/>
            <color indexed="81"/>
            <rFont val="Tahoma"/>
            <family val="2"/>
          </rPr>
          <t xml:space="preserve">
Careful to update this each time a transaction occurs.</t>
        </r>
      </text>
    </comment>
    <comment ref="D44" authorId="1" shapeId="0" xr:uid="{E4787A06-7DEF-48A8-BBBE-58AA82C09B61}">
      <text>
        <r>
          <rPr>
            <b/>
            <sz val="9"/>
            <color indexed="81"/>
            <rFont val="Tahoma"/>
            <family val="2"/>
          </rPr>
          <t>Nick Douglas:</t>
        </r>
        <r>
          <rPr>
            <sz val="9"/>
            <color indexed="81"/>
            <rFont val="Tahoma"/>
            <family val="2"/>
          </rPr>
          <t xml:space="preserve">
Careful to update this each time a transaction occurs.</t>
        </r>
      </text>
    </comment>
    <comment ref="D45" authorId="1" shapeId="0" xr:uid="{51184DE3-0DC9-4F2E-A1CA-19C6C086B9D5}">
      <text>
        <r>
          <rPr>
            <b/>
            <sz val="9"/>
            <color indexed="81"/>
            <rFont val="Tahoma"/>
            <family val="2"/>
          </rPr>
          <t>Nick Douglas:</t>
        </r>
        <r>
          <rPr>
            <sz val="9"/>
            <color indexed="81"/>
            <rFont val="Tahoma"/>
            <family val="2"/>
          </rPr>
          <t xml:space="preserve">
Careful to update this each time a transaction occurs.</t>
        </r>
      </text>
    </comment>
    <comment ref="D46" authorId="1" shapeId="0" xr:uid="{6E46C566-2EE5-4A7A-B58A-A0233E6B6A0A}">
      <text>
        <r>
          <rPr>
            <b/>
            <sz val="9"/>
            <color indexed="81"/>
            <rFont val="Tahoma"/>
            <family val="2"/>
          </rPr>
          <t>Nick Douglas:</t>
        </r>
        <r>
          <rPr>
            <sz val="9"/>
            <color indexed="81"/>
            <rFont val="Tahoma"/>
            <family val="2"/>
          </rPr>
          <t xml:space="preserve">
Careful to update this each time a transaction occurs.</t>
        </r>
      </text>
    </comment>
    <comment ref="D47" authorId="1" shapeId="0" xr:uid="{4C000595-5DE8-4612-8C6D-1B17B524F9FD}">
      <text>
        <r>
          <rPr>
            <b/>
            <sz val="9"/>
            <color indexed="81"/>
            <rFont val="Tahoma"/>
            <family val="2"/>
          </rPr>
          <t>Nick Douglas:</t>
        </r>
        <r>
          <rPr>
            <sz val="9"/>
            <color indexed="81"/>
            <rFont val="Tahoma"/>
            <family val="2"/>
          </rPr>
          <t xml:space="preserve">
Careful to update this each time a transaction occurs.</t>
        </r>
      </text>
    </comment>
    <comment ref="D48" authorId="1" shapeId="0" xr:uid="{1BD058FC-8F96-4C75-B055-AD98133F9A7D}">
      <text>
        <r>
          <rPr>
            <b/>
            <sz val="9"/>
            <color indexed="81"/>
            <rFont val="Tahoma"/>
            <family val="2"/>
          </rPr>
          <t>Nick Douglas:</t>
        </r>
        <r>
          <rPr>
            <sz val="9"/>
            <color indexed="81"/>
            <rFont val="Tahoma"/>
            <family val="2"/>
          </rPr>
          <t xml:space="preserve">
Careful to update this each time a transaction occurs.</t>
        </r>
      </text>
    </comment>
    <comment ref="D49" authorId="1" shapeId="0" xr:uid="{59BE3E80-710D-40DB-9AD4-5500BB7E4BD1}">
      <text>
        <r>
          <rPr>
            <b/>
            <sz val="9"/>
            <color indexed="81"/>
            <rFont val="Tahoma"/>
            <family val="2"/>
          </rPr>
          <t>Nick Douglas:</t>
        </r>
        <r>
          <rPr>
            <sz val="9"/>
            <color indexed="81"/>
            <rFont val="Tahoma"/>
            <family val="2"/>
          </rPr>
          <t xml:space="preserve">
Careful to update this each time a transaction occurs.</t>
        </r>
      </text>
    </comment>
    <comment ref="D50" authorId="1" shapeId="0" xr:uid="{2E3BE14F-D5F5-4514-AFCF-801EB859D1C0}">
      <text>
        <r>
          <rPr>
            <b/>
            <sz val="9"/>
            <color indexed="81"/>
            <rFont val="Tahoma"/>
            <family val="2"/>
          </rPr>
          <t>Nick Douglas:</t>
        </r>
        <r>
          <rPr>
            <sz val="9"/>
            <color indexed="81"/>
            <rFont val="Tahoma"/>
            <family val="2"/>
          </rPr>
          <t xml:space="preserve">
Careful to update this each time a transaction occurs.</t>
        </r>
      </text>
    </comment>
    <comment ref="D51" authorId="1" shapeId="0" xr:uid="{28667202-56A8-4615-A295-6647049C1010}">
      <text>
        <r>
          <rPr>
            <b/>
            <sz val="9"/>
            <color indexed="81"/>
            <rFont val="Tahoma"/>
            <family val="2"/>
          </rPr>
          <t>Nick Douglas:</t>
        </r>
        <r>
          <rPr>
            <sz val="9"/>
            <color indexed="81"/>
            <rFont val="Tahoma"/>
            <family val="2"/>
          </rPr>
          <t xml:space="preserve">
Careful to update this each time a transaction occurs.</t>
        </r>
      </text>
    </comment>
    <comment ref="D52" authorId="1" shapeId="0" xr:uid="{BA38D05A-65CE-4F6B-A9F9-D6A38187E76B}">
      <text>
        <r>
          <rPr>
            <b/>
            <sz val="9"/>
            <color indexed="81"/>
            <rFont val="Tahoma"/>
            <family val="2"/>
          </rPr>
          <t>Nick Douglas:</t>
        </r>
        <r>
          <rPr>
            <sz val="9"/>
            <color indexed="81"/>
            <rFont val="Tahoma"/>
            <family val="2"/>
          </rPr>
          <t xml:space="preserve">
Careful to update this each time a transaction occurs.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tc={B013EF7A-76AE-4CCE-9FDF-872AADF8BBC7}</author>
  </authors>
  <commentList>
    <comment ref="A24" authorId="0" shapeId="0" xr:uid="{B013EF7A-76AE-4CCE-9FDF-872AADF8BBC7}">
      <text>
        <t xml:space="preserve">[Threaded comment]
Your version of Excel allows you to read this threaded comment; however, any edits to it will get removed if the file is opened in a newer version of Excel. Learn more: https://go.microsoft.com/fwlink/?linkid=870924
Comment:
    Select the Sector Here - This is a list all the sectors we currently have exposure to in the portfolio.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tc={FC06D654-C56F-410D-8319-FC5FF11F586D}</author>
    <author>tc={D5BAEB3D-0AD8-4886-9627-74F1F6D6A922}</author>
    <author>tc={4B3A3F6F-1D9F-4578-B09B-6C76187E9289}</author>
    <author>tc={0EBDF196-B426-42B6-A56A-AC2D38C924CD}</author>
    <author>tc={B19E923A-1933-458D-AE0D-D2AE38B70F84}</author>
    <author>tc={F4D333AA-6D4C-4540-BF63-A33B8E6DFA23}</author>
    <author>tc={114369FE-3672-41CC-8FA0-C4DB92AD8CE2}</author>
    <author>tc={05EA8C61-4B9D-46AA-922F-A5D977D2F344}</author>
    <author>tc={D747B602-DF0B-4C61-A364-28FE3F1B4176}</author>
    <author>tc={29BC9A28-15A2-4678-AE57-7339F691469A}</author>
    <author>tc={36280BDF-4DC1-42F2-8050-1545320127B9}</author>
    <author>tc={5F5EC784-A3B1-4CFB-87E2-FD4801AA3132}</author>
    <author>tc={434F9454-D49C-441A-AFBF-B74FBFE1CC11}</author>
    <author>tc={01CEEBA4-38B4-4E6D-A7BB-67ECAAE30745}</author>
    <author>tc={B784EB6E-C91E-467D-A4EB-0C4E853DE4E6}</author>
    <author>tc={88907B51-8EFB-4012-887E-1DAB6C3E9536}</author>
    <author>tc={A798BD9F-7CEA-49AF-B09C-82066FA46DC3}</author>
    <author>tc={E3645C58-5EBE-4366-929B-A02E8EC0BF0A}</author>
    <author>tc={7C399460-13AA-4543-B5E2-71AD9FA8A800}</author>
    <author>tc={8F56A2A2-4732-4A4F-9F6B-E0E76CC4B26B}</author>
    <author>tc={C8775488-2D78-46D6-BBD7-AB778B14747E}</author>
    <author>tc={2008787C-22BC-47E9-9430-1C0D7BB744BF}</author>
  </authors>
  <commentList>
    <comment ref="DI1" authorId="0" shapeId="0" xr:uid="{FC06D654-C56F-410D-8319-FC5FF11F586D}">
      <text>
        <t>[Threaded comment]
Your version of Excel allows you to read this threaded comment; however, any edits to it will get removed if the file is opened in a newer version of Excel. Learn more: https://go.microsoft.com/fwlink/?linkid=870924
Comment:
    Discontinued stocks hsc and pki</t>
      </text>
    </comment>
    <comment ref="C2" authorId="1" shapeId="0" xr:uid="{D5BAEB3D-0AD8-4886-9627-74F1F6D6A922}">
      <text>
        <t>[Threaded comment]
Your version of Excel allows you to read this threaded comment; however, any edits to it will get removed if the file is opened in a newer version of Excel. Learn more: https://go.microsoft.com/fwlink/?linkid=870924
Comment:
    Defaults to OLDEST, Unless Override is Entered.</t>
      </text>
    </comment>
    <comment ref="C3" authorId="2" shapeId="0" xr:uid="{4B3A3F6F-1D9F-4578-B09B-6C76187E9289}">
      <text>
        <t>[Threaded comment]
Your version of Excel allows you to read this threaded comment; however, any edits to it will get removed if the file is opened in a newer version of Excel. Learn more: https://go.microsoft.com/fwlink/?linkid=870924
Comment:
    Defaults to MOST RECENT, Unless Override is Entered.</t>
      </text>
    </comment>
    <comment ref="F6" authorId="3" shapeId="0" xr:uid="{0EBDF196-B426-42B6-A56A-AC2D38C924CD}">
      <text>
        <t>[Threaded comment]
Your version of Excel allows you to read this threaded comment; however, any edits to it will get removed if the file is opened in a newer version of Excel. Learn more: https://go.microsoft.com/fwlink/?linkid=870924
Comment:
    Vanguard Russell 3000 ETF</t>
      </text>
    </comment>
    <comment ref="G6" authorId="4" shapeId="0" xr:uid="{B19E923A-1933-458D-AE0D-D2AE38B70F84}">
      <text>
        <t>[Threaded comment]
Your version of Excel allows you to read this threaded comment; however, any edits to it will get removed if the file is opened in a newer version of Excel. Learn more: https://go.microsoft.com/fwlink/?linkid=870924
Comment:
    Vanguard Basic Materials ETF (MSCI US)</t>
      </text>
    </comment>
    <comment ref="H6" authorId="5" shapeId="0" xr:uid="{F4D333AA-6D4C-4540-BF63-A33B8E6DFA23}">
      <text>
        <t>[Threaded comment]
Your version of Excel allows you to read this threaded comment; however, any edits to it will get removed if the file is opened in a newer version of Excel. Learn more: https://go.microsoft.com/fwlink/?linkid=870924
Comment:
    Vanguard Consumer Discretionary ETF (MSCI US)</t>
      </text>
    </comment>
    <comment ref="I6" authorId="6" shapeId="0" xr:uid="{114369FE-3672-41CC-8FA0-C4DB92AD8CE2}">
      <text>
        <t>[Threaded comment]
Your version of Excel allows you to read this threaded comment; however, any edits to it will get removed if the file is opened in a newer version of Excel. Learn more: https://go.microsoft.com/fwlink/?linkid=870924
Comment:
    Vanguard Energy ETF (MSCI US)</t>
      </text>
    </comment>
    <comment ref="J6" authorId="7" shapeId="0" xr:uid="{05EA8C61-4B9D-46AA-922F-A5D977D2F344}">
      <text>
        <t>[Threaded comment]
Your version of Excel allows you to read this threaded comment; however, any edits to it will get removed if the file is opened in a newer version of Excel. Learn more: https://go.microsoft.com/fwlink/?linkid=870924
Comment:
    Vanguard Financial Services ETF (MSCI US)</t>
      </text>
    </comment>
    <comment ref="K6" authorId="8" shapeId="0" xr:uid="{D747B602-DF0B-4C61-A364-28FE3F1B4176}">
      <text>
        <t>[Threaded comment]
Your version of Excel allows you to read this threaded comment; however, any edits to it will get removed if the file is opened in a newer version of Excel. Learn more: https://go.microsoft.com/fwlink/?linkid=870924
Comment:
    Vanguard Industrials ETF (MSCI US)</t>
      </text>
    </comment>
    <comment ref="L6" authorId="9" shapeId="0" xr:uid="{29BC9A28-15A2-4678-AE57-7339F691469A}">
      <text>
        <t>[Threaded comment]
Your version of Excel allows you to read this threaded comment; however, any edits to it will get removed if the file is opened in a newer version of Excel. Learn more: https://go.microsoft.com/fwlink/?linkid=870924
Comment:
    Vanguard Real Estate ETF (MSCI US)</t>
      </text>
    </comment>
    <comment ref="M6" authorId="10" shapeId="0" xr:uid="{36280BDF-4DC1-42F2-8050-1545320127B9}">
      <text>
        <t>[Threaded comment]
Your version of Excel allows you to read this threaded comment; however, any edits to it will get removed if the file is opened in a newer version of Excel. Learn more: https://go.microsoft.com/fwlink/?linkid=870924
Comment:
    Vanguard Communication Services ETF (MSCI US)</t>
      </text>
    </comment>
    <comment ref="N6" authorId="11" shapeId="0" xr:uid="{5F5EC784-A3B1-4CFB-87E2-FD4801AA3132}">
      <text>
        <t>[Threaded comment]
Your version of Excel allows you to read this threaded comment; however, any edits to it will get removed if the file is opened in a newer version of Excel. Learn more: https://go.microsoft.com/fwlink/?linkid=870924
Comment:
    Vanguard Information Technology ETF (MSCI US)</t>
      </text>
    </comment>
    <comment ref="O6" authorId="12" shapeId="0" xr:uid="{434F9454-D49C-441A-AFBF-B74FBFE1CC11}">
      <text>
        <t>[Threaded comment]
Your version of Excel allows you to read this threaded comment; however, any edits to it will get removed if the file is opened in a newer version of Excel. Learn more: https://go.microsoft.com/fwlink/?linkid=870924
Comment:
    Vanguard Consumer Staples ETF (MSCI US)</t>
      </text>
    </comment>
    <comment ref="P6" authorId="13" shapeId="0" xr:uid="{01CEEBA4-38B4-4E6D-A7BB-67ECAAE30745}">
      <text>
        <t>[Threaded comment]
Your version of Excel allows you to read this threaded comment; however, any edits to it will get removed if the file is opened in a newer version of Excel. Learn more: https://go.microsoft.com/fwlink/?linkid=870924
Comment:
    Vanguard Health Care ETF (MSCI US)</t>
      </text>
    </comment>
    <comment ref="Q6" authorId="14" shapeId="0" xr:uid="{B784EB6E-C91E-467D-A4EB-0C4E853DE4E6}">
      <text>
        <t>[Threaded comment]
Your version of Excel allows you to read this threaded comment; however, any edits to it will get removed if the file is opened in a newer version of Excel. Learn more: https://go.microsoft.com/fwlink/?linkid=870924
Comment:
    Vanguard Utilities ETF (MSCI US)</t>
      </text>
    </comment>
    <comment ref="A100" authorId="15" shapeId="0" xr:uid="{88907B51-8EFB-4012-887E-1DAB6C3E9536}">
      <text>
        <t>[Threaded comment]
Your version of Excel allows you to read this threaded comment; however, any edits to it will get removed if the file is opened in a newer version of Excel. Learn more: https://go.microsoft.com/fwlink/?linkid=870924
Comment:
    Name must match data stream.</t>
      </text>
    </comment>
    <comment ref="A111" authorId="16" shapeId="0" xr:uid="{A798BD9F-7CEA-49AF-B09C-82066FA46DC3}">
      <text>
        <t>[Threaded comment]
Your version of Excel allows you to read this threaded comment; however, any edits to it will get removed if the file is opened in a newer version of Excel. Learn more: https://go.microsoft.com/fwlink/?linkid=870924
Comment:
    Volatility of Negative Returns</t>
      </text>
    </comment>
    <comment ref="A114" authorId="17" shapeId="0" xr:uid="{E3645C58-5EBE-4366-929B-A02E8EC0BF0A}">
      <text>
        <t>[Threaded comment]
Your version of Excel allows you to read this threaded comment; however, any edits to it will get removed if the file is opened in a newer version of Excel. Learn more: https://go.microsoft.com/fwlink/?linkid=870924
Comment:
    (Return - Rfr) / Vol(Return - Rfr)</t>
      </text>
    </comment>
    <comment ref="A115" authorId="18" shapeId="0" xr:uid="{7C399460-13AA-4543-B5E2-71AD9FA8A800}">
      <text>
        <t>[Threaded comment]
Your version of Excel allows you to read this threaded comment; however, any edits to it will get removed if the file is opened in a newer version of Excel. Learn more: https://go.microsoft.com/fwlink/?linkid=870924
Comment:
    "Simple" Sharpe Ratio</t>
      </text>
    </comment>
    <comment ref="A123" authorId="19" shapeId="0" xr:uid="{8F56A2A2-4732-4A4F-9F6B-E0E76CC4B26B}">
      <text>
        <t>[Threaded comment]
Your version of Excel allows you to read this threaded comment; however, any edits to it will get removed if the file is opened in a newer version of Excel. Learn more: https://go.microsoft.com/fwlink/?linkid=870924
Comment:
    Realized "Alpha".
(Realized Return - Rrf) - (Benchmark Return - Rfr)</t>
      </text>
    </comment>
    <comment ref="A126" authorId="20" shapeId="0" xr:uid="{C8775488-2D78-46D6-BBD7-AB778B14747E}">
      <text>
        <t>[Threaded comment]
Your version of Excel allows you to read this threaded comment; however, any edits to it will get removed if the file is opened in a newer version of Excel. Learn more: https://go.microsoft.com/fwlink/?linkid=870924
Comment:
    Helpful to have for MVO Inputs</t>
      </text>
    </comment>
    <comment ref="A130" authorId="21" shapeId="0" xr:uid="{2008787C-22BC-47E9-9430-1C0D7BB744BF}">
      <text>
        <t>[Threaded comment]
Your version of Excel allows you to read this threaded comment; however, any edits to it will get removed if the file is opened in a newer version of Excel. Learn more: https://go.microsoft.com/fwlink/?linkid=870924
Comment:
    Uses arithmatic avg monthly return as a proxy for "what you can expect to return in any given month".
We then geometrically annualize this to show "what would you earn in the year if you realized that average return in each month".</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tc={D424FE27-D7AB-46F3-997A-3BFE573B127C}</author>
    <author>tc={82826882-7A7E-4D5A-887E-8ADB853A5FEA}</author>
    <author>tc={379EC247-B3B0-48D7-85B4-E769232C17B7}</author>
    <author>tc={30AA4C01-0BDC-4944-BD5C-703F806899F6}</author>
    <author>tc={F3C04CF6-6E5F-4D23-8B85-097A8733D4B7}</author>
    <author>tc={57711011-A0B7-4A81-9438-656AFD6A88F4}</author>
    <author>tc={A585E4B9-88A3-47A4-A302-6B1C20AF2805}</author>
  </authors>
  <commentList>
    <comment ref="BC6" authorId="0" shapeId="0" xr:uid="{D424FE27-D7AB-46F3-997A-3BFE573B127C}">
      <text>
        <t>[Threaded comment]
Your version of Excel allows you to read this threaded comment; however, any edits to it will get removed if the file is opened in a newer version of Excel. Learn more: https://go.microsoft.com/fwlink/?linkid=870924
Comment:
    Insert Left</t>
      </text>
    </comment>
    <comment ref="A8" authorId="1" shapeId="0" xr:uid="{82826882-7A7E-4D5A-887E-8ADB853A5FEA}">
      <text>
        <t>[Threaded comment]
Your version of Excel allows you to read this threaded comment; however, any edits to it will get removed if the file is opened in a newer version of Excel. Learn more: https://go.microsoft.com/fwlink/?linkid=870924
Comment:
    Total Returns: not adjusted for Risk Free Rate</t>
      </text>
    </comment>
    <comment ref="A62" authorId="2" shapeId="0" xr:uid="{379EC247-B3B0-48D7-85B4-E769232C17B7}">
      <text>
        <t>[Threaded comment]
Your version of Excel allows you to read this threaded comment; however, any edits to it will get removed if the file is opened in a newer version of Excel. Learn more: https://go.microsoft.com/fwlink/?linkid=870924
Comment:
    Insert Above</t>
      </text>
    </comment>
    <comment ref="A65" authorId="3" shapeId="0" xr:uid="{30AA4C01-0BDC-4944-BD5C-703F806899F6}">
      <text>
        <t>[Threaded comment]
Your version of Excel allows you to read this threaded comment; however, any edits to it will get removed if the file is opened in a newer version of Excel. Learn more: https://go.microsoft.com/fwlink/?linkid=870924
Comment:
    "Simple" Alpha: not adjusted for Risk Free Rate</t>
      </text>
    </comment>
    <comment ref="A119" authorId="4" shapeId="0" xr:uid="{F3C04CF6-6E5F-4D23-8B85-097A8733D4B7}">
      <text>
        <t>[Threaded comment]
Your version of Excel allows you to read this threaded comment; however, any edits to it will get removed if the file is opened in a newer version of Excel. Learn more: https://go.microsoft.com/fwlink/?linkid=870924
Comment:
    Insert Above</t>
      </text>
    </comment>
    <comment ref="A122" authorId="5" shapeId="0" xr:uid="{57711011-A0B7-4A81-9438-656AFD6A88F4}">
      <text>
        <t>[Threaded comment]
Your version of Excel allows you to read this threaded comment; however, any edits to it will get removed if the file is opened in a newer version of Excel. Learn more: https://go.microsoft.com/fwlink/?linkid=870924
Comment:
    Total Returns: not adjusted for Risk Free Rate</t>
      </text>
    </comment>
    <comment ref="A176" authorId="6" shapeId="0" xr:uid="{A585E4B9-88A3-47A4-A302-6B1C20AF2805}">
      <text>
        <t>[Threaded comment]
Your version of Excel allows you to read this threaded comment; however, any edits to it will get removed if the file is opened in a newer version of Excel. Learn more: https://go.microsoft.com/fwlink/?linkid=870924
Comment:
    Insert Above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tc={AD42BCDA-C379-4B82-98BE-22CE0DE93912}</author>
    <author>tc={FAC18CF1-5D66-4635-976D-CFDD7E747AAD}</author>
    <author>tc={CA9F29D5-BD72-4DBF-89FB-FF25F1F15FE8}</author>
    <author>tc={D2A485C4-DEC9-4E12-8AC5-6CD73161D0AD}</author>
    <author>tc={A6F7DCA2-F348-4FBB-B5E8-2DFEFCE5A7F7}</author>
    <author>Nick Douglas</author>
    <author>tc={6DB64C8B-B455-47EC-89B8-57CF822B556E}</author>
    <author>tc={A4CFC006-EF72-46E7-8A82-57055E1BD911}</author>
    <author>tc={9CB2AB79-5E0E-4CB3-A29E-F1A73331475F}</author>
    <author>tc={7F70A276-11A4-41F8-86B9-98EAC43AC02B}</author>
    <author>tc={D5AEA58C-D7DB-4F41-B6CB-A4D26F332015}</author>
    <author>tc={84C49450-CAE5-4E18-A318-C20F52E51400}</author>
    <author>tc={7229FB4C-ECB5-4D8B-86C0-A61549471311}</author>
    <author>tc={1B9D17F9-1D6A-49B1-A58B-F5A8570293DE}</author>
    <author>tc={138D016F-954C-4C7A-B8D0-2FF0C94A533B}</author>
    <author>tc={345A9762-1A2E-4196-94AA-E99E52AFEF3E}</author>
    <author>tc={E8EB5D1F-0368-45A1-8881-F76948C34201}</author>
    <author>tc={FE09C4A2-5DE2-416D-B00E-2AE637A365CB}</author>
    <author>tc={D55DD41A-2B74-40F8-8036-397BC8DF50D3}</author>
    <author>tc={AE77D87E-6273-46EB-905B-D5970852DC6E}</author>
  </authors>
  <commentList>
    <comment ref="O4" authorId="0" shapeId="0" xr:uid="{AD42BCDA-C379-4B82-98BE-22CE0DE93912}">
      <text>
        <t>[Threaded comment]
Your version of Excel allows you to read this threaded comment; however, any edits to it will get removed if the file is opened in a newer version of Excel. Learn more: https://go.microsoft.com/fwlink/?linkid=870924
Comment:
    3 Year Regression vs. Russell 3000</t>
      </text>
    </comment>
    <comment ref="P4" authorId="1" shapeId="0" xr:uid="{FAC18CF1-5D66-4635-976D-CFDD7E747AAD}">
      <text>
        <t>[Threaded comment]
Your version of Excel allows you to read this threaded comment; however, any edits to it will get removed if the file is opened in a newer version of Excel. Learn more: https://go.microsoft.com/fwlink/?linkid=870924
Comment:
    Pulled via Excel Add-In
Unknown Index, Freq, or Time Range</t>
      </text>
    </comment>
    <comment ref="AY4" authorId="2" shapeId="0" xr:uid="{CA9F29D5-BD72-4DBF-89FB-FF25F1F15FE8}">
      <text>
        <t>[Threaded comment]
Your version of Excel allows you to read this threaded comment; however, any edits to it will get removed if the file is opened in a newer version of Excel. Learn more: https://go.microsoft.com/fwlink/?linkid=870924
Comment:
    Pulled directly from brokerage statement.</t>
      </text>
    </comment>
    <comment ref="Z5" authorId="3" shapeId="0" xr:uid="{D2A485C4-DEC9-4E12-8AC5-6CD73161D0AD}">
      <text>
        <t>[Threaded comment]
Your version of Excel allows you to read this threaded comment; however, any edits to it will get removed if the file is opened in a newer version of Excel. Learn more: https://go.microsoft.com/fwlink/?linkid=870924
Comment:
    Ex-ETFs</t>
      </text>
    </comment>
    <comment ref="AB5" authorId="4" shapeId="0" xr:uid="{A6F7DCA2-F348-4FBB-B5E8-2DFEFCE5A7F7}">
      <text>
        <t>[Threaded comment]
Your version of Excel allows you to read this threaded comment; however, any edits to it will get removed if the file is opened in a newer version of Excel. Learn more: https://go.microsoft.com/fwlink/?linkid=870924
Comment:
    Ex-ETFs</t>
      </text>
    </comment>
    <comment ref="BJ5" authorId="5" shapeId="0" xr:uid="{1F35BA60-DE40-4CBD-9424-5490314DF11F}">
      <text>
        <r>
          <rPr>
            <b/>
            <sz val="9"/>
            <color indexed="81"/>
            <rFont val="Tahoma"/>
            <family val="2"/>
          </rPr>
          <t>Nick Douglas:</t>
        </r>
        <r>
          <rPr>
            <sz val="9"/>
            <color indexed="81"/>
            <rFont val="Tahoma"/>
            <family val="2"/>
          </rPr>
          <t xml:space="preserve">
=SUMPRODUCT(Current_Weight,Implied_Price_Return)/SUM(IF(ISNUMBER(Target_Price),Current_Weight,"NA"))</t>
        </r>
      </text>
    </comment>
    <comment ref="D6" authorId="6" shapeId="0" xr:uid="{6DB64C8B-B455-47EC-89B8-57CF822B556E}">
      <text>
        <t>[Threaded comment]
Your version of Excel allows you to read this threaded comment; however, any edits to it will get removed if the file is opened in a newer version of Excel. Learn more: https://go.microsoft.com/fwlink/?linkid=870924
Comment:
    As of March 29
Reply:
    As of April 8, 2024
Reply:
    Rough estimate to account for transactions executed in April. 
Reply:
    As of August 16,2024</t>
      </text>
    </comment>
    <comment ref="K6" authorId="7" shapeId="0" xr:uid="{A4CFC006-EF72-46E7-8A82-57055E1BD911}">
      <text>
        <t>[Threaded comment]
Your version of Excel allows you to read this threaded comment; however, any edits to it will get removed if the file is opened in a newer version of Excel. Learn more: https://go.microsoft.com/fwlink/?linkid=870924
Comment:
    DO NOT TOUCH</t>
      </text>
    </comment>
    <comment ref="AZ13" authorId="8" shapeId="0" xr:uid="{9CB2AB79-5E0E-4CB3-A29E-F1A73331475F}">
      <text>
        <t xml:space="preserve">[Threaded comment]
Your version of Excel allows you to read this threaded comment; however, any edits to it will get removed if the file is opened in a newer version of Excel. Learn more: https://go.microsoft.com/fwlink/?linkid=870924
Comment:
    New Target Price 2024
</t>
      </text>
    </comment>
    <comment ref="AZ19" authorId="9" shapeId="0" xr:uid="{7F70A276-11A4-41F8-86B9-98EAC43AC02B}">
      <text>
        <t>[Threaded comment]
Your version of Excel allows you to read this threaded comment; however, any edits to it will get removed if the file is opened in a newer version of Excel. Learn more: https://go.microsoft.com/fwlink/?linkid=870924
Comment:
    New Target Price 2024</t>
      </text>
    </comment>
    <comment ref="AZ20" authorId="10" shapeId="0" xr:uid="{D5AEA58C-D7DB-4F41-B6CB-A4D26F332015}">
      <text>
        <t>[Threaded comment]
Your version of Excel allows you to read this threaded comment; however, any edits to it will get removed if the file is opened in a newer version of Excel. Learn more: https://go.microsoft.com/fwlink/?linkid=870924
Comment:
    New Target Price 2024
Reply:
    11-14</t>
      </text>
    </comment>
    <comment ref="AZ23" authorId="11" shapeId="0" xr:uid="{84C49450-CAE5-4E18-A318-C20F52E51400}">
      <text>
        <t>[Threaded comment]
Your version of Excel allows you to read this threaded comment; however, any edits to it will get removed if the file is opened in a newer version of Excel. Learn more: https://go.microsoft.com/fwlink/?linkid=870924
Comment:
    Updated Summer 2022.</t>
      </text>
    </comment>
    <comment ref="AZ27" authorId="12" shapeId="0" xr:uid="{7229FB4C-ECB5-4D8B-86C0-A61549471311}">
      <text>
        <t>[Threaded comment]
Your version of Excel allows you to read this threaded comment; however, any edits to it will get removed if the file is opened in a newer version of Excel. Learn more: https://go.microsoft.com/fwlink/?linkid=870924
Comment:
    New Target Price 2024
Reply:
    revised 11-14</t>
      </text>
    </comment>
    <comment ref="AZ28" authorId="13" shapeId="0" xr:uid="{1B9D17F9-1D6A-49B1-A58B-F5A8570293DE}">
      <text>
        <t>[Threaded comment]
Your version of Excel allows you to read this threaded comment; however, any edits to it will get removed if the file is opened in a newer version of Excel. Learn more: https://go.microsoft.com/fwlink/?linkid=870924
Comment:
    New Target Price 2024
Reply:
    Revision based on ANR reports</t>
      </text>
    </comment>
    <comment ref="AZ30" authorId="14" shapeId="0" xr:uid="{138D016F-954C-4C7A-B8D0-2FF0C94A533B}">
      <text>
        <t>[Threaded comment]
Your version of Excel allows you to read this threaded comment; however, any edits to it will get removed if the file is opened in a newer version of Excel. Learn more: https://go.microsoft.com/fwlink/?linkid=870924
Comment:
    New Target Price 2024
Reply:
    revised 11-14</t>
      </text>
    </comment>
    <comment ref="AZ31" authorId="15" shapeId="0" xr:uid="{345A9762-1A2E-4196-94AA-E99E52AFEF3E}">
      <text>
        <t>[Threaded comment]
Your version of Excel allows you to read this threaded comment; however, any edits to it will get removed if the file is opened in a newer version of Excel. Learn more: https://go.microsoft.com/fwlink/?linkid=870924
Comment:
    New Target Price 2024</t>
      </text>
    </comment>
    <comment ref="AZ32" authorId="16" shapeId="0" xr:uid="{E8EB5D1F-0368-45A1-8881-F76948C34201}">
      <text>
        <t>[Threaded comment]
Your version of Excel allows you to read this threaded comment; however, any edits to it will get removed if the file is opened in a newer version of Excel. Learn more: https://go.microsoft.com/fwlink/?linkid=870924
Comment:
    New Target Price 2024</t>
      </text>
    </comment>
    <comment ref="AZ37" authorId="17" shapeId="0" xr:uid="{FE09C4A2-5DE2-416D-B00E-2AE637A365CB}">
      <text>
        <t>[Threaded comment]
Your version of Excel allows you to read this threaded comment; however, any edits to it will get removed if the file is opened in a newer version of Excel. Learn more: https://go.microsoft.com/fwlink/?linkid=870924
Comment:
    New Target Price 2024</t>
      </text>
    </comment>
    <comment ref="AZ38" authorId="18" shapeId="0" xr:uid="{D55DD41A-2B74-40F8-8036-397BC8DF50D3}">
      <text>
        <t>[Threaded comment]
Your version of Excel allows you to read this threaded comment; however, any edits to it will get removed if the file is opened in a newer version of Excel. Learn more: https://go.microsoft.com/fwlink/?linkid=870924
Comment:
    revised 11-14</t>
      </text>
    </comment>
    <comment ref="AZ40" authorId="19" shapeId="0" xr:uid="{AE77D87E-6273-46EB-905B-D5970852DC6E}">
      <text>
        <t>[Threaded comment]
Your version of Excel allows you to read this threaded comment; however, any edits to it will get removed if the file is opened in a newer version of Excel. Learn more: https://go.microsoft.com/fwlink/?linkid=870924
Comment:
    revised 11-14</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tc={A3ABE552-CB8E-4B49-A087-90489AFE112B}</author>
    <author>tc={A0CCE32A-3FE0-45A2-95C6-7415571F6A05}</author>
    <author>tc={CCC52652-B83B-4B90-B29F-2E7F25594DDD}</author>
    <author>tc={CFEDD194-7B43-4544-B853-D5D3FA79BB70}</author>
    <author>tc={281648AA-FED9-4C74-9A39-7E35DA27526A}</author>
  </authors>
  <commentList>
    <comment ref="I6" authorId="0" shapeId="0" xr:uid="{A3ABE552-CB8E-4B49-A087-90489AFE112B}">
      <text>
        <t>[Threaded comment]
Your version of Excel allows you to read this threaded comment; however, any edits to it will get removed if the file is opened in a newer version of Excel. Learn more: https://go.microsoft.com/fwlink/?linkid=870924
Comment:
    Weight in Russell 3000 Index
AF OF: April 12 2024
(Note: Use IWV US ETF as a Proxy.)</t>
      </text>
    </comment>
    <comment ref="J6" authorId="1" shapeId="0" xr:uid="{A0CCE32A-3FE0-45A2-95C6-7415571F6A05}">
      <text>
        <t xml:space="preserve">[Threaded comment]
Your version of Excel allows you to read this threaded comment; however, any edits to it will get removed if the file is opened in a newer version of Excel. Learn more: https://go.microsoft.com/fwlink/?linkid=870924
Comment:
    This is the ideal value that should be held in each sector. This is more of guidance and not a firm requirement.  </t>
      </text>
    </comment>
    <comment ref="B48" authorId="2" shapeId="0" xr:uid="{CCC52652-B83B-4B90-B29F-2E7F25594DDD}">
      <text>
        <t>[Threaded comment]
Your version of Excel allows you to read this threaded comment; however, any edits to it will get removed if the file is opened in a newer version of Excel. Learn more: https://go.microsoft.com/fwlink/?linkid=870924
Comment:
    Update this cell to see the overall composition movement that needs to be made</t>
      </text>
    </comment>
    <comment ref="H54" authorId="3" shapeId="0" xr:uid="{CFEDD194-7B43-4544-B853-D5D3FA79BB70}">
      <text>
        <t>[Threaded comment]
Your version of Excel allows you to read this threaded comment; however, any edits to it will get removed if the file is opened in a newer version of Excel. Learn more: https://go.microsoft.com/fwlink/?linkid=870924
Comment:
    Weight in Russell 3000 Index
AF OF: April 12 2024
(Note: Use IWV US ETF as a Proxy.)</t>
      </text>
    </comment>
    <comment ref="I54" authorId="4" shapeId="0" xr:uid="{281648AA-FED9-4C74-9A39-7E35DA27526A}">
      <text>
        <t xml:space="preserve">[Threaded comment]
Your version of Excel allows you to read this threaded comment; however, any edits to it will get removed if the file is opened in a newer version of Excel. Learn more: https://go.microsoft.com/fwlink/?linkid=870924
Comment:
    This is the ideal value that should be held in each sector. This is more of guidance and not a firm requirement.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tc={BE3EBD57-4D94-4358-9876-1C4999C91795}</author>
    <author>tc={C471570A-85AB-4335-901B-8C66530E5F0C}</author>
    <author>tc={66AF64DA-1A30-4645-961D-F67F34236337}</author>
    <author>tc={707D84CE-44DA-4B12-BAC5-104793B5EBCA}</author>
    <author>tc={55425FD6-CCF8-4B43-8062-3FA083EF7202}</author>
    <author>tc={7ACB9BDC-CB8D-468B-9DC3-F3FB1B6807D8}</author>
  </authors>
  <commentList>
    <comment ref="N2" authorId="0" shapeId="0" xr:uid="{BE3EBD57-4D94-4358-9876-1C4999C91795}">
      <text>
        <t>[Threaded comment]
Your version of Excel allows you to read this threaded comment; however, any edits to it will get removed if the file is opened in a newer version of Excel. Learn more: https://go.microsoft.com/fwlink/?linkid=870924
Comment:
    Pulled directly from brokerage statement.</t>
      </text>
    </comment>
    <comment ref="O11" authorId="1" shapeId="0" xr:uid="{C471570A-85AB-4335-901B-8C66530E5F0C}">
      <text>
        <t>[Threaded comment]
Your version of Excel allows you to read this threaded comment; however, any edits to it will get removed if the file is opened in a newer version of Excel. Learn more: https://go.microsoft.com/fwlink/?linkid=870924
Comment:
    No target price, shares received as a spinoff from MRK.</t>
      </text>
    </comment>
    <comment ref="O14" authorId="2" shapeId="0" xr:uid="{66AF64DA-1A30-4645-961D-F67F34236337}">
      <text>
        <t>[Threaded comment]
Your version of Excel allows you to read this threaded comment; however, any edits to it will get removed if the file is opened in a newer version of Excel. Learn more: https://go.microsoft.com/fwlink/?linkid=870924
Comment:
    Was 255, downgraded Fall 2022</t>
      </text>
    </comment>
    <comment ref="O18" authorId="3" shapeId="0" xr:uid="{707D84CE-44DA-4B12-BAC5-104793B5EBCA}">
      <text>
        <t>[Threaded comment]
Your version of Excel allows you to read this threaded comment; however, any edits to it will get removed if the file is opened in a newer version of Excel. Learn more: https://go.microsoft.com/fwlink/?linkid=870924
Comment:
    Updated Oct 2022</t>
      </text>
    </comment>
    <comment ref="P43" authorId="4" shapeId="0" xr:uid="{55425FD6-CCF8-4B43-8062-3FA083EF7202}">
      <text>
        <t>[Threaded comment]
Your version of Excel allows you to read this threaded comment; however, any edits to it will get removed if the file is opened in a newer version of Excel. Learn more: https://go.microsoft.com/fwlink/?linkid=870924
Comment:
    Position cut in half to realize gains on April 13 2022
Accounting updated to reflect this.</t>
      </text>
    </comment>
    <comment ref="O62" authorId="5" shapeId="0" xr:uid="{7ACB9BDC-CB8D-468B-9DC3-F3FB1B6807D8}">
      <text>
        <t>[Threaded comment]
Your version of Excel allows you to read this threaded comment; however, any edits to it will get removed if the file is opened in a newer version of Excel. Learn more: https://go.microsoft.com/fwlink/?linkid=870924
Comment:
    New Target Price 2024</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9">
    <bk>
      <extLst>
        <ext uri="{3e2802c4-a4d2-4d8b-9148-e3be6c30e623}">
          <xlrd:rvb i="0"/>
        </ext>
      </extLst>
    </bk>
    <bk>
      <extLst>
        <ext uri="{3e2802c4-a4d2-4d8b-9148-e3be6c30e623}">
          <xlrd:rvb i="3"/>
        </ext>
      </extLst>
    </bk>
    <bk>
      <extLst>
        <ext uri="{3e2802c4-a4d2-4d8b-9148-e3be6c30e623}">
          <xlrd:rvb i="6"/>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61"/>
        </ext>
      </extLst>
    </bk>
    <bk>
      <extLst>
        <ext uri="{3e2802c4-a4d2-4d8b-9148-e3be6c30e623}">
          <xlrd:rvb i="64"/>
        </ext>
      </extLst>
    </bk>
    <bk>
      <extLst>
        <ext uri="{3e2802c4-a4d2-4d8b-9148-e3be6c30e623}">
          <xlrd:rvb i="67"/>
        </ext>
      </extLst>
    </bk>
    <bk>
      <extLst>
        <ext uri="{3e2802c4-a4d2-4d8b-9148-e3be6c30e623}">
          <xlrd:rvb i="70"/>
        </ext>
      </extLst>
    </bk>
    <bk>
      <extLst>
        <ext uri="{3e2802c4-a4d2-4d8b-9148-e3be6c30e623}">
          <xlrd:rvb i="73"/>
        </ext>
      </extLst>
    </bk>
    <bk>
      <extLst>
        <ext uri="{3e2802c4-a4d2-4d8b-9148-e3be6c30e623}">
          <xlrd:rvb i="76"/>
        </ext>
      </extLst>
    </bk>
    <bk>
      <extLst>
        <ext uri="{3e2802c4-a4d2-4d8b-9148-e3be6c30e623}">
          <xlrd:rvb i="79"/>
        </ext>
      </extLst>
    </bk>
    <bk>
      <extLst>
        <ext uri="{3e2802c4-a4d2-4d8b-9148-e3be6c30e623}">
          <xlrd:rvb i="82"/>
        </ext>
      </extLst>
    </bk>
    <bk>
      <extLst>
        <ext uri="{3e2802c4-a4d2-4d8b-9148-e3be6c30e623}">
          <xlrd:rvb i="85"/>
        </ext>
      </extLst>
    </bk>
    <bk>
      <extLst>
        <ext uri="{3e2802c4-a4d2-4d8b-9148-e3be6c30e623}">
          <xlrd:rvb i="88"/>
        </ext>
      </extLst>
    </bk>
    <bk>
      <extLst>
        <ext uri="{3e2802c4-a4d2-4d8b-9148-e3be6c30e623}">
          <xlrd:rvb i="91"/>
        </ext>
      </extLst>
    </bk>
    <bk>
      <extLst>
        <ext uri="{3e2802c4-a4d2-4d8b-9148-e3be6c30e623}">
          <xlrd:rvb i="94"/>
        </ext>
      </extLst>
    </bk>
    <bk>
      <extLst>
        <ext uri="{3e2802c4-a4d2-4d8b-9148-e3be6c30e623}">
          <xlrd:rvb i="97"/>
        </ext>
      </extLst>
    </bk>
    <bk>
      <extLst>
        <ext uri="{3e2802c4-a4d2-4d8b-9148-e3be6c30e623}">
          <xlrd:rvb i="100"/>
        </ext>
      </extLst>
    </bk>
    <bk>
      <extLst>
        <ext uri="{3e2802c4-a4d2-4d8b-9148-e3be6c30e623}">
          <xlrd:rvb i="103"/>
        </ext>
      </extLst>
    </bk>
    <bk>
      <extLst>
        <ext uri="{3e2802c4-a4d2-4d8b-9148-e3be6c30e623}">
          <xlrd:rvb i="106"/>
        </ext>
      </extLst>
    </bk>
    <bk>
      <extLst>
        <ext uri="{3e2802c4-a4d2-4d8b-9148-e3be6c30e623}">
          <xlrd:rvb i="109"/>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1"/>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7"/>
        </ext>
      </extLst>
    </bk>
    <bk>
      <extLst>
        <ext uri="{3e2802c4-a4d2-4d8b-9148-e3be6c30e623}">
          <xlrd:rvb i="260"/>
        </ext>
      </extLst>
    </bk>
    <bk>
      <extLst>
        <ext uri="{3e2802c4-a4d2-4d8b-9148-e3be6c30e623}">
          <xlrd:rvb i="263"/>
        </ext>
      </extLst>
    </bk>
    <bk>
      <extLst>
        <ext uri="{3e2802c4-a4d2-4d8b-9148-e3be6c30e623}">
          <xlrd:rvb i="269"/>
        </ext>
      </extLst>
    </bk>
    <bk>
      <extLst>
        <ext uri="{3e2802c4-a4d2-4d8b-9148-e3be6c30e623}">
          <xlrd:rvb i="272"/>
        </ext>
      </extLst>
    </bk>
    <bk>
      <extLst>
        <ext uri="{3e2802c4-a4d2-4d8b-9148-e3be6c30e623}">
          <xlrd:rvb i="275"/>
        </ext>
      </extLst>
    </bk>
    <bk>
      <extLst>
        <ext uri="{3e2802c4-a4d2-4d8b-9148-e3be6c30e623}">
          <xlrd:rvb i="278"/>
        </ext>
      </extLst>
    </bk>
    <bk>
      <extLst>
        <ext uri="{3e2802c4-a4d2-4d8b-9148-e3be6c30e623}">
          <xlrd:rvb i="281"/>
        </ext>
      </extLst>
    </bk>
    <bk>
      <extLst>
        <ext uri="{3e2802c4-a4d2-4d8b-9148-e3be6c30e623}">
          <xlrd:rvb i="284"/>
        </ext>
      </extLst>
    </bk>
    <bk>
      <extLst>
        <ext uri="{3e2802c4-a4d2-4d8b-9148-e3be6c30e623}">
          <xlrd:rvb i="287"/>
        </ext>
      </extLst>
    </bk>
    <bk>
      <extLst>
        <ext uri="{3e2802c4-a4d2-4d8b-9148-e3be6c30e623}">
          <xlrd:rvb i="293"/>
        </ext>
      </extLst>
    </bk>
    <bk>
      <extLst>
        <ext uri="{3e2802c4-a4d2-4d8b-9148-e3be6c30e623}">
          <xlrd:rvb i="296"/>
        </ext>
      </extLst>
    </bk>
    <bk>
      <extLst>
        <ext uri="{3e2802c4-a4d2-4d8b-9148-e3be6c30e623}">
          <xlrd:rvb i="299"/>
        </ext>
      </extLst>
    </bk>
    <bk>
      <extLst>
        <ext uri="{3e2802c4-a4d2-4d8b-9148-e3be6c30e623}">
          <xlrd:rvb i="302"/>
        </ext>
      </extLst>
    </bk>
    <bk>
      <extLst>
        <ext uri="{3e2802c4-a4d2-4d8b-9148-e3be6c30e623}">
          <xlrd:rvb i="305"/>
        </ext>
      </extLst>
    </bk>
    <bk>
      <extLst>
        <ext uri="{3e2802c4-a4d2-4d8b-9148-e3be6c30e623}">
          <xlrd:rvb i="308"/>
        </ext>
      </extLst>
    </bk>
    <bk>
      <extLst>
        <ext uri="{3e2802c4-a4d2-4d8b-9148-e3be6c30e623}">
          <xlrd:rvb i="311"/>
        </ext>
      </extLst>
    </bk>
    <bk>
      <extLst>
        <ext uri="{3e2802c4-a4d2-4d8b-9148-e3be6c30e623}">
          <xlrd:rvb i="314"/>
        </ext>
      </extLst>
    </bk>
    <bk>
      <extLst>
        <ext uri="{3e2802c4-a4d2-4d8b-9148-e3be6c30e623}">
          <xlrd:rvb i="317"/>
        </ext>
      </extLst>
    </bk>
    <bk>
      <extLst>
        <ext uri="{3e2802c4-a4d2-4d8b-9148-e3be6c30e623}">
          <xlrd:rvb i="320"/>
        </ext>
      </extLst>
    </bk>
    <bk>
      <extLst>
        <ext uri="{3e2802c4-a4d2-4d8b-9148-e3be6c30e623}">
          <xlrd:rvb i="323"/>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48"/>
        </ext>
      </extLst>
    </bk>
    <bk>
      <extLst>
        <ext uri="{3e2802c4-a4d2-4d8b-9148-e3be6c30e623}">
          <xlrd:rvb i="351"/>
        </ext>
      </extLst>
    </bk>
    <bk>
      <extLst>
        <ext uri="{3e2802c4-a4d2-4d8b-9148-e3be6c30e623}">
          <xlrd:rvb i="354"/>
        </ext>
      </extLst>
    </bk>
    <bk>
      <extLst>
        <ext uri="{3e2802c4-a4d2-4d8b-9148-e3be6c30e623}">
          <xlrd:rvb i="357"/>
        </ext>
      </extLst>
    </bk>
  </futureMetadata>
  <cellMetadata count="1">
    <bk>
      <rc t="1" v="0"/>
    </bk>
  </cellMetadata>
  <valueMetadata count="11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valueMetadata>
</metadata>
</file>

<file path=xl/sharedStrings.xml><?xml version="1.0" encoding="utf-8"?>
<sst xmlns="http://schemas.openxmlformats.org/spreadsheetml/2006/main" count="1874" uniqueCount="525">
  <si>
    <t>Sectors</t>
  </si>
  <si>
    <t>Super Sector</t>
  </si>
  <si>
    <t>Cluster</t>
  </si>
  <si>
    <t>Weight in Index</t>
  </si>
  <si>
    <t>Russell 3000 Sector Betas</t>
  </si>
  <si>
    <t>Russell 3000 Sector Indexes</t>
  </si>
  <si>
    <t>Sector Managers</t>
  </si>
  <si>
    <t>Basic Materials</t>
  </si>
  <si>
    <t>Cyclical</t>
  </si>
  <si>
    <t>Cluster_2</t>
  </si>
  <si>
    <t>RGUSM Index</t>
  </si>
  <si>
    <t>Hari Ghatole, Sushanth Meka</t>
  </si>
  <si>
    <t>Consumer Discretionary</t>
  </si>
  <si>
    <t>Cluster_1</t>
  </si>
  <si>
    <t>RGUSD Index</t>
  </si>
  <si>
    <t>Vatsal Shah, Prasad Kad</t>
  </si>
  <si>
    <t>Energy</t>
  </si>
  <si>
    <t>RGUSE Index</t>
  </si>
  <si>
    <t>Financial Services</t>
  </si>
  <si>
    <t>RGUSF Index</t>
  </si>
  <si>
    <t>Industrials</t>
  </si>
  <si>
    <t>RGUSP Index</t>
  </si>
  <si>
    <t>Real Estate</t>
  </si>
  <si>
    <t>RGUSF06 Index</t>
  </si>
  <si>
    <t>Communication Services</t>
  </si>
  <si>
    <t>Sensitive</t>
  </si>
  <si>
    <t>Cluster_3</t>
  </si>
  <si>
    <t>RGUSUUT Index</t>
  </si>
  <si>
    <t>Ruchita Katpal, Bhavana Murthy</t>
  </si>
  <si>
    <t>Information Technology</t>
  </si>
  <si>
    <t>RGUST Index</t>
  </si>
  <si>
    <t>Consumer Staples</t>
  </si>
  <si>
    <t>Defensive</t>
  </si>
  <si>
    <t>RGUSS Index</t>
  </si>
  <si>
    <t>Healthcare</t>
  </si>
  <si>
    <t>RGUSH Index</t>
  </si>
  <si>
    <t>Utilities</t>
  </si>
  <si>
    <t>RGUSUT Index</t>
  </si>
  <si>
    <t>Cluster Manager</t>
  </si>
  <si>
    <t>Mekko Weight Options</t>
  </si>
  <si>
    <t>Holdings Data Reconciled as of:</t>
  </si>
  <si>
    <t>Ticker ID</t>
  </si>
  <si>
    <t>Name</t>
  </si>
  <si>
    <t>Shares Owned</t>
  </si>
  <si>
    <t>Total Cost Basis</t>
  </si>
  <si>
    <t>Equities</t>
  </si>
  <si>
    <t>ACLS</t>
  </si>
  <si>
    <t>SAN</t>
  </si>
  <si>
    <t>CSCO</t>
  </si>
  <si>
    <t>CMCSA</t>
  </si>
  <si>
    <t>CVS</t>
  </si>
  <si>
    <t>DUK</t>
  </si>
  <si>
    <t>HON</t>
  </si>
  <si>
    <t>JCI</t>
  </si>
  <si>
    <t>KEYS</t>
  </si>
  <si>
    <t>LMT</t>
  </si>
  <si>
    <t>MP</t>
  </si>
  <si>
    <t>MSFT</t>
  </si>
  <si>
    <t>NEM</t>
  </si>
  <si>
    <t>PM</t>
  </si>
  <si>
    <t>CRM</t>
  </si>
  <si>
    <t>SLB</t>
  </si>
  <si>
    <t>TJX</t>
  </si>
  <si>
    <t>TMUS</t>
  </si>
  <si>
    <t>UNH</t>
  </si>
  <si>
    <t>KMI</t>
  </si>
  <si>
    <t>REGN</t>
  </si>
  <si>
    <t>GEN</t>
  </si>
  <si>
    <t>TXT</t>
  </si>
  <si>
    <t>AWK</t>
  </si>
  <si>
    <t>NLOP</t>
  </si>
  <si>
    <t>HSY</t>
  </si>
  <si>
    <t>KO</t>
  </si>
  <si>
    <t>V</t>
  </si>
  <si>
    <t>HWM</t>
  </si>
  <si>
    <t>MTH</t>
  </si>
  <si>
    <t>EOG</t>
  </si>
  <si>
    <t>LULU</t>
  </si>
  <si>
    <t>SYK</t>
  </si>
  <si>
    <t>ABT</t>
  </si>
  <si>
    <t>EHC</t>
  </si>
  <si>
    <t>WPC</t>
  </si>
  <si>
    <t>ETFs / Index Funds</t>
  </si>
  <si>
    <t>VDC</t>
  </si>
  <si>
    <t>VDE</t>
  </si>
  <si>
    <t>VHT</t>
  </si>
  <si>
    <t>VGT</t>
  </si>
  <si>
    <t>VAW</t>
  </si>
  <si>
    <t>VPU</t>
  </si>
  <si>
    <t>VCR</t>
  </si>
  <si>
    <t>VFH</t>
  </si>
  <si>
    <t>VIS</t>
  </si>
  <si>
    <t>VTHR</t>
  </si>
  <si>
    <t>VNQ</t>
  </si>
  <si>
    <t>Old Positions (No Longer on Statements)</t>
  </si>
  <si>
    <t>BIDU</t>
  </si>
  <si>
    <t>GOOG</t>
  </si>
  <si>
    <t>HSC</t>
  </si>
  <si>
    <t>LRCX</t>
  </si>
  <si>
    <t>PKI</t>
  </si>
  <si>
    <t>SHW</t>
  </si>
  <si>
    <t>ADP</t>
  </si>
  <si>
    <t>DLR</t>
  </si>
  <si>
    <t>OGN</t>
  </si>
  <si>
    <t>SO</t>
  </si>
  <si>
    <t>CMC</t>
  </si>
  <si>
    <t>GNRC</t>
  </si>
  <si>
    <t>AMN</t>
  </si>
  <si>
    <t>MATX</t>
  </si>
  <si>
    <t>PJT</t>
  </si>
  <si>
    <t>GOOGL</t>
  </si>
  <si>
    <t>AMZN</t>
  </si>
  <si>
    <t>BALL</t>
  </si>
  <si>
    <t>BX</t>
  </si>
  <si>
    <t>F</t>
  </si>
  <si>
    <t>VRTX</t>
  </si>
  <si>
    <t>SONY</t>
  </si>
  <si>
    <t>AAPL</t>
  </si>
  <si>
    <t>COST</t>
  </si>
  <si>
    <t>DG</t>
  </si>
  <si>
    <t>NKE</t>
  </si>
  <si>
    <t>NVDA</t>
  </si>
  <si>
    <t>ORCL</t>
  </si>
  <si>
    <t>PEP</t>
  </si>
  <si>
    <t>PG</t>
  </si>
  <si>
    <t>AMD</t>
  </si>
  <si>
    <t>SQ</t>
  </si>
  <si>
    <t>HBAN</t>
  </si>
  <si>
    <t>ANET</t>
  </si>
  <si>
    <t>ATI</t>
  </si>
  <si>
    <t>EVR</t>
  </si>
  <si>
    <t>EQNR</t>
  </si>
  <si>
    <t>DIS</t>
  </si>
  <si>
    <t>LIN</t>
  </si>
  <si>
    <t>PANW</t>
  </si>
  <si>
    <t>CVX</t>
  </si>
  <si>
    <t>PDD</t>
  </si>
  <si>
    <t>VEEV</t>
  </si>
  <si>
    <t>WM</t>
  </si>
  <si>
    <t>WMT</t>
  </si>
  <si>
    <t>CRL</t>
  </si>
  <si>
    <t>CAT</t>
  </si>
  <si>
    <t>GM</t>
  </si>
  <si>
    <t>360 HUNTINGTON FUND</t>
  </si>
  <si>
    <t>Portfolio Breakdown</t>
  </si>
  <si>
    <t>CURRENT PORTFOLIO</t>
  </si>
  <si>
    <t>Stock</t>
  </si>
  <si>
    <t>ETF</t>
  </si>
  <si>
    <t>No.of Stocks Currently Held</t>
  </si>
  <si>
    <t>No.of ETF Currently Held</t>
  </si>
  <si>
    <t>Value $ in Stocks</t>
  </si>
  <si>
    <t>Value $ in ETF</t>
  </si>
  <si>
    <t>NAV $</t>
  </si>
  <si>
    <t>Beta Contributin of Sector</t>
  </si>
  <si>
    <t>% of Portfolio</t>
  </si>
  <si>
    <t>Cash</t>
  </si>
  <si>
    <t>TOTAL</t>
  </si>
  <si>
    <t>Check</t>
  </si>
  <si>
    <t>SECTOR</t>
  </si>
  <si>
    <t>Ticker</t>
  </si>
  <si>
    <t xml:space="preserve"> Stock Name</t>
  </si>
  <si>
    <t>TARGET PRICE</t>
  </si>
  <si>
    <t>90% Alert</t>
  </si>
  <si>
    <t>ALERT</t>
  </si>
  <si>
    <t>Current Share Price</t>
  </si>
  <si>
    <t>Target Price</t>
  </si>
  <si>
    <t>Effective Purchase Price</t>
  </si>
  <si>
    <t>Current Position Value</t>
  </si>
  <si>
    <t>% of Sector</t>
  </si>
  <si>
    <t>Beta</t>
  </si>
  <si>
    <t>Beta Contribution Sector</t>
  </si>
  <si>
    <t>Beta Contribution Portfolio</t>
  </si>
  <si>
    <t>Sharpe Ratio</t>
  </si>
  <si>
    <t>Return to Volatility Ratio</t>
  </si>
  <si>
    <t>Sortino Ratio</t>
  </si>
  <si>
    <t>Information Ratio</t>
  </si>
  <si>
    <t>Alpha: Total Return</t>
  </si>
  <si>
    <t>Alpha: Excess Return</t>
  </si>
  <si>
    <t>Security Type</t>
  </si>
  <si>
    <t>Units Held</t>
  </si>
  <si>
    <t>Purchase Value</t>
  </si>
  <si>
    <t>Unrealized Porfit</t>
  </si>
  <si>
    <t xml:space="preserve">Sub-Total </t>
  </si>
  <si>
    <t>Date Range Inputs</t>
  </si>
  <si>
    <t>Applied</t>
  </si>
  <si>
    <t>Override</t>
  </si>
  <si>
    <t>Start Date</t>
  </si>
  <si>
    <t>Stress Threshold:</t>
  </si>
  <si>
    <t>End Date</t>
  </si>
  <si>
    <r>
      <t xml:space="preserve">Data Streams </t>
    </r>
    <r>
      <rPr>
        <b/>
        <sz val="10"/>
        <color theme="0"/>
        <rFont val="Calibri"/>
        <family val="2"/>
      </rPr>
      <t>→</t>
    </r>
    <r>
      <rPr>
        <b/>
        <sz val="10"/>
        <color theme="0"/>
        <rFont val="Calibri"/>
        <family val="2"/>
        <scheme val="minor"/>
      </rPr>
      <t xml:space="preserve">
Data Fields </t>
    </r>
    <r>
      <rPr>
        <b/>
        <sz val="10"/>
        <color theme="0"/>
        <rFont val="Calibri"/>
        <family val="2"/>
      </rPr>
      <t>↓</t>
    </r>
  </si>
  <si>
    <t>Inputs</t>
  </si>
  <si>
    <t>360HF</t>
  </si>
  <si>
    <t>Russell 3000</t>
  </si>
  <si>
    <t>VOX</t>
  </si>
  <si>
    <t>MRK</t>
  </si>
  <si>
    <t>JPM</t>
  </si>
  <si>
    <t>ISRG</t>
  </si>
  <si>
    <t>MKTX</t>
  </si>
  <si>
    <t>AMKR</t>
  </si>
  <si>
    <t>FIX</t>
  </si>
  <si>
    <t>GPK</t>
  </si>
  <si>
    <t>QRVO</t>
  </si>
  <si>
    <t>OSK</t>
  </si>
  <si>
    <t>END</t>
  </si>
  <si>
    <t>First Data Point</t>
  </si>
  <si>
    <t>Last Data Point</t>
  </si>
  <si>
    <t># Periods</t>
  </si>
  <si>
    <t>Returns</t>
  </si>
  <si>
    <t>Cumulative Return</t>
  </si>
  <si>
    <t>Annualized Return</t>
  </si>
  <si>
    <t>Monthly Average Return</t>
  </si>
  <si>
    <t>Quarter to Date</t>
  </si>
  <si>
    <t>Year to Date</t>
  </si>
  <si>
    <t>Historical Annual Returns</t>
  </si>
  <si>
    <t>Risk Data</t>
  </si>
  <si>
    <t>Total Volatility</t>
  </si>
  <si>
    <t>Market Benchmark Assigned</t>
  </si>
  <si>
    <t>Risk Free Rate Assigned</t>
  </si>
  <si>
    <r>
      <t xml:space="preserve">Beta: </t>
    </r>
    <r>
      <rPr>
        <b/>
        <u/>
        <sz val="9"/>
        <color theme="1"/>
        <rFont val="Calibri"/>
        <family val="2"/>
        <scheme val="minor"/>
      </rPr>
      <t>Total</t>
    </r>
    <r>
      <rPr>
        <b/>
        <sz val="9"/>
        <color theme="1"/>
        <rFont val="Calibri"/>
        <family val="2"/>
        <scheme val="minor"/>
      </rPr>
      <t xml:space="preserve"> Return</t>
    </r>
  </si>
  <si>
    <r>
      <rPr>
        <b/>
        <sz val="9"/>
        <color rgb="FFFF0000"/>
        <rFont val="Calibri"/>
        <family val="2"/>
        <scheme val="minor"/>
      </rPr>
      <t>Stress</t>
    </r>
    <r>
      <rPr>
        <b/>
        <sz val="9"/>
        <color theme="1"/>
        <rFont val="Calibri"/>
        <family val="2"/>
        <scheme val="minor"/>
      </rPr>
      <t xml:space="preserve"> Beta: </t>
    </r>
    <r>
      <rPr>
        <b/>
        <u/>
        <sz val="9"/>
        <color theme="1"/>
        <rFont val="Calibri"/>
        <family val="2"/>
        <scheme val="minor"/>
      </rPr>
      <t>Total</t>
    </r>
    <r>
      <rPr>
        <b/>
        <sz val="9"/>
        <color theme="1"/>
        <rFont val="Calibri"/>
        <family val="2"/>
        <scheme val="minor"/>
      </rPr>
      <t xml:space="preserve"> Return</t>
    </r>
  </si>
  <si>
    <r>
      <t xml:space="preserve">Beta: </t>
    </r>
    <r>
      <rPr>
        <b/>
        <u/>
        <sz val="9"/>
        <color theme="1"/>
        <rFont val="Calibri"/>
        <family val="2"/>
        <scheme val="minor"/>
      </rPr>
      <t>Excess</t>
    </r>
    <r>
      <rPr>
        <b/>
        <sz val="9"/>
        <color theme="1"/>
        <rFont val="Calibri"/>
        <family val="2"/>
        <scheme val="minor"/>
      </rPr>
      <t xml:space="preserve"> Return</t>
    </r>
  </si>
  <si>
    <r>
      <rPr>
        <b/>
        <sz val="9"/>
        <color rgb="FFFF0000"/>
        <rFont val="Calibri"/>
        <family val="2"/>
        <scheme val="minor"/>
      </rPr>
      <t>Stress</t>
    </r>
    <r>
      <rPr>
        <b/>
        <sz val="9"/>
        <color theme="1"/>
        <rFont val="Calibri"/>
        <family val="2"/>
        <scheme val="minor"/>
      </rPr>
      <t xml:space="preserve"> Beta: </t>
    </r>
    <r>
      <rPr>
        <b/>
        <u/>
        <sz val="9"/>
        <color theme="1"/>
        <rFont val="Calibri"/>
        <family val="2"/>
        <scheme val="minor"/>
      </rPr>
      <t>Excess</t>
    </r>
    <r>
      <rPr>
        <b/>
        <sz val="9"/>
        <color theme="1"/>
        <rFont val="Calibri"/>
        <family val="2"/>
        <scheme val="minor"/>
      </rPr>
      <t xml:space="preserve"> Return</t>
    </r>
  </si>
  <si>
    <t>Excess Volatility</t>
  </si>
  <si>
    <t>Alpha Volatility</t>
  </si>
  <si>
    <t>Tracking Error</t>
  </si>
  <si>
    <t>Downside Volatility</t>
  </si>
  <si>
    <r>
      <t xml:space="preserve">Alpha: </t>
    </r>
    <r>
      <rPr>
        <b/>
        <u/>
        <sz val="9"/>
        <color theme="1"/>
        <rFont val="Calibri"/>
        <family val="2"/>
        <scheme val="minor"/>
      </rPr>
      <t>Total</t>
    </r>
    <r>
      <rPr>
        <b/>
        <sz val="9"/>
        <color theme="1"/>
        <rFont val="Calibri"/>
        <family val="2"/>
        <scheme val="minor"/>
      </rPr>
      <t xml:space="preserve"> Return</t>
    </r>
  </si>
  <si>
    <r>
      <t xml:space="preserve">Alpha: </t>
    </r>
    <r>
      <rPr>
        <b/>
        <u/>
        <sz val="9"/>
        <color theme="1"/>
        <rFont val="Calibri"/>
        <family val="2"/>
        <scheme val="minor"/>
      </rPr>
      <t>Excess</t>
    </r>
    <r>
      <rPr>
        <b/>
        <sz val="9"/>
        <color theme="1"/>
        <rFont val="Calibri"/>
        <family val="2"/>
        <scheme val="minor"/>
      </rPr>
      <t xml:space="preserve"> Return</t>
    </r>
  </si>
  <si>
    <t>Excess Return</t>
  </si>
  <si>
    <t>Benchmark Return</t>
  </si>
  <si>
    <t>Benchmark Excess Return</t>
  </si>
  <si>
    <t>Active Return</t>
  </si>
  <si>
    <t>Active Return (Cumulative)</t>
  </si>
  <si>
    <t>Cumulative (Arithmetic)</t>
  </si>
  <si>
    <t>Annualized (Arithmetic)</t>
  </si>
  <si>
    <t>Monthly Average (Arithmetic)</t>
  </si>
  <si>
    <t>Annualized*^</t>
  </si>
  <si>
    <t>Monthly Performance Data</t>
  </si>
  <si>
    <t>End</t>
  </si>
  <si>
    <t>Matrix Dashboard</t>
  </si>
  <si>
    <t>Input Data</t>
  </si>
  <si>
    <t>Covariance Matrix: Total Returns</t>
  </si>
  <si>
    <t>Covariance Matrix: Alpha Streams</t>
  </si>
  <si>
    <t>Covariance Matrix: Stress Scenario</t>
  </si>
  <si>
    <t>Date</t>
  </si>
  <si>
    <t>Portfolio NAV</t>
  </si>
  <si>
    <t>H4sIAAAAAAAEAM2QvU7DMBSF0wZEEDyEdyIrDS2lQxYCAokORYlYqqo41hWx6tjBP0jpY/DCYEcpDCyM3MH32tL57vEJRkEQfLry3df52B1PK2ZofSPlDpVdCxotWaWI6mL0DEozKbI0SVOc4gQnMcotN1ZBJsAaRXiMVrbijD5CV8odiExYzo89v/jGbnvsdsDiAhQjnO1JxSEntIbfLxelbJfwDry/3TJqnA2nDR33ZHAV5bJpiQIVPRBdF2wPQRhEH6Oi0wYanEvOoddpfA/CbaCHfvdm3TbTHQAvk/V6UBVGMfEao0ZTqTirfjKY+u//JYBqPiczOruaLC6nkFwvNptoPMR9Gg7DkR/+o1Vv7uwLQAeIKycCAAA=</t>
  </si>
  <si>
    <t>Position Data vs. Custodian Reconciled as of:</t>
  </si>
  <si>
    <t>Security Identification</t>
  </si>
  <si>
    <t>Shares</t>
  </si>
  <si>
    <t>Opening Values</t>
  </si>
  <si>
    <t>Current Positioning</t>
  </si>
  <si>
    <t>Actions &amp; Implication</t>
  </si>
  <si>
    <t>Performance</t>
  </si>
  <si>
    <t>Risk Characteristics (Current / Post-Action)</t>
  </si>
  <si>
    <t>Risk Contribution</t>
  </si>
  <si>
    <t>Valuation Characteristics</t>
  </si>
  <si>
    <t>General Trading Characteristics</t>
  </si>
  <si>
    <t>Qualitative Toggles</t>
  </si>
  <si>
    <t>Sector Exposure</t>
  </si>
  <si>
    <t>Purchase &amp; Sale Data</t>
  </si>
  <si>
    <t>Holding Period Return</t>
  </si>
  <si>
    <t>Price Triggers</t>
  </si>
  <si>
    <t>Implied Returns</t>
  </si>
  <si>
    <t>ESG Information</t>
  </si>
  <si>
    <t>Coverage</t>
  </si>
  <si>
    <t>Stock Code (Excel LookUp)</t>
  </si>
  <si>
    <t>Day Opening Position Value</t>
  </si>
  <si>
    <t>Day Open Weight</t>
  </si>
  <si>
    <t>Current Weight</t>
  </si>
  <si>
    <t>Current Rank</t>
  </si>
  <si>
    <t>Proposed Action(s)</t>
  </si>
  <si>
    <t>Post-Action Positon Value</t>
  </si>
  <si>
    <t>Post-Action Weight</t>
  </si>
  <si>
    <t>Today % Change</t>
  </si>
  <si>
    <t>"General" Beta</t>
  </si>
  <si>
    <t>Stress Beta</t>
  </si>
  <si>
    <t>Beta Contribution</t>
  </si>
  <si>
    <t>Volatility Contribution</t>
  </si>
  <si>
    <t>Alpha Vol Contribution</t>
  </si>
  <si>
    <t>Beta Contribution (Post-Action)</t>
  </si>
  <si>
    <t>Volatility Contribution (Post-Action)</t>
  </si>
  <si>
    <t>Alpha Vol Contribution (Post-Action)</t>
  </si>
  <si>
    <t>P/E Ratio</t>
  </si>
  <si>
    <r>
      <t xml:space="preserve">Implied Earnings
</t>
    </r>
    <r>
      <rPr>
        <b/>
        <i/>
        <sz val="11"/>
        <color theme="0"/>
        <rFont val="Calibri"/>
        <family val="2"/>
        <scheme val="minor"/>
      </rPr>
      <t>(per Share)</t>
    </r>
  </si>
  <si>
    <t>Earnings Yield</t>
  </si>
  <si>
    <t>52-Week Low</t>
  </si>
  <si>
    <t>52-Week High</t>
  </si>
  <si>
    <t>vs. Low</t>
  </si>
  <si>
    <t>vs. High</t>
  </si>
  <si>
    <r>
      <t xml:space="preserve">Range
</t>
    </r>
    <r>
      <rPr>
        <b/>
        <sz val="8"/>
        <color theme="0"/>
        <rFont val="Calibri"/>
        <family val="2"/>
        <scheme val="minor"/>
      </rPr>
      <t>(% of Price)</t>
    </r>
  </si>
  <si>
    <t>Sector Selection</t>
  </si>
  <si>
    <t>Included in Russell 3000 Index?</t>
  </si>
  <si>
    <t>Cost Per Share</t>
  </si>
  <si>
    <t>Purchase Date</t>
  </si>
  <si>
    <t>Price Return</t>
  </si>
  <si>
    <t>Price Multiple</t>
  </si>
  <si>
    <t>Target Price Trigger</t>
  </si>
  <si>
    <t>Excess vs. Target Price</t>
  </si>
  <si>
    <t>Cost Basis Trigger</t>
  </si>
  <si>
    <t>Price Return to Target</t>
  </si>
  <si>
    <t>Beta Return</t>
  </si>
  <si>
    <t>Implied Alpha</t>
  </si>
  <si>
    <t>Bloomberg Environmental ('E')</t>
  </si>
  <si>
    <t>Bloomberg
Social ('S')</t>
  </si>
  <si>
    <t>Bloomberg
Governance ('G')</t>
  </si>
  <si>
    <t xml:space="preserve">Bloomberg
Total </t>
  </si>
  <si>
    <t>MSCI Rating</t>
  </si>
  <si>
    <t>MorningStar Rating</t>
  </si>
  <si>
    <t>Traffic Light</t>
  </si>
  <si>
    <t>PORTFOLIO</t>
  </si>
  <si>
    <t>360 Huntington Fund</t>
  </si>
  <si>
    <t>CASH</t>
  </si>
  <si>
    <t>Cash Reserves</t>
  </si>
  <si>
    <t>Included</t>
  </si>
  <si>
    <t>Management</t>
  </si>
  <si>
    <t>Green</t>
  </si>
  <si>
    <t>Yellow</t>
  </si>
  <si>
    <t>AA</t>
  </si>
  <si>
    <t>A</t>
  </si>
  <si>
    <t>Not Included</t>
  </si>
  <si>
    <t xml:space="preserve">N/A </t>
  </si>
  <si>
    <t>Red</t>
  </si>
  <si>
    <t>EOG Resources</t>
  </si>
  <si>
    <t>Blank Template Row (Copy and Insert this ABOVE "End")</t>
  </si>
  <si>
    <r>
      <rPr>
        <b/>
        <u/>
        <sz val="14"/>
        <color theme="0"/>
        <rFont val="Calibri"/>
        <family val="2"/>
        <scheme val="minor"/>
      </rPr>
      <t>Current Portfolio</t>
    </r>
    <r>
      <rPr>
        <b/>
        <sz val="14"/>
        <color theme="0"/>
        <rFont val="Calibri"/>
        <family val="2"/>
        <scheme val="minor"/>
      </rPr>
      <t>: Summary by Cluster</t>
    </r>
  </si>
  <si>
    <t>Cluster Group</t>
  </si>
  <si>
    <t>Cluster Group &amp; Sector</t>
  </si>
  <si>
    <t># Holdings</t>
  </si>
  <si>
    <t>Current Value</t>
  </si>
  <si>
    <t>Active Weight</t>
  </si>
  <si>
    <t>Day % Change</t>
  </si>
  <si>
    <t>Beta Cont.</t>
  </si>
  <si>
    <t>Beta Cont. (%)</t>
  </si>
  <si>
    <t>Relative to Weight</t>
  </si>
  <si>
    <t>Russell 3000 Sector Beta</t>
  </si>
  <si>
    <t>Russell 3000 Sector Beta (Cont.)</t>
  </si>
  <si>
    <t>Beta Risk: Fund vs. Index</t>
  </si>
  <si>
    <t>Portfolio</t>
  </si>
  <si>
    <t>Cash &amp; Index Funds (MD)</t>
  </si>
  <si>
    <t>Cluster 1</t>
  </si>
  <si>
    <t>Cluster 1 Manager</t>
  </si>
  <si>
    <t>Cluster 2</t>
  </si>
  <si>
    <t>Cluster 2 Manager</t>
  </si>
  <si>
    <t>Cluster 3</t>
  </si>
  <si>
    <t>Cluster 3 Manager</t>
  </si>
  <si>
    <r>
      <rPr>
        <b/>
        <u/>
        <sz val="14"/>
        <color theme="0"/>
        <rFont val="Calibri"/>
        <family val="2"/>
        <scheme val="minor"/>
      </rPr>
      <t>After Actions Portfolio</t>
    </r>
    <r>
      <rPr>
        <b/>
        <sz val="14"/>
        <color theme="0"/>
        <rFont val="Calibri"/>
        <family val="2"/>
        <scheme val="minor"/>
      </rPr>
      <t>: Summary by Cluster</t>
    </r>
  </si>
  <si>
    <t>Post-Actions Value</t>
  </si>
  <si>
    <t>Post-Actions Weight</t>
  </si>
  <si>
    <r>
      <rPr>
        <b/>
        <u/>
        <sz val="14"/>
        <color theme="0"/>
        <rFont val="Calibri"/>
        <family val="2"/>
        <scheme val="minor"/>
      </rPr>
      <t>Current Portfolio</t>
    </r>
    <r>
      <rPr>
        <b/>
        <sz val="14"/>
        <color theme="0"/>
        <rFont val="Calibri"/>
        <family val="2"/>
        <scheme val="minor"/>
      </rPr>
      <t>: Summary by Sector (w/ ETF Look-Through)</t>
    </r>
  </si>
  <si>
    <t>Super-Sector</t>
  </si>
  <si>
    <t>Sector</t>
  </si>
  <si>
    <r>
      <rPr>
        <b/>
        <u/>
        <sz val="14"/>
        <color theme="0"/>
        <rFont val="Calibri"/>
        <family val="2"/>
        <scheme val="minor"/>
      </rPr>
      <t>After Actions Portfolio</t>
    </r>
    <r>
      <rPr>
        <b/>
        <sz val="14"/>
        <color theme="0"/>
        <rFont val="Calibri"/>
        <family val="2"/>
        <scheme val="minor"/>
      </rPr>
      <t>: Summary by Sector (w/ ETF Look-Through)</t>
    </r>
  </si>
  <si>
    <t>Optimization</t>
  </si>
  <si>
    <t>Capital Optimization</t>
  </si>
  <si>
    <t>Beta Optimization</t>
  </si>
  <si>
    <t>Sector Compostion: Current Portfolio</t>
  </si>
  <si>
    <t>Sector Composition: After-Actions Portfolio</t>
  </si>
  <si>
    <t>Traffic Light Dashboard</t>
  </si>
  <si>
    <t>Total Portfolio</t>
  </si>
  <si>
    <t>Cluster Group:</t>
  </si>
  <si>
    <t>Number of Holdings</t>
  </si>
  <si>
    <r>
      <t xml:space="preserve">Capital Weight </t>
    </r>
    <r>
      <rPr>
        <b/>
        <i/>
        <sz val="10"/>
        <color theme="0"/>
        <rFont val="Calibri"/>
        <family val="2"/>
        <scheme val="minor"/>
      </rPr>
      <t>(Less Cash)</t>
    </r>
  </si>
  <si>
    <t>Beta Weight</t>
  </si>
  <si>
    <t>Total Risk Weight</t>
  </si>
  <si>
    <t>Capital Weight</t>
  </si>
  <si>
    <t>Total Cluster Holdings</t>
  </si>
  <si>
    <t>In Excess of Target Price</t>
  </si>
  <si>
    <t>Current Portfolio</t>
  </si>
  <si>
    <t>After-Actions Portfolio</t>
  </si>
  <si>
    <t>Description</t>
  </si>
  <si>
    <t>Portfolio Rebalancing</t>
  </si>
  <si>
    <t>360 Huntington Fund: Relative Current Capital Allocation</t>
  </si>
  <si>
    <t>Delta on the GAP Pre and post rebalancing Activity</t>
  </si>
  <si>
    <t>360 Huntington Fund: Relative Capital Allocation (After Rebalancing)</t>
  </si>
  <si>
    <t>Concept of Rebalancing</t>
  </si>
  <si>
    <t>PORTFOLIO OVERVEIW - CUURENT POSITION</t>
  </si>
  <si>
    <t>Target Invested Value</t>
  </si>
  <si>
    <t xml:space="preserve">Gap </t>
  </si>
  <si>
    <t>Adjustment to move towrads the index</t>
  </si>
  <si>
    <t>Current Composition</t>
  </si>
  <si>
    <t>Asset Classes</t>
  </si>
  <si>
    <t>QTY Held</t>
  </si>
  <si>
    <t>Value $</t>
  </si>
  <si>
    <t>Weightage %</t>
  </si>
  <si>
    <t>Trade Size</t>
  </si>
  <si>
    <t>Of NAV</t>
  </si>
  <si>
    <t>Current Value $</t>
  </si>
  <si>
    <t>Cap</t>
  </si>
  <si>
    <t>Floor</t>
  </si>
  <si>
    <t>Target Composition</t>
  </si>
  <si>
    <t>Holdings Range</t>
  </si>
  <si>
    <t>30-40</t>
  </si>
  <si>
    <t>0-11</t>
  </si>
  <si>
    <t>Adjustment (Movement)</t>
  </si>
  <si>
    <t>Asset Class</t>
  </si>
  <si>
    <t>Action/comment</t>
  </si>
  <si>
    <t>Proceeds from divestment of ETF's</t>
  </si>
  <si>
    <t>Excess available for Investment</t>
  </si>
  <si>
    <t>Gross Cash Available</t>
  </si>
  <si>
    <t xml:space="preserve">No.of stock </t>
  </si>
  <si>
    <t>Stock Purchases</t>
  </si>
  <si>
    <t>Avg. Value to be invested in the upcoming stocks</t>
  </si>
  <si>
    <t xml:space="preserve">PORTFOLIO OVERVEIW - POST REBALANCE </t>
  </si>
  <si>
    <t>PORTFOLIO CHANGES AS PER PLAN</t>
  </si>
  <si>
    <t>Additions to /Sale of Stocks Currently held</t>
  </si>
  <si>
    <t>Additions to / Sale of
 ETF Currently Held</t>
  </si>
  <si>
    <t>Action Type</t>
  </si>
  <si>
    <t>Rebalancing Action Plan</t>
  </si>
  <si>
    <t>Action</t>
  </si>
  <si>
    <t>Cashflow</t>
  </si>
  <si>
    <t>Reason/ Recommendation</t>
  </si>
  <si>
    <t>Asset Type</t>
  </si>
  <si>
    <t xml:space="preserve">Order Type - Risk Officer </t>
  </si>
  <si>
    <t>OTY</t>
  </si>
  <si>
    <t>Manager's Name</t>
  </si>
  <si>
    <t xml:space="preserve">Manager's Recommendation </t>
  </si>
  <si>
    <t xml:space="preserve">Action Recommended </t>
  </si>
  <si>
    <t>Divest Completely From ETF</t>
  </si>
  <si>
    <t>As it exceeds the weightage in benchmark already</t>
  </si>
  <si>
    <t>SELL</t>
  </si>
  <si>
    <t xml:space="preserve">Investment Required </t>
  </si>
  <si>
    <t>Consider increasing investment in one stock to reduce this gap</t>
  </si>
  <si>
    <t>BUY</t>
  </si>
  <si>
    <t>Divest partially From ETF</t>
  </si>
  <si>
    <t>As 38% of the investment in this sector is in ETF and it is breaching ideal weightage of the 4.38% in the index - This would be decrease the value in the ETF to apx USD 10K</t>
  </si>
  <si>
    <t xml:space="preserve">We Currently are under weight and have no active stock holdings as well. Converting this into to cash for investment in other sectors will yield a better return than being passively invested in an ETF. Additionally, we need to keep in mind that the Beta Contribution is significant to the overall portfolio beta which is 13.67% while it is only 0.83% of the NAV. Due this we might be seeing a lower beta and VAR might be more probable. </t>
  </si>
  <si>
    <t>No Action Required</t>
  </si>
  <si>
    <t>We can consider reducing our investment if the target price has been reached instead of completely exiting our position.</t>
  </si>
  <si>
    <t>No Action</t>
  </si>
  <si>
    <t xml:space="preserve">Consider increasing investment in on 3 or more stocks to reduce this gap. Additionally revaluate and see if can increase our position size in the current holdings. </t>
  </si>
  <si>
    <t xml:space="preserve">The ETF component in the sector can be further reduced and reducing that would be ideal as it would increase cash which can be invested in other  stocks. </t>
  </si>
  <si>
    <t xml:space="preserve">Considering the market isn't favorable for the Healthcare industry we should consider reducing our overall exposure due the currently market volatility.   
Based on market correction we can look to start investing further in the health care industry post elections. </t>
  </si>
  <si>
    <t xml:space="preserve">Based on the stocks in this sector - the recommendation would be to look at squaring of positions based on targets being achieved. </t>
  </si>
  <si>
    <t>Reduction in Cash</t>
  </si>
  <si>
    <t xml:space="preserve">This value needs to be put in to use - this is the constant or average cash never used or invested in any stock. We should look to invest this in ETF until we find a better investment opportunity. </t>
  </si>
  <si>
    <t>Cash Movement</t>
  </si>
  <si>
    <t>Cash Balance Summary (Control)</t>
  </si>
  <si>
    <t>As per Portfolio</t>
  </si>
  <si>
    <t>As per expected closing balance</t>
  </si>
  <si>
    <t>Variance</t>
  </si>
  <si>
    <t>Reason for variance (Most Probable)</t>
  </si>
  <si>
    <t>Reconciliation Required</t>
  </si>
  <si>
    <t>Alert</t>
  </si>
  <si>
    <t>Yes</t>
  </si>
  <si>
    <t>Type of Trades</t>
  </si>
  <si>
    <t>Cash Impact</t>
  </si>
  <si>
    <t>No.of Stock Trades</t>
  </si>
  <si>
    <t>No.of ETF Trades</t>
  </si>
  <si>
    <t>Total Trades</t>
  </si>
  <si>
    <t>Value Traded in Stocks ($)</t>
  </si>
  <si>
    <t>Value Traded in ETFs ($)</t>
  </si>
  <si>
    <t>Total Traded Value ($)</t>
  </si>
  <si>
    <t>Total Transaction Cost ($)</t>
  </si>
  <si>
    <t>Purchase</t>
  </si>
  <si>
    <t>Outflow</t>
  </si>
  <si>
    <t>Sale</t>
  </si>
  <si>
    <t>Inflow</t>
  </si>
  <si>
    <t>Net Cash Increase/(Decrease)</t>
  </si>
  <si>
    <t>Trade / Transaction Journal</t>
  </si>
  <si>
    <t>Semester</t>
  </si>
  <si>
    <t>Month/yr.</t>
  </si>
  <si>
    <t>Transaction Cost</t>
  </si>
  <si>
    <t>Units</t>
  </si>
  <si>
    <t>Price ($)</t>
  </si>
  <si>
    <t>Value</t>
  </si>
  <si>
    <t>Running Balance</t>
  </si>
  <si>
    <t>Waterfall Movement</t>
  </si>
  <si>
    <t>Summer 2024</t>
  </si>
  <si>
    <t>Balance BF</t>
  </si>
  <si>
    <t>Opening Balance Summer 2024</t>
  </si>
  <si>
    <t>Opening Balance</t>
  </si>
  <si>
    <t>NA</t>
  </si>
  <si>
    <t>Proceeds from Sale of Johnson Ctls intl plc com</t>
  </si>
  <si>
    <t>Proceeds from Sale of CVS Health crop com</t>
  </si>
  <si>
    <t>Purchase of Marketaxes Hldings Inc com stock
-Units 163 @ $195.2524</t>
  </si>
  <si>
    <t>Proceeds from Sale of Vanguard Utility ETF</t>
  </si>
  <si>
    <t>Purchase of Amkor Technology stock
-Units 1959 @ $40.8025</t>
  </si>
  <si>
    <t>"Purchase of COMFORT SYS USA INC COM stock
-Units 110 @ $313.649"</t>
  </si>
  <si>
    <t>Purchase of GPK stock 
-Units 2,539 @ $27.56</t>
  </si>
  <si>
    <t>Proceeds from Sale of Vanguard Consumer staples ETF</t>
  </si>
  <si>
    <t xml:space="preserve">Proceeds from Sale of NEM stock </t>
  </si>
  <si>
    <t>Purchase of QORVO stock 
- Units 282 @ $123.42</t>
  </si>
  <si>
    <t>Proceeds from Sale of Duke Energy Corporation Stock</t>
  </si>
  <si>
    <t>Proceeds from Sale of Kinder Morgan Inc. Stock</t>
  </si>
  <si>
    <t>Purchase of Oshkosh stock 
- Units 601 @ $99.79</t>
  </si>
  <si>
    <t>Total</t>
  </si>
  <si>
    <t>Balance CF</t>
  </si>
  <si>
    <t>Closing Balance Summer 2024</t>
  </si>
  <si>
    <t>Closing Balance</t>
  </si>
  <si>
    <t>Do not remove this Row</t>
  </si>
  <si>
    <t>Blank Template Row (Copy and Insert this ABOVE "Closing Balance")</t>
  </si>
  <si>
    <t>Excel Lookup ID</t>
  </si>
  <si>
    <t>Date Added to List</t>
  </si>
  <si>
    <t>Status</t>
  </si>
  <si>
    <t>Notes</t>
  </si>
  <si>
    <t>Target Price from Pitch</t>
  </si>
  <si>
    <t>Price When Pitched</t>
  </si>
  <si>
    <t>Current Price</t>
  </si>
  <si>
    <t>Implied Upside (vs. Pitch)</t>
  </si>
  <si>
    <t>Implied Upside (vs. Current)</t>
  </si>
  <si>
    <t>EL</t>
  </si>
  <si>
    <t>Approved for Buy</t>
  </si>
  <si>
    <t>Originally a buy pitch. In the week leading up, the stock price appreciated significantly.</t>
  </si>
  <si>
    <t>STZ</t>
  </si>
  <si>
    <t>HUM</t>
  </si>
  <si>
    <t>Watch Only</t>
  </si>
  <si>
    <t>Voted down on agressive valuation assumptions causing dubious target price.</t>
  </si>
  <si>
    <t>LEN</t>
  </si>
  <si>
    <t>Cvs Health Corporation</t>
  </si>
  <si>
    <t>Vanguard Util Indx</t>
  </si>
  <si>
    <t>Vanguard consumer staples Indx</t>
  </si>
  <si>
    <t>AAA</t>
  </si>
  <si>
    <t>BBB</t>
  </si>
  <si>
    <t>BB</t>
  </si>
  <si>
    <t>B</t>
  </si>
  <si>
    <t>Not Rated</t>
  </si>
  <si>
    <t xml:space="preserve">HF' MorningStar ESG </t>
  </si>
  <si>
    <t>Weight</t>
  </si>
  <si>
    <t>Label</t>
  </si>
  <si>
    <t>Basic
Materials</t>
  </si>
  <si>
    <t>Financial
Services</t>
  </si>
  <si>
    <t>Real
Estate</t>
  </si>
  <si>
    <t>Communication
Services</t>
  </si>
  <si>
    <t>Consumer
Staples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</si>
</sst>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8" formatCode="&quot;$&quot;#,##0.00_);[Red]\(&quot;$&quot;#,##0.00\)"/>
    <numFmt numFmtId="44" formatCode="_(&quot;$&quot;* #,##0.00_);_(&quot;$&quot;* \(#,##0.00\);_(&quot;$&quot;* &quot;-&quot;??_);_(@_)"/>
    <numFmt numFmtId="43" formatCode="_(* #,##0.00_);_(* \(#,##0.00\);_(* &quot;-&quot;??_);_(@_)"/>
    <numFmt numFmtId="164" formatCode="_([$$-409]* #,##0.00_);_([$$-409]* \(#,##0.00\);_([$$-409]* &quot;-&quot;??_);_(@_)"/>
    <numFmt numFmtId="165" formatCode="_(&quot;$&quot;* #,##0_);_(&quot;$&quot;* \(#,##0\);_(&quot;$&quot;* &quot;-&quot;??_);_(@_)"/>
    <numFmt numFmtId="166" formatCode="_([$$-409]* #,##0_);_([$$-409]* \(#,##0\);_([$$-409]* &quot;-&quot;??_);_(@_)"/>
    <numFmt numFmtId="167" formatCode="0.0%"/>
    <numFmt numFmtId="168" formatCode="\+0.00%;\-0.00%;\-\-"/>
    <numFmt numFmtId="169" formatCode="#,##0.0\x"/>
    <numFmt numFmtId="170" formatCode="\+0.0%;\-0.0%;\-\-"/>
    <numFmt numFmtId="171" formatCode="\+0.00%;[Red]\-0.00%;\-\-"/>
    <numFmt numFmtId="172" formatCode="\+0.0%;[Red]\-0.0%;\-\-"/>
    <numFmt numFmtId="173" formatCode="0.0%;\-0.0%;\-\-"/>
    <numFmt numFmtId="174" formatCode="0.00%;[Red]\-0.00%;\-\-"/>
    <numFmt numFmtId="175" formatCode="[$-409]mmm\-yy;@"/>
    <numFmt numFmtId="176" formatCode="0.00;[Red]\-0.00;\-\-"/>
    <numFmt numFmtId="177" formatCode="0.00\x;[Red]\-0.00\x;\-\-"/>
    <numFmt numFmtId="178" formatCode="0;[Red]\-0;\-\-"/>
    <numFmt numFmtId="179" formatCode="[$-409]d\-mmm\-yy;@"/>
    <numFmt numFmtId="180" formatCode="&quot;$&quot;#,##0.00"/>
    <numFmt numFmtId="181" formatCode="#,##0.00;[Red]\-0.00;\-\-"/>
    <numFmt numFmtId="182" formatCode="0.0%;[Red]\-0.0%;\-\-"/>
    <numFmt numFmtId="183" formatCode="0.0000;[Red]\-0.0000;\-\-"/>
    <numFmt numFmtId="184" formatCode="0%;[Red]\-0%;\-\-"/>
    <numFmt numFmtId="185" formatCode="_(* #,##0_);_(* \(#,##0\);_(* &quot;-&quot;??_);_(@_)"/>
  </numFmts>
  <fonts count="99">
    <font>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b/>
      <sz val="11"/>
      <color theme="0"/>
      <name val="Calibri"/>
      <family val="2"/>
      <scheme val="minor"/>
    </font>
    <font>
      <b/>
      <sz val="11"/>
      <color theme="1"/>
      <name val="Calibri"/>
      <family val="2"/>
      <scheme val="minor"/>
    </font>
    <font>
      <sz val="9"/>
      <color theme="1"/>
      <name val="Calibri"/>
      <family val="2"/>
      <scheme val="minor"/>
    </font>
    <font>
      <sz val="8"/>
      <color theme="1"/>
      <name val="Calibri"/>
      <family val="2"/>
      <scheme val="minor"/>
    </font>
    <font>
      <sz val="10"/>
      <color rgb="FF0000FF"/>
      <name val="Calibri"/>
      <family val="2"/>
      <scheme val="minor"/>
    </font>
    <font>
      <b/>
      <sz val="11"/>
      <name val="Calibri"/>
      <family val="2"/>
      <scheme val="minor"/>
    </font>
    <font>
      <i/>
      <sz val="8"/>
      <color rgb="FFFF0000"/>
      <name val="Calibri"/>
      <family val="2"/>
      <scheme val="minor"/>
    </font>
    <font>
      <sz val="8"/>
      <name val="Calibri"/>
      <family val="2"/>
      <scheme val="minor"/>
    </font>
    <font>
      <b/>
      <i/>
      <sz val="11"/>
      <color theme="0"/>
      <name val="Calibri"/>
      <family val="2"/>
      <scheme val="minor"/>
    </font>
    <font>
      <b/>
      <sz val="8"/>
      <color theme="0"/>
      <name val="Calibri"/>
      <family val="2"/>
      <scheme val="minor"/>
    </font>
    <font>
      <b/>
      <sz val="11"/>
      <color rgb="FF0000FF"/>
      <name val="Calibri"/>
      <family val="2"/>
      <scheme val="minor"/>
    </font>
    <font>
      <sz val="11"/>
      <color rgb="FF0000FF"/>
      <name val="Calibri"/>
      <family val="2"/>
      <scheme val="minor"/>
    </font>
    <font>
      <sz val="8"/>
      <color rgb="FF0000FF"/>
      <name val="Calibri"/>
      <family val="2"/>
      <scheme val="minor"/>
    </font>
    <font>
      <b/>
      <sz val="10"/>
      <color theme="0"/>
      <name val="Calibri"/>
      <family val="2"/>
      <scheme val="minor"/>
    </font>
    <font>
      <b/>
      <sz val="8"/>
      <color rgb="FF0000FF"/>
      <name val="Calibri"/>
      <family val="2"/>
      <scheme val="minor"/>
    </font>
    <font>
      <sz val="11"/>
      <color rgb="FF006600"/>
      <name val="Calibri"/>
      <family val="2"/>
      <scheme val="minor"/>
    </font>
    <font>
      <sz val="8"/>
      <color rgb="FF006600"/>
      <name val="Calibri"/>
      <family val="2"/>
      <scheme val="minor"/>
    </font>
    <font>
      <b/>
      <sz val="11"/>
      <color indexed="9"/>
      <name val="Calibri"/>
      <family val="2"/>
    </font>
    <font>
      <sz val="10"/>
      <color theme="1"/>
      <name val="Calibri"/>
      <family val="2"/>
      <scheme val="minor"/>
    </font>
    <font>
      <b/>
      <sz val="10"/>
      <color theme="1"/>
      <name val="Calibri"/>
      <family val="2"/>
      <scheme val="minor"/>
    </font>
    <font>
      <i/>
      <sz val="10"/>
      <color theme="1"/>
      <name val="Calibri"/>
      <family val="2"/>
      <scheme val="minor"/>
    </font>
    <font>
      <sz val="9"/>
      <color rgb="FF0000FF"/>
      <name val="Calibri"/>
      <family val="2"/>
      <scheme val="minor"/>
    </font>
    <font>
      <b/>
      <i/>
      <sz val="10"/>
      <color theme="1"/>
      <name val="Calibri"/>
      <family val="2"/>
      <scheme val="minor"/>
    </font>
    <font>
      <b/>
      <u/>
      <sz val="16"/>
      <color theme="0"/>
      <name val="Calibri"/>
      <family val="2"/>
      <scheme val="minor"/>
    </font>
    <font>
      <sz val="10"/>
      <color rgb="FF006600"/>
      <name val="Calibri"/>
      <family val="2"/>
      <scheme val="minor"/>
    </font>
    <font>
      <sz val="10"/>
      <color rgb="FFFF0000"/>
      <name val="Calibri"/>
      <family val="2"/>
      <scheme val="minor"/>
    </font>
    <font>
      <i/>
      <sz val="9"/>
      <color theme="0" tint="-0.499984740745262"/>
      <name val="Calibri"/>
      <family val="2"/>
      <scheme val="minor"/>
    </font>
    <font>
      <b/>
      <i/>
      <sz val="9"/>
      <color rgb="FFFF0000"/>
      <name val="Calibri"/>
      <family val="2"/>
      <scheme val="minor"/>
    </font>
    <font>
      <b/>
      <sz val="9"/>
      <color theme="1"/>
      <name val="Calibri"/>
      <family val="2"/>
      <scheme val="minor"/>
    </font>
    <font>
      <b/>
      <sz val="9"/>
      <color rgb="FF0000FF"/>
      <name val="Calibri"/>
      <family val="2"/>
      <scheme val="minor"/>
    </font>
    <font>
      <b/>
      <i/>
      <sz val="9"/>
      <color theme="1"/>
      <name val="Calibri"/>
      <family val="2"/>
      <scheme val="minor"/>
    </font>
    <font>
      <b/>
      <sz val="9"/>
      <color theme="0"/>
      <name val="Calibri"/>
      <family val="2"/>
      <scheme val="minor"/>
    </font>
    <font>
      <b/>
      <u/>
      <sz val="9"/>
      <color theme="0"/>
      <name val="Calibri"/>
      <family val="2"/>
      <scheme val="minor"/>
    </font>
    <font>
      <b/>
      <sz val="9"/>
      <name val="Calibri"/>
      <family val="2"/>
      <scheme val="minor"/>
    </font>
    <font>
      <b/>
      <u/>
      <sz val="9"/>
      <color theme="1"/>
      <name val="Calibri"/>
      <family val="2"/>
      <scheme val="minor"/>
    </font>
    <font>
      <i/>
      <sz val="9"/>
      <color theme="1" tint="0.499984740745262"/>
      <name val="Calibri"/>
      <family val="2"/>
      <scheme val="minor"/>
    </font>
    <font>
      <b/>
      <i/>
      <sz val="9"/>
      <color theme="1" tint="0.499984740745262"/>
      <name val="Calibri"/>
      <family val="2"/>
      <scheme val="minor"/>
    </font>
    <font>
      <sz val="9"/>
      <color theme="1" tint="0.249977111117893"/>
      <name val="Calibri"/>
      <family val="2"/>
      <scheme val="minor"/>
    </font>
    <font>
      <sz val="16"/>
      <color theme="0"/>
      <name val="Calibri"/>
      <family val="2"/>
      <scheme val="minor"/>
    </font>
    <font>
      <b/>
      <sz val="16"/>
      <color theme="0"/>
      <name val="Calibri"/>
      <family val="2"/>
      <scheme val="minor"/>
    </font>
    <font>
      <i/>
      <sz val="11"/>
      <color theme="1"/>
      <name val="Calibri"/>
      <family val="2"/>
      <scheme val="minor"/>
    </font>
    <font>
      <b/>
      <sz val="14"/>
      <color theme="0"/>
      <name val="Calibri"/>
      <family val="2"/>
      <scheme val="minor"/>
    </font>
    <font>
      <b/>
      <sz val="22"/>
      <color theme="1"/>
      <name val="Calibri"/>
      <family val="2"/>
      <scheme val="minor"/>
    </font>
    <font>
      <i/>
      <sz val="11"/>
      <color rgb="FF0000FF"/>
      <name val="Calibri"/>
      <family val="2"/>
      <scheme val="minor"/>
    </font>
    <font>
      <b/>
      <u/>
      <sz val="14"/>
      <color theme="0"/>
      <name val="Calibri"/>
      <family val="2"/>
      <scheme val="minor"/>
    </font>
    <font>
      <sz val="11"/>
      <color theme="0"/>
      <name val="Calibri"/>
      <family val="2"/>
      <scheme val="minor"/>
    </font>
    <font>
      <b/>
      <sz val="10"/>
      <color rgb="FF0000FF"/>
      <name val="Calibri"/>
      <family val="2"/>
      <scheme val="minor"/>
    </font>
    <font>
      <i/>
      <sz val="11"/>
      <name val="Calibri"/>
      <family val="2"/>
      <scheme val="minor"/>
    </font>
    <font>
      <b/>
      <sz val="8"/>
      <color theme="1"/>
      <name val="Calibri"/>
      <family val="2"/>
      <scheme val="minor"/>
    </font>
    <font>
      <b/>
      <sz val="12"/>
      <color theme="0"/>
      <name val="Calibri"/>
      <family val="2"/>
      <scheme val="minor"/>
    </font>
    <font>
      <sz val="9"/>
      <color rgb="FF006600"/>
      <name val="Calibri"/>
      <family val="2"/>
      <scheme val="minor"/>
    </font>
    <font>
      <sz val="9"/>
      <name val="Calibri"/>
      <family val="2"/>
      <scheme val="minor"/>
    </font>
    <font>
      <b/>
      <i/>
      <sz val="11"/>
      <color theme="1"/>
      <name val="Calibri"/>
      <family val="2"/>
      <scheme val="minor"/>
    </font>
    <font>
      <sz val="11"/>
      <name val="Calibri"/>
      <family val="2"/>
      <scheme val="minor"/>
    </font>
    <font>
      <sz val="9"/>
      <name val="Calibri"/>
      <family val="3"/>
      <charset val="134"/>
      <scheme val="minor"/>
    </font>
    <font>
      <sz val="11"/>
      <color rgb="FF0000FF"/>
      <name val="Calibri"/>
      <family val="2"/>
    </font>
    <font>
      <sz val="10"/>
      <name val="Arial"/>
      <family val="2"/>
    </font>
    <font>
      <sz val="11"/>
      <color theme="1" tint="0.249977111117893"/>
      <name val="Calibri"/>
      <family val="2"/>
      <scheme val="minor"/>
    </font>
    <font>
      <b/>
      <i/>
      <sz val="10"/>
      <color theme="0"/>
      <name val="Calibri"/>
      <family val="2"/>
      <scheme val="minor"/>
    </font>
    <font>
      <b/>
      <sz val="18"/>
      <color theme="0"/>
      <name val="Calibri"/>
      <family val="2"/>
      <scheme val="minor"/>
    </font>
    <font>
      <b/>
      <sz val="10"/>
      <name val="Calibri"/>
      <family val="2"/>
      <scheme val="minor"/>
    </font>
    <font>
      <b/>
      <sz val="9"/>
      <color rgb="FFFF0000"/>
      <name val="Calibri"/>
      <family val="2"/>
      <scheme val="minor"/>
    </font>
    <font>
      <sz val="9"/>
      <color indexed="81"/>
      <name val="Tahoma"/>
      <family val="2"/>
    </font>
    <font>
      <b/>
      <sz val="9"/>
      <color indexed="81"/>
      <name val="Tahoma"/>
      <family val="2"/>
    </font>
    <font>
      <b/>
      <sz val="10"/>
      <color rgb="FFFF0000"/>
      <name val="Calibri"/>
      <family val="2"/>
      <scheme val="minor"/>
    </font>
    <font>
      <b/>
      <u/>
      <sz val="10"/>
      <color theme="0"/>
      <name val="Calibri"/>
      <family val="2"/>
      <scheme val="minor"/>
    </font>
    <font>
      <b/>
      <sz val="10"/>
      <color theme="0"/>
      <name val="Calibri"/>
      <family val="2"/>
    </font>
    <font>
      <sz val="10"/>
      <name val="Calibri"/>
      <family val="2"/>
      <scheme val="minor"/>
    </font>
    <font>
      <b/>
      <i/>
      <u/>
      <sz val="9"/>
      <color theme="0"/>
      <name val="Calibri"/>
      <family val="2"/>
      <scheme val="minor"/>
    </font>
    <font>
      <b/>
      <i/>
      <sz val="9"/>
      <name val="Calibri"/>
      <family val="2"/>
      <scheme val="minor"/>
    </font>
    <font>
      <b/>
      <u/>
      <sz val="10"/>
      <color rgb="FFFFFF00"/>
      <name val="Calibri"/>
      <family val="2"/>
      <scheme val="minor"/>
    </font>
    <font>
      <b/>
      <sz val="9"/>
      <color rgb="FF000000"/>
      <name val="Tahoma"/>
      <family val="2"/>
    </font>
    <font>
      <sz val="9"/>
      <color rgb="FF000000"/>
      <name val="Tahoma"/>
      <family val="2"/>
    </font>
    <font>
      <sz val="11"/>
      <color rgb="FF000000"/>
      <name val="Aptos Narrow"/>
      <family val="2"/>
    </font>
    <font>
      <b/>
      <sz val="14"/>
      <color theme="1"/>
      <name val="Calibri"/>
      <family val="2"/>
      <scheme val="minor"/>
    </font>
    <font>
      <sz val="11"/>
      <color theme="0" tint="-0.499984740745262"/>
      <name val="Calibri"/>
      <family val="2"/>
      <scheme val="minor"/>
    </font>
    <font>
      <sz val="11"/>
      <color theme="1" tint="0.34998626667073579"/>
      <name val="Calibri"/>
      <family val="2"/>
      <scheme val="minor"/>
    </font>
    <font>
      <b/>
      <sz val="14"/>
      <color rgb="FFC00000"/>
      <name val="Calibri"/>
      <family val="2"/>
      <scheme val="minor"/>
    </font>
    <font>
      <sz val="11"/>
      <color theme="0" tint="-0.249977111117893"/>
      <name val="Calibri"/>
      <family val="2"/>
      <scheme val="minor"/>
    </font>
    <font>
      <b/>
      <sz val="11"/>
      <color rgb="FF8A0000"/>
      <name val="Calibri"/>
      <family val="2"/>
      <scheme val="minor"/>
    </font>
    <font>
      <sz val="10"/>
      <color rgb="FF0000FF"/>
      <name val="Calibri"/>
      <family val="2"/>
    </font>
    <font>
      <sz val="11"/>
      <color rgb="FF000000"/>
      <name val="Calibri"/>
      <family val="2"/>
    </font>
    <font>
      <sz val="9"/>
      <color rgb="FF000000"/>
      <name val="Calibri"/>
      <family val="2"/>
    </font>
    <font>
      <sz val="9"/>
      <color rgb="FF0000FF"/>
      <name val="Calibri"/>
      <family val="2"/>
    </font>
    <font>
      <sz val="11"/>
      <color theme="0" tint="-0.14999847407452621"/>
      <name val="Calibri"/>
      <family val="2"/>
      <scheme val="minor"/>
    </font>
    <font>
      <sz val="14"/>
      <color theme="0"/>
      <name val="Calibri"/>
      <family val="2"/>
      <scheme val="minor"/>
    </font>
    <font>
      <b/>
      <sz val="11"/>
      <color rgb="FFC00000"/>
      <name val="Calibri"/>
      <family val="2"/>
      <scheme val="minor"/>
    </font>
    <font>
      <b/>
      <sz val="11"/>
      <color theme="4" tint="-0.499984740745262"/>
      <name val="Calibri"/>
      <family val="2"/>
      <scheme val="minor"/>
    </font>
    <font>
      <sz val="11"/>
      <color theme="4" tint="-0.499984740745262"/>
      <name val="Calibri"/>
      <family val="2"/>
      <scheme val="minor"/>
    </font>
    <font>
      <sz val="11"/>
      <color theme="8" tint="-0.249977111117893"/>
      <name val="Calibri"/>
      <family val="2"/>
      <scheme val="minor"/>
    </font>
    <font>
      <b/>
      <sz val="12"/>
      <color rgb="FFC00000"/>
      <name val="Calibri"/>
      <family val="2"/>
      <scheme val="minor"/>
    </font>
    <font>
      <b/>
      <sz val="12"/>
      <color theme="0" tint="-0.14999847407452621"/>
      <name val="Calibri"/>
      <family val="2"/>
      <scheme val="minor"/>
    </font>
    <font>
      <b/>
      <sz val="12"/>
      <name val="Calibri"/>
      <family val="2"/>
      <scheme val="minor"/>
    </font>
    <font>
      <sz val="11"/>
      <color theme="3" tint="0.249977111117893"/>
      <name val="Calibri"/>
      <family val="2"/>
      <scheme val="minor"/>
    </font>
    <font>
      <sz val="11"/>
      <color rgb="FFC0000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FFCC"/>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499984740745262"/>
        <bgColor indexed="64"/>
      </patternFill>
    </fill>
    <fill>
      <patternFill patternType="solid">
        <fgColor rgb="FFFFFF00"/>
        <bgColor indexed="64"/>
      </patternFill>
    </fill>
    <fill>
      <patternFill patternType="solid">
        <fgColor theme="3" tint="0.79998168889431442"/>
        <bgColor indexed="64"/>
      </patternFill>
    </fill>
    <fill>
      <patternFill patternType="solid">
        <fgColor rgb="FF4F81BD"/>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bgColor indexed="64"/>
      </patternFill>
    </fill>
    <fill>
      <patternFill patternType="solid">
        <fgColor theme="0" tint="-0.14999847407452621"/>
        <bgColor indexed="64"/>
      </patternFill>
    </fill>
    <fill>
      <patternFill patternType="solid">
        <fgColor theme="9"/>
        <bgColor indexed="64"/>
      </patternFill>
    </fill>
    <fill>
      <patternFill patternType="solid">
        <fgColor rgb="FFFFFFEB"/>
        <bgColor indexed="64"/>
      </patternFill>
    </fill>
    <fill>
      <patternFill patternType="solid">
        <fgColor theme="5" tint="0.39997558519241921"/>
        <bgColor indexed="64"/>
      </patternFill>
    </fill>
    <fill>
      <patternFill patternType="solid">
        <fgColor theme="4"/>
        <bgColor indexed="64"/>
      </patternFill>
    </fill>
    <fill>
      <patternFill patternType="solid">
        <fgColor rgb="FFFFFF99"/>
        <bgColor indexed="64"/>
      </patternFill>
    </fill>
    <fill>
      <patternFill patternType="solid">
        <fgColor theme="7"/>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theme="5"/>
        <bgColor indexed="64"/>
      </patternFill>
    </fill>
    <fill>
      <patternFill patternType="solid">
        <fgColor theme="2" tint="-0.499984740745262"/>
        <bgColor indexed="64"/>
      </patternFill>
    </fill>
    <fill>
      <patternFill patternType="solid">
        <fgColor rgb="FFCCFF00"/>
        <bgColor indexed="64"/>
      </patternFill>
    </fill>
    <fill>
      <patternFill patternType="solid">
        <fgColor theme="4" tint="-0.499984740745262"/>
        <bgColor indexed="64"/>
      </patternFill>
    </fill>
    <fill>
      <patternFill patternType="solid">
        <fgColor theme="9" tint="-0.499984740745262"/>
        <bgColor indexed="64"/>
      </patternFill>
    </fill>
    <fill>
      <patternFill patternType="solid">
        <fgColor rgb="FF8A0000"/>
        <bgColor indexed="64"/>
      </patternFill>
    </fill>
    <fill>
      <patternFill patternType="solid">
        <fgColor rgb="FFFFFFCC"/>
        <bgColor rgb="FF000000"/>
      </patternFill>
    </fill>
    <fill>
      <patternFill patternType="solid">
        <fgColor rgb="FFF2F2F2"/>
        <bgColor rgb="FF000000"/>
      </patternFill>
    </fill>
    <fill>
      <patternFill patternType="solid">
        <fgColor rgb="FFD9D9D9"/>
        <bgColor rgb="FF000000"/>
      </patternFill>
    </fill>
    <fill>
      <patternFill patternType="solid">
        <fgColor theme="1"/>
        <bgColor indexed="64"/>
      </patternFill>
    </fill>
    <fill>
      <patternFill patternType="solid">
        <fgColor theme="0" tint="-4.9989318521683403E-2"/>
        <bgColor theme="0" tint="-0.14999847407452621"/>
      </patternFill>
    </fill>
    <fill>
      <patternFill patternType="solid">
        <fgColor theme="6" tint="-0.499984740745262"/>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rgb="FF3F623C"/>
        <bgColor indexed="64"/>
      </patternFill>
    </fill>
    <fill>
      <patternFill patternType="solid">
        <fgColor theme="1" tint="0.14999847407452621"/>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s>
  <borders count="120">
    <border>
      <left/>
      <right/>
      <top/>
      <bottom/>
      <diagonal/>
    </border>
    <border>
      <left/>
      <right style="thin">
        <color theme="0"/>
      </right>
      <top/>
      <bottom/>
      <diagonal/>
    </border>
    <border>
      <left style="thin">
        <color theme="0"/>
      </left>
      <right/>
      <top/>
      <bottom/>
      <diagonal/>
    </border>
    <border>
      <left/>
      <right/>
      <top style="thin">
        <color theme="0" tint="-0.34998626667073579"/>
      </top>
      <bottom style="thin">
        <color theme="0" tint="-0.34998626667073579"/>
      </bottom>
      <diagonal/>
    </border>
    <border>
      <left/>
      <right/>
      <top style="thin">
        <color theme="0" tint="-0.34998626667073579"/>
      </top>
      <bottom/>
      <diagonal/>
    </border>
    <border>
      <left/>
      <right/>
      <top style="thin">
        <color theme="0" tint="-0.34998626667073579"/>
      </top>
      <bottom style="thick">
        <color theme="0" tint="-0.34998626667073579"/>
      </bottom>
      <diagonal/>
    </border>
    <border>
      <left/>
      <right/>
      <top/>
      <bottom style="thin">
        <color theme="0" tint="-0.34998626667073579"/>
      </bottom>
      <diagonal/>
    </border>
    <border>
      <left/>
      <right/>
      <top style="medium">
        <color theme="0" tint="-0.34998626667073579"/>
      </top>
      <bottom style="medium">
        <color theme="0" tint="-0.34998626667073579"/>
      </bottom>
      <diagonal/>
    </border>
    <border>
      <left/>
      <right/>
      <top style="thin">
        <color theme="0" tint="-0.34998626667073579"/>
      </top>
      <bottom style="medium">
        <color theme="0" tint="-0.34998626667073579"/>
      </bottom>
      <diagonal/>
    </border>
    <border>
      <left/>
      <right style="thin">
        <color theme="0"/>
      </right>
      <top/>
      <bottom style="thin">
        <color theme="0" tint="-0.34998626667073579"/>
      </bottom>
      <diagonal/>
    </border>
    <border>
      <left style="thin">
        <color theme="0"/>
      </left>
      <right style="thin">
        <color theme="0"/>
      </right>
      <top/>
      <bottom style="thin">
        <color theme="0" tint="-0.34998626667073579"/>
      </bottom>
      <diagonal/>
    </border>
    <border>
      <left style="thin">
        <color theme="0"/>
      </left>
      <right/>
      <top/>
      <bottom style="thin">
        <color theme="0" tint="-0.34998626667073579"/>
      </bottom>
      <diagonal/>
    </border>
    <border>
      <left/>
      <right/>
      <top/>
      <bottom style="medium">
        <color theme="0" tint="-0.34998626667073579"/>
      </bottom>
      <diagonal/>
    </border>
    <border>
      <left/>
      <right/>
      <top style="thin">
        <color theme="0" tint="-0.24994659260841701"/>
      </top>
      <bottom style="thin">
        <color theme="0" tint="-0.24994659260841701"/>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top style="thin">
        <color theme="0"/>
      </top>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right style="thin">
        <color theme="0"/>
      </right>
      <top style="thin">
        <color theme="0"/>
      </top>
      <bottom style="thin">
        <color theme="0" tint="-0.34998626667073579"/>
      </bottom>
      <diagonal/>
    </border>
    <border>
      <left style="thin">
        <color theme="0"/>
      </left>
      <right style="thin">
        <color theme="0"/>
      </right>
      <top style="thin">
        <color theme="0"/>
      </top>
      <bottom style="thin">
        <color theme="0" tint="-0.34998626667073579"/>
      </bottom>
      <diagonal/>
    </border>
    <border>
      <left style="thin">
        <color theme="0"/>
      </left>
      <right/>
      <top style="thin">
        <color theme="0"/>
      </top>
      <bottom style="thin">
        <color theme="0" tint="-0.34998626667073579"/>
      </bottom>
      <diagonal/>
    </border>
    <border>
      <left/>
      <right style="thin">
        <color theme="0"/>
      </right>
      <top style="thin">
        <color theme="0"/>
      </top>
      <bottom/>
      <diagonal/>
    </border>
    <border>
      <left style="thin">
        <color theme="0"/>
      </left>
      <right style="thin">
        <color theme="0"/>
      </right>
      <top/>
      <bottom/>
      <diagonal/>
    </border>
    <border>
      <left style="thick">
        <color rgb="FFC00000"/>
      </left>
      <right/>
      <top style="thick">
        <color rgb="FFC00000"/>
      </top>
      <bottom style="thick">
        <color rgb="FFC00000"/>
      </bottom>
      <diagonal/>
    </border>
    <border>
      <left/>
      <right/>
      <top style="thick">
        <color rgb="FFC00000"/>
      </top>
      <bottom style="thick">
        <color rgb="FFC00000"/>
      </bottom>
      <diagonal/>
    </border>
    <border>
      <left/>
      <right style="thick">
        <color rgb="FFC00000"/>
      </right>
      <top style="thick">
        <color rgb="FFC00000"/>
      </top>
      <bottom style="thick">
        <color rgb="FFC00000"/>
      </bottom>
      <diagonal/>
    </border>
    <border>
      <left/>
      <right/>
      <top style="medium">
        <color theme="0" tint="-0.34998626667073579"/>
      </top>
      <bottom/>
      <diagonal/>
    </border>
    <border>
      <left/>
      <right/>
      <top style="thin">
        <color theme="0"/>
      </top>
      <bottom/>
      <diagonal/>
    </border>
    <border>
      <left/>
      <right/>
      <top style="thick">
        <color rgb="FFC00000"/>
      </top>
      <bottom style="medium">
        <color theme="0" tint="-0.34998626667073579"/>
      </bottom>
      <diagonal/>
    </border>
    <border>
      <left/>
      <right/>
      <top/>
      <bottom style="thin">
        <color rgb="FFAEAAAA"/>
      </bottom>
      <diagonal/>
    </border>
    <border>
      <left style="medium">
        <color auto="1"/>
      </left>
      <right/>
      <top style="medium">
        <color auto="1"/>
      </top>
      <bottom style="thin">
        <color theme="0"/>
      </bottom>
      <diagonal/>
    </border>
    <border>
      <left/>
      <right/>
      <top style="medium">
        <color auto="1"/>
      </top>
      <bottom style="thin">
        <color theme="0"/>
      </bottom>
      <diagonal/>
    </border>
    <border>
      <left/>
      <right style="medium">
        <color auto="1"/>
      </right>
      <top style="medium">
        <color auto="1"/>
      </top>
      <bottom style="thin">
        <color theme="0"/>
      </bottom>
      <diagonal/>
    </border>
    <border>
      <left style="medium">
        <color auto="1"/>
      </left>
      <right style="thin">
        <color theme="0"/>
      </right>
      <top/>
      <bottom/>
      <diagonal/>
    </border>
    <border>
      <left style="thin">
        <color theme="0"/>
      </left>
      <right style="medium">
        <color auto="1"/>
      </right>
      <top/>
      <bottom/>
      <diagonal/>
    </border>
    <border>
      <left style="medium">
        <color auto="1"/>
      </left>
      <right/>
      <top style="thin">
        <color theme="0" tint="-0.34998626667073579"/>
      </top>
      <bottom style="thin">
        <color theme="0" tint="-0.34998626667073579"/>
      </bottom>
      <diagonal/>
    </border>
    <border>
      <left/>
      <right style="medium">
        <color auto="1"/>
      </right>
      <top style="thin">
        <color theme="0" tint="-0.34998626667073579"/>
      </top>
      <bottom style="thin">
        <color theme="0" tint="-0.34998626667073579"/>
      </bottom>
      <diagonal/>
    </border>
    <border>
      <left style="medium">
        <color auto="1"/>
      </left>
      <right/>
      <top style="thin">
        <color theme="0" tint="-0.34998626667073579"/>
      </top>
      <bottom style="medium">
        <color auto="1"/>
      </bottom>
      <diagonal/>
    </border>
    <border>
      <left/>
      <right/>
      <top style="thin">
        <color theme="0" tint="-0.34998626667073579"/>
      </top>
      <bottom style="medium">
        <color auto="1"/>
      </bottom>
      <diagonal/>
    </border>
    <border>
      <left/>
      <right style="medium">
        <color auto="1"/>
      </right>
      <top style="thin">
        <color theme="0" tint="-0.34998626667073579"/>
      </top>
      <bottom style="medium">
        <color auto="1"/>
      </bottom>
      <diagonal/>
    </border>
    <border>
      <left style="medium">
        <color auto="1"/>
      </left>
      <right/>
      <top style="medium">
        <color auto="1"/>
      </top>
      <bottom style="thin">
        <color theme="0" tint="-0.34998626667073579"/>
      </bottom>
      <diagonal/>
    </border>
    <border>
      <left/>
      <right/>
      <top style="medium">
        <color auto="1"/>
      </top>
      <bottom style="thin">
        <color theme="0" tint="-0.34998626667073579"/>
      </bottom>
      <diagonal/>
    </border>
    <border>
      <left/>
      <right style="medium">
        <color auto="1"/>
      </right>
      <top style="medium">
        <color auto="1"/>
      </top>
      <bottom style="thin">
        <color theme="0" tint="-0.34998626667073579"/>
      </bottom>
      <diagonal/>
    </border>
    <border>
      <left/>
      <right/>
      <top style="thin">
        <color rgb="FFA6A6A6"/>
      </top>
      <bottom style="thin">
        <color rgb="FFA6A6A6"/>
      </bottom>
      <diagonal/>
    </border>
    <border>
      <left/>
      <right/>
      <top/>
      <bottom style="thin">
        <color rgb="FFA6A6A6"/>
      </bottom>
      <diagonal/>
    </border>
    <border>
      <left/>
      <right/>
      <top/>
      <bottom style="medium">
        <color rgb="FFC00000"/>
      </bottom>
      <diagonal/>
    </border>
    <border>
      <left style="thin">
        <color theme="0"/>
      </left>
      <right style="thin">
        <color theme="0"/>
      </right>
      <top style="thin">
        <color theme="0"/>
      </top>
      <bottom style="medium">
        <color theme="0"/>
      </bottom>
      <diagonal/>
    </border>
    <border>
      <left/>
      <right/>
      <top/>
      <bottom style="thin">
        <color theme="0" tint="-0.14999847407452621"/>
      </bottom>
      <diagonal/>
    </border>
    <border>
      <left/>
      <right/>
      <top style="thin">
        <color theme="0" tint="-0.14999847407452621"/>
      </top>
      <bottom style="medium">
        <color rgb="FFC00000"/>
      </bottom>
      <diagonal/>
    </border>
    <border>
      <left/>
      <right/>
      <top/>
      <bottom style="double">
        <color rgb="FFC00000"/>
      </bottom>
      <diagonal/>
    </border>
    <border>
      <left style="medium">
        <color theme="2" tint="0.59999389629810485"/>
      </left>
      <right style="medium">
        <color theme="2" tint="0.59999389629810485"/>
      </right>
      <top style="medium">
        <color theme="2" tint="0.59999389629810485"/>
      </top>
      <bottom style="medium">
        <color rgb="FFC00000"/>
      </bottom>
      <diagonal/>
    </border>
    <border>
      <left/>
      <right/>
      <top style="medium">
        <color theme="0"/>
      </top>
      <bottom/>
      <diagonal/>
    </border>
    <border>
      <left/>
      <right/>
      <top style="thin">
        <color rgb="FFC00000"/>
      </top>
      <bottom style="double">
        <color rgb="FFC00000"/>
      </bottom>
      <diagonal/>
    </border>
    <border>
      <left/>
      <right/>
      <top/>
      <bottom style="thin">
        <color rgb="FFC00000"/>
      </bottom>
      <diagonal/>
    </border>
    <border>
      <left style="medium">
        <color theme="2" tint="0.59999389629810485"/>
      </left>
      <right/>
      <top style="medium">
        <color theme="2" tint="0.59999389629810485"/>
      </top>
      <bottom/>
      <diagonal/>
    </border>
    <border>
      <left/>
      <right/>
      <top style="medium">
        <color theme="2" tint="0.59999389629810485"/>
      </top>
      <bottom/>
      <diagonal/>
    </border>
    <border>
      <left/>
      <right style="medium">
        <color theme="2" tint="0.59999389629810485"/>
      </right>
      <top style="medium">
        <color theme="2" tint="0.59999389629810485"/>
      </top>
      <bottom/>
      <diagonal/>
    </border>
    <border>
      <left style="medium">
        <color theme="2" tint="0.79998168889431442"/>
      </left>
      <right/>
      <top style="medium">
        <color theme="2" tint="0.79998168889431442"/>
      </top>
      <bottom style="thin">
        <color theme="2" tint="0.59999389629810485"/>
      </bottom>
      <diagonal/>
    </border>
    <border>
      <left/>
      <right/>
      <top style="medium">
        <color theme="2" tint="0.79998168889431442"/>
      </top>
      <bottom style="thin">
        <color theme="2" tint="0.59999389629810485"/>
      </bottom>
      <diagonal/>
    </border>
    <border>
      <left/>
      <right/>
      <top style="thin">
        <color theme="2" tint="0.59999389629810485"/>
      </top>
      <bottom style="thin">
        <color theme="2" tint="0.59999389629810485"/>
      </bottom>
      <diagonal/>
    </border>
    <border>
      <left/>
      <right style="medium">
        <color theme="2" tint="0.79998168889431442"/>
      </right>
      <top style="medium">
        <color theme="2" tint="0.79998168889431442"/>
      </top>
      <bottom style="thin">
        <color theme="2" tint="0.59999389629810485"/>
      </bottom>
      <diagonal/>
    </border>
    <border>
      <left style="medium">
        <color theme="2" tint="0.79998168889431442"/>
      </left>
      <right/>
      <top style="thin">
        <color theme="2" tint="0.59999389629810485"/>
      </top>
      <bottom style="thin">
        <color theme="2" tint="0.59999389629810485"/>
      </bottom>
      <diagonal/>
    </border>
    <border>
      <left/>
      <right style="medium">
        <color theme="2" tint="0.79998168889431442"/>
      </right>
      <top style="thin">
        <color theme="2" tint="0.59999389629810485"/>
      </top>
      <bottom style="thin">
        <color theme="2" tint="0.59999389629810485"/>
      </bottom>
      <diagonal/>
    </border>
    <border>
      <left style="medium">
        <color theme="2" tint="0.79998168889431442"/>
      </left>
      <right/>
      <top style="thin">
        <color theme="2" tint="0.59999389629810485"/>
      </top>
      <bottom style="medium">
        <color theme="2" tint="0.79998168889431442"/>
      </bottom>
      <diagonal/>
    </border>
    <border>
      <left/>
      <right/>
      <top style="thin">
        <color theme="2" tint="0.59999389629810485"/>
      </top>
      <bottom style="medium">
        <color theme="2" tint="0.79998168889431442"/>
      </bottom>
      <diagonal/>
    </border>
    <border>
      <left/>
      <right style="medium">
        <color theme="2" tint="0.79998168889431442"/>
      </right>
      <top style="thin">
        <color theme="2" tint="0.59999389629810485"/>
      </top>
      <bottom style="medium">
        <color theme="2" tint="0.79998168889431442"/>
      </bottom>
      <diagonal/>
    </border>
    <border>
      <left style="thin">
        <color rgb="FF8A0000"/>
      </left>
      <right/>
      <top style="thin">
        <color rgb="FF8A0000"/>
      </top>
      <bottom style="thin">
        <color rgb="FF8A0000"/>
      </bottom>
      <diagonal/>
    </border>
    <border>
      <left/>
      <right/>
      <top style="thin">
        <color rgb="FF8A0000"/>
      </top>
      <bottom style="thin">
        <color rgb="FF8A0000"/>
      </bottom>
      <diagonal/>
    </border>
    <border>
      <left/>
      <right style="thin">
        <color rgb="FF8A0000"/>
      </right>
      <top style="thin">
        <color rgb="FF8A0000"/>
      </top>
      <bottom style="thin">
        <color rgb="FF8A0000"/>
      </bottom>
      <diagonal/>
    </border>
    <border>
      <left/>
      <right/>
      <top style="thin">
        <color rgb="FF8A0000"/>
      </top>
      <bottom style="medium">
        <color rgb="FF8A0000"/>
      </bottom>
      <diagonal/>
    </border>
    <border>
      <left/>
      <right/>
      <top style="thin">
        <color rgb="FFBFBFBF"/>
      </top>
      <bottom style="thin">
        <color rgb="FFBFBFBF"/>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medium">
        <color theme="0"/>
      </top>
      <bottom style="thin">
        <color theme="0" tint="-0.14999847407452621"/>
      </bottom>
      <diagonal/>
    </border>
    <border>
      <left style="thin">
        <color theme="0"/>
      </left>
      <right style="thin">
        <color theme="0"/>
      </right>
      <top style="thin">
        <color theme="0"/>
      </top>
      <bottom style="medium">
        <color rgb="FF8A0000"/>
      </bottom>
      <diagonal/>
    </border>
    <border>
      <left style="thin">
        <color theme="0"/>
      </left>
      <right/>
      <top/>
      <bottom style="medium">
        <color theme="4" tint="-0.499984740745262"/>
      </bottom>
      <diagonal/>
    </border>
    <border>
      <left/>
      <right/>
      <top/>
      <bottom style="medium">
        <color theme="4" tint="-0.499984740745262"/>
      </bottom>
      <diagonal/>
    </border>
    <border>
      <left/>
      <right/>
      <top style="thin">
        <color theme="0" tint="-0.14999847407452621"/>
      </top>
      <bottom style="medium">
        <color theme="4" tint="-0.499984740745262"/>
      </bottom>
      <diagonal/>
    </border>
    <border>
      <left/>
      <right/>
      <top style="medium">
        <color theme="4" tint="-0.499984740745262"/>
      </top>
      <bottom style="double">
        <color theme="4" tint="-0.499984740745262"/>
      </bottom>
      <diagonal/>
    </border>
    <border>
      <left style="thin">
        <color theme="0"/>
      </left>
      <right/>
      <top style="thin">
        <color theme="0"/>
      </top>
      <bottom style="medium">
        <color rgb="FF8A0000"/>
      </bottom>
      <diagonal/>
    </border>
    <border>
      <left/>
      <right style="thin">
        <color theme="0"/>
      </right>
      <top style="thin">
        <color theme="0"/>
      </top>
      <bottom style="medium">
        <color theme="4" tint="-0.499984740745262"/>
      </bottom>
      <diagonal/>
    </border>
    <border>
      <left/>
      <right/>
      <top/>
      <bottom style="thin">
        <color theme="4" tint="-0.499984740745262"/>
      </bottom>
      <diagonal/>
    </border>
    <border>
      <left/>
      <right/>
      <top style="thin">
        <color theme="4" tint="-0.499984740745262"/>
      </top>
      <bottom style="thin">
        <color theme="4" tint="-0.499984740745262"/>
      </bottom>
      <diagonal/>
    </border>
    <border>
      <left/>
      <right/>
      <top style="thin">
        <color theme="4" tint="-0.499984740745262"/>
      </top>
      <bottom style="medium">
        <color theme="4" tint="-0.499984740745262"/>
      </bottom>
      <diagonal/>
    </border>
    <border>
      <left style="medium">
        <color rgb="FFC00000"/>
      </left>
      <right/>
      <top/>
      <bottom style="medium">
        <color rgb="FFC00000"/>
      </bottom>
      <diagonal/>
    </border>
    <border>
      <left style="medium">
        <color rgb="FFC00000"/>
      </left>
      <right style="medium">
        <color rgb="FFC00000"/>
      </right>
      <top/>
      <bottom style="medium">
        <color rgb="FFC00000"/>
      </bottom>
      <diagonal/>
    </border>
    <border>
      <left style="medium">
        <color rgb="FFC00000"/>
      </left>
      <right/>
      <top style="medium">
        <color rgb="FFC00000"/>
      </top>
      <bottom/>
      <diagonal/>
    </border>
    <border>
      <left style="medium">
        <color rgb="FFC00000"/>
      </left>
      <right style="medium">
        <color rgb="FFC00000"/>
      </right>
      <top style="medium">
        <color rgb="FFC00000"/>
      </top>
      <bottom/>
      <diagonal/>
    </border>
    <border>
      <left style="medium">
        <color rgb="FFC00000"/>
      </left>
      <right/>
      <top style="medium">
        <color rgb="FFC00000"/>
      </top>
      <bottom style="thin">
        <color theme="0" tint="-0.14999847407452621"/>
      </bottom>
      <diagonal/>
    </border>
    <border>
      <left style="medium">
        <color rgb="FFC00000"/>
      </left>
      <right style="medium">
        <color rgb="FFC00000"/>
      </right>
      <top style="medium">
        <color rgb="FFC00000"/>
      </top>
      <bottom style="thin">
        <color theme="0" tint="-0.14999847407452621"/>
      </bottom>
      <diagonal/>
    </border>
    <border>
      <left style="thin">
        <color rgb="FFC00000"/>
      </left>
      <right style="thin">
        <color rgb="FFC00000"/>
      </right>
      <top style="thin">
        <color rgb="FFC00000"/>
      </top>
      <bottom style="thin">
        <color rgb="FFC00000"/>
      </bottom>
      <diagonal/>
    </border>
    <border>
      <left/>
      <right/>
      <top/>
      <bottom style="double">
        <color theme="4" tint="-0.499984740745262"/>
      </bottom>
      <diagonal/>
    </border>
    <border>
      <left style="medium">
        <color theme="4" tint="-0.499984740745262"/>
      </left>
      <right style="medium">
        <color theme="4" tint="-0.499984740745262"/>
      </right>
      <top style="medium">
        <color theme="4" tint="-0.499984740745262"/>
      </top>
      <bottom style="double">
        <color theme="4" tint="-0.499984740745262"/>
      </bottom>
      <diagonal/>
    </border>
    <border>
      <left/>
      <right/>
      <top/>
      <bottom style="medium">
        <color rgb="FF3F623C"/>
      </bottom>
      <diagonal/>
    </border>
    <border>
      <left/>
      <right/>
      <top/>
      <bottom style="medium">
        <color theme="1" tint="0.14999847407452621"/>
      </bottom>
      <diagonal/>
    </border>
    <border>
      <left/>
      <right/>
      <top style="medium">
        <color rgb="FFC00000"/>
      </top>
      <bottom/>
      <diagonal/>
    </border>
    <border>
      <left/>
      <right style="medium">
        <color rgb="FFC00000"/>
      </right>
      <top style="medium">
        <color rgb="FFC00000"/>
      </top>
      <bottom/>
      <diagonal/>
    </border>
    <border>
      <left style="medium">
        <color rgb="FFC00000"/>
      </left>
      <right/>
      <top/>
      <bottom/>
      <diagonal/>
    </border>
    <border>
      <left/>
      <right style="medium">
        <color rgb="FFC00000"/>
      </right>
      <top/>
      <bottom/>
      <diagonal/>
    </border>
    <border>
      <left/>
      <right style="medium">
        <color rgb="FFC00000"/>
      </right>
      <top/>
      <bottom style="medium">
        <color rgb="FFC00000"/>
      </bottom>
      <diagonal/>
    </border>
    <border>
      <left style="thin">
        <color theme="0"/>
      </left>
      <right style="thin">
        <color theme="0"/>
      </right>
      <top/>
      <bottom style="medium">
        <color rgb="FFC00000"/>
      </bottom>
      <diagonal/>
    </border>
    <border>
      <left/>
      <right/>
      <top/>
      <bottom style="medium">
        <color theme="5" tint="-0.499984740745262"/>
      </bottom>
      <diagonal/>
    </border>
    <border>
      <left style="medium">
        <color theme="5" tint="-0.499984740745262"/>
      </left>
      <right/>
      <top style="medium">
        <color theme="5" tint="-0.499984740745262"/>
      </top>
      <bottom/>
      <diagonal/>
    </border>
    <border>
      <left/>
      <right/>
      <top style="medium">
        <color theme="5" tint="-0.499984740745262"/>
      </top>
      <bottom/>
      <diagonal/>
    </border>
    <border>
      <left/>
      <right style="medium">
        <color theme="5" tint="-0.499984740745262"/>
      </right>
      <top style="medium">
        <color theme="5" tint="-0.499984740745262"/>
      </top>
      <bottom/>
      <diagonal/>
    </border>
    <border>
      <left style="medium">
        <color theme="5" tint="-0.499984740745262"/>
      </left>
      <right/>
      <top/>
      <bottom/>
      <diagonal/>
    </border>
    <border>
      <left/>
      <right style="medium">
        <color theme="5" tint="-0.499984740745262"/>
      </right>
      <top/>
      <bottom/>
      <diagonal/>
    </border>
    <border>
      <left style="medium">
        <color theme="5" tint="-0.499984740745262"/>
      </left>
      <right/>
      <top/>
      <bottom style="medium">
        <color theme="5" tint="-0.499984740745262"/>
      </bottom>
      <diagonal/>
    </border>
    <border>
      <left/>
      <right style="medium">
        <color theme="5" tint="-0.499984740745262"/>
      </right>
      <top/>
      <bottom style="medium">
        <color theme="5" tint="-0.499984740745262"/>
      </bottom>
      <diagonal/>
    </border>
    <border>
      <left/>
      <right/>
      <top/>
      <bottom style="medium">
        <color theme="8" tint="-0.499984740745262"/>
      </bottom>
      <diagonal/>
    </border>
    <border>
      <left style="medium">
        <color theme="8" tint="-0.499984740745262"/>
      </left>
      <right/>
      <top style="medium">
        <color theme="8" tint="-0.499984740745262"/>
      </top>
      <bottom/>
      <diagonal/>
    </border>
    <border>
      <left/>
      <right/>
      <top style="medium">
        <color theme="8" tint="-0.499984740745262"/>
      </top>
      <bottom/>
      <diagonal/>
    </border>
    <border>
      <left/>
      <right style="medium">
        <color theme="8" tint="-0.499984740745262"/>
      </right>
      <top style="medium">
        <color theme="8" tint="-0.499984740745262"/>
      </top>
      <bottom/>
      <diagonal/>
    </border>
    <border>
      <left style="medium">
        <color theme="8" tint="-0.499984740745262"/>
      </left>
      <right/>
      <top/>
      <bottom/>
      <diagonal/>
    </border>
    <border>
      <left/>
      <right style="medium">
        <color theme="8" tint="-0.499984740745262"/>
      </right>
      <top/>
      <bottom/>
      <diagonal/>
    </border>
    <border>
      <left style="medium">
        <color theme="8" tint="-0.499984740745262"/>
      </left>
      <right/>
      <top/>
      <bottom style="medium">
        <color theme="8" tint="-0.499984740745262"/>
      </bottom>
      <diagonal/>
    </border>
    <border>
      <left/>
      <right style="medium">
        <color theme="8" tint="-0.499984740745262"/>
      </right>
      <top/>
      <bottom style="medium">
        <color theme="8" tint="-0.499984740745262"/>
      </bottom>
      <diagonal/>
    </border>
  </borders>
  <cellStyleXfs count="8">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3" fillId="3" borderId="0" applyNumberFormat="0" applyBorder="0" applyAlignment="0" applyProtection="0"/>
    <xf numFmtId="0" fontId="21" fillId="10" borderId="0"/>
    <xf numFmtId="0" fontId="60" fillId="0" borderId="0" applyNumberFormat="0" applyFill="0" applyBorder="0" applyAlignment="0" applyProtection="0"/>
    <xf numFmtId="43" fontId="1" fillId="0" borderId="0" applyFont="0" applyFill="0" applyBorder="0" applyAlignment="0" applyProtection="0"/>
  </cellStyleXfs>
  <cellXfs count="842">
    <xf numFmtId="0" fontId="0" fillId="0" borderId="0" xfId="0"/>
    <xf numFmtId="0" fontId="8" fillId="4" borderId="3" xfId="0" applyFont="1" applyFill="1" applyBorder="1" applyAlignment="1">
      <alignment horizontal="center" vertical="center"/>
    </xf>
    <xf numFmtId="166" fontId="5" fillId="6" borderId="3" xfId="0" applyNumberFormat="1" applyFont="1" applyFill="1" applyBorder="1" applyAlignment="1">
      <alignment vertical="center"/>
    </xf>
    <xf numFmtId="0" fontId="0" fillId="7" borderId="0" xfId="0" applyFill="1"/>
    <xf numFmtId="0" fontId="10" fillId="7" borderId="0" xfId="0" applyFont="1" applyFill="1" applyAlignment="1">
      <alignment horizontal="center" vertical="center"/>
    </xf>
    <xf numFmtId="164" fontId="3" fillId="3" borderId="3" xfId="4" applyNumberFormat="1" applyBorder="1" applyAlignment="1">
      <alignment vertical="center"/>
    </xf>
    <xf numFmtId="164" fontId="2" fillId="2" borderId="3" xfId="3" applyNumberFormat="1" applyBorder="1" applyAlignment="1">
      <alignment vertical="center"/>
    </xf>
    <xf numFmtId="9" fontId="0" fillId="0" borderId="0" xfId="0" applyNumberFormat="1"/>
    <xf numFmtId="0" fontId="5" fillId="8" borderId="0" xfId="0" applyFont="1" applyFill="1" applyAlignment="1">
      <alignment vertical="center"/>
    </xf>
    <xf numFmtId="9" fontId="0" fillId="0" borderId="3" xfId="2" applyFont="1" applyBorder="1" applyAlignment="1">
      <alignment horizontal="center" vertical="center"/>
    </xf>
    <xf numFmtId="164" fontId="0" fillId="0" borderId="3" xfId="0" applyNumberFormat="1" applyBorder="1"/>
    <xf numFmtId="1" fontId="8" fillId="4" borderId="3" xfId="0" applyNumberFormat="1" applyFont="1" applyFill="1" applyBorder="1" applyAlignment="1">
      <alignment horizontal="center" vertical="center"/>
    </xf>
    <xf numFmtId="0" fontId="1" fillId="6" borderId="3" xfId="2" applyNumberFormat="1" applyFont="1" applyFill="1" applyBorder="1" applyAlignment="1">
      <alignment horizontal="center" vertical="center"/>
    </xf>
    <xf numFmtId="9" fontId="0" fillId="6" borderId="3" xfId="2" applyFont="1" applyFill="1" applyBorder="1" applyAlignment="1">
      <alignment horizontal="center" vertical="center"/>
    </xf>
    <xf numFmtId="170" fontId="0" fillId="6" borderId="3" xfId="0" applyNumberFormat="1" applyFill="1" applyBorder="1" applyAlignment="1">
      <alignment horizontal="center" vertical="center"/>
    </xf>
    <xf numFmtId="0" fontId="16" fillId="9" borderId="0" xfId="0" applyFont="1" applyFill="1" applyAlignment="1">
      <alignment vertical="center"/>
    </xf>
    <xf numFmtId="0" fontId="18" fillId="9" borderId="0" xfId="0" applyFont="1" applyFill="1" applyAlignment="1">
      <alignment vertical="center"/>
    </xf>
    <xf numFmtId="10" fontId="1" fillId="6" borderId="3" xfId="2" applyNumberFormat="1" applyFont="1" applyFill="1" applyBorder="1" applyAlignment="1">
      <alignment horizontal="center" vertical="center"/>
    </xf>
    <xf numFmtId="2" fontId="19" fillId="0" borderId="0" xfId="0" applyNumberFormat="1" applyFont="1" applyAlignment="1">
      <alignment horizontal="center" vertical="center"/>
    </xf>
    <xf numFmtId="2" fontId="19" fillId="11" borderId="0" xfId="0" applyNumberFormat="1" applyFont="1" applyFill="1" applyAlignment="1">
      <alignment horizontal="center" vertical="center"/>
    </xf>
    <xf numFmtId="0" fontId="16" fillId="9" borderId="0" xfId="0" applyFont="1" applyFill="1" applyAlignment="1">
      <alignment horizontal="center" vertical="center" wrapText="1"/>
    </xf>
    <xf numFmtId="0" fontId="5" fillId="0" borderId="0" xfId="0" applyFont="1" applyAlignment="1">
      <alignment horizontal="center" vertical="center"/>
    </xf>
    <xf numFmtId="166" fontId="0" fillId="6" borderId="3" xfId="0" applyNumberFormat="1" applyFill="1" applyBorder="1" applyAlignment="1">
      <alignment vertical="center"/>
    </xf>
    <xf numFmtId="0" fontId="22" fillId="0" borderId="0" xfId="0" applyFont="1"/>
    <xf numFmtId="0" fontId="22" fillId="6" borderId="6" xfId="2" applyNumberFormat="1" applyFont="1" applyFill="1" applyBorder="1" applyAlignment="1">
      <alignment horizontal="left" vertical="center" indent="1"/>
    </xf>
    <xf numFmtId="0" fontId="23" fillId="6" borderId="6" xfId="2" applyNumberFormat="1" applyFont="1" applyFill="1" applyBorder="1" applyAlignment="1">
      <alignment horizontal="center" vertical="center"/>
    </xf>
    <xf numFmtId="166" fontId="23" fillId="6" borderId="6" xfId="0" applyNumberFormat="1" applyFont="1" applyFill="1" applyBorder="1" applyAlignment="1">
      <alignment vertical="center"/>
    </xf>
    <xf numFmtId="167" fontId="22" fillId="6" borderId="6" xfId="2" applyNumberFormat="1" applyFont="1" applyFill="1" applyBorder="1" applyAlignment="1">
      <alignment horizontal="center" vertical="center"/>
    </xf>
    <xf numFmtId="172" fontId="24" fillId="6" borderId="6" xfId="2" applyNumberFormat="1" applyFont="1" applyFill="1" applyBorder="1" applyAlignment="1">
      <alignment horizontal="center" vertical="center"/>
    </xf>
    <xf numFmtId="168" fontId="22" fillId="6" borderId="3" xfId="0" applyNumberFormat="1" applyFont="1" applyFill="1" applyBorder="1" applyAlignment="1">
      <alignment vertical="center"/>
    </xf>
    <xf numFmtId="4" fontId="22" fillId="6" borderId="6" xfId="0" applyNumberFormat="1" applyFont="1" applyFill="1" applyBorder="1" applyAlignment="1">
      <alignment horizontal="center" vertical="center"/>
    </xf>
    <xf numFmtId="169" fontId="22" fillId="6" borderId="6" xfId="0" applyNumberFormat="1" applyFont="1" applyFill="1" applyBorder="1" applyAlignment="1">
      <alignment horizontal="center" vertical="center"/>
    </xf>
    <xf numFmtId="171" fontId="24" fillId="6" borderId="6" xfId="2" applyNumberFormat="1" applyFont="1" applyFill="1" applyBorder="1" applyAlignment="1">
      <alignment horizontal="center" vertical="center"/>
    </xf>
    <xf numFmtId="0" fontId="22" fillId="6" borderId="3" xfId="2" applyNumberFormat="1" applyFont="1" applyFill="1" applyBorder="1" applyAlignment="1">
      <alignment horizontal="left" vertical="center" indent="1"/>
    </xf>
    <xf numFmtId="0" fontId="23" fillId="6" borderId="3" xfId="2" applyNumberFormat="1" applyFont="1" applyFill="1" applyBorder="1" applyAlignment="1">
      <alignment horizontal="center" vertical="center"/>
    </xf>
    <xf numFmtId="166" fontId="23" fillId="6" borderId="3" xfId="0" applyNumberFormat="1" applyFont="1" applyFill="1" applyBorder="1" applyAlignment="1">
      <alignment vertical="center"/>
    </xf>
    <xf numFmtId="167" fontId="22" fillId="6" borderId="3" xfId="2" applyNumberFormat="1" applyFont="1" applyFill="1" applyBorder="1" applyAlignment="1">
      <alignment horizontal="center" vertical="center"/>
    </xf>
    <xf numFmtId="172" fontId="24" fillId="6" borderId="3" xfId="2" applyNumberFormat="1" applyFont="1" applyFill="1" applyBorder="1" applyAlignment="1">
      <alignment horizontal="center" vertical="center"/>
    </xf>
    <xf numFmtId="4" fontId="22" fillId="6" borderId="3" xfId="0" applyNumberFormat="1" applyFont="1" applyFill="1" applyBorder="1" applyAlignment="1">
      <alignment horizontal="center" vertical="center"/>
    </xf>
    <xf numFmtId="169" fontId="22" fillId="6" borderId="3" xfId="0" applyNumberFormat="1" applyFont="1" applyFill="1" applyBorder="1" applyAlignment="1">
      <alignment horizontal="center" vertical="center"/>
    </xf>
    <xf numFmtId="171" fontId="24" fillId="6" borderId="3" xfId="2" applyNumberFormat="1" applyFont="1" applyFill="1" applyBorder="1" applyAlignment="1">
      <alignment horizontal="center" vertical="center"/>
    </xf>
    <xf numFmtId="168" fontId="22" fillId="6" borderId="6" xfId="0" applyNumberFormat="1" applyFont="1" applyFill="1" applyBorder="1" applyAlignment="1">
      <alignment vertical="center"/>
    </xf>
    <xf numFmtId="4" fontId="22" fillId="6" borderId="0" xfId="0" applyNumberFormat="1" applyFont="1" applyFill="1" applyAlignment="1">
      <alignment horizontal="center" vertical="center"/>
    </xf>
    <xf numFmtId="168" fontId="22" fillId="6" borderId="4" xfId="0" applyNumberFormat="1" applyFont="1" applyFill="1" applyBorder="1" applyAlignment="1">
      <alignment vertical="center"/>
    </xf>
    <xf numFmtId="0" fontId="22" fillId="6" borderId="8" xfId="2" applyNumberFormat="1" applyFont="1" applyFill="1" applyBorder="1" applyAlignment="1">
      <alignment horizontal="left" vertical="center" indent="1"/>
    </xf>
    <xf numFmtId="172" fontId="24" fillId="6" borderId="8" xfId="2" applyNumberFormat="1" applyFont="1" applyFill="1" applyBorder="1" applyAlignment="1">
      <alignment horizontal="center" vertical="center"/>
    </xf>
    <xf numFmtId="168" fontId="22" fillId="6" borderId="8" xfId="0" applyNumberFormat="1" applyFont="1" applyFill="1" applyBorder="1" applyAlignment="1">
      <alignment vertical="center"/>
    </xf>
    <xf numFmtId="4" fontId="22" fillId="6" borderId="8" xfId="0" applyNumberFormat="1" applyFont="1" applyFill="1" applyBorder="1" applyAlignment="1">
      <alignment horizontal="center" vertical="center"/>
    </xf>
    <xf numFmtId="169" fontId="22" fillId="6" borderId="8" xfId="0" applyNumberFormat="1" applyFont="1" applyFill="1" applyBorder="1" applyAlignment="1">
      <alignment horizontal="center" vertical="center"/>
    </xf>
    <xf numFmtId="167" fontId="22" fillId="6" borderId="8" xfId="2" applyNumberFormat="1" applyFont="1" applyFill="1" applyBorder="1" applyAlignment="1">
      <alignment horizontal="center" vertical="center"/>
    </xf>
    <xf numFmtId="173" fontId="23" fillId="6" borderId="6" xfId="2" applyNumberFormat="1" applyFont="1" applyFill="1" applyBorder="1" applyAlignment="1">
      <alignment horizontal="center" vertical="center"/>
    </xf>
    <xf numFmtId="173" fontId="23" fillId="6" borderId="3" xfId="2" applyNumberFormat="1" applyFont="1" applyFill="1" applyBorder="1" applyAlignment="1">
      <alignment horizontal="center" vertical="center"/>
    </xf>
    <xf numFmtId="0" fontId="22" fillId="6" borderId="8" xfId="2" applyNumberFormat="1" applyFont="1" applyFill="1" applyBorder="1" applyAlignment="1">
      <alignment horizontal="center" vertical="center"/>
    </xf>
    <xf numFmtId="166" fontId="22" fillId="6" borderId="8" xfId="0" applyNumberFormat="1" applyFont="1" applyFill="1" applyBorder="1" applyAlignment="1">
      <alignment vertical="center"/>
    </xf>
    <xf numFmtId="173" fontId="22" fillId="6" borderId="6" xfId="2" applyNumberFormat="1" applyFont="1" applyFill="1" applyBorder="1" applyAlignment="1">
      <alignment horizontal="center" vertical="center"/>
    </xf>
    <xf numFmtId="173" fontId="22" fillId="6" borderId="3" xfId="2" applyNumberFormat="1" applyFont="1" applyFill="1" applyBorder="1" applyAlignment="1">
      <alignment horizontal="center" vertical="center"/>
    </xf>
    <xf numFmtId="0" fontId="22" fillId="6" borderId="4" xfId="2" applyNumberFormat="1" applyFont="1" applyFill="1" applyBorder="1" applyAlignment="1">
      <alignment horizontal="left" vertical="center" indent="1"/>
    </xf>
    <xf numFmtId="172" fontId="24" fillId="6" borderId="4" xfId="2" applyNumberFormat="1" applyFont="1" applyFill="1" applyBorder="1" applyAlignment="1">
      <alignment horizontal="center" vertical="center"/>
    </xf>
    <xf numFmtId="167" fontId="22" fillId="6" borderId="4" xfId="2" applyNumberFormat="1" applyFont="1" applyFill="1" applyBorder="1" applyAlignment="1">
      <alignment horizontal="center" vertical="center"/>
    </xf>
    <xf numFmtId="0" fontId="22" fillId="6" borderId="6" xfId="2" applyNumberFormat="1" applyFont="1" applyFill="1" applyBorder="1" applyAlignment="1">
      <alignment horizontal="center" vertical="center"/>
    </xf>
    <xf numFmtId="166" fontId="22" fillId="6" borderId="6" xfId="0" applyNumberFormat="1" applyFont="1" applyFill="1" applyBorder="1" applyAlignment="1">
      <alignment vertical="center"/>
    </xf>
    <xf numFmtId="171" fontId="24" fillId="6" borderId="4" xfId="2" applyNumberFormat="1" applyFont="1" applyFill="1" applyBorder="1" applyAlignment="1">
      <alignment horizontal="center" vertical="center"/>
    </xf>
    <xf numFmtId="171" fontId="24" fillId="6" borderId="8" xfId="2" applyNumberFormat="1" applyFont="1" applyFill="1" applyBorder="1" applyAlignment="1">
      <alignment horizontal="center" vertical="center"/>
    </xf>
    <xf numFmtId="0" fontId="28" fillId="12" borderId="3" xfId="0" applyFont="1" applyFill="1" applyBorder="1" applyAlignment="1">
      <alignment horizontal="center" vertical="center"/>
    </xf>
    <xf numFmtId="1" fontId="29" fillId="4" borderId="3" xfId="0" applyNumberFormat="1" applyFont="1" applyFill="1" applyBorder="1" applyAlignment="1">
      <alignment horizontal="center" vertical="center"/>
    </xf>
    <xf numFmtId="0" fontId="15" fillId="0" borderId="3" xfId="0" applyFont="1" applyBorder="1" applyAlignment="1">
      <alignment horizontal="center" vertical="center"/>
    </xf>
    <xf numFmtId="0" fontId="0" fillId="8" borderId="0" xfId="0" applyFill="1"/>
    <xf numFmtId="172" fontId="24" fillId="6" borderId="0" xfId="2" applyNumberFormat="1" applyFont="1" applyFill="1" applyBorder="1" applyAlignment="1">
      <alignment horizontal="center" vertical="center"/>
    </xf>
    <xf numFmtId="10" fontId="0" fillId="0" borderId="0" xfId="2" applyNumberFormat="1" applyFont="1"/>
    <xf numFmtId="0" fontId="6" fillId="14" borderId="3" xfId="0" applyFont="1" applyFill="1" applyBorder="1" applyAlignment="1">
      <alignment vertical="center"/>
    </xf>
    <xf numFmtId="0" fontId="32" fillId="17" borderId="3" xfId="0" applyFont="1" applyFill="1" applyBorder="1" applyAlignment="1">
      <alignment vertical="center"/>
    </xf>
    <xf numFmtId="0" fontId="4" fillId="13" borderId="2" xfId="0" applyFont="1" applyFill="1" applyBorder="1" applyAlignment="1">
      <alignment horizontal="center" vertical="center" wrapText="1"/>
    </xf>
    <xf numFmtId="0" fontId="32" fillId="11" borderId="3" xfId="0" applyFont="1" applyFill="1" applyBorder="1" applyAlignment="1">
      <alignment horizontal="left" vertical="center" indent="1"/>
    </xf>
    <xf numFmtId="175" fontId="41" fillId="11" borderId="3" xfId="0" applyNumberFormat="1" applyFont="1" applyFill="1" applyBorder="1" applyAlignment="1">
      <alignment horizontal="center" vertical="center"/>
    </xf>
    <xf numFmtId="0" fontId="34" fillId="17" borderId="3" xfId="0" applyFont="1" applyFill="1" applyBorder="1" applyAlignment="1">
      <alignment horizontal="center" vertical="center"/>
    </xf>
    <xf numFmtId="0" fontId="42" fillId="18" borderId="0" xfId="0" applyFont="1" applyFill="1" applyAlignment="1">
      <alignment vertical="center"/>
    </xf>
    <xf numFmtId="0" fontId="43" fillId="18" borderId="0" xfId="0" applyFont="1" applyFill="1" applyAlignment="1">
      <alignment vertical="center"/>
    </xf>
    <xf numFmtId="0" fontId="4" fillId="13" borderId="23" xfId="0" applyFont="1" applyFill="1" applyBorder="1" applyAlignment="1">
      <alignment horizontal="center" vertical="center" wrapText="1"/>
    </xf>
    <xf numFmtId="0" fontId="4" fillId="13" borderId="18" xfId="0" applyFont="1" applyFill="1" applyBorder="1" applyAlignment="1">
      <alignment horizontal="center" vertical="center" wrapText="1"/>
    </xf>
    <xf numFmtId="0" fontId="4" fillId="13" borderId="17" xfId="0" applyFont="1" applyFill="1" applyBorder="1" applyAlignment="1">
      <alignment horizontal="center" vertical="center" wrapText="1"/>
    </xf>
    <xf numFmtId="0" fontId="7" fillId="11" borderId="3" xfId="0" applyFont="1" applyFill="1" applyBorder="1" applyAlignment="1">
      <alignment vertical="center"/>
    </xf>
    <xf numFmtId="0" fontId="6" fillId="11" borderId="3" xfId="0" applyFont="1" applyFill="1" applyBorder="1" applyAlignment="1">
      <alignment vertical="center"/>
    </xf>
    <xf numFmtId="164" fontId="0" fillId="11" borderId="3" xfId="0" applyNumberFormat="1" applyFill="1" applyBorder="1" applyAlignment="1">
      <alignment vertical="center"/>
    </xf>
    <xf numFmtId="4" fontId="0" fillId="11" borderId="3" xfId="0" applyNumberFormat="1" applyFill="1" applyBorder="1" applyAlignment="1">
      <alignment horizontal="center" vertical="center"/>
    </xf>
    <xf numFmtId="169" fontId="0" fillId="11" borderId="3" xfId="0" applyNumberFormat="1" applyFill="1" applyBorder="1" applyAlignment="1">
      <alignment horizontal="center" vertical="center"/>
    </xf>
    <xf numFmtId="0" fontId="4" fillId="13" borderId="2" xfId="0" applyFont="1" applyFill="1" applyBorder="1" applyAlignment="1">
      <alignment horizontal="left" vertical="center" wrapText="1"/>
    </xf>
    <xf numFmtId="0" fontId="17" fillId="13" borderId="2" xfId="0" applyFont="1" applyFill="1" applyBorder="1" applyAlignment="1">
      <alignment horizontal="center" vertical="center" wrapText="1"/>
    </xf>
    <xf numFmtId="0" fontId="4" fillId="13" borderId="9" xfId="0" applyFont="1" applyFill="1" applyBorder="1" applyAlignment="1">
      <alignment horizontal="center" vertical="center" wrapText="1"/>
    </xf>
    <xf numFmtId="0" fontId="4" fillId="13" borderId="10" xfId="0" applyFont="1" applyFill="1" applyBorder="1" applyAlignment="1">
      <alignment horizontal="center" vertical="center" wrapText="1"/>
    </xf>
    <xf numFmtId="0" fontId="13" fillId="13" borderId="11" xfId="0" applyFont="1" applyFill="1" applyBorder="1" applyAlignment="1">
      <alignment horizontal="center" vertical="center" wrapText="1"/>
    </xf>
    <xf numFmtId="0" fontId="13" fillId="13" borderId="9" xfId="0" applyFont="1" applyFill="1" applyBorder="1" applyAlignment="1">
      <alignment horizontal="center" vertical="center" wrapText="1"/>
    </xf>
    <xf numFmtId="0" fontId="13" fillId="13" borderId="10" xfId="0" applyFont="1" applyFill="1" applyBorder="1" applyAlignment="1">
      <alignment horizontal="center" vertical="center" wrapText="1"/>
    </xf>
    <xf numFmtId="9" fontId="5" fillId="5" borderId="5" xfId="2" applyFont="1" applyFill="1" applyBorder="1" applyAlignment="1">
      <alignment horizontal="center" vertical="center"/>
    </xf>
    <xf numFmtId="0" fontId="0" fillId="5" borderId="25" xfId="0" applyFill="1" applyBorder="1"/>
    <xf numFmtId="0" fontId="9" fillId="5" borderId="26" xfId="0" applyFont="1" applyFill="1" applyBorder="1" applyAlignment="1">
      <alignment horizontal="left" vertical="center" wrapText="1"/>
    </xf>
    <xf numFmtId="0" fontId="5" fillId="5" borderId="26" xfId="2" applyNumberFormat="1" applyFont="1" applyFill="1" applyBorder="1" applyAlignment="1">
      <alignment horizontal="center" vertical="center"/>
    </xf>
    <xf numFmtId="166" fontId="5" fillId="5" borderId="26" xfId="0" applyNumberFormat="1" applyFont="1" applyFill="1" applyBorder="1" applyAlignment="1">
      <alignment vertical="center"/>
    </xf>
    <xf numFmtId="9" fontId="5" fillId="5" borderId="26" xfId="2" applyFont="1" applyFill="1" applyBorder="1" applyAlignment="1">
      <alignment horizontal="center" vertical="center"/>
    </xf>
    <xf numFmtId="171" fontId="5" fillId="5" borderId="26" xfId="0" applyNumberFormat="1" applyFont="1" applyFill="1" applyBorder="1" applyAlignment="1">
      <alignment horizontal="center" vertical="center"/>
    </xf>
    <xf numFmtId="4" fontId="5" fillId="5" borderId="26" xfId="0" applyNumberFormat="1" applyFont="1" applyFill="1" applyBorder="1" applyAlignment="1">
      <alignment horizontal="center" vertical="center"/>
    </xf>
    <xf numFmtId="169" fontId="5" fillId="5" borderId="26" xfId="0" applyNumberFormat="1" applyFont="1" applyFill="1" applyBorder="1" applyAlignment="1">
      <alignment horizontal="center" vertical="center"/>
    </xf>
    <xf numFmtId="167" fontId="5" fillId="5" borderId="27" xfId="2" applyNumberFormat="1" applyFont="1" applyFill="1" applyBorder="1" applyAlignment="1">
      <alignment horizontal="center" vertical="center"/>
    </xf>
    <xf numFmtId="4" fontId="23" fillId="5" borderId="4" xfId="0" applyNumberFormat="1" applyFont="1" applyFill="1" applyBorder="1" applyAlignment="1">
      <alignment horizontal="center" vertical="center"/>
    </xf>
    <xf numFmtId="9" fontId="23" fillId="5" borderId="4" xfId="2" applyFont="1" applyFill="1" applyBorder="1" applyAlignment="1">
      <alignment horizontal="center" vertical="center"/>
    </xf>
    <xf numFmtId="171" fontId="26" fillId="5" borderId="4" xfId="2" applyNumberFormat="1" applyFont="1" applyFill="1" applyBorder="1" applyAlignment="1">
      <alignment horizontal="center" vertical="center"/>
    </xf>
    <xf numFmtId="9" fontId="5" fillId="5" borderId="4" xfId="2" applyFont="1" applyFill="1" applyBorder="1" applyAlignment="1">
      <alignment horizontal="center" vertical="center"/>
    </xf>
    <xf numFmtId="0" fontId="4" fillId="13" borderId="1" xfId="0" applyFont="1" applyFill="1" applyBorder="1" applyAlignment="1">
      <alignment horizontal="center" vertical="center" wrapText="1"/>
    </xf>
    <xf numFmtId="0" fontId="17" fillId="13" borderId="1" xfId="0" applyFont="1" applyFill="1" applyBorder="1" applyAlignment="1">
      <alignment horizontal="left" vertical="center" wrapText="1"/>
    </xf>
    <xf numFmtId="0" fontId="17" fillId="13" borderId="1" xfId="0" applyFont="1" applyFill="1" applyBorder="1" applyAlignment="1">
      <alignment horizontal="center" vertical="center" wrapText="1"/>
    </xf>
    <xf numFmtId="0" fontId="44" fillId="0" borderId="0" xfId="0" applyFont="1"/>
    <xf numFmtId="4" fontId="19" fillId="11" borderId="3" xfId="0" applyNumberFormat="1" applyFont="1" applyFill="1" applyBorder="1" applyAlignment="1">
      <alignment horizontal="center" vertical="center"/>
    </xf>
    <xf numFmtId="10" fontId="19" fillId="11" borderId="3" xfId="0" applyNumberFormat="1" applyFont="1" applyFill="1" applyBorder="1" applyAlignment="1">
      <alignment horizontal="center" vertical="center"/>
    </xf>
    <xf numFmtId="0" fontId="5" fillId="8" borderId="0" xfId="0" applyFont="1" applyFill="1"/>
    <xf numFmtId="15" fontId="14" fillId="8" borderId="0" xfId="0" applyNumberFormat="1" applyFont="1" applyFill="1" applyAlignment="1">
      <alignment horizontal="center"/>
    </xf>
    <xf numFmtId="0" fontId="4" fillId="13" borderId="15" xfId="0" applyFont="1" applyFill="1" applyBorder="1" applyAlignment="1">
      <alignment vertical="center"/>
    </xf>
    <xf numFmtId="0" fontId="45" fillId="13" borderId="15" xfId="0" applyFont="1" applyFill="1" applyBorder="1" applyAlignment="1">
      <alignment vertical="center"/>
    </xf>
    <xf numFmtId="0" fontId="17" fillId="13" borderId="18" xfId="0" applyFont="1" applyFill="1" applyBorder="1" applyAlignment="1">
      <alignment horizontal="center" vertical="center" wrapText="1"/>
    </xf>
    <xf numFmtId="0" fontId="4" fillId="13" borderId="14" xfId="0" applyFont="1" applyFill="1" applyBorder="1" applyAlignment="1">
      <alignment horizontal="center" vertical="center"/>
    </xf>
    <xf numFmtId="166" fontId="1" fillId="6" borderId="3" xfId="2" applyNumberFormat="1" applyFont="1" applyFill="1" applyBorder="1" applyAlignment="1">
      <alignment horizontal="center" vertical="center"/>
    </xf>
    <xf numFmtId="0" fontId="45" fillId="15" borderId="15" xfId="0" applyFont="1" applyFill="1" applyBorder="1" applyAlignment="1">
      <alignment vertical="center"/>
    </xf>
    <xf numFmtId="0" fontId="4" fillId="15" borderId="15" xfId="0" applyFont="1" applyFill="1" applyBorder="1" applyAlignment="1">
      <alignment vertical="center"/>
    </xf>
    <xf numFmtId="0" fontId="4" fillId="15" borderId="2" xfId="0" applyFont="1" applyFill="1" applyBorder="1" applyAlignment="1">
      <alignment horizontal="left" vertical="center" wrapText="1"/>
    </xf>
    <xf numFmtId="0" fontId="17" fillId="15" borderId="2" xfId="0" applyFont="1" applyFill="1" applyBorder="1" applyAlignment="1">
      <alignment horizontal="center" vertical="center" wrapText="1"/>
    </xf>
    <xf numFmtId="0" fontId="4" fillId="15" borderId="2" xfId="0" applyFont="1" applyFill="1" applyBorder="1" applyAlignment="1">
      <alignment horizontal="center" vertical="center" wrapText="1"/>
    </xf>
    <xf numFmtId="0" fontId="4" fillId="15" borderId="9" xfId="0" applyFont="1" applyFill="1" applyBorder="1" applyAlignment="1">
      <alignment horizontal="center" vertical="center" wrapText="1"/>
    </xf>
    <xf numFmtId="0" fontId="4" fillId="15" borderId="10" xfId="0" applyFont="1" applyFill="1" applyBorder="1" applyAlignment="1">
      <alignment horizontal="center" vertical="center" wrapText="1"/>
    </xf>
    <xf numFmtId="0" fontId="13" fillId="15" borderId="11" xfId="0" applyFont="1" applyFill="1" applyBorder="1" applyAlignment="1">
      <alignment horizontal="center" vertical="center" wrapText="1"/>
    </xf>
    <xf numFmtId="0" fontId="13" fillId="15" borderId="9" xfId="0" applyFont="1" applyFill="1" applyBorder="1" applyAlignment="1">
      <alignment horizontal="center" vertical="center" wrapText="1"/>
    </xf>
    <xf numFmtId="0" fontId="13" fillId="15" borderId="10" xfId="0" applyFont="1" applyFill="1" applyBorder="1" applyAlignment="1">
      <alignment horizontal="center" vertical="center" wrapText="1"/>
    </xf>
    <xf numFmtId="0" fontId="35" fillId="15" borderId="2" xfId="0" applyFont="1" applyFill="1" applyBorder="1" applyAlignment="1">
      <alignment horizontal="center" vertical="center" wrapText="1"/>
    </xf>
    <xf numFmtId="178" fontId="8" fillId="4" borderId="3" xfId="0" applyNumberFormat="1" applyFont="1" applyFill="1" applyBorder="1" applyAlignment="1">
      <alignment horizontal="center" vertical="center"/>
    </xf>
    <xf numFmtId="173" fontId="5" fillId="6" borderId="3" xfId="2" applyNumberFormat="1" applyFont="1" applyFill="1" applyBorder="1" applyAlignment="1">
      <alignment horizontal="center" vertical="center"/>
    </xf>
    <xf numFmtId="0" fontId="0" fillId="15" borderId="0" xfId="0" applyFill="1"/>
    <xf numFmtId="9" fontId="0" fillId="15" borderId="0" xfId="0" applyNumberFormat="1" applyFill="1"/>
    <xf numFmtId="0" fontId="49" fillId="15" borderId="0" xfId="0" applyFont="1" applyFill="1"/>
    <xf numFmtId="0" fontId="53" fillId="15" borderId="0" xfId="0" applyFont="1" applyFill="1" applyAlignment="1">
      <alignment horizontal="left" vertical="center"/>
    </xf>
    <xf numFmtId="0" fontId="53" fillId="21" borderId="0" xfId="0" applyFont="1" applyFill="1" applyAlignment="1">
      <alignment vertical="center"/>
    </xf>
    <xf numFmtId="175" fontId="33" fillId="4" borderId="3" xfId="0" applyNumberFormat="1" applyFont="1" applyFill="1" applyBorder="1" applyAlignment="1" applyProtection="1">
      <alignment horizontal="center" vertical="center"/>
      <protection locked="0"/>
    </xf>
    <xf numFmtId="0" fontId="35" fillId="13" borderId="1" xfId="0" applyFont="1" applyFill="1" applyBorder="1" applyAlignment="1">
      <alignment horizontal="center" vertical="center" wrapText="1"/>
    </xf>
    <xf numFmtId="165" fontId="8" fillId="4" borderId="3" xfId="1" applyNumberFormat="1" applyFont="1" applyFill="1" applyBorder="1" applyAlignment="1">
      <alignment horizontal="center" vertical="center"/>
    </xf>
    <xf numFmtId="172" fontId="0" fillId="6" borderId="3" xfId="0" applyNumberFormat="1" applyFill="1" applyBorder="1" applyAlignment="1">
      <alignment horizontal="center" vertical="center"/>
    </xf>
    <xf numFmtId="177" fontId="0" fillId="6" borderId="3" xfId="0" applyNumberFormat="1" applyFill="1" applyBorder="1" applyAlignment="1">
      <alignment horizontal="center" vertical="center"/>
    </xf>
    <xf numFmtId="173" fontId="22" fillId="6" borderId="6" xfId="0" applyNumberFormat="1" applyFont="1" applyFill="1" applyBorder="1" applyAlignment="1">
      <alignment horizontal="center" vertical="center"/>
    </xf>
    <xf numFmtId="0" fontId="24" fillId="0" borderId="0" xfId="0" applyFont="1"/>
    <xf numFmtId="173" fontId="22" fillId="6" borderId="3" xfId="0" applyNumberFormat="1" applyFont="1" applyFill="1" applyBorder="1" applyAlignment="1">
      <alignment horizontal="center" vertical="center"/>
    </xf>
    <xf numFmtId="173" fontId="22" fillId="6" borderId="4" xfId="0" applyNumberFormat="1" applyFont="1" applyFill="1" applyBorder="1" applyAlignment="1">
      <alignment horizontal="center" vertical="center"/>
    </xf>
    <xf numFmtId="173" fontId="22" fillId="6" borderId="8" xfId="0" applyNumberFormat="1" applyFont="1" applyFill="1" applyBorder="1" applyAlignment="1">
      <alignment horizontal="center" vertical="center"/>
    </xf>
    <xf numFmtId="4" fontId="5" fillId="5" borderId="4" xfId="0" applyNumberFormat="1" applyFont="1" applyFill="1" applyBorder="1" applyAlignment="1">
      <alignment horizontal="center" vertical="center"/>
    </xf>
    <xf numFmtId="171" fontId="56" fillId="5" borderId="4" xfId="2" applyNumberFormat="1" applyFont="1" applyFill="1" applyBorder="1" applyAlignment="1">
      <alignment horizontal="center" vertical="center"/>
    </xf>
    <xf numFmtId="0" fontId="23" fillId="11" borderId="0" xfId="0" applyFont="1" applyFill="1" applyAlignment="1">
      <alignment horizontal="center" vertical="center"/>
    </xf>
    <xf numFmtId="0" fontId="23" fillId="11" borderId="7" xfId="0" applyFont="1" applyFill="1" applyBorder="1" applyAlignment="1">
      <alignment vertical="center"/>
    </xf>
    <xf numFmtId="171" fontId="26" fillId="11" borderId="7" xfId="0" applyNumberFormat="1" applyFont="1" applyFill="1" applyBorder="1" applyAlignment="1">
      <alignment horizontal="center" vertical="center"/>
    </xf>
    <xf numFmtId="4" fontId="26" fillId="11" borderId="7" xfId="0" applyNumberFormat="1" applyFont="1" applyFill="1" applyBorder="1" applyAlignment="1">
      <alignment horizontal="center" vertical="center"/>
    </xf>
    <xf numFmtId="169" fontId="26" fillId="11" borderId="7" xfId="0" applyNumberFormat="1" applyFont="1" applyFill="1" applyBorder="1" applyAlignment="1">
      <alignment horizontal="center" vertical="center"/>
    </xf>
    <xf numFmtId="167" fontId="26" fillId="11" borderId="7" xfId="2" applyNumberFormat="1" applyFont="1" applyFill="1" applyBorder="1" applyAlignment="1">
      <alignment horizontal="center" vertical="center"/>
    </xf>
    <xf numFmtId="166" fontId="22" fillId="11" borderId="30" xfId="0" applyNumberFormat="1" applyFont="1" applyFill="1" applyBorder="1" applyAlignment="1">
      <alignment vertical="center"/>
    </xf>
    <xf numFmtId="173" fontId="22" fillId="11" borderId="30" xfId="0" applyNumberFormat="1" applyFont="1" applyFill="1" applyBorder="1" applyAlignment="1">
      <alignment horizontal="center" vertical="center"/>
    </xf>
    <xf numFmtId="173" fontId="26" fillId="11" borderId="30" xfId="0" applyNumberFormat="1" applyFont="1" applyFill="1" applyBorder="1" applyAlignment="1">
      <alignment horizontal="center" vertical="center"/>
    </xf>
    <xf numFmtId="0" fontId="0" fillId="11" borderId="12" xfId="0" applyFill="1" applyBorder="1"/>
    <xf numFmtId="0" fontId="9" fillId="11" borderId="12" xfId="0" applyFont="1" applyFill="1" applyBorder="1" applyAlignment="1">
      <alignment horizontal="left" vertical="center" wrapText="1"/>
    </xf>
    <xf numFmtId="0" fontId="5" fillId="11" borderId="12" xfId="2" applyNumberFormat="1" applyFont="1" applyFill="1" applyBorder="1" applyAlignment="1">
      <alignment horizontal="center" vertical="center"/>
    </xf>
    <xf numFmtId="9" fontId="5" fillId="11" borderId="12" xfId="2" applyFont="1" applyFill="1" applyBorder="1" applyAlignment="1">
      <alignment horizontal="center" vertical="center"/>
    </xf>
    <xf numFmtId="171" fontId="5" fillId="11" borderId="12" xfId="0" applyNumberFormat="1" applyFont="1" applyFill="1" applyBorder="1" applyAlignment="1">
      <alignment horizontal="center" vertical="center"/>
    </xf>
    <xf numFmtId="4" fontId="5" fillId="11" borderId="12" xfId="0" applyNumberFormat="1" applyFont="1" applyFill="1" applyBorder="1" applyAlignment="1">
      <alignment horizontal="center" vertical="center"/>
    </xf>
    <xf numFmtId="169" fontId="5" fillId="11" borderId="12" xfId="0" applyNumberFormat="1" applyFont="1" applyFill="1" applyBorder="1" applyAlignment="1">
      <alignment horizontal="center" vertical="center"/>
    </xf>
    <xf numFmtId="167" fontId="5" fillId="11" borderId="12" xfId="2" applyNumberFormat="1" applyFont="1" applyFill="1" applyBorder="1" applyAlignment="1">
      <alignment horizontal="center" vertical="center"/>
    </xf>
    <xf numFmtId="166" fontId="23" fillId="11" borderId="12" xfId="0" applyNumberFormat="1" applyFont="1" applyFill="1" applyBorder="1" applyAlignment="1">
      <alignment vertical="center"/>
    </xf>
    <xf numFmtId="173" fontId="23" fillId="11" borderId="12" xfId="2" applyNumberFormat="1" applyFont="1" applyFill="1" applyBorder="1" applyAlignment="1">
      <alignment horizontal="center" vertical="center"/>
    </xf>
    <xf numFmtId="0" fontId="23" fillId="6" borderId="8" xfId="2" applyNumberFormat="1" applyFont="1" applyFill="1" applyBorder="1" applyAlignment="1">
      <alignment horizontal="center" vertical="center"/>
    </xf>
    <xf numFmtId="166" fontId="23" fillId="6" borderId="8" xfId="0" applyNumberFormat="1" applyFont="1" applyFill="1" applyBorder="1" applyAlignment="1">
      <alignment vertical="center"/>
    </xf>
    <xf numFmtId="173" fontId="23" fillId="6" borderId="8" xfId="2" applyNumberFormat="1" applyFont="1" applyFill="1" applyBorder="1" applyAlignment="1">
      <alignment horizontal="center" vertical="center"/>
    </xf>
    <xf numFmtId="173" fontId="22" fillId="6" borderId="8" xfId="2" applyNumberFormat="1" applyFont="1" applyFill="1" applyBorder="1" applyAlignment="1">
      <alignment horizontal="center" vertical="center"/>
    </xf>
    <xf numFmtId="0" fontId="22" fillId="0" borderId="12" xfId="0" applyFont="1" applyBorder="1"/>
    <xf numFmtId="167" fontId="0" fillId="0" borderId="0" xfId="2" applyNumberFormat="1" applyFont="1"/>
    <xf numFmtId="0" fontId="4" fillId="13" borderId="16" xfId="0" applyFont="1" applyFill="1" applyBorder="1" applyAlignment="1">
      <alignment horizontal="center" vertical="center" wrapText="1"/>
    </xf>
    <xf numFmtId="2" fontId="20" fillId="0" borderId="0" xfId="0" applyNumberFormat="1" applyFont="1" applyAlignment="1">
      <alignment horizontal="left" vertical="center"/>
    </xf>
    <xf numFmtId="1" fontId="8" fillId="4" borderId="3" xfId="0" applyNumberFormat="1" applyFont="1" applyFill="1" applyBorder="1" applyAlignment="1">
      <alignment horizontal="left" vertical="center"/>
    </xf>
    <xf numFmtId="171" fontId="5" fillId="0" borderId="3" xfId="0" applyNumberFormat="1" applyFont="1" applyBorder="1" applyAlignment="1">
      <alignment horizontal="center" vertical="center"/>
    </xf>
    <xf numFmtId="0" fontId="59" fillId="0" borderId="31" xfId="0" applyFont="1" applyBorder="1" applyAlignment="1">
      <alignment horizontal="center" vertical="center"/>
    </xf>
    <xf numFmtId="0" fontId="59" fillId="0" borderId="31" xfId="0" applyFont="1" applyBorder="1" applyAlignment="1">
      <alignment horizontal="center"/>
    </xf>
    <xf numFmtId="2" fontId="14" fillId="0" borderId="3" xfId="0" applyNumberFormat="1" applyFont="1" applyBorder="1" applyAlignment="1">
      <alignment horizontal="center" vertical="center"/>
    </xf>
    <xf numFmtId="0" fontId="5" fillId="5" borderId="3" xfId="0" applyFont="1" applyFill="1" applyBorder="1" applyAlignment="1">
      <alignment horizontal="left" vertical="center"/>
    </xf>
    <xf numFmtId="0" fontId="6" fillId="11" borderId="3" xfId="0" applyFont="1" applyFill="1" applyBorder="1" applyAlignment="1">
      <alignment vertical="center" wrapText="1"/>
    </xf>
    <xf numFmtId="173" fontId="0" fillId="0" borderId="3" xfId="2" applyNumberFormat="1" applyFont="1" applyBorder="1"/>
    <xf numFmtId="174" fontId="0" fillId="0" borderId="3" xfId="0" applyNumberFormat="1" applyBorder="1" applyAlignment="1">
      <alignment horizontal="center" vertical="center"/>
    </xf>
    <xf numFmtId="166" fontId="47" fillId="19" borderId="3" xfId="0" applyNumberFormat="1" applyFont="1" applyFill="1" applyBorder="1" applyAlignment="1" applyProtection="1">
      <alignment vertical="center"/>
      <protection locked="0"/>
    </xf>
    <xf numFmtId="178" fontId="8" fillId="4" borderId="3" xfId="0" applyNumberFormat="1" applyFont="1" applyFill="1" applyBorder="1" applyAlignment="1" applyProtection="1">
      <alignment horizontal="center" vertical="center"/>
      <protection locked="0"/>
    </xf>
    <xf numFmtId="0" fontId="8" fillId="4" borderId="3" xfId="0" applyFont="1" applyFill="1" applyBorder="1" applyAlignment="1" applyProtection="1">
      <alignment horizontal="center" vertical="center"/>
      <protection locked="0"/>
    </xf>
    <xf numFmtId="0" fontId="16" fillId="8" borderId="0" xfId="0" applyFont="1" applyFill="1" applyAlignment="1">
      <alignment horizontal="center" vertical="center" wrapText="1"/>
    </xf>
    <xf numFmtId="0" fontId="4" fillId="13" borderId="0" xfId="0" applyFont="1" applyFill="1" applyAlignment="1">
      <alignment horizontal="centerContinuous" vertical="center" wrapText="1"/>
    </xf>
    <xf numFmtId="0" fontId="61" fillId="22" borderId="3" xfId="0" applyFont="1" applyFill="1" applyBorder="1" applyAlignment="1">
      <alignment horizontal="center" vertical="center"/>
    </xf>
    <xf numFmtId="167" fontId="23" fillId="5" borderId="3" xfId="2" applyNumberFormat="1" applyFont="1" applyFill="1" applyBorder="1" applyAlignment="1">
      <alignment horizontal="center" vertical="center"/>
    </xf>
    <xf numFmtId="0" fontId="17" fillId="13" borderId="24" xfId="0" applyFont="1" applyFill="1" applyBorder="1" applyAlignment="1">
      <alignment horizontal="center" vertical="center" wrapText="1"/>
    </xf>
    <xf numFmtId="0" fontId="23" fillId="5" borderId="3" xfId="0" applyFont="1" applyFill="1" applyBorder="1" applyAlignment="1">
      <alignment horizontal="center" vertical="center"/>
    </xf>
    <xf numFmtId="0" fontId="22" fillId="0" borderId="3" xfId="0" applyFont="1" applyBorder="1" applyAlignment="1">
      <alignment horizontal="center" vertical="center"/>
    </xf>
    <xf numFmtId="0" fontId="22" fillId="6" borderId="3" xfId="0" applyFont="1" applyFill="1" applyBorder="1"/>
    <xf numFmtId="0" fontId="17" fillId="13" borderId="35" xfId="0" applyFont="1" applyFill="1" applyBorder="1"/>
    <xf numFmtId="0" fontId="17" fillId="13" borderId="36" xfId="0" applyFont="1" applyFill="1" applyBorder="1" applyAlignment="1">
      <alignment horizontal="center" vertical="center" wrapText="1"/>
    </xf>
    <xf numFmtId="0" fontId="23" fillId="5" borderId="37" xfId="0" applyFont="1" applyFill="1" applyBorder="1" applyAlignment="1">
      <alignment vertical="center"/>
    </xf>
    <xf numFmtId="167" fontId="23" fillId="5" borderId="38" xfId="2" applyNumberFormat="1" applyFont="1" applyFill="1" applyBorder="1" applyAlignment="1">
      <alignment horizontal="center" vertical="center"/>
    </xf>
    <xf numFmtId="0" fontId="23" fillId="22" borderId="37" xfId="0" applyFont="1" applyFill="1" applyBorder="1" applyAlignment="1">
      <alignment horizontal="left" vertical="center" indent="1"/>
    </xf>
    <xf numFmtId="167" fontId="22" fillId="6" borderId="38" xfId="2" applyNumberFormat="1" applyFont="1" applyFill="1" applyBorder="1" applyAlignment="1">
      <alignment horizontal="center" vertical="center"/>
    </xf>
    <xf numFmtId="0" fontId="23" fillId="8" borderId="37" xfId="0" applyFont="1" applyFill="1" applyBorder="1" applyAlignment="1">
      <alignment horizontal="left" vertical="center" indent="1"/>
    </xf>
    <xf numFmtId="0" fontId="23" fillId="23" borderId="37" xfId="0" applyFont="1" applyFill="1" applyBorder="1" applyAlignment="1">
      <alignment horizontal="left" vertical="center" indent="1"/>
    </xf>
    <xf numFmtId="0" fontId="22" fillId="6" borderId="37" xfId="0" applyFont="1" applyFill="1" applyBorder="1"/>
    <xf numFmtId="0" fontId="22" fillId="6" borderId="38" xfId="0" applyFont="1" applyFill="1" applyBorder="1"/>
    <xf numFmtId="0" fontId="63" fillId="13" borderId="0" xfId="0" applyFont="1" applyFill="1"/>
    <xf numFmtId="0" fontId="49" fillId="13" borderId="0" xfId="0" applyFont="1" applyFill="1"/>
    <xf numFmtId="0" fontId="9" fillId="24" borderId="43" xfId="0" applyFont="1" applyFill="1" applyBorder="1"/>
    <xf numFmtId="0" fontId="9" fillId="24" borderId="44" xfId="0" applyFont="1" applyFill="1" applyBorder="1"/>
    <xf numFmtId="0" fontId="4" fillId="24" borderId="42" xfId="0" applyFont="1" applyFill="1" applyBorder="1"/>
    <xf numFmtId="0" fontId="0" fillId="21" borderId="0" xfId="0" applyFill="1"/>
    <xf numFmtId="181" fontId="22" fillId="11" borderId="7" xfId="0" applyNumberFormat="1" applyFont="1" applyFill="1" applyBorder="1" applyAlignment="1">
      <alignment horizontal="center" vertical="center"/>
    </xf>
    <xf numFmtId="173" fontId="22" fillId="11" borderId="7" xfId="2" applyNumberFormat="1" applyFont="1" applyFill="1" applyBorder="1" applyAlignment="1">
      <alignment horizontal="center" vertical="center"/>
    </xf>
    <xf numFmtId="171" fontId="24" fillId="11" borderId="7" xfId="2" applyNumberFormat="1" applyFont="1" applyFill="1" applyBorder="1" applyAlignment="1">
      <alignment horizontal="center" vertical="center"/>
    </xf>
    <xf numFmtId="0" fontId="4" fillId="24" borderId="19" xfId="0" applyFont="1" applyFill="1" applyBorder="1" applyAlignment="1">
      <alignment horizontal="centerContinuous"/>
    </xf>
    <xf numFmtId="0" fontId="4" fillId="24" borderId="14" xfId="0" applyFont="1" applyFill="1" applyBorder="1" applyAlignment="1">
      <alignment horizontal="centerContinuous"/>
    </xf>
    <xf numFmtId="173" fontId="61" fillId="14" borderId="0" xfId="0" applyNumberFormat="1" applyFont="1" applyFill="1" applyAlignment="1">
      <alignment horizontal="center" vertical="center"/>
    </xf>
    <xf numFmtId="0" fontId="4" fillId="24" borderId="16" xfId="0" applyFont="1" applyFill="1" applyBorder="1" applyAlignment="1">
      <alignment horizontal="centerContinuous" vertical="center"/>
    </xf>
    <xf numFmtId="172" fontId="24" fillId="11" borderId="7" xfId="2" applyNumberFormat="1" applyFont="1" applyFill="1" applyBorder="1" applyAlignment="1">
      <alignment horizontal="center" vertical="center"/>
    </xf>
    <xf numFmtId="0" fontId="22" fillId="11" borderId="30" xfId="2" applyNumberFormat="1" applyFont="1" applyFill="1" applyBorder="1" applyAlignment="1">
      <alignment horizontal="center" vertical="center"/>
    </xf>
    <xf numFmtId="172" fontId="44" fillId="11" borderId="12" xfId="2" applyNumberFormat="1" applyFont="1" applyFill="1" applyBorder="1" applyAlignment="1">
      <alignment horizontal="center" vertical="center"/>
    </xf>
    <xf numFmtId="171" fontId="22" fillId="6" borderId="6" xfId="0" applyNumberFormat="1" applyFont="1" applyFill="1" applyBorder="1" applyAlignment="1">
      <alignment horizontal="center" vertical="center"/>
    </xf>
    <xf numFmtId="171" fontId="22" fillId="6" borderId="3" xfId="0" applyNumberFormat="1" applyFont="1" applyFill="1" applyBorder="1" applyAlignment="1">
      <alignment horizontal="center" vertical="center"/>
    </xf>
    <xf numFmtId="171" fontId="22" fillId="6" borderId="8" xfId="0" applyNumberFormat="1" applyFont="1" applyFill="1" applyBorder="1" applyAlignment="1">
      <alignment horizontal="center" vertical="center"/>
    </xf>
    <xf numFmtId="171" fontId="22" fillId="6" borderId="4" xfId="0" applyNumberFormat="1" applyFont="1" applyFill="1" applyBorder="1" applyAlignment="1">
      <alignment horizontal="center" vertical="center"/>
    </xf>
    <xf numFmtId="181" fontId="22" fillId="6" borderId="6" xfId="0" applyNumberFormat="1" applyFont="1" applyFill="1" applyBorder="1" applyAlignment="1">
      <alignment horizontal="center" vertical="center"/>
    </xf>
    <xf numFmtId="181" fontId="22" fillId="6" borderId="3" xfId="0" applyNumberFormat="1" applyFont="1" applyFill="1" applyBorder="1" applyAlignment="1">
      <alignment horizontal="center" vertical="center"/>
    </xf>
    <xf numFmtId="181" fontId="22" fillId="6" borderId="4" xfId="0" applyNumberFormat="1" applyFont="1" applyFill="1" applyBorder="1" applyAlignment="1">
      <alignment horizontal="center" vertical="center"/>
    </xf>
    <xf numFmtId="181" fontId="22" fillId="6" borderId="8" xfId="0" applyNumberFormat="1" applyFont="1" applyFill="1" applyBorder="1" applyAlignment="1">
      <alignment horizontal="center" vertical="center"/>
    </xf>
    <xf numFmtId="178" fontId="6" fillId="6" borderId="3" xfId="0" applyNumberFormat="1" applyFont="1" applyFill="1" applyBorder="1" applyAlignment="1">
      <alignment horizontal="center" vertical="center"/>
    </xf>
    <xf numFmtId="0" fontId="17" fillId="13" borderId="18" xfId="0" applyFont="1" applyFill="1" applyBorder="1" applyAlignment="1">
      <alignment horizontal="left" vertical="center" wrapText="1"/>
    </xf>
    <xf numFmtId="0" fontId="17" fillId="13" borderId="16" xfId="0" applyFont="1" applyFill="1" applyBorder="1" applyAlignment="1">
      <alignment horizontal="center" vertical="center"/>
    </xf>
    <xf numFmtId="183" fontId="6" fillId="11" borderId="3" xfId="0" applyNumberFormat="1" applyFont="1" applyFill="1" applyBorder="1" applyAlignment="1">
      <alignment horizontal="center" vertical="center"/>
    </xf>
    <xf numFmtId="0" fontId="68" fillId="12" borderId="0" xfId="0" applyFont="1" applyFill="1" applyAlignment="1">
      <alignment vertical="center"/>
    </xf>
    <xf numFmtId="0" fontId="69" fillId="13" borderId="1" xfId="0" applyFont="1" applyFill="1" applyBorder="1" applyAlignment="1">
      <alignment vertical="center" wrapText="1"/>
    </xf>
    <xf numFmtId="0" fontId="22" fillId="7" borderId="0" xfId="0" applyFont="1" applyFill="1"/>
    <xf numFmtId="0" fontId="69" fillId="25" borderId="1" xfId="0" applyFont="1" applyFill="1" applyBorder="1" applyAlignment="1">
      <alignment vertical="center"/>
    </xf>
    <xf numFmtId="0" fontId="22" fillId="25" borderId="0" xfId="0" applyFont="1" applyFill="1"/>
    <xf numFmtId="0" fontId="23" fillId="5" borderId="3" xfId="0" applyFont="1" applyFill="1" applyBorder="1" applyAlignment="1">
      <alignment horizontal="left" indent="1"/>
    </xf>
    <xf numFmtId="0" fontId="22" fillId="12" borderId="0" xfId="0" applyFont="1" applyFill="1"/>
    <xf numFmtId="0" fontId="23" fillId="5" borderId="3" xfId="0" applyFont="1" applyFill="1" applyBorder="1" applyAlignment="1">
      <alignment horizontal="left" vertical="center"/>
    </xf>
    <xf numFmtId="179" fontId="8" fillId="0" borderId="3" xfId="0" applyNumberFormat="1" applyFont="1" applyBorder="1" applyAlignment="1">
      <alignment horizontal="center" vertical="center"/>
    </xf>
    <xf numFmtId="179" fontId="71" fillId="0" borderId="3" xfId="0" applyNumberFormat="1" applyFont="1" applyBorder="1" applyAlignment="1">
      <alignment horizontal="center" vertical="center" wrapText="1"/>
    </xf>
    <xf numFmtId="0" fontId="22" fillId="0" borderId="3" xfId="0" applyFont="1" applyBorder="1" applyAlignment="1">
      <alignment horizontal="left" vertical="center" wrapText="1"/>
    </xf>
    <xf numFmtId="180" fontId="8" fillId="0" borderId="3" xfId="0" applyNumberFormat="1" applyFont="1" applyBorder="1" applyAlignment="1">
      <alignment horizontal="center" vertical="center"/>
    </xf>
    <xf numFmtId="180" fontId="71" fillId="0" borderId="3" xfId="0" applyNumberFormat="1" applyFont="1" applyBorder="1" applyAlignment="1">
      <alignment horizontal="center" vertical="center"/>
    </xf>
    <xf numFmtId="172" fontId="71" fillId="0" borderId="3" xfId="0" applyNumberFormat="1" applyFont="1" applyBorder="1" applyAlignment="1">
      <alignment horizontal="center" vertical="center"/>
    </xf>
    <xf numFmtId="44" fontId="55" fillId="14" borderId="13" xfId="1" applyFont="1" applyFill="1" applyBorder="1" applyAlignment="1">
      <alignment horizontal="right"/>
    </xf>
    <xf numFmtId="165" fontId="54" fillId="14" borderId="13" xfId="0" applyNumberFormat="1" applyFont="1" applyFill="1" applyBorder="1" applyAlignment="1">
      <alignment horizontal="right"/>
    </xf>
    <xf numFmtId="44" fontId="25" fillId="14" borderId="13" xfId="1" applyFont="1" applyFill="1" applyBorder="1" applyProtection="1">
      <protection locked="0"/>
    </xf>
    <xf numFmtId="14" fontId="25" fillId="14" borderId="13" xfId="1" applyNumberFormat="1" applyFont="1" applyFill="1" applyBorder="1" applyAlignment="1" applyProtection="1">
      <alignment horizontal="center" vertical="center"/>
      <protection locked="0"/>
    </xf>
    <xf numFmtId="44" fontId="25" fillId="14" borderId="13" xfId="1" applyFont="1" applyFill="1" applyBorder="1"/>
    <xf numFmtId="165" fontId="54" fillId="14" borderId="13" xfId="0" applyNumberFormat="1" applyFont="1" applyFill="1" applyBorder="1"/>
    <xf numFmtId="44" fontId="55" fillId="14" borderId="13" xfId="1" applyFont="1" applyFill="1" applyBorder="1"/>
    <xf numFmtId="0" fontId="23" fillId="12" borderId="12" xfId="0" applyFont="1" applyFill="1" applyBorder="1" applyAlignment="1">
      <alignment vertical="center"/>
    </xf>
    <xf numFmtId="0" fontId="23" fillId="12" borderId="12" xfId="2" applyNumberFormat="1" applyFont="1" applyFill="1" applyBorder="1" applyAlignment="1">
      <alignment horizontal="center" vertical="center"/>
    </xf>
    <xf numFmtId="166" fontId="23" fillId="12" borderId="12" xfId="0" applyNumberFormat="1" applyFont="1" applyFill="1" applyBorder="1" applyAlignment="1">
      <alignment vertical="center"/>
    </xf>
    <xf numFmtId="173" fontId="23" fillId="12" borderId="12" xfId="0" applyNumberFormat="1" applyFont="1" applyFill="1" applyBorder="1" applyAlignment="1">
      <alignment horizontal="center" vertical="center"/>
    </xf>
    <xf numFmtId="172" fontId="26" fillId="12" borderId="12" xfId="2" applyNumberFormat="1" applyFont="1" applyFill="1" applyBorder="1" applyAlignment="1">
      <alignment horizontal="center" vertical="center"/>
    </xf>
    <xf numFmtId="171" fontId="23" fillId="12" borderId="12" xfId="0" applyNumberFormat="1" applyFont="1" applyFill="1" applyBorder="1" applyAlignment="1">
      <alignment horizontal="center" vertical="center"/>
    </xf>
    <xf numFmtId="181" fontId="23" fillId="12" borderId="7" xfId="0" applyNumberFormat="1" applyFont="1" applyFill="1" applyBorder="1" applyAlignment="1">
      <alignment horizontal="center" vertical="center"/>
    </xf>
    <xf numFmtId="169" fontId="23" fillId="12" borderId="12" xfId="0" applyNumberFormat="1" applyFont="1" applyFill="1" applyBorder="1" applyAlignment="1">
      <alignment horizontal="center" vertical="center"/>
    </xf>
    <xf numFmtId="167" fontId="23" fillId="12" borderId="12" xfId="2" applyNumberFormat="1" applyFont="1" applyFill="1" applyBorder="1" applyAlignment="1">
      <alignment horizontal="center" vertical="center"/>
    </xf>
    <xf numFmtId="167" fontId="23" fillId="12" borderId="7" xfId="2" applyNumberFormat="1" applyFont="1" applyFill="1" applyBorder="1" applyAlignment="1">
      <alignment horizontal="center" vertical="center"/>
    </xf>
    <xf numFmtId="171" fontId="26" fillId="12" borderId="7" xfId="2" applyNumberFormat="1" applyFont="1" applyFill="1" applyBorder="1" applyAlignment="1">
      <alignment horizontal="center" vertical="center"/>
    </xf>
    <xf numFmtId="4" fontId="23" fillId="12" borderId="7" xfId="0" applyNumberFormat="1" applyFont="1" applyFill="1" applyBorder="1" applyAlignment="1">
      <alignment horizontal="center" vertical="center"/>
    </xf>
    <xf numFmtId="172" fontId="26" fillId="12" borderId="7" xfId="2" applyNumberFormat="1" applyFont="1" applyFill="1" applyBorder="1" applyAlignment="1">
      <alignment horizontal="center" vertical="center"/>
    </xf>
    <xf numFmtId="0" fontId="23" fillId="12" borderId="7" xfId="0" applyFont="1" applyFill="1" applyBorder="1" applyAlignment="1">
      <alignment vertical="center"/>
    </xf>
    <xf numFmtId="0" fontId="23" fillId="12" borderId="7" xfId="2" applyNumberFormat="1" applyFont="1" applyFill="1" applyBorder="1" applyAlignment="1">
      <alignment horizontal="center" vertical="center"/>
    </xf>
    <xf numFmtId="166" fontId="23" fillId="12" borderId="7" xfId="0" applyNumberFormat="1" applyFont="1" applyFill="1" applyBorder="1" applyAlignment="1">
      <alignment vertical="center"/>
    </xf>
    <xf numFmtId="173" fontId="23" fillId="12" borderId="7" xfId="0" applyNumberFormat="1" applyFont="1" applyFill="1" applyBorder="1" applyAlignment="1">
      <alignment horizontal="center" vertical="center"/>
    </xf>
    <xf numFmtId="171" fontId="23" fillId="12" borderId="7" xfId="0" applyNumberFormat="1" applyFont="1" applyFill="1" applyBorder="1" applyAlignment="1">
      <alignment horizontal="center" vertical="center"/>
    </xf>
    <xf numFmtId="169" fontId="23" fillId="12" borderId="7" xfId="0" applyNumberFormat="1" applyFont="1" applyFill="1" applyBorder="1" applyAlignment="1">
      <alignment horizontal="center" vertical="center"/>
    </xf>
    <xf numFmtId="0" fontId="64" fillId="14" borderId="32" xfId="0" applyFont="1" applyFill="1" applyBorder="1" applyAlignment="1">
      <alignment vertical="center"/>
    </xf>
    <xf numFmtId="0" fontId="64" fillId="14" borderId="33" xfId="0" applyFont="1" applyFill="1" applyBorder="1" applyAlignment="1">
      <alignment horizontal="left" vertical="center"/>
    </xf>
    <xf numFmtId="0" fontId="64" fillId="14" borderId="33" xfId="0" applyFont="1" applyFill="1" applyBorder="1" applyAlignment="1">
      <alignment horizontal="right" vertical="center"/>
    </xf>
    <xf numFmtId="0" fontId="64" fillId="14" borderId="34" xfId="0" applyFont="1" applyFill="1" applyBorder="1" applyAlignment="1">
      <alignment horizontal="right" vertical="center"/>
    </xf>
    <xf numFmtId="0" fontId="26" fillId="14" borderId="39" xfId="0" applyFont="1" applyFill="1" applyBorder="1" applyAlignment="1">
      <alignment vertical="center"/>
    </xf>
    <xf numFmtId="0" fontId="24" fillId="14" borderId="40" xfId="0" applyFont="1" applyFill="1" applyBorder="1" applyAlignment="1">
      <alignment horizontal="center" vertical="center"/>
    </xf>
    <xf numFmtId="167" fontId="24" fillId="14" borderId="40" xfId="2" applyNumberFormat="1" applyFont="1" applyFill="1" applyBorder="1" applyAlignment="1">
      <alignment horizontal="center" vertical="center"/>
    </xf>
    <xf numFmtId="167" fontId="24" fillId="14" borderId="41" xfId="2" applyNumberFormat="1" applyFont="1" applyFill="1" applyBorder="1" applyAlignment="1">
      <alignment horizontal="center" vertical="center"/>
    </xf>
    <xf numFmtId="0" fontId="23" fillId="11" borderId="3" xfId="0" applyFont="1" applyFill="1" applyBorder="1" applyAlignment="1">
      <alignment horizontal="left" vertical="center"/>
    </xf>
    <xf numFmtId="0" fontId="5" fillId="11" borderId="0" xfId="0" applyFont="1" applyFill="1"/>
    <xf numFmtId="175" fontId="0" fillId="0" borderId="0" xfId="0" applyNumberFormat="1"/>
    <xf numFmtId="165" fontId="15" fillId="0" borderId="0" xfId="1" applyNumberFormat="1" applyFont="1"/>
    <xf numFmtId="0" fontId="24" fillId="0" borderId="0" xfId="0" applyFont="1" applyAlignment="1">
      <alignment vertical="center"/>
    </xf>
    <xf numFmtId="0" fontId="13" fillId="15" borderId="0" xfId="0" applyFont="1" applyFill="1" applyAlignment="1">
      <alignment horizontal="center" vertical="center" wrapText="1"/>
    </xf>
    <xf numFmtId="0" fontId="56" fillId="0" borderId="0" xfId="0" applyFont="1" applyAlignment="1">
      <alignment vertical="center"/>
    </xf>
    <xf numFmtId="0" fontId="56" fillId="0" borderId="0" xfId="0" applyFont="1" applyAlignment="1">
      <alignment horizontal="centerContinuous" vertical="center"/>
    </xf>
    <xf numFmtId="0" fontId="51" fillId="0" borderId="0" xfId="0" applyFont="1"/>
    <xf numFmtId="0" fontId="4" fillId="18" borderId="0" xfId="0" applyFont="1" applyFill="1" applyAlignment="1">
      <alignment vertical="center"/>
    </xf>
    <xf numFmtId="0" fontId="49" fillId="18" borderId="0" xfId="0" applyFont="1" applyFill="1"/>
    <xf numFmtId="0" fontId="4" fillId="24" borderId="0" xfId="0" applyFont="1" applyFill="1" applyAlignment="1">
      <alignment vertical="center"/>
    </xf>
    <xf numFmtId="0" fontId="49" fillId="24" borderId="0" xfId="0" applyFont="1" applyFill="1"/>
    <xf numFmtId="165" fontId="8" fillId="19" borderId="3" xfId="1" applyNumberFormat="1" applyFont="1" applyFill="1" applyBorder="1" applyAlignment="1">
      <alignment horizontal="center" vertical="center"/>
    </xf>
    <xf numFmtId="166" fontId="0" fillId="0" borderId="0" xfId="0" applyNumberFormat="1"/>
    <xf numFmtId="178" fontId="0" fillId="0" borderId="0" xfId="0" applyNumberFormat="1"/>
    <xf numFmtId="44" fontId="0" fillId="0" borderId="0" xfId="0" applyNumberFormat="1"/>
    <xf numFmtId="0" fontId="77" fillId="0" borderId="46" xfId="0" applyFont="1" applyBorder="1"/>
    <xf numFmtId="9" fontId="0" fillId="0" borderId="0" xfId="2" applyFont="1"/>
    <xf numFmtId="0" fontId="4" fillId="13" borderId="14" xfId="0" applyFont="1" applyFill="1" applyBorder="1" applyAlignment="1">
      <alignment vertical="center"/>
    </xf>
    <xf numFmtId="0" fontId="0" fillId="21" borderId="0" xfId="0" applyFill="1" applyProtection="1">
      <protection locked="0"/>
    </xf>
    <xf numFmtId="0" fontId="5" fillId="6" borderId="47" xfId="0" applyFont="1" applyFill="1" applyBorder="1" applyProtection="1">
      <protection locked="0"/>
    </xf>
    <xf numFmtId="0" fontId="0" fillId="0" borderId="0" xfId="0" applyProtection="1">
      <protection locked="0"/>
    </xf>
    <xf numFmtId="0" fontId="0" fillId="0" borderId="49" xfId="0" applyBorder="1" applyProtection="1">
      <protection locked="0"/>
    </xf>
    <xf numFmtId="43" fontId="0" fillId="0" borderId="0" xfId="7" applyFont="1" applyProtection="1">
      <protection locked="0"/>
    </xf>
    <xf numFmtId="0" fontId="81" fillId="11" borderId="52" xfId="0" applyFont="1" applyFill="1" applyBorder="1" applyProtection="1">
      <protection locked="0"/>
    </xf>
    <xf numFmtId="0" fontId="0" fillId="0" borderId="53" xfId="0" applyBorder="1" applyProtection="1">
      <protection locked="0"/>
    </xf>
    <xf numFmtId="0" fontId="0" fillId="0" borderId="53" xfId="0" applyBorder="1" applyAlignment="1" applyProtection="1">
      <alignment horizontal="center"/>
      <protection locked="0"/>
    </xf>
    <xf numFmtId="164" fontId="0" fillId="0" borderId="0" xfId="7" applyNumberFormat="1" applyFont="1" applyProtection="1">
      <protection locked="0"/>
    </xf>
    <xf numFmtId="10" fontId="0" fillId="0" borderId="0" xfId="2" applyNumberFormat="1" applyFont="1" applyProtection="1">
      <protection locked="0"/>
    </xf>
    <xf numFmtId="0" fontId="5" fillId="0" borderId="54" xfId="0" applyFont="1" applyBorder="1" applyProtection="1">
      <protection locked="0"/>
    </xf>
    <xf numFmtId="0" fontId="0" fillId="0" borderId="61" xfId="0" applyBorder="1" applyProtection="1">
      <protection locked="0"/>
    </xf>
    <xf numFmtId="0" fontId="5" fillId="0" borderId="71" xfId="0" applyFont="1" applyBorder="1" applyProtection="1">
      <protection locked="0"/>
    </xf>
    <xf numFmtId="185" fontId="0" fillId="0" borderId="0" xfId="7" applyNumberFormat="1" applyFont="1" applyAlignment="1" applyProtection="1">
      <alignment horizontal="center"/>
      <protection locked="0"/>
    </xf>
    <xf numFmtId="44" fontId="0" fillId="0" borderId="0" xfId="1" applyFont="1" applyProtection="1">
      <protection locked="0"/>
    </xf>
    <xf numFmtId="43" fontId="0" fillId="0" borderId="49" xfId="7" applyFont="1" applyBorder="1" applyProtection="1"/>
    <xf numFmtId="43" fontId="0" fillId="0" borderId="0" xfId="7" applyFont="1" applyProtection="1"/>
    <xf numFmtId="10" fontId="0" fillId="0" borderId="49" xfId="2" applyNumberFormat="1" applyFont="1" applyBorder="1" applyProtection="1"/>
    <xf numFmtId="164" fontId="0" fillId="0" borderId="0" xfId="7" applyNumberFormat="1" applyFont="1" applyProtection="1"/>
    <xf numFmtId="10" fontId="0" fillId="0" borderId="0" xfId="2" applyNumberFormat="1" applyFont="1" applyProtection="1"/>
    <xf numFmtId="10" fontId="5" fillId="0" borderId="54" xfId="2" applyNumberFormat="1" applyFont="1" applyBorder="1" applyProtection="1"/>
    <xf numFmtId="43" fontId="5" fillId="0" borderId="54" xfId="7" applyFont="1" applyBorder="1" applyProtection="1"/>
    <xf numFmtId="9" fontId="5" fillId="0" borderId="54" xfId="7" applyNumberFormat="1" applyFont="1" applyBorder="1" applyProtection="1"/>
    <xf numFmtId="10" fontId="79" fillId="11" borderId="0" xfId="2" applyNumberFormat="1" applyFont="1" applyFill="1" applyProtection="1"/>
    <xf numFmtId="43" fontId="0" fillId="0" borderId="60" xfId="7" applyFont="1" applyBorder="1" applyProtection="1"/>
    <xf numFmtId="9" fontId="0" fillId="0" borderId="60" xfId="2" applyFont="1" applyBorder="1" applyProtection="1"/>
    <xf numFmtId="9" fontId="0" fillId="0" borderId="62" xfId="2" applyFont="1" applyBorder="1" applyProtection="1"/>
    <xf numFmtId="43" fontId="0" fillId="0" borderId="61" xfId="7" applyFont="1" applyBorder="1" applyProtection="1"/>
    <xf numFmtId="9" fontId="0" fillId="0" borderId="61" xfId="2" applyFont="1" applyBorder="1" applyProtection="1"/>
    <xf numFmtId="9" fontId="0" fillId="0" borderId="64" xfId="2" applyFont="1" applyBorder="1" applyProtection="1"/>
    <xf numFmtId="9" fontId="83" fillId="6" borderId="70" xfId="2" applyFont="1" applyFill="1" applyBorder="1" applyProtection="1"/>
    <xf numFmtId="9" fontId="0" fillId="0" borderId="0" xfId="2" applyFont="1" applyProtection="1"/>
    <xf numFmtId="164" fontId="0" fillId="0" borderId="0" xfId="2" applyNumberFormat="1" applyFont="1" applyProtection="1"/>
    <xf numFmtId="43" fontId="5" fillId="0" borderId="71" xfId="7" applyFont="1" applyBorder="1" applyProtection="1"/>
    <xf numFmtId="9" fontId="5" fillId="0" borderId="71" xfId="7" applyNumberFormat="1" applyFont="1" applyBorder="1" applyProtection="1"/>
    <xf numFmtId="9" fontId="5" fillId="0" borderId="71" xfId="2" applyFont="1" applyBorder="1" applyProtection="1"/>
    <xf numFmtId="0" fontId="6" fillId="0" borderId="3" xfId="0" applyFont="1" applyBorder="1" applyAlignment="1" applyProtection="1">
      <alignment horizontal="center" vertical="center"/>
      <protection locked="0"/>
    </xf>
    <xf numFmtId="0" fontId="57" fillId="0" borderId="3" xfId="0" applyFont="1" applyBorder="1"/>
    <xf numFmtId="0" fontId="57" fillId="0" borderId="3" xfId="0" applyFont="1" applyBorder="1" applyAlignment="1">
      <alignment horizontal="center"/>
    </xf>
    <xf numFmtId="0" fontId="15" fillId="0" borderId="3" xfId="0" applyFont="1" applyBorder="1" applyAlignment="1">
      <alignment horizontal="center"/>
    </xf>
    <xf numFmtId="10" fontId="15" fillId="4" borderId="3" xfId="0" applyNumberFormat="1" applyFont="1" applyFill="1" applyBorder="1" applyAlignment="1">
      <alignment horizontal="center" vertical="center"/>
    </xf>
    <xf numFmtId="0" fontId="15" fillId="4" borderId="3" xfId="0" applyFont="1" applyFill="1" applyBorder="1" applyAlignment="1">
      <alignment horizontal="center" vertical="center"/>
    </xf>
    <xf numFmtId="0" fontId="6" fillId="0" borderId="3" xfId="0" applyFont="1" applyBorder="1" applyAlignment="1">
      <alignment horizontal="center" vertical="center"/>
    </xf>
    <xf numFmtId="0" fontId="4" fillId="13" borderId="11" xfId="0" applyFont="1" applyFill="1" applyBorder="1" applyAlignment="1">
      <alignment horizontal="center" vertical="center" wrapText="1"/>
    </xf>
    <xf numFmtId="0" fontId="4" fillId="13" borderId="6" xfId="0" applyFont="1" applyFill="1" applyBorder="1" applyAlignment="1">
      <alignment horizontal="center" vertical="center" wrapText="1"/>
    </xf>
    <xf numFmtId="0" fontId="14" fillId="4" borderId="3" xfId="0" applyFont="1" applyFill="1" applyBorder="1" applyAlignment="1">
      <alignment horizontal="left" vertical="center"/>
    </xf>
    <xf numFmtId="0" fontId="19" fillId="0" borderId="3" xfId="0" applyFont="1" applyBorder="1"/>
    <xf numFmtId="0" fontId="36" fillId="13" borderId="3" xfId="0" applyFont="1" applyFill="1" applyBorder="1" applyAlignment="1" applyProtection="1">
      <alignment vertical="center"/>
      <protection locked="0"/>
    </xf>
    <xf numFmtId="0" fontId="72" fillId="13" borderId="3" xfId="0" applyFont="1" applyFill="1" applyBorder="1" applyAlignment="1" applyProtection="1">
      <alignment horizontal="center" vertical="center"/>
      <protection locked="0"/>
    </xf>
    <xf numFmtId="0" fontId="35" fillId="13" borderId="3" xfId="0" applyFont="1" applyFill="1" applyBorder="1" applyAlignment="1" applyProtection="1">
      <alignment vertical="center"/>
      <protection locked="0"/>
    </xf>
    <xf numFmtId="0" fontId="30" fillId="14" borderId="0" xfId="0" applyFont="1" applyFill="1" applyAlignment="1" applyProtection="1">
      <alignment horizontal="center" vertical="center"/>
      <protection locked="0"/>
    </xf>
    <xf numFmtId="0" fontId="32" fillId="14" borderId="3" xfId="0" applyFont="1" applyFill="1" applyBorder="1" applyAlignment="1" applyProtection="1">
      <alignment horizontal="left" vertical="center" indent="1"/>
      <protection locked="0"/>
    </xf>
    <xf numFmtId="175" fontId="6" fillId="14" borderId="3" xfId="0" applyNumberFormat="1" applyFont="1" applyFill="1" applyBorder="1" applyAlignment="1" applyProtection="1">
      <alignment horizontal="center" vertical="center"/>
      <protection locked="0"/>
    </xf>
    <xf numFmtId="0" fontId="6" fillId="14" borderId="3" xfId="0" applyFont="1" applyFill="1" applyBorder="1" applyAlignment="1" applyProtection="1">
      <alignment vertical="center"/>
      <protection locked="0"/>
    </xf>
    <xf numFmtId="182" fontId="33" fillId="4" borderId="3" xfId="0" applyNumberFormat="1" applyFont="1" applyFill="1" applyBorder="1" applyAlignment="1" applyProtection="1">
      <alignment horizontal="center" vertical="center"/>
      <protection locked="0"/>
    </xf>
    <xf numFmtId="0" fontId="6" fillId="6" borderId="3" xfId="0" applyFont="1" applyFill="1" applyBorder="1" applyAlignment="1" applyProtection="1">
      <alignment vertical="center"/>
      <protection locked="0"/>
    </xf>
    <xf numFmtId="0" fontId="6" fillId="6" borderId="0" xfId="0" applyFont="1" applyFill="1" applyAlignment="1" applyProtection="1">
      <alignment vertical="center"/>
      <protection locked="0"/>
    </xf>
    <xf numFmtId="0" fontId="17" fillId="13" borderId="1" xfId="0" applyFont="1" applyFill="1" applyBorder="1" applyAlignment="1" applyProtection="1">
      <alignment horizontal="left" vertical="center" wrapText="1"/>
      <protection locked="0"/>
    </xf>
    <xf numFmtId="0" fontId="73" fillId="12" borderId="24" xfId="0" applyFont="1" applyFill="1" applyBorder="1" applyAlignment="1" applyProtection="1">
      <alignment horizontal="center" vertical="center" wrapText="1"/>
      <protection locked="0"/>
    </xf>
    <xf numFmtId="0" fontId="17" fillId="18" borderId="24" xfId="0" applyFont="1" applyFill="1" applyBorder="1" applyAlignment="1" applyProtection="1">
      <alignment horizontal="center" vertical="center" wrapText="1"/>
      <protection locked="0"/>
    </xf>
    <xf numFmtId="0" fontId="17" fillId="20" borderId="24" xfId="0" applyFont="1" applyFill="1" applyBorder="1" applyAlignment="1" applyProtection="1">
      <alignment horizontal="center" vertical="center" wrapText="1"/>
      <protection locked="0"/>
    </xf>
    <xf numFmtId="0" fontId="74" fillId="7" borderId="24" xfId="0" applyFont="1" applyFill="1" applyBorder="1" applyAlignment="1" applyProtection="1">
      <alignment horizontal="center" vertical="center" wrapText="1"/>
      <protection locked="0"/>
    </xf>
    <xf numFmtId="0" fontId="17" fillId="13" borderId="24" xfId="0" applyFont="1" applyFill="1" applyBorder="1" applyAlignment="1" applyProtection="1">
      <alignment horizontal="center" vertical="center" wrapText="1"/>
      <protection locked="0"/>
    </xf>
    <xf numFmtId="0" fontId="40" fillId="11" borderId="3" xfId="0" applyFont="1" applyFill="1" applyBorder="1" applyAlignment="1" applyProtection="1">
      <alignment horizontal="left" vertical="center" indent="1"/>
      <protection locked="0"/>
    </xf>
    <xf numFmtId="174" fontId="39" fillId="11" borderId="3" xfId="2" applyNumberFormat="1" applyFont="1" applyFill="1" applyBorder="1" applyAlignment="1" applyProtection="1">
      <alignment horizontal="center" vertical="center"/>
      <protection locked="0"/>
    </xf>
    <xf numFmtId="0" fontId="37" fillId="26" borderId="3" xfId="0" applyFont="1" applyFill="1" applyBorder="1" applyAlignment="1" applyProtection="1">
      <alignment vertical="center"/>
      <protection locked="0"/>
    </xf>
    <xf numFmtId="0" fontId="55" fillId="26" borderId="3" xfId="0" applyFont="1" applyFill="1" applyBorder="1" applyAlignment="1" applyProtection="1">
      <alignment vertical="center"/>
      <protection locked="0"/>
    </xf>
    <xf numFmtId="0" fontId="32" fillId="12" borderId="3" xfId="0" applyFont="1" applyFill="1" applyBorder="1" applyAlignment="1" applyProtection="1">
      <alignment vertical="center"/>
      <protection locked="0"/>
    </xf>
    <xf numFmtId="0" fontId="6" fillId="12" borderId="3" xfId="0" applyFont="1" applyFill="1" applyBorder="1" applyAlignment="1" applyProtection="1">
      <alignment vertical="center"/>
      <protection locked="0"/>
    </xf>
    <xf numFmtId="0" fontId="32" fillId="11" borderId="3" xfId="0" applyFont="1" applyFill="1" applyBorder="1" applyAlignment="1" applyProtection="1">
      <alignment horizontal="left" vertical="center" indent="1"/>
      <protection locked="0"/>
    </xf>
    <xf numFmtId="174" fontId="6" fillId="11" borderId="3" xfId="2" applyNumberFormat="1" applyFont="1" applyFill="1" applyBorder="1" applyAlignment="1" applyProtection="1">
      <alignment horizontal="center" vertical="center"/>
      <protection locked="0"/>
    </xf>
    <xf numFmtId="171" fontId="6" fillId="6" borderId="3" xfId="0" applyNumberFormat="1" applyFont="1" applyFill="1" applyBorder="1" applyAlignment="1" applyProtection="1">
      <alignment vertical="center"/>
      <protection locked="0"/>
    </xf>
    <xf numFmtId="171" fontId="6" fillId="12" borderId="3" xfId="0" applyNumberFormat="1" applyFont="1" applyFill="1" applyBorder="1" applyAlignment="1" applyProtection="1">
      <alignment vertical="center"/>
      <protection locked="0"/>
    </xf>
    <xf numFmtId="0" fontId="25" fillId="4" borderId="3" xfId="0" applyFont="1" applyFill="1" applyBorder="1" applyAlignment="1" applyProtection="1">
      <alignment horizontal="center" vertical="center"/>
      <protection locked="0"/>
    </xf>
    <xf numFmtId="0" fontId="37" fillId="26" borderId="0" xfId="0" applyFont="1" applyFill="1" applyAlignment="1" applyProtection="1">
      <alignment vertical="center"/>
      <protection locked="0"/>
    </xf>
    <xf numFmtId="0" fontId="55" fillId="26" borderId="0" xfId="0" applyFont="1" applyFill="1" applyAlignment="1" applyProtection="1">
      <alignment vertical="center"/>
      <protection locked="0"/>
    </xf>
    <xf numFmtId="0" fontId="32" fillId="12" borderId="0" xfId="0" applyFont="1" applyFill="1" applyAlignment="1" applyProtection="1">
      <alignment vertical="center"/>
      <protection locked="0"/>
    </xf>
    <xf numFmtId="10" fontId="6" fillId="12" borderId="0" xfId="2" applyNumberFormat="1" applyFont="1" applyFill="1" applyAlignment="1" applyProtection="1">
      <alignment vertical="center"/>
      <protection locked="0"/>
    </xf>
    <xf numFmtId="0" fontId="32" fillId="16" borderId="3" xfId="0" applyFont="1" applyFill="1" applyBorder="1" applyAlignment="1" applyProtection="1">
      <alignment horizontal="left" vertical="center" indent="1"/>
      <protection locked="0"/>
    </xf>
    <xf numFmtId="0" fontId="18" fillId="16" borderId="3" xfId="0" applyFont="1" applyFill="1" applyBorder="1" applyAlignment="1" applyProtection="1">
      <alignment horizontal="center" vertical="center"/>
      <protection locked="0"/>
    </xf>
    <xf numFmtId="0" fontId="33" fillId="16" borderId="3" xfId="0" applyFont="1" applyFill="1" applyBorder="1" applyAlignment="1" applyProtection="1">
      <alignment horizontal="center" vertical="center"/>
      <protection locked="0"/>
    </xf>
    <xf numFmtId="10" fontId="55" fillId="26" borderId="0" xfId="2" applyNumberFormat="1" applyFont="1" applyFill="1" applyAlignment="1" applyProtection="1">
      <alignment vertical="center"/>
      <protection locked="0"/>
    </xf>
    <xf numFmtId="0" fontId="37" fillId="11" borderId="3" xfId="0" applyFont="1" applyFill="1" applyBorder="1" applyAlignment="1" applyProtection="1">
      <alignment horizontal="left" vertical="center" indent="1"/>
      <protection locked="0"/>
    </xf>
    <xf numFmtId="171" fontId="55" fillId="26" borderId="3" xfId="0" applyNumberFormat="1" applyFont="1" applyFill="1" applyBorder="1" applyAlignment="1" applyProtection="1">
      <alignment vertical="center"/>
      <protection locked="0"/>
    </xf>
    <xf numFmtId="0" fontId="32" fillId="12" borderId="0" xfId="0" applyFont="1" applyFill="1" applyAlignment="1" applyProtection="1">
      <alignment vertical="center" wrapText="1"/>
      <protection locked="0"/>
    </xf>
    <xf numFmtId="175" fontId="33" fillId="4" borderId="3" xfId="0" applyNumberFormat="1" applyFont="1" applyFill="1" applyBorder="1" applyAlignment="1">
      <alignment horizontal="center" vertical="center"/>
    </xf>
    <xf numFmtId="175" fontId="41" fillId="14" borderId="3" xfId="0" applyNumberFormat="1" applyFont="1" applyFill="1" applyBorder="1" applyAlignment="1">
      <alignment horizontal="center" vertical="center"/>
    </xf>
    <xf numFmtId="0" fontId="39" fillId="11" borderId="3" xfId="2" applyNumberFormat="1" applyFont="1" applyFill="1" applyBorder="1" applyAlignment="1" applyProtection="1">
      <alignment horizontal="center" vertical="center"/>
    </xf>
    <xf numFmtId="0" fontId="32" fillId="12" borderId="3" xfId="0" applyFont="1" applyFill="1" applyBorder="1" applyAlignment="1">
      <alignment vertical="center"/>
    </xf>
    <xf numFmtId="171" fontId="6" fillId="11" borderId="3" xfId="2" applyNumberFormat="1" applyFont="1" applyFill="1" applyBorder="1" applyAlignment="1" applyProtection="1">
      <alignment horizontal="center" vertical="center"/>
    </xf>
    <xf numFmtId="0" fontId="32" fillId="12" borderId="0" xfId="0" applyFont="1" applyFill="1" applyAlignment="1">
      <alignment vertical="center"/>
    </xf>
    <xf numFmtId="174" fontId="6" fillId="11" borderId="3" xfId="2" applyNumberFormat="1" applyFont="1" applyFill="1" applyBorder="1" applyAlignment="1" applyProtection="1">
      <alignment horizontal="center" vertical="center"/>
    </xf>
    <xf numFmtId="177" fontId="6" fillId="11" borderId="3" xfId="2" applyNumberFormat="1" applyFont="1" applyFill="1" applyBorder="1" applyAlignment="1" applyProtection="1">
      <alignment horizontal="center" vertical="center"/>
    </xf>
    <xf numFmtId="0" fontId="37" fillId="26" borderId="0" xfId="0" applyFont="1" applyFill="1" applyAlignment="1">
      <alignment vertical="center"/>
    </xf>
    <xf numFmtId="176" fontId="6" fillId="11" borderId="3" xfId="2" applyNumberFormat="1" applyFont="1" applyFill="1" applyBorder="1" applyAlignment="1" applyProtection="1">
      <alignment horizontal="center" vertical="center"/>
    </xf>
    <xf numFmtId="0" fontId="37" fillId="26" borderId="3" xfId="0" applyFont="1" applyFill="1" applyBorder="1" applyAlignment="1">
      <alignment vertical="center"/>
    </xf>
    <xf numFmtId="175" fontId="32" fillId="0" borderId="0" xfId="0" applyNumberFormat="1" applyFont="1" applyAlignment="1">
      <alignment horizontal="left" vertical="center" indent="1"/>
    </xf>
    <xf numFmtId="171" fontId="6" fillId="0" borderId="0" xfId="2" applyNumberFormat="1" applyFont="1" applyFill="1" applyAlignment="1" applyProtection="1">
      <alignment horizontal="center" vertical="center"/>
    </xf>
    <xf numFmtId="171" fontId="6" fillId="11" borderId="0" xfId="2" applyNumberFormat="1" applyFont="1" applyFill="1" applyAlignment="1" applyProtection="1">
      <alignment horizontal="center" vertical="center"/>
    </xf>
    <xf numFmtId="175" fontId="33" fillId="4" borderId="0" xfId="0" applyNumberFormat="1" applyFont="1" applyFill="1" applyAlignment="1">
      <alignment horizontal="left" vertical="center" indent="1"/>
    </xf>
    <xf numFmtId="174" fontId="6" fillId="0" borderId="0" xfId="2" applyNumberFormat="1" applyFont="1" applyFill="1" applyProtection="1"/>
    <xf numFmtId="171" fontId="6" fillId="0" borderId="0" xfId="2" applyNumberFormat="1" applyFont="1" applyAlignment="1" applyProtection="1">
      <alignment horizontal="center" vertical="center"/>
    </xf>
    <xf numFmtId="0" fontId="30" fillId="14" borderId="0" xfId="0" applyFont="1" applyFill="1" applyAlignment="1">
      <alignment horizontal="center" vertical="center"/>
    </xf>
    <xf numFmtId="0" fontId="31" fillId="14" borderId="0" xfId="0" applyFont="1" applyFill="1" applyAlignment="1">
      <alignment horizontal="left" vertical="center"/>
    </xf>
    <xf numFmtId="0" fontId="4" fillId="13" borderId="16" xfId="0" applyFont="1" applyFill="1" applyBorder="1" applyAlignment="1">
      <alignment horizontal="center" vertical="top" wrapText="1"/>
    </xf>
    <xf numFmtId="0" fontId="4" fillId="13" borderId="18" xfId="0" applyFont="1" applyFill="1" applyBorder="1" applyAlignment="1">
      <alignment horizontal="center" vertical="top" wrapText="1"/>
    </xf>
    <xf numFmtId="0" fontId="4" fillId="25" borderId="18" xfId="0" applyFont="1" applyFill="1" applyBorder="1" applyAlignment="1">
      <alignment horizontal="center" vertical="top" wrapText="1"/>
    </xf>
    <xf numFmtId="0" fontId="4" fillId="20" borderId="18" xfId="0" applyFont="1" applyFill="1" applyBorder="1" applyAlignment="1">
      <alignment horizontal="center" vertical="top" wrapText="1"/>
    </xf>
    <xf numFmtId="0" fontId="17" fillId="13" borderId="18" xfId="0" applyFont="1" applyFill="1" applyBorder="1" applyAlignment="1">
      <alignment horizontal="center" vertical="top" wrapText="1"/>
    </xf>
    <xf numFmtId="0" fontId="17" fillId="20" borderId="18" xfId="0" applyFont="1" applyFill="1" applyBorder="1" applyAlignment="1">
      <alignment horizontal="center" vertical="top" wrapText="1"/>
    </xf>
    <xf numFmtId="0" fontId="4" fillId="13" borderId="17" xfId="0" applyFont="1" applyFill="1" applyBorder="1" applyAlignment="1">
      <alignment horizontal="center" vertical="top" wrapText="1"/>
    </xf>
    <xf numFmtId="0" fontId="0" fillId="0" borderId="0" xfId="0" applyAlignment="1">
      <alignment vertical="top"/>
    </xf>
    <xf numFmtId="0" fontId="17" fillId="24" borderId="23" xfId="0" applyFont="1" applyFill="1" applyBorder="1" applyAlignment="1">
      <alignment horizontal="center" vertical="top" wrapText="1"/>
    </xf>
    <xf numFmtId="0" fontId="17" fillId="24" borderId="18" xfId="0" applyFont="1" applyFill="1" applyBorder="1" applyAlignment="1">
      <alignment horizontal="center" vertical="top" wrapText="1"/>
    </xf>
    <xf numFmtId="0" fontId="17" fillId="24" borderId="17" xfId="0" applyFont="1" applyFill="1" applyBorder="1" applyAlignment="1">
      <alignment horizontal="center" vertical="top" wrapText="1"/>
    </xf>
    <xf numFmtId="0" fontId="4" fillId="13" borderId="23" xfId="0" applyFont="1" applyFill="1" applyBorder="1" applyAlignment="1">
      <alignment horizontal="center" vertical="top" wrapText="1"/>
    </xf>
    <xf numFmtId="0" fontId="4" fillId="13" borderId="29" xfId="0" applyFont="1" applyFill="1" applyBorder="1" applyAlignment="1">
      <alignment horizontal="center" vertical="top" wrapText="1"/>
    </xf>
    <xf numFmtId="0" fontId="4" fillId="13" borderId="20" xfId="0" applyFont="1" applyFill="1" applyBorder="1" applyAlignment="1">
      <alignment horizontal="center" vertical="top" wrapText="1"/>
    </xf>
    <xf numFmtId="0" fontId="4" fillId="13" borderId="21" xfId="0" applyFont="1" applyFill="1" applyBorder="1" applyAlignment="1">
      <alignment horizontal="center" vertical="top" wrapText="1"/>
    </xf>
    <xf numFmtId="0" fontId="4" fillId="13" borderId="22" xfId="0" applyFont="1" applyFill="1" applyBorder="1" applyAlignment="1">
      <alignment horizontal="center" vertical="top" wrapText="1"/>
    </xf>
    <xf numFmtId="0" fontId="4" fillId="13" borderId="20" xfId="0" applyFont="1" applyFill="1" applyBorder="1" applyAlignment="1">
      <alignment horizontal="left" vertical="top" wrapText="1"/>
    </xf>
    <xf numFmtId="0" fontId="11" fillId="5" borderId="3" xfId="0" applyFont="1" applyFill="1" applyBorder="1" applyAlignment="1">
      <alignment horizontal="center" vertical="top"/>
    </xf>
    <xf numFmtId="0" fontId="9" fillId="5" borderId="0" xfId="0" applyFont="1" applyFill="1" applyAlignment="1">
      <alignment horizontal="left" vertical="top" wrapText="1"/>
    </xf>
    <xf numFmtId="165" fontId="64" fillId="5" borderId="0" xfId="1" applyNumberFormat="1" applyFont="1" applyFill="1" applyBorder="1" applyAlignment="1">
      <alignment horizontal="center" vertical="top" wrapText="1"/>
    </xf>
    <xf numFmtId="165" fontId="9" fillId="5" borderId="0" xfId="1" applyNumberFormat="1" applyFont="1" applyFill="1" applyBorder="1" applyAlignment="1">
      <alignment horizontal="center" vertical="top" wrapText="1"/>
    </xf>
    <xf numFmtId="9" fontId="9" fillId="5" borderId="0" xfId="2" applyFont="1" applyFill="1" applyBorder="1" applyAlignment="1">
      <alignment horizontal="center" vertical="top" wrapText="1"/>
    </xf>
    <xf numFmtId="0" fontId="9" fillId="5" borderId="0" xfId="0" applyFont="1" applyFill="1" applyAlignment="1">
      <alignment horizontal="center" vertical="top" wrapText="1"/>
    </xf>
    <xf numFmtId="184" fontId="5" fillId="5" borderId="0" xfId="0" applyNumberFormat="1" applyFont="1" applyFill="1" applyAlignment="1">
      <alignment horizontal="center" vertical="top"/>
    </xf>
    <xf numFmtId="165" fontId="9" fillId="5" borderId="0" xfId="2" applyNumberFormat="1" applyFont="1" applyFill="1" applyBorder="1" applyAlignment="1">
      <alignment horizontal="center" vertical="top" wrapText="1"/>
    </xf>
    <xf numFmtId="171" fontId="5" fillId="5" borderId="3" xfId="0" applyNumberFormat="1" applyFont="1" applyFill="1" applyBorder="1" applyAlignment="1">
      <alignment horizontal="center" vertical="top"/>
    </xf>
    <xf numFmtId="4" fontId="5" fillId="5" borderId="3" xfId="0" applyNumberFormat="1" applyFont="1" applyFill="1" applyBorder="1" applyAlignment="1">
      <alignment horizontal="center" vertical="top" wrapText="1"/>
    </xf>
    <xf numFmtId="4" fontId="5" fillId="5" borderId="3" xfId="0" applyNumberFormat="1" applyFont="1" applyFill="1" applyBorder="1" applyAlignment="1">
      <alignment horizontal="center" vertical="top"/>
    </xf>
    <xf numFmtId="10" fontId="5" fillId="5" borderId="4" xfId="2" applyNumberFormat="1" applyFont="1" applyFill="1" applyBorder="1" applyAlignment="1">
      <alignment horizontal="center" vertical="top" wrapText="1"/>
    </xf>
    <xf numFmtId="169" fontId="5" fillId="5" borderId="4" xfId="0" applyNumberFormat="1" applyFont="1" applyFill="1" applyBorder="1" applyAlignment="1">
      <alignment horizontal="center" vertical="top"/>
    </xf>
    <xf numFmtId="165" fontId="5" fillId="5" borderId="4" xfId="1" applyNumberFormat="1" applyFont="1" applyFill="1" applyBorder="1" applyAlignment="1">
      <alignment horizontal="center" vertical="top"/>
    </xf>
    <xf numFmtId="173" fontId="5" fillId="5" borderId="0" xfId="2" applyNumberFormat="1" applyFont="1" applyFill="1" applyBorder="1" applyAlignment="1">
      <alignment horizontal="right" vertical="top"/>
    </xf>
    <xf numFmtId="167" fontId="5" fillId="5" borderId="0" xfId="2" applyNumberFormat="1" applyFont="1" applyFill="1" applyBorder="1" applyAlignment="1">
      <alignment vertical="top"/>
    </xf>
    <xf numFmtId="0" fontId="9" fillId="5" borderId="0" xfId="1" applyNumberFormat="1" applyFont="1" applyFill="1" applyBorder="1" applyAlignment="1">
      <alignment horizontal="center" vertical="top" wrapText="1"/>
    </xf>
    <xf numFmtId="174" fontId="5" fillId="5" borderId="0" xfId="0" applyNumberFormat="1" applyFont="1" applyFill="1" applyAlignment="1">
      <alignment horizontal="center" vertical="top"/>
    </xf>
    <xf numFmtId="0" fontId="37" fillId="5" borderId="0" xfId="1" applyNumberFormat="1" applyFont="1" applyFill="1" applyBorder="1" applyAlignment="1">
      <alignment horizontal="center" vertical="top" wrapText="1"/>
    </xf>
    <xf numFmtId="173" fontId="5" fillId="5" borderId="0" xfId="2" applyNumberFormat="1" applyFont="1" applyFill="1" applyBorder="1" applyAlignment="1">
      <alignment horizontal="center" vertical="top" wrapText="1"/>
    </xf>
    <xf numFmtId="4" fontId="5" fillId="5" borderId="6" xfId="0" applyNumberFormat="1" applyFont="1" applyFill="1" applyBorder="1" applyAlignment="1">
      <alignment horizontal="center" vertical="top"/>
    </xf>
    <xf numFmtId="0" fontId="50" fillId="4" borderId="3" xfId="0" applyFont="1" applyFill="1" applyBorder="1" applyAlignment="1" applyProtection="1">
      <alignment horizontal="center" vertical="top"/>
      <protection locked="0"/>
    </xf>
    <xf numFmtId="0" fontId="52" fillId="11" borderId="3" xfId="0" applyFont="1" applyFill="1" applyBorder="1" applyAlignment="1">
      <alignment vertical="top"/>
    </xf>
    <xf numFmtId="0" fontId="32" fillId="11" borderId="3" xfId="0" applyFont="1" applyFill="1" applyBorder="1" applyAlignment="1">
      <alignment vertical="top"/>
    </xf>
    <xf numFmtId="166" fontId="0" fillId="6" borderId="3" xfId="0" applyNumberFormat="1" applyFill="1" applyBorder="1" applyAlignment="1">
      <alignment vertical="top"/>
    </xf>
    <xf numFmtId="10" fontId="1" fillId="6" borderId="3" xfId="2" applyNumberFormat="1" applyFont="1" applyFill="1" applyBorder="1" applyAlignment="1">
      <alignment horizontal="center" vertical="top"/>
    </xf>
    <xf numFmtId="164" fontId="15" fillId="11" borderId="3" xfId="0" applyNumberFormat="1" applyFont="1" applyFill="1" applyBorder="1" applyAlignment="1">
      <alignment vertical="top"/>
    </xf>
    <xf numFmtId="166" fontId="5" fillId="6" borderId="3" xfId="0" applyNumberFormat="1" applyFont="1" applyFill="1" applyBorder="1" applyAlignment="1">
      <alignment vertical="top"/>
    </xf>
    <xf numFmtId="173" fontId="5" fillId="6" borderId="3" xfId="2" applyNumberFormat="1" applyFont="1" applyFill="1" applyBorder="1" applyAlignment="1">
      <alignment horizontal="center" vertical="top"/>
    </xf>
    <xf numFmtId="0" fontId="1" fillId="6" borderId="3" xfId="2" applyNumberFormat="1" applyFont="1" applyFill="1" applyBorder="1" applyAlignment="1">
      <alignment horizontal="center" vertical="top"/>
    </xf>
    <xf numFmtId="166" fontId="51" fillId="12" borderId="3" xfId="0" applyNumberFormat="1" applyFont="1" applyFill="1" applyBorder="1" applyAlignment="1">
      <alignment vertical="top"/>
    </xf>
    <xf numFmtId="166" fontId="1" fillId="6" borderId="3" xfId="2" applyNumberFormat="1" applyFont="1" applyFill="1" applyBorder="1" applyAlignment="1">
      <alignment horizontal="center" vertical="top"/>
    </xf>
    <xf numFmtId="168" fontId="0" fillId="12" borderId="3" xfId="0" applyNumberFormat="1" applyFill="1" applyBorder="1" applyAlignment="1">
      <alignment horizontal="center" vertical="top"/>
    </xf>
    <xf numFmtId="4" fontId="19" fillId="12" borderId="3" xfId="0" applyNumberFormat="1" applyFont="1" applyFill="1" applyBorder="1" applyAlignment="1">
      <alignment horizontal="center" vertical="top"/>
    </xf>
    <xf numFmtId="4" fontId="0" fillId="12" borderId="3" xfId="0" applyNumberFormat="1" applyFill="1" applyBorder="1" applyAlignment="1">
      <alignment horizontal="center" vertical="top"/>
    </xf>
    <xf numFmtId="10" fontId="19" fillId="12" borderId="3" xfId="0" applyNumberFormat="1" applyFont="1" applyFill="1" applyBorder="1" applyAlignment="1">
      <alignment horizontal="center" vertical="top"/>
    </xf>
    <xf numFmtId="174" fontId="0" fillId="12" borderId="3" xfId="0" applyNumberFormat="1" applyFill="1" applyBorder="1" applyAlignment="1">
      <alignment horizontal="center" vertical="top"/>
    </xf>
    <xf numFmtId="169" fontId="0" fillId="12" borderId="3" xfId="0" applyNumberFormat="1" applyFill="1" applyBorder="1" applyAlignment="1">
      <alignment horizontal="center" vertical="top"/>
    </xf>
    <xf numFmtId="164" fontId="0" fillId="12" borderId="3" xfId="0" applyNumberFormat="1" applyFill="1" applyBorder="1" applyAlignment="1">
      <alignment vertical="top"/>
    </xf>
    <xf numFmtId="173" fontId="0" fillId="12" borderId="3" xfId="2" applyNumberFormat="1" applyFont="1" applyFill="1" applyBorder="1" applyAlignment="1">
      <alignment vertical="top"/>
    </xf>
    <xf numFmtId="164" fontId="3" fillId="12" borderId="3" xfId="4" applyNumberFormat="1" applyFill="1" applyBorder="1" applyAlignment="1">
      <alignment vertical="top"/>
    </xf>
    <xf numFmtId="164" fontId="2" fillId="12" borderId="3" xfId="3" applyNumberFormat="1" applyFill="1" applyBorder="1" applyAlignment="1">
      <alignment vertical="top"/>
    </xf>
    <xf numFmtId="170" fontId="0" fillId="12" borderId="3" xfId="0" applyNumberFormat="1" applyFill="1" applyBorder="1" applyAlignment="1">
      <alignment horizontal="center" vertical="top"/>
    </xf>
    <xf numFmtId="9" fontId="0" fillId="12" borderId="3" xfId="2" applyFont="1" applyFill="1" applyBorder="1" applyAlignment="1">
      <alignment horizontal="center" vertical="top"/>
    </xf>
    <xf numFmtId="1" fontId="8" fillId="12" borderId="3" xfId="0" applyNumberFormat="1" applyFont="1" applyFill="1" applyBorder="1" applyAlignment="1">
      <alignment horizontal="left" vertical="top"/>
    </xf>
    <xf numFmtId="1" fontId="8" fillId="12" borderId="3" xfId="0" applyNumberFormat="1" applyFont="1" applyFill="1" applyBorder="1" applyAlignment="1">
      <alignment horizontal="center" vertical="top"/>
    </xf>
    <xf numFmtId="1" fontId="8" fillId="12" borderId="0" xfId="0" applyNumberFormat="1" applyFont="1" applyFill="1" applyAlignment="1">
      <alignment horizontal="center" vertical="top"/>
    </xf>
    <xf numFmtId="0" fontId="0" fillId="12" borderId="0" xfId="0" applyFill="1" applyAlignment="1">
      <alignment vertical="top"/>
    </xf>
    <xf numFmtId="44" fontId="25" fillId="12" borderId="13" xfId="1" applyFont="1" applyFill="1" applyBorder="1" applyAlignment="1">
      <alignment vertical="top"/>
    </xf>
    <xf numFmtId="165" fontId="6" fillId="12" borderId="13" xfId="0" applyNumberFormat="1" applyFont="1" applyFill="1" applyBorder="1" applyAlignment="1">
      <alignment vertical="top"/>
    </xf>
    <xf numFmtId="14" fontId="25" fillId="12" borderId="13" xfId="1" applyNumberFormat="1" applyFont="1" applyFill="1" applyBorder="1" applyAlignment="1">
      <alignment horizontal="center" vertical="top"/>
    </xf>
    <xf numFmtId="14" fontId="25" fillId="12" borderId="0" xfId="1" applyNumberFormat="1" applyFont="1" applyFill="1" applyBorder="1" applyAlignment="1">
      <alignment horizontal="center" vertical="top"/>
    </xf>
    <xf numFmtId="0" fontId="15" fillId="12" borderId="4" xfId="0" applyFont="1" applyFill="1" applyBorder="1" applyAlignment="1">
      <alignment horizontal="center" vertical="top"/>
    </xf>
    <xf numFmtId="0" fontId="14" fillId="12" borderId="3" xfId="0" applyFont="1" applyFill="1" applyBorder="1" applyAlignment="1">
      <alignment horizontal="center" vertical="top"/>
    </xf>
    <xf numFmtId="0" fontId="15" fillId="12" borderId="3" xfId="0" applyFont="1" applyFill="1" applyBorder="1" applyAlignment="1">
      <alignment horizontal="center" vertical="top"/>
    </xf>
    <xf numFmtId="0" fontId="8" fillId="4" borderId="3" xfId="0" applyFont="1" applyFill="1" applyBorder="1" applyAlignment="1" applyProtection="1">
      <alignment horizontal="center" vertical="top"/>
      <protection locked="0"/>
    </xf>
    <xf numFmtId="0" fontId="7" fillId="11" borderId="3" xfId="0" applyFont="1" applyFill="1" applyBorder="1" applyAlignment="1">
      <alignment vertical="top"/>
    </xf>
    <xf numFmtId="0" fontId="6" fillId="14" borderId="3" xfId="0" applyFont="1" applyFill="1" applyBorder="1" applyAlignment="1">
      <alignment vertical="top"/>
    </xf>
    <xf numFmtId="178" fontId="8" fillId="4" borderId="3" xfId="0" applyNumberFormat="1" applyFont="1" applyFill="1" applyBorder="1" applyAlignment="1" applyProtection="1">
      <alignment horizontal="center" vertical="top"/>
      <protection locked="0"/>
    </xf>
    <xf numFmtId="164" fontId="0" fillId="11" borderId="3" xfId="0" applyNumberFormat="1" applyFill="1" applyBorder="1" applyAlignment="1">
      <alignment vertical="top"/>
    </xf>
    <xf numFmtId="166" fontId="47" fillId="19" borderId="3" xfId="0" applyNumberFormat="1" applyFont="1" applyFill="1" applyBorder="1" applyAlignment="1" applyProtection="1">
      <alignment vertical="top"/>
      <protection locked="0"/>
    </xf>
    <xf numFmtId="171" fontId="5" fillId="0" borderId="3" xfId="0" applyNumberFormat="1" applyFont="1" applyBorder="1" applyAlignment="1">
      <alignment horizontal="center" vertical="top"/>
    </xf>
    <xf numFmtId="4" fontId="19" fillId="11" borderId="3" xfId="0" applyNumberFormat="1" applyFont="1" applyFill="1" applyBorder="1" applyAlignment="1">
      <alignment horizontal="center" vertical="top"/>
    </xf>
    <xf numFmtId="4" fontId="0" fillId="11" borderId="3" xfId="0" applyNumberFormat="1" applyFill="1" applyBorder="1" applyAlignment="1">
      <alignment horizontal="center" vertical="top"/>
    </xf>
    <xf numFmtId="10" fontId="19" fillId="11" borderId="3" xfId="0" applyNumberFormat="1" applyFont="1" applyFill="1" applyBorder="1" applyAlignment="1">
      <alignment horizontal="center" vertical="top"/>
    </xf>
    <xf numFmtId="174" fontId="0" fillId="0" borderId="3" xfId="0" applyNumberFormat="1" applyBorder="1" applyAlignment="1">
      <alignment horizontal="center" vertical="top"/>
    </xf>
    <xf numFmtId="169" fontId="0" fillId="11" borderId="3" xfId="0" applyNumberFormat="1" applyFill="1" applyBorder="1" applyAlignment="1">
      <alignment horizontal="center" vertical="top"/>
    </xf>
    <xf numFmtId="164" fontId="0" fillId="0" borderId="3" xfId="0" applyNumberFormat="1" applyBorder="1" applyAlignment="1">
      <alignment vertical="top"/>
    </xf>
    <xf numFmtId="173" fontId="0" fillId="0" borderId="3" xfId="2" applyNumberFormat="1" applyFont="1" applyBorder="1" applyAlignment="1">
      <alignment vertical="top"/>
    </xf>
    <xf numFmtId="164" fontId="3" fillId="3" borderId="3" xfId="4" applyNumberFormat="1" applyBorder="1" applyAlignment="1">
      <alignment vertical="top"/>
    </xf>
    <xf numFmtId="164" fontId="2" fillId="2" borderId="3" xfId="3" applyNumberFormat="1" applyBorder="1" applyAlignment="1">
      <alignment vertical="top"/>
    </xf>
    <xf numFmtId="172" fontId="0" fillId="6" borderId="3" xfId="0" applyNumberFormat="1" applyFill="1" applyBorder="1" applyAlignment="1">
      <alignment horizontal="center" vertical="top"/>
    </xf>
    <xf numFmtId="9" fontId="0" fillId="0" borderId="3" xfId="2" applyFont="1" applyBorder="1" applyAlignment="1">
      <alignment horizontal="center" vertical="top"/>
    </xf>
    <xf numFmtId="1" fontId="8" fillId="8" borderId="3" xfId="0" applyNumberFormat="1" applyFont="1" applyFill="1" applyBorder="1" applyAlignment="1">
      <alignment horizontal="left" vertical="top"/>
    </xf>
    <xf numFmtId="1" fontId="8" fillId="4" borderId="3" xfId="0" applyNumberFormat="1" applyFont="1" applyFill="1" applyBorder="1" applyAlignment="1">
      <alignment horizontal="center" vertical="top"/>
    </xf>
    <xf numFmtId="173" fontId="19" fillId="8" borderId="0" xfId="0" applyNumberFormat="1" applyFont="1" applyFill="1" applyAlignment="1">
      <alignment horizontal="center" vertical="top"/>
    </xf>
    <xf numFmtId="44" fontId="55" fillId="14" borderId="13" xfId="1" applyFont="1" applyFill="1" applyBorder="1" applyAlignment="1">
      <alignment horizontal="right" vertical="top"/>
    </xf>
    <xf numFmtId="165" fontId="54" fillId="14" borderId="13" xfId="0" applyNumberFormat="1" applyFont="1" applyFill="1" applyBorder="1" applyAlignment="1">
      <alignment horizontal="right" vertical="top"/>
    </xf>
    <xf numFmtId="44" fontId="25" fillId="14" borderId="13" xfId="1" applyFont="1" applyFill="1" applyBorder="1" applyAlignment="1" applyProtection="1">
      <alignment vertical="top"/>
      <protection locked="0"/>
    </xf>
    <xf numFmtId="14" fontId="25" fillId="14" borderId="13" xfId="1" applyNumberFormat="1" applyFont="1" applyFill="1" applyBorder="1" applyAlignment="1" applyProtection="1">
      <alignment horizontal="center" vertical="top"/>
      <protection locked="0"/>
    </xf>
    <xf numFmtId="177" fontId="0" fillId="6" borderId="3" xfId="0" applyNumberFormat="1" applyFill="1" applyBorder="1" applyAlignment="1">
      <alignment horizontal="center" vertical="top"/>
    </xf>
    <xf numFmtId="178" fontId="6" fillId="14" borderId="3" xfId="0" applyNumberFormat="1" applyFont="1" applyFill="1" applyBorder="1" applyAlignment="1">
      <alignment horizontal="center" vertical="top"/>
    </xf>
    <xf numFmtId="172" fontId="0" fillId="14" borderId="3" xfId="0" applyNumberFormat="1" applyFill="1" applyBorder="1" applyAlignment="1">
      <alignment horizontal="center" vertical="top"/>
    </xf>
    <xf numFmtId="0" fontId="15" fillId="0" borderId="3" xfId="0" applyFont="1" applyBorder="1" applyAlignment="1">
      <alignment horizontal="center" vertical="top"/>
    </xf>
    <xf numFmtId="0" fontId="14" fillId="0" borderId="3" xfId="0" applyFont="1" applyBorder="1" applyAlignment="1">
      <alignment horizontal="center" vertical="top"/>
    </xf>
    <xf numFmtId="0" fontId="5" fillId="0" borderId="3" xfId="0" applyFont="1" applyBorder="1" applyAlignment="1">
      <alignment horizontal="left" vertical="top"/>
    </xf>
    <xf numFmtId="0" fontId="61" fillId="23" borderId="3" xfId="0" applyFont="1" applyFill="1" applyBorder="1" applyAlignment="1">
      <alignment horizontal="center" vertical="top"/>
    </xf>
    <xf numFmtId="1" fontId="8" fillId="4" borderId="3" xfId="0" applyNumberFormat="1" applyFont="1" applyFill="1" applyBorder="1" applyAlignment="1">
      <alignment horizontal="left" vertical="top"/>
    </xf>
    <xf numFmtId="173" fontId="61" fillId="14" borderId="0" xfId="0" applyNumberFormat="1" applyFont="1" applyFill="1" applyAlignment="1">
      <alignment horizontal="center" vertical="top"/>
    </xf>
    <xf numFmtId="0" fontId="77" fillId="0" borderId="45" xfId="0" applyFont="1" applyBorder="1" applyAlignment="1">
      <alignment vertical="top"/>
    </xf>
    <xf numFmtId="0" fontId="6" fillId="11" borderId="3" xfId="0" applyFont="1" applyFill="1" applyBorder="1" applyAlignment="1">
      <alignment vertical="top"/>
    </xf>
    <xf numFmtId="178" fontId="6" fillId="6" borderId="3" xfId="0" applyNumberFormat="1" applyFont="1" applyFill="1" applyBorder="1" applyAlignment="1">
      <alignment horizontal="center" vertical="top"/>
    </xf>
    <xf numFmtId="0" fontId="61" fillId="8" borderId="3" xfId="0" applyFont="1" applyFill="1" applyBorder="1" applyAlignment="1">
      <alignment horizontal="center" vertical="top"/>
    </xf>
    <xf numFmtId="0" fontId="59" fillId="0" borderId="31" xfId="0" applyFont="1" applyBorder="1" applyAlignment="1">
      <alignment horizontal="center" vertical="top"/>
    </xf>
    <xf numFmtId="2" fontId="14" fillId="0" borderId="3" xfId="0" applyNumberFormat="1" applyFont="1" applyBorder="1" applyAlignment="1">
      <alignment horizontal="center" vertical="top"/>
    </xf>
    <xf numFmtId="1" fontId="29" fillId="4" borderId="3" xfId="0" applyNumberFormat="1" applyFont="1" applyFill="1" applyBorder="1" applyAlignment="1">
      <alignment horizontal="center" vertical="top"/>
    </xf>
    <xf numFmtId="0" fontId="61" fillId="22" borderId="3" xfId="0" applyFont="1" applyFill="1" applyBorder="1" applyAlignment="1">
      <alignment horizontal="center" vertical="top"/>
    </xf>
    <xf numFmtId="10" fontId="0" fillId="6" borderId="3" xfId="2" applyNumberFormat="1" applyFont="1" applyFill="1" applyBorder="1" applyAlignment="1">
      <alignment horizontal="center" vertical="top"/>
    </xf>
    <xf numFmtId="0" fontId="0" fillId="6" borderId="3" xfId="2" applyNumberFormat="1" applyFont="1" applyFill="1" applyBorder="1" applyAlignment="1">
      <alignment horizontal="center" vertical="top"/>
    </xf>
    <xf numFmtId="166" fontId="0" fillId="6" borderId="3" xfId="2" applyNumberFormat="1" applyFont="1" applyFill="1" applyBorder="1" applyAlignment="1">
      <alignment horizontal="center" vertical="top"/>
    </xf>
    <xf numFmtId="0" fontId="10" fillId="7" borderId="0" xfId="0" applyFont="1" applyFill="1" applyAlignment="1">
      <alignment horizontal="center" vertical="top"/>
    </xf>
    <xf numFmtId="0" fontId="0" fillId="7" borderId="0" xfId="0" applyFill="1" applyAlignment="1">
      <alignment vertical="top"/>
    </xf>
    <xf numFmtId="9" fontId="0" fillId="7" borderId="0" xfId="0" applyNumberFormat="1" applyFill="1" applyAlignment="1">
      <alignment vertical="top"/>
    </xf>
    <xf numFmtId="0" fontId="0" fillId="0" borderId="50" xfId="0" applyBorder="1" applyProtection="1">
      <protection locked="0"/>
    </xf>
    <xf numFmtId="0" fontId="79" fillId="11" borderId="0" xfId="0" applyFont="1" applyFill="1" applyProtection="1">
      <protection locked="0"/>
    </xf>
    <xf numFmtId="0" fontId="0" fillId="0" borderId="55" xfId="0" applyBorder="1" applyProtection="1">
      <protection locked="0"/>
    </xf>
    <xf numFmtId="44" fontId="5" fillId="0" borderId="54" xfId="0" applyNumberFormat="1" applyFont="1" applyBorder="1" applyProtection="1">
      <protection locked="0"/>
    </xf>
    <xf numFmtId="0" fontId="0" fillId="0" borderId="66" xfId="0" applyBorder="1" applyProtection="1">
      <protection locked="0"/>
    </xf>
    <xf numFmtId="43" fontId="0" fillId="0" borderId="66" xfId="7" applyFont="1" applyBorder="1" applyProtection="1">
      <protection locked="0"/>
    </xf>
    <xf numFmtId="9" fontId="0" fillId="0" borderId="66" xfId="2" applyFont="1" applyBorder="1" applyProtection="1">
      <protection locked="0"/>
    </xf>
    <xf numFmtId="9" fontId="0" fillId="0" borderId="67" xfId="2" applyFont="1" applyBorder="1" applyProtection="1">
      <protection locked="0"/>
    </xf>
    <xf numFmtId="164" fontId="0" fillId="0" borderId="0" xfId="0" applyNumberFormat="1" applyProtection="1">
      <protection locked="0"/>
    </xf>
    <xf numFmtId="9" fontId="0" fillId="0" borderId="0" xfId="2" applyFont="1" applyProtection="1">
      <protection locked="0"/>
    </xf>
    <xf numFmtId="164" fontId="0" fillId="0" borderId="0" xfId="2" applyNumberFormat="1" applyFont="1" applyProtection="1">
      <protection locked="0"/>
    </xf>
    <xf numFmtId="44" fontId="5" fillId="0" borderId="71" xfId="0" applyNumberFormat="1" applyFont="1" applyBorder="1" applyProtection="1">
      <protection locked="0"/>
    </xf>
    <xf numFmtId="0" fontId="0" fillId="11" borderId="0" xfId="0" applyFill="1"/>
    <xf numFmtId="0" fontId="43" fillId="21" borderId="0" xfId="0" applyFont="1" applyFill="1" applyProtection="1">
      <protection locked="0"/>
    </xf>
    <xf numFmtId="0" fontId="49" fillId="21" borderId="0" xfId="0" applyFont="1" applyFill="1" applyProtection="1">
      <protection locked="0"/>
    </xf>
    <xf numFmtId="0" fontId="78" fillId="6" borderId="47" xfId="0" applyFont="1" applyFill="1" applyBorder="1" applyProtection="1">
      <protection locked="0"/>
    </xf>
    <xf numFmtId="0" fontId="82" fillId="0" borderId="0" xfId="0" applyFont="1" applyAlignment="1" applyProtection="1">
      <alignment horizontal="center"/>
      <protection locked="0"/>
    </xf>
    <xf numFmtId="0" fontId="4" fillId="21" borderId="48" xfId="0" applyFont="1" applyFill="1" applyBorder="1" applyAlignment="1" applyProtection="1">
      <alignment horizontal="center" vertical="center" wrapText="1"/>
      <protection locked="0"/>
    </xf>
    <xf numFmtId="0" fontId="5" fillId="0" borderId="51" xfId="0" applyFont="1" applyBorder="1" applyProtection="1">
      <protection locked="0"/>
    </xf>
    <xf numFmtId="0" fontId="80" fillId="11" borderId="0" xfId="0" applyFont="1" applyFill="1" applyProtection="1">
      <protection locked="0"/>
    </xf>
    <xf numFmtId="0" fontId="53" fillId="21" borderId="48" xfId="0" applyFont="1" applyFill="1" applyBorder="1" applyAlignment="1" applyProtection="1">
      <alignment horizontal="center" vertical="center" wrapText="1"/>
      <protection locked="0"/>
    </xf>
    <xf numFmtId="0" fontId="53" fillId="27" borderId="48" xfId="0" applyFont="1" applyFill="1" applyBorder="1" applyAlignment="1" applyProtection="1">
      <alignment horizontal="center" vertical="center" wrapText="1"/>
      <protection locked="0"/>
    </xf>
    <xf numFmtId="0" fontId="4" fillId="21" borderId="56" xfId="0" applyFont="1" applyFill="1" applyBorder="1" applyAlignment="1" applyProtection="1">
      <alignment horizontal="center" vertical="center" wrapText="1"/>
      <protection locked="0"/>
    </xf>
    <xf numFmtId="0" fontId="4" fillId="21" borderId="57" xfId="0" applyFont="1" applyFill="1" applyBorder="1" applyAlignment="1" applyProtection="1">
      <alignment horizontal="center" vertical="center" wrapText="1"/>
      <protection locked="0"/>
    </xf>
    <xf numFmtId="0" fontId="4" fillId="28" borderId="57" xfId="0" applyFont="1" applyFill="1" applyBorder="1" applyAlignment="1" applyProtection="1">
      <alignment horizontal="center" vertical="center" wrapText="1"/>
      <protection locked="0"/>
    </xf>
    <xf numFmtId="0" fontId="4" fillId="28" borderId="58" xfId="0" applyFont="1" applyFill="1" applyBorder="1" applyAlignment="1" applyProtection="1">
      <alignment horizontal="center" vertical="center" wrapText="1"/>
      <protection locked="0"/>
    </xf>
    <xf numFmtId="0" fontId="83" fillId="6" borderId="68" xfId="0" applyFont="1" applyFill="1" applyBorder="1" applyProtection="1">
      <protection locked="0"/>
    </xf>
    <xf numFmtId="0" fontId="4" fillId="29" borderId="48" xfId="0" applyFont="1" applyFill="1" applyBorder="1" applyAlignment="1" applyProtection="1">
      <alignment horizontal="center" vertical="center" wrapText="1"/>
      <protection locked="0"/>
    </xf>
    <xf numFmtId="0" fontId="0" fillId="0" borderId="49" xfId="0" applyBorder="1"/>
    <xf numFmtId="0" fontId="5" fillId="0" borderId="51" xfId="0" applyFont="1" applyBorder="1"/>
    <xf numFmtId="43" fontId="5" fillId="0" borderId="51" xfId="0" applyNumberFormat="1" applyFont="1" applyBorder="1"/>
    <xf numFmtId="10" fontId="5" fillId="0" borderId="51" xfId="0" applyNumberFormat="1" applyFont="1" applyBorder="1"/>
    <xf numFmtId="0" fontId="79" fillId="11" borderId="0" xfId="0" applyFont="1" applyFill="1"/>
    <xf numFmtId="0" fontId="0" fillId="0" borderId="53" xfId="0" applyBorder="1" applyAlignment="1">
      <alignment horizontal="center"/>
    </xf>
    <xf numFmtId="0" fontId="0" fillId="0" borderId="53" xfId="0" applyBorder="1"/>
    <xf numFmtId="0" fontId="0" fillId="0" borderId="55" xfId="0" applyBorder="1"/>
    <xf numFmtId="44" fontId="5" fillId="0" borderId="54" xfId="0" applyNumberFormat="1" applyFont="1" applyBorder="1"/>
    <xf numFmtId="9" fontId="5" fillId="0" borderId="54" xfId="0" applyNumberFormat="1" applyFont="1" applyBorder="1"/>
    <xf numFmtId="10" fontId="5" fillId="0" borderId="54" xfId="0" applyNumberFormat="1" applyFont="1" applyBorder="1"/>
    <xf numFmtId="0" fontId="5" fillId="6" borderId="47" xfId="0" applyFont="1" applyFill="1" applyBorder="1"/>
    <xf numFmtId="0" fontId="0" fillId="0" borderId="60" xfId="0" applyBorder="1"/>
    <xf numFmtId="0" fontId="0" fillId="0" borderId="59" xfId="0" applyBorder="1"/>
    <xf numFmtId="0" fontId="0" fillId="0" borderId="63" xfId="0" applyBorder="1"/>
    <xf numFmtId="0" fontId="0" fillId="0" borderId="65" xfId="0" applyBorder="1"/>
    <xf numFmtId="0" fontId="83" fillId="6" borderId="69" xfId="0" applyFont="1" applyFill="1" applyBorder="1"/>
    <xf numFmtId="0" fontId="0" fillId="0" borderId="0" xfId="0" applyAlignment="1">
      <alignment horizontal="center"/>
    </xf>
    <xf numFmtId="164" fontId="0" fillId="0" borderId="0" xfId="0" applyNumberFormat="1"/>
    <xf numFmtId="44" fontId="5" fillId="0" borderId="71" xfId="0" applyNumberFormat="1" applyFont="1" applyBorder="1"/>
    <xf numFmtId="9" fontId="5" fillId="0" borderId="71" xfId="0" applyNumberFormat="1" applyFont="1" applyBorder="1"/>
    <xf numFmtId="10" fontId="5" fillId="0" borderId="71" xfId="0" applyNumberFormat="1" applyFont="1" applyBorder="1"/>
    <xf numFmtId="0" fontId="84" fillId="30" borderId="45" xfId="0" applyFont="1" applyFill="1" applyBorder="1"/>
    <xf numFmtId="0" fontId="85" fillId="31" borderId="0" xfId="0" applyFont="1" applyFill="1"/>
    <xf numFmtId="0" fontId="86" fillId="31" borderId="45" xfId="0" applyFont="1" applyFill="1" applyBorder="1"/>
    <xf numFmtId="8" fontId="87" fillId="32" borderId="72" xfId="0" applyNumberFormat="1" applyFont="1" applyFill="1" applyBorder="1"/>
    <xf numFmtId="14" fontId="87" fillId="32" borderId="72" xfId="0" applyNumberFormat="1" applyFont="1" applyFill="1" applyBorder="1"/>
    <xf numFmtId="1" fontId="8" fillId="4" borderId="0" xfId="0" applyNumberFormat="1" applyFont="1" applyFill="1" applyAlignment="1">
      <alignment horizontal="left" vertical="center"/>
    </xf>
    <xf numFmtId="165" fontId="0" fillId="0" borderId="0" xfId="0" applyNumberFormat="1"/>
    <xf numFmtId="0" fontId="59" fillId="0" borderId="0" xfId="0" applyFont="1" applyAlignment="1">
      <alignment horizontal="center" vertical="top"/>
    </xf>
    <xf numFmtId="0" fontId="4" fillId="21" borderId="55" xfId="0" applyFont="1" applyFill="1" applyBorder="1"/>
    <xf numFmtId="0" fontId="0" fillId="0" borderId="47" xfId="0" applyBorder="1"/>
    <xf numFmtId="0" fontId="49" fillId="0" borderId="0" xfId="0" applyFont="1"/>
    <xf numFmtId="0" fontId="88" fillId="0" borderId="0" xfId="0" applyFont="1"/>
    <xf numFmtId="0" fontId="4" fillId="21" borderId="48" xfId="0" applyFont="1" applyFill="1" applyBorder="1" applyAlignment="1">
      <alignment horizontal="center" vertical="center" wrapText="1"/>
    </xf>
    <xf numFmtId="43" fontId="0" fillId="0" borderId="0" xfId="7" applyFont="1"/>
    <xf numFmtId="178" fontId="6" fillId="14" borderId="3" xfId="0" applyNumberFormat="1" applyFont="1" applyFill="1" applyBorder="1" applyAlignment="1">
      <alignment horizontal="center" vertical="center"/>
    </xf>
    <xf numFmtId="172" fontId="0" fillId="14" borderId="3" xfId="0" applyNumberFormat="1" applyFill="1" applyBorder="1" applyAlignment="1">
      <alignment horizontal="center" vertical="center"/>
    </xf>
    <xf numFmtId="0" fontId="14" fillId="0" borderId="3" xfId="0" applyFont="1" applyBorder="1" applyAlignment="1">
      <alignment horizontal="center" vertical="center"/>
    </xf>
    <xf numFmtId="0" fontId="61" fillId="23" borderId="3" xfId="0" applyFont="1" applyFill="1" applyBorder="1" applyAlignment="1">
      <alignment horizontal="center" vertical="center"/>
    </xf>
    <xf numFmtId="0" fontId="57" fillId="0" borderId="0" xfId="0" applyFont="1" applyProtection="1">
      <protection locked="0"/>
    </xf>
    <xf numFmtId="10" fontId="0" fillId="6" borderId="3" xfId="2" applyNumberFormat="1" applyFont="1" applyFill="1" applyBorder="1" applyAlignment="1">
      <alignment horizontal="center" vertical="center"/>
    </xf>
    <xf numFmtId="0" fontId="0" fillId="6" borderId="3" xfId="2" applyNumberFormat="1" applyFont="1" applyFill="1" applyBorder="1" applyAlignment="1">
      <alignment horizontal="center" vertical="center"/>
    </xf>
    <xf numFmtId="166" fontId="0" fillId="6" borderId="3" xfId="2" applyNumberFormat="1" applyFont="1" applyFill="1" applyBorder="1" applyAlignment="1">
      <alignment horizontal="center" vertical="center"/>
    </xf>
    <xf numFmtId="0" fontId="9" fillId="0" borderId="47" xfId="0" applyFont="1" applyBorder="1" applyProtection="1">
      <protection locked="0"/>
    </xf>
    <xf numFmtId="164" fontId="57" fillId="0" borderId="47" xfId="0" applyNumberFormat="1" applyFont="1" applyBorder="1" applyProtection="1">
      <protection locked="0"/>
    </xf>
    <xf numFmtId="0" fontId="57" fillId="0" borderId="47" xfId="0" applyFont="1" applyBorder="1" applyProtection="1">
      <protection locked="0"/>
    </xf>
    <xf numFmtId="0" fontId="89" fillId="21" borderId="0" xfId="0" applyFont="1" applyFill="1" applyProtection="1">
      <protection locked="0"/>
    </xf>
    <xf numFmtId="0" fontId="53" fillId="33" borderId="0" xfId="0" applyFont="1" applyFill="1" applyAlignment="1">
      <alignment horizontal="left" vertical="center"/>
    </xf>
    <xf numFmtId="0" fontId="4" fillId="21" borderId="74" xfId="0" applyFont="1" applyFill="1" applyBorder="1" applyAlignment="1">
      <alignment horizontal="left" vertical="top"/>
    </xf>
    <xf numFmtId="0" fontId="4" fillId="21" borderId="74" xfId="0" applyFont="1" applyFill="1" applyBorder="1" applyAlignment="1">
      <alignment horizontal="left" vertical="top" wrapText="1"/>
    </xf>
    <xf numFmtId="0" fontId="88" fillId="0" borderId="0" xfId="0" applyFont="1" applyProtection="1">
      <protection locked="0"/>
    </xf>
    <xf numFmtId="43" fontId="57" fillId="0" borderId="75" xfId="7" applyFont="1" applyBorder="1" applyProtection="1">
      <protection locked="0"/>
    </xf>
    <xf numFmtId="0" fontId="9" fillId="0" borderId="74" xfId="0" applyFont="1" applyBorder="1" applyProtection="1">
      <protection locked="0"/>
    </xf>
    <xf numFmtId="0" fontId="57" fillId="0" borderId="75" xfId="0" applyFont="1" applyBorder="1" applyProtection="1">
      <protection locked="0"/>
    </xf>
    <xf numFmtId="1" fontId="57" fillId="0" borderId="75" xfId="0" applyNumberFormat="1" applyFont="1" applyBorder="1" applyAlignment="1" applyProtection="1">
      <alignment horizontal="center"/>
      <protection locked="0"/>
    </xf>
    <xf numFmtId="1" fontId="57" fillId="0" borderId="75" xfId="7" applyNumberFormat="1" applyFont="1" applyBorder="1" applyAlignment="1" applyProtection="1">
      <alignment horizontal="center"/>
      <protection locked="0"/>
    </xf>
    <xf numFmtId="43" fontId="9" fillId="0" borderId="74" xfId="0" applyNumberFormat="1" applyFont="1" applyBorder="1" applyProtection="1">
      <protection locked="0"/>
    </xf>
    <xf numFmtId="0" fontId="57" fillId="11" borderId="0" xfId="0" applyFont="1" applyFill="1" applyProtection="1">
      <protection locked="0"/>
    </xf>
    <xf numFmtId="1" fontId="57" fillId="11" borderId="0" xfId="0" applyNumberFormat="1" applyFont="1" applyFill="1" applyAlignment="1" applyProtection="1">
      <alignment horizontal="center"/>
      <protection locked="0"/>
    </xf>
    <xf numFmtId="1" fontId="57" fillId="11" borderId="0" xfId="7" applyNumberFormat="1" applyFont="1" applyFill="1" applyBorder="1" applyAlignment="1" applyProtection="1">
      <alignment horizontal="center"/>
      <protection locked="0"/>
    </xf>
    <xf numFmtId="43" fontId="57" fillId="11" borderId="0" xfId="7" applyFont="1" applyFill="1" applyBorder="1" applyProtection="1">
      <protection locked="0"/>
    </xf>
    <xf numFmtId="43" fontId="5" fillId="14" borderId="73" xfId="7" applyFont="1" applyFill="1" applyBorder="1" applyAlignment="1">
      <alignment horizontal="left" vertical="center"/>
    </xf>
    <xf numFmtId="14" fontId="5" fillId="14" borderId="73" xfId="0" applyNumberFormat="1" applyFont="1" applyFill="1" applyBorder="1" applyAlignment="1">
      <alignment horizontal="left" vertical="center"/>
    </xf>
    <xf numFmtId="175" fontId="5" fillId="14" borderId="73" xfId="0" applyNumberFormat="1" applyFont="1" applyFill="1" applyBorder="1" applyAlignment="1">
      <alignment horizontal="left" vertical="center"/>
    </xf>
    <xf numFmtId="0" fontId="5" fillId="14" borderId="73" xfId="0" applyFont="1" applyFill="1" applyBorder="1" applyAlignment="1">
      <alignment horizontal="left" vertical="center"/>
    </xf>
    <xf numFmtId="43" fontId="5" fillId="14" borderId="73" xfId="0" applyNumberFormat="1" applyFont="1" applyFill="1" applyBorder="1" applyAlignment="1">
      <alignment horizontal="left" vertical="center"/>
    </xf>
    <xf numFmtId="185" fontId="5" fillId="14" borderId="73" xfId="7" applyNumberFormat="1" applyFont="1" applyFill="1" applyBorder="1" applyAlignment="1">
      <alignment horizontal="left" vertical="center"/>
    </xf>
    <xf numFmtId="14" fontId="77" fillId="6" borderId="0" xfId="0" applyNumberFormat="1" applyFont="1" applyFill="1" applyAlignment="1">
      <alignment horizontal="left" vertical="center"/>
    </xf>
    <xf numFmtId="175" fontId="77" fillId="6" borderId="0" xfId="0" applyNumberFormat="1" applyFont="1" applyFill="1" applyAlignment="1">
      <alignment horizontal="left" vertical="center"/>
    </xf>
    <xf numFmtId="0" fontId="77" fillId="6" borderId="0" xfId="0" applyFont="1" applyFill="1" applyAlignment="1">
      <alignment horizontal="left" vertical="center"/>
    </xf>
    <xf numFmtId="43" fontId="77" fillId="6" borderId="0" xfId="7" applyFont="1" applyFill="1" applyAlignment="1">
      <alignment horizontal="left" vertical="center"/>
    </xf>
    <xf numFmtId="185" fontId="0" fillId="0" borderId="0" xfId="7" applyNumberFormat="1" applyFont="1" applyAlignment="1">
      <alignment horizontal="left" vertical="center"/>
    </xf>
    <xf numFmtId="14" fontId="77" fillId="11" borderId="0" xfId="0" applyNumberFormat="1" applyFont="1" applyFill="1" applyAlignment="1">
      <alignment horizontal="left" vertical="center"/>
    </xf>
    <xf numFmtId="175" fontId="77" fillId="11" borderId="0" xfId="0" applyNumberFormat="1" applyFont="1" applyFill="1" applyAlignment="1">
      <alignment horizontal="left" vertical="center"/>
    </xf>
    <xf numFmtId="0" fontId="77" fillId="11" borderId="0" xfId="0" applyFont="1" applyFill="1" applyAlignment="1">
      <alignment horizontal="left" vertical="center" wrapText="1"/>
    </xf>
    <xf numFmtId="185" fontId="0" fillId="11" borderId="0" xfId="7" applyNumberFormat="1" applyFont="1" applyFill="1" applyAlignment="1">
      <alignment horizontal="left" vertical="center"/>
    </xf>
    <xf numFmtId="14" fontId="77" fillId="0" borderId="0" xfId="0" applyNumberFormat="1" applyFont="1" applyAlignment="1">
      <alignment horizontal="left" vertical="center"/>
    </xf>
    <xf numFmtId="175" fontId="77" fillId="0" borderId="0" xfId="0" applyNumberFormat="1" applyFont="1" applyAlignment="1">
      <alignment horizontal="left" vertical="center"/>
    </xf>
    <xf numFmtId="0" fontId="77" fillId="0" borderId="0" xfId="0" applyFont="1" applyAlignment="1">
      <alignment horizontal="left" vertical="center" wrapText="1"/>
    </xf>
    <xf numFmtId="0" fontId="77" fillId="11" borderId="0" xfId="0" applyFont="1" applyFill="1" applyAlignment="1">
      <alignment horizontal="left" vertical="center"/>
    </xf>
    <xf numFmtId="14" fontId="5" fillId="14" borderId="74" xfId="0" applyNumberFormat="1" applyFont="1" applyFill="1" applyBorder="1" applyAlignment="1">
      <alignment horizontal="left" vertical="center"/>
    </xf>
    <xf numFmtId="175" fontId="5" fillId="14" borderId="74" xfId="0" applyNumberFormat="1" applyFont="1" applyFill="1" applyBorder="1" applyAlignment="1">
      <alignment horizontal="left" vertical="center"/>
    </xf>
    <xf numFmtId="0" fontId="5" fillId="14" borderId="74" xfId="0" applyFont="1" applyFill="1" applyBorder="1" applyAlignment="1">
      <alignment horizontal="left" vertical="center" wrapText="1"/>
    </xf>
    <xf numFmtId="0" fontId="9" fillId="0" borderId="0" xfId="0" applyFont="1" applyProtection="1">
      <protection locked="0"/>
    </xf>
    <xf numFmtId="43" fontId="57" fillId="11" borderId="0" xfId="7" applyFont="1" applyFill="1" applyAlignment="1" applyProtection="1">
      <alignment horizontal="center"/>
      <protection locked="0"/>
    </xf>
    <xf numFmtId="0" fontId="57" fillId="11" borderId="0" xfId="0" applyFont="1" applyFill="1" applyAlignment="1" applyProtection="1">
      <alignment horizontal="center"/>
      <protection locked="0"/>
    </xf>
    <xf numFmtId="0" fontId="57" fillId="0" borderId="74" xfId="0" applyFont="1" applyBorder="1" applyProtection="1">
      <protection locked="0"/>
    </xf>
    <xf numFmtId="0" fontId="89" fillId="0" borderId="0" xfId="0" applyFont="1" applyProtection="1">
      <protection locked="0"/>
    </xf>
    <xf numFmtId="0" fontId="43" fillId="21" borderId="0" xfId="0" applyFont="1" applyFill="1"/>
    <xf numFmtId="0" fontId="49" fillId="21" borderId="0" xfId="0" applyFont="1" applyFill="1"/>
    <xf numFmtId="43" fontId="0" fillId="0" borderId="0" xfId="0" applyNumberFormat="1"/>
    <xf numFmtId="10" fontId="0" fillId="0" borderId="0" xfId="0" applyNumberFormat="1"/>
    <xf numFmtId="43" fontId="0" fillId="0" borderId="49" xfId="7" applyFont="1" applyBorder="1"/>
    <xf numFmtId="10" fontId="0" fillId="0" borderId="49" xfId="2" applyNumberFormat="1" applyFont="1" applyBorder="1"/>
    <xf numFmtId="0" fontId="0" fillId="0" borderId="50" xfId="0" applyBorder="1"/>
    <xf numFmtId="0" fontId="0" fillId="0" borderId="49" xfId="0" applyBorder="1" applyAlignment="1">
      <alignment horizontal="center"/>
    </xf>
    <xf numFmtId="0" fontId="88" fillId="0" borderId="0" xfId="0" applyFont="1" applyAlignment="1">
      <alignment horizontal="center"/>
    </xf>
    <xf numFmtId="0" fontId="4" fillId="21" borderId="18" xfId="0" applyFont="1" applyFill="1" applyBorder="1" applyAlignment="1">
      <alignment horizontal="center" vertical="center" wrapText="1"/>
    </xf>
    <xf numFmtId="0" fontId="0" fillId="0" borderId="76" xfId="0" applyBorder="1"/>
    <xf numFmtId="0" fontId="90" fillId="0" borderId="77" xfId="0" applyFont="1" applyBorder="1" applyAlignment="1">
      <alignment horizontal="left" wrapText="1"/>
    </xf>
    <xf numFmtId="0" fontId="5" fillId="0" borderId="49" xfId="0" applyFont="1" applyBorder="1"/>
    <xf numFmtId="0" fontId="5" fillId="0" borderId="50" xfId="0" applyFont="1" applyBorder="1"/>
    <xf numFmtId="0" fontId="5" fillId="0" borderId="51" xfId="0" applyFont="1" applyBorder="1" applyAlignment="1">
      <alignment vertical="center"/>
    </xf>
    <xf numFmtId="0" fontId="90" fillId="0" borderId="77" xfId="0" applyFont="1" applyBorder="1" applyAlignment="1">
      <alignment horizontal="left" vertical="center" wrapText="1"/>
    </xf>
    <xf numFmtId="9" fontId="0" fillId="0" borderId="50" xfId="2" applyFont="1" applyBorder="1"/>
    <xf numFmtId="43" fontId="5" fillId="0" borderId="51" xfId="7" applyFont="1" applyBorder="1" applyAlignment="1">
      <alignment vertical="center"/>
    </xf>
    <xf numFmtId="9" fontId="5" fillId="0" borderId="51" xfId="2" applyFont="1" applyBorder="1" applyAlignment="1">
      <alignment vertical="center"/>
    </xf>
    <xf numFmtId="0" fontId="92" fillId="0" borderId="78" xfId="0" applyFont="1" applyBorder="1"/>
    <xf numFmtId="0" fontId="92" fillId="0" borderId="79" xfId="0" applyFont="1" applyBorder="1"/>
    <xf numFmtId="0" fontId="4" fillId="27" borderId="48" xfId="0" applyFont="1" applyFill="1" applyBorder="1" applyAlignment="1">
      <alignment horizontal="center" vertical="center" wrapText="1"/>
    </xf>
    <xf numFmtId="0" fontId="5" fillId="0" borderId="81" xfId="0" applyFont="1" applyBorder="1" applyAlignment="1">
      <alignment vertical="center"/>
    </xf>
    <xf numFmtId="0" fontId="90" fillId="0" borderId="82" xfId="0" applyFont="1" applyBorder="1" applyAlignment="1">
      <alignment horizontal="left" vertical="center" wrapText="1"/>
    </xf>
    <xf numFmtId="0" fontId="91" fillId="0" borderId="83" xfId="0" applyFont="1" applyBorder="1" applyAlignment="1">
      <alignment horizontal="left" wrapText="1"/>
    </xf>
    <xf numFmtId="0" fontId="93" fillId="0" borderId="78" xfId="0" applyFont="1" applyBorder="1"/>
    <xf numFmtId="0" fontId="0" fillId="0" borderId="79" xfId="0" applyBorder="1"/>
    <xf numFmtId="0" fontId="4" fillId="36" borderId="48" xfId="0" applyFont="1" applyFill="1" applyBorder="1" applyAlignment="1">
      <alignment horizontal="center" vertical="center" wrapText="1"/>
    </xf>
    <xf numFmtId="0" fontId="5" fillId="0" borderId="53" xfId="0" applyFont="1" applyBorder="1" applyAlignment="1">
      <alignment vertical="center"/>
    </xf>
    <xf numFmtId="43" fontId="0" fillId="0" borderId="53" xfId="0" applyNumberFormat="1" applyBorder="1" applyAlignment="1">
      <alignment horizontal="center" vertical="center"/>
    </xf>
    <xf numFmtId="0" fontId="5" fillId="0" borderId="84" xfId="0" applyFont="1" applyBorder="1" applyAlignment="1">
      <alignment vertical="center"/>
    </xf>
    <xf numFmtId="43" fontId="0" fillId="0" borderId="84" xfId="0" applyNumberFormat="1" applyBorder="1" applyAlignment="1">
      <alignment horizontal="center" vertical="center"/>
    </xf>
    <xf numFmtId="0" fontId="0" fillId="0" borderId="84" xfId="0" applyBorder="1" applyAlignment="1">
      <alignment vertical="center" wrapText="1"/>
    </xf>
    <xf numFmtId="0" fontId="5" fillId="0" borderId="85" xfId="0" applyFont="1" applyBorder="1" applyAlignment="1">
      <alignment vertical="center"/>
    </xf>
    <xf numFmtId="43" fontId="0" fillId="0" borderId="85" xfId="0" applyNumberFormat="1" applyBorder="1" applyAlignment="1">
      <alignment horizontal="center" vertical="center"/>
    </xf>
    <xf numFmtId="0" fontId="0" fillId="0" borderId="85" xfId="0" applyBorder="1" applyAlignment="1">
      <alignment vertical="center"/>
    </xf>
    <xf numFmtId="0" fontId="5" fillId="0" borderId="86" xfId="0" applyFont="1" applyBorder="1" applyAlignment="1">
      <alignment vertical="center"/>
    </xf>
    <xf numFmtId="0" fontId="0" fillId="0" borderId="86" xfId="0" applyBorder="1" applyAlignment="1">
      <alignment horizontal="center" vertical="center"/>
    </xf>
    <xf numFmtId="0" fontId="0" fillId="0" borderId="86" xfId="0" applyBorder="1" applyAlignment="1">
      <alignment vertical="center"/>
    </xf>
    <xf numFmtId="43" fontId="0" fillId="0" borderId="81" xfId="0" applyNumberFormat="1" applyBorder="1" applyAlignment="1">
      <alignment horizontal="center" vertical="center"/>
    </xf>
    <xf numFmtId="0" fontId="0" fillId="0" borderId="81" xfId="0" applyBorder="1" applyAlignment="1">
      <alignment vertical="center" wrapText="1"/>
    </xf>
    <xf numFmtId="0" fontId="0" fillId="0" borderId="53" xfId="0" applyBorder="1" applyAlignment="1">
      <alignment vertical="center"/>
    </xf>
    <xf numFmtId="0" fontId="5" fillId="0" borderId="87" xfId="0" applyFont="1" applyBorder="1"/>
    <xf numFmtId="10" fontId="0" fillId="0" borderId="87" xfId="2" applyNumberFormat="1" applyFont="1" applyBorder="1"/>
    <xf numFmtId="43" fontId="0" fillId="0" borderId="88" xfId="7" applyFont="1" applyBorder="1"/>
    <xf numFmtId="0" fontId="4" fillId="21" borderId="89" xfId="0" applyFont="1" applyFill="1" applyBorder="1" applyAlignment="1">
      <alignment horizontal="center" vertical="center" wrapText="1"/>
    </xf>
    <xf numFmtId="0" fontId="4" fillId="21" borderId="90" xfId="0" applyFont="1" applyFill="1" applyBorder="1" applyAlignment="1">
      <alignment horizontal="center" vertical="center" wrapText="1"/>
    </xf>
    <xf numFmtId="0" fontId="5" fillId="0" borderId="91" xfId="0" applyFont="1" applyBorder="1"/>
    <xf numFmtId="10" fontId="0" fillId="0" borderId="91" xfId="2" applyNumberFormat="1" applyFont="1" applyBorder="1"/>
    <xf numFmtId="43" fontId="0" fillId="0" borderId="92" xfId="7" applyFont="1" applyBorder="1"/>
    <xf numFmtId="0" fontId="5" fillId="0" borderId="0" xfId="0" applyFont="1"/>
    <xf numFmtId="0" fontId="94" fillId="0" borderId="77" xfId="0" applyFont="1" applyBorder="1" applyAlignment="1">
      <alignment horizontal="left" wrapText="1"/>
    </xf>
    <xf numFmtId="0" fontId="95" fillId="21" borderId="18" xfId="0" applyFont="1" applyFill="1" applyBorder="1" applyAlignment="1">
      <alignment horizontal="center" vertical="center" wrapText="1"/>
    </xf>
    <xf numFmtId="0" fontId="96" fillId="37" borderId="18" xfId="0" applyFont="1" applyFill="1" applyBorder="1" applyAlignment="1">
      <alignment horizontal="center" vertical="center" wrapText="1"/>
    </xf>
    <xf numFmtId="0" fontId="0" fillId="0" borderId="93" xfId="0" applyBorder="1"/>
    <xf numFmtId="43" fontId="0" fillId="0" borderId="93" xfId="7" applyFont="1" applyBorder="1"/>
    <xf numFmtId="43" fontId="0" fillId="0" borderId="93" xfId="7" applyFont="1" applyBorder="1" applyAlignment="1">
      <alignment horizontal="right"/>
    </xf>
    <xf numFmtId="0" fontId="0" fillId="0" borderId="93" xfId="0" applyBorder="1" applyAlignment="1">
      <alignment wrapText="1"/>
    </xf>
    <xf numFmtId="0" fontId="5" fillId="11" borderId="0" xfId="0" applyFont="1" applyFill="1" applyAlignment="1">
      <alignment vertical="center"/>
    </xf>
    <xf numFmtId="43" fontId="5" fillId="11" borderId="0" xfId="7" applyFont="1" applyFill="1" applyBorder="1" applyAlignment="1">
      <alignment vertical="center"/>
    </xf>
    <xf numFmtId="10" fontId="5" fillId="11" borderId="0" xfId="7" applyNumberFormat="1" applyFont="1" applyFill="1" applyBorder="1" applyAlignment="1">
      <alignment vertical="center"/>
    </xf>
    <xf numFmtId="0" fontId="5" fillId="11" borderId="81" xfId="0" applyFont="1" applyFill="1" applyBorder="1" applyAlignment="1">
      <alignment vertical="center"/>
    </xf>
    <xf numFmtId="43" fontId="5" fillId="11" borderId="81" xfId="7" applyFont="1" applyFill="1" applyBorder="1" applyAlignment="1">
      <alignment vertical="center"/>
    </xf>
    <xf numFmtId="10" fontId="5" fillId="11" borderId="81" xfId="7" applyNumberFormat="1" applyFont="1" applyFill="1" applyBorder="1" applyAlignment="1">
      <alignment vertical="center"/>
    </xf>
    <xf numFmtId="0" fontId="5" fillId="11" borderId="49" xfId="0" applyFont="1" applyFill="1" applyBorder="1"/>
    <xf numFmtId="0" fontId="0" fillId="11" borderId="49" xfId="0" applyFill="1" applyBorder="1" applyAlignment="1">
      <alignment horizontal="center"/>
    </xf>
    <xf numFmtId="43" fontId="0" fillId="11" borderId="49" xfId="7" applyFont="1" applyFill="1" applyBorder="1"/>
    <xf numFmtId="10" fontId="0" fillId="11" borderId="49" xfId="2" applyNumberFormat="1" applyFont="1" applyFill="1" applyBorder="1"/>
    <xf numFmtId="0" fontId="0" fillId="11" borderId="80" xfId="0" applyFill="1" applyBorder="1"/>
    <xf numFmtId="0" fontId="4" fillId="36" borderId="79" xfId="0" applyFont="1" applyFill="1" applyBorder="1"/>
    <xf numFmtId="0" fontId="5" fillId="0" borderId="94" xfId="0" applyFont="1" applyBorder="1"/>
    <xf numFmtId="43" fontId="5" fillId="0" borderId="94" xfId="0" applyNumberFormat="1" applyFont="1" applyBorder="1"/>
    <xf numFmtId="10" fontId="5" fillId="0" borderId="94" xfId="0" applyNumberFormat="1" applyFont="1" applyBorder="1"/>
    <xf numFmtId="10" fontId="5" fillId="0" borderId="95" xfId="0" applyNumberFormat="1" applyFont="1" applyBorder="1"/>
    <xf numFmtId="0" fontId="4" fillId="0" borderId="0" xfId="0" applyFont="1"/>
    <xf numFmtId="43" fontId="0" fillId="0" borderId="0" xfId="7" applyFont="1" applyAlignment="1">
      <alignment horizontal="center"/>
    </xf>
    <xf numFmtId="0" fontId="4" fillId="38" borderId="48" xfId="0" applyFont="1" applyFill="1" applyBorder="1" applyAlignment="1">
      <alignment horizontal="center" vertical="center" wrapText="1"/>
    </xf>
    <xf numFmtId="0" fontId="4" fillId="38" borderId="96" xfId="0" applyFont="1" applyFill="1" applyBorder="1"/>
    <xf numFmtId="0" fontId="0" fillId="0" borderId="96" xfId="0" applyBorder="1"/>
    <xf numFmtId="0" fontId="4" fillId="39" borderId="97" xfId="0" applyFont="1" applyFill="1" applyBorder="1"/>
    <xf numFmtId="0" fontId="0" fillId="0" borderId="97" xfId="0" applyBorder="1"/>
    <xf numFmtId="0" fontId="4" fillId="39" borderId="48" xfId="0" applyFont="1" applyFill="1" applyBorder="1" applyAlignment="1">
      <alignment horizontal="center" vertical="center" wrapText="1"/>
    </xf>
    <xf numFmtId="43" fontId="0" fillId="0" borderId="97" xfId="7" applyFont="1" applyBorder="1"/>
    <xf numFmtId="43" fontId="0" fillId="0" borderId="97" xfId="0" applyNumberFormat="1" applyBorder="1"/>
    <xf numFmtId="43" fontId="0" fillId="0" borderId="0" xfId="7" applyFont="1" applyBorder="1"/>
    <xf numFmtId="0" fontId="0" fillId="0" borderId="0" xfId="7" applyNumberFormat="1" applyFont="1"/>
    <xf numFmtId="0" fontId="0" fillId="0" borderId="97" xfId="7" applyNumberFormat="1" applyFont="1" applyBorder="1"/>
    <xf numFmtId="0" fontId="0" fillId="21" borderId="47" xfId="0" applyFill="1" applyBorder="1" applyAlignment="1">
      <alignment horizontal="centerContinuous"/>
    </xf>
    <xf numFmtId="0" fontId="49" fillId="0" borderId="47" xfId="0" applyFont="1" applyBorder="1"/>
    <xf numFmtId="0" fontId="53" fillId="21" borderId="103" xfId="0" applyFont="1" applyFill="1" applyBorder="1" applyAlignment="1">
      <alignment horizontal="centerContinuous" vertical="center" wrapText="1"/>
    </xf>
    <xf numFmtId="0" fontId="96" fillId="37" borderId="24" xfId="0" applyFont="1" applyFill="1" applyBorder="1" applyAlignment="1">
      <alignment horizontal="centerContinuous" vertical="center" wrapText="1"/>
    </xf>
    <xf numFmtId="0" fontId="57" fillId="37" borderId="0" xfId="0" applyFont="1" applyFill="1" applyAlignment="1">
      <alignment horizontal="centerContinuous"/>
    </xf>
    <xf numFmtId="0" fontId="0" fillId="40" borderId="0" xfId="0" applyFill="1"/>
    <xf numFmtId="0" fontId="0" fillId="40" borderId="112" xfId="0" applyFill="1" applyBorder="1"/>
    <xf numFmtId="0" fontId="49" fillId="41" borderId="105" xfId="0" applyFont="1" applyFill="1" applyBorder="1"/>
    <xf numFmtId="0" fontId="0" fillId="41" borderId="106" xfId="0" applyFill="1" applyBorder="1"/>
    <xf numFmtId="0" fontId="0" fillId="41" borderId="107" xfId="0" applyFill="1" applyBorder="1"/>
    <xf numFmtId="0" fontId="49" fillId="41" borderId="108" xfId="0" applyFont="1" applyFill="1" applyBorder="1"/>
    <xf numFmtId="0" fontId="0" fillId="41" borderId="0" xfId="0" applyFill="1"/>
    <xf numFmtId="0" fontId="0" fillId="41" borderId="109" xfId="0" applyFill="1" applyBorder="1"/>
    <xf numFmtId="0" fontId="49" fillId="41" borderId="110" xfId="0" applyFont="1" applyFill="1" applyBorder="1"/>
    <xf numFmtId="0" fontId="0" fillId="41" borderId="104" xfId="0" applyFill="1" applyBorder="1"/>
    <xf numFmtId="0" fontId="0" fillId="41" borderId="111" xfId="0" applyFill="1" applyBorder="1"/>
    <xf numFmtId="0" fontId="49" fillId="42" borderId="89" xfId="0" applyFont="1" applyFill="1" applyBorder="1"/>
    <xf numFmtId="0" fontId="0" fillId="42" borderId="98" xfId="0" applyFill="1" applyBorder="1"/>
    <xf numFmtId="0" fontId="0" fillId="42" borderId="99" xfId="0" applyFill="1" applyBorder="1"/>
    <xf numFmtId="0" fontId="49" fillId="42" borderId="100" xfId="0" applyFont="1" applyFill="1" applyBorder="1"/>
    <xf numFmtId="0" fontId="0" fillId="42" borderId="0" xfId="0" applyFill="1"/>
    <xf numFmtId="0" fontId="0" fillId="42" borderId="101" xfId="0" applyFill="1" applyBorder="1"/>
    <xf numFmtId="0" fontId="49" fillId="42" borderId="87" xfId="0" applyFont="1" applyFill="1" applyBorder="1"/>
    <xf numFmtId="0" fontId="0" fillId="42" borderId="47" xfId="0" applyFill="1" applyBorder="1"/>
    <xf numFmtId="0" fontId="0" fillId="42" borderId="102" xfId="0" applyFill="1" applyBorder="1"/>
    <xf numFmtId="0" fontId="49" fillId="36" borderId="0" xfId="0" applyFont="1" applyFill="1" applyAlignment="1">
      <alignment horizontal="centerContinuous"/>
    </xf>
    <xf numFmtId="0" fontId="0" fillId="40" borderId="114" xfId="0" applyFill="1" applyBorder="1"/>
    <xf numFmtId="0" fontId="0" fillId="40" borderId="115" xfId="0" applyFill="1" applyBorder="1"/>
    <xf numFmtId="0" fontId="0" fillId="40" borderId="117" xfId="0" applyFill="1" applyBorder="1"/>
    <xf numFmtId="0" fontId="0" fillId="40" borderId="119" xfId="0" applyFill="1" applyBorder="1"/>
    <xf numFmtId="0" fontId="53" fillId="36" borderId="24" xfId="0" applyFont="1" applyFill="1" applyBorder="1" applyAlignment="1">
      <alignment horizontal="centerContinuous" vertical="center" wrapText="1"/>
    </xf>
    <xf numFmtId="0" fontId="49" fillId="40" borderId="113" xfId="0" applyFont="1" applyFill="1" applyBorder="1"/>
    <xf numFmtId="0" fontId="49" fillId="40" borderId="116" xfId="0" applyFont="1" applyFill="1" applyBorder="1"/>
    <xf numFmtId="0" fontId="49" fillId="40" borderId="118" xfId="0" applyFont="1" applyFill="1" applyBorder="1"/>
    <xf numFmtId="0" fontId="53" fillId="21" borderId="0" xfId="0" applyFont="1" applyFill="1"/>
    <xf numFmtId="0" fontId="4" fillId="35" borderId="0" xfId="0" applyFont="1" applyFill="1" applyAlignment="1">
      <alignment horizontal="left"/>
    </xf>
    <xf numFmtId="43" fontId="0" fillId="0" borderId="0" xfId="0" applyNumberFormat="1" applyAlignment="1">
      <alignment horizontal="left" vertical="center"/>
    </xf>
    <xf numFmtId="43" fontId="77" fillId="11" borderId="0" xfId="7" applyFont="1" applyFill="1" applyAlignment="1">
      <alignment horizontal="left" vertical="center"/>
    </xf>
    <xf numFmtId="43" fontId="0" fillId="11" borderId="0" xfId="0" applyNumberFormat="1" applyFill="1" applyAlignment="1">
      <alignment horizontal="left" vertical="center"/>
    </xf>
    <xf numFmtId="43" fontId="77" fillId="0" borderId="0" xfId="7" applyFont="1" applyAlignment="1">
      <alignment horizontal="left" vertical="center"/>
    </xf>
    <xf numFmtId="14" fontId="0" fillId="34" borderId="0" xfId="0" applyNumberFormat="1" applyFill="1" applyAlignment="1">
      <alignment horizontal="left" vertical="center"/>
    </xf>
    <xf numFmtId="175" fontId="0" fillId="34" borderId="0" xfId="0" applyNumberFormat="1" applyFill="1" applyAlignment="1">
      <alignment horizontal="left" vertical="center"/>
    </xf>
    <xf numFmtId="0" fontId="0" fillId="34" borderId="0" xfId="0" applyFill="1" applyAlignment="1">
      <alignment horizontal="left" vertical="center" wrapText="1"/>
    </xf>
    <xf numFmtId="43" fontId="0" fillId="34" borderId="0" xfId="7" applyFont="1" applyFill="1" applyAlignment="1">
      <alignment horizontal="left" vertical="center"/>
    </xf>
    <xf numFmtId="43" fontId="0" fillId="34" borderId="0" xfId="0" applyNumberFormat="1" applyFill="1" applyAlignment="1">
      <alignment horizontal="left" vertical="center"/>
    </xf>
    <xf numFmtId="14" fontId="0" fillId="0" borderId="0" xfId="0" applyNumberFormat="1" applyAlignment="1">
      <alignment horizontal="left" vertical="center"/>
    </xf>
    <xf numFmtId="175" fontId="0" fillId="0" borderId="0" xfId="0" applyNumberFormat="1" applyAlignment="1">
      <alignment horizontal="left" vertical="center"/>
    </xf>
    <xf numFmtId="0" fontId="0" fillId="0" borderId="0" xfId="0" applyAlignment="1">
      <alignment horizontal="left" vertical="center" wrapText="1"/>
    </xf>
    <xf numFmtId="43" fontId="0" fillId="0" borderId="0" xfId="7" applyFont="1" applyAlignment="1">
      <alignment horizontal="left" vertical="center"/>
    </xf>
    <xf numFmtId="0" fontId="0" fillId="6" borderId="0" xfId="0" applyFill="1" applyAlignment="1">
      <alignment horizontal="left" vertical="center" wrapText="1"/>
    </xf>
    <xf numFmtId="175" fontId="0" fillId="6" borderId="0" xfId="0" applyNumberFormat="1" applyFill="1" applyAlignment="1">
      <alignment horizontal="left" vertical="center"/>
    </xf>
    <xf numFmtId="43" fontId="4" fillId="35" borderId="0" xfId="7" applyFont="1" applyFill="1" applyBorder="1" applyAlignment="1">
      <alignment horizontal="left"/>
    </xf>
    <xf numFmtId="0" fontId="53" fillId="0" borderId="0" xfId="0" applyFont="1" applyAlignment="1">
      <alignment horizontal="left" vertical="center"/>
    </xf>
    <xf numFmtId="0" fontId="97" fillId="14" borderId="74" xfId="0" applyFont="1" applyFill="1" applyBorder="1" applyAlignment="1">
      <alignment horizontal="left" vertical="center"/>
    </xf>
    <xf numFmtId="43" fontId="97" fillId="14" borderId="74" xfId="0" applyNumberFormat="1" applyFont="1" applyFill="1" applyBorder="1" applyAlignment="1">
      <alignment horizontal="left" vertical="center"/>
    </xf>
    <xf numFmtId="185" fontId="97" fillId="14" borderId="74" xfId="0" applyNumberFormat="1" applyFont="1" applyFill="1" applyBorder="1" applyAlignment="1">
      <alignment horizontal="left" vertical="center"/>
    </xf>
    <xf numFmtId="14" fontId="90" fillId="11" borderId="74" xfId="0" applyNumberFormat="1" applyFont="1" applyFill="1" applyBorder="1" applyAlignment="1">
      <alignment horizontal="centerContinuous" vertical="center"/>
    </xf>
    <xf numFmtId="175" fontId="90" fillId="11" borderId="74" xfId="0" applyNumberFormat="1" applyFont="1" applyFill="1" applyBorder="1" applyAlignment="1">
      <alignment horizontal="centerContinuous" vertical="center"/>
    </xf>
    <xf numFmtId="0" fontId="90" fillId="11" borderId="74" xfId="0" applyFont="1" applyFill="1" applyBorder="1" applyAlignment="1">
      <alignment horizontal="centerContinuous" vertical="center" wrapText="1"/>
    </xf>
    <xf numFmtId="0" fontId="98" fillId="11" borderId="74" xfId="0" applyFont="1" applyFill="1" applyBorder="1" applyAlignment="1">
      <alignment horizontal="centerContinuous"/>
    </xf>
    <xf numFmtId="0" fontId="98" fillId="11" borderId="74" xfId="0" applyFont="1" applyFill="1" applyBorder="1" applyAlignment="1">
      <alignment horizontal="centerContinuous" vertical="center"/>
    </xf>
    <xf numFmtId="43" fontId="98" fillId="11" borderId="74" xfId="0" applyNumberFormat="1" applyFont="1" applyFill="1" applyBorder="1" applyAlignment="1">
      <alignment horizontal="centerContinuous" vertical="center"/>
    </xf>
    <xf numFmtId="185" fontId="98" fillId="11" borderId="74" xfId="0" applyNumberFormat="1" applyFont="1" applyFill="1" applyBorder="1" applyAlignment="1">
      <alignment horizontal="centerContinuous" vertical="center"/>
    </xf>
    <xf numFmtId="43" fontId="0" fillId="0" borderId="0" xfId="7" applyFont="1" applyAlignment="1">
      <alignment vertical="center"/>
    </xf>
    <xf numFmtId="0" fontId="4" fillId="21" borderId="74" xfId="0" applyFont="1" applyFill="1" applyBorder="1" applyAlignment="1">
      <alignment horizontal="center" vertical="top"/>
    </xf>
    <xf numFmtId="43" fontId="97" fillId="14" borderId="74" xfId="0" applyNumberFormat="1" applyFont="1" applyFill="1" applyBorder="1"/>
    <xf numFmtId="165" fontId="50" fillId="4" borderId="3" xfId="1" applyNumberFormat="1" applyFont="1" applyFill="1" applyBorder="1" applyAlignment="1" applyProtection="1">
      <alignment vertical="top"/>
      <protection locked="0"/>
    </xf>
    <xf numFmtId="0" fontId="52" fillId="14" borderId="3" xfId="0" applyFont="1" applyFill="1" applyBorder="1" applyAlignment="1" applyProtection="1">
      <alignment horizontal="right" vertical="center" indent="1"/>
      <protection locked="0"/>
    </xf>
    <xf numFmtId="0" fontId="35" fillId="13" borderId="0" xfId="0" applyFont="1" applyFill="1" applyAlignment="1" applyProtection="1">
      <alignment vertical="center"/>
      <protection locked="0"/>
    </xf>
    <xf numFmtId="0" fontId="6" fillId="14" borderId="0" xfId="0" applyFont="1" applyFill="1" applyAlignment="1" applyProtection="1">
      <alignment vertical="center"/>
      <protection locked="0"/>
    </xf>
    <xf numFmtId="0" fontId="17" fillId="13" borderId="0" xfId="0" applyFont="1" applyFill="1" applyAlignment="1" applyProtection="1">
      <alignment horizontal="center" vertical="center" wrapText="1"/>
      <protection locked="0"/>
    </xf>
    <xf numFmtId="171" fontId="6" fillId="11" borderId="0" xfId="2" applyNumberFormat="1" applyFont="1" applyFill="1" applyBorder="1" applyAlignment="1" applyProtection="1">
      <alignment horizontal="center" vertical="center"/>
    </xf>
    <xf numFmtId="171" fontId="6" fillId="6" borderId="0" xfId="0" applyNumberFormat="1" applyFont="1" applyFill="1" applyAlignment="1" applyProtection="1">
      <alignment vertical="center"/>
      <protection locked="0"/>
    </xf>
    <xf numFmtId="171" fontId="55" fillId="26" borderId="0" xfId="0" applyNumberFormat="1" applyFont="1" applyFill="1" applyAlignment="1" applyProtection="1">
      <alignment vertical="center"/>
      <protection locked="0"/>
    </xf>
    <xf numFmtId="0" fontId="8" fillId="4" borderId="0" xfId="0" applyFont="1" applyFill="1" applyAlignment="1" applyProtection="1">
      <alignment horizontal="center" vertical="top"/>
      <protection locked="0"/>
    </xf>
    <xf numFmtId="0" fontId="7" fillId="11" borderId="0" xfId="0" applyFont="1" applyFill="1" applyAlignment="1">
      <alignment vertical="center"/>
    </xf>
    <xf numFmtId="0" fontId="6" fillId="11" borderId="0" xfId="0" applyFont="1" applyFill="1" applyAlignment="1">
      <alignment vertical="center"/>
    </xf>
    <xf numFmtId="178" fontId="8" fillId="4" borderId="0" xfId="0" applyNumberFormat="1" applyFont="1" applyFill="1" applyAlignment="1" applyProtection="1">
      <alignment horizontal="center" vertical="center"/>
      <protection locked="0"/>
    </xf>
    <xf numFmtId="166" fontId="0" fillId="6" borderId="0" xfId="0" applyNumberFormat="1" applyFill="1" applyAlignment="1">
      <alignment vertical="center"/>
    </xf>
    <xf numFmtId="10" fontId="1" fillId="6" borderId="0" xfId="2" applyNumberFormat="1" applyFont="1" applyFill="1" applyBorder="1" applyAlignment="1">
      <alignment horizontal="center" vertical="center"/>
    </xf>
    <xf numFmtId="166" fontId="47" fillId="19" borderId="0" xfId="0" applyNumberFormat="1" applyFont="1" applyFill="1" applyAlignment="1" applyProtection="1">
      <alignment vertical="center"/>
      <protection locked="0"/>
    </xf>
    <xf numFmtId="174" fontId="0" fillId="0" borderId="0" xfId="0" applyNumberFormat="1" applyAlignment="1">
      <alignment horizontal="center" vertical="center"/>
    </xf>
    <xf numFmtId="0" fontId="85" fillId="0" borderId="0" xfId="0" applyFont="1"/>
    <xf numFmtId="171" fontId="6" fillId="0" borderId="0" xfId="2" applyNumberFormat="1" applyFont="1" applyAlignment="1">
      <alignment horizontal="center" vertical="center"/>
    </xf>
    <xf numFmtId="0" fontId="39" fillId="11" borderId="3" xfId="2" applyNumberFormat="1" applyFont="1" applyFill="1" applyBorder="1" applyAlignment="1">
      <alignment horizontal="center" vertical="center"/>
    </xf>
    <xf numFmtId="171" fontId="6" fillId="11" borderId="3" xfId="2" applyNumberFormat="1" applyFont="1" applyFill="1" applyBorder="1" applyAlignment="1">
      <alignment horizontal="center" vertical="center"/>
    </xf>
    <xf numFmtId="174" fontId="6" fillId="11" borderId="3" xfId="2" applyNumberFormat="1" applyFont="1" applyFill="1" applyBorder="1" applyAlignment="1">
      <alignment horizontal="center" vertical="center"/>
    </xf>
    <xf numFmtId="177" fontId="6" fillId="11" borderId="3" xfId="2" applyNumberFormat="1" applyFont="1" applyFill="1" applyBorder="1" applyAlignment="1">
      <alignment horizontal="center" vertical="center"/>
    </xf>
    <xf numFmtId="176" fontId="6" fillId="11" borderId="3" xfId="2" applyNumberFormat="1" applyFont="1" applyFill="1" applyBorder="1" applyAlignment="1">
      <alignment horizontal="center" vertical="center"/>
    </xf>
    <xf numFmtId="0" fontId="4" fillId="13" borderId="16" xfId="0" applyFont="1" applyFill="1" applyBorder="1" applyAlignment="1">
      <alignment horizontal="center" vertical="center"/>
    </xf>
    <xf numFmtId="0" fontId="4" fillId="13" borderId="19" xfId="0" applyFont="1" applyFill="1" applyBorder="1" applyAlignment="1">
      <alignment horizontal="center" vertical="center"/>
    </xf>
    <xf numFmtId="0" fontId="4" fillId="13" borderId="14" xfId="0" applyFont="1" applyFill="1" applyBorder="1" applyAlignment="1">
      <alignment horizontal="center" vertical="center"/>
    </xf>
    <xf numFmtId="0" fontId="4" fillId="13" borderId="15" xfId="0" applyFont="1" applyFill="1" applyBorder="1" applyAlignment="1">
      <alignment horizontal="center" vertical="center"/>
    </xf>
    <xf numFmtId="0" fontId="4" fillId="25" borderId="14" xfId="0" applyFont="1" applyFill="1" applyBorder="1" applyAlignment="1">
      <alignment horizontal="center" vertical="center"/>
    </xf>
    <xf numFmtId="0" fontId="4" fillId="25" borderId="16" xfId="0" applyFont="1" applyFill="1" applyBorder="1" applyAlignment="1">
      <alignment horizontal="center" vertical="center"/>
    </xf>
    <xf numFmtId="0" fontId="4" fillId="20" borderId="14" xfId="0" applyFont="1" applyFill="1" applyBorder="1" applyAlignment="1">
      <alignment horizontal="center" vertical="center"/>
    </xf>
    <xf numFmtId="0" fontId="4" fillId="20" borderId="15" xfId="0" applyFont="1" applyFill="1" applyBorder="1" applyAlignment="1">
      <alignment horizontal="center" vertical="center"/>
    </xf>
    <xf numFmtId="0" fontId="4" fillId="20" borderId="16"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0" xfId="0" applyFont="1" applyFill="1" applyAlignment="1">
      <alignment horizontal="center" vertical="center"/>
    </xf>
    <xf numFmtId="0" fontId="23" fillId="6" borderId="6" xfId="0" applyFont="1" applyFill="1" applyBorder="1" applyAlignment="1">
      <alignment horizontal="center" vertical="center"/>
    </xf>
    <xf numFmtId="0" fontId="23" fillId="6" borderId="3" xfId="0" applyFont="1" applyFill="1" applyBorder="1" applyAlignment="1">
      <alignment horizontal="center" vertical="center"/>
    </xf>
    <xf numFmtId="0" fontId="23" fillId="6" borderId="8" xfId="0" applyFont="1" applyFill="1" applyBorder="1" applyAlignment="1">
      <alignment horizontal="center" vertical="center"/>
    </xf>
    <xf numFmtId="0" fontId="23" fillId="6" borderId="28" xfId="0" applyFont="1" applyFill="1" applyBorder="1" applyAlignment="1">
      <alignment horizontal="center" vertical="center"/>
    </xf>
    <xf numFmtId="0" fontId="23" fillId="6" borderId="0" xfId="0" applyFont="1" applyFill="1" applyAlignment="1">
      <alignment horizontal="center" vertical="center"/>
    </xf>
    <xf numFmtId="0" fontId="23" fillId="6" borderId="12" xfId="0" applyFont="1" applyFill="1" applyBorder="1" applyAlignment="1">
      <alignment horizontal="center" vertical="center"/>
    </xf>
    <xf numFmtId="0" fontId="27" fillId="13" borderId="0" xfId="0" applyFont="1" applyFill="1" applyAlignment="1">
      <alignment horizontal="center" vertical="center"/>
    </xf>
    <xf numFmtId="0" fontId="27" fillId="13" borderId="1" xfId="0" applyFont="1" applyFill="1" applyBorder="1" applyAlignment="1">
      <alignment horizontal="center" vertical="center"/>
    </xf>
    <xf numFmtId="0" fontId="27" fillId="15" borderId="2" xfId="0" applyFont="1" applyFill="1" applyBorder="1" applyAlignment="1">
      <alignment horizontal="center" vertical="center"/>
    </xf>
    <xf numFmtId="0" fontId="27" fillId="15" borderId="0" xfId="0" applyFont="1" applyFill="1" applyAlignment="1">
      <alignment horizontal="center" vertical="center"/>
    </xf>
    <xf numFmtId="0" fontId="46" fillId="0" borderId="0" xfId="0" applyFont="1" applyAlignment="1">
      <alignment horizontal="center"/>
    </xf>
    <xf numFmtId="4" fontId="46" fillId="0" borderId="0" xfId="0" applyNumberFormat="1" applyFont="1" applyAlignment="1">
      <alignment horizontal="center"/>
    </xf>
  </cellXfs>
  <cellStyles count="8">
    <cellStyle name="Bad" xfId="4" builtinId="27"/>
    <cellStyle name="blp_column_header" xfId="5" xr:uid="{1600A157-B2E8-44E8-B152-0AD3CD09ACB2}"/>
    <cellStyle name="Comma" xfId="7" builtinId="3"/>
    <cellStyle name="Currency" xfId="1" builtinId="4"/>
    <cellStyle name="Good" xfId="3" builtinId="26"/>
    <cellStyle name="Normal" xfId="0" builtinId="0"/>
    <cellStyle name="Normal 2" xfId="6" xr:uid="{AFAE3C52-5A9E-4959-A54D-5A4EFBEB5497}"/>
    <cellStyle name="Percent" xfId="2" builtinId="5"/>
  </cellStyles>
  <dxfs count="46">
    <dxf>
      <font>
        <b val="0"/>
        <i val="0"/>
        <strike val="0"/>
        <condense val="0"/>
        <extend val="0"/>
        <outline val="0"/>
        <shadow val="0"/>
        <u val="none"/>
        <vertAlign val="baseline"/>
        <sz val="11"/>
        <color theme="1"/>
        <name val="Calibri"/>
        <family val="2"/>
        <scheme val="minor"/>
      </font>
      <numFmt numFmtId="185" formatCode="_(* #,##0_);_(* \(#,##0\);_(* &quot;-&quot;??_);_(@_)"/>
      <alignment horizontal="left" vertical="center" textRotation="0" wrapText="0" indent="0" justifyLastLine="0" shrinkToFit="0" readingOrder="0"/>
    </dxf>
    <dxf>
      <font>
        <b val="0"/>
        <i val="0"/>
        <strike val="0"/>
        <condense val="0"/>
        <extend val="0"/>
        <outline val="0"/>
        <shadow val="0"/>
        <u val="none"/>
        <vertAlign val="baseline"/>
        <sz val="11"/>
        <color theme="3" tint="0.249977111117893"/>
        <name val="Calibri"/>
        <family val="2"/>
        <scheme val="minor"/>
      </font>
      <numFmt numFmtId="185" formatCode="_(* #,##0_);_(* \(#,##0\);_(* &quot;-&quot;??_);_(@_)"/>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1"/>
        <color theme="1"/>
        <name val="Calibri"/>
        <family val="2"/>
        <scheme val="minor"/>
      </font>
      <numFmt numFmtId="35" formatCode="_(* #,##0.00_);_(* \(#,##0.00\);_(* &quot;-&quot;??_);_(@_)"/>
      <alignment horizontal="left" vertical="center" textRotation="0" wrapText="0" indent="0" justifyLastLine="0" shrinkToFit="0" readingOrder="0"/>
    </dxf>
    <dxf>
      <font>
        <b val="0"/>
        <i val="0"/>
        <strike val="0"/>
        <condense val="0"/>
        <extend val="0"/>
        <outline val="0"/>
        <shadow val="0"/>
        <u val="none"/>
        <vertAlign val="baseline"/>
        <sz val="11"/>
        <color theme="3" tint="0.249977111117893"/>
        <name val="Calibri"/>
        <family val="2"/>
        <scheme val="minor"/>
      </font>
      <numFmt numFmtId="35" formatCode="_(* #,##0.00_);_(* \(#,##0.00\);_(* &quot;-&quot;??_);_(@_)"/>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1"/>
        <color theme="1"/>
        <name val="Calibri"/>
        <family val="2"/>
        <scheme val="minor"/>
      </font>
      <numFmt numFmtId="35" formatCode="_(* #,##0.00_);_(* \(#,##0.00\);_(* &quot;-&quot;??_);_(@_)"/>
      <alignment horizontal="left" vertical="center" textRotation="0" wrapText="0" indent="0" justifyLastLine="0" shrinkToFit="0" readingOrder="0"/>
    </dxf>
    <dxf>
      <font>
        <b val="0"/>
        <i val="0"/>
        <strike val="0"/>
        <condense val="0"/>
        <extend val="0"/>
        <outline val="0"/>
        <shadow val="0"/>
        <u val="none"/>
        <vertAlign val="baseline"/>
        <sz val="11"/>
        <color theme="3" tint="0.249977111117893"/>
        <name val="Calibri"/>
        <family val="2"/>
        <scheme val="minor"/>
      </font>
      <numFmt numFmtId="35" formatCode="_(* #,##0.00_);_(* \(#,##0.00\);_(* &quot;-&quot;??_);_(@_)"/>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1"/>
        <color theme="1"/>
        <name val="Calibri"/>
        <family val="2"/>
        <scheme val="minor"/>
      </font>
      <numFmt numFmtId="35" formatCode="_(* #,##0.00_);_(* \(#,##0.00\);_(* &quot;-&quot;??_);_(@_)"/>
      <alignment horizontal="left" vertical="center" textRotation="0" wrapText="0" indent="0" justifyLastLine="0" shrinkToFit="0" readingOrder="0"/>
    </dxf>
    <dxf>
      <font>
        <b val="0"/>
        <i val="0"/>
        <strike val="0"/>
        <condense val="0"/>
        <extend val="0"/>
        <outline val="0"/>
        <shadow val="0"/>
        <u val="none"/>
        <vertAlign val="baseline"/>
        <sz val="11"/>
        <color theme="3" tint="0.249977111117893"/>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1"/>
        <color theme="1"/>
        <name val="Calibri"/>
        <family val="2"/>
        <scheme val="minor"/>
      </font>
      <numFmt numFmtId="35" formatCode="_(* #,##0.00_);_(* \(#,##0.00\);_(* &quot;-&quot;??_);_(@_)"/>
      <alignment horizontal="left" vertical="center" textRotation="0" wrapText="0" indent="0" justifyLastLine="0" shrinkToFit="0" readingOrder="0"/>
    </dxf>
    <dxf>
      <font>
        <b val="0"/>
        <i val="0"/>
        <strike val="0"/>
        <condense val="0"/>
        <extend val="0"/>
        <outline val="0"/>
        <shadow val="0"/>
        <u val="none"/>
        <vertAlign val="baseline"/>
        <sz val="11"/>
        <color theme="3" tint="0.249977111117893"/>
        <name val="Calibri"/>
        <family val="2"/>
        <scheme val="minor"/>
      </font>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3" tint="0.249977111117893"/>
        <name val="Calibri"/>
        <family val="2"/>
        <scheme val="minor"/>
      </font>
      <numFmt numFmtId="35" formatCode="_(* #,##0.00_);_(* \(#,##0.00\);_(* &quot;-&quot;??_);_(@_)"/>
      <fill>
        <patternFill patternType="solid">
          <fgColor indexed="64"/>
          <bgColor theme="0" tint="-0.14999847407452621"/>
        </patternFill>
      </fill>
      <border diagonalUp="0" diagonalDown="0" outline="0">
        <left/>
        <right/>
        <top/>
        <bottom style="medium">
          <color indexed="64"/>
        </bottom>
      </border>
    </dxf>
    <dxf>
      <font>
        <b/>
        <i val="0"/>
        <strike val="0"/>
        <condense val="0"/>
        <extend val="0"/>
        <outline val="0"/>
        <shadow val="0"/>
        <u val="none"/>
        <vertAlign val="baseline"/>
        <sz val="11"/>
        <color theme="1"/>
        <name val="Calibri"/>
        <family val="2"/>
        <scheme val="minor"/>
      </font>
      <numFmt numFmtId="175" formatCode="[$-409]mmm\-yy;@"/>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i val="0"/>
        <strike val="0"/>
        <condense val="0"/>
        <extend val="0"/>
        <outline val="0"/>
        <shadow val="0"/>
        <u val="none"/>
        <vertAlign val="baseline"/>
        <sz val="11"/>
        <color theme="1"/>
        <name val="Calibri"/>
        <family val="2"/>
        <scheme val="minor"/>
      </font>
      <numFmt numFmtId="175" formatCode="[$-409]mmm\-yy;@"/>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i val="0"/>
        <strike val="0"/>
        <condense val="0"/>
        <extend val="0"/>
        <outline val="0"/>
        <shadow val="0"/>
        <u val="none"/>
        <vertAlign val="baseline"/>
        <sz val="11"/>
        <color theme="1"/>
        <name val="Calibri"/>
        <family val="2"/>
        <scheme val="minor"/>
      </font>
      <numFmt numFmtId="175" formatCode="[$-409]mmm\-yy;@"/>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i val="0"/>
        <strike val="0"/>
        <condense val="0"/>
        <extend val="0"/>
        <outline val="0"/>
        <shadow val="0"/>
        <u val="none"/>
        <vertAlign val="baseline"/>
        <sz val="11"/>
        <color theme="1"/>
        <name val="Calibri"/>
        <family val="2"/>
        <scheme val="minor"/>
      </font>
      <numFmt numFmtId="175" formatCode="[$-409]mmm\-yy;@"/>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alignment horizontal="left" vertical="center" textRotation="0" wrapText="1"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1"/>
        <color theme="1"/>
        <name val="Calibri"/>
        <family val="2"/>
        <scheme val="minor"/>
      </font>
      <numFmt numFmtId="175" formatCode="[$-409]mmm\-yy;@"/>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75" formatCode="[$-409]mmm\-yy;@"/>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1"/>
        <color theme="1"/>
        <name val="Calibri"/>
        <family val="2"/>
        <scheme val="minor"/>
      </font>
      <numFmt numFmtId="19" formatCode="m/d/yyyy"/>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9" formatCode="m/d/yyyy"/>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11"/>
        <color theme="1"/>
        <name val="Calibri"/>
        <family val="2"/>
        <scheme val="minor"/>
      </font>
      <numFmt numFmtId="19" formatCode="m/d/yyyy"/>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9" formatCode="m/d/yyyy"/>
      <fill>
        <patternFill patternType="solid">
          <fgColor indexed="64"/>
          <bgColor theme="0" tint="-0.14999847407452621"/>
        </patternFill>
      </fill>
      <alignment horizontal="left" vertical="center" textRotation="0" wrapText="0" indent="0" justifyLastLine="0" shrinkToFit="0" readingOrder="0"/>
      <border diagonalUp="0" diagonalDown="0" outline="0">
        <left/>
        <right/>
        <top/>
        <bottom style="medium">
          <color indexed="64"/>
        </bottom>
      </border>
    </dxf>
    <dxf>
      <border outline="0">
        <top style="medium">
          <color theme="1"/>
        </top>
      </border>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6" tint="-0.499984740745262"/>
        </patternFill>
      </fill>
      <alignment horizontal="left" vertical="bottom" textRotation="0" wrapText="0" indent="0" justifyLastLine="0" shrinkToFit="0" readingOrder="0"/>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B05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B05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00B050"/>
      </font>
    </dxf>
    <dxf>
      <font>
        <color rgb="FF9C0006"/>
      </font>
      <fill>
        <patternFill>
          <bgColor rgb="FFFFC7CE"/>
        </patternFill>
      </fill>
    </dxf>
    <dxf>
      <font>
        <color rgb="FF00B050"/>
      </font>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006600"/>
      <color rgb="FFFFFF99"/>
      <color rgb="FF0000FF"/>
      <color rgb="FFFFFFCC"/>
      <color rgb="FFCCFF9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33" Type="http://schemas.microsoft.com/office/2017/06/relationships/rdRichValueTypes" Target="richData/rdRichValueTyp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microsoft.com/office/2017/06/relationships/rdSupportingPropertyBag" Target="richData/rdsupportingpropertybag.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microsoft.com/office/2017/06/relationships/rdRichValue" Target="richData/rdrichvalue.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microsoft.com/office/2017/06/relationships/richStyles" Target="richData/richStyles.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u="none">
                <a:solidFill>
                  <a:sysClr val="windowText" lastClr="000000"/>
                </a:solidFill>
              </a:rPr>
              <a:t>Security</a:t>
            </a:r>
            <a:r>
              <a:rPr lang="en-US" u="none" baseline="0">
                <a:solidFill>
                  <a:sysClr val="windowText" lastClr="000000"/>
                </a:solidFill>
              </a:rPr>
              <a:t> Type Composition (By Sector)</a:t>
            </a:r>
          </a:p>
        </c:rich>
      </c:tx>
      <c:layout>
        <c:manualLayout>
          <c:xMode val="edge"/>
          <c:yMode val="edge"/>
          <c:x val="0.19827146031984447"/>
          <c:y val="8.3028083028083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26908144800878331"/>
          <c:y val="0.22466169001602074"/>
          <c:w val="0.47651758617732032"/>
          <c:h val="0.70258138187272046"/>
        </c:manualLayout>
      </c:layout>
      <c:pieChart>
        <c:varyColors val="1"/>
        <c:ser>
          <c:idx val="0"/>
          <c:order val="0"/>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5540-49B8-A378-0754624D7AE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5540-49B8-A378-0754624D7AE2}"/>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('Sectorwise Breakdown'!$B$71,'Sectorwise Breakdown'!$B$77)</c:f>
              <c:strCache>
                <c:ptCount val="2"/>
                <c:pt idx="0">
                  <c:v>ETF</c:v>
                </c:pt>
                <c:pt idx="1">
                  <c:v>Stock</c:v>
                </c:pt>
              </c:strCache>
            </c:strRef>
          </c:cat>
          <c:val>
            <c:numRef>
              <c:f>('Sectorwise Breakdown'!$C$71,'Sectorwise Breakdown'!$C$77)</c:f>
              <c:numCache>
                <c:formatCode>0%</c:formatCode>
                <c:ptCount val="2"/>
                <c:pt idx="0">
                  <c:v>2.2840209624968542E-3</c:v>
                </c:pt>
                <c:pt idx="1">
                  <c:v>0.99771597903750309</c:v>
                </c:pt>
              </c:numCache>
            </c:numRef>
          </c:val>
          <c:extLst>
            <c:ext xmlns:c16="http://schemas.microsoft.com/office/drawing/2014/chart" uri="{C3380CC4-5D6E-409C-BE32-E72D297353CC}">
              <c16:uniqueId val="{00000004-5540-49B8-A378-0754624D7AE2}"/>
            </c:ext>
          </c:extLst>
        </c:ser>
        <c:dLbls>
          <c:showLegendKey val="0"/>
          <c:showVal val="0"/>
          <c:showCatName val="0"/>
          <c:showSerName val="0"/>
          <c:showPercent val="0"/>
          <c:showBubbleSize val="0"/>
          <c:showLeaderLines val="0"/>
        </c:dLbls>
        <c:firstSliceAng val="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Capital Allocation (by Sector)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Summary!$G$40</c:f>
              <c:strCache>
                <c:ptCount val="1"/>
                <c:pt idx="0">
                  <c:v>Current Weight</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F30E-403F-883E-2F54DFC126C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30E-403F-883E-2F54DFC126CD}"/>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30E-403F-883E-2F54DFC126CD}"/>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F30E-403F-883E-2F54DFC126CD}"/>
              </c:ext>
            </c:extLst>
          </c:dPt>
          <c:dPt>
            <c:idx val="4"/>
            <c:bubble3D val="0"/>
            <c:spPr>
              <a:solidFill>
                <a:schemeClr val="accent4"/>
              </a:solidFill>
              <a:ln w="19050">
                <a:solidFill>
                  <a:schemeClr val="lt1"/>
                </a:solidFill>
              </a:ln>
              <a:effectLst/>
            </c:spPr>
            <c:extLst>
              <c:ext xmlns:c16="http://schemas.microsoft.com/office/drawing/2014/chart" uri="{C3380CC4-5D6E-409C-BE32-E72D297353CC}">
                <c16:uniqueId val="{00000009-F30E-403F-883E-2F54DFC126CD}"/>
              </c:ext>
            </c:extLst>
          </c:dPt>
          <c:dPt>
            <c:idx val="5"/>
            <c:bubble3D val="0"/>
            <c:spPr>
              <a:solidFill>
                <a:schemeClr val="accent5"/>
              </a:solidFill>
              <a:ln w="19050">
                <a:solidFill>
                  <a:schemeClr val="lt1"/>
                </a:solidFill>
              </a:ln>
              <a:effectLst/>
            </c:spPr>
            <c:extLst>
              <c:ext xmlns:c16="http://schemas.microsoft.com/office/drawing/2014/chart" uri="{C3380CC4-5D6E-409C-BE32-E72D297353CC}">
                <c16:uniqueId val="{0000000B-F30E-403F-883E-2F54DFC126CD}"/>
              </c:ext>
            </c:extLst>
          </c:dPt>
          <c:dPt>
            <c:idx val="6"/>
            <c:bubble3D val="0"/>
            <c:spPr>
              <a:solidFill>
                <a:schemeClr val="accent6"/>
              </a:solidFill>
              <a:ln w="19050">
                <a:solidFill>
                  <a:schemeClr val="lt1"/>
                </a:solidFill>
              </a:ln>
              <a:effectLst/>
            </c:spPr>
            <c:extLst>
              <c:ext xmlns:c16="http://schemas.microsoft.com/office/drawing/2014/chart" uri="{C3380CC4-5D6E-409C-BE32-E72D297353CC}">
                <c16:uniqueId val="{0000000D-F30E-403F-883E-2F54DFC126CD}"/>
              </c:ext>
            </c:extLst>
          </c:dPt>
          <c:dPt>
            <c:idx val="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F-F30E-403F-883E-2F54DFC126CD}"/>
              </c:ext>
            </c:extLst>
          </c:dPt>
          <c:dPt>
            <c:idx val="8"/>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1-F30E-403F-883E-2F54DFC126CD}"/>
              </c:ext>
            </c:extLst>
          </c:dPt>
          <c:dPt>
            <c:idx val="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3-F30E-403F-883E-2F54DFC126CD}"/>
              </c:ext>
            </c:extLst>
          </c:dPt>
          <c:dPt>
            <c:idx val="10"/>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5-F30E-403F-883E-2F54DFC126CD}"/>
              </c:ext>
            </c:extLst>
          </c:dPt>
          <c:dPt>
            <c:idx val="1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7-F30E-403F-883E-2F54DFC126CD}"/>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Summary!$D$42:$D$53</c:f>
              <c:strCache>
                <c:ptCount val="12"/>
                <c:pt idx="0">
                  <c:v>Cash</c:v>
                </c:pt>
                <c:pt idx="1">
                  <c:v>Basic Materials</c:v>
                </c:pt>
                <c:pt idx="2">
                  <c:v>Consumer Discretionary</c:v>
                </c:pt>
                <c:pt idx="3">
                  <c:v>Energy</c:v>
                </c:pt>
                <c:pt idx="4">
                  <c:v>Financial Services</c:v>
                </c:pt>
                <c:pt idx="5">
                  <c:v>Industrials</c:v>
                </c:pt>
                <c:pt idx="6">
                  <c:v>Real Estate</c:v>
                </c:pt>
                <c:pt idx="7">
                  <c:v>Communication Services</c:v>
                </c:pt>
                <c:pt idx="8">
                  <c:v>Information Technology</c:v>
                </c:pt>
                <c:pt idx="9">
                  <c:v>Consumer Staples</c:v>
                </c:pt>
                <c:pt idx="10">
                  <c:v>Healthcare</c:v>
                </c:pt>
                <c:pt idx="11">
                  <c:v>Utilities</c:v>
                </c:pt>
              </c:strCache>
            </c:strRef>
          </c:cat>
          <c:val>
            <c:numRef>
              <c:f>Summary!$F$42:$F$53</c:f>
              <c:numCache>
                <c:formatCode>_([$$-409]* #,##0_);_([$$-409]* \(#,##0\);_([$$-409]* "-"??_);_(@_)</c:formatCode>
                <c:ptCount val="12"/>
                <c:pt idx="0">
                  <c:v>16459</c:v>
                </c:pt>
                <c:pt idx="1">
                  <c:v>60881.694926759999</c:v>
                </c:pt>
                <c:pt idx="2">
                  <c:v>187418.76105772</c:v>
                </c:pt>
                <c:pt idx="3">
                  <c:v>34494.152598380002</c:v>
                </c:pt>
                <c:pt idx="4">
                  <c:v>172424.43955163998</c:v>
                </c:pt>
                <c:pt idx="5">
                  <c:v>208996.59870952001</c:v>
                </c:pt>
                <c:pt idx="6">
                  <c:v>34711.786930599999</c:v>
                </c:pt>
                <c:pt idx="7">
                  <c:v>122695.57635822</c:v>
                </c:pt>
                <c:pt idx="8">
                  <c:v>475090.34348269989</c:v>
                </c:pt>
                <c:pt idx="9">
                  <c:v>98450.72590866001</c:v>
                </c:pt>
                <c:pt idx="10">
                  <c:v>161211.59060220001</c:v>
                </c:pt>
                <c:pt idx="11">
                  <c:v>39900.454955880006</c:v>
                </c:pt>
              </c:numCache>
            </c:numRef>
          </c:val>
          <c:extLst>
            <c:ext xmlns:c16="http://schemas.microsoft.com/office/drawing/2014/chart" uri="{C3380CC4-5D6E-409C-BE32-E72D297353CC}">
              <c16:uniqueId val="{00000018-F30E-403F-883E-2F54DFC126CD}"/>
            </c:ext>
          </c:extLst>
        </c:ser>
        <c:dLbls>
          <c:showLegendKey val="0"/>
          <c:showVal val="0"/>
          <c:showCatName val="0"/>
          <c:showSerName val="0"/>
          <c:showPercent val="0"/>
          <c:showBubbleSize val="0"/>
          <c:showLeaderLines val="1"/>
        </c:dLbls>
        <c:firstSliceAng val="0"/>
        <c:extLst/>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a:t>360 Huntington: Contribution to Beta Risk (by Sector)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Summary!$O$40</c:f>
              <c:strCache>
                <c:ptCount val="1"/>
                <c:pt idx="0">
                  <c:v>Beta Cont.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CB8-47C2-8115-4137D2AD54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CB8-47C2-8115-4137D2AD54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CB8-47C2-8115-4137D2AD54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CB8-47C2-8115-4137D2AD54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CB8-47C2-8115-4137D2AD548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CB8-47C2-8115-4137D2AD548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CB8-47C2-8115-4137D2AD548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CB8-47C2-8115-4137D2AD548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CB8-47C2-8115-4137D2AD548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CB8-47C2-8115-4137D2AD548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CB8-47C2-8115-4137D2AD5489}"/>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Summary!$D$43:$D$53</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Summary!$O$43:$O$53</c:f>
              <c:numCache>
                <c:formatCode>#,##0.00</c:formatCode>
                <c:ptCount val="11"/>
                <c:pt idx="0">
                  <c:v>4.5532422208665789E-2</c:v>
                </c:pt>
                <c:pt idx="1">
                  <c:v>6.825839641804253E-2</c:v>
                </c:pt>
                <c:pt idx="2">
                  <c:v>1.6118123286845417E-2</c:v>
                </c:pt>
                <c:pt idx="3">
                  <c:v>8.2144570593745705E-2</c:v>
                </c:pt>
                <c:pt idx="4">
                  <c:v>8.1488413445133648E-2</c:v>
                </c:pt>
                <c:pt idx="5">
                  <c:v>2.6712234750471225E-2</c:v>
                </c:pt>
                <c:pt idx="6">
                  <c:v>4.8979278741279705E-2</c:v>
                </c:pt>
                <c:pt idx="7">
                  <c:v>0.31799310041390805</c:v>
                </c:pt>
                <c:pt idx="8">
                  <c:v>2.9889434086301601E-2</c:v>
                </c:pt>
                <c:pt idx="9">
                  <c:v>6.8189377397158787E-2</c:v>
                </c:pt>
                <c:pt idx="10">
                  <c:v>2.0306714578303922E-2</c:v>
                </c:pt>
              </c:numCache>
            </c:numRef>
          </c:val>
          <c:extLst>
            <c:ext xmlns:c16="http://schemas.microsoft.com/office/drawing/2014/chart" uri="{C3380CC4-5D6E-409C-BE32-E72D297353CC}">
              <c16:uniqueId val="{00000016-ECB8-47C2-8115-4137D2AD5489}"/>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360 Huntington Fund: Capital Allocation (by Sector)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360 Huntington</c:v>
          </c:tx>
          <c:spPr>
            <a:solidFill>
              <a:schemeClr val="accent6"/>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C6AE-4F85-9E94-35A15AFAD376}"/>
              </c:ext>
            </c:extLst>
          </c:dPt>
          <c:cat>
            <c:strRef>
              <c:f>Summary!$D$42:$D$53</c:f>
              <c:strCache>
                <c:ptCount val="12"/>
                <c:pt idx="0">
                  <c:v>Cash</c:v>
                </c:pt>
                <c:pt idx="1">
                  <c:v>Basic Materials</c:v>
                </c:pt>
                <c:pt idx="2">
                  <c:v>Consumer Discretionary</c:v>
                </c:pt>
                <c:pt idx="3">
                  <c:v>Energy</c:v>
                </c:pt>
                <c:pt idx="4">
                  <c:v>Financial Services</c:v>
                </c:pt>
                <c:pt idx="5">
                  <c:v>Industrials</c:v>
                </c:pt>
                <c:pt idx="6">
                  <c:v>Real Estate</c:v>
                </c:pt>
                <c:pt idx="7">
                  <c:v>Communication Services</c:v>
                </c:pt>
                <c:pt idx="8">
                  <c:v>Information Technology</c:v>
                </c:pt>
                <c:pt idx="9">
                  <c:v>Consumer Staples</c:v>
                </c:pt>
                <c:pt idx="10">
                  <c:v>Healthcare</c:v>
                </c:pt>
                <c:pt idx="11">
                  <c:v>Utilities</c:v>
                </c:pt>
              </c:strCache>
            </c:strRef>
          </c:cat>
          <c:val>
            <c:numRef>
              <c:f>Summary!$G$42:$G$53</c:f>
              <c:numCache>
                <c:formatCode>0.0%;\-0.0%;\-\-</c:formatCode>
                <c:ptCount val="12"/>
                <c:pt idx="0">
                  <c:v>1.0205643657175434E-2</c:v>
                </c:pt>
                <c:pt idx="1">
                  <c:v>3.7750585313043199E-2</c:v>
                </c:pt>
                <c:pt idx="2">
                  <c:v>0.11621174372831876</c:v>
                </c:pt>
                <c:pt idx="3">
                  <c:v>2.1388603783662336E-2</c:v>
                </c:pt>
                <c:pt idx="4">
                  <c:v>0.10691429539171418</c:v>
                </c:pt>
                <c:pt idx="5">
                  <c:v>0.12959139753272086</c:v>
                </c:pt>
                <c:pt idx="6">
                  <c:v>2.1523551134182091E-2</c:v>
                </c:pt>
                <c:pt idx="7">
                  <c:v>7.6079186501230467E-2</c:v>
                </c:pt>
                <c:pt idx="8">
                  <c:v>0.29458671550820309</c:v>
                </c:pt>
                <c:pt idx="9">
                  <c:v>6.1045812407438685E-2</c:v>
                </c:pt>
                <c:pt idx="10">
                  <c:v>9.9961604416580932E-2</c:v>
                </c:pt>
                <c:pt idx="11">
                  <c:v>2.4740860625730051E-2</c:v>
                </c:pt>
              </c:numCache>
            </c:numRef>
          </c:val>
          <c:extLst>
            <c:ext xmlns:c16="http://schemas.microsoft.com/office/drawing/2014/chart" uri="{C3380CC4-5D6E-409C-BE32-E72D297353CC}">
              <c16:uniqueId val="{00000002-C6AE-4F85-9E94-35A15AFAD376}"/>
            </c:ext>
          </c:extLst>
        </c:ser>
        <c:ser>
          <c:idx val="1"/>
          <c:order val="1"/>
          <c:tx>
            <c:v>Benchmark Index</c:v>
          </c:tx>
          <c:spPr>
            <a:solidFill>
              <a:schemeClr val="accent2"/>
            </a:solidFill>
            <a:ln w="19050">
              <a:solidFill>
                <a:schemeClr val="lt1"/>
              </a:solidFill>
            </a:ln>
            <a:effectLst/>
          </c:spPr>
          <c:invertIfNegative val="0"/>
          <c:dPt>
            <c:idx val="1"/>
            <c:invertIfNegative val="0"/>
            <c:bubble3D val="0"/>
            <c:extLst>
              <c:ext xmlns:c16="http://schemas.microsoft.com/office/drawing/2014/chart" uri="{C3380CC4-5D6E-409C-BE32-E72D297353CC}">
                <c16:uniqueId val="{00000003-C6AE-4F85-9E94-35A15AFAD376}"/>
              </c:ext>
            </c:extLst>
          </c:dPt>
          <c:dPt>
            <c:idx val="2"/>
            <c:invertIfNegative val="0"/>
            <c:bubble3D val="0"/>
            <c:extLst>
              <c:ext xmlns:c16="http://schemas.microsoft.com/office/drawing/2014/chart" uri="{C3380CC4-5D6E-409C-BE32-E72D297353CC}">
                <c16:uniqueId val="{00000004-C6AE-4F85-9E94-35A15AFAD376}"/>
              </c:ext>
            </c:extLst>
          </c:dPt>
          <c:dPt>
            <c:idx val="3"/>
            <c:invertIfNegative val="0"/>
            <c:bubble3D val="0"/>
            <c:extLst>
              <c:ext xmlns:c16="http://schemas.microsoft.com/office/drawing/2014/chart" uri="{C3380CC4-5D6E-409C-BE32-E72D297353CC}">
                <c16:uniqueId val="{00000005-C6AE-4F85-9E94-35A15AFAD376}"/>
              </c:ext>
            </c:extLst>
          </c:dPt>
          <c:dPt>
            <c:idx val="4"/>
            <c:invertIfNegative val="0"/>
            <c:bubble3D val="0"/>
            <c:extLst>
              <c:ext xmlns:c16="http://schemas.microsoft.com/office/drawing/2014/chart" uri="{C3380CC4-5D6E-409C-BE32-E72D297353CC}">
                <c16:uniqueId val="{00000006-C6AE-4F85-9E94-35A15AFAD376}"/>
              </c:ext>
            </c:extLst>
          </c:dPt>
          <c:dPt>
            <c:idx val="5"/>
            <c:invertIfNegative val="0"/>
            <c:bubble3D val="0"/>
            <c:extLst>
              <c:ext xmlns:c16="http://schemas.microsoft.com/office/drawing/2014/chart" uri="{C3380CC4-5D6E-409C-BE32-E72D297353CC}">
                <c16:uniqueId val="{00000007-C6AE-4F85-9E94-35A15AFAD376}"/>
              </c:ext>
            </c:extLst>
          </c:dPt>
          <c:dPt>
            <c:idx val="6"/>
            <c:invertIfNegative val="0"/>
            <c:bubble3D val="0"/>
            <c:extLst>
              <c:ext xmlns:c16="http://schemas.microsoft.com/office/drawing/2014/chart" uri="{C3380CC4-5D6E-409C-BE32-E72D297353CC}">
                <c16:uniqueId val="{00000008-C6AE-4F85-9E94-35A15AFAD376}"/>
              </c:ext>
            </c:extLst>
          </c:dPt>
          <c:dPt>
            <c:idx val="7"/>
            <c:invertIfNegative val="0"/>
            <c:bubble3D val="0"/>
            <c:extLst>
              <c:ext xmlns:c16="http://schemas.microsoft.com/office/drawing/2014/chart" uri="{C3380CC4-5D6E-409C-BE32-E72D297353CC}">
                <c16:uniqueId val="{00000009-C6AE-4F85-9E94-35A15AFAD376}"/>
              </c:ext>
            </c:extLst>
          </c:dPt>
          <c:dPt>
            <c:idx val="8"/>
            <c:invertIfNegative val="0"/>
            <c:bubble3D val="0"/>
            <c:extLst>
              <c:ext xmlns:c16="http://schemas.microsoft.com/office/drawing/2014/chart" uri="{C3380CC4-5D6E-409C-BE32-E72D297353CC}">
                <c16:uniqueId val="{0000000A-C6AE-4F85-9E94-35A15AFAD376}"/>
              </c:ext>
            </c:extLst>
          </c:dPt>
          <c:dPt>
            <c:idx val="9"/>
            <c:invertIfNegative val="0"/>
            <c:bubble3D val="0"/>
            <c:extLst>
              <c:ext xmlns:c16="http://schemas.microsoft.com/office/drawing/2014/chart" uri="{C3380CC4-5D6E-409C-BE32-E72D297353CC}">
                <c16:uniqueId val="{0000000B-C6AE-4F85-9E94-35A15AFAD376}"/>
              </c:ext>
            </c:extLst>
          </c:dPt>
          <c:dPt>
            <c:idx val="10"/>
            <c:invertIfNegative val="0"/>
            <c:bubble3D val="0"/>
            <c:extLst>
              <c:ext xmlns:c16="http://schemas.microsoft.com/office/drawing/2014/chart" uri="{C3380CC4-5D6E-409C-BE32-E72D297353CC}">
                <c16:uniqueId val="{0000000C-C6AE-4F85-9E94-35A15AFAD376}"/>
              </c:ext>
            </c:extLst>
          </c:dPt>
          <c:dPt>
            <c:idx val="11"/>
            <c:invertIfNegative val="0"/>
            <c:bubble3D val="0"/>
            <c:extLst>
              <c:ext xmlns:c16="http://schemas.microsoft.com/office/drawing/2014/chart" uri="{C3380CC4-5D6E-409C-BE32-E72D297353CC}">
                <c16:uniqueId val="{0000000D-C6AE-4F85-9E94-35A15AFAD376}"/>
              </c:ext>
            </c:extLst>
          </c:dPt>
          <c:cat>
            <c:strRef>
              <c:f>Summary!$D$42:$D$53</c:f>
              <c:strCache>
                <c:ptCount val="12"/>
                <c:pt idx="0">
                  <c:v>Cash</c:v>
                </c:pt>
                <c:pt idx="1">
                  <c:v>Basic Materials</c:v>
                </c:pt>
                <c:pt idx="2">
                  <c:v>Consumer Discretionary</c:v>
                </c:pt>
                <c:pt idx="3">
                  <c:v>Energy</c:v>
                </c:pt>
                <c:pt idx="4">
                  <c:v>Financial Services</c:v>
                </c:pt>
                <c:pt idx="5">
                  <c:v>Industrials</c:v>
                </c:pt>
                <c:pt idx="6">
                  <c:v>Real Estate</c:v>
                </c:pt>
                <c:pt idx="7">
                  <c:v>Communication Services</c:v>
                </c:pt>
                <c:pt idx="8">
                  <c:v>Information Technology</c:v>
                </c:pt>
                <c:pt idx="9">
                  <c:v>Consumer Staples</c:v>
                </c:pt>
                <c:pt idx="10">
                  <c:v>Healthcare</c:v>
                </c:pt>
                <c:pt idx="11">
                  <c:v>Utilities</c:v>
                </c:pt>
              </c:strCache>
            </c:strRef>
          </c:cat>
          <c:val>
            <c:numRef>
              <c:f>Summary!$H$42:$H$53</c:f>
              <c:numCache>
                <c:formatCode>0.0%;\-0.0%;\-\-</c:formatCode>
                <c:ptCount val="12"/>
                <c:pt idx="1">
                  <c:v>2.3400000000000001E-2</c:v>
                </c:pt>
                <c:pt idx="2">
                  <c:v>9.98E-2</c:v>
                </c:pt>
                <c:pt idx="3">
                  <c:v>3.6700000000000003E-2</c:v>
                </c:pt>
                <c:pt idx="4">
                  <c:v>0.1326</c:v>
                </c:pt>
                <c:pt idx="5">
                  <c:v>8.6800000000000002E-2</c:v>
                </c:pt>
                <c:pt idx="6">
                  <c:v>2.9000000000000001E-2</c:v>
                </c:pt>
                <c:pt idx="7">
                  <c:v>8.2299999999999998E-2</c:v>
                </c:pt>
                <c:pt idx="8">
                  <c:v>0.30549999999999999</c:v>
                </c:pt>
                <c:pt idx="9">
                  <c:v>5.6899999999999999E-2</c:v>
                </c:pt>
                <c:pt idx="10">
                  <c:v>0.123</c:v>
                </c:pt>
                <c:pt idx="11">
                  <c:v>2.4199999999999999E-2</c:v>
                </c:pt>
              </c:numCache>
            </c:numRef>
          </c:val>
          <c:extLst>
            <c:ext xmlns:c16="http://schemas.microsoft.com/office/drawing/2014/chart" uri="{C3380CC4-5D6E-409C-BE32-E72D297353CC}">
              <c16:uniqueId val="{0000000E-C6AE-4F85-9E94-35A15AFAD376}"/>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Relative Capital Allocation (by</a:t>
            </a:r>
            <a:r>
              <a:rPr lang="en-US" sz="1200" b="1" baseline="0"/>
              <a:t> Sector)</a:t>
            </a:r>
            <a:endParaRPr lang="en-US" sz="12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Relative Allocation</c:v>
          </c:tx>
          <c:spPr>
            <a:solidFill>
              <a:schemeClr val="accent5"/>
            </a:solidFill>
            <a:ln w="190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Summary!$D$43:$D$53</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Summary!$I$43:$I$53</c:f>
              <c:numCache>
                <c:formatCode>\+0.0%;[Red]\-0.0%;\-\-</c:formatCode>
                <c:ptCount val="11"/>
                <c:pt idx="0">
                  <c:v>1.4350585313043198E-2</c:v>
                </c:pt>
                <c:pt idx="1">
                  <c:v>1.6411743728318759E-2</c:v>
                </c:pt>
                <c:pt idx="2">
                  <c:v>-1.5311396216337668E-2</c:v>
                </c:pt>
                <c:pt idx="3">
                  <c:v>-2.5685704608285814E-2</c:v>
                </c:pt>
                <c:pt idx="4">
                  <c:v>4.2791397532720862E-2</c:v>
                </c:pt>
                <c:pt idx="5">
                  <c:v>-7.4764488658179105E-3</c:v>
                </c:pt>
                <c:pt idx="6">
                  <c:v>-6.2208134987695313E-3</c:v>
                </c:pt>
                <c:pt idx="7">
                  <c:v>-1.0913284491796904E-2</c:v>
                </c:pt>
                <c:pt idx="8">
                  <c:v>4.1458124074386857E-3</c:v>
                </c:pt>
                <c:pt idx="9">
                  <c:v>-2.3038395583419066E-2</c:v>
                </c:pt>
                <c:pt idx="10">
                  <c:v>5.4086062573005175E-4</c:v>
                </c:pt>
              </c:numCache>
            </c:numRef>
          </c:val>
          <c:extLst>
            <c:ext xmlns:c16="http://schemas.microsoft.com/office/drawing/2014/chart" uri="{C3380CC4-5D6E-409C-BE32-E72D297353CC}">
              <c16:uniqueId val="{00000000-5916-4474-B490-C7C5513FD923}"/>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Red]\-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Relative Beta Cont. (by Sector)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Summary!$D$43:$D$53</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Summary!$U$43:$U$53</c:f>
              <c:numCache>
                <c:formatCode>\+0.0%;[Red]\-0.0%;\-\-</c:formatCode>
                <c:ptCount val="11"/>
                <c:pt idx="0">
                  <c:v>2.4599849491444638E-2</c:v>
                </c:pt>
                <c:pt idx="1">
                  <c:v>-4.1868147273947193E-2</c:v>
                </c:pt>
                <c:pt idx="2">
                  <c:v>-1.3885919904334895E-2</c:v>
                </c:pt>
                <c:pt idx="3">
                  <c:v>-4.0852520546790977E-2</c:v>
                </c:pt>
                <c:pt idx="4">
                  <c:v>-1.7397474448518913E-4</c:v>
                </c:pt>
                <c:pt idx="5">
                  <c:v>1.1433845545327469E-3</c:v>
                </c:pt>
                <c:pt idx="6">
                  <c:v>-1.5042857879383767E-2</c:v>
                </c:pt>
                <c:pt idx="7">
                  <c:v>-4.3705633837037627E-2</c:v>
                </c:pt>
                <c:pt idx="8">
                  <c:v>-7.786143252696491E-3</c:v>
                </c:pt>
                <c:pt idx="9">
                  <c:v>-2.4762651789080298E-2</c:v>
                </c:pt>
                <c:pt idx="10">
                  <c:v>2.5561576256046617E-3</c:v>
                </c:pt>
              </c:numCache>
            </c:numRef>
          </c:val>
          <c:extLst>
            <c:ext xmlns:c16="http://schemas.microsoft.com/office/drawing/2014/chart" uri="{C3380CC4-5D6E-409C-BE32-E72D297353CC}">
              <c16:uniqueId val="{00000000-DE77-4632-B28F-4C1DF38FCD36}"/>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Red]\-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Capital Allocation (by Sector)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Summary!$G$56</c:f>
              <c:strCache>
                <c:ptCount val="1"/>
                <c:pt idx="0">
                  <c:v>Post-Actions Weight</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3C50-4038-9D48-7FE0A6F1EDDF}"/>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3C50-4038-9D48-7FE0A6F1EDDF}"/>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C50-4038-9D48-7FE0A6F1EDDF}"/>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3C50-4038-9D48-7FE0A6F1EDDF}"/>
              </c:ext>
            </c:extLst>
          </c:dPt>
          <c:dPt>
            <c:idx val="4"/>
            <c:bubble3D val="0"/>
            <c:spPr>
              <a:solidFill>
                <a:schemeClr val="accent4"/>
              </a:solidFill>
              <a:ln w="19050">
                <a:solidFill>
                  <a:schemeClr val="lt1"/>
                </a:solidFill>
              </a:ln>
              <a:effectLst/>
            </c:spPr>
            <c:extLst>
              <c:ext xmlns:c16="http://schemas.microsoft.com/office/drawing/2014/chart" uri="{C3380CC4-5D6E-409C-BE32-E72D297353CC}">
                <c16:uniqueId val="{00000009-3C50-4038-9D48-7FE0A6F1EDDF}"/>
              </c:ext>
            </c:extLst>
          </c:dPt>
          <c:dPt>
            <c:idx val="5"/>
            <c:bubble3D val="0"/>
            <c:spPr>
              <a:solidFill>
                <a:schemeClr val="accent5"/>
              </a:solidFill>
              <a:ln w="19050">
                <a:solidFill>
                  <a:schemeClr val="lt1"/>
                </a:solidFill>
              </a:ln>
              <a:effectLst/>
            </c:spPr>
            <c:extLst>
              <c:ext xmlns:c16="http://schemas.microsoft.com/office/drawing/2014/chart" uri="{C3380CC4-5D6E-409C-BE32-E72D297353CC}">
                <c16:uniqueId val="{0000000B-3C50-4038-9D48-7FE0A6F1EDDF}"/>
              </c:ext>
            </c:extLst>
          </c:dPt>
          <c:dPt>
            <c:idx val="6"/>
            <c:bubble3D val="0"/>
            <c:spPr>
              <a:solidFill>
                <a:schemeClr val="accent6"/>
              </a:solidFill>
              <a:ln w="19050">
                <a:solidFill>
                  <a:schemeClr val="lt1"/>
                </a:solidFill>
              </a:ln>
              <a:effectLst/>
            </c:spPr>
            <c:extLst>
              <c:ext xmlns:c16="http://schemas.microsoft.com/office/drawing/2014/chart" uri="{C3380CC4-5D6E-409C-BE32-E72D297353CC}">
                <c16:uniqueId val="{0000000D-3C50-4038-9D48-7FE0A6F1EDDF}"/>
              </c:ext>
            </c:extLst>
          </c:dPt>
          <c:dPt>
            <c:idx val="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F-3C50-4038-9D48-7FE0A6F1EDDF}"/>
              </c:ext>
            </c:extLst>
          </c:dPt>
          <c:dPt>
            <c:idx val="8"/>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1-3C50-4038-9D48-7FE0A6F1EDDF}"/>
              </c:ext>
            </c:extLst>
          </c:dPt>
          <c:dPt>
            <c:idx val="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3-3C50-4038-9D48-7FE0A6F1EDDF}"/>
              </c:ext>
            </c:extLst>
          </c:dPt>
          <c:dPt>
            <c:idx val="10"/>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5-3C50-4038-9D48-7FE0A6F1EDDF}"/>
              </c:ext>
            </c:extLst>
          </c:dPt>
          <c:dPt>
            <c:idx val="1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7-3C50-4038-9D48-7FE0A6F1EDDF}"/>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Summary!$D$58:$D$69</c:f>
              <c:strCache>
                <c:ptCount val="12"/>
                <c:pt idx="0">
                  <c:v>Cash</c:v>
                </c:pt>
                <c:pt idx="1">
                  <c:v>Basic Materials</c:v>
                </c:pt>
                <c:pt idx="2">
                  <c:v>Consumer Discretionary</c:v>
                </c:pt>
                <c:pt idx="3">
                  <c:v>Energy</c:v>
                </c:pt>
                <c:pt idx="4">
                  <c:v>Financial Services</c:v>
                </c:pt>
                <c:pt idx="5">
                  <c:v>Industrials</c:v>
                </c:pt>
                <c:pt idx="6">
                  <c:v>Real Estate</c:v>
                </c:pt>
                <c:pt idx="7">
                  <c:v>Communication Services</c:v>
                </c:pt>
                <c:pt idx="8">
                  <c:v>Information Technology</c:v>
                </c:pt>
                <c:pt idx="9">
                  <c:v>Consumer Staples</c:v>
                </c:pt>
                <c:pt idx="10">
                  <c:v>Healthcare</c:v>
                </c:pt>
                <c:pt idx="11">
                  <c:v>Utilities</c:v>
                </c:pt>
              </c:strCache>
            </c:strRef>
          </c:cat>
          <c:val>
            <c:numRef>
              <c:f>Summary!$F$58:$F$69</c:f>
              <c:numCache>
                <c:formatCode>_([$$-409]* #,##0_);_([$$-409]* \(#,##0\);_([$$-409]* "-"??_);_(@_)</c:formatCode>
                <c:ptCount val="12"/>
                <c:pt idx="0">
                  <c:v>16459</c:v>
                </c:pt>
                <c:pt idx="1">
                  <c:v>60881.694926759999</c:v>
                </c:pt>
                <c:pt idx="2">
                  <c:v>187418.76105772</c:v>
                </c:pt>
                <c:pt idx="3">
                  <c:v>34494.152598380002</c:v>
                </c:pt>
                <c:pt idx="4">
                  <c:v>172424.43955163998</c:v>
                </c:pt>
                <c:pt idx="5">
                  <c:v>208996.59870952001</c:v>
                </c:pt>
                <c:pt idx="6">
                  <c:v>34711.786930599999</c:v>
                </c:pt>
                <c:pt idx="7">
                  <c:v>122695.57635822</c:v>
                </c:pt>
                <c:pt idx="8">
                  <c:v>475090.34348269989</c:v>
                </c:pt>
                <c:pt idx="9">
                  <c:v>98450.72590866001</c:v>
                </c:pt>
                <c:pt idx="10">
                  <c:v>161211.59060220001</c:v>
                </c:pt>
                <c:pt idx="11">
                  <c:v>39900.454955880006</c:v>
                </c:pt>
              </c:numCache>
            </c:numRef>
          </c:val>
          <c:extLst>
            <c:ext xmlns:c16="http://schemas.microsoft.com/office/drawing/2014/chart" uri="{C3380CC4-5D6E-409C-BE32-E72D297353CC}">
              <c16:uniqueId val="{00000018-3C50-4038-9D48-7FE0A6F1EDDF}"/>
            </c:ext>
          </c:extLst>
        </c:ser>
        <c:dLbls>
          <c:dLblPos val="outEnd"/>
          <c:showLegendKey val="0"/>
          <c:showVal val="1"/>
          <c:showCatName val="0"/>
          <c:showSerName val="0"/>
          <c:showPercent val="0"/>
          <c:showBubbleSize val="0"/>
          <c:showLeaderLines val="1"/>
        </c:dLbls>
        <c:firstSliceAng val="0"/>
        <c:extLst/>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a:t>360 Huntington: Contribution to Beta Risk (by Sector)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Summary!$O$56</c:f>
              <c:strCache>
                <c:ptCount val="1"/>
                <c:pt idx="0">
                  <c:v>Beta Cont.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36-476E-9D46-3C585CC51A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36-476E-9D46-3C585CC51A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36-476E-9D46-3C585CC51A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36-476E-9D46-3C585CC51A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36-476E-9D46-3C585CC51A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A36-476E-9D46-3C585CC51A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A36-476E-9D46-3C585CC51A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A36-476E-9D46-3C585CC51A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A36-476E-9D46-3C585CC51A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A36-476E-9D46-3C585CC51A4E}"/>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A36-476E-9D46-3C585CC51A4E}"/>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Summary!$D$43:$D$53</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Summary!$O$59:$O$69</c:f>
              <c:numCache>
                <c:formatCode>#,##0.00</c:formatCode>
                <c:ptCount val="11"/>
                <c:pt idx="0">
                  <c:v>4.5532422208665789E-2</c:v>
                </c:pt>
                <c:pt idx="1">
                  <c:v>6.825839641804253E-2</c:v>
                </c:pt>
                <c:pt idx="2">
                  <c:v>1.6118123286845417E-2</c:v>
                </c:pt>
                <c:pt idx="3">
                  <c:v>8.2144570593745705E-2</c:v>
                </c:pt>
                <c:pt idx="4">
                  <c:v>8.1488413445133648E-2</c:v>
                </c:pt>
                <c:pt idx="5">
                  <c:v>2.6712234750471225E-2</c:v>
                </c:pt>
                <c:pt idx="6">
                  <c:v>4.8979278741279705E-2</c:v>
                </c:pt>
                <c:pt idx="7">
                  <c:v>0.31799310041390805</c:v>
                </c:pt>
                <c:pt idx="8">
                  <c:v>2.9889434086301601E-2</c:v>
                </c:pt>
                <c:pt idx="9">
                  <c:v>6.8189377397158787E-2</c:v>
                </c:pt>
                <c:pt idx="10">
                  <c:v>2.0306714578303922E-2</c:v>
                </c:pt>
              </c:numCache>
            </c:numRef>
          </c:val>
          <c:extLst>
            <c:ext xmlns:c16="http://schemas.microsoft.com/office/drawing/2014/chart" uri="{C3380CC4-5D6E-409C-BE32-E72D297353CC}">
              <c16:uniqueId val="{00000016-3A36-476E-9D46-3C585CC51A4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baseline="0">
                <a:effectLst/>
              </a:rPr>
              <a:t>360 Huntington Fund: Capital Allocation (by Sector)</a:t>
            </a:r>
            <a:endParaRPr lang="en-US" sz="1100">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360 Huntington</c:v>
          </c:tx>
          <c:spPr>
            <a:solidFill>
              <a:schemeClr val="accent6"/>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466F-4A77-8D20-0DF67822C3D9}"/>
              </c:ext>
            </c:extLst>
          </c:dPt>
          <c:cat>
            <c:strRef>
              <c:f>Summary!$D$58:$D$69</c:f>
              <c:strCache>
                <c:ptCount val="12"/>
                <c:pt idx="0">
                  <c:v>Cash</c:v>
                </c:pt>
                <c:pt idx="1">
                  <c:v>Basic Materials</c:v>
                </c:pt>
                <c:pt idx="2">
                  <c:v>Consumer Discretionary</c:v>
                </c:pt>
                <c:pt idx="3">
                  <c:v>Energy</c:v>
                </c:pt>
                <c:pt idx="4">
                  <c:v>Financial Services</c:v>
                </c:pt>
                <c:pt idx="5">
                  <c:v>Industrials</c:v>
                </c:pt>
                <c:pt idx="6">
                  <c:v>Real Estate</c:v>
                </c:pt>
                <c:pt idx="7">
                  <c:v>Communication Services</c:v>
                </c:pt>
                <c:pt idx="8">
                  <c:v>Information Technology</c:v>
                </c:pt>
                <c:pt idx="9">
                  <c:v>Consumer Staples</c:v>
                </c:pt>
                <c:pt idx="10">
                  <c:v>Healthcare</c:v>
                </c:pt>
                <c:pt idx="11">
                  <c:v>Utilities</c:v>
                </c:pt>
              </c:strCache>
            </c:strRef>
          </c:cat>
          <c:val>
            <c:numRef>
              <c:f>Summary!$G$58:$G$69</c:f>
              <c:numCache>
                <c:formatCode>0.0%;\-0.0%;\-\-</c:formatCode>
                <c:ptCount val="12"/>
                <c:pt idx="0">
                  <c:v>1.0205643657175434E-2</c:v>
                </c:pt>
                <c:pt idx="1">
                  <c:v>3.7750585313043199E-2</c:v>
                </c:pt>
                <c:pt idx="2">
                  <c:v>0.11621174372831876</c:v>
                </c:pt>
                <c:pt idx="3">
                  <c:v>2.1388603783662336E-2</c:v>
                </c:pt>
                <c:pt idx="4">
                  <c:v>0.10691429539171418</c:v>
                </c:pt>
                <c:pt idx="5">
                  <c:v>0.12959139753272086</c:v>
                </c:pt>
                <c:pt idx="6">
                  <c:v>2.1523551134182091E-2</c:v>
                </c:pt>
                <c:pt idx="7">
                  <c:v>7.6079186501230467E-2</c:v>
                </c:pt>
                <c:pt idx="8">
                  <c:v>0.29458671550820309</c:v>
                </c:pt>
                <c:pt idx="9">
                  <c:v>6.1045812407438685E-2</c:v>
                </c:pt>
                <c:pt idx="10">
                  <c:v>9.9961604416580932E-2</c:v>
                </c:pt>
                <c:pt idx="11">
                  <c:v>2.4740860625730051E-2</c:v>
                </c:pt>
              </c:numCache>
            </c:numRef>
          </c:val>
          <c:extLst>
            <c:ext xmlns:c16="http://schemas.microsoft.com/office/drawing/2014/chart" uri="{C3380CC4-5D6E-409C-BE32-E72D297353CC}">
              <c16:uniqueId val="{00000002-466F-4A77-8D20-0DF67822C3D9}"/>
            </c:ext>
          </c:extLst>
        </c:ser>
        <c:ser>
          <c:idx val="1"/>
          <c:order val="1"/>
          <c:tx>
            <c:v>Benchmark Index</c:v>
          </c:tx>
          <c:spPr>
            <a:solidFill>
              <a:schemeClr val="accent2"/>
            </a:solidFill>
            <a:ln w="19050">
              <a:solidFill>
                <a:schemeClr val="lt1"/>
              </a:solidFill>
            </a:ln>
            <a:effectLst/>
          </c:spPr>
          <c:invertIfNegative val="0"/>
          <c:cat>
            <c:strRef>
              <c:f>Summary!$D$58:$D$69</c:f>
              <c:strCache>
                <c:ptCount val="12"/>
                <c:pt idx="0">
                  <c:v>Cash</c:v>
                </c:pt>
                <c:pt idx="1">
                  <c:v>Basic Materials</c:v>
                </c:pt>
                <c:pt idx="2">
                  <c:v>Consumer Discretionary</c:v>
                </c:pt>
                <c:pt idx="3">
                  <c:v>Energy</c:v>
                </c:pt>
                <c:pt idx="4">
                  <c:v>Financial Services</c:v>
                </c:pt>
                <c:pt idx="5">
                  <c:v>Industrials</c:v>
                </c:pt>
                <c:pt idx="6">
                  <c:v>Real Estate</c:v>
                </c:pt>
                <c:pt idx="7">
                  <c:v>Communication Services</c:v>
                </c:pt>
                <c:pt idx="8">
                  <c:v>Information Technology</c:v>
                </c:pt>
                <c:pt idx="9">
                  <c:v>Consumer Staples</c:v>
                </c:pt>
                <c:pt idx="10">
                  <c:v>Healthcare</c:v>
                </c:pt>
                <c:pt idx="11">
                  <c:v>Utilities</c:v>
                </c:pt>
              </c:strCache>
            </c:strRef>
          </c:cat>
          <c:val>
            <c:numRef>
              <c:f>Summary!$H$58:$H$69</c:f>
              <c:numCache>
                <c:formatCode>0.0%;\-0.0%;\-\-</c:formatCode>
                <c:ptCount val="12"/>
                <c:pt idx="1">
                  <c:v>2.3400000000000001E-2</c:v>
                </c:pt>
                <c:pt idx="2">
                  <c:v>9.98E-2</c:v>
                </c:pt>
                <c:pt idx="3">
                  <c:v>3.6700000000000003E-2</c:v>
                </c:pt>
                <c:pt idx="4">
                  <c:v>0.1326</c:v>
                </c:pt>
                <c:pt idx="5">
                  <c:v>8.6800000000000002E-2</c:v>
                </c:pt>
                <c:pt idx="6">
                  <c:v>2.9000000000000001E-2</c:v>
                </c:pt>
                <c:pt idx="7">
                  <c:v>8.2299999999999998E-2</c:v>
                </c:pt>
                <c:pt idx="8">
                  <c:v>0.30549999999999999</c:v>
                </c:pt>
                <c:pt idx="9">
                  <c:v>5.6899999999999999E-2</c:v>
                </c:pt>
                <c:pt idx="10">
                  <c:v>0.123</c:v>
                </c:pt>
                <c:pt idx="11">
                  <c:v>2.4199999999999999E-2</c:v>
                </c:pt>
              </c:numCache>
            </c:numRef>
          </c:val>
          <c:extLst>
            <c:ext xmlns:c16="http://schemas.microsoft.com/office/drawing/2014/chart" uri="{C3380CC4-5D6E-409C-BE32-E72D297353CC}">
              <c16:uniqueId val="{00000003-466F-4A77-8D20-0DF67822C3D9}"/>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Relative Capital Allocation (by</a:t>
            </a:r>
            <a:r>
              <a:rPr lang="en-US" sz="1200" b="1" baseline="0"/>
              <a:t> Sector)</a:t>
            </a:r>
            <a:endParaRPr lang="en-US" sz="12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Relative Allocation</c:v>
          </c:tx>
          <c:spPr>
            <a:solidFill>
              <a:schemeClr val="accent5"/>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Summary!$D$43:$D$53</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Summary!$I$59:$I$69</c:f>
              <c:numCache>
                <c:formatCode>\+0.0%;[Red]\-0.0%;\-\-</c:formatCode>
                <c:ptCount val="11"/>
                <c:pt idx="0">
                  <c:v>1.4350585313043198E-2</c:v>
                </c:pt>
                <c:pt idx="1">
                  <c:v>1.6411743728318759E-2</c:v>
                </c:pt>
                <c:pt idx="2">
                  <c:v>-1.5311396216337668E-2</c:v>
                </c:pt>
                <c:pt idx="3">
                  <c:v>-2.5685704608285814E-2</c:v>
                </c:pt>
                <c:pt idx="4">
                  <c:v>4.2791397532720862E-2</c:v>
                </c:pt>
                <c:pt idx="5">
                  <c:v>-7.4764488658179105E-3</c:v>
                </c:pt>
                <c:pt idx="6">
                  <c:v>-6.2208134987695313E-3</c:v>
                </c:pt>
                <c:pt idx="7">
                  <c:v>-1.0913284491796904E-2</c:v>
                </c:pt>
                <c:pt idx="8">
                  <c:v>4.1458124074386857E-3</c:v>
                </c:pt>
                <c:pt idx="9">
                  <c:v>-2.3038395583419066E-2</c:v>
                </c:pt>
                <c:pt idx="10">
                  <c:v>5.4086062573005175E-4</c:v>
                </c:pt>
              </c:numCache>
            </c:numRef>
          </c:val>
          <c:extLst>
            <c:ext xmlns:c16="http://schemas.microsoft.com/office/drawing/2014/chart" uri="{C3380CC4-5D6E-409C-BE32-E72D297353CC}">
              <c16:uniqueId val="{00000000-C7F7-411B-9B2E-D3D1D86E0E9F}"/>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Red]\-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Relative Beta Cont. (by Sector)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Summary!$D$43:$D$53</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Summary!$U$59:$U$69</c:f>
              <c:numCache>
                <c:formatCode>\+0.0%;[Red]\-0.0%;\-\-</c:formatCode>
                <c:ptCount val="11"/>
                <c:pt idx="0">
                  <c:v>2.4599849491444638E-2</c:v>
                </c:pt>
                <c:pt idx="1">
                  <c:v>-4.1868147273947193E-2</c:v>
                </c:pt>
                <c:pt idx="2">
                  <c:v>-1.3885919904334895E-2</c:v>
                </c:pt>
                <c:pt idx="3">
                  <c:v>-4.0852520546790977E-2</c:v>
                </c:pt>
                <c:pt idx="4">
                  <c:v>-1.7397474448518913E-4</c:v>
                </c:pt>
                <c:pt idx="5">
                  <c:v>1.1433845545327469E-3</c:v>
                </c:pt>
                <c:pt idx="6">
                  <c:v>-1.5042857879383767E-2</c:v>
                </c:pt>
                <c:pt idx="7">
                  <c:v>-4.3705633837037627E-2</c:v>
                </c:pt>
                <c:pt idx="8">
                  <c:v>-7.786143252696491E-3</c:v>
                </c:pt>
                <c:pt idx="9">
                  <c:v>-2.4762651789080298E-2</c:v>
                </c:pt>
                <c:pt idx="10">
                  <c:v>2.5561576256046617E-3</c:v>
                </c:pt>
              </c:numCache>
            </c:numRef>
          </c:val>
          <c:extLst>
            <c:ext xmlns:c16="http://schemas.microsoft.com/office/drawing/2014/chart" uri="{C3380CC4-5D6E-409C-BE32-E72D297353CC}">
              <c16:uniqueId val="{00000000-53F9-4F44-9D11-1F18EA7CD130}"/>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Red]\-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Capital Allocation (by Cluster)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Summary!$G$2</c:f>
              <c:strCache>
                <c:ptCount val="1"/>
                <c:pt idx="0">
                  <c:v>Current Weight</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EBF7-46F4-8153-C1409986AC03}"/>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EBF7-46F4-8153-C1409986AC03}"/>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EBF7-46F4-8153-C1409986AC03}"/>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EBF7-46F4-8153-C1409986AC0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F7-46F4-8153-C1409986AC0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BF7-46F4-8153-C1409986AC03}"/>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EBF7-46F4-8153-C1409986AC0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BF7-46F4-8153-C1409986AC0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BF7-46F4-8153-C1409986AC0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BF7-46F4-8153-C1409986AC0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EBF7-46F4-8153-C1409986AC03}"/>
              </c:ext>
            </c:extLst>
          </c:dPt>
          <c:dPt>
            <c:idx val="11"/>
            <c:bubble3D val="0"/>
            <c:spPr>
              <a:solidFill>
                <a:schemeClr val="accent3"/>
              </a:solidFill>
              <a:ln w="19050">
                <a:solidFill>
                  <a:schemeClr val="lt1"/>
                </a:solidFill>
              </a:ln>
              <a:effectLst/>
            </c:spPr>
            <c:extLst>
              <c:ext xmlns:c16="http://schemas.microsoft.com/office/drawing/2014/chart" uri="{C3380CC4-5D6E-409C-BE32-E72D297353CC}">
                <c16:uniqueId val="{00000017-EBF7-46F4-8153-C1409986AC03}"/>
              </c:ext>
            </c:extLst>
          </c:dPt>
          <c:dPt>
            <c:idx val="12"/>
            <c:bubble3D val="0"/>
            <c:spPr>
              <a:solidFill>
                <a:schemeClr val="accent5"/>
              </a:solidFill>
              <a:ln w="19050">
                <a:solidFill>
                  <a:schemeClr val="lt1"/>
                </a:solidFill>
              </a:ln>
              <a:effectLst/>
            </c:spPr>
            <c:extLst>
              <c:ext xmlns:c16="http://schemas.microsoft.com/office/drawing/2014/chart" uri="{C3380CC4-5D6E-409C-BE32-E72D297353CC}">
                <c16:uniqueId val="{00000019-EBF7-46F4-8153-C1409986AC03}"/>
              </c:ext>
            </c:extLst>
          </c:dPt>
          <c:dPt>
            <c:idx val="13"/>
            <c:bubble3D val="0"/>
            <c:spPr>
              <a:solidFill>
                <a:schemeClr val="accent6"/>
              </a:solidFill>
              <a:ln w="19050">
                <a:solidFill>
                  <a:schemeClr val="lt1"/>
                </a:solidFill>
              </a:ln>
              <a:effectLst/>
            </c:spPr>
            <c:extLst>
              <c:ext xmlns:c16="http://schemas.microsoft.com/office/drawing/2014/chart" uri="{C3380CC4-5D6E-409C-BE32-E72D297353CC}">
                <c16:uniqueId val="{0000001B-EBF7-46F4-8153-C1409986AC03}"/>
              </c:ext>
            </c:extLst>
          </c:dPt>
          <c:dPt>
            <c:idx val="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EBF7-46F4-8153-C1409986AC0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(Summary!$D$4,Summary!$D$5,Summary!$D$10,Summary!$D$15)</c:f>
              <c:strCache>
                <c:ptCount val="4"/>
                <c:pt idx="0">
                  <c:v>Cash &amp; Index Funds (MD)</c:v>
                </c:pt>
                <c:pt idx="1">
                  <c:v>Cluster 1 Manager</c:v>
                </c:pt>
                <c:pt idx="2">
                  <c:v>Cluster 2 Manager</c:v>
                </c:pt>
                <c:pt idx="3">
                  <c:v>Cluster 3 Manager</c:v>
                </c:pt>
              </c:strCache>
            </c:strRef>
          </c:cat>
          <c:val>
            <c:numRef>
              <c:f>(Summary!$G$4,Summary!$G$5,Summary!$G$10,Summary!$G$15)</c:f>
              <c:numCache>
                <c:formatCode>0.0%;\-0.0%;\-\-</c:formatCode>
                <c:ptCount val="4"/>
                <c:pt idx="0">
                  <c:v>0.13567328803896223</c:v>
                </c:pt>
                <c:pt idx="1">
                  <c:v>0.24752042709643568</c:v>
                </c:pt>
                <c:pt idx="2">
                  <c:v>0.26402245682316478</c:v>
                </c:pt>
                <c:pt idx="3">
                  <c:v>0.35278382804143721</c:v>
                </c:pt>
              </c:numCache>
            </c:numRef>
          </c:val>
          <c:extLst>
            <c:ext xmlns:c16="http://schemas.microsoft.com/office/drawing/2014/chart" uri="{C3380CC4-5D6E-409C-BE32-E72D297353CC}">
              <c16:uniqueId val="{0000001E-EBF7-46F4-8153-C1409986AC03}"/>
            </c:ext>
          </c:extLst>
        </c:ser>
        <c:dLbls>
          <c:dLblPos val="bestFit"/>
          <c:showLegendKey val="0"/>
          <c:showVal val="1"/>
          <c:showCatName val="0"/>
          <c:showSerName val="0"/>
          <c:showPercent val="0"/>
          <c:showBubbleSize val="0"/>
          <c:showLeaderLines val="1"/>
        </c:dLbls>
        <c:firstSliceAng val="0"/>
        <c:extLst/>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Capital Allocation (by Cluster)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Summary!$G$21</c:f>
              <c:strCache>
                <c:ptCount val="1"/>
                <c:pt idx="0">
                  <c:v>Post-Actions Weight</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6A64-4AA6-91E6-40E6217903F4}"/>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6A64-4AA6-91E6-40E6217903F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6A64-4AA6-91E6-40E6217903F4}"/>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6A64-4AA6-91E6-40E6217903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A64-4AA6-91E6-40E6217903F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A64-4AA6-91E6-40E6217903F4}"/>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6A64-4AA6-91E6-40E6217903F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A64-4AA6-91E6-40E6217903F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A64-4AA6-91E6-40E6217903F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A64-4AA6-91E6-40E6217903F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A64-4AA6-91E6-40E6217903F4}"/>
              </c:ext>
            </c:extLst>
          </c:dPt>
          <c:dPt>
            <c:idx val="11"/>
            <c:bubble3D val="0"/>
            <c:spPr>
              <a:solidFill>
                <a:schemeClr val="accent3"/>
              </a:solidFill>
              <a:ln w="19050">
                <a:solidFill>
                  <a:schemeClr val="lt1"/>
                </a:solidFill>
              </a:ln>
              <a:effectLst/>
            </c:spPr>
            <c:extLst>
              <c:ext xmlns:c16="http://schemas.microsoft.com/office/drawing/2014/chart" uri="{C3380CC4-5D6E-409C-BE32-E72D297353CC}">
                <c16:uniqueId val="{00000017-6A64-4AA6-91E6-40E6217903F4}"/>
              </c:ext>
            </c:extLst>
          </c:dPt>
          <c:dPt>
            <c:idx val="12"/>
            <c:bubble3D val="0"/>
            <c:spPr>
              <a:solidFill>
                <a:schemeClr val="accent5"/>
              </a:solidFill>
              <a:ln w="19050">
                <a:solidFill>
                  <a:schemeClr val="lt1"/>
                </a:solidFill>
              </a:ln>
              <a:effectLst/>
            </c:spPr>
            <c:extLst>
              <c:ext xmlns:c16="http://schemas.microsoft.com/office/drawing/2014/chart" uri="{C3380CC4-5D6E-409C-BE32-E72D297353CC}">
                <c16:uniqueId val="{00000019-6A64-4AA6-91E6-40E6217903F4}"/>
              </c:ext>
            </c:extLst>
          </c:dPt>
          <c:dPt>
            <c:idx val="13"/>
            <c:bubble3D val="0"/>
            <c:spPr>
              <a:solidFill>
                <a:schemeClr val="accent6"/>
              </a:solidFill>
              <a:ln w="19050">
                <a:solidFill>
                  <a:schemeClr val="lt1"/>
                </a:solidFill>
              </a:ln>
              <a:effectLst/>
            </c:spPr>
            <c:extLst>
              <c:ext xmlns:c16="http://schemas.microsoft.com/office/drawing/2014/chart" uri="{C3380CC4-5D6E-409C-BE32-E72D297353CC}">
                <c16:uniqueId val="{0000001B-6A64-4AA6-91E6-40E6217903F4}"/>
              </c:ext>
            </c:extLst>
          </c:dPt>
          <c:dPt>
            <c:idx val="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6A64-4AA6-91E6-40E6217903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(Summary!$D$23,Summary!$D$24,Summary!$D$29,Summary!$D$34)</c:f>
              <c:strCache>
                <c:ptCount val="4"/>
                <c:pt idx="0">
                  <c:v>Cash &amp; Index Funds (MD)</c:v>
                </c:pt>
                <c:pt idx="1">
                  <c:v>Cluster 1 Manager</c:v>
                </c:pt>
                <c:pt idx="2">
                  <c:v>Cluster 2 Manager</c:v>
                </c:pt>
                <c:pt idx="3">
                  <c:v>Cluster 3 Manager</c:v>
                </c:pt>
              </c:strCache>
            </c:strRef>
          </c:cat>
          <c:val>
            <c:numRef>
              <c:f>(Summary!$G$23,Summary!$G$24,Summary!$G$29,Summary!$G$34)</c:f>
              <c:numCache>
                <c:formatCode>0.0%;\-0.0%;\-\-</c:formatCode>
                <c:ptCount val="4"/>
                <c:pt idx="0">
                  <c:v>0.13567328803896223</c:v>
                </c:pt>
                <c:pt idx="1">
                  <c:v>0.24752042709643568</c:v>
                </c:pt>
                <c:pt idx="2">
                  <c:v>0.26402245682316478</c:v>
                </c:pt>
                <c:pt idx="3">
                  <c:v>0.35278382804143721</c:v>
                </c:pt>
              </c:numCache>
            </c:numRef>
          </c:val>
          <c:extLst>
            <c:ext xmlns:c16="http://schemas.microsoft.com/office/drawing/2014/chart" uri="{C3380CC4-5D6E-409C-BE32-E72D297353CC}">
              <c16:uniqueId val="{0000001E-6A64-4AA6-91E6-40E6217903F4}"/>
            </c:ext>
          </c:extLst>
        </c:ser>
        <c:dLbls>
          <c:dLblPos val="bestFit"/>
          <c:showLegendKey val="0"/>
          <c:showVal val="1"/>
          <c:showCatName val="0"/>
          <c:showSerName val="0"/>
          <c:showPercent val="0"/>
          <c:showBubbleSize val="0"/>
          <c:showLeaderLines val="1"/>
        </c:dLbls>
        <c:firstSliceAng val="0"/>
        <c:extLst/>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a:t>360 Huntington: Contribution to Beta Risk (by</a:t>
            </a:r>
            <a:r>
              <a:rPr lang="en-US" sz="1200" baseline="0"/>
              <a:t> Cluster)</a:t>
            </a:r>
            <a:endParaRPr lang="en-US" sz="1200"/>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F962-4301-AEAC-9139AF8350C1}"/>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962-4301-AEAC-9139AF8350C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962-4301-AEAC-9139AF8350C1}"/>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F962-4301-AEAC-9139AF8350C1}"/>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Summary!$D$4:$D$18</c15:sqref>
                  </c15:fullRef>
                </c:ext>
              </c:extLst>
              <c:f>(Summary!$D$4:$D$5,Summary!$D$10,Summary!$D$15)</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Summary!$O$4:$O$18</c15:sqref>
                  </c15:fullRef>
                </c:ext>
              </c:extLst>
              <c:f>(Summary!$O$4:$O$5,Summary!$O$10,Summary!$O$15)</c:f>
              <c:numCache>
                <c:formatCode>#,##0.00;[Red]\-0.00;\-\-</c:formatCode>
                <c:ptCount val="4"/>
                <c:pt idx="0">
                  <c:v>0.12694623439098784</c:v>
                </c:pt>
                <c:pt idx="1">
                  <c:v>0.19826705295261282</c:v>
                </c:pt>
                <c:pt idx="2">
                  <c:v>0.24944250737693086</c:v>
                </c:pt>
                <c:pt idx="3">
                  <c:v>0.38415331124061075</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F962-4301-AEAC-9139AF8350C1}"/>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a:t>360 Huntington: Contribution to Beta Risk (by Cluster)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Summary!$O$2</c:f>
              <c:strCache>
                <c:ptCount val="1"/>
                <c:pt idx="0">
                  <c:v>Beta Cont.</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B416-4CCA-A77A-B9ACD1DA76A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B416-4CCA-A77A-B9ACD1DA76A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B416-4CCA-A77A-B9ACD1DA76AE}"/>
              </c:ext>
            </c:extLst>
          </c:dPt>
          <c:dPt>
            <c:idx val="3"/>
            <c:bubble3D val="0"/>
            <c:spPr>
              <a:solidFill>
                <a:schemeClr val="accent3"/>
              </a:solidFill>
              <a:ln w="19050">
                <a:solidFill>
                  <a:schemeClr val="lt1"/>
                </a:solidFill>
              </a:ln>
              <a:effectLst/>
            </c:spPr>
            <c:extLst>
              <c:ext xmlns:c16="http://schemas.microsoft.com/office/drawing/2014/chart" uri="{C3380CC4-5D6E-409C-BE32-E72D297353CC}">
                <c16:uniqueId val="{00000007-B416-4CCA-A77A-B9ACD1DA76AE}"/>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Summary!$D$4:$D$18</c15:sqref>
                  </c15:fullRef>
                </c:ext>
              </c:extLst>
              <c:f>(Summary!$D$4:$D$5,Summary!$D$10,Summary!$D$15)</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Summary!$O$23:$O$37</c15:sqref>
                  </c15:fullRef>
                </c:ext>
              </c:extLst>
              <c:f>(Summary!$O$23:$O$24,Summary!$O$29,Summary!$O$34)</c:f>
              <c:numCache>
                <c:formatCode>#,##0.00;[Red]\-0.00;\-\-</c:formatCode>
                <c:ptCount val="4"/>
                <c:pt idx="0">
                  <c:v>0.12694623439098784</c:v>
                </c:pt>
                <c:pt idx="1">
                  <c:v>0.19826705295261282</c:v>
                </c:pt>
                <c:pt idx="2">
                  <c:v>0.24944250737693086</c:v>
                </c:pt>
                <c:pt idx="3">
                  <c:v>0.38415331124061075</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8-B416-4CCA-A77A-B9ACD1DA76A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Capital Allocation (by Cluster)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360 Huntington</c:v>
          </c:tx>
          <c:spPr>
            <a:solidFill>
              <a:schemeClr val="accent6"/>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4CA7-42CA-8968-6B2549AE8FF8}"/>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4CA7-42CA-8968-6B2549AE8FF8}"/>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6-4CA7-42CA-8968-6B2549AE8FF8}"/>
              </c:ext>
            </c:extLst>
          </c:dPt>
          <c:dPt>
            <c:idx val="3"/>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4-4CA7-42CA-8968-6B2549AE8FF8}"/>
              </c:ext>
            </c:extLst>
          </c:dPt>
          <c:cat>
            <c:strRef>
              <c:extLst>
                <c:ext xmlns:c15="http://schemas.microsoft.com/office/drawing/2012/chart" uri="{02D57815-91ED-43cb-92C2-25804820EDAC}">
                  <c15:fullRef>
                    <c15:sqref>Summary!$D$4:$D$18</c15:sqref>
                  </c15:fullRef>
                </c:ext>
              </c:extLst>
              <c:f>(Summary!$D$4:$D$5,Summary!$D$10,Summary!$D$15)</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Summary!$G$4:$G$18</c15:sqref>
                  </c15:fullRef>
                </c:ext>
              </c:extLst>
              <c:f>(Summary!$G$4:$G$5,Summary!$G$10,Summary!$G$15)</c:f>
              <c:numCache>
                <c:formatCode>0.0%;\-0.0%;\-\-</c:formatCode>
                <c:ptCount val="4"/>
                <c:pt idx="0">
                  <c:v>0.13567328803896223</c:v>
                </c:pt>
                <c:pt idx="1">
                  <c:v>0.24752042709643568</c:v>
                </c:pt>
                <c:pt idx="2">
                  <c:v>0.26402245682316478</c:v>
                </c:pt>
                <c:pt idx="3">
                  <c:v>0.35278382804143721</c:v>
                </c:pt>
              </c:numCache>
            </c:numRef>
          </c:val>
          <c:extLst>
            <c:ext xmlns:c16="http://schemas.microsoft.com/office/drawing/2014/chart" uri="{C3380CC4-5D6E-409C-BE32-E72D297353CC}">
              <c16:uniqueId val="{00000002-4CA7-42CA-8968-6B2549AE8FF8}"/>
            </c:ext>
          </c:extLst>
        </c:ser>
        <c:ser>
          <c:idx val="1"/>
          <c:order val="1"/>
          <c:tx>
            <c:v>Benchmark Index</c:v>
          </c:tx>
          <c:spPr>
            <a:solidFill>
              <a:schemeClr val="accent2"/>
            </a:solidFill>
            <a:ln w="19050">
              <a:solidFill>
                <a:schemeClr val="lt1"/>
              </a:solidFill>
            </a:ln>
            <a:effectLst/>
          </c:spPr>
          <c:invertIfNegative val="0"/>
          <c:dPt>
            <c:idx val="1"/>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8-4CA7-42CA-8968-6B2549AE8FF8}"/>
              </c:ext>
            </c:extLst>
          </c:dPt>
          <c:dPt>
            <c:idx val="2"/>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7-4CA7-42CA-8968-6B2549AE8FF8}"/>
              </c:ext>
            </c:extLst>
          </c:dPt>
          <c:dPt>
            <c:idx val="3"/>
            <c:invertIfNegative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5-4CA7-42CA-8968-6B2549AE8FF8}"/>
              </c:ext>
            </c:extLst>
          </c:dPt>
          <c:cat>
            <c:strRef>
              <c:extLst>
                <c:ext xmlns:c15="http://schemas.microsoft.com/office/drawing/2012/chart" uri="{02D57815-91ED-43cb-92C2-25804820EDAC}">
                  <c15:fullRef>
                    <c15:sqref>Summary!$D$4:$D$18</c15:sqref>
                  </c15:fullRef>
                </c:ext>
              </c:extLst>
              <c:f>(Summary!$D$4:$D$5,Summary!$D$10,Summary!$D$15)</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Summary!$H$4:$H$18</c15:sqref>
                  </c15:fullRef>
                </c:ext>
              </c:extLst>
              <c:f>(Summary!$H$4:$H$5,Summary!$H$10,Summary!$H$15)</c:f>
              <c:numCache>
                <c:formatCode>0.0%;\-0.0%;\-\-</c:formatCode>
                <c:ptCount val="4"/>
                <c:pt idx="1">
                  <c:v>0.31830000000000003</c:v>
                </c:pt>
                <c:pt idx="2">
                  <c:v>0.1711</c:v>
                </c:pt>
                <c:pt idx="3">
                  <c:v>0.51080000000000003</c:v>
                </c:pt>
              </c:numCache>
            </c:numRef>
          </c:val>
          <c:extLst>
            <c:ext xmlns:c16="http://schemas.microsoft.com/office/drawing/2014/chart" uri="{C3380CC4-5D6E-409C-BE32-E72D297353CC}">
              <c16:uniqueId val="{00000003-4CA7-42CA-8968-6B2549AE8FF8}"/>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Capital Allocation (by Cluster)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360 Huntington</c:v>
          </c:tx>
          <c:spPr>
            <a:solidFill>
              <a:schemeClr val="accent6"/>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19B0-4A69-B9FA-B50B48455484}"/>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8-19B0-4A69-B9FA-B50B48455484}"/>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6-19B0-4A69-B9FA-B50B48455484}"/>
              </c:ext>
            </c:extLst>
          </c:dPt>
          <c:dPt>
            <c:idx val="3"/>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4-19B0-4A69-B9FA-B50B48455484}"/>
              </c:ext>
            </c:extLst>
          </c:dPt>
          <c:cat>
            <c:strRef>
              <c:extLst>
                <c:ext xmlns:c15="http://schemas.microsoft.com/office/drawing/2012/chart" uri="{02D57815-91ED-43cb-92C2-25804820EDAC}">
                  <c15:fullRef>
                    <c15:sqref>Summary!$D$23:$D$37</c15:sqref>
                  </c15:fullRef>
                </c:ext>
              </c:extLst>
              <c:f>(Summary!$D$23:$D$24,Summary!$D$29,Summary!$D$34)</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Summary!$G$23:$G$37</c15:sqref>
                  </c15:fullRef>
                </c:ext>
              </c:extLst>
              <c:f>(Summary!$G$23:$G$24,Summary!$G$29,Summary!$G$34)</c:f>
              <c:numCache>
                <c:formatCode>0.0%;\-0.0%;\-\-</c:formatCode>
                <c:ptCount val="4"/>
                <c:pt idx="0">
                  <c:v>0.13567328803896223</c:v>
                </c:pt>
                <c:pt idx="1">
                  <c:v>0.24752042709643568</c:v>
                </c:pt>
                <c:pt idx="2">
                  <c:v>0.26402245682316478</c:v>
                </c:pt>
                <c:pt idx="3">
                  <c:v>0.35278382804143721</c:v>
                </c:pt>
              </c:numCache>
            </c:numRef>
          </c:val>
          <c:extLst>
            <c:ext xmlns:c16="http://schemas.microsoft.com/office/drawing/2014/chart" uri="{C3380CC4-5D6E-409C-BE32-E72D297353CC}">
              <c16:uniqueId val="{00000002-19B0-4A69-B9FA-B50B48455484}"/>
            </c:ext>
          </c:extLst>
        </c:ser>
        <c:ser>
          <c:idx val="1"/>
          <c:order val="1"/>
          <c:tx>
            <c:v>Benchmark Index</c:v>
          </c:tx>
          <c:spPr>
            <a:solidFill>
              <a:schemeClr val="accent2"/>
            </a:solidFill>
            <a:ln w="19050">
              <a:solidFill>
                <a:schemeClr val="lt1"/>
              </a:solidFill>
            </a:ln>
            <a:effectLst/>
          </c:spPr>
          <c:invertIfNegative val="0"/>
          <c:dPt>
            <c:idx val="1"/>
            <c:invertIfNegative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9-19B0-4A69-B9FA-B50B48455484}"/>
              </c:ext>
            </c:extLst>
          </c:dPt>
          <c:dPt>
            <c:idx val="2"/>
            <c:invertIfNegative val="0"/>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7-19B0-4A69-B9FA-B50B48455484}"/>
              </c:ext>
            </c:extLst>
          </c:dPt>
          <c:dPt>
            <c:idx val="3"/>
            <c:invertIfNegative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5-19B0-4A69-B9FA-B50B48455484}"/>
              </c:ext>
            </c:extLst>
          </c:dPt>
          <c:cat>
            <c:strRef>
              <c:extLst>
                <c:ext xmlns:c15="http://schemas.microsoft.com/office/drawing/2012/chart" uri="{02D57815-91ED-43cb-92C2-25804820EDAC}">
                  <c15:fullRef>
                    <c15:sqref>Summary!$D$23:$D$37</c15:sqref>
                  </c15:fullRef>
                </c:ext>
              </c:extLst>
              <c:f>(Summary!$D$23:$D$24,Summary!$D$29,Summary!$D$34)</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Summary!$H$23:$H$37</c15:sqref>
                  </c15:fullRef>
                </c:ext>
              </c:extLst>
              <c:f>(Summary!$H$23:$H$24,Summary!$H$29,Summary!$H$34)</c:f>
              <c:numCache>
                <c:formatCode>0.0%;\-0.0%;\-\-</c:formatCode>
                <c:ptCount val="4"/>
                <c:pt idx="1">
                  <c:v>0.31830000000000003</c:v>
                </c:pt>
                <c:pt idx="2">
                  <c:v>0.1711</c:v>
                </c:pt>
                <c:pt idx="3">
                  <c:v>0.51080000000000003</c:v>
                </c:pt>
              </c:numCache>
            </c:numRef>
          </c:val>
          <c:extLst>
            <c:ext xmlns:c16="http://schemas.microsoft.com/office/drawing/2014/chart" uri="{C3380CC4-5D6E-409C-BE32-E72D297353CC}">
              <c16:uniqueId val="{00000003-19B0-4A69-B9FA-B50B48455484}"/>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Relative Capital Allocation (by Cluster)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Relative Allocation</c:v>
          </c:tx>
          <c:spPr>
            <a:solidFill>
              <a:schemeClr val="accent5"/>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12E4-4963-A870-28C32EA231AB}"/>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2-12E4-4963-A870-28C32EA231AB}"/>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12E4-4963-A870-28C32EA231AB}"/>
              </c:ext>
            </c:extLst>
          </c:dPt>
          <c:dPt>
            <c:idx val="3"/>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4-12E4-4963-A870-28C32EA231A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Summary!$D$4:$D$18</c15:sqref>
                  </c15:fullRef>
                </c:ext>
              </c:extLst>
              <c:f>(Summary!$D$4:$D$5,Summary!$D$10,Summary!$D$15)</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Summary!$I$4:$I$18</c15:sqref>
                  </c15:fullRef>
                </c:ext>
              </c:extLst>
              <c:f>(Summary!$I$4:$I$5,Summary!$I$10,Summary!$I$15)</c:f>
              <c:numCache>
                <c:formatCode>\+0.0%;[Red]\-0.0%;\-\-</c:formatCode>
                <c:ptCount val="4"/>
                <c:pt idx="0">
                  <c:v>0.13567328803896223</c:v>
                </c:pt>
                <c:pt idx="1">
                  <c:v>-7.0779572903564347E-2</c:v>
                </c:pt>
                <c:pt idx="2">
                  <c:v>9.2922456823164773E-2</c:v>
                </c:pt>
                <c:pt idx="3">
                  <c:v>-0.15801617195856282</c:v>
                </c:pt>
              </c:numCache>
            </c:numRef>
          </c:val>
          <c:extLst>
            <c:ext xmlns:c16="http://schemas.microsoft.com/office/drawing/2014/chart" uri="{C3380CC4-5D6E-409C-BE32-E72D297353CC}">
              <c16:uniqueId val="{00000000-12E4-4963-A870-28C32EA231AB}"/>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Red]\-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360 Huntington Fund: Relative Capital Allocation (by Cluster)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Relative Allocation</c:v>
          </c:tx>
          <c:spPr>
            <a:solidFill>
              <a:schemeClr val="accent5"/>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191F-4343-AD1B-737BF22FF975}"/>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2-191F-4343-AD1B-737BF22FF975}"/>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191F-4343-AD1B-737BF22FF975}"/>
              </c:ext>
            </c:extLst>
          </c:dPt>
          <c:dPt>
            <c:idx val="3"/>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4-191F-4343-AD1B-737BF22FF9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Summary!$D$23:$D$37</c15:sqref>
                  </c15:fullRef>
                </c:ext>
              </c:extLst>
              <c:f>(Summary!$D$23:$D$24,Summary!$D$29,Summary!$D$34)</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Summary!$I$23:$I$37</c15:sqref>
                  </c15:fullRef>
                </c:ext>
              </c:extLst>
              <c:f>(Summary!$I$23:$I$24,Summary!$I$29,Summary!$I$34)</c:f>
              <c:numCache>
                <c:formatCode>\+0.0%;[Red]\-0.0%;\-\-</c:formatCode>
                <c:ptCount val="4"/>
                <c:pt idx="0">
                  <c:v>0.13567328803896223</c:v>
                </c:pt>
                <c:pt idx="1">
                  <c:v>-7.0779572903564347E-2</c:v>
                </c:pt>
                <c:pt idx="2">
                  <c:v>9.2922456823164773E-2</c:v>
                </c:pt>
                <c:pt idx="3">
                  <c:v>-0.15801617195856282</c:v>
                </c:pt>
              </c:numCache>
            </c:numRef>
          </c:val>
          <c:extLst>
            <c:ext xmlns:c16="http://schemas.microsoft.com/office/drawing/2014/chart" uri="{C3380CC4-5D6E-409C-BE32-E72D297353CC}">
              <c16:uniqueId val="{00000000-191F-4343-AD1B-737BF22FF975}"/>
            </c:ext>
          </c:extLst>
        </c:ser>
        <c:dLbls>
          <c:dLblPos val="outEnd"/>
          <c:showLegendKey val="0"/>
          <c:showVal val="1"/>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Red]\-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i="0" baseline="0">
                <a:effectLst/>
              </a:rPr>
              <a:t>360 Huntington Fund: Relative Beta Cont. (by Cluster)</a:t>
            </a:r>
            <a:endParaRPr lang="en-US" sz="1050">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FEB7-4992-831F-1427316D44FA}"/>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FEB7-4992-831F-1427316D44FA}"/>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4-FEB7-4992-831F-1427316D44FA}"/>
              </c:ext>
            </c:extLst>
          </c:dPt>
          <c:dPt>
            <c:idx val="3"/>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FEB7-4992-831F-1427316D44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Summary!$D$4:$D$18</c15:sqref>
                  </c15:fullRef>
                </c:ext>
              </c:extLst>
              <c:f>(Summary!$D$4:$D$5,Summary!$D$10,Summary!$D$15)</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Summary!$U$4:$U$18</c15:sqref>
                  </c15:fullRef>
                </c:ext>
              </c:extLst>
              <c:f>(Summary!$U$4:$U$5,Summary!$U$10,Summary!$U$15)</c:f>
              <c:numCache>
                <c:formatCode>\+0.0%;[Red]\-0.0%;\-\-</c:formatCode>
                <c:ptCount val="4"/>
                <c:pt idx="0">
                  <c:v>0.13239990484209335</c:v>
                </c:pt>
                <c:pt idx="1">
                  <c:v>-9.8476380121057555E-2</c:v>
                </c:pt>
                <c:pt idx="2">
                  <c:v>0.10278741110454745</c:v>
                </c:pt>
                <c:pt idx="3">
                  <c:v>-0.13671093582558314</c:v>
                </c:pt>
              </c:numCache>
            </c:numRef>
          </c:val>
          <c:extLst>
            <c:ext xmlns:c16="http://schemas.microsoft.com/office/drawing/2014/chart" uri="{C3380CC4-5D6E-409C-BE32-E72D297353CC}">
              <c16:uniqueId val="{00000002-FEB7-4992-831F-1427316D44FA}"/>
            </c:ext>
          </c:extLst>
        </c:ser>
        <c:dLbls>
          <c:showLegendKey val="0"/>
          <c:showVal val="0"/>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Red]\-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i="0" baseline="0">
                <a:effectLst/>
              </a:rPr>
              <a:t>360 Huntington Fund: Relative Beta Cont. (by Cluster)</a:t>
            </a:r>
            <a:endParaRPr lang="en-US" sz="1050">
              <a:effectLst/>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4"/>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5E7A-4F0E-A317-7DF2440C3B59}"/>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5E7A-4F0E-A317-7DF2440C3B59}"/>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4-5E7A-4F0E-A317-7DF2440C3B59}"/>
              </c:ext>
            </c:extLst>
          </c:dPt>
          <c:dPt>
            <c:idx val="3"/>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5E7A-4F0E-A317-7DF2440C3B5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Summary!$D$4:$D$18</c15:sqref>
                  </c15:fullRef>
                </c:ext>
              </c:extLst>
              <c:f>(Summary!$D$4:$D$5,Summary!$D$10,Summary!$D$15)</c:f>
              <c:strCache>
                <c:ptCount val="4"/>
                <c:pt idx="0">
                  <c:v>Cash &amp; Index Funds (MD)</c:v>
                </c:pt>
                <c:pt idx="1">
                  <c:v>Cluster 1 Manager</c:v>
                </c:pt>
                <c:pt idx="2">
                  <c:v>Cluster 2 Manager</c:v>
                </c:pt>
                <c:pt idx="3">
                  <c:v>Cluster 3 Manager</c:v>
                </c:pt>
              </c:strCache>
            </c:strRef>
          </c:cat>
          <c:val>
            <c:numRef>
              <c:extLst>
                <c:ext xmlns:c15="http://schemas.microsoft.com/office/drawing/2012/chart" uri="{02D57815-91ED-43cb-92C2-25804820EDAC}">
                  <c15:fullRef>
                    <c15:sqref>Summary!$U$23:$U$37</c15:sqref>
                  </c15:fullRef>
                </c:ext>
              </c:extLst>
              <c:f>(Summary!$U$23:$U$24,Summary!$U$29,Summary!$U$34)</c:f>
              <c:numCache>
                <c:formatCode>\+0.0%;[Red]\-0.0%;\-\-</c:formatCode>
                <c:ptCount val="4"/>
                <c:pt idx="0">
                  <c:v>0.13239990484209335</c:v>
                </c:pt>
                <c:pt idx="1">
                  <c:v>-9.8476380121057555E-2</c:v>
                </c:pt>
                <c:pt idx="2">
                  <c:v>0.10278741110454745</c:v>
                </c:pt>
                <c:pt idx="3">
                  <c:v>-0.13671093582558314</c:v>
                </c:pt>
              </c:numCache>
            </c:numRef>
          </c:val>
          <c:extLst>
            <c:ext xmlns:c16="http://schemas.microsoft.com/office/drawing/2014/chart" uri="{C3380CC4-5D6E-409C-BE32-E72D297353CC}">
              <c16:uniqueId val="{00000002-5E7A-4F0E-A317-7DF2440C3B59}"/>
            </c:ext>
          </c:extLst>
        </c:ser>
        <c:dLbls>
          <c:dLblPos val="outEnd"/>
          <c:showLegendKey val="0"/>
          <c:showVal val="1"/>
          <c:showCatName val="0"/>
          <c:showSerName val="0"/>
          <c:showPercent val="0"/>
          <c:showBubbleSize val="0"/>
        </c:dLbls>
        <c:gapWidth val="100"/>
        <c:axId val="759515215"/>
        <c:axId val="759514799"/>
      </c:barChart>
      <c:catAx>
        <c:axId val="759515215"/>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4799"/>
        <c:crosses val="autoZero"/>
        <c:auto val="1"/>
        <c:lblAlgn val="ctr"/>
        <c:lblOffset val="100"/>
        <c:noMultiLvlLbl val="0"/>
      </c:catAx>
      <c:valAx>
        <c:axId val="759514799"/>
        <c:scaling>
          <c:orientation val="minMax"/>
        </c:scaling>
        <c:delete val="0"/>
        <c:axPos val="l"/>
        <c:majorGridlines>
          <c:spPr>
            <a:ln w="9525" cap="flat" cmpd="sng" algn="ctr">
              <a:solidFill>
                <a:schemeClr val="tx1">
                  <a:lumMod val="15000"/>
                  <a:lumOff val="85000"/>
                </a:schemeClr>
              </a:solidFill>
              <a:round/>
            </a:ln>
            <a:effectLst/>
          </c:spPr>
        </c:majorGridlines>
        <c:numFmt formatCode="\+0.0%;[Red]\-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5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rgbClr val="000000">
                    <a:lumMod val="65000"/>
                    <a:lumOff val="35000"/>
                  </a:srgbClr>
                </a:solidFill>
              </a:rPr>
              <a:t> Portfolio Composition (by Sector)</a:t>
            </a:r>
            <a:r>
              <a:rPr lang="en-US"/>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C000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'Porfolio Rebalance'!$A$7:$A$17</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'Porfolio Rebalance'!$K$7:$K$17</c:f>
              <c:numCache>
                <c:formatCode>0.00%</c:formatCode>
                <c:ptCount val="11"/>
                <c:pt idx="0">
                  <c:v>4.1710921715194846E-2</c:v>
                </c:pt>
                <c:pt idx="1">
                  <c:v>-1.1827886892247647E-2</c:v>
                </c:pt>
                <c:pt idx="2">
                  <c:v>-2.2834011082275941E-2</c:v>
                </c:pt>
                <c:pt idx="3">
                  <c:v>-3.365513080270234E-2</c:v>
                </c:pt>
                <c:pt idx="4">
                  <c:v>7.9891313264002659E-2</c:v>
                </c:pt>
                <c:pt idx="5">
                  <c:v>-1.4040520009001488E-2</c:v>
                </c:pt>
                <c:pt idx="6">
                  <c:v>-2.6859934932080984E-2</c:v>
                </c:pt>
                <c:pt idx="7">
                  <c:v>-7.911439641131196E-2</c:v>
                </c:pt>
                <c:pt idx="8">
                  <c:v>-1.1256035199612789E-2</c:v>
                </c:pt>
                <c:pt idx="9">
                  <c:v>-5.2041840615169782E-2</c:v>
                </c:pt>
                <c:pt idx="10">
                  <c:v>-5.8457670737567385E-3</c:v>
                </c:pt>
              </c:numCache>
            </c:numRef>
          </c:val>
          <c:extLst>
            <c:ext xmlns:c16="http://schemas.microsoft.com/office/drawing/2014/chart" uri="{C3380CC4-5D6E-409C-BE32-E72D297353CC}">
              <c16:uniqueId val="{00000000-128C-4C9E-8A7C-A66BE0C2A10B}"/>
            </c:ext>
          </c:extLst>
        </c:ser>
        <c:dLbls>
          <c:dLblPos val="outEnd"/>
          <c:showLegendKey val="0"/>
          <c:showVal val="1"/>
          <c:showCatName val="0"/>
          <c:showSerName val="0"/>
          <c:showPercent val="0"/>
          <c:showBubbleSize val="0"/>
        </c:dLbls>
        <c:gapWidth val="219"/>
        <c:overlap val="-27"/>
        <c:axId val="704570511"/>
        <c:axId val="704580111"/>
      </c:barChart>
      <c:catAx>
        <c:axId val="70457051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580111"/>
        <c:crosses val="autoZero"/>
        <c:auto val="1"/>
        <c:lblAlgn val="ctr"/>
        <c:lblOffset val="100"/>
        <c:noMultiLvlLbl val="0"/>
      </c:catAx>
      <c:valAx>
        <c:axId val="7045801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57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baseline="0">
                <a:solidFill>
                  <a:schemeClr val="tx1">
                    <a:lumMod val="65000"/>
                    <a:lumOff val="35000"/>
                  </a:schemeClr>
                </a:solidFill>
                <a:latin typeface="+mn-lt"/>
                <a:ea typeface="+mn-ea"/>
                <a:cs typeface="+mn-cs"/>
              </a:defRPr>
            </a:pPr>
            <a:r>
              <a:rPr lang="en-US" sz="1400" b="1"/>
              <a:t>Portfolio Composition</a:t>
            </a:r>
            <a:r>
              <a:rPr lang="en-US" sz="1400" b="1" baseline="0"/>
              <a:t> (By Asset Class)</a:t>
            </a:r>
          </a:p>
        </c:rich>
      </c:tx>
      <c:layout>
        <c:manualLayout>
          <c:xMode val="edge"/>
          <c:yMode val="edge"/>
          <c:x val="0.16491703367587526"/>
          <c:y val="2.8964429475529289E-2"/>
        </c:manualLayout>
      </c:layout>
      <c:overlay val="0"/>
      <c:spPr>
        <a:noFill/>
        <a:ln>
          <a:noFill/>
        </a:ln>
        <a:effectLst/>
      </c:spPr>
      <c:txPr>
        <a:bodyPr rot="0" spcFirstLastPara="1" vertOverflow="ellipsis" vert="horz" wrap="square" anchor="ctr" anchorCtr="1"/>
        <a:lstStyle/>
        <a:p>
          <a:pPr algn="l">
            <a:defRPr sz="1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4634325370345651"/>
          <c:y val="0.23756243566515112"/>
          <c:w val="0.68626090473127854"/>
          <c:h val="0.71901873976190189"/>
        </c:manualLayout>
      </c:layout>
      <c:pieChart>
        <c:varyColors val="1"/>
        <c:ser>
          <c:idx val="0"/>
          <c:order val="0"/>
          <c:tx>
            <c:strRef>
              <c:f>'[1]Rebalancing Breakdown'!$D$95</c:f>
              <c:strCache>
                <c:ptCount val="1"/>
                <c:pt idx="0">
                  <c:v>Weightage %</c:v>
                </c:pt>
              </c:strCache>
            </c:strRef>
          </c:tx>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293-4FD4-9F5F-8422C1578A0A}"/>
              </c:ext>
            </c:extLst>
          </c:dPt>
          <c:dPt>
            <c:idx val="1"/>
            <c:bubble3D val="0"/>
            <c:spPr>
              <a:solidFill>
                <a:schemeClr val="accent4">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293-4FD4-9F5F-8422C1578A0A}"/>
              </c:ext>
            </c:extLst>
          </c:dPt>
          <c:dPt>
            <c:idx val="2"/>
            <c:bubble3D val="0"/>
            <c:spPr>
              <a:solidFill>
                <a:schemeClr val="accent4">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293-4FD4-9F5F-8422C1578A0A}"/>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'[1]Rebalancing Breakdown'!$A$96:$A$98</c:f>
              <c:strCache>
                <c:ptCount val="3"/>
                <c:pt idx="0">
                  <c:v>Stock</c:v>
                </c:pt>
                <c:pt idx="1">
                  <c:v>ETF</c:v>
                </c:pt>
                <c:pt idx="2">
                  <c:v>Cash</c:v>
                </c:pt>
              </c:strCache>
            </c:strRef>
          </c:cat>
          <c:val>
            <c:numRef>
              <c:f>'[1]Rebalancing Breakdown'!$D$96:$D$98</c:f>
              <c:numCache>
                <c:formatCode>General</c:formatCode>
                <c:ptCount val="3"/>
                <c:pt idx="0">
                  <c:v>0.64914383305890178</c:v>
                </c:pt>
                <c:pt idx="1">
                  <c:v>0.19861183237576058</c:v>
                </c:pt>
                <c:pt idx="2">
                  <c:v>0.15224433456533776</c:v>
                </c:pt>
              </c:numCache>
            </c:numRef>
          </c:val>
          <c:extLst>
            <c:ext xmlns:c16="http://schemas.microsoft.com/office/drawing/2014/chart" uri="{C3380CC4-5D6E-409C-BE32-E72D297353CC}">
              <c16:uniqueId val="{00000006-3293-4FD4-9F5F-8422C1578A0A}"/>
            </c:ext>
          </c:extLst>
        </c:ser>
        <c:dLbls>
          <c:dLblPos val="bestFit"/>
          <c:showLegendKey val="0"/>
          <c:showVal val="1"/>
          <c:showCatName val="0"/>
          <c:showSerName val="0"/>
          <c:showPercent val="0"/>
          <c:showBubbleSize val="0"/>
          <c:showLeaderLines val="1"/>
        </c:dLbls>
        <c:firstSliceAng val="154"/>
      </c:pieChart>
      <c:spPr>
        <a:noFill/>
        <a:ln>
          <a:noFill/>
        </a:ln>
        <a:effectLst/>
      </c:spPr>
    </c:plotArea>
    <c:legend>
      <c:legendPos val="l"/>
      <c:layout>
        <c:manualLayout>
          <c:xMode val="edge"/>
          <c:yMode val="edge"/>
          <c:x val="0.10169491525423729"/>
          <c:y val="0.43789372454438852"/>
          <c:w val="0.12875750700653943"/>
          <c:h val="0.2960800477557634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rgbClr val="000000">
                    <a:lumMod val="65000"/>
                    <a:lumOff val="35000"/>
                  </a:srgbClr>
                </a:solidFill>
              </a:rPr>
              <a:t> Portfolio Composition (by Sector)</a:t>
            </a:r>
            <a:r>
              <a:rPr lang="en-US"/>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C000"/>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'Porfolio Rebalance'!$A$7:$A$17</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'Porfolio Rebalance'!$L$55:$L$65</c:f>
              <c:numCache>
                <c:formatCode>0.00%</c:formatCode>
                <c:ptCount val="11"/>
                <c:pt idx="0">
                  <c:v>-1.4745733008699847E-2</c:v>
                </c:pt>
                <c:pt idx="1">
                  <c:v>1.3185652820548621E-2</c:v>
                </c:pt>
                <c:pt idx="2">
                  <c:v>1.9057391564992299E-2</c:v>
                </c:pt>
                <c:pt idx="3">
                  <c:v>1.2056499556075337E-2</c:v>
                </c:pt>
                <c:pt idx="4">
                  <c:v>-8.882348149561628E-2</c:v>
                </c:pt>
                <c:pt idx="5">
                  <c:v>-1.5394077412103288E-3</c:v>
                </c:pt>
                <c:pt idx="6">
                  <c:v>-5.7050689856942213E-3</c:v>
                </c:pt>
                <c:pt idx="7">
                  <c:v>4.7676868821934559E-2</c:v>
                </c:pt>
                <c:pt idx="8">
                  <c:v>-4.6969996815081627E-3</c:v>
                </c:pt>
                <c:pt idx="9">
                  <c:v>3.9384505448251866E-2</c:v>
                </c:pt>
                <c:pt idx="10">
                  <c:v>-1.8887453486109082E-3</c:v>
                </c:pt>
              </c:numCache>
            </c:numRef>
          </c:val>
          <c:extLst>
            <c:ext xmlns:c16="http://schemas.microsoft.com/office/drawing/2014/chart" uri="{C3380CC4-5D6E-409C-BE32-E72D297353CC}">
              <c16:uniqueId val="{00000000-330B-4BAB-AC23-AD355FF89545}"/>
            </c:ext>
          </c:extLst>
        </c:ser>
        <c:dLbls>
          <c:dLblPos val="outEnd"/>
          <c:showLegendKey val="0"/>
          <c:showVal val="1"/>
          <c:showCatName val="0"/>
          <c:showSerName val="0"/>
          <c:showPercent val="0"/>
          <c:showBubbleSize val="0"/>
        </c:dLbls>
        <c:gapWidth val="219"/>
        <c:overlap val="-27"/>
        <c:axId val="704570511"/>
        <c:axId val="704580111"/>
      </c:barChart>
      <c:catAx>
        <c:axId val="70457051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580111"/>
        <c:crosses val="autoZero"/>
        <c:auto val="1"/>
        <c:lblAlgn val="ctr"/>
        <c:lblOffset val="100"/>
        <c:noMultiLvlLbl val="0"/>
      </c:catAx>
      <c:valAx>
        <c:axId val="7045801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57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baseline="0">
                <a:solidFill>
                  <a:schemeClr val="tx1">
                    <a:lumMod val="65000"/>
                    <a:lumOff val="35000"/>
                  </a:schemeClr>
                </a:solidFill>
                <a:latin typeface="+mn-lt"/>
                <a:ea typeface="+mn-ea"/>
                <a:cs typeface="+mn-cs"/>
              </a:defRPr>
            </a:pPr>
            <a:r>
              <a:rPr lang="en-US" sz="1400" b="1"/>
              <a:t>Portfolio Composition</a:t>
            </a:r>
            <a:r>
              <a:rPr lang="en-US" sz="1400" b="1" baseline="0"/>
              <a:t> (By Asset Class)</a:t>
            </a:r>
          </a:p>
        </c:rich>
      </c:tx>
      <c:layout>
        <c:manualLayout>
          <c:xMode val="edge"/>
          <c:yMode val="edge"/>
          <c:x val="0.16491703367587526"/>
          <c:y val="2.8964429475529289E-2"/>
        </c:manualLayout>
      </c:layout>
      <c:overlay val="0"/>
      <c:spPr>
        <a:noFill/>
        <a:ln>
          <a:noFill/>
        </a:ln>
        <a:effectLst/>
      </c:spPr>
      <c:txPr>
        <a:bodyPr rot="0" spcFirstLastPara="1" vertOverflow="ellipsis" vert="horz" wrap="square" anchor="ctr" anchorCtr="1"/>
        <a:lstStyle/>
        <a:p>
          <a:pPr algn="l">
            <a:defRPr sz="1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4634325370345651"/>
          <c:y val="0.23756243566515112"/>
          <c:w val="0.68626090473127854"/>
          <c:h val="0.71901873976190189"/>
        </c:manualLayout>
      </c:layout>
      <c:pieChart>
        <c:varyColors val="1"/>
        <c:ser>
          <c:idx val="0"/>
          <c:order val="0"/>
          <c:tx>
            <c:strRef>
              <c:f>'Porfolio Rebalance'!$D$35</c:f>
              <c:strCache>
                <c:ptCount val="1"/>
                <c:pt idx="0">
                  <c:v>Weightage %</c:v>
                </c:pt>
              </c:strCache>
            </c:strRef>
          </c:tx>
          <c:dPt>
            <c:idx val="0"/>
            <c:bubble3D val="0"/>
            <c:spPr>
              <a:solidFill>
                <a:schemeClr val="accent2">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BBF-44B2-8667-EC0840AA50B7}"/>
              </c:ext>
            </c:extLst>
          </c:dPt>
          <c:dPt>
            <c:idx val="1"/>
            <c:bubble3D val="0"/>
            <c:spPr>
              <a:solidFill>
                <a:schemeClr val="accent2">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BBF-44B2-8667-EC0840AA50B7}"/>
              </c:ext>
            </c:extLst>
          </c:dPt>
          <c:dPt>
            <c:idx val="2"/>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BBF-44B2-8667-EC0840AA50B7}"/>
              </c:ext>
            </c:extLst>
          </c:dPt>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BF-44B2-8667-EC0840AA50B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'[1]Rebalancing Breakdown'!$A$96:$A$98</c:f>
              <c:strCache>
                <c:ptCount val="3"/>
                <c:pt idx="0">
                  <c:v>Stock</c:v>
                </c:pt>
                <c:pt idx="1">
                  <c:v>ETF</c:v>
                </c:pt>
                <c:pt idx="2">
                  <c:v>Cash</c:v>
                </c:pt>
              </c:strCache>
            </c:strRef>
          </c:cat>
          <c:val>
            <c:numRef>
              <c:f>'Porfolio Rebalance'!$D$36:$D$38</c:f>
              <c:numCache>
                <c:formatCode>0.00%</c:formatCode>
                <c:ptCount val="3"/>
                <c:pt idx="0">
                  <c:v>0.85</c:v>
                </c:pt>
                <c:pt idx="1">
                  <c:v>0.05</c:v>
                </c:pt>
                <c:pt idx="2">
                  <c:v>0.1</c:v>
                </c:pt>
              </c:numCache>
            </c:numRef>
          </c:val>
          <c:extLst>
            <c:ext xmlns:c16="http://schemas.microsoft.com/office/drawing/2014/chart" uri="{C3380CC4-5D6E-409C-BE32-E72D297353CC}">
              <c16:uniqueId val="{00000006-3BBF-44B2-8667-EC0840AA50B7}"/>
            </c:ext>
          </c:extLst>
        </c:ser>
        <c:dLbls>
          <c:dLblPos val="bestFit"/>
          <c:showLegendKey val="0"/>
          <c:showVal val="1"/>
          <c:showCatName val="0"/>
          <c:showSerName val="0"/>
          <c:showPercent val="0"/>
          <c:showBubbleSize val="0"/>
          <c:showLeaderLines val="1"/>
        </c:dLbls>
        <c:firstSliceAng val="154"/>
      </c:pieChart>
      <c:spPr>
        <a:noFill/>
        <a:ln>
          <a:noFill/>
        </a:ln>
        <a:effectLst/>
      </c:spPr>
    </c:plotArea>
    <c:legend>
      <c:legendPos val="l"/>
      <c:layout>
        <c:manualLayout>
          <c:xMode val="edge"/>
          <c:yMode val="edge"/>
          <c:x val="0.10169491525423729"/>
          <c:y val="0.43789372454438852"/>
          <c:w val="0.12875750700653943"/>
          <c:h val="0.2960800477557634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rgbClr val="000000">
                    <a:lumMod val="65000"/>
                    <a:lumOff val="35000"/>
                  </a:srgbClr>
                </a:solidFill>
              </a:rPr>
              <a:t> Portfolio Composition (by Sector)</a:t>
            </a:r>
            <a:r>
              <a:rPr lang="en-US"/>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'Porfolio Rebalance'!$A$7:$A$17</c:f>
              <c:strCache>
                <c:ptCount val="11"/>
                <c:pt idx="0">
                  <c:v>Basic Materials</c:v>
                </c:pt>
                <c:pt idx="1">
                  <c:v>Consumer Discretionary</c:v>
                </c:pt>
                <c:pt idx="2">
                  <c:v>Energy</c:v>
                </c:pt>
                <c:pt idx="3">
                  <c:v>Financial Services</c:v>
                </c:pt>
                <c:pt idx="4">
                  <c:v>Industrials</c:v>
                </c:pt>
                <c:pt idx="5">
                  <c:v>Real Estate</c:v>
                </c:pt>
                <c:pt idx="6">
                  <c:v>Communication Services</c:v>
                </c:pt>
                <c:pt idx="7">
                  <c:v>Information Technology</c:v>
                </c:pt>
                <c:pt idx="8">
                  <c:v>Consumer Staples</c:v>
                </c:pt>
                <c:pt idx="9">
                  <c:v>Healthcare</c:v>
                </c:pt>
                <c:pt idx="10">
                  <c:v>Utilities</c:v>
                </c:pt>
              </c:strCache>
            </c:strRef>
          </c:cat>
          <c:val>
            <c:numRef>
              <c:f>'Porfolio Rebalance'!$J$55:$J$65</c:f>
              <c:numCache>
                <c:formatCode>0.00%</c:formatCode>
                <c:ptCount val="11"/>
                <c:pt idx="0">
                  <c:v>2.6965188706494999E-2</c:v>
                </c:pt>
                <c:pt idx="1">
                  <c:v>1.3577659283009746E-3</c:v>
                </c:pt>
                <c:pt idx="2">
                  <c:v>-3.7766195172836414E-3</c:v>
                </c:pt>
                <c:pt idx="3">
                  <c:v>-2.1598631246627004E-2</c:v>
                </c:pt>
                <c:pt idx="4">
                  <c:v>-8.9321682316136214E-3</c:v>
                </c:pt>
                <c:pt idx="5">
                  <c:v>-1.5579927750211817E-2</c:v>
                </c:pt>
                <c:pt idx="6">
                  <c:v>-3.2565003917775205E-2</c:v>
                </c:pt>
                <c:pt idx="7">
                  <c:v>-3.1437527589377401E-2</c:v>
                </c:pt>
                <c:pt idx="8">
                  <c:v>-1.5953034881120952E-2</c:v>
                </c:pt>
                <c:pt idx="9">
                  <c:v>-1.2657335166917916E-2</c:v>
                </c:pt>
                <c:pt idx="10">
                  <c:v>-7.7345124223676467E-3</c:v>
                </c:pt>
              </c:numCache>
            </c:numRef>
          </c:val>
          <c:extLst>
            <c:ext xmlns:c16="http://schemas.microsoft.com/office/drawing/2014/chart" uri="{C3380CC4-5D6E-409C-BE32-E72D297353CC}">
              <c16:uniqueId val="{00000000-3804-4F71-878B-7CE20D541F79}"/>
            </c:ext>
          </c:extLst>
        </c:ser>
        <c:dLbls>
          <c:dLblPos val="outEnd"/>
          <c:showLegendKey val="0"/>
          <c:showVal val="1"/>
          <c:showCatName val="0"/>
          <c:showSerName val="0"/>
          <c:showPercent val="0"/>
          <c:showBubbleSize val="0"/>
        </c:dLbls>
        <c:gapWidth val="219"/>
        <c:overlap val="-27"/>
        <c:axId val="704570511"/>
        <c:axId val="704580111"/>
      </c:barChart>
      <c:catAx>
        <c:axId val="70457051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580111"/>
        <c:crosses val="autoZero"/>
        <c:auto val="1"/>
        <c:lblAlgn val="ctr"/>
        <c:lblOffset val="100"/>
        <c:noMultiLvlLbl val="0"/>
      </c:catAx>
      <c:valAx>
        <c:axId val="70458011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57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baseline="0">
                <a:solidFill>
                  <a:schemeClr val="tx1">
                    <a:lumMod val="65000"/>
                    <a:lumOff val="35000"/>
                  </a:schemeClr>
                </a:solidFill>
                <a:latin typeface="+mn-lt"/>
                <a:ea typeface="+mn-ea"/>
                <a:cs typeface="+mn-cs"/>
              </a:defRPr>
            </a:pPr>
            <a:r>
              <a:rPr lang="en-US" sz="1400" b="1"/>
              <a:t>Portfolio Composition</a:t>
            </a:r>
            <a:r>
              <a:rPr lang="en-US" sz="1400" b="1" baseline="0"/>
              <a:t> (By Asset Class)</a:t>
            </a:r>
          </a:p>
        </c:rich>
      </c:tx>
      <c:layout>
        <c:manualLayout>
          <c:xMode val="edge"/>
          <c:yMode val="edge"/>
          <c:x val="0.16491703367587526"/>
          <c:y val="2.8964429475529289E-2"/>
        </c:manualLayout>
      </c:layout>
      <c:overlay val="0"/>
      <c:spPr>
        <a:noFill/>
        <a:ln>
          <a:noFill/>
        </a:ln>
        <a:effectLst/>
      </c:spPr>
      <c:txPr>
        <a:bodyPr rot="0" spcFirstLastPara="1" vertOverflow="ellipsis" vert="horz" wrap="square" anchor="ctr" anchorCtr="1"/>
        <a:lstStyle/>
        <a:p>
          <a:pPr algn="l">
            <a:defRPr sz="14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44634325370345651"/>
          <c:y val="0.23756243566515112"/>
          <c:w val="0.68626090473127854"/>
          <c:h val="0.71901873976190189"/>
        </c:manualLayout>
      </c:layout>
      <c:pieChart>
        <c:varyColors val="1"/>
        <c:ser>
          <c:idx val="0"/>
          <c:order val="0"/>
          <c:tx>
            <c:strRef>
              <c:f>'Porfolio Rebalance'!$D$35</c:f>
              <c:strCache>
                <c:ptCount val="1"/>
                <c:pt idx="0">
                  <c:v>Weightage %</c:v>
                </c:pt>
              </c:strCache>
            </c:strRef>
          </c:tx>
          <c:dPt>
            <c:idx val="0"/>
            <c:bubble3D val="0"/>
            <c:spPr>
              <a:solidFill>
                <a:schemeClr val="accent1">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320-4CF7-94B8-3F9F4B040F0C}"/>
              </c:ext>
            </c:extLst>
          </c:dPt>
          <c:dPt>
            <c:idx val="1"/>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320-4CF7-94B8-3F9F4B040F0C}"/>
              </c:ext>
            </c:extLst>
          </c:dPt>
          <c:dPt>
            <c:idx val="2"/>
            <c:bubble3D val="0"/>
            <c:spPr>
              <a:solidFill>
                <a:schemeClr val="accent1">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320-4CF7-94B8-3F9F4B040F0C}"/>
              </c:ext>
            </c:extLst>
          </c:dPt>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20-4CF7-94B8-3F9F4B040F0C}"/>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dLblPos val="bestFit"/>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'[1]Rebalancing Breakdown'!$A$96:$A$98</c:f>
              <c:strCache>
                <c:ptCount val="3"/>
                <c:pt idx="0">
                  <c:v>Stock</c:v>
                </c:pt>
                <c:pt idx="1">
                  <c:v>ETF</c:v>
                </c:pt>
                <c:pt idx="2">
                  <c:v>Cash</c:v>
                </c:pt>
              </c:strCache>
            </c:strRef>
          </c:cat>
          <c:val>
            <c:numRef>
              <c:f>'Porfolio Rebalance'!$D$36:$D$38</c:f>
              <c:numCache>
                <c:formatCode>0.00%</c:formatCode>
                <c:ptCount val="3"/>
                <c:pt idx="0">
                  <c:v>0.85</c:v>
                </c:pt>
                <c:pt idx="1">
                  <c:v>0.05</c:v>
                </c:pt>
                <c:pt idx="2">
                  <c:v>0.1</c:v>
                </c:pt>
              </c:numCache>
            </c:numRef>
          </c:val>
          <c:extLst>
            <c:ext xmlns:c16="http://schemas.microsoft.com/office/drawing/2014/chart" uri="{C3380CC4-5D6E-409C-BE32-E72D297353CC}">
              <c16:uniqueId val="{00000006-B320-4CF7-94B8-3F9F4B040F0C}"/>
            </c:ext>
          </c:extLst>
        </c:ser>
        <c:dLbls>
          <c:dLblPos val="bestFit"/>
          <c:showLegendKey val="0"/>
          <c:showVal val="1"/>
          <c:showCatName val="0"/>
          <c:showSerName val="0"/>
          <c:showPercent val="0"/>
          <c:showBubbleSize val="0"/>
          <c:showLeaderLines val="1"/>
        </c:dLbls>
        <c:firstSliceAng val="154"/>
      </c:pieChart>
      <c:spPr>
        <a:noFill/>
        <a:ln>
          <a:noFill/>
        </a:ln>
        <a:effectLst/>
      </c:spPr>
    </c:plotArea>
    <c:legend>
      <c:legendPos val="l"/>
      <c:layout>
        <c:manualLayout>
          <c:xMode val="edge"/>
          <c:yMode val="edge"/>
          <c:x val="0.10169491525423729"/>
          <c:y val="0.43789372454438852"/>
          <c:w val="0.12875750700653943"/>
          <c:h val="0.2960800477557634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RUNNING CASH BALANCE</a:t>
            </a: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'Cash Movement'!$M$47</c:f>
              <c:strCache>
                <c:ptCount val="1"/>
                <c:pt idx="0">
                  <c:v>Running Balance</c:v>
                </c:pt>
              </c:strCache>
            </c:strRef>
          </c:tx>
          <c:spPr>
            <a:ln w="28575" cap="rnd">
              <a:solidFill>
                <a:schemeClr val="tx1">
                  <a:lumMod val="65000"/>
                  <a:lumOff val="35000"/>
                </a:schemeClr>
              </a:solidFill>
              <a:round/>
            </a:ln>
            <a:effectLst/>
          </c:spPr>
          <c:marker>
            <c:symbol val="circle"/>
            <c:size val="5"/>
            <c:spPr>
              <a:solidFill>
                <a:srgbClr val="C00000"/>
              </a:solidFill>
              <a:ln w="9525">
                <a:solidFill>
                  <a:schemeClr val="accent1"/>
                </a:solidFill>
              </a:ln>
              <a:effectLst/>
            </c:spPr>
          </c:marker>
          <c:dLbls>
            <c:dLbl>
              <c:idx val="0"/>
              <c:spPr>
                <a:solidFill>
                  <a:schemeClr val="tx1">
                    <a:lumMod val="85000"/>
                    <a:lumOff val="15000"/>
                  </a:schemeClr>
                </a:soli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7-760C-4059-81EA-4EDD378982FD}"/>
                </c:ext>
              </c:extLst>
            </c:dLbl>
            <c:dLbl>
              <c:idx val="3"/>
              <c:spPr>
                <a:solidFill>
                  <a:srgbClr val="006600"/>
                </a:soli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8-760C-4059-81EA-4EDD378982FD}"/>
                </c:ext>
              </c:extLst>
            </c:dLbl>
            <c:dLbl>
              <c:idx val="5"/>
              <c:spPr>
                <a:solidFill>
                  <a:srgbClr val="006600"/>
                </a:soli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9-760C-4059-81EA-4EDD378982FD}"/>
                </c:ext>
              </c:extLst>
            </c:dLbl>
            <c:dLbl>
              <c:idx val="6"/>
              <c:spPr>
                <a:solidFill>
                  <a:srgbClr val="006600"/>
                </a:soli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A-760C-4059-81EA-4EDD378982FD}"/>
                </c:ext>
              </c:extLst>
            </c:dLbl>
            <c:dLbl>
              <c:idx val="7"/>
              <c:spPr>
                <a:solidFill>
                  <a:srgbClr val="006600"/>
                </a:soli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4-760C-4059-81EA-4EDD378982FD}"/>
                </c:ext>
              </c:extLst>
            </c:dLbl>
            <c:dLbl>
              <c:idx val="10"/>
              <c:spPr>
                <a:solidFill>
                  <a:srgbClr val="006600"/>
                </a:soli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6="http://schemas.microsoft.com/office/drawing/2014/chart" uri="{C3380CC4-5D6E-409C-BE32-E72D297353CC}">
                  <c16:uniqueId val="{00000003-760C-4059-81EA-4EDD378982FD}"/>
                </c:ext>
              </c:extLst>
            </c:dLbl>
            <c:spPr>
              <a:solidFill>
                <a:srgbClr val="C00000"/>
              </a:soli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'Cash Movement'!$C$48:$C$65</c:f>
              <c:strCache>
                <c:ptCount val="17"/>
                <c:pt idx="0">
                  <c:v>Balance BF</c:v>
                </c:pt>
                <c:pt idx="1">
                  <c:v>May-24</c:v>
                </c:pt>
                <c:pt idx="2">
                  <c:v>Jun-24</c:v>
                </c:pt>
                <c:pt idx="3">
                  <c:v>Jun-24</c:v>
                </c:pt>
                <c:pt idx="4">
                  <c:v>Jun-24</c:v>
                </c:pt>
                <c:pt idx="5">
                  <c:v>Jul-24</c:v>
                </c:pt>
                <c:pt idx="6">
                  <c:v>Jul-24</c:v>
                </c:pt>
                <c:pt idx="7">
                  <c:v>Jul-24</c:v>
                </c:pt>
                <c:pt idx="8">
                  <c:v>Jul-24</c:v>
                </c:pt>
                <c:pt idx="9">
                  <c:v>Jul-24</c:v>
                </c:pt>
                <c:pt idx="10">
                  <c:v>Jul-24</c:v>
                </c:pt>
                <c:pt idx="11">
                  <c:v>Aug-24</c:v>
                </c:pt>
                <c:pt idx="12">
                  <c:v>Aug-24</c:v>
                </c:pt>
                <c:pt idx="13">
                  <c:v>Aug-24</c:v>
                </c:pt>
                <c:pt idx="14">
                  <c:v>Aug-24</c:v>
                </c:pt>
                <c:pt idx="15">
                  <c:v>Jan-00</c:v>
                </c:pt>
                <c:pt idx="16">
                  <c:v>Jan-00</c:v>
                </c:pt>
              </c:strCache>
            </c:strRef>
          </c:cat>
          <c:val>
            <c:numRef>
              <c:f>'Cash Movement'!$M$48:$M$65</c:f>
              <c:numCache>
                <c:formatCode>_(* #,##0.00_);_(* \(#,##0.00\);_(* "-"??_);_(@_)</c:formatCode>
                <c:ptCount val="17"/>
                <c:pt idx="0">
                  <c:v>278016.90000000002</c:v>
                </c:pt>
                <c:pt idx="1">
                  <c:v>332906.25</c:v>
                </c:pt>
                <c:pt idx="2">
                  <c:v>384504.54</c:v>
                </c:pt>
                <c:pt idx="3">
                  <c:v>352668.39999999997</c:v>
                </c:pt>
                <c:pt idx="4">
                  <c:v>389146.13999999996</c:v>
                </c:pt>
                <c:pt idx="5">
                  <c:v>309155.26999999996</c:v>
                </c:pt>
                <c:pt idx="6">
                  <c:v>274643.87999999995</c:v>
                </c:pt>
                <c:pt idx="7">
                  <c:v>204643.87999999995</c:v>
                </c:pt>
                <c:pt idx="8">
                  <c:v>221643.87999999995</c:v>
                </c:pt>
                <c:pt idx="9">
                  <c:v>263643.87999999995</c:v>
                </c:pt>
                <c:pt idx="10">
                  <c:v>228643.87999999995</c:v>
                </c:pt>
                <c:pt idx="11">
                  <c:v>310615.19149999996</c:v>
                </c:pt>
                <c:pt idx="12">
                  <c:v>347295.50509999995</c:v>
                </c:pt>
                <c:pt idx="13">
                  <c:v>287337.88199999998</c:v>
                </c:pt>
                <c:pt idx="14">
                  <c:v>287337.88199999998</c:v>
                </c:pt>
                <c:pt idx="15">
                  <c:v>287337.88199999998</c:v>
                </c:pt>
                <c:pt idx="16">
                  <c:v>287337.88199999998</c:v>
                </c:pt>
              </c:numCache>
            </c:numRef>
          </c:val>
          <c:smooth val="1"/>
          <c:extLst>
            <c:ext xmlns:c16="http://schemas.microsoft.com/office/drawing/2014/chart" uri="{C3380CC4-5D6E-409C-BE32-E72D297353CC}">
              <c16:uniqueId val="{00000000-685D-4BF4-B4AF-1B2620B7A0AC}"/>
            </c:ext>
          </c:extLst>
        </c:ser>
        <c:dLbls>
          <c:dLblPos val="t"/>
          <c:showLegendKey val="0"/>
          <c:showVal val="1"/>
          <c:showCatName val="0"/>
          <c:showSerName val="0"/>
          <c:showPercent val="0"/>
          <c:showBubbleSize val="0"/>
        </c:dLbls>
        <c:dropLines>
          <c:spPr>
            <a:ln w="9525" cap="flat" cmpd="sng" algn="ctr">
              <a:solidFill>
                <a:srgbClr val="C00000"/>
              </a:solidFill>
              <a:round/>
            </a:ln>
            <a:effectLst/>
          </c:spPr>
        </c:dropLines>
        <c:marker val="1"/>
        <c:smooth val="0"/>
        <c:axId val="1263695359"/>
        <c:axId val="1263698239"/>
      </c:lineChart>
      <c:catAx>
        <c:axId val="12636953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698239"/>
        <c:crosses val="autoZero"/>
        <c:auto val="1"/>
        <c:lblAlgn val="ctr"/>
        <c:lblOffset val="100"/>
        <c:noMultiLvlLbl val="0"/>
      </c:catAx>
      <c:valAx>
        <c:axId val="1263698239"/>
        <c:scaling>
          <c:orientation val="minMax"/>
          <c:min val="150000"/>
        </c:scaling>
        <c:delete val="1"/>
        <c:axPos val="l"/>
        <c:numFmt formatCode="_(* #,##0.00_);_(* \(#,##0.00\);_(* &quot;-&quot;??_);_(@_)" sourceLinked="1"/>
        <c:majorTickMark val="out"/>
        <c:minorTickMark val="none"/>
        <c:tickLblPos val="nextTo"/>
        <c:crossAx val="1263695359"/>
        <c:crosses val="autoZero"/>
        <c:crossBetween val="between"/>
        <c:dispUnits>
          <c:builtInUnit val="thousands"/>
        </c:dispUnits>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HF’s Underlying Assets MSCI ESG Rates</a:t>
            </a:r>
          </a:p>
        </c:rich>
      </c:tx>
      <c:layout>
        <c:manualLayout>
          <c:xMode val="edge"/>
          <c:yMode val="edge"/>
          <c:x val="6.3687499999999994E-2"/>
          <c:y val="4.219409282700421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515-4755-869C-CB32338883FB}"/>
              </c:ext>
            </c:extLst>
          </c:dPt>
          <c:dPt>
            <c:idx val="1"/>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515-4755-869C-CB32338883FB}"/>
              </c:ext>
            </c:extLst>
          </c:dPt>
          <c:dPt>
            <c:idx val="2"/>
            <c:invertIfNegative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515-4755-869C-CB32338883FB}"/>
              </c:ext>
            </c:extLst>
          </c:dPt>
          <c:dPt>
            <c:idx val="3"/>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515-4755-869C-CB32338883FB}"/>
              </c:ext>
            </c:extLst>
          </c:dPt>
          <c:dPt>
            <c:idx val="4"/>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515-4755-869C-CB32338883FB}"/>
              </c:ext>
            </c:extLst>
          </c:dPt>
          <c:dPt>
            <c:idx val="5"/>
            <c:invertIfNegative val="0"/>
            <c:bubble3D val="0"/>
            <c:spPr>
              <a:solidFill>
                <a:schemeClr val="accent4"/>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515-4755-869C-CB32338883FB}"/>
              </c:ext>
            </c:extLst>
          </c:dPt>
          <c:dPt>
            <c:idx val="6"/>
            <c:invertIfNegative val="0"/>
            <c:bubble3D val="0"/>
            <c:spPr>
              <a:solidFill>
                <a:schemeClr val="accent6"/>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515-4755-869C-CB32338883FB}"/>
              </c:ext>
            </c:extLst>
          </c:dPt>
          <c:dLbls>
            <c:delete val="1"/>
          </c:dLbls>
          <c:cat>
            <c:strRef>
              <c:f>ESG!$R$1:$R$7</c:f>
              <c:strCache>
                <c:ptCount val="7"/>
                <c:pt idx="0">
                  <c:v>AAA</c:v>
                </c:pt>
                <c:pt idx="1">
                  <c:v>AA</c:v>
                </c:pt>
                <c:pt idx="2">
                  <c:v>A</c:v>
                </c:pt>
                <c:pt idx="3">
                  <c:v>BBB</c:v>
                </c:pt>
                <c:pt idx="4">
                  <c:v>BB</c:v>
                </c:pt>
                <c:pt idx="5">
                  <c:v>B</c:v>
                </c:pt>
                <c:pt idx="6">
                  <c:v>Not Rated</c:v>
                </c:pt>
              </c:strCache>
            </c:strRef>
          </c:cat>
          <c:val>
            <c:numRef>
              <c:f>ESG!$S$1:$S$7</c:f>
              <c:numCache>
                <c:formatCode>General</c:formatCode>
                <c:ptCount val="7"/>
                <c:pt idx="0">
                  <c:v>0</c:v>
                </c:pt>
                <c:pt idx="1">
                  <c:v>2</c:v>
                </c:pt>
                <c:pt idx="2">
                  <c:v>2</c:v>
                </c:pt>
                <c:pt idx="3">
                  <c:v>0</c:v>
                </c:pt>
                <c:pt idx="4">
                  <c:v>0</c:v>
                </c:pt>
                <c:pt idx="5">
                  <c:v>0</c:v>
                </c:pt>
                <c:pt idx="6">
                  <c:v>0</c:v>
                </c:pt>
              </c:numCache>
            </c:numRef>
          </c:val>
          <c:extLst>
            <c:ext xmlns:c16="http://schemas.microsoft.com/office/drawing/2014/chart" uri="{C3380CC4-5D6E-409C-BE32-E72D297353CC}">
              <c16:uniqueId val="{0000000E-E515-4755-869C-CB32338883FB}"/>
            </c:ext>
          </c:extLst>
        </c:ser>
        <c:dLbls>
          <c:dLblPos val="inEnd"/>
          <c:showLegendKey val="0"/>
          <c:showVal val="1"/>
          <c:showCatName val="0"/>
          <c:showSerName val="0"/>
          <c:showPercent val="0"/>
          <c:showBubbleSize val="0"/>
        </c:dLbls>
        <c:gapWidth val="100"/>
        <c:overlap val="-24"/>
        <c:axId val="375787640"/>
        <c:axId val="375784032"/>
      </c:barChart>
      <c:catAx>
        <c:axId val="375787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784032"/>
        <c:crosses val="autoZero"/>
        <c:auto val="1"/>
        <c:lblAlgn val="ctr"/>
        <c:lblOffset val="100"/>
        <c:noMultiLvlLbl val="0"/>
      </c:catAx>
      <c:valAx>
        <c:axId val="3757840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7876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HF Bloomberg ESG Factors Impact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Portfolio!$BN$4:$BQ$4</c:f>
            </c:strRef>
          </c:cat>
          <c:val>
            <c:numRef>
              <c:f>Portfolio!$BN$5:$BQ$5</c:f>
            </c:numRef>
          </c:val>
          <c:extLst>
            <c:ext xmlns:c16="http://schemas.microsoft.com/office/drawing/2014/chart" uri="{C3380CC4-5D6E-409C-BE32-E72D297353CC}">
              <c16:uniqueId val="{00000008-6350-4292-BB61-C9130ADC78CF}"/>
            </c:ext>
          </c:extLst>
        </c:ser>
        <c:dLbls>
          <c:showLegendKey val="0"/>
          <c:showVal val="0"/>
          <c:showCatName val="0"/>
          <c:showSerName val="0"/>
          <c:showPercent val="0"/>
          <c:showBubbleSize val="0"/>
        </c:dLbls>
        <c:gapWidth val="115"/>
        <c:overlap val="-20"/>
        <c:axId val="579985200"/>
        <c:axId val="579986184"/>
      </c:barChart>
      <c:catAx>
        <c:axId val="5799852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9986184"/>
        <c:crosses val="autoZero"/>
        <c:auto val="1"/>
        <c:lblAlgn val="ctr"/>
        <c:lblOffset val="100"/>
        <c:noMultiLvlLbl val="0"/>
      </c:catAx>
      <c:valAx>
        <c:axId val="579986184"/>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9985200"/>
        <c:crosses val="autoZero"/>
        <c:crossBetween val="between"/>
      </c:valAx>
      <c:spPr>
        <a:noFill/>
        <a:ln cap="flat">
          <a:solidFill>
            <a:schemeClr val="lt1">
              <a:shade val="50000"/>
            </a:schemeClr>
          </a:solidFill>
        </a:ln>
        <a:effectLst>
          <a:glow rad="88900">
            <a:schemeClr val="accent1">
              <a:alpha val="40000"/>
            </a:schemeClr>
          </a:glow>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_xlchart.v5.1</cx:f>
      </cx:numDim>
    </cx:data>
  </cx:chartData>
  <cx:chart>
    <cx:title pos="t" align="ctr" overlay="0">
      <cx:tx>
        <cx:txData>
          <cx:v>CASH MOVEMENT</cx:v>
        </cx:txData>
      </cx:tx>
      <cx:txPr>
        <a:bodyPr rot="0" spcFirstLastPara="1" vertOverflow="ellipsis" vert="horz" wrap="square" lIns="38100" tIns="19050" rIns="38100" bIns="19050" anchor="ctr" anchorCtr="1" compatLnSpc="0"/>
        <a:lstStyle/>
        <a:p>
          <a:pPr algn="ctr" rtl="0">
            <a:defRPr sz="1600" b="0" i="0" u="none" strike="noStrike" baseline="0">
              <a:solidFill>
                <a:sysClr val="windowText" lastClr="000000"/>
              </a:solidFill>
              <a:latin typeface="+mn-lt"/>
              <a:ea typeface="+mn-ea"/>
              <a:cs typeface="+mn-cs"/>
            </a:defRPr>
          </a:pPr>
          <a:r>
            <a:rPr kumimoji="0" lang="en-US" sz="1600" b="1" i="0" u="none" strike="noStrike" kern="0" cap="none" spc="0" normalizeH="0" baseline="0" noProof="0">
              <a:ln>
                <a:noFill/>
              </a:ln>
              <a:solidFill>
                <a:sysClr val="windowText" lastClr="000000"/>
              </a:solidFill>
              <a:effectLst/>
              <a:uLnTx/>
              <a:uFillTx/>
              <a:latin typeface="Aptos Narrow" panose="02110004020202020204"/>
            </a:rPr>
            <a:t>CASH MOVEMENT</a:t>
          </a:r>
        </a:p>
      </cx:txPr>
    </cx:title>
    <cx:plotArea>
      <cx:plotAreaRegion>
        <cx:series layoutId="waterfall" uniqueId="{1C87E19A-1CAF-4457-AF23-DF880083804A}">
          <cx:dataPt idx="0">
            <cx:spPr>
              <a:solidFill>
                <a:srgbClr val="000000">
                  <a:lumMod val="75000"/>
                  <a:lumOff val="25000"/>
                </a:srgbClr>
              </a:solidFill>
            </cx:spPr>
          </cx:dataPt>
          <cx:dataPt idx="1">
            <cx:spPr>
              <a:solidFill>
                <a:srgbClr val="006600"/>
              </a:solidFill>
            </cx:spPr>
          </cx:dataPt>
          <cx:dataPt idx="2">
            <cx:spPr>
              <a:solidFill>
                <a:srgbClr val="006600"/>
              </a:solidFill>
            </cx:spPr>
          </cx:dataPt>
          <cx:dataPt idx="4">
            <cx:spPr>
              <a:solidFill>
                <a:srgbClr val="006600"/>
              </a:solidFill>
            </cx:spPr>
          </cx:dataPt>
          <cx:dataPt idx="8">
            <cx:spPr>
              <a:solidFill>
                <a:srgbClr val="006600"/>
              </a:solidFill>
            </cx:spPr>
          </cx:dataPt>
          <cx:dataPt idx="9">
            <cx:spPr>
              <a:solidFill>
                <a:srgbClr val="006600"/>
              </a:solidFill>
            </cx:spPr>
          </cx:dataPt>
          <cx:dataPt idx="11">
            <cx:spPr>
              <a:solidFill>
                <a:srgbClr val="006600"/>
              </a:solidFill>
            </cx:spPr>
          </cx:dataPt>
          <cx:dataPt idx="12">
            <cx:spPr>
              <a:solidFill>
                <a:srgbClr val="006600"/>
              </a:solidFill>
            </cx:spPr>
          </cx:dataPt>
          <cx:dataLabels pos="outEnd">
            <cx:numFmt formatCode="_(* #,##0.00_);_(* (#,##0.00);_(* &quot;-&quot;??_);_(@_)" sourceLinked="0"/>
            <cx:txPr>
              <a:bodyPr spcFirstLastPara="1" vertOverflow="ellipsis" horzOverflow="overflow" wrap="square" lIns="0" tIns="0" rIns="0" bIns="0" anchor="ctr" anchorCtr="1"/>
              <a:lstStyle/>
              <a:p>
                <a:pPr algn="ctr" rtl="0">
                  <a:defRPr sz="1200" b="1"/>
                </a:pPr>
                <a:endParaRPr lang="en-US" sz="1200" b="1" i="0" u="none" strike="noStrike" baseline="0">
                  <a:solidFill>
                    <a:srgbClr val="000000">
                      <a:lumMod val="65000"/>
                      <a:lumOff val="35000"/>
                    </a:srgbClr>
                  </a:solidFill>
                  <a:latin typeface="Calibri" panose="020F0502020204030204"/>
                </a:endParaRPr>
              </a:p>
            </cx:txPr>
            <cx:visibility seriesName="0" categoryName="0" value="1"/>
            <cx:separator>, </cx:separator>
          </cx:dataLabels>
          <cx:dataId val="0"/>
          <cx:layoutPr>
            <cx:subtotals>
              <cx:idx val="14"/>
              <cx:idx val="15"/>
            </cx:subtotals>
          </cx:layoutPr>
        </cx:series>
      </cx:plotAreaRegion>
      <cx:axis id="0">
        <cx:catScaling gapWidth="0.419999987"/>
        <cx:tickLabels/>
      </cx:axis>
      <cx:axis id="1" hidden="1">
        <cx:valScaling min="0"/>
        <cx:units unit="thousands"/>
        <cx:tickLabels/>
        <cx:numFmt formatCode="_(* #,##0.00_);_(* (#,##0.00);_(* &quot;-&quot;??_);_(@_)" sourceLinked="0"/>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noFill/>
    <a:ln>
      <a:noFill/>
    </a:ln>
  </cx:spPr>
  <cx:fmtOvrs>
    <cx:fmtOvr idx="2">
      <cx:spPr>
        <a:solidFill>
          <a:schemeClr val="bg2">
            <a:lumMod val="25000"/>
          </a:schemeClr>
        </a:solidFill>
      </cx:spPr>
    </cx:fmtOvr>
    <cx:fmtOvr idx="0">
      <cx:spPr>
        <a:solidFill>
          <a:srgbClr val="006600"/>
        </a:solidFill>
      </cx:spPr>
    </cx:fmtOvr>
    <cx:fmtOvr idx="1">
      <cx:spPr>
        <a:solidFill>
          <a:srgbClr val="C0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8.xml"/><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image" Target="../media/image1.jpe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0</xdr:col>
      <xdr:colOff>585107</xdr:colOff>
      <xdr:row>54</xdr:row>
      <xdr:rowOff>122464</xdr:rowOff>
    </xdr:from>
    <xdr:to>
      <xdr:col>2</xdr:col>
      <xdr:colOff>1080260</xdr:colOff>
      <xdr:row>68</xdr:row>
      <xdr:rowOff>144481</xdr:rowOff>
    </xdr:to>
    <xdr:graphicFrame macro="">
      <xdr:nvGraphicFramePr>
        <xdr:cNvPr id="3" name="Chart 2">
          <a:extLst>
            <a:ext uri="{FF2B5EF4-FFF2-40B4-BE49-F238E27FC236}">
              <a16:creationId xmlns:a16="http://schemas.microsoft.com/office/drawing/2014/main" id="{0C6FA71B-2278-4D8E-AB2C-AE2633140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28576</xdr:colOff>
      <xdr:row>1</xdr:row>
      <xdr:rowOff>57150</xdr:rowOff>
    </xdr:from>
    <xdr:to>
      <xdr:col>8</xdr:col>
      <xdr:colOff>28576</xdr:colOff>
      <xdr:row>19</xdr:row>
      <xdr:rowOff>161925</xdr:rowOff>
    </xdr:to>
    <xdr:graphicFrame macro="">
      <xdr:nvGraphicFramePr>
        <xdr:cNvPr id="2" name="Chart 1">
          <a:extLst>
            <a:ext uri="{FF2B5EF4-FFF2-40B4-BE49-F238E27FC236}">
              <a16:creationId xmlns:a16="http://schemas.microsoft.com/office/drawing/2014/main" id="{F299E366-8C6E-4CEF-97FF-D1804E4ED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0</xdr:rowOff>
    </xdr:from>
    <xdr:to>
      <xdr:col>8</xdr:col>
      <xdr:colOff>0</xdr:colOff>
      <xdr:row>39</xdr:row>
      <xdr:rowOff>0</xdr:rowOff>
    </xdr:to>
    <xdr:graphicFrame macro="">
      <xdr:nvGraphicFramePr>
        <xdr:cNvPr id="3" name="Chart 2">
          <a:extLst>
            <a:ext uri="{FF2B5EF4-FFF2-40B4-BE49-F238E27FC236}">
              <a16:creationId xmlns:a16="http://schemas.microsoft.com/office/drawing/2014/main" id="{35665E0C-06FB-4B92-BF85-C6957AE05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78</xdr:row>
      <xdr:rowOff>0</xdr:rowOff>
    </xdr:from>
    <xdr:to>
      <xdr:col>8</xdr:col>
      <xdr:colOff>0</xdr:colOff>
      <xdr:row>96</xdr:row>
      <xdr:rowOff>0</xdr:rowOff>
    </xdr:to>
    <xdr:graphicFrame macro="">
      <xdr:nvGraphicFramePr>
        <xdr:cNvPr id="4" name="Chart 3">
          <a:extLst>
            <a:ext uri="{FF2B5EF4-FFF2-40B4-BE49-F238E27FC236}">
              <a16:creationId xmlns:a16="http://schemas.microsoft.com/office/drawing/2014/main" id="{F846E116-6979-41BB-BEED-93EB44618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66675</xdr:rowOff>
    </xdr:from>
    <xdr:to>
      <xdr:col>8</xdr:col>
      <xdr:colOff>0</xdr:colOff>
      <xdr:row>57</xdr:row>
      <xdr:rowOff>171450</xdr:rowOff>
    </xdr:to>
    <xdr:graphicFrame macro="">
      <xdr:nvGraphicFramePr>
        <xdr:cNvPr id="5" name="Chart 4">
          <a:extLst>
            <a:ext uri="{FF2B5EF4-FFF2-40B4-BE49-F238E27FC236}">
              <a16:creationId xmlns:a16="http://schemas.microsoft.com/office/drawing/2014/main" id="{F649D45E-C0C8-4B05-9028-00F005116193}"/>
            </a:ext>
            <a:ext uri="{147F2762-F138-4A5C-976F-8EAC2B608ADB}">
              <a16:predDERef xmlns:a16="http://schemas.microsoft.com/office/drawing/2014/main" pred="{F846E116-6979-41BB-BEED-93EB44618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59</xdr:row>
      <xdr:rowOff>0</xdr:rowOff>
    </xdr:from>
    <xdr:to>
      <xdr:col>8</xdr:col>
      <xdr:colOff>1</xdr:colOff>
      <xdr:row>77</xdr:row>
      <xdr:rowOff>0</xdr:rowOff>
    </xdr:to>
    <xdr:graphicFrame macro="">
      <xdr:nvGraphicFramePr>
        <xdr:cNvPr id="10" name="Chart 9">
          <a:extLst>
            <a:ext uri="{FF2B5EF4-FFF2-40B4-BE49-F238E27FC236}">
              <a16:creationId xmlns:a16="http://schemas.microsoft.com/office/drawing/2014/main" id="{6A162FF9-6EF0-4605-AB8B-56F98D4E31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2</xdr:row>
      <xdr:rowOff>0</xdr:rowOff>
    </xdr:from>
    <xdr:to>
      <xdr:col>16</xdr:col>
      <xdr:colOff>0</xdr:colOff>
      <xdr:row>20</xdr:row>
      <xdr:rowOff>0</xdr:rowOff>
    </xdr:to>
    <xdr:graphicFrame macro="">
      <xdr:nvGraphicFramePr>
        <xdr:cNvPr id="12" name="Chart 11">
          <a:extLst>
            <a:ext uri="{FF2B5EF4-FFF2-40B4-BE49-F238E27FC236}">
              <a16:creationId xmlns:a16="http://schemas.microsoft.com/office/drawing/2014/main" id="{18C98A73-A314-492A-A243-45502DCC4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21</xdr:row>
      <xdr:rowOff>0</xdr:rowOff>
    </xdr:from>
    <xdr:to>
      <xdr:col>16</xdr:col>
      <xdr:colOff>0</xdr:colOff>
      <xdr:row>39</xdr:row>
      <xdr:rowOff>0</xdr:rowOff>
    </xdr:to>
    <xdr:graphicFrame macro="">
      <xdr:nvGraphicFramePr>
        <xdr:cNvPr id="14" name="Chart 13">
          <a:extLst>
            <a:ext uri="{FF2B5EF4-FFF2-40B4-BE49-F238E27FC236}">
              <a16:creationId xmlns:a16="http://schemas.microsoft.com/office/drawing/2014/main" id="{21AFA02D-A442-48DF-B010-6F9401964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78</xdr:row>
      <xdr:rowOff>0</xdr:rowOff>
    </xdr:from>
    <xdr:to>
      <xdr:col>16</xdr:col>
      <xdr:colOff>0</xdr:colOff>
      <xdr:row>96</xdr:row>
      <xdr:rowOff>0</xdr:rowOff>
    </xdr:to>
    <xdr:graphicFrame macro="">
      <xdr:nvGraphicFramePr>
        <xdr:cNvPr id="16" name="Chart 15">
          <a:extLst>
            <a:ext uri="{FF2B5EF4-FFF2-40B4-BE49-F238E27FC236}">
              <a16:creationId xmlns:a16="http://schemas.microsoft.com/office/drawing/2014/main" id="{B8DB0285-4175-40F4-BEEA-7A55D772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40</xdr:row>
      <xdr:rowOff>0</xdr:rowOff>
    </xdr:from>
    <xdr:to>
      <xdr:col>16</xdr:col>
      <xdr:colOff>0</xdr:colOff>
      <xdr:row>58</xdr:row>
      <xdr:rowOff>0</xdr:rowOff>
    </xdr:to>
    <xdr:graphicFrame macro="">
      <xdr:nvGraphicFramePr>
        <xdr:cNvPr id="18" name="Chart 17">
          <a:extLst>
            <a:ext uri="{FF2B5EF4-FFF2-40B4-BE49-F238E27FC236}">
              <a16:creationId xmlns:a16="http://schemas.microsoft.com/office/drawing/2014/main" id="{F11E92D8-B7B2-4AA6-8705-BCDC71043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59</xdr:row>
      <xdr:rowOff>0</xdr:rowOff>
    </xdr:from>
    <xdr:to>
      <xdr:col>16</xdr:col>
      <xdr:colOff>0</xdr:colOff>
      <xdr:row>77</xdr:row>
      <xdr:rowOff>0</xdr:rowOff>
    </xdr:to>
    <xdr:graphicFrame macro="">
      <xdr:nvGraphicFramePr>
        <xdr:cNvPr id="20" name="Chart 19">
          <a:extLst>
            <a:ext uri="{FF2B5EF4-FFF2-40B4-BE49-F238E27FC236}">
              <a16:creationId xmlns:a16="http://schemas.microsoft.com/office/drawing/2014/main" id="{CEB8C8BC-3BB2-43D5-9099-366D069A6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20</xdr:row>
      <xdr:rowOff>304799</xdr:rowOff>
    </xdr:from>
    <xdr:to>
      <xdr:col>5</xdr:col>
      <xdr:colOff>0</xdr:colOff>
      <xdr:row>40</xdr:row>
      <xdr:rowOff>180974</xdr:rowOff>
    </xdr:to>
    <xdr:graphicFrame macro="">
      <xdr:nvGraphicFramePr>
        <xdr:cNvPr id="2" name="Chart 1">
          <a:extLst>
            <a:ext uri="{FF2B5EF4-FFF2-40B4-BE49-F238E27FC236}">
              <a16:creationId xmlns:a16="http://schemas.microsoft.com/office/drawing/2014/main" id="{211C7547-61D7-417F-B6DE-61510B3FE7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21</xdr:row>
      <xdr:rowOff>0</xdr:rowOff>
    </xdr:from>
    <xdr:to>
      <xdr:col>11</xdr:col>
      <xdr:colOff>0</xdr:colOff>
      <xdr:row>41</xdr:row>
      <xdr:rowOff>0</xdr:rowOff>
    </xdr:to>
    <xdr:graphicFrame macro="">
      <xdr:nvGraphicFramePr>
        <xdr:cNvPr id="3" name="Chart 2">
          <a:extLst>
            <a:ext uri="{FF2B5EF4-FFF2-40B4-BE49-F238E27FC236}">
              <a16:creationId xmlns:a16="http://schemas.microsoft.com/office/drawing/2014/main" id="{96427E2C-C994-4CC2-ADDA-E50B79D12B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41</xdr:row>
      <xdr:rowOff>0</xdr:rowOff>
    </xdr:from>
    <xdr:to>
      <xdr:col>5</xdr:col>
      <xdr:colOff>0</xdr:colOff>
      <xdr:row>59</xdr:row>
      <xdr:rowOff>0</xdr:rowOff>
    </xdr:to>
    <xdr:graphicFrame macro="">
      <xdr:nvGraphicFramePr>
        <xdr:cNvPr id="4" name="Chart 3">
          <a:extLst>
            <a:ext uri="{FF2B5EF4-FFF2-40B4-BE49-F238E27FC236}">
              <a16:creationId xmlns:a16="http://schemas.microsoft.com/office/drawing/2014/main" id="{A5C9551A-FDD7-4ECF-854F-F49EE1195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41</xdr:row>
      <xdr:rowOff>0</xdr:rowOff>
    </xdr:from>
    <xdr:to>
      <xdr:col>11</xdr:col>
      <xdr:colOff>0</xdr:colOff>
      <xdr:row>59</xdr:row>
      <xdr:rowOff>0</xdr:rowOff>
    </xdr:to>
    <xdr:graphicFrame macro="">
      <xdr:nvGraphicFramePr>
        <xdr:cNvPr id="5" name="Chart 4">
          <a:extLst>
            <a:ext uri="{FF2B5EF4-FFF2-40B4-BE49-F238E27FC236}">
              <a16:creationId xmlns:a16="http://schemas.microsoft.com/office/drawing/2014/main" id="{CC611DBB-601B-4E7E-B0D7-5EC76EFFB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97</xdr:row>
      <xdr:rowOff>0</xdr:rowOff>
    </xdr:from>
    <xdr:to>
      <xdr:col>5</xdr:col>
      <xdr:colOff>0</xdr:colOff>
      <xdr:row>115</xdr:row>
      <xdr:rowOff>0</xdr:rowOff>
    </xdr:to>
    <xdr:graphicFrame macro="">
      <xdr:nvGraphicFramePr>
        <xdr:cNvPr id="6" name="Chart 5">
          <a:extLst>
            <a:ext uri="{FF2B5EF4-FFF2-40B4-BE49-F238E27FC236}">
              <a16:creationId xmlns:a16="http://schemas.microsoft.com/office/drawing/2014/main" id="{7A293C18-CB4E-4EE1-AD88-0DF3FA349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97</xdr:row>
      <xdr:rowOff>0</xdr:rowOff>
    </xdr:from>
    <xdr:to>
      <xdr:col>11</xdr:col>
      <xdr:colOff>0</xdr:colOff>
      <xdr:row>115</xdr:row>
      <xdr:rowOff>0</xdr:rowOff>
    </xdr:to>
    <xdr:graphicFrame macro="">
      <xdr:nvGraphicFramePr>
        <xdr:cNvPr id="7" name="Chart 6">
          <a:extLst>
            <a:ext uri="{FF2B5EF4-FFF2-40B4-BE49-F238E27FC236}">
              <a16:creationId xmlns:a16="http://schemas.microsoft.com/office/drawing/2014/main" id="{953D68FE-2367-4DB1-A14B-93BDB04C7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xdr:colOff>
      <xdr:row>60</xdr:row>
      <xdr:rowOff>0</xdr:rowOff>
    </xdr:from>
    <xdr:to>
      <xdr:col>5</xdr:col>
      <xdr:colOff>1</xdr:colOff>
      <xdr:row>78</xdr:row>
      <xdr:rowOff>0</xdr:rowOff>
    </xdr:to>
    <xdr:graphicFrame macro="">
      <xdr:nvGraphicFramePr>
        <xdr:cNvPr id="8" name="Chart 7">
          <a:extLst>
            <a:ext uri="{FF2B5EF4-FFF2-40B4-BE49-F238E27FC236}">
              <a16:creationId xmlns:a16="http://schemas.microsoft.com/office/drawing/2014/main" id="{78774EBA-8787-4730-8EA0-74850113B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60</xdr:row>
      <xdr:rowOff>1</xdr:rowOff>
    </xdr:from>
    <xdr:to>
      <xdr:col>11</xdr:col>
      <xdr:colOff>0</xdr:colOff>
      <xdr:row>78</xdr:row>
      <xdr:rowOff>0</xdr:rowOff>
    </xdr:to>
    <xdr:graphicFrame macro="">
      <xdr:nvGraphicFramePr>
        <xdr:cNvPr id="9" name="Chart 8">
          <a:extLst>
            <a:ext uri="{FF2B5EF4-FFF2-40B4-BE49-F238E27FC236}">
              <a16:creationId xmlns:a16="http://schemas.microsoft.com/office/drawing/2014/main" id="{A2006945-7012-44A4-8F0E-1C61ACD93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78</xdr:row>
      <xdr:rowOff>0</xdr:rowOff>
    </xdr:from>
    <xdr:to>
      <xdr:col>5</xdr:col>
      <xdr:colOff>0</xdr:colOff>
      <xdr:row>96</xdr:row>
      <xdr:rowOff>0</xdr:rowOff>
    </xdr:to>
    <xdr:graphicFrame macro="">
      <xdr:nvGraphicFramePr>
        <xdr:cNvPr id="10" name="Chart 9">
          <a:extLst>
            <a:ext uri="{FF2B5EF4-FFF2-40B4-BE49-F238E27FC236}">
              <a16:creationId xmlns:a16="http://schemas.microsoft.com/office/drawing/2014/main" id="{2AA88438-DE47-4B70-B7A9-E63336B5A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78</xdr:row>
      <xdr:rowOff>0</xdr:rowOff>
    </xdr:from>
    <xdr:to>
      <xdr:col>11</xdr:col>
      <xdr:colOff>0</xdr:colOff>
      <xdr:row>96</xdr:row>
      <xdr:rowOff>0</xdr:rowOff>
    </xdr:to>
    <xdr:graphicFrame macro="">
      <xdr:nvGraphicFramePr>
        <xdr:cNvPr id="11" name="Chart 10">
          <a:extLst>
            <a:ext uri="{FF2B5EF4-FFF2-40B4-BE49-F238E27FC236}">
              <a16:creationId xmlns:a16="http://schemas.microsoft.com/office/drawing/2014/main" id="{DDD7FC44-6410-467E-96CE-DC8A0E94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73</xdr:row>
      <xdr:rowOff>0</xdr:rowOff>
    </xdr:from>
    <xdr:to>
      <xdr:col>17</xdr:col>
      <xdr:colOff>0</xdr:colOff>
      <xdr:row>88</xdr:row>
      <xdr:rowOff>63869</xdr:rowOff>
    </xdr:to>
    <xdr:sp macro="" textlink="">
      <xdr:nvSpPr>
        <xdr:cNvPr id="2" name="TextBox 1">
          <a:extLst>
            <a:ext uri="{FF2B5EF4-FFF2-40B4-BE49-F238E27FC236}">
              <a16:creationId xmlns:a16="http://schemas.microsoft.com/office/drawing/2014/main" id="{5040CBD2-0FB1-499E-A788-B89A43143781}"/>
            </a:ext>
          </a:extLst>
        </xdr:cNvPr>
        <xdr:cNvSpPr txBox="1"/>
      </xdr:nvSpPr>
      <xdr:spPr>
        <a:xfrm>
          <a:off x="0" y="11763375"/>
          <a:ext cx="11506200" cy="2921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*Methodology</a:t>
          </a:r>
          <a:r>
            <a:rPr lang="en-US" sz="1200" baseline="0"/>
            <a:t> of rebalancing:* </a:t>
          </a:r>
        </a:p>
        <a:p>
          <a:endParaRPr lang="en-US" sz="1200" baseline="0"/>
        </a:p>
        <a:p>
          <a:r>
            <a:rPr lang="en-US" sz="1200" baseline="0"/>
            <a:t>- We aim to match the weightage of each sector in the portfolio to their respective weight in index. </a:t>
          </a:r>
        </a:p>
        <a:p>
          <a:r>
            <a:rPr lang="en-US" sz="1200" baseline="0"/>
            <a:t>- In order to maintain the balance we need to sell and buy stocks every year. This is especially important for the sectors we are not actively looking at or have considerably low value invested in. By doing so we look be diversified and get compensated only for the systematic risk of the market. </a:t>
          </a:r>
        </a:p>
        <a:p>
          <a:endParaRPr lang="en-US" sz="1200" baseline="0"/>
        </a:p>
        <a:p>
          <a:r>
            <a:rPr lang="en-US" sz="1200" baseline="0"/>
            <a:t>Process Steps: </a:t>
          </a:r>
        </a:p>
        <a:p>
          <a:endParaRPr lang="en-US" sz="1200" baseline="0"/>
        </a:p>
        <a:p>
          <a:r>
            <a:rPr lang="en-US" sz="1200" baseline="0"/>
            <a:t>1. Check the current weight of the sector including the ETF &amp; Identify the delta w.r.t the weight of the sector in Index</a:t>
          </a:r>
        </a:p>
        <a:p>
          <a:r>
            <a:rPr lang="en-US" sz="1200" baseline="0"/>
            <a:t>2. Look at the adjustment column and see the value that needs to sold or bought </a:t>
          </a:r>
        </a:p>
        <a:p>
          <a:r>
            <a:rPr lang="en-US" sz="1200" baseline="0"/>
            <a:t>3. Sector managers should let the management know the value to be invested based on the investment thesis of a stock pitch by their team members.</a:t>
          </a:r>
        </a:p>
        <a:p>
          <a:r>
            <a:rPr lang="en-US" sz="1200" baseline="0"/>
            <a:t>4. Senior Management should look the overall composition after weighing in the sector manager's recommendation w.r.t the value to be invested. </a:t>
          </a:r>
        </a:p>
        <a:p>
          <a:r>
            <a:rPr lang="en-US" sz="1200" baseline="0"/>
            <a:t>5. After a unanimous decision a purchase order must be placed by intimating Prof. Scott </a:t>
          </a:r>
        </a:p>
      </xdr:txBody>
    </xdr:sp>
    <xdr:clientData/>
  </xdr:twoCellAnchor>
  <xdr:twoCellAnchor>
    <xdr:from>
      <xdr:col>0</xdr:col>
      <xdr:colOff>0</xdr:colOff>
      <xdr:row>89</xdr:row>
      <xdr:rowOff>0</xdr:rowOff>
    </xdr:from>
    <xdr:to>
      <xdr:col>17</xdr:col>
      <xdr:colOff>0</xdr:colOff>
      <xdr:row>97</xdr:row>
      <xdr:rowOff>19050</xdr:rowOff>
    </xdr:to>
    <xdr:sp macro="" textlink="">
      <xdr:nvSpPr>
        <xdr:cNvPr id="3" name="TextBox 2">
          <a:extLst>
            <a:ext uri="{FF2B5EF4-FFF2-40B4-BE49-F238E27FC236}">
              <a16:creationId xmlns:a16="http://schemas.microsoft.com/office/drawing/2014/main" id="{6EC7F0C5-0498-471D-90ED-CBCE557813FC}"/>
            </a:ext>
          </a:extLst>
        </xdr:cNvPr>
        <xdr:cNvSpPr txBox="1"/>
      </xdr:nvSpPr>
      <xdr:spPr>
        <a:xfrm>
          <a:off x="0" y="14811375"/>
          <a:ext cx="11525250" cy="1543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 order to optimize returns as an actively managed fund, we must maintain an active investment strategy in the market. This translates to maintaining an ETF allocation of 5%-7% of the portfolio NAV and cash holdings not exceeding 10% of the portfolio NAV. We therefore have the following action plan:</a:t>
          </a:r>
          <a:endParaRPr lang="en-US" sz="1200" baseline="0"/>
        </a:p>
        <a:p>
          <a:endParaRPr lang="en-US" sz="1200" baseline="0"/>
        </a:p>
        <a:p>
          <a:r>
            <a:rPr lang="en-US" sz="1200" baseline="0"/>
            <a:t>1. Cash not exceeding 10% of NAV</a:t>
          </a:r>
        </a:p>
        <a:p>
          <a:r>
            <a:rPr lang="en-US" sz="1200" baseline="0"/>
            <a:t>2. ETF not exceeding 5% - 7% of NAV</a:t>
          </a:r>
        </a:p>
        <a:p>
          <a:r>
            <a:rPr lang="en-US" sz="1200" baseline="0"/>
            <a:t>3. Sector Weightage should be similar to the Russel 3000 Index</a:t>
          </a:r>
        </a:p>
        <a:p>
          <a:r>
            <a:rPr lang="en-US" sz="1200" baseline="0"/>
            <a:t>4. The deviation or gap between the index weightage and portfolio weightage of any sector can be 5% -10% </a:t>
          </a:r>
        </a:p>
        <a:p>
          <a:endParaRPr lang="en-US" sz="1100" baseline="0"/>
        </a:p>
      </xdr:txBody>
    </xdr:sp>
    <xdr:clientData/>
  </xdr:twoCellAnchor>
  <xdr:twoCellAnchor>
    <xdr:from>
      <xdr:col>0</xdr:col>
      <xdr:colOff>142876</xdr:colOff>
      <xdr:row>5</xdr:row>
      <xdr:rowOff>133349</xdr:rowOff>
    </xdr:from>
    <xdr:to>
      <xdr:col>8</xdr:col>
      <xdr:colOff>339955</xdr:colOff>
      <xdr:row>22</xdr:row>
      <xdr:rowOff>0</xdr:rowOff>
    </xdr:to>
    <xdr:graphicFrame macro="">
      <xdr:nvGraphicFramePr>
        <xdr:cNvPr id="4" name="Chart 3">
          <a:extLst>
            <a:ext uri="{FF2B5EF4-FFF2-40B4-BE49-F238E27FC236}">
              <a16:creationId xmlns:a16="http://schemas.microsoft.com/office/drawing/2014/main" id="{B5762A8E-DC94-4FFB-B2AE-811B8DCEC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364672</xdr:colOff>
      <xdr:row>7</xdr:row>
      <xdr:rowOff>14968</xdr:rowOff>
    </xdr:from>
    <xdr:to>
      <xdr:col>16</xdr:col>
      <xdr:colOff>240847</xdr:colOff>
      <xdr:row>20</xdr:row>
      <xdr:rowOff>5443</xdr:rowOff>
    </xdr:to>
    <xdr:graphicFrame macro="">
      <xdr:nvGraphicFramePr>
        <xdr:cNvPr id="5" name="Chart 4">
          <a:extLst>
            <a:ext uri="{FF2B5EF4-FFF2-40B4-BE49-F238E27FC236}">
              <a16:creationId xmlns:a16="http://schemas.microsoft.com/office/drawing/2014/main" id="{84F2B255-5FF8-4378-A2EC-869FFE5C4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606455</xdr:colOff>
      <xdr:row>23</xdr:row>
      <xdr:rowOff>12672</xdr:rowOff>
    </xdr:from>
    <xdr:to>
      <xdr:col>3</xdr:col>
      <xdr:colOff>295274</xdr:colOff>
      <xdr:row>25</xdr:row>
      <xdr:rowOff>3</xdr:rowOff>
    </xdr:to>
    <xdr:sp macro="" textlink="">
      <xdr:nvSpPr>
        <xdr:cNvPr id="6" name="Arrow: Right 5">
          <a:extLst>
            <a:ext uri="{FF2B5EF4-FFF2-40B4-BE49-F238E27FC236}">
              <a16:creationId xmlns:a16="http://schemas.microsoft.com/office/drawing/2014/main" id="{E2D29FA7-3112-4347-8540-C6F6B5862537}"/>
            </a:ext>
          </a:extLst>
        </xdr:cNvPr>
        <xdr:cNvSpPr/>
      </xdr:nvSpPr>
      <xdr:spPr>
        <a:xfrm rot="5400000">
          <a:off x="1790699" y="5505453"/>
          <a:ext cx="368331" cy="298419"/>
        </a:xfrm>
        <a:prstGeom prst="rightArrow">
          <a:avLst/>
        </a:prstGeom>
        <a:solidFill>
          <a:srgbClr val="FFC000"/>
        </a:solid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200025</xdr:colOff>
      <xdr:row>27</xdr:row>
      <xdr:rowOff>180976</xdr:rowOff>
    </xdr:from>
    <xdr:to>
      <xdr:col>8</xdr:col>
      <xdr:colOff>397104</xdr:colOff>
      <xdr:row>45</xdr:row>
      <xdr:rowOff>0</xdr:rowOff>
    </xdr:to>
    <xdr:graphicFrame macro="">
      <xdr:nvGraphicFramePr>
        <xdr:cNvPr id="13" name="Chart 7">
          <a:extLst>
            <a:ext uri="{FF2B5EF4-FFF2-40B4-BE49-F238E27FC236}">
              <a16:creationId xmlns:a16="http://schemas.microsoft.com/office/drawing/2014/main" id="{9D6EA46A-EF00-46F0-ABEB-D7E5D1500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23</xdr:row>
      <xdr:rowOff>9525</xdr:rowOff>
    </xdr:from>
    <xdr:to>
      <xdr:col>5</xdr:col>
      <xdr:colOff>336519</xdr:colOff>
      <xdr:row>24</xdr:row>
      <xdr:rowOff>187356</xdr:rowOff>
    </xdr:to>
    <xdr:sp macro="" textlink="">
      <xdr:nvSpPr>
        <xdr:cNvPr id="9" name="Arrow: Right 8">
          <a:extLst>
            <a:ext uri="{FF2B5EF4-FFF2-40B4-BE49-F238E27FC236}">
              <a16:creationId xmlns:a16="http://schemas.microsoft.com/office/drawing/2014/main" id="{7E2395C5-9C32-4162-86AB-776957F48CC6}"/>
            </a:ext>
          </a:extLst>
        </xdr:cNvPr>
        <xdr:cNvSpPr/>
      </xdr:nvSpPr>
      <xdr:spPr>
        <a:xfrm rot="5400000">
          <a:off x="3051144" y="5502306"/>
          <a:ext cx="368331" cy="298419"/>
        </a:xfrm>
        <a:prstGeom prst="rightArrow">
          <a:avLst/>
        </a:prstGeom>
        <a:solidFill>
          <a:srgbClr val="FFC000"/>
        </a:solid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19050</xdr:colOff>
      <xdr:row>23</xdr:row>
      <xdr:rowOff>9525</xdr:rowOff>
    </xdr:from>
    <xdr:to>
      <xdr:col>1</xdr:col>
      <xdr:colOff>317469</xdr:colOff>
      <xdr:row>24</xdr:row>
      <xdr:rowOff>187356</xdr:rowOff>
    </xdr:to>
    <xdr:sp macro="" textlink="">
      <xdr:nvSpPr>
        <xdr:cNvPr id="10" name="Arrow: Right 9">
          <a:extLst>
            <a:ext uri="{FF2B5EF4-FFF2-40B4-BE49-F238E27FC236}">
              <a16:creationId xmlns:a16="http://schemas.microsoft.com/office/drawing/2014/main" id="{A2CCEA58-7A0B-40D5-8035-5711A48B17F0}"/>
            </a:ext>
          </a:extLst>
        </xdr:cNvPr>
        <xdr:cNvSpPr/>
      </xdr:nvSpPr>
      <xdr:spPr>
        <a:xfrm rot="5400000">
          <a:off x="593694" y="5502306"/>
          <a:ext cx="368331" cy="298419"/>
        </a:xfrm>
        <a:prstGeom prst="rightArrow">
          <a:avLst/>
        </a:prstGeom>
        <a:solidFill>
          <a:srgbClr val="FFC000"/>
        </a:solidFill>
        <a:ln w="190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326572</xdr:colOff>
      <xdr:row>29</xdr:row>
      <xdr:rowOff>110218</xdr:rowOff>
    </xdr:from>
    <xdr:to>
      <xdr:col>16</xdr:col>
      <xdr:colOff>202747</xdr:colOff>
      <xdr:row>42</xdr:row>
      <xdr:rowOff>100693</xdr:rowOff>
    </xdr:to>
    <xdr:graphicFrame macro="">
      <xdr:nvGraphicFramePr>
        <xdr:cNvPr id="12" name="Chart 10">
          <a:extLst>
            <a:ext uri="{FF2B5EF4-FFF2-40B4-BE49-F238E27FC236}">
              <a16:creationId xmlns:a16="http://schemas.microsoft.com/office/drawing/2014/main" id="{C5020C32-4156-4C2A-B3BD-E6F427344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568355</xdr:colOff>
      <xdr:row>46</xdr:row>
      <xdr:rowOff>22197</xdr:rowOff>
    </xdr:from>
    <xdr:to>
      <xdr:col>3</xdr:col>
      <xdr:colOff>257174</xdr:colOff>
      <xdr:row>48</xdr:row>
      <xdr:rowOff>0</xdr:rowOff>
    </xdr:to>
    <xdr:sp macro="" textlink="">
      <xdr:nvSpPr>
        <xdr:cNvPr id="14" name="Arrow: Right 13">
          <a:extLst>
            <a:ext uri="{FF2B5EF4-FFF2-40B4-BE49-F238E27FC236}">
              <a16:creationId xmlns:a16="http://schemas.microsoft.com/office/drawing/2014/main" id="{5B31395C-311A-4A6F-AB43-19F36A67F7BA}"/>
            </a:ext>
          </a:extLst>
        </xdr:cNvPr>
        <xdr:cNvSpPr/>
      </xdr:nvSpPr>
      <xdr:spPr>
        <a:xfrm rot="5400000">
          <a:off x="1752599" y="10887078"/>
          <a:ext cx="368331" cy="298419"/>
        </a:xfrm>
        <a:prstGeom prst="rightArrow">
          <a:avLst/>
        </a:prstGeom>
        <a:solidFill>
          <a:schemeClr val="accent5">
            <a:lumMod val="50000"/>
          </a:schemeClr>
        </a:solidFill>
        <a:ln w="19050">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46</xdr:row>
      <xdr:rowOff>19050</xdr:rowOff>
    </xdr:from>
    <xdr:to>
      <xdr:col>5</xdr:col>
      <xdr:colOff>298419</xdr:colOff>
      <xdr:row>48</xdr:row>
      <xdr:rowOff>0</xdr:rowOff>
    </xdr:to>
    <xdr:sp macro="" textlink="">
      <xdr:nvSpPr>
        <xdr:cNvPr id="15" name="Arrow: Right 14">
          <a:extLst>
            <a:ext uri="{FF2B5EF4-FFF2-40B4-BE49-F238E27FC236}">
              <a16:creationId xmlns:a16="http://schemas.microsoft.com/office/drawing/2014/main" id="{3938ABEB-8E93-481B-BE75-B51CDEB0D26A}"/>
            </a:ext>
          </a:extLst>
        </xdr:cNvPr>
        <xdr:cNvSpPr/>
      </xdr:nvSpPr>
      <xdr:spPr>
        <a:xfrm rot="5400000">
          <a:off x="3013044" y="10883931"/>
          <a:ext cx="368331" cy="298419"/>
        </a:xfrm>
        <a:prstGeom prst="rightArrow">
          <a:avLst/>
        </a:prstGeom>
        <a:solidFill>
          <a:schemeClr val="accent5">
            <a:lumMod val="50000"/>
          </a:schemeClr>
        </a:solidFill>
        <a:ln w="19050">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590550</xdr:colOff>
      <xdr:row>46</xdr:row>
      <xdr:rowOff>19050</xdr:rowOff>
    </xdr:from>
    <xdr:to>
      <xdr:col>1</xdr:col>
      <xdr:colOff>279369</xdr:colOff>
      <xdr:row>48</xdr:row>
      <xdr:rowOff>0</xdr:rowOff>
    </xdr:to>
    <xdr:sp macro="" textlink="">
      <xdr:nvSpPr>
        <xdr:cNvPr id="16" name="Arrow: Right 15">
          <a:extLst>
            <a:ext uri="{FF2B5EF4-FFF2-40B4-BE49-F238E27FC236}">
              <a16:creationId xmlns:a16="http://schemas.microsoft.com/office/drawing/2014/main" id="{1FFB8C10-2A56-4D75-9B2C-A6AD95EF1617}"/>
            </a:ext>
          </a:extLst>
        </xdr:cNvPr>
        <xdr:cNvSpPr/>
      </xdr:nvSpPr>
      <xdr:spPr>
        <a:xfrm rot="5400000">
          <a:off x="555594" y="10883931"/>
          <a:ext cx="368331" cy="298419"/>
        </a:xfrm>
        <a:prstGeom prst="rightArrow">
          <a:avLst/>
        </a:prstGeom>
        <a:solidFill>
          <a:schemeClr val="accent5">
            <a:lumMod val="50000"/>
          </a:schemeClr>
        </a:solidFill>
        <a:ln w="19050">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198120</xdr:colOff>
      <xdr:row>50</xdr:row>
      <xdr:rowOff>121921</xdr:rowOff>
    </xdr:from>
    <xdr:to>
      <xdr:col>8</xdr:col>
      <xdr:colOff>400914</xdr:colOff>
      <xdr:row>68</xdr:row>
      <xdr:rowOff>74134</xdr:rowOff>
    </xdr:to>
    <xdr:graphicFrame macro="">
      <xdr:nvGraphicFramePr>
        <xdr:cNvPr id="18" name="Chart 7">
          <a:extLst>
            <a:ext uri="{FF2B5EF4-FFF2-40B4-BE49-F238E27FC236}">
              <a16:creationId xmlns:a16="http://schemas.microsoft.com/office/drawing/2014/main" id="{DC3BDB89-59B9-453F-8AB7-EAB5BCCA3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326572</xdr:colOff>
      <xdr:row>52</xdr:row>
      <xdr:rowOff>53068</xdr:rowOff>
    </xdr:from>
    <xdr:to>
      <xdr:col>16</xdr:col>
      <xdr:colOff>202747</xdr:colOff>
      <xdr:row>65</xdr:row>
      <xdr:rowOff>43543</xdr:rowOff>
    </xdr:to>
    <xdr:graphicFrame macro="">
      <xdr:nvGraphicFramePr>
        <xdr:cNvPr id="20" name="Chart 10">
          <a:extLst>
            <a:ext uri="{FF2B5EF4-FFF2-40B4-BE49-F238E27FC236}">
              <a16:creationId xmlns:a16="http://schemas.microsoft.com/office/drawing/2014/main" id="{1D15F0DB-DB36-43D9-8E70-D0DC5476E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226508</xdr:colOff>
      <xdr:row>24</xdr:row>
      <xdr:rowOff>181208</xdr:rowOff>
    </xdr:from>
    <xdr:to>
      <xdr:col>11</xdr:col>
      <xdr:colOff>627256</xdr:colOff>
      <xdr:row>30</xdr:row>
      <xdr:rowOff>127774</xdr:rowOff>
    </xdr:to>
    <xdr:sp macro="" textlink="">
      <xdr:nvSpPr>
        <xdr:cNvPr id="369" name="TextBox 1">
          <a:extLst>
            <a:ext uri="{FF2B5EF4-FFF2-40B4-BE49-F238E27FC236}">
              <a16:creationId xmlns:a16="http://schemas.microsoft.com/office/drawing/2014/main" id="{01E7F3D3-1F35-9B3E-3A8B-1B747D468452}"/>
            </a:ext>
          </a:extLst>
        </xdr:cNvPr>
        <xdr:cNvSpPr txBox="1"/>
      </xdr:nvSpPr>
      <xdr:spPr>
        <a:xfrm>
          <a:off x="11830746" y="4990171"/>
          <a:ext cx="3560260" cy="11081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The</a:t>
          </a:r>
          <a:r>
            <a:rPr lang="en-US" sz="1100" baseline="0"/>
            <a:t> table gives a base guideline for value that can be invested. </a:t>
          </a:r>
        </a:p>
        <a:p>
          <a:r>
            <a:rPr lang="en-US" sz="1100" baseline="0"/>
            <a:t>- The ranges provides flexibility for the managers, Risk Officer and the Chief of Research to make a decision after a Buy Vote has been given for a Stock. </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16</xdr:row>
      <xdr:rowOff>78440</xdr:rowOff>
    </xdr:from>
    <xdr:to>
      <xdr:col>13</xdr:col>
      <xdr:colOff>1004047</xdr:colOff>
      <xdr:row>33</xdr:row>
      <xdr:rowOff>171897</xdr:rowOff>
    </xdr:to>
    <mc:AlternateContent xmlns:mc="http://schemas.openxmlformats.org/markup-compatibility/2006">
      <mc:Choice xmlns="" xmlns:cx4="http://schemas.microsoft.com/office/drawing/2016/5/10/chartex" Requires="cx4">
        <xdr:graphicFrame macro="">
          <xdr:nvGraphicFramePr>
            <xdr:cNvPr id="137" name="Chart 1">
              <a:extLst>
                <a:ext uri="{FF2B5EF4-FFF2-40B4-BE49-F238E27FC236}">
                  <a16:creationId xmlns:a16="http://schemas.microsoft.com/office/drawing/2014/main" id="{77A69653-683F-4982-AEF2-6B493539C1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
              <a:extLst>
                <a:ext uri="{FF2B5EF4-FFF2-40B4-BE49-F238E27FC236}">
                  <a16:creationId xmlns:a16="http://schemas.microsoft.com/office/drawing/2014/main" id="{00000000-0008-0000-0F00-000002000000}"/>
                </a:ext>
              </a:extLst>
            </xdr:cNvPr>
            <xdr:cNvSpPr>
              <a:spLocks noTextEdit="1"/>
            </xdr:cNvSpPr>
          </xdr:nvSpPr>
          <xdr:spPr>
            <a:xfrm>
              <a:off x="0" y="3964640"/>
              <a:ext cx="22594047" cy="33319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xdr:row>
      <xdr:rowOff>114538</xdr:rowOff>
    </xdr:from>
    <xdr:to>
      <xdr:col>12</xdr:col>
      <xdr:colOff>1214437</xdr:colOff>
      <xdr:row>15</xdr:row>
      <xdr:rowOff>196691</xdr:rowOff>
    </xdr:to>
    <xdr:graphicFrame macro="">
      <xdr:nvGraphicFramePr>
        <xdr:cNvPr id="139" name="Chart 2">
          <a:extLst>
            <a:ext uri="{FF2B5EF4-FFF2-40B4-BE49-F238E27FC236}">
              <a16:creationId xmlns:a16="http://schemas.microsoft.com/office/drawing/2014/main" id="{83B474AF-9BD9-2E23-9716-074C7C738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0</xdr:row>
      <xdr:rowOff>28575</xdr:rowOff>
    </xdr:from>
    <xdr:to>
      <xdr:col>10</xdr:col>
      <xdr:colOff>9525</xdr:colOff>
      <xdr:row>15</xdr:row>
      <xdr:rowOff>180975</xdr:rowOff>
    </xdr:to>
    <xdr:graphicFrame macro="">
      <xdr:nvGraphicFramePr>
        <xdr:cNvPr id="2" name="Chart 1">
          <a:extLst>
            <a:ext uri="{FF2B5EF4-FFF2-40B4-BE49-F238E27FC236}">
              <a16:creationId xmlns:a16="http://schemas.microsoft.com/office/drawing/2014/main" id="{45D20D79-344B-4BA0-85C2-3E433F89E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xdr:col>
      <xdr:colOff>371475</xdr:colOff>
      <xdr:row>23</xdr:row>
      <xdr:rowOff>57150</xdr:rowOff>
    </xdr:from>
    <xdr:ext cx="184731" cy="264560"/>
    <xdr:sp macro="" textlink="">
      <xdr:nvSpPr>
        <xdr:cNvPr id="3" name="TextBox 2">
          <a:extLst>
            <a:ext uri="{FF2B5EF4-FFF2-40B4-BE49-F238E27FC236}">
              <a16:creationId xmlns:a16="http://schemas.microsoft.com/office/drawing/2014/main" id="{490E3871-E09B-4FC2-B001-60849942E872}"/>
            </a:ext>
          </a:extLst>
        </xdr:cNvPr>
        <xdr:cNvSpPr txBox="1"/>
      </xdr:nvSpPr>
      <xdr:spPr>
        <a:xfrm>
          <a:off x="1590675" y="44462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0</xdr:col>
      <xdr:colOff>0</xdr:colOff>
      <xdr:row>19</xdr:row>
      <xdr:rowOff>342901</xdr:rowOff>
    </xdr:from>
    <xdr:to>
      <xdr:col>10</xdr:col>
      <xdr:colOff>1632</xdr:colOff>
      <xdr:row>27</xdr:row>
      <xdr:rowOff>152400</xdr:rowOff>
    </xdr:to>
    <xdr:pic>
      <xdr:nvPicPr>
        <xdr:cNvPr id="4" name="Picture 3">
          <a:extLst>
            <a:ext uri="{FF2B5EF4-FFF2-40B4-BE49-F238E27FC236}">
              <a16:creationId xmlns:a16="http://schemas.microsoft.com/office/drawing/2014/main" id="{EC701428-190D-4354-BF63-FAE4204CFFDC}"/>
            </a:ext>
            <a:ext uri="{147F2762-F138-4A5C-976F-8EAC2B608ADB}">
              <a16:predDERef xmlns:a16="http://schemas.microsoft.com/office/drawing/2014/main" pred="{490E3871-E09B-4FC2-B001-60849942E87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781426"/>
          <a:ext cx="5792832" cy="1438274"/>
        </a:xfrm>
        <a:prstGeom prst="rect">
          <a:avLst/>
        </a:prstGeom>
      </xdr:spPr>
    </xdr:pic>
    <xdr:clientData/>
  </xdr:twoCellAnchor>
  <xdr:twoCellAnchor>
    <xdr:from>
      <xdr:col>0</xdr:col>
      <xdr:colOff>0</xdr:colOff>
      <xdr:row>30</xdr:row>
      <xdr:rowOff>190499</xdr:rowOff>
    </xdr:from>
    <xdr:to>
      <xdr:col>10</xdr:col>
      <xdr:colOff>0</xdr:colOff>
      <xdr:row>47</xdr:row>
      <xdr:rowOff>9524</xdr:rowOff>
    </xdr:to>
    <xdr:graphicFrame macro="">
      <xdr:nvGraphicFramePr>
        <xdr:cNvPr id="5" name="Chart 4">
          <a:extLst>
            <a:ext uri="{FF2B5EF4-FFF2-40B4-BE49-F238E27FC236}">
              <a16:creationId xmlns:a16="http://schemas.microsoft.com/office/drawing/2014/main" id="{DA5B287D-DDEF-4B15-A754-D6584660F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17</xdr:col>
      <xdr:colOff>84667</xdr:colOff>
      <xdr:row>3</xdr:row>
      <xdr:rowOff>0</xdr:rowOff>
    </xdr:from>
    <xdr:to>
      <xdr:col>18</xdr:col>
      <xdr:colOff>499533</xdr:colOff>
      <xdr:row>15</xdr:row>
      <xdr:rowOff>42332</xdr:rowOff>
    </xdr:to>
    <xdr:sp macro="" textlink="">
      <xdr:nvSpPr>
        <xdr:cNvPr id="2" name="Rectangle 1">
          <a:extLst>
            <a:ext uri="{FF2B5EF4-FFF2-40B4-BE49-F238E27FC236}">
              <a16:creationId xmlns:a16="http://schemas.microsoft.com/office/drawing/2014/main" id="{2711BA51-6B77-4A13-B9AE-9B33CE6EEF68}"/>
            </a:ext>
          </a:extLst>
        </xdr:cNvPr>
        <xdr:cNvSpPr/>
      </xdr:nvSpPr>
      <xdr:spPr>
        <a:xfrm>
          <a:off x="14359467" y="795867"/>
          <a:ext cx="1024466" cy="2277532"/>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1" u="sng"/>
            <a:t>DO NOT EDIT</a:t>
          </a:r>
        </a:p>
        <a:p>
          <a:pPr algn="ctr"/>
          <a:endParaRPr lang="en-US" sz="1100" b="1" i="1"/>
        </a:p>
        <a:p>
          <a:pPr algn="ctr"/>
          <a:r>
            <a:rPr lang="en-US" sz="1100" b="1" i="1"/>
            <a:t>This</a:t>
          </a:r>
          <a:r>
            <a:rPr lang="en-US" sz="1100" b="1" i="1" baseline="0"/>
            <a:t> tab generates a portfolio holdings graphic.</a:t>
          </a:r>
          <a:endParaRPr lang="en-US" sz="1100" b="1" i="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northeastern-my.sharepoint.com/personal/sudhan_m_northeastern_edu/Documents/360%20Huntington%20Portfolio%20Dashboard%20-%20Manish.xlsx" TargetMode="External"/><Relationship Id="rId1" Type="http://schemas.openxmlformats.org/officeDocument/2006/relationships/externalLinkPath" Target="https://northeastern-my.sharepoint.com/personal/sudhan_m_northeastern_edu/Documents/360%20Huntington%20Portfolio%20Dashboard%20-%20Manis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WorgZ7iJlUq3zmdebhDrUi2utVgj7xNNsVcEE-vQAHbLELmcMBnyTJ5NZ085ZyOU" itemId="01ESKIYPGDX6XMYWEHUNGK6JEB42YVVR7U">
      <xxl21:absoluteUrl r:id="rId2"/>
    </xxl21:alternateUrls>
    <sheetNames>
      <sheetName val="Mapping"/>
      <sheetName val="Summary Dashboard"/>
      <sheetName val="Backend For Dashboard"/>
      <sheetName val="Sectorwise Breakdown"/>
      <sheetName val="Rebalancing Breakdown"/>
      <sheetName val="Live Portfolio"/>
      <sheetName val="Returns"/>
      <sheetName val="PB_CACHE"/>
      <sheetName val="Old Positions"/>
      <sheetName val="Portfolio"/>
      <sheetName val="Summary"/>
      <sheetName val="SM Dashboard"/>
      <sheetName val="ChartPack"/>
      <sheetName val="Watchlist"/>
      <sheetName val="NAVTracking"/>
      <sheetName val="Matrix Library"/>
      <sheetName val="Reconciliation"/>
      <sheetName val="ESG"/>
      <sheetName val="ThinkCell"/>
      <sheetName val="CACHE_CHARTS_JS"/>
      <sheetName val="PB_CACHE_JS"/>
    </sheetNames>
    <sheetDataSet>
      <sheetData sheetId="0"/>
      <sheetData sheetId="1"/>
      <sheetData sheetId="2"/>
      <sheetData sheetId="3"/>
      <sheetData sheetId="4">
        <row r="95">
          <cell r="D95" t="str">
            <v>Weightage %</v>
          </cell>
        </row>
        <row r="96">
          <cell r="A96" t="str">
            <v>Stock</v>
          </cell>
          <cell r="D96">
            <v>0.64914383305890178</v>
          </cell>
        </row>
        <row r="97">
          <cell r="A97" t="str">
            <v>ETF</v>
          </cell>
          <cell r="D97">
            <v>0.19861183237576058</v>
          </cell>
        </row>
        <row r="98">
          <cell r="A98" t="str">
            <v>Cash</v>
          </cell>
          <cell r="D98">
            <v>0.15224433456533776</v>
          </cell>
        </row>
      </sheetData>
      <sheetData sheetId="5"/>
      <sheetData sheetId="6"/>
      <sheetData sheetId="7"/>
      <sheetData sheetId="8"/>
      <sheetData sheetId="9">
        <row r="6">
          <cell r="A6" t="str">
            <v>CASH</v>
          </cell>
          <cell r="C6" t="str">
            <v>Cash Reserves</v>
          </cell>
        </row>
        <row r="7">
          <cell r="A7" t="str">
            <v>VTHR</v>
          </cell>
          <cell r="C7" t="str">
            <v>Vanguard Rus 3000 Id;Etf</v>
          </cell>
        </row>
        <row r="8">
          <cell r="A8" t="str">
            <v>VAW</v>
          </cell>
          <cell r="C8" t="str">
            <v>Vanguard Mtrls Idx;Etf</v>
          </cell>
        </row>
        <row r="9">
          <cell r="A9" t="str">
            <v>VCR</v>
          </cell>
          <cell r="C9" t="str">
            <v>Vanguard Cnsmr Dis;Etf</v>
          </cell>
        </row>
        <row r="10">
          <cell r="A10" t="str">
            <v>VDE</v>
          </cell>
          <cell r="C10" t="str">
            <v>Vanguard Energy Idx;Etf</v>
          </cell>
        </row>
        <row r="11">
          <cell r="A11" t="str">
            <v>VFH</v>
          </cell>
          <cell r="C11" t="str">
            <v>Vanguard Finl Indx;Etf</v>
          </cell>
        </row>
        <row r="12">
          <cell r="A12" t="str">
            <v>VIS</v>
          </cell>
          <cell r="C12" t="str">
            <v>Vanguard Indus Idx;Etf</v>
          </cell>
        </row>
        <row r="13">
          <cell r="A13" t="str">
            <v>VNQ</v>
          </cell>
          <cell r="C13" t="str">
            <v>Vanguard Re Idx;Etf</v>
          </cell>
        </row>
        <row r="14">
          <cell r="A14" t="str">
            <v>VGT</v>
          </cell>
          <cell r="C14" t="str">
            <v>Vanguard Infotch Idx;Etf</v>
          </cell>
        </row>
        <row r="15">
          <cell r="A15" t="str">
            <v>VDC</v>
          </cell>
          <cell r="C15" t="str">
            <v>Vanguard Cnsmr Stp;Etf</v>
          </cell>
        </row>
        <row r="16">
          <cell r="A16" t="str">
            <v>VHT</v>
          </cell>
          <cell r="C16" t="str">
            <v>Vanguard Hlth Cr Idx;Etf</v>
          </cell>
        </row>
        <row r="17">
          <cell r="A17" t="str">
            <v>VPU</v>
          </cell>
          <cell r="C17" t="str">
            <v>Vanguard Util Indx;Etf</v>
          </cell>
        </row>
        <row r="18">
          <cell r="A18" t="str">
            <v>ACLS</v>
          </cell>
          <cell r="C18" t="str">
            <v>Axcelis Technologies, Inc.</v>
          </cell>
        </row>
        <row r="19">
          <cell r="A19" t="str">
            <v>CMCSA</v>
          </cell>
          <cell r="C19" t="str">
            <v>Comcast Corporation</v>
          </cell>
        </row>
        <row r="20">
          <cell r="A20" t="str">
            <v>CSCO</v>
          </cell>
          <cell r="C20" t="str">
            <v>Cisco Systems, Inc.</v>
          </cell>
        </row>
        <row r="21">
          <cell r="A21" t="str">
            <v>CRM</v>
          </cell>
          <cell r="C21" t="str">
            <v>Salesforce, Inc.</v>
          </cell>
        </row>
        <row r="22">
          <cell r="A22" t="str">
            <v>CVS</v>
          </cell>
          <cell r="C22" t="str">
            <v>Cvs Health Corporation</v>
          </cell>
        </row>
        <row r="23">
          <cell r="A23" t="str">
            <v>DUK</v>
          </cell>
          <cell r="C23" t="str">
            <v>Duke Energy Corporation</v>
          </cell>
        </row>
        <row r="24">
          <cell r="A24" t="str">
            <v>HON</v>
          </cell>
          <cell r="C24" t="str">
            <v>Honeywell International Incorporation</v>
          </cell>
        </row>
        <row r="25">
          <cell r="A25" t="str">
            <v>JCI</v>
          </cell>
          <cell r="C25" t="str">
            <v>Johnson Controls International Plc</v>
          </cell>
        </row>
        <row r="26">
          <cell r="A26" t="str">
            <v>KEYS</v>
          </cell>
          <cell r="C26" t="str">
            <v>Keysight Technologies, Inc.</v>
          </cell>
        </row>
        <row r="27">
          <cell r="A27" t="str">
            <v>KMI</v>
          </cell>
          <cell r="C27" t="str">
            <v>Kinder Morgan, Inc.</v>
          </cell>
        </row>
        <row r="28">
          <cell r="A28" t="str">
            <v>LMT</v>
          </cell>
          <cell r="C28" t="str">
            <v>Lockheed Martin Corporation</v>
          </cell>
        </row>
        <row r="29">
          <cell r="A29" t="str">
            <v>MP</v>
          </cell>
          <cell r="C29" t="str">
            <v>Mp Materials Corp</v>
          </cell>
        </row>
        <row r="30">
          <cell r="A30" t="str">
            <v>MSFT</v>
          </cell>
          <cell r="C30" t="str">
            <v>Microsoft Corporation</v>
          </cell>
        </row>
        <row r="31">
          <cell r="A31" t="str">
            <v>NEM</v>
          </cell>
          <cell r="C31" t="str">
            <v>Newmont Corporation</v>
          </cell>
        </row>
        <row r="32">
          <cell r="A32" t="str">
            <v>PM</v>
          </cell>
          <cell r="C32" t="str">
            <v>Philip Morris International Inc.</v>
          </cell>
        </row>
        <row r="33">
          <cell r="A33" t="str">
            <v>SAN</v>
          </cell>
          <cell r="C33" t="str">
            <v>Banco Santander Sa</v>
          </cell>
        </row>
        <row r="34">
          <cell r="A34" t="str">
            <v>SLB</v>
          </cell>
          <cell r="C34" t="str">
            <v>Schlumberger N.V.</v>
          </cell>
        </row>
        <row r="35">
          <cell r="A35" t="str">
            <v>TMUS</v>
          </cell>
          <cell r="C35" t="str">
            <v>T-Mobile Us, Inc.</v>
          </cell>
        </row>
        <row r="36">
          <cell r="A36" t="str">
            <v>TJX</v>
          </cell>
          <cell r="C36" t="str">
            <v>The Tjx Companies, Inc.</v>
          </cell>
        </row>
        <row r="37">
          <cell r="A37" t="str">
            <v>REGN</v>
          </cell>
          <cell r="C37" t="str">
            <v>Regeneron Pharmaceuticals, Inc.</v>
          </cell>
        </row>
        <row r="38">
          <cell r="A38" t="str">
            <v>GEN</v>
          </cell>
          <cell r="C38" t="str">
            <v>Gen Digital Inc.</v>
          </cell>
        </row>
        <row r="39">
          <cell r="A39" t="str">
            <v>HSY</v>
          </cell>
          <cell r="C39" t="str">
            <v>The Hershey Company</v>
          </cell>
        </row>
        <row r="40">
          <cell r="A40" t="str">
            <v>AWK</v>
          </cell>
          <cell r="C40" t="str">
            <v>American Water Works Company, Inc.</v>
          </cell>
        </row>
        <row r="41">
          <cell r="A41" t="str">
            <v>TXT</v>
          </cell>
          <cell r="C41" t="str">
            <v>Textron Inc.</v>
          </cell>
        </row>
        <row r="42">
          <cell r="A42" t="str">
            <v>KO</v>
          </cell>
          <cell r="C42" t="str">
            <v>The Coca-Cola Company</v>
          </cell>
        </row>
        <row r="43">
          <cell r="A43" t="str">
            <v>MSFT</v>
          </cell>
          <cell r="C43" t="str">
            <v>The Coca-Cola Company</v>
          </cell>
        </row>
        <row r="44">
          <cell r="A44" t="str">
            <v>V</v>
          </cell>
          <cell r="C44" t="str">
            <v>Visa Inc.</v>
          </cell>
        </row>
      </sheetData>
      <sheetData sheetId="10"/>
      <sheetData sheetId="11"/>
      <sheetData sheetId="12"/>
      <sheetData sheetId="13"/>
      <sheetData sheetId="14"/>
      <sheetData sheetId="15"/>
      <sheetData sheetId="16"/>
      <sheetData sheetId="17"/>
      <sheetData sheetId="18"/>
      <sheetData sheetId="19"/>
      <sheetData sheetId="20"/>
    </sheetDataSet>
  </externalBook>
</externalLink>
</file>

<file path=xl/persons/person.xml><?xml version="1.0" encoding="utf-8"?>
<personList xmlns="http://schemas.microsoft.com/office/spreadsheetml/2018/threadedcomments" xmlns:x="http://schemas.openxmlformats.org/spreadsheetml/2006/main">
  <person displayName="Nick Douglas" id="{8E533830-29A3-4FF2-89BA-818402142688}" userId="53597bb2ed783496" providerId="Windows Live"/>
  <person displayName="Nicholas Douglas" id="{7DCCB46A-833D-4B20-B080-81D3F30BA737}" userId="Nicholas Douglas" providerId="None"/>
  <person displayName="Baani Kaur Sethi" id="{995DB0BF-0C8F-424C-B7CB-25D1F6615FE7}" userId="S::sethi.b@northeastern.edu::5deed743-6334-4593-a34e-1b6c362c3c4d" providerId="AD"/>
  <person displayName="Karan Dilipbhai Ravani" id="{B84B824F-C4D4-4103-AC36-B0D60C07725F}" userId="S::ravani.k@northeastern.edu::a08a822c-e6d6-445f-b81a-c59a24a80524" providerId="AD"/>
  <person displayName="Manish Sudhan" id="{B05C9355-2DEC-4A87-B7B0-52D98B1C02AA}" userId="S::sudhan.m@northeastern.edu::19fab4ec-1e56-4ec7-8dfa-8fa94692d555" providerId="AD"/>
  <person displayName="Nicholas Douglas" id="{BE0826EF-9076-48C4-99BA-657ABB1CC26A}" userId="S::douglas.n@northeastern.edu::e3f71815-d6a8-4aa0-b68c-38586fea8883" providerId="AD"/>
  <person displayName="Muskaan Kathuria" id="{6B3593E7-0831-424A-9EFB-DFBE80BB1120}" userId="S::kathuria.m@northeastern.edu::551e7b6c-33d5-48f6-8087-2ce7d0cb936f" providerId="AD"/>
  <person displayName="Sumukh Sai Nagaraj" id="{D87D939C-3804-4BD0-A099-C0BAF0584276}" userId="S::nagaraj.su@northeastern.edu::03dcea47-c3c8-4800-b578-f6c69e3e02a5" providerId="AD"/>
  <person displayName="Isha Kulkarni" id="{E5CB716A-AAB7-4D89-B69E-34C7772EDEFF}" userId="S::kulkarni.is@northeastern.edu::c28a4501-9bc8-4db4-bc3a-80161c293c14" providerId="AD"/>
  <person displayName="Nick  Douglas" id="{549EC0D4-A838-4E72-A591-372C30E98B9C}" userId="S::ndouglas@tullyandholland.com::015c1c21-4172-4d81-85fb-b023a68685f2"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358">
  <rv s="0">
    <v>10</v>
    <v>2</v>
  </rv>
  <rv s="1">
    <v>https://www.bing.com/financeapi/forcetrigger?t=a25lp2&amp;q=XNAS%3aVTHR&amp;form=skydnc</v>
    <v>Learn more on Bing</v>
  </rv>
  <rv s="2">
    <v>en-US</v>
    <v>a25lp2</v>
    <v>268435456</v>
    <v>1</v>
    <v>Powered by Refinitiv</v>
    <v>0</v>
    <v>Vanguard Rus 3000 Id;ETF (XNAS:VTHR)</v>
    <v>2</v>
    <v>3</v>
    <v>Finance</v>
    <v>4</v>
    <v>267.35000000000002</v>
    <v>199.63</v>
    <v>1.0003</v>
    <v>1.4806999999999999</v>
    <v>5.6860000000000001E-3</v>
    <v>USD</v>
    <v>Nasdaq Stock Market</v>
    <v>XNAS</v>
    <v>1E-3</v>
    <v>261.89069999999998</v>
    <v>ETF</v>
    <v>45614.683029883592</v>
    <v>1</v>
    <v>260.33</v>
    <v>2728025972</v>
    <v>Vanguard Rus 3000 Id;ETF</v>
    <v>260.83999999999997</v>
    <v>260.41000000000003</v>
    <v>261.89069999999998</v>
    <v>VTHR</v>
    <v>Vanguard Rus 3000 Id;ETF (XNAS:VTHR)</v>
    <v>6394</v>
    <v>75994</v>
  </rv>
  <rv s="3">
    <v>2</v>
  </rv>
  <rv s="1">
    <v>https://www.bing.com/financeapi/forcetrigger?t=a256zr&amp;q=ARCX%3aVAW&amp;form=skydnc</v>
    <v>Learn more on Bing</v>
  </rv>
  <rv s="2">
    <v>en-US</v>
    <v>a256zr</v>
    <v>268435456</v>
    <v>1</v>
    <v>Powered by Refinitiv</v>
    <v>0</v>
    <v>Vanguard Mtrls Idx;ETF (ARCX:VAW)</v>
    <v>2</v>
    <v>3</v>
    <v>Finance</v>
    <v>4</v>
    <v>215.82</v>
    <v>175.05</v>
    <v>1.0299</v>
    <v>1.3169</v>
    <v>6.4520000000000003E-3</v>
    <v>USD</v>
    <v>NYSE Arca</v>
    <v>ARCX</v>
    <v>1E-3</v>
    <v>205.51</v>
    <v>ETF</v>
    <v>45614.682537928122</v>
    <v>4</v>
    <v>204.44499999999999</v>
    <v>3000659255</v>
    <v>Vanguard Mtrls Idx;ETF</v>
    <v>204.44499999999999</v>
    <v>204.1</v>
    <v>205.4169</v>
    <v>VAW</v>
    <v>Vanguard Mtrls Idx;ETF (ARCX:VAW)</v>
    <v>13587</v>
    <v>26818</v>
  </rv>
  <rv s="3">
    <v>5</v>
  </rv>
  <rv s="1">
    <v>https://www.bing.com/financeapi/forcetrigger?t=a25aim&amp;q=ARCX%3aVFH&amp;form=skydnc</v>
    <v>Learn more on Bing</v>
  </rv>
  <rv s="2">
    <v>en-US</v>
    <v>a25aim</v>
    <v>268435456</v>
    <v>1</v>
    <v>Powered by Refinitiv</v>
    <v>0</v>
    <v>Vanguard Finl Indx;ETF (ARCX:VFH)</v>
    <v>2</v>
    <v>3</v>
    <v>Finance</v>
    <v>4</v>
    <v>123.31</v>
    <v>84.39</v>
    <v>1.0281</v>
    <v>0.45</v>
    <v>3.6809999999999998E-3</v>
    <v>USD</v>
    <v>NYSE Arca</v>
    <v>ARCX</v>
    <v>1E-3</v>
    <v>122.71</v>
    <v>ETF</v>
    <v>45614.684527638281</v>
    <v>7</v>
    <v>121.92</v>
    <v>10432774677</v>
    <v>Vanguard Finl Indx;ETF</v>
    <v>122.48</v>
    <v>122.26</v>
    <v>122.71</v>
    <v>VFH</v>
    <v>Vanguard Finl Indx;ETF (ARCX:VFH)</v>
    <v>82565</v>
    <v>419259</v>
  </rv>
  <rv s="3">
    <v>8</v>
  </rv>
  <rv s="1">
    <v>https://www.bing.com/financeapi/forcetrigger?t=a25d7w&amp;q=ARCX%3aVIS&amp;form=skydnc</v>
    <v>Learn more on Bing</v>
  </rv>
  <rv s="2">
    <v>en-US</v>
    <v>a25d7w</v>
    <v>268435456</v>
    <v>1</v>
    <v>Powered by Refinitiv</v>
    <v>0</v>
    <v>Vanguard Indus Idx;ETF (ARCX:VIS)</v>
    <v>2</v>
    <v>3</v>
    <v>Finance</v>
    <v>4</v>
    <v>278.60340000000002</v>
    <v>201.6</v>
    <v>1.0217000000000001</v>
    <v>1.0299</v>
    <v>3.8340000000000002E-3</v>
    <v>USD</v>
    <v>NYSE Arca</v>
    <v>ARCX</v>
    <v>1E-3</v>
    <v>269.62990000000002</v>
    <v>ETF</v>
    <v>45614.684530578124</v>
    <v>10</v>
    <v>267.75</v>
    <v>5564626467</v>
    <v>Vanguard Indus Idx;ETF</v>
    <v>268.58</v>
    <v>268.60000000000002</v>
    <v>269.62990000000002</v>
    <v>VIS</v>
    <v>Vanguard Indus Idx;ETF (ARCX:VIS)</v>
    <v>21554</v>
    <v>67230</v>
  </rv>
  <rv s="3">
    <v>11</v>
  </rv>
  <rv s="1">
    <v>https://www.bing.com/financeapi/forcetrigger?t=a25bf2&amp;q=ARCX%3aVGT&amp;form=skydnc</v>
    <v>Learn more on Bing</v>
  </rv>
  <rv s="2">
    <v>en-US</v>
    <v>a25bf2</v>
    <v>268435456</v>
    <v>1</v>
    <v>Powered by Refinitiv</v>
    <v>0</v>
    <v>Vanguard InfoTch Idx;ETF (ARCX:VGT)</v>
    <v>2</v>
    <v>3</v>
    <v>Finance</v>
    <v>4</v>
    <v>626.45000000000005</v>
    <v>454.77</v>
    <v>0.96879999999999999</v>
    <v>3.7850000000000001</v>
    <v>6.2770000000000005E-3</v>
    <v>USD</v>
    <v>NYSE Arca</v>
    <v>ARCX</v>
    <v>1E-3</v>
    <v>606.73500000000001</v>
    <v>ETF</v>
    <v>45614.684738332813</v>
    <v>13</v>
    <v>599.94000000000005</v>
    <v>77125647560</v>
    <v>Vanguard InfoTch Idx;ETF</v>
    <v>602.5</v>
    <v>602.95000000000005</v>
    <v>606.73500000000001</v>
    <v>VGT</v>
    <v>Vanguard InfoTch Idx;ETF (ARCX:VGT)</v>
    <v>210716</v>
    <v>431234</v>
  </rv>
  <rv s="3">
    <v>14</v>
  </rv>
  <rv s="1">
    <v>https://www.bing.com/financeapi/forcetrigger?t=a258pr&amp;q=ARCX%3aVDC&amp;form=skydnc</v>
    <v>Learn more on Bing</v>
  </rv>
  <rv s="2">
    <v>en-US</v>
    <v>a258pr</v>
    <v>268435456</v>
    <v>1</v>
    <v>Powered by Refinitiv</v>
    <v>0</v>
    <v>Vanguard Cnsmr Stp;ETF (ARCX:VDC)</v>
    <v>2</v>
    <v>3</v>
    <v>Finance</v>
    <v>4</v>
    <v>222.25</v>
    <v>182.85</v>
    <v>0.9879</v>
    <v>1.41</v>
    <v>6.6119999999999998E-3</v>
    <v>USD</v>
    <v>NYSE Arca</v>
    <v>ARCX</v>
    <v>1E-3</v>
    <v>214.9461</v>
    <v>ETF</v>
    <v>45614.684530890627</v>
    <v>16</v>
    <v>213.41499999999999</v>
    <v>7035463029</v>
    <v>Vanguard Cnsmr Stp;ETF</v>
    <v>213.75</v>
    <v>213.24</v>
    <v>214.65</v>
    <v>VDC</v>
    <v>Vanguard Cnsmr Stp;ETF (ARCX:VDC)</v>
    <v>25066</v>
    <v>84483</v>
  </rv>
  <rv s="3">
    <v>17</v>
  </rv>
  <rv s="1">
    <v>https://www.bing.com/financeapi/forcetrigger?t=a1mt9c&amp;q=XNAS%3aACLS&amp;form=skydnc</v>
    <v>Learn more on Bing</v>
  </rv>
  <rv s="4">
    <v>en-US</v>
    <v>a1mt9c</v>
    <v>268435456</v>
    <v>1</v>
    <v>Powered by Refinitiv</v>
    <v>5</v>
    <v>AXCELIS TECHNOLOGIES, INC. (XNAS:ACLS)</v>
    <v>6</v>
    <v>7</v>
    <v>Finance</v>
    <v>8</v>
    <v>158.61000000000001</v>
    <v>71.92</v>
    <v>1.5698000000000001</v>
    <v>-0.17</v>
    <v>-2.3219999999999998E-3</v>
    <v>USD</v>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v>1620</v>
    <v>Nasdaq Stock Market</v>
    <v>XNAS</v>
    <v>XNAS</v>
    <v>108 Cherry Hill Dr, BEVERLY, MA, 01915 US</v>
    <v>74</v>
    <v>Semiconductors &amp; Semiconductor Equipment</v>
    <v>Stock</v>
    <v>45614.684704767969</v>
    <v>19</v>
    <v>71.92</v>
    <v>2374417200</v>
    <v>AXCELIS TECHNOLOGIES, INC.</v>
    <v>AXCELIS TECHNOLOGIES, INC.</v>
    <v>72.48</v>
    <v>10.8367</v>
    <v>73.22</v>
    <v>73.05</v>
    <v>32504000</v>
    <v>ACLS</v>
    <v>AXCELIS TECHNOLOGIES, INC. (XNAS:ACLS)</v>
    <v>372274</v>
    <v>700461</v>
    <v>1995</v>
  </rv>
  <rv s="3">
    <v>20</v>
  </rv>
  <rv s="1">
    <v>https://www.bing.com/financeapi/forcetrigger?t=a1u4oc&amp;q=XNYS%3aGPK&amp;form=skydnc</v>
    <v>Learn more on Bing</v>
  </rv>
  <rv s="4">
    <v>en-US</v>
    <v>a1u4oc</v>
    <v>268435456</v>
    <v>1</v>
    <v>Powered by Refinitiv</v>
    <v>5</v>
    <v>GRAPHIC PACKAGING HOLDING COMPANY (XNYS:GPK)</v>
    <v>6</v>
    <v>7</v>
    <v>Finance</v>
    <v>8</v>
    <v>30.7</v>
    <v>22.04</v>
    <v>0.83709999999999996</v>
    <v>0.08</v>
    <v>2.833E-3</v>
    <v>USD</v>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v>23500</v>
    <v>New York Stock Exchange</v>
    <v>XNYS</v>
    <v>XNYS</v>
    <v>Suite100, 1500 Riveredge Parkway, ATLANTA, GA, 30328 US</v>
    <v>28.4</v>
    <v>Containers &amp; Packaging</v>
    <v>Stock</v>
    <v>45614.684701099221</v>
    <v>22</v>
    <v>28.11</v>
    <v>8499967632</v>
    <v>GRAPHIC PACKAGING HOLDING COMPANY</v>
    <v>GRAPHIC PACKAGING HOLDING COMPANY</v>
    <v>28.2</v>
    <v>12.104100000000001</v>
    <v>28.24</v>
    <v>28.32</v>
    <v>300140100</v>
    <v>GPK</v>
    <v>GRAPHIC PACKAGING HOLDING COMPANY (XNYS:GPK)</v>
    <v>410772</v>
    <v>2969225</v>
    <v>2007</v>
  </rv>
  <rv s="3">
    <v>23</v>
  </rv>
  <rv s="1">
    <v>https://www.bing.com/financeapi/forcetrigger?t=a1pwqh&amp;q=XNAS%3aCMCSA&amp;form=skydnc</v>
    <v>Learn more on Bing</v>
  </rv>
  <rv s="4">
    <v>en-US</v>
    <v>a1pwqh</v>
    <v>268435456</v>
    <v>1</v>
    <v>Powered by Refinitiv</v>
    <v>5</v>
    <v>COMCAST CORPORATION (XNAS:CMCSA)</v>
    <v>6</v>
    <v>7</v>
    <v>Finance</v>
    <v>8</v>
    <v>47.11</v>
    <v>36.43</v>
    <v>1.0053000000000001</v>
    <v>0.05</v>
    <v>1.1659999999999999E-3</v>
    <v>USD</v>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v>186000</v>
    <v>Nasdaq Stock Market</v>
    <v>XNAS</v>
    <v>XNAS</v>
    <v>One Comcast Center, PHILADELPHIA, PA, 19103-2838 US</v>
    <v>43.215000000000003</v>
    <v>Telecommunications Services</v>
    <v>Stock</v>
    <v>45614.684699166406</v>
    <v>25</v>
    <v>42.75</v>
    <v>164273362200</v>
    <v>COMCAST CORPORATION</v>
    <v>COMCAST CORPORATION</v>
    <v>42.85</v>
    <v>11.543900000000001</v>
    <v>42.88</v>
    <v>42.93</v>
    <v>3826540000</v>
    <v>CMCSA</v>
    <v>COMCAST CORPORATION (XNAS:CMCSA)</v>
    <v>3113151</v>
    <v>18753296</v>
    <v>2001</v>
  </rv>
  <rv s="3">
    <v>26</v>
  </rv>
  <rv s="1">
    <v>https://www.bing.com/financeapi/forcetrigger?t=a1qe5r&amp;q=XNAS%3aCSCO&amp;form=skydnc</v>
    <v>Learn more on Bing</v>
  </rv>
  <rv s="4">
    <v>en-US</v>
    <v>a1qe5r</v>
    <v>268435456</v>
    <v>1</v>
    <v>Powered by Refinitiv</v>
    <v>5</v>
    <v>CISCO SYSTEMS, INC. (XNAS:CSCO)</v>
    <v>6</v>
    <v>7</v>
    <v>Finance</v>
    <v>8</v>
    <v>59.38</v>
    <v>44.5</v>
    <v>0.83150000000000002</v>
    <v>0.43009999999999998</v>
    <v>7.4850000000000003E-3</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90400</v>
    <v>Nasdaq Stock Market</v>
    <v>XNAS</v>
    <v>XNAS</v>
    <v>170 West Tasman Dr, SAN JOSE, CA, 95134-1706 US</v>
    <v>57.98</v>
    <v>Communications &amp; Networking</v>
    <v>Stock</v>
    <v>45614.684679976563</v>
    <v>28</v>
    <v>57.405000000000001</v>
    <v>230750980621</v>
    <v>CISCO SYSTEMS, INC.</v>
    <v>CISCO SYSTEMS, INC.</v>
    <v>57.55</v>
    <v>24.7395</v>
    <v>57.46</v>
    <v>57.890099999999997</v>
    <v>3986018000</v>
    <v>CSCO</v>
    <v>CISCO SYSTEMS, INC. (XNAS:CSCO)</v>
    <v>3565205</v>
    <v>19016590</v>
    <v>2021</v>
  </rv>
  <rv s="3">
    <v>29</v>
  </rv>
  <rv s="1">
    <v>https://www.bing.com/financeapi/forcetrigger?t=a1qc1h&amp;q=XNYS%3aCRM&amp;form=skydnc</v>
    <v>Learn more on Bing</v>
  </rv>
  <rv s="4">
    <v>en-US</v>
    <v>a1qc1h</v>
    <v>268435456</v>
    <v>1</v>
    <v>Powered by Refinitiv</v>
    <v>5</v>
    <v>SALESFORCE, INC. (XNYS:CRM)</v>
    <v>6</v>
    <v>7</v>
    <v>Finance</v>
    <v>8</v>
    <v>348.86</v>
    <v>212</v>
    <v>1.2966</v>
    <v>-2.36</v>
    <v>-7.2560000000000003E-3</v>
    <v>USD</v>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v>72682</v>
    <v>New York Stock Exchange</v>
    <v>XNYS</v>
    <v>XNYS</v>
    <v>SALESFORCE TOWER, 415 MISSION STREET 3RD FL, SAN FRANCISCO, CA, 94105 US</v>
    <v>327</v>
    <v>Software &amp; IT Services</v>
    <v>Stock</v>
    <v>45614.684744814062</v>
    <v>31</v>
    <v>322.81</v>
    <v>308692400000</v>
    <v>SALESFORCE, INC.</v>
    <v>SALESFORCE, INC.</v>
    <v>327</v>
    <v>56.601999999999997</v>
    <v>325.26</v>
    <v>322.89999999999998</v>
    <v>956000000</v>
    <v>CRM</v>
    <v>SALESFORCE, INC. (XNYS:CRM)</v>
    <v>1292846</v>
    <v>4968078</v>
    <v>1999</v>
  </rv>
  <rv s="3">
    <v>32</v>
  </rv>
  <rv s="1">
    <v>https://www.bing.com/financeapi/forcetrigger?t=a1xonm&amp;q=XNAS%3aMKTX&amp;form=skydnc</v>
    <v>Learn more on Bing</v>
  </rv>
  <rv s="4">
    <v>en-US</v>
    <v>a1xonm</v>
    <v>268435456</v>
    <v>1</v>
    <v>Powered by Refinitiv</v>
    <v>5</v>
    <v>MARKETAXESS HOLDINGS INC. (XNAS:MKTX)</v>
    <v>6</v>
    <v>7</v>
    <v>Finance</v>
    <v>8</v>
    <v>297.97000000000003</v>
    <v>192.42</v>
    <v>1.0299</v>
    <v>3.25</v>
    <v>1.2421E-2</v>
    <v>USD</v>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v>881</v>
    <v>Nasdaq Stock Market</v>
    <v>XNAS</v>
    <v>XNAS</v>
    <v>55 Hudson Yards, 15Th Floor, NEW YORK, NY, 10001 US</v>
    <v>264.89999999999998</v>
    <v>Investment Banking &amp; Investment Services</v>
    <v>Stock</v>
    <v>45614.68464067109</v>
    <v>34</v>
    <v>261.73500000000001</v>
    <v>9987884964</v>
    <v>MARKETAXESS HOLDINGS INC.</v>
    <v>MARKETAXESS HOLDINGS INC.</v>
    <v>262</v>
    <v>35.419899999999998</v>
    <v>261.64999999999998</v>
    <v>264.89999999999998</v>
    <v>37704360</v>
    <v>MKTX</v>
    <v>MARKETAXESS HOLDINGS INC. (XNAS:MKTX)</v>
    <v>45920</v>
    <v>353329</v>
    <v>2000</v>
  </rv>
  <rv s="3">
    <v>35</v>
  </rv>
  <rv s="1">
    <v>https://www.bing.com/financeapi/forcetrigger?t=a1zcrw&amp;q=XNYS%3aOSK&amp;form=skydnc</v>
    <v>Learn more on Bing</v>
  </rv>
  <rv s="4">
    <v>en-US</v>
    <v>a1zcrw</v>
    <v>268435456</v>
    <v>1</v>
    <v>Powered by Refinitiv</v>
    <v>5</v>
    <v>OSHKOSH CORPORATION (XNYS:OSK)</v>
    <v>6</v>
    <v>7</v>
    <v>Finance</v>
    <v>8</v>
    <v>127.98</v>
    <v>93.34</v>
    <v>1.1729000000000001</v>
    <v>1.07</v>
    <v>9.8529999999999989E-3</v>
    <v>USD</v>
    <v>Oshkosh Corporation is an industrial company focused on the designing, development and manufacturing of purpose-built vehicles and equipment. The Company operates through three segments. Access segment designs and manufactures access and material handling equipment for use in a range of construction, industrial, agricultural and maintenance applications to position workers and materials at height under brands, JLG and SkyTrak. The segment's customer base includes equipment rental companies, construction contractors, manufacturing companies and home improvement centers. The segment also includes Jerr-Dan towing and recovery vehicles. Defense segment designs, manufactures and sustains specialty vehicles and mobility systems for the United States Department of Defense and exports tactical wheeled vehicles to approved foreign customers. Vocational segment includes the Pierce, Maxi-Metal, McNeilus, AeroTech, IMT, Frontline Communications and Oshkosh S-Series businesses.</v>
    <v>17300</v>
    <v>New York Stock Exchange</v>
    <v>XNYS</v>
    <v>XNYS</v>
    <v>1917 Four Wheel Drive, OSHKOSH, WI, 54902 US</v>
    <v>110.345</v>
    <v>Machinery, Equipment &amp; Components</v>
    <v>Stock</v>
    <v>45614.684555914064</v>
    <v>37</v>
    <v>108.67</v>
    <v>7135678550</v>
    <v>OSHKOSH CORPORATION</v>
    <v>OSHKOSH CORPORATION</v>
    <v>109.13</v>
    <v>10.538399999999999</v>
    <v>108.6</v>
    <v>109.67</v>
    <v>65065000</v>
    <v>OSK</v>
    <v>OSHKOSH CORPORATION (XNYS:OSK)</v>
    <v>71397</v>
    <v>611698</v>
    <v>2014</v>
  </rv>
  <rv s="3">
    <v>38</v>
  </rv>
  <rv s="1">
    <v>https://www.bing.com/financeapi/forcetrigger?t=a1ut3m&amp;q=XNAS%3aHON&amp;form=skydnc</v>
    <v>Learn more on Bing</v>
  </rv>
  <rv s="4">
    <v>en-US</v>
    <v>a1ut3m</v>
    <v>268435456</v>
    <v>1</v>
    <v>Powered by Refinitiv</v>
    <v>5</v>
    <v>HONEYWELL INTERNATIONAL INCORPORATION (XNAS:HON)</v>
    <v>6</v>
    <v>7</v>
    <v>Finance</v>
    <v>8</v>
    <v>242.77</v>
    <v>189.66</v>
    <v>1.0336000000000001</v>
    <v>0.85</v>
    <v>3.7119999999999996E-3</v>
    <v>USD</v>
    <v>Honeywell International Inc. is an integrated operating company. Its Aerospace Technologies segment supplies products, software, and services for aircraft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advanced materials business units and LNG process technology and equipment business. The Building Automation segment offers products, software, security access solutions, and technologies that enable building owners and occupants to ensure their facilities are safe, energy efficient, sustainable, and productive.</v>
    <v>95000</v>
    <v>Nasdaq Stock Market</v>
    <v>XNAS</v>
    <v>XNAS</v>
    <v>855 S. Mint Street, CHARLOTTE, NC, 28202 US</v>
    <v>230</v>
    <v>Consumer Goods Conglomerates</v>
    <v>Stock</v>
    <v>45614.684719397657</v>
    <v>40</v>
    <v>228.47</v>
    <v>148900100000</v>
    <v>HONEYWELL INTERNATIONAL INCORPORATION</v>
    <v>HONEYWELL INTERNATIONAL INCORPORATION</v>
    <v>229.48</v>
    <v>26.4499</v>
    <v>228.99</v>
    <v>229.84</v>
    <v>650247400</v>
    <v>HON</v>
    <v>HONEYWELL INTERNATIONAL INCORPORATION (XNAS:HON)</v>
    <v>562496</v>
    <v>5239542</v>
    <v>1985</v>
  </rv>
  <rv s="3">
    <v>41</v>
  </rv>
  <rv s="1">
    <v>https://www.bing.com/financeapi/forcetrigger?t=a1nf8m&amp;q=XNAS%3aAMKR&amp;form=skydnc</v>
    <v>Learn more on Bing</v>
  </rv>
  <rv s="4">
    <v>en-US</v>
    <v>a1nf8m</v>
    <v>268435456</v>
    <v>1</v>
    <v>Powered by Refinitiv</v>
    <v>5</v>
    <v>AMKOR TECHNOLOGY, INC. (XNAS:AMKR)</v>
    <v>6</v>
    <v>7</v>
    <v>Finance</v>
    <v>8</v>
    <v>44.86</v>
    <v>24.1</v>
    <v>1.8573999999999999</v>
    <v>0.14000000000000001</v>
    <v>5.5579999999999996E-3</v>
    <v>USD</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Nasdaq Stock Market</v>
    <v>XNAS</v>
    <v>XNAS</v>
    <v>2045 East Innovation Circle, TEMPE, AZ, 85284 US</v>
    <v>25.47</v>
    <v>Semiconductors &amp; Semiconductor Equipment</v>
    <v>Stock</v>
    <v>45614.684703807812</v>
    <v>43</v>
    <v>25.01</v>
    <v>6247165763</v>
    <v>AMKOR TECHNOLOGY, INC.</v>
    <v>AMKOR TECHNOLOGY, INC.</v>
    <v>25.01</v>
    <v>17.052499999999998</v>
    <v>25.19</v>
    <v>25.33</v>
    <v>246631100</v>
    <v>AMKR</v>
    <v>AMKOR TECHNOLOGY, INC. (XNAS:AMKR)</v>
    <v>178400</v>
    <v>1493151</v>
    <v>1997</v>
  </rv>
  <rv s="3">
    <v>44</v>
  </rv>
  <rv s="1">
    <v>https://www.bing.com/financeapi/forcetrigger?t=a1wh7w&amp;q=XNYS%3aKEYS&amp;form=skydnc</v>
    <v>Learn more on Bing</v>
  </rv>
  <rv s="4">
    <v>en-US</v>
    <v>a1wh7w</v>
    <v>268435456</v>
    <v>1</v>
    <v>Powered by Refinitiv</v>
    <v>5</v>
    <v>KEYSIGHT TECHNOLOGIES, INC. (XNYS:KEYS)</v>
    <v>6</v>
    <v>7</v>
    <v>Finance</v>
    <v>8</v>
    <v>166.28</v>
    <v>119.72</v>
    <v>0.97419999999999995</v>
    <v>1.05</v>
    <v>7.0299999999999998E-3</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15400</v>
    <v>New York Stock Exchange</v>
    <v>XNYS</v>
    <v>XNYS</v>
    <v>1400 Fountaingrove Pkwy, SANTA ROSA, CA, 95403 US</v>
    <v>150.63999999999999</v>
    <v>Electronic Equipment &amp; Parts</v>
    <v>Stock</v>
    <v>45614.684716770309</v>
    <v>46</v>
    <v>148.45500000000001</v>
    <v>26104398227</v>
    <v>KEYSIGHT TECHNOLOGIES, INC.</v>
    <v>KEYSIGHT TECHNOLOGIES, INC.</v>
    <v>150.63999999999999</v>
    <v>28.8247</v>
    <v>149.37</v>
    <v>150.41999999999999</v>
    <v>173543400</v>
    <v>KEYS</v>
    <v>KEYSIGHT TECHNOLOGIES, INC. (XNYS:KEYS)</v>
    <v>365900</v>
    <v>1045820</v>
    <v>2013</v>
  </rv>
  <rv s="3">
    <v>47</v>
  </rv>
  <rv s="1">
    <v>https://www.bing.com/financeapi/forcetrigger?t=a1wzw7&amp;q=XNYS%3aLMT&amp;form=skydnc</v>
    <v>Learn more on Bing</v>
  </rv>
  <rv s="4">
    <v>en-US</v>
    <v>a1wzw7</v>
    <v>268435456</v>
    <v>1</v>
    <v>Powered by Refinitiv</v>
    <v>5</v>
    <v>LOCKHEED MARTIN CORPORATION (XNYS:LMT)</v>
    <v>6</v>
    <v>7</v>
    <v>Finance</v>
    <v>8</v>
    <v>618.95000000000005</v>
    <v>413.92</v>
    <v>0.47439999999999999</v>
    <v>-2.7816000000000001</v>
    <v>-5.2009999999999999E-3</v>
    <v>USD</v>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v>122000</v>
    <v>New York Stock Exchange</v>
    <v>XNYS</v>
    <v>XNYS</v>
    <v>6801 ROCKLEDGE DR, BETHESDA, MD, 20817 US</v>
    <v>537.98</v>
    <v>Aerospace &amp; Defense</v>
    <v>Stock</v>
    <v>45614.684703784376</v>
    <v>49</v>
    <v>529.61</v>
    <v>126114252108</v>
    <v>LOCKHEED MARTIN CORPORATION</v>
    <v>LOCKHEED MARTIN CORPORATION</v>
    <v>536.64</v>
    <v>19.3447</v>
    <v>534.83000000000004</v>
    <v>532.04840000000002</v>
    <v>237035300</v>
    <v>LMT</v>
    <v>LOCKHEED MARTIN CORPORATION (XNYS:LMT)</v>
    <v>298748</v>
    <v>1119750</v>
    <v>1994</v>
  </rv>
  <rv s="3">
    <v>50</v>
  </rv>
  <rv s="1">
    <v>https://www.bing.com/financeapi/forcetrigger?t=buxfa2&amp;q=XNYS%3aMP&amp;form=skydnc</v>
    <v>Learn more on Bing</v>
  </rv>
  <rv s="5">
    <v>en-US</v>
    <v>buxfa2</v>
    <v>268435456</v>
    <v>1</v>
    <v>Powered by Refinitiv</v>
    <v>9</v>
    <v>MP MATERIALS CORP (XNYS:MP)</v>
    <v>6</v>
    <v>10</v>
    <v>Finance</v>
    <v>8</v>
    <v>20.85</v>
    <v>10.02</v>
    <v>2.2202999999999999</v>
    <v>0.23</v>
    <v>1.2581999999999999E-2</v>
    <v>USD</v>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v>681</v>
    <v>New York Stock Exchange</v>
    <v>XNYS</v>
    <v>XNYS</v>
    <v>1700 S. Pavilion Center Dr., Suite 800, LAS VEGAS, NV, 89135 US</v>
    <v>18.585000000000001</v>
    <v>Metals &amp; Mining</v>
    <v>Stock</v>
    <v>45614.684715115625</v>
    <v>52</v>
    <v>18</v>
    <v>3061244883</v>
    <v>MP MATERIALS CORP</v>
    <v>MP MATERIALS CORP</v>
    <v>18.04</v>
    <v>18.28</v>
    <v>18.510000000000002</v>
    <v>165383300</v>
    <v>MP</v>
    <v>MP MATERIALS CORP (XNYS:MP)</v>
    <v>404501</v>
    <v>2361065</v>
    <v>2020</v>
  </rv>
  <rv s="3">
    <v>53</v>
  </rv>
  <rv s="1">
    <v>http://en.wikipedia.org/wiki/Public_domain</v>
    <v>Public domain</v>
  </rv>
  <rv s="1">
    <v>https://en.wikipedia.org/wiki/Microsoft</v>
    <v>Wikipedia</v>
  </rv>
  <rv s="6">
    <v>55</v>
    <v>56</v>
  </rv>
  <rv s="7">
    <v>15</v>
    <v>https://www.bing.com/th?id=AMMS_e6e837c7bf3a77408619758b7447855a&amp;qlt=95</v>
    <v>57</v>
    <v>0</v>
    <v>https://www.bing.com/images/search?form=xlimg&amp;q=microsoft</v>
    <v>Image of MICROSOFT CORPORATION</v>
  </rv>
  <rv s="1">
    <v>https://www.bing.com/financeapi/forcetrigger?t=a1xzim&amp;q=XNAS%3aMSFT&amp;form=skydnc</v>
    <v>Learn more on Bing</v>
  </rv>
  <rv s="8">
    <v>en-US</v>
    <v>a1xzim</v>
    <v>268435456</v>
    <v>1</v>
    <v>Powered by Refinitiv</v>
    <v>11</v>
    <v>MICROSOFT CORPORATION (XNAS:MSFT)</v>
    <v>13</v>
    <v>14</v>
    <v>Finance</v>
    <v>8</v>
    <v>468.35</v>
    <v>362.9</v>
    <v>0.89970000000000006</v>
    <v>1.77</v>
    <v>4.2649999999999997E-3</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98052-6399 US</v>
    <v>418.40370000000001</v>
    <v>58</v>
    <v>Software &amp; IT Services</v>
    <v>Stock</v>
    <v>45614.684742500001</v>
    <v>59</v>
    <v>412.1</v>
    <v>3098635354370</v>
    <v>MICROSOFT CORPORATION</v>
    <v>MICROSOFT CORPORATION</v>
    <v>414.5</v>
    <v>34.255899999999997</v>
    <v>415</v>
    <v>416.77</v>
    <v>7434881000</v>
    <v>MSFT</v>
    <v>MICROSOFT CORPORATION (XNAS:MSFT)</v>
    <v>4982982</v>
    <v>21520104</v>
    <v>1993</v>
  </rv>
  <rv s="3">
    <v>60</v>
  </rv>
  <rv s="1">
    <v>https://www.bing.com/financeapi/forcetrigger?t=a21mzr&amp;q=XNAS%3aQRVO&amp;form=skydnc</v>
    <v>Learn more on Bing</v>
  </rv>
  <rv s="4">
    <v>en-US</v>
    <v>a21mzr</v>
    <v>268435456</v>
    <v>1</v>
    <v>Powered by Refinitiv</v>
    <v>5</v>
    <v>QORVO, INC. (XNAS:QRVO)</v>
    <v>6</v>
    <v>7</v>
    <v>Finance</v>
    <v>8</v>
    <v>130.99</v>
    <v>65.349999999999994</v>
    <v>1.4397</v>
    <v>0.73</v>
    <v>1.1126E-2</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66.819999999999993</v>
    <v>Semiconductors &amp; Semiconductor Equipment</v>
    <v>Stock</v>
    <v>45614.684712592185</v>
    <v>62</v>
    <v>65.62</v>
    <v>6270901278</v>
    <v>QORVO, INC.</v>
    <v>QORVO, INC.</v>
    <v>65.86</v>
    <v>0</v>
    <v>65.61</v>
    <v>66.34</v>
    <v>94526700</v>
    <v>QRVO</v>
    <v>QORVO, INC. (XNAS:QRVO)</v>
    <v>321626</v>
    <v>2040705</v>
    <v>2013</v>
  </rv>
  <rv s="3">
    <v>63</v>
  </rv>
  <rv s="1">
    <v>https://www.bing.com/financeapi/forcetrigger?t=a1zzmw&amp;q=XNYS%3aPM&amp;form=skydnc</v>
    <v>Learn more on Bing</v>
  </rv>
  <rv s="4">
    <v>en-US</v>
    <v>a1zzmw</v>
    <v>268435456</v>
    <v>1</v>
    <v>Powered by Refinitiv</v>
    <v>5</v>
    <v>Philip Morris International Inc. (XNYS:PM)</v>
    <v>6</v>
    <v>7</v>
    <v>Finance</v>
    <v>8</v>
    <v>134.15</v>
    <v>87.82</v>
    <v>0.55500000000000005</v>
    <v>1.01</v>
    <v>7.8539999999999999E-3</v>
    <v>USD</v>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v>82700</v>
    <v>New York Stock Exchange</v>
    <v>XNYS</v>
    <v>XNYS</v>
    <v>677 Washington Blvd, Ste. 1100, STAMFORD, CT, 06901 US</v>
    <v>130.22</v>
    <v>Food &amp; Tobacco</v>
    <v>Stock</v>
    <v>45614.684730392968</v>
    <v>65</v>
    <v>128.87</v>
    <v>201506356800</v>
    <v>Philip Morris International Inc.</v>
    <v>Philip Morris International Inc.</v>
    <v>129.45500000000001</v>
    <v>20.3949</v>
    <v>128.59</v>
    <v>129.6</v>
    <v>1554833000</v>
    <v>PM</v>
    <v>Philip Morris International Inc. (XNYS:PM)</v>
    <v>728110</v>
    <v>5853701</v>
    <v>2007</v>
  </rv>
  <rv s="3">
    <v>66</v>
  </rv>
  <rv s="1">
    <v>https://www.bing.com/financeapi/forcetrigger?t=a22gtc&amp;q=XNYS%3aSAN&amp;form=skydnc</v>
    <v>Learn more on Bing</v>
  </rv>
  <rv s="4">
    <v>en-US</v>
    <v>a22gtc</v>
    <v>268435456</v>
    <v>1</v>
    <v>Powered by Refinitiv</v>
    <v>5</v>
    <v>Banco Santander SA (XNYS:SAN)</v>
    <v>6</v>
    <v>7</v>
    <v>Finance</v>
    <v>8</v>
    <v>5.27</v>
    <v>3.83</v>
    <v>1.141</v>
    <v>4.4999999999999998E-2</v>
    <v>9.3360000000000005E-3</v>
    <v>USD</v>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v>208080</v>
    <v>New York Stock Exchange</v>
    <v>XNYS</v>
    <v>XNYS</v>
    <v>Ciudad Grupo Santander, Avda de Cantabria s/n, BOADILLA DEL MONTE, MADRID, 28660 ES</v>
    <v>4.8650000000000002</v>
    <v>Banking Services</v>
    <v>Stock</v>
    <v>45614.68446747656</v>
    <v>68</v>
    <v>4.82</v>
    <v>74667560000</v>
    <v>Banco Santander SA</v>
    <v>Banco Santander SA</v>
    <v>4.835</v>
    <v>5.5148000000000001</v>
    <v>4.82</v>
    <v>4.8650000000000002</v>
    <v>15494270000</v>
    <v>SAN</v>
    <v>Banco Santander SA (XNYS:SAN)</v>
    <v>848404</v>
    <v>3225564</v>
    <v>1875</v>
  </rv>
  <rv s="3">
    <v>69</v>
  </rv>
  <rv s="1">
    <v>https://www.bing.com/financeapi/forcetrigger?t=a232mw&amp;q=XNYS%3aSLB&amp;form=skydnc</v>
    <v>Learn more on Bing</v>
  </rv>
  <rv s="4">
    <v>en-US</v>
    <v>a232mw</v>
    <v>268435456</v>
    <v>1</v>
    <v>Powered by Refinitiv</v>
    <v>5</v>
    <v>Schlumberger N.V. (XNYS:SLB)</v>
    <v>6</v>
    <v>7</v>
    <v>Finance</v>
    <v>8</v>
    <v>55.69</v>
    <v>38.659999999999997</v>
    <v>1.5274000000000001</v>
    <v>0.15</v>
    <v>3.4739999999999997E-3</v>
    <v>USD</v>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v>111000</v>
    <v>New York Stock Exchange</v>
    <v>XNYS</v>
    <v>XNYS</v>
    <v>5599 San Felipe St Fl 17, HOUSTON, TX, 77056-2790 US</v>
    <v>43.94</v>
    <v>Oil &amp; Gas Related Equipment and Services</v>
    <v>Stock</v>
    <v>45614.684721909376</v>
    <v>71</v>
    <v>43.18</v>
    <v>61188632820</v>
    <v>Schlumberger N.V.</v>
    <v>Schlumberger N.V.</v>
    <v>43.89</v>
    <v>13.9026</v>
    <v>43.18</v>
    <v>43.33</v>
    <v>1412154000</v>
    <v>SLB</v>
    <v>Schlumberger N.V. (XNYS:SLB)</v>
    <v>1823412</v>
    <v>12993095</v>
    <v>1956</v>
  </rv>
  <rv s="3">
    <v>72</v>
  </rv>
  <rv s="1">
    <v>https://www.bing.com/financeapi/forcetrigger?t=a24c52&amp;q=XNAS%3aTMUS&amp;form=skydnc</v>
    <v>Learn more on Bing</v>
  </rv>
  <rv s="4">
    <v>en-US</v>
    <v>a24c52</v>
    <v>268435456</v>
    <v>1</v>
    <v>Powered by Refinitiv</v>
    <v>5</v>
    <v>T-MOBILE US, INC. (XNAS:TMUS)</v>
    <v>6</v>
    <v>7</v>
    <v>Finance</v>
    <v>8</v>
    <v>242.435</v>
    <v>147.24</v>
    <v>0.51029999999999998</v>
    <v>2.8149999999999999</v>
    <v>1.1948E-2</v>
    <v>USD</v>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v>67000</v>
    <v>Nasdaq Stock Market</v>
    <v>XNAS</v>
    <v>XNAS</v>
    <v>12920 Se 38Th Street, BELLEVUE, WA, 98006 US</v>
    <v>238.43</v>
    <v>Telecommunications Services</v>
    <v>Stock</v>
    <v>45614.684702001563</v>
    <v>74</v>
    <v>234.57</v>
    <v>276689112975</v>
    <v>T-MOBILE US, INC.</v>
    <v>T-MOBILE US, INC.</v>
    <v>236.92</v>
    <v>26.853400000000001</v>
    <v>235.61</v>
    <v>238.42500000000001</v>
    <v>1160487000</v>
    <v>TMUS</v>
    <v>T-MOBILE US, INC. (XNAS:TMUS)</v>
    <v>610524</v>
    <v>3861063</v>
    <v>2004</v>
  </rv>
  <rv s="3">
    <v>75</v>
  </rv>
  <rv s="1">
    <v>https://www.bing.com/financeapi/forcetrigger?t=a249r7&amp;q=XNYS%3aTJX&amp;form=skydnc</v>
    <v>Learn more on Bing</v>
  </rv>
  <rv s="5">
    <v>en-US</v>
    <v>a249r7</v>
    <v>268435456</v>
    <v>1</v>
    <v>Powered by Refinitiv</v>
    <v>9</v>
    <v>THE TJX COMPANIES, INC. (XNYS:TJX)</v>
    <v>6</v>
    <v>10</v>
    <v>Finance</v>
    <v>8</v>
    <v>122.1</v>
    <v>87.44</v>
    <v>0.89200000000000002</v>
    <v>0.22</v>
    <v>1.8340000000000001E-3</v>
    <v>USD</v>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v>349000</v>
    <v>New York Stock Exchange</v>
    <v>XNYS</v>
    <v>XNYS</v>
    <v>770 Cochituate Rd, FRAMINGHAM, MA, 01701 US</v>
    <v>120.97</v>
    <v>Diversified Retail</v>
    <v>Stock</v>
    <v>45614.68472399297</v>
    <v>77</v>
    <v>120</v>
    <v>135559055870</v>
    <v>THE TJX COMPANIES, INC.</v>
    <v>THE TJX COMPANIES, INC.</v>
    <v>120.28</v>
    <v>119.97</v>
    <v>120.19</v>
    <v>1127873000</v>
    <v>TJX</v>
    <v>THE TJX COMPANIES, INC. (XNYS:TJX)</v>
    <v>995904</v>
    <v>4582668</v>
    <v>1962</v>
  </rv>
  <rv s="3">
    <v>78</v>
  </rv>
  <rv s="1">
    <v>https://www.bing.com/financeapi/forcetrigger?t=a21uim&amp;q=XNAS%3aREGN&amp;form=skydnc</v>
    <v>Learn more on Bing</v>
  </rv>
  <rv s="4">
    <v>en-US</v>
    <v>a21uim</v>
    <v>268435456</v>
    <v>1</v>
    <v>Powered by Refinitiv</v>
    <v>5</v>
    <v>REGENERON PHARMACEUTICALS, INC. (XNAS:REGN)</v>
    <v>6</v>
    <v>7</v>
    <v>Finance</v>
    <v>8</v>
    <v>1211.1999000000001</v>
    <v>750.2</v>
    <v>0.1037</v>
    <v>-7.4999999999999997E-2</v>
    <v>-9.910000000000001E-5</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760.81989999999996</v>
    <v>Biotechnology &amp; Medical Research</v>
    <v>Stock</v>
    <v>45614.684715057811</v>
    <v>80</v>
    <v>750.2</v>
    <v>83157230782</v>
    <v>REGENERON PHARMACEUTICALS, INC.</v>
    <v>REGENERON PHARMACEUTICALS, INC.</v>
    <v>751.97</v>
    <v>18.723600000000001</v>
    <v>756.81</v>
    <v>756.73500000000001</v>
    <v>109889500</v>
    <v>REGN</v>
    <v>REGENERON PHARMACEUTICALS, INC. (XNAS:REGN)</v>
    <v>215916</v>
    <v>820159</v>
    <v>1988</v>
  </rv>
  <rv s="3">
    <v>81</v>
  </rv>
  <rv s="1">
    <v>https://www.bing.com/financeapi/forcetrigger?t=a23vm7&amp;q=XNAS%3aNLOK&amp;form=skydnc</v>
    <v>Learn more on Bing</v>
  </rv>
  <rv s="4">
    <v>en-US</v>
    <v>a23vm7</v>
    <v>268435456</v>
    <v>1</v>
    <v>Powered by Refinitiv</v>
    <v>5</v>
    <v>GEN DIGITAL INC. (XNAS:GEN)</v>
    <v>6</v>
    <v>7</v>
    <v>Finance</v>
    <v>8</v>
    <v>30.885000000000002</v>
    <v>19.079999999999998</v>
    <v>0.75080000000000002</v>
    <v>-0.17499999999999999</v>
    <v>-5.9409999999999992E-3</v>
    <v>USD</v>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v>3400</v>
    <v>Nasdaq Stock Market</v>
    <v>XNAS</v>
    <v>XNAS</v>
    <v>60 E Rio Salado Parkway, Suite 1000, TEMPE, AZ, 85281 US</v>
    <v>29.74</v>
    <v>Software &amp; IT Services</v>
    <v>Stock</v>
    <v>45614.68471611094</v>
    <v>83</v>
    <v>29.1448</v>
    <v>18227340000</v>
    <v>GEN DIGITAL INC.</v>
    <v>GEN DIGITAL INC.</v>
    <v>29.59</v>
    <v>30.137499999999999</v>
    <v>29.454999999999998</v>
    <v>29.28</v>
    <v>616205000</v>
    <v>GEN</v>
    <v>GEN DIGITAL INC. (XNAS:GEN)</v>
    <v>420530</v>
    <v>3481203</v>
    <v>1988</v>
  </rv>
  <rv s="3">
    <v>84</v>
  </rv>
  <rv s="1">
    <v>https://www.bing.com/financeapi/forcetrigger?t=a1uwu2&amp;q=XNYS%3aHSY&amp;form=skydnc</v>
    <v>Learn more on Bing</v>
  </rv>
  <rv s="4">
    <v>en-US</v>
    <v>a1uwu2</v>
    <v>268435456</v>
    <v>1</v>
    <v>Powered by Refinitiv</v>
    <v>5</v>
    <v>THE HERSHEY COMPANY (XNYS:HSY)</v>
    <v>6</v>
    <v>7</v>
    <v>Finance</v>
    <v>8</v>
    <v>211.92</v>
    <v>170.13</v>
    <v>0.36890000000000001</v>
    <v>0.69</v>
    <v>4.0699999999999998E-3</v>
    <v>USD</v>
    <v>The Hershey Company is a snacks company. It operates through three segments: North America Confectionery, North America Salty Snacks and International. Its North America Confectionery segment has traditional chocolate and non-chocolate confectionery market position in the United States and Canada. North America Salty Snacks segment is responsible for its salty snacking products in the United States. Its principal product offerings include chocolate and non-chocolate confectionery products; gum and mint refreshment products and protein bars; pantry items, such as baking ingredients, toppings and beverages, and snack items such as spreads, bars, and snack bites and mixes, popcorn and pretzels. It markets, sells and distributes its products under more than 90 brand names in over 80 countries worldwide, including Hershey’s, Reese’s, Kisses, Kit Kat, Jolly Rancher, Twizzlers and Ice Breakers, and salty snacks including SkinnyPop, Sour Strips, Pirate's Booty and Dot's Homestyle Pretzels.</v>
    <v>18650</v>
    <v>New York Stock Exchange</v>
    <v>XNYS</v>
    <v>XNYS</v>
    <v>19 East Chocolate Avenue, External Rptg &amp; Compliance, HERSHEY, PA, 17033 US</v>
    <v>171.76</v>
    <v>Food &amp; Tobacco</v>
    <v>Stock</v>
    <v>45614.684711909373</v>
    <v>86</v>
    <v>170.13</v>
    <v>34575030000</v>
    <v>THE HERSHEY COMPANY</v>
    <v>THE HERSHEY COMPANY</v>
    <v>171.4</v>
    <v>19.6813</v>
    <v>169.55</v>
    <v>170.24</v>
    <v>202287800</v>
    <v>HSY</v>
    <v>THE HERSHEY COMPANY (XNYS:HSY)</v>
    <v>396681</v>
    <v>1794089</v>
    <v>1927</v>
  </rv>
  <rv s="3">
    <v>87</v>
  </rv>
  <rv s="1">
    <v>https://www.bing.com/financeapi/forcetrigger?t=a1o1jc&amp;q=XNYS%3aAWK&amp;form=skydnc</v>
    <v>Learn more on Bing</v>
  </rv>
  <rv s="4">
    <v>en-US</v>
    <v>a1o1jc</v>
    <v>268435456</v>
    <v>1</v>
    <v>Powered by Refinitiv</v>
    <v>5</v>
    <v>AMERICAN WATER WORKS COMPANY, INC. (XNYS:AWK)</v>
    <v>6</v>
    <v>7</v>
    <v>Finance</v>
    <v>8</v>
    <v>150.68</v>
    <v>113.34</v>
    <v>0.69889999999999997</v>
    <v>1.42</v>
    <v>1.0579E-2</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135.80000000000001</v>
    <v>Water Utilities</v>
    <v>Stock</v>
    <v>45614.684682048435</v>
    <v>89</v>
    <v>133.18</v>
    <v>26437357535</v>
    <v>AMERICAN WATER WORKS COMPANY, INC.</v>
    <v>AMERICAN WATER WORKS COMPANY, INC.</v>
    <v>133.85</v>
    <v>26.649899999999999</v>
    <v>134.22999999999999</v>
    <v>135.65</v>
    <v>194893900</v>
    <v>AWK</v>
    <v>AMERICAN WATER WORKS COMPANY, INC. (XNYS:AWK)</v>
    <v>264757</v>
    <v>1028934</v>
    <v>1936</v>
  </rv>
  <rv s="3">
    <v>90</v>
  </rv>
  <rv s="1">
    <v>https://www.bing.com/financeapi/forcetrigger?t=a24p77&amp;q=XNYS%3aTXT&amp;form=skydnc</v>
    <v>Learn more on Bing</v>
  </rv>
  <rv s="4">
    <v>en-US</v>
    <v>a24p77</v>
    <v>268435456</v>
    <v>1</v>
    <v>Powered by Refinitiv</v>
    <v>5</v>
    <v>TEXTRON INC. (XNYS:TXT)</v>
    <v>6</v>
    <v>7</v>
    <v>Finance</v>
    <v>8</v>
    <v>97.334999999999994</v>
    <v>74.13</v>
    <v>1.2515000000000001</v>
    <v>-1.3049999999999999</v>
    <v>-1.5368999999999999E-2</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35000</v>
    <v>New York Stock Exchange</v>
    <v>XNYS</v>
    <v>XNYS</v>
    <v>40 WESTMINSTER ST, PROVIDENCE, RI, 02903-2525 US</v>
    <v>84.99</v>
    <v>Aerospace &amp; Defense</v>
    <v>Stock</v>
    <v>45614.684699548437</v>
    <v>92</v>
    <v>83.48</v>
    <v>15509697318</v>
    <v>TEXTRON INC.</v>
    <v>TEXTRON INC.</v>
    <v>84.82</v>
    <v>18.564299999999999</v>
    <v>84.91</v>
    <v>83.605000000000004</v>
    <v>185511600</v>
    <v>TXT</v>
    <v>TEXTRON INC. (XNYS:TXT)</v>
    <v>216052</v>
    <v>1210733</v>
    <v>1967</v>
  </rv>
  <rv s="3">
    <v>93</v>
  </rv>
  <rv s="1">
    <v>https://www.bing.com/financeapi/forcetrigger?t=a1wljc&amp;q=XNYS%3aKO&amp;form=skydnc</v>
    <v>Learn more on Bing</v>
  </rv>
  <rv s="4">
    <v>en-US</v>
    <v>a1wljc</v>
    <v>268435456</v>
    <v>1</v>
    <v>Powered by Refinitiv</v>
    <v>5</v>
    <v>THE COCA-COLA COMPANY (XNYS:KO)</v>
    <v>6</v>
    <v>7</v>
    <v>Finance</v>
    <v>8</v>
    <v>73.53</v>
    <v>56.954999999999998</v>
    <v>0.61739999999999995</v>
    <v>0.34499999999999997</v>
    <v>5.5879999999999992E-3</v>
    <v>USD</v>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v>79100</v>
    <v>New York Stock Exchange</v>
    <v>XNYS</v>
    <v>XNYS</v>
    <v>1 Coca Cola Plz NW, ATLANTA, GA, 30313-2420 US</v>
    <v>62.14</v>
    <v>Beverages</v>
    <v>Stock</v>
    <v>45614.684734571092</v>
    <v>95</v>
    <v>61.56</v>
    <v>267449576745</v>
    <v>THE COCA-COLA COMPANY</v>
    <v>THE COCA-COLA COMPANY</v>
    <v>61.81</v>
    <v>25.6343</v>
    <v>61.74</v>
    <v>62.085000000000001</v>
    <v>4307797000</v>
    <v>KO</v>
    <v>THE COCA-COLA COMPANY (XNYS:KO)</v>
    <v>3851380</v>
    <v>14531601</v>
    <v>1919</v>
  </rv>
  <rv s="3">
    <v>96</v>
  </rv>
  <rv s="1">
    <v>https://www.bing.com/financeapi/forcetrigger?t=a1sxp2&amp;q=XNYS%3aFIX&amp;form=skydnc</v>
    <v>Learn more on Bing</v>
  </rv>
  <rv s="4">
    <v>en-US</v>
    <v>a1sxp2</v>
    <v>268435456</v>
    <v>1</v>
    <v>Powered by Refinitiv</v>
    <v>5</v>
    <v>COMFORT SYSTEMS USA, INC. (XNYS:FIX)</v>
    <v>6</v>
    <v>7</v>
    <v>Finance</v>
    <v>8</v>
    <v>474.62</v>
    <v>185.83</v>
    <v>1.1456999999999999</v>
    <v>10.045</v>
    <v>2.2572000000000002E-2</v>
    <v>USD</v>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v>15800</v>
    <v>New York Stock Exchange</v>
    <v>XNYS</v>
    <v>XNYS</v>
    <v>SUITE 400, 675 BERING DRIVE, HOUSTON, TX, 77057 US</v>
    <v>455.84</v>
    <v>Construction &amp; Engineering</v>
    <v>Stock</v>
    <v>45614.684663101565</v>
    <v>98</v>
    <v>444.05500000000001</v>
    <v>16196928316</v>
    <v>COMFORT SYSTEMS USA, INC.</v>
    <v>COMFORT SYSTEMS USA, INC.</v>
    <v>445.34500000000003</v>
    <v>34.0383</v>
    <v>445.02</v>
    <v>455.065</v>
    <v>35592560</v>
    <v>FIX</v>
    <v>COMFORT SYSTEMS USA, INC. (XNYS:FIX)</v>
    <v>94228</v>
    <v>368630</v>
    <v>1996</v>
  </rv>
  <rv s="3">
    <v>99</v>
  </rv>
  <rv s="1">
    <v>https://www.bing.com/financeapi/forcetrigger?t=a256cw&amp;q=XNYS%3aV&amp;form=skydnc</v>
    <v>Learn more on Bing</v>
  </rv>
  <rv s="4">
    <v>en-US</v>
    <v>a256cw</v>
    <v>268435456</v>
    <v>1</v>
    <v>Powered by Refinitiv</v>
    <v>5</v>
    <v>VISA INC. (XNYS:V)</v>
    <v>6</v>
    <v>7</v>
    <v>Finance</v>
    <v>8</v>
    <v>312.44</v>
    <v>245.6</v>
    <v>0.95589999999999997</v>
    <v>1.7649999999999999</v>
    <v>5.6999999999999993E-3</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31600</v>
    <v>New York Stock Exchange</v>
    <v>XNYS</v>
    <v>XNYS</v>
    <v>P.O. Box 8999, SAN FRANCISCO, CA, 94128-8999 US</v>
    <v>311.44</v>
    <v>Software &amp; IT Services</v>
    <v>Stock</v>
    <v>45614.684718217184</v>
    <v>101</v>
    <v>308.74</v>
    <v>612183304375</v>
    <v>VISA INC.</v>
    <v>VISA INC.</v>
    <v>309.67</v>
    <v>31.805700000000002</v>
    <v>309.64</v>
    <v>311.40499999999997</v>
    <v>1965875000</v>
    <v>V</v>
    <v>VISA INC. (XNYS:V)</v>
    <v>1310820</v>
    <v>5936758</v>
    <v>2007</v>
  </rv>
  <rv s="3">
    <v>102</v>
  </rv>
  <rv s="1">
    <v>https://www.bing.com/financeapi/forcetrigger?t=a1nqw7&amp;q=XNYS%3aHWM&amp;form=skydnc</v>
    <v>Learn more on Bing</v>
  </rv>
  <rv s="4">
    <v>en-US</v>
    <v>a1nqw7</v>
    <v>268435456</v>
    <v>1</v>
    <v>Powered by Refinitiv</v>
    <v>5</v>
    <v>HOWMET AEROSPACE INC. (XNYS:HWM)</v>
    <v>6</v>
    <v>7</v>
    <v>Finance</v>
    <v>8</v>
    <v>116.74</v>
    <v>51.22</v>
    <v>1.4685999999999999</v>
    <v>1.1499999999999999</v>
    <v>1.0267E-2</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113.26</v>
    <v>Aerospace &amp; Defense</v>
    <v>Stock</v>
    <v>45614.684731700778</v>
    <v>104</v>
    <v>111.73</v>
    <v>46185869256</v>
    <v>HOWMET AEROSPACE INC.</v>
    <v>HOWMET AEROSPACE INC.</v>
    <v>112.09</v>
    <v>42.738599999999998</v>
    <v>112.01</v>
    <v>113.16</v>
    <v>408146600</v>
    <v>HWM</v>
    <v>HOWMET AEROSPACE INC. (XNYS:HWM)</v>
    <v>255868</v>
    <v>2353957</v>
    <v>2017</v>
  </rv>
  <rv s="3">
    <v>105</v>
  </rv>
  <rv s="1">
    <v>https://www.bing.com/financeapi/forcetrigger?t=a1s24c&amp;q=XNYS%3aEOG&amp;form=skydnc</v>
    <v>Learn more on Bing</v>
  </rv>
  <rv s="4">
    <v>en-US</v>
    <v>a1s24c</v>
    <v>268435456</v>
    <v>1</v>
    <v>Powered by Refinitiv</v>
    <v>5</v>
    <v>EOG RESOURCES, INC. (XNYS:EOG)</v>
    <v>6</v>
    <v>7</v>
    <v>Finance</v>
    <v>8</v>
    <v>139.66999999999999</v>
    <v>108.94</v>
    <v>1.2907999999999999</v>
    <v>1.2549999999999999</v>
    <v>9.3270000000000002E-3</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136.62</v>
    <v>Oil &amp; Gas</v>
    <v>Stock</v>
    <v>45614.684684467189</v>
    <v>107</v>
    <v>135.11000000000001</v>
    <v>77224341092</v>
    <v>EOG RESOURCES, INC.</v>
    <v>EOG RESOURCES, INC.</v>
    <v>136.05000000000001</v>
    <v>10.849600000000001</v>
    <v>134.56</v>
    <v>135.815</v>
    <v>568599500</v>
    <v>EOG</v>
    <v>EOG RESOURCES, INC. (XNYS:EOG)</v>
    <v>430503</v>
    <v>2636163</v>
    <v>1985</v>
  </rv>
  <rv s="3">
    <v>108</v>
  </rv>
  <rv s="1">
    <v>https://www.bing.com/financeapi/forcetrigger?t=a1y327&amp;q=XNYS%3aMTH&amp;form=skydnc</v>
    <v>Learn more on Bing</v>
  </rv>
  <rv s="4">
    <v>en-US</v>
    <v>a1y327</v>
    <v>268435456</v>
    <v>1</v>
    <v>Powered by Refinitiv</v>
    <v>5</v>
    <v>MERITAGE HOMES CORPORATION (XNYS:MTH)</v>
    <v>6</v>
    <v>7</v>
    <v>Finance</v>
    <v>8</v>
    <v>213.98</v>
    <v>137.69999999999999</v>
    <v>1.8340000000000001</v>
    <v>0.34</v>
    <v>1.895E-3</v>
    <v>USD</v>
    <v>Meritage Homes Corporation is a designer and builder of single-family attached and detached homes. Its segments include Homebuilding and Financial Services. The Homebuilding segment is engaged in the business of acquiring and developing land, constructing homes, marketing and selling those homes and providing warranty and customer services. The Financial Services segment offer title and escrow, mortgage, and insurance services. It has operations in three regions: West, Central and East, which are comprised of 10 states: Arizona, California, Colorado, Utah, Texas, Florida, Georgia, North Carolina, South Carolina, and Tennessee. These three regions are its principal homebuilding reporting segments. Its homebuilding activities are conducted under the name of Meritage Homes in each of its homebuilding markets. It also operates Carefree Title Agency, Inc., its wholly owned title company, which provides title insurance and closing/settlement services to its homebuyers in certain states.</v>
    <v>1838</v>
    <v>New York Stock Exchange</v>
    <v>XNYS</v>
    <v>XNYS</v>
    <v>18655 North Claret Drive, Suite 400, SCOTTSDALE, AZ, 85255 US</v>
    <v>180.37</v>
    <v>Homebuilding &amp; Construction Supplies</v>
    <v>Stock</v>
    <v>45614.684480890624</v>
    <v>110</v>
    <v>178.34</v>
    <v>6503283100</v>
    <v>MERITAGE HOMES CORPORATION</v>
    <v>MERITAGE HOMES CORPORATION</v>
    <v>178.99</v>
    <v>8.1164000000000005</v>
    <v>179.41</v>
    <v>179.75</v>
    <v>36179600</v>
    <v>MTH</v>
    <v>MERITAGE HOMES CORPORATION (XNYS:MTH)</v>
    <v>33558</v>
    <v>458798</v>
    <v>1988</v>
  </rv>
  <rv s="3">
    <v>111</v>
  </rv>
  <rv s="1">
    <v>https://www.bing.com/financeapi/forcetrigger?t=a1x6m7&amp;q=XNAS%3aLULU&amp;form=skydnc</v>
    <v>Learn more on Bing</v>
  </rv>
  <rv s="4">
    <v>en-US</v>
    <v>a1x6m7</v>
    <v>268435456</v>
    <v>1</v>
    <v>Powered by Refinitiv</v>
    <v>5</v>
    <v>LULULEMON ATHLETICA INC. (XNAS:LULU)</v>
    <v>6</v>
    <v>7</v>
    <v>Finance</v>
    <v>8</v>
    <v>516.39</v>
    <v>226.01</v>
    <v>1.2316</v>
    <v>-6.24</v>
    <v>-1.9498999999999999E-2</v>
    <v>USD</v>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pants,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and South Korea.</v>
    <v>38000</v>
    <v>Nasdaq Stock Market</v>
    <v>XNAS</v>
    <v>XNAS</v>
    <v>1818 Cornwall Ave, 400 - 1818 CORNWALL AVENUE, VANCOUVER, BC, V6J 1C7 CA</v>
    <v>322.43</v>
    <v>Textiles &amp; Apparel</v>
    <v>Stock</v>
    <v>45614.684746747655</v>
    <v>113</v>
    <v>312.92</v>
    <v>38523582405</v>
    <v>LULULEMON ATHLETICA INC.</v>
    <v>LULULEMON ATHLETICA INC.</v>
    <v>322.43</v>
    <v>24.727</v>
    <v>320.01</v>
    <v>313.77</v>
    <v>122776500</v>
    <v>LULU</v>
    <v>LULULEMON ATHLETICA INC. (XNAS:LULU)</v>
    <v>517518</v>
    <v>1923044</v>
    <v>2005</v>
  </rv>
  <rv s="3">
    <v>114</v>
  </rv>
  <rv s="1">
    <v>https://www.bing.com/financeapi/forcetrigger?t=a23vdm&amp;q=XNYS%3aSYK&amp;form=skydnc</v>
    <v>Learn more on Bing</v>
  </rv>
  <rv s="4">
    <v>en-US</v>
    <v>a23vdm</v>
    <v>268435456</v>
    <v>1</v>
    <v>Powered by Refinitiv</v>
    <v>5</v>
    <v>STRYKER CORPORATION (XNYS:SYK)</v>
    <v>6</v>
    <v>7</v>
    <v>Finance</v>
    <v>8</v>
    <v>397.62</v>
    <v>285.79000000000002</v>
    <v>0.93899999999999995</v>
    <v>7.52</v>
    <v>1.9278E-2</v>
    <v>USD</v>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It also develops neurointerventional devices for the treatment of intracranial aneurysms. It offers Fortress, a modular wall system for hospitals and ambulatory surgery centers. It specializes in soft tissue fixation products and delivering AI-assisted virtual care workflows.</v>
    <v>52000</v>
    <v>New York Stock Exchange</v>
    <v>XNYS</v>
    <v>XNYS</v>
    <v>1941 STRYKER WAY, PORTAGE, MI, 49002 US</v>
    <v>397.62</v>
    <v>Healthcare Equipment &amp; Supplies</v>
    <v>Stock</v>
    <v>45614.684700428123</v>
    <v>116</v>
    <v>390.69</v>
    <v>151571402080</v>
    <v>STRYKER CORPORATION</v>
    <v>STRYKER CORPORATION</v>
    <v>392</v>
    <v>41.8155</v>
    <v>390.08</v>
    <v>397.6</v>
    <v>381215800</v>
    <v>SYK</v>
    <v>STRYKER CORPORATION (XNYS:SYK)</v>
    <v>500076</v>
    <v>1314679</v>
    <v>1946</v>
  </rv>
  <rv s="3">
    <v>117</v>
  </rv>
  <rv s="1">
    <v>https://www.bing.com/financeapi/forcetrigger?t=a1mrar&amp;q=XNYS%3aABT&amp;form=skydnc</v>
    <v>Learn more on Bing</v>
  </rv>
  <rv s="4">
    <v>en-US</v>
    <v>a1mrar</v>
    <v>268435456</v>
    <v>1</v>
    <v>Powered by Refinitiv</v>
    <v>5</v>
    <v>ABBOTT LABORATORIES (XNYS:ABT)</v>
    <v>6</v>
    <v>7</v>
    <v>Finance</v>
    <v>8</v>
    <v>121.64</v>
    <v>98.95</v>
    <v>0.72240000000000004</v>
    <v>1.03</v>
    <v>8.8870000000000008E-3</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117.28</v>
    <v>Healthcare Equipment &amp; Supplies</v>
    <v>Stock</v>
    <v>45614.684690937502</v>
    <v>119</v>
    <v>115.17</v>
    <v>202809823150</v>
    <v>ABBOTT LABORATORIES</v>
    <v>ABBOTT LABORATORIES</v>
    <v>115.17</v>
    <v>35.136099999999999</v>
    <v>115.9</v>
    <v>116.93</v>
    <v>1734455000</v>
    <v>ABT</v>
    <v>ABBOTT LABORATORIES (XNYS:ABT)</v>
    <v>1068068</v>
    <v>5489833</v>
    <v>1900</v>
  </rv>
  <rv s="3">
    <v>120</v>
  </rv>
  <rv s="1">
    <v>https://www.bing.com/financeapi/forcetrigger?t=ay5jz2&amp;q=XNYS%3aEHC&amp;form=skydnc</v>
    <v>Learn more on Bing</v>
  </rv>
  <rv s="4">
    <v>en-US</v>
    <v>ay5jz2</v>
    <v>268435456</v>
    <v>1</v>
    <v>Powered by Refinitiv</v>
    <v>5</v>
    <v>ENCOMPASS HEALTH CORPORATION (XNYS:EHC)</v>
    <v>6</v>
    <v>7</v>
    <v>Finance</v>
    <v>8</v>
    <v>104.55</v>
    <v>63.774999999999999</v>
    <v>0.88129999999999997</v>
    <v>0.99</v>
    <v>1.0015000000000001E-2</v>
    <v>USD</v>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v>22356</v>
    <v>New York Stock Exchange</v>
    <v>XNYS</v>
    <v>XNYS</v>
    <v>9001 Liberty Pkwy, BIRMINGHAM, AL, 35242-7509 US</v>
    <v>99.965000000000003</v>
    <v>Healthcare Providers &amp; Services</v>
    <v>Stock</v>
    <v>45614.684663182816</v>
    <v>122</v>
    <v>99.01</v>
    <v>9959093000</v>
    <v>ENCOMPASS HEALTH CORPORATION</v>
    <v>ENCOMPASS HEALTH CORPORATION</v>
    <v>99.29</v>
    <v>23.393000000000001</v>
    <v>98.85</v>
    <v>99.84</v>
    <v>100749500</v>
    <v>EHC</v>
    <v>ENCOMPASS HEALTH CORPORATION (XNYS:EHC)</v>
    <v>127305</v>
    <v>716896</v>
    <v>1984</v>
  </rv>
  <rv s="3">
    <v>123</v>
  </rv>
  <rv s="9">
    <v>12</v>
    <v>Ticker symbol</v>
    <v>0</v>
  </rv>
  <rv s="9">
    <v>12</v>
    <v>Name</v>
    <v>0</v>
  </rv>
  <rv s="9">
    <v>12</v>
    <v>Previous close</v>
    <v>0</v>
  </rv>
  <rv s="10">
    <v>12</v>
    <v>1</v>
  </rv>
  <rv s="9">
    <v>12</v>
    <v>Price</v>
    <v>0</v>
  </rv>
  <rv s="9">
    <v>12</v>
    <v>Change (%)</v>
    <v>0</v>
  </rv>
  <rv s="9">
    <v>12</v>
    <v>52 week low</v>
    <v>0</v>
  </rv>
  <rv s="9">
    <v>12</v>
    <v>52 week high</v>
    <v>0</v>
  </rv>
  <rv s="1">
    <v>https://www.bing.com/financeapi/forcetrigger?t=a1ruc7&amp;q=XNYS%3aEL&amp;form=skydnc</v>
    <v>Learn more on Bing</v>
  </rv>
  <rv s="4">
    <v>en-US</v>
    <v>a1ruc7</v>
    <v>268435456</v>
    <v>1</v>
    <v>Powered by Refinitiv</v>
    <v>5</v>
    <v>THE ESTEE LAUDER COMPANIES INC. (XNYS:EL)</v>
    <v>6</v>
    <v>7</v>
    <v>Finance</v>
    <v>8</v>
    <v>159.75</v>
    <v>62.29</v>
    <v>1.0262</v>
    <v>-0.75</v>
    <v>-1.1575999999999999E-2</v>
    <v>USD</v>
    <v>The Estee Lauder Companies Inc. is a manufacturer, marketer and seller of skin care, makeup, fragrance and hair care products. Its product categories include skin care, makeup, fragrance, hair care and others. Its products are sold in approximately 150 countries and territories under a number of brand names, including Estee Lauder, Aramis, Clinique, Lab Series, Origins, M.A.C, Bobbi Brown Cosmetics,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facial masks, body care, sun care products and others. Its makeup products include lipsticks, lip glosses, mascaras, foundations and others.</v>
    <v>62000</v>
    <v>New York Stock Exchange</v>
    <v>XNYS</v>
    <v>XNYS</v>
    <v>767 Fifth Avenue, NEW YORK, NY, 10153 US</v>
    <v>64.522000000000006</v>
    <v>Personal &amp; Household Products &amp; Services</v>
    <v>Stock</v>
    <v>45616.677909432816</v>
    <v>133</v>
    <v>63.395000000000003</v>
    <v>22988951120</v>
    <v>THE ESTEE LAUDER COMPANIES INC.</v>
    <v>THE ESTEE LAUDER COMPANIES INC.</v>
    <v>64.349999999999994</v>
    <v>115.5973</v>
    <v>64.790000000000006</v>
    <v>64.040000000000006</v>
    <v>358978000</v>
    <v>EL</v>
    <v>THE ESTEE LAUDER COMPANIES INC. (XNYS:EL)</v>
    <v>1455073</v>
    <v>5503027</v>
    <v>1976</v>
  </rv>
  <rv s="3">
    <v>134</v>
  </rv>
  <rv s="1">
    <v>https://www.bing.com/financeapi/forcetrigger?t=a1vt77&amp;q=XNAS%3aISRG&amp;form=skydnc</v>
    <v>Learn more on Bing</v>
  </rv>
  <rv s="4">
    <v>en-US</v>
    <v>a1vt77</v>
    <v>268435456</v>
    <v>1</v>
    <v>Powered by Refinitiv</v>
    <v>5</v>
    <v>INTUITIVE SURGICAL, INC. (XNAS:ISRG)</v>
    <v>6</v>
    <v>7</v>
    <v>Finance</v>
    <v>8</v>
    <v>544.38</v>
    <v>304.5</v>
    <v>1.3884000000000001</v>
    <v>-1.5</v>
    <v>-2.784E-3</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538.76</v>
    <v>Healthcare Equipment &amp; Supplies</v>
    <v>Stock</v>
    <v>45616.677913935157</v>
    <v>136</v>
    <v>533.83000000000004</v>
    <v>191382315208</v>
    <v>INTUITIVE SURGICAL, INC.</v>
    <v>INTUITIVE SURGICAL, INC.</v>
    <v>535.77</v>
    <v>86.613200000000006</v>
    <v>538.82000000000005</v>
    <v>537.32000000000005</v>
    <v>356179400</v>
    <v>ISRG</v>
    <v>INTUITIVE SURGICAL, INC. (XNAS:ISRG)</v>
    <v>267045</v>
    <v>1408015</v>
    <v>1995</v>
  </rv>
  <rv s="3">
    <v>137</v>
  </rv>
  <rv s="1">
    <v>https://www.bing.com/financeapi/forcetrigger?t=a23rm7&amp;q=XNYS%3aSTZ&amp;form=skydnc</v>
    <v>Learn more on Bing</v>
  </rv>
  <rv s="4">
    <v>en-US</v>
    <v>a23rm7</v>
    <v>268435456</v>
    <v>1</v>
    <v>Powered by Refinitiv</v>
    <v>5</v>
    <v>CONSTELLATION BRANDS, INC. (XNYS:STZ)</v>
    <v>6</v>
    <v>7</v>
    <v>Finance</v>
    <v>8</v>
    <v>274.87</v>
    <v>224.76</v>
    <v>0.90059999999999996</v>
    <v>-1.4875</v>
    <v>-6.1870000000000007E-3</v>
    <v>USD</v>
    <v>Constellation Brands, Inc. is a producer and marketer of beer, wine, and spirits with operations in the United States, Mexico, New Zealand, and Italy with brands, such as Corona Extra, Modelo Especial, Robert Mondavi Winery, Kim Crawford, Meiomi,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portfolio in the United States. In the Wine and Spirits segment, it sells a portfolio that includes higher-end wine brands complemented by certain higher-end spirits brands. Its Corporate Operations and Other segment consist of costs of corporate development, corporate finance, corporate strategy, executive management, growth, human resources, internal audit, investor relations, IT, legal and public relations.</v>
    <v>10600</v>
    <v>New York Stock Exchange</v>
    <v>XNYS</v>
    <v>XNYS</v>
    <v>50 East Broad Street, ROCHESTER, NY, 14614 US</v>
    <v>241</v>
    <v>Beverages</v>
    <v>Stock</v>
    <v>45616.677950832811</v>
    <v>139</v>
    <v>238.66</v>
    <v>43378576621</v>
    <v>CONSTELLATION BRANDS, INC.</v>
    <v>CONSTELLATION BRANDS, INC.</v>
    <v>240.8</v>
    <v>77.746099999999998</v>
    <v>240.44</v>
    <v>238.95249999999999</v>
    <v>181536400</v>
    <v>STZ</v>
    <v>CONSTELLATION BRANDS, INC. (XNYS:STZ)</v>
    <v>152271</v>
    <v>1308300</v>
    <v>1972</v>
  </rv>
  <rv s="3">
    <v>140</v>
  </rv>
  <rv s="1">
    <v>https://www.bing.com/financeapi/forcetrigger?t=a1uysm&amp;q=XNYS%3aHUM&amp;form=skydnc</v>
    <v>Learn more on Bing</v>
  </rv>
  <rv s="4">
    <v>en-US</v>
    <v>a1uysm</v>
    <v>268435456</v>
    <v>1</v>
    <v>Powered by Refinitiv</v>
    <v>5</v>
    <v>HUMANA INC. (XNYS:HUM)</v>
    <v>6</v>
    <v>7</v>
    <v>Finance</v>
    <v>8</v>
    <v>527.17999999999995</v>
    <v>213.31</v>
    <v>0.51019999999999999</v>
    <v>12.22</v>
    <v>4.3992000000000003E-2</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295.68900000000002</v>
    <v>Healthcare Providers &amp; Services</v>
    <v>Stock</v>
    <v>45616.677922916409</v>
    <v>142</v>
    <v>281.29000000000002</v>
    <v>34919277000</v>
    <v>HUMANA INC.</v>
    <v>HUMANA INC.</v>
    <v>281.29000000000002</v>
    <v>24.217300000000002</v>
    <v>277.77999999999997</v>
    <v>290</v>
    <v>120411300</v>
    <v>HUM</v>
    <v>HUMANA INC. (XNYS:HUM)</v>
    <v>757072</v>
    <v>2268903</v>
    <v>1964</v>
  </rv>
  <rv s="3">
    <v>143</v>
  </rv>
  <rv s="1">
    <v>http://de.wikipedia.org/wiki/Lennar</v>
    <v>Wikipedia</v>
  </rv>
  <rv s="6">
    <v>55</v>
    <v>145</v>
  </rv>
  <rv s="7">
    <v>15</v>
    <v>https://www.bing.com/th?id=AMMS_53583359b2caf7766f03578d319fe529&amp;qlt=95</v>
    <v>146</v>
    <v>0</v>
    <v>https://www.bing.com/images/search?form=xlimg&amp;q=lennar+corporation</v>
    <v>Image of LENNAR CORPORATION</v>
  </rv>
  <rv s="1">
    <v>https://www.bing.com/financeapi/forcetrigger?t=a1wucw&amp;q=XNYS%3aLEN&amp;form=skydnc</v>
    <v>Learn more on Bing</v>
  </rv>
  <rv s="8">
    <v>en-US</v>
    <v>a1wucw</v>
    <v>268435456</v>
    <v>1</v>
    <v>Powered by Refinitiv</v>
    <v>11</v>
    <v>LENNAR CORPORATION (XNYS:LEN)</v>
    <v>13</v>
    <v>14</v>
    <v>Finance</v>
    <v>8</v>
    <v>193.8</v>
    <v>125.17</v>
    <v>1.6147</v>
    <v>-0.755</v>
    <v>-4.4740000000000005E-3</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Its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12284</v>
    <v>New York Stock Exchange</v>
    <v>XNYS</v>
    <v>XNYS</v>
    <v>5505 WATERFORD DISTRICT DRIVE, MIAMI, FL, 33126 US</v>
    <v>169.25</v>
    <v>147</v>
    <v>Homebuilding &amp; Construction Supplies</v>
    <v>Stock</v>
    <v>45616.677912649997</v>
    <v>148</v>
    <v>167.54499999999999</v>
    <v>45467000000</v>
    <v>LENNAR CORPORATION</v>
    <v>LENNAR CORPORATION</v>
    <v>167.89</v>
    <v>11.158799999999999</v>
    <v>168.75</v>
    <v>167.995</v>
    <v>271244800</v>
    <v>LEN</v>
    <v>LENNAR CORPORATION (XNYS:LEN)</v>
    <v>194375</v>
    <v>1943733</v>
    <v>1991</v>
  </rv>
  <rv s="3">
    <v>149</v>
  </rv>
  <rv s="1">
    <v>https://www.bing.com/financeapi/forcetrigger?t=a1xxmw&amp;q=XNYS%3aMRK&amp;form=skydnc</v>
    <v>Learn more on Bing</v>
  </rv>
  <rv s="4">
    <v>en-US</v>
    <v>a1xxmw</v>
    <v>268435456</v>
    <v>1</v>
    <v>Powered by Refinitiv</v>
    <v>5</v>
    <v>MERCK &amp; CO., INC. (XNYS:MRK)</v>
    <v>6</v>
    <v>7</v>
    <v>Finance</v>
    <v>8</v>
    <v>134.63</v>
    <v>94.48</v>
    <v>0.40410000000000001</v>
    <v>1.01</v>
    <v>1.0462000000000001E-2</v>
    <v>USD</v>
    <v>Merck &amp; Co., Inc. is a research-intensive biopharmaceutical company engaged in research to deliver health solutions that advance the prevention and treatment of diseases in people and animals. Its Pharmaceutical segment includes human health pharmaceutical and vaccine products. Human health pharmaceutical products consist of therapeutic and preventive agents, generally sold by prescription, for the treatment of human disorders. Human health vaccine products consist of preventive pediatric, adolescent and adult vaccines. The Animal Health segment discovers, develops, manufactures and markets a range of veterinary pharmaceutical and vaccine products, as well as health management solutions and services, for the prevention, treatment and control of disease in all major livestock and companion animal species. It is also engaged in developed a novel class of small molecules that target cancer cells lacking expression of a key DNA repair protein called O6-methylguanine methyl transferase.</v>
    <v>72000</v>
    <v>New York Stock Exchange</v>
    <v>XNYS</v>
    <v>XNYS</v>
    <v>126 East Lincoln Avenue, RAHWAY, NJ, 07065 US</v>
    <v>98.84</v>
    <v>Pharmaceuticals</v>
    <v>Stock</v>
    <v>45616.677919339847</v>
    <v>151</v>
    <v>96.66</v>
    <v>246765991800</v>
    <v>MERCK &amp; CO., INC.</v>
    <v>MERCK &amp; CO., INC.</v>
    <v>96.78</v>
    <v>20.245999999999999</v>
    <v>96.54</v>
    <v>97.55</v>
    <v>2529636000</v>
    <v>MRK</v>
    <v>MERCK &amp; CO., INC. (XNYS:MRK)</v>
    <v>2490230</v>
    <v>10430160</v>
    <v>1970</v>
  </rv>
  <rv s="3">
    <v>152</v>
  </rv>
  <rv s="1">
    <v>https://www.bing.com/financeapi/forcetrigger?t=a21icw&amp;q=XNAS%3aPYPL&amp;form=skydnc</v>
    <v>Learn more on Bing</v>
  </rv>
  <rv s="4">
    <v>en-US</v>
    <v>a21icw</v>
    <v>268435456</v>
    <v>1</v>
    <v>Powered by Refinitiv</v>
    <v>5</v>
    <v>PAYPAL HOLDINGS, INC. (XNAS:PYPL)</v>
    <v>6</v>
    <v>7</v>
    <v>Finance</v>
    <v>8</v>
    <v>87.92</v>
    <v>55.274999999999999</v>
    <v>1.4387000000000001</v>
    <v>0.38500000000000001</v>
    <v>4.5779999999999996E-3</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85.6</v>
    <v>Professional &amp; Commercial Services</v>
    <v>Stock</v>
    <v>45616.677925115626</v>
    <v>154</v>
    <v>84.24</v>
    <v>84689482025</v>
    <v>PAYPAL HOLDINGS, INC.</v>
    <v>PAYPAL HOLDINGS, INC.</v>
    <v>84.51</v>
    <v>20.0855</v>
    <v>84.09</v>
    <v>84.474999999999994</v>
    <v>1002539000</v>
    <v>PYPL</v>
    <v>PAYPAL HOLDINGS, INC. (XNAS:PYPL)</v>
    <v>2038589</v>
    <v>10974214</v>
    <v>2015</v>
  </rv>
  <rv s="3">
    <v>155</v>
  </rv>
  <rv s="1">
    <v>http://en.wikipedia.org/wiki/IBM</v>
    <v>Wikipedia</v>
  </rv>
  <rv s="6">
    <v>55</v>
    <v>157</v>
  </rv>
  <rv s="7">
    <v>15</v>
    <v>https://www.bing.com/th?id=AMMS_41da901be1b295dc42c72dadb9c0f67d&amp;qlt=95</v>
    <v>158</v>
    <v>0</v>
    <v>https://www.bing.com/images/search?form=xlimg&amp;q=ibm</v>
    <v>Image of INTERNATIONAL BUSINESS MACHINES CORPORATION</v>
  </rv>
  <rv s="1">
    <v>https://www.bing.com/financeapi/forcetrigger?t=a1v6nm&amp;q=XNYS%3aIBM&amp;form=skydnc</v>
    <v>Learn more on Bing</v>
  </rv>
  <rv s="8">
    <v>en-US</v>
    <v>a1v6nm</v>
    <v>268435456</v>
    <v>1</v>
    <v>Powered by Refinitiv</v>
    <v>11</v>
    <v>INTERNATIONAL BUSINESS MACHINES CORPORATION (XNYS:IBM)</v>
    <v>13</v>
    <v>14</v>
    <v>Finance</v>
    <v>8</v>
    <v>237.37</v>
    <v>152.35</v>
    <v>0.70520000000000005</v>
    <v>1.3</v>
    <v>6.1829999999999993E-3</v>
    <v>USD</v>
    <v>International Business Machines Corporation is engaged in addressing the hybrid cloud and artificial intelligence (AI) opportunity with a platform-centric approach, focused on providing client value through a combination of technology and business expertise. Its segments include Software, Consulting, Infrastructure and Financing. Its Software segment comprises two business areas: Hybrid Platform &amp; Solutions, which includes software to help clients operate, manage and optimize their IT resources and business processes within hybrid, multi-cloud environments, and transaction processing, which includes software that supports client’s mission-critical, on-premises workloads in industries such as banking, airlines and retail. Consulting segment is engaged in business transformation, technology consulting and application operations. Infrastructure segment is engaged in hybrid infrastructure and infrastructure support. Financing segment is engaged in client financing and commercial financing.</v>
    <v>305300</v>
    <v>New York Stock Exchange</v>
    <v>XNYS</v>
    <v>XNYS</v>
    <v>1 New Orchard Road, ARMONK, NY, 10504 US</v>
    <v>211.7</v>
    <v>159</v>
    <v>Software &amp; IT Services</v>
    <v>Stock</v>
    <v>45616.677930428123</v>
    <v>160</v>
    <v>209.77250000000001</v>
    <v>195608670905</v>
    <v>INTERNATIONAL BUSINESS MACHINES CORPORATION</v>
    <v>INTERNATIONAL BUSINESS MACHINES CORPORATION</v>
    <v>210.88</v>
    <v>28.7879</v>
    <v>210.25</v>
    <v>211.55</v>
    <v>924645100</v>
    <v>IBM</v>
    <v>INTERNATIONAL BUSINESS MACHINES CORPORATION (XNYS:IBM)</v>
    <v>826948</v>
    <v>4480127</v>
    <v>1911</v>
  </rv>
  <rv s="3">
    <v>161</v>
  </rv>
  <rv s="1">
    <v>https://www.bing.com/financeapi/forcetrigger?t=a1rlu2&amp;q=XNYS%3aECL&amp;form=skydnc</v>
    <v>Learn more on Bing</v>
  </rv>
  <rv s="4">
    <v>en-US</v>
    <v>a1rlu2</v>
    <v>268435456</v>
    <v>1</v>
    <v>Powered by Refinitiv</v>
    <v>5</v>
    <v>ECOLAB INC. (XNYS:ECL)</v>
    <v>6</v>
    <v>7</v>
    <v>Finance</v>
    <v>8</v>
    <v>262.61</v>
    <v>182.39</v>
    <v>1.1424000000000001</v>
    <v>-3.1475</v>
    <v>-1.2884E-2</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pulp and paper, commercial laundry, global petroleum and petrochemical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v>
    <v>48000</v>
    <v>New York Stock Exchange</v>
    <v>XNYS</v>
    <v>XNYS</v>
    <v>1 Ecolab Place, SAINT PAUL, MN, 55102 US</v>
    <v>244.245</v>
    <v>Chemicals</v>
    <v>Stock</v>
    <v>45616.677918263282</v>
    <v>163</v>
    <v>241.07499999999999</v>
    <v>68285175974</v>
    <v>ECOLAB INC.</v>
    <v>ECOLAB INC.</v>
    <v>244.07</v>
    <v>34.262</v>
    <v>244.3</v>
    <v>241.1525</v>
    <v>283161800</v>
    <v>ECL</v>
    <v>ECOLAB INC. (XNYS:ECL)</v>
    <v>250228</v>
    <v>1021162</v>
    <v>1924</v>
  </rv>
  <rv s="3">
    <v>164</v>
  </rv>
  <rv s="1">
    <v>https://www.bing.com/financeapi/forcetrigger?t=a1vmtc&amp;q=XNAS%3aINTU&amp;form=skydnc</v>
    <v>Learn more on Bing</v>
  </rv>
  <rv s="4">
    <v>en-US</v>
    <v>a1vmtc</v>
    <v>268435456</v>
    <v>1</v>
    <v>Powered by Refinitiv</v>
    <v>5</v>
    <v>INTUIT INC. (XNAS:INTU)</v>
    <v>6</v>
    <v>7</v>
    <v>Finance</v>
    <v>8</v>
    <v>714.78</v>
    <v>557.29</v>
    <v>1.2517</v>
    <v>-1.21</v>
    <v>-1.8779999999999999E-3</v>
    <v>USD</v>
    <v>Intuit Inc. offers financial technology platform that helps consumers and small and mid-market businesses prosper by delivering financial management, compliance, and marketing products and services. It operates through four segments: Small Business &amp; Self-Employed, Consumer, Credit Karma and ProTax. The Small Business &amp; Self-Employed segment serves small businesses and the self-employed around the world, and the accounting professionals who assist and advise them. Its offerings include QuickBooks financial and business management online services and desktop software, payroll solutions, time tracking, merchant payment processing solutions, and financing for small businesses. Consumer segment serves consumers and includes do-it-yourself and assisted TurboTax income tax preparation products and services. Credit Karma segment serves consumers with a personal finance platform that provides personalized recommendations of credit card, home, auto and personal loans, and insurance products.</v>
    <v>18800</v>
    <v>Nasdaq Stock Market</v>
    <v>XNAS</v>
    <v>XNAS</v>
    <v>2700 Coast Avenue, MOUNTAIN VIEW, CA, 94043 US</v>
    <v>646.11500000000001</v>
    <v>Financial Technology (Fintech) &amp; Infrastructure</v>
    <v>Stock</v>
    <v>45616.677960450783</v>
    <v>166</v>
    <v>637.6</v>
    <v>180216544320</v>
    <v>INTUIT INC.</v>
    <v>INTUIT INC.</v>
    <v>641.88</v>
    <v>61.731099999999998</v>
    <v>644.16999999999996</v>
    <v>642.96</v>
    <v>280292000</v>
    <v>INTU</v>
    <v>INTUIT INC. (XNAS:INTU)</v>
    <v>552141</v>
    <v>1461540</v>
    <v>1993</v>
  </rv>
  <rv s="3">
    <v>167</v>
  </rv>
  <rv s="1">
    <v>https://www.bing.com/financeapi/forcetrigger?t=a22xk2&amp;q=XNYS%3aSHW&amp;form=skydnc</v>
    <v>Learn more on Bing</v>
  </rv>
  <rv s="4">
    <v>en-US</v>
    <v>a22xk2</v>
    <v>268435456</v>
    <v>1</v>
    <v>Powered by Refinitiv</v>
    <v>5</v>
    <v>THE SHERWIN-WILLIAMS COMPANY (XNYS:SHW)</v>
    <v>6</v>
    <v>7</v>
    <v>Finance</v>
    <v>8</v>
    <v>392.57</v>
    <v>269.27999999999997</v>
    <v>1.1773</v>
    <v>-4.05</v>
    <v>-1.0843E-2</v>
    <v>USD</v>
    <v>The Sherwin-Williams Company is engaged in the development, manufacture,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64088</v>
    <v>New York Stock Exchange</v>
    <v>XNYS</v>
    <v>XNYS</v>
    <v>101 Prospect Ave Nw, CLEVELAND, OH, 44115 US</v>
    <v>373.77</v>
    <v>Chemicals</v>
    <v>Stock</v>
    <v>45616.677904606251</v>
    <v>169</v>
    <v>369.29</v>
    <v>93047201685</v>
    <v>THE SHERWIN-WILLIAMS COMPANY</v>
    <v>THE SHERWIN-WILLIAMS COMPANY</v>
    <v>371.8</v>
    <v>37.208199999999998</v>
    <v>373.5</v>
    <v>369.45</v>
    <v>251853300</v>
    <v>SHW</v>
    <v>THE SHERWIN-WILLIAMS COMPANY (XNYS:SHW)</v>
    <v>335589</v>
    <v>2409442</v>
    <v>1884</v>
  </rv>
  <rv s="3">
    <v>170</v>
  </rv>
  <rv s="1">
    <v>https://www.bing.com/financeapi/forcetrigger?t=a1zxcw&amp;q=XNYS%3aPKI&amp;form=skydnc</v>
    <v>Learn more on Bing</v>
  </rv>
  <rv s="4">
    <v>en-US</v>
    <v>a1zxcw</v>
    <v>268435456</v>
    <v>1</v>
    <v>Powered by Refinitiv</v>
    <v>5</v>
    <v>REVVITY, INC. (XNYS:RVTY)</v>
    <v>6</v>
    <v>7</v>
    <v>Finance</v>
    <v>8</v>
    <v>129.5</v>
    <v>86.3</v>
    <v>1.0323</v>
    <v>0.03</v>
    <v>2.7300000000000002E-4</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77 4Th Avenue, WALTHAM, MA, 02451 US</v>
    <v>110.9</v>
    <v>Healthcare Equipment &amp; Supplies</v>
    <v>Stock</v>
    <v>45616.677924409378</v>
    <v>172</v>
    <v>108.54</v>
    <v>13379928874</v>
    <v>REVVITY, INC.</v>
    <v>REVVITY, INC.</v>
    <v>109.52</v>
    <v>52.533200000000001</v>
    <v>109.91</v>
    <v>109.94</v>
    <v>121702100</v>
    <v>RVTY</v>
    <v>REVVITY, INC. (XNYS:RVTY)</v>
    <v>234127</v>
    <v>991961</v>
    <v>1947</v>
  </rv>
  <rv s="3">
    <v>173</v>
  </rv>
  <rv s="1">
    <v>https://www.bing.com/financeapi/forcetrigger?t=a1ohm7&amp;q=XNAS%3aBIDU&amp;form=skydnc</v>
    <v>Learn more on Bing</v>
  </rv>
  <rv s="4">
    <v>en-US</v>
    <v>a1ohm7</v>
    <v>268435456</v>
    <v>1</v>
    <v>Powered by Refinitiv</v>
    <v>5</v>
    <v>Baidu, Inc. (XNAS:BIDU)</v>
    <v>6</v>
    <v>7</v>
    <v>Finance</v>
    <v>8</v>
    <v>126.23</v>
    <v>79.680000000000007</v>
    <v>0.47339999999999999</v>
    <v>0.44</v>
    <v>5.1149999999999998E-3</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The Company operates through two segments, Baidu Core segment and iQIYI segment. Baidu Core mainly provides search-based, feed-based, and other online marketing services, as well as products and services from the Company’s new artificial intelligence (AI) initiatives. Within Baidu Core, the Company’s product and services offerings are categorized as Mobile Ecosystem, Baidu AI Cloud and Intelligent Driving &amp; Other Growth Initiatives. iQIYI is an online entertainment service provider that offers original, professionally produced and partner-generated content on its platform.</v>
    <v>39800</v>
    <v>Nasdaq Stock Market</v>
    <v>XNAS</v>
    <v>XNAS</v>
    <v>Baidu Campus, No. 10 Shangdi 10th Street, Haidian District, BEIJING, BEIJING, 100085 CN</v>
    <v>87</v>
    <v>Software &amp; IT Services</v>
    <v>Stock</v>
    <v>45616.677931596874</v>
    <v>175</v>
    <v>85.95</v>
    <v>30317415149</v>
    <v>Baidu, Inc.</v>
    <v>Baidu, Inc.</v>
    <v>86.55</v>
    <v>11.3156</v>
    <v>86.02</v>
    <v>86.46</v>
    <v>350652500</v>
    <v>BIDU</v>
    <v>Baidu, Inc. (XNAS:BIDU)</v>
    <v>786795</v>
    <v>3192797</v>
    <v>2000</v>
  </rv>
  <rv s="3">
    <v>176</v>
  </rv>
  <rv s="1">
    <v>https://www.bing.com/financeapi/forcetrigger?t=a1uvrw&amp;q=XNYS%3aHSC&amp;form=skydnc</v>
    <v>Learn more on Bing</v>
  </rv>
  <rv s="5">
    <v>en-US</v>
    <v>a1uvrw</v>
    <v>268435456</v>
    <v>1</v>
    <v>Powered by Refinitiv</v>
    <v>9</v>
    <v>ENVIRI CORPORATION (XNYS:NVRI)</v>
    <v>6</v>
    <v>10</v>
    <v>Finance</v>
    <v>8</v>
    <v>12.79</v>
    <v>5.6349999999999998</v>
    <v>2.1884999999999999</v>
    <v>1.4999999999999999E-2</v>
    <v>2.1770000000000001E-3</v>
    <v>USD</v>
    <v>Enviri Corporation is a provider of environmental solutions for industrial, retail and medical waste streams. The Company operates in three segments: Harsco Environmental (HE), Clean Earth (CE), and Harsco Rail (Rail). HE operates primarily under long-term contracts, providing critical environmental services and material processing to the steel and metals industries, including zero waste solutions for manufacturing byproducts within the metals industry. CE provides specialty waste processing, treatment, recycling and beneficial reuse solutions for customers in the industrial, retail, healthcare and construction industries across a variety of waste needs, including hazardous, non-hazardous and contaminated soils and dredged materials. Rail is a provider of highly engineered maintenance equipment, after-market parts and safety and diagnostic systems and contracting solutions, which support railroad and transit customers. It operates in more than 150 locations in over 30 countries.</v>
    <v>13000</v>
    <v>New York Stock Exchange</v>
    <v>XNYS</v>
    <v>XNYS</v>
    <v>TWO LOGAN SQUARE, 100-120 NORTH 18TH STREET, 17TH FLOOR, PHILADELPHIA, PA, 19103 US</v>
    <v>7.06</v>
    <v>Professional &amp; Commercial Services</v>
    <v>Stock</v>
    <v>45616.677806990629</v>
    <v>178</v>
    <v>6.87</v>
    <v>553333210</v>
    <v>ENVIRI CORPORATION</v>
    <v>ENVIRI CORPORATION</v>
    <v>6.9649999999999999</v>
    <v>6.89</v>
    <v>6.9050000000000002</v>
    <v>80135150</v>
    <v>NVRI</v>
    <v>ENVIRI CORPORATION (XNYS:NVRI)</v>
    <v>59768</v>
    <v>564344</v>
    <v>1956</v>
  </rv>
  <rv s="3">
    <v>179</v>
  </rv>
  <rv s="1">
    <v>https://www.bing.com/financeapi/forcetrigger?t=a1x4f2&amp;q=XNAS%3aLRCX&amp;form=skydnc</v>
    <v>Learn more on Bing</v>
  </rv>
  <rv s="4">
    <v>en-US</v>
    <v>a1x4f2</v>
    <v>268435456</v>
    <v>1</v>
    <v>Powered by Refinitiv</v>
    <v>5</v>
    <v>LAM RESEARCH CORPORATION (XNAS:LRCX)</v>
    <v>6</v>
    <v>7</v>
    <v>Finance</v>
    <v>8</v>
    <v>113</v>
    <v>68.718000000000004</v>
    <v>1.4765999999999999</v>
    <v>-0.58250000000000002</v>
    <v>-8.3009999999999994E-3</v>
    <v>USD</v>
    <v>Lam Research Corporation is a global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Vantex, Kiyo, Versys Metal, Syndion, Coronus, and DV-Prime, Da Vinci, EOS, and SP Series. Its customer base includes semiconductor memory, foundries, and integrated device manufacturers that make products such as non-volatile memory, dynamic random-access memory, and logic devices. It offers services in areas, such as nanoscale applications enablement, chemistry, plasma and fluidics, and others.</v>
    <v>17450</v>
    <v>Nasdaq Stock Market</v>
    <v>XNAS</v>
    <v>XNAS</v>
    <v>4650 Cushing Blvd, FREMONT, CA, 94538 US</v>
    <v>70.215599999999995</v>
    <v>Semiconductors &amp; Semiconductor Equipment</v>
    <v>Stock</v>
    <v>45616.677929548438</v>
    <v>181</v>
    <v>69.459999999999994</v>
    <v>89537192437</v>
    <v>LAM RESEARCH CORPORATION</v>
    <v>LAM RESEARCH CORPORATION</v>
    <v>69.81</v>
    <v>30.256499999999999</v>
    <v>70.17</v>
    <v>69.587500000000006</v>
    <v>1286685000</v>
    <v>LRCX</v>
    <v>LAM RESEARCH CORPORATION (XNAS:LRCX)</v>
    <v>1615641</v>
    <v>13043787</v>
    <v>1989</v>
  </rv>
  <rv s="3">
    <v>182</v>
  </rv>
  <rv s="1">
    <v>https://www.bing.com/financeapi/forcetrigger?t=a1u3p2&amp;q=XNAS%3aGOOG&amp;form=skydnc</v>
    <v>Learn more on Bing</v>
  </rv>
  <rv s="4">
    <v>en-US</v>
    <v>a1u3p2</v>
    <v>268435456</v>
    <v>1</v>
    <v>Powered by Refinitiv</v>
    <v>5</v>
    <v>ALPHABET INC. (XNAS:GOOG)</v>
    <v>6</v>
    <v>7</v>
    <v>Finance</v>
    <v>8</v>
    <v>193.31</v>
    <v>129.4</v>
    <v>1.0336000000000001</v>
    <v>-3.3050000000000002</v>
    <v>-1.8404E-2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181269</v>
    <v>Nasdaq Stock Market</v>
    <v>XNAS</v>
    <v>XNAS</v>
    <v>1600 Amphitheatre Parkway, MOUNTAIN VIEW, CA, 94043 US</v>
    <v>179.09</v>
    <v>Software &amp; IT Services</v>
    <v>Stock</v>
    <v>45616.677931041406</v>
    <v>184</v>
    <v>175.33</v>
    <v>2188447000000</v>
    <v>ALPHABET INC.</v>
    <v>ALPHABET INC.</v>
    <v>178.61</v>
    <v>23.8093</v>
    <v>179.58</v>
    <v>176.27500000000001</v>
    <v>12241000000</v>
    <v>GOOG</v>
    <v>ALPHABET INC. (XNAS:GOOG)</v>
    <v>4127577</v>
    <v>18297838</v>
    <v>2015</v>
  </rv>
  <rv s="3">
    <v>185</v>
  </rv>
  <rv s="1">
    <v>https://www.bing.com/financeapi/forcetrigger?t=a1mw4c&amp;q=XNAS%3aADP&amp;form=skydnc</v>
    <v>Learn more on Bing</v>
  </rv>
  <rv s="4">
    <v>en-US</v>
    <v>a1mw4c</v>
    <v>268435456</v>
    <v>1</v>
    <v>Powered by Refinitiv</v>
    <v>5</v>
    <v>AUTOMATIC DATA PROCESSING, INC. (XNAS:ADP)</v>
    <v>6</v>
    <v>7</v>
    <v>Finance</v>
    <v>8</v>
    <v>309.37</v>
    <v>227.12</v>
    <v>0.79100000000000004</v>
    <v>-0.18010000000000001</v>
    <v>-6.0530000000000002E-4</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1.1 million clients in 140 countries and territories.</v>
    <v>64000</v>
    <v>Nasdaq Stock Market</v>
    <v>XNAS</v>
    <v>XNAS</v>
    <v>One Adp Boulvard, ROSELAND, NJ, 07068 US</v>
    <v>297.47500000000002</v>
    <v>Software &amp; IT Services</v>
    <v>Stock</v>
    <v>45616.677958020315</v>
    <v>187</v>
    <v>295.14999999999998</v>
    <v>121161343038</v>
    <v>AUTOMATIC DATA PROCESSING, INC.</v>
    <v>AUTOMATIC DATA PROCESSING, INC.</v>
    <v>296.48</v>
    <v>31.789300000000001</v>
    <v>297.54000000000002</v>
    <v>297.35989999999998</v>
    <v>407456900</v>
    <v>ADP</v>
    <v>AUTOMATIC DATA PROCESSING, INC. (XNAS:ADP)</v>
    <v>263774</v>
    <v>1646348</v>
    <v>1961</v>
  </rv>
  <rv s="3">
    <v>188</v>
  </rv>
  <rv s="1">
    <v>https://www.bing.com/financeapi/forcetrigger?t=a1r5fr&amp;q=XNYS%3aDLR&amp;form=skydnc</v>
    <v>Learn more on Bing</v>
  </rv>
  <rv s="4">
    <v>en-US</v>
    <v>a1r5fr</v>
    <v>268435456</v>
    <v>1</v>
    <v>Powered by Refinitiv</v>
    <v>5</v>
    <v>DIGITAL REALTY TRUST, INC. (XNYS:DLR)</v>
    <v>6</v>
    <v>7</v>
    <v>Finance</v>
    <v>8</v>
    <v>193.88</v>
    <v>130</v>
    <v>0.62229999999999996</v>
    <v>-3.31</v>
    <v>-1.7675E-2</v>
    <v>USD</v>
    <v>Digital Realty Trust, Inc. operates as a real estate investment trust. The Company is engaged in the business of owning, acquiring, developing, and operating data centers. It is a global provider of data center, colocation, and interconnection solutions for customers across a variety of industry verticals ranging from cloud and information technology services, social networking and communications to financial services, manufacturing, energy, healthcare, and consumer products. Through its PlatformDIGITAL, which is a global data center platform that provides customers with a secure data meeting place and a proven Pervasive Datacenter Architecture (PDx) solution methodology for powering innovation and efficiently managing Data Gravity challenges. The Company’s data centers are located across the United States, Europe, Latin America, Africa, Asia, Australia, and Canada. It also owns a highly connected colocation data center in the Slough Trading Estate.</v>
    <v>3664</v>
    <v>New York Stock Exchange</v>
    <v>XNYS</v>
    <v>XNYS</v>
    <v>5707 Southwest Parkway, Building 1, Suite 275, AUSTIN, TX, 78735 US</v>
    <v>185.86500000000001</v>
    <v>Residential &amp; Commercial REIT</v>
    <v>Stock</v>
    <v>45616.6779465625</v>
    <v>190</v>
    <v>183.55529999999999</v>
    <v>61021849896</v>
    <v>DIGITAL REALTY TRUST, INC.</v>
    <v>DIGITAL REALTY TRUST, INC.</v>
    <v>184.97</v>
    <v>160.15979999999999</v>
    <v>187.27</v>
    <v>183.96</v>
    <v>331712600</v>
    <v>DLR</v>
    <v>DIGITAL REALTY TRUST, INC. (XNYS:DLR)</v>
    <v>204996</v>
    <v>2184455</v>
    <v>2004</v>
  </rv>
  <rv s="3">
    <v>191</v>
  </rv>
  <rv s="1">
    <v>https://www.bing.com/financeapi/forcetrigger?t=c24xbh&amp;q=XNYS%3aOGN&amp;form=skydnc</v>
    <v>Learn more on Bing</v>
  </rv>
  <rv s="4">
    <v>en-US</v>
    <v>c24xbh</v>
    <v>268435456</v>
    <v>1</v>
    <v>Powered by Refinitiv</v>
    <v>5</v>
    <v>ORGANON &amp; CO. (XNYS:OGN)</v>
    <v>6</v>
    <v>7</v>
    <v>Finance</v>
    <v>8</v>
    <v>23.1</v>
    <v>10.835000000000001</v>
    <v>0.72640000000000005</v>
    <v>-8.5099999999999995E-2</v>
    <v>-5.8330000000000005E-3</v>
    <v>USD</v>
    <v>Organon &amp; Co. is a global health care company. The Company is engaged in developing and delivering health solutions through a portfolio of prescription therapies and medical devices within women's health, biosimilars and a franchise of established medicines across a range of therapeutic areas. It has a portfolio of contraception and fertility brands, including Nexplanon, NuvaRing, and Follistim AQ. Its Biosimilars portfolio spans across immunology and oncology treatments. It also has a portfolio of established brands, including brands in cardiovascular, dermatology and non-opioid pain management. It sells these products through various channels, including drug wholesalers and retailers, hospitals, government agencies and managed health care providers, such as pharmacy benefit managers and other institutions. Its portfolio also includes VTAMA (tapinarof) cream, 1%, a nonbiologic, non-steroidal topical therapy, for treatment of mild, moderate, and severe plaque psoriasis in adults.</v>
    <v>10000</v>
    <v>New York Stock Exchange</v>
    <v>XNYS</v>
    <v>XNYS</v>
    <v>30 Hudson Street, Fl 33, JERSEY CITY, NJ, 07302 US</v>
    <v>14.76</v>
    <v>Pharmaceuticals</v>
    <v>Stock</v>
    <v>45616.677890751562</v>
    <v>193</v>
    <v>14.46</v>
    <v>3735575990</v>
    <v>ORGANON &amp; CO.</v>
    <v>ORGANON &amp; CO.</v>
    <v>14.59</v>
    <v>2.8936999999999999</v>
    <v>14.59</v>
    <v>14.504899999999999</v>
    <v>257538900</v>
    <v>OGN</v>
    <v>ORGANON &amp; CO. (XNYS:OGN)</v>
    <v>682834</v>
    <v>2896690</v>
    <v>2021</v>
  </rv>
  <rv s="3">
    <v>194</v>
  </rv>
  <rv s="1">
    <v>https://www.bing.com/financeapi/forcetrigger?t=a23a5r&amp;q=XNYS%3aSO&amp;form=skydnc</v>
    <v>Learn more on Bing</v>
  </rv>
  <rv s="4">
    <v>en-US</v>
    <v>a23a5r</v>
    <v>268435456</v>
    <v>1</v>
    <v>Powered by Refinitiv</v>
    <v>5</v>
    <v>THE SOUTHERN COMPANY (XNYS:SO)</v>
    <v>6</v>
    <v>7</v>
    <v>Finance</v>
    <v>8</v>
    <v>94.45</v>
    <v>65.8</v>
    <v>0.505</v>
    <v>-0.27500000000000002</v>
    <v>-3.1150000000000001E-3</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88.41</v>
    <v>Electrical Utilities &amp; IPPs</v>
    <v>Stock</v>
    <v>45616.677918066409</v>
    <v>196</v>
    <v>87.86</v>
    <v>96436627260</v>
    <v>THE SOUTHERN COMPANY</v>
    <v>THE SOUTHERN COMPANY</v>
    <v>88.26</v>
    <v>20.5883</v>
    <v>88.29</v>
    <v>88.015000000000001</v>
    <v>1095684000</v>
    <v>SO</v>
    <v>THE SOUTHERN COMPANY (XNYS:SO)</v>
    <v>2048317</v>
    <v>4354531</v>
    <v>1945</v>
  </rv>
  <rv s="3">
    <v>197</v>
  </rv>
  <rv s="1">
    <v>https://www.bing.com/financeapi/forcetrigger?t=a1pwf2&amp;q=XNYS%3aCMC&amp;form=skydnc</v>
    <v>Learn more on Bing</v>
  </rv>
  <rv s="4">
    <v>en-US</v>
    <v>a1pwf2</v>
    <v>268435456</v>
    <v>1</v>
    <v>Powered by Refinitiv</v>
    <v>5</v>
    <v>COMMERCIAL METALS COMPANY (XNYS:CMC)</v>
    <v>6</v>
    <v>7</v>
    <v>Finance</v>
    <v>8</v>
    <v>63.405000000000001</v>
    <v>43.52</v>
    <v>1.1354</v>
    <v>0.15</v>
    <v>2.5240000000000002E-3</v>
    <v>USD</v>
    <v>Commercial Metals Company is engaged in offering products and technologies to meet the critical reinforcement needs of the global construction sector. The Company’s solutions support construction across a wide variety of applications, including infrastructure, non-residential, residential, industrial, and energy generation, and transmission. Its segments include North America Steel Group, Europe Steel Group and the Emerging Businesses Group. The North America Steel Group segment provides a diverse offering of products and solutions to support the construction sector. The Europe Steel Group segment is composed of a vertically integrated network of recycling facilities, an EAF mini mill and fabrication operations located in Poland. The Emerging Businesses Group segment's portfolio consists of its construction services products, Tensar products and solutions and its impact metals, and performance reinforcing steel products.</v>
    <v>13178</v>
    <v>New York Stock Exchange</v>
    <v>XNYS</v>
    <v>XNYS</v>
    <v>P O BOX 1046, 6565 N. MACARTHUR BLVD., SUITE 800, IRVING, TX, 75039 US</v>
    <v>60.27</v>
    <v>Metals &amp; Mining</v>
    <v>Stock</v>
    <v>45616.677861053126</v>
    <v>199</v>
    <v>59.2</v>
    <v>6787873064</v>
    <v>COMMERCIAL METALS COMPANY</v>
    <v>COMMERCIAL METALS COMPANY</v>
    <v>59.5</v>
    <v>14.3553</v>
    <v>59.44</v>
    <v>59.59</v>
    <v>113909600</v>
    <v>CMC</v>
    <v>COMMERCIAL METALS COMPANY (XNYS:CMC)</v>
    <v>74151</v>
    <v>990507</v>
    <v>1946</v>
  </rv>
  <rv s="3">
    <v>200</v>
  </rv>
  <rv s="1">
    <v>https://www.bing.com/financeapi/forcetrigger?t=a1u1z2&amp;q=XNYS%3aGNRC&amp;form=skydnc</v>
    <v>Learn more on Bing</v>
  </rv>
  <rv s="4">
    <v>en-US</v>
    <v>a1u1z2</v>
    <v>268435456</v>
    <v>1</v>
    <v>Powered by Refinitiv</v>
    <v>5</v>
    <v>GENERAC HOLDINGS INC. (XNYS:GNRC)</v>
    <v>6</v>
    <v>7</v>
    <v>Finance</v>
    <v>8</v>
    <v>195.94</v>
    <v>108.89</v>
    <v>1.3758999999999999</v>
    <v>-1.9450000000000001</v>
    <v>-1.0808999999999999E-2</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179.85</v>
    <v>Machinery, Equipment &amp; Components</v>
    <v>Stock</v>
    <v>45616.677924108597</v>
    <v>202</v>
    <v>177.69</v>
    <v>10590214793</v>
    <v>GENERAC HOLDINGS INC.</v>
    <v>GENERAC HOLDINGS INC.</v>
    <v>179.36</v>
    <v>37.336100000000002</v>
    <v>179.94</v>
    <v>177.995</v>
    <v>59497260</v>
    <v>GNRC</v>
    <v>GENERAC HOLDINGS INC. (XNYS:GNRC)</v>
    <v>103486</v>
    <v>873743</v>
    <v>2006</v>
  </rv>
  <rv s="3">
    <v>203</v>
  </rv>
  <rv s="1">
    <v>https://www.bing.com/financeapi/forcetrigger?t=a1xb77&amp;q=XNYS%3aMATX&amp;form=skydnc</v>
    <v>Learn more on Bing</v>
  </rv>
  <rv s="4">
    <v>en-US</v>
    <v>a1xb77</v>
    <v>268435456</v>
    <v>1</v>
    <v>Powered by Refinitiv</v>
    <v>5</v>
    <v>Matson, Inc. (XNYS:MATX)</v>
    <v>6</v>
    <v>7</v>
    <v>Finance</v>
    <v>8</v>
    <v>169.12</v>
    <v>93.75</v>
    <v>1.0583</v>
    <v>-0.31</v>
    <v>-2.0300000000000001E-3</v>
    <v>USD</v>
    <v>Matson, Inc. is a holding company that provides ocean transportation and logistics services. The Company's segments include Ocean Transportation and Logistics. The Ocean Transportation business is conducted through Matson Navigation Company, Inc. (MatNav), which provides ocean freight transportation services to the domestic non-contiguous economies of Hawaii, Alaska and Guam, and to other island economies in Micronesia. MatNav also operates premium, expedited services from China to Long Beach, California, provides services to Okinawa, Japan and various islands in the South Pacific, and operates an international export service from Dutch Harbor, Alaska to Asia. The logistics business is conducted through Matson Logistics, Inc. (Matson Logistics), a wholly owned subsidiary of MatNav. Matson Logistics provides a variety of logistics services to its customers, such as transportation brokerage services, freight forwarding services, and others.</v>
    <v>4315</v>
    <v>New York Stock Exchange</v>
    <v>XNYS</v>
    <v>XNYS</v>
    <v>1411 Sand Island Pkwy, HONOLULU, HI, 96819 US</v>
    <v>155.83000000000001</v>
    <v>Freight &amp; Logistics Services</v>
    <v>Stock</v>
    <v>45616.677858992967</v>
    <v>205</v>
    <v>152.21</v>
    <v>5062220115</v>
    <v>Matson, Inc.</v>
    <v>Matson, Inc.</v>
    <v>154.745</v>
    <v>12.721399999999999</v>
    <v>152.74</v>
    <v>152.43</v>
    <v>33210130</v>
    <v>MATX</v>
    <v>Matson, Inc. (XNYS:MATX)</v>
    <v>24574</v>
    <v>253867</v>
    <v>2012</v>
  </rv>
  <rv s="3">
    <v>206</v>
  </rv>
  <rv s="1">
    <v>https://www.bing.com/financeapi/forcetrigger?t=a1zwrw&amp;q=XNYS%3aPJT&amp;form=skydnc</v>
    <v>Learn more on Bing</v>
  </rv>
  <rv s="4">
    <v>en-US</v>
    <v>a1zwrw</v>
    <v>268435456</v>
    <v>1</v>
    <v>Powered by Refinitiv</v>
    <v>5</v>
    <v>PJT PARTNERS INC. (XNYS:PJT)</v>
    <v>6</v>
    <v>7</v>
    <v>Finance</v>
    <v>8</v>
    <v>163.85</v>
    <v>82.64</v>
    <v>0.63060000000000005</v>
    <v>-1.2549999999999999</v>
    <v>-8.0689999999999998E-3</v>
    <v>USD</v>
    <v>PJT Partners Inc. is a global, advisory-focused investment bank. The Company provides independent advice coupled with client service. The Company advises clients on transactions, including mergers and acquisitions (M&amp;A), spin-offs, activism defense, contested M&amp;A, joint ventures, minority investments and divestitures. Additionally, it advises private and public company boards and management teams on strategies for building investor relationships with a focus on shareholder engagement; complex investor matters; environmental, social and governance (ESG) transition solutions; and other critical strategic, governance and shareholder matters. Its restructuring and special situations business provides advisory in financial restructuring and reorganization, liability management, distressed M&amp;A and Chapter 11 matters. The Company’s global alternative asset advisory and fundraising business provides private fund advisory and fundraising services for a diverse range of investment strategies.</v>
    <v>1012</v>
    <v>New York Stock Exchange</v>
    <v>XNYS</v>
    <v>XNYS</v>
    <v>280 Park Ave Fl 16th, NEW YORK, NY, 10017-1206 US</v>
    <v>155.6</v>
    <v>Investment Banking &amp; Investment Services</v>
    <v>Stock</v>
    <v>45616.677811006251</v>
    <v>208</v>
    <v>152.77000000000001</v>
    <v>3671095861</v>
    <v>PJT PARTNERS INC.</v>
    <v>PJT PARTNERS INC.</v>
    <v>155.6</v>
    <v>39.846600000000002</v>
    <v>155.54</v>
    <v>154.285</v>
    <v>23794250</v>
    <v>PJT</v>
    <v>PJT PARTNERS INC. (XNYS:PJT)</v>
    <v>25017</v>
    <v>240905</v>
    <v>2014</v>
  </rv>
  <rv s="3">
    <v>209</v>
  </rv>
  <rv s="1">
    <v>https://www.bing.com/financeapi/forcetrigger?t=a1nfk2&amp;q=XNYS%3aAMN&amp;form=skydnc</v>
    <v>Learn more on Bing</v>
  </rv>
  <rv s="4">
    <v>en-US</v>
    <v>a1nfk2</v>
    <v>268435456</v>
    <v>1</v>
    <v>Powered by Refinitiv</v>
    <v>5</v>
    <v>AMN HEALTHCARE SERVICES, INC. (XNYS:AMN)</v>
    <v>6</v>
    <v>7</v>
    <v>Finance</v>
    <v>8</v>
    <v>80.22</v>
    <v>23.37</v>
    <v>7.6100000000000001E-2</v>
    <v>-0.13</v>
    <v>-5.1900000000000002E-3</v>
    <v>USD</v>
    <v>AMN Healthcare Services, Inc. is a provider of total talent solutions for healthcare organizations across the United States. The Company provides access to a comprehensive network of quality healthcare professionals through its recruitment strategies and breadth of career opportunities. The Company’s nurse and allied solutions segment include the Company’s travel nurse staffing (including international nurse staffing and rapid response nurse staffing), labor disruption staffing, local staffing, international nurse and allied permanent placement, and allied staffing (including revenue cycle solutions) businesses. The physician and leadership solutions segment includes the Company’s locum tenens staffing, healthcare interim leadership staffing, executive search, and physician permanent placement businesses. The technology and workforce solutions segment includes the Company’s language services, vendor management systems (VMS), workforce optimization, and outsourced solutions businesses.</v>
    <v>3585</v>
    <v>New York Stock Exchange</v>
    <v>XNYS</v>
    <v>XNYS</v>
    <v>2999 Olympus Boulevard, Suite 500, DALLAS, TX, 75019 US</v>
    <v>25.93</v>
    <v>Healthcare Providers &amp; Services</v>
    <v>Stock</v>
    <v>45616.677932626561</v>
    <v>211</v>
    <v>24.760100000000001</v>
    <v>948797102</v>
    <v>AMN HEALTHCARE SERVICES, INC.</v>
    <v>AMN HEALTHCARE SERVICES, INC.</v>
    <v>24.98</v>
    <v>18.045999999999999</v>
    <v>25.05</v>
    <v>24.92</v>
    <v>38073720</v>
    <v>AMN</v>
    <v>AMN HEALTHCARE SERVICES, INC. (XNYS:AMN)</v>
    <v>173262</v>
    <v>1313534</v>
    <v>1997</v>
  </rv>
  <rv s="3">
    <v>212</v>
  </rv>
  <rv s="1">
    <v>https://www.bing.com/financeapi/forcetrigger?t=a1u3rw&amp;q=XNAS%3aGOOGL&amp;form=skydnc</v>
    <v>Learn more on Bing</v>
  </rv>
  <rv s="4">
    <v>en-US</v>
    <v>a1u3rw</v>
    <v>268435456</v>
    <v>1</v>
    <v>Powered by Refinitiv</v>
    <v>5</v>
    <v>ALPHABET INC. (XNAS:GOOGL)</v>
    <v>6</v>
    <v>7</v>
    <v>Finance</v>
    <v>8</v>
    <v>191.75</v>
    <v>127.9</v>
    <v>1.0336000000000001</v>
    <v>-3.37</v>
    <v>-1.8919999999999999E-2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181269</v>
    <v>Nasdaq Stock Market</v>
    <v>XNAS</v>
    <v>XNAS</v>
    <v>1600 Amphitheatre Parkway, MOUNTAIN VIEW, CA, 94043 US</v>
    <v>177.67500000000001</v>
    <v>Software &amp; IT Services</v>
    <v>Stock</v>
    <v>45616.677941921094</v>
    <v>214</v>
    <v>173.78</v>
    <v>2188447000000</v>
    <v>ALPHABET INC.</v>
    <v>ALPHABET INC.</v>
    <v>177.13</v>
    <v>23.623000000000001</v>
    <v>178.12</v>
    <v>174.75</v>
    <v>12241000000</v>
    <v>GOOGL</v>
    <v>ALPHABET INC. (XNAS:GOOGL)</v>
    <v>5768576</v>
    <v>26765194</v>
    <v>2015</v>
  </rv>
  <rv s="3">
    <v>215</v>
  </rv>
  <rv s="1">
    <v>https://www.bing.com/financeapi/forcetrigger?t=a1nhlh&amp;q=XNAS%3aAMZN&amp;form=skydnc</v>
    <v>Learn more on Bing</v>
  </rv>
  <rv s="4">
    <v>en-US</v>
    <v>a1nhlh</v>
    <v>268435456</v>
    <v>1</v>
    <v>Powered by Refinitiv</v>
    <v>5</v>
    <v>AMAZON.COM, INC. (XNAS:AMZN)</v>
    <v>6</v>
    <v>7</v>
    <v>Finance</v>
    <v>8</v>
    <v>215.9</v>
    <v>141.5</v>
    <v>1.1575</v>
    <v>-3.52</v>
    <v>-1.7203E-2</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manufactures and sells electronic devices, including Kindle, Fire tablet, Fire TV, Echo, Ring, Blink, and eero, and it develops and produces media content. It serves developers and enterprises of all sizes, including start-ups, government agencies, and academic institutions, through AWS, which offers a broad set of on-demand technology services, including compute, storage, database, analytics, and machine learning, and other services.</v>
    <v>1551000</v>
    <v>Nasdaq Stock Market</v>
    <v>XNAS</v>
    <v>XNAS</v>
    <v>410 Terry Ave N, SEATTLE, WA, 98109 US</v>
    <v>203.06</v>
    <v>Diversified Retail</v>
    <v>Stock</v>
    <v>45616.677956967185</v>
    <v>217</v>
    <v>199.45</v>
    <v>2151477000000</v>
    <v>AMAZON.COM, INC.</v>
    <v>AMAZON.COM, INC.</v>
    <v>202.89</v>
    <v>43.851999999999997</v>
    <v>204.61</v>
    <v>201.09</v>
    <v>10515010000</v>
    <v>AMZN</v>
    <v>AMAZON.COM, INC. (XNAS:AMZN)</v>
    <v>12013070</v>
    <v>41886019</v>
    <v>1996</v>
  </rv>
  <rv s="3">
    <v>218</v>
  </rv>
  <rv s="1">
    <v>https://www.bing.com/financeapi/forcetrigger?t=a1oma2&amp;q=XNYS%3aBALL&amp;form=skydnc</v>
    <v>Learn more on Bing</v>
  </rv>
  <rv s="4">
    <v>en-US</v>
    <v>a1oma2</v>
    <v>268435456</v>
    <v>1</v>
    <v>Powered by Refinitiv</v>
    <v>5</v>
    <v>BALL CORPORATION (XNYS:BALL)</v>
    <v>6</v>
    <v>7</v>
    <v>Finance</v>
    <v>8</v>
    <v>71.319999999999993</v>
    <v>51.65</v>
    <v>0.90739999999999998</v>
    <v>-0.24</v>
    <v>-4.006E-3</v>
    <v>USD</v>
    <v>Ball Corporation (Ball) supplies sustainable aluminum packaging solutions for beverage, personal care and household products customers. Its packaging products are produced for a variety of end uses. The Company sell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Beverage packaging. The South America segment manufactures and sells aluminum beverage containers in Brazil, Argentina, Paraguay and Chile.</v>
    <v>21000</v>
    <v>New York Stock Exchange</v>
    <v>XNYS</v>
    <v>XNYS</v>
    <v>9200 W. 108th Circle, P.O. Box 5000, WESTMINSTER, CO, 80021-2510 US</v>
    <v>60.225000000000001</v>
    <v>Containers &amp; Packaging</v>
    <v>Stock</v>
    <v>45616.677918020316</v>
    <v>220</v>
    <v>59.63</v>
    <v>17807079420</v>
    <v>BALL CORPORATION</v>
    <v>BALL CORPORATION</v>
    <v>59.765000000000001</v>
    <v>32.1511</v>
    <v>59.91</v>
    <v>59.67</v>
    <v>298426000</v>
    <v>BALL</v>
    <v>BALL CORPORATION (XNYS:BALL)</v>
    <v>347759</v>
    <v>1848885</v>
    <v>1922</v>
  </rv>
  <rv s="3">
    <v>221</v>
  </rv>
  <rv s="1">
    <v>https://www.bing.com/financeapi/forcetrigger?t=a1p2ar&amp;q=XNYS%3aBX&amp;form=skydnc</v>
    <v>Learn more on Bing</v>
  </rv>
  <rv s="4">
    <v>en-US</v>
    <v>a1p2ar</v>
    <v>268435456</v>
    <v>1</v>
    <v>Powered by Refinitiv</v>
    <v>5</v>
    <v>BLACKSTONE INC. (XNYS:BX)</v>
    <v>6</v>
    <v>7</v>
    <v>Finance</v>
    <v>8</v>
    <v>187.12</v>
    <v>104.3901</v>
    <v>1.4964</v>
    <v>-7.0000000000000007E-2</v>
    <v>-3.7859999999999999E-4</v>
    <v>USD</v>
    <v>Blackstone Inc. is an alternative asset manager. The Company’s asset management business includes global investment strategies focused on real estate, private equity, infrastructure, life sciences, growth equity, credit, real assets, secondaries and hedge funds. It operates through four segments: Real Estate, Private Equity, Credit &amp; Insurance and Multi-Asset Investing. Its Real Estate segment primarily comprises its management of opportunistic real estate funds, Core+ real estate funds, and real estate debt strategies. Its Credit &amp; Insurance segment consists principally of Blackstone Credit &amp; Insurance, which is organized into three overarching strategies: private corporate credit, liquid corporate credit and infrastructure and asset-based credit. Multi-Asset Investing is organized into two primary platforms: Absolute Return and Multi-Strategy. In addition, the segment also includes a publicly traded energy infrastructure, renewables and master limited partnership investment platform.</v>
    <v>4735</v>
    <v>New York Stock Exchange</v>
    <v>XNYS</v>
    <v>XNYS</v>
    <v>345 Park Avenue, NEW YORK, NY, 10154 US</v>
    <v>187.12</v>
    <v>Investment Banking &amp; Investment Services</v>
    <v>Stock</v>
    <v>45616.677921875002</v>
    <v>223</v>
    <v>183.22</v>
    <v>224274300000</v>
    <v>BLACKSTONE INC.</v>
    <v>BLACKSTONE INC.</v>
    <v>185.42</v>
    <v>63.668500000000002</v>
    <v>184.91</v>
    <v>184.84</v>
    <v>1212884000</v>
    <v>BX</v>
    <v>BLACKSTONE INC. (XNYS:BX)</v>
    <v>836676</v>
    <v>3387694</v>
    <v>2007</v>
  </rv>
  <rv s="3">
    <v>224</v>
  </rv>
  <rv s="1">
    <v>http://en.wikipedia.org/wiki/Ford_Motor_Company</v>
    <v>Wikipedia</v>
  </rv>
  <rv s="6">
    <v>55</v>
    <v>226</v>
  </rv>
  <rv s="7">
    <v>15</v>
    <v>https://www.bing.com/th?id=AMMS_cf0311a5f2d2dcb3110aca1404330618&amp;qlt=95</v>
    <v>227</v>
    <v>0</v>
    <v>https://www.bing.com/images/search?form=xlimg&amp;q=ford+motor+company</v>
    <v>Image of FORD MOTOR COMPANY</v>
  </rv>
  <rv s="1">
    <v>https://www.bing.com/financeapi/forcetrigger?t=a1sjw7&amp;q=XNYS%3aF&amp;form=skydnc</v>
    <v>Learn more on Bing</v>
  </rv>
  <rv s="8">
    <v>en-US</v>
    <v>a1sjw7</v>
    <v>268435456</v>
    <v>1</v>
    <v>Powered by Refinitiv</v>
    <v>11</v>
    <v>FORD MOTOR COMPANY (XNYS:F)</v>
    <v>13</v>
    <v>14</v>
    <v>Finance</v>
    <v>8</v>
    <v>14.85</v>
    <v>9.49</v>
    <v>1.6314</v>
    <v>-0.26500000000000001</v>
    <v>-2.3982E-2</v>
    <v>USD</v>
    <v>Ford Motor Company is an automobile company. The Company develops and delivers Ford trucks, sport utility vehicles, commercial vans and cars and Lincoln luxury vehicles, along with connected services. Its Ford Blue segment includes the sale of Ford and Lincoln internal combustion engine (ICE) and hybrid vehicles, service parts, accessories, and digital services for retail customers. Ford Model e segment primarily includes the sale of electric vehicles, service parts, accessories, and digital services. Ford Pro primarily includes the sale of Ford and Lincoln vehicles, service parts, accessories, and services for commercial, government, and rental customers. Ford Next segment primarily includes expenses and investments for emerging business initiatives aimed at creating value for Ford in vehicle-adjacent market segments. Ford Credit segment is comprised of the Ford Credit business on a consolidated basis, which is primarily vehicle-related financing and leasing activities.</v>
    <v>177000</v>
    <v>New York Stock Exchange</v>
    <v>XNYS</v>
    <v>XNYS</v>
    <v>One American Road, DEARBORN, MI, 48126-2701 US</v>
    <v>11.048999999999999</v>
    <v>228</v>
    <v>Automobiles &amp; Auto Parts</v>
    <v>Stock</v>
    <v>45616.677947175784</v>
    <v>229</v>
    <v>10.77</v>
    <v>42862706865</v>
    <v>FORD MOTOR COMPANY</v>
    <v>FORD MOTOR COMPANY</v>
    <v>11</v>
    <v>12.620100000000001</v>
    <v>11.05</v>
    <v>10.785</v>
    <v>3974289000</v>
    <v>F</v>
    <v>FORD MOTOR COMPANY (XNYS:F)</v>
    <v>16691375</v>
    <v>56912293</v>
    <v>1919</v>
  </rv>
  <rv s="3">
    <v>230</v>
  </rv>
  <rv s="1">
    <v>https://www.bing.com/financeapi/forcetrigger?t=a25k5r&amp;q=XNAS%3aVRTX&amp;form=skydnc</v>
    <v>Learn more on Bing</v>
  </rv>
  <rv s="4">
    <v>en-US</v>
    <v>a25k5r</v>
    <v>268435456</v>
    <v>1</v>
    <v>Powered by Refinitiv</v>
    <v>5</v>
    <v>VERTEX PHARMACEUTICALS INCORPORATED (XNAS:VRTX)</v>
    <v>6</v>
    <v>7</v>
    <v>Finance</v>
    <v>8</v>
    <v>519.88</v>
    <v>346.28500000000003</v>
    <v>0.36499999999999999</v>
    <v>1.93</v>
    <v>4.3080000000000002E-3</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451.76249999999999</v>
    <v>Biotechnology &amp; Medical Research</v>
    <v>Stock</v>
    <v>45616.677917615627</v>
    <v>232</v>
    <v>445.38389999999998</v>
    <v>115872733242</v>
    <v>VERTEX PHARMACEUTICALS INCORPORATED</v>
    <v>VERTEX PHARMACEUTICALS INCORPORATED</v>
    <v>448.46</v>
    <v>0</v>
    <v>448.01</v>
    <v>449.94</v>
    <v>257529300</v>
    <v>VRTX</v>
    <v>VERTEX PHARMACEUTICALS INCORPORATED (XNAS:VRTX)</v>
    <v>588767</v>
    <v>1249987</v>
    <v>1989</v>
  </rv>
  <rv s="3">
    <v>233</v>
  </rv>
  <rv s="1">
    <v>https://www.bing.com/financeapi/forcetrigger?t=a1mou2&amp;q=XNAS%3aAAPL&amp;form=skydnc</v>
    <v>Learn more on Bing</v>
  </rv>
  <rv s="4">
    <v>en-US</v>
    <v>a1mou2</v>
    <v>268435456</v>
    <v>1</v>
    <v>Powered by Refinitiv</v>
    <v>5</v>
    <v>APPLE INC. (XNAS:AAPL)</v>
    <v>6</v>
    <v>7</v>
    <v>Finance</v>
    <v>8</v>
    <v>237.49</v>
    <v>164.07499999999999</v>
    <v>1.2292000000000001</v>
    <v>-1.8702000000000001</v>
    <v>-8.1930000000000006E-3</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229.93</v>
    <v>Computers, Phones &amp; Household Electronics</v>
    <v>Stock</v>
    <v>45616.677942245311</v>
    <v>235</v>
    <v>226.27</v>
    <v>3422369783036</v>
    <v>APPLE INC.</v>
    <v>APPLE INC.</v>
    <v>228.21</v>
    <v>37.608400000000003</v>
    <v>228.28</v>
    <v>226.40979999999999</v>
    <v>15115820000</v>
    <v>AAPL</v>
    <v>APPLE INC. (XNAS:AAPL)</v>
    <v>10023492</v>
    <v>42873138</v>
    <v>1977</v>
  </rv>
  <rv s="3">
    <v>236</v>
  </rv>
  <rv s="1">
    <v>https://www.bing.com/financeapi/forcetrigger?t=a1q6k2&amp;q=XNAS%3aCOST&amp;form=skydnc</v>
    <v>Learn more on Bing</v>
  </rv>
  <rv s="4">
    <v>en-US</v>
    <v>a1q6k2</v>
    <v>268435456</v>
    <v>1</v>
    <v>Powered by Refinitiv</v>
    <v>5</v>
    <v>COSTCO WHOLESALE CORPORATION (XNAS:COST)</v>
    <v>6</v>
    <v>7</v>
    <v>Finance</v>
    <v>8</v>
    <v>962</v>
    <v>564.50279999999998</v>
    <v>0.80569999999999997</v>
    <v>-9.9149999999999991</v>
    <v>-1.0660000000000001E-2</v>
    <v>USD</v>
    <v>Costco Wholesale Corporation (Costco) operates membership warehouses and e-commerce sites that offer a selection of nationally branded and private-label products in a wide range of categories. The Company buys the majority of its merchandise directly from suppliers and route it to cross-docking consolidation points (depots) or directly to its warehouses. It operates 891 warehouses, including 614 in the United States and Puerto Rico, 108 in Canada, 40 in Mexico, 35 in Japan, 29 in the United Kingdom, 19 in Korea, 15 in Australia, 14 in Taiwan, seven in China, five in Spain, two in France, and one each in Iceland, New Zealand and Sweden. It also operates e-commerce sites in the United States, Canada, the United Kingdom, Mexico, Korea, Taiwan, Japan and Australia. The Company provides wide selection of merchandise, plus the convenience of specialty departments and exclusive member services.</v>
    <v>333000</v>
    <v>Nasdaq Stock Market</v>
    <v>XNAS</v>
    <v>XNAS</v>
    <v>999 Lake Dr, ISSAQUAH, WA, 98027- US</v>
    <v>927.93</v>
    <v>Diversified Retail</v>
    <v>Stock</v>
    <v>45616.677937453125</v>
    <v>238</v>
    <v>916.50009999999997</v>
    <v>407731742272</v>
    <v>COSTCO WHOLESALE CORPORATION</v>
    <v>COSTCO WHOLESALE CORPORATION</v>
    <v>925.08</v>
    <v>56.154800000000002</v>
    <v>930.15</v>
    <v>920.23500000000001</v>
    <v>443073500</v>
    <v>COST</v>
    <v>COSTCO WHOLESALE CORPORATION (XNAS:COST)</v>
    <v>402463</v>
    <v>1739466</v>
    <v>1987</v>
  </rv>
  <rv s="3">
    <v>239</v>
  </rv>
  <rv s="1">
    <v>https://www.bing.com/financeapi/forcetrigger?t=a1qyvh&amp;q=XNYS%3aDG&amp;form=skydnc</v>
    <v>Learn more on Bing</v>
  </rv>
  <rv s="4">
    <v>en-US</v>
    <v>a1qyvh</v>
    <v>268435456</v>
    <v>1</v>
    <v>Powered by Refinitiv</v>
    <v>5</v>
    <v>DOLLAR GENERAL CORPORATION (XNYS:DG)</v>
    <v>6</v>
    <v>7</v>
    <v>Finance</v>
    <v>8</v>
    <v>168.07</v>
    <v>72.495000000000005</v>
    <v>0.44450000000000001</v>
    <v>-3.9340999999999999</v>
    <v>-5.1425999999999999E-2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185800</v>
    <v>New York Stock Exchange</v>
    <v>XNYS</v>
    <v>XNYS</v>
    <v>100 Mission Ridge, GOODLETTSVILLE, TN, 37072-2171 US</v>
    <v>75.75</v>
    <v>Diversified Retail</v>
    <v>Stock</v>
    <v>45616.677913587497</v>
    <v>241</v>
    <v>72.495000000000005</v>
    <v>15958344411</v>
    <v>DOLLAR GENERAL CORPORATION</v>
    <v>DOLLAR GENERAL CORPORATION</v>
    <v>75.75</v>
    <v>11.8857</v>
    <v>76.5</v>
    <v>72.565899999999999</v>
    <v>219915200</v>
    <v>DG</v>
    <v>DOLLAR GENERAL CORPORATION (XNYS:DG)</v>
    <v>3040096</v>
    <v>3968357</v>
    <v>1998</v>
  </rv>
  <rv s="3">
    <v>242</v>
  </rv>
  <rv s="4">
    <v>en-US</v>
    <v>a1x6m7</v>
    <v>268435456</v>
    <v>1</v>
    <v>Powered by Refinitiv</v>
    <v>5</v>
    <v>LULULEMON ATHLETICA INC. (XNAS:LULU)</v>
    <v>6</v>
    <v>7</v>
    <v>Finance</v>
    <v>8</v>
    <v>516.39</v>
    <v>226.01</v>
    <v>1.2224999999999999</v>
    <v>3.65</v>
    <v>1.2092E-2</v>
    <v>USD</v>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pants,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and South Korea.</v>
    <v>38000</v>
    <v>Nasdaq Stock Market</v>
    <v>XNAS</v>
    <v>XNAS</v>
    <v>1818 Cornwall Ave, 400 - 1818 CORNWALL AVENUE, VANCOUVER, BC, V6J 1C7 CA</v>
    <v>305.8</v>
    <v>Textiles &amp; Apparel</v>
    <v>Stock</v>
    <v>45616.677929235935</v>
    <v>113</v>
    <v>298.67</v>
    <v>37508220750</v>
    <v>LULULEMON ATHLETICA INC.</v>
    <v>LULULEMON ATHLETICA INC.</v>
    <v>298.74</v>
    <v>23.323799999999999</v>
    <v>301.85000000000002</v>
    <v>305.5</v>
    <v>122776500</v>
    <v>LULU</v>
    <v>LULULEMON ATHLETICA INC. (XNAS:LULU)</v>
    <v>396285</v>
    <v>1919556</v>
    <v>2005</v>
  </rv>
  <rv s="3">
    <v>244</v>
  </rv>
  <rv s="1">
    <v>https://www.bing.com/financeapi/forcetrigger?t=a1yjxm&amp;q=XNYS%3aNKE&amp;form=skydnc</v>
    <v>Learn more on Bing</v>
  </rv>
  <rv s="4">
    <v>en-US</v>
    <v>a1yjxm</v>
    <v>268435456</v>
    <v>1</v>
    <v>Powered by Refinitiv</v>
    <v>5</v>
    <v>NIKE, INC. (XNYS:NKE)</v>
    <v>6</v>
    <v>7</v>
    <v>Finance</v>
    <v>8</v>
    <v>123.3916</v>
    <v>70.750200000000007</v>
    <v>1.0210999999999999</v>
    <v>-0.94</v>
    <v>-1.2718E-2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79400</v>
    <v>New York Stock Exchange</v>
    <v>XNYS</v>
    <v>XNYS</v>
    <v>One Bowerman Dr, BEAVERTON, OR, 97005-6453 US</v>
    <v>73.8</v>
    <v>Textiles &amp; Apparel</v>
    <v>Stock</v>
    <v>45616.677949721874</v>
    <v>246</v>
    <v>72.94</v>
    <v>110014700000</v>
    <v>NIKE, INC.</v>
    <v>NIKE, INC.</v>
    <v>73.64</v>
    <v>21.198</v>
    <v>73.91</v>
    <v>72.97</v>
    <v>1488496000</v>
    <v>NKE</v>
    <v>NIKE, INC. (XNYS:NKE)</v>
    <v>3145033</v>
    <v>9562175</v>
    <v>1969</v>
  </rv>
  <rv s="3">
    <v>247</v>
  </rv>
  <rv s="1">
    <v>https://www.bing.com/financeapi/forcetrigger?t=a1yv52&amp;q=XNAS%3aNVDA&amp;form=skydnc</v>
    <v>Learn more on Bing</v>
  </rv>
  <rv s="4">
    <v>en-US</v>
    <v>a1yv52</v>
    <v>268435456</v>
    <v>1</v>
    <v>Powered by Refinitiv</v>
    <v>5</v>
    <v>NVIDIA CORPORATION (XNAS:NVDA)</v>
    <v>6</v>
    <v>7</v>
    <v>Finance</v>
    <v>8</v>
    <v>149.77000000000001</v>
    <v>45.01</v>
    <v>1.66</v>
    <v>-1.589</v>
    <v>-1.0808999999999999E-2</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three-dimensional Internet applications.</v>
    <v>29600</v>
    <v>Nasdaq Stock Market</v>
    <v>XNAS</v>
    <v>XNAS</v>
    <v>2788 San Tomas Expressway, SANTA CLARA, CA, 95051 US</v>
    <v>147.38</v>
    <v>Semiconductors &amp; Semiconductor Equipment</v>
    <v>Stock</v>
    <v>45616.677965300783</v>
    <v>249</v>
    <v>142.72999999999999</v>
    <v>3567177130000</v>
    <v>NVIDIA CORPORATION</v>
    <v>NVIDIA CORPORATION</v>
    <v>147.15</v>
    <v>69.048599999999993</v>
    <v>147.01</v>
    <v>145.42099999999999</v>
    <v>24530000000</v>
    <v>NVDA</v>
    <v>NVIDIA CORPORATION (XNAS:NVDA)</v>
    <v>103198773</v>
    <v>213188169</v>
    <v>1998</v>
  </rv>
  <rv s="3">
    <v>250</v>
  </rv>
  <rv s="1">
    <v>http://pt.wikipedia.org/wiki/Oracle_Corporation</v>
    <v>Wikipedia</v>
  </rv>
  <rv s="6">
    <v>55</v>
    <v>252</v>
  </rv>
  <rv s="7">
    <v>15</v>
    <v>https://www.bing.com/th?id=AMMS_672116c618c664d13b2515d6587ba357&amp;qlt=95</v>
    <v>253</v>
    <v>0</v>
    <v>https://www.bing.com/images/search?form=xlimg&amp;q=oracle+corporation</v>
    <v>Image of ORACLE CORPORATION</v>
  </rv>
  <rv s="1">
    <v>https://www.bing.com/financeapi/forcetrigger?t=a1zbec&amp;q=XNYS%3aORCL&amp;form=skydnc</v>
    <v>Learn more on Bing</v>
  </rv>
  <rv s="8">
    <v>en-US</v>
    <v>a1zbec</v>
    <v>268435456</v>
    <v>1</v>
    <v>Powered by Refinitiv</v>
    <v>11</v>
    <v>ORACLE CORPORATION (XNYS:ORCL)</v>
    <v>13</v>
    <v>14</v>
    <v>Finance</v>
    <v>8</v>
    <v>191.77</v>
    <v>99.26</v>
    <v>1.0267999999999999</v>
    <v>-0.66</v>
    <v>-3.4939999999999997E-3</v>
    <v>USD</v>
    <v>Oracle Corporation offers integrated suites of applications plus secure, autonomous infrastructure in the Oracle Cloud. The Company's segments include cloud and license, hardware, and services. The cloud and license segment markets, sells and delivers a broad spectrum of enterprise applications and infrastructure technologies through its cloud and license offerings. The hardware segment provides a broad selection of enterprise hardware products and hardware-related software products including Oracle Engineered Systems, servers, storage, operating systems, virtualization, management and other hardware-related software and related hardware support. The services segment helps customers and partners maximize the performance of their investments in Oracle applications and infrastructure technologies. Its products and services are delivered worldwide through a variety of flexible and interoperable IT deployment models. These models include on-premise, cloud-based and hybrid deployments.</v>
    <v>159000</v>
    <v>New York Stock Exchange</v>
    <v>XNYS</v>
    <v>XNYS</v>
    <v>2300 Oracle Way, AUSTIN, TX, 78741 US</v>
    <v>190.44749999999999</v>
    <v>254</v>
    <v>Software &amp; IT Services</v>
    <v>Stock</v>
    <v>45616.677963541406</v>
    <v>255</v>
    <v>188.04</v>
    <v>521624899120</v>
    <v>ORACLE CORPORATION</v>
    <v>ORACLE CORPORATION</v>
    <v>190.01</v>
    <v>48.7134</v>
    <v>188.9</v>
    <v>188.24</v>
    <v>2771063000</v>
    <v>ORCL</v>
    <v>ORACLE CORPORATION (XNYS:ORCL)</v>
    <v>1184877</v>
    <v>6204687</v>
    <v>2005</v>
  </rv>
  <rv s="3">
    <v>256</v>
  </rv>
  <rv s="1">
    <v>https://www.bing.com/financeapi/forcetrigger?t=axyhnm&amp;q=XNAS%3aPEP&amp;form=skydnc</v>
    <v>Learn more on Bing</v>
  </rv>
  <rv s="4">
    <v>en-US</v>
    <v>axyhnm</v>
    <v>268435456</v>
    <v>1</v>
    <v>Powered by Refinitiv</v>
    <v>5</v>
    <v>PEPSICO, INC. (XNAS:PEP)</v>
    <v>6</v>
    <v>7</v>
    <v>Finance</v>
    <v>8</v>
    <v>183.41</v>
    <v>155.85</v>
    <v>0.53400000000000003</v>
    <v>0.86</v>
    <v>5.4869999999999997E-3</v>
    <v>USD</v>
    <v>PepsiCo, Inc. is a beverage and convenient food company. The Company's segments include Frito-Lay North America, which includes its food businesses in the United States and Canada; Quaker Foods North America, which includes its food businesses, such as cereal, rice, pasta and other branded food, in the United States and Canada; PepsiCo Beverages North America, which includes its beverage businesses in the United States and Canada; Latin America, which includes its beverage and convenient food businesses in Latin America; Europe, which includes its beverage and convenient food businesses in Europe; Africa, Middle East and South Asia (AMESA), which includes all of its beverage and convenient food businesses in Africa, the Middle East and South Asia; and Asia Pacific, Australia and New Zealand and China Region (APAC), which includes all of its beverage and convenient food businesses in Asia Pacific, Australia and New Zealand, and China region. Its brands include Lays, Doritos and Cheetos.</v>
    <v>318000</v>
    <v>Nasdaq Stock Market</v>
    <v>XNAS</v>
    <v>XNAS</v>
    <v>700 ANDERSON HILL RD, PURCHASE, NY, 10577 US</v>
    <v>157.65</v>
    <v>Beverages</v>
    <v>Stock</v>
    <v>45616.677949258592</v>
    <v>258</v>
    <v>156.19999999999999</v>
    <v>216198026620</v>
    <v>PEPSICO, INC.</v>
    <v>PEPSICO, INC.</v>
    <v>156.44999999999999</v>
    <v>23.0962</v>
    <v>156.72</v>
    <v>157.58000000000001</v>
    <v>1371989000</v>
    <v>PEP</v>
    <v>PEPSICO, INC. (XNAS:PEP)</v>
    <v>1346871</v>
    <v>5312364</v>
    <v>1986</v>
  </rv>
  <rv s="3">
    <v>259</v>
  </rv>
  <rv s="1">
    <v>https://www.bing.com/financeapi/forcetrigger?t=a1zsjc&amp;q=XNYS%3aPG&amp;form=skydnc</v>
    <v>Learn more on Bing</v>
  </rv>
  <rv s="4">
    <v>en-US</v>
    <v>a1zsjc</v>
    <v>268435456</v>
    <v>1</v>
    <v>Powered by Refinitiv</v>
    <v>5</v>
    <v>THE PROCTER &amp; GAMBLE COMPANY (XNYS:PG)</v>
    <v>6</v>
    <v>7</v>
    <v>Finance</v>
    <v>8</v>
    <v>177.94</v>
    <v>142.5</v>
    <v>0.4214</v>
    <v>-0.41</v>
    <v>-2.4009999999999999E-3</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108000</v>
    <v>New York Stock Exchange</v>
    <v>XNYS</v>
    <v>XNYS</v>
    <v>One Procter &amp; Gamble Plaza, CINCINNATI, OH, 45202 US</v>
    <v>170.49</v>
    <v>Personal &amp; Household Products &amp; Services</v>
    <v>Stock</v>
    <v>45616.677938981251</v>
    <v>261</v>
    <v>169.50550000000001</v>
    <v>401181404700</v>
    <v>THE PROCTER &amp; GAMBLE COMPANY</v>
    <v>THE PROCTER &amp; GAMBLE COMPANY</v>
    <v>170.07</v>
    <v>29.452000000000002</v>
    <v>170.76</v>
    <v>170.35</v>
    <v>2355042000</v>
    <v>PG</v>
    <v>THE PROCTER &amp; GAMBLE COMPANY (XNYS:PG)</v>
    <v>1703942</v>
    <v>6568377</v>
    <v>1905</v>
  </rv>
  <rv s="3">
    <v>262</v>
  </rv>
  <rv s="1">
    <v>http://en.wikipedia.org/wiki/Sony_Corporation_of_America</v>
    <v>Wikipedia</v>
  </rv>
  <rv s="6">
    <v>55</v>
    <v>264</v>
  </rv>
  <rv s="7">
    <v>15</v>
    <v>https://www.bing.com/th?id=AMMS_ae9f622f64f109cc937f5e2dec52dc40&amp;qlt=95</v>
    <v>265</v>
    <v>0</v>
    <v>https://www.bing.com/images/search?form=xlimg&amp;q=sony+corporation+of+america</v>
    <v>Image of Sony Group Corporation</v>
  </rv>
  <rv s="1">
    <v>https://www.bing.com/financeapi/forcetrigger?t=a238cw&amp;q=XNYS%3aSONY&amp;form=skydnc</v>
    <v>Learn more on Bing</v>
  </rv>
  <rv s="8">
    <v>en-US</v>
    <v>a238cw</v>
    <v>268435456</v>
    <v>1</v>
    <v>Powered by Refinitiv</v>
    <v>11</v>
    <v>Sony Group Corporation (XNYS:SONY)</v>
    <v>13</v>
    <v>14</v>
    <v>Finance</v>
    <v>8</v>
    <v>20.664999999999999</v>
    <v>15.022</v>
    <v>0.96440000000000003</v>
    <v>0.35</v>
    <v>1.8499000000000002E-2</v>
    <v>USD</v>
    <v>Sony Group Corp is engaged in the games &amp; network services (G&amp;NS), music, movies, electronics products &amp; solutions (EP&amp;S), imaging &amp; sensing solutions (I&amp;SS), finance and other businesses. The G&amp;NS field is involved in the network service business, the manufacture and sale of home video game consoles and software. The music field mainly includes music production, music publishing and video media platform businesses. The film field mainly includes film production, television program production and media network businesses. The EP&amp;S field mainly includes the TV business, audio, video business, still image, video camera business, smartphone business and Internet-related service business. The I&amp;SS field mainly includes the image sensor business. The financial field is involved in the insurance business, which mainly focuses on personal life insurance and non-life insurance, as well as the banking business. The Other fields consist of activities such as disc manufacturing business.</v>
    <v>113000</v>
    <v>New York Stock Exchange</v>
    <v>XNYS</v>
    <v>XNYS</v>
    <v>1-7-1, Konan, MINATO-KU, TOKYO-TO, 108-0075 JP</v>
    <v>19.34</v>
    <v>266</v>
    <v>Computers, Phones &amp; Household Electronics</v>
    <v>Stock</v>
    <v>45616.677914710155</v>
    <v>267</v>
    <v>19.23</v>
    <v>118524000000</v>
    <v>Sony Group Corporation</v>
    <v>Sony Group Corporation</v>
    <v>19.32</v>
    <v>33.507599999999996</v>
    <v>18.920000000000002</v>
    <v>19.27</v>
    <v>6243098000</v>
    <v>SONY</v>
    <v>Sony Group Corporation (XNYS:SONY)</v>
    <v>840498</v>
    <v>2905339</v>
    <v>1946</v>
  </rv>
  <rv s="3">
    <v>268</v>
  </rv>
  <rv s="1">
    <v>https://www.bing.com/financeapi/forcetrigger?t=a1ndww&amp;q=XNAS%3aAMD&amp;form=skydnc</v>
    <v>Learn more on Bing</v>
  </rv>
  <rv s="4">
    <v>en-US</v>
    <v>a1ndww</v>
    <v>268435456</v>
    <v>1</v>
    <v>Powered by Refinitiv</v>
    <v>5</v>
    <v>ADVANCED MICRO DEVICES, INC. (XNAS:AMD)</v>
    <v>6</v>
    <v>7</v>
    <v>Finance</v>
    <v>8</v>
    <v>227.3</v>
    <v>116.37</v>
    <v>1.677</v>
    <v>-2.15</v>
    <v>-1.5424E-2</v>
    <v>USD</v>
    <v>Advanced Micro Devices, Inc. is a global semiconductor company. It is focused on high-performance computing, graphics and visualization technologies. It operates in four segments. The Data Center segment includes server central processing units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Gaming segment includes discrete GPUs, semi-custom SoC products and development services. Embedded segment includes embedded CPUs, GPUs, APUs, FPGAs, system on modules (SOMs), and adaptive SoC products. Its products include AMD Ryzen AI, Radeon PRO and AMD Advantage Premium. It also accelerates development and deployment of AI Models on its hardware.</v>
    <v>26000</v>
    <v>Nasdaq Stock Market</v>
    <v>XNAS</v>
    <v>XNAS</v>
    <v>2485 Augustine Drive, SANTA CLARA, CA, 95054 US</v>
    <v>139.36000000000001</v>
    <v>Semiconductors &amp; Semiconductor Equipment</v>
    <v>Stock</v>
    <v>45616.677938703127</v>
    <v>270</v>
    <v>137.0701</v>
    <v>222714032680</v>
    <v>ADVANCED MICRO DEVICES, INC.</v>
    <v>ADVANCED MICRO DEVICES, INC.</v>
    <v>138.43</v>
    <v>124.6044</v>
    <v>139.38999999999999</v>
    <v>137.24</v>
    <v>1622807000</v>
    <v>AMD</v>
    <v>ADVANCED MICRO DEVICES, INC. (XNAS:AMD)</v>
    <v>8084677</v>
    <v>35431732</v>
    <v>1969</v>
  </rv>
  <rv s="3">
    <v>271</v>
  </rv>
  <rv s="1">
    <v>https://www.bing.com/financeapi/forcetrigger?t=a1ugim&amp;q=XNAS%3aHBAN&amp;form=skydnc</v>
    <v>Learn more on Bing</v>
  </rv>
  <rv s="4">
    <v>en-US</v>
    <v>a1ugim</v>
    <v>268435456</v>
    <v>1</v>
    <v>Powered by Refinitiv</v>
    <v>5</v>
    <v>HUNTINGTON BANCSHARES INCORPORATED (XNAS:HBAN)</v>
    <v>6</v>
    <v>7</v>
    <v>Finance</v>
    <v>8</v>
    <v>17.97</v>
    <v>10.73</v>
    <v>1.0684</v>
    <v>-4.0099999999999997E-2</v>
    <v>-2.2859999999999998E-3</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but not limited to,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19896</v>
    <v>Nasdaq Stock Market</v>
    <v>XNAS</v>
    <v>XNAS</v>
    <v>Huntington Ctr, 41 S High St Hc0917, COLUMBUS, OH, 43287 US</v>
    <v>17.63</v>
    <v>Banking Services</v>
    <v>Stock</v>
    <v>45616.677923680472</v>
    <v>273</v>
    <v>17.360099999999999</v>
    <v>25424047218</v>
    <v>HUNTINGTON BANCSHARES INCORPORATED</v>
    <v>HUNTINGTON BANCSHARES INCORPORATED</v>
    <v>17.52</v>
    <v>17.033300000000001</v>
    <v>17.54</v>
    <v>17.4999</v>
    <v>1452811000</v>
    <v>HBAN</v>
    <v>HUNTINGTON BANCSHARES INCORPORATED (XNAS:HBAN)</v>
    <v>2270371</v>
    <v>15078432</v>
    <v>1966</v>
  </rv>
  <rv s="3">
    <v>274</v>
  </rv>
  <rv s="1">
    <v>https://www.bing.com/financeapi/forcetrigger?t=a23i8m&amp;q=XNYS%3aSQ&amp;form=skydnc</v>
    <v>Learn more on Bing</v>
  </rv>
  <rv s="4">
    <v>en-US</v>
    <v>a23i8m</v>
    <v>268435456</v>
    <v>1</v>
    <v>Powered by Refinitiv</v>
    <v>5</v>
    <v>BLOCK, INC. (XNYS:SQ)</v>
    <v>6</v>
    <v>7</v>
    <v>Finance</v>
    <v>8</v>
    <v>93</v>
    <v>55</v>
    <v>2.5019</v>
    <v>-1.69</v>
    <v>-1.8286E-2</v>
    <v>USD</v>
    <v>Block, Inc. is focused on creating ecosystems for distinct customer audiences. The Company operates through two segments: Square and Cash App. Square segment includes managed payment services, software solutions, hardware, and financial services offered to sellers, excluding those that involve Cash App. Square is a cohesive commerce ecosystem that helps sellers start, run, and grow their businesses, including enabling sellers to accept card payments, provide reporting and analytics, and facilitating next-day settlement. Cash App segment includes the financial tools available to individuals within the mobile Cash App, including peer-to-peer payments, bitcoin and stock investments. Cash App also includes Cash App Card, which is linked to customer stored balances that customers can use to pay for purchases or withdraw funds from an ATM. Cash App also includes the BNPL platform. Its bitcoin ecosystem includes TBD, which is an open developer platform.</v>
    <v>12985</v>
    <v>New York Stock Exchange</v>
    <v>XNYS</v>
    <v>XNYS</v>
    <v>1955 Broadway, Suite 600, OAKLAND, CA, 94612 US</v>
    <v>93</v>
    <v>Professional &amp; Commercial Services</v>
    <v>Stock</v>
    <v>45616.677935092186</v>
    <v>276</v>
    <v>89.5</v>
    <v>56235724220</v>
    <v>BLOCK, INC.</v>
    <v>BLOCK, INC.</v>
    <v>92</v>
    <v>52.026600000000002</v>
    <v>92.42</v>
    <v>90.73</v>
    <v>619814000</v>
    <v>SQ</v>
    <v>BLOCK, INC. (XNYS:SQ)</v>
    <v>3277504</v>
    <v>8700065</v>
    <v>2009</v>
  </rv>
  <rv s="3">
    <v>277</v>
  </rv>
  <rv s="1">
    <v>https://www.bing.com/financeapi/forcetrigger?t=a1nihw&amp;q=XNYS%3aANET&amp;form=skydnc</v>
    <v>Learn more on Bing</v>
  </rv>
  <rv s="4">
    <v>en-US</v>
    <v>a1nihw</v>
    <v>268435456</v>
    <v>1</v>
    <v>Powered by Refinitiv</v>
    <v>5</v>
    <v>ARISTA NETWORKS, INC. (XNYS:ANET)</v>
    <v>6</v>
    <v>7</v>
    <v>Finance</v>
    <v>8</v>
    <v>431.97</v>
    <v>210.69</v>
    <v>1.0999000000000001</v>
    <v>-1.1100000000000001</v>
    <v>-2.9389999999999998E-3</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382.31</v>
    <v>Communications &amp; Networking</v>
    <v>Stock</v>
    <v>45616.677905937497</v>
    <v>279</v>
    <v>375.05</v>
    <v>118603216940</v>
    <v>ARISTA NETWORKS, INC.</v>
    <v>ARISTA NETWORKS, INC.</v>
    <v>380.63</v>
    <v>45.330199999999998</v>
    <v>377.7</v>
    <v>376.59</v>
    <v>314939900</v>
    <v>ANET</v>
    <v>ARISTA NETWORKS, INC. (XNYS:ANET)</v>
    <v>639250</v>
    <v>2139121</v>
    <v>2011</v>
  </rv>
  <rv s="3">
    <v>280</v>
  </rv>
  <rv s="1">
    <v>https://www.bing.com/financeapi/forcetrigger?t=a1nvsm&amp;q=XNYS%3aATI&amp;form=skydnc</v>
    <v>Learn more on Bing</v>
  </rv>
  <rv s="4">
    <v>en-US</v>
    <v>a1nvsm</v>
    <v>268435456</v>
    <v>1</v>
    <v>Powered by Refinitiv</v>
    <v>5</v>
    <v>ATI INC (XNYS:ATI)</v>
    <v>6</v>
    <v>7</v>
    <v>Finance</v>
    <v>8</v>
    <v>68.92</v>
    <v>38.04</v>
    <v>1.0774999999999999</v>
    <v>0.04</v>
    <v>6.8690000000000005E-4</v>
    <v>USD</v>
    <v>ATI Inc. is a global manufacturer of technically advanced specialty materials and complex components. It produces materials and solutions for the global aerospace and defense markets, and critical applications in electronics, medical and specialty energy. The Company’s segment includes High Performance Materials &amp; Components (HPMC) and Advanced Alloys &amp; Solutions (AA&amp;S). The HPMC segment produces a wide range of high-performance materials, including titanium and titanium-based alloys, nickel- and cobalt-based alloys and superalloys, advanced powder alloys and other specialty materials, in long product forms, such as ingot, billet, bar, rod, wire, shapes and rectangles, and seamless tubes, plus precision forgings, components, and machined parts. HPMC segment produces a wide range of high-performance specialty materials, parts and components for several end markets. Its AA&amp;S segment produces nickel-based alloys, titanium and titanium-based alloys, and specialty alloys.</v>
    <v>7300</v>
    <v>New York Stock Exchange</v>
    <v>XNYS</v>
    <v>XNYS</v>
    <v>2021 McKinney Avenue, DALLAS, TX, 75201 US</v>
    <v>58.633000000000003</v>
    <v>Aerospace &amp; Defense</v>
    <v>Stock</v>
    <v>45616.677913703126</v>
    <v>282</v>
    <v>57.77</v>
    <v>8311784302</v>
    <v>ATI INC</v>
    <v>ATI INC</v>
    <v>58.27</v>
    <v>20.129899999999999</v>
    <v>58.23</v>
    <v>58.27</v>
    <v>142642600</v>
    <v>ATI</v>
    <v>ATI INC (XNYS:ATI)</v>
    <v>111435</v>
    <v>1720708</v>
    <v>1996</v>
  </rv>
  <rv s="3">
    <v>283</v>
  </rv>
  <rv s="1">
    <v>https://www.bing.com/financeapi/forcetrigger?t=a1se77&amp;q=XNYS%3aEVR&amp;form=skydnc</v>
    <v>Learn more on Bing</v>
  </rv>
  <rv s="4">
    <v>en-US</v>
    <v>a1se77</v>
    <v>268435456</v>
    <v>1</v>
    <v>Powered by Refinitiv</v>
    <v>5</v>
    <v>EVERCORE INC. (XNYS:EVR)</v>
    <v>6</v>
    <v>7</v>
    <v>Finance</v>
    <v>8</v>
    <v>324.06</v>
    <v>142.46</v>
    <v>1.3705000000000001</v>
    <v>-1.85</v>
    <v>-6.1479999999999998E-3</v>
    <v>USD</v>
    <v>Evercore Inc. is an independent investment banking advisory company. The Company operates in two segments: Investment Banking &amp; Equities and Investment Management. The Investment Banking &amp; Equities segment includes the investment banking business through which it provides advice to clients on mergers, acquisitions, divestitures, shareholder activism and other strategic corporate transactions with a particular focus on advising multinational corporations and private equity firms on large, complex transactions. It provides liability management and restructuring advice to companies in financial transition, as well as to creditors, shareholders and potential acquirers. The Investment Management segment includes the wealth management business, through which it provides investment advisory, wealth management and fiduciary services for high-net-worth individuals and associated entities, and the private equity business, which holds interests in private equity funds, not managed by the Company.</v>
    <v>2195</v>
    <v>New York Stock Exchange</v>
    <v>XNYS</v>
    <v>XNYS</v>
    <v>55 E 52nd St Fl 38, NEW YORK, NY, 10055-0002 US</v>
    <v>300.97000000000003</v>
    <v>Investment Banking &amp; Investment Services</v>
    <v>Stock</v>
    <v>45616.677814027345</v>
    <v>285</v>
    <v>295.36</v>
    <v>11384090961</v>
    <v>EVERCORE INC.</v>
    <v>EVERCORE INC.</v>
    <v>300.97000000000003</v>
    <v>38.622900000000001</v>
    <v>300.89</v>
    <v>299.04000000000002</v>
    <v>38068790</v>
    <v>EVR</v>
    <v>EVERCORE INC. (XNYS:EVR)</v>
    <v>60575</v>
    <v>393371</v>
    <v>2005</v>
  </rv>
  <rv s="3">
    <v>286</v>
  </rv>
  <rv s="1">
    <v>http://en.wikipedia.org/wiki/The_Walt_Disney_Company</v>
    <v>Wikipedia</v>
  </rv>
  <rv s="6">
    <v>55</v>
    <v>288</v>
  </rv>
  <rv s="7">
    <v>15</v>
    <v>https://www.bing.com/th?id=AMMS_0aa288ba528f6f45e3de87d97e250136&amp;qlt=95</v>
    <v>289</v>
    <v>0</v>
    <v>https://www.bing.com/images/search?form=xlimg&amp;q=the+walt+disney+company</v>
    <v>Image of THE WALT DISNEY COMPANY</v>
  </rv>
  <rv s="1">
    <v>https://www.bing.com/financeapi/forcetrigger?t=a1r2z2&amp;q=XNYS%3aDIS&amp;form=skydnc</v>
    <v>Learn more on Bing</v>
  </rv>
  <rv s="8">
    <v>en-US</v>
    <v>a1r2z2</v>
    <v>268435456</v>
    <v>1</v>
    <v>Powered by Refinitiv</v>
    <v>11</v>
    <v>THE WALT DISNEY COMPANY (XNYS:DIS)</v>
    <v>13</v>
    <v>14</v>
    <v>Finance</v>
    <v>8</v>
    <v>123.74</v>
    <v>83.91</v>
    <v>1.3993</v>
    <v>0.54500000000000004</v>
    <v>4.8479999999999999E-3</v>
    <v>USD</v>
    <v>The Walt Disney Company is a diversified worldwide entertainment company. The Company's segments include Entertainment, Sports and Experiences. The Entertainment segment generally encompasses the Company’s non-sports focused global film, television and direct-to-consumer (DTC) video streaming content production and distribution activities. Its line of business includes Linear Networks, Direct-to-Consumer, and Content Sales/Licensing. The Sports segment generally encompasses the Company’s sports-focused global television and DTC video streaming content production and distribution activities. Its line of business includes ESPN and Star. Experiences segment includes Parks and Experiences and Consumer Products. Parks and Experiences consists of Walt Disney World Resort in Florida, Disneyland Resort in California, Disney Cruise Line, Disney Vacation Club, and Disneyland Paris, among others. Consumer Products includes licensing of its trade names, characters, visual, literary and other IPs.</v>
    <v>233000</v>
    <v>New York Stock Exchange</v>
    <v>XNYS</v>
    <v>XNYS</v>
    <v>500 South Buena Vista Street, BURBANK, CA, 91521-0001 US</v>
    <v>113.087</v>
    <v>290</v>
    <v>Media &amp; Publishing</v>
    <v>Stock</v>
    <v>45616.677943680472</v>
    <v>291</v>
    <v>111.47</v>
    <v>204572724135</v>
    <v>THE WALT DISNEY COMPANY</v>
    <v>THE WALT DISNEY COMPANY</v>
    <v>112.28</v>
    <v>41.385399999999997</v>
    <v>112.42</v>
    <v>112.965</v>
    <v>1810939000</v>
    <v>DIS</v>
    <v>THE WALT DISNEY COMPANY (XNYS:DIS)</v>
    <v>3105958</v>
    <v>11172444</v>
    <v>2018</v>
  </rv>
  <rv s="3">
    <v>292</v>
  </rv>
  <rv s="1">
    <v>https://www.bing.com/financeapi/forcetrigger?t=b127mw&amp;q=XNYS%3aEQNR&amp;form=skydnc</v>
    <v>Learn more on Bing</v>
  </rv>
  <rv s="4">
    <v>en-US</v>
    <v>b127mw</v>
    <v>268435456</v>
    <v>1</v>
    <v>Powered by Refinitiv</v>
    <v>5</v>
    <v>Equinor ASA (XNYS:EQNR)</v>
    <v>6</v>
    <v>7</v>
    <v>Finance</v>
    <v>8</v>
    <v>33.24</v>
    <v>22.15</v>
    <v>0.81330000000000002</v>
    <v>0.625</v>
    <v>2.6404999999999998E-2</v>
    <v>USD</v>
    <v>Equinor ASA, formerly Statoil ASA is a Norway-based international energy company. The Company’s purpose is to turn natural resources into energy. Equinor sells crude oil and delivers natural gas to the European market. It is also engaged in processing, refining, offshore wind and carbon capture and storage activities. Equinor ASA has five reporting segments: Exploration &amp; Production Norway (E&amp;P Norway), Exploration &amp; Production International (E&amp;P International), Exploration &amp; Production USA (E&amp;P USA), Marketing, Midstream &amp; Processing (MMP) and Renewables (REN). The Company has several subsidiaries such as Equinor Nigeria Energy Company Ltd, Equinor Wind Power AS, Equinor International Netherlands BV and Equinor Brasil Energia Ltda.</v>
    <v>23449</v>
    <v>New York Stock Exchange</v>
    <v>XNYS</v>
    <v>XNYS</v>
    <v>Forusbeen 50, STAVANGER, ROGALAND, 4035 NO</v>
    <v>24.454999999999998</v>
    <v>Oil &amp; Gas</v>
    <v>Stock</v>
    <v>45616.677943078124</v>
    <v>294</v>
    <v>24.23</v>
    <v>66884300000</v>
    <v>Equinor ASA</v>
    <v>Equinor ASA</v>
    <v>24.26</v>
    <v>7.2572999999999999</v>
    <v>23.67</v>
    <v>24.295000000000002</v>
    <v>2792781000</v>
    <v>EQNR</v>
    <v>Equinor ASA (XNYS:EQNR)</v>
    <v>2516467</v>
    <v>4614618</v>
    <v>1995</v>
  </rv>
  <rv s="3">
    <v>295</v>
  </rv>
  <rv s="1">
    <v>https://www.bing.com/financeapi/forcetrigger?t=bnmq52&amp;q=XNYS%3aLIN&amp;form=skydnc</v>
    <v>Learn more on Bing</v>
  </rv>
  <rv s="4">
    <v>en-US</v>
    <v>bnmq52</v>
    <v>268435456</v>
    <v>1</v>
    <v>Powered by Refinitiv</v>
    <v>5</v>
    <v>LINDE PUBLIC LIMITED COMPANY (XNAS:LIN)</v>
    <v>6</v>
    <v>7</v>
    <v>Finance</v>
    <v>8</v>
    <v>487.49</v>
    <v>396.07</v>
    <v>0.93840000000000001</v>
    <v>-0.11</v>
    <v>-2.477E-4</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65596</v>
    <v>Nasdaq Stock Market</v>
    <v>XNAS</v>
    <v>XNAS</v>
    <v>Forge, 43 Church Street West, WOKING, SURREY, GU21 6HT GB</v>
    <v>444.53</v>
    <v>Chemicals</v>
    <v>Stock</v>
    <v>45616.677909166407</v>
    <v>297</v>
    <v>441.53</v>
    <v>211390299705</v>
    <v>LINDE PUBLIC LIMITED COMPANY</v>
    <v>LINDE PUBLIC LIMITED COMPANY</v>
    <v>443.74</v>
    <v>33.706299999999999</v>
    <v>444.06</v>
    <v>443.95</v>
    <v>476157900</v>
    <v>LIN</v>
    <v>LINDE PUBLIC LIMITED COMPANY (XNAS:LIN)</v>
    <v>353564</v>
    <v>1794599</v>
    <v>2017</v>
  </rv>
  <rv s="3">
    <v>298</v>
  </rv>
  <rv s="1">
    <v>https://www.bing.com/financeapi/forcetrigger?t=a1zgm7&amp;q=XNAS%3aPANW&amp;form=skydnc</v>
    <v>Learn more on Bing</v>
  </rv>
  <rv s="4">
    <v>en-US</v>
    <v>a1zgm7</v>
    <v>268435456</v>
    <v>1</v>
    <v>Powered by Refinitiv</v>
    <v>5</v>
    <v>PALO ALTO NETWORKS, INC. (XNAS:PANW)</v>
    <v>6</v>
    <v>7</v>
    <v>Finance</v>
    <v>8</v>
    <v>408.53</v>
    <v>249.56</v>
    <v>1.1277999999999999</v>
    <v>-2.61</v>
    <v>-6.7259999999999993E-3</v>
    <v>USD</v>
    <v>Palo Alto Networks, Inc. is a global cybersecurity provider. Its cybersecurity platforms and services help secure enterprise users, networks, clouds and endpoints by delivering cybersecurity backed by artificial intelligence and automation. It focuses on delivering value in four areas: Network Security, Cloud Security, Security Operations and Threat Intelligence and Security Consulting. Its network security platform delivers complete zero trust solutions to its customers. It enables cloud-native security through its Prisma Cloud platform. Its Cloud Native Application Protection Platform (CNAPP), Prisma Cloud, secures multi-and hybrid-cloud environments for applications, data, generative AI (GenAI) ecosystem, and the entire cloud native technology stack across the full development lifecycle, from code to cloud. It delivers security operations capabilities that combine security analytics, endpoint security, automation and attack surface management solutions through its Cortex portfolio.</v>
    <v>15289</v>
    <v>Nasdaq Stock Market</v>
    <v>XNAS</v>
    <v>XNAS</v>
    <v>3000 Tannery Way, SANTA CLARA, CA, 95054 US</v>
    <v>393</v>
    <v>Software &amp; IT Services</v>
    <v>Stock</v>
    <v>45616.677914617969</v>
    <v>300</v>
    <v>383.93</v>
    <v>126992900000</v>
    <v>PALO ALTO NETWORKS, INC.</v>
    <v>PALO ALTO NETWORKS, INC.</v>
    <v>389.56</v>
    <v>53.612099999999998</v>
    <v>388.06</v>
    <v>385.45</v>
    <v>327250800</v>
    <v>PANW</v>
    <v>PALO ALTO NETWORKS, INC. (XNAS:PANW)</v>
    <v>981115</v>
    <v>2003326</v>
    <v>2005</v>
  </rv>
  <rv s="3">
    <v>301</v>
  </rv>
  <rv s="1">
    <v>https://www.bing.com/financeapi/forcetrigger?t=a1qlz2&amp;q=XNYS%3aCVX&amp;form=skydnc</v>
    <v>Learn more on Bing</v>
  </rv>
  <rv s="4">
    <v>en-US</v>
    <v>a1qlz2</v>
    <v>268435456</v>
    <v>1</v>
    <v>Powered by Refinitiv</v>
    <v>5</v>
    <v>CHEVRON CORPORATION (XNYS:CVX)</v>
    <v>6</v>
    <v>7</v>
    <v>Finance</v>
    <v>8</v>
    <v>167.11</v>
    <v>135.3672</v>
    <v>1.0866</v>
    <v>0.42</v>
    <v>2.6319999999999998E-3</v>
    <v>USD</v>
    <v>Chevron Corporation is an integrated energy company. The Company produces crude oil and natural gas; manufactures transportation fuels, lubricants, petrochemicals and additives; and develops technologies that enhance its business and the industry. The Company’s upstream operations consist primarily of exploring for, developing, producing and transporting crude oil and natural gas; liquefaction, transportation and regasification associated with liquefied natural gas (LNG); transporting crude oil by major international oil export pipelines; processing, transporting, storage and marketing of natural gas; carbon capture and storage; and a gas-to-liquids plant. The Company’s downstream operations consist primarily of refining of crude oil into petroleum products; marketing of crude oil, refined products, and lubricants; manufacturing and marketing of renewable fuels; transporting of crude oil and refined products by pipeline, marine vessel, motor equipment and rail car; and others.</v>
    <v>45600</v>
    <v>New York Stock Exchange</v>
    <v>XNYS</v>
    <v>XNYS</v>
    <v>5001 EXECUTIVE PARKWAY, SUITE 200, SAN RAMON, CA, 94583 US</v>
    <v>161.15</v>
    <v>Oil &amp; Gas</v>
    <v>Stock</v>
    <v>45616.677950346872</v>
    <v>303</v>
    <v>159.7901</v>
    <v>287570501820</v>
    <v>CHEVRON CORPORATION</v>
    <v>CHEVRON CORPORATION</v>
    <v>159.91</v>
    <v>17.564399999999999</v>
    <v>159.6</v>
    <v>160.02000000000001</v>
    <v>1797091000</v>
    <v>CVX</v>
    <v>CHEVRON CORPORATION (XNYS:CVX)</v>
    <v>1159676</v>
    <v>6982065</v>
    <v>1926</v>
  </rv>
  <rv s="3">
    <v>304</v>
  </rv>
  <rv s="1">
    <v>https://www.bing.com/financeapi/forcetrigger?t=a259jc&amp;q=XNYS%3aVEEV&amp;form=skydnc</v>
    <v>Learn more on Bing</v>
  </rv>
  <rv s="4">
    <v>en-US</v>
    <v>a259jc</v>
    <v>268435456</v>
    <v>1</v>
    <v>Powered by Refinitiv</v>
    <v>5</v>
    <v>VEEVA SYSTEMS INC. (XNYS:VEEV)</v>
    <v>6</v>
    <v>7</v>
    <v>Finance</v>
    <v>8</v>
    <v>240.68</v>
    <v>165.12</v>
    <v>0.80530000000000002</v>
    <v>-0.5</v>
    <v>-2.382E-3</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211.33</v>
    <v>Healthcare Equipment &amp; Supplies</v>
    <v>Stock</v>
    <v>45616.677939027344</v>
    <v>306</v>
    <v>207.54</v>
    <v>33907318381</v>
    <v>VEEVA SYSTEMS INC.</v>
    <v>VEEVA SYSTEMS INC.</v>
    <v>210.55</v>
    <v>53.865699999999997</v>
    <v>209.89</v>
    <v>209.39</v>
    <v>161933800</v>
    <v>VEEV</v>
    <v>VEEVA SYSTEMS INC. (XNYS:VEEV)</v>
    <v>284769</v>
    <v>961509</v>
    <v>2007</v>
  </rv>
  <rv s="3">
    <v>307</v>
  </rv>
  <rv s="1">
    <v>https://www.bing.com/financeapi/forcetrigger?t=bjojk2&amp;q=XNAS%3aPDD&amp;form=skydnc</v>
    <v>Learn more on Bing</v>
  </rv>
  <rv s="4">
    <v>en-US</v>
    <v>bjojk2</v>
    <v>268435456</v>
    <v>1</v>
    <v>Powered by Refinitiv</v>
    <v>5</v>
    <v>PDD Holdings Inc. (XNAS:PDD)</v>
    <v>6</v>
    <v>7</v>
    <v>Finance</v>
    <v>8</v>
    <v>164.69</v>
    <v>88.01</v>
    <v>0.71640000000000004</v>
    <v>-3.0724999999999998</v>
    <v>-2.6109E-2</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v>
    <v>17403</v>
    <v>Nasdaq Stock Market</v>
    <v>XNAS</v>
    <v>XNAS</v>
    <v>First Floor, 25 St Stephen's Green, DUBLIN, DUBLIN, D02 XF99 IE</v>
    <v>117.62</v>
    <v>Software &amp; IT Services</v>
    <v>Stock</v>
    <v>45616.67793998828</v>
    <v>309</v>
    <v>113.47</v>
    <v>163430500000</v>
    <v>PDD Holdings Inc.</v>
    <v>PDD Holdings Inc.</v>
    <v>117.5</v>
    <v>0</v>
    <v>117.68</v>
    <v>114.6075</v>
    <v>1388771000</v>
    <v>PDD</v>
    <v>PDD Holdings Inc. (XNAS:PDD)</v>
    <v>6192557</v>
    <v>8466628</v>
    <v>2015</v>
  </rv>
  <rv s="3">
    <v>310</v>
  </rv>
  <rv s="1">
    <v>https://www.bing.com/financeapi/forcetrigger?t=a1p7zr&amp;q=XNYS%3aCAT&amp;form=skydnc</v>
    <v>Learn more on Bing</v>
  </rv>
  <rv s="4">
    <v>en-US</v>
    <v>a1p7zr</v>
    <v>268435456</v>
    <v>1</v>
    <v>Powered by Refinitiv</v>
    <v>5</v>
    <v>CATERPILLAR INC. (XNYS:CAT)</v>
    <v>6</v>
    <v>7</v>
    <v>Finance</v>
    <v>8</v>
    <v>418.5</v>
    <v>241.81</v>
    <v>1.0884</v>
    <v>-2.23</v>
    <v>-5.8330000000000005E-3</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386.2</v>
    <v>Machinery, Equipment &amp; Components</v>
    <v>Stock</v>
    <v>45616.677926492972</v>
    <v>312</v>
    <v>379.87</v>
    <v>183513230250</v>
    <v>CATERPILLAR INC.</v>
    <v>CATERPILLAR INC.</v>
    <v>383.34</v>
    <v>17.731400000000001</v>
    <v>382.33</v>
    <v>380.1</v>
    <v>482802500</v>
    <v>CAT</v>
    <v>CATERPILLAR INC. (XNYS:CAT)</v>
    <v>465764</v>
    <v>2232271</v>
    <v>1986</v>
  </rv>
  <rv s="3">
    <v>313</v>
  </rv>
  <rv s="1">
    <v>https://www.bing.com/financeapi/forcetrigger?t=a1tyrw&amp;q=XNYS%3aGM&amp;form=skydnc</v>
    <v>Learn more on Bing</v>
  </rv>
  <rv s="4">
    <v>en-US</v>
    <v>a1tyrw</v>
    <v>268435456</v>
    <v>1</v>
    <v>Powered by Refinitiv</v>
    <v>5</v>
    <v>GENERAL MOTORS COMPANY (XNYS:GM)</v>
    <v>6</v>
    <v>7</v>
    <v>Finance</v>
    <v>8</v>
    <v>59.39</v>
    <v>27.7</v>
    <v>1.4293</v>
    <v>-0.28000000000000003</v>
    <v>-5.0809999999999996E-3</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55.484999999999999</v>
    <v>Automobiles &amp; Auto Parts</v>
    <v>Stock</v>
    <v>45616.677909085156</v>
    <v>315</v>
    <v>54.715000000000003</v>
    <v>60290848680</v>
    <v>GENERAL MOTORS COMPANY</v>
    <v>GENERAL MOTORS COMPANY</v>
    <v>55.05</v>
    <v>5.8823999999999996</v>
    <v>55.11</v>
    <v>54.83</v>
    <v>1099596000</v>
    <v>GM</v>
    <v>GENERAL MOTORS COMPANY (XNYS:GM)</v>
    <v>3063564</v>
    <v>12881659</v>
    <v>2009</v>
  </rv>
  <rv s="3">
    <v>316</v>
  </rv>
  <rv s="1">
    <v>https://www.bing.com/financeapi/forcetrigger?t=a25ya2&amp;q=XNYS%3aWMT&amp;form=skydnc</v>
    <v>Learn more on Bing</v>
  </rv>
  <rv s="4">
    <v>en-US</v>
    <v>a25ya2</v>
    <v>268435456</v>
    <v>1</v>
    <v>Powered by Refinitiv</v>
    <v>5</v>
    <v>WALMART INC. (XNYS:WMT)</v>
    <v>6</v>
    <v>7</v>
    <v>Finance</v>
    <v>8</v>
    <v>88.29</v>
    <v>49.846600000000002</v>
    <v>0.5222</v>
    <v>0.17610000000000001</v>
    <v>2.0330000000000001E-3</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87.09</v>
    <v>Food &amp; Drug Retailing</v>
    <v>Stock</v>
    <v>45616.67794519609</v>
    <v>318</v>
    <v>85.91</v>
    <v>697528072601</v>
    <v>WALMART INC.</v>
    <v>WALMART INC.</v>
    <v>86.6</v>
    <v>58.904400000000003</v>
    <v>86.6</v>
    <v>86.7761</v>
    <v>8038251000</v>
    <v>WMT</v>
    <v>WALMART INC. (XNYS:WMT)</v>
    <v>6441161</v>
    <v>13735782</v>
    <v>1969</v>
  </rv>
  <rv s="3">
    <v>319</v>
  </rv>
  <rv s="1">
    <v>https://www.bing.com/financeapi/forcetrigger?t=a1qbxm&amp;q=XNYS%3aCRL&amp;form=skydnc</v>
    <v>Learn more on Bing</v>
  </rv>
  <rv s="4">
    <v>en-US</v>
    <v>a1qbxm</v>
    <v>268435456</v>
    <v>1</v>
    <v>Powered by Refinitiv</v>
    <v>5</v>
    <v>CHARLES RIVER LABORATORIES INTERNATIONAL, INC. (XNYS:CRL)</v>
    <v>6</v>
    <v>7</v>
    <v>Finance</v>
    <v>8</v>
    <v>275</v>
    <v>176.48</v>
    <v>1.3649</v>
    <v>-1.56</v>
    <v>-8.3829999999999998E-3</v>
    <v>USD</v>
    <v>Charles River Laboratories International, Inc. provides essential products and services to help pharmaceutical and biotechnology companies, government agencies and academic institutions around the globe accelerate their research and drug development efforts. The Company's Research Models and Services segment is comprised of three businesses that provide foundational tools that enables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20000</v>
    <v>New York Stock Exchange</v>
    <v>XNYS</v>
    <v>XNYS</v>
    <v>251 Ballardvale St, WILMINGTON, MA, 01887 US</v>
    <v>188.315</v>
    <v>Biotechnology &amp; Medical Research</v>
    <v>Stock</v>
    <v>45616.677923182811</v>
    <v>321</v>
    <v>184.54</v>
    <v>9436670657</v>
    <v>CHARLES RIVER LABORATORIES INTERNATIONAL, INC.</v>
    <v>CHARLES RIVER LABORATORIES INTERNATIONAL, INC.</v>
    <v>187</v>
    <v>23.230799999999999</v>
    <v>186.1</v>
    <v>184.54</v>
    <v>51136180</v>
    <v>CRL</v>
    <v>CHARLES RIVER LABORATORIES INTERNATIONAL, INC. (XNYS:CRL)</v>
    <v>133557</v>
    <v>859582</v>
    <v>1994</v>
  </rv>
  <rv s="3">
    <v>322</v>
  </rv>
  <rv s="1">
    <v>https://www.bing.com/financeapi/forcetrigger?t=a25xjc&amp;q=XNYS%3aWM&amp;form=skydnc</v>
    <v>Learn more on Bing</v>
  </rv>
  <rv s="4">
    <v>en-US</v>
    <v>a25xjc</v>
    <v>268435456</v>
    <v>1</v>
    <v>Powered by Refinitiv</v>
    <v>5</v>
    <v>WASTE MANAGEMENT, INC. (XNYS:WM)</v>
    <v>6</v>
    <v>7</v>
    <v>Finance</v>
    <v>8</v>
    <v>226.84</v>
    <v>168.73</v>
    <v>0.74770000000000003</v>
    <v>-1.49</v>
    <v>-6.8019999999999999E-3</v>
    <v>USD</v>
    <v>Waste Management, Inc. is a holding company. The Company is a provider of environmental solutions. The Company, through its subsidiaries, provides collection, recycling and disposal services to millions of residential, commercial, industrial and municipal customers throughout the U.S. and Canada. The Company evaluates its Collection and Disposal businesses primarily through two geographic segments: East Tier and West Tier. Its East Tier primarily consists of geographic areas located in the Eastern U.S., the Great Lakes region and substantially all of Canada. West Tier includes geographic areas located in the Western U.S., including the upper Midwest region, and British Columbia, Canada. It also provides ancillary services. Its Recycling Processing and Sales segment includes the processing and sales of materials collected from residential, commercial and industrial customers. Its WM Renewable Energy segment develops, operates and promotes projects for the beneficial use of landfill gas.</v>
    <v>48000</v>
    <v>New York Stock Exchange</v>
    <v>XNYS</v>
    <v>XNYS</v>
    <v>800 Capitol Street, Ste 3000, HOUSTON, TX, 77002 US</v>
    <v>220.005</v>
    <v>Professional &amp; Commercial Services</v>
    <v>Stock</v>
    <v>45616.677949039062</v>
    <v>324</v>
    <v>217.22</v>
    <v>87321078180</v>
    <v>WASTE MANAGEMENT, INC.</v>
    <v>WASTE MANAGEMENT, INC.</v>
    <v>220.005</v>
    <v>33.473599999999998</v>
    <v>219.05</v>
    <v>217.56</v>
    <v>401365500</v>
    <v>WM</v>
    <v>WASTE MANAGEMENT, INC. (XNYS:WM)</v>
    <v>199266</v>
    <v>1424183</v>
    <v>1995</v>
  </rv>
  <rv s="3">
    <v>325</v>
  </rv>
  <rv s="1">
    <v>https://www.bing.com/financeapi/forcetrigger?t=a25yww&amp;q=XNYS%3aWPC&amp;form=skydnc</v>
    <v>Learn more on Bing</v>
  </rv>
  <rv s="4">
    <v>en-US</v>
    <v>a25yww</v>
    <v>268435456</v>
    <v>1</v>
    <v>Powered by Refinitiv</v>
    <v>5</v>
    <v>W.P. CAREY INC. (XNYS:WPC)</v>
    <v>6</v>
    <v>7</v>
    <v>Finance</v>
    <v>8</v>
    <v>67.400000000000006</v>
    <v>53.09</v>
    <v>0.99480000000000002</v>
    <v>0.13</v>
    <v>2.3019999999999998E-3</v>
    <v>USD</v>
    <v>W. P. Carey Inc. is an internally managed diversified real estate investment trust (REIT) with a well-diversified portfolio of operationally critical commercial real estate. The Company invests primarily in single-tenant, industrial, warehouse and retail properties located in the United States and Northern and Western Europe, under long-term net leases with built-in rent escalations. The Company operates 1,413 net lease properties covering approximately 171 million square feet and a portfolio of 86 self-storage operating properties. The Company operates through two business segments: Real Estate and Investment Management. Its Real Estate segment invests primarily in commercial properties located in the United States, and Northern and Western Europe, which are leased to companies on a triple-net lease basis. The Investment Management segment manages the real estate investment portfolios for the managed programs.</v>
    <v>197</v>
    <v>New York Stock Exchange</v>
    <v>XNYS</v>
    <v>XNYS</v>
    <v>One Manhattan West, 395 9th Avenue, 58th Floor, NEW YORK, NY, 10001 US</v>
    <v>56.98</v>
    <v>Residential &amp; Commercial REIT</v>
    <v>Stock</v>
    <v>45616.677805624997</v>
    <v>327</v>
    <v>55.63</v>
    <v>12388956975</v>
    <v>W.P. CAREY INC.</v>
    <v>W.P. CAREY INC.</v>
    <v>56.08</v>
    <v>22.274899999999999</v>
    <v>56.48</v>
    <v>56.61</v>
    <v>218847500</v>
    <v>WPC</v>
    <v>W.P. CAREY INC. (XNYS:WPC)</v>
    <v>201617</v>
    <v>1154924</v>
    <v>2012</v>
  </rv>
  <rv s="3">
    <v>328</v>
  </rv>
  <rv s="1">
    <v>https://www.bing.com/financeapi/forcetrigger?t=a25hxm&amp;q=ARCX%3aVOX&amp;form=skydnc</v>
    <v>Learn more on Bing</v>
  </rv>
  <rv s="2">
    <v>en-US</v>
    <v>a25hxm</v>
    <v>268435456</v>
    <v>1</v>
    <v>Powered by Refinitiv</v>
    <v>0</v>
    <v>Vanguard Comm Indx;ETF (ARCX:VOX)</v>
    <v>2</v>
    <v>3</v>
    <v>Finance</v>
    <v>4</v>
    <v>156.18</v>
    <v>110.265</v>
    <v>0.89180000000000004</v>
    <v>-0.14000000000000001</v>
    <v>-9.1520000000000002E-4</v>
    <v>USD</v>
    <v>NYSE Arca</v>
    <v>ARCX</v>
    <v>1E-3</v>
    <v>153.38</v>
    <v>ETF</v>
    <v>45616.677885508594</v>
    <v>330</v>
    <v>152.05000000000001</v>
    <v>4180554146</v>
    <v>Vanguard Comm Indx;ETF</v>
    <v>152.91</v>
    <v>152.97</v>
    <v>152.83000000000001</v>
    <v>VOX</v>
    <v>Vanguard Comm Indx;ETF (ARCX:VOX)</v>
    <v>27813</v>
    <v>88922</v>
  </rv>
  <rv s="3">
    <v>331</v>
  </rv>
  <rv s="1">
    <v>https://www.bing.com/financeapi/forcetrigger?t=a24xlh&amp;q=XNYS%3aUNH&amp;form=skydnc</v>
    <v>Learn more on Bing</v>
  </rv>
  <rv s="4">
    <v>en-US</v>
    <v>a24xlh</v>
    <v>268435456</v>
    <v>1</v>
    <v>Powered by Refinitiv</v>
    <v>5</v>
    <v>UNITEDHEALTH GROUP INCORPORATED (XNYS:UNH)</v>
    <v>6</v>
    <v>7</v>
    <v>Finance</v>
    <v>8</v>
    <v>630.73</v>
    <v>436.38</v>
    <v>0.57920000000000005</v>
    <v>15.695</v>
    <v>2.7200999999999999E-2</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ROAD EAST, MINNETONKA, MN, 55343 US</v>
    <v>598.75</v>
    <v>Healthcare Providers &amp; Services</v>
    <v>Stock</v>
    <v>45616.677922904688</v>
    <v>333</v>
    <v>581.54999999999995</v>
    <v>545447903188</v>
    <v>UNITEDHEALTH GROUP INCORPORATED</v>
    <v>UNITEDHEALTH GROUP INCORPORATED</v>
    <v>583</v>
    <v>37.519500000000001</v>
    <v>577</v>
    <v>592.69500000000005</v>
    <v>920284300</v>
    <v>UNH</v>
    <v>UNITEDHEALTH GROUP INCORPORATED (XNYS:UNH)</v>
    <v>1284933</v>
    <v>3291369</v>
    <v>2015</v>
  </rv>
  <rv s="3">
    <v>334</v>
  </rv>
  <rv s="11">
    <v>en-US</v>
    <v>cbbour</v>
    <v>268435456</v>
    <v>1</v>
    <v>Powered by Refinitiv</v>
    <v>16</v>
    <v>NET LEASE OFFICE PROPERTIES (XNYS:NLOP)</v>
    <v>17</v>
    <v>18</v>
    <v>Finance</v>
    <v>8</v>
    <v>32.94</v>
    <v>15.33</v>
    <v>0.373</v>
    <v>-0.26</v>
    <v>-8.3930000000000012E-3</v>
    <v>USD</v>
    <v>Net Lease Office Properties (NLOP) is a real estate investment trust (REIT). The Company owns a diversified portfolio of office properties that are primarily leased to corporate tenants on a single-tenant, net-lease basis. The majority of the office properties owned by the Company are located in the United States, with the balance in Europe. NLOP operates as one segment, and through its subsidiaries, owns, operates, and finances office buildings. NLOP owns approximately 47 office properties, comprising 44 properties in the United States, including three remaining properties leased to Blue Cross Blue Shield, and three properties in Europe. The Company's business plan is to focus on realizing value for its shareholders primarily through strategic asset management and disposition of property portfolios over time.</v>
    <v>New York Stock Exchange</v>
    <v>XNYS</v>
    <v>XNYS</v>
    <v>C/O W. P. Carey Inc., One Manhattan West, 395 9Th Ave. 58 Fl, NEW YORK, NY, 10001 US</v>
    <v>30.885300000000001</v>
    <v>Residential &amp; Commercial REIT</v>
    <v>Stock</v>
    <v>45616.677577291404</v>
    <v>30.5</v>
    <v>454195507</v>
    <v>NET LEASE OFFICE PROPERTIES</v>
    <v>NET LEASE OFFICE PROPERTIES</v>
    <v>30.765000000000001</v>
    <v>30.98</v>
    <v>30.72</v>
    <v>14785010</v>
    <v>NLOP</v>
    <v>NET LEASE OFFICE PROPERTIES (XNYS:NLOP)</v>
    <v>14121</v>
    <v>76366</v>
    <v>2022</v>
  </rv>
  <rv s="3">
    <v>336</v>
  </rv>
  <rv s="1">
    <v>https://www.bing.com/financeapi/forcetrigger?t=a1w2cw&amp;q=XNYS%3aJCI&amp;form=skydnc</v>
    <v>Learn more on Bing</v>
  </rv>
  <rv s="4">
    <v>en-US</v>
    <v>a1w2cw</v>
    <v>268435456</v>
    <v>1</v>
    <v>Powered by Refinitiv</v>
    <v>5</v>
    <v>JOHNSON CONTROLS INTERNATIONAL PLC (XNYS:JCI)</v>
    <v>6</v>
    <v>7</v>
    <v>Finance</v>
    <v>8</v>
    <v>87.16</v>
    <v>51.6</v>
    <v>1.3221000000000001</v>
    <v>-0.74</v>
    <v>-8.8590000000000006E-3</v>
    <v>USD</v>
    <v>Johnson Controls International plc offers smart, healthy and sustainable buildings, serving a range of customers. It operates through four segments: Building Solutions North America, Building Solutions EMEA/LA, Building Solutions Asia Pacific, and Global Products. Its Building Solutions North America, Building Solutions EMEA/LA, and Building Solutions Asia Pacific segments design, sell, install, and services heating, ventilation and air conditioning (HVAC), controls, building management, refrigeration, integrated electronic security, integrated fire detection and suppression systems, and provides technical services. Its Global Products segment designs, manufactures and sells HVAC equipment, controls software and software services for residential and commercial applications to commercial, industrial, retail, residential, small business, institutional and governmental customers worldwide. Global Products segment also designs, manufactures and sells refrigeration equipment and controls.</v>
    <v>100000</v>
    <v>New York Stock Exchange</v>
    <v>XNYS</v>
    <v>XNYS</v>
    <v>One Albert Quay, Albert Quay, CORK, CORK IE</v>
    <v>83.69</v>
    <v>Machinery, Equipment &amp; Components</v>
    <v>Stock</v>
    <v>45616.677918055466</v>
    <v>338</v>
    <v>82.715000000000003</v>
    <v>55304837665</v>
    <v>JOHNSON CONTROLS INTERNATIONAL PLC</v>
    <v>JOHNSON CONTROLS INTERNATIONAL PLC</v>
    <v>83.58</v>
    <v>34.908000000000001</v>
    <v>83.53</v>
    <v>82.79</v>
    <v>668013500</v>
    <v>JCI</v>
    <v>JOHNSON CONTROLS INTERNATIONAL PLC (XNYS:JCI)</v>
    <v>365649</v>
    <v>3759452</v>
    <v>2014</v>
  </rv>
  <rv s="3">
    <v>339</v>
  </rv>
  <rv s="1">
    <v>https://www.bing.com/financeapi/forcetrigger?t=a1qlnm&amp;q=XNYS%3aCVS&amp;form=skydnc</v>
    <v>Learn more on Bing</v>
  </rv>
  <rv s="4">
    <v>en-US</v>
    <v>a1qlnm</v>
    <v>268435456</v>
    <v>1</v>
    <v>Powered by Refinitiv</v>
    <v>5</v>
    <v>CVS HEALTH CORPORATION (XNYS:CVS)</v>
    <v>6</v>
    <v>7</v>
    <v>Finance</v>
    <v>8</v>
    <v>83.25</v>
    <v>52.71</v>
    <v>0.52159999999999995</v>
    <v>0.94499999999999995</v>
    <v>1.6944999999999998E-2</v>
    <v>USD</v>
    <v>CVS Health Corporation is a health solutions company. The Company operates in four segments: Health Care Benefits, Health Services, Pharmacy &amp; Consumer Wellness, and Corporate/Other. Its Health Care Benefits segment offer a range of traditional, voluntary and consumer-directed health insurance products and related services, including medical, pharmacy, dental and behavioral health plans, medical management capabilities, Medicare Advantage and Medicare supplement plans, and Medicaid health care management services. Its Health Services segment provides a full range of pharmacy benefit management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v>
    <v>300000</v>
    <v>New York Stock Exchange</v>
    <v>XNYS</v>
    <v>XNYS</v>
    <v>1 Cvs Dr, WOONSOCKET, RI, 02895-6146 US</v>
    <v>57.67</v>
    <v>Healthcare Providers &amp; Services</v>
    <v>Stock</v>
    <v>45616.677940462498</v>
    <v>341</v>
    <v>56</v>
    <v>71370609720</v>
    <v>CVS HEALTH CORPORATION</v>
    <v>CVS HEALTH CORPORATION</v>
    <v>56.28</v>
    <v>14.1699</v>
    <v>55.77</v>
    <v>56.715000000000003</v>
    <v>1258408000</v>
    <v>CVS</v>
    <v>CVS HEALTH CORPORATION (XNYS:CVS)</v>
    <v>3712365</v>
    <v>13733454</v>
    <v>1996</v>
  </rv>
  <rv s="3">
    <v>342</v>
  </rv>
  <rv s="1">
    <v>https://www.bing.com/financeapi/forcetrigger?t=a25icw&amp;q=ARCX%3aVPU&amp;form=skydnc</v>
    <v>Learn more on Bing</v>
  </rv>
  <rv s="2">
    <v>en-US</v>
    <v>a25icw</v>
    <v>268435456</v>
    <v>1</v>
    <v>Powered by Refinitiv</v>
    <v>0</v>
    <v>Vanguard Util Indx;ETF (ARCX:VPU)</v>
    <v>2</v>
    <v>3</v>
    <v>Finance</v>
    <v>4</v>
    <v>177.51</v>
    <v>128.05000000000001</v>
    <v>0.98529999999999995</v>
    <v>-0.59640000000000004</v>
    <v>-3.4350000000000001E-3</v>
    <v>USD</v>
    <v>NYSE Arca</v>
    <v>ARCX</v>
    <v>1E-3</v>
    <v>174.4606</v>
    <v>ETF</v>
    <v>45616.677915161716</v>
    <v>344</v>
    <v>172.83</v>
    <v>6648063919</v>
    <v>Vanguard Util Indx;ETF</v>
    <v>173.65</v>
    <v>173.62</v>
    <v>173.02359999999999</v>
    <v>VPU</v>
    <v>Vanguard Util Indx;ETF (ARCX:VPU)</v>
    <v>44233</v>
    <v>204095</v>
  </rv>
  <rv s="3">
    <v>345</v>
  </rv>
  <rv s="2">
    <v>en-US</v>
    <v>a258pr</v>
    <v>268435456</v>
    <v>1</v>
    <v>Powered by Refinitiv</v>
    <v>0</v>
    <v>Vanguard Cnsmr Stp;ETF (ARCX:VDC)</v>
    <v>2</v>
    <v>3</v>
    <v>Finance</v>
    <v>4</v>
    <v>222.25</v>
    <v>182.85</v>
    <v>0.9879</v>
    <v>-2.0649999999999999</v>
    <v>-9.5759999999999994E-3</v>
    <v>USD</v>
    <v>NYSE Arca</v>
    <v>ARCX</v>
    <v>1E-3</v>
    <v>214.20500000000001</v>
    <v>ETF</v>
    <v>45616.677806226566</v>
    <v>16</v>
    <v>213.46010000000001</v>
    <v>7035463029</v>
    <v>Vanguard Cnsmr Stp;ETF</v>
    <v>214.19</v>
    <v>215.65</v>
    <v>213.58500000000001</v>
    <v>VDC</v>
    <v>Vanguard Cnsmr Stp;ETF (ARCX:VDC)</v>
    <v>31265</v>
    <v>94898</v>
  </rv>
  <rv s="3">
    <v>347</v>
  </rv>
  <rv s="1">
    <v>https://www.bing.com/financeapi/forcetrigger?t=a1yeec&amp;q=XNYS%3aNEM&amp;form=skydnc</v>
    <v>Learn more on Bing</v>
  </rv>
  <rv s="5">
    <v>en-US</v>
    <v>a1yeec</v>
    <v>268435456</v>
    <v>1</v>
    <v>Powered by Refinitiv</v>
    <v>9</v>
    <v>NEWMONT CORPORATION (XNYS:NEM)</v>
    <v>6</v>
    <v>10</v>
    <v>Finance</v>
    <v>8</v>
    <v>58.72</v>
    <v>29.42</v>
    <v>0.52739999999999998</v>
    <v>-0.54990000000000006</v>
    <v>-1.2735000000000002E-2</v>
    <v>USD</v>
    <v>Newmont Corporation is a gold company and producer of copper, zinc, lead, and silver. Its portfolio of assets, prospects is anchored in mining jurisdictions in Africa, Australia, Latin America &amp; Caribbean, North America, and Papua New Guinea. Its African operations is Ahafo.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in the Ahafo region, approximately 290 kilometers (km) northwest of Accra, the national capital city. The Boddington mine operates within the Saddleback greenstone belt in Western Australia. Boddington is located 16 km from the rural farming town of Boddington and 130 km from Western Australia’s capital city, Perth.</v>
    <v>21700</v>
    <v>New York Stock Exchange</v>
    <v>XNYS</v>
    <v>XNYS</v>
    <v>6900 E Layton Avenue, Suite 700, DENVER, CO, 80237 US</v>
    <v>43.08</v>
    <v>Metals &amp; Mining</v>
    <v>Stock</v>
    <v>45616.677929756253</v>
    <v>349</v>
    <v>42.575000000000003</v>
    <v>49158290000</v>
    <v>NEWMONT CORPORATION</v>
    <v>NEWMONT CORPORATION</v>
    <v>42.93</v>
    <v>43.18</v>
    <v>42.630099999999999</v>
    <v>1138450000</v>
    <v>NEM</v>
    <v>NEWMONT CORPORATION (XNYS:NEM)</v>
    <v>2395511</v>
    <v>13202907</v>
    <v>2001</v>
  </rv>
  <rv s="3">
    <v>350</v>
  </rv>
  <rv s="1">
    <v>https://www.bing.com/financeapi/forcetrigger?t=a1rdzr&amp;q=XNYS%3aDUK&amp;form=skydnc</v>
    <v>Learn more on Bing</v>
  </rv>
  <rv s="4">
    <v>en-US</v>
    <v>a1rdzr</v>
    <v>268435456</v>
    <v>1</v>
    <v>Powered by Refinitiv</v>
    <v>5</v>
    <v>DUKE ENERGY CORPORATION (XNYS:DUK)</v>
    <v>6</v>
    <v>7</v>
    <v>Finance</v>
    <v>8</v>
    <v>121.25</v>
    <v>88.27</v>
    <v>0.46329999999999999</v>
    <v>-0.23</v>
    <v>-2.0250000000000003E-3</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27037</v>
    <v>New York Stock Exchange</v>
    <v>XNYS</v>
    <v>XNYS</v>
    <v>525 South Tryon Street, CHARLOTTE, NC, 28202-1803 US</v>
    <v>113.85</v>
    <v>Electrical Utilities &amp; IPPs</v>
    <v>Stock</v>
    <v>45616.677932464845</v>
    <v>352</v>
    <v>113</v>
    <v>87560880040</v>
    <v>DUKE ENERGY CORPORATION</v>
    <v>DUKE ENERGY CORPORATION</v>
    <v>113.48</v>
    <v>20.2102</v>
    <v>113.58</v>
    <v>113.35</v>
    <v>772482400</v>
    <v>DUK</v>
    <v>DUKE ENERGY CORPORATION (XNYS:DUK)</v>
    <v>764002</v>
    <v>3407849</v>
    <v>2005</v>
  </rv>
  <rv s="3">
    <v>353</v>
  </rv>
  <rv s="1">
    <v>https://www.bing.com/financeapi/forcetrigger?t=a1wkbh&amp;q=XNYS%3aKMI&amp;form=skydnc</v>
    <v>Learn more on Bing</v>
  </rv>
  <rv s="4">
    <v>en-US</v>
    <v>a1wkbh</v>
    <v>268435456</v>
    <v>1</v>
    <v>Powered by Refinitiv</v>
    <v>5</v>
    <v>KINDER MORGAN, INC. (XNYS:KMI)</v>
    <v>6</v>
    <v>7</v>
    <v>Finance</v>
    <v>8</v>
    <v>28.274999999999999</v>
    <v>16.47</v>
    <v>0.93120000000000003</v>
    <v>-0.17549999999999999</v>
    <v>-6.2500000000000003E-3</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28.274999999999999</v>
    <v>Oil &amp; Gas Related Equipment and Services</v>
    <v>Stock</v>
    <v>45616.677923911717</v>
    <v>355</v>
    <v>27.844999999999999</v>
    <v>61993753380</v>
    <v>KINDER MORGAN, INC.</v>
    <v>KINDER MORGAN, INC.</v>
    <v>28.11</v>
    <v>24.674800000000001</v>
    <v>28.08</v>
    <v>27.904499999999999</v>
    <v>2221640000</v>
    <v>KMI</v>
    <v>KINDER MORGAN, INC. (XNYS:KMI)</v>
    <v>2369020</v>
    <v>14521812</v>
    <v>2006</v>
  </rv>
  <rv s="3">
    <v>356</v>
  </rv>
</rvData>
</file>

<file path=xl/richData/rdrichvaluestructure.xml><?xml version="1.0" encoding="utf-8"?>
<rvStructures xmlns="http://schemas.microsoft.com/office/spreadsheetml/2017/richdata" count="12">
  <s t="_error">
    <k n="errorType" t="i"/>
    <k n="subType" t="i"/>
  </s>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error">
    <k n="errorType" t="i"/>
    <k n="field" t="s"/>
    <k n="subType" t="i"/>
  </s>
  <s t="_error">
    <k n="errorType" t="i"/>
    <k n="propagated" t="b"/>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5">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spbArrays>
  <spbData count="19">
    <spb s="0">
      <v>0</v>
      <v>Name</v>
      <v>LearnMoreOnLink</v>
    </spb>
    <spb s="1">
      <v>0</v>
      <v>0</v>
      <v>0</v>
    </spb>
    <spb s="2">
      <v>1</v>
      <v>1</v>
      <v>1</v>
    </spb>
    <spb s="3">
      <v>1</v>
      <v>2</v>
      <v>1</v>
      <v>3</v>
      <v>1</v>
      <v>1</v>
      <v>1</v>
      <v>4</v>
      <v>5</v>
      <v>6</v>
      <v>1</v>
      <v>1</v>
      <v>5</v>
      <v>1</v>
      <v>4</v>
      <v>7</v>
      <v>8</v>
    </spb>
    <spb s="4">
      <v>Real-Time Nasdaq Last Sale</v>
      <v>from previous close</v>
      <v>Source: Nasdaq Last Sale</v>
      <v>from previous close</v>
      <v>GMT</v>
    </spb>
    <spb s="0">
      <v>1</v>
      <v>Name</v>
      <v>LearnMoreOnLink</v>
    </spb>
    <spb s="5">
      <v>1</v>
      <v>1</v>
      <v>1</v>
      <v>1</v>
    </spb>
    <spb s="6">
      <v>1</v>
      <v>2</v>
      <v>2</v>
      <v>1</v>
      <v>3</v>
      <v>1</v>
      <v>1</v>
      <v>1</v>
      <v>4</v>
      <v>4</v>
      <v>5</v>
      <v>6</v>
      <v>1</v>
      <v>1</v>
      <v>1</v>
      <v>4</v>
      <v>7</v>
      <v>9</v>
      <v>8</v>
      <v>4</v>
    </spb>
    <spb s="7">
      <v>Real-Time Nasdaq Last Sale</v>
      <v>from previous close</v>
      <v>from previous close</v>
      <v>Source: Nasdaq Last Sale</v>
      <v>GMT</v>
    </spb>
    <spb s="0">
      <v>2</v>
      <v>Name</v>
      <v>LearnMoreOnLink</v>
    </spb>
    <spb s="8">
      <v>1</v>
      <v>2</v>
      <v>1</v>
      <v>3</v>
      <v>1</v>
      <v>1</v>
      <v>1</v>
      <v>4</v>
      <v>4</v>
      <v>5</v>
      <v>6</v>
      <v>1</v>
      <v>1</v>
      <v>1</v>
      <v>4</v>
      <v>7</v>
      <v>9</v>
      <v>8</v>
      <v>4</v>
    </spb>
    <spb s="0">
      <v>3</v>
      <v>Name</v>
      <v>LearnMoreOnLink</v>
    </spb>
    <spb s="9">
      <v>0</v>
      <v>0</v>
    </spb>
    <spb s="10">
      <v>12</v>
      <v>1</v>
      <v>1</v>
      <v>1</v>
      <v>1</v>
    </spb>
    <spb s="11">
      <v>1</v>
      <v>2</v>
      <v>2</v>
      <v>1</v>
      <v>3</v>
      <v>1</v>
      <v>10</v>
      <v>1</v>
      <v>1</v>
      <v>4</v>
      <v>4</v>
      <v>5</v>
      <v>6</v>
      <v>1</v>
      <v>1</v>
      <v>1</v>
      <v>4</v>
      <v>7</v>
      <v>9</v>
      <v>8</v>
      <v>4</v>
    </spb>
    <spb s="12">
      <v>Powered by Refinitiv</v>
    </spb>
    <spb s="13">
      <v>4</v>
      <v>Name</v>
    </spb>
    <spb s="14">
      <v>1</v>
      <v>1</v>
      <v>1</v>
    </spb>
    <spb s="15">
      <v>1</v>
      <v>2</v>
      <v>1</v>
      <v>3</v>
      <v>1</v>
      <v>1</v>
      <v>1</v>
      <v>4</v>
      <v>5</v>
      <v>6</v>
      <v>1</v>
      <v>1</v>
      <v>1</v>
      <v>4</v>
      <v>7</v>
      <v>9</v>
      <v>8</v>
      <v>4</v>
    </spb>
  </spbData>
</supportingPropertyBags>
</file>

<file path=xl/richData/rdsupportingpropertybagstructure.xml><?xml version="1.0" encoding="utf-8"?>
<spbStructures xmlns="http://schemas.microsoft.com/office/spreadsheetml/2017/richdata2" count="16">
  <s>
    <k n="^Order" t="spba"/>
    <k n="TitleProperty" t="s"/>
    <k n="SubTitleProperty" t="s"/>
  </s>
  <s>
    <k n="ShowInCardView" t="b"/>
    <k n="ShowInDotNotation" t="b"/>
    <k n="ShowInAutoComplete" t="b"/>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s>
  <s>
    <k n="Price" t="s"/>
    <k n="Change" t="s"/>
    <k n="Exchange" t="s"/>
    <k n="Change (%)" t="s"/>
    <k n="Last trade time"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Order" t="spba"/>
    <k n="TitleProperty" t="s"/>
  </s>
  <s>
    <k n="ExchangeID" t="spb"/>
    <k n="UniqueName" t="spb"/>
    <k n="`%ProviderInfo" t="spb"/>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7" formatCode="m/d/yyyy\ h:mm"/>
    </x:dxf>
    <x:dxf>
      <x:numFmt numFmtId="14" formatCode="0.00%"/>
    </x:dxf>
    <x:dxf>
      <x:numFmt numFmtId="0" formatCode="General"/>
    </x:dxf>
    <x:dxf>
      <x:numFmt numFmtId="2" formatCode="0.00"/>
    </x:dxf>
    <x:dxf>
      <x:numFmt numFmtId="3" formatCode="#,##0"/>
    </x:dxf>
    <x:dxf>
      <x:numFmt numFmtId="4" formatCode="#,##0.00"/>
    </x:dxf>
    <x:dxf>
      <x:numFmt numFmtId="1" formatCode="0"/>
    </x:dxf>
  </dxfs>
  <richProperties>
    <rPr n="NumberFormat" t="s"/>
    <rPr n="IsTitleField" t="b"/>
    <rPr n="IsHeroField" t="b"/>
  </richProperties>
  <richStyles>
    <rSty dxfid="2">
      <rpv i="0">_([$$-en-US]* #,##0.00_);_([$$-en-US]* (#,##0.00);_([$$-en-US]* "-"??_);_(@_)</rpv>
    </rSty>
    <rSty dxfid="5">
      <rpv i="0">#,##0.00</rpv>
    </rSty>
    <rSty>
      <rpv i="1">1</rpv>
    </rSty>
    <rSty dxfid="4">
      <rpv i="0">#,##0</rpv>
    </rSty>
    <rSty dxfid="1"/>
    <rSty dxfid="2">
      <rpv i="0">_([$$-en-US]* #,##0_);_([$$-en-US]* (#,##0);_([$$-en-US]* "-"_);_(@_)</rpv>
    </rSty>
    <rSty dxfid="0"/>
    <rSty dxfid="3">
      <rpv i="0">0.00</rpv>
    </rSty>
    <rSty dxfid="6">
      <rpv i="0">0</rpv>
    </rSty>
    <rSty>
      <rpv i="2">1</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6B16F0-A8F3-4288-9683-37698096C39E}" name="Table2" displayName="Table2" ref="A47:N65" totalsRowCount="1" headerRowDxfId="25" dataDxfId="24" tableBorderDxfId="23" dataCellStyle="Comma">
  <autoFilter ref="A47:N64" xr:uid="{526B16F0-A8F3-4288-9683-37698096C39E}"/>
  <tableColumns count="14">
    <tableColumn id="1" xr3:uid="{10CF174A-9412-4CFA-9AC8-8B746AE7A570}" name="Date" totalsRowLabel="Total" dataDxfId="21" totalsRowDxfId="22"/>
    <tableColumn id="2" xr3:uid="{4091176A-7A8B-4A65-BE20-4C0C026907F0}" name="Semester" totalsRowLabel="Summer 2024" dataDxfId="19" totalsRowDxfId="20"/>
    <tableColumn id="3" xr3:uid="{B00A4F8D-D35C-482A-BBA0-CF5F9D26EC56}" name="Month/yr." totalsRowLabel="Balance CF" dataDxfId="17" totalsRowDxfId="18">
      <calculatedColumnFormula>EOMONTH(A48,0)</calculatedColumnFormula>
    </tableColumn>
    <tableColumn id="4" xr3:uid="{F91A678C-993A-40DD-8A1C-8EA59EE3207B}" name="Description" totalsRowLabel="Closing Balance Summer 2024" totalsRowDxfId="16"/>
    <tableColumn id="5" xr3:uid="{9FE7D345-624C-4629-89EF-50075DF33FC3}" name="Action" totalsRowLabel="Closing Balance" totalsRowDxfId="15"/>
    <tableColumn id="6" xr3:uid="{7F69130D-0818-4198-AFFE-52BF1866666F}" name="Security Type" totalsRowLabel="CASH" totalsRowDxfId="14"/>
    <tableColumn id="7" xr3:uid="{49867426-F282-4B23-925E-02FE9E018BFB}" name="Ticker" totalsRowLabel="CASH" totalsRowDxfId="13"/>
    <tableColumn id="8" xr3:uid="{3C288783-BF4B-4045-AA5B-F12BE0116646}" name="Sector" totalsRowLabel="CASH" totalsRowDxfId="12"/>
    <tableColumn id="9" xr3:uid="{1D944177-14CC-49D6-B45E-769D568CEB0D}" name="Transaction Cost" totalsRowFunction="sum" dataDxfId="10" totalsRowDxfId="11" dataCellStyle="Comma"/>
    <tableColumn id="10" xr3:uid="{0E360757-30AB-4414-9549-0D4B6EDB91B1}" name="Units" dataDxfId="8" totalsRowDxfId="9" dataCellStyle="Comma"/>
    <tableColumn id="11" xr3:uid="{7BE853C3-E6FA-45B8-8B43-1078A185F29B}" name="Price ($)" dataDxfId="6" totalsRowDxfId="7" dataCellStyle="Comma"/>
    <tableColumn id="12" xr3:uid="{1E25D700-795B-47CF-881D-D112A5BFF311}" name="Value" totalsRowFunction="sum" dataDxfId="4" totalsRowDxfId="5" dataCellStyle="Comma"/>
    <tableColumn id="13" xr3:uid="{CEBA5502-1305-4454-A947-845984782221}" name="Running Balance" totalsRowFunction="custom" dataDxfId="2" totalsRowDxfId="3">
      <calculatedColumnFormula>M47+L48</calculatedColumnFormula>
      <totalsRowFormula>Table2[[#Totals],[Value]]</totalsRowFormula>
    </tableColumn>
    <tableColumn id="14" xr3:uid="{0C7F2022-EB38-40AC-99AA-3BCA00E7FD47}" name="Waterfall Movement" totalsRowFunction="sum" dataDxfId="0" totalsRowDxfId="1" dataCellStyle="Comma">
      <calculatedColumnFormula>M48-M47</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Northeastern Vibrant">
      <a:dk1>
        <a:srgbClr val="000000"/>
      </a:dk1>
      <a:lt1>
        <a:srgbClr val="FFFFFF"/>
      </a:lt1>
      <a:dk2>
        <a:srgbClr val="000000"/>
      </a:dk2>
      <a:lt2>
        <a:srgbClr val="A5A5A5"/>
      </a:lt2>
      <a:accent1>
        <a:srgbClr val="2CBBAB"/>
      </a:accent1>
      <a:accent2>
        <a:srgbClr val="FDBB45"/>
      </a:accent2>
      <a:accent3>
        <a:srgbClr val="375575"/>
      </a:accent3>
      <a:accent4>
        <a:srgbClr val="F58155"/>
      </a:accent4>
      <a:accent5>
        <a:srgbClr val="5BC9E1"/>
      </a:accent5>
      <a:accent6>
        <a:srgbClr val="006DB7"/>
      </a:accent6>
      <a:hlink>
        <a:srgbClr val="D3192B"/>
      </a:hlink>
      <a:folHlink>
        <a:srgbClr val="DB192B"/>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 dT="2022-02-02T18:17:13.15" personId="{7DCCB46A-833D-4B20-B080-81D3F30BA737}" id="{D14E9ECC-A155-41A7-9870-CCA1E98EBC7D}">
    <text>Weight in Russell 3000 Index
AF OF: April 12 2024
(Note: Use IWV US ETF as a Proxy.)</text>
  </threadedComment>
  <threadedComment ref="D1" dT="2024-10-25T16:38:24.76" personId="{B84B824F-C4D4-4103-AC36-B0D60C07725F}" id="{B39A991F-20AD-4F8C-B58F-C340DCD628FB}" parentId="{D14E9ECC-A155-41A7-9870-CCA1E98EBC7D}">
    <text>Updated 10/25/2024</text>
  </threadedComment>
  <threadedComment ref="E1" dT="2022-03-21T22:24:06.51" personId="{7DCCB46A-833D-4B20-B080-81D3F30BA737}" id="{BD656F43-888C-4BE2-98FF-60012843A079}">
    <text>Regression of Sector Index Carve-Out vs. 'RAY Index'.
As of: April 12 2024
Details:
- Use Bloomberg's BETA Function
- Daily Freq.
- 3 Year Period</text>
  </threadedComment>
  <threadedComment ref="F1" dT="2022-04-19T15:13:30.96" personId="{7DCCB46A-833D-4B20-B080-81D3F30BA737}" id="{26AA7C9B-FC50-49B7-ABD8-6C68937C8064}">
    <text>For Reference Only</text>
  </threadedComment>
  <threadedComment ref="G1" dT="2024-05-29T22:16:38.74" personId="{B05C9355-2DEC-4A87-B7B0-52D98B1C02AA}" id="{7C367010-482F-4A63-BD50-25990E6D2728}">
    <text>Update This Every Semester</text>
  </threadedComment>
</ThreadedComments>
</file>

<file path=xl/threadedComments/threadedComment2.xml><?xml version="1.0" encoding="utf-8"?>
<ThreadedComments xmlns="http://schemas.microsoft.com/office/spreadsheetml/2018/threadedcomments" xmlns:x="http://schemas.openxmlformats.org/spreadsheetml/2006/main">
  <threadedComment ref="D32" dT="2024-10-17T20:05:20.92" personId="{B84B824F-C4D4-4103-AC36-B0D60C07725F}" id="{3E476381-C2A4-48EB-8CC8-4256C3C06C30}">
    <text>purchased twice at diff times
12821 of 130 at $98.55
18447 of 179 at $103</text>
  </threadedComment>
</ThreadedComments>
</file>

<file path=xl/threadedComments/threadedComment3.xml><?xml version="1.0" encoding="utf-8"?>
<ThreadedComments xmlns="http://schemas.microsoft.com/office/spreadsheetml/2018/threadedcomments" xmlns:x="http://schemas.openxmlformats.org/spreadsheetml/2006/main">
  <threadedComment ref="A24" dT="2024-05-29T23:05:48.32" personId="{B05C9355-2DEC-4A87-B7B0-52D98B1C02AA}" id="{B013EF7A-76AE-4CCE-9FDF-872AADF8BBC7}">
    <text xml:space="preserve">Select the Sector Here - This is a list all the sectors we currently have exposure to in the portfolio. </text>
  </threadedComment>
</ThreadedComments>
</file>

<file path=xl/threadedComments/threadedComment4.xml><?xml version="1.0" encoding="utf-8"?>
<ThreadedComments xmlns="http://schemas.microsoft.com/office/spreadsheetml/2018/threadedcomments" xmlns:x="http://schemas.openxmlformats.org/spreadsheetml/2006/main">
  <threadedComment ref="DI1" dT="2024-04-12T22:39:43.21" personId="{D87D939C-3804-4BD0-A099-C0BAF0584276}" id="{FC06D654-C56F-410D-8319-FC5FF11F586D}">
    <text>Discontinued stocks hsc and pki</text>
  </threadedComment>
  <threadedComment ref="C2" dT="2022-04-05T00:21:39.06" personId="{7DCCB46A-833D-4B20-B080-81D3F30BA737}" id="{D5BAEB3D-0AD8-4886-9627-74F1F6D6A922}">
    <text>Defaults to OLDEST, Unless Override is Entered.</text>
  </threadedComment>
  <threadedComment ref="C3" dT="2022-04-05T00:21:52.90" personId="{7DCCB46A-833D-4B20-B080-81D3F30BA737}" id="{4B3A3F6F-1D9F-4578-B09B-6C76187E9289}">
    <text>Defaults to MOST RECENT, Unless Override is Entered.</text>
  </threadedComment>
  <threadedComment ref="F6" dT="2023-05-05T13:44:20.12" personId="{BE0826EF-9076-48C4-99BA-657ABB1CC26A}" id="{0EBDF196-B426-42B6-A56A-AC2D38C924CD}">
    <text>Vanguard Russell 3000 ETF</text>
  </threadedComment>
  <threadedComment ref="G6" dT="2023-05-05T13:41:05.75" personId="{BE0826EF-9076-48C4-99BA-657ABB1CC26A}" id="{B19E923A-1933-458D-AE0D-D2AE38B70F84}">
    <text>Vanguard Basic Materials ETF (MSCI US)</text>
  </threadedComment>
  <threadedComment ref="H6" dT="2023-05-05T13:41:28.63" personId="{BE0826EF-9076-48C4-99BA-657ABB1CC26A}" id="{F4D333AA-6D4C-4540-BF63-A33B8E6DFA23}">
    <text>Vanguard Consumer Discretionary ETF (MSCI US)</text>
  </threadedComment>
  <threadedComment ref="I6" dT="2023-05-05T13:41:44.65" personId="{BE0826EF-9076-48C4-99BA-657ABB1CC26A}" id="{114369FE-3672-41CC-8FA0-C4DB92AD8CE2}">
    <text>Vanguard Energy ETF (MSCI US)</text>
  </threadedComment>
  <threadedComment ref="J6" dT="2023-05-05T13:42:00.60" personId="{BE0826EF-9076-48C4-99BA-657ABB1CC26A}" id="{05EA8C61-4B9D-46AA-922F-A5D977D2F344}">
    <text>Vanguard Financial Services ETF (MSCI US)</text>
  </threadedComment>
  <threadedComment ref="K6" dT="2023-05-05T13:42:15.41" personId="{BE0826EF-9076-48C4-99BA-657ABB1CC26A}" id="{D747B602-DF0B-4C61-A364-28FE3F1B4176}">
    <text>Vanguard Industrials ETF (MSCI US)</text>
  </threadedComment>
  <threadedComment ref="L6" dT="2023-05-05T13:42:33.05" personId="{BE0826EF-9076-48C4-99BA-657ABB1CC26A}" id="{29BC9A28-15A2-4678-AE57-7339F691469A}">
    <text>Vanguard Real Estate ETF (MSCI US)</text>
  </threadedComment>
  <threadedComment ref="M6" dT="2023-05-05T13:42:53.07" personId="{BE0826EF-9076-48C4-99BA-657ABB1CC26A}" id="{36280BDF-4DC1-42F2-8050-1545320127B9}">
    <text>Vanguard Communication Services ETF (MSCI US)</text>
  </threadedComment>
  <threadedComment ref="N6" dT="2023-05-05T13:43:11.35" personId="{BE0826EF-9076-48C4-99BA-657ABB1CC26A}" id="{5F5EC784-A3B1-4CFB-87E2-FD4801AA3132}">
    <text>Vanguard Information Technology ETF (MSCI US)</text>
  </threadedComment>
  <threadedComment ref="O6" dT="2023-05-05T13:43:31.91" personId="{BE0826EF-9076-48C4-99BA-657ABB1CC26A}" id="{434F9454-D49C-441A-AFBF-B74FBFE1CC11}">
    <text>Vanguard Consumer Staples ETF (MSCI US)</text>
  </threadedComment>
  <threadedComment ref="P6" dT="2023-05-05T13:43:51.47" personId="{BE0826EF-9076-48C4-99BA-657ABB1CC26A}" id="{01CEEBA4-38B4-4E6D-A7BB-67ECAAE30745}">
    <text>Vanguard Health Care ETF (MSCI US)</text>
  </threadedComment>
  <threadedComment ref="Q6" dT="2023-05-05T13:44:02.08" personId="{BE0826EF-9076-48C4-99BA-657ABB1CC26A}" id="{B784EB6E-C91E-467D-A4EB-0C4E853DE4E6}">
    <text>Vanguard Utilities ETF (MSCI US)</text>
  </threadedComment>
  <threadedComment ref="A100" dT="2023-02-08T23:23:11.08" personId="{8E533830-29A3-4FF2-89BA-818402142688}" id="{88907B51-8EFB-4012-887E-1DAB6C3E9536}">
    <text>Name must match data stream.</text>
  </threadedComment>
  <threadedComment ref="A111" dT="2023-02-08T23:09:01.76" personId="{8E533830-29A3-4FF2-89BA-818402142688}" id="{A798BD9F-7CEA-49AF-B09C-82066FA46DC3}">
    <text>Volatility of Negative Returns</text>
  </threadedComment>
  <threadedComment ref="A114" dT="2023-02-08T23:07:54.11" personId="{8E533830-29A3-4FF2-89BA-818402142688}" id="{E3645C58-5EBE-4366-929B-A02E8EC0BF0A}">
    <text>(Return - Rfr) / Vol(Return - Rfr)</text>
  </threadedComment>
  <threadedComment ref="A115" dT="2022-03-31T20:09:41.26" personId="{7DCCB46A-833D-4B20-B080-81D3F30BA737}" id="{7C399460-13AA-4543-B5E2-71AD9FA8A800}">
    <text>"Simple" Sharpe Ratio</text>
  </threadedComment>
  <threadedComment ref="A123" dT="2023-02-08T23:06:44.05" personId="{8E533830-29A3-4FF2-89BA-818402142688}" id="{8F56A2A2-4732-4A4F-9F6B-E0E76CC4B26B}">
    <text>Realized "Alpha".
(Realized Return - Rrf) - (Benchmark Return - Rfr)</text>
  </threadedComment>
  <threadedComment ref="A126" dT="2022-04-05T00:16:00.82" personId="{7DCCB46A-833D-4B20-B080-81D3F30BA737}" id="{C8775488-2D78-46D6-BBD7-AB778B14747E}">
    <text>Helpful to have for MVO Inputs</text>
  </threadedComment>
  <threadedComment ref="A130" dT="2022-03-31T18:29:53.91" personId="{7DCCB46A-833D-4B20-B080-81D3F30BA737}" id="{2008787C-22BC-47E9-9430-1C0D7BB744BF}">
    <text>Uses arithmatic avg monthly return as a proxy for "what you can expect to return in any given month".
We then geometrically annualize this to show "what would you earn in the year if you realized that average return in each month".</text>
  </threadedComment>
</ThreadedComments>
</file>

<file path=xl/threadedComments/threadedComment5.xml><?xml version="1.0" encoding="utf-8"?>
<ThreadedComments xmlns="http://schemas.microsoft.com/office/spreadsheetml/2018/threadedcomments" xmlns:x="http://schemas.openxmlformats.org/spreadsheetml/2006/main">
  <threadedComment ref="BC6" dT="2022-03-31T18:09:26.17" personId="{7DCCB46A-833D-4B20-B080-81D3F30BA737}" id="{D424FE27-D7AB-46F3-997A-3BFE573B127C}">
    <text>Insert Left</text>
  </threadedComment>
  <threadedComment ref="A8" dT="2023-02-09T14:49:00.42" personId="{8E533830-29A3-4FF2-89BA-818402142688}" id="{82826882-7A7E-4D5A-887E-8ADB853A5FEA}">
    <text>Total Returns: not adjusted for Risk Free Rate</text>
  </threadedComment>
  <threadedComment ref="A62" dT="2022-03-31T18:09:17.55" personId="{7DCCB46A-833D-4B20-B080-81D3F30BA737}" id="{379EC247-B3B0-48D7-85B4-E769232C17B7}">
    <text>Insert Above</text>
  </threadedComment>
  <threadedComment ref="A65" dT="2023-02-06T21:04:40.49" personId="{8E533830-29A3-4FF2-89BA-818402142688}" id="{30AA4C01-0BDC-4944-BD5C-703F806899F6}">
    <text>"Simple" Alpha: not adjusted for Risk Free Rate</text>
  </threadedComment>
  <threadedComment ref="A119" dT="2022-03-31T18:09:17.55" personId="{7DCCB46A-833D-4B20-B080-81D3F30BA737}" id="{F3C04CF6-6E5F-4D23-8B85-097A8733D4B7}">
    <text>Insert Above</text>
  </threadedComment>
  <threadedComment ref="A122" dT="2023-02-24T20:52:18.69" personId="{BE0826EF-9076-48C4-99BA-657ABB1CC26A}" id="{57711011-A0B7-4A81-9438-656AFD6A88F4}">
    <text>Total Returns: not adjusted for Risk Free Rate</text>
  </threadedComment>
  <threadedComment ref="A176" dT="2022-03-31T18:09:17.55" personId="{7DCCB46A-833D-4B20-B080-81D3F30BA737}" id="{A585E4B9-88A3-47A4-A302-6B1C20AF2805}">
    <text>Insert Above</text>
  </threadedComment>
</ThreadedComments>
</file>

<file path=xl/threadedComments/threadedComment6.xml><?xml version="1.0" encoding="utf-8"?>
<ThreadedComments xmlns="http://schemas.microsoft.com/office/spreadsheetml/2018/threadedcomments" xmlns:x="http://schemas.openxmlformats.org/spreadsheetml/2006/main">
  <threadedComment ref="O4" dT="2022-04-12T00:21:19.05" personId="{7DCCB46A-833D-4B20-B080-81D3F30BA737}" id="{AD42BCDA-C379-4B82-98BE-22CE0DE93912}">
    <text>3 Year Regression vs. Russell 3000</text>
  </threadedComment>
  <threadedComment ref="P4" dT="2022-04-12T00:22:28.99" personId="{7DCCB46A-833D-4B20-B080-81D3F30BA737}" id="{FAC18CF1-5D66-4635-976D-CFDD7E747AAD}">
    <text>Pulled via Excel Add-In
Unknown Index, Freq, or Time Range</text>
  </threadedComment>
  <threadedComment ref="AY4" dT="2022-05-11T20:15:00.10" personId="{549EC0D4-A838-4E72-A591-372C30E98B9C}" id="{CA9F29D5-BD72-4DBF-89FB-FF25F1F15FE8}">
    <text>Pulled directly from brokerage statement.</text>
  </threadedComment>
  <threadedComment ref="Z5" dT="2023-09-14T13:31:34.68" personId="{BE0826EF-9076-48C4-99BA-657ABB1CC26A}" id="{D2A485C4-DEC9-4E12-8AC5-6CD73161D0AD}">
    <text>Ex-ETFs</text>
  </threadedComment>
  <threadedComment ref="AB5" dT="2023-09-14T13:35:51.13" personId="{BE0826EF-9076-48C4-99BA-657ABB1CC26A}" id="{A6F7DCA2-F348-4FBB-B5E8-2DFEFCE5A7F7}">
    <text>Ex-ETFs</text>
  </threadedComment>
  <threadedComment ref="D6" dT="2023-03-29T11:18:58.14" personId="{BE0826EF-9076-48C4-99BA-657ABB1CC26A}" id="{6DB64C8B-B455-47EC-89B8-57CF822B556E}" done="1">
    <text>As of March 29</text>
  </threadedComment>
  <threadedComment ref="D6" dT="2024-03-26T00:29:28.65" personId="{995DB0BF-0C8F-424C-B7CB-25D1F6615FE7}" id="{86DAF738-3123-4BA4-9BF3-F6D37F4EF181}" parentId="{6DB64C8B-B455-47EC-89B8-57CF822B556E}">
    <text>As of April 8, 2024</text>
  </threadedComment>
  <threadedComment ref="D6" dT="2024-04-16T20:53:33.21" personId="{E5CB716A-AAB7-4D89-B69E-34C7772EDEFF}" id="{2228CA9F-9EEE-4F27-BD8E-99E8487EEFB4}" parentId="{6DB64C8B-B455-47EC-89B8-57CF822B556E}">
    <text xml:space="preserve">Rough estimate to account for transactions executed in April. </text>
  </threadedComment>
  <threadedComment ref="D6" dT="2024-06-29T15:40:19.69" personId="{6B3593E7-0831-424A-9EFB-DFBE80BB1120}" id="{E95059CE-76AA-4382-8707-DAF110556DFE}" parentId="{6DB64C8B-B455-47EC-89B8-57CF822B556E}">
    <text>As of August 16,2024</text>
  </threadedComment>
  <threadedComment ref="K6" dT="2022-08-24T13:01:57.82" personId="{7DCCB46A-833D-4B20-B080-81D3F30BA737}" id="{A4CFC006-EF72-46E7-8A82-57055E1BD911}">
    <text>DO NOT TOUCH</text>
  </threadedComment>
  <threadedComment ref="AZ13" dT="2024-06-24T22:10:34.18" personId="{B05C9355-2DEC-4A87-B7B0-52D98B1C02AA}" id="{9CB2AB79-5E0E-4CB3-A29E-F1A73331475F}">
    <text xml:space="preserve">New Target Price 2024
</text>
  </threadedComment>
  <threadedComment ref="AZ19" dT="2024-06-24T22:11:09.91" personId="{B05C9355-2DEC-4A87-B7B0-52D98B1C02AA}" id="{7F70A276-11A4-41F8-86B9-98EAC43AC02B}">
    <text>New Target Price 2024</text>
  </threadedComment>
  <threadedComment ref="AZ20" dT="2024-06-24T22:13:31.89" personId="{B05C9355-2DEC-4A87-B7B0-52D98B1C02AA}" id="{D5AEA58C-D7DB-4F41-B6CB-A4D26F332015}">
    <text>New Target Price 2024</text>
  </threadedComment>
  <threadedComment ref="AZ20" dT="2024-11-14T22:48:12.60" personId="{B84B824F-C4D4-4103-AC36-B0D60C07725F}" id="{29793786-640F-426F-A034-941BC5C6250B}" parentId="{D5AEA58C-D7DB-4F41-B6CB-A4D26F332015}">
    <text>11-14</text>
  </threadedComment>
  <threadedComment ref="AZ23" dT="2022-09-19T17:26:00.01" personId="{BE0826EF-9076-48C4-99BA-657ABB1CC26A}" id="{84C49450-CAE5-4E18-A318-C20F52E51400}">
    <text>Updated Summer 2022.</text>
  </threadedComment>
  <threadedComment ref="AZ27" dT="2024-06-24T22:13:01.11" personId="{B05C9355-2DEC-4A87-B7B0-52D98B1C02AA}" id="{7229FB4C-ECB5-4D8B-86C0-A61549471311}">
    <text>New Target Price 2024</text>
  </threadedComment>
  <threadedComment ref="AZ27" dT="2024-11-14T22:47:21.18" personId="{B84B824F-C4D4-4103-AC36-B0D60C07725F}" id="{BE6BE6B7-3C7B-45B0-8ACA-A3CF697F2F90}" parentId="{7229FB4C-ECB5-4D8B-86C0-A61549471311}">
    <text>revised 11-14</text>
  </threadedComment>
  <threadedComment ref="AZ28" dT="2024-06-24T22:09:44.33" personId="{B05C9355-2DEC-4A87-B7B0-52D98B1C02AA}" id="{1B9D17F9-1D6A-49B1-A58B-F5A8570293DE}">
    <text>New Target Price 2024</text>
  </threadedComment>
  <threadedComment ref="AZ28" dT="2024-10-14T18:57:48.57" personId="{B84B824F-C4D4-4103-AC36-B0D60C07725F}" id="{9C364F4A-3A7C-442F-A783-A4A5FCD5D746}" parentId="{1B9D17F9-1D6A-49B1-A58B-F5A8570293DE}">
    <text>Revision based on ANR reports</text>
  </threadedComment>
  <threadedComment ref="AZ30" dT="2024-06-24T22:08:37.51" personId="{B05C9355-2DEC-4A87-B7B0-52D98B1C02AA}" id="{138D016F-954C-4C7A-B8D0-2FF0C94A533B}">
    <text xml:space="preserve">New Target Price 2024
</text>
  </threadedComment>
  <threadedComment ref="AZ30" dT="2024-11-14T22:41:01.12" personId="{B84B824F-C4D4-4103-AC36-B0D60C07725F}" id="{8A31693F-FE56-455E-8B66-710AAAF6B2CE}" parentId="{138D016F-954C-4C7A-B8D0-2FF0C94A533B}">
    <text>revised 11-14</text>
  </threadedComment>
  <threadedComment ref="AZ31" dT="2024-06-24T22:14:01.66" personId="{B05C9355-2DEC-4A87-B7B0-52D98B1C02AA}" id="{345A9762-1A2E-4196-94AA-E99E52AFEF3E}">
    <text>New Target Price 2024</text>
  </threadedComment>
  <threadedComment ref="AZ32" dT="2024-06-24T22:11:47.74" personId="{B05C9355-2DEC-4A87-B7B0-52D98B1C02AA}" id="{E8EB5D1F-0368-45A1-8881-F76948C34201}">
    <text>New Target Price 2024</text>
  </threadedComment>
  <threadedComment ref="AZ37" dT="2024-06-24T22:14:19.94" personId="{B05C9355-2DEC-4A87-B7B0-52D98B1C02AA}" id="{FE09C4A2-5DE2-416D-B00E-2AE637A365CB}">
    <text>New Target Price 2024</text>
  </threadedComment>
  <threadedComment ref="AZ38" dT="2024-11-14T22:43:33.75" personId="{B84B824F-C4D4-4103-AC36-B0D60C07725F}" id="{D55DD41A-2B74-40F8-8036-397BC8DF50D3}">
    <text>revised 11-14</text>
  </threadedComment>
  <threadedComment ref="AZ40" dT="2024-11-14T22:44:13.52" personId="{B84B824F-C4D4-4103-AC36-B0D60C07725F}" id="{AE77D87E-6273-46EB-905B-D5970852DC6E}">
    <text>revised 11-14</text>
  </threadedComment>
</ThreadedComments>
</file>

<file path=xl/threadedComments/threadedComment7.xml><?xml version="1.0" encoding="utf-8"?>
<ThreadedComments xmlns="http://schemas.microsoft.com/office/spreadsheetml/2018/threadedcomments" xmlns:x="http://schemas.openxmlformats.org/spreadsheetml/2006/main">
  <threadedComment ref="I6" dT="2022-02-02T18:17:13.15" personId="{7DCCB46A-833D-4B20-B080-81D3F30BA737}" id="{A3ABE552-CB8E-4B49-A087-90489AFE112B}">
    <text>Weight in Russell 3000 Index
AF OF: April 12 2024
(Note: Use IWV US ETF as a Proxy.)</text>
  </threadedComment>
  <threadedComment ref="J6" dT="2024-05-21T18:51:59.67" personId="{B05C9355-2DEC-4A87-B7B0-52D98B1C02AA}" id="{A0CCE32A-3FE0-45A2-95C6-7415571F6A05}">
    <text xml:space="preserve">This is the ideal value that should be held in each sector. This is more of guidance and not a firm requirement.  </text>
  </threadedComment>
  <threadedComment ref="B48" dT="2024-05-21T19:55:37.31" personId="{B05C9355-2DEC-4A87-B7B0-52D98B1C02AA}" id="{CCC52652-B83B-4B90-B29F-2E7F25594DDD}">
    <text>Update this cell to see the overall composition movement that needs to be made</text>
  </threadedComment>
  <threadedComment ref="H54" dT="2022-02-02T18:17:13.15" personId="{7DCCB46A-833D-4B20-B080-81D3F30BA737}" id="{CFEDD194-7B43-4544-B853-D5D3FA79BB70}">
    <text>Weight in Russell 3000 Index
AF OF: April 12 2024
(Note: Use IWV US ETF as a Proxy.)</text>
  </threadedComment>
  <threadedComment ref="I54" dT="2024-05-21T18:51:59.67" personId="{B05C9355-2DEC-4A87-B7B0-52D98B1C02AA}" id="{281648AA-FED9-4C74-9A39-7E35DA27526A}">
    <text xml:space="preserve">This is the ideal value that should be held in each sector. This is more of guidance and not a firm requirement.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2" dT="2022-05-11T20:15:00.10" personId="{549EC0D4-A838-4E72-A591-372C30E98B9C}" id="{BE3EBD57-4D94-4358-9876-1C4999C91795}">
    <text>Pulled directly from brokerage statement.</text>
  </threadedComment>
  <threadedComment ref="O11" dT="2022-05-04T14:51:40.99" personId="{7DCCB46A-833D-4B20-B080-81D3F30BA737}" id="{C471570A-85AB-4335-901B-8C66530E5F0C}">
    <text>No target price, shares received as a spinoff from MRK.</text>
  </threadedComment>
  <threadedComment ref="O14" dT="2022-12-13T22:24:56.93" personId="{7DCCB46A-833D-4B20-B080-81D3F30BA737}" id="{66AF64DA-1A30-4645-961D-F67F34236337}">
    <text>Was 255, downgraded Fall 2022</text>
  </threadedComment>
  <threadedComment ref="O18" dT="2022-10-04T23:41:17.40" personId="{BE0826EF-9076-48C4-99BA-657ABB1CC26A}" id="{707D84CE-44DA-4B12-BAC5-104793B5EBCA}">
    <text>Updated Oct 2022</text>
  </threadedComment>
  <threadedComment ref="P43" dT="2022-05-03T21:06:27.16" personId="{7DCCB46A-833D-4B20-B080-81D3F30BA737}" id="{55425FD6-CCF8-4B43-8062-3FA083EF7202}">
    <text>Position cut in half to realize gains on April 13 2022
Accounting updated to reflect this.</text>
  </threadedComment>
  <threadedComment ref="O62" dT="2024-06-24T22:11:09.91" personId="{B05C9355-2DEC-4A87-B7B0-52D98B1C02AA}" id="{7ACB9BDC-CB8D-468B-9DC3-F3FB1B6807D8}">
    <text>New Target Price 2024</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1110DCE-ACA4-40EE-BE28-D22BF6120509}">
  <we:reference id="wa200002663" version="1.5.0.0" store="en-US" storeType="OMEX"/>
  <we:alternateReferences>
    <we:reference id="WA200002663" version="1.5.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a:ext xmlns:a="http://schemas.openxmlformats.org/drawingml/2006/main" uri="{0858819E-0033-43BF-8937-05EC82904868}">
      <we:backgroundApp state="1" runtimeId="SharedAddin.Url"/>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8" Type="http://schemas.openxmlformats.org/officeDocument/2006/relationships/hyperlink" Target="https://advisors.vanguard.com/investments/products/vox/vanguard-communication-services-etf" TargetMode="External"/><Relationship Id="rId13" Type="http://schemas.openxmlformats.org/officeDocument/2006/relationships/printerSettings" Target="../printerSettings/printerSettings3.bin"/><Relationship Id="rId3" Type="http://schemas.openxmlformats.org/officeDocument/2006/relationships/hyperlink" Target="https://advisors.vanguard.com/investments/products/vaw/vanguard-materials-etf" TargetMode="External"/><Relationship Id="rId7" Type="http://schemas.openxmlformats.org/officeDocument/2006/relationships/hyperlink" Target="https://advisors.vanguard.com/investments/products/vcr/vanguard-consumer-discretionary-etf" TargetMode="External"/><Relationship Id="rId12" Type="http://schemas.openxmlformats.org/officeDocument/2006/relationships/hyperlink" Target="https://advisors.vanguard.com/investments/products/vthr/vanguard-russell-3000-etf" TargetMode="External"/><Relationship Id="rId2" Type="http://schemas.openxmlformats.org/officeDocument/2006/relationships/hyperlink" Target="https://advisors.vanguard.com/investments/products/vnq/vanguard-real-estate-etf" TargetMode="External"/><Relationship Id="rId16" Type="http://schemas.microsoft.com/office/2017/10/relationships/threadedComment" Target="../threadedComments/threadedComment4.xml"/><Relationship Id="rId1" Type="http://schemas.openxmlformats.org/officeDocument/2006/relationships/hyperlink" Target="https://advisors.vanguard.com/investments/products/vpu/vanguard-utilities-etf" TargetMode="External"/><Relationship Id="rId6" Type="http://schemas.openxmlformats.org/officeDocument/2006/relationships/hyperlink" Target="https://advisors.vanguard.com/investments/products/vdc/vanguard-consumer-staples-etf" TargetMode="External"/><Relationship Id="rId11" Type="http://schemas.openxmlformats.org/officeDocument/2006/relationships/hyperlink" Target="https://advisors.vanguard.com/investments/products/VHT" TargetMode="External"/><Relationship Id="rId5" Type="http://schemas.openxmlformats.org/officeDocument/2006/relationships/hyperlink" Target="https://advisors.vanguard.com/investments/products/vis/vanguard-industrials-etf" TargetMode="External"/><Relationship Id="rId15" Type="http://schemas.openxmlformats.org/officeDocument/2006/relationships/comments" Target="../comments4.xml"/><Relationship Id="rId10" Type="http://schemas.openxmlformats.org/officeDocument/2006/relationships/hyperlink" Target="https://advisors.vanguard.com/investments/products/vfh/vanguard-financials-etf" TargetMode="External"/><Relationship Id="rId4" Type="http://schemas.openxmlformats.org/officeDocument/2006/relationships/hyperlink" Target="https://advisors.vanguard.com/investments/products/vgt/vanguard-information-technology-etf" TargetMode="External"/><Relationship Id="rId9" Type="http://schemas.openxmlformats.org/officeDocument/2006/relationships/hyperlink" Target="https://advisors.vanguard.com/investments/products/vde/vanguard-energy-etf" TargetMode="External"/><Relationship Id="rId1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microsoft.com/office/2017/10/relationships/threadedComment" Target="../threadedComments/threadedComment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0.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E2770-DC64-45E3-AA2D-021F3D290714}">
  <sheetPr codeName="Sheet1">
    <tabColor theme="0" tint="-0.34998626667073579"/>
  </sheetPr>
  <dimension ref="A1:G23"/>
  <sheetViews>
    <sheetView showGridLines="0" workbookViewId="0">
      <pane ySplit="1" topLeftCell="A2" activePane="bottomLeft" state="frozen"/>
      <selection pane="bottomLeft" activeCell="I21" sqref="I21"/>
    </sheetView>
  </sheetViews>
  <sheetFormatPr defaultColWidth="8.28515625" defaultRowHeight="15"/>
  <cols>
    <col min="1" max="1" width="23.7109375" bestFit="1" customWidth="1"/>
    <col min="2" max="2" width="15.140625" bestFit="1" customWidth="1"/>
    <col min="3" max="3" width="14.140625" customWidth="1"/>
    <col min="4" max="4" width="11" customWidth="1"/>
    <col min="5" max="5" width="14.7109375" customWidth="1"/>
    <col min="6" max="6" width="15" customWidth="1"/>
    <col min="7" max="7" width="19.42578125" bestFit="1" customWidth="1"/>
  </cols>
  <sheetData>
    <row r="1" spans="1:7" ht="32.1">
      <c r="A1" s="106" t="s">
        <v>0</v>
      </c>
      <c r="B1" s="106" t="s">
        <v>1</v>
      </c>
      <c r="C1" s="106" t="s">
        <v>2</v>
      </c>
      <c r="D1" s="106" t="s">
        <v>3</v>
      </c>
      <c r="E1" s="106" t="s">
        <v>4</v>
      </c>
      <c r="F1" s="106" t="s">
        <v>5</v>
      </c>
      <c r="G1" s="106" t="s">
        <v>6</v>
      </c>
    </row>
    <row r="2" spans="1:7">
      <c r="A2" s="339" t="s">
        <v>7</v>
      </c>
      <c r="B2" s="340" t="s">
        <v>8</v>
      </c>
      <c r="C2" s="341" t="s">
        <v>9</v>
      </c>
      <c r="D2" s="342">
        <v>2.3400000000000001E-2</v>
      </c>
      <c r="E2" s="343">
        <v>0.98</v>
      </c>
      <c r="F2" s="344" t="s">
        <v>10</v>
      </c>
      <c r="G2" s="338" t="s">
        <v>11</v>
      </c>
    </row>
    <row r="3" spans="1:7">
      <c r="A3" s="339" t="s">
        <v>12</v>
      </c>
      <c r="B3" s="340" t="s">
        <v>8</v>
      </c>
      <c r="C3" s="341" t="s">
        <v>13</v>
      </c>
      <c r="D3" s="342">
        <v>9.98E-2</v>
      </c>
      <c r="E3" s="343">
        <v>1.135</v>
      </c>
      <c r="F3" s="344" t="s">
        <v>14</v>
      </c>
      <c r="G3" s="338" t="s">
        <v>15</v>
      </c>
    </row>
    <row r="4" spans="1:7">
      <c r="A4" s="339" t="s">
        <v>16</v>
      </c>
      <c r="B4" s="340" t="s">
        <v>8</v>
      </c>
      <c r="C4" s="341" t="s">
        <v>9</v>
      </c>
      <c r="D4" s="342">
        <v>3.6700000000000003E-2</v>
      </c>
      <c r="E4" s="343">
        <v>0.83799999999999997</v>
      </c>
      <c r="F4" s="344" t="s">
        <v>17</v>
      </c>
      <c r="G4" s="338" t="s">
        <v>11</v>
      </c>
    </row>
    <row r="5" spans="1:7">
      <c r="A5" s="339" t="s">
        <v>18</v>
      </c>
      <c r="B5" s="340" t="s">
        <v>8</v>
      </c>
      <c r="C5" s="341" t="s">
        <v>13</v>
      </c>
      <c r="D5" s="342">
        <v>0.1326</v>
      </c>
      <c r="E5" s="343">
        <v>0.95599999999999996</v>
      </c>
      <c r="F5" s="344" t="s">
        <v>19</v>
      </c>
      <c r="G5" s="338" t="s">
        <v>15</v>
      </c>
    </row>
    <row r="6" spans="1:7">
      <c r="A6" s="339" t="s">
        <v>20</v>
      </c>
      <c r="B6" s="340" t="s">
        <v>8</v>
      </c>
      <c r="C6" s="341" t="s">
        <v>9</v>
      </c>
      <c r="D6" s="342">
        <v>8.6800000000000002E-2</v>
      </c>
      <c r="E6" s="343">
        <v>0.98299999999999998</v>
      </c>
      <c r="F6" s="344" t="s">
        <v>21</v>
      </c>
      <c r="G6" s="338" t="s">
        <v>11</v>
      </c>
    </row>
    <row r="7" spans="1:7">
      <c r="A7" s="339" t="s">
        <v>22</v>
      </c>
      <c r="B7" s="340" t="s">
        <v>8</v>
      </c>
      <c r="C7" s="341" t="s">
        <v>13</v>
      </c>
      <c r="D7" s="342">
        <v>2.9000000000000001E-2</v>
      </c>
      <c r="E7" s="343">
        <v>0.92300000000000004</v>
      </c>
      <c r="F7" s="344" t="s">
        <v>23</v>
      </c>
      <c r="G7" s="338" t="s">
        <v>15</v>
      </c>
    </row>
    <row r="8" spans="1:7">
      <c r="A8" s="339" t="s">
        <v>24</v>
      </c>
      <c r="B8" s="340" t="s">
        <v>25</v>
      </c>
      <c r="C8" s="341" t="s">
        <v>26</v>
      </c>
      <c r="D8" s="342">
        <v>8.2299999999999998E-2</v>
      </c>
      <c r="E8" s="343">
        <v>0.80500000000000005</v>
      </c>
      <c r="F8" s="344" t="s">
        <v>27</v>
      </c>
      <c r="G8" s="338" t="s">
        <v>28</v>
      </c>
    </row>
    <row r="9" spans="1:7">
      <c r="A9" s="339" t="s">
        <v>29</v>
      </c>
      <c r="B9" s="340" t="s">
        <v>25</v>
      </c>
      <c r="C9" s="341" t="s">
        <v>26</v>
      </c>
      <c r="D9" s="342">
        <v>0.30549999999999999</v>
      </c>
      <c r="E9" s="343">
        <v>1.2310000000000001</v>
      </c>
      <c r="F9" s="344" t="s">
        <v>30</v>
      </c>
      <c r="G9" s="338" t="s">
        <v>28</v>
      </c>
    </row>
    <row r="10" spans="1:7">
      <c r="A10" s="339" t="s">
        <v>31</v>
      </c>
      <c r="B10" s="340" t="s">
        <v>32</v>
      </c>
      <c r="C10" s="341" t="s">
        <v>13</v>
      </c>
      <c r="D10" s="342">
        <v>5.6899999999999999E-2</v>
      </c>
      <c r="E10" s="343">
        <v>0.68600000000000005</v>
      </c>
      <c r="F10" s="344" t="s">
        <v>33</v>
      </c>
      <c r="G10" s="338" t="s">
        <v>15</v>
      </c>
    </row>
    <row r="11" spans="1:7">
      <c r="A11" s="339" t="s">
        <v>34</v>
      </c>
      <c r="B11" s="340" t="s">
        <v>32</v>
      </c>
      <c r="C11" s="341" t="s">
        <v>26</v>
      </c>
      <c r="D11" s="342">
        <v>0.123</v>
      </c>
      <c r="E11" s="343">
        <v>0.78100000000000003</v>
      </c>
      <c r="F11" s="344" t="s">
        <v>35</v>
      </c>
      <c r="G11" s="338" t="s">
        <v>28</v>
      </c>
    </row>
    <row r="12" spans="1:7">
      <c r="A12" s="339" t="s">
        <v>36</v>
      </c>
      <c r="B12" s="340" t="s">
        <v>32</v>
      </c>
      <c r="C12" s="341" t="s">
        <v>9</v>
      </c>
      <c r="D12" s="342">
        <v>2.4199999999999999E-2</v>
      </c>
      <c r="E12" s="343">
        <v>0.77100000000000002</v>
      </c>
      <c r="F12" s="344" t="s">
        <v>37</v>
      </c>
      <c r="G12" s="338" t="s">
        <v>11</v>
      </c>
    </row>
    <row r="13" spans="1:7">
      <c r="G13" s="304"/>
    </row>
    <row r="14" spans="1:7" ht="15.95">
      <c r="A14" s="106" t="s">
        <v>2</v>
      </c>
      <c r="B14" s="345" t="s">
        <v>38</v>
      </c>
      <c r="C14" s="346"/>
      <c r="D14" s="346"/>
      <c r="E14" s="346"/>
      <c r="F14" s="87"/>
      <c r="G14" s="304"/>
    </row>
    <row r="15" spans="1:7">
      <c r="A15" s="340" t="s">
        <v>13</v>
      </c>
      <c r="B15" s="347"/>
      <c r="C15" s="347"/>
      <c r="D15" s="347"/>
      <c r="E15" s="347"/>
      <c r="F15" s="347"/>
      <c r="G15" s="304"/>
    </row>
    <row r="16" spans="1:7">
      <c r="A16" s="340" t="s">
        <v>9</v>
      </c>
      <c r="B16" s="347"/>
      <c r="C16" s="347"/>
      <c r="D16" s="347"/>
      <c r="E16" s="347"/>
      <c r="F16" s="347"/>
      <c r="G16" s="304"/>
    </row>
    <row r="17" spans="1:7">
      <c r="A17" s="340" t="s">
        <v>26</v>
      </c>
      <c r="B17" s="347"/>
      <c r="C17" s="347"/>
      <c r="D17" s="347"/>
      <c r="E17" s="347"/>
      <c r="F17" s="347"/>
      <c r="G17" s="304"/>
    </row>
    <row r="18" spans="1:7">
      <c r="G18" s="304"/>
    </row>
    <row r="19" spans="1:7" ht="15.95">
      <c r="A19" s="106" t="s">
        <v>39</v>
      </c>
      <c r="G19" s="304"/>
    </row>
    <row r="20" spans="1:7">
      <c r="A20" s="348" t="str">
        <f>Portfolio!I4</f>
        <v>Current Weight</v>
      </c>
      <c r="G20" s="304"/>
    </row>
    <row r="21" spans="1:7">
      <c r="A21" s="348" t="str">
        <f>Portfolio!M4</f>
        <v>Post-Action Weight</v>
      </c>
      <c r="G21" s="304"/>
    </row>
    <row r="22" spans="1:7">
      <c r="A22" s="348" t="str">
        <f>Portfolio!T4</f>
        <v>Beta Contribution</v>
      </c>
      <c r="G22" s="304"/>
    </row>
    <row r="23" spans="1:7">
      <c r="A23" s="348" t="str">
        <f>Portfolio!U4</f>
        <v>Volatility Contribution</v>
      </c>
      <c r="G23" s="304"/>
    </row>
  </sheetData>
  <sheetProtection algorithmName="SHA-512" hashValue="IYiwnsF17YR6VcZp+WKNpLBBuckkhl87TYxcIeP3HpTj+g/w6loAHfIHF/30CGk1u6Xi4Er+9eCafVDZ4NP+mQ==" saltValue="3H8+zGGdjVhXWfBLdeDGhg==" spinCount="100000" sheet="1" objects="1" scenarios="1"/>
  <sortState xmlns:xlrd2="http://schemas.microsoft.com/office/spreadsheetml/2017/richdata2" ref="A2:B12">
    <sortCondition ref="B2:B12"/>
    <sortCondition ref="A2:A12"/>
  </sortState>
  <phoneticPr fontId="58"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18985-EBDE-4C7B-A5BA-D276D93C503A}">
  <sheetPr codeName="Sheet6">
    <tabColor rgb="FFFFFF00"/>
  </sheetPr>
  <dimension ref="A1:J106"/>
  <sheetViews>
    <sheetView showGridLines="0" workbookViewId="0">
      <pane ySplit="2" topLeftCell="A29" activePane="bottomLeft" state="frozen"/>
      <selection pane="bottomLeft" activeCell="K84" sqref="K84"/>
      <selection activeCell="G30" sqref="G30"/>
    </sheetView>
  </sheetViews>
  <sheetFormatPr defaultColWidth="8.28515625" defaultRowHeight="15"/>
  <cols>
    <col min="2" max="2" width="40" bestFit="1" customWidth="1"/>
    <col min="3" max="3" width="11.140625" customWidth="1"/>
    <col min="4" max="4" width="11" bestFit="1" customWidth="1"/>
  </cols>
  <sheetData>
    <row r="1" spans="1:8">
      <c r="A1" s="112" t="s">
        <v>40</v>
      </c>
      <c r="B1" s="112"/>
      <c r="C1" s="113">
        <v>45394</v>
      </c>
    </row>
    <row r="2" spans="1:8" ht="32.1">
      <c r="A2" s="77" t="s">
        <v>41</v>
      </c>
      <c r="B2" s="77" t="s">
        <v>42</v>
      </c>
      <c r="C2" s="77" t="s">
        <v>43</v>
      </c>
      <c r="D2" s="138" t="s">
        <v>44</v>
      </c>
    </row>
    <row r="3" spans="1:8">
      <c r="A3" s="291" t="s">
        <v>45</v>
      </c>
      <c r="B3" s="292"/>
      <c r="C3" s="292"/>
      <c r="D3" s="292"/>
    </row>
    <row r="4" spans="1:8">
      <c r="A4" s="1" t="s">
        <v>46</v>
      </c>
      <c r="B4" s="81" t="str">
        <f ca="1">INDEX(Portfolio!$A:$C,MATCH(Reconciliation!$A4,Portfolio!$A:$A,0),3)</f>
        <v>Axcelis Technologies, Inc.</v>
      </c>
      <c r="C4" s="130">
        <v>236</v>
      </c>
      <c r="D4" s="139">
        <v>29954.62</v>
      </c>
    </row>
    <row r="5" spans="1:8">
      <c r="A5" s="1" t="s">
        <v>47</v>
      </c>
      <c r="B5" s="81" t="str">
        <f ca="1">INDEX(Portfolio!$A:$C,MATCH(Reconciliation!$A5,Portfolio!$A:$A,0),3)</f>
        <v>Banco Santander Sa</v>
      </c>
      <c r="C5" s="130">
        <v>6655</v>
      </c>
      <c r="D5" s="139">
        <v>24987.64</v>
      </c>
      <c r="H5" s="297"/>
    </row>
    <row r="6" spans="1:8">
      <c r="A6" s="1" t="s">
        <v>48</v>
      </c>
      <c r="B6" s="81" t="str">
        <f ca="1">INDEX(Portfolio!$A:$C,MATCH(Reconciliation!$A6,Portfolio!$A:$A,0),3)</f>
        <v>Cisco Systems, Inc.</v>
      </c>
      <c r="C6" s="130">
        <v>853</v>
      </c>
      <c r="D6" s="139">
        <v>44733.53</v>
      </c>
      <c r="H6" s="297"/>
    </row>
    <row r="7" spans="1:8">
      <c r="A7" s="1" t="s">
        <v>49</v>
      </c>
      <c r="B7" s="81" t="str">
        <f ca="1">INDEX(Portfolio!$A:$C,MATCH(Reconciliation!$A7,Portfolio!$A:$A,0),3)</f>
        <v>Comcast Corporation</v>
      </c>
      <c r="C7" s="130">
        <v>1200</v>
      </c>
      <c r="D7" s="139">
        <v>44083.86</v>
      </c>
      <c r="H7" s="297"/>
    </row>
    <row r="8" spans="1:8">
      <c r="A8" s="1" t="s">
        <v>50</v>
      </c>
      <c r="B8" s="81" t="e">
        <f ca="1">INDEX(Portfolio!$A:$C,MATCH(Reconciliation!$A8,Portfolio!$A:$A,0),3)</f>
        <v>#N/A</v>
      </c>
      <c r="C8" s="130">
        <v>861</v>
      </c>
      <c r="D8" s="139">
        <v>58901.01</v>
      </c>
      <c r="H8" s="297"/>
    </row>
    <row r="9" spans="1:8">
      <c r="A9" s="1" t="s">
        <v>51</v>
      </c>
      <c r="B9" s="81" t="e">
        <f ca="1">INDEX(Portfolio!$A:$C,MATCH(Reconciliation!$A9,Portfolio!$A:$A,0),3)</f>
        <v>#N/A</v>
      </c>
      <c r="C9" s="130">
        <v>729</v>
      </c>
      <c r="D9" s="139">
        <v>65191.13</v>
      </c>
      <c r="H9" s="297"/>
    </row>
    <row r="10" spans="1:8">
      <c r="A10" s="1" t="s">
        <v>52</v>
      </c>
      <c r="B10" s="81" t="str">
        <f ca="1">INDEX(Portfolio!$A:$C,MATCH(Reconciliation!$A10,Portfolio!$A:$A,0),3)</f>
        <v>Honeywell International Incorporation</v>
      </c>
      <c r="C10" s="130">
        <v>151</v>
      </c>
      <c r="D10" s="139">
        <v>29950.28</v>
      </c>
      <c r="H10" s="297"/>
    </row>
    <row r="11" spans="1:8">
      <c r="A11" s="1" t="s">
        <v>53</v>
      </c>
      <c r="B11" s="81" t="e">
        <f ca="1">INDEX(Portfolio!$A:$C,MATCH(Reconciliation!$A11,Portfolio!$A:$A,0),3)</f>
        <v>#N/A</v>
      </c>
      <c r="C11" s="130">
        <v>773</v>
      </c>
      <c r="D11" s="139">
        <v>39674.949999999997</v>
      </c>
      <c r="H11" s="297"/>
    </row>
    <row r="12" spans="1:8">
      <c r="A12" s="1" t="s">
        <v>54</v>
      </c>
      <c r="B12" s="81" t="str">
        <f ca="1">INDEX(Portfolio!$A:$C,MATCH(Reconciliation!$A12,Portfolio!$A:$A,0),3)</f>
        <v>Keysight Technologies, Inc.</v>
      </c>
      <c r="C12" s="130">
        <v>327</v>
      </c>
      <c r="D12" s="139">
        <v>49214.84</v>
      </c>
      <c r="H12" s="297"/>
    </row>
    <row r="13" spans="1:8">
      <c r="A13" s="1" t="s">
        <v>55</v>
      </c>
      <c r="B13" s="81" t="str">
        <f ca="1">INDEX(Portfolio!$A:$C,MATCH(Reconciliation!$A13,Portfolio!$A:$A,0),3)</f>
        <v>Lockheed Martin Corporation</v>
      </c>
      <c r="C13" s="130">
        <v>98</v>
      </c>
      <c r="D13" s="139">
        <v>20243.57</v>
      </c>
      <c r="H13" s="297"/>
    </row>
    <row r="14" spans="1:8">
      <c r="A14" s="1" t="s">
        <v>56</v>
      </c>
      <c r="B14" s="81" t="str">
        <f ca="1">INDEX(Portfolio!$A:$C,MATCH(Reconciliation!$A14,Portfolio!$A:$A,0),3)</f>
        <v>Mp Materials Corp</v>
      </c>
      <c r="C14" s="130">
        <v>2025</v>
      </c>
      <c r="D14" s="139">
        <v>29998.43</v>
      </c>
      <c r="H14" s="297"/>
    </row>
    <row r="15" spans="1:8">
      <c r="A15" s="1" t="s">
        <v>57</v>
      </c>
      <c r="B15" s="81" t="str">
        <f ca="1">INDEX(Portfolio!$A:$C,MATCH(Reconciliation!$A15,Portfolio!$A:$A,0),3)</f>
        <v>Microsoft Corporation</v>
      </c>
      <c r="C15" s="130">
        <v>81</v>
      </c>
      <c r="D15" s="139">
        <v>29964.7</v>
      </c>
      <c r="H15" s="297"/>
    </row>
    <row r="16" spans="1:8">
      <c r="A16" s="1" t="s">
        <v>58</v>
      </c>
      <c r="B16" s="81" t="e">
        <f ca="1">INDEX(Portfolio!$A:$C,MATCH(Reconciliation!$A16,Portfolio!$A:$A,0),3)</f>
        <v>#N/A</v>
      </c>
      <c r="C16" s="130">
        <v>875</v>
      </c>
      <c r="D16" s="139">
        <v>29991.41</v>
      </c>
      <c r="H16" s="297"/>
    </row>
    <row r="17" spans="1:9">
      <c r="A17" s="1" t="s">
        <v>59</v>
      </c>
      <c r="B17" s="81" t="str">
        <f ca="1">INDEX(Portfolio!$A:$C,MATCH(Reconciliation!$A17,Portfolio!$A:$A,0),3)</f>
        <v>Philip Morris International Inc.</v>
      </c>
      <c r="C17" s="130">
        <v>328</v>
      </c>
      <c r="D17" s="139">
        <v>29290.560000000001</v>
      </c>
      <c r="H17" s="297"/>
    </row>
    <row r="18" spans="1:9">
      <c r="A18" s="1" t="s">
        <v>60</v>
      </c>
      <c r="B18" s="81" t="str">
        <f ca="1">INDEX(Portfolio!$A:$C,MATCH(Reconciliation!$A18,Portfolio!$A:$A,0),3)</f>
        <v>Salesforce, Inc.</v>
      </c>
      <c r="C18" s="130">
        <v>269</v>
      </c>
      <c r="D18" s="139">
        <v>58717.98</v>
      </c>
      <c r="H18" s="297"/>
    </row>
    <row r="19" spans="1:9">
      <c r="A19" s="1" t="s">
        <v>61</v>
      </c>
      <c r="B19" s="81" t="str">
        <f ca="1">INDEX(Portfolio!$A:$C,MATCH(Reconciliation!$A19,Portfolio!$A:$A,0),3)</f>
        <v>Schlumberger N.V.</v>
      </c>
      <c r="C19" s="130">
        <v>596</v>
      </c>
      <c r="D19" s="139">
        <v>29974.09</v>
      </c>
      <c r="H19" s="297"/>
    </row>
    <row r="20" spans="1:9">
      <c r="A20" s="1" t="s">
        <v>62</v>
      </c>
      <c r="B20" s="81" t="str">
        <f ca="1">INDEX(Portfolio!$A:$C,MATCH(Reconciliation!$A20,Portfolio!$A:$A,0),3)</f>
        <v>The Tjx Companies, Inc.</v>
      </c>
      <c r="C20" s="130">
        <v>662</v>
      </c>
      <c r="D20" s="139">
        <v>56446.83</v>
      </c>
      <c r="H20" s="297"/>
    </row>
    <row r="21" spans="1:9">
      <c r="A21" s="1" t="s">
        <v>63</v>
      </c>
      <c r="B21" s="81" t="str">
        <f ca="1">INDEX(Portfolio!$A:$C,MATCH(Reconciliation!$A21,Portfolio!$A:$A,0),3)</f>
        <v>T-Mobile Us, Inc.</v>
      </c>
      <c r="C21" s="130">
        <v>217</v>
      </c>
      <c r="D21" s="139">
        <v>29987.42</v>
      </c>
      <c r="H21" s="297"/>
    </row>
    <row r="22" spans="1:9">
      <c r="A22" s="1" t="s">
        <v>64</v>
      </c>
      <c r="B22" s="81" t="e">
        <f ca="1">INDEX(Portfolio!$A:$C,MATCH(Reconciliation!$A22,Portfolio!$A:$A,0),3)</f>
        <v>#N/A</v>
      </c>
      <c r="C22" s="130">
        <v>58</v>
      </c>
      <c r="D22" s="139">
        <v>30303.4</v>
      </c>
      <c r="H22" s="297"/>
    </row>
    <row r="23" spans="1:9">
      <c r="A23" s="1" t="s">
        <v>65</v>
      </c>
      <c r="B23" s="81" t="e">
        <f ca="1">INDEX(Portfolio!$A:$C,MATCH(Reconciliation!$A23,Portfolio!$A:$A,0),3)</f>
        <v>#N/A</v>
      </c>
      <c r="C23" s="130">
        <v>1856</v>
      </c>
      <c r="D23" s="139">
        <v>31552</v>
      </c>
      <c r="H23" s="297"/>
    </row>
    <row r="24" spans="1:9">
      <c r="A24" s="1" t="s">
        <v>66</v>
      </c>
      <c r="B24" s="81" t="str">
        <f ca="1">INDEX(Portfolio!$A:$C,MATCH(Reconciliation!$A24,Portfolio!$A:$A,0),3)</f>
        <v>Regeneron Pharmaceuticals, Inc.</v>
      </c>
      <c r="C24" s="130">
        <v>31</v>
      </c>
      <c r="D24" s="139">
        <v>30477.42</v>
      </c>
      <c r="H24" s="297"/>
    </row>
    <row r="25" spans="1:9">
      <c r="A25" s="1" t="s">
        <v>67</v>
      </c>
      <c r="B25" s="81" t="str">
        <f ca="1">INDEX(Portfolio!$A:$C,MATCH(Reconciliation!$A25,Portfolio!$A:$A,0),3)</f>
        <v>Gen Digital Inc.</v>
      </c>
      <c r="C25" s="130">
        <v>1360</v>
      </c>
      <c r="D25" s="139">
        <v>29889.94</v>
      </c>
      <c r="H25" s="297"/>
    </row>
    <row r="26" spans="1:9">
      <c r="A26" s="1" t="s">
        <v>68</v>
      </c>
      <c r="B26" s="81" t="str">
        <f ca="1">INDEX(Portfolio!$A:$C,MATCH(Reconciliation!$A26,Portfolio!$A:$A,0),3)</f>
        <v>Textron Inc.</v>
      </c>
      <c r="C26" s="130">
        <v>320</v>
      </c>
      <c r="D26" s="139">
        <v>30733.200000000001</v>
      </c>
      <c r="H26" s="297"/>
    </row>
    <row r="27" spans="1:9">
      <c r="A27" s="1" t="s">
        <v>69</v>
      </c>
      <c r="B27" s="81" t="str">
        <f ca="1">INDEX(Portfolio!$A:$C,MATCH(Reconciliation!$A27,Portfolio!$A:$A,0),3)</f>
        <v>American Water Works Company, Inc.</v>
      </c>
      <c r="C27" s="130">
        <v>252</v>
      </c>
      <c r="D27" s="139">
        <v>30452.36</v>
      </c>
      <c r="H27" s="297"/>
    </row>
    <row r="28" spans="1:9">
      <c r="A28" s="1" t="s">
        <v>70</v>
      </c>
      <c r="B28" s="81" t="e">
        <f ca="1">INDEX(Portfolio!$A:$C,MATCH(Reconciliation!$A28,Portfolio!$A:$A,0),3)</f>
        <v>#N/A</v>
      </c>
      <c r="C28" s="130">
        <v>23</v>
      </c>
      <c r="D28" s="139">
        <v>259.33999999999997</v>
      </c>
      <c r="F28" s="812"/>
      <c r="G28" s="812"/>
      <c r="H28" s="812"/>
    </row>
    <row r="29" spans="1:9">
      <c r="A29" s="1" t="s">
        <v>71</v>
      </c>
      <c r="B29" s="81" t="str">
        <f ca="1">INDEX(Portfolio!$A:$C,MATCH(Reconciliation!$A29,Portfolio!$A:$A,0),3)</f>
        <v>The Hershey Company</v>
      </c>
      <c r="C29" s="130">
        <v>148</v>
      </c>
      <c r="D29" s="139">
        <v>29466.44</v>
      </c>
      <c r="F29" s="812"/>
      <c r="G29" s="812"/>
      <c r="H29" s="812"/>
    </row>
    <row r="30" spans="1:9">
      <c r="A30" s="1" t="s">
        <v>72</v>
      </c>
      <c r="B30" s="81" t="str">
        <f ca="1">INDEX(Portfolio!$A:$C,MATCH(Reconciliation!$A30,Portfolio!$A:$A,0),3)</f>
        <v>The Coca-Cola Company</v>
      </c>
      <c r="C30" s="130"/>
      <c r="D30" s="139"/>
      <c r="H30" s="297"/>
    </row>
    <row r="31" spans="1:9">
      <c r="A31" s="1" t="s">
        <v>73</v>
      </c>
      <c r="B31" s="81" t="str">
        <f ca="1">INDEX(Portfolio!$A:$C,MATCH(Reconciliation!$A31,Portfolio!$A:$A,0),3)</f>
        <v>Visa Inc.</v>
      </c>
      <c r="C31" s="130">
        <v>279</v>
      </c>
      <c r="D31" s="139">
        <v>64386.82</v>
      </c>
      <c r="I31" s="812"/>
    </row>
    <row r="32" spans="1:9">
      <c r="A32" s="1" t="s">
        <v>74</v>
      </c>
      <c r="B32" s="81" t="str">
        <f ca="1">INDEX(Portfolio!$A:$C,MATCH(Reconciliation!$A32,Portfolio!$A:$A,0),3)</f>
        <v>Howmet Aerospace Inc.</v>
      </c>
      <c r="C32" s="130">
        <v>309</v>
      </c>
      <c r="D32" s="139">
        <v>31268</v>
      </c>
      <c r="I32" s="812"/>
    </row>
    <row r="33" spans="1:9">
      <c r="A33" s="1" t="s">
        <v>75</v>
      </c>
      <c r="B33" s="81" t="str">
        <f ca="1">INDEX(Portfolio!$A:$C,MATCH(Reconciliation!$A33,Portfolio!$A:$A,0),3)</f>
        <v>Meritage Homes Corporation</v>
      </c>
      <c r="C33" s="130">
        <v>155</v>
      </c>
      <c r="D33" s="139">
        <f>C33*199.55</f>
        <v>30930.25</v>
      </c>
      <c r="I33" s="812"/>
    </row>
    <row r="34" spans="1:9">
      <c r="A34" s="1" t="s">
        <v>76</v>
      </c>
      <c r="B34" s="81" t="str">
        <f ca="1">INDEX(Portfolio!$A:$C,MATCH(Reconciliation!$A34,Portfolio!$A:$A,0),3)</f>
        <v>EOG Resources</v>
      </c>
      <c r="C34" s="130">
        <v>290</v>
      </c>
      <c r="D34" s="139">
        <f>C34*127.93</f>
        <v>37099.700000000004</v>
      </c>
      <c r="I34" s="812"/>
    </row>
    <row r="35" spans="1:9">
      <c r="A35" s="1" t="s">
        <v>77</v>
      </c>
      <c r="B35" s="81" t="str">
        <f ca="1">INDEX(Portfolio!$A:$C,MATCH(Reconciliation!$A35,Portfolio!$A:$A,0),3)</f>
        <v>Lululemon Athletica Inc.</v>
      </c>
      <c r="C35" s="130">
        <v>86</v>
      </c>
      <c r="D35" s="139">
        <f>C35*291.43+10</f>
        <v>25072.98</v>
      </c>
      <c r="I35" s="812"/>
    </row>
    <row r="36" spans="1:9">
      <c r="A36" s="1" t="s">
        <v>78</v>
      </c>
      <c r="B36" s="81" t="str">
        <f ca="1">INDEX(Portfolio!$A:$C,MATCH(Reconciliation!$A36,Portfolio!$A:$A,0),3)</f>
        <v>Stryker Corporation</v>
      </c>
      <c r="C36" s="130">
        <v>93</v>
      </c>
      <c r="D36" s="139">
        <f>C36*367.45+10</f>
        <v>34182.85</v>
      </c>
      <c r="I36" s="812"/>
    </row>
    <row r="37" spans="1:9">
      <c r="A37" s="1" t="s">
        <v>79</v>
      </c>
      <c r="B37" s="81" t="str">
        <f ca="1">INDEX(Portfolio!$A:$C,MATCH(Reconciliation!$A37,Portfolio!$A:$A,0),3)</f>
        <v>Abbott Laboratories</v>
      </c>
      <c r="C37" s="130">
        <v>300</v>
      </c>
      <c r="D37" s="139">
        <f>C37*114.52</f>
        <v>34356</v>
      </c>
      <c r="I37" s="812"/>
    </row>
    <row r="38" spans="1:9">
      <c r="A38" s="1" t="s">
        <v>80</v>
      </c>
      <c r="B38" s="81" t="str">
        <f ca="1">INDEX(Portfolio!$A:$C,MATCH(Reconciliation!$A38,Portfolio!$A:$A,0),3)</f>
        <v>Encompass Health Corporation</v>
      </c>
      <c r="C38" s="130">
        <v>367</v>
      </c>
      <c r="D38" s="139">
        <f>C38*93.8091</f>
        <v>34427.939700000003</v>
      </c>
      <c r="I38" s="812"/>
    </row>
    <row r="39" spans="1:9">
      <c r="A39" s="1" t="s">
        <v>81</v>
      </c>
      <c r="B39" s="81" t="e">
        <f ca="1">INDEX(Portfolio!$A:$C,MATCH(Reconciliation!$A39,Portfolio!$A:$A,0),3)</f>
        <v>#N/A</v>
      </c>
      <c r="C39" s="130">
        <v>345</v>
      </c>
      <c r="D39" s="139">
        <v>28265.88</v>
      </c>
    </row>
    <row r="40" spans="1:9" ht="3.75" customHeight="1"/>
    <row r="41" spans="1:9">
      <c r="A41" s="293" t="s">
        <v>82</v>
      </c>
      <c r="B41" s="294"/>
      <c r="C41" s="294"/>
      <c r="D41" s="294"/>
    </row>
    <row r="42" spans="1:9">
      <c r="A42" s="1" t="s">
        <v>83</v>
      </c>
      <c r="B42" s="81" t="str">
        <f ca="1">INDEX(Portfolio!$A:$C,MATCH(Reconciliation!$A42,Portfolio!$A:$A,0),3)</f>
        <v>Vanguard Cnsmr Stp;Etf</v>
      </c>
      <c r="C42" s="130">
        <v>280</v>
      </c>
      <c r="D42" s="295">
        <v>54937.54</v>
      </c>
    </row>
    <row r="43" spans="1:9">
      <c r="A43" s="1" t="s">
        <v>84</v>
      </c>
      <c r="B43" s="81" t="e">
        <f ca="1">INDEX(Portfolio!$A:$C,MATCH(Reconciliation!$A43,Portfolio!$A:$A,0),3)</f>
        <v>#N/A</v>
      </c>
      <c r="C43" s="130">
        <v>301</v>
      </c>
      <c r="D43" s="295">
        <v>34413.15</v>
      </c>
    </row>
    <row r="44" spans="1:9">
      <c r="A44" s="1" t="s">
        <v>85</v>
      </c>
      <c r="B44" s="81" t="e">
        <f ca="1">INDEX(Portfolio!$A:$C,MATCH(Reconciliation!$A44,Portfolio!$A:$A,0),3)</f>
        <v>#N/A</v>
      </c>
      <c r="C44" s="130">
        <v>176</v>
      </c>
      <c r="D44" s="295">
        <v>42325.78</v>
      </c>
    </row>
    <row r="45" spans="1:9">
      <c r="A45" s="1" t="s">
        <v>86</v>
      </c>
      <c r="B45" s="81" t="str">
        <f ca="1">INDEX(Portfolio!$A:$C,MATCH(Reconciliation!$A45,Portfolio!$A:$A,0),3)</f>
        <v>Vanguard Infotch Idx;Etf</v>
      </c>
      <c r="C45" s="130">
        <v>127</v>
      </c>
      <c r="D45" s="295">
        <v>49711.72</v>
      </c>
    </row>
    <row r="46" spans="1:9">
      <c r="A46" s="1" t="s">
        <v>87</v>
      </c>
      <c r="B46" s="81" t="str">
        <f ca="1">INDEX(Portfolio!$A:$C,MATCH(Reconciliation!$A46,Portfolio!$A:$A,0),3)</f>
        <v>Vanguard Mtrls Idx;Etf</v>
      </c>
      <c r="C46" s="130">
        <v>87</v>
      </c>
      <c r="D46" s="295">
        <v>14849.16</v>
      </c>
    </row>
    <row r="47" spans="1:9">
      <c r="A47" s="1" t="s">
        <v>88</v>
      </c>
      <c r="B47" s="81" t="e">
        <f ca="1">INDEX(Portfolio!$A:$C,MATCH(Reconciliation!$A47,Portfolio!$A:$A,0),3)</f>
        <v>#N/A</v>
      </c>
      <c r="C47" s="130">
        <v>242</v>
      </c>
      <c r="D47" s="295">
        <v>34944.800000000003</v>
      </c>
    </row>
    <row r="48" spans="1:9">
      <c r="A48" s="1" t="s">
        <v>89</v>
      </c>
      <c r="B48" s="81" t="e">
        <f ca="1">INDEX(Portfolio!$A:$C,MATCH(Reconciliation!$A48,Portfolio!$A:$A,0),3)</f>
        <v>#N/A</v>
      </c>
      <c r="C48" s="130">
        <v>69</v>
      </c>
      <c r="D48" s="295">
        <v>17462.02</v>
      </c>
    </row>
    <row r="49" spans="1:4">
      <c r="A49" s="1" t="s">
        <v>90</v>
      </c>
      <c r="B49" s="81" t="str">
        <f ca="1">INDEX(Portfolio!$A:$C,MATCH(Reconciliation!$A49,Portfolio!$A:$A,0),3)</f>
        <v>Vanguard Finl Indx;Etf</v>
      </c>
      <c r="C49" s="130">
        <v>178</v>
      </c>
      <c r="D49" s="295">
        <v>13748.51</v>
      </c>
    </row>
    <row r="50" spans="1:4">
      <c r="A50" s="1" t="s">
        <v>91</v>
      </c>
      <c r="B50" s="81" t="str">
        <f ca="1">INDEX(Portfolio!$A:$C,MATCH(Reconciliation!$A50,Portfolio!$A:$A,0),3)</f>
        <v>Vanguard Indus Idx;Etf</v>
      </c>
      <c r="C50" s="130">
        <v>85</v>
      </c>
      <c r="D50" s="295">
        <v>15955.86</v>
      </c>
    </row>
    <row r="51" spans="1:4">
      <c r="A51" s="1" t="s">
        <v>92</v>
      </c>
      <c r="B51" s="81" t="str">
        <f ca="1">INDEX(Portfolio!$A:$C,MATCH(Reconciliation!$A51,Portfolio!$A:$A,0),3)</f>
        <v>Vanguard Rus 3000 Id;Etf</v>
      </c>
      <c r="C51" s="130">
        <v>0</v>
      </c>
      <c r="D51" s="295">
        <v>0</v>
      </c>
    </row>
    <row r="52" spans="1:4">
      <c r="A52" s="1" t="s">
        <v>93</v>
      </c>
      <c r="B52" s="81" t="e">
        <f ca="1">INDEX(Portfolio!$A:$C,MATCH(Reconciliation!$A52,Portfolio!$A:$A,0),3)</f>
        <v>#N/A</v>
      </c>
      <c r="C52" s="130">
        <v>170</v>
      </c>
      <c r="D52" s="295">
        <v>13662.58</v>
      </c>
    </row>
    <row r="54" spans="1:4" ht="15.95">
      <c r="A54" s="136" t="s">
        <v>94</v>
      </c>
      <c r="B54" s="211"/>
      <c r="C54" s="211"/>
      <c r="D54" s="211"/>
    </row>
    <row r="55" spans="1:4">
      <c r="A55" s="1" t="s">
        <v>95</v>
      </c>
      <c r="B55" s="81" t="e">
        <f ca="1">INDEX(Portfolio!$A:$C,MATCH(Reconciliation!$A55,Portfolio!$A:$A,0),3)</f>
        <v>#N/A</v>
      </c>
      <c r="C55" s="130">
        <v>0</v>
      </c>
      <c r="D55" s="139">
        <v>0</v>
      </c>
    </row>
    <row r="56" spans="1:4">
      <c r="A56" s="1" t="s">
        <v>96</v>
      </c>
      <c r="B56" s="81" t="e">
        <f ca="1">INDEX(Portfolio!$A:$C,MATCH(Reconciliation!$A56,Portfolio!$A:$A,0),3)</f>
        <v>#N/A</v>
      </c>
      <c r="C56" s="130">
        <v>0</v>
      </c>
      <c r="D56" s="139">
        <v>0</v>
      </c>
    </row>
    <row r="57" spans="1:4">
      <c r="A57" s="1" t="s">
        <v>97</v>
      </c>
      <c r="B57" s="81" t="e">
        <f ca="1">INDEX(Portfolio!$A:$C,MATCH(Reconciliation!$A57,Portfolio!$A:$A,0),3)</f>
        <v>#N/A</v>
      </c>
      <c r="C57" s="130">
        <v>0</v>
      </c>
      <c r="D57" s="139">
        <v>0</v>
      </c>
    </row>
    <row r="58" spans="1:4">
      <c r="A58" s="1" t="s">
        <v>98</v>
      </c>
      <c r="B58" s="81" t="e">
        <f ca="1">INDEX(Portfolio!$A:$C,MATCH(Reconciliation!$A58,Portfolio!$A:$A,0),3)</f>
        <v>#N/A</v>
      </c>
      <c r="C58" s="130">
        <v>0</v>
      </c>
      <c r="D58" s="139">
        <v>0</v>
      </c>
    </row>
    <row r="59" spans="1:4">
      <c r="A59" s="1" t="s">
        <v>99</v>
      </c>
      <c r="B59" s="81" t="e">
        <f ca="1">INDEX(Portfolio!$A:$C,MATCH(Reconciliation!$A59,Portfolio!$A:$A,0),3)</f>
        <v>#N/A</v>
      </c>
      <c r="C59" s="130">
        <v>0</v>
      </c>
      <c r="D59" s="139">
        <v>0</v>
      </c>
    </row>
    <row r="60" spans="1:4">
      <c r="A60" s="1" t="s">
        <v>100</v>
      </c>
      <c r="B60" s="81" t="e">
        <f ca="1">INDEX(Portfolio!$A:$C,MATCH(Reconciliation!$A60,Portfolio!$A:$A,0),3)</f>
        <v>#N/A</v>
      </c>
      <c r="C60" s="130">
        <v>0</v>
      </c>
      <c r="D60" s="139">
        <v>0</v>
      </c>
    </row>
    <row r="61" spans="1:4">
      <c r="A61" s="1" t="s">
        <v>101</v>
      </c>
      <c r="B61" s="81" t="e">
        <f ca="1">INDEX(Portfolio!$A:$C,MATCH(Reconciliation!$A61,Portfolio!$A:$A,0),3)</f>
        <v>#N/A</v>
      </c>
      <c r="C61" s="130">
        <v>0</v>
      </c>
      <c r="D61" s="139">
        <v>0</v>
      </c>
    </row>
    <row r="62" spans="1:4">
      <c r="A62" s="1" t="s">
        <v>102</v>
      </c>
      <c r="B62" s="81" t="e">
        <f ca="1">INDEX(Portfolio!$A:$C,MATCH(Reconciliation!$A62,Portfolio!$A:$A,0),3)</f>
        <v>#N/A</v>
      </c>
      <c r="C62" s="130">
        <v>242</v>
      </c>
      <c r="D62" s="139">
        <v>25195.040000000001</v>
      </c>
    </row>
    <row r="63" spans="1:4">
      <c r="A63" s="1" t="s">
        <v>103</v>
      </c>
      <c r="B63" s="81" t="e">
        <f ca="1">INDEX(Portfolio!$A:$C,MATCH(Reconciliation!$A63,Portfolio!$A:$A,0),3)</f>
        <v>#N/A</v>
      </c>
      <c r="C63" s="130">
        <v>37</v>
      </c>
      <c r="D63" s="139">
        <v>1398.22</v>
      </c>
    </row>
    <row r="64" spans="1:4">
      <c r="A64" s="1" t="s">
        <v>104</v>
      </c>
      <c r="B64" s="81" t="e">
        <f ca="1">INDEX(Portfolio!$A:$C,MATCH(Reconciliation!$A64,Portfolio!$A:$A,0),3)</f>
        <v>#N/A</v>
      </c>
      <c r="C64" s="130">
        <v>599</v>
      </c>
      <c r="D64" s="139">
        <v>29982.11</v>
      </c>
    </row>
    <row r="65" spans="1:4">
      <c r="A65" s="1" t="s">
        <v>105</v>
      </c>
      <c r="B65" s="81" t="e">
        <f ca="1">INDEX(Portfolio!$A:$C,MATCH(Reconciliation!$A65,Portfolio!$A:$A,0),3)</f>
        <v>#N/A</v>
      </c>
      <c r="C65" s="130">
        <v>632</v>
      </c>
      <c r="D65" s="139">
        <v>24966.65</v>
      </c>
    </row>
    <row r="66" spans="1:4">
      <c r="A66" s="1" t="s">
        <v>106</v>
      </c>
      <c r="B66" s="81" t="e">
        <f ca="1">INDEX(Portfolio!$A:$C,MATCH(Reconciliation!$A66,Portfolio!$A:$A,0),3)</f>
        <v>#N/A</v>
      </c>
      <c r="C66" s="130">
        <v>145</v>
      </c>
      <c r="D66" s="139">
        <v>29846.16</v>
      </c>
    </row>
    <row r="67" spans="1:4">
      <c r="A67" s="1" t="s">
        <v>107</v>
      </c>
      <c r="B67" s="81" t="e">
        <f ca="1">INDEX(Portfolio!$A:$C,MATCH(Reconciliation!$A67,Portfolio!$A:$A,0),3)</f>
        <v>#N/A</v>
      </c>
      <c r="C67" s="130">
        <v>491</v>
      </c>
      <c r="D67" s="139">
        <v>31070.14</v>
      </c>
    </row>
    <row r="68" spans="1:4">
      <c r="A68" s="1" t="s">
        <v>108</v>
      </c>
      <c r="B68" s="81" t="e">
        <f ca="1">INDEX(Portfolio!$A:$C,MATCH(Reconciliation!$A68,Portfolio!$A:$A,0),3)</f>
        <v>#N/A</v>
      </c>
      <c r="C68" s="130">
        <v>476</v>
      </c>
      <c r="D68" s="139">
        <v>34962.53</v>
      </c>
    </row>
    <row r="69" spans="1:4">
      <c r="A69" s="1" t="s">
        <v>109</v>
      </c>
      <c r="B69" s="81" t="e">
        <f ca="1">INDEX(Portfolio!$A:$C,MATCH(Reconciliation!$A69,Portfolio!$A:$A,0),3)</f>
        <v>#N/A</v>
      </c>
      <c r="C69" s="130">
        <v>361</v>
      </c>
      <c r="D69" s="139">
        <v>12628.03</v>
      </c>
    </row>
    <row r="70" spans="1:4">
      <c r="A70" s="1" t="s">
        <v>110</v>
      </c>
      <c r="B70" s="81" t="e">
        <f ca="1">INDEX(Portfolio!$A:$C,MATCH(Reconciliation!$A70,Portfolio!$A:$A,0),3)</f>
        <v>#N/A</v>
      </c>
      <c r="C70" s="130">
        <v>300</v>
      </c>
      <c r="D70" s="139">
        <v>3831.14</v>
      </c>
    </row>
    <row r="71" spans="1:4">
      <c r="A71" s="1" t="s">
        <v>111</v>
      </c>
      <c r="B71" s="81" t="e">
        <f ca="1">INDEX(Portfolio!$A:$C,MATCH(Reconciliation!$A71,Portfolio!$A:$A,0),3)</f>
        <v>#N/A</v>
      </c>
      <c r="C71" s="130">
        <v>160</v>
      </c>
      <c r="D71" s="139">
        <v>29090</v>
      </c>
    </row>
    <row r="72" spans="1:4">
      <c r="A72" s="1" t="s">
        <v>112</v>
      </c>
      <c r="B72" s="81" t="e">
        <f ca="1">INDEX(Portfolio!$A:$C,MATCH(Reconciliation!$A72,Portfolio!$A:$A,0),3)</f>
        <v>#N/A</v>
      </c>
      <c r="C72" s="130">
        <v>246</v>
      </c>
      <c r="D72" s="139">
        <v>19989.63</v>
      </c>
    </row>
    <row r="73" spans="1:4">
      <c r="A73" s="1" t="s">
        <v>113</v>
      </c>
      <c r="B73" s="81" t="e">
        <f ca="1">INDEX(Portfolio!$A:$C,MATCH(Reconciliation!$A73,Portfolio!$A:$A,0),3)</f>
        <v>#N/A</v>
      </c>
      <c r="C73" s="130">
        <v>506</v>
      </c>
      <c r="D73" s="139">
        <v>19594.900000000001</v>
      </c>
    </row>
    <row r="74" spans="1:4">
      <c r="A74" s="1" t="s">
        <v>114</v>
      </c>
      <c r="B74" s="81" t="e">
        <f ca="1">INDEX(Portfolio!$A:$C,MATCH(Reconciliation!$A74,Portfolio!$A:$A,0),3)</f>
        <v>#N/A</v>
      </c>
      <c r="C74" s="130">
        <v>1725</v>
      </c>
      <c r="D74" s="139">
        <v>29987.4</v>
      </c>
    </row>
    <row r="75" spans="1:4">
      <c r="A75" s="1" t="s">
        <v>115</v>
      </c>
      <c r="B75" s="81" t="e">
        <f ca="1">INDEX(Portfolio!$A:$C,MATCH(Reconciliation!$A75,Portfolio!$A:$A,0),3)</f>
        <v>#N/A</v>
      </c>
      <c r="C75" s="130">
        <v>92</v>
      </c>
      <c r="D75" s="139">
        <v>19880.16</v>
      </c>
    </row>
    <row r="76" spans="1:4">
      <c r="A76" s="1" t="s">
        <v>116</v>
      </c>
      <c r="B76" s="81" t="e">
        <f ca="1">INDEX(Portfolio!$A:$C,MATCH(Reconciliation!$A76,Portfolio!$A:$A,0),3)</f>
        <v>#N/A</v>
      </c>
      <c r="C76" s="130">
        <v>447</v>
      </c>
      <c r="D76" s="139">
        <v>29933.4</v>
      </c>
    </row>
    <row r="77" spans="1:4">
      <c r="A77" s="1" t="s">
        <v>117</v>
      </c>
      <c r="B77" s="81" t="e">
        <f ca="1">INDEX(Portfolio!$A:$C,MATCH(Reconciliation!$A77,Portfolio!$A:$A,0),3)</f>
        <v>#N/A</v>
      </c>
      <c r="C77" s="130">
        <v>152</v>
      </c>
      <c r="D77" s="139">
        <v>14693.58</v>
      </c>
    </row>
    <row r="78" spans="1:4">
      <c r="A78" s="1" t="s">
        <v>118</v>
      </c>
      <c r="B78" s="81" t="e">
        <f ca="1">INDEX(Portfolio!$A:$C,MATCH(Reconciliation!$A78,Portfolio!$A:$A,0),3)</f>
        <v>#N/A</v>
      </c>
      <c r="C78" s="130">
        <v>82</v>
      </c>
      <c r="D78" s="139">
        <v>15090.46</v>
      </c>
    </row>
    <row r="79" spans="1:4">
      <c r="A79" s="1" t="s">
        <v>119</v>
      </c>
      <c r="B79" s="81" t="e">
        <f ca="1">INDEX(Portfolio!$A:$C,MATCH(Reconciliation!$A79,Portfolio!$A:$A,0),3)</f>
        <v>#N/A</v>
      </c>
      <c r="C79" s="130">
        <v>241</v>
      </c>
      <c r="D79" s="139">
        <v>30043.42</v>
      </c>
    </row>
    <row r="80" spans="1:4">
      <c r="A80" s="1" t="s">
        <v>77</v>
      </c>
      <c r="B80" s="81" t="str">
        <f ca="1">INDEX(Portfolio!$A:$C,MATCH(Reconciliation!$A80,Portfolio!$A:$A,0),3)</f>
        <v>Lululemon Athletica Inc.</v>
      </c>
      <c r="C80" s="130">
        <v>152</v>
      </c>
      <c r="D80" s="139">
        <v>29916</v>
      </c>
    </row>
    <row r="81" spans="1:10">
      <c r="A81" s="1" t="s">
        <v>120</v>
      </c>
      <c r="B81" s="81" t="e">
        <f ca="1">INDEX(Portfolio!$A:$C,MATCH(Reconciliation!$A81,Portfolio!$A:$A,0),3)</f>
        <v>#N/A</v>
      </c>
      <c r="C81" s="130">
        <v>289</v>
      </c>
      <c r="D81" s="139">
        <v>29965.11</v>
      </c>
    </row>
    <row r="82" spans="1:10">
      <c r="A82" s="1" t="s">
        <v>121</v>
      </c>
      <c r="B82" s="81" t="e">
        <f ca="1">INDEX(Portfolio!$A:$C,MATCH(Reconciliation!$A82,Portfolio!$A:$A,0),3)</f>
        <v>#N/A</v>
      </c>
      <c r="C82" s="130">
        <v>248</v>
      </c>
      <c r="D82" s="139">
        <v>753.19</v>
      </c>
    </row>
    <row r="83" spans="1:10">
      <c r="A83" s="1" t="s">
        <v>122</v>
      </c>
      <c r="B83" s="81" t="e">
        <f ca="1">INDEX(Portfolio!$A:$C,MATCH(Reconciliation!$A83,Portfolio!$A:$A,0),3)</f>
        <v>#N/A</v>
      </c>
      <c r="C83" s="130">
        <v>499</v>
      </c>
      <c r="D83" s="139">
        <v>29961.81</v>
      </c>
    </row>
    <row r="84" spans="1:10">
      <c r="A84" s="1" t="s">
        <v>123</v>
      </c>
      <c r="B84" s="81" t="e">
        <f ca="1">INDEX(Portfolio!$A:$C,MATCH(Reconciliation!$A84,Portfolio!$A:$A,0),3)</f>
        <v>#N/A</v>
      </c>
      <c r="C84" s="130">
        <v>219</v>
      </c>
      <c r="D84" s="139">
        <v>25179.49</v>
      </c>
    </row>
    <row r="85" spans="1:10">
      <c r="A85" s="1" t="s">
        <v>124</v>
      </c>
      <c r="B85" s="81" t="e">
        <f ca="1">INDEX(Portfolio!$A:$C,MATCH(Reconciliation!$A85,Portfolio!$A:$A,0),3)</f>
        <v>#N/A</v>
      </c>
      <c r="C85" s="130">
        <v>215</v>
      </c>
      <c r="D85" s="139">
        <v>29890.03</v>
      </c>
    </row>
    <row r="86" spans="1:10">
      <c r="A86" s="1" t="s">
        <v>125</v>
      </c>
      <c r="B86" s="81" t="e">
        <f ca="1">INDEX(Portfolio!$A:$C,MATCH(Reconciliation!$A86,Portfolio!$A:$A,0),3)</f>
        <v>#N/A</v>
      </c>
      <c r="C86" s="130">
        <v>358</v>
      </c>
      <c r="D86" s="139">
        <v>29918.06</v>
      </c>
    </row>
    <row r="87" spans="1:10">
      <c r="A87" s="1" t="s">
        <v>126</v>
      </c>
      <c r="B87" s="81" t="e">
        <f ca="1">INDEX(Portfolio!$A:$C,MATCH(Reconciliation!$A87,Portfolio!$A:$A,0),3)</f>
        <v>#N/A</v>
      </c>
      <c r="C87" s="130">
        <v>125</v>
      </c>
      <c r="D87" s="139">
        <v>29961.25</v>
      </c>
    </row>
    <row r="88" spans="1:10">
      <c r="A88" s="1" t="s">
        <v>127</v>
      </c>
      <c r="B88" s="81" t="e">
        <f ca="1">INDEX(Portfolio!$A:$C,MATCH(Reconciliation!$A88,Portfolio!$A:$A,0),3)</f>
        <v>#N/A</v>
      </c>
      <c r="C88" s="130">
        <v>1850</v>
      </c>
      <c r="D88" s="139">
        <v>25030.5</v>
      </c>
    </row>
    <row r="89" spans="1:10">
      <c r="A89" s="1" t="s">
        <v>128</v>
      </c>
      <c r="B89" s="81" t="e">
        <f ca="1">INDEX(Portfolio!$A:$C,MATCH(Reconciliation!$A89,Portfolio!$A:$A,0),3)</f>
        <v>#N/A</v>
      </c>
      <c r="C89" s="130">
        <v>228</v>
      </c>
      <c r="D89" s="139">
        <v>29984.29</v>
      </c>
      <c r="H89" s="297"/>
    </row>
    <row r="90" spans="1:10">
      <c r="A90" s="1" t="s">
        <v>129</v>
      </c>
      <c r="B90" s="81" t="e">
        <f ca="1">INDEX(Portfolio!$A:$C,MATCH(Reconciliation!$A90,Portfolio!$A:$A,0),3)</f>
        <v>#N/A</v>
      </c>
      <c r="C90" s="130">
        <v>1104</v>
      </c>
      <c r="D90" s="139">
        <v>29999.32</v>
      </c>
      <c r="G90" s="297"/>
      <c r="H90" s="297"/>
      <c r="J90" s="297"/>
    </row>
    <row r="91" spans="1:10">
      <c r="A91" s="1" t="s">
        <v>130</v>
      </c>
      <c r="B91" s="81" t="e">
        <f ca="1">INDEX(Portfolio!$A:$C,MATCH(Reconciliation!$A91,Portfolio!$A:$A,0),3)</f>
        <v>#N/A</v>
      </c>
      <c r="C91" s="130">
        <v>326</v>
      </c>
      <c r="D91" s="139">
        <v>28955.21</v>
      </c>
      <c r="H91" s="297"/>
    </row>
    <row r="92" spans="1:10">
      <c r="A92" s="1" t="s">
        <v>65</v>
      </c>
      <c r="B92" s="81" t="e">
        <f ca="1">INDEX(Portfolio!$A:$C,MATCH(Reconciliation!$A92,Portfolio!$A:$A,0),3)</f>
        <v>#N/A</v>
      </c>
      <c r="C92" s="130">
        <v>1763</v>
      </c>
      <c r="D92" s="139">
        <v>29992.33</v>
      </c>
      <c r="H92" s="297"/>
    </row>
    <row r="93" spans="1:10">
      <c r="A93" s="1" t="s">
        <v>131</v>
      </c>
      <c r="B93" s="81" t="e">
        <f ca="1">INDEX(Portfolio!$A:$C,MATCH(Reconciliation!$A93,Portfolio!$A:$A,0),3)</f>
        <v>#N/A</v>
      </c>
      <c r="C93" s="130">
        <v>945</v>
      </c>
      <c r="D93" s="139">
        <v>34964.620000000003</v>
      </c>
    </row>
    <row r="94" spans="1:10">
      <c r="A94" s="1" t="s">
        <v>64</v>
      </c>
      <c r="B94" s="81" t="e">
        <f ca="1">INDEX(Portfolio!$A:$C,MATCH(Reconciliation!$A94,Portfolio!$A:$A,0),3)</f>
        <v>#N/A</v>
      </c>
      <c r="C94" s="130">
        <f>42+24</f>
        <v>66</v>
      </c>
      <c r="D94" s="139">
        <f>21783.64+12599.9</f>
        <v>34383.54</v>
      </c>
    </row>
    <row r="95" spans="1:10">
      <c r="A95" s="1" t="s">
        <v>132</v>
      </c>
      <c r="B95" s="81" t="e">
        <f ca="1">INDEX(Portfolio!$A:$C,MATCH(Reconciliation!$A95,Portfolio!$A:$A,0),3)</f>
        <v>#N/A</v>
      </c>
      <c r="C95" s="130">
        <v>175</v>
      </c>
      <c r="D95" s="139">
        <v>19999.89</v>
      </c>
    </row>
    <row r="96" spans="1:10">
      <c r="A96" s="1" t="s">
        <v>133</v>
      </c>
      <c r="B96" s="81" t="e">
        <f ca="1">INDEX(Portfolio!$A:$C,MATCH(Reconciliation!$A96,Portfolio!$A:$A,0),3)</f>
        <v>#N/A</v>
      </c>
      <c r="C96" s="130">
        <v>110</v>
      </c>
      <c r="D96" s="139">
        <v>39384.720000000001</v>
      </c>
      <c r="H96" s="297"/>
    </row>
    <row r="97" spans="1:8">
      <c r="A97" s="1" t="s">
        <v>134</v>
      </c>
      <c r="B97" s="81" t="e">
        <f ca="1">INDEX(Portfolio!$A:$C,MATCH(Reconciliation!$A97,Portfolio!$A:$A,0),3)</f>
        <v>#N/A</v>
      </c>
      <c r="C97" s="130">
        <v>323</v>
      </c>
      <c r="D97" s="139">
        <v>34241.949999999997</v>
      </c>
      <c r="H97" s="297"/>
    </row>
    <row r="98" spans="1:8">
      <c r="A98" s="1" t="s">
        <v>135</v>
      </c>
      <c r="B98" s="81" t="e">
        <f ca="1">INDEX(Portfolio!$A:$C,MATCH(Reconciliation!$A98,Portfolio!$A:$A,0),3)</f>
        <v>#N/A</v>
      </c>
      <c r="C98" s="130">
        <v>219</v>
      </c>
      <c r="D98" s="139">
        <v>38471.61</v>
      </c>
      <c r="H98" s="297"/>
    </row>
    <row r="99" spans="1:8">
      <c r="A99" s="1" t="s">
        <v>136</v>
      </c>
      <c r="B99" s="81" t="e">
        <f ca="1">INDEX(Portfolio!$A:$C,MATCH(Reconciliation!$A99,Portfolio!$A:$A,0),3)</f>
        <v>#N/A</v>
      </c>
      <c r="C99" s="130">
        <v>276</v>
      </c>
      <c r="D99" s="139">
        <v>29975.98</v>
      </c>
      <c r="H99" s="297"/>
    </row>
    <row r="100" spans="1:8">
      <c r="A100" s="1" t="s">
        <v>137</v>
      </c>
      <c r="B100" s="81" t="e">
        <f ca="1">INDEX(Portfolio!$A:$C,MATCH(Reconciliation!$A100,Portfolio!$A:$A,0),3)</f>
        <v>#N/A</v>
      </c>
      <c r="C100" s="130">
        <v>312</v>
      </c>
      <c r="D100" s="139">
        <v>62939.25</v>
      </c>
      <c r="H100" s="297"/>
    </row>
    <row r="101" spans="1:8">
      <c r="A101" s="1" t="s">
        <v>138</v>
      </c>
      <c r="B101" s="81" t="e">
        <f ca="1">INDEX(Portfolio!$A:$C,MATCH(Reconciliation!$A101,Portfolio!$A:$A,0),3)</f>
        <v>#N/A</v>
      </c>
      <c r="C101" s="130">
        <v>171</v>
      </c>
      <c r="D101" s="139">
        <v>29950.3</v>
      </c>
      <c r="H101" s="297"/>
    </row>
    <row r="102" spans="1:8">
      <c r="A102" s="1" t="s">
        <v>139</v>
      </c>
      <c r="B102" s="81" t="e">
        <f ca="1">INDEX(Portfolio!$A:$C,MATCH(Reconciliation!$A102,Portfolio!$A:$A,0),3)</f>
        <v>#N/A</v>
      </c>
      <c r="C102" s="130">
        <v>193</v>
      </c>
      <c r="D102" s="139">
        <v>30116.07</v>
      </c>
      <c r="H102" s="297"/>
    </row>
    <row r="103" spans="1:8">
      <c r="A103" s="1" t="s">
        <v>121</v>
      </c>
      <c r="B103" s="81" t="e">
        <f ca="1">INDEX(Portfolio!$A:$C,MATCH(Reconciliation!$A103,Portfolio!$A:$A,0),3)</f>
        <v>#N/A</v>
      </c>
      <c r="C103" s="130">
        <v>63</v>
      </c>
      <c r="D103" s="139">
        <v>29764.67</v>
      </c>
      <c r="H103" s="297"/>
    </row>
    <row r="104" spans="1:8">
      <c r="A104" s="1" t="s">
        <v>140</v>
      </c>
      <c r="B104" s="81" t="e">
        <f ca="1">INDEX(Portfolio!$A:$C,MATCH(Reconciliation!$A104,Portfolio!$A:$A,0),3)</f>
        <v>#N/A</v>
      </c>
      <c r="C104" s="130">
        <v>253</v>
      </c>
      <c r="D104" s="139">
        <v>52148.99</v>
      </c>
      <c r="H104" s="297"/>
    </row>
    <row r="105" spans="1:8">
      <c r="A105" s="1" t="s">
        <v>141</v>
      </c>
      <c r="B105" s="81" t="e">
        <f ca="1">INDEX(Portfolio!$A:$C,MATCH(Reconciliation!$A105,Portfolio!$A:$A,0),3)</f>
        <v>#N/A</v>
      </c>
      <c r="C105" s="130">
        <v>195</v>
      </c>
      <c r="D105" s="139">
        <v>43076.6</v>
      </c>
      <c r="G105" s="297"/>
      <c r="H105" s="297"/>
    </row>
    <row r="106" spans="1:8">
      <c r="A106" s="1" t="s">
        <v>142</v>
      </c>
      <c r="B106" s="81" t="e">
        <f ca="1">INDEX(Portfolio!$A:$C,MATCH(Reconciliation!$A106,Portfolio!$A:$A,0),3)</f>
        <v>#N/A</v>
      </c>
      <c r="C106" s="130">
        <v>2050</v>
      </c>
      <c r="D106" s="139">
        <v>62072.45</v>
      </c>
      <c r="H106" s="297"/>
    </row>
  </sheetData>
  <sheetProtection sheet="1" objects="1" scenarios="1"/>
  <phoneticPr fontId="58"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53E9-93EF-48B1-B297-FDA98860A2B9}">
  <sheetPr codeName="Sheet2"/>
  <dimension ref="A1:L91"/>
  <sheetViews>
    <sheetView showGridLines="0" topLeftCell="A74" zoomScale="110" zoomScaleNormal="110" workbookViewId="0">
      <selection activeCell="B24" sqref="B24"/>
    </sheetView>
  </sheetViews>
  <sheetFormatPr defaultColWidth="9.140625" defaultRowHeight="15" outlineLevelRow="1"/>
  <cols>
    <col min="1" max="1" width="33.140625" style="304" bestFit="1" customWidth="1"/>
    <col min="2" max="2" width="34.42578125" style="304" bestFit="1" customWidth="1"/>
    <col min="3" max="3" width="18.85546875" style="304" bestFit="1" customWidth="1"/>
    <col min="4" max="4" width="18.42578125" style="304" bestFit="1" customWidth="1"/>
    <col min="5" max="5" width="28.42578125" style="304" customWidth="1"/>
    <col min="6" max="6" width="33.140625" style="304" bestFit="1" customWidth="1"/>
    <col min="7" max="7" width="22.85546875" style="304" bestFit="1" customWidth="1"/>
    <col min="8" max="8" width="18.28515625" style="304" bestFit="1" customWidth="1"/>
    <col min="9" max="9" width="23.85546875" style="304" bestFit="1" customWidth="1"/>
    <col min="10" max="10" width="16" style="304" bestFit="1" customWidth="1"/>
    <col min="11" max="11" width="16.140625" style="304" bestFit="1" customWidth="1"/>
    <col min="12" max="12" width="17.28515625" style="304" bestFit="1" customWidth="1"/>
    <col min="13" max="13" width="12" style="304" bestFit="1" customWidth="1"/>
    <col min="14" max="14" width="9.7109375" style="304" bestFit="1" customWidth="1"/>
    <col min="15" max="16" width="8.85546875" style="304" bestFit="1" customWidth="1"/>
    <col min="17" max="17" width="11.42578125" style="304" customWidth="1"/>
    <col min="18" max="18" width="11.140625" style="304" customWidth="1"/>
    <col min="19" max="19" width="9.140625" style="304" bestFit="1"/>
    <col min="20" max="25" width="8.85546875" style="304" bestFit="1" customWidth="1"/>
    <col min="26" max="16384" width="9.140625" style="304"/>
  </cols>
  <sheetData>
    <row r="1" spans="1:8" s="302" customFormat="1" ht="21">
      <c r="A1" s="539" t="s">
        <v>143</v>
      </c>
    </row>
    <row r="2" spans="1:8" s="302" customFormat="1">
      <c r="A2" s="540" t="s">
        <v>144</v>
      </c>
    </row>
    <row r="4" spans="1:8" s="303" customFormat="1" ht="20.100000000000001" thickBot="1">
      <c r="A4" s="541" t="s">
        <v>145</v>
      </c>
    </row>
    <row r="5" spans="1:8">
      <c r="D5" s="542" t="s">
        <v>146</v>
      </c>
      <c r="E5" s="542" t="s">
        <v>147</v>
      </c>
    </row>
    <row r="6" spans="1:8" ht="33" thickBot="1">
      <c r="A6" s="543" t="s">
        <v>0</v>
      </c>
      <c r="B6" s="543" t="s">
        <v>148</v>
      </c>
      <c r="C6" s="543" t="s">
        <v>149</v>
      </c>
      <c r="D6" s="543" t="s">
        <v>150</v>
      </c>
      <c r="E6" s="543" t="s">
        <v>151</v>
      </c>
      <c r="F6" s="543" t="s">
        <v>152</v>
      </c>
      <c r="G6" s="543" t="s">
        <v>153</v>
      </c>
      <c r="H6" s="543" t="s">
        <v>154</v>
      </c>
    </row>
    <row r="7" spans="1:8">
      <c r="A7" s="554" t="str" cm="1">
        <f t="array" ref="A7:A17">Mapping!$A$2:$A$12</f>
        <v>Basic Materials</v>
      </c>
      <c r="B7" s="554">
        <f>COUNTIFS(Portfolio!$AH$7:$AH$39,$A7,Portfolio!$AJ$7:$AJ$39,AssetClass_Stock)</f>
        <v>2</v>
      </c>
      <c r="C7" s="554">
        <f>COUNTIFS(Portfolio!$AH$7:$AH$39,$A7,Portfolio!$AJ$7:$AJ$39,AssetClass_ETF)</f>
        <v>1</v>
      </c>
      <c r="D7" s="317">
        <f ca="1">SUMIFS(Portfolio!$H$7:$H$39,Portfolio!$AH$7:$AH$39,$A7,Portfolio!$AJ$7:$AJ$39,AssetClass_Stock)</f>
        <v>103394.42</v>
      </c>
      <c r="E7" s="317">
        <f ca="1">SUMIFS(Portfolio!$H$7:$H$39,Portfolio!$AH$7:$AH$39,$A7,Portfolio!$AJ$7:$AJ$39,AssetClass_ETF)</f>
        <v>17871.2703</v>
      </c>
      <c r="F7" s="318">
        <f ca="1">SUM(D7:E7)</f>
        <v>121265.6903</v>
      </c>
      <c r="G7" s="319">
        <f ca="1">SUMIF(Portfolio!$AH$7:$AH$39,$A7,Portfolio!$T$7:$T$39)</f>
        <v>8.9260548839263848E-2</v>
      </c>
      <c r="H7" s="319">
        <f ca="1">F7/$F$20</f>
        <v>6.5169354585852365E-2</v>
      </c>
    </row>
    <row r="8" spans="1:8">
      <c r="A8" s="305" t="str">
        <v>Consumer Discretionary</v>
      </c>
      <c r="B8" s="554">
        <f>COUNTIFS(Portfolio!$AH$7:$AH$39,$A8,Portfolio!$AJ$7:$AJ$39,AssetClass_Stock)</f>
        <v>3</v>
      </c>
      <c r="C8" s="554">
        <f>COUNTIFS(Portfolio!$AH$7:$AH$39,$A8,Portfolio!$AJ$7:$AJ$39,AssetClass_ETF)</f>
        <v>0</v>
      </c>
      <c r="D8" s="317">
        <f ca="1">SUMIFS(Portfolio!$H$7:$H$39,Portfolio!$AH$7:$AH$39,$A8,Portfolio!$AJ$7:$AJ$39,AssetClass_Stock)</f>
        <v>136859.245</v>
      </c>
      <c r="E8" s="317">
        <f>SUMIFS(Portfolio!$H$7:$H$39,Portfolio!$AH$7:$AH$39,$A8,Portfolio!$AJ$7:$AJ$39,AssetClass_ETF)</f>
        <v>0</v>
      </c>
      <c r="F8" s="318">
        <f t="shared" ref="F8:F18" ca="1" si="0">SUM(D8:E8)</f>
        <v>136859.245</v>
      </c>
      <c r="G8" s="319">
        <f ca="1">SUMIF(Portfolio!$AH$7:$AH$39,$A8,Portfolio!$T$7:$T$39)</f>
        <v>4.1213375898633116E-2</v>
      </c>
      <c r="H8" s="319">
        <f t="shared" ref="H8:H18" ca="1" si="1">F8/$F$20</f>
        <v>7.3549481668658281E-2</v>
      </c>
    </row>
    <row r="9" spans="1:8">
      <c r="A9" s="305" t="str">
        <v>Energy</v>
      </c>
      <c r="B9" s="554">
        <f>COUNTIFS(Portfolio!$AH$7:$AH$39,$A9,Portfolio!$AJ$7:$AJ$39,AssetClass_Stock)</f>
        <v>1</v>
      </c>
      <c r="C9" s="554">
        <f>COUNTIFS(Portfolio!$AH$7:$AH$39,$A9,Portfolio!$AJ$7:$AJ$39,AssetClass_ETF)</f>
        <v>0</v>
      </c>
      <c r="D9" s="317">
        <f ca="1">SUMIFS(Portfolio!$H$7:$H$39,Portfolio!$AH$7:$AH$39,$A9,Portfolio!$AJ$7:$AJ$39,AssetClass_Stock)</f>
        <v>25824.68</v>
      </c>
      <c r="E9" s="317">
        <f>SUMIFS(Portfolio!$H$7:$H$39,Portfolio!$AH$7:$AH$39,$A9,Portfolio!$AJ$7:$AJ$39,AssetClass_ETF)</f>
        <v>0</v>
      </c>
      <c r="F9" s="318">
        <f t="shared" ca="1" si="0"/>
        <v>25824.68</v>
      </c>
      <c r="G9" s="319">
        <f ca="1">SUMIF(Portfolio!$AH$7:$AH$39,$A9,Portfolio!$T$7:$T$39)</f>
        <v>1.1951489001774843E-2</v>
      </c>
      <c r="H9" s="319">
        <f t="shared" ca="1" si="1"/>
        <v>1.3878432752270161E-2</v>
      </c>
    </row>
    <row r="10" spans="1:8">
      <c r="A10" s="305" t="str">
        <v>Financial Services</v>
      </c>
      <c r="B10" s="554">
        <f>COUNTIFS(Portfolio!$AH$7:$AH$39,$A10,Portfolio!$AJ$7:$AJ$39,AssetClass_Stock)</f>
        <v>3</v>
      </c>
      <c r="C10" s="554">
        <f>COUNTIFS(Portfolio!$AH$7:$AH$39,$A10,Portfolio!$AJ$7:$AJ$39,AssetClass_ETF)</f>
        <v>1</v>
      </c>
      <c r="D10" s="317">
        <f ca="1">SUMIFS(Portfolio!$H$7:$H$39,Portfolio!$AH$7:$AH$39,$A10,Portfolio!$AJ$7:$AJ$39,AssetClass_Stock)</f>
        <v>162437.26999999999</v>
      </c>
      <c r="E10" s="317">
        <f ca="1">SUMIFS(Portfolio!$H$7:$H$39,Portfolio!$AH$7:$AH$39,$A10,Portfolio!$AJ$7:$AJ$39,AssetClass_ETF)</f>
        <v>21842.379999999997</v>
      </c>
      <c r="F10" s="318">
        <f t="shared" ca="1" si="0"/>
        <v>184279.65</v>
      </c>
      <c r="G10" s="319">
        <f ca="1">SUMIF(Portfolio!$AH$7:$AH$39,$A10,Portfolio!$T$7:$T$39)</f>
        <v>0.10114724904180694</v>
      </c>
      <c r="H10" s="319">
        <f t="shared" ca="1" si="1"/>
        <v>9.9033665862921894E-2</v>
      </c>
    </row>
    <row r="11" spans="1:8">
      <c r="A11" s="305" t="str">
        <v>Industrials</v>
      </c>
      <c r="B11" s="554">
        <f>COUNTIFS(Portfolio!$AH$7:$AH$39,$A11,Portfolio!$AJ$7:$AJ$39,AssetClass_Stock)</f>
        <v>5</v>
      </c>
      <c r="C11" s="554">
        <f>COUNTIFS(Portfolio!$AH$7:$AH$39,$A11,Portfolio!$AJ$7:$AJ$39,AssetClass_ETF)</f>
        <v>1</v>
      </c>
      <c r="D11" s="317">
        <f ca="1">SUMIFS(Portfolio!$H$7:$H$39,Portfolio!$AH$7:$AH$39,$A11,Portfolio!$AJ$7:$AJ$39,AssetClass_Stock)</f>
        <v>235561.8132</v>
      </c>
      <c r="E11" s="317">
        <f ca="1">SUMIFS(Portfolio!$H$7:$H$39,Portfolio!$AH$7:$AH$39,$A11,Portfolio!$AJ$7:$AJ$39,AssetClass_ETF)</f>
        <v>539.25980000000004</v>
      </c>
      <c r="F11" s="318">
        <f t="shared" ca="1" si="0"/>
        <v>236101.073</v>
      </c>
      <c r="G11" s="319">
        <f ca="1">SUMIF(Portfolio!$AH$7:$AH$39,$A11,Portfolio!$T$7:$T$39)</f>
        <v>0.10459325049526622</v>
      </c>
      <c r="H11" s="319">
        <f t="shared" ca="1" si="1"/>
        <v>0.12688299968748221</v>
      </c>
    </row>
    <row r="12" spans="1:8">
      <c r="A12" s="305" t="str">
        <v>Real Estate</v>
      </c>
      <c r="B12" s="554">
        <f>COUNTIFS(Portfolio!$AH$7:$AH$39,$A12,Portfolio!$AJ$7:$AJ$39,AssetClass_Stock)</f>
        <v>0</v>
      </c>
      <c r="C12" s="554">
        <f>COUNTIFS(Portfolio!$AH$7:$AH$39,$A12,Portfolio!$AJ$7:$AJ$39,AssetClass_ETF)</f>
        <v>0</v>
      </c>
      <c r="D12" s="317">
        <f>SUMIFS(Portfolio!$H$7:$H$39,Portfolio!$AH$7:$AH$39,$A12,Portfolio!$AJ$7:$AJ$39,AssetClass_Stock)</f>
        <v>0</v>
      </c>
      <c r="E12" s="317">
        <f>SUMIFS(Portfolio!$H$7:$H$39,Portfolio!$AH$7:$AH$39,$A12,Portfolio!$AJ$7:$AJ$39,AssetClass_ETF)</f>
        <v>0</v>
      </c>
      <c r="F12" s="318">
        <f t="shared" si="0"/>
        <v>0</v>
      </c>
      <c r="G12" s="319">
        <f ca="1">SUMIF(Portfolio!$AH$7:$AH$39,$A12,Portfolio!$T$7:$T$39)</f>
        <v>0</v>
      </c>
      <c r="H12" s="319">
        <f t="shared" ca="1" si="1"/>
        <v>0</v>
      </c>
    </row>
    <row r="13" spans="1:8">
      <c r="A13" s="305" t="str">
        <v>Communication Services</v>
      </c>
      <c r="B13" s="554">
        <f>COUNTIFS(Portfolio!$AH$7:$AH$39,$A13,Portfolio!$AJ$7:$AJ$39,AssetClass_Stock)</f>
        <v>2</v>
      </c>
      <c r="C13" s="554">
        <f>COUNTIFS(Portfolio!$AH$7:$AH$39,$A13,Portfolio!$AJ$7:$AJ$39,AssetClass_ETF)</f>
        <v>0</v>
      </c>
      <c r="D13" s="317">
        <f ca="1">SUMIFS(Portfolio!$H$7:$H$39,Portfolio!$AH$7:$AH$39,$A13,Portfolio!$AJ$7:$AJ$39,AssetClass_Stock)</f>
        <v>103254.22500000001</v>
      </c>
      <c r="E13" s="317">
        <f>SUMIFS(Portfolio!$H$7:$H$39,Portfolio!$AH$7:$AH$39,$A13,Portfolio!$AJ$7:$AJ$39,AssetClass_ETF)</f>
        <v>0</v>
      </c>
      <c r="F13" s="318">
        <f t="shared" ca="1" si="0"/>
        <v>103254.22500000001</v>
      </c>
      <c r="G13" s="319">
        <f ca="1">SUMIF(Portfolio!$AH$7:$AH$39,$A13,Portfolio!$T$7:$T$39)</f>
        <v>4.0186939622643698E-2</v>
      </c>
      <c r="H13" s="319">
        <f t="shared" ca="1" si="1"/>
        <v>5.5489818965821551E-2</v>
      </c>
    </row>
    <row r="14" spans="1:8">
      <c r="A14" s="305" t="str">
        <v>Information Technology</v>
      </c>
      <c r="B14" s="554">
        <f>COUNTIFS(Portfolio!$AH$7:$AH$39,$A14,Portfolio!$AJ$7:$AJ$39,AssetClass_Stock)</f>
        <v>8</v>
      </c>
      <c r="C14" s="554">
        <f>COUNTIFS(Portfolio!$AH$7:$AH$39,$A14,Portfolio!$AJ$7:$AJ$39,AssetClass_ETF)</f>
        <v>1</v>
      </c>
      <c r="D14" s="317">
        <f ca="1">SUMIFS(Portfolio!$H$7:$H$39,Portfolio!$AH$7:$AH$39,$A14,Portfolio!$AJ$7:$AJ$39,AssetClass_Stock)</f>
        <v>344576.01529999997</v>
      </c>
      <c r="E14" s="317">
        <f ca="1">SUMIFS(Portfolio!$H$7:$H$39,Portfolio!$AH$7:$AH$39,$A14,Portfolio!$AJ$7:$AJ$39,AssetClass_ETF)</f>
        <v>77055.345000000001</v>
      </c>
      <c r="F14" s="318">
        <f t="shared" ca="1" si="0"/>
        <v>421631.36029999994</v>
      </c>
      <c r="G14" s="319">
        <f ca="1">SUMIF(Portfolio!$AH$7:$AH$39,$A14,Portfolio!$T$7:$T$39)</f>
        <v>0.30563614300354641</v>
      </c>
      <c r="H14" s="319">
        <f t="shared" ca="1" si="1"/>
        <v>0.22658877012887438</v>
      </c>
    </row>
    <row r="15" spans="1:8">
      <c r="A15" s="305" t="str">
        <v>Consumer Staples</v>
      </c>
      <c r="B15" s="554">
        <f>COUNTIFS(Portfolio!$AH$7:$AH$39,$A15,Portfolio!$AJ$7:$AJ$39,AssetClass_Stock)</f>
        <v>1</v>
      </c>
      <c r="C15" s="554">
        <f>COUNTIFS(Portfolio!$AH$7:$AH$39,$A15,Portfolio!$AJ$7:$AJ$39,AssetClass_ETF)</f>
        <v>1</v>
      </c>
      <c r="D15" s="317">
        <f ca="1">SUMIFS(Portfolio!$H$7:$H$39,Portfolio!$AH$7:$AH$39,$A15,Portfolio!$AJ$7:$AJ$39,AssetClass_Stock)</f>
        <v>42508.799999999996</v>
      </c>
      <c r="E15" s="317">
        <f ca="1">SUMIFS(Portfolio!$H$7:$H$39,Portfolio!$AH$7:$AH$39,$A15,Portfolio!$AJ$7:$AJ$39,AssetClass_ETF)</f>
        <v>42500.700000000004</v>
      </c>
      <c r="F15" s="318">
        <f t="shared" ca="1" si="0"/>
        <v>85009.5</v>
      </c>
      <c r="G15" s="319">
        <f ca="1">SUMIF(Portfolio!$AH$7:$AH$39,$A15,Portfolio!$T$7:$T$39)</f>
        <v>2.3639943768298949E-2</v>
      </c>
      <c r="H15" s="319">
        <f t="shared" ca="1" si="1"/>
        <v>4.5684927327429042E-2</v>
      </c>
    </row>
    <row r="16" spans="1:8">
      <c r="A16" s="305" t="str">
        <v>Healthcare</v>
      </c>
      <c r="B16" s="554">
        <f>COUNTIFS(Portfolio!$AH$7:$AH$39,$A16,Portfolio!$AJ$7:$AJ$39,AssetClass_Stock)</f>
        <v>1</v>
      </c>
      <c r="C16" s="554">
        <f>COUNTIFS(Portfolio!$AH$7:$AH$39,$A16,Portfolio!$AJ$7:$AJ$39,AssetClass_ETF)</f>
        <v>0</v>
      </c>
      <c r="D16" s="317">
        <f ca="1">SUMIFS(Portfolio!$H$7:$H$39,Portfolio!$AH$7:$AH$39,$A16,Portfolio!$AJ$7:$AJ$39,AssetClass_Stock)</f>
        <v>23458.785</v>
      </c>
      <c r="E16" s="317">
        <f>SUMIFS(Portfolio!$H$7:$H$39,Portfolio!$AH$7:$AH$39,$A16,Portfolio!$AJ$7:$AJ$39,AssetClass_ETF)</f>
        <v>0</v>
      </c>
      <c r="F16" s="318">
        <f t="shared" ca="1" si="0"/>
        <v>23458.785</v>
      </c>
      <c r="G16" s="319">
        <f ca="1">SUMIF(Portfolio!$AH$7:$AH$39,$A16,Portfolio!$T$7:$T$39)</f>
        <v>4.786266654029485E-3</v>
      </c>
      <c r="H16" s="319">
        <f t="shared" ca="1" si="1"/>
        <v>1.2606977901467278E-2</v>
      </c>
    </row>
    <row r="17" spans="1:8">
      <c r="A17" s="305" t="str">
        <v>Utilities</v>
      </c>
      <c r="B17" s="554">
        <f>COUNTIFS(Portfolio!$AH$7:$AH$39,$A17,Portfolio!$AJ$7:$AJ$39,AssetClass_Stock)</f>
        <v>1</v>
      </c>
      <c r="C17" s="554">
        <f>COUNTIFS(Portfolio!$AH$7:$AH$39,$A17,Portfolio!$AJ$7:$AJ$39,AssetClass_ETF)</f>
        <v>0</v>
      </c>
      <c r="D17" s="317">
        <f ca="1">SUMIFS(Portfolio!$H$7:$H$39,Portfolio!$AH$7:$AH$39,$A17,Portfolio!$AJ$7:$AJ$39,AssetClass_Stock)</f>
        <v>34183.800000000003</v>
      </c>
      <c r="E17" s="317">
        <f>SUMIFS(Portfolio!$H$7:$H$39,Portfolio!$AH$7:$AH$39,$A17,Portfolio!$AJ$7:$AJ$39,AssetClass_ETF)</f>
        <v>0</v>
      </c>
      <c r="F17" s="318">
        <f t="shared" ca="1" si="0"/>
        <v>34183.800000000003</v>
      </c>
      <c r="G17" s="319">
        <f ca="1">SUMIF(Portfolio!$AH$7:$AH$39,$A17,Portfolio!$T$7:$T$39)</f>
        <v>1.7975022972654672E-2</v>
      </c>
      <c r="H17" s="319">
        <f t="shared" ca="1" si="1"/>
        <v>1.837070467154105E-2</v>
      </c>
    </row>
    <row r="18" spans="1:8">
      <c r="A18" s="305" t="s">
        <v>155</v>
      </c>
      <c r="B18" s="305"/>
      <c r="C18" s="305"/>
      <c r="D18" s="317">
        <f ca="1">SUMIF(Portfolio!$AH$6:$AH51,$A18,Portfolio!$H$6:$H51)</f>
        <v>252684.41139999998</v>
      </c>
      <c r="E18" s="317">
        <f ca="1">SUMIFS(Portfolio!$H$7:$H$39,Portfolio!$AH$7:$AH$39,$A18,Portfolio!$AJ$7:$AJ$39,E$5)</f>
        <v>236225.41139999998</v>
      </c>
      <c r="F18" s="318">
        <f t="shared" ca="1" si="0"/>
        <v>488909.82279999997</v>
      </c>
      <c r="G18" s="319">
        <f ca="1">SUMIF(Portfolio!$AH$7:$AH$39,$A18,Portfolio!$T$7:$T$39)</f>
        <v>0.13239990484209335</v>
      </c>
      <c r="H18" s="319">
        <f t="shared" ca="1" si="1"/>
        <v>0.26274486644768186</v>
      </c>
    </row>
    <row r="19" spans="1:8" ht="15.95" thickBot="1">
      <c r="A19" s="526"/>
      <c r="B19" s="526"/>
      <c r="C19" s="526"/>
      <c r="D19" s="526"/>
      <c r="E19" s="526"/>
      <c r="F19" s="526"/>
      <c r="G19" s="526"/>
      <c r="H19" s="526"/>
    </row>
    <row r="20" spans="1:8" ht="15.95" thickBot="1">
      <c r="A20" s="544" t="s">
        <v>156</v>
      </c>
      <c r="B20" s="555">
        <f>SUM(B7:B19)</f>
        <v>27</v>
      </c>
      <c r="C20" s="555">
        <f>SUM(C7:C19)</f>
        <v>5</v>
      </c>
      <c r="D20" s="556">
        <f ca="1">SUM(D6:D18)</f>
        <v>1464743.4649</v>
      </c>
      <c r="E20" s="556">
        <f t="shared" ref="E20:F20" ca="1" si="2">SUM(E6:E18)</f>
        <v>396034.3665</v>
      </c>
      <c r="F20" s="556">
        <f t="shared" ca="1" si="2"/>
        <v>1860777.8313999998</v>
      </c>
      <c r="G20" s="557">
        <f ca="1">SUM(G6:G18)</f>
        <v>0.8727901341400115</v>
      </c>
      <c r="H20" s="557">
        <f ca="1">SUM(H6:H18)</f>
        <v>1</v>
      </c>
    </row>
    <row r="21" spans="1:8" ht="15.95" thickTop="1"/>
    <row r="22" spans="1:8">
      <c r="A22" s="545" t="s">
        <v>157</v>
      </c>
      <c r="B22" s="527"/>
      <c r="C22" s="527"/>
      <c r="D22" s="527"/>
      <c r="E22" s="527"/>
      <c r="F22" s="558" t="b">
        <f ca="1">F20=Portfolio!H5</f>
        <v>0</v>
      </c>
      <c r="G22" s="527"/>
      <c r="H22" s="527"/>
    </row>
    <row r="23" spans="1:8" ht="15.95" thickBot="1"/>
    <row r="24" spans="1:8" s="303" customFormat="1" ht="20.100000000000001" thickBot="1">
      <c r="A24" s="541" t="s">
        <v>158</v>
      </c>
      <c r="B24" s="307" t="s">
        <v>20</v>
      </c>
    </row>
    <row r="26" spans="1:8" ht="17.100000000000001" thickBot="1">
      <c r="A26" s="543" t="s">
        <v>159</v>
      </c>
      <c r="B26" s="543" t="s">
        <v>160</v>
      </c>
      <c r="C26" s="543" t="s">
        <v>161</v>
      </c>
      <c r="D26" s="543" t="s">
        <v>162</v>
      </c>
      <c r="E26" s="543" t="s">
        <v>163</v>
      </c>
    </row>
    <row r="27" spans="1:8" ht="15.95" thickBot="1">
      <c r="A27" s="560" t="str">
        <f ca="1">_xlfn.IFNA(INDEX(Portfolio!$A$6:$A$47,MATCH($B27,Portfolio!$C$6:$C$47,0)),"")</f>
        <v>GPK</v>
      </c>
      <c r="B27" t="str" cm="1">
        <f t="array" aca="1" ref="B27:B31" ca="1">IFERROR(_xlfn._xlws.FILTER(Portfolio!C7:C39,(Portfolio!$AH$7:$AH$39=Sector_Name)*(Portfolio!$AJ$7:$AJ$39=$D$5)),"NO STOCK BOUGHT")</f>
        <v>Graphic Packaging Holding Company</v>
      </c>
      <c r="C27" s="318" cm="1">
        <f t="array" ref="C27:C31">IFERROR(_xlfn._xlws.FILTER(Portfolio!$AZ$7:$AZ$39,(Portfolio!$AH$7:$AH39=Sector_Name)*(Portfolio!$AJ$7:$AJ$39=$D$5)),"")</f>
        <v>34.630000000000003</v>
      </c>
      <c r="D27" s="559" t="str" cm="1">
        <f t="array" aca="1" ref="D27:D36" ca="1">IF(ISBLANK(C27:C36),"",IFERROR(IF(VLOOKUP(A27:A36,$A$39:$D$50,4,0)&gt;=C27:C36*90%,"YES","NO"),""))</f>
        <v>NO</v>
      </c>
      <c r="E27" s="559" t="str" cm="1">
        <f t="array" aca="1" ref="E27:E36" ca="1">IF(ISBLANK(C27:C36),"",_xlfn.IFNA(IF(IFERROR(_xlfn._xlws.FILTER(Portfolio!G7:G39,(Portfolio!$AH$7:$AH$39=Sector_Name)*(Portfolio!$AJ$7:$AJ$39=$D$5)),"NA")&gt;=C27:C36,"TARGET REACHED","NO ACTION REQUIRED"),""))</f>
        <v>NO ACTION REQUIRED</v>
      </c>
    </row>
    <row r="28" spans="1:8" ht="15.95" thickBot="1">
      <c r="A28" s="560" t="str">
        <f ca="1">_xlfn.IFNA(INDEX(Portfolio!$A$6:$A$47,MATCH($B28,Portfolio!$C$6:$C$47,0)),"")</f>
        <v>HON</v>
      </c>
      <c r="B28" s="304" t="str">
        <f ca="1"/>
        <v>Honeywell International Incorporation</v>
      </c>
      <c r="C28" s="306">
        <v>239.95</v>
      </c>
      <c r="D28" s="309" t="str">
        <f ca="1"/>
        <v>YES</v>
      </c>
      <c r="E28" s="309" t="str">
        <f ca="1"/>
        <v>NO ACTION REQUIRED</v>
      </c>
    </row>
    <row r="29" spans="1:8" ht="15.95" thickBot="1">
      <c r="A29" s="560" t="str">
        <f ca="1">_xlfn.IFNA(INDEX(Portfolio!$A$6:$A$47,MATCH($B29,Portfolio!$C$6:$C$47,0)),"")</f>
        <v>LMT</v>
      </c>
      <c r="B29" s="304" t="str">
        <f ca="1"/>
        <v>Lockheed Martin Corporation</v>
      </c>
      <c r="C29" s="306">
        <v>567.05999999999995</v>
      </c>
      <c r="D29" s="309" t="str">
        <f ca="1"/>
        <v>YES</v>
      </c>
      <c r="E29" s="309" t="str">
        <f ca="1"/>
        <v>NO ACTION REQUIRED</v>
      </c>
    </row>
    <row r="30" spans="1:8" ht="15.95" thickBot="1">
      <c r="A30" s="560" t="str">
        <f ca="1">_xlfn.IFNA(INDEX(Portfolio!$A$6:$A$47,MATCH($B30,Portfolio!$C$6:$C$47,0)),"")</f>
        <v>TXT</v>
      </c>
      <c r="B30" t="str">
        <f ca="1"/>
        <v>Textron Inc.</v>
      </c>
      <c r="C30" s="306">
        <v>112.35</v>
      </c>
      <c r="D30" s="309" t="str">
        <f ca="1"/>
        <v>NO</v>
      </c>
      <c r="E30" s="309" t="str">
        <f ca="1"/>
        <v>NO ACTION REQUIRED</v>
      </c>
    </row>
    <row r="31" spans="1:8" ht="15.95" thickBot="1">
      <c r="A31" s="560" t="str">
        <f ca="1">_xlfn.IFNA(INDEX(Portfolio!$A$6:$A$47,MATCH($B31,Portfolio!$C$6:$C$47,0)),"")</f>
        <v>FIX</v>
      </c>
      <c r="B31" s="304" t="str">
        <f ca="1"/>
        <v>Comfort Systems Usa, Inc.</v>
      </c>
      <c r="C31" s="306">
        <v>448</v>
      </c>
      <c r="D31" s="309" t="str">
        <f ca="1"/>
        <v>YES</v>
      </c>
      <c r="E31" s="309" t="str">
        <f ca="1"/>
        <v>TARGET REACHED</v>
      </c>
    </row>
    <row r="32" spans="1:8" ht="15.95" thickBot="1">
      <c r="A32" s="560" t="str">
        <f ca="1">_xlfn.IFNA(INDEX(Portfolio!$A$6:$A$47,MATCH($B32,Portfolio!$C$6:$C$47,0)),"")</f>
        <v/>
      </c>
      <c r="C32" s="306"/>
      <c r="D32" s="309" t="str">
        <f ca="1"/>
        <v/>
      </c>
      <c r="E32" s="309" t="str">
        <f ca="1"/>
        <v/>
      </c>
    </row>
    <row r="33" spans="1:12" ht="15.95" thickBot="1">
      <c r="A33" s="560" t="str">
        <f ca="1">_xlfn.IFNA(INDEX(Portfolio!$A$6:$A$47,MATCH($B33,Portfolio!$C$6:$C$47,0)),"")</f>
        <v/>
      </c>
      <c r="C33" s="306"/>
      <c r="D33" s="309" t="str">
        <f ca="1"/>
        <v/>
      </c>
      <c r="E33" s="309" t="str">
        <f ca="1"/>
        <v/>
      </c>
    </row>
    <row r="34" spans="1:12" ht="15.95" thickBot="1">
      <c r="A34" s="560" t="str">
        <f ca="1">_xlfn.IFNA(INDEX(Portfolio!$A$6:$A$47,MATCH($B34,Portfolio!$C$6:$C$47,0)),"")</f>
        <v/>
      </c>
      <c r="C34" s="306"/>
      <c r="D34" s="309" t="str">
        <f ca="1"/>
        <v/>
      </c>
      <c r="E34" s="309" t="str">
        <f ca="1"/>
        <v/>
      </c>
    </row>
    <row r="35" spans="1:12" ht="15.95" thickBot="1">
      <c r="A35" s="560" t="str">
        <f ca="1">_xlfn.IFNA(INDEX(Portfolio!$A$6:$A$47,MATCH($B35,Portfolio!$C$6:$C$47,0)),"")</f>
        <v/>
      </c>
      <c r="C35" s="306"/>
      <c r="D35" s="309" t="str">
        <f ca="1"/>
        <v/>
      </c>
      <c r="E35" s="309" t="str">
        <f ca="1"/>
        <v/>
      </c>
    </row>
    <row r="36" spans="1:12">
      <c r="A36" s="560" t="str">
        <f ca="1">_xlfn.IFNA(INDEX(Portfolio!$A$6:$A$47,MATCH($B36,Portfolio!$C$6:$C$47,0)),"")</f>
        <v/>
      </c>
      <c r="C36" s="306"/>
      <c r="D36" s="308" t="str">
        <f ca="1"/>
        <v/>
      </c>
      <c r="E36" s="309" t="str">
        <f ca="1"/>
        <v/>
      </c>
    </row>
    <row r="37" spans="1:12">
      <c r="A37" s="561" t="e" vm="1">
        <f>_xlfn.IFNA(INDEX([1]Portfolio!$A$6:$A$44,MATCH('[1]Sectorwise Breakdown'!B49,[1]Portfolio!$C$6:$C$44,0)),"")</f>
        <v>#VALUE!</v>
      </c>
      <c r="B37" s="528"/>
      <c r="C37" s="528"/>
      <c r="D37" s="528"/>
      <c r="E37" s="528"/>
    </row>
    <row r="39" spans="1:12" ht="35.1" thickBot="1">
      <c r="A39" s="546" t="s">
        <v>159</v>
      </c>
      <c r="B39" s="546" t="s">
        <v>42</v>
      </c>
      <c r="C39" s="546" t="s">
        <v>43</v>
      </c>
      <c r="D39" s="546" t="s">
        <v>164</v>
      </c>
      <c r="E39" s="547" t="s">
        <v>165</v>
      </c>
      <c r="F39" s="546" t="s">
        <v>166</v>
      </c>
      <c r="G39" s="546" t="s">
        <v>167</v>
      </c>
      <c r="H39" s="546" t="s">
        <v>168</v>
      </c>
      <c r="I39" s="546" t="s">
        <v>154</v>
      </c>
      <c r="J39" s="546" t="s">
        <v>169</v>
      </c>
      <c r="K39" s="546" t="s">
        <v>170</v>
      </c>
      <c r="L39" s="546" t="s">
        <v>171</v>
      </c>
    </row>
    <row r="40" spans="1:12">
      <c r="A40" t="str">
        <f ca="1">_xlfn.IFNA(INDEX(Portfolio!$A$6:$A$47,MATCH(B40,Portfolio!$C$6:$C$47,0)),"")</f>
        <v>VIS</v>
      </c>
      <c r="B40" t="str" cm="1">
        <f t="array" aca="1" ref="B40:B45" ca="1">_xlfn._xlws.FILTER(Portfolio!$C$7:$C$39,Portfolio!$AH$7:$AH39=Sector_Name)</f>
        <v>Vanguard Indus Idx;Etf</v>
      </c>
      <c r="C40" s="318" cm="1">
        <f t="array" ref="C40:C45">_xlfn._xlws.FILTER(Portfolio!$D$7:$D$39,Portfolio!$AH$7:$AH39=Sector_Name)</f>
        <v>2</v>
      </c>
      <c r="D40" s="320" cm="1">
        <f t="array" aca="1" ref="D40:D45" ca="1">_xlfn._xlws.FILTER(Portfolio!$G$7:$G$39,Portfolio!$AH$7:$AH39=Sector_Name)</f>
        <v>269.62990000000002</v>
      </c>
      <c r="E40" s="320" cm="1">
        <f t="array" ref="E40:E45">_xlfn.IFNA(_xlfn._xlws.FILTER(Portfolio!$AZ$7:$AZ$39,Portfolio!$AH$7:$AH39=Sector_Name),"")</f>
        <v>0</v>
      </c>
      <c r="F40" s="320" cm="1">
        <f t="array" aca="1" ref="F40:F45" ca="1">_xlfn._xlws.FILTER(Portfolio!$AX$7:$AX$39,Portfolio!$AH$7:$AH39=Sector_Name)</f>
        <v>7977.93</v>
      </c>
      <c r="G40" s="320" cm="1">
        <f t="array" aca="1" ref="G40:G45" ca="1">_xlfn._xlws.FILTER(Portfolio!$H$7:$H$39,Portfolio!$AH$7:$AH39=Sector_Name)</f>
        <v>539.25980000000004</v>
      </c>
      <c r="H40" s="321">
        <f ca="1">IF(G40/$G$51=0%,"",G40/$G$51)</f>
        <v>2.2840209624968542E-3</v>
      </c>
      <c r="I40" s="321">
        <f ca="1">IF(G40/$F$20=0%,"",G40/$F$20)</f>
        <v>2.8980343107069118E-4</v>
      </c>
      <c r="J40" s="318" cm="1">
        <f t="array" aca="1" ref="J40:J45" ca="1">_xlfn._xlws.FILTER(Portfolio!$O$7:$O$39,Portfolio!$AH$7:$AH39=Sector_Name)</f>
        <v>1.066157650477398</v>
      </c>
      <c r="K40" s="321">
        <f ca="1">IFERROR((J40*H40)/$J$51,"")</f>
        <v>3.0782193509197547E-3</v>
      </c>
      <c r="L40" s="321" cm="1">
        <f t="array" aca="1" ref="L40:L45" ca="1">_xlfn._xlws.FILTER(Portfolio!$T$7:$T$39,Portfolio!$AH$7:$AH39=Sector_Name)</f>
        <v>3.219609676501257E-4</v>
      </c>
    </row>
    <row r="41" spans="1:12">
      <c r="A41" t="str">
        <f ca="1">_xlfn.IFNA(INDEX(Portfolio!$A$6:$A$47,MATCH(B41,Portfolio!$C$6:$C$47,0)),"")</f>
        <v>GPK</v>
      </c>
      <c r="B41" s="304" t="str">
        <f ca="1"/>
        <v>Graphic Packaging Holding Company</v>
      </c>
      <c r="C41" s="306">
        <v>2539</v>
      </c>
      <c r="D41" s="310">
        <f ca="1"/>
        <v>28.32</v>
      </c>
      <c r="E41" s="310">
        <v>34.630000000000003</v>
      </c>
      <c r="F41" s="310">
        <f ca="1"/>
        <v>28.029999999999998</v>
      </c>
      <c r="G41" s="310">
        <f ca="1"/>
        <v>71904.479999999996</v>
      </c>
      <c r="H41" s="321">
        <f t="shared" ref="H41:H49" ca="1" si="3">IF(G41/$G$51=0%,"",G41/$G$51)</f>
        <v>0.30454956890433105</v>
      </c>
      <c r="I41" s="321">
        <f t="shared" ref="I41:I49" ca="1" si="4">IF(G41/$F$20=0%,"",G41/$F$20)</f>
        <v>3.8642162856111079E-2</v>
      </c>
      <c r="J41" s="306">
        <f ca="1"/>
        <v>0.69757640800076737</v>
      </c>
      <c r="K41" s="321">
        <f t="shared" ref="K41:K49" ca="1" si="5">IFERROR((J41*H41)/$J$51,"")</f>
        <v>0.2685516495308658</v>
      </c>
      <c r="L41" s="311">
        <f ca="1"/>
        <v>2.8088689950298784E-2</v>
      </c>
    </row>
    <row r="42" spans="1:12">
      <c r="A42" t="str">
        <f ca="1">_xlfn.IFNA(INDEX(Portfolio!$A$6:$A$47,MATCH(B42,Portfolio!$C$6:$C$47,0)),"")</f>
        <v>HON</v>
      </c>
      <c r="B42" s="304" t="str">
        <f ca="1"/>
        <v>Honeywell International Incorporation</v>
      </c>
      <c r="C42" s="306">
        <v>151</v>
      </c>
      <c r="D42" s="310">
        <f ca="1"/>
        <v>229.84</v>
      </c>
      <c r="E42" s="310">
        <v>239.95</v>
      </c>
      <c r="F42" s="310">
        <f ca="1"/>
        <v>198.34622516556291</v>
      </c>
      <c r="G42" s="310">
        <f ca="1"/>
        <v>34705.840000000004</v>
      </c>
      <c r="H42" s="321">
        <f t="shared" ca="1" si="3"/>
        <v>0.14699568942662114</v>
      </c>
      <c r="I42" s="321">
        <f t="shared" ca="1" si="4"/>
        <v>1.86512540155792E-2</v>
      </c>
      <c r="J42" s="306">
        <f ca="1"/>
        <v>0.91147219794102585</v>
      </c>
      <c r="K42" s="321">
        <f t="shared" ca="1" si="5"/>
        <v>0.16936593986808576</v>
      </c>
      <c r="L42" s="311">
        <f ca="1"/>
        <v>1.7714534173988886E-2</v>
      </c>
    </row>
    <row r="43" spans="1:12">
      <c r="A43" t="str">
        <f ca="1">_xlfn.IFNA(INDEX(Portfolio!$A$6:$A$47,MATCH(B43,Portfolio!$C$6:$C$47,0)),"")</f>
        <v>LMT</v>
      </c>
      <c r="B43" s="304" t="str">
        <f ca="1"/>
        <v>Lockheed Martin Corporation</v>
      </c>
      <c r="C43" s="306">
        <v>98</v>
      </c>
      <c r="D43" s="310">
        <f ca="1"/>
        <v>532.04840000000002</v>
      </c>
      <c r="E43" s="310">
        <v>567.05999999999995</v>
      </c>
      <c r="F43" s="310">
        <f ca="1"/>
        <v>206.56704081632654</v>
      </c>
      <c r="G43" s="310">
        <f ca="1"/>
        <v>52140.743200000004</v>
      </c>
      <c r="H43" s="321">
        <f t="shared" ca="1" si="3"/>
        <v>0.22084077186722487</v>
      </c>
      <c r="I43" s="321">
        <f t="shared" ca="1" si="4"/>
        <v>2.8020939587812422E-2</v>
      </c>
      <c r="J43" s="306">
        <f ca="1"/>
        <v>0.18994342208556295</v>
      </c>
      <c r="K43" s="321">
        <f t="shared" ca="1" si="5"/>
        <v>5.30251084432131E-2</v>
      </c>
      <c r="L43" s="311">
        <f ca="1"/>
        <v>5.5460684499396432E-3</v>
      </c>
    </row>
    <row r="44" spans="1:12">
      <c r="A44" t="str">
        <f ca="1">_xlfn.IFNA(INDEX(Portfolio!$A$6:$A$47,MATCH(B44,Portfolio!$C$6:$C$47,0)),"")</f>
        <v>TXT</v>
      </c>
      <c r="B44" s="304" t="str">
        <f ca="1"/>
        <v>Textron Inc.</v>
      </c>
      <c r="C44" s="306">
        <v>320</v>
      </c>
      <c r="D44" s="310">
        <f ca="1"/>
        <v>83.605000000000004</v>
      </c>
      <c r="E44" s="310">
        <v>112.35</v>
      </c>
      <c r="F44" s="310">
        <f ca="1"/>
        <v>96.041250000000005</v>
      </c>
      <c r="G44" s="310">
        <f ca="1"/>
        <v>26753.600000000002</v>
      </c>
      <c r="H44" s="321">
        <f t="shared" ca="1" si="3"/>
        <v>0.11331418218501702</v>
      </c>
      <c r="I44" s="321">
        <f t="shared" ca="1" si="4"/>
        <v>1.4377643342768816E-2</v>
      </c>
      <c r="J44" s="306">
        <f ca="1"/>
        <v>0.90348907640862031</v>
      </c>
      <c r="K44" s="321">
        <f t="shared" ca="1" si="5"/>
        <v>0.12941518148267406</v>
      </c>
      <c r="L44" s="311">
        <f ca="1"/>
        <v>1.3535954494707665E-2</v>
      </c>
    </row>
    <row r="45" spans="1:12">
      <c r="A45" t="str">
        <f ca="1">_xlfn.IFNA(INDEX(Portfolio!$A$6:$A$47,MATCH(B45,Portfolio!$C$6:$C$47,0)),"")</f>
        <v>FIX</v>
      </c>
      <c r="B45" s="304" t="str">
        <f ca="1"/>
        <v>Comfort Systems Usa, Inc.</v>
      </c>
      <c r="C45" s="306">
        <v>110</v>
      </c>
      <c r="D45" s="310">
        <f ca="1"/>
        <v>455.065</v>
      </c>
      <c r="E45" s="310">
        <v>448</v>
      </c>
      <c r="F45" s="310">
        <f ca="1"/>
        <v>313.73990909090907</v>
      </c>
      <c r="G45" s="310">
        <f ca="1"/>
        <v>50057.15</v>
      </c>
      <c r="H45" s="321">
        <f t="shared" ca="1" si="3"/>
        <v>0.2120157666543091</v>
      </c>
      <c r="I45" s="321">
        <f t="shared" ca="1" si="4"/>
        <v>2.6901196454140006E-2</v>
      </c>
      <c r="J45" s="306">
        <f ca="1"/>
        <v>1.4050522516206996</v>
      </c>
      <c r="K45" s="321">
        <f t="shared" ca="1" si="5"/>
        <v>0.37656390132424161</v>
      </c>
      <c r="L45" s="311">
        <f ca="1"/>
        <v>3.9386042458681117E-2</v>
      </c>
    </row>
    <row r="46" spans="1:12">
      <c r="A46" t="str">
        <f ca="1">_xlfn.IFNA(INDEX(Portfolio!$A$6:$A$47,MATCH(B46,Portfolio!$C$6:$C$47,0)),"")</f>
        <v/>
      </c>
      <c r="C46" s="306"/>
      <c r="D46" s="310"/>
      <c r="E46" s="310"/>
      <c r="F46" s="310"/>
      <c r="G46" s="310"/>
      <c r="H46" s="321" t="str">
        <f t="shared" ca="1" si="3"/>
        <v/>
      </c>
      <c r="I46" s="321" t="str">
        <f t="shared" ca="1" si="4"/>
        <v/>
      </c>
      <c r="J46" s="306"/>
      <c r="K46" s="321" t="str">
        <f t="shared" ca="1" si="5"/>
        <v/>
      </c>
      <c r="L46" s="311"/>
    </row>
    <row r="47" spans="1:12">
      <c r="A47" t="str">
        <f ca="1">_xlfn.IFNA(INDEX(Portfolio!$A$6:$A$47,MATCH(B47,Portfolio!$C$6:$C$47,0)),"")</f>
        <v/>
      </c>
      <c r="C47" s="306"/>
      <c r="D47" s="310"/>
      <c r="E47" s="310"/>
      <c r="F47" s="310"/>
      <c r="G47" s="310"/>
      <c r="H47" s="321" t="str">
        <f t="shared" ca="1" si="3"/>
        <v/>
      </c>
      <c r="I47" s="321" t="str">
        <f t="shared" ca="1" si="4"/>
        <v/>
      </c>
      <c r="J47" s="306"/>
      <c r="K47" s="321" t="str">
        <f t="shared" ca="1" si="5"/>
        <v/>
      </c>
      <c r="L47" s="306"/>
    </row>
    <row r="48" spans="1:12">
      <c r="A48" t="str">
        <f ca="1">_xlfn.IFNA(INDEX(Portfolio!$A$6:$A$47,MATCH(B48,Portfolio!$C$6:$C$47,0)),"")</f>
        <v/>
      </c>
      <c r="C48" s="306"/>
      <c r="D48" s="310"/>
      <c r="E48" s="310"/>
      <c r="F48" s="310"/>
      <c r="G48" s="310"/>
      <c r="H48" s="321" t="str">
        <f t="shared" ca="1" si="3"/>
        <v/>
      </c>
      <c r="I48" s="321" t="str">
        <f t="shared" ca="1" si="4"/>
        <v/>
      </c>
      <c r="J48" s="306"/>
      <c r="K48" s="321" t="str">
        <f t="shared" ca="1" si="5"/>
        <v/>
      </c>
      <c r="L48" s="306"/>
    </row>
    <row r="49" spans="1:12">
      <c r="A49" t="str">
        <f ca="1">_xlfn.IFNA(INDEX(Portfolio!$A$6:$A$47,MATCH(B49,Portfolio!$C$6:$C$47,0)),"")</f>
        <v/>
      </c>
      <c r="C49" s="310"/>
      <c r="D49" s="310"/>
      <c r="E49" s="310"/>
      <c r="F49" s="310"/>
      <c r="G49" s="310"/>
      <c r="H49" s="321" t="str">
        <f t="shared" ca="1" si="3"/>
        <v/>
      </c>
      <c r="I49" s="321" t="str">
        <f t="shared" ca="1" si="4"/>
        <v/>
      </c>
      <c r="J49" s="306"/>
      <c r="K49" s="321" t="str">
        <f t="shared" ca="1" si="5"/>
        <v/>
      </c>
      <c r="L49" s="306"/>
    </row>
    <row r="50" spans="1:12">
      <c r="C50" s="310"/>
      <c r="D50" s="310"/>
      <c r="E50" s="310"/>
      <c r="F50" s="310"/>
      <c r="G50" s="310"/>
    </row>
    <row r="51" spans="1:12" ht="15.95" thickBot="1">
      <c r="A51" s="312" t="s">
        <v>156</v>
      </c>
      <c r="B51" s="312"/>
      <c r="C51" s="312"/>
      <c r="D51" s="312"/>
      <c r="E51" s="312"/>
      <c r="F51" s="529"/>
      <c r="G51" s="562">
        <f ca="1">SUM(G40:G50)</f>
        <v>236101.073</v>
      </c>
      <c r="H51" s="563">
        <f ca="1">SUM(H40:H50)</f>
        <v>1</v>
      </c>
      <c r="I51" s="322">
        <f ca="1">ROUND(SUM(I40:I50),10)</f>
        <v>0.1268829997</v>
      </c>
      <c r="J51" s="323">
        <f ca="1">SUMPRODUCT(H40:H48,J40:J48)</f>
        <v>0.79108281295456373</v>
      </c>
      <c r="K51" s="324">
        <f ca="1">SUM(K40:K48)</f>
        <v>1.0000000000000002</v>
      </c>
      <c r="L51" s="564">
        <f ca="1">SUM(L40:L50)</f>
        <v>0.10459325049526622</v>
      </c>
    </row>
    <row r="52" spans="1:12" ht="15.95" thickTop="1"/>
    <row r="53" spans="1:12">
      <c r="A53" s="545" t="s">
        <v>157</v>
      </c>
      <c r="B53" s="527"/>
      <c r="C53" s="527"/>
      <c r="D53" s="527"/>
      <c r="E53" s="558" t="b">
        <f ca="1">INDEX($F$7:$F$18,MATCH(B24,A7:A18,0))=G51</f>
        <v>1</v>
      </c>
      <c r="F53" s="527"/>
      <c r="G53" s="527"/>
      <c r="H53" s="325" t="b">
        <f ca="1">ROUND(INDEX(H7:H18,MATCH(B24,A7:A18,0)),10)=I51</f>
        <v>1</v>
      </c>
      <c r="I53" s="527"/>
      <c r="J53" s="527"/>
      <c r="K53" s="558" t="b">
        <f ca="1">INDEX(G7:G18,MATCH($B$24,$A$7:$A$18,0))=L51</f>
        <v>1</v>
      </c>
      <c r="L53" s="527"/>
    </row>
    <row r="56" spans="1:12" ht="15.95" thickBot="1">
      <c r="E56" s="565" t="str">
        <f ca="1">"Efficiency Measures as of "&amp;TEXT(EndDate,"MMM-YY")</f>
        <v>Efficiency Measures as of Sep-24</v>
      </c>
    </row>
    <row r="57" spans="1:12" ht="15.95" thickBot="1"/>
    <row r="58" spans="1:12" ht="33" thickBot="1">
      <c r="E58" s="548" t="s">
        <v>159</v>
      </c>
      <c r="F58" s="549" t="s">
        <v>42</v>
      </c>
      <c r="G58" s="550" t="s">
        <v>172</v>
      </c>
      <c r="H58" s="550" t="s">
        <v>173</v>
      </c>
      <c r="I58" s="550" t="s">
        <v>174</v>
      </c>
      <c r="J58" s="550" t="s">
        <v>175</v>
      </c>
      <c r="K58" s="550" t="s">
        <v>176</v>
      </c>
      <c r="L58" s="551" t="s">
        <v>177</v>
      </c>
    </row>
    <row r="59" spans="1:12">
      <c r="E59" s="567" t="str">
        <f ca="1">_xlfn.IFNA(INDEX(Portfolio!$A$6:$A$47,MATCH('Sectorwise Breakdown'!F59,Portfolio!$C$6:$C$47,0)),"")</f>
        <v>VIS</v>
      </c>
      <c r="F59" s="566" t="str" cm="1">
        <f t="array" aca="1" ref="F59:F64" ca="1">_xlfn._xlws.FILTER(Portfolio!$C$7:$C$39,Portfolio!$AH$7:$AH39=$B$24)</f>
        <v>Vanguard Indus Idx;Etf</v>
      </c>
      <c r="G59" s="326">
        <f ca="1">_xlfn.IFNA(INDEX(Returns!$A$6:$CX$130,MATCH(G$58,Returns!$A$6:$A$130,0),MATCH($E59,Returns!$A$6:$CX$6,0)),"")</f>
        <v>0.4637040219027182</v>
      </c>
      <c r="H59" s="326">
        <f ca="1">_xlfn.IFNA(INDEX(Returns!$A$6:$CX$130,MATCH(H$58,Returns!$A$6:$A$130,0),MATCH($E59,Returns!$A$6:$CX$6,0)),"")</f>
        <v>0.64364918746418354</v>
      </c>
      <c r="I59" s="326">
        <f ca="1">_xlfn.IFNA(INDEX(Returns!$A$6:$CX$130,MATCH(I$58,Returns!$A$6:$A$130,0),MATCH($E59,Returns!$A$6:$CX$6,0)),"")</f>
        <v>0.94175278670078588</v>
      </c>
      <c r="J59" s="326">
        <f ca="1">_xlfn.IFNA(INDEX(Returns!$A$6:$CX$130,MATCH(J$58,Returns!$A$6:$A$130,0),MATCH($E59,Returns!$A$6:$CX$6,0)),"")</f>
        <v>0.55721164723749506</v>
      </c>
      <c r="K59" s="327">
        <f ca="1">_xlfn.IFNA(INDEX(Returns!$A$6:$CX$130,MATCH(K$58,Returns!$A$6:$A$130,0),MATCH($E59,Returns!$A$6:$CX$6,0)),"")</f>
        <v>3.8660085449672588E-2</v>
      </c>
      <c r="L59" s="328">
        <f ca="1">_xlfn.IFNA(INDEX(Returns!$A$6:$CX$130,MATCH(L$58,Returns!$A$6:$A$130,0),MATCH($E59,Returns!$A$6:$CX$6,0)),"")</f>
        <v>4.0741390057632332E-2</v>
      </c>
    </row>
    <row r="60" spans="1:12">
      <c r="E60" s="568" t="str">
        <f ca="1">_xlfn.IFNA(INDEX(Portfolio!$A$6:$A$47,MATCH('Sectorwise Breakdown'!F60,Portfolio!$C$6:$C$47,0)),"")</f>
        <v>GPK</v>
      </c>
      <c r="F60" s="313" t="str">
        <f ca="1"/>
        <v>Graphic Packaging Holding Company</v>
      </c>
      <c r="G60" s="329">
        <f ca="1">_xlfn.IFNA(INDEX(Returns!$A$6:$CX$130,MATCH(G$58,Returns!$A$6:$A$130,0),MATCH($E60,Returns!$A$6:$CX$6,0)),"")</f>
        <v>0.57976151871248427</v>
      </c>
      <c r="H60" s="329">
        <f ca="1">_xlfn.IFNA(INDEX(Returns!$A$6:$CX$130,MATCH(H$58,Returns!$A$6:$A$130,0),MATCH($E60,Returns!$A$6:$CX$6,0)),"")</f>
        <v>0.74239481543755192</v>
      </c>
      <c r="I60" s="329">
        <f ca="1">_xlfn.IFNA(INDEX(Returns!$A$6:$CX$130,MATCH(I$58,Returns!$A$6:$A$130,0),MATCH($E60,Returns!$A$6:$CX$6,0)),"")</f>
        <v>1.0898364211630618</v>
      </c>
      <c r="J60" s="329">
        <f ca="1">_xlfn.IFNA(INDEX(Returns!$A$6:$CX$130,MATCH(J$58,Returns!$A$6:$A$130,0),MATCH($E60,Returns!$A$6:$CX$6,0)),"")</f>
        <v>0.48893149595315027</v>
      </c>
      <c r="K60" s="330">
        <f ca="1">_xlfn.IFNA(INDEX(Returns!$A$6:$CX$130,MATCH(K$58,Returns!$A$6:$A$130,0),MATCH($E60,Returns!$A$6:$CX$6,0)),"")</f>
        <v>0.12915061853808085</v>
      </c>
      <c r="L60" s="331">
        <f ca="1">_xlfn.IFNA(INDEX(Returns!$A$6:$CX$130,MATCH(L$58,Returns!$A$6:$A$130,0),MATCH($E60,Returns!$A$6:$CX$6,0)),"")</f>
        <v>0.11741629812156562</v>
      </c>
    </row>
    <row r="61" spans="1:12">
      <c r="E61" s="568" t="str">
        <f ca="1">_xlfn.IFNA(INDEX(Portfolio!$A$6:$A$47,MATCH('Sectorwise Breakdown'!F61,Portfolio!$C$6:$C$47,0)),"")</f>
        <v>HON</v>
      </c>
      <c r="F61" s="313" t="str">
        <f ca="1"/>
        <v>Honeywell International Incorporation</v>
      </c>
      <c r="G61" s="329">
        <f ca="1">_xlfn.IFNA(INDEX(Returns!$A$6:$CX$130,MATCH(G$58,Returns!$A$6:$A$130,0),MATCH($E61,Returns!$A$6:$CX$6,0)),"")</f>
        <v>-9.3497590359657559E-2</v>
      </c>
      <c r="H61" s="329">
        <f ca="1">_xlfn.IFNA(INDEX(Returns!$A$6:$CX$130,MATCH(H$58,Returns!$A$6:$A$130,0),MATCH($E61,Returns!$A$6:$CX$6,0)),"")</f>
        <v>5.3282340397895867E-2</v>
      </c>
      <c r="I61" s="329">
        <f ca="1">_xlfn.IFNA(INDEX(Returns!$A$6:$CX$130,MATCH(I$58,Returns!$A$6:$A$130,0),MATCH($E61,Returns!$A$6:$CX$6,0)),"")</f>
        <v>-0.18501364208639415</v>
      </c>
      <c r="J61" s="329">
        <f ca="1">_xlfn.IFNA(INDEX(Returns!$A$6:$CX$130,MATCH(J$58,Returns!$A$6:$A$130,0),MATCH($E61,Returns!$A$6:$CX$6,0)),"")</f>
        <v>-0.42629822328216044</v>
      </c>
      <c r="K61" s="330">
        <f ca="1">_xlfn.IFNA(INDEX(Returns!$A$6:$CX$130,MATCH(K$58,Returns!$A$6:$A$130,0),MATCH($E61,Returns!$A$6:$CX$6,0)),"")</f>
        <v>-5.1577860478878801E-2</v>
      </c>
      <c r="L61" s="331">
        <f ca="1">_xlfn.IFNA(INDEX(Returns!$A$6:$CX$130,MATCH(L$58,Returns!$A$6:$A$130,0),MATCH($E61,Returns!$A$6:$CX$6,0)),"")</f>
        <v>-5.4759187587920977E-2</v>
      </c>
    </row>
    <row r="62" spans="1:12">
      <c r="E62" s="568" t="str">
        <f ca="1">_xlfn.IFNA(INDEX(Portfolio!$A$6:$A$47,MATCH('Sectorwise Breakdown'!F62,Portfolio!$C$6:$C$47,0)),"")</f>
        <v>LMT</v>
      </c>
      <c r="F62" s="313" t="str">
        <f ca="1"/>
        <v>Lockheed Martin Corporation</v>
      </c>
      <c r="G62" s="329">
        <f ca="1">_xlfn.IFNA(INDEX(Returns!$A$6:$CX$130,MATCH(G$58,Returns!$A$6:$A$130,0),MATCH($E62,Returns!$A$6:$CX$6,0)),"")</f>
        <v>0.79990296573297381</v>
      </c>
      <c r="H62" s="329">
        <f ca="1">_xlfn.IFNA(INDEX(Returns!$A$6:$CX$130,MATCH(H$58,Returns!$A$6:$A$130,0),MATCH($E62,Returns!$A$6:$CX$6,0)),"")</f>
        <v>0.97401366735388739</v>
      </c>
      <c r="I62" s="329">
        <f ca="1">_xlfn.IFNA(INDEX(Returns!$A$6:$CX$130,MATCH(I$58,Returns!$A$6:$A$130,0),MATCH($E62,Returns!$A$6:$CX$6,0)),"")</f>
        <v>2.0270418420483534</v>
      </c>
      <c r="J62" s="329">
        <f ca="1">_xlfn.IFNA(INDEX(Returns!$A$6:$CX$130,MATCH(J$58,Returns!$A$6:$A$130,0),MATCH($E62,Returns!$A$6:$CX$6,0)),"")</f>
        <v>0.75896243534014762</v>
      </c>
      <c r="K62" s="330">
        <f ca="1">_xlfn.IFNA(INDEX(Returns!$A$6:$CX$130,MATCH(K$58,Returns!$A$6:$A$130,0),MATCH($E62,Returns!$A$6:$CX$6,0)),"")</f>
        <v>0.23393942665925538</v>
      </c>
      <c r="L62" s="331">
        <f ca="1">_xlfn.IFNA(INDEX(Returns!$A$6:$CX$130,MATCH(L$58,Returns!$A$6:$A$130,0),MATCH($E62,Returns!$A$6:$CX$6,0)),"")</f>
        <v>0.20140115932755909</v>
      </c>
    </row>
    <row r="63" spans="1:12">
      <c r="E63" s="568" t="str">
        <f ca="1">_xlfn.IFNA(INDEX(Portfolio!$A$6:$A$47,MATCH('Sectorwise Breakdown'!F63,Portfolio!$C$6:$C$47,0)),"")</f>
        <v>TXT</v>
      </c>
      <c r="F63" s="313" t="str">
        <f ca="1"/>
        <v>Textron Inc.</v>
      </c>
      <c r="G63" s="329">
        <f ca="1">_xlfn.IFNA(INDEX(Returns!$A$6:$CX$130,MATCH(G$58,Returns!$A$6:$A$130,0),MATCH($E63,Returns!$A$6:$CX$6,0)),"")</f>
        <v>0.20251057000543443</v>
      </c>
      <c r="H63" s="329">
        <f ca="1">_xlfn.IFNA(INDEX(Returns!$A$6:$CX$130,MATCH(H$58,Returns!$A$6:$A$130,0),MATCH($E63,Returns!$A$6:$CX$6,0)),"")</f>
        <v>0.35040918956010891</v>
      </c>
      <c r="I63" s="329">
        <f ca="1">_xlfn.IFNA(INDEX(Returns!$A$6:$CX$130,MATCH(I$58,Returns!$A$6:$A$130,0),MATCH($E63,Returns!$A$6:$CX$6,0)),"")</f>
        <v>0.40087270837252215</v>
      </c>
      <c r="J63" s="329">
        <f ca="1">_xlfn.IFNA(INDEX(Returns!$A$6:$CX$130,MATCH(J$58,Returns!$A$6:$A$130,0),MATCH($E63,Returns!$A$6:$CX$6,0)),"")</f>
        <v>6.0663718146362127E-3</v>
      </c>
      <c r="K63" s="330">
        <f ca="1">_xlfn.IFNA(INDEX(Returns!$A$6:$CX$130,MATCH(K$58,Returns!$A$6:$A$130,0),MATCH($E63,Returns!$A$6:$CX$6,0)),"")</f>
        <v>1.9209384467066881E-2</v>
      </c>
      <c r="L63" s="331">
        <f ca="1">_xlfn.IFNA(INDEX(Returns!$A$6:$CX$130,MATCH(L$58,Returns!$A$6:$A$130,0),MATCH($E63,Returns!$A$6:$CX$6,0)),"")</f>
        <v>1.5920583460387272E-2</v>
      </c>
    </row>
    <row r="64" spans="1:12">
      <c r="E64" s="568" t="str">
        <f ca="1">_xlfn.IFNA(INDEX(Portfolio!$A$6:$A$47,MATCH('Sectorwise Breakdown'!F64,Portfolio!$C$6:$C$47,0)),"")</f>
        <v>FIX</v>
      </c>
      <c r="F64" s="313" t="str">
        <f ca="1"/>
        <v>Comfort Systems Usa, Inc.</v>
      </c>
      <c r="G64" s="329">
        <f ca="1">_xlfn.IFNA(INDEX(Returns!$A$6:$CX$130,MATCH(G$58,Returns!$A$6:$A$130,0),MATCH($E64,Returns!$A$6:$CX$6,0)),"")</f>
        <v>1.8369327098899813</v>
      </c>
      <c r="H64" s="329">
        <f ca="1">_xlfn.IFNA(INDEX(Returns!$A$6:$CX$130,MATCH(H$58,Returns!$A$6:$A$130,0),MATCH($E64,Returns!$A$6:$CX$6,0)),"")</f>
        <v>1.9784974705525822</v>
      </c>
      <c r="I64" s="329">
        <f ca="1">_xlfn.IFNA(INDEX(Returns!$A$6:$CX$130,MATCH(I$58,Returns!$A$6:$A$130,0),MATCH($E64,Returns!$A$6:$CX$6,0)),"")</f>
        <v>7.4650314556745379</v>
      </c>
      <c r="J64" s="329">
        <f ca="1">_xlfn.IFNA(INDEX(Returns!$A$6:$CX$130,MATCH(J$58,Returns!$A$6:$A$130,0),MATCH($E64,Returns!$A$6:$CX$6,0)),"")</f>
        <v>2.1719533423744783</v>
      </c>
      <c r="K64" s="330">
        <f ca="1">_xlfn.IFNA(INDEX(Returns!$A$6:$CX$130,MATCH(K$58,Returns!$A$6:$A$130,0),MATCH($E64,Returns!$A$6:$CX$6,0)),"")</f>
        <v>0.65251429980208142</v>
      </c>
      <c r="L64" s="331">
        <f ca="1">_xlfn.IFNA(INDEX(Returns!$A$6:$CX$130,MATCH(L$58,Returns!$A$6:$A$130,0),MATCH($E64,Returns!$A$6:$CX$6,0)),"")</f>
        <v>0.67289047398338409</v>
      </c>
    </row>
    <row r="65" spans="1:12">
      <c r="E65" s="568" t="str">
        <f ca="1">_xlfn.IFNA(INDEX(Portfolio!$A$6:$A$47,MATCH('Sectorwise Breakdown'!F65,Portfolio!$C$6:$C$47,0)),"")</f>
        <v/>
      </c>
      <c r="F65" s="313"/>
      <c r="G65" s="329" t="str">
        <f ca="1">_xlfn.IFNA(INDEX(Returns!$A$6:$CX$130,MATCH(G$58,Returns!$A$6:$A$130,0),MATCH($E65,Returns!$A$6:$CX$6,0)),"")</f>
        <v/>
      </c>
      <c r="H65" s="329" t="str">
        <f ca="1">_xlfn.IFNA(INDEX(Returns!$A$6:$CX$130,MATCH(H$58,Returns!$A$6:$A$130,0),MATCH($E65,Returns!$A$6:$CX$6,0)),"")</f>
        <v/>
      </c>
      <c r="I65" s="329" t="str">
        <f ca="1">_xlfn.IFNA(INDEX(Returns!$A$6:$CX$130,MATCH(I$58,Returns!$A$6:$A$130,0),MATCH($E65,Returns!$A$6:$CX$6,0)),"")</f>
        <v/>
      </c>
      <c r="J65" s="329" t="str">
        <f ca="1">_xlfn.IFNA(INDEX(Returns!$A$6:$CX$130,MATCH(J$58,Returns!$A$6:$A$130,0),MATCH($E65,Returns!$A$6:$CX$6,0)),"")</f>
        <v/>
      </c>
      <c r="K65" s="330" t="str">
        <f ca="1">_xlfn.IFNA(INDEX(Returns!$A$6:$CX$130,MATCH(K$58,Returns!$A$6:$A$130,0),MATCH($E65,Returns!$A$6:$CX$6,0)),"")</f>
        <v/>
      </c>
      <c r="L65" s="331" t="str">
        <f ca="1">_xlfn.IFNA(INDEX(Returns!$A$6:$CX$130,MATCH(L$58,Returns!$A$6:$A$130,0),MATCH($E65,Returns!$A$6:$CX$6,0)),"")</f>
        <v/>
      </c>
    </row>
    <row r="66" spans="1:12">
      <c r="E66" s="568" t="str">
        <f ca="1">_xlfn.IFNA(INDEX(Portfolio!$A$6:$A$47,MATCH('Sectorwise Breakdown'!F66,Portfolio!$C$6:$C$47,0)),"")</f>
        <v/>
      </c>
      <c r="F66" s="313"/>
      <c r="G66" s="329" t="str">
        <f ca="1">_xlfn.IFNA(INDEX(Returns!$A$6:$CX$130,MATCH(G$58,Returns!$A$6:$A$130,0),MATCH($E66,Returns!$A$6:$CX$6,0)),"")</f>
        <v/>
      </c>
      <c r="H66" s="329" t="str">
        <f ca="1">_xlfn.IFNA(INDEX(Returns!$A$6:$CX$130,MATCH(H$58,Returns!$A$6:$A$130,0),MATCH($E66,Returns!$A$6:$CX$6,0)),"")</f>
        <v/>
      </c>
      <c r="I66" s="329" t="str">
        <f ca="1">_xlfn.IFNA(INDEX(Returns!$A$6:$CX$130,MATCH(I$58,Returns!$A$6:$A$130,0),MATCH($E66,Returns!$A$6:$CX$6,0)),"")</f>
        <v/>
      </c>
      <c r="J66" s="329" t="str">
        <f ca="1">_xlfn.IFNA(INDEX(Returns!$A$6:$CX$130,MATCH(J$58,Returns!$A$6:$A$130,0),MATCH($E66,Returns!$A$6:$CX$6,0)),"")</f>
        <v/>
      </c>
      <c r="K66" s="330" t="str">
        <f ca="1">_xlfn.IFNA(INDEX(Returns!$A$6:$CX$130,MATCH(K$58,Returns!$A$6:$A$130,0),MATCH($E66,Returns!$A$6:$CX$6,0)),"")</f>
        <v/>
      </c>
      <c r="L66" s="331" t="str">
        <f ca="1">_xlfn.IFNA(INDEX(Returns!$A$6:$CX$130,MATCH(L$58,Returns!$A$6:$A$130,0),MATCH($E66,Returns!$A$6:$CX$6,0)),"")</f>
        <v/>
      </c>
    </row>
    <row r="67" spans="1:12">
      <c r="E67" s="568" t="str">
        <f ca="1">_xlfn.IFNA(INDEX(Portfolio!$A$6:$A$47,MATCH('Sectorwise Breakdown'!F67,Portfolio!$C$6:$C$47,0)),"")</f>
        <v/>
      </c>
      <c r="F67" s="313"/>
      <c r="G67" s="329" t="str">
        <f ca="1">_xlfn.IFNA(INDEX(Returns!$A$6:$CX$130,MATCH(G$58,Returns!$A$6:$A$130,0),MATCH($E67,Returns!$A$6:$CX$6,0)),"")</f>
        <v/>
      </c>
      <c r="H67" s="329" t="str">
        <f ca="1">_xlfn.IFNA(INDEX(Returns!$A$6:$CX$130,MATCH(H$58,Returns!$A$6:$A$130,0),MATCH($E67,Returns!$A$6:$CX$6,0)),"")</f>
        <v/>
      </c>
      <c r="I67" s="329" t="str">
        <f ca="1">_xlfn.IFNA(INDEX(Returns!$A$6:$CX$130,MATCH(I$58,Returns!$A$6:$A$130,0),MATCH($E67,Returns!$A$6:$CX$6,0)),"")</f>
        <v/>
      </c>
      <c r="J67" s="329" t="str">
        <f ca="1">_xlfn.IFNA(INDEX(Returns!$A$6:$CX$130,MATCH(J$58,Returns!$A$6:$A$130,0),MATCH($E67,Returns!$A$6:$CX$6,0)),"")</f>
        <v/>
      </c>
      <c r="K67" s="330" t="str">
        <f ca="1">_xlfn.IFNA(INDEX(Returns!$A$6:$CX$130,MATCH(K$58,Returns!$A$6:$A$130,0),MATCH($E67,Returns!$A$6:$CX$6,0)),"")</f>
        <v/>
      </c>
      <c r="L67" s="331" t="str">
        <f ca="1">_xlfn.IFNA(INDEX(Returns!$A$6:$CX$130,MATCH(L$58,Returns!$A$6:$A$130,0),MATCH($E67,Returns!$A$6:$CX$6,0)),"")</f>
        <v/>
      </c>
    </row>
    <row r="68" spans="1:12" ht="15.95" thickBot="1">
      <c r="E68" s="569" t="str">
        <f ca="1">_xlfn.IFNA(INDEX(Portfolio!$A$6:$A$47,MATCH('Sectorwise Breakdown'!F68,Portfolio!$C$6:$C$47,0)),"")</f>
        <v/>
      </c>
      <c r="F68" s="530"/>
      <c r="G68" s="531"/>
      <c r="H68" s="531"/>
      <c r="I68" s="531"/>
      <c r="J68" s="531"/>
      <c r="K68" s="532"/>
      <c r="L68" s="533"/>
    </row>
    <row r="71" spans="1:12">
      <c r="A71" s="552" t="s">
        <v>178</v>
      </c>
      <c r="B71" s="570" t="str">
        <f>AssetClass_ETF</f>
        <v>ETF</v>
      </c>
      <c r="C71" s="332">
        <f ca="1">E75</f>
        <v>2.2840209624968542E-3</v>
      </c>
    </row>
    <row r="72" spans="1:12" outlineLevel="1"/>
    <row r="73" spans="1:12" ht="33" outlineLevel="1" thickBot="1">
      <c r="A73" s="553" t="s">
        <v>42</v>
      </c>
      <c r="B73" s="553" t="s">
        <v>179</v>
      </c>
      <c r="C73" s="553" t="s">
        <v>164</v>
      </c>
      <c r="D73" s="553" t="s">
        <v>167</v>
      </c>
      <c r="E73" s="553" t="s">
        <v>168</v>
      </c>
      <c r="F73" s="553" t="s">
        <v>154</v>
      </c>
      <c r="G73" s="553" t="s">
        <v>169</v>
      </c>
      <c r="H73" s="553" t="s">
        <v>170</v>
      </c>
      <c r="I73" s="553" t="s">
        <v>171</v>
      </c>
      <c r="J73" s="553" t="s">
        <v>180</v>
      </c>
      <c r="K73" s="553" t="s">
        <v>166</v>
      </c>
      <c r="L73" s="553" t="s">
        <v>181</v>
      </c>
    </row>
    <row r="74" spans="1:12" outlineLevel="1">
      <c r="A74" s="571" t="str" cm="1">
        <f t="array" aca="1" ref="A74" ca="1">IFERROR(_xlfn._xlws.FILTER(Portfolio!C7:C39,(Portfolio!$AH$7:$AH$39=Sector_Name)*(Portfolio!$AJ$7:$AJ$39=AssetClass_ETF)),"NO ETF PURCHASED")</f>
        <v>Vanguard Indus Idx;Etf</v>
      </c>
      <c r="B74" cm="1">
        <f t="array" ref="B74">IFERROR(_xlfn._xlws.FILTER(Portfolio!D7:D39,(Portfolio!$AH$7:$AH$39=Sector_Name)*(Portfolio!$AJ$7:$AJ$39=AssetClass_ETF)),"NA")</f>
        <v>2</v>
      </c>
      <c r="C74" s="572" cm="1">
        <f t="array" aca="1" ref="C74" ca="1">IFERROR(_xlfn._xlws.FILTER(Portfolio!G7:G39,(Portfolio!$AH$7:$AH$39=$B$24)*(Portfolio!$AJ$7:$AJ$39=$B$71)),"NA")</f>
        <v>269.62990000000002</v>
      </c>
      <c r="D74" s="572" cm="1">
        <f t="array" aca="1" ref="D74" ca="1">IFERROR(_xlfn._xlws.FILTER(Portfolio!H7:H39,(Portfolio!$AH$7:$AH$39=Sector_Name)*(Portfolio!$AJ$7:$AJ$39=AssetClass_ETF)),"NA")</f>
        <v>539.25980000000004</v>
      </c>
      <c r="E74" s="333">
        <f ca="1">IFERROR(IF(D74/$G$51=0%,"",D74/$G$51),"")</f>
        <v>2.2840209624968542E-3</v>
      </c>
      <c r="F74" s="321">
        <f ca="1">IFERROR(IF(D74/$D$20=0%,"",D74/$D$20),"")</f>
        <v>3.6815989483647636E-4</v>
      </c>
      <c r="G74" s="318" cm="1">
        <f t="array" aca="1" ref="G74" ca="1">IFERROR(_xlfn._xlws.FILTER(Portfolio!O7:O39,(Portfolio!$AH$7:$AH$39=Sector_Name)*(Portfolio!$AJ$7:$AJ$39=AssetClass_ETF)),"NA")</f>
        <v>1.066157650477398</v>
      </c>
      <c r="H74" s="333">
        <f ca="1">IFERROR((G74*E74)/$J$51,"")</f>
        <v>3.0782193509197547E-3</v>
      </c>
      <c r="I74" s="321" cm="1">
        <f t="array" aca="1" ref="I74" ca="1">IFERROR(_xlfn._xlws.FILTER(Portfolio!T7:T39,(Portfolio!$AH$7:$AH$39=Sector_Name)*(Portfolio!$AJ$7:$AJ$39=AssetClass_ETF)),"NA")</f>
        <v>3.219609676501257E-4</v>
      </c>
      <c r="J74" s="334" cm="1">
        <f t="array" aca="1" ref="J74" ca="1">IFERROR(_xlfn._xlws.FILTER(Portfolio!AY7:AY39,(Portfolio!$AH$7:$AH$39=Sector_Name)*(Portfolio!$AJ$7:$AJ$39=AssetClass_ETF)),"NA")</f>
        <v>15955.86</v>
      </c>
      <c r="K74" s="334" cm="1">
        <f t="array" aca="1" ref="K74" ca="1">IFERROR(_xlfn._xlws.FILTER(Portfolio!AX7:AX39,(Portfolio!$AH$7:$AH$39=Sector_Name)*(Portfolio!$AJ$7:$AJ$39=AssetClass_ETF)),"NA")</f>
        <v>7977.93</v>
      </c>
      <c r="L74" s="321">
        <f ca="1">IFERROR(D74/J74-1,"")</f>
        <v>-0.96620302509548217</v>
      </c>
    </row>
    <row r="75" spans="1:12" ht="15.95" outlineLevel="1" thickBot="1">
      <c r="A75" s="314" t="s">
        <v>182</v>
      </c>
      <c r="B75" s="314"/>
      <c r="C75" s="314"/>
      <c r="D75" s="573">
        <f ca="1">SUM(D74:D74)</f>
        <v>539.25980000000004</v>
      </c>
      <c r="E75" s="574">
        <f ca="1">SUM(E74:E74)</f>
        <v>2.2840209624968542E-3</v>
      </c>
      <c r="F75" s="575">
        <f ca="1">SUM(F74:F74)</f>
        <v>3.6815989483647636E-4</v>
      </c>
      <c r="G75" s="335">
        <f ca="1">SUMPRODUCT(E74:E74,G74:G74)</f>
        <v>2.435126423016771E-3</v>
      </c>
      <c r="H75" s="336">
        <f ca="1">SUM(H74:H74)</f>
        <v>3.0782193509197547E-3</v>
      </c>
      <c r="I75" s="575">
        <f ca="1">SUM(I74:I74)</f>
        <v>3.219609676501257E-4</v>
      </c>
      <c r="J75" s="573">
        <f ca="1">SUM(J74:J74)</f>
        <v>15955.86</v>
      </c>
      <c r="K75" s="537"/>
      <c r="L75" s="337">
        <f ca="1">IFERROR(D75/J75-1,"")</f>
        <v>-0.96620302509548217</v>
      </c>
    </row>
    <row r="77" spans="1:12">
      <c r="A77" s="552" t="s">
        <v>178</v>
      </c>
      <c r="B77" s="570" t="str">
        <f>AssetClass_Stock</f>
        <v>Stock</v>
      </c>
      <c r="C77" s="332">
        <f ca="1">E91</f>
        <v>0.99771597903750309</v>
      </c>
    </row>
    <row r="78" spans="1:12" outlineLevel="1"/>
    <row r="79" spans="1:12" ht="33" outlineLevel="1" thickBot="1">
      <c r="A79" s="553" t="s">
        <v>42</v>
      </c>
      <c r="B79" s="553" t="s">
        <v>43</v>
      </c>
      <c r="C79" s="553" t="s">
        <v>164</v>
      </c>
      <c r="D79" s="553" t="s">
        <v>167</v>
      </c>
      <c r="E79" s="553" t="s">
        <v>168</v>
      </c>
      <c r="F79" s="553" t="s">
        <v>154</v>
      </c>
      <c r="G79" s="553" t="s">
        <v>169</v>
      </c>
      <c r="H79" s="553" t="s">
        <v>170</v>
      </c>
      <c r="I79" s="553" t="s">
        <v>171</v>
      </c>
      <c r="J79" s="553" t="s">
        <v>180</v>
      </c>
      <c r="K79" s="553" t="s">
        <v>166</v>
      </c>
      <c r="L79" s="553" t="s">
        <v>181</v>
      </c>
    </row>
    <row r="80" spans="1:12" outlineLevel="1">
      <c r="A80" t="str" cm="1">
        <f t="array" aca="1" ref="A80:A84" ca="1">IFERROR(_xlfn._xlws.FILTER(Portfolio!C7:C39,(Portfolio!$AH$7:$AH$39=Sector_Name)*(Portfolio!$AJ$7:$AJ$39=AssetClass_Stock)),"NO STOCK BOUGHT")</f>
        <v>Graphic Packaging Holding Company</v>
      </c>
      <c r="B80" cm="1">
        <f t="array" ref="B80:B84">IFERROR(_xlfn._xlws.FILTER(Portfolio!D7:D39,(Portfolio!$AH$7:$AH$39=Sector_Name)*(Portfolio!$AJ$7:$AJ$39=AssetClass_Stock)),"NA")</f>
        <v>2539</v>
      </c>
      <c r="C80" s="572" cm="1">
        <f t="array" aca="1" ref="C80:C84" ca="1">IFERROR(_xlfn._xlws.FILTER(Portfolio!G7:G39,(Portfolio!$AH$7:$AH$39=Sector_Name)*(Portfolio!$AJ$7:$AJ$39=AssetClass_Stock)),"NA")</f>
        <v>28.32</v>
      </c>
      <c r="D80" s="572" cm="1">
        <f t="array" aca="1" ref="D80:D84" ca="1">IFERROR(_xlfn._xlws.FILTER(Portfolio!H7:H39,(Portfolio!$AH$7:$AH$39=Sector_Name)*(Portfolio!$AJ$7:$AJ$39=AssetClass_Stock)),"NA")</f>
        <v>71904.479999999996</v>
      </c>
      <c r="E80" s="333">
        <f t="shared" ref="E80:E90" ca="1" si="6">IFERROR(IF(D80/$G$51=0%,"",D80/$G$51),"")</f>
        <v>0.30454956890433105</v>
      </c>
      <c r="F80" s="321">
        <f ca="1">IFERROR(IF(D80/$D$20=0%,"",D80/$D$20),"")</f>
        <v>4.9090152455405565E-2</v>
      </c>
      <c r="G80" s="318" cm="1">
        <f t="array" aca="1" ref="G80:G84" ca="1">IFERROR(_xlfn._xlws.FILTER(Portfolio!O7:O39,(Portfolio!$AH$7:$AH$39=Sector_Name)*(Portfolio!$AJ$7:$AJ$39=AssetClass_Stock)),"NA")</f>
        <v>0.69757640800076737</v>
      </c>
      <c r="H80" s="333">
        <f ca="1">IFERROR((G80*E80)/$J$51,"")</f>
        <v>0.2685516495308658</v>
      </c>
      <c r="I80" s="321" cm="1">
        <f t="array" aca="1" ref="I80:I84" ca="1">IFERROR(_xlfn._xlws.FILTER(Portfolio!T7:T39,(Portfolio!$AH$7:$AH$39=Sector_Name)*(Portfolio!$AJ$7:$AJ$39=AssetClass_Stock)),"NA")</f>
        <v>2.8088689950298784E-2</v>
      </c>
      <c r="J80" s="334" cm="1">
        <f t="array" aca="1" ref="J80:J84" ca="1">IFERROR(_xlfn._xlws.FILTER(Portfolio!AY7:AY39,(Portfolio!$AH$7:$AH$39=Sector_Name)*(Portfolio!$AJ$7:$AJ$39=AssetClass_Stock)),"NA")</f>
        <v>71168.17</v>
      </c>
      <c r="K80" s="334" cm="1">
        <f t="array" aca="1" ref="K80:K84" ca="1">IFERROR(_xlfn._xlws.FILTER(Portfolio!AX7:AX39,(Portfolio!$AH$7:$AH$39=Sector_Name)*(Portfolio!$AJ$7:$AJ$39=AssetClass_Stock)),"NA")</f>
        <v>28.029999999999998</v>
      </c>
      <c r="L80" s="321">
        <f ca="1">IFERROR(D80/J80-1,"")</f>
        <v>1.0346057795219465E-2</v>
      </c>
    </row>
    <row r="81" spans="1:12" outlineLevel="1">
      <c r="A81" s="304" t="str">
        <f ca="1"/>
        <v>Honeywell International Incorporation</v>
      </c>
      <c r="B81" s="315">
        <v>151</v>
      </c>
      <c r="C81" s="316">
        <f ca="1"/>
        <v>229.84</v>
      </c>
      <c r="D81" s="316">
        <f ca="1"/>
        <v>34705.840000000004</v>
      </c>
      <c r="E81" s="333">
        <f t="shared" ca="1" si="6"/>
        <v>0.14699568942662114</v>
      </c>
      <c r="F81" s="321">
        <f t="shared" ref="F81:F83" ca="1" si="7">IFERROR(IF(D81/$D$20=0%,"",D81/$D$20),"")</f>
        <v>2.3694142238326641E-2</v>
      </c>
      <c r="G81" s="306">
        <f ca="1"/>
        <v>0.91147219794102585</v>
      </c>
      <c r="H81" s="333">
        <f ca="1">IFERROR((G81*E81)/$J$51,"")</f>
        <v>0.16936593986808576</v>
      </c>
      <c r="I81" s="311">
        <f ca="1"/>
        <v>1.7714534173988886E-2</v>
      </c>
      <c r="J81" s="310">
        <f ca="1"/>
        <v>29950.28</v>
      </c>
      <c r="K81" s="310">
        <f ca="1"/>
        <v>198.34622516556291</v>
      </c>
      <c r="L81" s="321">
        <f t="shared" ref="L81:L89" ca="1" si="8">IFERROR(D81/J81-1,"")</f>
        <v>0.158781821071456</v>
      </c>
    </row>
    <row r="82" spans="1:12" outlineLevel="1">
      <c r="A82" s="304" t="str">
        <f ca="1"/>
        <v>Lockheed Martin Corporation</v>
      </c>
      <c r="B82" s="315">
        <v>98</v>
      </c>
      <c r="C82" s="316">
        <f ca="1"/>
        <v>532.04840000000002</v>
      </c>
      <c r="D82" s="316">
        <f ca="1"/>
        <v>52140.743200000004</v>
      </c>
      <c r="E82" s="333">
        <f t="shared" ca="1" si="6"/>
        <v>0.22084077186722487</v>
      </c>
      <c r="F82" s="321">
        <f t="shared" ca="1" si="7"/>
        <v>3.5597184387205799E-2</v>
      </c>
      <c r="G82" s="306">
        <f ca="1"/>
        <v>0.18994342208556295</v>
      </c>
      <c r="H82" s="333">
        <f ca="1">IFERROR((G82*E82)/$J$51,"")</f>
        <v>5.30251084432131E-2</v>
      </c>
      <c r="I82" s="311">
        <f ca="1"/>
        <v>5.5460684499396432E-3</v>
      </c>
      <c r="J82" s="310">
        <f ca="1"/>
        <v>20243.57</v>
      </c>
      <c r="K82" s="310">
        <f ca="1"/>
        <v>206.56704081632654</v>
      </c>
      <c r="L82" s="321">
        <f t="shared" ca="1" si="8"/>
        <v>1.5756693705705072</v>
      </c>
    </row>
    <row r="83" spans="1:12" outlineLevel="1">
      <c r="A83" s="304" t="str">
        <f ca="1"/>
        <v>Textron Inc.</v>
      </c>
      <c r="B83" s="315">
        <v>320</v>
      </c>
      <c r="C83" s="316">
        <f ca="1"/>
        <v>83.605000000000004</v>
      </c>
      <c r="D83" s="316">
        <f ca="1"/>
        <v>26753.600000000002</v>
      </c>
      <c r="E83" s="333">
        <f t="shared" ca="1" si="6"/>
        <v>0.11331418218501702</v>
      </c>
      <c r="F83" s="321">
        <f t="shared" ca="1" si="7"/>
        <v>1.8265041381718337E-2</v>
      </c>
      <c r="G83" s="306">
        <f ca="1"/>
        <v>0.90348907640862031</v>
      </c>
      <c r="H83" s="333">
        <f ca="1">IFERROR((G83*E83)/$J$51,"")</f>
        <v>0.12941518148267406</v>
      </c>
      <c r="I83" s="311">
        <f ca="1"/>
        <v>1.3535954494707665E-2</v>
      </c>
      <c r="J83" s="310">
        <f ca="1"/>
        <v>30733.200000000001</v>
      </c>
      <c r="K83" s="310">
        <f ca="1"/>
        <v>96.041250000000005</v>
      </c>
      <c r="L83" s="321">
        <f t="shared" ca="1" si="8"/>
        <v>-0.12948863118712006</v>
      </c>
    </row>
    <row r="84" spans="1:12" outlineLevel="1">
      <c r="A84" s="304" t="str">
        <f ca="1"/>
        <v>Comfort Systems Usa, Inc.</v>
      </c>
      <c r="B84" s="315">
        <v>110</v>
      </c>
      <c r="C84" s="316">
        <f ca="1"/>
        <v>455.065</v>
      </c>
      <c r="D84" s="316">
        <f ca="1"/>
        <v>50057.15</v>
      </c>
      <c r="E84" s="333">
        <f t="shared" ca="1" si="6"/>
        <v>0.2120157666543091</v>
      </c>
      <c r="F84" s="321">
        <f t="shared" ref="F84:F89" ca="1" si="9">IFERROR(IF(D84/$D$20=0%,"",D84/$D$20),"")</f>
        <v>3.4174687376685081E-2</v>
      </c>
      <c r="G84" s="306">
        <f ca="1"/>
        <v>1.4050522516206996</v>
      </c>
      <c r="H84" s="333">
        <f t="shared" ref="H84:H89" ca="1" si="10">IFERROR((G84*E84)/$J$51,"")</f>
        <v>0.37656390132424161</v>
      </c>
      <c r="I84" s="311">
        <f ca="1"/>
        <v>3.9386042458681117E-2</v>
      </c>
      <c r="J84" s="310">
        <f ca="1"/>
        <v>34511.39</v>
      </c>
      <c r="K84" s="534">
        <f ca="1"/>
        <v>313.73990909090907</v>
      </c>
      <c r="L84" s="321">
        <f t="shared" ca="1" si="8"/>
        <v>0.45045302434935253</v>
      </c>
    </row>
    <row r="85" spans="1:12" outlineLevel="1">
      <c r="B85" s="315"/>
      <c r="C85" s="316"/>
      <c r="D85" s="316"/>
      <c r="E85" s="333" t="str">
        <f t="shared" ca="1" si="6"/>
        <v/>
      </c>
      <c r="F85" s="321" t="str">
        <f t="shared" ca="1" si="9"/>
        <v/>
      </c>
      <c r="G85" s="306"/>
      <c r="H85" s="333" t="str">
        <f t="shared" ca="1" si="10"/>
        <v/>
      </c>
      <c r="I85" s="311"/>
      <c r="J85" s="310"/>
      <c r="K85" s="534"/>
      <c r="L85" s="321" t="str">
        <f t="shared" si="8"/>
        <v/>
      </c>
    </row>
    <row r="86" spans="1:12" outlineLevel="1">
      <c r="B86" s="315"/>
      <c r="C86" s="316"/>
      <c r="D86" s="316"/>
      <c r="E86" s="333" t="str">
        <f t="shared" ca="1" si="6"/>
        <v/>
      </c>
      <c r="F86" s="321" t="str">
        <f t="shared" ca="1" si="9"/>
        <v/>
      </c>
      <c r="G86" s="306"/>
      <c r="H86" s="333" t="str">
        <f t="shared" ca="1" si="10"/>
        <v/>
      </c>
      <c r="I86" s="311"/>
      <c r="J86" s="310"/>
      <c r="K86" s="534"/>
      <c r="L86" s="321" t="str">
        <f t="shared" si="8"/>
        <v/>
      </c>
    </row>
    <row r="87" spans="1:12" outlineLevel="1">
      <c r="B87" s="315"/>
      <c r="C87" s="316"/>
      <c r="D87" s="316"/>
      <c r="E87" s="333" t="str">
        <f t="shared" ca="1" si="6"/>
        <v/>
      </c>
      <c r="F87" s="321" t="str">
        <f t="shared" ca="1" si="9"/>
        <v/>
      </c>
      <c r="G87" s="306"/>
      <c r="H87" s="333" t="str">
        <f t="shared" ca="1" si="10"/>
        <v/>
      </c>
      <c r="I87" s="306"/>
      <c r="L87" s="321" t="str">
        <f t="shared" si="8"/>
        <v/>
      </c>
    </row>
    <row r="88" spans="1:12" outlineLevel="1">
      <c r="C88" s="534"/>
      <c r="D88" s="534"/>
      <c r="E88" s="333" t="str">
        <f t="shared" ca="1" si="6"/>
        <v/>
      </c>
      <c r="F88" s="321" t="str">
        <f t="shared" ca="1" si="9"/>
        <v/>
      </c>
      <c r="G88" s="306"/>
      <c r="H88" s="333" t="str">
        <f t="shared" ca="1" si="10"/>
        <v/>
      </c>
      <c r="I88" s="311"/>
      <c r="J88" s="536"/>
      <c r="K88" s="536"/>
      <c r="L88" s="321" t="str">
        <f t="shared" si="8"/>
        <v/>
      </c>
    </row>
    <row r="89" spans="1:12" outlineLevel="1">
      <c r="B89" s="315"/>
      <c r="C89" s="316"/>
      <c r="D89" s="316"/>
      <c r="E89" s="333" t="str">
        <f t="shared" ca="1" si="6"/>
        <v/>
      </c>
      <c r="F89" s="321" t="str">
        <f t="shared" ca="1" si="9"/>
        <v/>
      </c>
      <c r="G89" s="306"/>
      <c r="H89" s="333" t="str">
        <f t="shared" ca="1" si="10"/>
        <v/>
      </c>
      <c r="I89" s="311"/>
      <c r="J89" s="310"/>
      <c r="K89" s="310"/>
      <c r="L89" s="321" t="str">
        <f t="shared" si="8"/>
        <v/>
      </c>
    </row>
    <row r="90" spans="1:12" outlineLevel="1">
      <c r="B90" s="315"/>
      <c r="C90" s="316"/>
      <c r="D90" s="316"/>
      <c r="E90" s="333" t="str">
        <f t="shared" ca="1" si="6"/>
        <v/>
      </c>
      <c r="F90" s="311"/>
      <c r="G90" s="306"/>
      <c r="H90" s="535"/>
      <c r="I90" s="311"/>
      <c r="J90" s="310"/>
      <c r="K90" s="310"/>
      <c r="L90" s="311"/>
    </row>
    <row r="91" spans="1:12" ht="15.95" outlineLevel="1" thickBot="1">
      <c r="A91" s="314" t="s">
        <v>182</v>
      </c>
      <c r="B91" s="314"/>
      <c r="C91" s="314"/>
      <c r="D91" s="573">
        <f ca="1">SUM(D80:D90)</f>
        <v>235561.8132</v>
      </c>
      <c r="E91" s="574">
        <f ca="1">SUM(E80:E90)</f>
        <v>0.99771597903750309</v>
      </c>
      <c r="F91" s="575">
        <f ca="1">SUM(F80:F90)</f>
        <v>0.16082120783934142</v>
      </c>
      <c r="G91" s="335">
        <f ca="1">SUMPRODUCT(E80:E90,G80:G90)</f>
        <v>0.78864768653154704</v>
      </c>
      <c r="H91" s="336">
        <f ca="1">SUM(H80:H90)</f>
        <v>0.99692178064908044</v>
      </c>
      <c r="I91" s="575">
        <f ca="1">SUM(I80:I90)</f>
        <v>0.10427128952761609</v>
      </c>
      <c r="J91" s="573">
        <f ca="1">SUM(J80:J90)</f>
        <v>186606.61</v>
      </c>
      <c r="K91" s="537"/>
      <c r="L91" s="337">
        <f ca="1">IFERROR(D91/J91-1,"")</f>
        <v>0.26234442177584172</v>
      </c>
    </row>
  </sheetData>
  <sheetProtection algorithmName="SHA-512" hashValue="y+qUWDYt/n7aYvdxGmKkTJ01fggzxX/jRicJFO8jxiDfV6I+aXlfNJN+T6jKoKvD0O7sF/ktwYpShEzv07Bl9w==" saltValue="y+rxS+Wqxz2EC0vWAgiMLg==" spinCount="100000" sheet="1" objects="1" scenarios="1"/>
  <protectedRanges>
    <protectedRange sqref="B24" name="Range1"/>
  </protectedRanges>
  <conditionalFormatting sqref="D27:D37">
    <cfRule type="containsText" dxfId="45" priority="8" operator="containsText" text="Yes">
      <formula>NOT(ISERROR(SEARCH("Yes",D27)))</formula>
    </cfRule>
  </conditionalFormatting>
  <conditionalFormatting sqref="E27:E37">
    <cfRule type="containsText" dxfId="44" priority="7" operator="containsText" text="TARGET REACHED">
      <formula>NOT(ISERROR(SEARCH("TARGET REACHED",E27)))</formula>
    </cfRule>
  </conditionalFormatting>
  <conditionalFormatting sqref="E53 G53:H53 K53">
    <cfRule type="containsText" dxfId="43" priority="5" operator="containsText" text="FALSE">
      <formula>NOT(ISERROR(SEARCH("FALSE",E53)))</formula>
    </cfRule>
    <cfRule type="containsText" dxfId="42" priority="6" operator="containsText" text="TRUE">
      <formula>NOT(ISERROR(SEARCH("TRUE",E53)))</formula>
    </cfRule>
  </conditionalFormatting>
  <conditionalFormatting sqref="F7:F18">
    <cfRule type="colorScale" priority="16">
      <colorScale>
        <cfvo type="min"/>
        <cfvo type="max"/>
        <color theme="7" tint="0.79998168889431442"/>
        <color rgb="FFC00000"/>
      </colorScale>
    </cfRule>
  </conditionalFormatting>
  <conditionalFormatting sqref="F22">
    <cfRule type="containsText" dxfId="41" priority="14" operator="containsText" text="FALSE">
      <formula>NOT(ISERROR(SEARCH("FALSE",F22)))</formula>
    </cfRule>
    <cfRule type="containsText" dxfId="40" priority="15" operator="containsText" text="TRUE">
      <formula>NOT(ISERROR(SEARCH("TRUE",F22)))</formula>
    </cfRule>
  </conditionalFormatting>
  <conditionalFormatting sqref="G86:G87">
    <cfRule type="colorScale" priority="2">
      <colorScale>
        <cfvo type="min"/>
        <cfvo type="max"/>
        <color theme="7" tint="0.79998168889431442"/>
        <color rgb="FFC00000"/>
      </colorScale>
    </cfRule>
  </conditionalFormatting>
  <conditionalFormatting sqref="G59:L68">
    <cfRule type="cellIs" dxfId="39" priority="3" operator="lessThan">
      <formula>0</formula>
    </cfRule>
  </conditionalFormatting>
  <conditionalFormatting sqref="I86:I87">
    <cfRule type="colorScale" priority="1">
      <colorScale>
        <cfvo type="min"/>
        <cfvo type="max"/>
        <color theme="7" tint="0.79998168889431442"/>
        <color rgb="FFC00000"/>
      </colorScale>
    </cfRule>
  </conditionalFormatting>
  <conditionalFormatting sqref="J40:J49">
    <cfRule type="colorScale" priority="11">
      <colorScale>
        <cfvo type="min"/>
        <cfvo type="max"/>
        <color theme="7" tint="0.79998168889431442"/>
        <color rgb="FFC00000"/>
      </colorScale>
    </cfRule>
  </conditionalFormatting>
  <conditionalFormatting sqref="L40">
    <cfRule type="colorScale" priority="10">
      <colorScale>
        <cfvo type="min"/>
        <cfvo type="max"/>
        <color theme="7" tint="0.79998168889431442"/>
        <color rgb="FFC00000"/>
      </colorScale>
    </cfRule>
  </conditionalFormatting>
  <conditionalFormatting sqref="L41:L49">
    <cfRule type="colorScale" priority="9">
      <colorScale>
        <cfvo type="min"/>
        <cfvo type="max"/>
        <color theme="7" tint="0.79998168889431442"/>
        <color rgb="FFC00000"/>
      </colorScale>
    </cfRule>
  </conditionalFormatting>
  <pageMargins left="0.7" right="0.7" top="0.75" bottom="0.75" header="0.3" footer="0.3"/>
  <drawing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6750BEAC-9F14-47B7-A3A0-B2D572268A2A}">
          <x14:formula1>
            <xm:f>Mapping!$A$2:$A$12</xm:f>
          </x14:formula1>
          <xm:sqref>B24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80127-2219-4B61-96F1-0BD125A01828}">
  <sheetPr codeName="Sheet3">
    <tabColor theme="5" tint="0.39997558519241921"/>
  </sheetPr>
  <dimension ref="A1:DK885"/>
  <sheetViews>
    <sheetView showGridLines="0" zoomScale="102" zoomScaleNormal="90" workbookViewId="0">
      <pane xSplit="2" ySplit="6" topLeftCell="P24" activePane="bottomRight" state="frozen"/>
      <selection pane="bottomRight" activeCell="P24" sqref="P24"/>
      <selection pane="bottomLeft" activeCell="G9" sqref="G9"/>
      <selection pane="topRight" activeCell="G9" sqref="G9"/>
    </sheetView>
  </sheetViews>
  <sheetFormatPr defaultColWidth="8.85546875" defaultRowHeight="15" customHeight="1" outlineLevelRow="1"/>
  <cols>
    <col min="1" max="1" width="28" style="304" customWidth="1"/>
    <col min="2" max="2" width="8" style="304" hidden="1" customWidth="1"/>
    <col min="3" max="3" width="13.7109375" style="304" customWidth="1"/>
    <col min="4" max="75" width="8.85546875" style="304" customWidth="1"/>
    <col min="76" max="76" width="9.140625" style="304" customWidth="1"/>
    <col min="77" max="109" width="8.85546875" style="304" customWidth="1"/>
    <col min="110" max="110" width="1.28515625" style="304" customWidth="1"/>
    <col min="111" max="111" width="8.85546875" style="304" customWidth="1"/>
    <col min="112" max="112" width="1.28515625" style="304" customWidth="1"/>
    <col min="113" max="115" width="8.85546875" style="304" customWidth="1"/>
    <col min="116" max="16384" width="8.85546875" style="304"/>
  </cols>
  <sheetData>
    <row r="1" spans="1:115">
      <c r="A1" s="349" t="s">
        <v>183</v>
      </c>
      <c r="B1" s="350"/>
      <c r="C1" s="350" t="s">
        <v>184</v>
      </c>
      <c r="D1" s="350" t="s">
        <v>185</v>
      </c>
      <c r="E1" s="351"/>
      <c r="F1" s="351"/>
      <c r="G1" s="351"/>
      <c r="H1" s="351"/>
      <c r="I1" s="351"/>
      <c r="J1" s="351"/>
      <c r="K1" s="351"/>
      <c r="L1" s="351"/>
      <c r="M1" s="351"/>
      <c r="N1" s="351"/>
      <c r="O1" s="351"/>
      <c r="P1" s="351"/>
      <c r="Q1" s="351"/>
      <c r="R1" s="351"/>
      <c r="S1" s="351"/>
      <c r="T1" s="351"/>
      <c r="U1" s="351"/>
      <c r="V1" s="351"/>
      <c r="W1" s="351"/>
      <c r="X1" s="351"/>
      <c r="Y1" s="351"/>
      <c r="Z1" s="351"/>
      <c r="AA1" s="351"/>
      <c r="AB1" s="351"/>
      <c r="AC1" s="351"/>
      <c r="AD1" s="351"/>
      <c r="AE1" s="351"/>
      <c r="AF1" s="351"/>
      <c r="AG1" s="351"/>
      <c r="AH1" s="351"/>
      <c r="AI1" s="351"/>
      <c r="AJ1" s="351"/>
      <c r="AK1" s="351"/>
      <c r="AL1" s="351"/>
      <c r="AM1" s="351"/>
      <c r="AN1" s="351"/>
      <c r="AO1" s="351"/>
      <c r="AP1" s="351"/>
      <c r="AQ1" s="351"/>
      <c r="AR1" s="351"/>
      <c r="AS1" s="351"/>
      <c r="AT1" s="351"/>
      <c r="AU1" s="351"/>
      <c r="AV1" s="351"/>
      <c r="AW1" s="351"/>
      <c r="AX1" s="351"/>
      <c r="AY1" s="351"/>
      <c r="AZ1" s="351"/>
      <c r="BA1" s="351"/>
      <c r="BB1" s="351"/>
      <c r="BC1" s="351"/>
      <c r="BD1" s="351"/>
      <c r="BE1" s="351"/>
      <c r="BF1" s="351"/>
      <c r="BG1" s="351"/>
      <c r="BH1" s="351"/>
      <c r="BI1" s="351"/>
      <c r="BJ1" s="351"/>
      <c r="BK1" s="351"/>
      <c r="BL1" s="351"/>
      <c r="BM1" s="351"/>
      <c r="BN1" s="351"/>
      <c r="BO1" s="351"/>
      <c r="BP1" s="351"/>
      <c r="BQ1" s="351"/>
      <c r="BR1" s="351"/>
      <c r="BS1" s="351"/>
      <c r="BT1" s="351"/>
      <c r="BU1" s="351"/>
      <c r="BV1" s="351"/>
      <c r="BW1" s="351"/>
      <c r="BX1" s="351"/>
      <c r="BY1" s="351"/>
      <c r="BZ1" s="351"/>
      <c r="CA1" s="351"/>
      <c r="CB1" s="351"/>
      <c r="CC1" s="351"/>
      <c r="CD1" s="351"/>
      <c r="CE1" s="351"/>
      <c r="CF1" s="351"/>
      <c r="CG1" s="351"/>
      <c r="CH1" s="351"/>
      <c r="CI1" s="351"/>
      <c r="CJ1" s="351"/>
      <c r="CK1" s="351"/>
      <c r="CL1" s="351"/>
      <c r="CM1" s="351"/>
      <c r="CN1" s="351"/>
      <c r="CO1" s="351"/>
      <c r="CP1" s="351"/>
      <c r="CQ1" s="351"/>
      <c r="CR1" s="351"/>
      <c r="CS1" s="351"/>
      <c r="CT1" s="351"/>
      <c r="CU1" s="351"/>
      <c r="CV1" s="351"/>
      <c r="CW1" s="351"/>
      <c r="CX1" s="351"/>
      <c r="CY1" s="351"/>
      <c r="CZ1" s="798"/>
      <c r="DA1" s="798"/>
      <c r="DB1" s="798"/>
      <c r="DC1" s="798"/>
      <c r="DD1" s="798"/>
      <c r="DE1" s="798"/>
      <c r="DG1" s="352"/>
      <c r="DI1" s="351"/>
      <c r="DJ1" s="351"/>
      <c r="DK1" s="351"/>
    </row>
    <row r="2" spans="1:115">
      <c r="A2" s="353" t="s">
        <v>186</v>
      </c>
      <c r="B2" s="354"/>
      <c r="C2" s="388">
        <f ca="1">IF(ISNUMBER($D2),$D2,MIN(DateRange))</f>
        <v>44500</v>
      </c>
      <c r="D2" s="387">
        <f ca="1">EOMONTH($C$3,-35)</f>
        <v>44500</v>
      </c>
      <c r="E2" s="355"/>
      <c r="F2" s="797" t="s">
        <v>187</v>
      </c>
      <c r="G2" s="356">
        <v>-0.02</v>
      </c>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J2" s="355"/>
      <c r="AK2" s="355"/>
      <c r="AL2" s="355"/>
      <c r="AM2" s="355"/>
      <c r="AN2" s="355"/>
      <c r="AO2" s="355"/>
      <c r="AP2" s="355"/>
      <c r="AQ2" s="355"/>
      <c r="AR2" s="355"/>
      <c r="AS2" s="355"/>
      <c r="AT2" s="355"/>
      <c r="AU2" s="355"/>
      <c r="AV2" s="355"/>
      <c r="AW2" s="355"/>
      <c r="AX2" s="355"/>
      <c r="AY2" s="355"/>
      <c r="AZ2" s="355"/>
      <c r="BA2" s="355"/>
      <c r="BB2" s="355"/>
      <c r="BC2" s="355"/>
      <c r="BD2" s="355"/>
      <c r="BE2" s="355"/>
      <c r="BF2" s="355"/>
      <c r="BG2" s="355"/>
      <c r="BH2" s="355"/>
      <c r="BI2" s="355"/>
      <c r="BJ2" s="355"/>
      <c r="BK2" s="355"/>
      <c r="BL2" s="355"/>
      <c r="BM2" s="355"/>
      <c r="BN2" s="355"/>
      <c r="BO2" s="355"/>
      <c r="BP2" s="355"/>
      <c r="BQ2" s="355"/>
      <c r="BR2" s="355"/>
      <c r="BS2" s="355"/>
      <c r="BT2" s="355"/>
      <c r="BU2" s="355"/>
      <c r="BV2" s="355"/>
      <c r="BW2" s="355"/>
      <c r="BX2" s="355"/>
      <c r="BY2" s="355"/>
      <c r="BZ2" s="355"/>
      <c r="CA2" s="355"/>
      <c r="CB2" s="355"/>
      <c r="CC2" s="355"/>
      <c r="CD2" s="355"/>
      <c r="CE2" s="355"/>
      <c r="CF2" s="355"/>
      <c r="CG2" s="355"/>
      <c r="CH2" s="355"/>
      <c r="CI2" s="355"/>
      <c r="CJ2" s="355"/>
      <c r="CK2" s="355"/>
      <c r="CL2" s="355"/>
      <c r="CM2" s="355"/>
      <c r="CN2" s="355"/>
      <c r="CO2" s="355"/>
      <c r="CP2" s="355"/>
      <c r="CQ2" s="355"/>
      <c r="CR2" s="355"/>
      <c r="CS2" s="355"/>
      <c r="CT2" s="355"/>
      <c r="CU2" s="355"/>
      <c r="CV2" s="355"/>
      <c r="CW2" s="355"/>
      <c r="CX2" s="355"/>
      <c r="CY2" s="355"/>
      <c r="CZ2" s="799"/>
      <c r="DA2" s="799"/>
      <c r="DB2" s="799"/>
      <c r="DC2" s="799"/>
      <c r="DD2" s="799"/>
      <c r="DE2" s="799"/>
      <c r="DG2" s="352"/>
      <c r="DI2" s="355"/>
      <c r="DJ2" s="355"/>
      <c r="DK2" s="355"/>
    </row>
    <row r="3" spans="1:115">
      <c r="A3" s="353" t="s">
        <v>188</v>
      </c>
      <c r="B3" s="354"/>
      <c r="C3" s="388">
        <f ca="1">IF(ISNUMBER($D3),$D3,MAX(DateRange))</f>
        <v>45565</v>
      </c>
      <c r="D3" s="137"/>
      <c r="E3" s="355"/>
      <c r="F3" s="355"/>
      <c r="G3" s="355"/>
      <c r="H3" s="355"/>
      <c r="I3" s="355"/>
      <c r="J3" s="355"/>
      <c r="K3" s="355"/>
      <c r="L3" s="355"/>
      <c r="M3" s="355"/>
      <c r="N3" s="355"/>
      <c r="O3" s="355"/>
      <c r="P3" s="355"/>
      <c r="Q3" s="355"/>
      <c r="R3" s="355"/>
      <c r="S3" s="355"/>
      <c r="T3" s="355"/>
      <c r="U3" s="355"/>
      <c r="V3" s="355"/>
      <c r="W3" s="355"/>
      <c r="X3" s="355"/>
      <c r="Y3" s="355"/>
      <c r="Z3" s="355"/>
      <c r="AA3" s="355"/>
      <c r="AB3" s="355"/>
      <c r="AC3" s="355"/>
      <c r="AD3" s="355"/>
      <c r="AE3" s="355"/>
      <c r="AF3" s="355"/>
      <c r="AG3" s="355"/>
      <c r="AH3" s="355"/>
      <c r="AI3" s="355"/>
      <c r="AJ3" s="355"/>
      <c r="AK3" s="355"/>
      <c r="AL3" s="355"/>
      <c r="AM3" s="355"/>
      <c r="AN3" s="355"/>
      <c r="AO3" s="355"/>
      <c r="AP3" s="355"/>
      <c r="AQ3" s="355"/>
      <c r="AR3" s="355"/>
      <c r="AS3" s="355"/>
      <c r="AT3" s="355"/>
      <c r="AU3" s="355"/>
      <c r="AV3" s="355"/>
      <c r="AW3" s="355"/>
      <c r="AX3" s="355"/>
      <c r="AY3" s="355"/>
      <c r="AZ3" s="355"/>
      <c r="BA3" s="355"/>
      <c r="BB3" s="355"/>
      <c r="BC3" s="355"/>
      <c r="BD3" s="355"/>
      <c r="BE3" s="355"/>
      <c r="BF3" s="355"/>
      <c r="BG3" s="355"/>
      <c r="BH3" s="355"/>
      <c r="BI3" s="355"/>
      <c r="BJ3" s="355"/>
      <c r="BK3" s="355"/>
      <c r="BL3" s="355"/>
      <c r="BM3" s="355"/>
      <c r="BN3" s="355"/>
      <c r="BO3" s="355"/>
      <c r="BP3" s="355"/>
      <c r="BQ3" s="355"/>
      <c r="BR3" s="355"/>
      <c r="BS3" s="355"/>
      <c r="BT3" s="355"/>
      <c r="BU3" s="355"/>
      <c r="BV3" s="355"/>
      <c r="BW3" s="355"/>
      <c r="BX3" s="355"/>
      <c r="BY3" s="355"/>
      <c r="BZ3" s="355"/>
      <c r="CA3" s="355"/>
      <c r="CB3" s="355"/>
      <c r="CC3" s="355"/>
      <c r="CD3" s="355"/>
      <c r="CE3" s="355"/>
      <c r="CF3" s="355"/>
      <c r="CG3" s="355"/>
      <c r="CH3" s="355"/>
      <c r="CI3" s="355"/>
      <c r="CJ3" s="355"/>
      <c r="CK3" s="355"/>
      <c r="CL3" s="355"/>
      <c r="CM3" s="355"/>
      <c r="CN3" s="355"/>
      <c r="CO3" s="355"/>
      <c r="CP3" s="355"/>
      <c r="CQ3" s="355"/>
      <c r="CR3" s="355"/>
      <c r="CS3" s="355"/>
      <c r="CT3" s="355"/>
      <c r="CU3" s="355"/>
      <c r="CV3" s="355"/>
      <c r="CW3" s="355"/>
      <c r="CX3" s="355"/>
      <c r="CY3" s="355"/>
      <c r="CZ3" s="799"/>
      <c r="DA3" s="799"/>
      <c r="DB3" s="799"/>
      <c r="DC3" s="799"/>
      <c r="DD3" s="799"/>
      <c r="DE3" s="799"/>
      <c r="DG3" s="352"/>
      <c r="DI3" s="355"/>
      <c r="DJ3" s="355"/>
      <c r="DK3" s="355"/>
    </row>
    <row r="4" spans="1:115" ht="6" customHeight="1">
      <c r="A4" s="357"/>
      <c r="B4" s="357"/>
      <c r="C4" s="357"/>
      <c r="D4" s="357"/>
      <c r="E4" s="357"/>
      <c r="F4" s="357"/>
      <c r="G4" s="357"/>
      <c r="H4" s="357"/>
      <c r="I4" s="357"/>
      <c r="J4" s="357"/>
      <c r="K4" s="357"/>
      <c r="L4" s="357"/>
      <c r="M4" s="357"/>
      <c r="N4" s="357"/>
      <c r="O4" s="357"/>
      <c r="P4" s="357"/>
      <c r="Q4" s="357"/>
      <c r="R4" s="357"/>
      <c r="S4" s="357"/>
      <c r="T4" s="357"/>
      <c r="U4" s="357"/>
      <c r="V4" s="357"/>
      <c r="W4" s="357"/>
      <c r="X4" s="357"/>
      <c r="Y4" s="357"/>
      <c r="Z4" s="357"/>
      <c r="AA4" s="357"/>
      <c r="AB4" s="357"/>
      <c r="AC4" s="357"/>
      <c r="AD4" s="357"/>
      <c r="AE4" s="357"/>
      <c r="AF4" s="357"/>
      <c r="AG4" s="357"/>
      <c r="AH4" s="357"/>
      <c r="AI4" s="357"/>
      <c r="AJ4" s="357"/>
      <c r="AK4" s="357"/>
      <c r="AL4" s="357"/>
      <c r="AM4" s="357"/>
      <c r="AN4" s="357"/>
      <c r="AO4" s="357"/>
      <c r="AP4" s="357"/>
      <c r="AQ4" s="357"/>
      <c r="AR4" s="357"/>
      <c r="AS4" s="357"/>
      <c r="AT4" s="357"/>
      <c r="AU4" s="357"/>
      <c r="AV4" s="357"/>
      <c r="AW4" s="357"/>
      <c r="AX4" s="357"/>
      <c r="AY4" s="357"/>
      <c r="AZ4" s="357"/>
      <c r="BA4" s="357"/>
      <c r="BB4" s="357"/>
      <c r="BC4" s="357"/>
      <c r="BD4" s="357"/>
      <c r="BE4" s="357"/>
      <c r="BF4" s="357"/>
      <c r="BG4" s="357"/>
      <c r="BH4" s="357"/>
      <c r="BI4" s="357"/>
      <c r="BJ4" s="357"/>
      <c r="BK4" s="357"/>
      <c r="BL4" s="357"/>
      <c r="BM4" s="357"/>
      <c r="BN4" s="357"/>
      <c r="BO4" s="357"/>
      <c r="BP4" s="357"/>
      <c r="BQ4" s="357"/>
      <c r="BR4" s="357"/>
      <c r="BS4" s="357"/>
      <c r="BT4" s="357"/>
      <c r="BU4" s="357"/>
      <c r="BV4" s="357"/>
      <c r="BW4" s="357"/>
      <c r="BX4" s="357"/>
      <c r="BY4" s="357"/>
      <c r="BZ4" s="357"/>
      <c r="CA4" s="357"/>
      <c r="CB4" s="357"/>
      <c r="CC4" s="357"/>
      <c r="CD4" s="357"/>
      <c r="CE4" s="357"/>
      <c r="CF4" s="357"/>
      <c r="CG4" s="357"/>
      <c r="CH4" s="357"/>
      <c r="CI4" s="357"/>
      <c r="CJ4" s="357"/>
      <c r="CK4" s="357"/>
      <c r="CL4" s="357"/>
      <c r="CM4" s="357"/>
      <c r="CN4" s="357"/>
      <c r="CO4" s="357"/>
      <c r="CP4" s="357"/>
      <c r="CQ4" s="357"/>
      <c r="CR4" s="357"/>
      <c r="CS4" s="357"/>
      <c r="CT4" s="357"/>
      <c r="CU4" s="357"/>
      <c r="CV4" s="357"/>
      <c r="CW4" s="357"/>
      <c r="CX4" s="357"/>
      <c r="CY4" s="357"/>
      <c r="CZ4" s="358"/>
      <c r="DA4" s="358"/>
      <c r="DB4" s="358"/>
      <c r="DC4" s="358"/>
      <c r="DD4" s="358"/>
      <c r="DE4" s="358"/>
      <c r="DI4" s="357"/>
      <c r="DJ4" s="357"/>
      <c r="DK4" s="357"/>
    </row>
    <row r="5" spans="1:115" ht="6" customHeight="1">
      <c r="A5" s="358"/>
      <c r="B5" s="358"/>
      <c r="C5" s="358"/>
      <c r="D5" s="358"/>
      <c r="E5" s="358"/>
      <c r="F5" s="358"/>
      <c r="G5" s="358"/>
      <c r="H5" s="358"/>
      <c r="I5" s="358"/>
      <c r="J5" s="358"/>
      <c r="K5" s="358"/>
      <c r="L5" s="358"/>
      <c r="M5" s="358"/>
      <c r="N5" s="358"/>
      <c r="O5" s="358"/>
      <c r="P5" s="358"/>
      <c r="Q5" s="358"/>
      <c r="R5" s="358"/>
      <c r="S5" s="358"/>
      <c r="T5" s="358"/>
      <c r="U5" s="358"/>
      <c r="V5" s="358"/>
      <c r="W5" s="358"/>
      <c r="X5" s="358"/>
      <c r="Y5" s="358"/>
      <c r="Z5" s="358"/>
      <c r="AA5" s="358"/>
      <c r="AB5" s="358"/>
      <c r="AC5" s="358"/>
      <c r="AD5" s="358"/>
      <c r="AE5" s="358"/>
      <c r="AF5" s="358"/>
      <c r="AG5" s="358"/>
      <c r="AH5" s="358"/>
      <c r="AI5" s="358"/>
      <c r="AJ5" s="358"/>
      <c r="AK5" s="358"/>
      <c r="AL5" s="358"/>
      <c r="AM5" s="358"/>
      <c r="AN5" s="358"/>
      <c r="AO5" s="358"/>
      <c r="AP5" s="358"/>
      <c r="AQ5" s="358"/>
      <c r="AR5" s="358"/>
      <c r="AS5" s="358"/>
      <c r="AT5" s="358"/>
      <c r="AU5" s="358"/>
      <c r="AV5" s="358"/>
      <c r="AW5" s="358"/>
      <c r="AX5" s="358"/>
      <c r="AY5" s="358"/>
      <c r="AZ5" s="358"/>
      <c r="BA5" s="358"/>
      <c r="BB5" s="358"/>
      <c r="BC5" s="358"/>
      <c r="BD5" s="358"/>
      <c r="BE5" s="358"/>
      <c r="BF5" s="358"/>
      <c r="BG5" s="358"/>
      <c r="BH5" s="358"/>
      <c r="BI5" s="358"/>
      <c r="BJ5" s="358"/>
      <c r="BK5" s="358"/>
      <c r="BL5" s="358"/>
      <c r="BM5" s="358"/>
      <c r="BN5" s="358"/>
      <c r="BO5" s="358"/>
      <c r="BP5" s="358"/>
      <c r="BQ5" s="358"/>
      <c r="BR5" s="358"/>
      <c r="BS5" s="358"/>
      <c r="BT5" s="358"/>
      <c r="BU5" s="358"/>
      <c r="BV5" s="358"/>
      <c r="BW5" s="358"/>
      <c r="BX5" s="358"/>
      <c r="BY5" s="358"/>
      <c r="BZ5" s="358"/>
      <c r="CA5" s="358"/>
      <c r="CB5" s="358"/>
      <c r="CC5" s="358"/>
      <c r="CD5" s="358"/>
      <c r="CE5" s="358"/>
      <c r="CF5" s="358"/>
      <c r="CG5" s="358"/>
      <c r="CH5" s="358"/>
      <c r="CI5" s="358"/>
      <c r="CJ5" s="358"/>
      <c r="CK5" s="358"/>
      <c r="CL5" s="358"/>
      <c r="CM5" s="358"/>
      <c r="CN5" s="358"/>
      <c r="CO5" s="358"/>
      <c r="CP5" s="358"/>
      <c r="CQ5" s="358"/>
      <c r="CR5" s="358"/>
      <c r="CS5" s="358"/>
      <c r="CT5" s="358"/>
      <c r="CU5" s="358"/>
      <c r="CV5" s="358"/>
      <c r="CW5" s="358"/>
      <c r="CX5" s="358"/>
      <c r="CY5" s="358"/>
      <c r="CZ5" s="358"/>
      <c r="DA5" s="358"/>
      <c r="DB5" s="358"/>
      <c r="DC5" s="358"/>
      <c r="DD5" s="358"/>
      <c r="DE5" s="358"/>
      <c r="DI5" s="358"/>
      <c r="DJ5" s="358"/>
      <c r="DK5" s="358"/>
    </row>
    <row r="6" spans="1:115" ht="30">
      <c r="A6" s="359" t="s">
        <v>189</v>
      </c>
      <c r="B6" s="360" t="s">
        <v>190</v>
      </c>
      <c r="C6" s="361" t="s">
        <v>191</v>
      </c>
      <c r="D6" s="362" t="s">
        <v>155</v>
      </c>
      <c r="E6" s="362" t="s">
        <v>192</v>
      </c>
      <c r="F6" s="363" t="s">
        <v>92</v>
      </c>
      <c r="G6" s="363" t="s">
        <v>87</v>
      </c>
      <c r="H6" s="363" t="s">
        <v>89</v>
      </c>
      <c r="I6" s="363" t="s">
        <v>84</v>
      </c>
      <c r="J6" s="363" t="s">
        <v>90</v>
      </c>
      <c r="K6" s="363" t="s">
        <v>91</v>
      </c>
      <c r="L6" s="363" t="s">
        <v>93</v>
      </c>
      <c r="M6" s="363" t="s">
        <v>193</v>
      </c>
      <c r="N6" s="363" t="s">
        <v>86</v>
      </c>
      <c r="O6" s="363" t="s">
        <v>83</v>
      </c>
      <c r="P6" s="363" t="s">
        <v>85</v>
      </c>
      <c r="Q6" s="363" t="s">
        <v>88</v>
      </c>
      <c r="R6" s="364" t="s">
        <v>117</v>
      </c>
      <c r="S6" s="364" t="s">
        <v>101</v>
      </c>
      <c r="T6" s="364" t="s">
        <v>125</v>
      </c>
      <c r="U6" s="364" t="s">
        <v>107</v>
      </c>
      <c r="V6" s="364" t="s">
        <v>111</v>
      </c>
      <c r="W6" s="364" t="s">
        <v>95</v>
      </c>
      <c r="X6" s="364" t="s">
        <v>112</v>
      </c>
      <c r="Y6" s="364" t="s">
        <v>113</v>
      </c>
      <c r="Z6" s="364" t="s">
        <v>105</v>
      </c>
      <c r="AA6" s="364" t="s">
        <v>118</v>
      </c>
      <c r="AB6" s="364" t="s">
        <v>140</v>
      </c>
      <c r="AC6" s="364" t="s">
        <v>60</v>
      </c>
      <c r="AD6" s="364" t="s">
        <v>119</v>
      </c>
      <c r="AE6" s="364" t="s">
        <v>132</v>
      </c>
      <c r="AF6" s="364" t="s">
        <v>102</v>
      </c>
      <c r="AG6" s="364" t="s">
        <v>130</v>
      </c>
      <c r="AH6" s="364" t="s">
        <v>106</v>
      </c>
      <c r="AI6" s="364" t="s">
        <v>96</v>
      </c>
      <c r="AJ6" s="364" t="s">
        <v>110</v>
      </c>
      <c r="AK6" s="364" t="s">
        <v>127</v>
      </c>
      <c r="AL6" s="364" t="s">
        <v>65</v>
      </c>
      <c r="AM6" s="364" t="s">
        <v>55</v>
      </c>
      <c r="AN6" s="364" t="s">
        <v>98</v>
      </c>
      <c r="AO6" s="364" t="s">
        <v>77</v>
      </c>
      <c r="AP6" s="364" t="s">
        <v>194</v>
      </c>
      <c r="AQ6" s="364" t="s">
        <v>120</v>
      </c>
      <c r="AR6" s="364" t="s">
        <v>121</v>
      </c>
      <c r="AS6" s="364" t="s">
        <v>103</v>
      </c>
      <c r="AT6" s="364" t="s">
        <v>122</v>
      </c>
      <c r="AU6" s="364" t="s">
        <v>134</v>
      </c>
      <c r="AV6" s="364" t="s">
        <v>123</v>
      </c>
      <c r="AW6" s="364" t="s">
        <v>124</v>
      </c>
      <c r="AX6" s="364" t="s">
        <v>109</v>
      </c>
      <c r="AY6" s="364" t="s">
        <v>47</v>
      </c>
      <c r="AZ6" s="364" t="s">
        <v>100</v>
      </c>
      <c r="BA6" s="364" t="s">
        <v>104</v>
      </c>
      <c r="BB6" s="364" t="s">
        <v>116</v>
      </c>
      <c r="BC6" s="364" t="s">
        <v>126</v>
      </c>
      <c r="BD6" s="364" t="s">
        <v>62</v>
      </c>
      <c r="BE6" s="364" t="s">
        <v>115</v>
      </c>
      <c r="BF6" s="364" t="s">
        <v>129</v>
      </c>
      <c r="BG6" s="364" t="s">
        <v>114</v>
      </c>
      <c r="BH6" s="364" t="s">
        <v>108</v>
      </c>
      <c r="BI6" s="364" t="s">
        <v>137</v>
      </c>
      <c r="BJ6" s="364" t="s">
        <v>81</v>
      </c>
      <c r="BK6" s="364" t="s">
        <v>141</v>
      </c>
      <c r="BL6" s="364" t="s">
        <v>195</v>
      </c>
      <c r="BM6" s="364" t="s">
        <v>196</v>
      </c>
      <c r="BN6" s="364" t="s">
        <v>128</v>
      </c>
      <c r="BO6" s="364" t="s">
        <v>135</v>
      </c>
      <c r="BP6" s="364" t="s">
        <v>49</v>
      </c>
      <c r="BQ6" s="364" t="s">
        <v>131</v>
      </c>
      <c r="BR6" s="364" t="s">
        <v>64</v>
      </c>
      <c r="BS6" s="364" t="s">
        <v>54</v>
      </c>
      <c r="BT6" s="364" t="s">
        <v>73</v>
      </c>
      <c r="BU6" s="364" t="s">
        <v>133</v>
      </c>
      <c r="BV6" s="364" t="s">
        <v>142</v>
      </c>
      <c r="BW6" s="364" t="s">
        <v>139</v>
      </c>
      <c r="BX6" s="364" t="s">
        <v>63</v>
      </c>
      <c r="BY6" s="364" t="s">
        <v>51</v>
      </c>
      <c r="BZ6" s="364" t="s">
        <v>48</v>
      </c>
      <c r="CA6" s="364" t="s">
        <v>53</v>
      </c>
      <c r="CB6" s="364" t="s">
        <v>59</v>
      </c>
      <c r="CC6" s="364" t="s">
        <v>50</v>
      </c>
      <c r="CD6" s="364" t="s">
        <v>136</v>
      </c>
      <c r="CE6" s="364" t="s">
        <v>56</v>
      </c>
      <c r="CF6" s="364" t="s">
        <v>58</v>
      </c>
      <c r="CG6" s="364" t="s">
        <v>52</v>
      </c>
      <c r="CH6" s="364" t="s">
        <v>61</v>
      </c>
      <c r="CI6" s="364" t="s">
        <v>46</v>
      </c>
      <c r="CJ6" s="364" t="s">
        <v>57</v>
      </c>
      <c r="CK6" s="364" t="s">
        <v>66</v>
      </c>
      <c r="CL6" s="364" t="s">
        <v>67</v>
      </c>
      <c r="CM6" s="364" t="s">
        <v>71</v>
      </c>
      <c r="CN6" s="364" t="s">
        <v>68</v>
      </c>
      <c r="CO6" s="364" t="s">
        <v>69</v>
      </c>
      <c r="CP6" s="364" t="s">
        <v>72</v>
      </c>
      <c r="CQ6" s="364" t="s">
        <v>70</v>
      </c>
      <c r="CR6" s="364" t="s">
        <v>138</v>
      </c>
      <c r="CS6" s="364" t="s">
        <v>197</v>
      </c>
      <c r="CT6" s="364" t="s">
        <v>198</v>
      </c>
      <c r="CU6" s="364" t="s">
        <v>199</v>
      </c>
      <c r="CV6" s="364" t="s">
        <v>200</v>
      </c>
      <c r="CW6" s="364" t="s">
        <v>201</v>
      </c>
      <c r="CX6" s="364" t="s">
        <v>202</v>
      </c>
      <c r="CY6" s="364" t="s">
        <v>74</v>
      </c>
      <c r="CZ6" s="800" t="s">
        <v>76</v>
      </c>
      <c r="DA6" s="800" t="s">
        <v>75</v>
      </c>
      <c r="DB6" s="800" t="s">
        <v>77</v>
      </c>
      <c r="DC6" s="800" t="s">
        <v>78</v>
      </c>
      <c r="DD6" s="800" t="s">
        <v>79</v>
      </c>
      <c r="DE6" s="800" t="s">
        <v>80</v>
      </c>
      <c r="DG6" s="352" t="s">
        <v>203</v>
      </c>
      <c r="DI6" s="364"/>
      <c r="DJ6" s="364" t="s">
        <v>97</v>
      </c>
      <c r="DK6" s="364" t="s">
        <v>99</v>
      </c>
    </row>
    <row r="7" spans="1:115" ht="6" customHeight="1">
      <c r="A7" s="357"/>
      <c r="B7" s="357"/>
      <c r="C7" s="357"/>
      <c r="D7" s="357"/>
      <c r="E7" s="357"/>
      <c r="F7" s="357"/>
      <c r="G7" s="357"/>
      <c r="H7" s="357"/>
      <c r="I7" s="357"/>
      <c r="J7" s="357"/>
      <c r="K7" s="357"/>
      <c r="L7" s="357"/>
      <c r="M7" s="357"/>
      <c r="N7" s="357"/>
      <c r="O7" s="357"/>
      <c r="P7" s="357"/>
      <c r="Q7" s="357"/>
      <c r="R7" s="357"/>
      <c r="S7" s="357"/>
      <c r="T7" s="357"/>
      <c r="U7" s="357"/>
      <c r="V7" s="357"/>
      <c r="W7" s="357"/>
      <c r="X7" s="357"/>
      <c r="Y7" s="357"/>
      <c r="Z7" s="357"/>
      <c r="AA7" s="357"/>
      <c r="AB7" s="357"/>
      <c r="AC7" s="357"/>
      <c r="AD7" s="357"/>
      <c r="AE7" s="357"/>
      <c r="AF7" s="357"/>
      <c r="AG7" s="357"/>
      <c r="AH7" s="357"/>
      <c r="AI7" s="357"/>
      <c r="AJ7" s="357"/>
      <c r="AK7" s="357"/>
      <c r="AL7" s="357"/>
      <c r="AM7" s="357"/>
      <c r="AN7" s="357"/>
      <c r="AO7" s="357"/>
      <c r="AP7" s="357"/>
      <c r="AQ7" s="357"/>
      <c r="AR7" s="357"/>
      <c r="AS7" s="357"/>
      <c r="AT7" s="357"/>
      <c r="AU7" s="357"/>
      <c r="AV7" s="357"/>
      <c r="AW7" s="357"/>
      <c r="AX7" s="357"/>
      <c r="AY7" s="357"/>
      <c r="AZ7" s="357"/>
      <c r="BA7" s="357"/>
      <c r="BB7" s="357"/>
      <c r="BC7" s="357"/>
      <c r="BD7" s="357"/>
      <c r="BE7" s="357"/>
      <c r="BF7" s="357"/>
      <c r="BG7" s="357"/>
      <c r="BH7" s="357"/>
      <c r="BI7" s="357"/>
      <c r="BJ7" s="357"/>
      <c r="BK7" s="357"/>
      <c r="BL7" s="357"/>
      <c r="BM7" s="357"/>
      <c r="BN7" s="357"/>
      <c r="BO7" s="357"/>
      <c r="BP7" s="357"/>
      <c r="BQ7" s="357"/>
      <c r="BR7" s="357"/>
      <c r="BS7" s="357"/>
      <c r="BT7" s="357"/>
      <c r="BU7" s="357"/>
      <c r="BV7" s="357"/>
      <c r="BW7" s="357"/>
      <c r="BX7" s="357"/>
      <c r="BY7" s="357"/>
      <c r="BZ7" s="357"/>
      <c r="CA7" s="357"/>
      <c r="CB7" s="357"/>
      <c r="CC7" s="357"/>
      <c r="CD7" s="357"/>
      <c r="CE7" s="357"/>
      <c r="CF7" s="357"/>
      <c r="CG7" s="357"/>
      <c r="CH7" s="357"/>
      <c r="CI7" s="357"/>
      <c r="CJ7" s="357"/>
      <c r="CK7" s="357"/>
      <c r="CL7" s="357"/>
      <c r="CM7" s="357"/>
      <c r="CN7" s="357"/>
      <c r="CO7" s="357"/>
      <c r="CP7" s="357"/>
      <c r="CQ7" s="357"/>
      <c r="CR7" s="357"/>
      <c r="CS7" s="357"/>
      <c r="CT7" s="357"/>
      <c r="CU7" s="357"/>
      <c r="CV7" s="357"/>
      <c r="CW7" s="357"/>
      <c r="CX7" s="357"/>
      <c r="CY7" s="357"/>
      <c r="CZ7" s="358"/>
      <c r="DA7" s="358"/>
      <c r="DB7" s="358"/>
      <c r="DC7" s="358"/>
      <c r="DD7" s="358"/>
      <c r="DE7" s="358"/>
      <c r="DI7" s="357"/>
      <c r="DJ7" s="357"/>
      <c r="DK7" s="357"/>
    </row>
    <row r="8" spans="1:115">
      <c r="A8" s="353" t="s">
        <v>204</v>
      </c>
      <c r="B8" s="354"/>
      <c r="C8" s="388" cm="1">
        <f t="array" aca="1" ref="C8" ca="1">IF(ISBLANK(C$6),"NA",MAX(StartDate,IF(OFFSET(C$132,1,0)&lt;&gt;"",OFFSET(HOMECELL,1,0),MIN(IF(OFFSET(C$132,1,0):OFFSET(C$885,-1,0)&lt;&gt;"",OFFSET(HOMECELL,1,0):OFFSET(ENDCELL,-1,0))))))</f>
        <v>44500</v>
      </c>
      <c r="D8" s="388" cm="1">
        <f t="array" aca="1" ref="D8" ca="1">IF(ISBLANK(D$6),"NA",MAX(StartDate,IF(OFFSET(D$132,1,0)&lt;&gt;"",OFFSET(HOMECELL,1,0),MIN(IF(OFFSET(D$132,1,0):OFFSET(D$885,-1,0)&lt;&gt;"",OFFSET(HOMECELL,1,0):OFFSET(ENDCELL,-1,0))))))</f>
        <v>44500</v>
      </c>
      <c r="E8" s="388" cm="1">
        <f t="array" aca="1" ref="E8" ca="1">IF(ISBLANK(E$6),"NA",MAX(StartDate,IF(OFFSET(E$132,1,0)&lt;&gt;"",OFFSET(HOMECELL,1,0),MIN(IF(OFFSET(E$132,1,0):OFFSET(E$885,-1,0)&lt;&gt;"",OFFSET(HOMECELL,1,0):OFFSET(ENDCELL,-1,0))))))</f>
        <v>44500</v>
      </c>
      <c r="F8" s="388" cm="1">
        <f t="array" aca="1" ref="F8" ca="1">IF(ISBLANK(F$6),"NA",MAX(StartDate,IF(OFFSET(F$132,1,0)&lt;&gt;"",OFFSET(HOMECELL,1,0),MIN(IF(OFFSET(F$132,1,0):OFFSET(F$885,-1,0)&lt;&gt;"",OFFSET(HOMECELL,1,0):OFFSET(ENDCELL,-1,0))))))</f>
        <v>44500</v>
      </c>
      <c r="G8" s="388" cm="1">
        <f t="array" aca="1" ref="G8" ca="1">IF(ISBLANK(G$6),"NA",MAX(StartDate,IF(OFFSET(G$132,1,0)&lt;&gt;"",OFFSET(HOMECELL,1,0),MIN(IF(OFFSET(G$132,1,0):OFFSET(G$885,-1,0)&lt;&gt;"",OFFSET(HOMECELL,1,0):OFFSET(ENDCELL,-1,0))))))</f>
        <v>44500</v>
      </c>
      <c r="H8" s="388" cm="1">
        <f t="array" aca="1" ref="H8" ca="1">IF(ISBLANK(H$6),"NA",MAX(StartDate,IF(OFFSET(H$132,1,0)&lt;&gt;"",OFFSET(HOMECELL,1,0),MIN(IF(OFFSET(H$132,1,0):OFFSET(H$885,-1,0)&lt;&gt;"",OFFSET(HOMECELL,1,0):OFFSET(ENDCELL,-1,0))))))</f>
        <v>44500</v>
      </c>
      <c r="I8" s="388" cm="1">
        <f t="array" aca="1" ref="I8" ca="1">IF(ISBLANK(I$6),"NA",MAX(StartDate,IF(OFFSET(I$132,1,0)&lt;&gt;"",OFFSET(HOMECELL,1,0),MIN(IF(OFFSET(I$132,1,0):OFFSET(I$885,-1,0)&lt;&gt;"",OFFSET(HOMECELL,1,0):OFFSET(ENDCELL,-1,0))))))</f>
        <v>44500</v>
      </c>
      <c r="J8" s="388" cm="1">
        <f t="array" aca="1" ref="J8" ca="1">IF(ISBLANK(J$6),"NA",MAX(StartDate,IF(OFFSET(J$132,1,0)&lt;&gt;"",OFFSET(HOMECELL,1,0),MIN(IF(OFFSET(J$132,1,0):OFFSET(J$885,-1,0)&lt;&gt;"",OFFSET(HOMECELL,1,0):OFFSET(ENDCELL,-1,0))))))</f>
        <v>44500</v>
      </c>
      <c r="K8" s="388" cm="1">
        <f t="array" aca="1" ref="K8" ca="1">IF(ISBLANK(K$6),"NA",MAX(StartDate,IF(OFFSET(K$132,1,0)&lt;&gt;"",OFFSET(HOMECELL,1,0),MIN(IF(OFFSET(K$132,1,0):OFFSET(K$885,-1,0)&lt;&gt;"",OFFSET(HOMECELL,1,0):OFFSET(ENDCELL,-1,0))))))</f>
        <v>44500</v>
      </c>
      <c r="L8" s="388" cm="1">
        <f t="array" aca="1" ref="L8" ca="1">IF(ISBLANK(L$6),"NA",MAX(StartDate,IF(OFFSET(L$132,1,0)&lt;&gt;"",OFFSET(HOMECELL,1,0),MIN(IF(OFFSET(L$132,1,0):OFFSET(L$885,-1,0)&lt;&gt;"",OFFSET(HOMECELL,1,0):OFFSET(ENDCELL,-1,0))))))</f>
        <v>44500</v>
      </c>
      <c r="M8" s="388" cm="1">
        <f t="array" aca="1" ref="M8" ca="1">IF(ISBLANK(M$6),"NA",MAX(StartDate,IF(OFFSET(M$132,1,0)&lt;&gt;"",OFFSET(HOMECELL,1,0),MIN(IF(OFFSET(M$132,1,0):OFFSET(M$885,-1,0)&lt;&gt;"",OFFSET(HOMECELL,1,0):OFFSET(ENDCELL,-1,0))))))</f>
        <v>44500</v>
      </c>
      <c r="N8" s="388" cm="1">
        <f t="array" aca="1" ref="N8" ca="1">IF(ISBLANK(N$6),"NA",MAX(StartDate,IF(OFFSET(N$132,1,0)&lt;&gt;"",OFFSET(HOMECELL,1,0),MIN(IF(OFFSET(N$132,1,0):OFFSET(N$885,-1,0)&lt;&gt;"",OFFSET(HOMECELL,1,0):OFFSET(ENDCELL,-1,0))))))</f>
        <v>44500</v>
      </c>
      <c r="O8" s="388" cm="1">
        <f t="array" aca="1" ref="O8" ca="1">IF(ISBLANK(O$6),"NA",MAX(StartDate,IF(OFFSET(O$132,1,0)&lt;&gt;"",OFFSET(HOMECELL,1,0),MIN(IF(OFFSET(O$132,1,0):OFFSET(O$885,-1,0)&lt;&gt;"",OFFSET(HOMECELL,1,0):OFFSET(ENDCELL,-1,0))))))</f>
        <v>44500</v>
      </c>
      <c r="P8" s="388" cm="1">
        <f t="array" aca="1" ref="P8" ca="1">IF(ISBLANK(P$6),"NA",MAX(StartDate,IF(OFFSET(P$132,1,0)&lt;&gt;"",OFFSET(HOMECELL,1,0),MIN(IF(OFFSET(P$132,1,0):OFFSET(P$885,-1,0)&lt;&gt;"",OFFSET(HOMECELL,1,0):OFFSET(ENDCELL,-1,0))))))</f>
        <v>44500</v>
      </c>
      <c r="Q8" s="388" cm="1">
        <f t="array" aca="1" ref="Q8" ca="1">IF(ISBLANK(Q$6),"NA",MAX(StartDate,IF(OFFSET(Q$132,1,0)&lt;&gt;"",OFFSET(HOMECELL,1,0),MIN(IF(OFFSET(Q$132,1,0):OFFSET(Q$885,-1,0)&lt;&gt;"",OFFSET(HOMECELL,1,0):OFFSET(ENDCELL,-1,0))))))</f>
        <v>44500</v>
      </c>
      <c r="R8" s="388" cm="1">
        <f t="array" aca="1" ref="R8" ca="1">IF(ISBLANK(R$6),"NA",MAX(StartDate,IF(OFFSET(R$132,1,0)&lt;&gt;"",OFFSET(HOMECELL,1,0),MIN(IF(OFFSET(R$132,1,0):OFFSET(R$885,-1,0)&lt;&gt;"",OFFSET(HOMECELL,1,0):OFFSET(ENDCELL,-1,0))))))</f>
        <v>44500</v>
      </c>
      <c r="S8" s="388" cm="1">
        <f t="array" aca="1" ref="S8" ca="1">IF(ISBLANK(S$6),"NA",MAX(StartDate,IF(OFFSET(S$132,1,0)&lt;&gt;"",OFFSET(HOMECELL,1,0),MIN(IF(OFFSET(S$132,1,0):OFFSET(S$885,-1,0)&lt;&gt;"",OFFSET(HOMECELL,1,0):OFFSET(ENDCELL,-1,0))))))</f>
        <v>44500</v>
      </c>
      <c r="T8" s="388" cm="1">
        <f t="array" aca="1" ref="T8" ca="1">IF(ISBLANK(T$6),"NA",MAX(StartDate,IF(OFFSET(T$132,1,0)&lt;&gt;"",OFFSET(HOMECELL,1,0),MIN(IF(OFFSET(T$132,1,0):OFFSET(T$885,-1,0)&lt;&gt;"",OFFSET(HOMECELL,1,0):OFFSET(ENDCELL,-1,0))))))</f>
        <v>44500</v>
      </c>
      <c r="U8" s="388" cm="1">
        <f t="array" aca="1" ref="U8" ca="1">IF(ISBLANK(U$6),"NA",MAX(StartDate,IF(OFFSET(U$132,1,0)&lt;&gt;"",OFFSET(HOMECELL,1,0),MIN(IF(OFFSET(U$132,1,0):OFFSET(U$885,-1,0)&lt;&gt;"",OFFSET(HOMECELL,1,0):OFFSET(ENDCELL,-1,0))))))</f>
        <v>44500</v>
      </c>
      <c r="V8" s="388" cm="1">
        <f t="array" aca="1" ref="V8" ca="1">IF(ISBLANK(V$6),"NA",MAX(StartDate,IF(OFFSET(V$132,1,0)&lt;&gt;"",OFFSET(HOMECELL,1,0),MIN(IF(OFFSET(V$132,1,0):OFFSET(V$885,-1,0)&lt;&gt;"",OFFSET(HOMECELL,1,0):OFFSET(ENDCELL,-1,0))))))</f>
        <v>44500</v>
      </c>
      <c r="W8" s="388" cm="1">
        <f t="array" aca="1" ref="W8" ca="1">IF(ISBLANK(W$6),"NA",MAX(StartDate,IF(OFFSET(W$132,1,0)&lt;&gt;"",OFFSET(HOMECELL,1,0),MIN(IF(OFFSET(W$132,1,0):OFFSET(W$885,-1,0)&lt;&gt;"",OFFSET(HOMECELL,1,0):OFFSET(ENDCELL,-1,0))))))</f>
        <v>44500</v>
      </c>
      <c r="X8" s="388" cm="1">
        <f t="array" aca="1" ref="X8" ca="1">IF(ISBLANK(X$6),"NA",MAX(StartDate,IF(OFFSET(X$132,1,0)&lt;&gt;"",OFFSET(HOMECELL,1,0),MIN(IF(OFFSET(X$132,1,0):OFFSET(X$885,-1,0)&lt;&gt;"",OFFSET(HOMECELL,1,0):OFFSET(ENDCELL,-1,0))))))</f>
        <v>44500</v>
      </c>
      <c r="Y8" s="388" cm="1">
        <f t="array" aca="1" ref="Y8" ca="1">IF(ISBLANK(Y$6),"NA",MAX(StartDate,IF(OFFSET(Y$132,1,0)&lt;&gt;"",OFFSET(HOMECELL,1,0),MIN(IF(OFFSET(Y$132,1,0):OFFSET(Y$885,-1,0)&lt;&gt;"",OFFSET(HOMECELL,1,0):OFFSET(ENDCELL,-1,0))))))</f>
        <v>44500</v>
      </c>
      <c r="Z8" s="388" cm="1">
        <f t="array" aca="1" ref="Z8" ca="1">IF(ISBLANK(Z$6),"NA",MAX(StartDate,IF(OFFSET(Z$132,1,0)&lt;&gt;"",OFFSET(HOMECELL,1,0),MIN(IF(OFFSET(Z$132,1,0):OFFSET(Z$885,-1,0)&lt;&gt;"",OFFSET(HOMECELL,1,0):OFFSET(ENDCELL,-1,0))))))</f>
        <v>44500</v>
      </c>
      <c r="AA8" s="388" cm="1">
        <f t="array" aca="1" ref="AA8" ca="1">IF(ISBLANK(AA$6),"NA",MAX(StartDate,IF(OFFSET(AA$132,1,0)&lt;&gt;"",OFFSET(HOMECELL,1,0),MIN(IF(OFFSET(AA$132,1,0):OFFSET(AA$885,-1,0)&lt;&gt;"",OFFSET(HOMECELL,1,0):OFFSET(ENDCELL,-1,0))))))</f>
        <v>44500</v>
      </c>
      <c r="AB8" s="388" cm="1">
        <f t="array" aca="1" ref="AB8" ca="1">IF(ISBLANK(AB$6),"NA",MAX(StartDate,IF(OFFSET(AB$132,1,0)&lt;&gt;"",OFFSET(HOMECELL,1,0),MIN(IF(OFFSET(AB$132,1,0):OFFSET(AB$885,-1,0)&lt;&gt;"",OFFSET(HOMECELL,1,0):OFFSET(ENDCELL,-1,0))))))</f>
        <v>44500</v>
      </c>
      <c r="AC8" s="388" cm="1">
        <f t="array" aca="1" ref="AC8" ca="1">IF(ISBLANK(AC$6),"NA",MAX(StartDate,IF(OFFSET(AC$132,1,0)&lt;&gt;"",OFFSET(HOMECELL,1,0),MIN(IF(OFFSET(AC$132,1,0):OFFSET(AC$885,-1,0)&lt;&gt;"",OFFSET(HOMECELL,1,0):OFFSET(ENDCELL,-1,0))))))</f>
        <v>44500</v>
      </c>
      <c r="AD8" s="388" cm="1">
        <f t="array" aca="1" ref="AD8" ca="1">IF(ISBLANK(AD$6),"NA",MAX(StartDate,IF(OFFSET(AD$132,1,0)&lt;&gt;"",OFFSET(HOMECELL,1,0),MIN(IF(OFFSET(AD$132,1,0):OFFSET(AD$885,-1,0)&lt;&gt;"",OFFSET(HOMECELL,1,0):OFFSET(ENDCELL,-1,0))))))</f>
        <v>44500</v>
      </c>
      <c r="AE8" s="388" cm="1">
        <f t="array" aca="1" ref="AE8" ca="1">IF(ISBLANK(AE$6),"NA",MAX(StartDate,IF(OFFSET(AE$132,1,0)&lt;&gt;"",OFFSET(HOMECELL,1,0),MIN(IF(OFFSET(AE$132,1,0):OFFSET(AE$885,-1,0)&lt;&gt;"",OFFSET(HOMECELL,1,0):OFFSET(ENDCELL,-1,0))))))</f>
        <v>44500</v>
      </c>
      <c r="AF8" s="388" cm="1">
        <f t="array" aca="1" ref="AF8" ca="1">IF(ISBLANK(AF$6),"NA",MAX(StartDate,IF(OFFSET(AF$132,1,0)&lt;&gt;"",OFFSET(HOMECELL,1,0),MIN(IF(OFFSET(AF$132,1,0):OFFSET(AF$885,-1,0)&lt;&gt;"",OFFSET(HOMECELL,1,0):OFFSET(ENDCELL,-1,0))))))</f>
        <v>44500</v>
      </c>
      <c r="AG8" s="388" cm="1">
        <f t="array" aca="1" ref="AG8" ca="1">IF(ISBLANK(AG$6),"NA",MAX(StartDate,IF(OFFSET(AG$132,1,0)&lt;&gt;"",OFFSET(HOMECELL,1,0),MIN(IF(OFFSET(AG$132,1,0):OFFSET(AG$885,-1,0)&lt;&gt;"",OFFSET(HOMECELL,1,0):OFFSET(ENDCELL,-1,0))))))</f>
        <v>44500</v>
      </c>
      <c r="AH8" s="388" cm="1">
        <f t="array" aca="1" ref="AH8" ca="1">IF(ISBLANK(AH$6),"NA",MAX(StartDate,IF(OFFSET(AH$132,1,0)&lt;&gt;"",OFFSET(HOMECELL,1,0),MIN(IF(OFFSET(AH$132,1,0):OFFSET(AH$885,-1,0)&lt;&gt;"",OFFSET(HOMECELL,1,0):OFFSET(ENDCELL,-1,0))))))</f>
        <v>44500</v>
      </c>
      <c r="AI8" s="388" cm="1">
        <f t="array" aca="1" ref="AI8" ca="1">IF(ISBLANK(AI$6),"NA",MAX(StartDate,IF(OFFSET(AI$132,1,0)&lt;&gt;"",OFFSET(HOMECELL,1,0),MIN(IF(OFFSET(AI$132,1,0):OFFSET(AI$885,-1,0)&lt;&gt;"",OFFSET(HOMECELL,1,0):OFFSET(ENDCELL,-1,0))))))</f>
        <v>44500</v>
      </c>
      <c r="AJ8" s="388" cm="1">
        <f t="array" aca="1" ref="AJ8" ca="1">IF(ISBLANK(AJ$6),"NA",MAX(StartDate,IF(OFFSET(AJ$132,1,0)&lt;&gt;"",OFFSET(HOMECELL,1,0),MIN(IF(OFFSET(AJ$132,1,0):OFFSET(AJ$885,-1,0)&lt;&gt;"",OFFSET(HOMECELL,1,0):OFFSET(ENDCELL,-1,0))))))</f>
        <v>44500</v>
      </c>
      <c r="AK8" s="388" cm="1">
        <f t="array" aca="1" ref="AK8" ca="1">IF(ISBLANK(AK$6),"NA",MAX(StartDate,IF(OFFSET(AK$132,1,0)&lt;&gt;"",OFFSET(HOMECELL,1,0),MIN(IF(OFFSET(AK$132,1,0):OFFSET(AK$885,-1,0)&lt;&gt;"",OFFSET(HOMECELL,1,0):OFFSET(ENDCELL,-1,0))))))</f>
        <v>44500</v>
      </c>
      <c r="AL8" s="388" cm="1">
        <f t="array" aca="1" ref="AL8" ca="1">IF(ISBLANK(AL$6),"NA",MAX(StartDate,IF(OFFSET(AL$132,1,0)&lt;&gt;"",OFFSET(HOMECELL,1,0),MIN(IF(OFFSET(AL$132,1,0):OFFSET(AL$885,-1,0)&lt;&gt;"",OFFSET(HOMECELL,1,0):OFFSET(ENDCELL,-1,0))))))</f>
        <v>44500</v>
      </c>
      <c r="AM8" s="388" cm="1">
        <f t="array" aca="1" ref="AM8" ca="1">IF(ISBLANK(AM$6),"NA",MAX(StartDate,IF(OFFSET(AM$132,1,0)&lt;&gt;"",OFFSET(HOMECELL,1,0),MIN(IF(OFFSET(AM$132,1,0):OFFSET(AM$885,-1,0)&lt;&gt;"",OFFSET(HOMECELL,1,0):OFFSET(ENDCELL,-1,0))))))</f>
        <v>44500</v>
      </c>
      <c r="AN8" s="388" cm="1">
        <f t="array" aca="1" ref="AN8" ca="1">IF(ISBLANK(AN$6),"NA",MAX(StartDate,IF(OFFSET(AN$132,1,0)&lt;&gt;"",OFFSET(HOMECELL,1,0),MIN(IF(OFFSET(AN$132,1,0):OFFSET(AN$885,-1,0)&lt;&gt;"",OFFSET(HOMECELL,1,0):OFFSET(ENDCELL,-1,0))))))</f>
        <v>44500</v>
      </c>
      <c r="AO8" s="388" cm="1">
        <f t="array" aca="1" ref="AO8" ca="1">IF(ISBLANK(AO$6),"NA",MAX(StartDate,IF(OFFSET(AO$132,1,0)&lt;&gt;"",OFFSET(HOMECELL,1,0),MIN(IF(OFFSET(AO$132,1,0):OFFSET(AO$885,-1,0)&lt;&gt;"",OFFSET(HOMECELL,1,0):OFFSET(ENDCELL,-1,0))))))</f>
        <v>44500</v>
      </c>
      <c r="AP8" s="388" cm="1">
        <f t="array" aca="1" ref="AP8" ca="1">IF(ISBLANK(AP$6),"NA",MAX(StartDate,IF(OFFSET(AP$132,1,0)&lt;&gt;"",OFFSET(HOMECELL,1,0),MIN(IF(OFFSET(AP$132,1,0):OFFSET(AP$885,-1,0)&lt;&gt;"",OFFSET(HOMECELL,1,0):OFFSET(ENDCELL,-1,0))))))</f>
        <v>44500</v>
      </c>
      <c r="AQ8" s="388" cm="1">
        <f t="array" aca="1" ref="AQ8" ca="1">IF(ISBLANK(AQ$6),"NA",MAX(StartDate,IF(OFFSET(AQ$132,1,0)&lt;&gt;"",OFFSET(HOMECELL,1,0),MIN(IF(OFFSET(AQ$132,1,0):OFFSET(AQ$885,-1,0)&lt;&gt;"",OFFSET(HOMECELL,1,0):OFFSET(ENDCELL,-1,0))))))</f>
        <v>44500</v>
      </c>
      <c r="AR8" s="388" cm="1">
        <f t="array" aca="1" ref="AR8" ca="1">IF(ISBLANK(AR$6),"NA",MAX(StartDate,IF(OFFSET(AR$132,1,0)&lt;&gt;"",OFFSET(HOMECELL,1,0),MIN(IF(OFFSET(AR$132,1,0):OFFSET(AR$885,-1,0)&lt;&gt;"",OFFSET(HOMECELL,1,0):OFFSET(ENDCELL,-1,0))))))</f>
        <v>44500</v>
      </c>
      <c r="AS8" s="388" cm="1">
        <f t="array" aca="1" ref="AS8" ca="1">IF(ISBLANK(AS$6),"NA",MAX(StartDate,IF(OFFSET(AS$132,1,0)&lt;&gt;"",OFFSET(HOMECELL,1,0),MIN(IF(OFFSET(AS$132,1,0):OFFSET(AS$885,-1,0)&lt;&gt;"",OFFSET(HOMECELL,1,0):OFFSET(ENDCELL,-1,0))))))</f>
        <v>44500</v>
      </c>
      <c r="AT8" s="388" cm="1">
        <f t="array" aca="1" ref="AT8" ca="1">IF(ISBLANK(AT$6),"NA",MAX(StartDate,IF(OFFSET(AT$132,1,0)&lt;&gt;"",OFFSET(HOMECELL,1,0),MIN(IF(OFFSET(AT$132,1,0):OFFSET(AT$885,-1,0)&lt;&gt;"",OFFSET(HOMECELL,1,0):OFFSET(ENDCELL,-1,0))))))</f>
        <v>44500</v>
      </c>
      <c r="AU8" s="388" cm="1">
        <f t="array" aca="1" ref="AU8" ca="1">IF(ISBLANK(AU$6),"NA",MAX(StartDate,IF(OFFSET(AU$132,1,0)&lt;&gt;"",OFFSET(HOMECELL,1,0),MIN(IF(OFFSET(AU$132,1,0):OFFSET(AU$885,-1,0)&lt;&gt;"",OFFSET(HOMECELL,1,0):OFFSET(ENDCELL,-1,0))))))</f>
        <v>44500</v>
      </c>
      <c r="AV8" s="388" cm="1">
        <f t="array" aca="1" ref="AV8" ca="1">IF(ISBLANK(AV$6),"NA",MAX(StartDate,IF(OFFSET(AV$132,1,0)&lt;&gt;"",OFFSET(HOMECELL,1,0),MIN(IF(OFFSET(AV$132,1,0):OFFSET(AV$885,-1,0)&lt;&gt;"",OFFSET(HOMECELL,1,0):OFFSET(ENDCELL,-1,0))))))</f>
        <v>44500</v>
      </c>
      <c r="AW8" s="388" cm="1">
        <f t="array" aca="1" ref="AW8" ca="1">IF(ISBLANK(AW$6),"NA",MAX(StartDate,IF(OFFSET(AW$132,1,0)&lt;&gt;"",OFFSET(HOMECELL,1,0),MIN(IF(OFFSET(AW$132,1,0):OFFSET(AW$885,-1,0)&lt;&gt;"",OFFSET(HOMECELL,1,0):OFFSET(ENDCELL,-1,0))))))</f>
        <v>44500</v>
      </c>
      <c r="AX8" s="388" cm="1">
        <f t="array" aca="1" ref="AX8" ca="1">IF(ISBLANK(AX$6),"NA",MAX(StartDate,IF(OFFSET(AX$132,1,0)&lt;&gt;"",OFFSET(HOMECELL,1,0),MIN(IF(OFFSET(AX$132,1,0):OFFSET(AX$885,-1,0)&lt;&gt;"",OFFSET(HOMECELL,1,0):OFFSET(ENDCELL,-1,0))))))</f>
        <v>44500</v>
      </c>
      <c r="AY8" s="388" cm="1">
        <f t="array" aca="1" ref="AY8" ca="1">IF(ISBLANK(AY$6),"NA",MAX(StartDate,IF(OFFSET(AY$132,1,0)&lt;&gt;"",OFFSET(HOMECELL,1,0),MIN(IF(OFFSET(AY$132,1,0):OFFSET(AY$885,-1,0)&lt;&gt;"",OFFSET(HOMECELL,1,0):OFFSET(ENDCELL,-1,0))))))</f>
        <v>44500</v>
      </c>
      <c r="AZ8" s="388" cm="1">
        <f t="array" aca="1" ref="AZ8" ca="1">IF(ISBLANK(AZ$6),"NA",MAX(StartDate,IF(OFFSET(AZ$132,1,0)&lt;&gt;"",OFFSET(HOMECELL,1,0),MIN(IF(OFFSET(AZ$132,1,0):OFFSET(AZ$885,-1,0)&lt;&gt;"",OFFSET(HOMECELL,1,0):OFFSET(ENDCELL,-1,0))))))</f>
        <v>44500</v>
      </c>
      <c r="BA8" s="388" cm="1">
        <f t="array" aca="1" ref="BA8" ca="1">IF(ISBLANK(BA$6),"NA",MAX(StartDate,IF(OFFSET(BA$132,1,0)&lt;&gt;"",OFFSET(HOMECELL,1,0),MIN(IF(OFFSET(BA$132,1,0):OFFSET(BA$885,-1,0)&lt;&gt;"",OFFSET(HOMECELL,1,0):OFFSET(ENDCELL,-1,0))))))</f>
        <v>44500</v>
      </c>
      <c r="BB8" s="388" cm="1">
        <f t="array" aca="1" ref="BB8" ca="1">IF(ISBLANK(BB$6),"NA",MAX(StartDate,IF(OFFSET(BB$132,1,0)&lt;&gt;"",OFFSET(HOMECELL,1,0),MIN(IF(OFFSET(BB$132,1,0):OFFSET(BB$885,-1,0)&lt;&gt;"",OFFSET(HOMECELL,1,0):OFFSET(ENDCELL,-1,0))))))</f>
        <v>44500</v>
      </c>
      <c r="BC8" s="388" cm="1">
        <f t="array" aca="1" ref="BC8" ca="1">IF(ISBLANK(BC$6),"NA",MAX(StartDate,IF(OFFSET(BC$132,1,0)&lt;&gt;"",OFFSET(HOMECELL,1,0),MIN(IF(OFFSET(BC$132,1,0):OFFSET(BC$885,-1,0)&lt;&gt;"",OFFSET(HOMECELL,1,0):OFFSET(ENDCELL,-1,0))))))</f>
        <v>44500</v>
      </c>
      <c r="BD8" s="388" cm="1">
        <f t="array" aca="1" ref="BD8" ca="1">IF(ISBLANK(BD$6),"NA",MAX(StartDate,IF(OFFSET(BD$132,1,0)&lt;&gt;"",OFFSET(HOMECELL,1,0),MIN(IF(OFFSET(BD$132,1,0):OFFSET(BD$885,-1,0)&lt;&gt;"",OFFSET(HOMECELL,1,0):OFFSET(ENDCELL,-1,0))))))</f>
        <v>44500</v>
      </c>
      <c r="BE8" s="388" cm="1">
        <f t="array" aca="1" ref="BE8" ca="1">IF(ISBLANK(BE$6),"NA",MAX(StartDate,IF(OFFSET(BE$132,1,0)&lt;&gt;"",OFFSET(HOMECELL,1,0),MIN(IF(OFFSET(BE$132,1,0):OFFSET(BE$885,-1,0)&lt;&gt;"",OFFSET(HOMECELL,1,0):OFFSET(ENDCELL,-1,0))))))</f>
        <v>44500</v>
      </c>
      <c r="BF8" s="388" cm="1">
        <f t="array" aca="1" ref="BF8" ca="1">IF(ISBLANK(BF$6),"NA",MAX(StartDate,IF(OFFSET(BF$132,1,0)&lt;&gt;"",OFFSET(HOMECELL,1,0),MIN(IF(OFFSET(BF$132,1,0):OFFSET(BF$885,-1,0)&lt;&gt;"",OFFSET(HOMECELL,1,0):OFFSET(ENDCELL,-1,0))))))</f>
        <v>44500</v>
      </c>
      <c r="BG8" s="388" cm="1">
        <f t="array" aca="1" ref="BG8" ca="1">IF(ISBLANK(BG$6),"NA",MAX(StartDate,IF(OFFSET(BG$132,1,0)&lt;&gt;"",OFFSET(HOMECELL,1,0),MIN(IF(OFFSET(BG$132,1,0):OFFSET(BG$885,-1,0)&lt;&gt;"",OFFSET(HOMECELL,1,0):OFFSET(ENDCELL,-1,0))))))</f>
        <v>44500</v>
      </c>
      <c r="BH8" s="388" cm="1">
        <f t="array" aca="1" ref="BH8" ca="1">IF(ISBLANK(BH$6),"NA",MAX(StartDate,IF(OFFSET(BH$132,1,0)&lt;&gt;"",OFFSET(HOMECELL,1,0),MIN(IF(OFFSET(BH$132,1,0):OFFSET(BH$885,-1,0)&lt;&gt;"",OFFSET(HOMECELL,1,0):OFFSET(ENDCELL,-1,0))))))</f>
        <v>44500</v>
      </c>
      <c r="BI8" s="388" cm="1">
        <f t="array" aca="1" ref="BI8" ca="1">IF(ISBLANK(BI$6),"NA",MAX(StartDate,IF(OFFSET(BI$132,1,0)&lt;&gt;"",OFFSET(HOMECELL,1,0),MIN(IF(OFFSET(BI$132,1,0):OFFSET(BI$885,-1,0)&lt;&gt;"",OFFSET(HOMECELL,1,0):OFFSET(ENDCELL,-1,0))))))</f>
        <v>44500</v>
      </c>
      <c r="BJ8" s="388" cm="1">
        <f t="array" aca="1" ref="BJ8" ca="1">IF(ISBLANK(BJ$6),"NA",MAX(StartDate,IF(OFFSET(BJ$132,1,0)&lt;&gt;"",OFFSET(HOMECELL,1,0),MIN(IF(OFFSET(BJ$132,1,0):OFFSET(BJ$885,-1,0)&lt;&gt;"",OFFSET(HOMECELL,1,0):OFFSET(ENDCELL,-1,0))))))</f>
        <v>44500</v>
      </c>
      <c r="BK8" s="388" cm="1">
        <f t="array" aca="1" ref="BK8" ca="1">IF(ISBLANK(BK$6),"NA",MAX(StartDate,IF(OFFSET(BK$132,1,0)&lt;&gt;"",OFFSET(HOMECELL,1,0),MIN(IF(OFFSET(BK$132,1,0):OFFSET(BK$885,-1,0)&lt;&gt;"",OFFSET(HOMECELL,1,0):OFFSET(ENDCELL,-1,0))))))</f>
        <v>44500</v>
      </c>
      <c r="BL8" s="388" cm="1">
        <f t="array" aca="1" ref="BL8" ca="1">IF(ISBLANK(BL$6),"NA",MAX(StartDate,IF(OFFSET(BL$132,1,0)&lt;&gt;"",OFFSET(HOMECELL,1,0),MIN(IF(OFFSET(BL$132,1,0):OFFSET(BL$885,-1,0)&lt;&gt;"",OFFSET(HOMECELL,1,0):OFFSET(ENDCELL,-1,0))))))</f>
        <v>44500</v>
      </c>
      <c r="BM8" s="388" cm="1">
        <f t="array" aca="1" ref="BM8" ca="1">IF(ISBLANK(BM$6),"NA",MAX(StartDate,IF(OFFSET(BM$132,1,0)&lt;&gt;"",OFFSET(HOMECELL,1,0),MIN(IF(OFFSET(BM$132,1,0):OFFSET(BM$885,-1,0)&lt;&gt;"",OFFSET(HOMECELL,1,0):OFFSET(ENDCELL,-1,0))))))</f>
        <v>44500</v>
      </c>
      <c r="BN8" s="388" cm="1">
        <f t="array" aca="1" ref="BN8" ca="1">IF(ISBLANK(BN$6),"NA",MAX(StartDate,IF(OFFSET(BN$132,1,0)&lt;&gt;"",OFFSET(HOMECELL,1,0),MIN(IF(OFFSET(BN$132,1,0):OFFSET(BN$885,-1,0)&lt;&gt;"",OFFSET(HOMECELL,1,0):OFFSET(ENDCELL,-1,0))))))</f>
        <v>44500</v>
      </c>
      <c r="BO8" s="388" cm="1">
        <f t="array" aca="1" ref="BO8" ca="1">IF(ISBLANK(BO$6),"NA",MAX(StartDate,IF(OFFSET(BO$132,1,0)&lt;&gt;"",OFFSET(HOMECELL,1,0),MIN(IF(OFFSET(BO$132,1,0):OFFSET(BO$885,-1,0)&lt;&gt;"",OFFSET(HOMECELL,1,0):OFFSET(ENDCELL,-1,0))))))</f>
        <v>44500</v>
      </c>
      <c r="BP8" s="388" cm="1">
        <f t="array" aca="1" ref="BP8" ca="1">IF(ISBLANK(BP$6),"NA",MAX(StartDate,IF(OFFSET(BP$132,1,0)&lt;&gt;"",OFFSET(HOMECELL,1,0),MIN(IF(OFFSET(BP$132,1,0):OFFSET(BP$885,-1,0)&lt;&gt;"",OFFSET(HOMECELL,1,0):OFFSET(ENDCELL,-1,0))))))</f>
        <v>44500</v>
      </c>
      <c r="BQ8" s="388" cm="1">
        <f t="array" aca="1" ref="BQ8" ca="1">IF(ISBLANK(BQ$6),"NA",MAX(StartDate,IF(OFFSET(BQ$132,1,0)&lt;&gt;"",OFFSET(HOMECELL,1,0),MIN(IF(OFFSET(BQ$132,1,0):OFFSET(BQ$885,-1,0)&lt;&gt;"",OFFSET(HOMECELL,1,0):OFFSET(ENDCELL,-1,0))))))</f>
        <v>44500</v>
      </c>
      <c r="BR8" s="388" cm="1">
        <f t="array" aca="1" ref="BR8" ca="1">IF(ISBLANK(BR$6),"NA",MAX(StartDate,IF(OFFSET(BR$132,1,0)&lt;&gt;"",OFFSET(HOMECELL,1,0),MIN(IF(OFFSET(BR$132,1,0):OFFSET(BR$885,-1,0)&lt;&gt;"",OFFSET(HOMECELL,1,0):OFFSET(ENDCELL,-1,0))))))</f>
        <v>44500</v>
      </c>
      <c r="BS8" s="388" cm="1">
        <f t="array" aca="1" ref="BS8" ca="1">IF(ISBLANK(BS$6),"NA",MAX(StartDate,IF(OFFSET(BS$132,1,0)&lt;&gt;"",OFFSET(HOMECELL,1,0),MIN(IF(OFFSET(BS$132,1,0):OFFSET(BS$885,-1,0)&lt;&gt;"",OFFSET(HOMECELL,1,0):OFFSET(ENDCELL,-1,0))))))</f>
        <v>44500</v>
      </c>
      <c r="BT8" s="388" cm="1">
        <f t="array" aca="1" ref="BT8" ca="1">IF(ISBLANK(BT$6),"NA",MAX(StartDate,IF(OFFSET(BT$132,1,0)&lt;&gt;"",OFFSET(HOMECELL,1,0),MIN(IF(OFFSET(BT$132,1,0):OFFSET(BT$885,-1,0)&lt;&gt;"",OFFSET(HOMECELL,1,0):OFFSET(ENDCELL,-1,0))))))</f>
        <v>44500</v>
      </c>
      <c r="BU8" s="388" cm="1">
        <f t="array" aca="1" ref="BU8" ca="1">IF(ISBLANK(BU$6),"NA",MAX(StartDate,IF(OFFSET(BU$132,1,0)&lt;&gt;"",OFFSET(HOMECELL,1,0),MIN(IF(OFFSET(BU$132,1,0):OFFSET(BU$885,-1,0)&lt;&gt;"",OFFSET(HOMECELL,1,0):OFFSET(ENDCELL,-1,0))))))</f>
        <v>44500</v>
      </c>
      <c r="BV8" s="388" cm="1">
        <f t="array" aca="1" ref="BV8" ca="1">IF(ISBLANK(BV$6),"NA",MAX(StartDate,IF(OFFSET(BV$132,1,0)&lt;&gt;"",OFFSET(HOMECELL,1,0),MIN(IF(OFFSET(BV$132,1,0):OFFSET(BV$885,-1,0)&lt;&gt;"",OFFSET(HOMECELL,1,0):OFFSET(ENDCELL,-1,0))))))</f>
        <v>44500</v>
      </c>
      <c r="BW8" s="388" cm="1">
        <f t="array" aca="1" ref="BW8" ca="1">IF(ISBLANK(BW$6),"NA",MAX(StartDate,IF(OFFSET(BW$132,1,0)&lt;&gt;"",OFFSET(HOMECELL,1,0),MIN(IF(OFFSET(BW$132,1,0):OFFSET(BW$885,-1,0)&lt;&gt;"",OFFSET(HOMECELL,1,0):OFFSET(ENDCELL,-1,0))))))</f>
        <v>44500</v>
      </c>
      <c r="BX8" s="388" cm="1">
        <f t="array" aca="1" ref="BX8" ca="1">IF(ISBLANK(BX$6),"NA",MAX(StartDate,IF(OFFSET(BX$132,1,0)&lt;&gt;"",OFFSET(HOMECELL,1,0),MIN(IF(OFFSET(BX$132,1,0):OFFSET(BX$885,-1,0)&lt;&gt;"",OFFSET(HOMECELL,1,0):OFFSET(ENDCELL,-1,0))))))</f>
        <v>44500</v>
      </c>
      <c r="BY8" s="388" cm="1">
        <f t="array" aca="1" ref="BY8" ca="1">IF(ISBLANK(BY$6),"NA",MAX(StartDate,IF(OFFSET(BY$132,1,0)&lt;&gt;"",OFFSET(HOMECELL,1,0),MIN(IF(OFFSET(BY$132,1,0):OFFSET(BY$885,-1,0)&lt;&gt;"",OFFSET(HOMECELL,1,0):OFFSET(ENDCELL,-1,0))))))</f>
        <v>44500</v>
      </c>
      <c r="BZ8" s="388" cm="1">
        <f t="array" aca="1" ref="BZ8" ca="1">IF(ISBLANK(BZ$6),"NA",MAX(StartDate,IF(OFFSET(BZ$132,1,0)&lt;&gt;"",OFFSET(HOMECELL,1,0),MIN(IF(OFFSET(BZ$132,1,0):OFFSET(BZ$885,-1,0)&lt;&gt;"",OFFSET(HOMECELL,1,0):OFFSET(ENDCELL,-1,0))))))</f>
        <v>44500</v>
      </c>
      <c r="CA8" s="388" cm="1">
        <f t="array" aca="1" ref="CA8" ca="1">IF(ISBLANK(CA$6),"NA",MAX(StartDate,IF(OFFSET(CA$132,1,0)&lt;&gt;"",OFFSET(HOMECELL,1,0),MIN(IF(OFFSET(CA$132,1,0):OFFSET(CA$885,-1,0)&lt;&gt;"",OFFSET(HOMECELL,1,0):OFFSET(ENDCELL,-1,0))))))</f>
        <v>44500</v>
      </c>
      <c r="CB8" s="388" cm="1">
        <f t="array" aca="1" ref="CB8" ca="1">IF(ISBLANK(CB$6),"NA",MAX(StartDate,IF(OFFSET(CB$132,1,0)&lt;&gt;"",OFFSET(HOMECELL,1,0),MIN(IF(OFFSET(CB$132,1,0):OFFSET(CB$885,-1,0)&lt;&gt;"",OFFSET(HOMECELL,1,0):OFFSET(ENDCELL,-1,0))))))</f>
        <v>44500</v>
      </c>
      <c r="CC8" s="388" cm="1">
        <f t="array" aca="1" ref="CC8" ca="1">IF(ISBLANK(CC$6),"NA",MAX(StartDate,IF(OFFSET(CC$132,1,0)&lt;&gt;"",OFFSET(HOMECELL,1,0),MIN(IF(OFFSET(CC$132,1,0):OFFSET(CC$885,-1,0)&lt;&gt;"",OFFSET(HOMECELL,1,0):OFFSET(ENDCELL,-1,0))))))</f>
        <v>44500</v>
      </c>
      <c r="CD8" s="388" cm="1">
        <f t="array" aca="1" ref="CD8" ca="1">IF(ISBLANK(CD$6),"NA",MAX(StartDate,IF(OFFSET(CD$132,1,0)&lt;&gt;"",OFFSET(HOMECELL,1,0),MIN(IF(OFFSET(CD$132,1,0):OFFSET(CD$885,-1,0)&lt;&gt;"",OFFSET(HOMECELL,1,0):OFFSET(ENDCELL,-1,0))))))</f>
        <v>44500</v>
      </c>
      <c r="CE8" s="388" cm="1">
        <f t="array" aca="1" ref="CE8" ca="1">IF(ISBLANK(CE$6),"NA",MAX(StartDate,IF(OFFSET(CE$132,1,0)&lt;&gt;"",OFFSET(HOMECELL,1,0),MIN(IF(OFFSET(CE$132,1,0):OFFSET(CE$885,-1,0)&lt;&gt;"",OFFSET(HOMECELL,1,0):OFFSET(ENDCELL,-1,0))))))</f>
        <v>44500</v>
      </c>
      <c r="CF8" s="388" cm="1">
        <f t="array" aca="1" ref="CF8" ca="1">IF(ISBLANK(CF$6),"NA",MAX(StartDate,IF(OFFSET(CF$132,1,0)&lt;&gt;"",OFFSET(HOMECELL,1,0),MIN(IF(OFFSET(CF$132,1,0):OFFSET(CF$885,-1,0)&lt;&gt;"",OFFSET(HOMECELL,1,0):OFFSET(ENDCELL,-1,0))))))</f>
        <v>44500</v>
      </c>
      <c r="CG8" s="388" cm="1">
        <f t="array" aca="1" ref="CG8" ca="1">IF(ISBLANK(CG$6),"NA",MAX(StartDate,IF(OFFSET(CG$132,1,0)&lt;&gt;"",OFFSET(HOMECELL,1,0),MIN(IF(OFFSET(CG$132,1,0):OFFSET(CG$885,-1,0)&lt;&gt;"",OFFSET(HOMECELL,1,0):OFFSET(ENDCELL,-1,0))))))</f>
        <v>44500</v>
      </c>
      <c r="CH8" s="388" cm="1">
        <f t="array" aca="1" ref="CH8" ca="1">IF(ISBLANK(CH$6),"NA",MAX(StartDate,IF(OFFSET(CH$132,1,0)&lt;&gt;"",OFFSET(HOMECELL,1,0),MIN(IF(OFFSET(CH$132,1,0):OFFSET(CH$885,-1,0)&lt;&gt;"",OFFSET(HOMECELL,1,0):OFFSET(ENDCELL,-1,0))))))</f>
        <v>44500</v>
      </c>
      <c r="CI8" s="388" cm="1">
        <f t="array" aca="1" ref="CI8" ca="1">IF(ISBLANK(CI$6),"NA",MAX(StartDate,IF(OFFSET(CI$132,1,0)&lt;&gt;"",OFFSET(HOMECELL,1,0),MIN(IF(OFFSET(CI$132,1,0):OFFSET(CI$885,-1,0)&lt;&gt;"",OFFSET(HOMECELL,1,0):OFFSET(ENDCELL,-1,0))))))</f>
        <v>44500</v>
      </c>
      <c r="CJ8" s="388" cm="1">
        <f t="array" aca="1" ref="CJ8" ca="1">IF(ISBLANK(CJ$6),"NA",MAX(StartDate,IF(OFFSET(CJ$132,1,0)&lt;&gt;"",OFFSET(HOMECELL,1,0),MIN(IF(OFFSET(CJ$132,1,0):OFFSET(CJ$885,-1,0)&lt;&gt;"",OFFSET(HOMECELL,1,0):OFFSET(ENDCELL,-1,0))))))</f>
        <v>44500</v>
      </c>
      <c r="CK8" s="388" cm="1">
        <f t="array" aca="1" ref="CK8" ca="1">IF(ISBLANK(CK$6),"NA",MAX(StartDate,IF(OFFSET(CK$132,1,0)&lt;&gt;"",OFFSET(HOMECELL,1,0),MIN(IF(OFFSET(CK$132,1,0):OFFSET(CK$885,-1,0)&lt;&gt;"",OFFSET(HOMECELL,1,0):OFFSET(ENDCELL,-1,0))))))</f>
        <v>44500</v>
      </c>
      <c r="CL8" s="388" cm="1">
        <f t="array" aca="1" ref="CL8" ca="1">IF(ISBLANK(CL$6),"NA",MAX(StartDate,IF(OFFSET(CL$132,1,0)&lt;&gt;"",OFFSET(HOMECELL,1,0),MIN(IF(OFFSET(CL$132,1,0):OFFSET(CL$885,-1,0)&lt;&gt;"",OFFSET(HOMECELL,1,0):OFFSET(ENDCELL,-1,0))))))</f>
        <v>44500</v>
      </c>
      <c r="CM8" s="388" cm="1">
        <f t="array" aca="1" ref="CM8" ca="1">IF(ISBLANK(CM$6),"NA",MAX(StartDate,IF(OFFSET(CM$132,1,0)&lt;&gt;"",OFFSET(HOMECELL,1,0),MIN(IF(OFFSET(CM$132,1,0):OFFSET(CM$885,-1,0)&lt;&gt;"",OFFSET(HOMECELL,1,0):OFFSET(ENDCELL,-1,0))))))</f>
        <v>44500</v>
      </c>
      <c r="CN8" s="388" cm="1">
        <f t="array" aca="1" ref="CN8" ca="1">IF(ISBLANK(CN$6),"NA",MAX(StartDate,IF(OFFSET(CN$132,1,0)&lt;&gt;"",OFFSET(HOMECELL,1,0),MIN(IF(OFFSET(CN$132,1,0):OFFSET(CN$885,-1,0)&lt;&gt;"",OFFSET(HOMECELL,1,0):OFFSET(ENDCELL,-1,0))))))</f>
        <v>44500</v>
      </c>
      <c r="CO8" s="388" cm="1">
        <f t="array" aca="1" ref="CO8" ca="1">IF(ISBLANK(CO$6),"NA",MAX(StartDate,IF(OFFSET(CO$132,1,0)&lt;&gt;"",OFFSET(HOMECELL,1,0),MIN(IF(OFFSET(CO$132,1,0):OFFSET(CO$885,-1,0)&lt;&gt;"",OFFSET(HOMECELL,1,0):OFFSET(ENDCELL,-1,0))))))</f>
        <v>44500</v>
      </c>
      <c r="CP8" s="388" cm="1">
        <f t="array" aca="1" ref="CP8" ca="1">IF(ISBLANK(CP$6),"NA",MAX(StartDate,IF(OFFSET(CP$132,1,0)&lt;&gt;"",OFFSET(HOMECELL,1,0),MIN(IF(OFFSET(CP$132,1,0):OFFSET(CP$885,-1,0)&lt;&gt;"",OFFSET(HOMECELL,1,0):OFFSET(ENDCELL,-1,0))))))</f>
        <v>44500</v>
      </c>
      <c r="CQ8" s="388" cm="1">
        <f t="array" aca="1" ref="CQ8" ca="1">IF(ISBLANK(CQ$6),"NA",MAX(StartDate,IF(OFFSET(CQ$132,1,0)&lt;&gt;"",OFFSET(HOMECELL,1,0),MIN(IF(OFFSET(CQ$132,1,0):OFFSET(CQ$885,-1,0)&lt;&gt;"",OFFSET(HOMECELL,1,0):OFFSET(ENDCELL,-1,0))))))</f>
        <v>45291</v>
      </c>
      <c r="CR8" s="388" cm="1">
        <f t="array" aca="1" ref="CR8" ca="1">IF(ISBLANK(CR$6),"NA",MAX(StartDate,IF(OFFSET(CR$132,1,0)&lt;&gt;"",OFFSET(HOMECELL,1,0),MIN(IF(OFFSET(CR$132,1,0):OFFSET(CR$885,-1,0)&lt;&gt;"",OFFSET(HOMECELL,1,0):OFFSET(ENDCELL,-1,0))))))</f>
        <v>44500</v>
      </c>
      <c r="CS8" s="388" cm="1">
        <f t="array" aca="1" ref="CS8" ca="1">IF(ISBLANK(CS$6),"NA",MAX(StartDate,IF(OFFSET(CS$132,1,0)&lt;&gt;"",OFFSET(HOMECELL,1,0),MIN(IF(OFFSET(CS$132,1,0):OFFSET(CS$885,-1,0)&lt;&gt;"",OFFSET(HOMECELL,1,0):OFFSET(ENDCELL,-1,0))))))</f>
        <v>44500</v>
      </c>
      <c r="CT8" s="388" cm="1">
        <f t="array" aca="1" ref="CT8" ca="1">IF(ISBLANK(CT$6),"NA",MAX(StartDate,IF(OFFSET(CT$132,1,0)&lt;&gt;"",OFFSET(HOMECELL,1,0),MIN(IF(OFFSET(CT$132,1,0):OFFSET(CT$885,-1,0)&lt;&gt;"",OFFSET(HOMECELL,1,0):OFFSET(ENDCELL,-1,0))))))</f>
        <v>44500</v>
      </c>
      <c r="CU8" s="388" cm="1">
        <f t="array" aca="1" ref="CU8" ca="1">IF(ISBLANK(CU$6),"NA",MAX(StartDate,IF(OFFSET(CU$132,1,0)&lt;&gt;"",OFFSET(HOMECELL,1,0),MIN(IF(OFFSET(CU$132,1,0):OFFSET(CU$885,-1,0)&lt;&gt;"",OFFSET(HOMECELL,1,0):OFFSET(ENDCELL,-1,0))))))</f>
        <v>44500</v>
      </c>
      <c r="CV8" s="388" cm="1">
        <f t="array" aca="1" ref="CV8" ca="1">IF(ISBLANK(CV$6),"NA",MAX(StartDate,IF(OFFSET(CV$132,1,0)&lt;&gt;"",OFFSET(HOMECELL,1,0),MIN(IF(OFFSET(CV$132,1,0):OFFSET(CV$885,-1,0)&lt;&gt;"",OFFSET(HOMECELL,1,0):OFFSET(ENDCELL,-1,0))))))</f>
        <v>44500</v>
      </c>
      <c r="CW8" s="388" cm="1">
        <f t="array" aca="1" ref="CW8" ca="1">IF(ISBLANK(CW$6),"NA",MAX(StartDate,IF(OFFSET(CW$132,1,0)&lt;&gt;"",OFFSET(HOMECELL,1,0),MIN(IF(OFFSET(CW$132,1,0):OFFSET(CW$885,-1,0)&lt;&gt;"",OFFSET(HOMECELL,1,0):OFFSET(ENDCELL,-1,0))))))</f>
        <v>44500</v>
      </c>
      <c r="CX8" s="388" cm="1">
        <f t="array" aca="1" ref="CX8" ca="1">IF(ISBLANK(CX$6),"NA",MAX(StartDate,IF(OFFSET(CX$132,1,0)&lt;&gt;"",OFFSET(HOMECELL,1,0),MIN(IF(OFFSET(CX$132,1,0):OFFSET(CX$885,-1,0)&lt;&gt;"",OFFSET(HOMECELL,1,0):OFFSET(ENDCELL,-1,0))))))</f>
        <v>44500</v>
      </c>
      <c r="CY8" s="388" cm="1">
        <f t="array" aca="1" ref="CY8" ca="1">IF(ISBLANK(CY$6),"NA",MAX(StartDate,IF(OFFSET(CY$132,1,0)&lt;&gt;"",OFFSET(HOMECELL,1,0),MIN(IF(OFFSET(CY$132,1,0):OFFSET(CY$885,-1,0)&lt;&gt;"",OFFSET(HOMECELL,1,0):OFFSET(ENDCELL,-1,0))))))</f>
        <v>44500</v>
      </c>
      <c r="CZ8" s="388" cm="1">
        <f t="array" aca="1" ref="CZ8" ca="1">IF(ISBLANK(CZ$6),"NA",MAX(StartDate,IF(OFFSET(CZ$132,1,0)&lt;&gt;"",OFFSET(HOMECELL,1,0),MIN(IF(OFFSET(CZ$132,1,0):OFFSET(CZ$885,-1,0)&lt;&gt;"",OFFSET(HOMECELL,1,0):OFFSET(ENDCELL,-1,0))))))</f>
        <v>44500</v>
      </c>
      <c r="DA8" s="388" cm="1">
        <f t="array" aca="1" ref="DA8" ca="1">IF(ISBLANK(DA$6),"NA",MAX(StartDate,IF(OFFSET(DA$132,1,0)&lt;&gt;"",OFFSET(HOMECELL,1,0),MIN(IF(OFFSET(DA$132,1,0):OFFSET(DA$885,-1,0)&lt;&gt;"",OFFSET(HOMECELL,1,0):OFFSET(ENDCELL,-1,0))))))</f>
        <v>44500</v>
      </c>
      <c r="DB8" s="388" cm="1">
        <f t="array" aca="1" ref="DB8" ca="1">IF(ISBLANK(DB$6),"NA",MAX(StartDate,IF(OFFSET(DB$132,1,0)&lt;&gt;"",OFFSET(HOMECELL,1,0),MIN(IF(OFFSET(DB$132,1,0):OFFSET(DB$885,-1,0)&lt;&gt;"",OFFSET(HOMECELL,1,0):OFFSET(ENDCELL,-1,0))))))</f>
        <v>44500</v>
      </c>
      <c r="DC8" s="388" cm="1">
        <f t="array" aca="1" ref="DC8" ca="1">IF(ISBLANK(DC$6),"NA",MAX(StartDate,IF(OFFSET(DC$132,1,0)&lt;&gt;"",OFFSET(HOMECELL,1,0),MIN(IF(OFFSET(DC$132,1,0):OFFSET(DC$885,-1,0)&lt;&gt;"",OFFSET(HOMECELL,1,0):OFFSET(ENDCELL,-1,0))))))</f>
        <v>44500</v>
      </c>
      <c r="DD8" s="388" cm="1">
        <f t="array" aca="1" ref="DD8" ca="1">IF(ISBLANK(DD$6),"NA",MAX(StartDate,IF(OFFSET(DD$132,1,0)&lt;&gt;"",OFFSET(HOMECELL,1,0),MIN(IF(OFFSET(DD$132,1,0):OFFSET(DD$885,-1,0)&lt;&gt;"",OFFSET(HOMECELL,1,0):OFFSET(ENDCELL,-1,0))))))</f>
        <v>44500</v>
      </c>
      <c r="DE8" s="388" cm="1">
        <f t="array" aca="1" ref="DE8" ca="1">IF(ISBLANK(DE$6),"NA",MAX(StartDate,IF(OFFSET(DE$132,1,0)&lt;&gt;"",OFFSET(HOMECELL,1,0),MIN(IF(OFFSET(DE$132,1,0):OFFSET(DE$885,-1,0)&lt;&gt;"",OFFSET(HOMECELL,1,0):OFFSET(ENDCELL,-1,0))))))</f>
        <v>44500</v>
      </c>
      <c r="DG8" s="352"/>
      <c r="DI8" s="388" t="str" cm="1">
        <f t="array" aca="1" ref="DI8" ca="1">IF(ISBLANK(DI$6),"NA",MAX(StartDate,IF(OFFSET(DI$132,1,0)&lt;&gt;"",OFFSET(HOMECELL,1,0),MIN(IF(OFFSET(DI$132,1,0):OFFSET(DI$885,-1,0)&lt;&gt;"",OFFSET(HOMECELL,1,0):OFFSET(ENDCELL,-1,0))))))</f>
        <v>NA</v>
      </c>
      <c r="DJ8" s="388" cm="1">
        <f t="array" aca="1" ref="DJ8" ca="1">IF(ISBLANK(DJ$6),"NA",MAX(StartDate,IF(OFFSET(DJ$132,1,0)&lt;&gt;"",OFFSET(HOMECELL,1,0),MIN(IF(OFFSET(DJ$132,1,0):OFFSET(DJ$885,-1,0)&lt;&gt;"",OFFSET(HOMECELL,1,0):OFFSET(ENDCELL,-1,0))))))</f>
        <v>44500</v>
      </c>
      <c r="DK8" s="388" cm="1">
        <f t="array" aca="1" ref="DK8" ca="1">IF(ISBLANK(DK$6),"NA",MAX(StartDate,IF(OFFSET(DK$132,1,0)&lt;&gt;"",OFFSET(HOMECELL,1,0),MIN(IF(OFFSET(DK$132,1,0):OFFSET(DK$885,-1,0)&lt;&gt;"",OFFSET(HOMECELL,1,0):OFFSET(ENDCELL,-1,0))))))</f>
        <v>44500</v>
      </c>
    </row>
    <row r="9" spans="1:115">
      <c r="A9" s="353" t="s">
        <v>205</v>
      </c>
      <c r="B9" s="354"/>
      <c r="C9" s="388" cm="1">
        <f t="array" aca="1" ref="C9" ca="1">IF(ISBLANK(C$6),"NA",MIN(EndDate,MAX(IF(OFFSET(C$132,1,0):OFFSET(C$885,-1,0)&lt;&gt;"",OFFSET(HOMECELL,1,0):OFFSET(ENDCELL,-1,0)))))</f>
        <v>45565</v>
      </c>
      <c r="D9" s="388" cm="1">
        <f t="array" aca="1" ref="D9" ca="1">IF(ISBLANK(D$6),"NA",MIN(EndDate,MAX(IF(OFFSET(D$132,1,0):OFFSET(D$885,-1,0)&lt;&gt;"",OFFSET(HOMECELL,1,0):OFFSET(ENDCELL,-1,0)))))</f>
        <v>45565</v>
      </c>
      <c r="E9" s="388" cm="1">
        <f t="array" aca="1" ref="E9" ca="1">IF(ISBLANK(E$6),"NA",MIN(EndDate,MAX(IF(OFFSET(E$132,1,0):OFFSET(E$885,-1,0)&lt;&gt;"",OFFSET(HOMECELL,1,0):OFFSET(ENDCELL,-1,0)))))</f>
        <v>45565</v>
      </c>
      <c r="F9" s="388" cm="1">
        <f t="array" aca="1" ref="F9" ca="1">IF(ISBLANK(F$6),"NA",MIN(EndDate,MAX(IF(OFFSET(F$132,1,0):OFFSET(F$885,-1,0)&lt;&gt;"",OFFSET(HOMECELL,1,0):OFFSET(ENDCELL,-1,0)))))</f>
        <v>45565</v>
      </c>
      <c r="G9" s="388" cm="1">
        <f t="array" aca="1" ref="G9" ca="1">IF(ISBLANK(G$6),"NA",MIN(EndDate,MAX(IF(OFFSET(G$132,1,0):OFFSET(G$885,-1,0)&lt;&gt;"",OFFSET(HOMECELL,1,0):OFFSET(ENDCELL,-1,0)))))</f>
        <v>45565</v>
      </c>
      <c r="H9" s="388" cm="1">
        <f t="array" aca="1" ref="H9" ca="1">IF(ISBLANK(H$6),"NA",MIN(EndDate,MAX(IF(OFFSET(H$132,1,0):OFFSET(H$885,-1,0)&lt;&gt;"",OFFSET(HOMECELL,1,0):OFFSET(ENDCELL,-1,0)))))</f>
        <v>45565</v>
      </c>
      <c r="I9" s="388" cm="1">
        <f t="array" aca="1" ref="I9" ca="1">IF(ISBLANK(I$6),"NA",MIN(EndDate,MAX(IF(OFFSET(I$132,1,0):OFFSET(I$885,-1,0)&lt;&gt;"",OFFSET(HOMECELL,1,0):OFFSET(ENDCELL,-1,0)))))</f>
        <v>45565</v>
      </c>
      <c r="J9" s="388" cm="1">
        <f t="array" aca="1" ref="J9" ca="1">IF(ISBLANK(J$6),"NA",MIN(EndDate,MAX(IF(OFFSET(J$132,1,0):OFFSET(J$885,-1,0)&lt;&gt;"",OFFSET(HOMECELL,1,0):OFFSET(ENDCELL,-1,0)))))</f>
        <v>45565</v>
      </c>
      <c r="K9" s="388" cm="1">
        <f t="array" aca="1" ref="K9" ca="1">IF(ISBLANK(K$6),"NA",MIN(EndDate,MAX(IF(OFFSET(K$132,1,0):OFFSET(K$885,-1,0)&lt;&gt;"",OFFSET(HOMECELL,1,0):OFFSET(ENDCELL,-1,0)))))</f>
        <v>45565</v>
      </c>
      <c r="L9" s="388" cm="1">
        <f t="array" aca="1" ref="L9" ca="1">IF(ISBLANK(L$6),"NA",MIN(EndDate,MAX(IF(OFFSET(L$132,1,0):OFFSET(L$885,-1,0)&lt;&gt;"",OFFSET(HOMECELL,1,0):OFFSET(ENDCELL,-1,0)))))</f>
        <v>45565</v>
      </c>
      <c r="M9" s="388" cm="1">
        <f t="array" aca="1" ref="M9" ca="1">IF(ISBLANK(M$6),"NA",MIN(EndDate,MAX(IF(OFFSET(M$132,1,0):OFFSET(M$885,-1,0)&lt;&gt;"",OFFSET(HOMECELL,1,0):OFFSET(ENDCELL,-1,0)))))</f>
        <v>45565</v>
      </c>
      <c r="N9" s="388" cm="1">
        <f t="array" aca="1" ref="N9" ca="1">IF(ISBLANK(N$6),"NA",MIN(EndDate,MAX(IF(OFFSET(N$132,1,0):OFFSET(N$885,-1,0)&lt;&gt;"",OFFSET(HOMECELL,1,0):OFFSET(ENDCELL,-1,0)))))</f>
        <v>45565</v>
      </c>
      <c r="O9" s="388" cm="1">
        <f t="array" aca="1" ref="O9" ca="1">IF(ISBLANK(O$6),"NA",MIN(EndDate,MAX(IF(OFFSET(O$132,1,0):OFFSET(O$885,-1,0)&lt;&gt;"",OFFSET(HOMECELL,1,0):OFFSET(ENDCELL,-1,0)))))</f>
        <v>45565</v>
      </c>
      <c r="P9" s="388" cm="1">
        <f t="array" aca="1" ref="P9" ca="1">IF(ISBLANK(P$6),"NA",MIN(EndDate,MAX(IF(OFFSET(P$132,1,0):OFFSET(P$885,-1,0)&lt;&gt;"",OFFSET(HOMECELL,1,0):OFFSET(ENDCELL,-1,0)))))</f>
        <v>45565</v>
      </c>
      <c r="Q9" s="388" cm="1">
        <f t="array" aca="1" ref="Q9" ca="1">IF(ISBLANK(Q$6),"NA",MIN(EndDate,MAX(IF(OFFSET(Q$132,1,0):OFFSET(Q$885,-1,0)&lt;&gt;"",OFFSET(HOMECELL,1,0):OFFSET(ENDCELL,-1,0)))))</f>
        <v>45565</v>
      </c>
      <c r="R9" s="388" cm="1">
        <f t="array" aca="1" ref="R9" ca="1">IF(ISBLANK(R$6),"NA",MIN(EndDate,MAX(IF(OFFSET(R$132,1,0):OFFSET(R$885,-1,0)&lt;&gt;"",OFFSET(HOMECELL,1,0):OFFSET(ENDCELL,-1,0)))))</f>
        <v>45565</v>
      </c>
      <c r="S9" s="388" cm="1">
        <f t="array" aca="1" ref="S9" ca="1">IF(ISBLANK(S$6),"NA",MIN(EndDate,MAX(IF(OFFSET(S$132,1,0):OFFSET(S$885,-1,0)&lt;&gt;"",OFFSET(HOMECELL,1,0):OFFSET(ENDCELL,-1,0)))))</f>
        <v>45565</v>
      </c>
      <c r="T9" s="388" cm="1">
        <f t="array" aca="1" ref="T9" ca="1">IF(ISBLANK(T$6),"NA",MIN(EndDate,MAX(IF(OFFSET(T$132,1,0):OFFSET(T$885,-1,0)&lt;&gt;"",OFFSET(HOMECELL,1,0):OFFSET(ENDCELL,-1,0)))))</f>
        <v>45565</v>
      </c>
      <c r="U9" s="388" cm="1">
        <f t="array" aca="1" ref="U9" ca="1">IF(ISBLANK(U$6),"NA",MIN(EndDate,MAX(IF(OFFSET(U$132,1,0):OFFSET(U$885,-1,0)&lt;&gt;"",OFFSET(HOMECELL,1,0):OFFSET(ENDCELL,-1,0)))))</f>
        <v>45565</v>
      </c>
      <c r="V9" s="388" cm="1">
        <f t="array" aca="1" ref="V9" ca="1">IF(ISBLANK(V$6),"NA",MIN(EndDate,MAX(IF(OFFSET(V$132,1,0):OFFSET(V$885,-1,0)&lt;&gt;"",OFFSET(HOMECELL,1,0):OFFSET(ENDCELL,-1,0)))))</f>
        <v>45565</v>
      </c>
      <c r="W9" s="388" cm="1">
        <f t="array" aca="1" ref="W9" ca="1">IF(ISBLANK(W$6),"NA",MIN(EndDate,MAX(IF(OFFSET(W$132,1,0):OFFSET(W$885,-1,0)&lt;&gt;"",OFFSET(HOMECELL,1,0):OFFSET(ENDCELL,-1,0)))))</f>
        <v>45565</v>
      </c>
      <c r="X9" s="388" cm="1">
        <f t="array" aca="1" ref="X9" ca="1">IF(ISBLANK(X$6),"NA",MIN(EndDate,MAX(IF(OFFSET(X$132,1,0):OFFSET(X$885,-1,0)&lt;&gt;"",OFFSET(HOMECELL,1,0):OFFSET(ENDCELL,-1,0)))))</f>
        <v>45565</v>
      </c>
      <c r="Y9" s="388" cm="1">
        <f t="array" aca="1" ref="Y9" ca="1">IF(ISBLANK(Y$6),"NA",MIN(EndDate,MAX(IF(OFFSET(Y$132,1,0):OFFSET(Y$885,-1,0)&lt;&gt;"",OFFSET(HOMECELL,1,0):OFFSET(ENDCELL,-1,0)))))</f>
        <v>45565</v>
      </c>
      <c r="Z9" s="388" cm="1">
        <f t="array" aca="1" ref="Z9" ca="1">IF(ISBLANK(Z$6),"NA",MIN(EndDate,MAX(IF(OFFSET(Z$132,1,0):OFFSET(Z$885,-1,0)&lt;&gt;"",OFFSET(HOMECELL,1,0):OFFSET(ENDCELL,-1,0)))))</f>
        <v>45565</v>
      </c>
      <c r="AA9" s="388" cm="1">
        <f t="array" aca="1" ref="AA9" ca="1">IF(ISBLANK(AA$6),"NA",MIN(EndDate,MAX(IF(OFFSET(AA$132,1,0):OFFSET(AA$885,-1,0)&lt;&gt;"",OFFSET(HOMECELL,1,0):OFFSET(ENDCELL,-1,0)))))</f>
        <v>45565</v>
      </c>
      <c r="AB9" s="388" cm="1">
        <f t="array" aca="1" ref="AB9" ca="1">IF(ISBLANK(AB$6),"NA",MIN(EndDate,MAX(IF(OFFSET(AB$132,1,0):OFFSET(AB$885,-1,0)&lt;&gt;"",OFFSET(HOMECELL,1,0):OFFSET(ENDCELL,-1,0)))))</f>
        <v>45565</v>
      </c>
      <c r="AC9" s="388" cm="1">
        <f t="array" aca="1" ref="AC9" ca="1">IF(ISBLANK(AC$6),"NA",MIN(EndDate,MAX(IF(OFFSET(AC$132,1,0):OFFSET(AC$885,-1,0)&lt;&gt;"",OFFSET(HOMECELL,1,0):OFFSET(ENDCELL,-1,0)))))</f>
        <v>45565</v>
      </c>
      <c r="AD9" s="388" cm="1">
        <f t="array" aca="1" ref="AD9" ca="1">IF(ISBLANK(AD$6),"NA",MIN(EndDate,MAX(IF(OFFSET(AD$132,1,0):OFFSET(AD$885,-1,0)&lt;&gt;"",OFFSET(HOMECELL,1,0):OFFSET(ENDCELL,-1,0)))))</f>
        <v>45565</v>
      </c>
      <c r="AE9" s="388" cm="1">
        <f t="array" aca="1" ref="AE9" ca="1">IF(ISBLANK(AE$6),"NA",MIN(EndDate,MAX(IF(OFFSET(AE$132,1,0):OFFSET(AE$885,-1,0)&lt;&gt;"",OFFSET(HOMECELL,1,0):OFFSET(ENDCELL,-1,0)))))</f>
        <v>45565</v>
      </c>
      <c r="AF9" s="388" cm="1">
        <f t="array" aca="1" ref="AF9" ca="1">IF(ISBLANK(AF$6),"NA",MIN(EndDate,MAX(IF(OFFSET(AF$132,1,0):OFFSET(AF$885,-1,0)&lt;&gt;"",OFFSET(HOMECELL,1,0):OFFSET(ENDCELL,-1,0)))))</f>
        <v>45565</v>
      </c>
      <c r="AG9" s="388" cm="1">
        <f t="array" aca="1" ref="AG9" ca="1">IF(ISBLANK(AG$6),"NA",MIN(EndDate,MAX(IF(OFFSET(AG$132,1,0):OFFSET(AG$885,-1,0)&lt;&gt;"",OFFSET(HOMECELL,1,0):OFFSET(ENDCELL,-1,0)))))</f>
        <v>45565</v>
      </c>
      <c r="AH9" s="388" cm="1">
        <f t="array" aca="1" ref="AH9" ca="1">IF(ISBLANK(AH$6),"NA",MIN(EndDate,MAX(IF(OFFSET(AH$132,1,0):OFFSET(AH$885,-1,0)&lt;&gt;"",OFFSET(HOMECELL,1,0):OFFSET(ENDCELL,-1,0)))))</f>
        <v>45565</v>
      </c>
      <c r="AI9" s="388" cm="1">
        <f t="array" aca="1" ref="AI9" ca="1">IF(ISBLANK(AI$6),"NA",MIN(EndDate,MAX(IF(OFFSET(AI$132,1,0):OFFSET(AI$885,-1,0)&lt;&gt;"",OFFSET(HOMECELL,1,0):OFFSET(ENDCELL,-1,0)))))</f>
        <v>45565</v>
      </c>
      <c r="AJ9" s="388" cm="1">
        <f t="array" aca="1" ref="AJ9" ca="1">IF(ISBLANK(AJ$6),"NA",MIN(EndDate,MAX(IF(OFFSET(AJ$132,1,0):OFFSET(AJ$885,-1,0)&lt;&gt;"",OFFSET(HOMECELL,1,0):OFFSET(ENDCELL,-1,0)))))</f>
        <v>45565</v>
      </c>
      <c r="AK9" s="388" cm="1">
        <f t="array" aca="1" ref="AK9" ca="1">IF(ISBLANK(AK$6),"NA",MIN(EndDate,MAX(IF(OFFSET(AK$132,1,0):OFFSET(AK$885,-1,0)&lt;&gt;"",OFFSET(HOMECELL,1,0):OFFSET(ENDCELL,-1,0)))))</f>
        <v>45565</v>
      </c>
      <c r="AL9" s="388" cm="1">
        <f t="array" aca="1" ref="AL9" ca="1">IF(ISBLANK(AL$6),"NA",MIN(EndDate,MAX(IF(OFFSET(AL$132,1,0):OFFSET(AL$885,-1,0)&lt;&gt;"",OFFSET(HOMECELL,1,0):OFFSET(ENDCELL,-1,0)))))</f>
        <v>45565</v>
      </c>
      <c r="AM9" s="388" cm="1">
        <f t="array" aca="1" ref="AM9" ca="1">IF(ISBLANK(AM$6),"NA",MIN(EndDate,MAX(IF(OFFSET(AM$132,1,0):OFFSET(AM$885,-1,0)&lt;&gt;"",OFFSET(HOMECELL,1,0):OFFSET(ENDCELL,-1,0)))))</f>
        <v>45565</v>
      </c>
      <c r="AN9" s="388" cm="1">
        <f t="array" aca="1" ref="AN9" ca="1">IF(ISBLANK(AN$6),"NA",MIN(EndDate,MAX(IF(OFFSET(AN$132,1,0):OFFSET(AN$885,-1,0)&lt;&gt;"",OFFSET(HOMECELL,1,0):OFFSET(ENDCELL,-1,0)))))</f>
        <v>45565</v>
      </c>
      <c r="AO9" s="388" cm="1">
        <f t="array" aca="1" ref="AO9" ca="1">IF(ISBLANK(AO$6),"NA",MIN(EndDate,MAX(IF(OFFSET(AO$132,1,0):OFFSET(AO$885,-1,0)&lt;&gt;"",OFFSET(HOMECELL,1,0):OFFSET(ENDCELL,-1,0)))))</f>
        <v>45565</v>
      </c>
      <c r="AP9" s="388" cm="1">
        <f t="array" aca="1" ref="AP9" ca="1">IF(ISBLANK(AP$6),"NA",MIN(EndDate,MAX(IF(OFFSET(AP$132,1,0):OFFSET(AP$885,-1,0)&lt;&gt;"",OFFSET(HOMECELL,1,0):OFFSET(ENDCELL,-1,0)))))</f>
        <v>45565</v>
      </c>
      <c r="AQ9" s="388" cm="1">
        <f t="array" aca="1" ref="AQ9" ca="1">IF(ISBLANK(AQ$6),"NA",MIN(EndDate,MAX(IF(OFFSET(AQ$132,1,0):OFFSET(AQ$885,-1,0)&lt;&gt;"",OFFSET(HOMECELL,1,0):OFFSET(ENDCELL,-1,0)))))</f>
        <v>45565</v>
      </c>
      <c r="AR9" s="388" cm="1">
        <f t="array" aca="1" ref="AR9" ca="1">IF(ISBLANK(AR$6),"NA",MIN(EndDate,MAX(IF(OFFSET(AR$132,1,0):OFFSET(AR$885,-1,0)&lt;&gt;"",OFFSET(HOMECELL,1,0):OFFSET(ENDCELL,-1,0)))))</f>
        <v>45565</v>
      </c>
      <c r="AS9" s="388" cm="1">
        <f t="array" aca="1" ref="AS9" ca="1">IF(ISBLANK(AS$6),"NA",MIN(EndDate,MAX(IF(OFFSET(AS$132,1,0):OFFSET(AS$885,-1,0)&lt;&gt;"",OFFSET(HOMECELL,1,0):OFFSET(ENDCELL,-1,0)))))</f>
        <v>45565</v>
      </c>
      <c r="AT9" s="388" cm="1">
        <f t="array" aca="1" ref="AT9" ca="1">IF(ISBLANK(AT$6),"NA",MIN(EndDate,MAX(IF(OFFSET(AT$132,1,0):OFFSET(AT$885,-1,0)&lt;&gt;"",OFFSET(HOMECELL,1,0):OFFSET(ENDCELL,-1,0)))))</f>
        <v>45565</v>
      </c>
      <c r="AU9" s="388" cm="1">
        <f t="array" aca="1" ref="AU9" ca="1">IF(ISBLANK(AU$6),"NA",MIN(EndDate,MAX(IF(OFFSET(AU$132,1,0):OFFSET(AU$885,-1,0)&lt;&gt;"",OFFSET(HOMECELL,1,0):OFFSET(ENDCELL,-1,0)))))</f>
        <v>45565</v>
      </c>
      <c r="AV9" s="388" cm="1">
        <f t="array" aca="1" ref="AV9" ca="1">IF(ISBLANK(AV$6),"NA",MIN(EndDate,MAX(IF(OFFSET(AV$132,1,0):OFFSET(AV$885,-1,0)&lt;&gt;"",OFFSET(HOMECELL,1,0):OFFSET(ENDCELL,-1,0)))))</f>
        <v>45565</v>
      </c>
      <c r="AW9" s="388" cm="1">
        <f t="array" aca="1" ref="AW9" ca="1">IF(ISBLANK(AW$6),"NA",MIN(EndDate,MAX(IF(OFFSET(AW$132,1,0):OFFSET(AW$885,-1,0)&lt;&gt;"",OFFSET(HOMECELL,1,0):OFFSET(ENDCELL,-1,0)))))</f>
        <v>45565</v>
      </c>
      <c r="AX9" s="388" cm="1">
        <f t="array" aca="1" ref="AX9" ca="1">IF(ISBLANK(AX$6),"NA",MIN(EndDate,MAX(IF(OFFSET(AX$132,1,0):OFFSET(AX$885,-1,0)&lt;&gt;"",OFFSET(HOMECELL,1,0):OFFSET(ENDCELL,-1,0)))))</f>
        <v>45565</v>
      </c>
      <c r="AY9" s="388" cm="1">
        <f t="array" aca="1" ref="AY9" ca="1">IF(ISBLANK(AY$6),"NA",MIN(EndDate,MAX(IF(OFFSET(AY$132,1,0):OFFSET(AY$885,-1,0)&lt;&gt;"",OFFSET(HOMECELL,1,0):OFFSET(ENDCELL,-1,0)))))</f>
        <v>45565</v>
      </c>
      <c r="AZ9" s="388" cm="1">
        <f t="array" aca="1" ref="AZ9" ca="1">IF(ISBLANK(AZ$6),"NA",MIN(EndDate,MAX(IF(OFFSET(AZ$132,1,0):OFFSET(AZ$885,-1,0)&lt;&gt;"",OFFSET(HOMECELL,1,0):OFFSET(ENDCELL,-1,0)))))</f>
        <v>45565</v>
      </c>
      <c r="BA9" s="388" cm="1">
        <f t="array" aca="1" ref="BA9" ca="1">IF(ISBLANK(BA$6),"NA",MIN(EndDate,MAX(IF(OFFSET(BA$132,1,0):OFFSET(BA$885,-1,0)&lt;&gt;"",OFFSET(HOMECELL,1,0):OFFSET(ENDCELL,-1,0)))))</f>
        <v>45565</v>
      </c>
      <c r="BB9" s="388" cm="1">
        <f t="array" aca="1" ref="BB9" ca="1">IF(ISBLANK(BB$6),"NA",MIN(EndDate,MAX(IF(OFFSET(BB$132,1,0):OFFSET(BB$885,-1,0)&lt;&gt;"",OFFSET(HOMECELL,1,0):OFFSET(ENDCELL,-1,0)))))</f>
        <v>45565</v>
      </c>
      <c r="BC9" s="388" cm="1">
        <f t="array" aca="1" ref="BC9" ca="1">IF(ISBLANK(BC$6),"NA",MIN(EndDate,MAX(IF(OFFSET(BC$132,1,0):OFFSET(BC$885,-1,0)&lt;&gt;"",OFFSET(HOMECELL,1,0):OFFSET(ENDCELL,-1,0)))))</f>
        <v>45565</v>
      </c>
      <c r="BD9" s="388" cm="1">
        <f t="array" aca="1" ref="BD9" ca="1">IF(ISBLANK(BD$6),"NA",MIN(EndDate,MAX(IF(OFFSET(BD$132,1,0):OFFSET(BD$885,-1,0)&lt;&gt;"",OFFSET(HOMECELL,1,0):OFFSET(ENDCELL,-1,0)))))</f>
        <v>45565</v>
      </c>
      <c r="BE9" s="388" cm="1">
        <f t="array" aca="1" ref="BE9" ca="1">IF(ISBLANK(BE$6),"NA",MIN(EndDate,MAX(IF(OFFSET(BE$132,1,0):OFFSET(BE$885,-1,0)&lt;&gt;"",OFFSET(HOMECELL,1,0):OFFSET(ENDCELL,-1,0)))))</f>
        <v>45565</v>
      </c>
      <c r="BF9" s="388" cm="1">
        <f t="array" aca="1" ref="BF9" ca="1">IF(ISBLANK(BF$6),"NA",MIN(EndDate,MAX(IF(OFFSET(BF$132,1,0):OFFSET(BF$885,-1,0)&lt;&gt;"",OFFSET(HOMECELL,1,0):OFFSET(ENDCELL,-1,0)))))</f>
        <v>45565</v>
      </c>
      <c r="BG9" s="388" cm="1">
        <f t="array" aca="1" ref="BG9" ca="1">IF(ISBLANK(BG$6),"NA",MIN(EndDate,MAX(IF(OFFSET(BG$132,1,0):OFFSET(BG$885,-1,0)&lt;&gt;"",OFFSET(HOMECELL,1,0):OFFSET(ENDCELL,-1,0)))))</f>
        <v>45565</v>
      </c>
      <c r="BH9" s="388" cm="1">
        <f t="array" aca="1" ref="BH9" ca="1">IF(ISBLANK(BH$6),"NA",MIN(EndDate,MAX(IF(OFFSET(BH$132,1,0):OFFSET(BH$885,-1,0)&lt;&gt;"",OFFSET(HOMECELL,1,0):OFFSET(ENDCELL,-1,0)))))</f>
        <v>45565</v>
      </c>
      <c r="BI9" s="388" cm="1">
        <f t="array" aca="1" ref="BI9" ca="1">IF(ISBLANK(BI$6),"NA",MIN(EndDate,MAX(IF(OFFSET(BI$132,1,0):OFFSET(BI$885,-1,0)&lt;&gt;"",OFFSET(HOMECELL,1,0):OFFSET(ENDCELL,-1,0)))))</f>
        <v>45565</v>
      </c>
      <c r="BJ9" s="388" cm="1">
        <f t="array" aca="1" ref="BJ9" ca="1">IF(ISBLANK(BJ$6),"NA",MIN(EndDate,MAX(IF(OFFSET(BJ$132,1,0):OFFSET(BJ$885,-1,0)&lt;&gt;"",OFFSET(HOMECELL,1,0):OFFSET(ENDCELL,-1,0)))))</f>
        <v>45565</v>
      </c>
      <c r="BK9" s="388" cm="1">
        <f t="array" aca="1" ref="BK9" ca="1">IF(ISBLANK(BK$6),"NA",MIN(EndDate,MAX(IF(OFFSET(BK$132,1,0):OFFSET(BK$885,-1,0)&lt;&gt;"",OFFSET(HOMECELL,1,0):OFFSET(ENDCELL,-1,0)))))</f>
        <v>45565</v>
      </c>
      <c r="BL9" s="388" cm="1">
        <f t="array" aca="1" ref="BL9" ca="1">IF(ISBLANK(BL$6),"NA",MIN(EndDate,MAX(IF(OFFSET(BL$132,1,0):OFFSET(BL$885,-1,0)&lt;&gt;"",OFFSET(HOMECELL,1,0):OFFSET(ENDCELL,-1,0)))))</f>
        <v>45565</v>
      </c>
      <c r="BM9" s="388" cm="1">
        <f t="array" aca="1" ref="BM9" ca="1">IF(ISBLANK(BM$6),"NA",MIN(EndDate,MAX(IF(OFFSET(BM$132,1,0):OFFSET(BM$885,-1,0)&lt;&gt;"",OFFSET(HOMECELL,1,0):OFFSET(ENDCELL,-1,0)))))</f>
        <v>45565</v>
      </c>
      <c r="BN9" s="388" cm="1">
        <f t="array" aca="1" ref="BN9" ca="1">IF(ISBLANK(BN$6),"NA",MIN(EndDate,MAX(IF(OFFSET(BN$132,1,0):OFFSET(BN$885,-1,0)&lt;&gt;"",OFFSET(HOMECELL,1,0):OFFSET(ENDCELL,-1,0)))))</f>
        <v>45565</v>
      </c>
      <c r="BO9" s="388" cm="1">
        <f t="array" aca="1" ref="BO9" ca="1">IF(ISBLANK(BO$6),"NA",MIN(EndDate,MAX(IF(OFFSET(BO$132,1,0):OFFSET(BO$885,-1,0)&lt;&gt;"",OFFSET(HOMECELL,1,0):OFFSET(ENDCELL,-1,0)))))</f>
        <v>45565</v>
      </c>
      <c r="BP9" s="388" cm="1">
        <f t="array" aca="1" ref="BP9" ca="1">IF(ISBLANK(BP$6),"NA",MIN(EndDate,MAX(IF(OFFSET(BP$132,1,0):OFFSET(BP$885,-1,0)&lt;&gt;"",OFFSET(HOMECELL,1,0):OFFSET(ENDCELL,-1,0)))))</f>
        <v>45565</v>
      </c>
      <c r="BQ9" s="388" cm="1">
        <f t="array" aca="1" ref="BQ9" ca="1">IF(ISBLANK(BQ$6),"NA",MIN(EndDate,MAX(IF(OFFSET(BQ$132,1,0):OFFSET(BQ$885,-1,0)&lt;&gt;"",OFFSET(HOMECELL,1,0):OFFSET(ENDCELL,-1,0)))))</f>
        <v>45565</v>
      </c>
      <c r="BR9" s="388" cm="1">
        <f t="array" aca="1" ref="BR9" ca="1">IF(ISBLANK(BR$6),"NA",MIN(EndDate,MAX(IF(OFFSET(BR$132,1,0):OFFSET(BR$885,-1,0)&lt;&gt;"",OFFSET(HOMECELL,1,0):OFFSET(ENDCELL,-1,0)))))</f>
        <v>45565</v>
      </c>
      <c r="BS9" s="388" cm="1">
        <f t="array" aca="1" ref="BS9" ca="1">IF(ISBLANK(BS$6),"NA",MIN(EndDate,MAX(IF(OFFSET(BS$132,1,0):OFFSET(BS$885,-1,0)&lt;&gt;"",OFFSET(HOMECELL,1,0):OFFSET(ENDCELL,-1,0)))))</f>
        <v>45565</v>
      </c>
      <c r="BT9" s="388" cm="1">
        <f t="array" aca="1" ref="BT9" ca="1">IF(ISBLANK(BT$6),"NA",MIN(EndDate,MAX(IF(OFFSET(BT$132,1,0):OFFSET(BT$885,-1,0)&lt;&gt;"",OFFSET(HOMECELL,1,0):OFFSET(ENDCELL,-1,0)))))</f>
        <v>45565</v>
      </c>
      <c r="BU9" s="388" cm="1">
        <f t="array" aca="1" ref="BU9" ca="1">IF(ISBLANK(BU$6),"NA",MIN(EndDate,MAX(IF(OFFSET(BU$132,1,0):OFFSET(BU$885,-1,0)&lt;&gt;"",OFFSET(HOMECELL,1,0):OFFSET(ENDCELL,-1,0)))))</f>
        <v>45565</v>
      </c>
      <c r="BV9" s="388" cm="1">
        <f t="array" aca="1" ref="BV9" ca="1">IF(ISBLANK(BV$6),"NA",MIN(EndDate,MAX(IF(OFFSET(BV$132,1,0):OFFSET(BV$885,-1,0)&lt;&gt;"",OFFSET(HOMECELL,1,0):OFFSET(ENDCELL,-1,0)))))</f>
        <v>45565</v>
      </c>
      <c r="BW9" s="388" cm="1">
        <f t="array" aca="1" ref="BW9" ca="1">IF(ISBLANK(BW$6),"NA",MIN(EndDate,MAX(IF(OFFSET(BW$132,1,0):OFFSET(BW$885,-1,0)&lt;&gt;"",OFFSET(HOMECELL,1,0):OFFSET(ENDCELL,-1,0)))))</f>
        <v>45565</v>
      </c>
      <c r="BX9" s="388" cm="1">
        <f t="array" aca="1" ref="BX9" ca="1">IF(ISBLANK(BX$6),"NA",MIN(EndDate,MAX(IF(OFFSET(BX$132,1,0):OFFSET(BX$885,-1,0)&lt;&gt;"",OFFSET(HOMECELL,1,0):OFFSET(ENDCELL,-1,0)))))</f>
        <v>45565</v>
      </c>
      <c r="BY9" s="388" cm="1">
        <f t="array" aca="1" ref="BY9" ca="1">IF(ISBLANK(BY$6),"NA",MIN(EndDate,MAX(IF(OFFSET(BY$132,1,0):OFFSET(BY$885,-1,0)&lt;&gt;"",OFFSET(HOMECELL,1,0):OFFSET(ENDCELL,-1,0)))))</f>
        <v>45565</v>
      </c>
      <c r="BZ9" s="388" cm="1">
        <f t="array" aca="1" ref="BZ9" ca="1">IF(ISBLANK(BZ$6),"NA",MIN(EndDate,MAX(IF(OFFSET(BZ$132,1,0):OFFSET(BZ$885,-1,0)&lt;&gt;"",OFFSET(HOMECELL,1,0):OFFSET(ENDCELL,-1,0)))))</f>
        <v>45565</v>
      </c>
      <c r="CA9" s="388" cm="1">
        <f t="array" aca="1" ref="CA9" ca="1">IF(ISBLANK(CA$6),"NA",MIN(EndDate,MAX(IF(OFFSET(CA$132,1,0):OFFSET(CA$885,-1,0)&lt;&gt;"",OFFSET(HOMECELL,1,0):OFFSET(ENDCELL,-1,0)))))</f>
        <v>45565</v>
      </c>
      <c r="CB9" s="388" cm="1">
        <f t="array" aca="1" ref="CB9" ca="1">IF(ISBLANK(CB$6),"NA",MIN(EndDate,MAX(IF(OFFSET(CB$132,1,0):OFFSET(CB$885,-1,0)&lt;&gt;"",OFFSET(HOMECELL,1,0):OFFSET(ENDCELL,-1,0)))))</f>
        <v>45565</v>
      </c>
      <c r="CC9" s="388" cm="1">
        <f t="array" aca="1" ref="CC9" ca="1">IF(ISBLANK(CC$6),"NA",MIN(EndDate,MAX(IF(OFFSET(CC$132,1,0):OFFSET(CC$885,-1,0)&lt;&gt;"",OFFSET(HOMECELL,1,0):OFFSET(ENDCELL,-1,0)))))</f>
        <v>45565</v>
      </c>
      <c r="CD9" s="388" cm="1">
        <f t="array" aca="1" ref="CD9" ca="1">IF(ISBLANK(CD$6),"NA",MIN(EndDate,MAX(IF(OFFSET(CD$132,1,0):OFFSET(CD$885,-1,0)&lt;&gt;"",OFFSET(HOMECELL,1,0):OFFSET(ENDCELL,-1,0)))))</f>
        <v>45565</v>
      </c>
      <c r="CE9" s="388" cm="1">
        <f t="array" aca="1" ref="CE9" ca="1">IF(ISBLANK(CE$6),"NA",MIN(EndDate,MAX(IF(OFFSET(CE$132,1,0):OFFSET(CE$885,-1,0)&lt;&gt;"",OFFSET(HOMECELL,1,0):OFFSET(ENDCELL,-1,0)))))</f>
        <v>45565</v>
      </c>
      <c r="CF9" s="388" cm="1">
        <f t="array" aca="1" ref="CF9" ca="1">IF(ISBLANK(CF$6),"NA",MIN(EndDate,MAX(IF(OFFSET(CF$132,1,0):OFFSET(CF$885,-1,0)&lt;&gt;"",OFFSET(HOMECELL,1,0):OFFSET(ENDCELL,-1,0)))))</f>
        <v>45565</v>
      </c>
      <c r="CG9" s="388" cm="1">
        <f t="array" aca="1" ref="CG9" ca="1">IF(ISBLANK(CG$6),"NA",MIN(EndDate,MAX(IF(OFFSET(CG$132,1,0):OFFSET(CG$885,-1,0)&lt;&gt;"",OFFSET(HOMECELL,1,0):OFFSET(ENDCELL,-1,0)))))</f>
        <v>45565</v>
      </c>
      <c r="CH9" s="388" cm="1">
        <f t="array" aca="1" ref="CH9" ca="1">IF(ISBLANK(CH$6),"NA",MIN(EndDate,MAX(IF(OFFSET(CH$132,1,0):OFFSET(CH$885,-1,0)&lt;&gt;"",OFFSET(HOMECELL,1,0):OFFSET(ENDCELL,-1,0)))))</f>
        <v>45565</v>
      </c>
      <c r="CI9" s="388" cm="1">
        <f t="array" aca="1" ref="CI9" ca="1">IF(ISBLANK(CI$6),"NA",MIN(EndDate,MAX(IF(OFFSET(CI$132,1,0):OFFSET(CI$885,-1,0)&lt;&gt;"",OFFSET(HOMECELL,1,0):OFFSET(ENDCELL,-1,0)))))</f>
        <v>45565</v>
      </c>
      <c r="CJ9" s="388" cm="1">
        <f t="array" aca="1" ref="CJ9" ca="1">IF(ISBLANK(CJ$6),"NA",MIN(EndDate,MAX(IF(OFFSET(CJ$132,1,0):OFFSET(CJ$885,-1,0)&lt;&gt;"",OFFSET(HOMECELL,1,0):OFFSET(ENDCELL,-1,0)))))</f>
        <v>45565</v>
      </c>
      <c r="CK9" s="388" cm="1">
        <f t="array" aca="1" ref="CK9" ca="1">IF(ISBLANK(CK$6),"NA",MIN(EndDate,MAX(IF(OFFSET(CK$132,1,0):OFFSET(CK$885,-1,0)&lt;&gt;"",OFFSET(HOMECELL,1,0):OFFSET(ENDCELL,-1,0)))))</f>
        <v>45565</v>
      </c>
      <c r="CL9" s="388" cm="1">
        <f t="array" aca="1" ref="CL9" ca="1">IF(ISBLANK(CL$6),"NA",MIN(EndDate,MAX(IF(OFFSET(CL$132,1,0):OFFSET(CL$885,-1,0)&lt;&gt;"",OFFSET(HOMECELL,1,0):OFFSET(ENDCELL,-1,0)))))</f>
        <v>45565</v>
      </c>
      <c r="CM9" s="388" cm="1">
        <f t="array" aca="1" ref="CM9" ca="1">IF(ISBLANK(CM$6),"NA",MIN(EndDate,MAX(IF(OFFSET(CM$132,1,0):OFFSET(CM$885,-1,0)&lt;&gt;"",OFFSET(HOMECELL,1,0):OFFSET(ENDCELL,-1,0)))))</f>
        <v>45565</v>
      </c>
      <c r="CN9" s="388" cm="1">
        <f t="array" aca="1" ref="CN9" ca="1">IF(ISBLANK(CN$6),"NA",MIN(EndDate,MAX(IF(OFFSET(CN$132,1,0):OFFSET(CN$885,-1,0)&lt;&gt;"",OFFSET(HOMECELL,1,0):OFFSET(ENDCELL,-1,0)))))</f>
        <v>45565</v>
      </c>
      <c r="CO9" s="388" cm="1">
        <f t="array" aca="1" ref="CO9" ca="1">IF(ISBLANK(CO$6),"NA",MIN(EndDate,MAX(IF(OFFSET(CO$132,1,0):OFFSET(CO$885,-1,0)&lt;&gt;"",OFFSET(HOMECELL,1,0):OFFSET(ENDCELL,-1,0)))))</f>
        <v>45565</v>
      </c>
      <c r="CP9" s="388" cm="1">
        <f t="array" aca="1" ref="CP9" ca="1">IF(ISBLANK(CP$6),"NA",MIN(EndDate,MAX(IF(OFFSET(CP$132,1,0):OFFSET(CP$885,-1,0)&lt;&gt;"",OFFSET(HOMECELL,1,0):OFFSET(ENDCELL,-1,0)))))</f>
        <v>45565</v>
      </c>
      <c r="CQ9" s="388" cm="1">
        <f t="array" aca="1" ref="CQ9" ca="1">IF(ISBLANK(CQ$6),"NA",MIN(EndDate,MAX(IF(OFFSET(CQ$132,1,0):OFFSET(CQ$885,-1,0)&lt;&gt;"",OFFSET(HOMECELL,1,0):OFFSET(ENDCELL,-1,0)))))</f>
        <v>45565</v>
      </c>
      <c r="CR9" s="388" cm="1">
        <f t="array" aca="1" ref="CR9" ca="1">IF(ISBLANK(CR$6),"NA",MIN(EndDate,MAX(IF(OFFSET(CR$132,1,0):OFFSET(CR$885,-1,0)&lt;&gt;"",OFFSET(HOMECELL,1,0):OFFSET(ENDCELL,-1,0)))))</f>
        <v>45565</v>
      </c>
      <c r="CS9" s="388" cm="1">
        <f t="array" aca="1" ref="CS9" ca="1">IF(ISBLANK(CS$6),"NA",MIN(EndDate,MAX(IF(OFFSET(CS$132,1,0):OFFSET(CS$885,-1,0)&lt;&gt;"",OFFSET(HOMECELL,1,0):OFFSET(ENDCELL,-1,0)))))</f>
        <v>45565</v>
      </c>
      <c r="CT9" s="388" cm="1">
        <f t="array" aca="1" ref="CT9" ca="1">IF(ISBLANK(CT$6),"NA",MIN(EndDate,MAX(IF(OFFSET(CT$132,1,0):OFFSET(CT$885,-1,0)&lt;&gt;"",OFFSET(HOMECELL,1,0):OFFSET(ENDCELL,-1,0)))))</f>
        <v>45565</v>
      </c>
      <c r="CU9" s="388" cm="1">
        <f t="array" aca="1" ref="CU9" ca="1">IF(ISBLANK(CU$6),"NA",MIN(EndDate,MAX(IF(OFFSET(CU$132,1,0):OFFSET(CU$885,-1,0)&lt;&gt;"",OFFSET(HOMECELL,1,0):OFFSET(ENDCELL,-1,0)))))</f>
        <v>45565</v>
      </c>
      <c r="CV9" s="388" cm="1">
        <f t="array" aca="1" ref="CV9" ca="1">IF(ISBLANK(CV$6),"NA",MIN(EndDate,MAX(IF(OFFSET(CV$132,1,0):OFFSET(CV$885,-1,0)&lt;&gt;"",OFFSET(HOMECELL,1,0):OFFSET(ENDCELL,-1,0)))))</f>
        <v>45565</v>
      </c>
      <c r="CW9" s="388" cm="1">
        <f t="array" aca="1" ref="CW9" ca="1">IF(ISBLANK(CW$6),"NA",MIN(EndDate,MAX(IF(OFFSET(CW$132,1,0):OFFSET(CW$885,-1,0)&lt;&gt;"",OFFSET(HOMECELL,1,0):OFFSET(ENDCELL,-1,0)))))</f>
        <v>45565</v>
      </c>
      <c r="CX9" s="388" cm="1">
        <f t="array" aca="1" ref="CX9" ca="1">IF(ISBLANK(CX$6),"NA",MIN(EndDate,MAX(IF(OFFSET(CX$132,1,0):OFFSET(CX$885,-1,0)&lt;&gt;"",OFFSET(HOMECELL,1,0):OFFSET(ENDCELL,-1,0)))))</f>
        <v>45565</v>
      </c>
      <c r="CY9" s="388" cm="1">
        <f t="array" aca="1" ref="CY9" ca="1">IF(ISBLANK(CY$6),"NA",MIN(EndDate,MAX(IF(OFFSET(CY$132,1,0):OFFSET(CY$885,-1,0)&lt;&gt;"",OFFSET(HOMECELL,1,0):OFFSET(ENDCELL,-1,0)))))</f>
        <v>45565</v>
      </c>
      <c r="CZ9" s="388" cm="1">
        <f t="array" aca="1" ref="CZ9" ca="1">IF(ISBLANK(CZ$6),"NA",MIN(EndDate,MAX(IF(OFFSET(CZ$132,1,0):OFFSET(CZ$885,-1,0)&lt;&gt;"",OFFSET(HOMECELL,1,0):OFFSET(ENDCELL,-1,0)))))</f>
        <v>45565</v>
      </c>
      <c r="DA9" s="388" cm="1">
        <f t="array" aca="1" ref="DA9" ca="1">IF(ISBLANK(DA$6),"NA",MIN(EndDate,MAX(IF(OFFSET(DA$132,1,0):OFFSET(DA$885,-1,0)&lt;&gt;"",OFFSET(HOMECELL,1,0):OFFSET(ENDCELL,-1,0)))))</f>
        <v>45565</v>
      </c>
      <c r="DB9" s="388" cm="1">
        <f t="array" aca="1" ref="DB9" ca="1">IF(ISBLANK(DB$6),"NA",MIN(EndDate,MAX(IF(OFFSET(DB$132,1,0):OFFSET(DB$885,-1,0)&lt;&gt;"",OFFSET(HOMECELL,1,0):OFFSET(ENDCELL,-1,0)))))</f>
        <v>45565</v>
      </c>
      <c r="DC9" s="388" cm="1">
        <f t="array" aca="1" ref="DC9" ca="1">IF(ISBLANK(DC$6),"NA",MIN(EndDate,MAX(IF(OFFSET(DC$132,1,0):OFFSET(DC$885,-1,0)&lt;&gt;"",OFFSET(HOMECELL,1,0):OFFSET(ENDCELL,-1,0)))))</f>
        <v>45565</v>
      </c>
      <c r="DD9" s="388" cm="1">
        <f t="array" aca="1" ref="DD9" ca="1">IF(ISBLANK(DD$6),"NA",MIN(EndDate,MAX(IF(OFFSET(DD$132,1,0):OFFSET(DD$885,-1,0)&lt;&gt;"",OFFSET(HOMECELL,1,0):OFFSET(ENDCELL,-1,0)))))</f>
        <v>45565</v>
      </c>
      <c r="DE9" s="388" cm="1">
        <f t="array" aca="1" ref="DE9" ca="1">IF(ISBLANK(DE$6),"NA",MIN(EndDate,MAX(IF(OFFSET(DE$132,1,0):OFFSET(DE$885,-1,0)&lt;&gt;"",OFFSET(HOMECELL,1,0):OFFSET(ENDCELL,-1,0)))))</f>
        <v>45565</v>
      </c>
      <c r="DG9" s="352"/>
      <c r="DI9" s="388" t="str" cm="1">
        <f t="array" aca="1" ref="DI9" ca="1">IF(ISBLANK(DI$6),"NA",MIN(EndDate,MAX(IF(OFFSET(DI$132,1,0):OFFSET(DI$885,-1,0)&lt;&gt;"",OFFSET(HOMECELL,1,0):OFFSET(ENDCELL,-1,0)))))</f>
        <v>NA</v>
      </c>
      <c r="DJ9" s="388" cm="1">
        <f t="array" aca="1" ref="DJ9" ca="1">IF(ISBLANK(DJ$6),"NA",MIN(EndDate,MAX(IF(OFFSET(DJ$132,1,0):OFFSET(DJ$885,-1,0)&lt;&gt;"",OFFSET(HOMECELL,1,0):OFFSET(ENDCELL,-1,0)))))</f>
        <v>45169</v>
      </c>
      <c r="DK9" s="388" cm="1">
        <f t="array" aca="1" ref="DK9" ca="1">IF(ISBLANK(DK$6),"NA",MIN(EndDate,MAX(IF(OFFSET(DK$132,1,0):OFFSET(DK$885,-1,0)&lt;&gt;"",OFFSET(HOMECELL,1,0):OFFSET(ENDCELL,-1,0)))))</f>
        <v>45107</v>
      </c>
    </row>
    <row r="10" spans="1:115">
      <c r="A10" s="365" t="s">
        <v>206</v>
      </c>
      <c r="B10" s="366"/>
      <c r="C10" s="389">
        <f ca="1">IF(ISTEXT(C$6),COUNT(OFFSET(C$132,MATCH(C$8,DateRange,0)-1,0):OFFSET(C$132,MATCH(C$9,DateRange,0)-1,0)),0)</f>
        <v>36</v>
      </c>
      <c r="D10" s="389">
        <f ca="1">IF(ISTEXT(D$6),COUNT(OFFSET(D$132,MATCH(D$8,DateRange,0)-1,0):OFFSET(D$132,MATCH(D$9,DateRange,0)-1,0)),0)</f>
        <v>36</v>
      </c>
      <c r="E10" s="389">
        <f ca="1">IF(ISTEXT(E$6),COUNT(OFFSET(E$132,MATCH(E$8,DateRange,0)-1,0):OFFSET(E$132,MATCH(E$9,DateRange,0)-1,0)),0)</f>
        <v>36</v>
      </c>
      <c r="F10" s="389">
        <f ca="1">IF(ISTEXT(F$6),COUNT(OFFSET(F$132,MATCH(F$8,DateRange,0)-1,0):OFFSET(F$132,MATCH(F$9,DateRange,0)-1,0)),0)</f>
        <v>36</v>
      </c>
      <c r="G10" s="389">
        <f ca="1">IF(ISTEXT(G$6),COUNT(OFFSET(G$132,MATCH(G$8,DateRange,0)-1,0):OFFSET(G$132,MATCH(G$9,DateRange,0)-1,0)),0)</f>
        <v>36</v>
      </c>
      <c r="H10" s="389">
        <f ca="1">IF(ISTEXT(H$6),COUNT(OFFSET(H$132,MATCH(H$8,DateRange,0)-1,0):OFFSET(H$132,MATCH(H$9,DateRange,0)-1,0)),0)</f>
        <v>36</v>
      </c>
      <c r="I10" s="389">
        <f ca="1">IF(ISTEXT(I$6),COUNT(OFFSET(I$132,MATCH(I$8,DateRange,0)-1,0):OFFSET(I$132,MATCH(I$9,DateRange,0)-1,0)),0)</f>
        <v>36</v>
      </c>
      <c r="J10" s="389">
        <f ca="1">IF(ISTEXT(J$6),COUNT(OFFSET(J$132,MATCH(J$8,DateRange,0)-1,0):OFFSET(J$132,MATCH(J$9,DateRange,0)-1,0)),0)</f>
        <v>36</v>
      </c>
      <c r="K10" s="389">
        <f ca="1">IF(ISTEXT(K$6),COUNT(OFFSET(K$132,MATCH(K$8,DateRange,0)-1,0):OFFSET(K$132,MATCH(K$9,DateRange,0)-1,0)),0)</f>
        <v>36</v>
      </c>
      <c r="L10" s="389">
        <f ca="1">IF(ISTEXT(L$6),COUNT(OFFSET(L$132,MATCH(L$8,DateRange,0)-1,0):OFFSET(L$132,MATCH(L$9,DateRange,0)-1,0)),0)</f>
        <v>36</v>
      </c>
      <c r="M10" s="389">
        <f ca="1">IF(ISTEXT(M$6),COUNT(OFFSET(M$132,MATCH(M$8,DateRange,0)-1,0):OFFSET(M$132,MATCH(M$9,DateRange,0)-1,0)),0)</f>
        <v>36</v>
      </c>
      <c r="N10" s="389">
        <f ca="1">IF(ISTEXT(N$6),COUNT(OFFSET(N$132,MATCH(N$8,DateRange,0)-1,0):OFFSET(N$132,MATCH(N$9,DateRange,0)-1,0)),0)</f>
        <v>36</v>
      </c>
      <c r="O10" s="389">
        <f ca="1">IF(ISTEXT(O$6),COUNT(OFFSET(O$132,MATCH(O$8,DateRange,0)-1,0):OFFSET(O$132,MATCH(O$9,DateRange,0)-1,0)),0)</f>
        <v>36</v>
      </c>
      <c r="P10" s="389">
        <f ca="1">IF(ISTEXT(P$6),COUNT(OFFSET(P$132,MATCH(P$8,DateRange,0)-1,0):OFFSET(P$132,MATCH(P$9,DateRange,0)-1,0)),0)</f>
        <v>36</v>
      </c>
      <c r="Q10" s="389">
        <f ca="1">IF(ISTEXT(Q$6),COUNT(OFFSET(Q$132,MATCH(Q$8,DateRange,0)-1,0):OFFSET(Q$132,MATCH(Q$9,DateRange,0)-1,0)),0)</f>
        <v>36</v>
      </c>
      <c r="R10" s="389">
        <f ca="1">IF(ISTEXT(R$6),COUNT(OFFSET(R$132,MATCH(R$8,DateRange,0)-1,0):OFFSET(R$132,MATCH(R$9,DateRange,0)-1,0)),0)</f>
        <v>36</v>
      </c>
      <c r="S10" s="389">
        <f ca="1">IF(ISTEXT(S$6),COUNT(OFFSET(S$132,MATCH(S$8,DateRange,0)-1,0):OFFSET(S$132,MATCH(S$9,DateRange,0)-1,0)),0)</f>
        <v>36</v>
      </c>
      <c r="T10" s="389">
        <f ca="1">IF(ISTEXT(T$6),COUNT(OFFSET(T$132,MATCH(T$8,DateRange,0)-1,0):OFFSET(T$132,MATCH(T$9,DateRange,0)-1,0)),0)</f>
        <v>36</v>
      </c>
      <c r="U10" s="389">
        <f ca="1">IF(ISTEXT(U$6),COUNT(OFFSET(U$132,MATCH(U$8,DateRange,0)-1,0):OFFSET(U$132,MATCH(U$9,DateRange,0)-1,0)),0)</f>
        <v>36</v>
      </c>
      <c r="V10" s="389">
        <f ca="1">IF(ISTEXT(V$6),COUNT(OFFSET(V$132,MATCH(V$8,DateRange,0)-1,0):OFFSET(V$132,MATCH(V$9,DateRange,0)-1,0)),0)</f>
        <v>36</v>
      </c>
      <c r="W10" s="389">
        <f ca="1">IF(ISTEXT(W$6),COUNT(OFFSET(W$132,MATCH(W$8,DateRange,0)-1,0):OFFSET(W$132,MATCH(W$9,DateRange,0)-1,0)),0)</f>
        <v>36</v>
      </c>
      <c r="X10" s="389">
        <f ca="1">IF(ISTEXT(X$6),COUNT(OFFSET(X$132,MATCH(X$8,DateRange,0)-1,0):OFFSET(X$132,MATCH(X$9,DateRange,0)-1,0)),0)</f>
        <v>36</v>
      </c>
      <c r="Y10" s="389">
        <f ca="1">IF(ISTEXT(Y$6),COUNT(OFFSET(Y$132,MATCH(Y$8,DateRange,0)-1,0):OFFSET(Y$132,MATCH(Y$9,DateRange,0)-1,0)),0)</f>
        <v>36</v>
      </c>
      <c r="Z10" s="389">
        <f ca="1">IF(ISTEXT(Z$6),COUNT(OFFSET(Z$132,MATCH(Z$8,DateRange,0)-1,0):OFFSET(Z$132,MATCH(Z$9,DateRange,0)-1,0)),0)</f>
        <v>36</v>
      </c>
      <c r="AA10" s="389">
        <f ca="1">IF(ISTEXT(AA$6),COUNT(OFFSET(AA$132,MATCH(AA$8,DateRange,0)-1,0):OFFSET(AA$132,MATCH(AA$9,DateRange,0)-1,0)),0)</f>
        <v>36</v>
      </c>
      <c r="AB10" s="389">
        <f ca="1">IF(ISTEXT(AB$6),COUNT(OFFSET(AB$132,MATCH(AB$8,DateRange,0)-1,0):OFFSET(AB$132,MATCH(AB$9,DateRange,0)-1,0)),0)</f>
        <v>36</v>
      </c>
      <c r="AC10" s="389">
        <f ca="1">IF(ISTEXT(AC$6),COUNT(OFFSET(AC$132,MATCH(AC$8,DateRange,0)-1,0):OFFSET(AC$132,MATCH(AC$9,DateRange,0)-1,0)),0)</f>
        <v>36</v>
      </c>
      <c r="AD10" s="389">
        <f ca="1">IF(ISTEXT(AD$6),COUNT(OFFSET(AD$132,MATCH(AD$8,DateRange,0)-1,0):OFFSET(AD$132,MATCH(AD$9,DateRange,0)-1,0)),0)</f>
        <v>36</v>
      </c>
      <c r="AE10" s="389">
        <f ca="1">IF(ISTEXT(AE$6),COUNT(OFFSET(AE$132,MATCH(AE$8,DateRange,0)-1,0):OFFSET(AE$132,MATCH(AE$9,DateRange,0)-1,0)),0)</f>
        <v>36</v>
      </c>
      <c r="AF10" s="389">
        <f ca="1">IF(ISTEXT(AF$6),COUNT(OFFSET(AF$132,MATCH(AF$8,DateRange,0)-1,0):OFFSET(AF$132,MATCH(AF$9,DateRange,0)-1,0)),0)</f>
        <v>36</v>
      </c>
      <c r="AG10" s="389">
        <f ca="1">IF(ISTEXT(AG$6),COUNT(OFFSET(AG$132,MATCH(AG$8,DateRange,0)-1,0):OFFSET(AG$132,MATCH(AG$9,DateRange,0)-1,0)),0)</f>
        <v>36</v>
      </c>
      <c r="AH10" s="389">
        <f ca="1">IF(ISTEXT(AH$6),COUNT(OFFSET(AH$132,MATCH(AH$8,DateRange,0)-1,0):OFFSET(AH$132,MATCH(AH$9,DateRange,0)-1,0)),0)</f>
        <v>36</v>
      </c>
      <c r="AI10" s="389">
        <f ca="1">IF(ISTEXT(AI$6),COUNT(OFFSET(AI$132,MATCH(AI$8,DateRange,0)-1,0):OFFSET(AI$132,MATCH(AI$9,DateRange,0)-1,0)),0)</f>
        <v>36</v>
      </c>
      <c r="AJ10" s="389">
        <f ca="1">IF(ISTEXT(AJ$6),COUNT(OFFSET(AJ$132,MATCH(AJ$8,DateRange,0)-1,0):OFFSET(AJ$132,MATCH(AJ$9,DateRange,0)-1,0)),0)</f>
        <v>36</v>
      </c>
      <c r="AK10" s="389">
        <f ca="1">IF(ISTEXT(AK$6),COUNT(OFFSET(AK$132,MATCH(AK$8,DateRange,0)-1,0):OFFSET(AK$132,MATCH(AK$9,DateRange,0)-1,0)),0)</f>
        <v>36</v>
      </c>
      <c r="AL10" s="389">
        <f ca="1">IF(ISTEXT(AL$6),COUNT(OFFSET(AL$132,MATCH(AL$8,DateRange,0)-1,0):OFFSET(AL$132,MATCH(AL$9,DateRange,0)-1,0)),0)</f>
        <v>36</v>
      </c>
      <c r="AM10" s="389">
        <f ca="1">IF(ISTEXT(AM$6),COUNT(OFFSET(AM$132,MATCH(AM$8,DateRange,0)-1,0):OFFSET(AM$132,MATCH(AM$9,DateRange,0)-1,0)),0)</f>
        <v>36</v>
      </c>
      <c r="AN10" s="389">
        <f ca="1">IF(ISTEXT(AN$6),COUNT(OFFSET(AN$132,MATCH(AN$8,DateRange,0)-1,0):OFFSET(AN$132,MATCH(AN$9,DateRange,0)-1,0)),0)</f>
        <v>36</v>
      </c>
      <c r="AO10" s="389">
        <f ca="1">IF(ISTEXT(AO$6),COUNT(OFFSET(AO$132,MATCH(AO$8,DateRange,0)-1,0):OFFSET(AO$132,MATCH(AO$9,DateRange,0)-1,0)),0)</f>
        <v>36</v>
      </c>
      <c r="AP10" s="389">
        <f ca="1">IF(ISTEXT(AP$6),COUNT(OFFSET(AP$132,MATCH(AP$8,DateRange,0)-1,0):OFFSET(AP$132,MATCH(AP$9,DateRange,0)-1,0)),0)</f>
        <v>36</v>
      </c>
      <c r="AQ10" s="389">
        <f ca="1">IF(ISTEXT(AQ$6),COUNT(OFFSET(AQ$132,MATCH(AQ$8,DateRange,0)-1,0):OFFSET(AQ$132,MATCH(AQ$9,DateRange,0)-1,0)),0)</f>
        <v>36</v>
      </c>
      <c r="AR10" s="389">
        <f ca="1">IF(ISTEXT(AR$6),COUNT(OFFSET(AR$132,MATCH(AR$8,DateRange,0)-1,0):OFFSET(AR$132,MATCH(AR$9,DateRange,0)-1,0)),0)</f>
        <v>36</v>
      </c>
      <c r="AS10" s="389">
        <f ca="1">IF(ISTEXT(AS$6),COUNT(OFFSET(AS$132,MATCH(AS$8,DateRange,0)-1,0):OFFSET(AS$132,MATCH(AS$9,DateRange,0)-1,0)),0)</f>
        <v>36</v>
      </c>
      <c r="AT10" s="389">
        <f ca="1">IF(ISTEXT(AT$6),COUNT(OFFSET(AT$132,MATCH(AT$8,DateRange,0)-1,0):OFFSET(AT$132,MATCH(AT$9,DateRange,0)-1,0)),0)</f>
        <v>36</v>
      </c>
      <c r="AU10" s="389">
        <f ca="1">IF(ISTEXT(AU$6),COUNT(OFFSET(AU$132,MATCH(AU$8,DateRange,0)-1,0):OFFSET(AU$132,MATCH(AU$9,DateRange,0)-1,0)),0)</f>
        <v>36</v>
      </c>
      <c r="AV10" s="389">
        <f ca="1">IF(ISTEXT(AV$6),COUNT(OFFSET(AV$132,MATCH(AV$8,DateRange,0)-1,0):OFFSET(AV$132,MATCH(AV$9,DateRange,0)-1,0)),0)</f>
        <v>36</v>
      </c>
      <c r="AW10" s="389">
        <f ca="1">IF(ISTEXT(AW$6),COUNT(OFFSET(AW$132,MATCH(AW$8,DateRange,0)-1,0):OFFSET(AW$132,MATCH(AW$9,DateRange,0)-1,0)),0)</f>
        <v>36</v>
      </c>
      <c r="AX10" s="389">
        <f ca="1">IF(ISTEXT(AX$6),COUNT(OFFSET(AX$132,MATCH(AX$8,DateRange,0)-1,0):OFFSET(AX$132,MATCH(AX$9,DateRange,0)-1,0)),0)</f>
        <v>36</v>
      </c>
      <c r="AY10" s="389">
        <f ca="1">IF(ISTEXT(AY$6),COUNT(OFFSET(AY$132,MATCH(AY$8,DateRange,0)-1,0):OFFSET(AY$132,MATCH(AY$9,DateRange,0)-1,0)),0)</f>
        <v>36</v>
      </c>
      <c r="AZ10" s="389">
        <f ca="1">IF(ISTEXT(AZ$6),COUNT(OFFSET(AZ$132,MATCH(AZ$8,DateRange,0)-1,0):OFFSET(AZ$132,MATCH(AZ$9,DateRange,0)-1,0)),0)</f>
        <v>36</v>
      </c>
      <c r="BA10" s="389">
        <f ca="1">IF(ISTEXT(BA$6),COUNT(OFFSET(BA$132,MATCH(BA$8,DateRange,0)-1,0):OFFSET(BA$132,MATCH(BA$9,DateRange,0)-1,0)),0)</f>
        <v>36</v>
      </c>
      <c r="BB10" s="389">
        <f ca="1">IF(ISTEXT(BB$6),COUNT(OFFSET(BB$132,MATCH(BB$8,DateRange,0)-1,0):OFFSET(BB$132,MATCH(BB$9,DateRange,0)-1,0)),0)</f>
        <v>36</v>
      </c>
      <c r="BC10" s="389">
        <f ca="1">IF(ISTEXT(BC$6),COUNT(OFFSET(BC$132,MATCH(BC$8,DateRange,0)-1,0):OFFSET(BC$132,MATCH(BC$9,DateRange,0)-1,0)),0)</f>
        <v>36</v>
      </c>
      <c r="BD10" s="389">
        <f ca="1">IF(ISTEXT(BD$6),COUNT(OFFSET(BD$132,MATCH(BD$8,DateRange,0)-1,0):OFFSET(BD$132,MATCH(BD$9,DateRange,0)-1,0)),0)</f>
        <v>36</v>
      </c>
      <c r="BE10" s="389">
        <f ca="1">IF(ISTEXT(BE$6),COUNT(OFFSET(BE$132,MATCH(BE$8,DateRange,0)-1,0):OFFSET(BE$132,MATCH(BE$9,DateRange,0)-1,0)),0)</f>
        <v>36</v>
      </c>
      <c r="BF10" s="389">
        <f ca="1">IF(ISTEXT(BF$6),COUNT(OFFSET(BF$132,MATCH(BF$8,DateRange,0)-1,0):OFFSET(BF$132,MATCH(BF$9,DateRange,0)-1,0)),0)</f>
        <v>36</v>
      </c>
      <c r="BG10" s="389">
        <f ca="1">IF(ISTEXT(BG$6),COUNT(OFFSET(BG$132,MATCH(BG$8,DateRange,0)-1,0):OFFSET(BG$132,MATCH(BG$9,DateRange,0)-1,0)),0)</f>
        <v>36</v>
      </c>
      <c r="BH10" s="389">
        <f ca="1">IF(ISTEXT(BH$6),COUNT(OFFSET(BH$132,MATCH(BH$8,DateRange,0)-1,0):OFFSET(BH$132,MATCH(BH$9,DateRange,0)-1,0)),0)</f>
        <v>36</v>
      </c>
      <c r="BI10" s="389">
        <f ca="1">IF(ISTEXT(BI$6),COUNT(OFFSET(BI$132,MATCH(BI$8,DateRange,0)-1,0):OFFSET(BI$132,MATCH(BI$9,DateRange,0)-1,0)),0)</f>
        <v>36</v>
      </c>
      <c r="BJ10" s="389">
        <f ca="1">IF(ISTEXT(BJ$6),COUNT(OFFSET(BJ$132,MATCH(BJ$8,DateRange,0)-1,0):OFFSET(BJ$132,MATCH(BJ$9,DateRange,0)-1,0)),0)</f>
        <v>36</v>
      </c>
      <c r="BK10" s="389">
        <f ca="1">IF(ISTEXT(BK$6),COUNT(OFFSET(BK$132,MATCH(BK$8,DateRange,0)-1,0):OFFSET(BK$132,MATCH(BK$9,DateRange,0)-1,0)),0)</f>
        <v>36</v>
      </c>
      <c r="BL10" s="389">
        <f ca="1">IF(ISTEXT(BL$6),COUNT(OFFSET(BL$132,MATCH(BL$8,DateRange,0)-1,0):OFFSET(BL$132,MATCH(BL$9,DateRange,0)-1,0)),0)</f>
        <v>36</v>
      </c>
      <c r="BM10" s="389">
        <f ca="1">IF(ISTEXT(BM$6),COUNT(OFFSET(BM$132,MATCH(BM$8,DateRange,0)-1,0):OFFSET(BM$132,MATCH(BM$9,DateRange,0)-1,0)),0)</f>
        <v>36</v>
      </c>
      <c r="BN10" s="389">
        <f ca="1">IF(ISTEXT(BN$6),COUNT(OFFSET(BN$132,MATCH(BN$8,DateRange,0)-1,0):OFFSET(BN$132,MATCH(BN$9,DateRange,0)-1,0)),0)</f>
        <v>36</v>
      </c>
      <c r="BO10" s="389">
        <f ca="1">IF(ISTEXT(BO$6),COUNT(OFFSET(BO$132,MATCH(BO$8,DateRange,0)-1,0):OFFSET(BO$132,MATCH(BO$9,DateRange,0)-1,0)),0)</f>
        <v>36</v>
      </c>
      <c r="BP10" s="389">
        <f ca="1">IF(ISTEXT(BP$6),COUNT(OFFSET(BP$132,MATCH(BP$8,DateRange,0)-1,0):OFFSET(BP$132,MATCH(BP$9,DateRange,0)-1,0)),0)</f>
        <v>36</v>
      </c>
      <c r="BQ10" s="389">
        <f ca="1">IF(ISTEXT(BQ$6),COUNT(OFFSET(BQ$132,MATCH(BQ$8,DateRange,0)-1,0):OFFSET(BQ$132,MATCH(BQ$9,DateRange,0)-1,0)),0)</f>
        <v>36</v>
      </c>
      <c r="BR10" s="389">
        <f ca="1">IF(ISTEXT(BR$6),COUNT(OFFSET(BR$132,MATCH(BR$8,DateRange,0)-1,0):OFFSET(BR$132,MATCH(BR$9,DateRange,0)-1,0)),0)</f>
        <v>36</v>
      </c>
      <c r="BS10" s="389">
        <f ca="1">IF(ISTEXT(BS$6),COUNT(OFFSET(BS$132,MATCH(BS$8,DateRange,0)-1,0):OFFSET(BS$132,MATCH(BS$9,DateRange,0)-1,0)),0)</f>
        <v>36</v>
      </c>
      <c r="BT10" s="389">
        <f ca="1">IF(ISTEXT(BT$6),COUNT(OFFSET(BT$132,MATCH(BT$8,DateRange,0)-1,0):OFFSET(BT$132,MATCH(BT$9,DateRange,0)-1,0)),0)</f>
        <v>36</v>
      </c>
      <c r="BU10" s="389">
        <f ca="1">IF(ISTEXT(BU$6),COUNT(OFFSET(BU$132,MATCH(BU$8,DateRange,0)-1,0):OFFSET(BU$132,MATCH(BU$9,DateRange,0)-1,0)),0)</f>
        <v>36</v>
      </c>
      <c r="BV10" s="389">
        <f ca="1">IF(ISTEXT(BV$6),COUNT(OFFSET(BV$132,MATCH(BV$8,DateRange,0)-1,0):OFFSET(BV$132,MATCH(BV$9,DateRange,0)-1,0)),0)</f>
        <v>36</v>
      </c>
      <c r="BW10" s="389">
        <f ca="1">IF(ISTEXT(BW$6),COUNT(OFFSET(BW$132,MATCH(BW$8,DateRange,0)-1,0):OFFSET(BW$132,MATCH(BW$9,DateRange,0)-1,0)),0)</f>
        <v>36</v>
      </c>
      <c r="BX10" s="389">
        <f ca="1">IF(ISTEXT(BX$6),COUNT(OFFSET(BX$132,MATCH(BX$8,DateRange,0)-1,0):OFFSET(BX$132,MATCH(BX$9,DateRange,0)-1,0)),0)</f>
        <v>36</v>
      </c>
      <c r="BY10" s="389">
        <f ca="1">IF(ISTEXT(BY$6),COUNT(OFFSET(BY$132,MATCH(BY$8,DateRange,0)-1,0):OFFSET(BY$132,MATCH(BY$9,DateRange,0)-1,0)),0)</f>
        <v>36</v>
      </c>
      <c r="BZ10" s="389">
        <f ca="1">IF(ISTEXT(BZ$6),COUNT(OFFSET(BZ$132,MATCH(BZ$8,DateRange,0)-1,0):OFFSET(BZ$132,MATCH(BZ$9,DateRange,0)-1,0)),0)</f>
        <v>36</v>
      </c>
      <c r="CA10" s="389">
        <f ca="1">IF(ISTEXT(CA$6),COUNT(OFFSET(CA$132,MATCH(CA$8,DateRange,0)-1,0):OFFSET(CA$132,MATCH(CA$9,DateRange,0)-1,0)),0)</f>
        <v>36</v>
      </c>
      <c r="CB10" s="389">
        <f ca="1">IF(ISTEXT(CB$6),COUNT(OFFSET(CB$132,MATCH(CB$8,DateRange,0)-1,0):OFFSET(CB$132,MATCH(CB$9,DateRange,0)-1,0)),0)</f>
        <v>36</v>
      </c>
      <c r="CC10" s="389">
        <f ca="1">IF(ISTEXT(CC$6),COUNT(OFFSET(CC$132,MATCH(CC$8,DateRange,0)-1,0):OFFSET(CC$132,MATCH(CC$9,DateRange,0)-1,0)),0)</f>
        <v>36</v>
      </c>
      <c r="CD10" s="389">
        <f ca="1">IF(ISTEXT(CD$6),COUNT(OFFSET(CD$132,MATCH(CD$8,DateRange,0)-1,0):OFFSET(CD$132,MATCH(CD$9,DateRange,0)-1,0)),0)</f>
        <v>36</v>
      </c>
      <c r="CE10" s="389">
        <f ca="1">IF(ISTEXT(CE$6),COUNT(OFFSET(CE$132,MATCH(CE$8,DateRange,0)-1,0):OFFSET(CE$132,MATCH(CE$9,DateRange,0)-1,0)),0)</f>
        <v>36</v>
      </c>
      <c r="CF10" s="389">
        <f ca="1">IF(ISTEXT(CF$6),COUNT(OFFSET(CF$132,MATCH(CF$8,DateRange,0)-1,0):OFFSET(CF$132,MATCH(CF$9,DateRange,0)-1,0)),0)</f>
        <v>36</v>
      </c>
      <c r="CG10" s="389">
        <f ca="1">IF(ISTEXT(CG$6),COUNT(OFFSET(CG$132,MATCH(CG$8,DateRange,0)-1,0):OFFSET(CG$132,MATCH(CG$9,DateRange,0)-1,0)),0)</f>
        <v>36</v>
      </c>
      <c r="CH10" s="389">
        <f ca="1">IF(ISTEXT(CH$6),COUNT(OFFSET(CH$132,MATCH(CH$8,DateRange,0)-1,0):OFFSET(CH$132,MATCH(CH$9,DateRange,0)-1,0)),0)</f>
        <v>36</v>
      </c>
      <c r="CI10" s="389">
        <f ca="1">IF(ISTEXT(CI$6),COUNT(OFFSET(CI$132,MATCH(CI$8,DateRange,0)-1,0):OFFSET(CI$132,MATCH(CI$9,DateRange,0)-1,0)),0)</f>
        <v>36</v>
      </c>
      <c r="CJ10" s="389">
        <f ca="1">IF(ISTEXT(CJ$6),COUNT(OFFSET(CJ$132,MATCH(CJ$8,DateRange,0)-1,0):OFFSET(CJ$132,MATCH(CJ$9,DateRange,0)-1,0)),0)</f>
        <v>36</v>
      </c>
      <c r="CK10" s="389">
        <f ca="1">IF(ISTEXT(CK$6),COUNT(OFFSET(CK$132,MATCH(CK$8,DateRange,0)-1,0):OFFSET(CK$132,MATCH(CK$9,DateRange,0)-1,0)),0)</f>
        <v>36</v>
      </c>
      <c r="CL10" s="389">
        <f ca="1">IF(ISTEXT(CL$6),COUNT(OFFSET(CL$132,MATCH(CL$8,DateRange,0)-1,0):OFFSET(CL$132,MATCH(CL$9,DateRange,0)-1,0)),0)</f>
        <v>36</v>
      </c>
      <c r="CM10" s="389">
        <f ca="1">IF(ISTEXT(CM$6),COUNT(OFFSET(CM$132,MATCH(CM$8,DateRange,0)-1,0):OFFSET(CM$132,MATCH(CM$9,DateRange,0)-1,0)),0)</f>
        <v>36</v>
      </c>
      <c r="CN10" s="389">
        <f ca="1">IF(ISTEXT(CN$6),COUNT(OFFSET(CN$132,MATCH(CN$8,DateRange,0)-1,0):OFFSET(CN$132,MATCH(CN$9,DateRange,0)-1,0)),0)</f>
        <v>36</v>
      </c>
      <c r="CO10" s="389">
        <f ca="1">IF(ISTEXT(CO$6),COUNT(OFFSET(CO$132,MATCH(CO$8,DateRange,0)-1,0):OFFSET(CO$132,MATCH(CO$9,DateRange,0)-1,0)),0)</f>
        <v>36</v>
      </c>
      <c r="CP10" s="389">
        <f ca="1">IF(ISTEXT(CP$6),COUNT(OFFSET(CP$132,MATCH(CP$8,DateRange,0)-1,0):OFFSET(CP$132,MATCH(CP$9,DateRange,0)-1,0)),0)</f>
        <v>36</v>
      </c>
      <c r="CQ10" s="389">
        <f ca="1">IF(ISTEXT(CQ$6),COUNT(OFFSET(CQ$132,MATCH(CQ$8,DateRange,0)-1,0):OFFSET(CQ$132,MATCH(CQ$9,DateRange,0)-1,0)),0)</f>
        <v>10</v>
      </c>
      <c r="CR10" s="389">
        <f ca="1">IF(ISTEXT(CR$6),COUNT(OFFSET(CR$132,MATCH(CR$8,DateRange,0)-1,0):OFFSET(CR$132,MATCH(CR$9,DateRange,0)-1,0)),0)</f>
        <v>36</v>
      </c>
      <c r="CS10" s="389">
        <f ca="1">IF(ISTEXT(CS$6),COUNT(OFFSET(CS$132,MATCH(CS$8,DateRange,0)-1,0):OFFSET(CS$132,MATCH(CS$9,DateRange,0)-1,0)),0)</f>
        <v>36</v>
      </c>
      <c r="CT10" s="389">
        <f ca="1">IF(ISTEXT(CT$6),COUNT(OFFSET(CT$132,MATCH(CT$8,DateRange,0)-1,0):OFFSET(CT$132,MATCH(CT$9,DateRange,0)-1,0)),0)</f>
        <v>36</v>
      </c>
      <c r="CU10" s="389">
        <f ca="1">IF(ISTEXT(CU$6),COUNT(OFFSET(CU$132,MATCH(CU$8,DateRange,0)-1,0):OFFSET(CU$132,MATCH(CU$9,DateRange,0)-1,0)),0)</f>
        <v>36</v>
      </c>
      <c r="CV10" s="389">
        <f ca="1">IF(ISTEXT(CV$6),COUNT(OFFSET(CV$132,MATCH(CV$8,DateRange,0)-1,0):OFFSET(CV$132,MATCH(CV$9,DateRange,0)-1,0)),0)</f>
        <v>36</v>
      </c>
      <c r="CW10" s="389">
        <f ca="1">IF(ISTEXT(CW$6),COUNT(OFFSET(CW$132,MATCH(CW$8,DateRange,0)-1,0):OFFSET(CW$132,MATCH(CW$9,DateRange,0)-1,0)),0)</f>
        <v>36</v>
      </c>
      <c r="CX10" s="389">
        <f ca="1">IF(ISTEXT(CX$6),COUNT(OFFSET(CX$132,MATCH(CX$8,DateRange,0)-1,0):OFFSET(CX$132,MATCH(CX$9,DateRange,0)-1,0)),0)</f>
        <v>36</v>
      </c>
      <c r="CY10" s="389">
        <f ca="1">IF(ISTEXT(CY$6),COUNT(OFFSET(CY$132,MATCH(CY$8,DateRange,0)-1,0):OFFSET(CY$132,MATCH(CY$9,DateRange,0)-1,0)),0)</f>
        <v>36</v>
      </c>
      <c r="CZ10" s="389">
        <f ca="1">IF(ISTEXT(CZ$6),COUNT(OFFSET(CZ$132,MATCH(CZ$8,DateRange,0)-1,0):OFFSET(CZ$132,MATCH(CZ$9,DateRange,0)-1,0)),0)</f>
        <v>36</v>
      </c>
      <c r="DA10" s="389">
        <f ca="1">IF(ISTEXT(DA$6),COUNT(OFFSET(DA$132,MATCH(DA$8,DateRange,0)-1,0):OFFSET(DA$132,MATCH(DA$9,DateRange,0)-1,0)),0)</f>
        <v>36</v>
      </c>
      <c r="DB10" s="814">
        <f ca="1">IF(ISTEXT(DB$6),COUNT(OFFSET(DB$132,MATCH(DB$8,DateRange,0)-1,0):OFFSET(DB$132,MATCH(DB$9,DateRange,0)-1,0)),0)</f>
        <v>36</v>
      </c>
      <c r="DC10" s="814">
        <f ca="1">IF(ISTEXT(DC$6),COUNT(OFFSET(DC$132,MATCH(DC$8,DateRange,0)-1,0):OFFSET(DC$132,MATCH(DC$9,DateRange,0)-1,0)),0)</f>
        <v>36</v>
      </c>
      <c r="DD10" s="814">
        <f ca="1">IF(ISTEXT(DD$6),COUNT(OFFSET(DD$132,MATCH(DD$8,DateRange,0)-1,0):OFFSET(DD$132,MATCH(DD$9,DateRange,0)-1,0)),0)</f>
        <v>36</v>
      </c>
      <c r="DE10" s="814">
        <f ca="1">IF(ISTEXT(DE$6),COUNT(OFFSET(DE$132,MATCH(DE$8,DateRange,0)-1,0):OFFSET(DE$132,MATCH(DE$9,DateRange,0)-1,0)),0)</f>
        <v>36</v>
      </c>
      <c r="DG10" s="352"/>
      <c r="DI10" s="389">
        <f ca="1">IF(ISTEXT(DI$6),COUNT(OFFSET(DI$132,MATCH(DI$8,DateRange,0)-1,0):OFFSET(DI$132,MATCH(DI$9,DateRange,0)-1,0)),0)</f>
        <v>0</v>
      </c>
      <c r="DJ10" s="389">
        <f ca="1">IF(ISTEXT(DJ$6),COUNT(OFFSET(DJ$132,MATCH(DJ$8,DateRange,0)-1,0):OFFSET(DJ$132,MATCH(DJ$9,DateRange,0)-1,0)),0)</f>
        <v>23</v>
      </c>
      <c r="DK10" s="389">
        <f ca="1">IF(ISTEXT(DK$6),COUNT(OFFSET(DK$132,MATCH(DK$8,DateRange,0)-1,0):OFFSET(DK$132,MATCH(DK$9,DateRange,0)-1,0)),0)</f>
        <v>21</v>
      </c>
    </row>
    <row r="11" spans="1:115" ht="6" customHeight="1">
      <c r="A11" s="357"/>
      <c r="B11" s="357"/>
      <c r="C11" s="357"/>
      <c r="D11" s="357"/>
      <c r="E11" s="357"/>
      <c r="F11" s="357"/>
      <c r="G11" s="357"/>
      <c r="H11" s="357"/>
      <c r="I11" s="357"/>
      <c r="J11" s="357"/>
      <c r="K11" s="357"/>
      <c r="L11" s="357"/>
      <c r="M11" s="357"/>
      <c r="N11" s="357"/>
      <c r="O11" s="357"/>
      <c r="P11" s="357"/>
      <c r="Q11" s="357"/>
      <c r="R11" s="357"/>
      <c r="S11" s="357"/>
      <c r="T11" s="357"/>
      <c r="U11" s="357"/>
      <c r="V11" s="357"/>
      <c r="W11" s="357"/>
      <c r="X11" s="357"/>
      <c r="Y11" s="357"/>
      <c r="Z11" s="357"/>
      <c r="AA11" s="357"/>
      <c r="AB11" s="357"/>
      <c r="AC11" s="357"/>
      <c r="AD11" s="357"/>
      <c r="AE11" s="357"/>
      <c r="AF11" s="357"/>
      <c r="AG11" s="357"/>
      <c r="AH11" s="357"/>
      <c r="AI11" s="357"/>
      <c r="AJ11" s="357"/>
      <c r="AK11" s="357"/>
      <c r="AL11" s="357"/>
      <c r="AM11" s="357"/>
      <c r="AN11" s="357"/>
      <c r="AO11" s="357"/>
      <c r="AP11" s="357"/>
      <c r="AQ11" s="357"/>
      <c r="AR11" s="357"/>
      <c r="AS11" s="357"/>
      <c r="AT11" s="357"/>
      <c r="AU11" s="357"/>
      <c r="AV11" s="357"/>
      <c r="AW11" s="357"/>
      <c r="AX11" s="357"/>
      <c r="AY11" s="357"/>
      <c r="AZ11" s="357"/>
      <c r="BA11" s="357"/>
      <c r="BB11" s="357"/>
      <c r="BC11" s="357"/>
      <c r="BD11" s="357"/>
      <c r="BE11" s="357"/>
      <c r="BF11" s="357"/>
      <c r="BG11" s="357"/>
      <c r="BH11" s="357"/>
      <c r="BI11" s="357"/>
      <c r="BJ11" s="357"/>
      <c r="BK11" s="357"/>
      <c r="BL11" s="357"/>
      <c r="BM11" s="357"/>
      <c r="BN11" s="357"/>
      <c r="BO11" s="357"/>
      <c r="BP11" s="357"/>
      <c r="BQ11" s="357"/>
      <c r="BR11" s="357"/>
      <c r="BS11" s="357"/>
      <c r="BT11" s="357"/>
      <c r="BU11" s="357"/>
      <c r="BV11" s="357"/>
      <c r="BW11" s="357"/>
      <c r="BX11" s="357"/>
      <c r="BY11" s="357"/>
      <c r="BZ11" s="357"/>
      <c r="CA11" s="357"/>
      <c r="CB11" s="357"/>
      <c r="CC11" s="357"/>
      <c r="CD11" s="357"/>
      <c r="CE11" s="357"/>
      <c r="CF11" s="357"/>
      <c r="CG11" s="357"/>
      <c r="CH11" s="357"/>
      <c r="CI11" s="357"/>
      <c r="CJ11" s="357"/>
      <c r="CK11" s="357"/>
      <c r="CL11" s="357"/>
      <c r="CM11" s="357"/>
      <c r="CN11" s="357"/>
      <c r="CO11" s="357"/>
      <c r="CP11" s="357"/>
      <c r="CQ11" s="357"/>
      <c r="CR11" s="357"/>
      <c r="CS11" s="357"/>
      <c r="CT11" s="357"/>
      <c r="CU11" s="357"/>
      <c r="CV11" s="357"/>
      <c r="CW11" s="357"/>
      <c r="CX11" s="357"/>
      <c r="CY11" s="357"/>
      <c r="CZ11" s="357"/>
      <c r="DA11" s="357"/>
      <c r="DB11" s="357"/>
      <c r="DC11" s="357"/>
      <c r="DD11" s="357"/>
      <c r="DE11" s="357"/>
      <c r="DI11" s="357"/>
      <c r="DJ11" s="357"/>
      <c r="DK11" s="357"/>
    </row>
    <row r="12" spans="1:115">
      <c r="A12" s="367" t="s">
        <v>207</v>
      </c>
      <c r="B12" s="368"/>
      <c r="C12" s="368"/>
      <c r="D12" s="368"/>
      <c r="E12" s="368"/>
      <c r="F12" s="368"/>
      <c r="G12" s="368"/>
      <c r="H12" s="368"/>
      <c r="I12" s="368"/>
      <c r="J12" s="368"/>
      <c r="K12" s="368"/>
      <c r="L12" s="368"/>
      <c r="M12" s="368"/>
      <c r="N12" s="368"/>
      <c r="O12" s="368"/>
      <c r="P12" s="368"/>
      <c r="Q12" s="368"/>
      <c r="R12" s="368"/>
      <c r="S12" s="368"/>
      <c r="T12" s="368"/>
      <c r="U12" s="368"/>
      <c r="V12" s="368"/>
      <c r="W12" s="368"/>
      <c r="X12" s="368"/>
      <c r="Y12" s="368"/>
      <c r="Z12" s="368"/>
      <c r="AA12" s="368"/>
      <c r="AB12" s="368"/>
      <c r="AC12" s="368"/>
      <c r="AD12" s="368"/>
      <c r="AE12" s="368"/>
      <c r="AF12" s="368"/>
      <c r="AG12" s="368"/>
      <c r="AH12" s="368"/>
      <c r="AI12" s="368"/>
      <c r="AJ12" s="368"/>
      <c r="AK12" s="368"/>
      <c r="AL12" s="368"/>
      <c r="AM12" s="368"/>
      <c r="AN12" s="368"/>
      <c r="AO12" s="368"/>
      <c r="AP12" s="368"/>
      <c r="AQ12" s="368"/>
      <c r="AR12" s="368"/>
      <c r="AS12" s="368"/>
      <c r="AT12" s="368"/>
      <c r="AU12" s="368"/>
      <c r="AV12" s="368"/>
      <c r="AW12" s="368"/>
      <c r="AX12" s="368"/>
      <c r="AY12" s="368"/>
      <c r="AZ12" s="368"/>
      <c r="BA12" s="368"/>
      <c r="BB12" s="368"/>
      <c r="BC12" s="368"/>
      <c r="BD12" s="368"/>
      <c r="BE12" s="368"/>
      <c r="BF12" s="368"/>
      <c r="BG12" s="368"/>
      <c r="BH12" s="368"/>
      <c r="BI12" s="368"/>
      <c r="BJ12" s="368"/>
      <c r="BK12" s="368"/>
      <c r="BL12" s="368"/>
      <c r="BM12" s="368"/>
      <c r="BN12" s="368"/>
      <c r="BO12" s="368"/>
      <c r="BP12" s="368"/>
      <c r="BQ12" s="368"/>
      <c r="BR12" s="368"/>
      <c r="BS12" s="368"/>
      <c r="BT12" s="368"/>
      <c r="BU12" s="368"/>
      <c r="BV12" s="368"/>
      <c r="BW12" s="368"/>
      <c r="BX12" s="368"/>
      <c r="BY12" s="368"/>
      <c r="BZ12" s="368"/>
      <c r="CA12" s="368"/>
      <c r="CB12" s="368"/>
      <c r="CC12" s="368"/>
      <c r="CD12" s="368"/>
      <c r="CE12" s="368"/>
      <c r="CF12" s="368"/>
      <c r="CG12" s="368"/>
      <c r="CH12" s="368"/>
      <c r="CI12" s="368"/>
      <c r="CJ12" s="368"/>
      <c r="CK12" s="368"/>
      <c r="CL12" s="368"/>
      <c r="CM12" s="368"/>
      <c r="CN12" s="368"/>
      <c r="CO12" s="368"/>
      <c r="CP12" s="368"/>
      <c r="CQ12" s="368"/>
      <c r="CR12" s="368"/>
      <c r="CS12" s="368"/>
      <c r="CT12" s="368"/>
      <c r="CU12" s="368"/>
      <c r="CV12" s="368"/>
      <c r="CW12" s="368"/>
      <c r="CX12" s="368"/>
      <c r="CY12" s="368"/>
      <c r="CZ12" s="368"/>
      <c r="DA12" s="368"/>
      <c r="DB12" s="368"/>
      <c r="DC12" s="368"/>
      <c r="DD12" s="368"/>
      <c r="DE12" s="368"/>
      <c r="DG12" s="352"/>
      <c r="DI12" s="368"/>
      <c r="DJ12" s="368"/>
      <c r="DK12" s="368"/>
    </row>
    <row r="13" spans="1:115">
      <c r="A13" s="390" t="str">
        <f ca="1">"Summary Returns as of "&amp;TEXT(EndDate,"MMM-YY")</f>
        <v>Summary Returns as of Sep-24</v>
      </c>
      <c r="B13" s="370"/>
      <c r="C13" s="370"/>
      <c r="D13" s="370"/>
      <c r="E13" s="370"/>
      <c r="F13" s="370"/>
      <c r="G13" s="370"/>
      <c r="H13" s="370"/>
      <c r="I13" s="370"/>
      <c r="J13" s="370"/>
      <c r="K13" s="370"/>
      <c r="L13" s="370"/>
      <c r="M13" s="370"/>
      <c r="N13" s="370"/>
      <c r="O13" s="370"/>
      <c r="P13" s="370"/>
      <c r="Q13" s="370"/>
      <c r="R13" s="370"/>
      <c r="S13" s="370"/>
      <c r="T13" s="370"/>
      <c r="U13" s="370"/>
      <c r="V13" s="370"/>
      <c r="W13" s="370"/>
      <c r="X13" s="370"/>
      <c r="Y13" s="370"/>
      <c r="Z13" s="370"/>
      <c r="AA13" s="370"/>
      <c r="AB13" s="370"/>
      <c r="AC13" s="370"/>
      <c r="AD13" s="370"/>
      <c r="AE13" s="370"/>
      <c r="AF13" s="370"/>
      <c r="AG13" s="370"/>
      <c r="AH13" s="370"/>
      <c r="AI13" s="370"/>
      <c r="AJ13" s="370"/>
      <c r="AK13" s="370"/>
      <c r="AL13" s="370"/>
      <c r="AM13" s="370"/>
      <c r="AN13" s="370"/>
      <c r="AO13" s="370"/>
      <c r="AP13" s="370"/>
      <c r="AQ13" s="370"/>
      <c r="AR13" s="370"/>
      <c r="AS13" s="370"/>
      <c r="AT13" s="370"/>
      <c r="AU13" s="370"/>
      <c r="AV13" s="370"/>
      <c r="AW13" s="370"/>
      <c r="AX13" s="370"/>
      <c r="AY13" s="370"/>
      <c r="AZ13" s="370"/>
      <c r="BA13" s="370"/>
      <c r="BB13" s="370"/>
      <c r="BC13" s="370"/>
      <c r="BD13" s="370"/>
      <c r="BE13" s="370"/>
      <c r="BF13" s="370"/>
      <c r="BG13" s="370"/>
      <c r="BH13" s="370"/>
      <c r="BI13" s="370"/>
      <c r="BJ13" s="370"/>
      <c r="BK13" s="370"/>
      <c r="BL13" s="370"/>
      <c r="BM13" s="370"/>
      <c r="BN13" s="370"/>
      <c r="BO13" s="370"/>
      <c r="BP13" s="370"/>
      <c r="BQ13" s="370"/>
      <c r="BR13" s="370"/>
      <c r="BS13" s="370"/>
      <c r="BT13" s="370"/>
      <c r="BU13" s="370"/>
      <c r="BV13" s="370"/>
      <c r="BW13" s="370"/>
      <c r="BX13" s="370"/>
      <c r="BY13" s="370"/>
      <c r="BZ13" s="370"/>
      <c r="CA13" s="370"/>
      <c r="CB13" s="370"/>
      <c r="CC13" s="370"/>
      <c r="CD13" s="370"/>
      <c r="CE13" s="370"/>
      <c r="CF13" s="370"/>
      <c r="CG13" s="370"/>
      <c r="CH13" s="370"/>
      <c r="CI13" s="370"/>
      <c r="CJ13" s="370"/>
      <c r="CK13" s="370"/>
      <c r="CL13" s="370"/>
      <c r="CM13" s="370"/>
      <c r="CN13" s="370"/>
      <c r="CO13" s="370"/>
      <c r="CP13" s="370"/>
      <c r="CQ13" s="370"/>
      <c r="CR13" s="370"/>
      <c r="CS13" s="370"/>
      <c r="CT13" s="370"/>
      <c r="CU13" s="370"/>
      <c r="CV13" s="370"/>
      <c r="CW13" s="370"/>
      <c r="CX13" s="370"/>
      <c r="CY13" s="370"/>
      <c r="CZ13" s="370"/>
      <c r="DA13" s="370"/>
      <c r="DB13" s="370"/>
      <c r="DC13" s="370"/>
      <c r="DD13" s="370"/>
      <c r="DE13" s="370"/>
      <c r="DG13" s="352"/>
      <c r="DI13" s="370"/>
      <c r="DJ13" s="370"/>
      <c r="DK13" s="370"/>
    </row>
    <row r="14" spans="1:115">
      <c r="A14" s="371" t="s">
        <v>208</v>
      </c>
      <c r="B14" s="372"/>
      <c r="C14" s="391" cm="1">
        <f t="array" aca="1" ref="C14" ca="1">IF(ISTEXT(C$6),IFERROR(PRODUCT(1+OFFSET(C$132,MATCH(C$8,DateRange,0)-1,0):OFFSET(C$132,MATCH(C$9,DateRange,0)-1,0))-1,"NA"),0)</f>
        <v>0.17081678687847957</v>
      </c>
      <c r="D14" s="391" cm="1">
        <f t="array" aca="1" ref="D14" ca="1">IF(ISTEXT(D$6),IFERROR(PRODUCT(1+OFFSET(D$132,MATCH(D$8,DateRange,0)-1,0):OFFSET(D$132,MATCH(D$9,DateRange,0)-1,0))-1,"NA"),0)</f>
        <v>0.10594923830467007</v>
      </c>
      <c r="E14" s="391" cm="1">
        <f t="array" aca="1" ref="E14" ca="1">IF(ISTEXT(E$6),IFERROR(PRODUCT(1+OFFSET(E$132,MATCH(E$8,DateRange,0)-1,0):OFFSET(E$132,MATCH(E$9,DateRange,0)-1,0))-1,"NA"),0)</f>
        <v>0.28189023219216347</v>
      </c>
      <c r="F14" s="391" cm="1">
        <f t="array" aca="1" ref="F14" ca="1">IF(ISTEXT(F$6),IFERROR(PRODUCT(1+OFFSET(F$132,MATCH(F$8,DateRange,0)-1,0):OFFSET(F$132,MATCH(F$9,DateRange,0)-1,0))-1,"NA"),0)</f>
        <v>0.36217847056192243</v>
      </c>
      <c r="G14" s="391" cm="1">
        <f t="array" aca="1" ref="G14" ca="1">IF(ISTEXT(G$6),IFERROR(PRODUCT(1+OFFSET(G$132,MATCH(G$8,DateRange,0)-1,0):OFFSET(G$132,MATCH(G$9,DateRange,0)-1,0))-1,"NA"),0)</f>
        <v>0.28879452341309864</v>
      </c>
      <c r="H14" s="391" cm="1">
        <f t="array" aca="1" ref="H14" ca="1">IF(ISTEXT(H$6),IFERROR(PRODUCT(1+OFFSET(H$132,MATCH(H$8,DateRange,0)-1,0):OFFSET(H$132,MATCH(H$9,DateRange,0)-1,0))-1,"NA"),0)</f>
        <v>0.12799354359052151</v>
      </c>
      <c r="I14" s="391" cm="1">
        <f t="array" aca="1" ref="I14" ca="1">IF(ISTEXT(I$6),IFERROR(PRODUCT(1+OFFSET(I$132,MATCH(I$8,DateRange,0)-1,0):OFFSET(I$132,MATCH(I$9,DateRange,0)-1,0))-1,"NA"),0)</f>
        <v>0.85160088778985776</v>
      </c>
      <c r="J14" s="391" cm="1">
        <f t="array" aca="1" ref="J14" ca="1">IF(ISTEXT(J$6),IFERROR(PRODUCT(1+OFFSET(J$132,MATCH(J$8,DateRange,0)-1,0):OFFSET(J$132,MATCH(J$9,DateRange,0)-1,0))-1,"NA"),0)</f>
        <v>0.26668246639297055</v>
      </c>
      <c r="K14" s="391" cm="1">
        <f t="array" aca="1" ref="K14" ca="1">IF(ISTEXT(K$6),IFERROR(PRODUCT(1+OFFSET(K$132,MATCH(K$8,DateRange,0)-1,0):OFFSET(K$132,MATCH(K$9,DateRange,0)-1,0))-1,"NA"),0)</f>
        <v>0.4442601410577327</v>
      </c>
      <c r="L14" s="391" cm="1">
        <f t="array" aca="1" ref="L14" ca="1">IF(ISTEXT(L$6),IFERROR(PRODUCT(1+OFFSET(L$132,MATCH(L$8,DateRange,0)-1,0):OFFSET(L$132,MATCH(L$9,DateRange,0)-1,0))-1,"NA"),0)</f>
        <v>7.7351714889645207E-2</v>
      </c>
      <c r="M14" s="391" cm="1">
        <f t="array" aca="1" ref="M14" ca="1">IF(ISTEXT(M$6),IFERROR(PRODUCT(1+OFFSET(M$132,MATCH(M$8,DateRange,0)-1,0):OFFSET(M$132,MATCH(M$9,DateRange,0)-1,0))-1,"NA"),0)</f>
        <v>6.5662398128985444E-2</v>
      </c>
      <c r="N14" s="391" cm="1">
        <f t="array" aca="1" ref="N14" ca="1">IF(ISTEXT(N$6),IFERROR(PRODUCT(1+OFFSET(N$132,MATCH(N$8,DateRange,0)-1,0):OFFSET(N$132,MATCH(N$9,DateRange,0)-1,0))-1,"NA"),0)</f>
        <v>0.495395104851861</v>
      </c>
      <c r="O14" s="391" cm="1">
        <f t="array" aca="1" ref="O14" ca="1">IF(ISTEXT(O$6),IFERROR(PRODUCT(1+OFFSET(O$132,MATCH(O$8,DateRange,0)-1,0):OFFSET(O$132,MATCH(O$9,DateRange,0)-1,0))-1,"NA"),0)</f>
        <v>0.31415799633355124</v>
      </c>
      <c r="P14" s="391" cm="1">
        <f t="array" aca="1" ref="P14" ca="1">IF(ISTEXT(P$6),IFERROR(PRODUCT(1+OFFSET(P$132,MATCH(P$8,DateRange,0)-1,0):OFFSET(P$132,MATCH(P$9,DateRange,0)-1,0))-1,"NA"),0)</f>
        <v>0.19052742090208952</v>
      </c>
      <c r="Q14" s="391" cm="1">
        <f t="array" aca="1" ref="Q14" ca="1">IF(ISTEXT(Q$6),IFERROR(PRODUCT(1+OFFSET(Q$132,MATCH(Q$8,DateRange,0)-1,0):OFFSET(Q$132,MATCH(Q$9,DateRange,0)-1,0))-1,"NA"),0)</f>
        <v>0.37622875804217459</v>
      </c>
      <c r="R14" s="391" cm="1">
        <f t="array" aca="1" ref="R14" ca="1">IF(ISTEXT(R$6),IFERROR(PRODUCT(1+OFFSET(R$132,MATCH(R$8,DateRange,0)-1,0):OFFSET(R$132,MATCH(R$9,DateRange,0)-1,0))-1,"NA"),0)</f>
        <v>0.60783221154277811</v>
      </c>
      <c r="S14" s="391" cm="1">
        <f t="array" aca="1" ref="S14" ca="1">IF(ISTEXT(S$6),IFERROR(PRODUCT(1+OFFSET(S$132,MATCH(S$8,DateRange,0)-1,0):OFFSET(S$132,MATCH(S$9,DateRange,0)-1,0))-1,"NA"),0)</f>
        <v>0.3594114516478506</v>
      </c>
      <c r="T14" s="391" cm="1">
        <f t="array" aca="1" ref="T14" ca="1">IF(ISTEXT(T$6),IFERROR(PRODUCT(1+OFFSET(T$132,MATCH(T$8,DateRange,0)-1,0):OFFSET(T$132,MATCH(T$9,DateRange,0)-1,0))-1,"NA"),0)</f>
        <v>0.82017227204967136</v>
      </c>
      <c r="U14" s="391" cm="1">
        <f t="array" aca="1" ref="U14" ca="1">IF(ISTEXT(U$6),IFERROR(PRODUCT(1+OFFSET(U$132,MATCH(U$8,DateRange,0)-1,0):OFFSET(U$132,MATCH(U$9,DateRange,0)-1,0))-1,"NA"),0)</f>
        <v>-0.63766906842252191</v>
      </c>
      <c r="V14" s="391" cm="1">
        <f t="array" aca="1" ref="V14" ca="1">IF(ISTEXT(V$6),IFERROR(PRODUCT(1+OFFSET(V$132,MATCH(V$8,DateRange,0)-1,0):OFFSET(V$132,MATCH(V$9,DateRange,0)-1,0))-1,"NA"),0)</f>
        <v>-0.11198494615003374</v>
      </c>
      <c r="W14" s="391" cm="1">
        <f t="array" aca="1" ref="W14" ca="1">IF(ISTEXT(W$6),IFERROR(PRODUCT(1+OFFSET(W$132,MATCH(W$8,DateRange,0)-1,0):OFFSET(W$132,MATCH(W$9,DateRange,0)-1,0))-1,"NA"),0)</f>
        <v>-0.17309923032461805</v>
      </c>
      <c r="X14" s="391" cm="1">
        <f t="array" aca="1" ref="X14" ca="1">IF(ISTEXT(X$6),IFERROR(PRODUCT(1+OFFSET(X$132,MATCH(X$8,DateRange,0)-1,0):OFFSET(X$132,MATCH(X$9,DateRange,0)-1,0))-1,"NA"),0)</f>
        <v>-0.16571204730433176</v>
      </c>
      <c r="Y14" s="391" cm="1">
        <f t="array" aca="1" ref="Y14" ca="1">IF(ISTEXT(Y$6),IFERROR(PRODUCT(1+OFFSET(Y$132,MATCH(Y$8,DateRange,0)-1,0):OFFSET(Y$132,MATCH(Y$9,DateRange,0)-1,0))-1,"NA"),0)</f>
        <v>0.36409969885988724</v>
      </c>
      <c r="Z14" s="391" cm="1">
        <f t="array" aca="1" ref="Z14" ca="1">IF(ISTEXT(Z$6),IFERROR(PRODUCT(1+OFFSET(Z$132,MATCH(Z$8,DateRange,0)-1,0):OFFSET(Z$132,MATCH(Z$9,DateRange,0)-1,0))-1,"NA"),0)</f>
        <v>0.99539237605765241</v>
      </c>
      <c r="AA14" s="391" cm="1">
        <f t="array" aca="1" ref="AA14" ca="1">IF(ISTEXT(AA$6),IFERROR(PRODUCT(1+OFFSET(AA$132,MATCH(AA$8,DateRange,0)-1,0):OFFSET(AA$132,MATCH(AA$9,DateRange,0)-1,0))-1,"NA"),0)</f>
        <v>0.91533354569213143</v>
      </c>
      <c r="AB14" s="391" cm="1">
        <f t="array" aca="1" ref="AB14" ca="1">IF(ISTEXT(AB$6),IFERROR(PRODUCT(1+OFFSET(AB$132,MATCH(AB$8,DateRange,0)-1,0):OFFSET(AB$132,MATCH(AB$9,DateRange,0)-1,0))-1,"NA"),0)</f>
        <v>-0.49689622653642995</v>
      </c>
      <c r="AC14" s="391" cm="1">
        <f t="array" aca="1" ref="AC14" ca="1">IF(ISTEXT(AC$6),IFERROR(PRODUCT(1+OFFSET(AC$132,MATCH(AC$8,DateRange,0)-1,0):OFFSET(AC$132,MATCH(AC$9,DateRange,0)-1,0))-1,"NA"),0)</f>
        <v>7.7214633663511112E-2</v>
      </c>
      <c r="AD14" s="391" cm="1">
        <f t="array" aca="1" ref="AD14" ca="1">IF(ISTEXT(AD$6),IFERROR(PRODUCT(1+OFFSET(AD$132,MATCH(AD$8,DateRange,0)-1,0):OFFSET(AD$132,MATCH(AD$9,DateRange,0)-1,0))-1,"NA"),0)</f>
        <v>-0.59851232005209165</v>
      </c>
      <c r="AE14" s="391" cm="1">
        <f t="array" aca="1" ref="AE14" ca="1">IF(ISTEXT(AE$6),IFERROR(PRODUCT(1+OFFSET(AE$132,MATCH(AE$8,DateRange,0)-1,0):OFFSET(AE$132,MATCH(AE$9,DateRange,0)-1,0))-1,"NA"),0)</f>
        <v>-0.43538285264628973</v>
      </c>
      <c r="AF14" s="391" cm="1">
        <f t="array" aca="1" ref="AF14" ca="1">IF(ISTEXT(AF$6),IFERROR(PRODUCT(1+OFFSET(AF$132,MATCH(AF$8,DateRange,0)-1,0):OFFSET(AF$132,MATCH(AF$9,DateRange,0)-1,0))-1,"NA"),0)</f>
        <v>0.22939059843581644</v>
      </c>
      <c r="AG14" s="391" cm="1">
        <f t="array" aca="1" ref="AG14" ca="1">IF(ISTEXT(AG$6),IFERROR(PRODUCT(1+OFFSET(AG$132,MATCH(AG$8,DateRange,0)-1,0):OFFSET(AG$132,MATCH(AG$9,DateRange,0)-1,0))-1,"NA"),0)</f>
        <v>0.93750349305902203</v>
      </c>
      <c r="AH14" s="391" cm="1">
        <f t="array" aca="1" ref="AH14" ca="1">IF(ISTEXT(AH$6),IFERROR(PRODUCT(1+OFFSET(AH$132,MATCH(AH$8,DateRange,0)-1,0):OFFSET(AH$132,MATCH(AH$9,DateRange,0)-1,0))-1,"NA"),0)</f>
        <v>-0.57253677263386749</v>
      </c>
      <c r="AI14" s="391" cm="1">
        <f t="array" aca="1" ref="AI14" ca="1">IF(ISTEXT(AI$6),IFERROR(PRODUCT(1+OFFSET(AI$132,MATCH(AI$8,DateRange,0)-1,0):OFFSET(AI$132,MATCH(AI$9,DateRange,0)-1,0))-1,"NA"),0)</f>
        <v>0.25066439702923904</v>
      </c>
      <c r="AJ14" s="391" cm="1">
        <f t="array" aca="1" ref="AJ14" ca="1">IF(ISTEXT(AJ$6),IFERROR(PRODUCT(1+OFFSET(AJ$132,MATCH(AJ$8,DateRange,0)-1,0):OFFSET(AJ$132,MATCH(AJ$9,DateRange,0)-1,0))-1,"NA"),0)</f>
        <v>0.20192931327691421</v>
      </c>
      <c r="AK14" s="391" cm="1">
        <f t="array" aca="1" ref="AK14" ca="1">IF(ISTEXT(AK$6),IFERROR(PRODUCT(1+OFFSET(AK$132,MATCH(AK$8,DateRange,0)-1,0):OFFSET(AK$132,MATCH(AK$9,DateRange,0)-1,0))-1,"NA"),0)</f>
        <v>0.10539806234125448</v>
      </c>
      <c r="AL14" s="391" cm="1">
        <f t="array" aca="1" ref="AL14" ca="1">IF(ISTEXT(AL$6),IFERROR(PRODUCT(1+OFFSET(AL$132,MATCH(AL$8,DateRange,0)-1,0):OFFSET(AL$132,MATCH(AL$9,DateRange,0)-1,0))-1,"NA"),0)</f>
        <v>0.57154347245069381</v>
      </c>
      <c r="AM14" s="391" cm="1">
        <f t="array" aca="1" ref="AM14" ca="1">IF(ISTEXT(AM$6),IFERROR(PRODUCT(1+OFFSET(AM$132,MATCH(AM$8,DateRange,0)-1,0):OFFSET(AM$132,MATCH(AM$9,DateRange,0)-1,0))-1,"NA"),0)</f>
        <v>0.84732493543854881</v>
      </c>
      <c r="AN14" s="391" cm="1">
        <f t="array" aca="1" ref="AN14" ca="1">IF(ISTEXT(AN$6),IFERROR(PRODUCT(1+OFFSET(AN$132,MATCH(AN$8,DateRange,0)-1,0):OFFSET(AN$132,MATCH(AN$9,DateRange,0)-1,0))-1,"NA"),0)</f>
        <v>0.61189239387470695</v>
      </c>
      <c r="AO14" s="391" cm="1">
        <f t="array" aca="1" ref="AO14" ca="1">IF(ISTEXT(AO$6),IFERROR(PRODUCT(1+OFFSET(AO$132,MATCH(AO$8,DateRange,0)-1,0):OFFSET(AO$132,MATCH(AO$9,DateRange,0)-1,0))-1,"NA"),0)</f>
        <v>-0.30242738556919735</v>
      </c>
      <c r="AP14" s="391" cm="1">
        <f t="array" aca="1" ref="AP14" ca="1">IF(ISTEXT(AP$6),IFERROR(PRODUCT(1+OFFSET(AP$132,MATCH(AP$8,DateRange,0)-1,0):OFFSET(AP$132,MATCH(AP$9,DateRange,0)-1,0))-1,"NA"),0)</f>
        <v>0.57119983840183819</v>
      </c>
      <c r="AQ14" s="391" cm="1">
        <f t="array" aca="1" ref="AQ14" ca="1">IF(ISTEXT(AQ$6),IFERROR(PRODUCT(1+OFFSET(AQ$132,MATCH(AQ$8,DateRange,0)-1,0):OFFSET(AQ$132,MATCH(AQ$9,DateRange,0)-1,0))-1,"NA"),0)</f>
        <v>-0.38917150538489664</v>
      </c>
      <c r="AR14" s="391" cm="1">
        <f t="array" aca="1" ref="AR14" ca="1">IF(ISTEXT(AR$6),IFERROR(PRODUCT(1+OFFSET(AR$132,MATCH(AR$8,DateRange,0)-1,0):OFFSET(AR$132,MATCH(AR$9,DateRange,0)-1,0))-1,"NA"),0)</f>
        <v>5.155535083810836</v>
      </c>
      <c r="AS14" s="391" cm="1">
        <f t="array" aca="1" ref="AS14" ca="1">IF(ISTEXT(AS$6),IFERROR(PRODUCT(1+OFFSET(AS$132,MATCH(AS$8,DateRange,0)-1,0):OFFSET(AS$132,MATCH(AS$9,DateRange,0)-1,0))-1,"NA"),0)</f>
        <v>-0.33779033326377428</v>
      </c>
      <c r="AT14" s="391" cm="1">
        <f t="array" aca="1" ref="AT14" ca="1">IF(ISTEXT(AT$6),IFERROR(PRODUCT(1+OFFSET(AT$132,MATCH(AT$8,DateRange,0)-1,0):OFFSET(AT$132,MATCH(AT$9,DateRange,0)-1,0))-1,"NA"),0)</f>
        <v>0.82678502523961561</v>
      </c>
      <c r="AU14" s="391" cm="1">
        <f t="array" aca="1" ref="AU14" ca="1">IF(ISTEXT(AU$6),IFERROR(PRODUCT(1+OFFSET(AU$132,MATCH(AU$8,DateRange,0)-1,0):OFFSET(AU$132,MATCH(AU$9,DateRange,0)-1,0))-1,"NA"),0)</f>
        <v>1.4538705913657055</v>
      </c>
      <c r="AV14" s="391" cm="1">
        <f t="array" aca="1" ref="AV14" ca="1">IF(ISTEXT(AV$6),IFERROR(PRODUCT(1+OFFSET(AV$132,MATCH(AV$8,DateRange,0)-1,0):OFFSET(AV$132,MATCH(AV$9,DateRange,0)-1,0))-1,"NA"),0)</f>
        <v>0.24338073291762385</v>
      </c>
      <c r="AW14" s="391" cm="1">
        <f t="array" aca="1" ref="AW14" ca="1">IF(ISTEXT(AW$6),IFERROR(PRODUCT(1+OFFSET(AW$132,MATCH(AW$8,DateRange,0)-1,0):OFFSET(AW$132,MATCH(AW$9,DateRange,0)-1,0))-1,"NA"),0)</f>
        <v>0.20145219827515937</v>
      </c>
      <c r="AX14" s="391" cm="1">
        <f t="array" aca="1" ref="AX14" ca="1">IF(ISTEXT(AX$6),IFERROR(PRODUCT(1+OFFSET(AX$132,MATCH(AX$8,DateRange,0)-1,0):OFFSET(AX$132,MATCH(AX$9,DateRange,0)-1,0))-1,"NA"),0)</f>
        <v>0.86552299961827628</v>
      </c>
      <c r="AY14" s="391" cm="1">
        <f t="array" aca="1" ref="AY14" ca="1">IF(ISTEXT(AY$6),IFERROR(PRODUCT(1+OFFSET(AY$132,MATCH(AY$8,DateRange,0)-1,0):OFFSET(AY$132,MATCH(AY$9,DateRange,0)-1,0))-1,"NA"),0)</f>
        <v>0.74720269142815687</v>
      </c>
      <c r="AZ14" s="391" cm="1">
        <f t="array" aca="1" ref="AZ14" ca="1">IF(ISTEXT(AZ$6),IFERROR(PRODUCT(1+OFFSET(AZ$132,MATCH(AZ$8,DateRange,0)-1,0):OFFSET(AZ$132,MATCH(AZ$9,DateRange,0)-1,0))-1,"NA"),0)</f>
        <v>0.40286443145333739</v>
      </c>
      <c r="BA14" s="391" cm="1">
        <f t="array" aca="1" ref="BA14" ca="1">IF(ISTEXT(BA$6),IFERROR(PRODUCT(1+OFFSET(BA$132,MATCH(BA$8,DateRange,0)-1,0):OFFSET(BA$132,MATCH(BA$9,DateRange,0)-1,0))-1,"NA"),0)</f>
        <v>0.53130197456995454</v>
      </c>
      <c r="BB14" s="391" cm="1">
        <f t="array" aca="1" ref="BB14" ca="1">IF(ISTEXT(BB$6),IFERROR(PRODUCT(1+OFFSET(BB$132,MATCH(BB$8,DateRange,0)-1,0):OFFSET(BB$132,MATCH(BB$9,DateRange,0)-1,0))-1,"NA"),0)</f>
        <v>-0.21823199755635392</v>
      </c>
      <c r="BC14" s="391" cm="1">
        <f t="array" aca="1" ref="BC14" ca="1">IF(ISTEXT(BC$6),IFERROR(PRODUCT(1+OFFSET(BC$132,MATCH(BC$8,DateRange,0)-1,0):OFFSET(BC$132,MATCH(BC$9,DateRange,0)-1,0))-1,"NA"),0)</f>
        <v>-0.68205981712041586</v>
      </c>
      <c r="BD14" s="391" cm="1">
        <f t="array" aca="1" ref="BD14" ca="1">IF(ISTEXT(BD$6),IFERROR(PRODUCT(1+OFFSET(BD$132,MATCH(BD$8,DateRange,0)-1,0):OFFSET(BD$132,MATCH(BD$9,DateRange,0)-1,0))-1,"NA"),0)</f>
        <v>1.0087779296343009</v>
      </c>
      <c r="BE14" s="391" cm="1">
        <f t="array" aca="1" ref="BE14" ca="1">IF(ISTEXT(BE$6),IFERROR(PRODUCT(1+OFFSET(BE$132,MATCH(BE$8,DateRange,0)-1,0):OFFSET(BE$132,MATCH(BE$9,DateRange,0)-1,0))-1,"NA"),0)</f>
        <v>1.3204177247969771</v>
      </c>
      <c r="BF14" s="391" cm="1">
        <f t="array" aca="1" ref="BF14" ca="1">IF(ISTEXT(BF$6),IFERROR(PRODUCT(1+OFFSET(BF$132,MATCH(BF$8,DateRange,0)-1,0):OFFSET(BF$132,MATCH(BF$9,DateRange,0)-1,0))-1,"NA"),0)</f>
        <v>2.9244617822550403</v>
      </c>
      <c r="BG14" s="391" cm="1">
        <f t="array" aca="1" ref="BG14" ca="1">IF(ISTEXT(BG$6),IFERROR(PRODUCT(1+OFFSET(BG$132,MATCH(BG$8,DateRange,0)-1,0):OFFSET(BG$132,MATCH(BG$9,DateRange,0)-1,0))-1,"NA"),0)</f>
        <v>7.8212201377795498E-2</v>
      </c>
      <c r="BH14" s="391" cm="1">
        <f t="array" aca="1" ref="BH14" ca="1">IF(ISTEXT(BH$6),IFERROR(PRODUCT(1+OFFSET(BH$132,MATCH(BH$8,DateRange,0)-1,0):OFFSET(BH$132,MATCH(BH$9,DateRange,0)-1,0))-1,"NA"),0)</f>
        <v>0.57595597405191534</v>
      </c>
      <c r="BI14" s="391" cm="1">
        <f t="array" aca="1" ref="BI14" ca="1">IF(ISTEXT(BI$6),IFERROR(PRODUCT(1+OFFSET(BI$132,MATCH(BI$8,DateRange,0)-1,0):OFFSET(BI$132,MATCH(BI$9,DateRange,0)-1,0))-1,"NA"),0)</f>
        <v>-0.28392449261475272</v>
      </c>
      <c r="BJ14" s="391" cm="1">
        <f t="array" aca="1" ref="BJ14" ca="1">IF(ISTEXT(BJ$6),IFERROR(PRODUCT(1+OFFSET(BJ$132,MATCH(BJ$8,DateRange,0)-1,0):OFFSET(BJ$132,MATCH(BJ$9,DateRange,0)-1,0))-1,"NA"),0)</f>
        <v>4.017579220386347E-2</v>
      </c>
      <c r="BK14" s="391" cm="1">
        <f t="array" aca="1" ref="BK14" ca="1">IF(ISTEXT(BK$6),IFERROR(PRODUCT(1+OFFSET(BK$132,MATCH(BK$8,DateRange,0)-1,0):OFFSET(BK$132,MATCH(BK$9,DateRange,0)-1,0))-1,"NA"),0)</f>
        <v>1.4093340611058971</v>
      </c>
      <c r="BL14" s="391" cm="1">
        <f t="array" aca="1" ref="BL14" ca="1">IF(ISTEXT(BL$6),IFERROR(PRODUCT(1+OFFSET(BL$132,MATCH(BL$8,DateRange,0)-1,0):OFFSET(BL$132,MATCH(BL$9,DateRange,0)-1,0))-1,"NA"),0)</f>
        <v>0.54497588349141401</v>
      </c>
      <c r="BM14" s="391" cm="1">
        <f t="array" aca="1" ref="BM14" ca="1">IF(ISTEXT(BM$6),IFERROR(PRODUCT(1+OFFSET(BM$132,MATCH(BM$8,DateRange,0)-1,0):OFFSET(BM$132,MATCH(BM$9,DateRange,0)-1,0))-1,"NA"),0)</f>
        <v>0.19964439446704962</v>
      </c>
      <c r="BN14" s="391" cm="1">
        <f t="array" aca="1" ref="BN14" ca="1">IF(ISTEXT(BN$6),IFERROR(PRODUCT(1+OFFSET(BN$132,MATCH(BN$8,DateRange,0)-1,0):OFFSET(BN$132,MATCH(BN$9,DateRange,0)-1,0))-1,"NA"),0)</f>
        <v>3.8380390578421739</v>
      </c>
      <c r="BO14" s="391" cm="1">
        <f t="array" aca="1" ref="BO14" ca="1">IF(ISTEXT(BO$6),IFERROR(PRODUCT(1+OFFSET(BO$132,MATCH(BO$8,DateRange,0)-1,0):OFFSET(BO$132,MATCH(BO$9,DateRange,0)-1,0))-1,"NA"),0)</f>
        <v>0.73754032273570758</v>
      </c>
      <c r="BP14" s="391" cm="1">
        <f t="array" aca="1" ref="BP14" ca="1">IF(ISTEXT(BP$6),IFERROR(PRODUCT(1+OFFSET(BP$132,MATCH(BP$8,DateRange,0)-1,0):OFFSET(BP$132,MATCH(BP$9,DateRange,0)-1,0))-1,"NA"),0)</f>
        <v>-0.25503269464179779</v>
      </c>
      <c r="BQ14" s="391" cm="1">
        <f t="array" aca="1" ref="BQ14" ca="1">IF(ISTEXT(BQ$6),IFERROR(PRODUCT(1+OFFSET(BQ$132,MATCH(BQ$8,DateRange,0)-1,0):OFFSET(BQ$132,MATCH(BQ$9,DateRange,0)-1,0))-1,"NA"),0)</f>
        <v>0.32366583577235919</v>
      </c>
      <c r="BR14" s="391" cm="1">
        <f t="array" aca="1" ref="BR14" ca="1">IF(ISTEXT(BR$6),IFERROR(PRODUCT(1+OFFSET(BR$132,MATCH(BR$8,DateRange,0)-1,0):OFFSET(BR$132,MATCH(BR$9,DateRange,0)-1,0))-1,"NA"),0)</f>
        <v>0.34324402546706678</v>
      </c>
      <c r="BS14" s="391" cm="1">
        <f t="array" aca="1" ref="BS14" ca="1">IF(ISTEXT(BS$6),IFERROR(PRODUCT(1+OFFSET(BS$132,MATCH(BS$8,DateRange,0)-1,0):OFFSET(BS$132,MATCH(BS$9,DateRange,0)-1,0))-1,"NA"),0)</f>
        <v>0.11482812223953975</v>
      </c>
      <c r="BT14" s="391" cm="1">
        <f t="array" aca="1" ref="BT14" ca="1">IF(ISTEXT(BT$6),IFERROR(PRODUCT(1+OFFSET(BT$132,MATCH(BT$8,DateRange,0)-1,0):OFFSET(BT$132,MATCH(BT$9,DateRange,0)-1,0))-1,"NA"),0)</f>
        <v>0.27173460839539931</v>
      </c>
      <c r="BU14" s="391" cm="1">
        <f t="array" aca="1" ref="BU14" ca="1">IF(ISTEXT(BU$6),IFERROR(PRODUCT(1+OFFSET(BU$132,MATCH(BU$8,DateRange,0)-1,0):OFFSET(BU$132,MATCH(BU$9,DateRange,0)-1,0))-1,"NA"),0)</f>
        <v>0.46821967734848502</v>
      </c>
      <c r="BV14" s="391" cm="1">
        <f t="array" aca="1" ref="BV14" ca="1">IF(ISTEXT(BV$6),IFERROR(PRODUCT(1+OFFSET(BV$132,MATCH(BV$8,DateRange,0)-1,0):OFFSET(BV$132,MATCH(BV$9,DateRange,0)-1,0))-1,"NA"),0)</f>
        <v>-0.12929843705328914</v>
      </c>
      <c r="BW14" s="391" cm="1">
        <f t="array" aca="1" ref="BW14" ca="1">IF(ISTEXT(BW$6),IFERROR(PRODUCT(1+OFFSET(BW$132,MATCH(BW$8,DateRange,0)-1,0):OFFSET(BW$132,MATCH(BW$9,DateRange,0)-1,0))-1,"NA"),0)</f>
        <v>0.81706180960606289</v>
      </c>
      <c r="BX14" s="391" cm="1">
        <f t="array" aca="1" ref="BX14" ca="1">IF(ISTEXT(BX$6),IFERROR(PRODUCT(1+OFFSET(BX$132,MATCH(BX$8,DateRange,0)-1,0):OFFSET(BX$132,MATCH(BX$9,DateRange,0)-1,0))-1,"NA"),0)</f>
        <v>0.64028480972520763</v>
      </c>
      <c r="BY14" s="391" cm="1">
        <f t="array" aca="1" ref="BY14" ca="1">IF(ISTEXT(BY$6),IFERROR(PRODUCT(1+OFFSET(BY$132,MATCH(BY$8,DateRange,0)-1,0):OFFSET(BY$132,MATCH(BY$9,DateRange,0)-1,0))-1,"NA"),0)</f>
        <v>0.3344945194111153</v>
      </c>
      <c r="BZ14" s="391" cm="1">
        <f t="array" aca="1" ref="BZ14" ca="1">IF(ISTEXT(BZ$6),IFERROR(PRODUCT(1+OFFSET(BZ$132,MATCH(BZ$8,DateRange,0)-1,0):OFFSET(BZ$132,MATCH(BZ$9,DateRange,0)-1,0))-1,"NA"),0)</f>
        <v>7.2260208494032252E-2</v>
      </c>
      <c r="CA14" s="391" cm="1">
        <f t="array" aca="1" ref="CA14" ca="1">IF(ISTEXT(CA$6),IFERROR(PRODUCT(1+OFFSET(CA$132,MATCH(CA$8,DateRange,0)-1,0):OFFSET(CA$132,MATCH(CA$9,DateRange,0)-1,0))-1,"NA"),0)</f>
        <v>0.22361093514797248</v>
      </c>
      <c r="CB14" s="391" cm="1">
        <f t="array" aca="1" ref="CB14" ca="1">IF(ISTEXT(CB$6),IFERROR(PRODUCT(1+OFFSET(CB$132,MATCH(CB$8,DateRange,0)-1,0):OFFSET(CB$132,MATCH(CB$9,DateRange,0)-1,0))-1,"NA"),0)</f>
        <v>0.5006691277169848</v>
      </c>
      <c r="CC14" s="391" cm="1">
        <f t="array" aca="1" ref="CC14" ca="1">IF(ISTEXT(CC$6),IFERROR(PRODUCT(1+OFFSET(CC$132,MATCH(CC$8,DateRange,0)-1,0):OFFSET(CC$132,MATCH(CC$9,DateRange,0)-1,0))-1,"NA"),0)</f>
        <v>-0.18940204325225729</v>
      </c>
      <c r="CD14" s="391" cm="1">
        <f t="array" aca="1" ref="CD14" ca="1">IF(ISTEXT(CD$6),IFERROR(PRODUCT(1+OFFSET(CD$132,MATCH(CD$8,DateRange,0)-1,0):OFFSET(CD$132,MATCH(CD$9,DateRange,0)-1,0))-1,"NA"),0)</f>
        <v>0.48682033988561635</v>
      </c>
      <c r="CE14" s="391" cm="1">
        <f t="array" aca="1" ref="CE14" ca="1">IF(ISTEXT(CE$6),IFERROR(PRODUCT(1+OFFSET(CE$132,MATCH(CE$8,DateRange,0)-1,0):OFFSET(CE$132,MATCH(CE$9,DateRange,0)-1,0))-1,"NA"),0)</f>
        <v>-0.45237356874352563</v>
      </c>
      <c r="CF14" s="391" cm="1">
        <f t="array" aca="1" ref="CF14" ca="1">IF(ISTEXT(CF$6),IFERROR(PRODUCT(1+OFFSET(CF$132,MATCH(CF$8,DateRange,0)-1,0):OFFSET(CF$132,MATCH(CF$9,DateRange,0)-1,0))-1,"NA"),0)</f>
        <v>9.7084890727405115E-2</v>
      </c>
      <c r="CG14" s="391" cm="1">
        <f t="array" aca="1" ref="CG14" ca="1">IF(ISTEXT(CG$6),IFERROR(PRODUCT(1+OFFSET(CG$132,MATCH(CG$8,DateRange,0)-1,0):OFFSET(CG$132,MATCH(CG$9,DateRange,0)-1,0))-1,"NA"),0)</f>
        <v>3.6921850441394843E-2</v>
      </c>
      <c r="CH14" s="391" cm="1">
        <f t="array" aca="1" ref="CH14" ca="1">IF(ISTEXT(CH$6),IFERROR(PRODUCT(1+OFFSET(CH$132,MATCH(CH$8,DateRange,0)-1,0):OFFSET(CH$132,MATCH(CH$9,DateRange,0)-1,0))-1,"NA"),0)</f>
        <v>0.49784866550882256</v>
      </c>
      <c r="CI14" s="391" cm="1">
        <f t="array" aca="1" ref="CI14" ca="1">IF(ISTEXT(CI$6),IFERROR(PRODUCT(1+OFFSET(CI$132,MATCH(CI$8,DateRange,0)-1,0):OFFSET(CI$132,MATCH(CI$9,DateRange,0)-1,0))-1,"NA"),0)</f>
        <v>1.2294280480066426</v>
      </c>
      <c r="CJ14" s="391" cm="1">
        <f t="array" aca="1" ref="CJ14" ca="1">IF(ISTEXT(CJ$6),IFERROR(PRODUCT(1+OFFSET(CJ$132,MATCH(CJ$8,DateRange,0)-1,0):OFFSET(CJ$132,MATCH(CJ$9,DateRange,0)-1,0))-1,"NA"),0)</f>
        <v>0.56563557186719593</v>
      </c>
      <c r="CK14" s="391" cm="1">
        <f t="array" aca="1" ref="CK14" ca="1">IF(ISTEXT(CK$6),IFERROR(PRODUCT(1+OFFSET(CK$132,MATCH(CK$8,DateRange,0)-1,0):OFFSET(CK$132,MATCH(CK$9,DateRange,0)-1,0))-1,"NA"),0)</f>
        <v>0.7370699671393306</v>
      </c>
      <c r="CL14" s="391" cm="1">
        <f t="array" aca="1" ref="CL14" ca="1">IF(ISTEXT(CL$6),IFERROR(PRODUCT(1+OFFSET(CL$132,MATCH(CL$8,DateRange,0)-1,0):OFFSET(CL$132,MATCH(CL$9,DateRange,0)-1,0))-1,"NA"),0)</f>
        <v>0.15953389774026627</v>
      </c>
      <c r="CM14" s="391" cm="1">
        <f t="array" aca="1" ref="CM14" ca="1">IF(ISTEXT(CM$6),IFERROR(PRODUCT(1+OFFSET(CM$132,MATCH(CM$8,DateRange,0)-1,0):OFFSET(CM$132,MATCH(CM$9,DateRange,0)-1,0))-1,"NA"),0)</f>
        <v>0.20755889736804223</v>
      </c>
      <c r="CN14" s="391" cm="1">
        <f t="array" aca="1" ref="CN14" ca="1">IF(ISTEXT(CN$6),IFERROR(PRODUCT(1+OFFSET(CN$132,MATCH(CN$8,DateRange,0)-1,0):OFFSET(CN$132,MATCH(CN$9,DateRange,0)-1,0))-1,"NA"),0)</f>
        <v>0.27295367179885477</v>
      </c>
      <c r="CO14" s="391" cm="1">
        <f t="array" aca="1" ref="CO14" ca="1">IF(ISTEXT(CO$6),IFERROR(PRODUCT(1+OFFSET(CO$132,MATCH(CO$8,DateRange,0)-1,0):OFFSET(CO$132,MATCH(CO$9,DateRange,0)-1,0))-1,"NA"),0)</f>
        <v>-8.3800771495642801E-2</v>
      </c>
      <c r="CP14" s="391" cm="1">
        <f t="array" aca="1" ref="CP14" ca="1">IF(ISTEXT(CP$6),IFERROR(PRODUCT(1+OFFSET(CP$132,MATCH(CP$8,DateRange,0)-1,0):OFFSET(CP$132,MATCH(CP$9,DateRange,0)-1,0))-1,"NA"),0)</f>
        <v>0.4992266764757225</v>
      </c>
      <c r="CQ14" s="391" cm="1">
        <f t="array" aca="1" ref="CQ14" ca="1">IF(ISTEXT(CQ$6),IFERROR(PRODUCT(1+OFFSET(CQ$132,MATCH(CQ$8,DateRange,0)-1,0):OFFSET(CQ$132,MATCH(CQ$9,DateRange,0)-1,0))-1,"NA"),0)</f>
        <v>0.9057749111028881</v>
      </c>
      <c r="CR14" s="391" cm="1">
        <f t="array" aca="1" ref="CR14" ca="1">IF(ISTEXT(CR$6),IFERROR(PRODUCT(1+OFFSET(CR$132,MATCH(CR$8,DateRange,0)-1,0):OFFSET(CR$132,MATCH(CR$9,DateRange,0)-1,0))-1,"NA"),0)</f>
        <v>0.4583567405631146</v>
      </c>
      <c r="CS14" s="391" cm="1">
        <f t="array" aca="1" ref="CS14" ca="1">IF(ISTEXT(CS$6),IFERROR(PRODUCT(1+OFFSET(CS$132,MATCH(CS$8,DateRange,0)-1,0):OFFSET(CS$132,MATCH(CS$9,DateRange,0)-1,0))-1,"NA"),0)</f>
        <v>-0.37120213454068363</v>
      </c>
      <c r="CT14" s="391" cm="1">
        <f t="array" aca="1" ref="CT14" ca="1">IF(ISTEXT(CT$6),IFERROR(PRODUCT(1+OFFSET(CT$132,MATCH(CT$8,DateRange,0)-1,0):OFFSET(CT$132,MATCH(CT$9,DateRange,0)-1,0))-1,"NA"),0)</f>
        <v>0.26444339431712938</v>
      </c>
      <c r="CU14" s="391" cm="1">
        <f t="array" aca="1" ref="CU14" ca="1">IF(ISTEXT(CU$6),IFERROR(PRODUCT(1+OFFSET(CU$132,MATCH(CU$8,DateRange,0)-1,0):OFFSET(CU$132,MATCH(CU$9,DateRange,0)-1,0))-1,"NA"),0)</f>
        <v>4.5538705378497726</v>
      </c>
      <c r="CV14" s="391" cm="1">
        <f t="array" aca="1" ref="CV14" ca="1">IF(ISTEXT(CV$6),IFERROR(PRODUCT(1+OFFSET(CV$132,MATCH(CV$8,DateRange,0)-1,0):OFFSET(CV$132,MATCH(CV$9,DateRange,0)-1,0))-1,"NA"),0)</f>
        <v>0.62793290843890093</v>
      </c>
      <c r="CW14" s="391" cm="1">
        <f t="array" aca="1" ref="CW14" ca="1">IF(ISTEXT(CW$6),IFERROR(PRODUCT(1+OFFSET(CW$132,MATCH(CW$8,DateRange,0)-1,0):OFFSET(CW$132,MATCH(CW$9,DateRange,0)-1,0))-1,"NA"),0)</f>
        <v>-0.38214006975813708</v>
      </c>
      <c r="CX14" s="391" cm="1">
        <f t="array" aca="1" ref="CX14" ca="1">IF(ISTEXT(CX$6),IFERROR(PRODUCT(1+OFFSET(CX$132,MATCH(CX$8,DateRange,0)-1,0):OFFSET(CX$132,MATCH(CX$9,DateRange,0)-1,0))-1,"NA"),0)</f>
        <v>2.9459390972906174E-2</v>
      </c>
      <c r="CY14" s="391" cm="1">
        <f t="array" aca="1" ref="CY14" ca="1">IF(ISTEXT(CY$6),IFERROR(PRODUCT(1+OFFSET(CY$132,MATCH(CY$8,DateRange,0)-1,0):OFFSET(CY$132,MATCH(CY$9,DateRange,0)-1,0))-1,"NA"),0)</f>
        <v>2.2440122184017928</v>
      </c>
      <c r="CZ14" s="391" cm="1">
        <f t="array" aca="1" ref="CZ14" ca="1">IF(ISTEXT(CZ$6),IFERROR(PRODUCT(1+OFFSET(CZ$132,MATCH(CZ$8,DateRange,0)-1,0):OFFSET(CZ$132,MATCH(CZ$9,DateRange,0)-1,0))-1,"NA"),0)</f>
        <v>0.81585851724916969</v>
      </c>
      <c r="DA14" s="391" cm="1">
        <f t="array" aca="1" ref="DA14" ca="1">IF(ISTEXT(DA$6),IFERROR(PRODUCT(1+OFFSET(DA$132,MATCH(DA$8,DateRange,0)-1,0):OFFSET(DA$132,MATCH(DA$9,DateRange,0)-1,0))-1,"NA"),0)</f>
        <v>1.1594454262170015</v>
      </c>
      <c r="DB14" s="815" cm="1">
        <f t="array" aca="1" ref="DB14" ca="1">IF(ISTEXT(DB$6),IFERROR(PRODUCT(1+OFFSET(DB$132,MATCH(DB$8,DateRange,0)-1,0):OFFSET(DB$132,MATCH(DB$9,DateRange,0)-1,0))-1,"NA"),0)</f>
        <v>-0.32950553091705193</v>
      </c>
      <c r="DC14" s="815" cm="1">
        <f t="array" aca="1" ref="DC14" ca="1">IF(ISTEXT(DC$6),IFERROR(PRODUCT(1+OFFSET(DC$132,MATCH(DC$8,DateRange,0)-1,0):OFFSET(DC$132,MATCH(DC$9,DateRange,0)-1,0))-1,"NA"),0)</f>
        <v>0.41536387438016242</v>
      </c>
      <c r="DD14" s="815" cm="1">
        <f t="array" aca="1" ref="DD14" ca="1">IF(ISTEXT(DD$6),IFERROR(PRODUCT(1+OFFSET(DD$132,MATCH(DD$8,DateRange,0)-1,0):OFFSET(DD$132,MATCH(DD$9,DateRange,0)-1,0))-1,"NA"),0)</f>
        <v>2.0058921304750843E-2</v>
      </c>
      <c r="DE14" s="815" cm="1">
        <f t="array" aca="1" ref="DE14" ca="1">IF(ISTEXT(DE$6),IFERROR(PRODUCT(1+OFFSET(DE$132,MATCH(DE$8,DateRange,0)-1,0):OFFSET(DE$132,MATCH(DE$9,DateRange,0)-1,0))-1,"NA"),0)</f>
        <v>0.6731302159910646</v>
      </c>
      <c r="DG14" s="352"/>
      <c r="DI14" s="391" cm="1">
        <f t="array" aca="1" ref="DI14" ca="1">IF(ISTEXT(DI$6),IFERROR(PRODUCT(1+OFFSET(DI$132,MATCH(DI$8,DateRange,0)-1,0):OFFSET(DI$132,MATCH(DI$9,DateRange,0)-1,0))-1,"NA"),0)</f>
        <v>0</v>
      </c>
      <c r="DJ14" s="391" cm="1">
        <f t="array" aca="1" ref="DJ14" ca="1">IF(ISTEXT(DJ$6),IFERROR(PRODUCT(1+OFFSET(DJ$132,MATCH(DJ$8,DateRange,0)-1,0):OFFSET(DJ$132,MATCH(DJ$9,DateRange,0)-1,0))-1,"NA"),0)</f>
        <v>-0.56490586601791015</v>
      </c>
      <c r="DK14" s="391" cm="1">
        <f t="array" aca="1" ref="DK14" ca="1">IF(ISTEXT(DK$6),IFERROR(PRODUCT(1+OFFSET(DK$132,MATCH(DK$8,DateRange,0)-1,0):OFFSET(DK$132,MATCH(DK$9,DateRange,0)-1,0))-1,"NA"),0)</f>
        <v>-0.32795160981928861</v>
      </c>
    </row>
    <row r="15" spans="1:115">
      <c r="A15" s="371" t="s">
        <v>209</v>
      </c>
      <c r="B15" s="372"/>
      <c r="C15" s="391" cm="1">
        <f t="array" aca="1" ref="C15" ca="1">IF(ISTEXT(C$6),IFERROR(PRODUCT(1+OFFSET(C$132,MATCH(C$8,DateRange,0)-1,0):OFFSET(C$132,MATCH(C$9,DateRange,0)-1,0))^(12/C$10)-1,"NA"),0)</f>
        <v>5.3973391519480884E-2</v>
      </c>
      <c r="D15" s="391" cm="1">
        <f t="array" aca="1" ref="D15" ca="1">IF(ISTEXT(D$6),IFERROR(PRODUCT(1+OFFSET(D$132,MATCH(D$8,DateRange,0)-1,0):OFFSET(D$132,MATCH(D$9,DateRange,0)-1,0))^(12/D$10)-1,"NA"),0)</f>
        <v>3.4137764563501483E-2</v>
      </c>
      <c r="E15" s="391" cm="1">
        <f t="array" aca="1" ref="E15" ca="1">IF(ISTEXT(E$6),IFERROR(PRODUCT(1+OFFSET(E$132,MATCH(E$8,DateRange,0)-1,0):OFFSET(E$132,MATCH(E$9,DateRange,0)-1,0))^(12/E$10)-1,"NA"),0)</f>
        <v>8.6301250384512862E-2</v>
      </c>
      <c r="F15" s="391" cm="1">
        <f t="array" aca="1" ref="F15" ca="1">IF(ISTEXT(F$6),IFERROR(PRODUCT(1+OFFSET(F$132,MATCH(F$8,DateRange,0)-1,0):OFFSET(F$132,MATCH(F$9,DateRange,0)-1,0))^(12/F$10)-1,"NA"),0)</f>
        <v>0.10852290353710004</v>
      </c>
      <c r="G15" s="391" cm="1">
        <f t="array" aca="1" ref="G15" ca="1">IF(ISTEXT(G$6),IFERROR(PRODUCT(1+OFFSET(G$132,MATCH(G$8,DateRange,0)-1,0):OFFSET(G$132,MATCH(G$9,DateRange,0)-1,0))^(12/G$10)-1,"NA"),0)</f>
        <v>8.8248040844037368E-2</v>
      </c>
      <c r="H15" s="391" cm="1">
        <f t="array" aca="1" ref="H15" ca="1">IF(ISTEXT(H$6),IFERROR(PRODUCT(1+OFFSET(H$132,MATCH(H$8,DateRange,0)-1,0):OFFSET(H$132,MATCH(H$9,DateRange,0)-1,0))^(12/H$10)-1,"NA"),0)</f>
        <v>4.0963586593493639E-2</v>
      </c>
      <c r="I15" s="391" cm="1">
        <f t="array" aca="1" ref="I15" ca="1">IF(ISTEXT(I$6),IFERROR(PRODUCT(1+OFFSET(I$132,MATCH(I$8,DateRange,0)-1,0):OFFSET(I$132,MATCH(I$9,DateRange,0)-1,0))^(12/I$10)-1,"NA"),0)</f>
        <v>0.2279550234701051</v>
      </c>
      <c r="J15" s="391" cm="1">
        <f t="array" aca="1" ref="J15" ca="1">IF(ISTEXT(J$6),IFERROR(PRODUCT(1+OFFSET(J$132,MATCH(J$8,DateRange,0)-1,0):OFFSET(J$132,MATCH(J$9,DateRange,0)-1,0))^(12/J$10)-1,"NA"),0)</f>
        <v>8.1988354201540936E-2</v>
      </c>
      <c r="K15" s="391" cm="1">
        <f t="array" aca="1" ref="K15" ca="1">IF(ISTEXT(K$6),IFERROR(PRODUCT(1+OFFSET(K$132,MATCH(K$8,DateRange,0)-1,0):OFFSET(K$132,MATCH(K$9,DateRange,0)-1,0))^(12/K$10)-1,"NA"),0)</f>
        <v>0.13035573446585502</v>
      </c>
      <c r="L15" s="391" cm="1">
        <f t="array" aca="1" ref="L15" ca="1">IF(ISTEXT(L$6),IFERROR(PRODUCT(1+OFFSET(L$132,MATCH(L$8,DateRange,0)-1,0):OFFSET(L$132,MATCH(L$9,DateRange,0)-1,0))^(12/L$10)-1,"NA"),0)</f>
        <v>2.5146269790948805E-2</v>
      </c>
      <c r="M15" s="391" cm="1">
        <f t="array" aca="1" ref="M15" ca="1">IF(ISTEXT(M$6),IFERROR(PRODUCT(1+OFFSET(M$132,MATCH(M$8,DateRange,0)-1,0):OFFSET(M$132,MATCH(M$9,DateRange,0)-1,0))^(12/M$10)-1,"NA"),0)</f>
        <v>2.1425150649763136E-2</v>
      </c>
      <c r="N15" s="391" cm="1">
        <f t="array" aca="1" ref="N15" ca="1">IF(ISTEXT(N$6),IFERROR(PRODUCT(1+OFFSET(N$132,MATCH(N$8,DateRange,0)-1,0):OFFSET(N$132,MATCH(N$9,DateRange,0)-1,0))^(12/N$10)-1,"NA"),0)</f>
        <v>0.14354164423261428</v>
      </c>
      <c r="O15" s="391" cm="1">
        <f t="array" aca="1" ref="O15" ca="1">IF(ISTEXT(O$6),IFERROR(PRODUCT(1+OFFSET(O$132,MATCH(O$8,DateRange,0)-1,0):OFFSET(O$132,MATCH(O$9,DateRange,0)-1,0))^(12/O$10)-1,"NA"),0)</f>
        <v>9.5340621243379831E-2</v>
      </c>
      <c r="P15" s="391" cm="1">
        <f t="array" aca="1" ref="P15" ca="1">IF(ISTEXT(P$6),IFERROR(PRODUCT(1+OFFSET(P$132,MATCH(P$8,DateRange,0)-1,0):OFFSET(P$132,MATCH(P$9,DateRange,0)-1,0))^(12/P$10)-1,"NA"),0)</f>
        <v>5.9855035623140873E-2</v>
      </c>
      <c r="Q15" s="391" cm="1">
        <f t="array" aca="1" ref="Q15" ca="1">IF(ISTEXT(Q$6),IFERROR(PRODUCT(1+OFFSET(Q$132,MATCH(Q$8,DateRange,0)-1,0):OFFSET(Q$132,MATCH(Q$9,DateRange,0)-1,0))^(12/Q$10)-1,"NA"),0)</f>
        <v>0.11232118707825478</v>
      </c>
      <c r="R15" s="391" cm="1">
        <f t="array" aca="1" ref="R15" ca="1">IF(ISTEXT(R$6),IFERROR(PRODUCT(1+OFFSET(R$132,MATCH(R$8,DateRange,0)-1,0):OFFSET(R$132,MATCH(R$9,DateRange,0)-1,0))^(12/R$10)-1,"NA"),0)</f>
        <v>0.17151245012762706</v>
      </c>
      <c r="S15" s="391" cm="1">
        <f t="array" aca="1" ref="S15" ca="1">IF(ISTEXT(S$6),IFERROR(PRODUCT(1+OFFSET(S$132,MATCH(S$8,DateRange,0)-1,0):OFFSET(S$132,MATCH(S$9,DateRange,0)-1,0))^(12/S$10)-1,"NA"),0)</f>
        <v>0.10777180688203392</v>
      </c>
      <c r="T15" s="391" cm="1">
        <f t="array" aca="1" ref="T15" ca="1">IF(ISTEXT(T$6),IFERROR(PRODUCT(1+OFFSET(T$132,MATCH(T$8,DateRange,0)-1,0):OFFSET(T$132,MATCH(T$9,DateRange,0)-1,0))^(12/T$10)-1,"NA"),0)</f>
        <v>0.22096767086971658</v>
      </c>
      <c r="U15" s="391" cm="1">
        <f t="array" aca="1" ref="U15" ca="1">IF(ISTEXT(U$6),IFERROR(PRODUCT(1+OFFSET(U$132,MATCH(U$8,DateRange,0)-1,0):OFFSET(U$132,MATCH(U$9,DateRange,0)-1,0))^(12/U$10)-1,"NA"),0)</f>
        <v>-0.28708929371961767</v>
      </c>
      <c r="V15" s="391" cm="1">
        <f t="array" aca="1" ref="V15" ca="1">IF(ISTEXT(V$6),IFERROR(PRODUCT(1+OFFSET(V$132,MATCH(V$8,DateRange,0)-1,0):OFFSET(V$132,MATCH(V$9,DateRange,0)-1,0))^(12/V$10)-1,"NA"),0)</f>
        <v>-3.8815461815877916E-2</v>
      </c>
      <c r="W15" s="391" cm="1">
        <f t="array" aca="1" ref="W15" ca="1">IF(ISTEXT(W$6),IFERROR(PRODUCT(1+OFFSET(W$132,MATCH(W$8,DateRange,0)-1,0):OFFSET(W$132,MATCH(W$9,DateRange,0)-1,0))^(12/W$10)-1,"NA"),0)</f>
        <v>-6.1391537729715617E-2</v>
      </c>
      <c r="X15" s="391" cm="1">
        <f t="array" aca="1" ref="X15" ca="1">IF(ISTEXT(X$6),IFERROR(PRODUCT(1+OFFSET(X$132,MATCH(X$8,DateRange,0)-1,0):OFFSET(X$132,MATCH(X$9,DateRange,0)-1,0))^(12/X$10)-1,"NA"),0)</f>
        <v>-5.860477575648515E-2</v>
      </c>
      <c r="Y15" s="391" cm="1">
        <f t="array" aca="1" ref="Y15" ca="1">IF(ISTEXT(Y$6),IFERROR(PRODUCT(1+OFFSET(Y$132,MATCH(Y$8,DateRange,0)-1,0):OFFSET(Y$132,MATCH(Y$9,DateRange,0)-1,0))^(12/Y$10)-1,"NA"),0)</f>
        <v>0.1090438154782567</v>
      </c>
      <c r="Z15" s="391" cm="1">
        <f t="array" aca="1" ref="Z15" ca="1">IF(ISTEXT(Z$6),IFERROR(PRODUCT(1+OFFSET(Z$132,MATCH(Z$8,DateRange,0)-1,0):OFFSET(Z$132,MATCH(Z$9,DateRange,0)-1,0))^(12/Z$10)-1,"NA"),0)</f>
        <v>0.25895276553288915</v>
      </c>
      <c r="AA15" s="391" cm="1">
        <f t="array" aca="1" ref="AA15" ca="1">IF(ISTEXT(AA$6),IFERROR(PRODUCT(1+OFFSET(AA$132,MATCH(AA$8,DateRange,0)-1,0):OFFSET(AA$132,MATCH(AA$9,DateRange,0)-1,0))^(12/AA$10)-1,"NA"),0)</f>
        <v>0.24188525784300485</v>
      </c>
      <c r="AB15" s="391" cm="1">
        <f t="array" aca="1" ref="AB15" ca="1">IF(ISTEXT(AB$6),IFERROR(PRODUCT(1+OFFSET(AB$132,MATCH(AB$8,DateRange,0)-1,0):OFFSET(AB$132,MATCH(AB$9,DateRange,0)-1,0))^(12/AB$10)-1,"NA"),0)</f>
        <v>-0.2046605494988788</v>
      </c>
      <c r="AC15" s="391" cm="1">
        <f t="array" aca="1" ref="AC15" ca="1">IF(ISTEXT(AC$6),IFERROR(PRODUCT(1+OFFSET(AC$132,MATCH(AC$8,DateRange,0)-1,0):OFFSET(AC$132,MATCH(AC$9,DateRange,0)-1,0))^(12/AC$10)-1,"NA"),0)</f>
        <v>2.5102788395368947E-2</v>
      </c>
      <c r="AD15" s="391" cm="1">
        <f t="array" aca="1" ref="AD15" ca="1">IF(ISTEXT(AD$6),IFERROR(PRODUCT(1+OFFSET(AD$132,MATCH(AD$8,DateRange,0)-1,0):OFFSET(AD$132,MATCH(AD$9,DateRange,0)-1,0))^(12/AD$10)-1,"NA"),0)</f>
        <v>-0.26228138706593129</v>
      </c>
      <c r="AE15" s="391" cm="1">
        <f t="array" aca="1" ref="AE15" ca="1">IF(ISTEXT(AE$6),IFERROR(PRODUCT(1+OFFSET(AE$132,MATCH(AE$8,DateRange,0)-1,0):OFFSET(AE$132,MATCH(AE$9,DateRange,0)-1,0))^(12/AE$10)-1,"NA"),0)</f>
        <v>-0.17348383010234947</v>
      </c>
      <c r="AF15" s="391" cm="1">
        <f t="array" aca="1" ref="AF15" ca="1">IF(ISTEXT(AF$6),IFERROR(PRODUCT(1+OFFSET(AF$132,MATCH(AF$8,DateRange,0)-1,0):OFFSET(AF$132,MATCH(AF$9,DateRange,0)-1,0))^(12/AF$10)-1,"NA"),0)</f>
        <v>7.1264292496264536E-2</v>
      </c>
      <c r="AG15" s="391" cm="1">
        <f t="array" aca="1" ref="AG15" ca="1">IF(ISTEXT(AG$6),IFERROR(PRODUCT(1+OFFSET(AG$132,MATCH(AG$8,DateRange,0)-1,0):OFFSET(AG$132,MATCH(AG$9,DateRange,0)-1,0))^(12/AG$10)-1,"NA"),0)</f>
        <v>0.24665848724614614</v>
      </c>
      <c r="AH15" s="391" cm="1">
        <f t="array" aca="1" ref="AH15" ca="1">IF(ISTEXT(AH$6),IFERROR(PRODUCT(1+OFFSET(AH$132,MATCH(AH$8,DateRange,0)-1,0):OFFSET(AH$132,MATCH(AH$9,DateRange,0)-1,0))^(12/AH$10)-1,"NA"),0)</f>
        <v>-0.24670297294546673</v>
      </c>
      <c r="AI15" s="391" cm="1">
        <f t="array" aca="1" ref="AI15" ca="1">IF(ISTEXT(AI$6),IFERROR(PRODUCT(1+OFFSET(AI$132,MATCH(AI$8,DateRange,0)-1,0):OFFSET(AI$132,MATCH(AI$9,DateRange,0)-1,0))^(12/AI$10)-1,"NA"),0)</f>
        <v>7.7408164546319158E-2</v>
      </c>
      <c r="AJ15" s="391" cm="1">
        <f t="array" aca="1" ref="AJ15" ca="1">IF(ISTEXT(AJ$6),IFERROR(PRODUCT(1+OFFSET(AJ$132,MATCH(AJ$8,DateRange,0)-1,0):OFFSET(AJ$132,MATCH(AJ$9,DateRange,0)-1,0))^(12/AJ$10)-1,"NA"),0)</f>
        <v>6.3227764605416237E-2</v>
      </c>
      <c r="AK15" s="391" cm="1">
        <f t="array" aca="1" ref="AK15" ca="1">IF(ISTEXT(AK$6),IFERROR(PRODUCT(1+OFFSET(AK$132,MATCH(AK$8,DateRange,0)-1,0):OFFSET(AK$132,MATCH(AK$9,DateRange,0)-1,0))^(12/AK$10)-1,"NA"),0)</f>
        <v>3.3965940343843704E-2</v>
      </c>
      <c r="AL15" s="391" cm="1">
        <f t="array" aca="1" ref="AL15" ca="1">IF(ISTEXT(AL$6),IFERROR(PRODUCT(1+OFFSET(AL$132,MATCH(AL$8,DateRange,0)-1,0):OFFSET(AL$132,MATCH(AL$9,DateRange,0)-1,0))^(12/AL$10)-1,"NA"),0)</f>
        <v>0.16263162743124138</v>
      </c>
      <c r="AM15" s="391" cm="1">
        <f t="array" aca="1" ref="AM15" ca="1">IF(ISTEXT(AM$6),IFERROR(PRODUCT(1+OFFSET(AM$132,MATCH(AM$8,DateRange,0)-1,0):OFFSET(AM$132,MATCH(AM$9,DateRange,0)-1,0))^(12/AM$10)-1,"NA"),0)</f>
        <v>0.22700904491320628</v>
      </c>
      <c r="AN15" s="391" cm="1">
        <f t="array" aca="1" ref="AN15" ca="1">IF(ISTEXT(AN$6),IFERROR(PRODUCT(1+OFFSET(AN$132,MATCH(AN$8,DateRange,0)-1,0):OFFSET(AN$132,MATCH(AN$9,DateRange,0)-1,0))^(12/AN$10)-1,"NA"),0)</f>
        <v>0.17249774280756691</v>
      </c>
      <c r="AO15" s="391" cm="1">
        <f t="array" aca="1" ref="AO15" ca="1">IF(ISTEXT(AO$6),IFERROR(PRODUCT(1+OFFSET(AO$132,MATCH(AO$8,DateRange,0)-1,0):OFFSET(AO$132,MATCH(AO$9,DateRange,0)-1,0))^(12/AO$10)-1,"NA"),0)</f>
        <v>-0.11312351323885084</v>
      </c>
      <c r="AP15" s="391" cm="1">
        <f t="array" aca="1" ref="AP15" ca="1">IF(ISTEXT(AP$6),IFERROR(PRODUCT(1+OFFSET(AP$132,MATCH(AP$8,DateRange,0)-1,0):OFFSET(AP$132,MATCH(AP$9,DateRange,0)-1,0))^(12/AP$10)-1,"NA"),0)</f>
        <v>0.16254688082306057</v>
      </c>
      <c r="AQ15" s="391" cm="1">
        <f t="array" aca="1" ref="AQ15" ca="1">IF(ISTEXT(AQ$6),IFERROR(PRODUCT(1+OFFSET(AQ$132,MATCH(AQ$8,DateRange,0)-1,0):OFFSET(AQ$132,MATCH(AQ$9,DateRange,0)-1,0))^(12/AQ$10)-1,"NA"),0)</f>
        <v>-0.15152360847711033</v>
      </c>
      <c r="AR15" s="391" cm="1">
        <f t="array" aca="1" ref="AR15" ca="1">IF(ISTEXT(AR$6),IFERROR(PRODUCT(1+OFFSET(AR$132,MATCH(AR$8,DateRange,0)-1,0):OFFSET(AR$132,MATCH(AR$9,DateRange,0)-1,0))^(12/AR$10)-1,"NA"),0)</f>
        <v>0.83268828459537159</v>
      </c>
      <c r="AS15" s="391" cm="1">
        <f t="array" aca="1" ref="AS15" ca="1">IF(ISTEXT(AS$6),IFERROR(PRODUCT(1+OFFSET(AS$132,MATCH(AS$8,DateRange,0)-1,0):OFFSET(AS$132,MATCH(AS$9,DateRange,0)-1,0))^(12/AS$10)-1,"NA"),0)</f>
        <v>-0.12837066387051288</v>
      </c>
      <c r="AT15" s="391" cm="1">
        <f t="array" aca="1" ref="AT15" ca="1">IF(ISTEXT(AT$6),IFERROR(PRODUCT(1+OFFSET(AT$132,MATCH(AT$8,DateRange,0)-1,0):OFFSET(AT$132,MATCH(AT$9,DateRange,0)-1,0))^(12/AT$10)-1,"NA"),0)</f>
        <v>0.22244449076725981</v>
      </c>
      <c r="AU15" s="391" cm="1">
        <f t="array" aca="1" ref="AU15" ca="1">IF(ISTEXT(AU$6),IFERROR(PRODUCT(1+OFFSET(AU$132,MATCH(AU$8,DateRange,0)-1,0):OFFSET(AU$132,MATCH(AU$9,DateRange,0)-1,0))^(12/AU$10)-1,"NA"),0)</f>
        <v>0.34880930061371229</v>
      </c>
      <c r="AV15" s="391" cm="1">
        <f t="array" aca="1" ref="AV15" ca="1">IF(ISTEXT(AV$6),IFERROR(PRODUCT(1+OFFSET(AV$132,MATCH(AV$8,DateRange,0)-1,0):OFFSET(AV$132,MATCH(AV$9,DateRange,0)-1,0))^(12/AV$10)-1,"NA"),0)</f>
        <v>7.531254165832757E-2</v>
      </c>
      <c r="AW15" s="391" cm="1">
        <f t="array" aca="1" ref="AW15" ca="1">IF(ISTEXT(AW$6),IFERROR(PRODUCT(1+OFFSET(AW$132,MATCH(AW$8,DateRange,0)-1,0):OFFSET(AW$132,MATCH(AW$9,DateRange,0)-1,0))^(12/AW$10)-1,"NA"),0)</f>
        <v>6.3087060530970129E-2</v>
      </c>
      <c r="AX15" s="391" cm="1">
        <f t="array" aca="1" ref="AX15" ca="1">IF(ISTEXT(AX$6),IFERROR(PRODUCT(1+OFFSET(AX$132,MATCH(AX$8,DateRange,0)-1,0):OFFSET(AX$132,MATCH(AX$9,DateRange,0)-1,0))^(12/AX$10)-1,"NA"),0)</f>
        <v>0.23102498993353038</v>
      </c>
      <c r="AY15" s="391" cm="1">
        <f t="array" aca="1" ref="AY15" ca="1">IF(ISTEXT(AY$6),IFERROR(PRODUCT(1+OFFSET(AY$132,MATCH(AY$8,DateRange,0)-1,0):OFFSET(AY$132,MATCH(AY$9,DateRange,0)-1,0))^(12/AY$10)-1,"NA"),0)</f>
        <v>0.20442870284587222</v>
      </c>
      <c r="AZ15" s="391" cm="1">
        <f t="array" aca="1" ref="AZ15" ca="1">IF(ISTEXT(AZ$6),IFERROR(PRODUCT(1+OFFSET(AZ$132,MATCH(AZ$8,DateRange,0)-1,0):OFFSET(AZ$132,MATCH(AZ$9,DateRange,0)-1,0))^(12/AZ$10)-1,"NA"),0)</f>
        <v>0.11945137656778648</v>
      </c>
      <c r="BA15" s="391" cm="1">
        <f t="array" aca="1" ref="BA15" ca="1">IF(ISTEXT(BA$6),IFERROR(PRODUCT(1+OFFSET(BA$132,MATCH(BA$8,DateRange,0)-1,0):OFFSET(BA$132,MATCH(BA$9,DateRange,0)-1,0))^(12/BA$10)-1,"NA"),0)</f>
        <v>0.15262211370753498</v>
      </c>
      <c r="BB15" s="391" cm="1">
        <f t="array" aca="1" ref="BB15" ca="1">IF(ISTEXT(BB$6),IFERROR(PRODUCT(1+OFFSET(BB$132,MATCH(BB$8,DateRange,0)-1,0):OFFSET(BB$132,MATCH(BB$9,DateRange,0)-1,0))^(12/BB$10)-1,"NA"),0)</f>
        <v>-7.8788614331468554E-2</v>
      </c>
      <c r="BC15" s="391" cm="1">
        <f t="array" aca="1" ref="BC15" ca="1">IF(ISTEXT(BC$6),IFERROR(PRODUCT(1+OFFSET(BC$132,MATCH(BC$8,DateRange,0)-1,0):OFFSET(BC$132,MATCH(BC$9,DateRange,0)-1,0))^(12/BC$10)-1,"NA"),0)</f>
        <v>-0.31748038063647421</v>
      </c>
      <c r="BD15" s="391" cm="1">
        <f t="array" aca="1" ref="BD15" ca="1">IF(ISTEXT(BD$6),IFERROR(PRODUCT(1+OFFSET(BD$132,MATCH(BD$8,DateRange,0)-1,0):OFFSET(BD$132,MATCH(BD$9,DateRange,0)-1,0))^(12/BD$10)-1,"NA"),0)</f>
        <v>0.26176160951838301</v>
      </c>
      <c r="BE15" s="391" cm="1">
        <f t="array" aca="1" ref="BE15" ca="1">IF(ISTEXT(BE$6),IFERROR(PRODUCT(1+OFFSET(BE$132,MATCH(BE$8,DateRange,0)-1,0):OFFSET(BE$132,MATCH(BE$9,DateRange,0)-1,0))^(12/BE$10)-1,"NA"),0)</f>
        <v>0.32390063784540235</v>
      </c>
      <c r="BF15" s="391" cm="1">
        <f t="array" aca="1" ref="BF15" ca="1">IF(ISTEXT(BF$6),IFERROR(PRODUCT(1+OFFSET(BF$132,MATCH(BF$8,DateRange,0)-1,0):OFFSET(BF$132,MATCH(BF$9,DateRange,0)-1,0))^(12/BF$10)-1,"NA"),0)</f>
        <v>0.57734502875002813</v>
      </c>
      <c r="BG15" s="391" cm="1">
        <f t="array" aca="1" ref="BG15" ca="1">IF(ISTEXT(BG$6),IFERROR(PRODUCT(1+OFFSET(BG$132,MATCH(BG$8,DateRange,0)-1,0):OFFSET(BG$132,MATCH(BG$9,DateRange,0)-1,0))^(12/BG$10)-1,"NA"),0)</f>
        <v>2.5419127067732417E-2</v>
      </c>
      <c r="BH15" s="391" cm="1">
        <f t="array" aca="1" ref="BH15" ca="1">IF(ISTEXT(BH$6),IFERROR(PRODUCT(1+OFFSET(BH$132,MATCH(BH$8,DateRange,0)-1,0):OFFSET(BH$132,MATCH(BH$9,DateRange,0)-1,0))^(12/BH$10)-1,"NA"),0)</f>
        <v>0.16371873704108508</v>
      </c>
      <c r="BI15" s="391" cm="1">
        <f t="array" aca="1" ref="BI15" ca="1">IF(ISTEXT(BI$6),IFERROR(PRODUCT(1+OFFSET(BI$132,MATCH(BI$8,DateRange,0)-1,0):OFFSET(BI$132,MATCH(BI$9,DateRange,0)-1,0))^(12/BI$10)-1,"NA"),0)</f>
        <v>-0.10535046653210467</v>
      </c>
      <c r="BJ15" s="391" cm="1">
        <f t="array" aca="1" ref="BJ15" ca="1">IF(ISTEXT(BJ$6),IFERROR(PRODUCT(1+OFFSET(BJ$132,MATCH(BJ$8,DateRange,0)-1,0):OFFSET(BJ$132,MATCH(BJ$9,DateRange,0)-1,0))^(12/BJ$10)-1,"NA"),0)</f>
        <v>1.3216485708090309E-2</v>
      </c>
      <c r="BK15" s="391" cm="1">
        <f t="array" aca="1" ref="BK15" ca="1">IF(ISTEXT(BK$6),IFERROR(PRODUCT(1+OFFSET(BK$132,MATCH(BK$8,DateRange,0)-1,0):OFFSET(BK$132,MATCH(BK$9,DateRange,0)-1,0))^(12/BK$10)-1,"NA"),0)</f>
        <v>0.34059935709332279</v>
      </c>
      <c r="BL15" s="391" cm="1">
        <f t="array" aca="1" ref="BL15" ca="1">IF(ISTEXT(BL$6),IFERROR(PRODUCT(1+OFFSET(BL$132,MATCH(BL$8,DateRange,0)-1,0):OFFSET(BL$132,MATCH(BL$9,DateRange,0)-1,0))^(12/BL$10)-1,"NA"),0)</f>
        <v>0.15604276897120739</v>
      </c>
      <c r="BM15" s="391" cm="1">
        <f t="array" aca="1" ref="BM15" ca="1">IF(ISTEXT(BM$6),IFERROR(PRODUCT(1+OFFSET(BM$132,MATCH(BM$8,DateRange,0)-1,0):OFFSET(BM$132,MATCH(BM$9,DateRange,0)-1,0))^(12/BM$10)-1,"NA"),0)</f>
        <v>6.2553590126936065E-2</v>
      </c>
      <c r="BN15" s="391" cm="1">
        <f t="array" aca="1" ref="BN15" ca="1">IF(ISTEXT(BN$6),IFERROR(PRODUCT(1+OFFSET(BN$132,MATCH(BN$8,DateRange,0)-1,0):OFFSET(BN$132,MATCH(BN$9,DateRange,0)-1,0))^(12/BN$10)-1,"NA"),0)</f>
        <v>0.69130963666009282</v>
      </c>
      <c r="BO15" s="391" cm="1">
        <f t="array" aca="1" ref="BO15" ca="1">IF(ISTEXT(BO$6),IFERROR(PRODUCT(1+OFFSET(BO$132,MATCH(BO$8,DateRange,0)-1,0):OFFSET(BO$132,MATCH(BO$9,DateRange,0)-1,0))^(12/BO$10)-1,"NA"),0)</f>
        <v>0.20220435623916311</v>
      </c>
      <c r="BP15" s="391" cm="1">
        <f t="array" aca="1" ref="BP15" ca="1">IF(ISTEXT(BP$6),IFERROR(PRODUCT(1+OFFSET(BP$132,MATCH(BP$8,DateRange,0)-1,0):OFFSET(BP$132,MATCH(BP$9,DateRange,0)-1,0))^(12/BP$10)-1,"NA"),0)</f>
        <v>-9.3476491318603583E-2</v>
      </c>
      <c r="BQ15" s="391" cm="1">
        <f t="array" aca="1" ref="BQ15" ca="1">IF(ISTEXT(BQ$6),IFERROR(PRODUCT(1+OFFSET(BQ$132,MATCH(BQ$8,DateRange,0)-1,0):OFFSET(BQ$132,MATCH(BQ$9,DateRange,0)-1,0))^(12/BQ$10)-1,"NA"),0)</f>
        <v>9.7975846643592268E-2</v>
      </c>
      <c r="BR15" s="391" cm="1">
        <f t="array" aca="1" ref="BR15" ca="1">IF(ISTEXT(BR$6),IFERROR(PRODUCT(1+OFFSET(BR$132,MATCH(BR$8,DateRange,0)-1,0):OFFSET(BR$132,MATCH(BR$9,DateRange,0)-1,0))^(12/BR$10)-1,"NA"),0)</f>
        <v>0.10336271940274222</v>
      </c>
      <c r="BS15" s="391" cm="1">
        <f t="array" aca="1" ref="BS15" ca="1">IF(ISTEXT(BS$6),IFERROR(PRODUCT(1+OFFSET(BS$132,MATCH(BS$8,DateRange,0)-1,0):OFFSET(BS$132,MATCH(BS$9,DateRange,0)-1,0))^(12/BS$10)-1,"NA"),0)</f>
        <v>3.6897844918121203E-2</v>
      </c>
      <c r="BT15" s="391" cm="1">
        <f t="array" aca="1" ref="BT15" ca="1">IF(ISTEXT(BT$6),IFERROR(PRODUCT(1+OFFSET(BT$132,MATCH(BT$8,DateRange,0)-1,0):OFFSET(BT$132,MATCH(BT$9,DateRange,0)-1,0))^(12/BT$10)-1,"NA"),0)</f>
        <v>8.3424943486865466E-2</v>
      </c>
      <c r="BU15" s="391" cm="1">
        <f t="array" aca="1" ref="BU15" ca="1">IF(ISTEXT(BU$6),IFERROR(PRODUCT(1+OFFSET(BU$132,MATCH(BU$8,DateRange,0)-1,0):OFFSET(BU$132,MATCH(BU$9,DateRange,0)-1,0))^(12/BU$10)-1,"NA"),0)</f>
        <v>0.1365721586891997</v>
      </c>
      <c r="BV15" s="391" cm="1">
        <f t="array" aca="1" ref="BV15" ca="1">IF(ISTEXT(BV$6),IFERROR(PRODUCT(1+OFFSET(BV$132,MATCH(BV$8,DateRange,0)-1,0):OFFSET(BV$132,MATCH(BV$9,DateRange,0)-1,0))^(12/BV$10)-1,"NA"),0)</f>
        <v>-4.5103192551638194E-2</v>
      </c>
      <c r="BW15" s="391" cm="1">
        <f t="array" aca="1" ref="BW15" ca="1">IF(ISTEXT(BW$6),IFERROR(PRODUCT(1+OFFSET(BW$132,MATCH(BW$8,DateRange,0)-1,0):OFFSET(BW$132,MATCH(BW$9,DateRange,0)-1,0))^(12/BW$10)-1,"NA"),0)</f>
        <v>0.22027177713161938</v>
      </c>
      <c r="BX15" s="391" cm="1">
        <f t="array" aca="1" ref="BX15" ca="1">IF(ISTEXT(BX$6),IFERROR(PRODUCT(1+OFFSET(BX$132,MATCH(BX$8,DateRange,0)-1,0):OFFSET(BX$132,MATCH(BX$9,DateRange,0)-1,0))^(12/BX$10)-1,"NA"),0)</f>
        <v>0.17934197002248387</v>
      </c>
      <c r="BY15" s="391" cm="1">
        <f t="array" aca="1" ref="BY15" ca="1">IF(ISTEXT(BY$6),IFERROR(PRODUCT(1+OFFSET(BY$132,MATCH(BY$8,DateRange,0)-1,0):OFFSET(BY$132,MATCH(BY$9,DateRange,0)-1,0))^(12/BY$10)-1,"NA"),0)</f>
        <v>0.10096183625225108</v>
      </c>
      <c r="BZ15" s="391" cm="1">
        <f t="array" aca="1" ref="BZ15" ca="1">IF(ISTEXT(BZ$6),IFERROR(PRODUCT(1+OFFSET(BZ$132,MATCH(BZ$8,DateRange,0)-1,0):OFFSET(BZ$132,MATCH(BZ$9,DateRange,0)-1,0))^(12/BZ$10)-1,"NA"),0)</f>
        <v>2.3528790313776859E-2</v>
      </c>
      <c r="CA15" s="391" cm="1">
        <f t="array" aca="1" ref="CA15" ca="1">IF(ISTEXT(CA$6),IFERROR(PRODUCT(1+OFFSET(CA$132,MATCH(CA$8,DateRange,0)-1,0):OFFSET(CA$132,MATCH(CA$9,DateRange,0)-1,0))^(12/CA$10)-1,"NA"),0)</f>
        <v>6.9582897126796439E-2</v>
      </c>
      <c r="CB15" s="391" cm="1">
        <f t="array" aca="1" ref="CB15" ca="1">IF(ISTEXT(CB$6),IFERROR(PRODUCT(1+OFFSET(CB$132,MATCH(CB$8,DateRange,0)-1,0):OFFSET(CB$132,MATCH(CB$9,DateRange,0)-1,0))^(12/CB$10)-1,"NA"),0)</f>
        <v>0.14488443058921496</v>
      </c>
      <c r="CC15" s="391" cm="1">
        <f t="array" aca="1" ref="CC15" ca="1">IF(ISTEXT(CC$6),IFERROR(PRODUCT(1+OFFSET(CC$132,MATCH(CC$8,DateRange,0)-1,0):OFFSET(CC$132,MATCH(CC$9,DateRange,0)-1,0))^(12/CC$10)-1,"NA"),0)</f>
        <v>-6.7600923074297214E-2</v>
      </c>
      <c r="CD15" s="391" cm="1">
        <f t="array" aca="1" ref="CD15" ca="1">IF(ISTEXT(CD$6),IFERROR(PRODUCT(1+OFFSET(CD$132,MATCH(CD$8,DateRange,0)-1,0):OFFSET(CD$132,MATCH(CD$9,DateRange,0)-1,0))^(12/CD$10)-1,"NA"),0)</f>
        <v>0.14135172067481916</v>
      </c>
      <c r="CE15" s="391" cm="1">
        <f t="array" aca="1" ref="CE15" ca="1">IF(ISTEXT(CE$6),IFERROR(PRODUCT(1+OFFSET(CE$132,MATCH(CE$8,DateRange,0)-1,0):OFFSET(CE$132,MATCH(CE$9,DateRange,0)-1,0))^(12/CE$10)-1,"NA"),0)</f>
        <v>-0.18185904431447586</v>
      </c>
      <c r="CF15" s="391" cm="1">
        <f t="array" aca="1" ref="CF15" ca="1">IF(ISTEXT(CF$6),IFERROR(PRODUCT(1+OFFSET(CF$132,MATCH(CF$8,DateRange,0)-1,0):OFFSET(CF$132,MATCH(CF$9,DateRange,0)-1,0))^(12/CF$10)-1,"NA"),0)</f>
        <v>3.1367427125571279E-2</v>
      </c>
      <c r="CG15" s="391" cm="1">
        <f t="array" aca="1" ref="CG15" ca="1">IF(ISTEXT(CG$6),IFERROR(PRODUCT(1+OFFSET(CG$132,MATCH(CG$8,DateRange,0)-1,0):OFFSET(CG$132,MATCH(CG$9,DateRange,0)-1,0))^(12/CG$10)-1,"NA"),0)</f>
        <v>1.2158846748164365E-2</v>
      </c>
      <c r="CH15" s="391" cm="1">
        <f t="array" aca="1" ref="CH15" ca="1">IF(ISTEXT(CH$6),IFERROR(PRODUCT(1+OFFSET(CH$132,MATCH(CH$8,DateRange,0)-1,0):OFFSET(CH$132,MATCH(CH$9,DateRange,0)-1,0))^(12/CH$10)-1,"NA"),0)</f>
        <v>0.14416672221830673</v>
      </c>
      <c r="CI15" s="391" cm="1">
        <f t="array" aca="1" ref="CI15" ca="1">IF(ISTEXT(CI$6),IFERROR(PRODUCT(1+OFFSET(CI$132,MATCH(CI$8,DateRange,0)-1,0):OFFSET(CI$132,MATCH(CI$9,DateRange,0)-1,0))^(12/CI$10)-1,"NA"),0)</f>
        <v>0.30636485127499125</v>
      </c>
      <c r="CJ15" s="391" cm="1">
        <f t="array" aca="1" ref="CJ15" ca="1">IF(ISTEXT(CJ$6),IFERROR(PRODUCT(1+OFFSET(CJ$132,MATCH(CJ$8,DateRange,0)-1,0):OFFSET(CJ$132,MATCH(CJ$9,DateRange,0)-1,0))^(12/CJ$10)-1,"NA"),0)</f>
        <v>0.16117290497336434</v>
      </c>
      <c r="CK15" s="391" cm="1">
        <f t="array" aca="1" ref="CK15" ca="1">IF(ISTEXT(CK$6),IFERROR(PRODUCT(1+OFFSET(CK$132,MATCH(CK$8,DateRange,0)-1,0):OFFSET(CK$132,MATCH(CK$9,DateRange,0)-1,0))^(12/CK$10)-1,"NA"),0)</f>
        <v>0.20209586675141744</v>
      </c>
      <c r="CL15" s="391" cm="1">
        <f t="array" aca="1" ref="CL15" ca="1">IF(ISTEXT(CL$6),IFERROR(PRODUCT(1+OFFSET(CL$132,MATCH(CL$8,DateRange,0)-1,0):OFFSET(CL$132,MATCH(CL$9,DateRange,0)-1,0))^(12/CL$10)-1,"NA"),0)</f>
        <v>5.0576825232710787E-2</v>
      </c>
      <c r="CM15" s="391" cm="1">
        <f t="array" aca="1" ref="CM15" ca="1">IF(ISTEXT(CM$6),IFERROR(PRODUCT(1+OFFSET(CM$132,MATCH(CM$8,DateRange,0)-1,0):OFFSET(CM$132,MATCH(CM$9,DateRange,0)-1,0))^(12/CM$10)-1,"NA"),0)</f>
        <v>6.4885158068801463E-2</v>
      </c>
      <c r="CN15" s="391" cm="1">
        <f t="array" aca="1" ref="CN15" ca="1">IF(ISTEXT(CN$6),IFERROR(PRODUCT(1+OFFSET(CN$132,MATCH(CN$8,DateRange,0)-1,0):OFFSET(CN$132,MATCH(CN$9,DateRange,0)-1,0))^(12/CN$10)-1,"NA"),0)</f>
        <v>8.3771017239009371E-2</v>
      </c>
      <c r="CO15" s="391" cm="1">
        <f t="array" aca="1" ref="CO15" ca="1">IF(ISTEXT(CO$6),IFERROR(PRODUCT(1+OFFSET(CO$132,MATCH(CO$8,DateRange,0)-1,0):OFFSET(CO$132,MATCH(CO$9,DateRange,0)-1,0))^(12/CO$10)-1,"NA"),0)</f>
        <v>-2.8752365861531293E-2</v>
      </c>
      <c r="CP15" s="391" cm="1">
        <f t="array" aca="1" ref="CP15" ca="1">IF(ISTEXT(CP$6),IFERROR(PRODUCT(1+OFFSET(CP$132,MATCH(CP$8,DateRange,0)-1,0):OFFSET(CP$132,MATCH(CP$9,DateRange,0)-1,0))^(12/CP$10)-1,"NA"),0)</f>
        <v>0.14451748997040315</v>
      </c>
      <c r="CQ15" s="391" cm="1">
        <f t="array" aca="1" ref="CQ15" ca="1">IF(ISTEXT(CQ$6),IFERROR(PRODUCT(1+OFFSET(CQ$132,MATCH(CQ$8,DateRange,0)-1,0):OFFSET(CQ$132,MATCH(CQ$9,DateRange,0)-1,0))^(12/CQ$10)-1,"NA"),0)</f>
        <v>1.1681330335183202</v>
      </c>
      <c r="CR15" s="391" cm="1">
        <f t="array" aca="1" ref="CR15" ca="1">IF(ISTEXT(CR$6),IFERROR(PRODUCT(1+OFFSET(CR$132,MATCH(CR$8,DateRange,0)-1,0):OFFSET(CR$132,MATCH(CR$9,DateRange,0)-1,0))^(12/CR$10)-1,"NA"),0)</f>
        <v>0.13402141986253313</v>
      </c>
      <c r="CS15" s="391" cm="1">
        <f t="array" aca="1" ref="CS15" ca="1">IF(ISTEXT(CS$6),IFERROR(PRODUCT(1+OFFSET(CS$132,MATCH(CS$8,DateRange,0)-1,0):OFFSET(CS$132,MATCH(CS$9,DateRange,0)-1,0))^(12/CS$10)-1,"NA"),0)</f>
        <v>-0.14328372039279502</v>
      </c>
      <c r="CT15" s="391" cm="1">
        <f t="array" aca="1" ref="CT15" ca="1">IF(ISTEXT(CT$6),IFERROR(PRODUCT(1+OFFSET(CT$132,MATCH(CT$8,DateRange,0)-1,0):OFFSET(CT$132,MATCH(CT$9,DateRange,0)-1,0))^(12/CT$10)-1,"NA"),0)</f>
        <v>8.1350446686685451E-2</v>
      </c>
      <c r="CU15" s="391" cm="1">
        <f t="array" aca="1" ref="CU15" ca="1">IF(ISTEXT(CU$6),IFERROR(PRODUCT(1+OFFSET(CU$132,MATCH(CU$8,DateRange,0)-1,0):OFFSET(CU$132,MATCH(CU$9,DateRange,0)-1,0))^(12/CU$10)-1,"NA"),0)</f>
        <v>0.7709185373477323</v>
      </c>
      <c r="CV15" s="391" cm="1">
        <f t="array" aca="1" ref="CV15" ca="1">IF(ISTEXT(CV$6),IFERROR(PRODUCT(1+OFFSET(CV$132,MATCH(CV$8,DateRange,0)-1,0):OFFSET(CV$132,MATCH(CV$9,DateRange,0)-1,0))^(12/CV$10)-1,"NA"),0)</f>
        <v>0.1763742263800141</v>
      </c>
      <c r="CW15" s="391" cm="1">
        <f t="array" aca="1" ref="CW15" ca="1">IF(ISTEXT(CW$6),IFERROR(PRODUCT(1+OFFSET(CW$132,MATCH(CW$8,DateRange,0)-1,0):OFFSET(CW$132,MATCH(CW$9,DateRange,0)-1,0))^(12/CW$10)-1,"NA"),0)</f>
        <v>-0.14828033027302312</v>
      </c>
      <c r="CX15" s="391" cm="1">
        <f t="array" aca="1" ref="CX15" ca="1">IF(ISTEXT(CX$6),IFERROR(PRODUCT(1+OFFSET(CX$132,MATCH(CX$8,DateRange,0)-1,0):OFFSET(CX$132,MATCH(CX$9,DateRange,0)-1,0))^(12/CX$10)-1,"NA"),0)</f>
        <v>9.7249164169066482E-3</v>
      </c>
      <c r="CY15" s="391" cm="1">
        <f t="array" aca="1" ref="CY15" ca="1">IF(ISTEXT(CY$6),IFERROR(PRODUCT(1+OFFSET(CY$132,MATCH(CY$8,DateRange,0)-1,0):OFFSET(CY$132,MATCH(CY$9,DateRange,0)-1,0))^(12/CY$10)-1,"NA"),0)</f>
        <v>0.48033779397036858</v>
      </c>
      <c r="CZ15" s="391" cm="1">
        <f t="array" aca="1" ref="CZ15" ca="1">IF(ISTEXT(CZ$6),IFERROR(PRODUCT(1+OFFSET(CZ$132,MATCH(CZ$8,DateRange,0)-1,0):OFFSET(CZ$132,MATCH(CZ$9,DateRange,0)-1,0))^(12/CZ$10)-1,"NA"),0)</f>
        <v>0.22000235537688462</v>
      </c>
      <c r="DA15" s="391" cm="1">
        <f t="array" aca="1" ref="DA15" ca="1">IF(ISTEXT(DA$6),IFERROR(PRODUCT(1+OFFSET(DA$132,MATCH(DA$8,DateRange,0)-1,0):OFFSET(DA$132,MATCH(DA$9,DateRange,0)-1,0))^(12/DA$10)-1,"NA"),0)</f>
        <v>0.29255017556875229</v>
      </c>
      <c r="DB15" s="815" cm="1">
        <f t="array" aca="1" ref="DB15" ca="1">IF(ISTEXT(DB$6),IFERROR(PRODUCT(1+OFFSET(DB$132,MATCH(DB$8,DateRange,0)-1,0):OFFSET(DB$132,MATCH(DB$9,DateRange,0)-1,0))^(12/DB$10)-1,"NA"),0)</f>
        <v>-0.12475077832927972</v>
      </c>
      <c r="DC15" s="815" cm="1">
        <f t="array" aca="1" ref="DC15" ca="1">IF(ISTEXT(DC$6),IFERROR(PRODUCT(1+OFFSET(DC$132,MATCH(DC$8,DateRange,0)-1,0):OFFSET(DC$132,MATCH(DC$9,DateRange,0)-1,0))^(12/DC$10)-1,"NA"),0)</f>
        <v>0.12276630024712132</v>
      </c>
      <c r="DD15" s="815" cm="1">
        <f t="array" aca="1" ref="DD15" ca="1">IF(ISTEXT(DD$6),IFERROR(PRODUCT(1+OFFSET(DD$132,MATCH(DD$8,DateRange,0)-1,0):OFFSET(DD$132,MATCH(DD$9,DateRange,0)-1,0))^(12/DD$10)-1,"NA"),0)</f>
        <v>6.6420920376988324E-3</v>
      </c>
      <c r="DE15" s="815" cm="1">
        <f t="array" aca="1" ref="DE15" ca="1">IF(ISTEXT(DE$6),IFERROR(PRODUCT(1+OFFSET(DE$132,MATCH(DE$8,DateRange,0)-1,0):OFFSET(DE$132,MATCH(DE$9,DateRange,0)-1,0))^(12/DE$10)-1,"NA"),0)</f>
        <v>0.18716180146874839</v>
      </c>
      <c r="DG15" s="352"/>
      <c r="DI15" s="391" cm="1">
        <f t="array" aca="1" ref="DI15" ca="1">IF(ISTEXT(DI$6),IFERROR(PRODUCT(1+OFFSET(DI$132,MATCH(DI$8,DateRange,0)-1,0):OFFSET(DI$132,MATCH(DI$9,DateRange,0)-1,0))^(12/DI$10)-1,"NA"),0)</f>
        <v>0</v>
      </c>
      <c r="DJ15" s="391" cm="1">
        <f t="array" aca="1" ref="DJ15" ca="1">IF(ISTEXT(DJ$6),IFERROR(PRODUCT(1+OFFSET(DJ$132,MATCH(DJ$8,DateRange,0)-1,0):OFFSET(DJ$132,MATCH(DJ$9,DateRange,0)-1,0))^(12/DJ$10)-1,"NA"),0)</f>
        <v>-0.35220927176874728</v>
      </c>
      <c r="DK15" s="391" cm="1">
        <f t="array" aca="1" ref="DK15" ca="1">IF(ISTEXT(DK$6),IFERROR(PRODUCT(1+OFFSET(DK$132,MATCH(DK$8,DateRange,0)-1,0):OFFSET(DK$132,MATCH(DK$9,DateRange,0)-1,0))^(12/DK$10)-1,"NA"),0)</f>
        <v>-0.20315887477418748</v>
      </c>
    </row>
    <row r="16" spans="1:115">
      <c r="A16" s="371" t="s">
        <v>210</v>
      </c>
      <c r="B16" s="372"/>
      <c r="C16" s="391" cm="1">
        <f t="array" aca="1" ref="C16" ca="1">IF(ISTEXT(C$6),IFERROR(GEOMEAN(1+OFFSET(C$132,MATCH(C$8,DateRange,0)-1,0):OFFSET(C$132,MATCH(C$9,DateRange,0)-1,0))-1,"NA"),0)</f>
        <v>4.3902092358092393E-3</v>
      </c>
      <c r="D16" s="391" cm="1">
        <f t="array" aca="1" ref="D16" ca="1">IF(ISTEXT(D$6),IFERROR(GEOMEAN(1+OFFSET(D$132,MATCH(D$8,DateRange,0)-1,0):OFFSET(D$132,MATCH(D$9,DateRange,0)-1,0))-1,"NA"),0)</f>
        <v>2.8012496713201163E-3</v>
      </c>
      <c r="E16" s="391" cm="1">
        <f t="array" aca="1" ref="E16" ca="1">IF(ISTEXT(E$6),IFERROR(GEOMEAN(1+OFFSET(E$132,MATCH(E$8,DateRange,0)-1,0):OFFSET(E$132,MATCH(E$9,DateRange,0)-1,0))-1,"NA"),0)</f>
        <v>6.9220622793100262E-3</v>
      </c>
      <c r="F16" s="391" cm="1">
        <f t="array" aca="1" ref="F16" ca="1">IF(ISTEXT(F$6),IFERROR(GEOMEAN(1+OFFSET(F$132,MATCH(F$8,DateRange,0)-1,0):OFFSET(F$132,MATCH(F$9,DateRange,0)-1,0))-1,"NA"),0)</f>
        <v>8.6226638053796822E-3</v>
      </c>
      <c r="G16" s="391" cm="1">
        <f t="array" aca="1" ref="G16" ca="1">IF(ISTEXT(G$6),IFERROR(GEOMEAN(1+OFFSET(G$132,MATCH(G$8,DateRange,0)-1,0):OFFSET(G$132,MATCH(G$9,DateRange,0)-1,0))-1,"NA"),0)</f>
        <v>7.072316636939302E-3</v>
      </c>
      <c r="H16" s="391" cm="1">
        <f t="array" aca="1" ref="H16" ca="1">IF(ISTEXT(H$6),IFERROR(GEOMEAN(1+OFFSET(H$132,MATCH(H$8,DateRange,0)-1,0):OFFSET(H$132,MATCH(H$9,DateRange,0)-1,0))-1,"NA"),0)</f>
        <v>3.3511701375024128E-3</v>
      </c>
      <c r="I16" s="391" cm="1">
        <f t="array" aca="1" ref="I16" ca="1">IF(ISTEXT(I$6),IFERROR(GEOMEAN(1+OFFSET(I$132,MATCH(I$8,DateRange,0)-1,0):OFFSET(I$132,MATCH(I$9,DateRange,0)-1,0))-1,"NA"),0)</f>
        <v>1.7259774837781849E-2</v>
      </c>
      <c r="J16" s="391" cm="1">
        <f t="array" aca="1" ref="J16" ca="1">IF(ISTEXT(J$6),IFERROR(GEOMEAN(1+OFFSET(J$132,MATCH(J$8,DateRange,0)-1,0):OFFSET(J$132,MATCH(J$9,DateRange,0)-1,0))-1,"NA"),0)</f>
        <v>6.588309485114241E-3</v>
      </c>
      <c r="K16" s="391" cm="1">
        <f t="array" aca="1" ref="K16" ca="1">IF(ISTEXT(K$6),IFERROR(GEOMEAN(1+OFFSET(K$132,MATCH(K$8,DateRange,0)-1,0):OFFSET(K$132,MATCH(K$9,DateRange,0)-1,0))-1,"NA"),0)</f>
        <v>1.0263343194543584E-2</v>
      </c>
      <c r="L16" s="391" cm="1">
        <f t="array" aca="1" ref="L16" ca="1">IF(ISTEXT(L$6),IFERROR(GEOMEAN(1+OFFSET(L$132,MATCH(L$8,DateRange,0)-1,0):OFFSET(L$132,MATCH(L$9,DateRange,0)-1,0))-1,"NA"),0)</f>
        <v>2.071751838715441E-3</v>
      </c>
      <c r="M16" s="391" cm="1">
        <f t="array" aca="1" ref="M16" ca="1">IF(ISTEXT(M$6),IFERROR(GEOMEAN(1+OFFSET(M$132,MATCH(M$8,DateRange,0)-1,0):OFFSET(M$132,MATCH(M$9,DateRange,0)-1,0))-1,"NA"),0)</f>
        <v>1.7681328593412982E-3</v>
      </c>
      <c r="N16" s="391" cm="1">
        <f t="array" aca="1" ref="N16" ca="1">IF(ISTEXT(N$6),IFERROR(GEOMEAN(1+OFFSET(N$132,MATCH(N$8,DateRange,0)-1,0):OFFSET(N$132,MATCH(N$9,DateRange,0)-1,0))-1,"NA"),0)</f>
        <v>1.124021446332657E-2</v>
      </c>
      <c r="O16" s="391" cm="1">
        <f t="array" aca="1" ref="O16" ca="1">IF(ISTEXT(O$6),IFERROR(GEOMEAN(1+OFFSET(O$132,MATCH(O$8,DateRange,0)-1,0):OFFSET(O$132,MATCH(O$9,DateRange,0)-1,0))-1,"NA"),0)</f>
        <v>7.617649827773576E-3</v>
      </c>
      <c r="P16" s="391" cm="1">
        <f t="array" aca="1" ref="P16" ca="1">IF(ISTEXT(P$6),IFERROR(GEOMEAN(1+OFFSET(P$132,MATCH(P$8,DateRange,0)-1,0):OFFSET(P$132,MATCH(P$9,DateRange,0)-1,0))-1,"NA"),0)</f>
        <v>4.8560978035621094E-3</v>
      </c>
      <c r="Q16" s="391" cm="1">
        <f t="array" aca="1" ref="Q16" ca="1">IF(ISTEXT(Q$6),IFERROR(GEOMEAN(1+OFFSET(Q$132,MATCH(Q$8,DateRange,0)-1,0):OFFSET(Q$132,MATCH(Q$9,DateRange,0)-1,0))-1,"NA"),0)</f>
        <v>8.9102109803609331E-3</v>
      </c>
      <c r="R16" s="391" cm="1">
        <f t="array" aca="1" ref="R16" ca="1">IF(ISTEXT(R$6),IFERROR(GEOMEAN(1+OFFSET(R$132,MATCH(R$8,DateRange,0)-1,0):OFFSET(R$132,MATCH(R$9,DateRange,0)-1,0))-1,"NA"),0)</f>
        <v>1.3278689575402902E-2</v>
      </c>
      <c r="S16" s="391" cm="1">
        <f t="array" aca="1" ref="S16" ca="1">IF(ISTEXT(S$6),IFERROR(GEOMEAN(1+OFFSET(S$132,MATCH(S$8,DateRange,0)-1,0):OFFSET(S$132,MATCH(S$9,DateRange,0)-1,0))-1,"NA"),0)</f>
        <v>8.5656954684008024E-3</v>
      </c>
      <c r="T16" s="391" cm="1">
        <f t="array" aca="1" ref="T16" ca="1">IF(ISTEXT(T$6),IFERROR(GEOMEAN(1+OFFSET(T$132,MATCH(T$8,DateRange,0)-1,0):OFFSET(T$132,MATCH(T$9,DateRange,0)-1,0))-1,"NA"),0)</f>
        <v>1.6776141616694051E-2</v>
      </c>
      <c r="U16" s="391" cm="1">
        <f t="array" aca="1" ref="U16" ca="1">IF(ISTEXT(U$6),IFERROR(GEOMEAN(1+OFFSET(U$132,MATCH(U$8,DateRange,0)-1,0):OFFSET(U$132,MATCH(U$9,DateRange,0)-1,0))-1,"NA"),0)</f>
        <v>-2.7806018757710493E-2</v>
      </c>
      <c r="V16" s="391" cm="1">
        <f t="array" aca="1" ref="V16" ca="1">IF(ISTEXT(V$6),IFERROR(GEOMEAN(1+OFFSET(V$132,MATCH(V$8,DateRange,0)-1,0):OFFSET(V$132,MATCH(V$9,DateRange,0)-1,0))-1,"NA"),0)</f>
        <v>-3.2936358089181716E-3</v>
      </c>
      <c r="W16" s="391" cm="1">
        <f t="array" aca="1" ref="W16" ca="1">IF(ISTEXT(W$6),IFERROR(GEOMEAN(1+OFFSET(W$132,MATCH(W$8,DateRange,0)-1,0):OFFSET(W$132,MATCH(W$9,DateRange,0)-1,0))-1,"NA"),0)</f>
        <v>-5.2658249969314008E-3</v>
      </c>
      <c r="X16" s="391" cm="1">
        <f t="array" aca="1" ref="X16" ca="1">IF(ISTEXT(X$6),IFERROR(GEOMEAN(1+OFFSET(X$132,MATCH(X$8,DateRange,0)-1,0):OFFSET(X$132,MATCH(X$9,DateRange,0)-1,0))-1,"NA"),0)</f>
        <v>-5.0200425127986392E-3</v>
      </c>
      <c r="Y16" s="391" cm="1">
        <f t="array" aca="1" ref="Y16" ca="1">IF(ISTEXT(Y$6),IFERROR(GEOMEAN(1+OFFSET(Y$132,MATCH(Y$8,DateRange,0)-1,0):OFFSET(Y$132,MATCH(Y$9,DateRange,0)-1,0))-1,"NA"),0)</f>
        <v>8.6621525747496708E-3</v>
      </c>
      <c r="Z16" s="391" cm="1">
        <f t="array" aca="1" ref="Z16" ca="1">IF(ISTEXT(Z$6),IFERROR(GEOMEAN(1+OFFSET(Z$132,MATCH(Z$8,DateRange,0)-1,0):OFFSET(Z$132,MATCH(Z$9,DateRange,0)-1,0))-1,"NA"),0)</f>
        <v>1.9375331653086247E-2</v>
      </c>
      <c r="AA16" s="391" cm="1">
        <f t="array" aca="1" ref="AA16" ca="1">IF(ISTEXT(AA$6),IFERROR(GEOMEAN(1+OFFSET(AA$132,MATCH(AA$8,DateRange,0)-1,0):OFFSET(AA$132,MATCH(AA$9,DateRange,0)-1,0))-1,"NA"),0)</f>
        <v>1.821648177250168E-2</v>
      </c>
      <c r="AB16" s="391" cm="1">
        <f t="array" aca="1" ref="AB16" ca="1">IF(ISTEXT(AB$6),IFERROR(GEOMEAN(1+OFFSET(AB$132,MATCH(AB$8,DateRange,0)-1,0):OFFSET(AB$132,MATCH(AB$9,DateRange,0)-1,0))-1,"NA"),0)</f>
        <v>-1.8901277059647392E-2</v>
      </c>
      <c r="AC16" s="391" cm="1">
        <f t="array" aca="1" ref="AC16" ca="1">IF(ISTEXT(AC$6),IFERROR(GEOMEAN(1+OFFSET(AC$132,MATCH(AC$8,DateRange,0)-1,0):OFFSET(AC$132,MATCH(AC$9,DateRange,0)-1,0))-1,"NA"),0)</f>
        <v>2.0682098786897196E-3</v>
      </c>
      <c r="AD16" s="391" cm="1">
        <f t="array" aca="1" ref="AD16" ca="1">IF(ISTEXT(AD$6),IFERROR(GEOMEAN(1+OFFSET(AD$132,MATCH(AD$8,DateRange,0)-1,0):OFFSET(AD$132,MATCH(AD$9,DateRange,0)-1,0))-1,"NA"),0)</f>
        <v>-2.50308025717767E-2</v>
      </c>
      <c r="AE16" s="391" cm="1">
        <f t="array" aca="1" ref="AE16" ca="1">IF(ISTEXT(AE$6),IFERROR(GEOMEAN(1+OFFSET(AE$132,MATCH(AE$8,DateRange,0)-1,0):OFFSET(AE$132,MATCH(AE$9,DateRange,0)-1,0))-1,"NA"),0)</f>
        <v>-1.5752592487174755E-2</v>
      </c>
      <c r="AF16" s="391" cm="1">
        <f t="array" aca="1" ref="AF16" ca="1">IF(ISTEXT(AF$6),IFERROR(GEOMEAN(1+OFFSET(AF$132,MATCH(AF$8,DateRange,0)-1,0):OFFSET(AF$132,MATCH(AF$9,DateRange,0)-1,0))-1,"NA"),0)</f>
        <v>5.7531136856732168E-3</v>
      </c>
      <c r="AG16" s="391" cm="1">
        <f t="array" aca="1" ref="AG16" ca="1">IF(ISTEXT(AG$6),IFERROR(GEOMEAN(1+OFFSET(AG$132,MATCH(AG$8,DateRange,0)-1,0):OFFSET(AG$132,MATCH(AG$9,DateRange,0)-1,0))-1,"NA"),0)</f>
        <v>1.8542037883780393E-2</v>
      </c>
      <c r="AH16" s="391" cm="1">
        <f t="array" aca="1" ref="AH16" ca="1">IF(ISTEXT(AH$6),IFERROR(GEOMEAN(1+OFFSET(AH$132,MATCH(AH$8,DateRange,0)-1,0):OFFSET(AH$132,MATCH(AH$9,DateRange,0)-1,0))-1,"NA"),0)</f>
        <v>-2.3331484424352178E-2</v>
      </c>
      <c r="AI16" s="391" cm="1">
        <f t="array" aca="1" ref="AI16" ca="1">IF(ISTEXT(AI$6),IFERROR(GEOMEAN(1+OFFSET(AI$132,MATCH(AI$8,DateRange,0)-1,0):OFFSET(AI$132,MATCH(AI$9,DateRange,0)-1,0))-1,"NA"),0)</f>
        <v>6.2325343547364742E-3</v>
      </c>
      <c r="AJ16" s="391" cm="1">
        <f t="array" aca="1" ref="AJ16" ca="1">IF(ISTEXT(AJ$6),IFERROR(GEOMEAN(1+OFFSET(AJ$132,MATCH(AJ$8,DateRange,0)-1,0):OFFSET(AJ$132,MATCH(AJ$9,DateRange,0)-1,0))-1,"NA"),0)</f>
        <v>5.122185622991271E-3</v>
      </c>
      <c r="AK16" s="391" cm="1">
        <f t="array" aca="1" ref="AK16" ca="1">IF(ISTEXT(AK$6),IFERROR(GEOMEAN(1+OFFSET(AK$132,MATCH(AK$8,DateRange,0)-1,0):OFFSET(AK$132,MATCH(AK$9,DateRange,0)-1,0))-1,"NA"),0)</f>
        <v>2.7873638146600488E-3</v>
      </c>
      <c r="AL16" s="391" cm="1">
        <f t="array" aca="1" ref="AL16" ca="1">IF(ISTEXT(AL$6),IFERROR(GEOMEAN(1+OFFSET(AL$132,MATCH(AL$8,DateRange,0)-1,0):OFFSET(AL$132,MATCH(AL$9,DateRange,0)-1,0))-1,"NA"),0)</f>
        <v>1.2636345678205929E-2</v>
      </c>
      <c r="AM16" s="391" cm="1">
        <f t="array" aca="1" ref="AM16" ca="1">IF(ISTEXT(AM$6),IFERROR(GEOMEAN(1+OFFSET(AM$132,MATCH(AM$8,DateRange,0)-1,0):OFFSET(AM$132,MATCH(AM$9,DateRange,0)-1,0))-1,"NA"),0)</f>
        <v>1.7194446313304246E-2</v>
      </c>
      <c r="AN16" s="391" cm="1">
        <f t="array" aca="1" ref="AN16" ca="1">IF(ISTEXT(AN$6),IFERROR(GEOMEAN(1+OFFSET(AN$132,MATCH(AN$8,DateRange,0)-1,0):OFFSET(AN$132,MATCH(AN$9,DateRange,0)-1,0))-1,"NA"),0)</f>
        <v>1.3349679817543203E-2</v>
      </c>
      <c r="AO16" s="391" cm="1">
        <f t="array" aca="1" ref="AO16" ca="1">IF(ISTEXT(AO$6),IFERROR(GEOMEAN(1+OFFSET(AO$132,MATCH(AO$8,DateRange,0)-1,0):OFFSET(AO$132,MATCH(AO$9,DateRange,0)-1,0))-1,"NA"),0)</f>
        <v>-9.9542547080305743E-3</v>
      </c>
      <c r="AP16" s="391" cm="1">
        <f t="array" aca="1" ref="AP16" ca="1">IF(ISTEXT(AP$6),IFERROR(GEOMEAN(1+OFFSET(AP$132,MATCH(AP$8,DateRange,0)-1,0):OFFSET(AP$132,MATCH(AP$9,DateRange,0)-1,0))-1,"NA"),0)</f>
        <v>1.2630194377370563E-2</v>
      </c>
      <c r="AQ16" s="391" cm="1">
        <f t="array" aca="1" ref="AQ16" ca="1">IF(ISTEXT(AQ$6),IFERROR(GEOMEAN(1+OFFSET(AQ$132,MATCH(AQ$8,DateRange,0)-1,0):OFFSET(AQ$132,MATCH(AQ$9,DateRange,0)-1,0))-1,"NA"),0)</f>
        <v>-1.3599432235448461E-2</v>
      </c>
      <c r="AR16" s="391" cm="1">
        <f t="array" aca="1" ref="AR16" ca="1">IF(ISTEXT(AR$6),IFERROR(GEOMEAN(1+OFFSET(AR$132,MATCH(AR$8,DateRange,0)-1,0):OFFSET(AR$132,MATCH(AR$9,DateRange,0)-1,0))-1,"NA"),0)</f>
        <v>5.1777922144649491E-2</v>
      </c>
      <c r="AS16" s="391" cm="1">
        <f t="array" aca="1" ref="AS16" ca="1">IF(ISTEXT(AS$6),IFERROR(GEOMEAN(1+OFFSET(AS$132,MATCH(AS$8,DateRange,0)-1,0):OFFSET(AS$132,MATCH(AS$9,DateRange,0)-1,0))-1,"NA"),0)</f>
        <v>-1.1383958300629993E-2</v>
      </c>
      <c r="AT16" s="391" cm="1">
        <f t="array" aca="1" ref="AT16" ca="1">IF(ISTEXT(AT$6),IFERROR(GEOMEAN(1+OFFSET(AT$132,MATCH(AT$8,DateRange,0)-1,0):OFFSET(AT$132,MATCH(AT$9,DateRange,0)-1,0))-1,"NA"),0)</f>
        <v>1.687857153537653E-2</v>
      </c>
      <c r="AU16" s="391" cm="1">
        <f t="array" aca="1" ref="AU16" ca="1">IF(ISTEXT(AU$6),IFERROR(GEOMEAN(1+OFFSET(AU$132,MATCH(AU$8,DateRange,0)-1,0):OFFSET(AU$132,MATCH(AU$9,DateRange,0)-1,0))-1,"NA"),0)</f>
        <v>2.524866548711957E-2</v>
      </c>
      <c r="AV16" s="391" cm="1">
        <f t="array" aca="1" ref="AV16" ca="1">IF(ISTEXT(AV$6),IFERROR(GEOMEAN(1+OFFSET(AV$132,MATCH(AV$8,DateRange,0)-1,0):OFFSET(AV$132,MATCH(AV$9,DateRange,0)-1,0))-1,"NA"),0)</f>
        <v>6.0692902689336581E-3</v>
      </c>
      <c r="AW16" s="391" cm="1">
        <f t="array" aca="1" ref="AW16" ca="1">IF(ISTEXT(AW$6),IFERROR(GEOMEAN(1+OFFSET(AW$132,MATCH(AW$8,DateRange,0)-1,0):OFFSET(AW$132,MATCH(AW$9,DateRange,0)-1,0))-1,"NA"),0)</f>
        <v>5.1111004028803197E-3</v>
      </c>
      <c r="AX16" s="391" cm="1">
        <f t="array" aca="1" ref="AX16" ca="1">IF(ISTEXT(AX$6),IFERROR(GEOMEAN(1+OFFSET(AX$132,MATCH(AX$8,DateRange,0)-1,0):OFFSET(AX$132,MATCH(AX$9,DateRange,0)-1,0))-1,"NA"),0)</f>
        <v>1.747146694396795E-2</v>
      </c>
      <c r="AY16" s="391" cm="1">
        <f t="array" aca="1" ref="AY16" ca="1">IF(ISTEXT(AY$6),IFERROR(GEOMEAN(1+OFFSET(AY$132,MATCH(AY$8,DateRange,0)-1,0):OFFSET(AY$132,MATCH(AY$9,DateRange,0)-1,0))-1,"NA"),0)</f>
        <v>1.5621200771102961E-2</v>
      </c>
      <c r="AZ16" s="391" cm="1">
        <f t="array" aca="1" ref="AZ16" ca="1">IF(ISTEXT(AZ$6),IFERROR(GEOMEAN(1+OFFSET(AZ$132,MATCH(AZ$8,DateRange,0)-1,0):OFFSET(AZ$132,MATCH(AZ$9,DateRange,0)-1,0))-1,"NA"),0)</f>
        <v>9.4475761499044353E-3</v>
      </c>
      <c r="BA16" s="391" cm="1">
        <f t="array" aca="1" ref="BA16" ca="1">IF(ISTEXT(BA$6),IFERROR(GEOMEAN(1+OFFSET(BA$132,MATCH(BA$8,DateRange,0)-1,0):OFFSET(BA$132,MATCH(BA$9,DateRange,0)-1,0))-1,"NA"),0)</f>
        <v>1.190695048901369E-2</v>
      </c>
      <c r="BB16" s="391" cm="1">
        <f t="array" aca="1" ref="BB16" ca="1">IF(ISTEXT(BB$6),IFERROR(GEOMEAN(1+OFFSET(BB$132,MATCH(BB$8,DateRange,0)-1,0):OFFSET(BB$132,MATCH(BB$9,DateRange,0)-1,0))-1,"NA"),0)</f>
        <v>-6.8154811632786805E-3</v>
      </c>
      <c r="BC16" s="391" cm="1">
        <f t="array" aca="1" ref="BC16" ca="1">IF(ISTEXT(BC$6),IFERROR(GEOMEAN(1+OFFSET(BC$132,MATCH(BC$8,DateRange,0)-1,0):OFFSET(BC$132,MATCH(BC$9,DateRange,0)-1,0))-1,"NA"),0)</f>
        <v>-3.1329081182123519E-2</v>
      </c>
      <c r="BD16" s="391" cm="1">
        <f t="array" aca="1" ref="BD16" ca="1">IF(ISTEXT(BD$6),IFERROR(GEOMEAN(1+OFFSET(BD$132,MATCH(BD$8,DateRange,0)-1,0):OFFSET(BD$132,MATCH(BD$9,DateRange,0)-1,0))-1,"NA"),0)</f>
        <v>1.9564665106772017E-2</v>
      </c>
      <c r="BE16" s="391" cm="1">
        <f t="array" aca="1" ref="BE16" ca="1">IF(ISTEXT(BE$6),IFERROR(GEOMEAN(1+OFFSET(BE$132,MATCH(BE$8,DateRange,0)-1,0):OFFSET(BE$132,MATCH(BE$9,DateRange,0)-1,0))-1,"NA"),0)</f>
        <v>2.3657366208208686E-2</v>
      </c>
      <c r="BF16" s="391" cm="1">
        <f t="array" aca="1" ref="BF16" ca="1">IF(ISTEXT(BF$6),IFERROR(GEOMEAN(1+OFFSET(BF$132,MATCH(BF$8,DateRange,0)-1,0):OFFSET(BF$132,MATCH(BF$9,DateRange,0)-1,0))-1,"NA"),0)</f>
        <v>3.8708993196814534E-2</v>
      </c>
      <c r="BG16" s="391" cm="1">
        <f t="array" aca="1" ref="BG16" ca="1">IF(ISTEXT(BG$6),IFERROR(GEOMEAN(1+OFFSET(BG$132,MATCH(BG$8,DateRange,0)-1,0):OFFSET(BG$132,MATCH(BG$9,DateRange,0)-1,0))-1,"NA"),0)</f>
        <v>2.0939754331856797E-3</v>
      </c>
      <c r="BH16" s="391" cm="1">
        <f t="array" aca="1" ref="BH16" ca="1">IF(ISTEXT(BH$6),IFERROR(GEOMEAN(1+OFFSET(BH$132,MATCH(BH$8,DateRange,0)-1,0):OFFSET(BH$132,MATCH(BH$9,DateRange,0)-1,0))-1,"NA"),0)</f>
        <v>1.2715216690770914E-2</v>
      </c>
      <c r="BI16" s="391" cm="1">
        <f t="array" aca="1" ref="BI16" ca="1">IF(ISTEXT(BI$6),IFERROR(GEOMEAN(1+OFFSET(BI$132,MATCH(BI$8,DateRange,0)-1,0):OFFSET(BI$132,MATCH(BI$9,DateRange,0)-1,0))-1,"NA"),0)</f>
        <v>-9.2340370043429987E-3</v>
      </c>
      <c r="BJ16" s="391" cm="1">
        <f t="array" aca="1" ref="BJ16" ca="1">IF(ISTEXT(BJ$6),IFERROR(GEOMEAN(1+OFFSET(BJ$132,MATCH(BJ$8,DateRange,0)-1,0):OFFSET(BJ$132,MATCH(BJ$9,DateRange,0)-1,0))-1,"NA"),0)</f>
        <v>1.094757972581073E-3</v>
      </c>
      <c r="BK16" s="391" cm="1">
        <f t="array" aca="1" ref="BK16" ca="1">IF(ISTEXT(BK$6),IFERROR(GEOMEAN(1+OFFSET(BK$132,MATCH(BK$8,DateRange,0)-1,0):OFFSET(BK$132,MATCH(BK$9,DateRange,0)-1,0))-1,"NA"),0)</f>
        <v>2.4727168017155465E-2</v>
      </c>
      <c r="BL16" s="391" cm="1">
        <f t="array" aca="1" ref="BL16" ca="1">IF(ISTEXT(BL$6),IFERROR(GEOMEAN(1+OFFSET(BL$132,MATCH(BL$8,DateRange,0)-1,0):OFFSET(BL$132,MATCH(BL$9,DateRange,0)-1,0))-1,"NA"),0)</f>
        <v>1.2156865119620663E-2</v>
      </c>
      <c r="BM16" s="391" cm="1">
        <f t="array" aca="1" ref="BM16" ca="1">IF(ISTEXT(BM$6),IFERROR(GEOMEAN(1+OFFSET(BM$132,MATCH(BM$8,DateRange,0)-1,0):OFFSET(BM$132,MATCH(BM$9,DateRange,0)-1,0))-1,"NA"),0)</f>
        <v>5.0690592875739515E-3</v>
      </c>
      <c r="BN16" s="391" cm="1">
        <f t="array" aca="1" ref="BN16" ca="1">IF(ISTEXT(BN$6),IFERROR(GEOMEAN(1+OFFSET(BN$132,MATCH(BN$8,DateRange,0)-1,0):OFFSET(BN$132,MATCH(BN$9,DateRange,0)-1,0))-1,"NA"),0)</f>
        <v>4.4764948182189013E-2</v>
      </c>
      <c r="BO16" s="391" cm="1">
        <f t="array" aca="1" ref="BO16" ca="1">IF(ISTEXT(BO$6),IFERROR(GEOMEAN(1+OFFSET(BO$132,MATCH(BO$8,DateRange,0)-1,0):OFFSET(BO$132,MATCH(BO$9,DateRange,0)-1,0))-1,"NA"),0)</f>
        <v>1.5464763667912829E-2</v>
      </c>
      <c r="BP16" s="391" cm="1">
        <f t="array" aca="1" ref="BP16" ca="1">IF(ISTEXT(BP$6),IFERROR(GEOMEAN(1+OFFSET(BP$132,MATCH(BP$8,DateRange,0)-1,0):OFFSET(BP$132,MATCH(BP$9,DateRange,0)-1,0))-1,"NA"),0)</f>
        <v>-8.144842529202112E-3</v>
      </c>
      <c r="BQ16" s="391" cm="1">
        <f t="array" aca="1" ref="BQ16" ca="1">IF(ISTEXT(BQ$6),IFERROR(GEOMEAN(1+OFFSET(BQ$132,MATCH(BQ$8,DateRange,0)-1,0):OFFSET(BQ$132,MATCH(BQ$9,DateRange,0)-1,0))-1,"NA"),0)</f>
        <v>7.8194421680115589E-3</v>
      </c>
      <c r="BR16" s="391" cm="1">
        <f t="array" aca="1" ref="BR16" ca="1">IF(ISTEXT(BR$6),IFERROR(GEOMEAN(1+OFFSET(BR$132,MATCH(BR$8,DateRange,0)-1,0):OFFSET(BR$132,MATCH(BR$9,DateRange,0)-1,0))-1,"NA"),0)</f>
        <v>8.2305642369311371E-3</v>
      </c>
      <c r="BS16" s="391" cm="1">
        <f t="array" aca="1" ref="BS16" ca="1">IF(ISTEXT(BS$6),IFERROR(GEOMEAN(1+OFFSET(BS$132,MATCH(BS$8,DateRange,0)-1,0):OFFSET(BS$132,MATCH(BS$9,DateRange,0)-1,0))-1,"NA"),0)</f>
        <v>3.0240143168382971E-3</v>
      </c>
      <c r="BT16" s="391" cm="1">
        <f t="array" aca="1" ref="BT16" ca="1">IF(ISTEXT(BT$6),IFERROR(GEOMEAN(1+OFFSET(BT$132,MATCH(BT$8,DateRange,0)-1,0):OFFSET(BT$132,MATCH(BT$9,DateRange,0)-1,0))-1,"NA"),0)</f>
        <v>6.6996149606477484E-3</v>
      </c>
      <c r="BU16" s="391" cm="1">
        <f t="array" aca="1" ref="BU16" ca="1">IF(ISTEXT(BU$6),IFERROR(GEOMEAN(1+OFFSET(BU$132,MATCH(BU$8,DateRange,0)-1,0):OFFSET(BU$132,MATCH(BU$9,DateRange,0)-1,0))-1,"NA"),0)</f>
        <v>1.0725177957372711E-2</v>
      </c>
      <c r="BV16" s="391" cm="1">
        <f t="array" aca="1" ref="BV16" ca="1">IF(ISTEXT(BV$6),IFERROR(GEOMEAN(1+OFFSET(BV$132,MATCH(BV$8,DateRange,0)-1,0):OFFSET(BV$132,MATCH(BV$9,DateRange,0)-1,0))-1,"NA"),0)</f>
        <v>-3.8386135618881934E-3</v>
      </c>
      <c r="BW16" s="391" cm="1">
        <f t="array" aca="1" ref="BW16" ca="1">IF(ISTEXT(BW$6),IFERROR(GEOMEAN(1+OFFSET(BW$132,MATCH(BW$8,DateRange,0)-1,0):OFFSET(BW$132,MATCH(BW$9,DateRange,0)-1,0))-1,"NA"),0)</f>
        <v>1.6727836143431762E-2</v>
      </c>
      <c r="BX16" s="391" cm="1">
        <f t="array" aca="1" ref="BX16" ca="1">IF(ISTEXT(BX$6),IFERROR(GEOMEAN(1+OFFSET(BX$132,MATCH(BX$8,DateRange,0)-1,0):OFFSET(BX$132,MATCH(BX$9,DateRange,0)-1,0))-1,"NA"),0)</f>
        <v>1.3841301848126264E-2</v>
      </c>
      <c r="BY16" s="391" cm="1">
        <f t="array" aca="1" ref="BY16" ca="1">IF(ISTEXT(BY$6),IFERROR(GEOMEAN(1+OFFSET(BY$132,MATCH(BY$8,DateRange,0)-1,0):OFFSET(BY$132,MATCH(BY$9,DateRange,0)-1,0))-1,"NA"),0)</f>
        <v>8.0475584396850763E-3</v>
      </c>
      <c r="BZ16" s="391" cm="1">
        <f t="array" aca="1" ref="BZ16" ca="1">IF(ISTEXT(BZ$6),IFERROR(GEOMEAN(1+OFFSET(BZ$132,MATCH(BZ$8,DateRange,0)-1,0):OFFSET(BZ$132,MATCH(BZ$9,DateRange,0)-1,0))-1,"NA"),0)</f>
        <v>1.9399004268967346E-3</v>
      </c>
      <c r="CA16" s="391" cm="1">
        <f t="array" aca="1" ref="CA16" ca="1">IF(ISTEXT(CA$6),IFERROR(GEOMEAN(1+OFFSET(CA$132,MATCH(CA$8,DateRange,0)-1,0):OFFSET(CA$132,MATCH(CA$9,DateRange,0)-1,0))-1,"NA"),0)</f>
        <v>5.6214712288822355E-3</v>
      </c>
      <c r="CB16" s="391" cm="1">
        <f t="array" aca="1" ref="CB16" ca="1">IF(ISTEXT(CB$6),IFERROR(GEOMEAN(1+OFFSET(CB$132,MATCH(CB$8,DateRange,0)-1,0):OFFSET(CB$132,MATCH(CB$9,DateRange,0)-1,0))-1,"NA"),0)</f>
        <v>1.1339114032585806E-2</v>
      </c>
      <c r="CC16" s="391" cm="1">
        <f t="array" aca="1" ref="CC16" ca="1">IF(ISTEXT(CC$6),IFERROR(GEOMEAN(1+OFFSET(CC$132,MATCH(CC$8,DateRange,0)-1,0):OFFSET(CC$132,MATCH(CC$9,DateRange,0)-1,0))-1,"NA"),0)</f>
        <v>-5.8158853631110619E-3</v>
      </c>
      <c r="CD16" s="391" cm="1">
        <f t="array" aca="1" ref="CD16" ca="1">IF(ISTEXT(CD$6),IFERROR(GEOMEAN(1+OFFSET(CD$132,MATCH(CD$8,DateRange,0)-1,0):OFFSET(CD$132,MATCH(CD$9,DateRange,0)-1,0))-1,"NA"),0)</f>
        <v>1.1078692514044253E-2</v>
      </c>
      <c r="CE16" s="391" cm="1">
        <f t="array" aca="1" ref="CE16" ca="1">IF(ISTEXT(CE$6),IFERROR(GEOMEAN(1+OFFSET(CE$132,MATCH(CE$8,DateRange,0)-1,0):OFFSET(CE$132,MATCH(CE$9,DateRange,0)-1,0))-1,"NA"),0)</f>
        <v>-1.6587605124423366E-2</v>
      </c>
      <c r="CF16" s="391" cm="1">
        <f t="array" aca="1" ref="CF16" ca="1">IF(ISTEXT(CF$6),IFERROR(GEOMEAN(1+OFFSET(CF$132,MATCH(CF$8,DateRange,0)-1,0):OFFSET(CF$132,MATCH(CF$9,DateRange,0)-1,0))-1,"NA"),0)</f>
        <v>2.5771084590668902E-3</v>
      </c>
      <c r="CG16" s="391" cm="1">
        <f t="array" aca="1" ref="CG16" ca="1">IF(ISTEXT(CG$6),IFERROR(GEOMEAN(1+OFFSET(CG$132,MATCH(CG$8,DateRange,0)-1,0):OFFSET(CG$132,MATCH(CG$9,DateRange,0)-1,0))-1,"NA"),0)</f>
        <v>1.0076341339828598E-3</v>
      </c>
      <c r="CH16" s="391" cm="1">
        <f t="array" aca="1" ref="CH16" ca="1">IF(ISTEXT(CH$6),IFERROR(GEOMEAN(1+OFFSET(CH$132,MATCH(CH$8,DateRange,0)-1,0):OFFSET(CH$132,MATCH(CH$9,DateRange,0)-1,0))-1,"NA"),0)</f>
        <v>1.1286266254293409E-2</v>
      </c>
      <c r="CI16" s="391" cm="1">
        <f t="array" aca="1" ref="CI16" ca="1">IF(ISTEXT(CI$6),IFERROR(GEOMEAN(1+OFFSET(CI$132,MATCH(CI$8,DateRange,0)-1,0):OFFSET(CI$132,MATCH(CI$9,DateRange,0)-1,0))-1,"NA"),0)</f>
        <v>2.2520539680929819E-2</v>
      </c>
      <c r="CJ16" s="391" cm="1">
        <f t="array" aca="1" ref="CJ16" ca="1">IF(ISTEXT(CJ$6),IFERROR(GEOMEAN(1+OFFSET(CJ$132,MATCH(CJ$8,DateRange,0)-1,0):OFFSET(CJ$132,MATCH(CJ$9,DateRange,0)-1,0))-1,"NA"),0)</f>
        <v>1.2530407457503667E-2</v>
      </c>
      <c r="CK16" s="391" cm="1">
        <f t="array" aca="1" ref="CK16" ca="1">IF(ISTEXT(CK$6),IFERROR(GEOMEAN(1+OFFSET(CK$132,MATCH(CK$8,DateRange,0)-1,0):OFFSET(CK$132,MATCH(CK$9,DateRange,0)-1,0))-1,"NA"),0)</f>
        <v>1.5457126876356586E-2</v>
      </c>
      <c r="CL16" s="391" cm="1">
        <f t="array" aca="1" ref="CL16" ca="1">IF(ISTEXT(CL$6),IFERROR(GEOMEAN(1+OFFSET(CL$132,MATCH(CL$8,DateRange,0)-1,0):OFFSET(CL$132,MATCH(CL$9,DateRange,0)-1,0))-1,"NA"),0)</f>
        <v>4.1200785067774248E-3</v>
      </c>
      <c r="CM16" s="391" cm="1">
        <f t="array" aca="1" ref="CM16" ca="1">IF(ISTEXT(CM$6),IFERROR(GEOMEAN(1+OFFSET(CM$132,MATCH(CM$8,DateRange,0)-1,0):OFFSET(CM$132,MATCH(CM$9,DateRange,0)-1,0))-1,"NA"),0)</f>
        <v>5.2526604818194933E-3</v>
      </c>
      <c r="CN16" s="391" cm="1">
        <f t="array" aca="1" ref="CN16" ca="1">IF(ISTEXT(CN$6),IFERROR(GEOMEAN(1+OFFSET(CN$132,MATCH(CN$8,DateRange,0)-1,0):OFFSET(CN$132,MATCH(CN$9,DateRange,0)-1,0))-1,"NA"),0)</f>
        <v>6.726408180896426E-3</v>
      </c>
      <c r="CO16" s="391" cm="1">
        <f t="array" aca="1" ref="CO16" ca="1">IF(ISTEXT(CO$6),IFERROR(GEOMEAN(1+OFFSET(CO$132,MATCH(CO$8,DateRange,0)-1,0):OFFSET(CO$132,MATCH(CO$9,DateRange,0)-1,0))-1,"NA"),0)</f>
        <v>-2.4281982453212558E-3</v>
      </c>
      <c r="CP16" s="391" cm="1">
        <f t="array" aca="1" ref="CP16" ca="1">IF(ISTEXT(CP$6),IFERROR(GEOMEAN(1+OFFSET(CP$132,MATCH(CP$8,DateRange,0)-1,0):OFFSET(CP$132,MATCH(CP$9,DateRange,0)-1,0))-1,"NA"),0)</f>
        <v>1.1312098501905954E-2</v>
      </c>
      <c r="CQ16" s="391" cm="1">
        <f t="array" aca="1" ref="CQ16" ca="1">IF(ISTEXT(CQ$6),IFERROR(GEOMEAN(1+OFFSET(CQ$132,MATCH(CQ$8,DateRange,0)-1,0):OFFSET(CQ$132,MATCH(CQ$9,DateRange,0)-1,0))-1,"NA"),0)</f>
        <v>6.6613707125233068E-2</v>
      </c>
      <c r="CR16" s="391" cm="1">
        <f t="array" aca="1" ref="CR16" ca="1">IF(ISTEXT(CR$6),IFERROR(GEOMEAN(1+OFFSET(CR$132,MATCH(CR$8,DateRange,0)-1,0):OFFSET(CR$132,MATCH(CR$9,DateRange,0)-1,0))-1,"NA"),0)</f>
        <v>1.053595756071668E-2</v>
      </c>
      <c r="CS16" s="391" cm="1">
        <f t="array" aca="1" ref="CS16" ca="1">IF(ISTEXT(CS$6),IFERROR(GEOMEAN(1+OFFSET(CS$132,MATCH(CS$8,DateRange,0)-1,0):OFFSET(CS$132,MATCH(CS$9,DateRange,0)-1,0))-1,"NA"),0)</f>
        <v>-1.2804686517462693E-2</v>
      </c>
      <c r="CT16" s="391" cm="1">
        <f t="array" aca="1" ref="CT16" ca="1">IF(ISTEXT(CT$6),IFERROR(GEOMEAN(1+OFFSET(CT$132,MATCH(CT$8,DateRange,0)-1,0):OFFSET(CT$132,MATCH(CT$9,DateRange,0)-1,0))-1,"NA"),0)</f>
        <v>6.5388416218863377E-3</v>
      </c>
      <c r="CU16" s="391" cm="1">
        <f t="array" aca="1" ref="CU16" ca="1">IF(ISTEXT(CU$6),IFERROR(GEOMEAN(1+OFFSET(CU$132,MATCH(CU$8,DateRange,0)-1,0):OFFSET(CU$132,MATCH(CU$9,DateRange,0)-1,0))-1,"NA"),0)</f>
        <v>4.8777146724358511E-2</v>
      </c>
      <c r="CV16" s="391" cm="1">
        <f t="array" aca="1" ref="CV16" ca="1">IF(ISTEXT(CV$6),IFERROR(GEOMEAN(1+OFFSET(CV$132,MATCH(CV$8,DateRange,0)-1,0):OFFSET(CV$132,MATCH(CV$9,DateRange,0)-1,0))-1,"NA"),0)</f>
        <v>1.3628450315699592E-2</v>
      </c>
      <c r="CW16" s="391" cm="1">
        <f t="array" aca="1" ref="CW16" ca="1">IF(ISTEXT(CW$6),IFERROR(GEOMEAN(1+OFFSET(CW$132,MATCH(CW$8,DateRange,0)-1,0):OFFSET(CW$132,MATCH(CW$9,DateRange,0)-1,0))-1,"NA"),0)</f>
        <v>-1.3285773904150311E-2</v>
      </c>
      <c r="CX16" s="391" cm="1">
        <f t="array" aca="1" ref="CX16" ca="1">IF(ISTEXT(CX$6),IFERROR(GEOMEAN(1+OFFSET(CX$132,MATCH(CX$8,DateRange,0)-1,0):OFFSET(CX$132,MATCH(CX$9,DateRange,0)-1,0))-1,"NA"),0)</f>
        <v>8.0681978521934816E-4</v>
      </c>
      <c r="CY16" s="391" cm="1">
        <f t="array" aca="1" ref="CY16" ca="1">IF(ISTEXT(CY$6),IFERROR(GEOMEAN(1+OFFSET(CY$132,MATCH(CY$8,DateRange,0)-1,0):OFFSET(CY$132,MATCH(CY$9,DateRange,0)-1,0))-1,"NA"),0)</f>
        <v>3.3229353114763827E-2</v>
      </c>
      <c r="CZ16" s="391" cm="1">
        <f t="array" aca="1" ref="CZ16" ca="1">IF(ISTEXT(CZ$6),IFERROR(GEOMEAN(1+OFFSET(CZ$132,MATCH(CZ$8,DateRange,0)-1,0):OFFSET(CZ$132,MATCH(CZ$9,DateRange,0)-1,0))-1,"NA"),0)</f>
        <v>1.670912744762787E-2</v>
      </c>
      <c r="DA16" s="391" cm="1">
        <f t="array" aca="1" ref="DA16" ca="1">IF(ISTEXT(DA$6),IFERROR(GEOMEAN(1+OFFSET(DA$132,MATCH(DA$8,DateRange,0)-1,0):OFFSET(DA$132,MATCH(DA$9,DateRange,0)-1,0))-1,"NA"),0)</f>
        <v>2.1615054950720136E-2</v>
      </c>
      <c r="DB16" s="815" cm="1">
        <f t="array" aca="1" ref="DB16" ca="1">IF(ISTEXT(DB$6),IFERROR(GEOMEAN(1+OFFSET(DB$132,MATCH(DB$8,DateRange,0)-1,0):OFFSET(DB$132,MATCH(DB$9,DateRange,0)-1,0))-1,"NA"),0)</f>
        <v>-1.1042463459928764E-2</v>
      </c>
      <c r="DC16" s="815" cm="1">
        <f t="array" aca="1" ref="DC16" ca="1">IF(ISTEXT(DC$6),IFERROR(GEOMEAN(1+OFFSET(DC$132,MATCH(DC$8,DateRange,0)-1,0):OFFSET(DC$132,MATCH(DC$9,DateRange,0)-1,0))-1,"NA"),0)</f>
        <v>9.6963370411753402E-3</v>
      </c>
      <c r="DD16" s="815" cm="1">
        <f t="array" aca="1" ref="DD16" ca="1">IF(ISTEXT(DD$6),IFERROR(GEOMEAN(1+OFFSET(DD$132,MATCH(DD$8,DateRange,0)-1,0):OFFSET(DD$132,MATCH(DD$9,DateRange,0)-1,0))-1,"NA"),0)</f>
        <v>5.5182974684542252E-4</v>
      </c>
      <c r="DE16" s="815" cm="1">
        <f t="array" aca="1" ref="DE16" ca="1">IF(ISTEXT(DE$6),IFERROR(GEOMEAN(1+OFFSET(DE$132,MATCH(DE$8,DateRange,0)-1,0):OFFSET(DE$132,MATCH(DE$9,DateRange,0)-1,0))-1,"NA"),0)</f>
        <v>1.4399810746007935E-2</v>
      </c>
      <c r="DG16" s="352"/>
      <c r="DI16" s="391" cm="1">
        <f t="array" aca="1" ref="DI16" ca="1">IF(ISTEXT(DI$6),IFERROR(GEOMEAN(1+OFFSET(DI$132,MATCH(DI$8,DateRange,0)-1,0):OFFSET(DI$132,MATCH(DI$9,DateRange,0)-1,0))-1,"NA"),0)</f>
        <v>0</v>
      </c>
      <c r="DJ16" s="391" cm="1">
        <f t="array" aca="1" ref="DJ16" ca="1">IF(ISTEXT(DJ$6),IFERROR(GEOMEAN(1+OFFSET(DJ$132,MATCH(DJ$8,DateRange,0)-1,0):OFFSET(DJ$132,MATCH(DJ$9,DateRange,0)-1,0))-1,"NA"),0)</f>
        <v>-3.5535543212700915E-2</v>
      </c>
      <c r="DK16" s="391" cm="1">
        <f t="array" aca="1" ref="DK16" ca="1">IF(ISTEXT(DK$6),IFERROR(GEOMEAN(1+OFFSET(DK$132,MATCH(DK$8,DateRange,0)-1,0):OFFSET(DK$132,MATCH(DK$9,DateRange,0)-1,0))-1,"NA"),0)</f>
        <v>-1.874704336117905E-2</v>
      </c>
    </row>
    <row r="17" spans="1:115" ht="6" customHeight="1">
      <c r="A17" s="357"/>
      <c r="B17" s="357"/>
      <c r="C17" s="373"/>
      <c r="D17" s="373"/>
      <c r="E17" s="373"/>
      <c r="F17" s="373"/>
      <c r="G17" s="373"/>
      <c r="H17" s="373"/>
      <c r="I17" s="373"/>
      <c r="J17" s="373"/>
      <c r="K17" s="373"/>
      <c r="L17" s="373"/>
      <c r="M17" s="373"/>
      <c r="N17" s="373"/>
      <c r="O17" s="373"/>
      <c r="P17" s="373"/>
      <c r="Q17" s="373"/>
      <c r="R17" s="373"/>
      <c r="S17" s="373"/>
      <c r="T17" s="373"/>
      <c r="U17" s="373"/>
      <c r="V17" s="373"/>
      <c r="W17" s="373"/>
      <c r="X17" s="373"/>
      <c r="Y17" s="373"/>
      <c r="Z17" s="373"/>
      <c r="AA17" s="373"/>
      <c r="AB17" s="373"/>
      <c r="AC17" s="373"/>
      <c r="AD17" s="373"/>
      <c r="AE17" s="373"/>
      <c r="AF17" s="373"/>
      <c r="AG17" s="373"/>
      <c r="AH17" s="373"/>
      <c r="AI17" s="373"/>
      <c r="AJ17" s="373"/>
      <c r="AK17" s="373"/>
      <c r="AL17" s="373"/>
      <c r="AM17" s="373"/>
      <c r="AN17" s="373"/>
      <c r="AO17" s="373"/>
      <c r="AP17" s="373"/>
      <c r="AQ17" s="373"/>
      <c r="AR17" s="373"/>
      <c r="AS17" s="373"/>
      <c r="AT17" s="373"/>
      <c r="AU17" s="373"/>
      <c r="AV17" s="373"/>
      <c r="AW17" s="373"/>
      <c r="AX17" s="373"/>
      <c r="AY17" s="373"/>
      <c r="AZ17" s="373"/>
      <c r="BA17" s="373"/>
      <c r="BB17" s="373"/>
      <c r="BC17" s="373"/>
      <c r="BD17" s="373"/>
      <c r="BE17" s="373"/>
      <c r="BF17" s="373"/>
      <c r="BG17" s="373"/>
      <c r="BH17" s="373"/>
      <c r="BI17" s="373"/>
      <c r="BJ17" s="373"/>
      <c r="BK17" s="373"/>
      <c r="BL17" s="373"/>
      <c r="BM17" s="373"/>
      <c r="BN17" s="373"/>
      <c r="BO17" s="373"/>
      <c r="BP17" s="373"/>
      <c r="BQ17" s="373"/>
      <c r="BR17" s="373"/>
      <c r="BS17" s="373"/>
      <c r="BT17" s="373"/>
      <c r="BU17" s="373"/>
      <c r="BV17" s="373"/>
      <c r="BW17" s="373"/>
      <c r="BX17" s="373"/>
      <c r="BY17" s="373"/>
      <c r="BZ17" s="373"/>
      <c r="CA17" s="373"/>
      <c r="CB17" s="373"/>
      <c r="CC17" s="373"/>
      <c r="CD17" s="373"/>
      <c r="CE17" s="373"/>
      <c r="CF17" s="373"/>
      <c r="CG17" s="373"/>
      <c r="CH17" s="373"/>
      <c r="CI17" s="373"/>
      <c r="CJ17" s="373"/>
      <c r="CK17" s="373"/>
      <c r="CL17" s="373"/>
      <c r="CM17" s="373"/>
      <c r="CN17" s="373"/>
      <c r="CO17" s="373"/>
      <c r="CP17" s="373"/>
      <c r="CQ17" s="373"/>
      <c r="CR17" s="373"/>
      <c r="CS17" s="373"/>
      <c r="CT17" s="373"/>
      <c r="CU17" s="373"/>
      <c r="CV17" s="373"/>
      <c r="CW17" s="373"/>
      <c r="CX17" s="373"/>
      <c r="CY17" s="373"/>
      <c r="CZ17" s="373"/>
      <c r="DA17" s="373"/>
      <c r="DB17" s="373"/>
      <c r="DC17" s="373"/>
      <c r="DD17" s="373"/>
      <c r="DE17" s="373"/>
      <c r="DI17" s="373"/>
      <c r="DJ17" s="373"/>
      <c r="DK17" s="373"/>
    </row>
    <row r="18" spans="1:115">
      <c r="A18" s="390" t="str">
        <f ca="1">"Trailing Returns as of "&amp;TEXT(EndDate,"MMM-YY")</f>
        <v>Trailing Returns as of Sep-24</v>
      </c>
      <c r="B18" s="370"/>
      <c r="C18" s="374"/>
      <c r="D18" s="374"/>
      <c r="E18" s="374"/>
      <c r="F18" s="374"/>
      <c r="G18" s="374"/>
      <c r="H18" s="374"/>
      <c r="I18" s="374"/>
      <c r="J18" s="374"/>
      <c r="K18" s="374"/>
      <c r="L18" s="374"/>
      <c r="M18" s="374"/>
      <c r="N18" s="374"/>
      <c r="O18" s="374"/>
      <c r="P18" s="374"/>
      <c r="Q18" s="374"/>
      <c r="R18" s="374"/>
      <c r="S18" s="374"/>
      <c r="T18" s="374"/>
      <c r="U18" s="374"/>
      <c r="V18" s="374"/>
      <c r="W18" s="374"/>
      <c r="X18" s="374"/>
      <c r="Y18" s="374"/>
      <c r="Z18" s="374"/>
      <c r="AA18" s="374"/>
      <c r="AB18" s="374"/>
      <c r="AC18" s="374"/>
      <c r="AD18" s="374"/>
      <c r="AE18" s="374"/>
      <c r="AF18" s="374"/>
      <c r="AG18" s="374"/>
      <c r="AH18" s="374"/>
      <c r="AI18" s="374"/>
      <c r="AJ18" s="374"/>
      <c r="AK18" s="374"/>
      <c r="AL18" s="374"/>
      <c r="AM18" s="374"/>
      <c r="AN18" s="374"/>
      <c r="AO18" s="374"/>
      <c r="AP18" s="374"/>
      <c r="AQ18" s="374"/>
      <c r="AR18" s="374"/>
      <c r="AS18" s="374"/>
      <c r="AT18" s="374"/>
      <c r="AU18" s="374"/>
      <c r="AV18" s="374"/>
      <c r="AW18" s="374"/>
      <c r="AX18" s="374"/>
      <c r="AY18" s="374"/>
      <c r="AZ18" s="374"/>
      <c r="BA18" s="374"/>
      <c r="BB18" s="374"/>
      <c r="BC18" s="374"/>
      <c r="BD18" s="374"/>
      <c r="BE18" s="374"/>
      <c r="BF18" s="374"/>
      <c r="BG18" s="374"/>
      <c r="BH18" s="374"/>
      <c r="BI18" s="374"/>
      <c r="BJ18" s="374"/>
      <c r="BK18" s="374"/>
      <c r="BL18" s="374"/>
      <c r="BM18" s="374"/>
      <c r="BN18" s="374"/>
      <c r="BO18" s="374"/>
      <c r="BP18" s="374"/>
      <c r="BQ18" s="374"/>
      <c r="BR18" s="374"/>
      <c r="BS18" s="374"/>
      <c r="BT18" s="374"/>
      <c r="BU18" s="374"/>
      <c r="BV18" s="374"/>
      <c r="BW18" s="374"/>
      <c r="BX18" s="374"/>
      <c r="BY18" s="374"/>
      <c r="BZ18" s="374"/>
      <c r="CA18" s="374"/>
      <c r="CB18" s="374"/>
      <c r="CC18" s="374"/>
      <c r="CD18" s="374"/>
      <c r="CE18" s="374"/>
      <c r="CF18" s="374"/>
      <c r="CG18" s="374"/>
      <c r="CH18" s="374"/>
      <c r="CI18" s="374"/>
      <c r="CJ18" s="374"/>
      <c r="CK18" s="374"/>
      <c r="CL18" s="374"/>
      <c r="CM18" s="374"/>
      <c r="CN18" s="374"/>
      <c r="CO18" s="374"/>
      <c r="CP18" s="374"/>
      <c r="CQ18" s="374"/>
      <c r="CR18" s="374"/>
      <c r="CS18" s="374"/>
      <c r="CT18" s="374"/>
      <c r="CU18" s="374"/>
      <c r="CV18" s="374"/>
      <c r="CW18" s="374"/>
      <c r="CX18" s="374"/>
      <c r="CY18" s="374"/>
      <c r="CZ18" s="374"/>
      <c r="DA18" s="374"/>
      <c r="DB18" s="374"/>
      <c r="DC18" s="374"/>
      <c r="DD18" s="374"/>
      <c r="DE18" s="374"/>
      <c r="DG18" s="352"/>
      <c r="DI18" s="374"/>
      <c r="DJ18" s="374"/>
      <c r="DK18" s="374"/>
    </row>
    <row r="19" spans="1:115">
      <c r="A19" s="371" t="s">
        <v>211</v>
      </c>
      <c r="B19" s="372"/>
      <c r="C19" s="391" cm="1">
        <f t="array" aca="1" ref="C19" ca="1">IF(ISTEXT(C$6),IFERROR(PRODUCT(1+OFFSET(C$132,MATCH(EOMONTH(C$9,INDEX({0,3,6,9},MATCH(MONTH(C$9),{0,4,7,10},1))-MONTH(C$9)),DateRange,0),0):OFFSET(C$132,MATCH(C$9,DateRange,0)-1,0))-1,"NA"),0)</f>
        <v>4.7831972533818989E-2</v>
      </c>
      <c r="D19" s="391" cm="1">
        <f t="array" aca="1" ref="D19" ca="1">IF(ISTEXT(D$6),IFERROR(PRODUCT(1+OFFSET(D$132,MATCH(EOMONTH(D$9,INDEX({0,3,6,9},MATCH(MONTH(D$9),{0,4,7,10},1))-MONTH(D$9)),DateRange,0),0):OFFSET(D$132,MATCH(D$9,DateRange,0)-1,0))-1,"NA"),0)</f>
        <v>1.2652994088000025E-2</v>
      </c>
      <c r="E19" s="391" cm="1">
        <f t="array" aca="1" ref="E19" ca="1">IF(ISTEXT(E$6),IFERROR(PRODUCT(1+OFFSET(E$132,MATCH(EOMONTH(E$9,INDEX({0,3,6,9},MATCH(MONTH(E$9),{0,4,7,10},1))-MONTH(E$9)),DateRange,0),0):OFFSET(E$132,MATCH(E$9,DateRange,0)-1,0))-1,"NA"),0)</f>
        <v>5.8764349353026768E-2</v>
      </c>
      <c r="F19" s="391" cm="1">
        <f t="array" aca="1" ref="F19" ca="1">IF(ISTEXT(F$6),IFERROR(PRODUCT(1+OFFSET(F$132,MATCH(EOMONTH(F$9,INDEX({0,3,6,9},MATCH(MONTH(F$9),{0,4,7,10},1))-MONTH(F$9)),DateRange,0),0):OFFSET(F$132,MATCH(F$9,DateRange,0)-1,0))-1,"NA"),0)</f>
        <v>6.2022886386274845E-2</v>
      </c>
      <c r="G19" s="391" cm="1">
        <f t="array" aca="1" ref="G19" ca="1">IF(ISTEXT(G$6),IFERROR(PRODUCT(1+OFFSET(G$132,MATCH(EOMONTH(G$9,INDEX({0,3,6,9},MATCH(MONTH(G$9),{0,4,7,10},1))-MONTH(G$9)),DateRange,0),0):OFFSET(G$132,MATCH(G$9,DateRange,0)-1,0))-1,"NA"),0)</f>
        <v>0.10211018328273913</v>
      </c>
      <c r="H19" s="391" cm="1">
        <f t="array" aca="1" ref="H19" ca="1">IF(ISTEXT(H$6),IFERROR(PRODUCT(1+OFFSET(H$132,MATCH(EOMONTH(H$9,INDEX({0,3,6,9},MATCH(MONTH(H$9),{0,4,7,10},1))-MONTH(H$9)),DateRange,0),0):OFFSET(H$132,MATCH(H$9,DateRange,0)-1,0))-1,"NA"),0)</f>
        <v>9.2768480229391992E-2</v>
      </c>
      <c r="I19" s="391" cm="1">
        <f t="array" aca="1" ref="I19" ca="1">IF(ISTEXT(I$6),IFERROR(PRODUCT(1+OFFSET(I$132,MATCH(EOMONTH(I$9,INDEX({0,3,6,9},MATCH(MONTH(I$9),{0,4,7,10},1))-MONTH(I$9)),DateRange,0),0):OFFSET(I$132,MATCH(I$9,DateRange,0)-1,0))-1,"NA"),0)</f>
        <v>-3.1503743001052964E-2</v>
      </c>
      <c r="J19" s="391" cm="1">
        <f t="array" aca="1" ref="J19" ca="1">IF(ISTEXT(J$6),IFERROR(PRODUCT(1+OFFSET(J$132,MATCH(EOMONTH(J$9,INDEX({0,3,6,9},MATCH(MONTH(J$9),{0,4,7,10},1))-MONTH(J$9)),DateRange,0),0):OFFSET(J$132,MATCH(J$9,DateRange,0)-1,0))-1,"NA"),0)</f>
        <v>0.10599590821513982</v>
      </c>
      <c r="K19" s="391" cm="1">
        <f t="array" aca="1" ref="K19" ca="1">IF(ISTEXT(K$6),IFERROR(PRODUCT(1+OFFSET(K$132,MATCH(EOMONTH(K$9,INDEX({0,3,6,9},MATCH(MONTH(K$9),{0,4,7,10},1))-MONTH(K$9)),DateRange,0),0):OFFSET(K$132,MATCH(K$9,DateRange,0)-1,0))-1,"NA"),0)</f>
        <v>0.10885404691790601</v>
      </c>
      <c r="L19" s="391" cm="1">
        <f t="array" aca="1" ref="L19" ca="1">IF(ISTEXT(L$6),IFERROR(PRODUCT(1+OFFSET(L$132,MATCH(EOMONTH(L$9,INDEX({0,3,6,9},MATCH(MONTH(L$9),{0,4,7,10},1))-MONTH(L$9)),DateRange,0),0):OFFSET(L$132,MATCH(L$9,DateRange,0)-1,0))-1,"NA"),0)</f>
        <v>0.17288005145226726</v>
      </c>
      <c r="M19" s="391" cm="1">
        <f t="array" aca="1" ref="M19" ca="1">IF(ISTEXT(M$6),IFERROR(PRODUCT(1+OFFSET(M$132,MATCH(EOMONTH(M$9,INDEX({0,3,6,9},MATCH(MONTH(M$9),{0,4,7,10},1))-MONTH(M$9)),DateRange,0),0):OFFSET(M$132,MATCH(M$9,DateRange,0)-1,0))-1,"NA"),0)</f>
        <v>5.5870429347653294E-2</v>
      </c>
      <c r="N19" s="391" cm="1">
        <f t="array" aca="1" ref="N19" ca="1">IF(ISTEXT(N$6),IFERROR(PRODUCT(1+OFFSET(N$132,MATCH(EOMONTH(N$9,INDEX({0,3,6,9},MATCH(MONTH(N$9),{0,4,7,10},1))-MONTH(N$9)),DateRange,0),0):OFFSET(N$132,MATCH(N$9,DateRange,0)-1,0))-1,"NA"),0)</f>
        <v>1.8804719094015709E-2</v>
      </c>
      <c r="O19" s="391" cm="1">
        <f t="array" aca="1" ref="O19" ca="1">IF(ISTEXT(O$6),IFERROR(PRODUCT(1+OFFSET(O$132,MATCH(EOMONTH(O$9,INDEX({0,3,6,9},MATCH(MONTH(O$9),{0,4,7,10},1))-MONTH(O$9)),DateRange,0),0):OFFSET(O$132,MATCH(O$9,DateRange,0)-1,0))-1,"NA"),0)</f>
        <v>8.2603788882808615E-2</v>
      </c>
      <c r="P19" s="391" cm="1">
        <f t="array" aca="1" ref="P19" ca="1">IF(ISTEXT(P$6),IFERROR(PRODUCT(1+OFFSET(P$132,MATCH(EOMONTH(P$9,INDEX({0,3,6,9},MATCH(MONTH(P$9),{0,4,7,10},1))-MONTH(P$9)),DateRange,0),0):OFFSET(P$132,MATCH(P$9,DateRange,0)-1,0))-1,"NA"),0)</f>
        <v>6.5316385285820511E-2</v>
      </c>
      <c r="Q19" s="391" cm="1">
        <f t="array" aca="1" ref="Q19" ca="1">IF(ISTEXT(Q$6),IFERROR(PRODUCT(1+OFFSET(Q$132,MATCH(EOMONTH(Q$9,INDEX({0,3,6,9},MATCH(MONTH(Q$9),{0,4,7,10},1))-MONTH(Q$9)),DateRange,0),0):OFFSET(Q$132,MATCH(Q$9,DateRange,0)-1,0))-1,"NA"),0)</f>
        <v>0.18564599212146171</v>
      </c>
      <c r="R19" s="391" cm="1">
        <f t="array" aca="1" ref="R19" ca="1">IF(ISTEXT(R$6),IFERROR(PRODUCT(1+OFFSET(R$132,MATCH(EOMONTH(R$9,INDEX({0,3,6,9},MATCH(MONTH(R$9),{0,4,7,10},1))-MONTH(R$9)),DateRange,0),0):OFFSET(R$132,MATCH(R$9,DateRange,0)-1,0))-1,"NA"),0)</f>
        <v>0.10753823015685904</v>
      </c>
      <c r="S19" s="391" cm="1">
        <f t="array" aca="1" ref="S19" ca="1">IF(ISTEXT(S$6),IFERROR(PRODUCT(1+OFFSET(S$132,MATCH(EOMONTH(S$9,INDEX({0,3,6,9},MATCH(MONTH(S$9),{0,4,7,10},1))-MONTH(S$9)),DateRange,0),0):OFFSET(S$132,MATCH(S$9,DateRange,0)-1,0))-1,"NA"),0)</f>
        <v>0.16522956711953052</v>
      </c>
      <c r="T19" s="391" cm="1">
        <f t="array" aca="1" ref="T19" ca="1">IF(ISTEXT(T$6),IFERROR(PRODUCT(1+OFFSET(T$132,MATCH(EOMONTH(T$9,INDEX({0,3,6,9},MATCH(MONTH(T$9),{0,4,7,10},1))-MONTH(T$9)),DateRange,0),0):OFFSET(T$132,MATCH(T$9,DateRange,0)-1,0))-1,"NA"),0)</f>
        <v>1.1528235126730735E-2</v>
      </c>
      <c r="U19" s="391" cm="1">
        <f t="array" aca="1" ref="U19" ca="1">IF(ISTEXT(U$6),IFERROR(PRODUCT(1+OFFSET(U$132,MATCH(EOMONTH(U$9,INDEX({0,3,6,9},MATCH(MONTH(U$9),{0,4,7,10},1))-MONTH(U$9)),DateRange,0),0):OFFSET(U$132,MATCH(U$9,DateRange,0)-1,0))-1,"NA"),0)</f>
        <v>-0.17255514804209282</v>
      </c>
      <c r="V19" s="391" cm="1">
        <f t="array" aca="1" ref="V19" ca="1">IF(ISTEXT(V$6),IFERROR(PRODUCT(1+OFFSET(V$132,MATCH(EOMONTH(V$9,INDEX({0,3,6,9},MATCH(MONTH(V$9),{0,4,7,10},1))-MONTH(V$9)),DateRange,0),0):OFFSET(V$132,MATCH(V$9,DateRange,0)-1,0))-1,"NA"),0)</f>
        <v>-3.5808529172871806E-2</v>
      </c>
      <c r="W19" s="391" cm="1">
        <f t="array" aca="1" ref="W19" ca="1">IF(ISTEXT(W$6),IFERROR(PRODUCT(1+OFFSET(W$132,MATCH(EOMONTH(W$9,INDEX({0,3,6,9},MATCH(MONTH(W$9),{0,4,7,10},1))-MONTH(W$9)),DateRange,0),0):OFFSET(W$132,MATCH(W$9,DateRange,0)-1,0))-1,"NA"),0)</f>
        <v>0.2175069010214159</v>
      </c>
      <c r="X19" s="391" cm="1">
        <f t="array" aca="1" ref="X19" ca="1">IF(ISTEXT(X$6),IFERROR(PRODUCT(1+OFFSET(X$132,MATCH(EOMONTH(X$9,INDEX({0,3,6,9},MATCH(MONTH(X$9),{0,4,7,10},1))-MONTH(X$9)),DateRange,0),0):OFFSET(X$132,MATCH(X$9,DateRange,0)-1,0))-1,"NA"),0)</f>
        <v>0.13501369706614552</v>
      </c>
      <c r="Y19" s="391" cm="1">
        <f t="array" aca="1" ref="Y19" ca="1">IF(ISTEXT(Y$6),IFERROR(PRODUCT(1+OFFSET(Y$132,MATCH(EOMONTH(Y$9,INDEX({0,3,6,9},MATCH(MONTH(Y$9),{0,4,7,10},1))-MONTH(Y$9)),DateRange,0),0):OFFSET(Y$132,MATCH(Y$9,DateRange,0)-1,0))-1,"NA"),0)</f>
        <v>0.24409865288826316</v>
      </c>
      <c r="Z19" s="391" cm="1">
        <f t="array" aca="1" ref="Z19" ca="1">IF(ISTEXT(Z$6),IFERROR(PRODUCT(1+OFFSET(Z$132,MATCH(EOMONTH(Z$9,INDEX({0,3,6,9},MATCH(MONTH(Z$9),{0,4,7,10},1))-MONTH(Z$9)),DateRange,0),0):OFFSET(Z$132,MATCH(Z$9,DateRange,0)-1,0))-1,"NA"),0)</f>
        <v>2.7366849252110637E-3</v>
      </c>
      <c r="AA19" s="391" cm="1">
        <f t="array" aca="1" ref="AA19" ca="1">IF(ISTEXT(AA$6),IFERROR(PRODUCT(1+OFFSET(AA$132,MATCH(EOMONTH(AA$9,INDEX({0,3,6,9},MATCH(MONTH(AA$9),{0,4,7,10},1))-MONTH(AA$9)),DateRange,0),0):OFFSET(AA$132,MATCH(AA$9,DateRange,0)-1,0))-1,"NA"),0)</f>
        <v>4.446185245345502E-2</v>
      </c>
      <c r="AB19" s="391" cm="1">
        <f t="array" aca="1" ref="AB19" ca="1">IF(ISTEXT(AB$6),IFERROR(PRODUCT(1+OFFSET(AB$132,MATCH(EOMONTH(AB$9,INDEX({0,3,6,9},MATCH(MONTH(AB$9),{0,4,7,10},1))-MONTH(AB$9)),DateRange,0),0):OFFSET(AB$132,MATCH(AB$9,DateRange,0)-1,0))-1,"NA"),0)</f>
        <v>-4.651951096804674E-2</v>
      </c>
      <c r="AC19" s="391" cm="1">
        <f t="array" aca="1" ref="AC19" ca="1">IF(ISTEXT(AC$6),IFERROR(PRODUCT(1+OFFSET(AC$132,MATCH(EOMONTH(AC$9,INDEX({0,3,6,9},MATCH(MONTH(AC$9),{0,4,7,10},1))-MONTH(AC$9)),DateRange,0),0):OFFSET(AC$132,MATCH(AC$9,DateRange,0)-1,0))-1,"NA"),0)</f>
        <v>6.7936384700218788E-2</v>
      </c>
      <c r="AD19" s="391" cm="1">
        <f t="array" aca="1" ref="AD19" ca="1">IF(ISTEXT(AD$6),IFERROR(PRODUCT(1+OFFSET(AD$132,MATCH(EOMONTH(AD$9,INDEX({0,3,6,9},MATCH(MONTH(AD$9),{0,4,7,10},1))-MONTH(AD$9)),DateRange,0),0):OFFSET(AD$132,MATCH(AD$9,DateRange,0)-1,0))-1,"NA"),0)</f>
        <v>-0.35751939513494935</v>
      </c>
      <c r="AE19" s="391" cm="1">
        <f t="array" aca="1" ref="AE19" ca="1">IF(ISTEXT(AE$6),IFERROR(PRODUCT(1+OFFSET(AE$132,MATCH(EOMONTH(AE$9,INDEX({0,3,6,9},MATCH(MONTH(AE$9),{0,4,7,10},1))-MONTH(AE$9)),DateRange,0),0):OFFSET(AE$132,MATCH(AE$9,DateRange,0)-1,0))-1,"NA"),0)</f>
        <v>-2.6752199729375592E-2</v>
      </c>
      <c r="AF19" s="391" cm="1">
        <f t="array" aca="1" ref="AF19" ca="1">IF(ISTEXT(AF$6),IFERROR(PRODUCT(1+OFFSET(AF$132,MATCH(EOMONTH(AF$9,INDEX({0,3,6,9},MATCH(MONTH(AF$9),{0,4,7,10},1))-MONTH(AF$9)),DateRange,0),0):OFFSET(AF$132,MATCH(AF$9,DateRange,0)-1,0))-1,"NA"),0)</f>
        <v>7.2473594771661043E-2</v>
      </c>
      <c r="AG19" s="391" cm="1">
        <f t="array" aca="1" ref="AG19" ca="1">IF(ISTEXT(AG$6),IFERROR(PRODUCT(1+OFFSET(AG$132,MATCH(EOMONTH(AG$9,INDEX({0,3,6,9},MATCH(MONTH(AG$9),{0,4,7,10},1))-MONTH(AG$9)),DateRange,0),0):OFFSET(AG$132,MATCH(AG$9,DateRange,0)-1,0))-1,"NA"),0)</f>
        <v>0.21946981455881831</v>
      </c>
      <c r="AH19" s="391" cm="1">
        <f t="array" aca="1" ref="AH19" ca="1">IF(ISTEXT(AH$6),IFERROR(PRODUCT(1+OFFSET(AH$132,MATCH(EOMONTH(AH$9,INDEX({0,3,6,9},MATCH(MONTH(AH$9),{0,4,7,10},1))-MONTH(AH$9)),DateRange,0),0):OFFSET(AH$132,MATCH(AH$9,DateRange,0)-1,0))-1,"NA"),0)</f>
        <v>0.20163366652598302</v>
      </c>
      <c r="AI19" s="391" cm="1">
        <f t="array" aca="1" ref="AI19" ca="1">IF(ISTEXT(AI$6),IFERROR(PRODUCT(1+OFFSET(AI$132,MATCH(EOMONTH(AI$9,INDEX({0,3,6,9},MATCH(MONTH(AI$9),{0,4,7,10},1))-MONTH(AI$9)),DateRange,0),0):OFFSET(AI$132,MATCH(AI$9,DateRange,0)-1,0))-1,"NA"),0)</f>
        <v>-8.7285526285708182E-2</v>
      </c>
      <c r="AJ19" s="391" cm="1">
        <f t="array" aca="1" ref="AJ19" ca="1">IF(ISTEXT(AJ$6),IFERROR(PRODUCT(1+OFFSET(AJ$132,MATCH(EOMONTH(AJ$9,INDEX({0,3,6,9},MATCH(MONTH(AJ$9),{0,4,7,10},1))-MONTH(AJ$9)),DateRange,0),0):OFFSET(AJ$132,MATCH(AJ$9,DateRange,0)-1,0))-1,"NA"),0)</f>
        <v>-8.8278405500466506E-2</v>
      </c>
      <c r="AK19" s="391" cm="1">
        <f t="array" aca="1" ref="AK19" ca="1">IF(ISTEXT(AK$6),IFERROR(PRODUCT(1+OFFSET(AK$132,MATCH(EOMONTH(AK$9,INDEX({0,3,6,9},MATCH(MONTH(AK$9),{0,4,7,10},1))-MONTH(AK$9)),DateRange,0),0):OFFSET(AK$132,MATCH(AK$9,DateRange,0)-1,0))-1,"NA"),0)</f>
        <v>0.12726102442973897</v>
      </c>
      <c r="AL19" s="391" cm="1">
        <f t="array" aca="1" ref="AL19" ca="1">IF(ISTEXT(AL$6),IFERROR(PRODUCT(1+OFFSET(AL$132,MATCH(EOMONTH(AL$9,INDEX({0,3,6,9},MATCH(MONTH(AL$9),{0,4,7,10},1))-MONTH(AL$9)),DateRange,0),0):OFFSET(AL$132,MATCH(AL$9,DateRange,0)-1,0))-1,"NA"),0)</f>
        <v>0.1266653947988412</v>
      </c>
      <c r="AM19" s="391" cm="1">
        <f t="array" aca="1" ref="AM19" ca="1">IF(ISTEXT(AM$6),IFERROR(PRODUCT(1+OFFSET(AM$132,MATCH(EOMONTH(AM$9,INDEX({0,3,6,9},MATCH(MONTH(AM$9),{0,4,7,10},1))-MONTH(AM$9)),DateRange,0),0):OFFSET(AM$132,MATCH(AM$9,DateRange,0)-1,0))-1,"NA"),0)</f>
        <v>0.25844425776277768</v>
      </c>
      <c r="AN19" s="391" cm="1">
        <f t="array" aca="1" ref="AN19" ca="1">IF(ISTEXT(AN$6),IFERROR(PRODUCT(1+OFFSET(AN$132,MATCH(EOMONTH(AN$9,INDEX({0,3,6,9},MATCH(MONTH(AN$9),{0,4,7,10},1))-MONTH(AN$9)),DateRange,0),0):OFFSET(AN$132,MATCH(AN$9,DateRange,0)-1,0))-1,"NA"),0)</f>
        <v>-0.20965309954095912</v>
      </c>
      <c r="AO19" s="391" cm="1">
        <f t="array" aca="1" ref="AO19" ca="1">IF(ISTEXT(AO$6),IFERROR(PRODUCT(1+OFFSET(AO$132,MATCH(EOMONTH(AO$9,INDEX({0,3,6,9},MATCH(MONTH(AO$9),{0,4,7,10},1))-MONTH(AO$9)),DateRange,0),0):OFFSET(AO$132,MATCH(AO$9,DateRange,0)-1,0))-1,"NA"),0)</f>
        <v>-9.156345778295738E-2</v>
      </c>
      <c r="AP19" s="391" cm="1">
        <f t="array" aca="1" ref="AP19" ca="1">IF(ISTEXT(AP$6),IFERROR(PRODUCT(1+OFFSET(AP$132,MATCH(EOMONTH(AP$9,INDEX({0,3,6,9},MATCH(MONTH(AP$9),{0,4,7,10},1))-MONTH(AP$9)),DateRange,0),0):OFFSET(AP$132,MATCH(AP$9,DateRange,0)-1,0))-1,"NA"),0)</f>
        <v>-7.6577031649612159E-2</v>
      </c>
      <c r="AQ19" s="391" cm="1">
        <f t="array" aca="1" ref="AQ19" ca="1">IF(ISTEXT(AQ$6),IFERROR(PRODUCT(1+OFFSET(AQ$132,MATCH(EOMONTH(AQ$9,INDEX({0,3,6,9},MATCH(MONTH(AQ$9),{0,4,7,10},1))-MONTH(AQ$9)),DateRange,0),0):OFFSET(AQ$132,MATCH(AQ$9,DateRange,0)-1,0))-1,"NA"),0)</f>
        <v>0.17811215227919353</v>
      </c>
      <c r="AR19" s="391" cm="1">
        <f t="array" aca="1" ref="AR19" ca="1">IF(ISTEXT(AR$6),IFERROR(PRODUCT(1+OFFSET(AR$132,MATCH(EOMONTH(AR$9,INDEX({0,3,6,9},MATCH(MONTH(AR$9),{0,4,7,10},1))-MONTH(AR$9)),DateRange,0),0):OFFSET(AR$132,MATCH(AR$9,DateRange,0)-1,0))-1,"NA"),0)</f>
        <v>-1.6914438539993748E-2</v>
      </c>
      <c r="AS19" s="391" cm="1">
        <f t="array" aca="1" ref="AS19" ca="1">IF(ISTEXT(AS$6),IFERROR(PRODUCT(1+OFFSET(AS$132,MATCH(EOMONTH(AS$9,INDEX({0,3,6,9},MATCH(MONTH(AS$9),{0,4,7,10},1))-MONTH(AS$9)),DateRange,0),0):OFFSET(AS$132,MATCH(AS$9,DateRange,0)-1,0))-1,"NA"),0)</f>
        <v>-6.2868417477179972E-2</v>
      </c>
      <c r="AT19" s="391" cm="1">
        <f t="array" aca="1" ref="AT19" ca="1">IF(ISTEXT(AT$6),IFERROR(PRODUCT(1+OFFSET(AT$132,MATCH(EOMONTH(AT$9,INDEX({0,3,6,9},MATCH(MONTH(AT$9),{0,4,7,10},1))-MONTH(AT$9)),DateRange,0),0):OFFSET(AT$132,MATCH(AT$9,DateRange,0)-1,0))-1,"NA"),0)</f>
        <v>0.21020621910911874</v>
      </c>
      <c r="AU19" s="391" cm="1">
        <f t="array" aca="1" ref="AU19" ca="1">IF(ISTEXT(AU$6),IFERROR(PRODUCT(1+OFFSET(AU$132,MATCH(EOMONTH(AU$9,INDEX({0,3,6,9},MATCH(MONTH(AU$9),{0,4,7,10},1))-MONTH(AU$9)),DateRange,0),0):OFFSET(AU$132,MATCH(AU$9,DateRange,0)-1,0))-1,"NA"),0)</f>
        <v>8.2297811339198113E-3</v>
      </c>
      <c r="AV19" s="391" cm="1">
        <f t="array" aca="1" ref="AV19" ca="1">IF(ISTEXT(AV$6),IFERROR(PRODUCT(1+OFFSET(AV$132,MATCH(EOMONTH(AV$9,INDEX({0,3,6,9},MATCH(MONTH(AV$9),{0,4,7,10},1))-MONTH(AV$9)),DateRange,0),0):OFFSET(AV$132,MATCH(AV$9,DateRange,0)-1,0))-1,"NA"),0)</f>
        <v>3.8894668959865708E-2</v>
      </c>
      <c r="AW19" s="391" cm="1">
        <f t="array" aca="1" ref="AW19" ca="1">IF(ISTEXT(AW$6),IFERROR(PRODUCT(1+OFFSET(AW$132,MATCH(EOMONTH(AW$9,INDEX({0,3,6,9},MATCH(MONTH(AW$9),{0,4,7,10},1))-MONTH(AW$9)),DateRange,0),0):OFFSET(AW$132,MATCH(AW$9,DateRange,0)-1,0))-1,"NA"),0)</f>
        <v>5.6522494387788225E-2</v>
      </c>
      <c r="AX19" s="391" cm="1">
        <f t="array" aca="1" ref="AX19" ca="1">IF(ISTEXT(AX$6),IFERROR(PRODUCT(1+OFFSET(AX$132,MATCH(EOMONTH(AX$9,INDEX({0,3,6,9},MATCH(MONTH(AX$9),{0,4,7,10},1))-MONTH(AX$9)),DateRange,0),0):OFFSET(AX$132,MATCH(AX$9,DateRange,0)-1,0))-1,"NA"),0)</f>
        <v>0.23827415028188303</v>
      </c>
      <c r="AY19" s="391" cm="1">
        <f t="array" aca="1" ref="AY19" ca="1">IF(ISTEXT(AY$6),IFERROR(PRODUCT(1+OFFSET(AY$132,MATCH(EOMONTH(AY$9,INDEX({0,3,6,9},MATCH(MONTH(AY$9),{0,4,7,10},1))-MONTH(AY$9)),DateRange,0),0):OFFSET(AY$132,MATCH(AY$9,DateRange,0)-1,0))-1,"NA"),0)</f>
        <v>0.10151183099988237</v>
      </c>
      <c r="AZ19" s="391" cm="1">
        <f t="array" aca="1" ref="AZ19" ca="1">IF(ISTEXT(AZ$6),IFERROR(PRODUCT(1+OFFSET(AZ$132,MATCH(EOMONTH(AZ$9,INDEX({0,3,6,9},MATCH(MONTH(AZ$9),{0,4,7,10},1))-MONTH(AZ$9)),DateRange,0),0):OFFSET(AZ$132,MATCH(AZ$9,DateRange,0)-1,0))-1,"NA"),0)</f>
        <v>0.28149680579597991</v>
      </c>
      <c r="BA19" s="391" cm="1">
        <f t="array" aca="1" ref="BA19" ca="1">IF(ISTEXT(BA$6),IFERROR(PRODUCT(1+OFFSET(BA$132,MATCH(EOMONTH(BA$9,INDEX({0,3,6,9},MATCH(MONTH(BA$9),{0,4,7,10},1))-MONTH(BA$9)),DateRange,0),0):OFFSET(BA$132,MATCH(BA$9,DateRange,0)-1,0))-1,"NA"),0)</f>
        <v>0.17222408314518667</v>
      </c>
      <c r="BB19" s="391" cm="1">
        <f t="array" aca="1" ref="BB19" ca="1">IF(ISTEXT(BB$6),IFERROR(PRODUCT(1+OFFSET(BB$132,MATCH(EOMONTH(BB$9,INDEX({0,3,6,9},MATCH(MONTH(BB$9),{0,4,7,10},1))-MONTH(BB$9)),DateRange,0),0):OFFSET(BB$132,MATCH(BB$9,DateRange,0)-1,0))-1,"NA"),0)</f>
        <v>0.13678638225887596</v>
      </c>
      <c r="BC19" s="391" cm="1">
        <f t="array" aca="1" ref="BC19" ca="1">IF(ISTEXT(BC$6),IFERROR(PRODUCT(1+OFFSET(BC$132,MATCH(EOMONTH(BC$9,INDEX({0,3,6,9},MATCH(MONTH(BC$9),{0,4,7,10},1))-MONTH(BC$9)),DateRange,0),0):OFFSET(BC$132,MATCH(BC$9,DateRange,0)-1,0))-1,"NA"),0)</f>
        <v>4.0936570736031408E-2</v>
      </c>
      <c r="BD19" s="391" cm="1">
        <f t="array" aca="1" ref="BD19" ca="1">IF(ISTEXT(BD$6),IFERROR(PRODUCT(1+OFFSET(BD$132,MATCH(EOMONTH(BD$9,INDEX({0,3,6,9},MATCH(MONTH(BD$9),{0,4,7,10},1))-MONTH(BD$9)),DateRange,0),0):OFFSET(BD$132,MATCH(BD$9,DateRange,0)-1,0))-1,"NA"),0)</f>
        <v>7.1257744145098556E-2</v>
      </c>
      <c r="BE19" s="391" cm="1">
        <f t="array" aca="1" ref="BE19" ca="1">IF(ISTEXT(BE$6),IFERROR(PRODUCT(1+OFFSET(BE$132,MATCH(EOMONTH(BE$9,INDEX({0,3,6,9},MATCH(MONTH(BE$9),{0,4,7,10},1))-MONTH(BE$9)),DateRange,0),0):OFFSET(BE$132,MATCH(BE$9,DateRange,0)-1,0))-1,"NA"),0)</f>
        <v>-7.7658620341415352E-3</v>
      </c>
      <c r="BF19" s="391" cm="1">
        <f t="array" aca="1" ref="BF19" ca="1">IF(ISTEXT(BF$6),IFERROR(PRODUCT(1+OFFSET(BF$132,MATCH(EOMONTH(BF$9,INDEX({0,3,6,9},MATCH(MONTH(BF$9),{0,4,7,10},1))-MONTH(BF$9)),DateRange,0),0):OFFSET(BF$132,MATCH(BF$9,DateRange,0)-1,0))-1,"NA"),0)</f>
        <v>0.20667272766820033</v>
      </c>
      <c r="BG19" s="391" cm="1">
        <f t="array" aca="1" ref="BG19" ca="1">IF(ISTEXT(BG$6),IFERROR(PRODUCT(1+OFFSET(BG$132,MATCH(EOMONTH(BG$9,INDEX({0,3,6,9},MATCH(MONTH(BG$9),{0,4,7,10},1))-MONTH(BG$9)),DateRange,0),0):OFFSET(BG$132,MATCH(BG$9,DateRange,0)-1,0))-1,"NA"),0)</f>
        <v>-0.14477780687933839</v>
      </c>
      <c r="BH19" s="391" cm="1">
        <f t="array" aca="1" ref="BH19" ca="1">IF(ISTEXT(BH$6),IFERROR(PRODUCT(1+OFFSET(BH$132,MATCH(EOMONTH(BH$9,INDEX({0,3,6,9},MATCH(MONTH(BH$9),{0,4,7,10},1))-MONTH(BH$9)),DateRange,0),0):OFFSET(BH$132,MATCH(BH$9,DateRange,0)-1,0))-1,"NA"),0)</f>
        <v>9.1748644025370973E-2</v>
      </c>
      <c r="BI19" s="391" cm="1">
        <f t="array" aca="1" ref="BI19" ca="1">IF(ISTEXT(BI$6),IFERROR(PRODUCT(1+OFFSET(BI$132,MATCH(EOMONTH(BI$9,INDEX({0,3,6,9},MATCH(MONTH(BI$9),{0,4,7,10},1))-MONTH(BI$9)),DateRange,0),0):OFFSET(BI$132,MATCH(BI$9,DateRange,0)-1,0))-1,"NA"),0)</f>
        <v>0.14676794343649213</v>
      </c>
      <c r="BJ19" s="391" cm="1">
        <f t="array" aca="1" ref="BJ19" ca="1">IF(ISTEXT(BJ$6),IFERROR(PRODUCT(1+OFFSET(BJ$132,MATCH(EOMONTH(BJ$9,INDEX({0,3,6,9},MATCH(MONTH(BJ$9),{0,4,7,10},1))-MONTH(BJ$9)),DateRange,0),0):OFFSET(BJ$132,MATCH(BJ$9,DateRange,0)-1,0))-1,"NA"),0)</f>
        <v>0.14770485800218935</v>
      </c>
      <c r="BK19" s="391" cm="1">
        <f t="array" aca="1" ref="BK19" ca="1">IF(ISTEXT(BK$6),IFERROR(PRODUCT(1+OFFSET(BK$132,MATCH(EOMONTH(BK$9,INDEX({0,3,6,9},MATCH(MONTH(BK$9),{0,4,7,10},1))-MONTH(BK$9)),DateRange,0),0):OFFSET(BK$132,MATCH(BK$9,DateRange,0)-1,0))-1,"NA"),0)</f>
        <v>0.17896384147857414</v>
      </c>
      <c r="BL19" s="391" cm="1">
        <f t="array" aca="1" ref="BL19" ca="1">IF(ISTEXT(BL$6),IFERROR(PRODUCT(1+OFFSET(BL$132,MATCH(EOMONTH(BL$9,INDEX({0,3,6,9},MATCH(MONTH(BL$9),{0,4,7,10},1))-MONTH(BL$9)),DateRange,0),0):OFFSET(BL$132,MATCH(BL$9,DateRange,0)-1,0))-1,"NA"),0)</f>
        <v>4.82962449425266E-2</v>
      </c>
      <c r="BM19" s="391" cm="1">
        <f t="array" aca="1" ref="BM19" ca="1">IF(ISTEXT(BM$6),IFERROR(PRODUCT(1+OFFSET(BM$132,MATCH(EOMONTH(BM$9,INDEX({0,3,6,9},MATCH(MONTH(BM$9),{0,4,7,10},1))-MONTH(BM$9)),DateRange,0),0):OFFSET(BM$132,MATCH(BM$9,DateRange,0)-1,0))-1,"NA"),0)</f>
        <v>0.10434974135313579</v>
      </c>
      <c r="BN19" s="391" cm="1">
        <f t="array" aca="1" ref="BN19" ca="1">IF(ISTEXT(BN$6),IFERROR(PRODUCT(1+OFFSET(BN$132,MATCH(EOMONTH(BN$9,INDEX({0,3,6,9},MATCH(MONTH(BN$9),{0,4,7,10},1))-MONTH(BN$9)),DateRange,0),0):OFFSET(BN$132,MATCH(BN$9,DateRange,0)-1,0))-1,"NA"),0)</f>
        <v>9.5126670151365778E-2</v>
      </c>
      <c r="BO19" s="391" cm="1">
        <f t="array" aca="1" ref="BO19" ca="1">IF(ISTEXT(BO$6),IFERROR(PRODUCT(1+OFFSET(BO$132,MATCH(EOMONTH(BO$9,INDEX({0,3,6,9},MATCH(MONTH(BO$9),{0,4,7,10},1))-MONTH(BO$9)),DateRange,0),0):OFFSET(BO$132,MATCH(BO$9,DateRange,0)-1,0))-1,"NA"),0)</f>
        <v>-4.7959065483876073E-2</v>
      </c>
      <c r="BP19" s="391" cm="1">
        <f t="array" aca="1" ref="BP19" ca="1">IF(ISTEXT(BP$6),IFERROR(PRODUCT(1+OFFSET(BP$132,MATCH(EOMONTH(BP$9,INDEX({0,3,6,9},MATCH(MONTH(BP$9),{0,4,7,10},1))-MONTH(BP$9)),DateRange,0),0):OFFSET(BP$132,MATCH(BP$9,DateRange,0)-1,0))-1,"NA"),0)</f>
        <v>7.5385774982545728E-2</v>
      </c>
      <c r="BQ19" s="391" cm="1">
        <f t="array" aca="1" ref="BQ19" ca="1">IF(ISTEXT(BQ$6),IFERROR(PRODUCT(1+OFFSET(BQ$132,MATCH(EOMONTH(BQ$9,INDEX({0,3,6,9},MATCH(MONTH(BQ$9),{0,4,7,10},1))-MONTH(BQ$9)),DateRange,0),0):OFFSET(BQ$132,MATCH(BQ$9,DateRange,0)-1,0))-1,"NA"),0)</f>
        <v>-9.0211628977528213E-2</v>
      </c>
      <c r="BR19" s="391" cm="1">
        <f t="array" aca="1" ref="BR19" ca="1">IF(ISTEXT(BR$6),IFERROR(PRODUCT(1+OFFSET(BR$132,MATCH(EOMONTH(BR$9,INDEX({0,3,6,9},MATCH(MONTH(BR$9),{0,4,7,10},1))-MONTH(BR$9)),DateRange,0),0):OFFSET(BR$132,MATCH(BR$9,DateRange,0)-1,0))-1,"NA"),0)</f>
        <v>0.15216832202954111</v>
      </c>
      <c r="BS19" s="391" cm="1">
        <f t="array" aca="1" ref="BS19" ca="1">IF(ISTEXT(BS$6),IFERROR(PRODUCT(1+OFFSET(BS$132,MATCH(EOMONTH(BS$9,INDEX({0,3,6,9},MATCH(MONTH(BS$9),{0,4,7,10},1))-MONTH(BS$9)),DateRange,0),0):OFFSET(BS$132,MATCH(BS$9,DateRange,0)-1,0))-1,"NA"),0)</f>
        <v>0.16219373097917011</v>
      </c>
      <c r="BT19" s="391" cm="1">
        <f t="array" aca="1" ref="BT19" ca="1">IF(ISTEXT(BT$6),IFERROR(PRODUCT(1+OFFSET(BT$132,MATCH(EOMONTH(BT$9,INDEX({0,3,6,9},MATCH(MONTH(BT$9),{0,4,7,10},1))-MONTH(BT$9)),DateRange,0),0):OFFSET(BT$132,MATCH(BT$9,DateRange,0)-1,0))-1,"NA"),0)</f>
        <v>4.9648963133718471E-2</v>
      </c>
      <c r="BU19" s="391" cm="1">
        <f t="array" aca="1" ref="BU19" ca="1">IF(ISTEXT(BU$6),IFERROR(PRODUCT(1+OFFSET(BU$132,MATCH(EOMONTH(BU$9,INDEX({0,3,6,9},MATCH(MONTH(BU$9),{0,4,7,10},1))-MONTH(BU$9)),DateRange,0),0):OFFSET(BU$132,MATCH(BU$9,DateRange,0)-1,0))-1,"NA"),0)</f>
        <v>8.9907563441217198E-2</v>
      </c>
      <c r="BV19" s="391" cm="1">
        <f t="array" aca="1" ref="BV19" ca="1">IF(ISTEXT(BV$6),IFERROR(PRODUCT(1+OFFSET(BV$132,MATCH(EOMONTH(BV$9,INDEX({0,3,6,9},MATCH(MONTH(BV$9),{0,4,7,10},1))-MONTH(BV$9)),DateRange,0),0):OFFSET(BV$132,MATCH(BV$9,DateRange,0)-1,0))-1,"NA"),0)</f>
        <v>-3.245736700028512E-2</v>
      </c>
      <c r="BW19" s="391" cm="1">
        <f t="array" aca="1" ref="BW19" ca="1">IF(ISTEXT(BW$6),IFERROR(PRODUCT(1+OFFSET(BW$132,MATCH(EOMONTH(BW$9,INDEX({0,3,6,9},MATCH(MONTH(BW$9),{0,4,7,10},1))-MONTH(BW$9)),DateRange,0),0):OFFSET(BW$132,MATCH(BW$9,DateRange,0)-1,0))-1,"NA"),0)</f>
        <v>0.19598545333653505</v>
      </c>
      <c r="BX19" s="391" cm="1">
        <f t="array" aca="1" ref="BX19" ca="1">IF(ISTEXT(BX$6),IFERROR(PRODUCT(1+OFFSET(BX$132,MATCH(EOMONTH(BX$9,INDEX({0,3,6,9},MATCH(MONTH(BX$9),{0,4,7,10},1))-MONTH(BX$9)),DateRange,0),0):OFFSET(BX$132,MATCH(BX$9,DateRange,0)-1,0))-1,"NA"),0)</f>
        <v>0.17511977497760767</v>
      </c>
      <c r="BY19" s="391" cm="1">
        <f t="array" aca="1" ref="BY19" ca="1">IF(ISTEXT(BY$6),IFERROR(PRODUCT(1+OFFSET(BY$132,MATCH(EOMONTH(BY$9,INDEX({0,3,6,9},MATCH(MONTH(BY$9),{0,4,7,10},1))-MONTH(BY$9)),DateRange,0),0):OFFSET(BY$132,MATCH(BY$9,DateRange,0)-1,0))-1,"NA"),0)</f>
        <v>0.16108115075099949</v>
      </c>
      <c r="BZ19" s="391" cm="1">
        <f t="array" aca="1" ref="BZ19" ca="1">IF(ISTEXT(BZ$6),IFERROR(PRODUCT(1+OFFSET(BZ$132,MATCH(EOMONTH(BZ$9,INDEX({0,3,6,9},MATCH(MONTH(BZ$9),{0,4,7,10},1))-MONTH(BZ$9)),DateRange,0),0):OFFSET(BZ$132,MATCH(BZ$9,DateRange,0)-1,0))-1,"NA"),0)</f>
        <v>0.12978206956201332</v>
      </c>
      <c r="CA19" s="391" cm="1">
        <f t="array" aca="1" ref="CA19" ca="1">IF(ISTEXT(CA$6),IFERROR(PRODUCT(1+OFFSET(CA$132,MATCH(EOMONTH(CA$9,INDEX({0,3,6,9},MATCH(MONTH(CA$9),{0,4,7,10},1))-MONTH(CA$9)),DateRange,0),0):OFFSET(CA$132,MATCH(CA$9,DateRange,0)-1,0))-1,"NA"),0)</f>
        <v>0.17334078691647981</v>
      </c>
      <c r="CB19" s="391" cm="1">
        <f t="array" aca="1" ref="CB19" ca="1">IF(ISTEXT(CB$6),IFERROR(PRODUCT(1+OFFSET(CB$132,MATCH(EOMONTH(CB$9,INDEX({0,3,6,9},MATCH(MONTH(CB$9),{0,4,7,10},1))-MONTH(CB$9)),DateRange,0),0):OFFSET(CB$132,MATCH(CB$9,DateRange,0)-1,0))-1,"NA"),0)</f>
        <v>0.21150587351396766</v>
      </c>
      <c r="CC19" s="391" cm="1">
        <f t="array" aca="1" ref="CC19" ca="1">IF(ISTEXT(CC$6),IFERROR(PRODUCT(1+OFFSET(CC$132,MATCH(EOMONTH(CC$9,INDEX({0,3,6,9},MATCH(MONTH(CC$9),{0,4,7,10},1))-MONTH(CC$9)),DateRange,0),0):OFFSET(CC$132,MATCH(CC$9,DateRange,0)-1,0))-1,"NA"),0)</f>
        <v>7.6699589119598732E-2</v>
      </c>
      <c r="CD19" s="391" cm="1">
        <f t="array" aca="1" ref="CD19" ca="1">IF(ISTEXT(CD$6),IFERROR(PRODUCT(1+OFFSET(CD$132,MATCH(EOMONTH(CD$9,INDEX({0,3,6,9},MATCH(MONTH(CD$9),{0,4,7,10},1))-MONTH(CD$9)),DateRange,0),0):OFFSET(CD$132,MATCH(CD$9,DateRange,0)-1,0))-1,"NA"),0)</f>
        <v>1.3990226278605356E-2</v>
      </c>
      <c r="CE19" s="391" cm="1">
        <f t="array" aca="1" ref="CE19" ca="1">IF(ISTEXT(CE$6),IFERROR(PRODUCT(1+OFFSET(CE$132,MATCH(EOMONTH(CE$9,INDEX({0,3,6,9},MATCH(MONTH(CE$9),{0,4,7,10},1))-MONTH(CE$9)),DateRange,0),0):OFFSET(CE$132,MATCH(CE$9,DateRange,0)-1,0))-1,"NA"),0)</f>
        <v>0.38648863006085854</v>
      </c>
      <c r="CF19" s="391" cm="1">
        <f t="array" aca="1" ref="CF19" ca="1">IF(ISTEXT(CF$6),IFERROR(PRODUCT(1+OFFSET(CF$132,MATCH(EOMONTH(CF$9,INDEX({0,3,6,9},MATCH(MONTH(CF$9),{0,4,7,10},1))-MONTH(CF$9)),DateRange,0),0):OFFSET(CF$132,MATCH(CF$9,DateRange,0)-1,0))-1,"NA"),0)</f>
        <v>0.28278416051436817</v>
      </c>
      <c r="CG19" s="391" cm="1">
        <f t="array" aca="1" ref="CG19" ca="1">IF(ISTEXT(CG$6),IFERROR(PRODUCT(1+OFFSET(CG$132,MATCH(EOMONTH(CG$9,INDEX({0,3,6,9},MATCH(MONTH(CG$9),{0,4,7,10},1))-MONTH(CG$9)),DateRange,0),0):OFFSET(CG$132,MATCH(CG$9,DateRange,0)-1,0))-1,"NA"),0)</f>
        <v>-2.6687919259776427E-2</v>
      </c>
      <c r="CH19" s="391" cm="1">
        <f t="array" aca="1" ref="CH19" ca="1">IF(ISTEXT(CH$6),IFERROR(PRODUCT(1+OFFSET(CH$132,MATCH(EOMONTH(CH$9,INDEX({0,3,6,9},MATCH(MONTH(CH$9),{0,4,7,10},1))-MONTH(CH$9)),DateRange,0),0):OFFSET(CH$132,MATCH(CH$9,DateRange,0)-1,0))-1,"NA"),0)</f>
        <v>-0.10503228594098202</v>
      </c>
      <c r="CI19" s="391" cm="1">
        <f t="array" aca="1" ref="CI19" ca="1">IF(ISTEXT(CI$6),IFERROR(PRODUCT(1+OFFSET(CI$132,MATCH(EOMONTH(CI$9,INDEX({0,3,6,9},MATCH(MONTH(CI$9),{0,4,7,10},1))-MONTH(CI$9)),DateRange,0),0):OFFSET(CI$132,MATCH(CI$9,DateRange,0)-1,0))-1,"NA"),0)</f>
        <v>-0.26260639506111749</v>
      </c>
      <c r="CJ19" s="391" cm="1">
        <f t="array" aca="1" ref="CJ19" ca="1">IF(ISTEXT(CJ$6),IFERROR(PRODUCT(1+OFFSET(CJ$132,MATCH(EOMONTH(CJ$9,INDEX({0,3,6,9},MATCH(MONTH(CJ$9),{0,4,7,10},1))-MONTH(CJ$9)),DateRange,0),0):OFFSET(CJ$132,MATCH(CJ$9,DateRange,0)-1,0))-1,"NA"),0)</f>
        <v>-3.5517267458475277E-2</v>
      </c>
      <c r="CK19" s="391" cm="1">
        <f t="array" aca="1" ref="CK19" ca="1">IF(ISTEXT(CK$6),IFERROR(PRODUCT(1+OFFSET(CK$132,MATCH(EOMONTH(CK$9,INDEX({0,3,6,9},MATCH(MONTH(CK$9),{0,4,7,10},1))-MONTH(CK$9)),DateRange,0),0):OFFSET(CK$132,MATCH(CK$9,DateRange,0)-1,0))-1,"NA"),0)</f>
        <v>1.9976700360779809E-4</v>
      </c>
      <c r="CL19" s="391" cm="1">
        <f t="array" aca="1" ref="CL19" ca="1">IF(ISTEXT(CL$6),IFERROR(PRODUCT(1+OFFSET(CL$132,MATCH(EOMONTH(CL$9,INDEX({0,3,6,9},MATCH(MONTH(CL$9),{0,4,7,10},1))-MONTH(CL$9)),DateRange,0),0):OFFSET(CL$132,MATCH(CL$9,DateRange,0)-1,0))-1,"NA"),0)</f>
        <v>0.10353720522403886</v>
      </c>
      <c r="CM19" s="391" cm="1">
        <f t="array" aca="1" ref="CM19" ca="1">IF(ISTEXT(CM$6),IFERROR(PRODUCT(1+OFFSET(CM$132,MATCH(EOMONTH(CM$9,INDEX({0,3,6,9},MATCH(MONTH(CM$9),{0,4,7,10},1))-MONTH(CM$9)),DateRange,0),0):OFFSET(CM$132,MATCH(CM$9,DateRange,0)-1,0))-1,"NA"),0)</f>
        <v>5.0565077128102542E-2</v>
      </c>
      <c r="CN19" s="391" cm="1">
        <f t="array" aca="1" ref="CN19" ca="1">IF(ISTEXT(CN$6),IFERROR(PRODUCT(1+OFFSET(CN$132,MATCH(EOMONTH(CN$9,INDEX({0,3,6,9},MATCH(MONTH(CN$9),{0,4,7,10},1))-MONTH(CN$9)),DateRange,0),0):OFFSET(CN$132,MATCH(CN$9,DateRange,0)-1,0))-1,"NA"),0)</f>
        <v>3.1916865956227891E-2</v>
      </c>
      <c r="CO19" s="391" cm="1">
        <f t="array" aca="1" ref="CO19" ca="1">IF(ISTEXT(CO$6),IFERROR(PRODUCT(1+OFFSET(CO$132,MATCH(EOMONTH(CO$9,INDEX({0,3,6,9},MATCH(MONTH(CO$9),{0,4,7,10},1))-MONTH(CO$9)),DateRange,0),0):OFFSET(CO$132,MATCH(CO$9,DateRange,0)-1,0))-1,"NA"),0)</f>
        <v>0.13834789744160325</v>
      </c>
      <c r="CP19" s="391" cm="1">
        <f t="array" aca="1" ref="CP19" ca="1">IF(ISTEXT(CP$6),IFERROR(PRODUCT(1+OFFSET(CP$132,MATCH(EOMONTH(CP$9,INDEX({0,3,6,9},MATCH(MONTH(CP$9),{0,4,7,10},1))-MONTH(CP$9)),DateRange,0),0):OFFSET(CP$132,MATCH(CP$9,DateRange,0)-1,0))-1,"NA"),0)</f>
        <v>0.13672689340508737</v>
      </c>
      <c r="CQ19" s="391" cm="1">
        <f t="array" aca="1" ref="CQ19" ca="1">IF(ISTEXT(CQ$6),IFERROR(PRODUCT(1+OFFSET(CQ$132,MATCH(EOMONTH(CQ$9,INDEX({0,3,6,9},MATCH(MONTH(CQ$9),{0,4,7,10},1))-MONTH(CQ$9)),DateRange,0),0):OFFSET(CQ$132,MATCH(CQ$9,DateRange,0)-1,0))-1,"NA"),0)</f>
        <v>0.24370429674685745</v>
      </c>
      <c r="CR19" s="391" cm="1">
        <f t="array" aca="1" ref="CR19" ca="1">IF(ISTEXT(CR$6),IFERROR(PRODUCT(1+OFFSET(CR$132,MATCH(EOMONTH(CR$9,INDEX({0,3,6,9},MATCH(MONTH(CR$9),{0,4,7,10},1))-MONTH(CR$9)),DateRange,0),0):OFFSET(CR$132,MATCH(CR$9,DateRange,0)-1,0))-1,"NA"),0)</f>
        <v>-2.3381484875823255E-2</v>
      </c>
      <c r="CS19" s="391" cm="1">
        <f t="array" aca="1" ref="CS19" ca="1">IF(ISTEXT(CS$6),IFERROR(PRODUCT(1+OFFSET(CS$132,MATCH(EOMONTH(CS$9,INDEX({0,3,6,9},MATCH(MONTH(CS$9),{0,4,7,10},1))-MONTH(CS$9)),DateRange,0),0):OFFSET(CS$132,MATCH(CS$9,DateRange,0)-1,0))-1,"NA"),0)</f>
        <v>0.28171696637793819</v>
      </c>
      <c r="CT19" s="391" cm="1">
        <f t="array" aca="1" ref="CT19" ca="1">IF(ISTEXT(CT$6),IFERROR(PRODUCT(1+OFFSET(CT$132,MATCH(EOMONTH(CT$9,INDEX({0,3,6,9},MATCH(MONTH(CT$9),{0,4,7,10},1))-MONTH(CT$9)),DateRange,0),0):OFFSET(CT$132,MATCH(CT$9,DateRange,0)-1,0))-1,"NA"),0)</f>
        <v>-0.23354190390504959</v>
      </c>
      <c r="CU19" s="391" cm="1">
        <f t="array" aca="1" ref="CU19" ca="1">IF(ISTEXT(CU$6),IFERROR(PRODUCT(1+OFFSET(CU$132,MATCH(EOMONTH(CU$9,INDEX({0,3,6,9},MATCH(MONTH(CU$9),{0,4,7,10},1))-MONTH(CU$9)),DateRange,0),0):OFFSET(CU$132,MATCH(CU$9,DateRange,0)-1,0))-1,"NA"),0)</f>
        <v>0.28476856176002308</v>
      </c>
      <c r="CV19" s="391" cm="1">
        <f t="array" aca="1" ref="CV19" ca="1">IF(ISTEXT(CV$6),IFERROR(PRODUCT(1+OFFSET(CV$132,MATCH(EOMONTH(CV$9,INDEX({0,3,6,9},MATCH(MONTH(CV$9),{0,4,7,10},1))-MONTH(CV$9)),DateRange,0),0):OFFSET(CV$132,MATCH(CV$9,DateRange,0)-1,0))-1,"NA"),0)</f>
        <v>0.13278929527923866</v>
      </c>
      <c r="CW19" s="391" cm="1">
        <f t="array" aca="1" ref="CW19" ca="1">IF(ISTEXT(CW$6),IFERROR(PRODUCT(1+OFFSET(CW$132,MATCH(EOMONTH(CW$9,INDEX({0,3,6,9},MATCH(MONTH(CW$9),{0,4,7,10},1))-MONTH(CW$9)),DateRange,0),0):OFFSET(CW$132,MATCH(CW$9,DateRange,0)-1,0))-1,"NA"),0)</f>
        <v>-0.10978970835278246</v>
      </c>
      <c r="CX19" s="391" cm="1">
        <f t="array" aca="1" ref="CX19" ca="1">IF(ISTEXT(CX$6),IFERROR(PRODUCT(1+OFFSET(CX$132,MATCH(EOMONTH(CX$9,INDEX({0,3,6,9},MATCH(MONTH(CX$9),{0,4,7,10},1))-MONTH(CX$9)),DateRange,0),0):OFFSET(CX$132,MATCH(CX$9,DateRange,0)-1,0))-1,"NA"),0)</f>
        <v>-6.9717718239275195E-2</v>
      </c>
      <c r="CY19" s="391" cm="1">
        <f t="array" aca="1" ref="CY19" ca="1">IF(ISTEXT(CY$6),IFERROR(PRODUCT(1+OFFSET(CY$132,MATCH(EOMONTH(CY$9,INDEX({0,3,6,9},MATCH(MONTH(CY$9),{0,4,7,10},1))-MONTH(CY$9)),DateRange,0),0):OFFSET(CY$132,MATCH(CY$9,DateRange,0)-1,0))-1,"NA"),0)</f>
        <v>0.2925066791969948</v>
      </c>
      <c r="CZ19" s="391" cm="1">
        <f t="array" aca="1" ref="CZ19" ca="1">IF(ISTEXT(CZ$6),IFERROR(PRODUCT(1+OFFSET(CZ$132,MATCH(EOMONTH(CZ$9,INDEX({0,3,6,9},MATCH(MONTH(CZ$9),{0,4,7,10},1))-MONTH(CZ$9)),DateRange,0),0):OFFSET(CZ$132,MATCH(CZ$9,DateRange,0)-1,0))-1,"NA"),0)</f>
        <v>-1.6552914889053971E-2</v>
      </c>
      <c r="DA19" s="391" cm="1">
        <f t="array" aca="1" ref="DA19" ca="1">IF(ISTEXT(DA$6),IFERROR(PRODUCT(1+OFFSET(DA$132,MATCH(EOMONTH(DA$9,INDEX({0,3,6,9},MATCH(MONTH(DA$9),{0,4,7,10},1))-MONTH(DA$9)),DateRange,0),0):OFFSET(DA$132,MATCH(DA$9,DateRange,0)-1,0))-1,"NA"),0)</f>
        <v>0.271723271920983</v>
      </c>
      <c r="DB19" s="815" cm="1">
        <f t="array" aca="1" ref="DB19" ca="1">IF(ISTEXT(DB$6),IFERROR(PRODUCT(1+OFFSET(DB$132,MATCH(EOMONTH(DB$9,INDEX({0,3,6,9},MATCH(MONTH(DB$9),{0,4,7,10},1))-MONTH(DB$9)),DateRange,0),0):OFFSET(DB$132,MATCH(DB$9,DateRange,0)-1,0))-1,"NA"),0)</f>
        <v>-9.1565279152855616E-2</v>
      </c>
      <c r="DC19" s="815" cm="1">
        <f t="array" aca="1" ref="DC19" ca="1">IF(ISTEXT(DC$6),IFERROR(PRODUCT(1+OFFSET(DC$132,MATCH(EOMONTH(DC$9,INDEX({0,3,6,9},MATCH(MONTH(DC$9),{0,4,7,10},1))-MONTH(DC$9)),DateRange,0),0):OFFSET(DC$132,MATCH(DC$9,DateRange,0)-1,0))-1,"NA"),0)</f>
        <v>6.4111694083963222E-2</v>
      </c>
      <c r="DD19" s="815" cm="1">
        <f t="array" aca="1" ref="DD19" ca="1">IF(ISTEXT(DD$6),IFERROR(PRODUCT(1+OFFSET(DD$132,MATCH(EOMONTH(DD$9,INDEX({0,3,6,9},MATCH(MONTH(DD$9),{0,4,7,10},1))-MONTH(DD$9)),DateRange,0),0):OFFSET(DD$132,MATCH(DD$9,DateRange,0)-1,0))-1,"NA"),0)</f>
        <v>0.10302043180251874</v>
      </c>
      <c r="DE19" s="815" cm="1">
        <f t="array" aca="1" ref="DE19" ca="1">IF(ISTEXT(DE$6),IFERROR(PRODUCT(1+OFFSET(DE$132,MATCH(EOMONTH(DE$9,INDEX({0,3,6,9},MATCH(MONTH(DE$9),{0,4,7,10},1))-MONTH(DE$9)),DateRange,0),0):OFFSET(DE$132,MATCH(DE$9,DateRange,0)-1,0))-1,"NA"),0)</f>
        <v>0.128444676129988</v>
      </c>
      <c r="DG19" s="352"/>
      <c r="DI19" s="391" cm="1">
        <f t="array" aca="1" ref="DI19" ca="1">IF(ISTEXT(DI$6),IFERROR(PRODUCT(1+OFFSET(DI$132,MATCH(EOMONTH(DI$9,INDEX({0,3,6,9},MATCH(MONTH(DI$9),{0,4,7,10},1))-MONTH(DI$9)),DateRange,0),0):OFFSET(DI$132,MATCH(DI$9,DateRange,0)-1,0))-1,"NA"),0)</f>
        <v>0</v>
      </c>
      <c r="DJ19" s="391" cm="1">
        <f t="array" aca="1" ref="DJ19" ca="1">IF(ISTEXT(DJ$6),IFERROR(PRODUCT(1+OFFSET(DJ$132,MATCH(EOMONTH(DJ$9,INDEX({0,3,6,9},MATCH(MONTH(DJ$9),{0,4,7,10},1))-MONTH(DJ$9)),DateRange,0),0):OFFSET(DJ$132,MATCH(DJ$9,DateRange,0)-1,0))-1,"NA"),0)</f>
        <v>-0.2451874472495863</v>
      </c>
      <c r="DK19" s="391" cm="1">
        <f t="array" aca="1" ref="DK19" ca="1">IF(ISTEXT(DK$6),IFERROR(PRODUCT(1+OFFSET(DK$132,MATCH(EOMONTH(DK$9,INDEX({0,3,6,9},MATCH(MONTH(DK$9),{0,4,7,10},1))-MONTH(DK$9)),DateRange,0),0):OFFSET(DK$132,MATCH(DK$9,DateRange,0)-1,0))-1,"NA"),0)</f>
        <v>-0.12851464037918614</v>
      </c>
    </row>
    <row r="20" spans="1:115">
      <c r="A20" s="371" t="s">
        <v>212</v>
      </c>
      <c r="B20" s="372"/>
      <c r="C20" s="391" cm="1">
        <f t="array" aca="1" ref="C20" ca="1">IF(ISTEXT(C$6),IFERROR(PRODUCT(1+OFFSET(C$132,MATCH(C$9,DateRange,0)-1,0,-MONTH(C$9)))-1,"NA"),0)</f>
        <v>9.2976115679199278E-2</v>
      </c>
      <c r="D20" s="391" cm="1">
        <f t="array" aca="1" ref="D20" ca="1">IF(ISTEXT(D$6),IFERROR(PRODUCT(1+OFFSET(D$132,MATCH(D$9,DateRange,0)-1,0,-MONTH(D$9)))-1,"NA"),0)</f>
        <v>3.8958351809893932E-2</v>
      </c>
      <c r="E20" s="391" cm="1">
        <f t="array" aca="1" ref="E20" ca="1">IF(ISTEXT(E$6),IFERROR(PRODUCT(1+OFFSET(E$132,MATCH(E$9,DateRange,0)-1,0,-MONTH(E$9)))-1,"NA"),0)</f>
        <v>0.19396992014110759</v>
      </c>
      <c r="F20" s="391" cm="1">
        <f t="array" aca="1" ref="F20" ca="1">IF(ISTEXT(F$6),IFERROR(PRODUCT(1+OFFSET(F$132,MATCH(F$9,DateRange,0)-1,0,-MONTH(F$9)))-1,"NA"),0)</f>
        <v>0.20291501966090397</v>
      </c>
      <c r="G20" s="391" cm="1">
        <f t="array" aca="1" ref="G20" ca="1">IF(ISTEXT(G$6),IFERROR(PRODUCT(1+OFFSET(G$132,MATCH(G$9,DateRange,0)-1,0,-MONTH(G$9)))-1,"NA"),0)</f>
        <v>0.12625923414711138</v>
      </c>
      <c r="H20" s="391" cm="1">
        <f t="array" aca="1" ref="H20" ca="1">IF(ISTEXT(H$6),IFERROR(PRODUCT(1+OFFSET(H$132,MATCH(H$9,DateRange,0)-1,0,-MONTH(H$9)))-1,"NA"),0)</f>
        <v>0.12531717327831515</v>
      </c>
      <c r="I20" s="391" cm="1">
        <f t="array" aca="1" ref="I20" ca="1">IF(ISTEXT(I$6),IFERROR(PRODUCT(1+OFFSET(I$132,MATCH(I$9,DateRange,0)-1,0,-MONTH(I$9)))-1,"NA"),0)</f>
        <v>6.9181761741688774E-2</v>
      </c>
      <c r="J20" s="391" cm="1">
        <f t="array" aca="1" ref="J20" ca="1">IF(ISTEXT(J$6),IFERROR(PRODUCT(1+OFFSET(J$132,MATCH(J$9,DateRange,0)-1,0,-MONTH(J$9)))-1,"NA"),0)</f>
        <v>0.20762158502298722</v>
      </c>
      <c r="K20" s="391" cm="1">
        <f t="array" aca="1" ref="K20" ca="1">IF(ISTEXT(K$6),IFERROR(PRODUCT(1+OFFSET(K$132,MATCH(K$9,DateRange,0)-1,0,-MONTH(K$9)))-1,"NA"),0)</f>
        <v>0.19024083908050904</v>
      </c>
      <c r="L20" s="391" cm="1">
        <f t="array" aca="1" ref="L20" ca="1">IF(ISTEXT(L$6),IFERROR(PRODUCT(1+OFFSET(L$132,MATCH(L$9,DateRange,0)-1,0,-MONTH(L$9)))-1,"NA"),0)</f>
        <v>0.13526193907882833</v>
      </c>
      <c r="M20" s="391" cm="1">
        <f t="array" aca="1" ref="M20" ca="1">IF(ISTEXT(M$6),IFERROR(PRODUCT(1+OFFSET(M$132,MATCH(M$9,DateRange,0)-1,0,-MONTH(M$9)))-1,"NA"),0)</f>
        <v>0.24550846211955202</v>
      </c>
      <c r="N20" s="391" cm="1">
        <f t="array" aca="1" ref="N20" ca="1">IF(ISTEXT(N$6),IFERROR(PRODUCT(1+OFFSET(N$132,MATCH(N$9,DateRange,0)-1,0,-MONTH(N$9)))-1,"NA"),0)</f>
        <v>0.21820814668885058</v>
      </c>
      <c r="O20" s="391" cm="1">
        <f t="array" aca="1" ref="O20" ca="1">IF(ISTEXT(O$6),IFERROR(PRODUCT(1+OFFSET(O$132,MATCH(O$9,DateRange,0)-1,0,-MONTH(O$9)))-1,"NA"),0)</f>
        <v>0.16464820640735356</v>
      </c>
      <c r="P20" s="391" cm="1">
        <f t="array" aca="1" ref="P20" ca="1">IF(ISTEXT(P$6),IFERROR(PRODUCT(1+OFFSET(P$132,MATCH(P$9,DateRange,0)-1,0,-MONTH(P$9)))-1,"NA"),0)</f>
        <v>0.13791195188528227</v>
      </c>
      <c r="Q20" s="391" cm="1">
        <f t="array" aca="1" ref="Q20" ca="1">IF(ISTEXT(Q$6),IFERROR(PRODUCT(1+OFFSET(Q$132,MATCH(Q$9,DateRange,0)-1,0,-MONTH(Q$9)))-1,"NA"),0)</f>
        <v>0.30037971233438232</v>
      </c>
      <c r="R20" s="391" cm="1">
        <f t="array" aca="1" ref="R20" ca="1">IF(ISTEXT(R$6),IFERROR(PRODUCT(1+OFFSET(R$132,MATCH(R$9,DateRange,0)-1,0,-MONTH(R$9)))-1,"NA"),0)</f>
        <v>0.21479329629345179</v>
      </c>
      <c r="S20" s="391" cm="1">
        <f t="array" aca="1" ref="S20" ca="1">IF(ISTEXT(S$6),IFERROR(PRODUCT(1+OFFSET(S$132,MATCH(S$9,DateRange,0)-1,0,-MONTH(S$9)))-1,"NA"),0)</f>
        <v>0.2076566521420069</v>
      </c>
      <c r="T20" s="391" cm="1">
        <f t="array" aca="1" ref="T20" ca="1">IF(ISTEXT(T$6),IFERROR(PRODUCT(1+OFFSET(T$132,MATCH(T$9,DateRange,0)-1,0,-MONTH(T$9)))-1,"NA"),0)</f>
        <v>0.11308593589627658</v>
      </c>
      <c r="U20" s="391" cm="1">
        <f t="array" aca="1" ref="U20" ca="1">IF(ISTEXT(U$6),IFERROR(PRODUCT(1+OFFSET(U$132,MATCH(U$9,DateRange,0)-1,0,-MONTH(U$9)))-1,"NA"),0)</f>
        <v>-0.43389421828210761</v>
      </c>
      <c r="V20" s="391" cm="1">
        <f t="array" aca="1" ref="V20" ca="1">IF(ISTEXT(V$6),IFERROR(PRODUCT(1+OFFSET(V$132,MATCH(V$9,DateRange,0)-1,0,-MONTH(V$9)))-1,"NA"),0)</f>
        <v>0.22633933666917283</v>
      </c>
      <c r="W20" s="391" cm="1">
        <f t="array" aca="1" ref="W20" ca="1">IF(ISTEXT(W$6),IFERROR(PRODUCT(1+OFFSET(W$132,MATCH(W$9,DateRange,0)-1,0,-MONTH(W$9)))-1,"NA"),0)</f>
        <v>-0.11587871249116033</v>
      </c>
      <c r="X20" s="391" cm="1">
        <f t="array" aca="1" ref="X20" ca="1">IF(ISTEXT(X$6),IFERROR(PRODUCT(1+OFFSET(X$132,MATCH(X$9,DateRange,0)-1,0,-MONTH(X$9)))-1,"NA"),0)</f>
        <v>0.19156007036855849</v>
      </c>
      <c r="Y20" s="391" cm="1">
        <f t="array" aca="1" ref="Y20" ca="1">IF(ISTEXT(Y$6),IFERROR(PRODUCT(1+OFFSET(Y$132,MATCH(Y$9,DateRange,0)-1,0,-MONTH(Y$9)))-1,"NA"),0)</f>
        <v>0.19343338485901773</v>
      </c>
      <c r="Z20" s="391" cm="1">
        <f t="array" aca="1" ref="Z20" ca="1">IF(ISTEXT(Z$6),IFERROR(PRODUCT(1+OFFSET(Z$132,MATCH(Z$9,DateRange,0)-1,0,-MONTH(Z$9)))-1,"NA"),0)</f>
        <v>0.10890777114932804</v>
      </c>
      <c r="AA20" s="391" cm="1">
        <f t="array" aca="1" ref="AA20" ca="1">IF(ISTEXT(AA$6),IFERROR(PRODUCT(1+OFFSET(AA$132,MATCH(AA$9,DateRange,0)-1,0,-MONTH(AA$9)))-1,"NA"),0)</f>
        <v>0.349100409047856</v>
      </c>
      <c r="AB20" s="391" cm="1">
        <f t="array" aca="1" ref="AB20" ca="1">IF(ISTEXT(AB$6),IFERROR(PRODUCT(1+OFFSET(AB$132,MATCH(AB$9,DateRange,0)-1,0,-MONTH(AB$9)))-1,"NA"),0)</f>
        <v>-0.16679354432089222</v>
      </c>
      <c r="AC20" s="391" cm="1">
        <f t="array" aca="1" ref="AC20" ca="1">IF(ISTEXT(AC$6),IFERROR(PRODUCT(1+OFFSET(AC$132,MATCH(AC$9,DateRange,0)-1,0,-MONTH(AC$9)))-1,"NA"),0)</f>
        <v>4.4786331978715399E-2</v>
      </c>
      <c r="AD20" s="391" cm="1">
        <f t="array" aca="1" ref="AD20" ca="1">IF(ISTEXT(AD$6),IFERROR(PRODUCT(1+OFFSET(AD$132,MATCH(AD$9,DateRange,0)-1,0,-MONTH(AD$9)))-1,"NA"),0)</f>
        <v>-0.37004249255835697</v>
      </c>
      <c r="AE20" s="391" cm="1">
        <f t="array" aca="1" ref="AE20" ca="1">IF(ISTEXT(AE$6),IFERROR(PRODUCT(1+OFFSET(AE$132,MATCH(AE$9,DateRange,0)-1,0,-MONTH(AE$9)))-1,"NA"),0)</f>
        <v>7.0259960158830737E-2</v>
      </c>
      <c r="AF20" s="391" cm="1">
        <f t="array" aca="1" ref="AF20" ca="1">IF(ISTEXT(AF$6),IFERROR(PRODUCT(1+OFFSET(AF$132,MATCH(AF$9,DateRange,0)-1,0,-MONTH(AF$9)))-1,"NA"),0)</f>
        <v>0.23208831764378868</v>
      </c>
      <c r="AG20" s="391" cm="1">
        <f t="array" aca="1" ref="AG20" ca="1">IF(ISTEXT(AG$6),IFERROR(PRODUCT(1+OFFSET(AG$132,MATCH(AG$9,DateRange,0)-1,0,-MONTH(AG$9)))-1,"NA"),0)</f>
        <v>0.49815317486662569</v>
      </c>
      <c r="AH20" s="391" cm="1">
        <f t="array" aca="1" ref="AH20" ca="1">IF(ISTEXT(AH$6),IFERROR(PRODUCT(1+OFFSET(AH$132,MATCH(AH$9,DateRange,0)-1,0,-MONTH(AH$9)))-1,"NA"),0)</f>
        <v>0.22934074664276372</v>
      </c>
      <c r="AI20" s="391" cm="1">
        <f t="array" aca="1" ref="AI20" ca="1">IF(ISTEXT(AI$6),IFERROR(PRODUCT(1+OFFSET(AI$132,MATCH(AI$9,DateRange,0)-1,0,-MONTH(AI$9)))-1,"NA"),0)</f>
        <v>0.18924712756375661</v>
      </c>
      <c r="AJ20" s="391" cm="1">
        <f t="array" aca="1" ref="AJ20" ca="1">IF(ISTEXT(AJ$6),IFERROR(PRODUCT(1+OFFSET(AJ$132,MATCH(AJ$9,DateRange,0)-1,0,-MONTH(AJ$9)))-1,"NA"),0)</f>
        <v>0.19021171056588293</v>
      </c>
      <c r="AK20" s="391" cm="1">
        <f t="array" aca="1" ref="AK20" ca="1">IF(ISTEXT(AK$6),IFERROR(PRODUCT(1+OFFSET(AK$132,MATCH(AK$9,DateRange,0)-1,0,-MONTH(AK$9)))-1,"NA"),0)</f>
        <v>0.19705523272923475</v>
      </c>
      <c r="AL20" s="391" cm="1">
        <f t="array" aca="1" ref="AL20" ca="1">IF(ISTEXT(AL$6),IFERROR(PRODUCT(1+OFFSET(AL$132,MATCH(AL$9,DateRange,0)-1,0,-MONTH(AL$9)))-1,"NA"),0)</f>
        <v>0.31031652145756827</v>
      </c>
      <c r="AM20" s="391" cm="1">
        <f t="array" aca="1" ref="AM20" ca="1">IF(ISTEXT(AM$6),IFERROR(PRODUCT(1+OFFSET(AM$132,MATCH(AM$9,DateRange,0)-1,0,-MONTH(AM$9)))-1,"NA"),0)</f>
        <v>0.31525148029698813</v>
      </c>
      <c r="AN20" s="391" cm="1">
        <f t="array" aca="1" ref="AN20" ca="1">IF(ISTEXT(AN$6),IFERROR(PRODUCT(1+OFFSET(AN$132,MATCH(AN$9,DateRange,0)-1,0,-MONTH(AN$9)))-1,"NA"),0)</f>
        <v>7.8810679469135447E-2</v>
      </c>
      <c r="AO20" s="391" cm="1">
        <f t="array" aca="1" ref="AO20" ca="1">IF(ISTEXT(AO$6),IFERROR(PRODUCT(1+OFFSET(AO$132,MATCH(AO$9,DateRange,0)-1,0,-MONTH(AO$9)))-1,"NA"),0)</f>
        <v>-0.46928357372889984</v>
      </c>
      <c r="AP20" s="391" cm="1">
        <f t="array" aca="1" ref="AP20" ca="1">IF(ISTEXT(AP$6),IFERROR(PRODUCT(1+OFFSET(AP$132,MATCH(AP$9,DateRange,0)-1,0,-MONTH(AP$9)))-1,"NA"),0)</f>
        <v>6.1577348194284509E-2</v>
      </c>
      <c r="AQ20" s="391" cm="1">
        <f t="array" aca="1" ref="AQ20" ca="1">IF(ISTEXT(AQ$6),IFERROR(PRODUCT(1+OFFSET(AQ$132,MATCH(AQ$9,DateRange,0)-1,0,-MONTH(AQ$9)))-1,"NA"),0)</f>
        <v>-0.17601740506052233</v>
      </c>
      <c r="AR20" s="391" cm="1">
        <f t="array" aca="1" ref="AR20" ca="1">IF(ISTEXT(AR$6),IFERROR(PRODUCT(1+OFFSET(AR$132,MATCH(AR$9,DateRange,0)-1,0,-MONTH(AR$9)))-1,"NA"),0)</f>
        <v>1.4527697167132141</v>
      </c>
      <c r="AS20" s="391" cm="1">
        <f t="array" aca="1" ref="AS20" ca="1">IF(ISTEXT(AS$6),IFERROR(PRODUCT(1+OFFSET(AS$132,MATCH(AS$9,DateRange,0)-1,0,-MONTH(AS$9)))-1,"NA"),0)</f>
        <v>0.38478002758173813</v>
      </c>
      <c r="AT20" s="391" cm="1">
        <f t="array" aca="1" ref="AT20" ca="1">IF(ISTEXT(AT$6),IFERROR(PRODUCT(1+OFFSET(AT$132,MATCH(AT$9,DateRange,0)-1,0,-MONTH(AT$9)))-1,"NA"),0)</f>
        <v>0.63233263373051196</v>
      </c>
      <c r="AU20" s="391" cm="1">
        <f t="array" aca="1" ref="AU20" ca="1">IF(ISTEXT(AU$6),IFERROR(PRODUCT(1+OFFSET(AU$132,MATCH(AU$9,DateRange,0)-1,0,-MONTH(AU$9)))-1,"NA"),0)</f>
        <v>0.15911551187567086</v>
      </c>
      <c r="AV20" s="391" cm="1">
        <f t="array" aca="1" ref="AV20" ca="1">IF(ISTEXT(AV$6),IFERROR(PRODUCT(1+OFFSET(AV$132,MATCH(AV$9,DateRange,0)-1,0,-MONTH(AV$9)))-1,"NA"),0)</f>
        <v>2.4575233259590767E-2</v>
      </c>
      <c r="AW20" s="391" cm="1">
        <f t="array" aca="1" ref="AW20" ca="1">IF(ISTEXT(AW$6),IFERROR(PRODUCT(1+OFFSET(AW$132,MATCH(AW$9,DateRange,0)-1,0,-MONTH(AW$9)))-1,"NA"),0)</f>
        <v>0.20427400504889826</v>
      </c>
      <c r="AX20" s="391" cm="1">
        <f t="array" aca="1" ref="AX20" ca="1">IF(ISTEXT(AX$6),IFERROR(PRODUCT(1+OFFSET(AX$132,MATCH(AX$9,DateRange,0)-1,0,-MONTH(AX$9)))-1,"NA"),0)</f>
        <v>0.31797544993297211</v>
      </c>
      <c r="AY20" s="391" cm="1">
        <f t="array" aca="1" ref="AY20" ca="1">IF(ISTEXT(AY$6),IFERROR(PRODUCT(1+OFFSET(AY$132,MATCH(AY$9,DateRange,0)-1,0,-MONTH(AY$9)))-1,"NA"),0)</f>
        <v>0.25722535980634165</v>
      </c>
      <c r="AZ20" s="391" cm="1">
        <f t="array" aca="1" ref="AZ20" ca="1">IF(ISTEXT(AZ$6),IFERROR(PRODUCT(1+OFFSET(AZ$132,MATCH(AZ$9,DateRange,0)-1,0,-MONTH(AZ$9)))-1,"NA"),0)</f>
        <v>0.23167702772364218</v>
      </c>
      <c r="BA20" s="391" cm="1">
        <f t="array" aca="1" ref="BA20" ca="1">IF(ISTEXT(BA$6),IFERROR(PRODUCT(1+OFFSET(BA$132,MATCH(BA$9,DateRange,0)-1,0,-MONTH(BA$9)))-1,"NA"),0)</f>
        <v>0.32249058237892525</v>
      </c>
      <c r="BB20" s="391" cm="1">
        <f t="array" aca="1" ref="BB20" ca="1">IF(ISTEXT(BB$6),IFERROR(PRODUCT(1+OFFSET(BB$132,MATCH(BB$9,DateRange,0)-1,0,-MONTH(BB$9)))-1,"NA"),0)</f>
        <v>1.9854232021286888E-2</v>
      </c>
      <c r="BC20" s="391" cm="1">
        <f t="array" aca="1" ref="BC20" ca="1">IF(ISTEXT(BC$6),IFERROR(PRODUCT(1+OFFSET(BC$132,MATCH(BC$9,DateRange,0)-1,0,-MONTH(BC$9)))-1,"NA"),0)</f>
        <v>-0.13212671578332824</v>
      </c>
      <c r="BD20" s="391" cm="1">
        <f t="array" aca="1" ref="BD20" ca="1">IF(ISTEXT(BD$6),IFERROR(PRODUCT(1+OFFSET(BD$132,MATCH(BD$9,DateRange,0)-1,0,-MONTH(BD$9)))-1,"NA"),0)</f>
        <v>0.26636385061332724</v>
      </c>
      <c r="BE20" s="391" cm="1">
        <f t="array" aca="1" ref="BE20" ca="1">IF(ISTEXT(BE$6),IFERROR(PRODUCT(1+OFFSET(BE$132,MATCH(BE$9,DateRange,0)-1,0,-MONTH(BE$9)))-1,"NA"),0)</f>
        <v>0.14301155041002067</v>
      </c>
      <c r="BF20" s="391" cm="1">
        <f t="array" aca="1" ref="BF20" ca="1">IF(ISTEXT(BF$6),IFERROR(PRODUCT(1+OFFSET(BF$132,MATCH(BF$9,DateRange,0)-1,0,-MONTH(BF$9)))-1,"NA"),0)</f>
        <v>0.47151972412437315</v>
      </c>
      <c r="BG20" s="391" cm="1">
        <f t="array" aca="1" ref="BG20" ca="1">IF(ISTEXT(BG$6),IFERROR(PRODUCT(1+OFFSET(BG$132,MATCH(BG$9,DateRange,0)-1,0,-MONTH(BG$9)))-1,"NA"),0)</f>
        <v>-8.5509791751245401E-2</v>
      </c>
      <c r="BH20" s="391" cm="1">
        <f t="array" aca="1" ref="BH20" ca="1">IF(ISTEXT(BH$6),IFERROR(PRODUCT(1+OFFSET(BH$132,MATCH(BH$9,DateRange,0)-1,0,-MONTH(BH$9)))-1,"NA"),0)</f>
        <v>0.3120388939252452</v>
      </c>
      <c r="BI20" s="391" cm="1">
        <f t="array" aca="1" ref="BI20" ca="1">IF(ISTEXT(BI$6),IFERROR(PRODUCT(1+OFFSET(BI$132,MATCH(BI$9,DateRange,0)-1,0,-MONTH(BI$9)))-1,"NA"),0)</f>
        <v>9.0120456257940296E-2</v>
      </c>
      <c r="BJ20" s="391" cm="1">
        <f t="array" aca="1" ref="BJ20" ca="1">IF(ISTEXT(BJ$6),IFERROR(PRODUCT(1+OFFSET(BJ$132,MATCH(BJ$9,DateRange,0)-1,0,-MONTH(BJ$9)))-1,"NA"),0)</f>
        <v>5.9980274639639397E-3</v>
      </c>
      <c r="BK20" s="391" cm="1">
        <f t="array" aca="1" ref="BK20" ca="1">IF(ISTEXT(BK$6),IFERROR(PRODUCT(1+OFFSET(BK$132,MATCH(BK$9,DateRange,0)-1,0,-MONTH(BK$9)))-1,"NA"),0)</f>
        <v>0.33923093544430261</v>
      </c>
      <c r="BL20" s="391" cm="1">
        <f t="array" aca="1" ref="BL20" ca="1">IF(ISTEXT(BL$6),IFERROR(PRODUCT(1+OFFSET(BL$132,MATCH(BL$9,DateRange,0)-1,0,-MONTH(BL$9)))-1,"NA"),0)</f>
        <v>0.26149452168677678</v>
      </c>
      <c r="BM20" s="391" cm="1">
        <f t="array" aca="1" ref="BM20" ca="1">IF(ISTEXT(BM$6),IFERROR(PRODUCT(1+OFFSET(BM$132,MATCH(BM$9,DateRange,0)-1,0,-MONTH(BM$9)))-1,"NA"),0)</f>
        <v>0.45621890717599212</v>
      </c>
      <c r="BN20" s="391" cm="1">
        <f t="array" aca="1" ref="BN20" ca="1">IF(ISTEXT(BN$6),IFERROR(PRODUCT(1+OFFSET(BN$132,MATCH(BN$9,DateRange,0)-1,0,-MONTH(BN$9)))-1,"NA"),0)</f>
        <v>0.6297397835814087</v>
      </c>
      <c r="BO20" s="391" cm="1">
        <f t="array" aca="1" ref="BO20" ca="1">IF(ISTEXT(BO$6),IFERROR(PRODUCT(1+OFFSET(BO$132,MATCH(BO$9,DateRange,0)-1,0,-MONTH(BO$9)))-1,"NA"),0)</f>
        <v>1.9464797937504441E-2</v>
      </c>
      <c r="BP20" s="391" cm="1">
        <f t="array" aca="1" ref="BP20" ca="1">IF(ISTEXT(BP$6),IFERROR(PRODUCT(1+OFFSET(BP$132,MATCH(BP$9,DateRange,0)-1,0,-MONTH(BP$9)))-1,"NA"),0)</f>
        <v>-2.6098304275832263E-2</v>
      </c>
      <c r="BQ20" s="391" cm="1">
        <f t="array" aca="1" ref="BQ20" ca="1">IF(ISTEXT(BQ$6),IFERROR(PRODUCT(1+OFFSET(BQ$132,MATCH(BQ$9,DateRange,0)-1,0,-MONTH(BQ$9)))-1,"NA"),0)</f>
        <v>-0.12760085683176203</v>
      </c>
      <c r="BR20" s="391" cm="1">
        <f t="array" aca="1" ref="BR20" ca="1">IF(ISTEXT(BR$6),IFERROR(PRODUCT(1+OFFSET(BR$132,MATCH(BR$9,DateRange,0)-1,0,-MONTH(BR$9)))-1,"NA"),0)</f>
        <v>0.12364486593138779</v>
      </c>
      <c r="BS20" s="391" cm="1">
        <f t="array" aca="1" ref="BS20" ca="1">IF(ISTEXT(BS$6),IFERROR(PRODUCT(1+OFFSET(BS$132,MATCH(BS$9,DateRange,0)-1,0,-MONTH(BS$9)))-1,"NA"),0)</f>
        <v>-1.0057427814188502E-3</v>
      </c>
      <c r="BT20" s="391" cm="1">
        <f t="array" aca="1" ref="BT20" ca="1">IF(ISTEXT(BT$6),IFERROR(PRODUCT(1+OFFSET(BT$132,MATCH(BT$9,DateRange,0)-1,0,-MONTH(BT$9)))-1,"NA"),0)</f>
        <v>6.2131312684653217E-2</v>
      </c>
      <c r="BU20" s="391" cm="1">
        <f t="array" aca="1" ref="BU20" ca="1">IF(ISTEXT(BU$6),IFERROR(PRODUCT(1+OFFSET(BU$132,MATCH(BU$9,DateRange,0)-1,0,-MONTH(BU$9)))-1,"NA"),0)</f>
        <v>0.17167008465873956</v>
      </c>
      <c r="BV20" s="391" cm="1">
        <f t="array" aca="1" ref="BV20" ca="1">IF(ISTEXT(BV$6),IFERROR(PRODUCT(1+OFFSET(BV$132,MATCH(BV$9,DateRange,0)-1,0,-MONTH(BV$9)))-1,"NA"),0)</f>
        <v>0.25846658573417525</v>
      </c>
      <c r="BW20" s="391" cm="1">
        <f t="array" aca="1" ref="BW20" ca="1">IF(ISTEXT(BW$6),IFERROR(PRODUCT(1+OFFSET(BW$132,MATCH(BW$9,DateRange,0)-1,0,-MONTH(BW$9)))-1,"NA"),0)</f>
        <v>0.55161250385726213</v>
      </c>
      <c r="BX20" s="391" cm="1">
        <f t="array" aca="1" ref="BX20" ca="1">IF(ISTEXT(BX$6),IFERROR(PRODUCT(1+OFFSET(BX$132,MATCH(BX$9,DateRange,0)-1,0,-MONTH(BX$9)))-1,"NA"),0)</f>
        <v>0.30139052228234564</v>
      </c>
      <c r="BY20" s="391" cm="1">
        <f t="array" aca="1" ref="BY20" ca="1">IF(ISTEXT(BY$6),IFERROR(PRODUCT(1+OFFSET(BY$132,MATCH(BY$9,DateRange,0)-1,0,-MONTH(BY$9)))-1,"NA"),0)</f>
        <v>0.22500928063689174</v>
      </c>
      <c r="BZ20" s="391" cm="1">
        <f t="array" aca="1" ref="BZ20" ca="1">IF(ISTEXT(BZ$6),IFERROR(PRODUCT(1+OFFSET(BZ$132,MATCH(BZ$9,DateRange,0)-1,0,-MONTH(BZ$9)))-1,"NA"),0)</f>
        <v>7.9484422461944648E-2</v>
      </c>
      <c r="CA20" s="391" cm="1">
        <f t="array" aca="1" ref="CA20" ca="1">IF(ISTEXT(CA$6),IFERROR(PRODUCT(1+OFFSET(CA$132,MATCH(CA$9,DateRange,0)-1,0,-MONTH(CA$9)))-1,"NA"),0)</f>
        <v>0.36828673275388302</v>
      </c>
      <c r="CB20" s="391" cm="1">
        <f t="array" aca="1" ref="CB20" ca="1">IF(ISTEXT(CB$6),IFERROR(PRODUCT(1+OFFSET(CB$132,MATCH(CB$9,DateRange,0)-1,0,-MONTH(CB$9)))-1,"NA"),0)</f>
        <v>0.34019068318245349</v>
      </c>
      <c r="CC20" s="391" cm="1">
        <f t="array" aca="1" ref="CC20" ca="1">IF(ISTEXT(CC$6),IFERROR(PRODUCT(1+OFFSET(CC$132,MATCH(CC$9,DateRange,0)-1,0,-MONTH(CC$9)))-1,"NA"),0)</f>
        <v>-0.17947877400196743</v>
      </c>
      <c r="CD20" s="391" cm="1">
        <f t="array" aca="1" ref="CD20" ca="1">IF(ISTEXT(CD$6),IFERROR(PRODUCT(1+OFFSET(CD$132,MATCH(CD$9,DateRange,0)-1,0,-MONTH(CD$9)))-1,"NA"),0)</f>
        <v>-7.8600234129653335E-2</v>
      </c>
      <c r="CE20" s="391" cm="1">
        <f t="array" aca="1" ref="CE20" ca="1">IF(ISTEXT(CE$6),IFERROR(PRODUCT(1+OFFSET(CE$132,MATCH(CE$9,DateRange,0)-1,0,-MONTH(CE$9)))-1,"NA"),0)</f>
        <v>-0.11083127004928695</v>
      </c>
      <c r="CF20" s="391" cm="1">
        <f t="array" aca="1" ref="CF20" ca="1">IF(ISTEXT(CF$6),IFERROR(PRODUCT(1+OFFSET(CF$132,MATCH(CF$9,DateRange,0)-1,0,-MONTH(CF$9)))-1,"NA"),0)</f>
        <v>0.31575017698689822</v>
      </c>
      <c r="CG20" s="391" cm="1">
        <f t="array" aca="1" ref="CG20" ca="1">IF(ISTEXT(CG$6),IFERROR(PRODUCT(1+OFFSET(CG$132,MATCH(CG$9,DateRange,0)-1,0,-MONTH(CG$9)))-1,"NA"),0)</f>
        <v>1.8116594059693902E-3</v>
      </c>
      <c r="CH20" s="391" cm="1">
        <f t="array" aca="1" ref="CH20" ca="1">IF(ISTEXT(CH$6),IFERROR(PRODUCT(1+OFFSET(CH$132,MATCH(CH$9,DateRange,0)-1,0,-MONTH(CH$9)))-1,"NA"),0)</f>
        <v>-0.17878863900585484</v>
      </c>
      <c r="CI20" s="391" cm="1">
        <f t="array" aca="1" ref="CI20" ca="1">IF(ISTEXT(CI$6),IFERROR(PRODUCT(1+OFFSET(CI$132,MATCH(CI$9,DateRange,0)-1,0,-MONTH(CI$9)))-1,"NA"),0)</f>
        <v>-0.19153368492183087</v>
      </c>
      <c r="CJ20" s="391" cm="1">
        <f t="array" aca="1" ref="CJ20" ca="1">IF(ISTEXT(CJ$6),IFERROR(PRODUCT(1+OFFSET(CJ$132,MATCH(CJ$9,DateRange,0)-1,0,-MONTH(CJ$9)))-1,"NA"),0)</f>
        <v>0.15054710093344181</v>
      </c>
      <c r="CK20" s="391" cm="1">
        <f t="array" aca="1" ref="CK20" ca="1">IF(ISTEXT(CK$6),IFERROR(PRODUCT(1+OFFSET(CK$132,MATCH(CK$9,DateRange,0)-1,0,-MONTH(CK$9)))-1,"NA"),0)</f>
        <v>0.19691675541274911</v>
      </c>
      <c r="CL20" s="391" cm="1">
        <f t="array" aca="1" ref="CL20" ca="1">IF(ISTEXT(CL$6),IFERROR(PRODUCT(1+OFFSET(CL$132,MATCH(CL$9,DateRange,0)-1,0,-MONTH(CL$9)))-1,"NA"),0)</f>
        <v>0.2211226034075382</v>
      </c>
      <c r="CM20" s="391" cm="1">
        <f t="array" aca="1" ref="CM20" ca="1">IF(ISTEXT(CM$6),IFERROR(PRODUCT(1+OFFSET(CM$132,MATCH(CM$9,DateRange,0)-1,0,-MONTH(CM$9)))-1,"NA"),0)</f>
        <v>5.0284823006638391E-2</v>
      </c>
      <c r="CN20" s="391" cm="1">
        <f t="array" aca="1" ref="CN20" ca="1">IF(ISTEXT(CN$6),IFERROR(PRODUCT(1+OFFSET(CN$132,MATCH(CN$9,DateRange,0)-1,0,-MONTH(CN$9)))-1,"NA"),0)</f>
        <v>0.1022161655278131</v>
      </c>
      <c r="CO20" s="391" cm="1">
        <f t="array" aca="1" ref="CO20" ca="1">IF(ISTEXT(CO$6),IFERROR(PRODUCT(1+OFFSET(CO$132,MATCH(CO$9,DateRange,0)-1,0,-MONTH(CO$9)))-1,"NA"),0)</f>
        <v>0.12677819363367893</v>
      </c>
      <c r="CP20" s="391" cm="1">
        <f t="array" aca="1" ref="CP20" ca="1">IF(ISTEXT(CP$6),IFERROR(PRODUCT(1+OFFSET(CP$132,MATCH(CP$9,DateRange,0)-1,0,-MONTH(CP$9)))-1,"NA"),0)</f>
        <v>0.24719609053671232</v>
      </c>
      <c r="CQ20" s="391" cm="1">
        <f t="array" aca="1" ref="CQ20" ca="1">IF(ISTEXT(CQ$6),IFERROR(PRODUCT(1+OFFSET(CQ$132,MATCH(CQ$9,DateRange,0)-1,0,-MONTH(CQ$9)))-1,"NA"),0)</f>
        <v>0.65692649145067095</v>
      </c>
      <c r="CR20" s="391" cm="1">
        <f t="array" aca="1" ref="CR20" ca="1">IF(ISTEXT(CR$6),IFERROR(PRODUCT(1+OFFSET(CR$132,MATCH(CR$9,DateRange,0)-1,0,-MONTH(CR$9)))-1,"NA"),0)</f>
        <v>0.17181639864724141</v>
      </c>
      <c r="CS20" s="391" cm="1">
        <f t="array" aca="1" ref="CS20" ca="1">IF(ISTEXT(CS$6),IFERROR(PRODUCT(1+OFFSET(CS$132,MATCH(CS$9,DateRange,0)-1,0,-MONTH(CS$9)))-1,"NA"),0)</f>
        <v>-0.11643458733479295</v>
      </c>
      <c r="CT20" s="391" cm="1">
        <f t="array" aca="1" ref="CT20" ca="1">IF(ISTEXT(CT$6),IFERROR(PRODUCT(1+OFFSET(CT$132,MATCH(CT$9,DateRange,0)-1,0,-MONTH(CT$9)))-1,"NA"),0)</f>
        <v>-7.3682784988578831E-2</v>
      </c>
      <c r="CU20" s="391" cm="1">
        <f t="array" aca="1" ref="CU20" ca="1">IF(ISTEXT(CU$6),IFERROR(PRODUCT(1+OFFSET(CU$132,MATCH(CU$9,DateRange,0)-1,0,-MONTH(CU$9)))-1,"NA"),0)</f>
        <v>0.90292127581587756</v>
      </c>
      <c r="CV20" s="391" cm="1">
        <f t="array" aca="1" ref="CV20" ca="1">IF(ISTEXT(CV$6),IFERROR(PRODUCT(1+OFFSET(CV$132,MATCH(CV$9,DateRange,0)-1,0,-MONTH(CV$9)))-1,"NA"),0)</f>
        <v>0.21314778261393763</v>
      </c>
      <c r="CW20" s="391" cm="1">
        <f t="array" aca="1" ref="CW20" ca="1">IF(ISTEXT(CW$6),IFERROR(PRODUCT(1+OFFSET(CW$132,MATCH(CW$9,DateRange,0)-1,0,-MONTH(CW$9)))-1,"NA"),0)</f>
        <v>-8.2674695107330276E-2</v>
      </c>
      <c r="CX20" s="391" cm="1">
        <f t="array" aca="1" ref="CX20" ca="1">IF(ISTEXT(CX$6),IFERROR(PRODUCT(1+OFFSET(CX$132,MATCH(CX$9,DateRange,0)-1,0,-MONTH(CX$9)))-1,"NA"),0)</f>
        <v>-6.393027904456372E-2</v>
      </c>
      <c r="CY20" s="391" cm="1">
        <f t="array" aca="1" ref="CY20" ca="1">IF(ISTEXT(CY$6),IFERROR(PRODUCT(1+OFFSET(CY$132,MATCH(CY$9,DateRange,0)-1,0,-MONTH(CY$9)))-1,"NA"),0)</f>
        <v>0.85668819149086195</v>
      </c>
      <c r="CZ20" s="391" cm="1">
        <f t="array" aca="1" ref="CZ20" ca="1">IF(ISTEXT(CZ$6),IFERROR(PRODUCT(1+OFFSET(CZ$132,MATCH(CZ$9,DateRange,0)-1,0,-MONTH(CZ$9)))-1,"NA"),0)</f>
        <v>3.8525930168723299E-2</v>
      </c>
      <c r="DA20" s="391" cm="1">
        <f t="array" aca="1" ref="DA20" ca="1">IF(ISTEXT(DA$6),IFERROR(PRODUCT(1+OFFSET(DA$132,MATCH(DA$9,DateRange,0)-1,0,-MONTH(DA$9)))-1,"NA"),0)</f>
        <v>0.19242159348542853</v>
      </c>
      <c r="DB20" s="815" cm="1">
        <f t="array" aca="1" ref="DB20" ca="1">IF(ISTEXT(DB$6),IFERROR(PRODUCT(1+OFFSET(DB$132,MATCH(DB$9,DateRange,0)-1,0,-MONTH(DB$9)))-1,"NA"),0)</f>
        <v>-0.46928002586694417</v>
      </c>
      <c r="DC20" s="815" cm="1">
        <f t="array" aca="1" ref="DC20" ca="1">IF(ISTEXT(DC$6),IFERROR(PRODUCT(1+OFFSET(DC$132,MATCH(DC$9,DateRange,0)-1,0,-MONTH(DC$9)))-1,"NA"),0)</f>
        <v>0.21467671905762176</v>
      </c>
      <c r="DD20" s="815" cm="1">
        <f t="array" aca="1" ref="DD20" ca="1">IF(ISTEXT(DD$6),IFERROR(PRODUCT(1+OFFSET(DD$132,MATCH(DD$9,DateRange,0)-1,0,-MONTH(DD$9)))-1,"NA"),0)</f>
        <v>5.1510239851938477E-2</v>
      </c>
      <c r="DE20" s="815" cm="1">
        <f t="array" aca="1" ref="DE20" ca="1">IF(ISTEXT(DE$6),IFERROR(PRODUCT(1+OFFSET(DE$132,MATCH(DE$9,DateRange,0)-1,0,-MONTH(DE$9)))-1,"NA"),0)</f>
        <v>0.45378432761900567</v>
      </c>
      <c r="DG20" s="352"/>
      <c r="DI20" s="391" cm="1">
        <f t="array" aca="1" ref="DI20" ca="1">IF(ISTEXT(DI$6),IFERROR(PRODUCT(1+OFFSET(DI$132,MATCH(DI$9,DateRange,0)-1,0,-MONTH(DI$9)))-1,"NA"),0)</f>
        <v>0</v>
      </c>
      <c r="DJ20" s="391" cm="1">
        <f t="array" aca="1" ref="DJ20" ca="1">IF(ISTEXT(DJ$6),IFERROR(PRODUCT(1+OFFSET(DJ$132,MATCH(DJ$9,DateRange,0)-1,0,-MONTH(DJ$9)))-1,"NA"),0)</f>
        <v>0.17247153381130831</v>
      </c>
      <c r="DK20" s="391" cm="1">
        <f t="array" aca="1" ref="DK20" ca="1">IF(ISTEXT(DK$6),IFERROR(PRODUCT(1+OFFSET(DK$132,MATCH(DK$9,DateRange,0)-1,0,-MONTH(DK$9)))-1,"NA"),0)</f>
        <v>-0.17133444578012769</v>
      </c>
    </row>
    <row r="21" spans="1:115">
      <c r="A21" s="72" t="str">
        <f>$B21&amp;" Year Trailing Return"</f>
        <v>1 Year Trailing Return</v>
      </c>
      <c r="B21" s="375">
        <v>1</v>
      </c>
      <c r="C21" s="391" cm="1">
        <f t="array" aca="1" ref="C21" ca="1">IF(ISTEXT(C$6),IFERROR(PRODUCT(1+OFFSET(C$132,MATCH(C$9,DateRange,0)-1,0,-12*$B21))^(12/COUNT(OFFSET(C$132,MATCH(C$9,DateRange,0)-1,0,-12*$B21)))-1,"NA"),0)</f>
        <v>0.22263969301068709</v>
      </c>
      <c r="D21" s="391" cm="1">
        <f t="array" aca="1" ref="D21" ca="1">IF(ISTEXT(D$6),IFERROR(PRODUCT(1+OFFSET(D$132,MATCH(D$9,DateRange,0)-1,0,-12*$B21))^(12/COUNT(OFFSET(D$132,MATCH(D$9,DateRange,0)-1,0,-12*$B21)))-1,"NA"),0)</f>
        <v>5.2942626211500476E-2</v>
      </c>
      <c r="E21" s="391" cm="1">
        <f t="array" aca="1" ref="E21" ca="1">IF(ISTEXT(E$6),IFERROR(PRODUCT(1+OFFSET(E$132,MATCH(E$9,DateRange,0)-1,0,-12*$B21))^(12/COUNT(OFFSET(E$132,MATCH(E$9,DateRange,0)-1,0,-12*$B21)))-1,"NA"),0)</f>
        <v>0.33273760570475552</v>
      </c>
      <c r="F21" s="391" cm="1">
        <f t="array" aca="1" ref="F21" ca="1">IF(ISTEXT(F$6),IFERROR(PRODUCT(1+OFFSET(F$132,MATCH(F$9,DateRange,0)-1,0,-12*$B21))^(12/COUNT(OFFSET(F$132,MATCH(F$9,DateRange,0)-1,0,-12*$B21)))-1,"NA"),0)</f>
        <v>0.3481179481730976</v>
      </c>
      <c r="G21" s="391" cm="1">
        <f t="array" aca="1" ref="G21" ca="1">IF(ISTEXT(G$6),IFERROR(PRODUCT(1+OFFSET(G$132,MATCH(G$9,DateRange,0)-1,0,-12*$B21))^(12/COUNT(OFFSET(G$132,MATCH(G$9,DateRange,0)-1,0,-12*$B21)))-1,"NA"),0)</f>
        <v>0.24587083281950117</v>
      </c>
      <c r="H21" s="391" cm="1">
        <f t="array" aca="1" ref="H21" ca="1">IF(ISTEXT(H$6),IFERROR(PRODUCT(1+OFFSET(H$132,MATCH(H$9,DateRange,0)-1,0,-12*$B21))^(12/COUNT(OFFSET(H$132,MATCH(H$9,DateRange,0)-1,0,-12*$B21)))-1,"NA"),0)</f>
        <v>0.27472359077438124</v>
      </c>
      <c r="I21" s="391" cm="1">
        <f t="array" aca="1" ref="I21" ca="1">IF(ISTEXT(I$6),IFERROR(PRODUCT(1+OFFSET(I$132,MATCH(I$9,DateRange,0)-1,0,-12*$B21))^(12/COUNT(OFFSET(I$132,MATCH(I$9,DateRange,0)-1,0,-12*$B21)))-1,"NA"),0)</f>
        <v>-1.718035187763256E-3</v>
      </c>
      <c r="J21" s="391" cm="1">
        <f t="array" aca="1" ref="J21" ca="1">IF(ISTEXT(J$6),IFERROR(PRODUCT(1+OFFSET(J$132,MATCH(J$9,DateRange,0)-1,0,-12*$B21))^(12/COUNT(OFFSET(J$132,MATCH(J$9,DateRange,0)-1,0,-12*$B21)))-1,"NA"),0)</f>
        <v>0.39535434472909836</v>
      </c>
      <c r="K21" s="391" cm="1">
        <f t="array" aca="1" ref="K21" ca="1">IF(ISTEXT(K$6),IFERROR(PRODUCT(1+OFFSET(K$132,MATCH(K$9,DateRange,0)-1,0,-12*$B21))^(12/COUNT(OFFSET(K$132,MATCH(K$9,DateRange,0)-1,0,-12*$B21)))-1,"NA"),0)</f>
        <v>0.35193207275042782</v>
      </c>
      <c r="L21" s="391" cm="1">
        <f t="array" aca="1" ref="L21" ca="1">IF(ISTEXT(L$6),IFERROR(PRODUCT(1+OFFSET(L$132,MATCH(L$9,DateRange,0)-1,0,-12*$B21))^(12/COUNT(OFFSET(L$132,MATCH(L$9,DateRange,0)-1,0,-12*$B21)))-1,"NA"),0)</f>
        <v>0.34217300718078225</v>
      </c>
      <c r="M21" s="391" cm="1">
        <f t="array" aca="1" ref="M21" ca="1">IF(ISTEXT(M$6),IFERROR(PRODUCT(1+OFFSET(M$132,MATCH(M$9,DateRange,0)-1,0,-12*$B21))^(12/COUNT(OFFSET(M$132,MATCH(M$9,DateRange,0)-1,0,-12*$B21)))-1,"NA"),0)</f>
        <v>0.39734896289079691</v>
      </c>
      <c r="N21" s="391" cm="1">
        <f t="array" aca="1" ref="N21" ca="1">IF(ISTEXT(N$6),IFERROR(PRODUCT(1+OFFSET(N$132,MATCH(N$9,DateRange,0)-1,0,-12*$B21))^(12/COUNT(OFFSET(N$132,MATCH(N$9,DateRange,0)-1,0,-12*$B21)))-1,"NA"),0)</f>
        <v>0.42343742066706458</v>
      </c>
      <c r="O21" s="391" cm="1">
        <f t="array" aca="1" ref="O21" ca="1">IF(ISTEXT(O$6),IFERROR(PRODUCT(1+OFFSET(O$132,MATCH(O$9,DateRange,0)-1,0,-12*$B21))^(12/COUNT(OFFSET(O$132,MATCH(O$9,DateRange,0)-1,0,-12*$B21)))-1,"NA"),0)</f>
        <v>0.22903627578220886</v>
      </c>
      <c r="P21" s="391" cm="1">
        <f t="array" aca="1" ref="P21" ca="1">IF(ISTEXT(P$6),IFERROR(PRODUCT(1+OFFSET(P$132,MATCH(P$9,DateRange,0)-1,0,-12*$B21))^(12/COUNT(OFFSET(P$132,MATCH(P$9,DateRange,0)-1,0,-12*$B21)))-1,"NA"),0)</f>
        <v>0.21784696314124363</v>
      </c>
      <c r="Q21" s="391" cm="1">
        <f t="array" aca="1" ref="Q21" ca="1">IF(ISTEXT(Q$6),IFERROR(PRODUCT(1+OFFSET(Q$132,MATCH(Q$9,DateRange,0)-1,0,-12*$B21))^(12/COUNT(OFFSET(Q$132,MATCH(Q$9,DateRange,0)-1,0,-12*$B21)))-1,"NA"),0)</f>
        <v>0.41094497423884668</v>
      </c>
      <c r="R21" s="391" cm="1">
        <f t="array" aca="1" ref="R21" ca="1">IF(ISTEXT(R$6),IFERROR(PRODUCT(1+OFFSET(R$132,MATCH(R$9,DateRange,0)-1,0,-12*$B21))^(12/COUNT(OFFSET(R$132,MATCH(R$9,DateRange,0)-1,0,-12*$B21)))-1,"NA"),0)</f>
        <v>0.3678656290990967</v>
      </c>
      <c r="S21" s="391" cm="1">
        <f t="array" aca="1" ref="S21" ca="1">IF(ISTEXT(S$6),IFERROR(PRODUCT(1+OFFSET(S$132,MATCH(S$9,DateRange,0)-1,0,-12*$B21))^(12/COUNT(OFFSET(S$132,MATCH(S$9,DateRange,0)-1,0,-12*$B21)))-1,"NA"),0)</f>
        <v>0.17654534770475694</v>
      </c>
      <c r="T21" s="391" cm="1">
        <f t="array" aca="1" ref="T21" ca="1">IF(ISTEXT(T$6),IFERROR(PRODUCT(1+OFFSET(T$132,MATCH(T$9,DateRange,0)-1,0,-12*$B21))^(12/COUNT(OFFSET(T$132,MATCH(T$9,DateRange,0)-1,0,-12*$B21)))-1,"NA"),0)</f>
        <v>0.59579850587153871</v>
      </c>
      <c r="U21" s="391" cm="1">
        <f t="array" aca="1" ref="U21" ca="1">IF(ISTEXT(U$6),IFERROR(PRODUCT(1+OFFSET(U$132,MATCH(U$9,DateRange,0)-1,0,-12*$B21))^(12/COUNT(OFFSET(U$132,MATCH(U$9,DateRange,0)-1,0,-12*$B21)))-1,"NA"),0)</f>
        <v>-0.50234797806634734</v>
      </c>
      <c r="V21" s="391" cm="1">
        <f t="array" aca="1" ref="V21" ca="1">IF(ISTEXT(V$6),IFERROR(PRODUCT(1+OFFSET(V$132,MATCH(V$9,DateRange,0)-1,0,-12*$B21))^(12/COUNT(OFFSET(V$132,MATCH(V$9,DateRange,0)-1,0,-12*$B21)))-1,"NA"),0)</f>
        <v>0.46578034755837527</v>
      </c>
      <c r="W21" s="391" cm="1">
        <f t="array" aca="1" ref="W21" ca="1">IF(ISTEXT(W$6),IFERROR(PRODUCT(1+OFFSET(W$132,MATCH(W$9,DateRange,0)-1,0,-12*$B21))^(12/COUNT(OFFSET(W$132,MATCH(W$9,DateRange,0)-1,0,-12*$B21)))-1,"NA"),0)</f>
        <v>-0.21630073607474309</v>
      </c>
      <c r="X21" s="391" cm="1">
        <f t="array" aca="1" ref="X21" ca="1">IF(ISTEXT(X$6),IFERROR(PRODUCT(1+OFFSET(X$132,MATCH(X$9,DateRange,0)-1,0,-12*$B21))^(12/COUNT(OFFSET(X$132,MATCH(X$9,DateRange,0)-1,0,-12*$B21)))-1,"NA"),0)</f>
        <v>0.38187019698738123</v>
      </c>
      <c r="Y21" s="391" cm="1">
        <f t="array" aca="1" ref="Y21" ca="1">IF(ISTEXT(Y$6),IFERROR(PRODUCT(1+OFFSET(Y$132,MATCH(Y$9,DateRange,0)-1,0,-12*$B21))^(12/COUNT(OFFSET(Y$132,MATCH(Y$9,DateRange,0)-1,0,-12*$B21)))-1,"NA"),0)</f>
        <v>0.47106936918328746</v>
      </c>
      <c r="Z21" s="391" cm="1">
        <f t="array" aca="1" ref="Z21" ca="1">IF(ISTEXT(Z$6),IFERROR(PRODUCT(1+OFFSET(Z$132,MATCH(Z$9,DateRange,0)-1,0,-12*$B21))^(12/COUNT(OFFSET(Z$132,MATCH(Z$9,DateRange,0)-1,0,-12*$B21)))-1,"NA"),0)</f>
        <v>0.12752562632497511</v>
      </c>
      <c r="AA21" s="391" cm="1">
        <f t="array" aca="1" ref="AA21" ca="1">IF(ISTEXT(AA$6),IFERROR(PRODUCT(1+OFFSET(AA$132,MATCH(AA$9,DateRange,0)-1,0,-12*$B21))^(12/COUNT(OFFSET(AA$132,MATCH(AA$9,DateRange,0)-1,0,-12*$B21)))-1,"NA"),0)</f>
        <v>0.61504597067635314</v>
      </c>
      <c r="AB21" s="391" cm="1">
        <f t="array" aca="1" ref="AB21" ca="1">IF(ISTEXT(AB$6),IFERROR(PRODUCT(1+OFFSET(AB$132,MATCH(AB$9,DateRange,0)-1,0,-12*$B21))^(12/COUNT(OFFSET(AB$132,MATCH(AB$9,DateRange,0)-1,0,-12*$B21)))-1,"NA"),0)</f>
        <v>5.0515630732519412E-3</v>
      </c>
      <c r="AC21" s="391" cm="1">
        <f t="array" aca="1" ref="AC21" ca="1">IF(ISTEXT(AC$6),IFERROR(PRODUCT(1+OFFSET(AC$132,MATCH(AC$9,DateRange,0)-1,0,-12*$B21))^(12/COUNT(OFFSET(AC$132,MATCH(AC$9,DateRange,0)-1,0,-12*$B21)))-1,"NA"),0)</f>
        <v>0.35578011813971511</v>
      </c>
      <c r="AD21" s="391" cm="1">
        <f t="array" aca="1" ref="AD21" ca="1">IF(ISTEXT(AD$6),IFERROR(PRODUCT(1+OFFSET(AD$132,MATCH(AD$9,DateRange,0)-1,0,-12*$B21))^(12/COUNT(OFFSET(AD$132,MATCH(AD$9,DateRange,0)-1,0,-12*$B21)))-1,"NA"),0)</f>
        <v>-0.18600791188737764</v>
      </c>
      <c r="AE21" s="391" cm="1">
        <f t="array" aca="1" ref="AE21" ca="1">IF(ISTEXT(AE$6),IFERROR(PRODUCT(1+OFFSET(AE$132,MATCH(AE$9,DateRange,0)-1,0,-12*$B21))^(12/COUNT(OFFSET(AE$132,MATCH(AE$9,DateRange,0)-1,0,-12*$B21)))-1,"NA"),0)</f>
        <v>0.19615922445637834</v>
      </c>
      <c r="AF21" s="391" cm="1">
        <f t="array" aca="1" ref="AF21" ca="1">IF(ISTEXT(AF$6),IFERROR(PRODUCT(1+OFFSET(AF$132,MATCH(AF$9,DateRange,0)-1,0,-12*$B21))^(12/COUNT(OFFSET(AF$132,MATCH(AF$9,DateRange,0)-1,0,-12*$B21)))-1,"NA"),0)</f>
        <v>0.38248173955475995</v>
      </c>
      <c r="AG21" s="391" cm="1">
        <f t="array" aca="1" ref="AG21" ca="1">IF(ISTEXT(AG$6),IFERROR(PRODUCT(1+OFFSET(AG$132,MATCH(AG$9,DateRange,0)-1,0,-12*$B21))^(12/COUNT(OFFSET(AG$132,MATCH(AG$9,DateRange,0)-1,0,-12*$B21)))-1,"NA"),0)</f>
        <v>0.86842588714209734</v>
      </c>
      <c r="AH21" s="391" cm="1">
        <f t="array" aca="1" ref="AH21" ca="1">IF(ISTEXT(AH$6),IFERROR(PRODUCT(1+OFFSET(AH$132,MATCH(AH$9,DateRange,0)-1,0,-12*$B21))^(12/COUNT(OFFSET(AH$132,MATCH(AH$9,DateRange,0)-1,0,-12*$B21)))-1,"NA"),0)</f>
        <v>0.45814983649097885</v>
      </c>
      <c r="AI21" s="391" cm="1">
        <f t="array" aca="1" ref="AI21" ca="1">IF(ISTEXT(AI$6),IFERROR(PRODUCT(1+OFFSET(AI$132,MATCH(AI$9,DateRange,0)-1,0,-12*$B21))^(12/COUNT(OFFSET(AI$132,MATCH(AI$9,DateRange,0)-1,0,-12*$B21)))-1,"NA"),0)</f>
        <v>0.2711458567978422</v>
      </c>
      <c r="AJ21" s="391" cm="1">
        <f t="array" aca="1" ref="AJ21" ca="1">IF(ISTEXT(AJ$6),IFERROR(PRODUCT(1+OFFSET(AJ$132,MATCH(AJ$9,DateRange,0)-1,0,-12*$B21))^(12/COUNT(OFFSET(AJ$132,MATCH(AJ$9,DateRange,0)-1,0,-12*$B21)))-1,"NA"),0)</f>
        <v>0.27052327662595643</v>
      </c>
      <c r="AK21" s="391" cm="1">
        <f t="array" aca="1" ref="AK21" ca="1">IF(ISTEXT(AK$6),IFERROR(PRODUCT(1+OFFSET(AK$132,MATCH(AK$9,DateRange,0)-1,0,-12*$B21))^(12/COUNT(OFFSET(AK$132,MATCH(AK$9,DateRange,0)-1,0,-12*$B21)))-1,"NA"),0)</f>
        <v>0.48151370283483397</v>
      </c>
      <c r="AL21" s="391" cm="1">
        <f t="array" aca="1" ref="AL21" ca="1">IF(ISTEXT(AL$6),IFERROR(PRODUCT(1+OFFSET(AL$132,MATCH(AL$9,DateRange,0)-1,0,-12*$B21))^(12/COUNT(OFFSET(AL$132,MATCH(AL$9,DateRange,0)-1,0,-12*$B21)))-1,"NA"),0)</f>
        <v>0.41861282481248718</v>
      </c>
      <c r="AM21" s="391" cm="1">
        <f t="array" aca="1" ref="AM21" ca="1">IF(ISTEXT(AM$6),IFERROR(PRODUCT(1+OFFSET(AM$132,MATCH(AM$9,DateRange,0)-1,0,-12*$B21))^(12/COUNT(OFFSET(AM$132,MATCH(AM$9,DateRange,0)-1,0,-12*$B21)))-1,"NA"),0)</f>
        <v>0.46805147528216806</v>
      </c>
      <c r="AN21" s="391" cm="1">
        <f t="array" aca="1" ref="AN21" ca="1">IF(ISTEXT(AN$6),IFERROR(PRODUCT(1+OFFSET(AN$132,MATCH(AN$9,DateRange,0)-1,0,-12*$B21))^(12/COUNT(OFFSET(AN$132,MATCH(AN$9,DateRange,0)-1,0,-12*$B21)))-1,"NA"),0)</f>
        <v>0.35184032990500458</v>
      </c>
      <c r="AO21" s="391" cm="1">
        <f t="array" aca="1" ref="AO21" ca="1">IF(ISTEXT(AO$6),IFERROR(PRODUCT(1+OFFSET(AO$132,MATCH(AO$9,DateRange,0)-1,0,-12*$B21))^(12/COUNT(OFFSET(AO$132,MATCH(AO$9,DateRange,0)-1,0,-12*$B21)))-1,"NA"),0)</f>
        <v>-0.29630970039406601</v>
      </c>
      <c r="AP21" s="391" cm="1">
        <f t="array" aca="1" ref="AP21" ca="1">IF(ISTEXT(AP$6),IFERROR(PRODUCT(1+OFFSET(AP$132,MATCH(AP$9,DateRange,0)-1,0,-12*$B21))^(12/COUNT(OFFSET(AP$132,MATCH(AP$9,DateRange,0)-1,0,-12*$B21)))-1,"NA"),0)</f>
        <v>0.13230868841554511</v>
      </c>
      <c r="AQ21" s="391" cm="1">
        <f t="array" aca="1" ref="AQ21" ca="1">IF(ISTEXT(AQ$6),IFERROR(PRODUCT(1+OFFSET(AQ$132,MATCH(AQ$9,DateRange,0)-1,0,-12*$B21))^(12/COUNT(OFFSET(AQ$132,MATCH(AQ$9,DateRange,0)-1,0,-12*$B21)))-1,"NA"),0)</f>
        <v>-6.1274100239574247E-2</v>
      </c>
      <c r="AR21" s="391" cm="1">
        <f t="array" aca="1" ref="AR21" ca="1">IF(ISTEXT(AR$6),IFERROR(PRODUCT(1+OFFSET(AR$132,MATCH(AR$9,DateRange,0)-1,0,-12*$B21))^(12/COUNT(OFFSET(AR$132,MATCH(AR$9,DateRange,0)-1,0,-12*$B21)))-1,"NA"),0)</f>
        <v>1.7926330830022295</v>
      </c>
      <c r="AS21" s="391" cm="1">
        <f t="array" aca="1" ref="AS21" ca="1">IF(ISTEXT(AS$6),IFERROR(PRODUCT(1+OFFSET(AS$132,MATCH(AS$9,DateRange,0)-1,0,-12*$B21))^(12/COUNT(OFFSET(AS$132,MATCH(AS$9,DateRange,0)-1,0,-12*$B21)))-1,"NA"),0)</f>
        <v>0.179172202308856</v>
      </c>
      <c r="AT21" s="391" cm="1">
        <f t="array" aca="1" ref="AT21" ca="1">IF(ISTEXT(AT$6),IFERROR(PRODUCT(1+OFFSET(AT$132,MATCH(AT$9,DateRange,0)-1,0,-12*$B21))^(12/COUNT(OFFSET(AT$132,MATCH(AT$9,DateRange,0)-1,0,-12*$B21)))-1,"NA"),0)</f>
        <v>0.63072681831953892</v>
      </c>
      <c r="AU21" s="391" cm="1">
        <f t="array" aca="1" ref="AU21" ca="1">IF(ISTEXT(AU$6),IFERROR(PRODUCT(1+OFFSET(AU$132,MATCH(AU$9,DateRange,0)-1,0,-12*$B21))^(12/COUNT(OFFSET(AU$132,MATCH(AU$9,DateRange,0)-1,0,-12*$B21)))-1,"NA"),0)</f>
        <v>0.45794226344570865</v>
      </c>
      <c r="AV21" s="391" cm="1">
        <f t="array" aca="1" ref="AV21" ca="1">IF(ISTEXT(AV$6),IFERROR(PRODUCT(1+OFFSET(AV$132,MATCH(AV$9,DateRange,0)-1,0,-12*$B21))^(12/COUNT(OFFSET(AV$132,MATCH(AV$9,DateRange,0)-1,0,-12*$B21)))-1,"NA"),0)</f>
        <v>3.4825095389456884E-2</v>
      </c>
      <c r="AW21" s="391" cm="1">
        <f t="array" aca="1" ref="AW21" ca="1">IF(ISTEXT(AW$6),IFERROR(PRODUCT(1+OFFSET(AW$132,MATCH(AW$9,DateRange,0)-1,0,-12*$B21))^(12/COUNT(OFFSET(AW$132,MATCH(AW$9,DateRange,0)-1,0,-12*$B21)))-1,"NA"),0)</f>
        <v>0.21752464671147886</v>
      </c>
      <c r="AX21" s="391" cm="1">
        <f t="array" aca="1" ref="AX21" ca="1">IF(ISTEXT(AX$6),IFERROR(PRODUCT(1+OFFSET(AX$132,MATCH(AX$9,DateRange,0)-1,0,-12*$B21))^(12/COUNT(OFFSET(AX$132,MATCH(AX$9,DateRange,0)-1,0,-12*$B21)))-1,"NA"),0)</f>
        <v>0.69446466170032384</v>
      </c>
      <c r="AY21" s="391" cm="1">
        <f t="array" aca="1" ref="AY21" ca="1">IF(ISTEXT(AY$6),IFERROR(PRODUCT(1+OFFSET(AY$132,MATCH(AY$9,DateRange,0)-1,0,-12*$B21))^(12/COUNT(OFFSET(AY$132,MATCH(AY$9,DateRange,0)-1,0,-12*$B21)))-1,"NA"),0)</f>
        <v>0.41647797916708162</v>
      </c>
      <c r="AZ21" s="391" cm="1">
        <f t="array" aca="1" ref="AZ21" ca="1">IF(ISTEXT(AZ$6),IFERROR(PRODUCT(1+OFFSET(AZ$132,MATCH(AZ$9,DateRange,0)-1,0,-12*$B21))^(12/COUNT(OFFSET(AZ$132,MATCH(AZ$9,DateRange,0)-1,0,-12*$B21)))-1,"NA"),0)</f>
        <v>0.5096639774859375</v>
      </c>
      <c r="BA21" s="391" cm="1">
        <f t="array" aca="1" ref="BA21" ca="1">IF(ISTEXT(BA$6),IFERROR(PRODUCT(1+OFFSET(BA$132,MATCH(BA$9,DateRange,0)-1,0,-12*$B21))^(12/COUNT(OFFSET(BA$132,MATCH(BA$9,DateRange,0)-1,0,-12*$B21)))-1,"NA"),0)</f>
        <v>0.44725137077451005</v>
      </c>
      <c r="BB21" s="391" cm="1">
        <f t="array" aca="1" ref="BB21" ca="1">IF(ISTEXT(BB$6),IFERROR(PRODUCT(1+OFFSET(BB$132,MATCH(BB$9,DateRange,0)-1,0,-12*$B21))^(12/COUNT(OFFSET(BB$132,MATCH(BB$9,DateRange,0)-1,0,-12*$B21)))-1,"NA"),0)</f>
        <v>0.17182375231922542</v>
      </c>
      <c r="BC21" s="391" cm="1">
        <f t="array" aca="1" ref="BC21" ca="1">IF(ISTEXT(BC$6),IFERROR(PRODUCT(1+OFFSET(BC$132,MATCH(BC$9,DateRange,0)-1,0,-12*$B21))^(12/COUNT(OFFSET(BC$132,MATCH(BC$9,DateRange,0)-1,0,-12*$B21)))-1,"NA"),0)</f>
        <v>0.51671937992889894</v>
      </c>
      <c r="BD21" s="391" cm="1">
        <f t="array" aca="1" ref="BD21" ca="1">IF(ISTEXT(BD$6),IFERROR(PRODUCT(1+OFFSET(BD$132,MATCH(BD$9,DateRange,0)-1,0,-12*$B21))^(12/COUNT(OFFSET(BD$132,MATCH(BD$9,DateRange,0)-1,0,-12*$B21)))-1,"NA"),0)</f>
        <v>0.34152811508715297</v>
      </c>
      <c r="BE21" s="391" cm="1">
        <f t="array" aca="1" ref="BE21" ca="1">IF(ISTEXT(BE$6),IFERROR(PRODUCT(1+OFFSET(BE$132,MATCH(BE$9,DateRange,0)-1,0,-12*$B21))^(12/COUNT(OFFSET(BE$132,MATCH(BE$9,DateRange,0)-1,0,-12*$B21)))-1,"NA"),0)</f>
        <v>0.33743601412136948</v>
      </c>
      <c r="BF21" s="391" cm="1">
        <f t="array" aca="1" ref="BF21" ca="1">IF(ISTEXT(BF$6),IFERROR(PRODUCT(1+OFFSET(BF$132,MATCH(BF$9,DateRange,0)-1,0,-12*$B21))^(12/COUNT(OFFSET(BF$132,MATCH(BF$9,DateRange,0)-1,0,-12*$B21)))-1,"NA"),0)</f>
        <v>0.62600245859395098</v>
      </c>
      <c r="BG21" s="391" cm="1">
        <f t="array" aca="1" ref="BG21" ca="1">IF(ISTEXT(BG$6),IFERROR(PRODUCT(1+OFFSET(BG$132,MATCH(BG$9,DateRange,0)-1,0,-12*$B21))^(12/COUNT(OFFSET(BG$132,MATCH(BG$9,DateRange,0)-1,0,-12*$B21)))-1,"NA"),0)</f>
        <v>-8.8449655378681658E-2</v>
      </c>
      <c r="BH21" s="391" cm="1">
        <f t="array" aca="1" ref="BH21" ca="1">IF(ISTEXT(BH$6),IFERROR(PRODUCT(1+OFFSET(BH$132,MATCH(BH$9,DateRange,0)-1,0,-12*$B21))^(12/COUNT(OFFSET(BH$132,MATCH(BH$9,DateRange,0)-1,0,-12*$B21)))-1,"NA"),0)</f>
        <v>0.62660057788019863</v>
      </c>
      <c r="BI21" s="391" cm="1">
        <f t="array" aca="1" ref="BI21" ca="1">IF(ISTEXT(BI$6),IFERROR(PRODUCT(1+OFFSET(BI$132,MATCH(BI$9,DateRange,0)-1,0,-12*$B21))^(12/COUNT(OFFSET(BI$132,MATCH(BI$9,DateRange,0)-1,0,-12*$B21)))-1,"NA"),0)</f>
        <v>3.1555655169986263E-2</v>
      </c>
      <c r="BJ21" s="391" cm="1">
        <f t="array" aca="1" ref="BJ21" ca="1">IF(ISTEXT(BJ$6),IFERROR(PRODUCT(1+OFFSET(BJ$132,MATCH(BJ$9,DateRange,0)-1,0,-12*$B21))^(12/COUNT(OFFSET(BJ$132,MATCH(BJ$9,DateRange,0)-1,0,-12*$B21)))-1,"NA"),0)</f>
        <v>0.24728194915037927</v>
      </c>
      <c r="BK21" s="391" cm="1">
        <f t="array" aca="1" ref="BK21" ca="1">IF(ISTEXT(BK$6),IFERROR(PRODUCT(1+OFFSET(BK$132,MATCH(BK$9,DateRange,0)-1,0,-12*$B21))^(12/COUNT(OFFSET(BK$132,MATCH(BK$9,DateRange,0)-1,0,-12*$B21)))-1,"NA"),0)</f>
        <v>0.45793578222899223</v>
      </c>
      <c r="BL21" s="391" cm="1">
        <f t="array" aca="1" ref="BL21" ca="1">IF(ISTEXT(BL$6),IFERROR(PRODUCT(1+OFFSET(BL$132,MATCH(BL$9,DateRange,0)-1,0,-12*$B21))^(12/COUNT(OFFSET(BL$132,MATCH(BL$9,DateRange,0)-1,0,-12*$B21)))-1,"NA"),0)</f>
        <v>0.49057765491675887</v>
      </c>
      <c r="BM21" s="391" cm="1">
        <f t="array" aca="1" ref="BM21" ca="1">IF(ISTEXT(BM$6),IFERROR(PRODUCT(1+OFFSET(BM$132,MATCH(BM$9,DateRange,0)-1,0,-12*$B21))^(12/COUNT(OFFSET(BM$132,MATCH(BM$9,DateRange,0)-1,0,-12*$B21)))-1,"NA"),0)</f>
        <v>0.68076217055519983</v>
      </c>
      <c r="BN21" s="391" cm="1">
        <f t="array" aca="1" ref="BN21" ca="1">IF(ISTEXT(BN$6),IFERROR(PRODUCT(1+OFFSET(BN$132,MATCH(BN$9,DateRange,0)-1,0,-12*$B21))^(12/COUNT(OFFSET(BN$132,MATCH(BN$9,DateRange,0)-1,0,-12*$B21)))-1,"NA"),0)</f>
        <v>1.0867722653335843</v>
      </c>
      <c r="BO21" s="391" cm="1">
        <f t="array" aca="1" ref="BO21" ca="1">IF(ISTEXT(BO$6),IFERROR(PRODUCT(1+OFFSET(BO$132,MATCH(BO$9,DateRange,0)-1,0,-12*$B21))^(12/COUNT(OFFSET(BO$132,MATCH(BO$9,DateRange,0)-1,0,-12*$B21)))-1,"NA"),0)</f>
        <v>-8.8735746051324949E-2</v>
      </c>
      <c r="BP21" s="391" cm="1">
        <f t="array" aca="1" ref="BP21" ca="1">IF(ISTEXT(BP$6),IFERROR(PRODUCT(1+OFFSET(BP$132,MATCH(BP$9,DateRange,0)-1,0,-12*$B21))^(12/COUNT(OFFSET(BP$132,MATCH(BP$9,DateRange,0)-1,0,-12*$B21)))-1,"NA"),0)</f>
        <v>-3.05416970776341E-2</v>
      </c>
      <c r="BQ21" s="391" cm="1">
        <f t="array" aca="1" ref="BQ21" ca="1">IF(ISTEXT(BQ$6),IFERROR(PRODUCT(1+OFFSET(BQ$132,MATCH(BQ$9,DateRange,0)-1,0,-12*$B21))^(12/COUNT(OFFSET(BQ$132,MATCH(BQ$9,DateRange,0)-1,0,-12*$B21)))-1,"NA"),0)</f>
        <v>-0.13493600321766674</v>
      </c>
      <c r="BR21" s="391" cm="1">
        <f t="array" aca="1" ref="BR21" ca="1">IF(ISTEXT(BR$6),IFERROR(PRODUCT(1+OFFSET(BR$132,MATCH(BR$9,DateRange,0)-1,0,-12*$B21))^(12/COUNT(OFFSET(BR$132,MATCH(BR$9,DateRange,0)-1,0,-12*$B21)))-1,"NA"),0)</f>
        <v>0.17730090990758085</v>
      </c>
      <c r="BS21" s="391" cm="1">
        <f t="array" aca="1" ref="BS21" ca="1">IF(ISTEXT(BS$6),IFERROR(PRODUCT(1+OFFSET(BS$132,MATCH(BS$9,DateRange,0)-1,0,-12*$B21))^(12/COUNT(OFFSET(BS$132,MATCH(BS$9,DateRange,0)-1,0,-12*$B21)))-1,"NA"),0)</f>
        <v>0.20119413237911421</v>
      </c>
      <c r="BT21" s="391" cm="1">
        <f t="array" aca="1" ref="BT21" ca="1">IF(ISTEXT(BT$6),IFERROR(PRODUCT(1+OFFSET(BT$132,MATCH(BT$9,DateRange,0)-1,0,-12*$B21))^(12/COUNT(OFFSET(BT$132,MATCH(BT$9,DateRange,0)-1,0,-12*$B21)))-1,"NA"),0)</f>
        <v>0.20479379063981518</v>
      </c>
      <c r="BU21" s="391" cm="1">
        <f t="array" aca="1" ref="BU21" ca="1">IF(ISTEXT(BU$6),IFERROR(PRODUCT(1+OFFSET(BU$132,MATCH(BU$9,DateRange,0)-1,0,-12*$B21))^(12/COUNT(OFFSET(BU$132,MATCH(BU$9,DateRange,0)-1,0,-12*$B21)))-1,"NA"),0)</f>
        <v>0.29637179454610618</v>
      </c>
      <c r="BV21" s="391" cm="1">
        <f t="array" aca="1" ref="BV21" ca="1">IF(ISTEXT(BV$6),IFERROR(PRODUCT(1+OFFSET(BV$132,MATCH(BV$9,DateRange,0)-1,0,-12*$B21))^(12/COUNT(OFFSET(BV$132,MATCH(BV$9,DateRange,0)-1,0,-12*$B21)))-1,"NA"),0)</f>
        <v>0.37498421437143858</v>
      </c>
      <c r="BW21" s="391" cm="1">
        <f t="array" aca="1" ref="BW21" ca="1">IF(ISTEXT(BW$6),IFERROR(PRODUCT(1+OFFSET(BW$132,MATCH(BW$9,DateRange,0)-1,0,-12*$B21))^(12/COUNT(OFFSET(BW$132,MATCH(BW$9,DateRange,0)-1,0,-12*$B21)))-1,"NA"),0)</f>
        <v>0.53517291851682502</v>
      </c>
      <c r="BX21" s="391" cm="1">
        <f t="array" aca="1" ref="BX21" ca="1">IF(ISTEXT(BX$6),IFERROR(PRODUCT(1+OFFSET(BX$132,MATCH(BX$9,DateRange,0)-1,0,-12*$B21))^(12/COUNT(OFFSET(BX$132,MATCH(BX$9,DateRange,0)-1,0,-12*$B21)))-1,"NA"),0)</f>
        <v>0.4963426364015977</v>
      </c>
      <c r="BY21" s="391" cm="1">
        <f t="array" aca="1" ref="BY21" ca="1">IF(ISTEXT(BY$6),IFERROR(PRODUCT(1+OFFSET(BY$132,MATCH(BY$9,DateRange,0)-1,0,-12*$B21))^(12/COUNT(OFFSET(BY$132,MATCH(BY$9,DateRange,0)-1,0,-12*$B21)))-1,"NA"),0)</f>
        <v>0.36245608402764451</v>
      </c>
      <c r="BZ21" s="391" cm="1">
        <f t="array" aca="1" ref="BZ21" ca="1">IF(ISTEXT(BZ$6),IFERROR(PRODUCT(1+OFFSET(BZ$132,MATCH(BZ$9,DateRange,0)-1,0,-12*$B21))^(12/COUNT(OFFSET(BZ$132,MATCH(BZ$9,DateRange,0)-1,0,-12*$B21)))-1,"NA"),0)</f>
        <v>2.1752706747152351E-2</v>
      </c>
      <c r="CA21" s="391" cm="1">
        <f t="array" aca="1" ref="CA21" ca="1">IF(ISTEXT(CA$6),IFERROR(PRODUCT(1+OFFSET(CA$132,MATCH(CA$9,DateRange,0)-1,0,-12*$B21))^(12/COUNT(OFFSET(CA$132,MATCH(CA$9,DateRange,0)-1,0,-12*$B21)))-1,"NA"),0)</f>
        <v>0.49241041142593889</v>
      </c>
      <c r="CB21" s="391" cm="1">
        <f t="array" aca="1" ref="CB21" ca="1">IF(ISTEXT(CB$6),IFERROR(PRODUCT(1+OFFSET(CB$132,MATCH(CB$9,DateRange,0)-1,0,-12*$B21))^(12/COUNT(OFFSET(CB$132,MATCH(CB$9,DateRange,0)-1,0,-12*$B21)))-1,"NA"),0)</f>
        <v>0.38074553314332937</v>
      </c>
      <c r="CC21" s="391" cm="1">
        <f t="array" aca="1" ref="CC21" ca="1">IF(ISTEXT(CC$6),IFERROR(PRODUCT(1+OFFSET(CC$132,MATCH(CC$9,DateRange,0)-1,0,-12*$B21))^(12/COUNT(OFFSET(CC$132,MATCH(CC$9,DateRange,0)-1,0,-12*$B21)))-1,"NA"),0)</f>
        <v>-6.410112234835974E-2</v>
      </c>
      <c r="CD21" s="391" cm="1">
        <f t="array" aca="1" ref="CD21" ca="1">IF(ISTEXT(CD$6),IFERROR(PRODUCT(1+OFFSET(CD$132,MATCH(CD$9,DateRange,0)-1,0,-12*$B21))^(12/COUNT(OFFSET(CD$132,MATCH(CD$9,DateRange,0)-1,0,-12*$B21)))-1,"NA"),0)</f>
        <v>0.37463034479946078</v>
      </c>
      <c r="CE21" s="391" cm="1">
        <f t="array" aca="1" ref="CE21" ca="1">IF(ISTEXT(CE$6),IFERROR(PRODUCT(1+OFFSET(CE$132,MATCH(CE$9,DateRange,0)-1,0,-12*$B21))^(12/COUNT(OFFSET(CE$132,MATCH(CE$9,DateRange,0)-1,0,-12*$B21)))-1,"NA"),0)</f>
        <v>-7.5916268261641551E-2</v>
      </c>
      <c r="CF21" s="391" cm="1">
        <f t="array" aca="1" ref="CF21" ca="1">IF(ISTEXT(CF$6),IFERROR(PRODUCT(1+OFFSET(CF$132,MATCH(CF$9,DateRange,0)-1,0,-12*$B21))^(12/COUNT(OFFSET(CF$132,MATCH(CF$9,DateRange,0)-1,0,-12*$B21)))-1,"NA"),0)</f>
        <v>0.48852991587283556</v>
      </c>
      <c r="CG21" s="391" cm="1">
        <f t="array" aca="1" ref="CG21" ca="1">IF(ISTEXT(CG$6),IFERROR(PRODUCT(1+OFFSET(CG$132,MATCH(CG$9,DateRange,0)-1,0,-12*$B21))^(12/COUNT(OFFSET(CG$132,MATCH(CG$9,DateRange,0)-1,0,-12*$B21)))-1,"NA"),0)</f>
        <v>0.1439111866879319</v>
      </c>
      <c r="CH21" s="391" cm="1">
        <f t="array" aca="1" ref="CH21" ca="1">IF(ISTEXT(CH$6),IFERROR(PRODUCT(1+OFFSET(CH$132,MATCH(CH$9,DateRange,0)-1,0,-12*$B21))^(12/COUNT(OFFSET(CH$132,MATCH(CH$9,DateRange,0)-1,0,-12*$B21)))-1,"NA"),0)</f>
        <v>-0.26342755686631281</v>
      </c>
      <c r="CI21" s="391" cm="1">
        <f t="array" aca="1" ref="CI21" ca="1">IF(ISTEXT(CI$6),IFERROR(PRODUCT(1+OFFSET(CI$132,MATCH(CI$9,DateRange,0)-1,0,-12*$B21))^(12/COUNT(OFFSET(CI$132,MATCH(CI$9,DateRange,0)-1,0,-12*$B21)))-1,"NA"),0)</f>
        <v>-0.35694574416536862</v>
      </c>
      <c r="CJ21" s="391" cm="1">
        <f t="array" aca="1" ref="CJ21" ca="1">IF(ISTEXT(CJ$6),IFERROR(PRODUCT(1+OFFSET(CJ$132,MATCH(CJ$9,DateRange,0)-1,0,-12*$B21))^(12/COUNT(OFFSET(CJ$132,MATCH(CJ$9,DateRange,0)-1,0,-12*$B21)))-1,"NA"),0)</f>
        <v>0.37301619517613926</v>
      </c>
      <c r="CK21" s="391" cm="1">
        <f t="array" aca="1" ref="CK21" ca="1">IF(ISTEXT(CK$6),IFERROR(PRODUCT(1+OFFSET(CK$132,MATCH(CK$9,DateRange,0)-1,0,-12*$B21))^(12/COUNT(OFFSET(CK$132,MATCH(CK$9,DateRange,0)-1,0,-12*$B21)))-1,"NA"),0)</f>
        <v>0.27738889229331076</v>
      </c>
      <c r="CL21" s="391" cm="1">
        <f t="array" aca="1" ref="CL21" ca="1">IF(ISTEXT(CL$6),IFERROR(PRODUCT(1+OFFSET(CL$132,MATCH(CL$9,DateRange,0)-1,0,-12*$B21))^(12/COUNT(OFFSET(CL$132,MATCH(CL$9,DateRange,0)-1,0,-12*$B21)))-1,"NA"),0)</f>
        <v>0.58584941568913096</v>
      </c>
      <c r="CM21" s="391" cm="1">
        <f t="array" aca="1" ref="CM21" ca="1">IF(ISTEXT(CM$6),IFERROR(PRODUCT(1+OFFSET(CM$132,MATCH(CM$9,DateRange,0)-1,0,-12*$B21))^(12/COUNT(OFFSET(CM$132,MATCH(CM$9,DateRange,0)-1,0,-12*$B21)))-1,"NA"),0)</f>
        <v>-1.5318942751171516E-2</v>
      </c>
      <c r="CN21" s="391" cm="1">
        <f t="array" aca="1" ref="CN21" ca="1">IF(ISTEXT(CN$6),IFERROR(PRODUCT(1+OFFSET(CN$132,MATCH(CN$9,DateRange,0)-1,0,-12*$B21))^(12/COUNT(OFFSET(CN$132,MATCH(CN$9,DateRange,0)-1,0,-12*$B21)))-1,"NA"),0)</f>
        <v>0.13466513519561274</v>
      </c>
      <c r="CO21" s="391" cm="1">
        <f t="array" aca="1" ref="CO21" ca="1">IF(ISTEXT(CO$6),IFERROR(PRODUCT(1+OFFSET(CO$132,MATCH(CO$9,DateRange,0)-1,0,-12*$B21))^(12/COUNT(OFFSET(CO$132,MATCH(CO$9,DateRange,0)-1,0,-12*$B21)))-1,"NA"),0)</f>
        <v>0.20795427146950485</v>
      </c>
      <c r="CP21" s="391" cm="1">
        <f t="array" aca="1" ref="CP21" ca="1">IF(ISTEXT(CP$6),IFERROR(PRODUCT(1+OFFSET(CP$132,MATCH(CP$9,DateRange,0)-1,0,-12*$B21))^(12/COUNT(OFFSET(CP$132,MATCH(CP$9,DateRange,0)-1,0,-12*$B21)))-1,"NA"),0)</f>
        <v>0.32337432687273049</v>
      </c>
      <c r="CQ21" s="391" cm="1">
        <f t="array" aca="1" ref="CQ21" ca="1">IF(ISTEXT(CQ$6),IFERROR(PRODUCT(1+OFFSET(CQ$132,MATCH(CQ$9,DateRange,0)-1,0,-12*$B21))^(12/COUNT(OFFSET(CQ$132,MATCH(CQ$9,DateRange,0)-1,0,-12*$B21)))-1,"NA"),0)</f>
        <v>1.1681330335183202</v>
      </c>
      <c r="CR21" s="391" cm="1">
        <f t="array" aca="1" ref="CR21" ca="1">IF(ISTEXT(CR$6),IFERROR(PRODUCT(1+OFFSET(CR$132,MATCH(CR$9,DateRange,0)-1,0,-12*$B21))^(12/COUNT(OFFSET(CR$132,MATCH(CR$9,DateRange,0)-1,0,-12*$B21)))-1,"NA"),0)</f>
        <v>0.38245471383308738</v>
      </c>
      <c r="CS21" s="391" cm="1">
        <f t="array" aca="1" ref="CS21" ca="1">IF(ISTEXT(CS$6),IFERROR(PRODUCT(1+OFFSET(CS$132,MATCH(CS$9,DateRange,0)-1,0,-12*$B21))^(12/COUNT(OFFSET(CS$132,MATCH(CS$9,DateRange,0)-1,0,-12*$B21)))-1,"NA"),0)</f>
        <v>0.21513452750801831</v>
      </c>
      <c r="CT21" s="391" cm="1">
        <f t="array" aca="1" ref="CT21" ca="1">IF(ISTEXT(CT$6),IFERROR(PRODUCT(1+OFFSET(CT$132,MATCH(CT$9,DateRange,0)-1,0,-12*$B21))^(12/COUNT(OFFSET(CT$132,MATCH(CT$9,DateRange,0)-1,0,-12*$B21)))-1,"NA"),0)</f>
        <v>0.36744950469036919</v>
      </c>
      <c r="CU21" s="391" cm="1">
        <f t="array" aca="1" ref="CU21" ca="1">IF(ISTEXT(CU$6),IFERROR(PRODUCT(1+OFFSET(CU$132,MATCH(CU$9,DateRange,0)-1,0,-12*$B21))^(12/COUNT(OFFSET(CU$132,MATCH(CU$9,DateRange,0)-1,0,-12*$B21)))-1,"NA"),0)</f>
        <v>1.2995111586640733</v>
      </c>
      <c r="CV21" s="391" cm="1">
        <f t="array" aca="1" ref="CV21" ca="1">IF(ISTEXT(CV$6),IFERROR(PRODUCT(1+OFFSET(CV$132,MATCH(CV$9,DateRange,0)-1,0,-12*$B21))^(12/COUNT(OFFSET(CV$132,MATCH(CV$9,DateRange,0)-1,0,-12*$B21)))-1,"NA"),0)</f>
        <v>0.34774077900792033</v>
      </c>
      <c r="CW21" s="391" cm="1">
        <f t="array" aca="1" ref="CW21" ca="1">IF(ISTEXT(CW$6),IFERROR(PRODUCT(1+OFFSET(CW$132,MATCH(CW$9,DateRange,0)-1,0,-12*$B21))^(12/COUNT(OFFSET(CW$132,MATCH(CW$9,DateRange,0)-1,0,-12*$B21)))-1,"NA"),0)</f>
        <v>8.2015312616253944E-2</v>
      </c>
      <c r="CX21" s="391" cm="1">
        <f t="array" aca="1" ref="CX21" ca="1">IF(ISTEXT(CX$6),IFERROR(PRODUCT(1+OFFSET(CX$132,MATCH(CX$9,DateRange,0)-1,0,-12*$B21))^(12/COUNT(OFFSET(CX$132,MATCH(CX$9,DateRange,0)-1,0,-12*$B21)))-1,"NA"),0)</f>
        <v>6.8194481730307732E-2</v>
      </c>
      <c r="CY21" s="391" cm="1">
        <f t="array" aca="1" ref="CY21" ca="1">IF(ISTEXT(CY$6),IFERROR(PRODUCT(1+OFFSET(CY$132,MATCH(CY$9,DateRange,0)-1,0,-12*$B21))^(12/COUNT(OFFSET(CY$132,MATCH(CY$9,DateRange,0)-1,0,-12*$B21)))-1,"NA"),0)</f>
        <v>1.174875836052689</v>
      </c>
      <c r="CZ21" s="391" cm="1">
        <f t="array" aca="1" ref="CZ21" ca="1">IF(ISTEXT(CZ$6),IFERROR(PRODUCT(1+OFFSET(CZ$132,MATCH(CZ$9,DateRange,0)-1,0,-12*$B21))^(12/COUNT(OFFSET(CZ$132,MATCH(CZ$9,DateRange,0)-1,0,-12*$B21)))-1,"NA"),0)</f>
        <v>9.8566548821159561E-3</v>
      </c>
      <c r="DA21" s="391" cm="1">
        <f t="array" aca="1" ref="DA21" ca="1">IF(ISTEXT(DA$6),IFERROR(PRODUCT(1+OFFSET(DA$132,MATCH(DA$9,DateRange,0)-1,0,-12*$B21))^(12/COUNT(OFFSET(DA$132,MATCH(DA$9,DateRange,0)-1,0,-12*$B21)))-1,"NA"),0)</f>
        <v>0.70002118254892687</v>
      </c>
      <c r="DB21" s="815" cm="1">
        <f t="array" aca="1" ref="DB21" ca="1">IF(ISTEXT(DB$6),IFERROR(PRODUCT(1+OFFSET(DB$132,MATCH(DB$9,DateRange,0)-1,0,-12*$B21))^(12/COUNT(OFFSET(DB$132,MATCH(DB$9,DateRange,0)-1,0,-12*$B21)))-1,"NA"),0)</f>
        <v>-0.29630475894875796</v>
      </c>
      <c r="DC21" s="815" cm="1">
        <f t="array" aca="1" ref="DC21" ca="1">IF(ISTEXT(DC$6),IFERROR(PRODUCT(1+OFFSET(DC$132,MATCH(DC$9,DateRange,0)-1,0,-12*$B21))^(12/COUNT(OFFSET(DC$132,MATCH(DC$9,DateRange,0)-1,0,-12*$B21)))-1,"NA"),0)</f>
        <v>0.33466118158785596</v>
      </c>
      <c r="DD21" s="815" cm="1">
        <f t="array" aca="1" ref="DD21" ca="1">IF(ISTEXT(DD$6),IFERROR(PRODUCT(1+OFFSET(DD$132,MATCH(DD$9,DateRange,0)-1,0,-12*$B21))^(12/COUNT(OFFSET(DD$132,MATCH(DD$9,DateRange,0)-1,0,-12*$B21)))-1,"NA"),0)</f>
        <v>0.20165633819623197</v>
      </c>
      <c r="DE21" s="815" cm="1">
        <f t="array" aca="1" ref="DE21" ca="1">IF(ISTEXT(DE$6),IFERROR(PRODUCT(1+OFFSET(DE$132,MATCH(DE$9,DateRange,0)-1,0,-12*$B21))^(12/COUNT(OFFSET(DE$132,MATCH(DE$9,DateRange,0)-1,0,-12*$B21)))-1,"NA"),0)</f>
        <v>0.44748888319074487</v>
      </c>
      <c r="DG21" s="352"/>
      <c r="DI21" s="391" cm="1">
        <f t="array" aca="1" ref="DI21" ca="1">IF(ISTEXT(DI$6),IFERROR(PRODUCT(1+OFFSET(DI$132,MATCH(DI$9,DateRange,0)-1,0,-12*$B21))^(12/COUNT(OFFSET(DI$132,MATCH(DI$9,DateRange,0)-1,0,-12*$B21)))-1,"NA"),0)</f>
        <v>0</v>
      </c>
      <c r="DJ21" s="391" cm="1">
        <f t="array" aca="1" ref="DJ21" ca="1">IF(ISTEXT(DJ$6),IFERROR(PRODUCT(1+OFFSET(DJ$132,MATCH(DJ$9,DateRange,0)-1,0,-12*$B21))^(12/COUNT(OFFSET(DJ$132,MATCH(DJ$9,DateRange,0)-1,0,-12*$B21)))-1,"NA"),0)</f>
        <v>0.30067827225979005</v>
      </c>
      <c r="DK21" s="391" cm="1">
        <f t="array" aca="1" ref="DK21" ca="1">IF(ISTEXT(DK$6),IFERROR(PRODUCT(1+OFFSET(DK$132,MATCH(DK$9,DateRange,0)-1,0,-12*$B21))^(12/COUNT(OFFSET(DK$132,MATCH(DK$9,DateRange,0)-1,0,-12*$B21)))-1,"NA"),0)</f>
        <v>-0.18213062720631468</v>
      </c>
    </row>
    <row r="22" spans="1:115">
      <c r="A22" s="72" t="str">
        <f>$B22&amp;" Year Trailing Return"</f>
        <v>3 Year Trailing Return</v>
      </c>
      <c r="B22" s="375">
        <v>3</v>
      </c>
      <c r="C22" s="391" cm="1">
        <f t="array" aca="1" ref="C22" ca="1">IF(ISTEXT(C$6),IFERROR(PRODUCT(1+OFFSET(C$132,MATCH(C$9,DateRange,0)-1,0,-12*$B22))^(12/COUNT(OFFSET(C$132,MATCH(C$9,DateRange,0)-1,0,-12*$B22)))-1,"NA"),0)</f>
        <v>5.3973391519480884E-2</v>
      </c>
      <c r="D22" s="391" cm="1">
        <f t="array" aca="1" ref="D22" ca="1">IF(ISTEXT(D$6),IFERROR(PRODUCT(1+OFFSET(D$132,MATCH(D$9,DateRange,0)-1,0,-12*$B22))^(12/COUNT(OFFSET(D$132,MATCH(D$9,DateRange,0)-1,0,-12*$B22)))-1,"NA"),0)</f>
        <v>3.4137764563501483E-2</v>
      </c>
      <c r="E22" s="391" cm="1">
        <f t="array" aca="1" ref="E22" ca="1">IF(ISTEXT(E$6),IFERROR(PRODUCT(1+OFFSET(E$132,MATCH(E$9,DateRange,0)-1,0,-12*$B22))^(12/COUNT(OFFSET(E$132,MATCH(E$9,DateRange,0)-1,0,-12*$B22)))-1,"NA"),0)</f>
        <v>8.6301250384512862E-2</v>
      </c>
      <c r="F22" s="391" cm="1">
        <f t="array" aca="1" ref="F22" ca="1">IF(ISTEXT(F$6),IFERROR(PRODUCT(1+OFFSET(F$132,MATCH(F$9,DateRange,0)-1,0,-12*$B22))^(12/COUNT(OFFSET(F$132,MATCH(F$9,DateRange,0)-1,0,-12*$B22)))-1,"NA"),0)</f>
        <v>0.10852290353710004</v>
      </c>
      <c r="G22" s="391" cm="1">
        <f t="array" aca="1" ref="G22" ca="1">IF(ISTEXT(G$6),IFERROR(PRODUCT(1+OFFSET(G$132,MATCH(G$9,DateRange,0)-1,0,-12*$B22))^(12/COUNT(OFFSET(G$132,MATCH(G$9,DateRange,0)-1,0,-12*$B22)))-1,"NA"),0)</f>
        <v>8.8248040844037368E-2</v>
      </c>
      <c r="H22" s="391" cm="1">
        <f t="array" aca="1" ref="H22" ca="1">IF(ISTEXT(H$6),IFERROR(PRODUCT(1+OFFSET(H$132,MATCH(H$9,DateRange,0)-1,0,-12*$B22))^(12/COUNT(OFFSET(H$132,MATCH(H$9,DateRange,0)-1,0,-12*$B22)))-1,"NA"),0)</f>
        <v>4.0963586593493639E-2</v>
      </c>
      <c r="I22" s="391" cm="1">
        <f t="array" aca="1" ref="I22" ca="1">IF(ISTEXT(I$6),IFERROR(PRODUCT(1+OFFSET(I$132,MATCH(I$9,DateRange,0)-1,0,-12*$B22))^(12/COUNT(OFFSET(I$132,MATCH(I$9,DateRange,0)-1,0,-12*$B22)))-1,"NA"),0)</f>
        <v>0.2279550234701051</v>
      </c>
      <c r="J22" s="391" cm="1">
        <f t="array" aca="1" ref="J22" ca="1">IF(ISTEXT(J$6),IFERROR(PRODUCT(1+OFFSET(J$132,MATCH(J$9,DateRange,0)-1,0,-12*$B22))^(12/COUNT(OFFSET(J$132,MATCH(J$9,DateRange,0)-1,0,-12*$B22)))-1,"NA"),0)</f>
        <v>8.1988354201540936E-2</v>
      </c>
      <c r="K22" s="391" cm="1">
        <f t="array" aca="1" ref="K22" ca="1">IF(ISTEXT(K$6),IFERROR(PRODUCT(1+OFFSET(K$132,MATCH(K$9,DateRange,0)-1,0,-12*$B22))^(12/COUNT(OFFSET(K$132,MATCH(K$9,DateRange,0)-1,0,-12*$B22)))-1,"NA"),0)</f>
        <v>0.13035573446585502</v>
      </c>
      <c r="L22" s="391" cm="1">
        <f t="array" aca="1" ref="L22" ca="1">IF(ISTEXT(L$6),IFERROR(PRODUCT(1+OFFSET(L$132,MATCH(L$9,DateRange,0)-1,0,-12*$B22))^(12/COUNT(OFFSET(L$132,MATCH(L$9,DateRange,0)-1,0,-12*$B22)))-1,"NA"),0)</f>
        <v>2.5146269790948805E-2</v>
      </c>
      <c r="M22" s="391" cm="1">
        <f t="array" aca="1" ref="M22" ca="1">IF(ISTEXT(M$6),IFERROR(PRODUCT(1+OFFSET(M$132,MATCH(M$9,DateRange,0)-1,0,-12*$B22))^(12/COUNT(OFFSET(M$132,MATCH(M$9,DateRange,0)-1,0,-12*$B22)))-1,"NA"),0)</f>
        <v>2.1425150649763136E-2</v>
      </c>
      <c r="N22" s="391" cm="1">
        <f t="array" aca="1" ref="N22" ca="1">IF(ISTEXT(N$6),IFERROR(PRODUCT(1+OFFSET(N$132,MATCH(N$9,DateRange,0)-1,0,-12*$B22))^(12/COUNT(OFFSET(N$132,MATCH(N$9,DateRange,0)-1,0,-12*$B22)))-1,"NA"),0)</f>
        <v>0.14354164423261428</v>
      </c>
      <c r="O22" s="391" cm="1">
        <f t="array" aca="1" ref="O22" ca="1">IF(ISTEXT(O$6),IFERROR(PRODUCT(1+OFFSET(O$132,MATCH(O$9,DateRange,0)-1,0,-12*$B22))^(12/COUNT(OFFSET(O$132,MATCH(O$9,DateRange,0)-1,0,-12*$B22)))-1,"NA"),0)</f>
        <v>9.5340621243379831E-2</v>
      </c>
      <c r="P22" s="391" cm="1">
        <f t="array" aca="1" ref="P22" ca="1">IF(ISTEXT(P$6),IFERROR(PRODUCT(1+OFFSET(P$132,MATCH(P$9,DateRange,0)-1,0,-12*$B22))^(12/COUNT(OFFSET(P$132,MATCH(P$9,DateRange,0)-1,0,-12*$B22)))-1,"NA"),0)</f>
        <v>5.9855035623140873E-2</v>
      </c>
      <c r="Q22" s="391" cm="1">
        <f t="array" aca="1" ref="Q22" ca="1">IF(ISTEXT(Q$6),IFERROR(PRODUCT(1+OFFSET(Q$132,MATCH(Q$9,DateRange,0)-1,0,-12*$B22))^(12/COUNT(OFFSET(Q$132,MATCH(Q$9,DateRange,0)-1,0,-12*$B22)))-1,"NA"),0)</f>
        <v>0.11232118707825478</v>
      </c>
      <c r="R22" s="391" cm="1">
        <f t="array" aca="1" ref="R22" ca="1">IF(ISTEXT(R$6),IFERROR(PRODUCT(1+OFFSET(R$132,MATCH(R$9,DateRange,0)-1,0,-12*$B22))^(12/COUNT(OFFSET(R$132,MATCH(R$9,DateRange,0)-1,0,-12*$B22)))-1,"NA"),0)</f>
        <v>0.17151245012762706</v>
      </c>
      <c r="S22" s="391" cm="1">
        <f t="array" aca="1" ref="S22" ca="1">IF(ISTEXT(S$6),IFERROR(PRODUCT(1+OFFSET(S$132,MATCH(S$9,DateRange,0)-1,0,-12*$B22))^(12/COUNT(OFFSET(S$132,MATCH(S$9,DateRange,0)-1,0,-12*$B22)))-1,"NA"),0)</f>
        <v>0.10777180688203392</v>
      </c>
      <c r="T22" s="391" cm="1">
        <f t="array" aca="1" ref="T22" ca="1">IF(ISTEXT(T$6),IFERROR(PRODUCT(1+OFFSET(T$132,MATCH(T$9,DateRange,0)-1,0,-12*$B22))^(12/COUNT(OFFSET(T$132,MATCH(T$9,DateRange,0)-1,0,-12*$B22)))-1,"NA"),0)</f>
        <v>0.22096767086971658</v>
      </c>
      <c r="U22" s="391" cm="1">
        <f t="array" aca="1" ref="U22" ca="1">IF(ISTEXT(U$6),IFERROR(PRODUCT(1+OFFSET(U$132,MATCH(U$9,DateRange,0)-1,0,-12*$B22))^(12/COUNT(OFFSET(U$132,MATCH(U$9,DateRange,0)-1,0,-12*$B22)))-1,"NA"),0)</f>
        <v>-0.28708929371961767</v>
      </c>
      <c r="V22" s="391" cm="1">
        <f t="array" aca="1" ref="V22" ca="1">IF(ISTEXT(V$6),IFERROR(PRODUCT(1+OFFSET(V$132,MATCH(V$9,DateRange,0)-1,0,-12*$B22))^(12/COUNT(OFFSET(V$132,MATCH(V$9,DateRange,0)-1,0,-12*$B22)))-1,"NA"),0)</f>
        <v>-3.8815461815877916E-2</v>
      </c>
      <c r="W22" s="391" cm="1">
        <f t="array" aca="1" ref="W22" ca="1">IF(ISTEXT(W$6),IFERROR(PRODUCT(1+OFFSET(W$132,MATCH(W$9,DateRange,0)-1,0,-12*$B22))^(12/COUNT(OFFSET(W$132,MATCH(W$9,DateRange,0)-1,0,-12*$B22)))-1,"NA"),0)</f>
        <v>-6.1391537729715617E-2</v>
      </c>
      <c r="X22" s="391" cm="1">
        <f t="array" aca="1" ref="X22" ca="1">IF(ISTEXT(X$6),IFERROR(PRODUCT(1+OFFSET(X$132,MATCH(X$9,DateRange,0)-1,0,-12*$B22))^(12/COUNT(OFFSET(X$132,MATCH(X$9,DateRange,0)-1,0,-12*$B22)))-1,"NA"),0)</f>
        <v>-5.860477575648515E-2</v>
      </c>
      <c r="Y22" s="391" cm="1">
        <f t="array" aca="1" ref="Y22" ca="1">IF(ISTEXT(Y$6),IFERROR(PRODUCT(1+OFFSET(Y$132,MATCH(Y$9,DateRange,0)-1,0,-12*$B22))^(12/COUNT(OFFSET(Y$132,MATCH(Y$9,DateRange,0)-1,0,-12*$B22)))-1,"NA"),0)</f>
        <v>0.1090438154782567</v>
      </c>
      <c r="Z22" s="391" cm="1">
        <f t="array" aca="1" ref="Z22" ca="1">IF(ISTEXT(Z$6),IFERROR(PRODUCT(1+OFFSET(Z$132,MATCH(Z$9,DateRange,0)-1,0,-12*$B22))^(12/COUNT(OFFSET(Z$132,MATCH(Z$9,DateRange,0)-1,0,-12*$B22)))-1,"NA"),0)</f>
        <v>0.25895276553288915</v>
      </c>
      <c r="AA22" s="391" cm="1">
        <f t="array" aca="1" ref="AA22" ca="1">IF(ISTEXT(AA$6),IFERROR(PRODUCT(1+OFFSET(AA$132,MATCH(AA$9,DateRange,0)-1,0,-12*$B22))^(12/COUNT(OFFSET(AA$132,MATCH(AA$9,DateRange,0)-1,0,-12*$B22)))-1,"NA"),0)</f>
        <v>0.24188525784300485</v>
      </c>
      <c r="AB22" s="391" cm="1">
        <f t="array" aca="1" ref="AB22" ca="1">IF(ISTEXT(AB$6),IFERROR(PRODUCT(1+OFFSET(AB$132,MATCH(AB$9,DateRange,0)-1,0,-12*$B22))^(12/COUNT(OFFSET(AB$132,MATCH(AB$9,DateRange,0)-1,0,-12*$B22)))-1,"NA"),0)</f>
        <v>-0.2046605494988788</v>
      </c>
      <c r="AC22" s="391" cm="1">
        <f t="array" aca="1" ref="AC22" ca="1">IF(ISTEXT(AC$6),IFERROR(PRODUCT(1+OFFSET(AC$132,MATCH(AC$9,DateRange,0)-1,0,-12*$B22))^(12/COUNT(OFFSET(AC$132,MATCH(AC$9,DateRange,0)-1,0,-12*$B22)))-1,"NA"),0)</f>
        <v>2.5102788395368947E-2</v>
      </c>
      <c r="AD22" s="391" cm="1">
        <f t="array" aca="1" ref="AD22" ca="1">IF(ISTEXT(AD$6),IFERROR(PRODUCT(1+OFFSET(AD$132,MATCH(AD$9,DateRange,0)-1,0,-12*$B22))^(12/COUNT(OFFSET(AD$132,MATCH(AD$9,DateRange,0)-1,0,-12*$B22)))-1,"NA"),0)</f>
        <v>-0.26228138706593129</v>
      </c>
      <c r="AE22" s="391" cm="1">
        <f t="array" aca="1" ref="AE22" ca="1">IF(ISTEXT(AE$6),IFERROR(PRODUCT(1+OFFSET(AE$132,MATCH(AE$9,DateRange,0)-1,0,-12*$B22))^(12/COUNT(OFFSET(AE$132,MATCH(AE$9,DateRange,0)-1,0,-12*$B22)))-1,"NA"),0)</f>
        <v>-0.17348383010234947</v>
      </c>
      <c r="AF22" s="391" cm="1">
        <f t="array" aca="1" ref="AF22" ca="1">IF(ISTEXT(AF$6),IFERROR(PRODUCT(1+OFFSET(AF$132,MATCH(AF$9,DateRange,0)-1,0,-12*$B22))^(12/COUNT(OFFSET(AF$132,MATCH(AF$9,DateRange,0)-1,0,-12*$B22)))-1,"NA"),0)</f>
        <v>7.1264292496264536E-2</v>
      </c>
      <c r="AG22" s="391" cm="1">
        <f t="array" aca="1" ref="AG22" ca="1">IF(ISTEXT(AG$6),IFERROR(PRODUCT(1+OFFSET(AG$132,MATCH(AG$9,DateRange,0)-1,0,-12*$B22))^(12/COUNT(OFFSET(AG$132,MATCH(AG$9,DateRange,0)-1,0,-12*$B22)))-1,"NA"),0)</f>
        <v>0.24665848724614614</v>
      </c>
      <c r="AH22" s="391" cm="1">
        <f t="array" aca="1" ref="AH22" ca="1">IF(ISTEXT(AH$6),IFERROR(PRODUCT(1+OFFSET(AH$132,MATCH(AH$9,DateRange,0)-1,0,-12*$B22))^(12/COUNT(OFFSET(AH$132,MATCH(AH$9,DateRange,0)-1,0,-12*$B22)))-1,"NA"),0)</f>
        <v>-0.24670297294546673</v>
      </c>
      <c r="AI22" s="391" cm="1">
        <f t="array" aca="1" ref="AI22" ca="1">IF(ISTEXT(AI$6),IFERROR(PRODUCT(1+OFFSET(AI$132,MATCH(AI$9,DateRange,0)-1,0,-12*$B22))^(12/COUNT(OFFSET(AI$132,MATCH(AI$9,DateRange,0)-1,0,-12*$B22)))-1,"NA"),0)</f>
        <v>7.7408164546319158E-2</v>
      </c>
      <c r="AJ22" s="391" cm="1">
        <f t="array" aca="1" ref="AJ22" ca="1">IF(ISTEXT(AJ$6),IFERROR(PRODUCT(1+OFFSET(AJ$132,MATCH(AJ$9,DateRange,0)-1,0,-12*$B22))^(12/COUNT(OFFSET(AJ$132,MATCH(AJ$9,DateRange,0)-1,0,-12*$B22)))-1,"NA"),0)</f>
        <v>6.3227764605416237E-2</v>
      </c>
      <c r="AK22" s="391" cm="1">
        <f t="array" aca="1" ref="AK22" ca="1">IF(ISTEXT(AK$6),IFERROR(PRODUCT(1+OFFSET(AK$132,MATCH(AK$9,DateRange,0)-1,0,-12*$B22))^(12/COUNT(OFFSET(AK$132,MATCH(AK$9,DateRange,0)-1,0,-12*$B22)))-1,"NA"),0)</f>
        <v>3.3965940343843704E-2</v>
      </c>
      <c r="AL22" s="391" cm="1">
        <f t="array" aca="1" ref="AL22" ca="1">IF(ISTEXT(AL$6),IFERROR(PRODUCT(1+OFFSET(AL$132,MATCH(AL$9,DateRange,0)-1,0,-12*$B22))^(12/COUNT(OFFSET(AL$132,MATCH(AL$9,DateRange,0)-1,0,-12*$B22)))-1,"NA"),0)</f>
        <v>0.16263162743124138</v>
      </c>
      <c r="AM22" s="391" cm="1">
        <f t="array" aca="1" ref="AM22" ca="1">IF(ISTEXT(AM$6),IFERROR(PRODUCT(1+OFFSET(AM$132,MATCH(AM$9,DateRange,0)-1,0,-12*$B22))^(12/COUNT(OFFSET(AM$132,MATCH(AM$9,DateRange,0)-1,0,-12*$B22)))-1,"NA"),0)</f>
        <v>0.22700904491320628</v>
      </c>
      <c r="AN22" s="391" cm="1">
        <f t="array" aca="1" ref="AN22" ca="1">IF(ISTEXT(AN$6),IFERROR(PRODUCT(1+OFFSET(AN$132,MATCH(AN$9,DateRange,0)-1,0,-12*$B22))^(12/COUNT(OFFSET(AN$132,MATCH(AN$9,DateRange,0)-1,0,-12*$B22)))-1,"NA"),0)</f>
        <v>0.17249774280756691</v>
      </c>
      <c r="AO22" s="391" cm="1">
        <f t="array" aca="1" ref="AO22" ca="1">IF(ISTEXT(AO$6),IFERROR(PRODUCT(1+OFFSET(AO$132,MATCH(AO$9,DateRange,0)-1,0,-12*$B22))^(12/COUNT(OFFSET(AO$132,MATCH(AO$9,DateRange,0)-1,0,-12*$B22)))-1,"NA"),0)</f>
        <v>-0.11312351323885084</v>
      </c>
      <c r="AP22" s="391" cm="1">
        <f t="array" aca="1" ref="AP22" ca="1">IF(ISTEXT(AP$6),IFERROR(PRODUCT(1+OFFSET(AP$132,MATCH(AP$9,DateRange,0)-1,0,-12*$B22))^(12/COUNT(OFFSET(AP$132,MATCH(AP$9,DateRange,0)-1,0,-12*$B22)))-1,"NA"),0)</f>
        <v>0.16254688082306057</v>
      </c>
      <c r="AQ22" s="391" cm="1">
        <f t="array" aca="1" ref="AQ22" ca="1">IF(ISTEXT(AQ$6),IFERROR(PRODUCT(1+OFFSET(AQ$132,MATCH(AQ$9,DateRange,0)-1,0,-12*$B22))^(12/COUNT(OFFSET(AQ$132,MATCH(AQ$9,DateRange,0)-1,0,-12*$B22)))-1,"NA"),0)</f>
        <v>-0.15152360847711033</v>
      </c>
      <c r="AR22" s="391" cm="1">
        <f t="array" aca="1" ref="AR22" ca="1">IF(ISTEXT(AR$6),IFERROR(PRODUCT(1+OFFSET(AR$132,MATCH(AR$9,DateRange,0)-1,0,-12*$B22))^(12/COUNT(OFFSET(AR$132,MATCH(AR$9,DateRange,0)-1,0,-12*$B22)))-1,"NA"),0)</f>
        <v>0.83268828459537159</v>
      </c>
      <c r="AS22" s="391" cm="1">
        <f t="array" aca="1" ref="AS22" ca="1">IF(ISTEXT(AS$6),IFERROR(PRODUCT(1+OFFSET(AS$132,MATCH(AS$9,DateRange,0)-1,0,-12*$B22))^(12/COUNT(OFFSET(AS$132,MATCH(AS$9,DateRange,0)-1,0,-12*$B22)))-1,"NA"),0)</f>
        <v>-0.12837066387051288</v>
      </c>
      <c r="AT22" s="391" cm="1">
        <f t="array" aca="1" ref="AT22" ca="1">IF(ISTEXT(AT$6),IFERROR(PRODUCT(1+OFFSET(AT$132,MATCH(AT$9,DateRange,0)-1,0,-12*$B22))^(12/COUNT(OFFSET(AT$132,MATCH(AT$9,DateRange,0)-1,0,-12*$B22)))-1,"NA"),0)</f>
        <v>0.22244449076725981</v>
      </c>
      <c r="AU22" s="391" cm="1">
        <f t="array" aca="1" ref="AU22" ca="1">IF(ISTEXT(AU$6),IFERROR(PRODUCT(1+OFFSET(AU$132,MATCH(AU$9,DateRange,0)-1,0,-12*$B22))^(12/COUNT(OFFSET(AU$132,MATCH(AU$9,DateRange,0)-1,0,-12*$B22)))-1,"NA"),0)</f>
        <v>0.34880930061371229</v>
      </c>
      <c r="AV22" s="391" cm="1">
        <f t="array" aca="1" ref="AV22" ca="1">IF(ISTEXT(AV$6),IFERROR(PRODUCT(1+OFFSET(AV$132,MATCH(AV$9,DateRange,0)-1,0,-12*$B22))^(12/COUNT(OFFSET(AV$132,MATCH(AV$9,DateRange,0)-1,0,-12*$B22)))-1,"NA"),0)</f>
        <v>7.531254165832757E-2</v>
      </c>
      <c r="AW22" s="391" cm="1">
        <f t="array" aca="1" ref="AW22" ca="1">IF(ISTEXT(AW$6),IFERROR(PRODUCT(1+OFFSET(AW$132,MATCH(AW$9,DateRange,0)-1,0,-12*$B22))^(12/COUNT(OFFSET(AW$132,MATCH(AW$9,DateRange,0)-1,0,-12*$B22)))-1,"NA"),0)</f>
        <v>6.3087060530970129E-2</v>
      </c>
      <c r="AX22" s="391" cm="1">
        <f t="array" aca="1" ref="AX22" ca="1">IF(ISTEXT(AX$6),IFERROR(PRODUCT(1+OFFSET(AX$132,MATCH(AX$9,DateRange,0)-1,0,-12*$B22))^(12/COUNT(OFFSET(AX$132,MATCH(AX$9,DateRange,0)-1,0,-12*$B22)))-1,"NA"),0)</f>
        <v>0.23102498993353038</v>
      </c>
      <c r="AY22" s="391" cm="1">
        <f t="array" aca="1" ref="AY22" ca="1">IF(ISTEXT(AY$6),IFERROR(PRODUCT(1+OFFSET(AY$132,MATCH(AY$9,DateRange,0)-1,0,-12*$B22))^(12/COUNT(OFFSET(AY$132,MATCH(AY$9,DateRange,0)-1,0,-12*$B22)))-1,"NA"),0)</f>
        <v>0.20442870284587222</v>
      </c>
      <c r="AZ22" s="391" cm="1">
        <f t="array" aca="1" ref="AZ22" ca="1">IF(ISTEXT(AZ$6),IFERROR(PRODUCT(1+OFFSET(AZ$132,MATCH(AZ$9,DateRange,0)-1,0,-12*$B22))^(12/COUNT(OFFSET(AZ$132,MATCH(AZ$9,DateRange,0)-1,0,-12*$B22)))-1,"NA"),0)</f>
        <v>0.11945137656778648</v>
      </c>
      <c r="BA22" s="391" cm="1">
        <f t="array" aca="1" ref="BA22" ca="1">IF(ISTEXT(BA$6),IFERROR(PRODUCT(1+OFFSET(BA$132,MATCH(BA$9,DateRange,0)-1,0,-12*$B22))^(12/COUNT(OFFSET(BA$132,MATCH(BA$9,DateRange,0)-1,0,-12*$B22)))-1,"NA"),0)</f>
        <v>0.15262211370753498</v>
      </c>
      <c r="BB22" s="391" cm="1">
        <f t="array" aca="1" ref="BB22" ca="1">IF(ISTEXT(BB$6),IFERROR(PRODUCT(1+OFFSET(BB$132,MATCH(BB$9,DateRange,0)-1,0,-12*$B22))^(12/COUNT(OFFSET(BB$132,MATCH(BB$9,DateRange,0)-1,0,-12*$B22)))-1,"NA"),0)</f>
        <v>-7.8788614331468554E-2</v>
      </c>
      <c r="BC22" s="391" cm="1">
        <f t="array" aca="1" ref="BC22" ca="1">IF(ISTEXT(BC$6),IFERROR(PRODUCT(1+OFFSET(BC$132,MATCH(BC$9,DateRange,0)-1,0,-12*$B22))^(12/COUNT(OFFSET(BC$132,MATCH(BC$9,DateRange,0)-1,0,-12*$B22)))-1,"NA"),0)</f>
        <v>-0.31748038063647421</v>
      </c>
      <c r="BD22" s="391" cm="1">
        <f t="array" aca="1" ref="BD22" ca="1">IF(ISTEXT(BD$6),IFERROR(PRODUCT(1+OFFSET(BD$132,MATCH(BD$9,DateRange,0)-1,0,-12*$B22))^(12/COUNT(OFFSET(BD$132,MATCH(BD$9,DateRange,0)-1,0,-12*$B22)))-1,"NA"),0)</f>
        <v>0.26176160951838301</v>
      </c>
      <c r="BE22" s="391" cm="1">
        <f t="array" aca="1" ref="BE22" ca="1">IF(ISTEXT(BE$6),IFERROR(PRODUCT(1+OFFSET(BE$132,MATCH(BE$9,DateRange,0)-1,0,-12*$B22))^(12/COUNT(OFFSET(BE$132,MATCH(BE$9,DateRange,0)-1,0,-12*$B22)))-1,"NA"),0)</f>
        <v>0.32390063784540235</v>
      </c>
      <c r="BF22" s="391" cm="1">
        <f t="array" aca="1" ref="BF22" ca="1">IF(ISTEXT(BF$6),IFERROR(PRODUCT(1+OFFSET(BF$132,MATCH(BF$9,DateRange,0)-1,0,-12*$B22))^(12/COUNT(OFFSET(BF$132,MATCH(BF$9,DateRange,0)-1,0,-12*$B22)))-1,"NA"),0)</f>
        <v>0.57734502875002813</v>
      </c>
      <c r="BG22" s="391" cm="1">
        <f t="array" aca="1" ref="BG22" ca="1">IF(ISTEXT(BG$6),IFERROR(PRODUCT(1+OFFSET(BG$132,MATCH(BG$9,DateRange,0)-1,0,-12*$B22))^(12/COUNT(OFFSET(BG$132,MATCH(BG$9,DateRange,0)-1,0,-12*$B22)))-1,"NA"),0)</f>
        <v>2.5419127067732417E-2</v>
      </c>
      <c r="BH22" s="391" cm="1">
        <f t="array" aca="1" ref="BH22" ca="1">IF(ISTEXT(BH$6),IFERROR(PRODUCT(1+OFFSET(BH$132,MATCH(BH$9,DateRange,0)-1,0,-12*$B22))^(12/COUNT(OFFSET(BH$132,MATCH(BH$9,DateRange,0)-1,0,-12*$B22)))-1,"NA"),0)</f>
        <v>0.16371873704108508</v>
      </c>
      <c r="BI22" s="391" cm="1">
        <f t="array" aca="1" ref="BI22" ca="1">IF(ISTEXT(BI$6),IFERROR(PRODUCT(1+OFFSET(BI$132,MATCH(BI$9,DateRange,0)-1,0,-12*$B22))^(12/COUNT(OFFSET(BI$132,MATCH(BI$9,DateRange,0)-1,0,-12*$B22)))-1,"NA"),0)</f>
        <v>-0.10535046653210467</v>
      </c>
      <c r="BJ22" s="391" cm="1">
        <f t="array" aca="1" ref="BJ22" ca="1">IF(ISTEXT(BJ$6),IFERROR(PRODUCT(1+OFFSET(BJ$132,MATCH(BJ$9,DateRange,0)-1,0,-12*$B22))^(12/COUNT(OFFSET(BJ$132,MATCH(BJ$9,DateRange,0)-1,0,-12*$B22)))-1,"NA"),0)</f>
        <v>1.3216485708090309E-2</v>
      </c>
      <c r="BK22" s="391" cm="1">
        <f t="array" aca="1" ref="BK22" ca="1">IF(ISTEXT(BK$6),IFERROR(PRODUCT(1+OFFSET(BK$132,MATCH(BK$9,DateRange,0)-1,0,-12*$B22))^(12/COUNT(OFFSET(BK$132,MATCH(BK$9,DateRange,0)-1,0,-12*$B22)))-1,"NA"),0)</f>
        <v>0.34059935709332279</v>
      </c>
      <c r="BL22" s="391" cm="1">
        <f t="array" aca="1" ref="BL22" ca="1">IF(ISTEXT(BL$6),IFERROR(PRODUCT(1+OFFSET(BL$132,MATCH(BL$9,DateRange,0)-1,0,-12*$B22))^(12/COUNT(OFFSET(BL$132,MATCH(BL$9,DateRange,0)-1,0,-12*$B22)))-1,"NA"),0)</f>
        <v>0.15604276897120739</v>
      </c>
      <c r="BM22" s="391" cm="1">
        <f t="array" aca="1" ref="BM22" ca="1">IF(ISTEXT(BM$6),IFERROR(PRODUCT(1+OFFSET(BM$132,MATCH(BM$9,DateRange,0)-1,0,-12*$B22))^(12/COUNT(OFFSET(BM$132,MATCH(BM$9,DateRange,0)-1,0,-12*$B22)))-1,"NA"),0)</f>
        <v>6.2553590126936065E-2</v>
      </c>
      <c r="BN22" s="391" cm="1">
        <f t="array" aca="1" ref="BN22" ca="1">IF(ISTEXT(BN$6),IFERROR(PRODUCT(1+OFFSET(BN$132,MATCH(BN$9,DateRange,0)-1,0,-12*$B22))^(12/COUNT(OFFSET(BN$132,MATCH(BN$9,DateRange,0)-1,0,-12*$B22)))-1,"NA"),0)</f>
        <v>0.69130963666009282</v>
      </c>
      <c r="BO22" s="391" cm="1">
        <f t="array" aca="1" ref="BO22" ca="1">IF(ISTEXT(BO$6),IFERROR(PRODUCT(1+OFFSET(BO$132,MATCH(BO$9,DateRange,0)-1,0,-12*$B22))^(12/COUNT(OFFSET(BO$132,MATCH(BO$9,DateRange,0)-1,0,-12*$B22)))-1,"NA"),0)</f>
        <v>0.20220435623916311</v>
      </c>
      <c r="BP22" s="391" cm="1">
        <f t="array" aca="1" ref="BP22" ca="1">IF(ISTEXT(BP$6),IFERROR(PRODUCT(1+OFFSET(BP$132,MATCH(BP$9,DateRange,0)-1,0,-12*$B22))^(12/COUNT(OFFSET(BP$132,MATCH(BP$9,DateRange,0)-1,0,-12*$B22)))-1,"NA"),0)</f>
        <v>-9.3476491318603583E-2</v>
      </c>
      <c r="BQ22" s="391" cm="1">
        <f t="array" aca="1" ref="BQ22" ca="1">IF(ISTEXT(BQ$6),IFERROR(PRODUCT(1+OFFSET(BQ$132,MATCH(BQ$9,DateRange,0)-1,0,-12*$B22))^(12/COUNT(OFFSET(BQ$132,MATCH(BQ$9,DateRange,0)-1,0,-12*$B22)))-1,"NA"),0)</f>
        <v>9.7975846643592268E-2</v>
      </c>
      <c r="BR22" s="391" cm="1">
        <f t="array" aca="1" ref="BR22" ca="1">IF(ISTEXT(BR$6),IFERROR(PRODUCT(1+OFFSET(BR$132,MATCH(BR$9,DateRange,0)-1,0,-12*$B22))^(12/COUNT(OFFSET(BR$132,MATCH(BR$9,DateRange,0)-1,0,-12*$B22)))-1,"NA"),0)</f>
        <v>0.10336271940274222</v>
      </c>
      <c r="BS22" s="391" cm="1">
        <f t="array" aca="1" ref="BS22" ca="1">IF(ISTEXT(BS$6),IFERROR(PRODUCT(1+OFFSET(BS$132,MATCH(BS$9,DateRange,0)-1,0,-12*$B22))^(12/COUNT(OFFSET(BS$132,MATCH(BS$9,DateRange,0)-1,0,-12*$B22)))-1,"NA"),0)</f>
        <v>3.6897844918121203E-2</v>
      </c>
      <c r="BT22" s="391" cm="1">
        <f t="array" aca="1" ref="BT22" ca="1">IF(ISTEXT(BT$6),IFERROR(PRODUCT(1+OFFSET(BT$132,MATCH(BT$9,DateRange,0)-1,0,-12*$B22))^(12/COUNT(OFFSET(BT$132,MATCH(BT$9,DateRange,0)-1,0,-12*$B22)))-1,"NA"),0)</f>
        <v>8.3424943486865466E-2</v>
      </c>
      <c r="BU22" s="391" cm="1">
        <f t="array" aca="1" ref="BU22" ca="1">IF(ISTEXT(BU$6),IFERROR(PRODUCT(1+OFFSET(BU$132,MATCH(BU$9,DateRange,0)-1,0,-12*$B22))^(12/COUNT(OFFSET(BU$132,MATCH(BU$9,DateRange,0)-1,0,-12*$B22)))-1,"NA"),0)</f>
        <v>0.1365721586891997</v>
      </c>
      <c r="BV22" s="391" cm="1">
        <f t="array" aca="1" ref="BV22" ca="1">IF(ISTEXT(BV$6),IFERROR(PRODUCT(1+OFFSET(BV$132,MATCH(BV$9,DateRange,0)-1,0,-12*$B22))^(12/COUNT(OFFSET(BV$132,MATCH(BV$9,DateRange,0)-1,0,-12*$B22)))-1,"NA"),0)</f>
        <v>-4.5103192551638194E-2</v>
      </c>
      <c r="BW22" s="391" cm="1">
        <f t="array" aca="1" ref="BW22" ca="1">IF(ISTEXT(BW$6),IFERROR(PRODUCT(1+OFFSET(BW$132,MATCH(BW$9,DateRange,0)-1,0,-12*$B22))^(12/COUNT(OFFSET(BW$132,MATCH(BW$9,DateRange,0)-1,0,-12*$B22)))-1,"NA"),0)</f>
        <v>0.22027177713161938</v>
      </c>
      <c r="BX22" s="391" cm="1">
        <f t="array" aca="1" ref="BX22" ca="1">IF(ISTEXT(BX$6),IFERROR(PRODUCT(1+OFFSET(BX$132,MATCH(BX$9,DateRange,0)-1,0,-12*$B22))^(12/COUNT(OFFSET(BX$132,MATCH(BX$9,DateRange,0)-1,0,-12*$B22)))-1,"NA"),0)</f>
        <v>0.17934197002248387</v>
      </c>
      <c r="BY22" s="391" cm="1">
        <f t="array" aca="1" ref="BY22" ca="1">IF(ISTEXT(BY$6),IFERROR(PRODUCT(1+OFFSET(BY$132,MATCH(BY$9,DateRange,0)-1,0,-12*$B22))^(12/COUNT(OFFSET(BY$132,MATCH(BY$9,DateRange,0)-1,0,-12*$B22)))-1,"NA"),0)</f>
        <v>0.10096183625225108</v>
      </c>
      <c r="BZ22" s="391" cm="1">
        <f t="array" aca="1" ref="BZ22" ca="1">IF(ISTEXT(BZ$6),IFERROR(PRODUCT(1+OFFSET(BZ$132,MATCH(BZ$9,DateRange,0)-1,0,-12*$B22))^(12/COUNT(OFFSET(BZ$132,MATCH(BZ$9,DateRange,0)-1,0,-12*$B22)))-1,"NA"),0)</f>
        <v>2.3528790313776859E-2</v>
      </c>
      <c r="CA22" s="391" cm="1">
        <f t="array" aca="1" ref="CA22" ca="1">IF(ISTEXT(CA$6),IFERROR(PRODUCT(1+OFFSET(CA$132,MATCH(CA$9,DateRange,0)-1,0,-12*$B22))^(12/COUNT(OFFSET(CA$132,MATCH(CA$9,DateRange,0)-1,0,-12*$B22)))-1,"NA"),0)</f>
        <v>6.9582897126796439E-2</v>
      </c>
      <c r="CB22" s="391" cm="1">
        <f t="array" aca="1" ref="CB22" ca="1">IF(ISTEXT(CB$6),IFERROR(PRODUCT(1+OFFSET(CB$132,MATCH(CB$9,DateRange,0)-1,0,-12*$B22))^(12/COUNT(OFFSET(CB$132,MATCH(CB$9,DateRange,0)-1,0,-12*$B22)))-1,"NA"),0)</f>
        <v>0.14488443058921496</v>
      </c>
      <c r="CC22" s="391" cm="1">
        <f t="array" aca="1" ref="CC22" ca="1">IF(ISTEXT(CC$6),IFERROR(PRODUCT(1+OFFSET(CC$132,MATCH(CC$9,DateRange,0)-1,0,-12*$B22))^(12/COUNT(OFFSET(CC$132,MATCH(CC$9,DateRange,0)-1,0,-12*$B22)))-1,"NA"),0)</f>
        <v>-6.7600923074297214E-2</v>
      </c>
      <c r="CD22" s="391" cm="1">
        <f t="array" aca="1" ref="CD22" ca="1">IF(ISTEXT(CD$6),IFERROR(PRODUCT(1+OFFSET(CD$132,MATCH(CD$9,DateRange,0)-1,0,-12*$B22))^(12/COUNT(OFFSET(CD$132,MATCH(CD$9,DateRange,0)-1,0,-12*$B22)))-1,"NA"),0)</f>
        <v>0.14135172067481916</v>
      </c>
      <c r="CE22" s="391" cm="1">
        <f t="array" aca="1" ref="CE22" ca="1">IF(ISTEXT(CE$6),IFERROR(PRODUCT(1+OFFSET(CE$132,MATCH(CE$9,DateRange,0)-1,0,-12*$B22))^(12/COUNT(OFFSET(CE$132,MATCH(CE$9,DateRange,0)-1,0,-12*$B22)))-1,"NA"),0)</f>
        <v>-0.18185904431447586</v>
      </c>
      <c r="CF22" s="391" cm="1">
        <f t="array" aca="1" ref="CF22" ca="1">IF(ISTEXT(CF$6),IFERROR(PRODUCT(1+OFFSET(CF$132,MATCH(CF$9,DateRange,0)-1,0,-12*$B22))^(12/COUNT(OFFSET(CF$132,MATCH(CF$9,DateRange,0)-1,0,-12*$B22)))-1,"NA"),0)</f>
        <v>3.1367427125571279E-2</v>
      </c>
      <c r="CG22" s="391" cm="1">
        <f t="array" aca="1" ref="CG22" ca="1">IF(ISTEXT(CG$6),IFERROR(PRODUCT(1+OFFSET(CG$132,MATCH(CG$9,DateRange,0)-1,0,-12*$B22))^(12/COUNT(OFFSET(CG$132,MATCH(CG$9,DateRange,0)-1,0,-12*$B22)))-1,"NA"),0)</f>
        <v>1.2158846748164365E-2</v>
      </c>
      <c r="CH22" s="391" cm="1">
        <f t="array" aca="1" ref="CH22" ca="1">IF(ISTEXT(CH$6),IFERROR(PRODUCT(1+OFFSET(CH$132,MATCH(CH$9,DateRange,0)-1,0,-12*$B22))^(12/COUNT(OFFSET(CH$132,MATCH(CH$9,DateRange,0)-1,0,-12*$B22)))-1,"NA"),0)</f>
        <v>0.14416672221830673</v>
      </c>
      <c r="CI22" s="391" cm="1">
        <f t="array" aca="1" ref="CI22" ca="1">IF(ISTEXT(CI$6),IFERROR(PRODUCT(1+OFFSET(CI$132,MATCH(CI$9,DateRange,0)-1,0,-12*$B22))^(12/COUNT(OFFSET(CI$132,MATCH(CI$9,DateRange,0)-1,0,-12*$B22)))-1,"NA"),0)</f>
        <v>0.30636485127499125</v>
      </c>
      <c r="CJ22" s="391" cm="1">
        <f t="array" aca="1" ref="CJ22" ca="1">IF(ISTEXT(CJ$6),IFERROR(PRODUCT(1+OFFSET(CJ$132,MATCH(CJ$9,DateRange,0)-1,0,-12*$B22))^(12/COUNT(OFFSET(CJ$132,MATCH(CJ$9,DateRange,0)-1,0,-12*$B22)))-1,"NA"),0)</f>
        <v>0.16117290497336434</v>
      </c>
      <c r="CK22" s="391" cm="1">
        <f t="array" aca="1" ref="CK22" ca="1">IF(ISTEXT(CK$6),IFERROR(PRODUCT(1+OFFSET(CK$132,MATCH(CK$9,DateRange,0)-1,0,-12*$B22))^(12/COUNT(OFFSET(CK$132,MATCH(CK$9,DateRange,0)-1,0,-12*$B22)))-1,"NA"),0)</f>
        <v>0.20209586675141744</v>
      </c>
      <c r="CL22" s="391" cm="1">
        <f t="array" aca="1" ref="CL22" ca="1">IF(ISTEXT(CL$6),IFERROR(PRODUCT(1+OFFSET(CL$132,MATCH(CL$9,DateRange,0)-1,0,-12*$B22))^(12/COUNT(OFFSET(CL$132,MATCH(CL$9,DateRange,0)-1,0,-12*$B22)))-1,"NA"),0)</f>
        <v>5.0576825232710787E-2</v>
      </c>
      <c r="CM22" s="391" cm="1">
        <f t="array" aca="1" ref="CM22" ca="1">IF(ISTEXT(CM$6),IFERROR(PRODUCT(1+OFFSET(CM$132,MATCH(CM$9,DateRange,0)-1,0,-12*$B22))^(12/COUNT(OFFSET(CM$132,MATCH(CM$9,DateRange,0)-1,0,-12*$B22)))-1,"NA"),0)</f>
        <v>6.4885158068801463E-2</v>
      </c>
      <c r="CN22" s="391" cm="1">
        <f t="array" aca="1" ref="CN22" ca="1">IF(ISTEXT(CN$6),IFERROR(PRODUCT(1+OFFSET(CN$132,MATCH(CN$9,DateRange,0)-1,0,-12*$B22))^(12/COUNT(OFFSET(CN$132,MATCH(CN$9,DateRange,0)-1,0,-12*$B22)))-1,"NA"),0)</f>
        <v>8.3771017239009371E-2</v>
      </c>
      <c r="CO22" s="391" cm="1">
        <f t="array" aca="1" ref="CO22" ca="1">IF(ISTEXT(CO$6),IFERROR(PRODUCT(1+OFFSET(CO$132,MATCH(CO$9,DateRange,0)-1,0,-12*$B22))^(12/COUNT(OFFSET(CO$132,MATCH(CO$9,DateRange,0)-1,0,-12*$B22)))-1,"NA"),0)</f>
        <v>-2.8752365861531293E-2</v>
      </c>
      <c r="CP22" s="391" cm="1">
        <f t="array" aca="1" ref="CP22" ca="1">IF(ISTEXT(CP$6),IFERROR(PRODUCT(1+OFFSET(CP$132,MATCH(CP$9,DateRange,0)-1,0,-12*$B22))^(12/COUNT(OFFSET(CP$132,MATCH(CP$9,DateRange,0)-1,0,-12*$B22)))-1,"NA"),0)</f>
        <v>0.14451748997040315</v>
      </c>
      <c r="CQ22" s="391" cm="1">
        <f t="array" aca="1" ref="CQ22" ca="1">IF(ISTEXT(CQ$6),IFERROR(PRODUCT(1+OFFSET(CQ$132,MATCH(CQ$9,DateRange,0)-1,0,-12*$B22))^(12/COUNT(OFFSET(CQ$132,MATCH(CQ$9,DateRange,0)-1,0,-12*$B22)))-1,"NA"),0)</f>
        <v>1.1681330335183202</v>
      </c>
      <c r="CR22" s="391" cm="1">
        <f t="array" aca="1" ref="CR22" ca="1">IF(ISTEXT(CR$6),IFERROR(PRODUCT(1+OFFSET(CR$132,MATCH(CR$9,DateRange,0)-1,0,-12*$B22))^(12/COUNT(OFFSET(CR$132,MATCH(CR$9,DateRange,0)-1,0,-12*$B22)))-1,"NA"),0)</f>
        <v>0.13402141986253313</v>
      </c>
      <c r="CS22" s="391" cm="1">
        <f t="array" aca="1" ref="CS22" ca="1">IF(ISTEXT(CS$6),IFERROR(PRODUCT(1+OFFSET(CS$132,MATCH(CS$9,DateRange,0)-1,0,-12*$B22))^(12/COUNT(OFFSET(CS$132,MATCH(CS$9,DateRange,0)-1,0,-12*$B22)))-1,"NA"),0)</f>
        <v>-0.14328372039279502</v>
      </c>
      <c r="CT22" s="391" cm="1">
        <f t="array" aca="1" ref="CT22" ca="1">IF(ISTEXT(CT$6),IFERROR(PRODUCT(1+OFFSET(CT$132,MATCH(CT$9,DateRange,0)-1,0,-12*$B22))^(12/COUNT(OFFSET(CT$132,MATCH(CT$9,DateRange,0)-1,0,-12*$B22)))-1,"NA"),0)</f>
        <v>8.1350446686685451E-2</v>
      </c>
      <c r="CU22" s="391" cm="1">
        <f t="array" aca="1" ref="CU22" ca="1">IF(ISTEXT(CU$6),IFERROR(PRODUCT(1+OFFSET(CU$132,MATCH(CU$9,DateRange,0)-1,0,-12*$B22))^(12/COUNT(OFFSET(CU$132,MATCH(CU$9,DateRange,0)-1,0,-12*$B22)))-1,"NA"),0)</f>
        <v>0.7709185373477323</v>
      </c>
      <c r="CV22" s="391" cm="1">
        <f t="array" aca="1" ref="CV22" ca="1">IF(ISTEXT(CV$6),IFERROR(PRODUCT(1+OFFSET(CV$132,MATCH(CV$9,DateRange,0)-1,0,-12*$B22))^(12/COUNT(OFFSET(CV$132,MATCH(CV$9,DateRange,0)-1,0,-12*$B22)))-1,"NA"),0)</f>
        <v>0.1763742263800141</v>
      </c>
      <c r="CW22" s="391" cm="1">
        <f t="array" aca="1" ref="CW22" ca="1">IF(ISTEXT(CW$6),IFERROR(PRODUCT(1+OFFSET(CW$132,MATCH(CW$9,DateRange,0)-1,0,-12*$B22))^(12/COUNT(OFFSET(CW$132,MATCH(CW$9,DateRange,0)-1,0,-12*$B22)))-1,"NA"),0)</f>
        <v>-0.14828033027302312</v>
      </c>
      <c r="CX22" s="391" cm="1">
        <f t="array" aca="1" ref="CX22" ca="1">IF(ISTEXT(CX$6),IFERROR(PRODUCT(1+OFFSET(CX$132,MATCH(CX$9,DateRange,0)-1,0,-12*$B22))^(12/COUNT(OFFSET(CX$132,MATCH(CX$9,DateRange,0)-1,0,-12*$B22)))-1,"NA"),0)</f>
        <v>9.7249164169066482E-3</v>
      </c>
      <c r="CY22" s="391" cm="1">
        <f t="array" aca="1" ref="CY22" ca="1">IF(ISTEXT(CY$6),IFERROR(PRODUCT(1+OFFSET(CY$132,MATCH(CY$9,DateRange,0)-1,0,-12*$B22))^(12/COUNT(OFFSET(CY$132,MATCH(CY$9,DateRange,0)-1,0,-12*$B22)))-1,"NA"),0)</f>
        <v>0.48033779397036858</v>
      </c>
      <c r="CZ22" s="391" cm="1">
        <f t="array" aca="1" ref="CZ22" ca="1">IF(ISTEXT(CZ$6),IFERROR(PRODUCT(1+OFFSET(CZ$132,MATCH(CZ$9,DateRange,0)-1,0,-12*$B22))^(12/COUNT(OFFSET(CZ$132,MATCH(CZ$9,DateRange,0)-1,0,-12*$B22)))-1,"NA"),0)</f>
        <v>0.22000235537688462</v>
      </c>
      <c r="DA22" s="391" cm="1">
        <f t="array" aca="1" ref="DA22" ca="1">IF(ISTEXT(DA$6),IFERROR(PRODUCT(1+OFFSET(DA$132,MATCH(DA$9,DateRange,0)-1,0,-12*$B22))^(12/COUNT(OFFSET(DA$132,MATCH(DA$9,DateRange,0)-1,0,-12*$B22)))-1,"NA"),0)</f>
        <v>0.29255017556875229</v>
      </c>
      <c r="DB22" s="815" cm="1">
        <f t="array" aca="1" ref="DB22" ca="1">IF(ISTEXT(DB$6),IFERROR(PRODUCT(1+OFFSET(DB$132,MATCH(DB$9,DateRange,0)-1,0,-12*$B22))^(12/COUNT(OFFSET(DB$132,MATCH(DB$9,DateRange,0)-1,0,-12*$B22)))-1,"NA"),0)</f>
        <v>-0.12475077832927972</v>
      </c>
      <c r="DC22" s="815" cm="1">
        <f t="array" aca="1" ref="DC22" ca="1">IF(ISTEXT(DC$6),IFERROR(PRODUCT(1+OFFSET(DC$132,MATCH(DC$9,DateRange,0)-1,0,-12*$B22))^(12/COUNT(OFFSET(DC$132,MATCH(DC$9,DateRange,0)-1,0,-12*$B22)))-1,"NA"),0)</f>
        <v>0.12276630024712132</v>
      </c>
      <c r="DD22" s="815" cm="1">
        <f t="array" aca="1" ref="DD22" ca="1">IF(ISTEXT(DD$6),IFERROR(PRODUCT(1+OFFSET(DD$132,MATCH(DD$9,DateRange,0)-1,0,-12*$B22))^(12/COUNT(OFFSET(DD$132,MATCH(DD$9,DateRange,0)-1,0,-12*$B22)))-1,"NA"),0)</f>
        <v>6.6420920376988324E-3</v>
      </c>
      <c r="DE22" s="815" cm="1">
        <f t="array" aca="1" ref="DE22" ca="1">IF(ISTEXT(DE$6),IFERROR(PRODUCT(1+OFFSET(DE$132,MATCH(DE$9,DateRange,0)-1,0,-12*$B22))^(12/COUNT(OFFSET(DE$132,MATCH(DE$9,DateRange,0)-1,0,-12*$B22)))-1,"NA"),0)</f>
        <v>0.18716180146874839</v>
      </c>
      <c r="DG22" s="352"/>
      <c r="DI22" s="391" cm="1">
        <f t="array" aca="1" ref="DI22" ca="1">IF(ISTEXT(DI$6),IFERROR(PRODUCT(1+OFFSET(DI$132,MATCH(DI$9,DateRange,0)-1,0,-12*$B22))^(12/COUNT(OFFSET(DI$132,MATCH(DI$9,DateRange,0)-1,0,-12*$B22)))-1,"NA"),0)</f>
        <v>0</v>
      </c>
      <c r="DJ22" s="391" cm="1">
        <f t="array" aca="1" ref="DJ22" ca="1">IF(ISTEXT(DJ$6),IFERROR(PRODUCT(1+OFFSET(DJ$132,MATCH(DJ$9,DateRange,0)-1,0,-12*$B22))^(12/COUNT(OFFSET(DJ$132,MATCH(DJ$9,DateRange,0)-1,0,-12*$B22)))-1,"NA"),0)</f>
        <v>-0.19524162069247009</v>
      </c>
      <c r="DK22" s="391" cm="1">
        <f t="array" aca="1" ref="DK22" ca="1">IF(ISTEXT(DK$6),IFERROR(PRODUCT(1+OFFSET(DK$132,MATCH(DK$9,DateRange,0)-1,0,-12*$B22))^(12/COUNT(OFFSET(DK$132,MATCH(DK$9,DateRange,0)-1,0,-12*$B22)))-1,"NA"),0)</f>
        <v>5.982912216386449E-2</v>
      </c>
    </row>
    <row r="23" spans="1:115">
      <c r="A23" s="72" t="str">
        <f>$B23&amp;" Year Trailing Return"</f>
        <v>5 Year Trailing Return</v>
      </c>
      <c r="B23" s="375">
        <v>5</v>
      </c>
      <c r="C23" s="391" cm="1">
        <f t="array" aca="1" ref="C23" ca="1">IF(ISTEXT(C$6),IFERROR(PRODUCT(1+OFFSET(C$132,MATCH(C$9,DateRange,0)-1,0,-12*$B23))^(12/COUNT(OFFSET(C$132,MATCH(C$9,DateRange,0)-1,0,-12*$B23)))-1,"NA"),0)</f>
        <v>0.12313691519665304</v>
      </c>
      <c r="D23" s="391" cm="1">
        <f t="array" aca="1" ref="D23" ca="1">IF(ISTEXT(D$6),IFERROR(PRODUCT(1+OFFSET(D$132,MATCH(D$9,DateRange,0)-1,0,-12*$B23))^(12/COUNT(OFFSET(D$132,MATCH(D$9,DateRange,0)-1,0,-12*$B23)))-1,"NA"),0)</f>
        <v>2.2120888488983859E-2</v>
      </c>
      <c r="E23" s="391" cm="1">
        <f t="array" aca="1" ref="E23" ca="1">IF(ISTEXT(E$6),IFERROR(PRODUCT(1+OFFSET(E$132,MATCH(E$9,DateRange,0)-1,0,-12*$B23))^(12/COUNT(OFFSET(E$132,MATCH(E$9,DateRange,0)-1,0,-12*$B23)))-1,"NA"),0)</f>
        <v>0.1349170883840789</v>
      </c>
      <c r="F23" s="391" cm="1">
        <f t="array" aca="1" ref="F23" ca="1">IF(ISTEXT(F$6),IFERROR(PRODUCT(1+OFFSET(F$132,MATCH(F$9,DateRange,0)-1,0,-12*$B23))^(12/COUNT(OFFSET(F$132,MATCH(F$9,DateRange,0)-1,0,-12*$B23)))-1,"NA"),0)</f>
        <v>0.15527466658956501</v>
      </c>
      <c r="G23" s="391" cm="1">
        <f t="array" aca="1" ref="G23" ca="1">IF(ISTEXT(G$6),IFERROR(PRODUCT(1+OFFSET(G$132,MATCH(G$9,DateRange,0)-1,0,-12*$B23))^(12/COUNT(OFFSET(G$132,MATCH(G$9,DateRange,0)-1,0,-12*$B23)))-1,"NA"),0)</f>
        <v>0.12880328118168638</v>
      </c>
      <c r="H23" s="391" cm="1">
        <f t="array" aca="1" ref="H23" ca="1">IF(ISTEXT(H$6),IFERROR(PRODUCT(1+OFFSET(H$132,MATCH(H$9,DateRange,0)-1,0,-12*$B23))^(12/COUNT(OFFSET(H$132,MATCH(H$9,DateRange,0)-1,0,-12*$B23)))-1,"NA"),0)</f>
        <v>0.14914374582783729</v>
      </c>
      <c r="I23" s="391" cm="1">
        <f t="array" aca="1" ref="I23" ca="1">IF(ISTEXT(I$6),IFERROR(PRODUCT(1+OFFSET(I$132,MATCH(I$9,DateRange,0)-1,0,-12*$B23))^(12/COUNT(OFFSET(I$132,MATCH(I$9,DateRange,0)-1,0,-12*$B23)))-1,"NA"),0)</f>
        <v>0.13938868816923522</v>
      </c>
      <c r="J23" s="391" cm="1">
        <f t="array" aca="1" ref="J23" ca="1">IF(ISTEXT(J$6),IFERROR(PRODUCT(1+OFFSET(J$132,MATCH(J$9,DateRange,0)-1,0,-12*$B23))^(12/COUNT(OFFSET(J$132,MATCH(J$9,DateRange,0)-1,0,-12*$B23)))-1,"NA"),0)</f>
        <v>0.11918718046612753</v>
      </c>
      <c r="K23" s="391" cm="1">
        <f t="array" aca="1" ref="K23" ca="1">IF(ISTEXT(K$6),IFERROR(PRODUCT(1+OFFSET(K$132,MATCH(K$9,DateRange,0)-1,0,-12*$B23))^(12/COUNT(OFFSET(K$132,MATCH(K$9,DateRange,0)-1,0,-12*$B23)))-1,"NA"),0)</f>
        <v>0.13856760690568359</v>
      </c>
      <c r="L23" s="391" cm="1">
        <f t="array" aca="1" ref="L23" ca="1">IF(ISTEXT(L$6),IFERROR(PRODUCT(1+OFFSET(L$132,MATCH(L$9,DateRange,0)-1,0,-12*$B23))^(12/COUNT(OFFSET(L$132,MATCH(L$9,DateRange,0)-1,0,-12*$B23)))-1,"NA"),0)</f>
        <v>4.7552407296289179E-2</v>
      </c>
      <c r="M23" s="391" cm="1">
        <f t="array" aca="1" ref="M23" ca="1">IF(ISTEXT(M$6),IFERROR(PRODUCT(1+OFFSET(M$132,MATCH(M$9,DateRange,0)-1,0,-12*$B23))^(12/COUNT(OFFSET(M$132,MATCH(M$9,DateRange,0)-1,0,-12*$B23)))-1,"NA"),0)</f>
        <v>0.1198439612895823</v>
      </c>
      <c r="N23" s="391" cm="1">
        <f t="array" aca="1" ref="N23" ca="1">IF(ISTEXT(N$6),IFERROR(PRODUCT(1+OFFSET(N$132,MATCH(N$9,DateRange,0)-1,0,-12*$B23))^(12/COUNT(OFFSET(N$132,MATCH(N$9,DateRange,0)-1,0,-12*$B23)))-1,"NA"),0)</f>
        <v>0.23181237315024061</v>
      </c>
      <c r="O23" s="391" cm="1">
        <f t="array" aca="1" ref="O23" ca="1">IF(ISTEXT(O$6),IFERROR(PRODUCT(1+OFFSET(O$132,MATCH(O$9,DateRange,0)-1,0,-12*$B23))^(12/COUNT(OFFSET(O$132,MATCH(O$9,DateRange,0)-1,0,-12*$B23)))-1,"NA"),0)</f>
        <v>9.6066092270117975E-2</v>
      </c>
      <c r="P23" s="391" cm="1">
        <f t="array" aca="1" ref="P23" ca="1">IF(ISTEXT(P$6),IFERROR(PRODUCT(1+OFFSET(P$132,MATCH(P$9,DateRange,0)-1,0,-12*$B23))^(12/COUNT(OFFSET(P$132,MATCH(P$9,DateRange,0)-1,0,-12*$B23)))-1,"NA"),0)</f>
        <v>0.1249841487948864</v>
      </c>
      <c r="Q23" s="391" cm="1">
        <f t="array" aca="1" ref="Q23" ca="1">IF(ISTEXT(Q$6),IFERROR(PRODUCT(1+OFFSET(Q$132,MATCH(Q$9,DateRange,0)-1,0,-12*$B23))^(12/COUNT(OFFSET(Q$132,MATCH(Q$9,DateRange,0)-1,0,-12*$B23)))-1,"NA"),0)</f>
        <v>7.2499335549340627E-2</v>
      </c>
      <c r="R23" s="391" cm="1">
        <f t="array" aca="1" ref="R23" ca="1">IF(ISTEXT(R$6),IFERROR(PRODUCT(1+OFFSET(R$132,MATCH(R$9,DateRange,0)-1,0,-12*$B23))^(12/COUNT(OFFSET(R$132,MATCH(R$9,DateRange,0)-1,0,-12*$B23)))-1,"NA"),0)</f>
        <v>0.32796884240054802</v>
      </c>
      <c r="S23" s="391" cm="1">
        <f t="array" aca="1" ref="S23" ca="1">IF(ISTEXT(S$6),IFERROR(PRODUCT(1+OFFSET(S$132,MATCH(S$9,DateRange,0)-1,0,-12*$B23))^(12/COUNT(OFFSET(S$132,MATCH(S$9,DateRange,0)-1,0,-12*$B23)))-1,"NA"),0)</f>
        <v>0.11959079354746782</v>
      </c>
      <c r="T23" s="391" cm="1">
        <f t="array" aca="1" ref="T23" ca="1">IF(ISTEXT(T$6),IFERROR(PRODUCT(1+OFFSET(T$132,MATCH(T$9,DateRange,0)-1,0,-12*$B23))^(12/COUNT(OFFSET(T$132,MATCH(T$9,DateRange,0)-1,0,-12*$B23)))-1,"NA"),0)</f>
        <v>0.45229864676312737</v>
      </c>
      <c r="U23" s="391" cm="1">
        <f t="array" aca="1" ref="U23" ca="1">IF(ISTEXT(U$6),IFERROR(PRODUCT(1+OFFSET(U$132,MATCH(U$9,DateRange,0)-1,0,-12*$B23))^(12/COUNT(OFFSET(U$132,MATCH(U$9,DateRange,0)-1,0,-12*$B23)))-1,"NA"),0)</f>
        <v>-6.2983018098577204E-2</v>
      </c>
      <c r="V23" s="391" cm="1">
        <f t="array" aca="1" ref="V23" ca="1">IF(ISTEXT(V$6),IFERROR(PRODUCT(1+OFFSET(V$132,MATCH(V$9,DateRange,0)-1,0,-12*$B23))^(12/COUNT(OFFSET(V$132,MATCH(V$9,DateRange,0)-1,0,-12*$B23)))-1,"NA"),0)</f>
        <v>0.10939641048722137</v>
      </c>
      <c r="W23" s="391" cm="1">
        <f t="array" aca="1" ref="W23" ca="1">IF(ISTEXT(W$6),IFERROR(PRODUCT(1+OFFSET(W$132,MATCH(W$9,DateRange,0)-1,0,-12*$B23))^(12/COUNT(OFFSET(W$132,MATCH(W$9,DateRange,0)-1,0,-12*$B23)))-1,"NA"),0)</f>
        <v>4.3491421739519476E-2</v>
      </c>
      <c r="X23" s="391" cm="1">
        <f t="array" aca="1" ref="X23" ca="1">IF(ISTEXT(X$6),IFERROR(PRODUCT(1+OFFSET(X$132,MATCH(X$9,DateRange,0)-1,0,-12*$B23))^(12/COUNT(OFFSET(X$132,MATCH(X$9,DateRange,0)-1,0,-12*$B23)))-1,"NA"),0)</f>
        <v>9.241244763767309E-3</v>
      </c>
      <c r="Y23" s="391" cm="1">
        <f t="array" aca="1" ref="Y23" ca="1">IF(ISTEXT(Y$6),IFERROR(PRODUCT(1+OFFSET(Y$132,MATCH(Y$9,DateRange,0)-1,0,-12*$B23))^(12/COUNT(OFFSET(Y$132,MATCH(Y$9,DateRange,0)-1,0,-12*$B23)))-1,"NA"),0)</f>
        <v>0.28398227687833222</v>
      </c>
      <c r="Z23" s="391" cm="1">
        <f t="array" aca="1" ref="Z23" ca="1">IF(ISTEXT(Z$6),IFERROR(PRODUCT(1+OFFSET(Z$132,MATCH(Z$9,DateRange,0)-1,0,-12*$B23))^(12/COUNT(OFFSET(Z$132,MATCH(Z$9,DateRange,0)-1,0,-12*$B23)))-1,"NA"),0)</f>
        <v>0.29595862795375028</v>
      </c>
      <c r="AA23" s="391" cm="1">
        <f t="array" aca="1" ref="AA23" ca="1">IF(ISTEXT(AA$6),IFERROR(PRODUCT(1+OFFSET(AA$132,MATCH(AA$9,DateRange,0)-1,0,-12*$B23))^(12/COUNT(OFFSET(AA$132,MATCH(AA$9,DateRange,0)-1,0,-12*$B23)))-1,"NA"),0)</f>
        <v>0.2552867286112388</v>
      </c>
      <c r="AB23" s="391" cm="1">
        <f t="array" aca="1" ref="AB23" ca="1">IF(ISTEXT(AB$6),IFERROR(PRODUCT(1+OFFSET(AB$132,MATCH(AB$9,DateRange,0)-1,0,-12*$B23))^(12/COUNT(OFFSET(AB$132,MATCH(AB$9,DateRange,0)-1,0,-12*$B23)))-1,"NA"),0)</f>
        <v>9.4193641723466781E-2</v>
      </c>
      <c r="AC23" s="391" cm="1">
        <f t="array" aca="1" ref="AC23" ca="1">IF(ISTEXT(AC$6),IFERROR(PRODUCT(1+OFFSET(AC$132,MATCH(AC$9,DateRange,0)-1,0,-12*$B23))^(12/COUNT(OFFSET(AC$132,MATCH(AC$9,DateRange,0)-1,0,-12*$B23)))-1,"NA"),0)</f>
        <v>0.14502402996907948</v>
      </c>
      <c r="AD23" s="391" cm="1">
        <f t="array" aca="1" ref="AD23" ca="1">IF(ISTEXT(AD$6),IFERROR(PRODUCT(1+OFFSET(AD$132,MATCH(AD$9,DateRange,0)-1,0,-12*$B23))^(12/COUNT(OFFSET(AD$132,MATCH(AD$9,DateRange,0)-1,0,-12*$B23)))-1,"NA"),0)</f>
        <v>-0.11454348851249097</v>
      </c>
      <c r="AE23" s="391" cm="1">
        <f t="array" aca="1" ref="AE23" ca="1">IF(ISTEXT(AE$6),IFERROR(PRODUCT(1+OFFSET(AE$132,MATCH(AE$9,DateRange,0)-1,0,-12*$B23))^(12/COUNT(OFFSET(AE$132,MATCH(AE$9,DateRange,0)-1,0,-12*$B23)))-1,"NA"),0)</f>
        <v>-5.9124610420782653E-2</v>
      </c>
      <c r="AF23" s="391" cm="1">
        <f t="array" aca="1" ref="AF23" ca="1">IF(ISTEXT(AF$6),IFERROR(PRODUCT(1+OFFSET(AF$132,MATCH(AF$9,DateRange,0)-1,0,-12*$B23))^(12/COUNT(OFFSET(AF$132,MATCH(AF$9,DateRange,0)-1,0,-12*$B23)))-1,"NA"),0)</f>
        <v>7.8659175096711831E-2</v>
      </c>
      <c r="AG23" s="391" cm="1">
        <f t="array" aca="1" ref="AG23" ca="1">IF(ISTEXT(AG$6),IFERROR(PRODUCT(1+OFFSET(AG$132,MATCH(AG$9,DateRange,0)-1,0,-12*$B23))^(12/COUNT(OFFSET(AG$132,MATCH(AG$9,DateRange,0)-1,0,-12*$B23)))-1,"NA"),0)</f>
        <v>0.27864663193593997</v>
      </c>
      <c r="AH23" s="391" cm="1">
        <f t="array" aca="1" ref="AH23" ca="1">IF(ISTEXT(AH$6),IFERROR(PRODUCT(1+OFFSET(AH$132,MATCH(AH$9,DateRange,0)-1,0,-12*$B23))^(12/COUNT(OFFSET(AH$132,MATCH(AH$9,DateRange,0)-1,0,-12*$B23)))-1,"NA"),0)</f>
        <v>0.17397161691511887</v>
      </c>
      <c r="AI23" s="391" cm="1">
        <f t="array" aca="1" ref="AI23" ca="1">IF(ISTEXT(AI$6),IFERROR(PRODUCT(1+OFFSET(AI$132,MATCH(AI$9,DateRange,0)-1,0,-12*$B23))^(12/COUNT(OFFSET(AI$132,MATCH(AI$9,DateRange,0)-1,0,-12*$B23)))-1,"NA"),0)</f>
        <v>0.2228606322310982</v>
      </c>
      <c r="AJ23" s="391" cm="1">
        <f t="array" aca="1" ref="AJ23" ca="1">IF(ISTEXT(AJ$6),IFERROR(PRODUCT(1+OFFSET(AJ$132,MATCH(AJ$9,DateRange,0)-1,0,-12*$B23))^(12/COUNT(OFFSET(AJ$132,MATCH(AJ$9,DateRange,0)-1,0,-12*$B23)))-1,"NA"),0)</f>
        <v>0.21349888326980482</v>
      </c>
      <c r="AK23" s="391" cm="1">
        <f t="array" aca="1" ref="AK23" ca="1">IF(ISTEXT(AK$6),IFERROR(PRODUCT(1+OFFSET(AK$132,MATCH(AK$9,DateRange,0)-1,0,-12*$B23))^(12/COUNT(OFFSET(AK$132,MATCH(AK$9,DateRange,0)-1,0,-12*$B23)))-1,"NA"),0)</f>
        <v>5.7576724286571679E-2</v>
      </c>
      <c r="AL23" s="391" cm="1">
        <f t="array" aca="1" ref="AL23" ca="1">IF(ISTEXT(AL$6),IFERROR(PRODUCT(1+OFFSET(AL$132,MATCH(AL$9,DateRange,0)-1,0,-12*$B23))^(12/COUNT(OFFSET(AL$132,MATCH(AL$9,DateRange,0)-1,0,-12*$B23)))-1,"NA"),0)</f>
        <v>7.7759871982582052E-2</v>
      </c>
      <c r="AM23" s="391" cm="1">
        <f t="array" aca="1" ref="AM23" ca="1">IF(ISTEXT(AM$6),IFERROR(PRODUCT(1+OFFSET(AM$132,MATCH(AM$9,DateRange,0)-1,0,-12*$B23))^(12/COUNT(OFFSET(AM$132,MATCH(AM$9,DateRange,0)-1,0,-12*$B23)))-1,"NA"),0)</f>
        <v>0.11500957046976912</v>
      </c>
      <c r="AN23" s="391" cm="1">
        <f t="array" aca="1" ref="AN23" ca="1">IF(ISTEXT(AN$6),IFERROR(PRODUCT(1+OFFSET(AN$132,MATCH(AN$9,DateRange,0)-1,0,-12*$B23))^(12/COUNT(OFFSET(AN$132,MATCH(AN$9,DateRange,0)-1,0,-12*$B23)))-1,"NA"),0)</f>
        <v>0.32477271267453678</v>
      </c>
      <c r="AO23" s="391" cm="1">
        <f t="array" aca="1" ref="AO23" ca="1">IF(ISTEXT(AO$6),IFERROR(PRODUCT(1+OFFSET(AO$132,MATCH(AO$9,DateRange,0)-1,0,-12*$B23))^(12/COUNT(OFFSET(AO$132,MATCH(AO$9,DateRange,0)-1,0,-12*$B23)))-1,"NA"),0)</f>
        <v>7.9555181949729548E-2</v>
      </c>
      <c r="AP23" s="391" cm="1">
        <f t="array" aca="1" ref="AP23" ca="1">IF(ISTEXT(AP$6),IFERROR(PRODUCT(1+OFFSET(AP$132,MATCH(AP$9,DateRange,0)-1,0,-12*$B23))^(12/COUNT(OFFSET(AP$132,MATCH(AP$9,DateRange,0)-1,0,-12*$B23)))-1,"NA"),0)</f>
        <v>9.4458080003442468E-2</v>
      </c>
      <c r="AQ23" s="391" cm="1">
        <f t="array" aca="1" ref="AQ23" ca="1">IF(ISTEXT(AQ$6),IFERROR(PRODUCT(1+OFFSET(AQ$132,MATCH(AQ$9,DateRange,0)-1,0,-12*$B23))^(12/COUNT(OFFSET(AQ$132,MATCH(AQ$9,DateRange,0)-1,0,-12*$B23)))-1,"NA"),0)</f>
        <v>-7.8247175170860217E-3</v>
      </c>
      <c r="AR23" s="391" cm="1">
        <f t="array" aca="1" ref="AR23" ca="1">IF(ISTEXT(AR$6),IFERROR(PRODUCT(1+OFFSET(AR$132,MATCH(AR$9,DateRange,0)-1,0,-12*$B23))^(12/COUNT(OFFSET(AR$132,MATCH(AR$9,DateRange,0)-1,0,-12*$B23)))-1,"NA"),0)</f>
        <v>0.96631923824608146</v>
      </c>
      <c r="AS23" s="391" cm="1">
        <f t="array" aca="1" ref="AS23" ca="1">IF(ISTEXT(AS$6),IFERROR(PRODUCT(1+OFFSET(AS$132,MATCH(AS$9,DateRange,0)-1,0,-12*$B23))^(12/COUNT(OFFSET(AS$132,MATCH(AS$9,DateRange,0)-1,0,-12*$B23)))-1,"NA"),0)</f>
        <v>-0.1367978883633626</v>
      </c>
      <c r="AT23" s="391" cm="1">
        <f t="array" aca="1" ref="AT23" ca="1">IF(ISTEXT(AT$6),IFERROR(PRODUCT(1+OFFSET(AT$132,MATCH(AT$9,DateRange,0)-1,0,-12*$B23))^(12/COUNT(OFFSET(AT$132,MATCH(AT$9,DateRange,0)-1,0,-12*$B23)))-1,"NA"),0)</f>
        <v>0.24502782390503874</v>
      </c>
      <c r="AU23" s="391" cm="1">
        <f t="array" aca="1" ref="AU23" ca="1">IF(ISTEXT(AU$6),IFERROR(PRODUCT(1+OFFSET(AU$132,MATCH(AU$9,DateRange,0)-1,0,-12*$B23))^(12/COUNT(OFFSET(AU$132,MATCH(AU$9,DateRange,0)-1,0,-12*$B23)))-1,"NA"),0)</f>
        <v>0.41965825519799904</v>
      </c>
      <c r="AV23" s="391" cm="1">
        <f t="array" aca="1" ref="AV23" ca="1">IF(ISTEXT(AV$6),IFERROR(PRODUCT(1+OFFSET(AV$132,MATCH(AV$9,DateRange,0)-1,0,-12*$B23))^(12/COUNT(OFFSET(AV$132,MATCH(AV$9,DateRange,0)-1,0,-12*$B23)))-1,"NA"),0)</f>
        <v>7.6428295934328316E-2</v>
      </c>
      <c r="AW23" s="391" cm="1">
        <f t="array" aca="1" ref="AW23" ca="1">IF(ISTEXT(AW$6),IFERROR(PRODUCT(1+OFFSET(AW$132,MATCH(AW$9,DateRange,0)-1,0,-12*$B23))^(12/COUNT(OFFSET(AW$132,MATCH(AW$9,DateRange,0)-1,0,-12*$B23)))-1,"NA"),0)</f>
        <v>7.2468498126186276E-2</v>
      </c>
      <c r="AX23" s="391" cm="1">
        <f t="array" aca="1" ref="AX23" ca="1">IF(ISTEXT(AX$6),IFERROR(PRODUCT(1+OFFSET(AX$132,MATCH(AX$9,DateRange,0)-1,0,-12*$B23))^(12/COUNT(OFFSET(AX$132,MATCH(AX$9,DateRange,0)-1,0,-12*$B23)))-1,"NA"),0)</f>
        <v>0.29561137706591012</v>
      </c>
      <c r="AY23" s="391" cm="1">
        <f t="array" aca="1" ref="AY23" ca="1">IF(ISTEXT(AY$6),IFERROR(PRODUCT(1+OFFSET(AY$132,MATCH(AY$9,DateRange,0)-1,0,-12*$B23))^(12/COUNT(OFFSET(AY$132,MATCH(AY$9,DateRange,0)-1,0,-12*$B23)))-1,"NA"),0)</f>
        <v>0.10223581468687359</v>
      </c>
      <c r="AZ23" s="391" cm="1">
        <f t="array" aca="1" ref="AZ23" ca="1">IF(ISTEXT(AZ$6),IFERROR(PRODUCT(1+OFFSET(AZ$132,MATCH(AZ$9,DateRange,0)-1,0,-12*$B23))^(12/COUNT(OFFSET(AZ$132,MATCH(AZ$9,DateRange,0)-1,0,-12*$B23)))-1,"NA"),0)</f>
        <v>0.16841006163720396</v>
      </c>
      <c r="BA23" s="391" cm="1">
        <f t="array" aca="1" ref="BA23" ca="1">IF(ISTEXT(BA$6),IFERROR(PRODUCT(1+OFFSET(BA$132,MATCH(BA$9,DateRange,0)-1,0,-12*$B23))^(12/COUNT(OFFSET(BA$132,MATCH(BA$9,DateRange,0)-1,0,-12*$B23)))-1,"NA"),0)</f>
        <v>0.10795139314987745</v>
      </c>
      <c r="BB23" s="391" cm="1">
        <f t="array" aca="1" ref="BB23" ca="1">IF(ISTEXT(BB$6),IFERROR(PRODUCT(1+OFFSET(BB$132,MATCH(BB$9,DateRange,0)-1,0,-12*$B23))^(12/COUNT(OFFSET(BB$132,MATCH(BB$9,DateRange,0)-1,0,-12*$B23)))-1,"NA"),0)</f>
        <v>8.0963704271622472E-2</v>
      </c>
      <c r="BC23" s="391" cm="1">
        <f t="array" aca="1" ref="BC23" ca="1">IF(ISTEXT(BC$6),IFERROR(PRODUCT(1+OFFSET(BC$132,MATCH(BC$9,DateRange,0)-1,0,-12*$B23))^(12/COUNT(OFFSET(BC$132,MATCH(BC$9,DateRange,0)-1,0,-12*$B23)))-1,"NA"),0)</f>
        <v>4.2425778141942372E-2</v>
      </c>
      <c r="BD23" s="391" cm="1">
        <f t="array" aca="1" ref="BD23" ca="1">IF(ISTEXT(BD$6),IFERROR(PRODUCT(1+OFFSET(BD$132,MATCH(BD$9,DateRange,0)-1,0,-12*$B23))^(12/COUNT(OFFSET(BD$132,MATCH(BD$9,DateRange,0)-1,0,-12*$B23)))-1,"NA"),0)</f>
        <v>0.19359636073645925</v>
      </c>
      <c r="BE23" s="391" cm="1">
        <f t="array" aca="1" ref="BE23" ca="1">IF(ISTEXT(BE$6),IFERROR(PRODUCT(1+OFFSET(BE$132,MATCH(BE$9,DateRange,0)-1,0,-12*$B23))^(12/COUNT(OFFSET(BE$132,MATCH(BE$9,DateRange,0)-1,0,-12*$B23)))-1,"NA"),0)</f>
        <v>0.19961798492383154</v>
      </c>
      <c r="BF23" s="391" cm="1">
        <f t="array" aca="1" ref="BF23" ca="1">IF(ISTEXT(BF$6),IFERROR(PRODUCT(1+OFFSET(BF$132,MATCH(BF$9,DateRange,0)-1,0,-12*$B23))^(12/COUNT(OFFSET(BF$132,MATCH(BF$9,DateRange,0)-1,0,-12*$B23)))-1,"NA"),0)</f>
        <v>0.26371593196223664</v>
      </c>
      <c r="BG23" s="391" cm="1">
        <f t="array" aca="1" ref="BG23" ca="1">IF(ISTEXT(BG$6),IFERROR(PRODUCT(1+OFFSET(BG$132,MATCH(BG$9,DateRange,0)-1,0,-12*$B23))^(12/COUNT(OFFSET(BG$132,MATCH(BG$9,DateRange,0)-1,0,-12*$B23)))-1,"NA"),0)</f>
        <v>0.11494405672898012</v>
      </c>
      <c r="BH23" s="391" cm="1">
        <f t="array" aca="1" ref="BH23" ca="1">IF(ISTEXT(BH$6),IFERROR(PRODUCT(1+OFFSET(BH$132,MATCH(BH$9,DateRange,0)-1,0,-12*$B23))^(12/COUNT(OFFSET(BH$132,MATCH(BH$9,DateRange,0)-1,0,-12*$B23)))-1,"NA"),0)</f>
        <v>0.28711753059569789</v>
      </c>
      <c r="BI23" s="391" cm="1">
        <f t="array" aca="1" ref="BI23" ca="1">IF(ISTEXT(BI$6),IFERROR(PRODUCT(1+OFFSET(BI$132,MATCH(BI$9,DateRange,0)-1,0,-12*$B23))^(12/COUNT(OFFSET(BI$132,MATCH(BI$9,DateRange,0)-1,0,-12*$B23)))-1,"NA"),0)</f>
        <v>6.2085307034370096E-2</v>
      </c>
      <c r="BJ23" s="391" cm="1">
        <f t="array" aca="1" ref="BJ23" ca="1">IF(ISTEXT(BJ$6),IFERROR(PRODUCT(1+OFFSET(BJ$132,MATCH(BJ$9,DateRange,0)-1,0,-12*$B23))^(12/COUNT(OFFSET(BJ$132,MATCH(BJ$9,DateRange,0)-1,0,-12*$B23)))-1,"NA"),0)</f>
        <v>-8.7590426496608753E-3</v>
      </c>
      <c r="BK23" s="391" cm="1">
        <f t="array" aca="1" ref="BK23" ca="1">IF(ISTEXT(BK$6),IFERROR(PRODUCT(1+OFFSET(BK$132,MATCH(BK$9,DateRange,0)-1,0,-12*$B23))^(12/COUNT(OFFSET(BK$132,MATCH(BK$9,DateRange,0)-1,0,-12*$B23)))-1,"NA"),0)</f>
        <v>0.31012906739001345</v>
      </c>
      <c r="BL23" s="391" cm="1">
        <f t="array" aca="1" ref="BL23" ca="1">IF(ISTEXT(BL$6),IFERROR(PRODUCT(1+OFFSET(BL$132,MATCH(BL$9,DateRange,0)-1,0,-12*$B23))^(12/COUNT(OFFSET(BL$132,MATCH(BL$9,DateRange,0)-1,0,-12*$B23)))-1,"NA"),0)</f>
        <v>0.17995296147131112</v>
      </c>
      <c r="BM23" s="391" cm="1">
        <f t="array" aca="1" ref="BM23" ca="1">IF(ISTEXT(BM$6),IFERROR(PRODUCT(1+OFFSET(BM$132,MATCH(BM$9,DateRange,0)-1,0,-12*$B23))^(12/COUNT(OFFSET(BM$132,MATCH(BM$9,DateRange,0)-1,0,-12*$B23)))-1,"NA"),0)</f>
        <v>0.17174577331150331</v>
      </c>
      <c r="BN23" s="391" cm="1">
        <f t="array" aca="1" ref="BN23" ca="1">IF(ISTEXT(BN$6),IFERROR(PRODUCT(1+OFFSET(BN$132,MATCH(BN$9,DateRange,0)-1,0,-12*$B23))^(12/COUNT(OFFSET(BN$132,MATCH(BN$9,DateRange,0)-1,0,-12*$B23)))-1,"NA"),0)</f>
        <v>0.47402252190581895</v>
      </c>
      <c r="BO23" s="391" cm="1">
        <f t="array" aca="1" ref="BO23" ca="1">IF(ISTEXT(BO$6),IFERROR(PRODUCT(1+OFFSET(BO$132,MATCH(BO$9,DateRange,0)-1,0,-12*$B23))^(12/COUNT(OFFSET(BO$132,MATCH(BO$9,DateRange,0)-1,0,-12*$B23)))-1,"NA"),0)</f>
        <v>0.10534674833958291</v>
      </c>
      <c r="BP23" s="391" cm="1">
        <f t="array" aca="1" ref="BP23" ca="1">IF(ISTEXT(BP$6),IFERROR(PRODUCT(1+OFFSET(BP$132,MATCH(BP$9,DateRange,0)-1,0,-12*$B23))^(12/COUNT(OFFSET(BP$132,MATCH(BP$9,DateRange,0)-1,0,-12*$B23)))-1,"NA"),0)</f>
        <v>-7.6678664428032617E-3</v>
      </c>
      <c r="BQ23" s="391" cm="1">
        <f t="array" aca="1" ref="BQ23" ca="1">IF(ISTEXT(BQ$6),IFERROR(PRODUCT(1+OFFSET(BQ$132,MATCH(BQ$9,DateRange,0)-1,0,-12*$B23))^(12/COUNT(OFFSET(BQ$132,MATCH(BQ$9,DateRange,0)-1,0,-12*$B23)))-1,"NA"),0)</f>
        <v>0.14034046806273537</v>
      </c>
      <c r="BR23" s="391" cm="1">
        <f t="array" aca="1" ref="BR23" ca="1">IF(ISTEXT(BR$6),IFERROR(PRODUCT(1+OFFSET(BR$132,MATCH(BR$9,DateRange,0)-1,0,-12*$B23))^(12/COUNT(OFFSET(BR$132,MATCH(BR$9,DateRange,0)-1,0,-12*$B23)))-1,"NA"),0)</f>
        <v>0.20024433016782162</v>
      </c>
      <c r="BS23" s="391" cm="1">
        <f t="array" aca="1" ref="BS23" ca="1">IF(ISTEXT(BS$6),IFERROR(PRODUCT(1+OFFSET(BS$132,MATCH(BS$9,DateRange,0)-1,0,-12*$B23))^(12/COUNT(OFFSET(BS$132,MATCH(BS$9,DateRange,0)-1,0,-12*$B23)))-1,"NA"),0)</f>
        <v>0.13497392332470315</v>
      </c>
      <c r="BT23" s="391" cm="1">
        <f t="array" aca="1" ref="BT23" ca="1">IF(ISTEXT(BT$6),IFERROR(PRODUCT(1+OFFSET(BT$132,MATCH(BT$9,DateRange,0)-1,0,-12*$B23))^(12/COUNT(OFFSET(BT$132,MATCH(BT$9,DateRange,0)-1,0,-12*$B23)))-1,"NA"),0)</f>
        <v>0.10761703619308305</v>
      </c>
      <c r="BU23" s="391" cm="1">
        <f t="array" aca="1" ref="BU23" ca="1">IF(ISTEXT(BU$6),IFERROR(PRODUCT(1+OFFSET(BU$132,MATCH(BU$9,DateRange,0)-1,0,-12*$B23))^(12/COUNT(OFFSET(BU$132,MATCH(BU$9,DateRange,0)-1,0,-12*$B23)))-1,"NA"),0)</f>
        <v>0.18090992488852309</v>
      </c>
      <c r="BV23" s="391" cm="1">
        <f t="array" aca="1" ref="BV23" ca="1">IF(ISTEXT(BV$6),IFERROR(PRODUCT(1+OFFSET(BV$132,MATCH(BV$9,DateRange,0)-1,0,-12*$B23))^(12/COUNT(OFFSET(BV$132,MATCH(BV$9,DateRange,0)-1,0,-12*$B23)))-1,"NA"),0)</f>
        <v>4.609864758853921E-2</v>
      </c>
      <c r="BW23" s="391" cm="1">
        <f t="array" aca="1" ref="BW23" ca="1">IF(ISTEXT(BW$6),IFERROR(PRODUCT(1+OFFSET(BW$132,MATCH(BW$9,DateRange,0)-1,0,-12*$B23))^(12/COUNT(OFFSET(BW$132,MATCH(BW$9,DateRange,0)-1,0,-12*$B23)))-1,"NA"),0)</f>
        <v>0.17134989616892948</v>
      </c>
      <c r="BX23" s="391" cm="1">
        <f t="array" aca="1" ref="BX23" ca="1">IF(ISTEXT(BX$6),IFERROR(PRODUCT(1+OFFSET(BX$132,MATCH(BX$9,DateRange,0)-1,0,-12*$B23))^(12/COUNT(OFFSET(BX$132,MATCH(BX$9,DateRange,0)-1,0,-12*$B23)))-1,"NA"),0)</f>
        <v>0.21615987147035209</v>
      </c>
      <c r="BY23" s="391" cm="1">
        <f t="array" aca="1" ref="BY23" ca="1">IF(ISTEXT(BY$6),IFERROR(PRODUCT(1+OFFSET(BY$132,MATCH(BY$9,DateRange,0)-1,0,-12*$B23))^(12/COUNT(OFFSET(BY$132,MATCH(BY$9,DateRange,0)-1,0,-12*$B23)))-1,"NA"),0)</f>
        <v>8.0932340695339722E-2</v>
      </c>
      <c r="BZ23" s="391" cm="1">
        <f t="array" aca="1" ref="BZ23" ca="1">IF(ISTEXT(BZ$6),IFERROR(PRODUCT(1+OFFSET(BZ$132,MATCH(BZ$9,DateRange,0)-1,0,-12*$B23))^(12/COUNT(OFFSET(BZ$132,MATCH(BZ$9,DateRange,0)-1,0,-12*$B23)))-1,"NA"),0)</f>
        <v>4.7081624610129325E-2</v>
      </c>
      <c r="CA23" s="391" cm="1">
        <f t="array" aca="1" ref="CA23" ca="1">IF(ISTEXT(CA$6),IFERROR(PRODUCT(1+OFFSET(CA$132,MATCH(CA$9,DateRange,0)-1,0,-12*$B23))^(12/COUNT(OFFSET(CA$132,MATCH(CA$9,DateRange,0)-1,0,-12*$B23)))-1,"NA"),0)</f>
        <v>0.14733856758684594</v>
      </c>
      <c r="CB23" s="391" cm="1">
        <f t="array" aca="1" ref="CB23" ca="1">IF(ISTEXT(CB$6),IFERROR(PRODUCT(1+OFFSET(CB$132,MATCH(CB$9,DateRange,0)-1,0,-12*$B23))^(12/COUNT(OFFSET(CB$132,MATCH(CB$9,DateRange,0)-1,0,-12*$B23)))-1,"NA"),0)</f>
        <v>0.16015912224416518</v>
      </c>
      <c r="CC23" s="391" cm="1">
        <f t="array" aca="1" ref="CC23" ca="1">IF(ISTEXT(CC$6),IFERROR(PRODUCT(1+OFFSET(CC$132,MATCH(CC$9,DateRange,0)-1,0,-12*$B23))^(12/COUNT(OFFSET(CC$132,MATCH(CC$9,DateRange,0)-1,0,-12*$B23)))-1,"NA"),0)</f>
        <v>2.9393214690268232E-2</v>
      </c>
      <c r="CD23" s="391" cm="1">
        <f t="array" aca="1" ref="CD23" ca="1">IF(ISTEXT(CD$6),IFERROR(PRODUCT(1+OFFSET(CD$132,MATCH(CD$9,DateRange,0)-1,0,-12*$B23))^(12/COUNT(OFFSET(CD$132,MATCH(CD$9,DateRange,0)-1,0,-12*$B23)))-1,"NA"),0)</f>
        <v>0.3314329777387659</v>
      </c>
      <c r="CE23" s="391" cm="1">
        <f t="array" aca="1" ref="CE23" ca="1">IF(ISTEXT(CE$6),IFERROR(PRODUCT(1+OFFSET(CE$132,MATCH(CE$9,DateRange,0)-1,0,-12*$B23))^(12/COUNT(OFFSET(CE$132,MATCH(CE$9,DateRange,0)-1,0,-12*$B23)))-1,"NA"),0)</f>
        <v>0.14383819776213702</v>
      </c>
      <c r="CF23" s="391" cm="1">
        <f t="array" aca="1" ref="CF23" ca="1">IF(ISTEXT(CF$6),IFERROR(PRODUCT(1+OFFSET(CF$132,MATCH(CF$9,DateRange,0)-1,0,-12*$B23))^(12/COUNT(OFFSET(CF$132,MATCH(CF$9,DateRange,0)-1,0,-12*$B23)))-1,"NA"),0)</f>
        <v>0.10507030954033447</v>
      </c>
      <c r="CG23" s="391" cm="1">
        <f t="array" aca="1" ref="CG23" ca="1">IF(ISTEXT(CG$6),IFERROR(PRODUCT(1+OFFSET(CG$132,MATCH(CG$9,DateRange,0)-1,0,-12*$B23))^(12/COUNT(OFFSET(CG$132,MATCH(CG$9,DateRange,0)-1,0,-12*$B23)))-1,"NA"),0)</f>
        <v>6.2629149668096629E-2</v>
      </c>
      <c r="CH23" s="391" cm="1">
        <f t="array" aca="1" ref="CH23" ca="1">IF(ISTEXT(CH$6),IFERROR(PRODUCT(1+OFFSET(CH$132,MATCH(CH$9,DateRange,0)-1,0,-12*$B23))^(12/COUNT(OFFSET(CH$132,MATCH(CH$9,DateRange,0)-1,0,-12*$B23)))-1,"NA"),0)</f>
        <v>6.6701896359347312E-2</v>
      </c>
      <c r="CI23" s="391" cm="1">
        <f t="array" aca="1" ref="CI23" ca="1">IF(ISTEXT(CI$6),IFERROR(PRODUCT(1+OFFSET(CI$132,MATCH(CI$9,DateRange,0)-1,0,-12*$B23))^(12/COUNT(OFFSET(CI$132,MATCH(CI$9,DateRange,0)-1,0,-12*$B23)))-1,"NA"),0)</f>
        <v>0.43735906502491684</v>
      </c>
      <c r="CJ23" s="391" cm="1">
        <f t="array" aca="1" ref="CJ23" ca="1">IF(ISTEXT(CJ$6),IFERROR(PRODUCT(1+OFFSET(CJ$132,MATCH(CJ$9,DateRange,0)-1,0,-12*$B23))^(12/COUNT(OFFSET(CJ$132,MATCH(CJ$9,DateRange,0)-1,0,-12*$B23)))-1,"NA"),0)</f>
        <v>0.26508077222122295</v>
      </c>
      <c r="CK23" s="391" cm="1">
        <f t="array" aca="1" ref="CK23" ca="1">IF(ISTEXT(CK$6),IFERROR(PRODUCT(1+OFFSET(CK$132,MATCH(CK$9,DateRange,0)-1,0,-12*$B23))^(12/COUNT(OFFSET(CK$132,MATCH(CK$9,DateRange,0)-1,0,-12*$B23)))-1,"NA"),0)</f>
        <v>0.27530288968193029</v>
      </c>
      <c r="CL23" s="391" cm="1">
        <f t="array" aca="1" ref="CL23" ca="1">IF(ISTEXT(CL$6),IFERROR(PRODUCT(1+OFFSET(CL$132,MATCH(CL$9,DateRange,0)-1,0,-12*$B23))^(12/COUNT(OFFSET(CL$132,MATCH(CL$9,DateRange,0)-1,0,-12*$B23)))-1,"NA"),0)</f>
        <v>0.14198508287152656</v>
      </c>
      <c r="CM23" s="391" cm="1">
        <f t="array" aca="1" ref="CM23" ca="1">IF(ISTEXT(CM$6),IFERROR(PRODUCT(1+OFFSET(CM$132,MATCH(CM$9,DateRange,0)-1,0,-12*$B23))^(12/COUNT(OFFSET(CM$132,MATCH(CM$9,DateRange,0)-1,0,-12*$B23)))-1,"NA"),0)</f>
        <v>6.915153625295023E-2</v>
      </c>
      <c r="CN23" s="391" cm="1">
        <f t="array" aca="1" ref="CN23" ca="1">IF(ISTEXT(CN$6),IFERROR(PRODUCT(1+OFFSET(CN$132,MATCH(CN$9,DateRange,0)-1,0,-12*$B23))^(12/COUNT(OFFSET(CN$132,MATCH(CN$9,DateRange,0)-1,0,-12*$B23)))-1,"NA"),0)</f>
        <v>0.15268642220524775</v>
      </c>
      <c r="CO23" s="391" cm="1">
        <f t="array" aca="1" ref="CO23" ca="1">IF(ISTEXT(CO$6),IFERROR(PRODUCT(1+OFFSET(CO$132,MATCH(CO$9,DateRange,0)-1,0,-12*$B23))^(12/COUNT(OFFSET(CO$132,MATCH(CO$9,DateRange,0)-1,0,-12*$B23)))-1,"NA"),0)</f>
        <v>3.370586942286713E-2</v>
      </c>
      <c r="CP23" s="391" cm="1">
        <f t="array" aca="1" ref="CP23" ca="1">IF(ISTEXT(CP$6),IFERROR(PRODUCT(1+OFFSET(CP$132,MATCH(CP$9,DateRange,0)-1,0,-12*$B23))^(12/COUNT(OFFSET(CP$132,MATCH(CP$9,DateRange,0)-1,0,-12*$B23)))-1,"NA"),0)</f>
        <v>7.9002176465502005E-2</v>
      </c>
      <c r="CQ23" s="391" cm="1">
        <f t="array" aca="1" ref="CQ23" ca="1">IF(ISTEXT(CQ$6),IFERROR(PRODUCT(1+OFFSET(CQ$132,MATCH(CQ$9,DateRange,0)-1,0,-12*$B23))^(12/COUNT(OFFSET(CQ$132,MATCH(CQ$9,DateRange,0)-1,0,-12*$B23)))-1,"NA"),0)</f>
        <v>1.1681330335183202</v>
      </c>
      <c r="CR23" s="391" cm="1">
        <f t="array" aca="1" ref="CR23" ca="1">IF(ISTEXT(CR$6),IFERROR(PRODUCT(1+OFFSET(CR$132,MATCH(CR$9,DateRange,0)-1,0,-12*$B23))^(12/COUNT(OFFSET(CR$132,MATCH(CR$9,DateRange,0)-1,0,-12*$B23)))-1,"NA"),0)</f>
        <v>0.14448115909234782</v>
      </c>
      <c r="CS23" s="391" cm="1">
        <f t="array" aca="1" ref="CS23" ca="1">IF(ISTEXT(CS$6),IFERROR(PRODUCT(1+OFFSET(CS$132,MATCH(CS$9,DateRange,0)-1,0,-12*$B23))^(12/COUNT(OFFSET(CS$132,MATCH(CS$9,DateRange,0)-1,0,-12*$B23)))-1,"NA"),0)</f>
        <v>-7.1168058986764038E-2</v>
      </c>
      <c r="CT23" s="391" cm="1">
        <f t="array" aca="1" ref="CT23" ca="1">IF(ISTEXT(CT$6),IFERROR(PRODUCT(1+OFFSET(CT$132,MATCH(CT$9,DateRange,0)-1,0,-12*$B23))^(12/COUNT(OFFSET(CT$132,MATCH(CT$9,DateRange,0)-1,0,-12*$B23)))-1,"NA"),0)</f>
        <v>0.20711996005239897</v>
      </c>
      <c r="CU23" s="391" cm="1">
        <f t="array" aca="1" ref="CU23" ca="1">IF(ISTEXT(CU$6),IFERROR(PRODUCT(1+OFFSET(CU$132,MATCH(CU$9,DateRange,0)-1,0,-12*$B23))^(12/COUNT(OFFSET(CU$132,MATCH(CU$9,DateRange,0)-1,0,-12*$B23)))-1,"NA"),0)</f>
        <v>0.55186707008693503</v>
      </c>
      <c r="CV23" s="391" cm="1">
        <f t="array" aca="1" ref="CV23" ca="1">IF(ISTEXT(CV$6),IFERROR(PRODUCT(1+OFFSET(CV$132,MATCH(CV$9,DateRange,0)-1,0,-12*$B23))^(12/COUNT(OFFSET(CV$132,MATCH(CV$9,DateRange,0)-1,0,-12*$B23)))-1,"NA"),0)</f>
        <v>0.14784936096537615</v>
      </c>
      <c r="CW23" s="391" cm="1">
        <f t="array" aca="1" ref="CW23" ca="1">IF(ISTEXT(CW$6),IFERROR(PRODUCT(1+OFFSET(CW$132,MATCH(CW$9,DateRange,0)-1,0,-12*$B23))^(12/COUNT(OFFSET(CW$132,MATCH(CW$9,DateRange,0)-1,0,-12*$B23)))-1,"NA"),0)</f>
        <v>-2.4522444813988686E-2</v>
      </c>
      <c r="CX23" s="391" cm="1">
        <f t="array" aca="1" ref="CX23" ca="1">IF(ISTEXT(CX$6),IFERROR(PRODUCT(1+OFFSET(CX$132,MATCH(CX$9,DateRange,0)-1,0,-12*$B23))^(12/COUNT(OFFSET(CX$132,MATCH(CX$9,DateRange,0)-1,0,-12*$B23)))-1,"NA"),0)</f>
        <v>2.8368176114121679E-2</v>
      </c>
      <c r="CY23" s="391" cm="1">
        <f t="array" aca="1" ref="CY23" ca="1">IF(ISTEXT(CY$6),IFERROR(PRODUCT(1+OFFSET(CY$132,MATCH(CY$9,DateRange,0)-1,0,-12*$B23))^(12/COUNT(OFFSET(CY$132,MATCH(CY$9,DateRange,0)-1,0,-12*$B23)))-1,"NA"),0)</f>
        <v>0.31287677025888483</v>
      </c>
      <c r="CZ23" s="391" cm="1">
        <f t="array" aca="1" ref="CZ23" ca="1">IF(ISTEXT(CZ$6),IFERROR(PRODUCT(1+OFFSET(CZ$132,MATCH(CZ$9,DateRange,0)-1,0,-12*$B23))^(12/COUNT(OFFSET(CZ$132,MATCH(CZ$9,DateRange,0)-1,0,-12*$B23)))-1,"NA"),0)</f>
        <v>0.13796562095004572</v>
      </c>
      <c r="DA23" s="391" cm="1">
        <f t="array" aca="1" ref="DA23" ca="1">IF(ISTEXT(DA$6),IFERROR(PRODUCT(1+OFFSET(DA$132,MATCH(DA$9,DateRange,0)-1,0,-12*$B23))^(12/COUNT(OFFSET(DA$132,MATCH(DA$9,DateRange,0)-1,0,-12*$B23)))-1,"NA"),0)</f>
        <v>0.29607875824672036</v>
      </c>
      <c r="DB23" s="815" cm="1">
        <f t="array" aca="1" ref="DB23" ca="1">IF(ISTEXT(DB$6),IFERROR(PRODUCT(1+OFFSET(DB$132,MATCH(DB$9,DateRange,0)-1,0,-12*$B23))^(12/COUNT(OFFSET(DB$132,MATCH(DB$9,DateRange,0)-1,0,-12*$B23)))-1,"NA"),0)</f>
        <v>3.3841383006216308E-2</v>
      </c>
      <c r="DC23" s="815" cm="1">
        <f t="array" aca="1" ref="DC23" ca="1">IF(ISTEXT(DC$6),IFERROR(PRODUCT(1+OFFSET(DC$132,MATCH(DC$9,DateRange,0)-1,0,-12*$B23))^(12/COUNT(OFFSET(DC$132,MATCH(DC$9,DateRange,0)-1,0,-12*$B23)))-1,"NA"),0)</f>
        <v>0.13348653595049753</v>
      </c>
      <c r="DD23" s="815" cm="1">
        <f t="array" aca="1" ref="DD23" ca="1">IF(ISTEXT(DD$6),IFERROR(PRODUCT(1+OFFSET(DD$132,MATCH(DD$9,DateRange,0)-1,0,-12*$B23))^(12/COUNT(OFFSET(DD$132,MATCH(DD$9,DateRange,0)-1,0,-12*$B23)))-1,"NA"),0)</f>
        <v>7.7481787988644246E-2</v>
      </c>
      <c r="DE23" s="815" cm="1">
        <f t="array" aca="1" ref="DE23" ca="1">IF(ISTEXT(DE$6),IFERROR(PRODUCT(1+OFFSET(DE$132,MATCH(DE$9,DateRange,0)-1,0,-12*$B23))^(12/COUNT(OFFSET(DE$132,MATCH(DE$9,DateRange,0)-1,0,-12*$B23)))-1,"NA"),0)</f>
        <v>0.13997809442132803</v>
      </c>
      <c r="DG23" s="352"/>
      <c r="DI23" s="391" cm="1">
        <f t="array" aca="1" ref="DI23" ca="1">IF(ISTEXT(DI$6),IFERROR(PRODUCT(1+OFFSET(DI$132,MATCH(DI$9,DateRange,0)-1,0,-12*$B23))^(12/COUNT(OFFSET(DI$132,MATCH(DI$9,DateRange,0)-1,0,-12*$B23)))-1,"NA"),0)</f>
        <v>0</v>
      </c>
      <c r="DJ23" s="391" cm="1">
        <f t="array" aca="1" ref="DJ23" ca="1">IF(ISTEXT(DJ$6),IFERROR(PRODUCT(1+OFFSET(DJ$132,MATCH(DJ$9,DateRange,0)-1,0,-12*$B23))^(12/COUNT(OFFSET(DJ$132,MATCH(DJ$9,DateRange,0)-1,0,-12*$B23)))-1,"NA"),0)</f>
        <v>-0.23555384673681001</v>
      </c>
      <c r="DK23" s="391" cm="1">
        <f t="array" aca="1" ref="DK23" ca="1">IF(ISTEXT(DK$6),IFERROR(PRODUCT(1+OFFSET(DK$132,MATCH(DK$9,DateRange,0)-1,0,-12*$B23))^(12/COUNT(OFFSET(DK$132,MATCH(DK$9,DateRange,0)-1,0,-12*$B23)))-1,"NA"),0)</f>
        <v>9.9224900172764308E-2</v>
      </c>
    </row>
    <row r="24" spans="1:115">
      <c r="A24" s="72" t="str">
        <f>$B24&amp;" Year Trailing Return"</f>
        <v>7 Year Trailing Return</v>
      </c>
      <c r="B24" s="375">
        <v>7</v>
      </c>
      <c r="C24" s="391" cm="1">
        <f t="array" aca="1" ref="C24" ca="1">IF(ISTEXT(C$6),IFERROR(PRODUCT(1+OFFSET(C$132,MATCH(C$9,DateRange,0)-1,0,-12*$B24))^(12/COUNT(OFFSET(C$132,MATCH(C$9,DateRange,0)-1,0,-12*$B24)))-1,"NA"),0)</f>
        <v>0.12053235063208789</v>
      </c>
      <c r="D24" s="391" cm="1">
        <f t="array" aca="1" ref="D24" ca="1">IF(ISTEXT(D$6),IFERROR(PRODUCT(1+OFFSET(D$132,MATCH(D$9,DateRange,0)-1,0,-12*$B24))^(12/COUNT(OFFSET(D$132,MATCH(D$9,DateRange,0)-1,0,-12*$B24)))-1,"NA"),0)</f>
        <v>2.1217326470589715E-2</v>
      </c>
      <c r="E24" s="391" cm="1">
        <f t="array" aca="1" ref="E24" ca="1">IF(ISTEXT(E$6),IFERROR(PRODUCT(1+OFFSET(E$132,MATCH(E$9,DateRange,0)-1,0,-12*$B24))^(12/COUNT(OFFSET(E$132,MATCH(E$9,DateRange,0)-1,0,-12*$B24)))-1,"NA"),0)</f>
        <v>0.11880367531855107</v>
      </c>
      <c r="F24" s="391" cm="1">
        <f t="array" aca="1" ref="F24" ca="1">IF(ISTEXT(F$6),IFERROR(PRODUCT(1+OFFSET(F$132,MATCH(F$9,DateRange,0)-1,0,-12*$B24))^(12/COUNT(OFFSET(F$132,MATCH(F$9,DateRange,0)-1,0,-12*$B24)))-1,"NA"),0)</f>
        <v>0.13913065584708773</v>
      </c>
      <c r="G24" s="391" cm="1">
        <f t="array" aca="1" ref="G24" ca="1">IF(ISTEXT(G$6),IFERROR(PRODUCT(1+OFFSET(G$132,MATCH(G$9,DateRange,0)-1,0,-12*$B24))^(12/COUNT(OFFSET(G$132,MATCH(G$9,DateRange,0)-1,0,-12*$B24)))-1,"NA"),0)</f>
        <v>9.3566623405001659E-2</v>
      </c>
      <c r="H24" s="391" cm="1">
        <f t="array" aca="1" ref="H24" ca="1">IF(ISTEXT(H$6),IFERROR(PRODUCT(1+OFFSET(H$132,MATCH(H$9,DateRange,0)-1,0,-12*$B24))^(12/COUNT(OFFSET(H$132,MATCH(H$9,DateRange,0)-1,0,-12*$B24)))-1,"NA"),0)</f>
        <v>0.14491729919744856</v>
      </c>
      <c r="I24" s="391" cm="1">
        <f t="array" aca="1" ref="I24" ca="1">IF(ISTEXT(I$6),IFERROR(PRODUCT(1+OFFSET(I$132,MATCH(I$9,DateRange,0)-1,0,-12*$B24))^(12/COUNT(OFFSET(I$132,MATCH(I$9,DateRange,0)-1,0,-12*$B24)))-1,"NA"),0)</f>
        <v>7.828976091017581E-2</v>
      </c>
      <c r="J24" s="391" cm="1">
        <f t="array" aca="1" ref="J24" ca="1">IF(ISTEXT(J$6),IFERROR(PRODUCT(1+OFFSET(J$132,MATCH(J$9,DateRange,0)-1,0,-12*$B24))^(12/COUNT(OFFSET(J$132,MATCH(J$9,DateRange,0)-1,0,-12*$B24)))-1,"NA"),0)</f>
        <v>0.10114492436747513</v>
      </c>
      <c r="K24" s="391" cm="1">
        <f t="array" aca="1" ref="K24" ca="1">IF(ISTEXT(K$6),IFERROR(PRODUCT(1+OFFSET(K$132,MATCH(K$9,DateRange,0)-1,0,-12*$B24))^(12/COUNT(OFFSET(K$132,MATCH(K$9,DateRange,0)-1,0,-12*$B24)))-1,"NA"),0)</f>
        <v>0.11588546516947651</v>
      </c>
      <c r="L24" s="391" cm="1">
        <f t="array" aca="1" ref="L24" ca="1">IF(ISTEXT(L$6),IFERROR(PRODUCT(1+OFFSET(L$132,MATCH(L$9,DateRange,0)-1,0,-12*$B24))^(12/COUNT(OFFSET(L$132,MATCH(L$9,DateRange,0)-1,0,-12*$B24)))-1,"NA"),0)</f>
        <v>6.3712017308941604E-2</v>
      </c>
      <c r="M24" s="391" cm="1">
        <f t="array" aca="1" ref="M24" ca="1">IF(ISTEXT(M$6),IFERROR(PRODUCT(1+OFFSET(M$132,MATCH(M$9,DateRange,0)-1,0,-12*$B24))^(12/COUNT(OFFSET(M$132,MATCH(M$9,DateRange,0)-1,0,-12*$B24)))-1,"NA"),0)</f>
        <v>8.116349513505261E-2</v>
      </c>
      <c r="N24" s="391" cm="1">
        <f t="array" aca="1" ref="N24" ca="1">IF(ISTEXT(N$6),IFERROR(PRODUCT(1+OFFSET(N$132,MATCH(N$9,DateRange,0)-1,0,-12*$B24))^(12/COUNT(OFFSET(N$132,MATCH(N$9,DateRange,0)-1,0,-12*$B24)))-1,"NA"),0)</f>
        <v>0.22416807567472175</v>
      </c>
      <c r="O24" s="391" cm="1">
        <f t="array" aca="1" ref="O24" ca="1">IF(ISTEXT(O$6),IFERROR(PRODUCT(1+OFFSET(O$132,MATCH(O$9,DateRange,0)-1,0,-12*$B24))^(12/COUNT(OFFSET(O$132,MATCH(O$9,DateRange,0)-1,0,-12*$B24)))-1,"NA"),0)</f>
        <v>9.4685244257710632E-2</v>
      </c>
      <c r="P24" s="391" cm="1">
        <f t="array" aca="1" ref="P24" ca="1">IF(ISTEXT(P$6),IFERROR(PRODUCT(1+OFFSET(P$132,MATCH(P$9,DateRange,0)-1,0,-12*$B24))^(12/COUNT(OFFSET(P$132,MATCH(P$9,DateRange,0)-1,0,-12*$B24)))-1,"NA"),0)</f>
        <v>0.10814671440463974</v>
      </c>
      <c r="Q24" s="391" cm="1">
        <f t="array" aca="1" ref="Q24" ca="1">IF(ISTEXT(Q$6),IFERROR(PRODUCT(1+OFFSET(Q$132,MATCH(Q$9,DateRange,0)-1,0,-12*$B24))^(12/COUNT(OFFSET(Q$132,MATCH(Q$9,DateRange,0)-1,0,-12*$B24)))-1,"NA"),0)</f>
        <v>9.2454792376495787E-2</v>
      </c>
      <c r="R24" s="391" cm="1">
        <f t="array" aca="1" ref="R24" ca="1">IF(ISTEXT(R$6),IFERROR(PRODUCT(1+OFFSET(R$132,MATCH(R$9,DateRange,0)-1,0,-12*$B24))^(12/COUNT(OFFSET(R$132,MATCH(R$9,DateRange,0)-1,0,-12*$B24)))-1,"NA"),0)</f>
        <v>0.29738210047335079</v>
      </c>
      <c r="S24" s="391" cm="1">
        <f t="array" aca="1" ref="S24" ca="1">IF(ISTEXT(S$6),IFERROR(PRODUCT(1+OFFSET(S$132,MATCH(S$9,DateRange,0)-1,0,-12*$B24))^(12/COUNT(OFFSET(S$132,MATCH(S$9,DateRange,0)-1,0,-12*$B24)))-1,"NA"),0)</f>
        <v>0.15287982602762207</v>
      </c>
      <c r="T24" s="391" cm="1">
        <f t="array" aca="1" ref="T24" ca="1">IF(ISTEXT(T$6),IFERROR(PRODUCT(1+OFFSET(T$132,MATCH(T$9,DateRange,0)-1,0,-12*$B24))^(12/COUNT(OFFSET(T$132,MATCH(T$9,DateRange,0)-1,0,-12*$B24)))-1,"NA"),0)</f>
        <v>0.4679687584192731</v>
      </c>
      <c r="U24" s="391" cm="1">
        <f t="array" aca="1" ref="U24" ca="1">IF(ISTEXT(U$6),IFERROR(PRODUCT(1+OFFSET(U$132,MATCH(U$9,DateRange,0)-1,0,-12*$B24))^(12/COUNT(OFFSET(U$132,MATCH(U$9,DateRange,0)-1,0,-12*$B24)))-1,"NA"),0)</f>
        <v>-1.3414889585577461E-2</v>
      </c>
      <c r="V24" s="391" cm="1">
        <f t="array" aca="1" ref="V24" ca="1">IF(ISTEXT(V$6),IFERROR(PRODUCT(1+OFFSET(V$132,MATCH(V$9,DateRange,0)-1,0,-12*$B24))^(12/COUNT(OFFSET(V$132,MATCH(V$9,DateRange,0)-1,0,-12*$B24)))-1,"NA"),0)</f>
        <v>0.17184048096096638</v>
      </c>
      <c r="W24" s="391" cm="1">
        <f t="array" aca="1" ref="W24" ca="1">IF(ISTEXT(W$6),IFERROR(PRODUCT(1+OFFSET(W$132,MATCH(W$9,DateRange,0)-1,0,-12*$B24))^(12/COUNT(OFFSET(W$132,MATCH(W$9,DateRange,0)-1,0,-12*$B24)))-1,"NA"),0)</f>
        <v>-9.0876543347423011E-2</v>
      </c>
      <c r="X24" s="391" cm="1">
        <f t="array" aca="1" ref="X24" ca="1">IF(ISTEXT(X$6),IFERROR(PRODUCT(1+OFFSET(X$132,MATCH(X$9,DateRange,0)-1,0,-12*$B24))^(12/COUNT(OFFSET(X$132,MATCH(X$9,DateRange,0)-1,0,-12*$B24)))-1,"NA"),0)</f>
        <v>9.4364914099579256E-2</v>
      </c>
      <c r="Y24" s="391" cm="1">
        <f t="array" aca="1" ref="Y24" ca="1">IF(ISTEXT(Y$6),IFERROR(PRODUCT(1+OFFSET(Y$132,MATCH(Y$9,DateRange,0)-1,0,-12*$B24))^(12/COUNT(OFFSET(Y$132,MATCH(Y$9,DateRange,0)-1,0,-12*$B24)))-1,"NA"),0)</f>
        <v>0.29184984339229314</v>
      </c>
      <c r="Z24" s="391" cm="1">
        <f t="array" aca="1" ref="Z24" ca="1">IF(ISTEXT(Z$6),IFERROR(PRODUCT(1+OFFSET(Z$132,MATCH(Z$9,DateRange,0)-1,0,-12*$B24))^(12/COUNT(OFFSET(Z$132,MATCH(Z$9,DateRange,0)-1,0,-12*$B24)))-1,"NA"),0)</f>
        <v>0.19637667212954413</v>
      </c>
      <c r="AA24" s="391" cm="1">
        <f t="array" aca="1" ref="AA24" ca="1">IF(ISTEXT(AA$6),IFERROR(PRODUCT(1+OFFSET(AA$132,MATCH(AA$9,DateRange,0)-1,0,-12*$B24))^(12/COUNT(OFFSET(AA$132,MATCH(AA$9,DateRange,0)-1,0,-12*$B24)))-1,"NA"),0)</f>
        <v>0.278449114624848</v>
      </c>
      <c r="AB24" s="391" cm="1">
        <f t="array" aca="1" ref="AB24" ca="1">IF(ISTEXT(AB$6),IFERROR(PRODUCT(1+OFFSET(AB$132,MATCH(AB$9,DateRange,0)-1,0,-12*$B24))^(12/COUNT(OFFSET(AB$132,MATCH(AB$9,DateRange,0)-1,0,-12*$B24)))-1,"NA"),0)</f>
        <v>9.783385189301308E-2</v>
      </c>
      <c r="AC24" s="391" cm="1">
        <f t="array" aca="1" ref="AC24" ca="1">IF(ISTEXT(AC$6),IFERROR(PRODUCT(1+OFFSET(AC$132,MATCH(AC$9,DateRange,0)-1,0,-12*$B24))^(12/COUNT(OFFSET(AC$132,MATCH(AC$9,DateRange,0)-1,0,-12*$B24)))-1,"NA"),0)</f>
        <v>0.17690277330895521</v>
      </c>
      <c r="AD24" s="391" cm="1">
        <f t="array" aca="1" ref="AD24" ca="1">IF(ISTEXT(AD$6),IFERROR(PRODUCT(1+OFFSET(AD$132,MATCH(AD$9,DateRange,0)-1,0,-12*$B24))^(12/COUNT(OFFSET(AD$132,MATCH(AD$9,DateRange,0)-1,0,-12*$B24)))-1,"NA"),0)</f>
        <v>1.3043567718750593E-2</v>
      </c>
      <c r="AE24" s="391" cm="1">
        <f t="array" aca="1" ref="AE24" ca="1">IF(ISTEXT(AE$6),IFERROR(PRODUCT(1+OFFSET(AE$132,MATCH(AE$9,DateRange,0)-1,0,-12*$B24))^(12/COUNT(OFFSET(AE$132,MATCH(AE$9,DateRange,0)-1,0,-12*$B24)))-1,"NA"),0)</f>
        <v>6.3192573998338553E-4</v>
      </c>
      <c r="AF24" s="391" cm="1">
        <f t="array" aca="1" ref="AF24" ca="1">IF(ISTEXT(AF$6),IFERROR(PRODUCT(1+OFFSET(AF$132,MATCH(AF$9,DateRange,0)-1,0,-12*$B24))^(12/COUNT(OFFSET(AF$132,MATCH(AF$9,DateRange,0)-1,0,-12*$B24)))-1,"NA"),0)</f>
        <v>8.0565705690576861E-2</v>
      </c>
      <c r="AG24" s="391" cm="1">
        <f t="array" aca="1" ref="AG24" ca="1">IF(ISTEXT(AG$6),IFERROR(PRODUCT(1+OFFSET(AG$132,MATCH(AG$9,DateRange,0)-1,0,-12*$B24))^(12/COUNT(OFFSET(AG$132,MATCH(AG$9,DateRange,0)-1,0,-12*$B24)))-1,"NA"),0)</f>
        <v>0.19917302329613973</v>
      </c>
      <c r="AH24" s="391" cm="1">
        <f t="array" aca="1" ref="AH24" ca="1">IF(ISTEXT(AH$6),IFERROR(PRODUCT(1+OFFSET(AH$132,MATCH(AH$9,DateRange,0)-1,0,-12*$B24))^(12/COUNT(OFFSET(AH$132,MATCH(AH$9,DateRange,0)-1,0,-12*$B24)))-1,"NA"),0)</f>
        <v>0.21026968422814796</v>
      </c>
      <c r="AI24" s="391" cm="1">
        <f t="array" aca="1" ref="AI24" ca="1">IF(ISTEXT(AI$6),IFERROR(PRODUCT(1+OFFSET(AI$132,MATCH(AI$9,DateRange,0)-1,0,-12*$B24))^(12/COUNT(OFFSET(AI$132,MATCH(AI$9,DateRange,0)-1,0,-12*$B24)))-1,"NA"),0)</f>
        <v>0.19478177003188124</v>
      </c>
      <c r="AJ24" s="391" cm="1">
        <f t="array" aca="1" ref="AJ24" ca="1">IF(ISTEXT(AJ$6),IFERROR(PRODUCT(1+OFFSET(AJ$132,MATCH(AJ$9,DateRange,0)-1,0,-12*$B24))^(12/COUNT(OFFSET(AJ$132,MATCH(AJ$9,DateRange,0)-1,0,-12*$B24)))-1,"NA"),0)</f>
        <v>0.18597482442986069</v>
      </c>
      <c r="AK24" s="391" cm="1">
        <f t="array" aca="1" ref="AK24" ca="1">IF(ISTEXT(AK$6),IFERROR(PRODUCT(1+OFFSET(AK$132,MATCH(AK$9,DateRange,0)-1,0,-12*$B24))^(12/COUNT(OFFSET(AK$132,MATCH(AK$9,DateRange,0)-1,0,-12*$B24)))-1,"NA"),0)</f>
        <v>5.610830943849443E-2</v>
      </c>
      <c r="AL24" s="391" cm="1">
        <f t="array" aca="1" ref="AL24" ca="1">IF(ISTEXT(AL$6),IFERROR(PRODUCT(1+OFFSET(AL$132,MATCH(AL$9,DateRange,0)-1,0,-12*$B24))^(12/COUNT(OFFSET(AL$132,MATCH(AL$9,DateRange,0)-1,0,-12*$B24)))-1,"NA"),0)</f>
        <v>7.8881939046698601E-2</v>
      </c>
      <c r="AM24" s="391" cm="1">
        <f t="array" aca="1" ref="AM24" ca="1">IF(ISTEXT(AM$6),IFERROR(PRODUCT(1+OFFSET(AM$132,MATCH(AM$9,DateRange,0)-1,0,-12*$B24))^(12/COUNT(OFFSET(AM$132,MATCH(AM$9,DateRange,0)-1,0,-12*$B24)))-1,"NA"),0)</f>
        <v>0.12494167456188721</v>
      </c>
      <c r="AN24" s="391" cm="1">
        <f t="array" aca="1" ref="AN24" ca="1">IF(ISTEXT(AN$6),IFERROR(PRODUCT(1+OFFSET(AN$132,MATCH(AN$9,DateRange,0)-1,0,-12*$B24))^(12/COUNT(OFFSET(AN$132,MATCH(AN$9,DateRange,0)-1,0,-12*$B24)))-1,"NA"),0)</f>
        <v>0.26941422166782814</v>
      </c>
      <c r="AO24" s="391" cm="1">
        <f t="array" aca="1" ref="AO24" ca="1">IF(ISTEXT(AO$6),IFERROR(PRODUCT(1+OFFSET(AO$132,MATCH(AO$9,DateRange,0)-1,0,-12*$B24))^(12/COUNT(OFFSET(AO$132,MATCH(AO$9,DateRange,0)-1,0,-12*$B24)))-1,"NA"),0)</f>
        <v>0.24107381317837295</v>
      </c>
      <c r="AP24" s="391" cm="1">
        <f t="array" aca="1" ref="AP24" ca="1">IF(ISTEXT(AP$6),IFERROR(PRODUCT(1+OFFSET(AP$132,MATCH(AP$9,DateRange,0)-1,0,-12*$B24))^(12/COUNT(OFFSET(AP$132,MATCH(AP$9,DateRange,0)-1,0,-12*$B24)))-1,"NA"),0)</f>
        <v>0.11890204067956867</v>
      </c>
      <c r="AQ24" s="391" cm="1">
        <f t="array" aca="1" ref="AQ24" ca="1">IF(ISTEXT(AQ$6),IFERROR(PRODUCT(1+OFFSET(AQ$132,MATCH(AQ$9,DateRange,0)-1,0,-12*$B24))^(12/COUNT(OFFSET(AQ$132,MATCH(AQ$9,DateRange,0)-1,0,-12*$B24)))-1,"NA"),0)</f>
        <v>8.5965970412231751E-2</v>
      </c>
      <c r="AR24" s="391" cm="1">
        <f t="array" aca="1" ref="AR24" ca="1">IF(ISTEXT(AR$6),IFERROR(PRODUCT(1+OFFSET(AR$132,MATCH(AR$9,DateRange,0)-1,0,-12*$B24))^(12/COUNT(OFFSET(AR$132,MATCH(AR$9,DateRange,0)-1,0,-12*$B24)))-1,"NA"),0)</f>
        <v>0.6162626970112004</v>
      </c>
      <c r="AS24" s="391" cm="1">
        <f t="array" aca="1" ref="AS24" ca="1">IF(ISTEXT(AS$6),IFERROR(PRODUCT(1+OFFSET(AS$132,MATCH(AS$9,DateRange,0)-1,0,-12*$B24))^(12/COUNT(OFFSET(AS$132,MATCH(AS$9,DateRange,0)-1,0,-12*$B24)))-1,"NA"),0)</f>
        <v>-0.1367978883633626</v>
      </c>
      <c r="AT24" s="391" cm="1">
        <f t="array" aca="1" ref="AT24" ca="1">IF(ISTEXT(AT$6),IFERROR(PRODUCT(1+OFFSET(AT$132,MATCH(AT$9,DateRange,0)-1,0,-12*$B24))^(12/COUNT(OFFSET(AT$132,MATCH(AT$9,DateRange,0)-1,0,-12*$B24)))-1,"NA"),0)</f>
        <v>0.19679828518695319</v>
      </c>
      <c r="AU24" s="391" cm="1">
        <f t="array" aca="1" ref="AU24" ca="1">IF(ISTEXT(AU$6),IFERROR(PRODUCT(1+OFFSET(AU$132,MATCH(AU$9,DateRange,0)-1,0,-12*$B24))^(12/COUNT(OFFSET(AU$132,MATCH(AU$9,DateRange,0)-1,0,-12*$B24)))-1,"NA"),0)</f>
        <v>0.34963892638884064</v>
      </c>
      <c r="AV24" s="391" cm="1">
        <f t="array" aca="1" ref="AV24" ca="1">IF(ISTEXT(AV$6),IFERROR(PRODUCT(1+OFFSET(AV$132,MATCH(AV$9,DateRange,0)-1,0,-12*$B24))^(12/COUNT(OFFSET(AV$132,MATCH(AV$9,DateRange,0)-1,0,-12*$B24)))-1,"NA"),0)</f>
        <v>9.5327587608988074E-2</v>
      </c>
      <c r="AW24" s="391" cm="1">
        <f t="array" aca="1" ref="AW24" ca="1">IF(ISTEXT(AW$6),IFERROR(PRODUCT(1+OFFSET(AW$132,MATCH(AW$9,DateRange,0)-1,0,-12*$B24))^(12/COUNT(OFFSET(AW$132,MATCH(AW$9,DateRange,0)-1,0,-12*$B24)))-1,"NA"),0)</f>
        <v>0.10928143892509401</v>
      </c>
      <c r="AX24" s="391" cm="1">
        <f t="array" aca="1" ref="AX24" ca="1">IF(ISTEXT(AX$6),IFERROR(PRODUCT(1+OFFSET(AX$132,MATCH(AX$9,DateRange,0)-1,0,-12*$B24))^(12/COUNT(OFFSET(AX$132,MATCH(AX$9,DateRange,0)-1,0,-12*$B24)))-1,"NA"),0)</f>
        <v>0.2151552442366913</v>
      </c>
      <c r="AY24" s="391" cm="1">
        <f t="array" aca="1" ref="AY24" ca="1">IF(ISTEXT(AY$6),IFERROR(PRODUCT(1+OFFSET(AY$132,MATCH(AY$9,DateRange,0)-1,0,-12*$B24))^(12/COUNT(OFFSET(AY$132,MATCH(AY$9,DateRange,0)-1,0,-12*$B24)))-1,"NA"),0)</f>
        <v>2.4774685489519221E-3</v>
      </c>
      <c r="AZ24" s="391" cm="1">
        <f t="array" aca="1" ref="AZ24" ca="1">IF(ISTEXT(AZ$6),IFERROR(PRODUCT(1+OFFSET(AZ$132,MATCH(AZ$9,DateRange,0)-1,0,-12*$B24))^(12/COUNT(OFFSET(AZ$132,MATCH(AZ$9,DateRange,0)-1,0,-12*$B24)))-1,"NA"),0)</f>
        <v>0.19129915389085994</v>
      </c>
      <c r="BA24" s="391" cm="1">
        <f t="array" aca="1" ref="BA24" ca="1">IF(ISTEXT(BA$6),IFERROR(PRODUCT(1+OFFSET(BA$132,MATCH(BA$9,DateRange,0)-1,0,-12*$B24))^(12/COUNT(OFFSET(BA$132,MATCH(BA$9,DateRange,0)-1,0,-12*$B24)))-1,"NA"),0)</f>
        <v>0.12743598538406919</v>
      </c>
      <c r="BB24" s="391" cm="1">
        <f t="array" aca="1" ref="BB24" ca="1">IF(ISTEXT(BB$6),IFERROR(PRODUCT(1+OFFSET(BB$132,MATCH(BB$9,DateRange,0)-1,0,-12*$B24))^(12/COUNT(OFFSET(BB$132,MATCH(BB$9,DateRange,0)-1,0,-12*$B24)))-1,"NA"),0)</f>
        <v>0.13095136429703502</v>
      </c>
      <c r="BC24" s="391" cm="1">
        <f t="array" aca="1" ref="BC24" ca="1">IF(ISTEXT(BC$6),IFERROR(PRODUCT(1+OFFSET(BC$132,MATCH(BC$9,DateRange,0)-1,0,-12*$B24))^(12/COUNT(OFFSET(BC$132,MATCH(BC$9,DateRange,0)-1,0,-12*$B24)))-1,"NA"),0)</f>
        <v>0.14918278406506746</v>
      </c>
      <c r="BD24" s="391" cm="1">
        <f t="array" aca="1" ref="BD24" ca="1">IF(ISTEXT(BD$6),IFERROR(PRODUCT(1+OFFSET(BD$132,MATCH(BD$9,DateRange,0)-1,0,-12*$B24))^(12/COUNT(OFFSET(BD$132,MATCH(BD$9,DateRange,0)-1,0,-12*$B24)))-1,"NA"),0)</f>
        <v>0.20954459733848974</v>
      </c>
      <c r="BE24" s="391" cm="1">
        <f t="array" aca="1" ref="BE24" ca="1">IF(ISTEXT(BE$6),IFERROR(PRODUCT(1+OFFSET(BE$132,MATCH(BE$9,DateRange,0)-1,0,-12*$B24))^(12/COUNT(OFFSET(BE$132,MATCH(BE$9,DateRange,0)-1,0,-12*$B24)))-1,"NA"),0)</f>
        <v>0.15657692806119772</v>
      </c>
      <c r="BF24" s="391" cm="1">
        <f t="array" aca="1" ref="BF24" ca="1">IF(ISTEXT(BF$6),IFERROR(PRODUCT(1+OFFSET(BF$132,MATCH(BF$9,DateRange,0)-1,0,-12*$B24))^(12/COUNT(OFFSET(BF$132,MATCH(BF$9,DateRange,0)-1,0,-12*$B24)))-1,"NA"),0)</f>
        <v>0.15431654265304062</v>
      </c>
      <c r="BG24" s="391" cm="1">
        <f t="array" aca="1" ref="BG24" ca="1">IF(ISTEXT(BG$6),IFERROR(PRODUCT(1+OFFSET(BG$132,MATCH(BG$9,DateRange,0)-1,0,-12*$B24))^(12/COUNT(OFFSET(BG$132,MATCH(BG$9,DateRange,0)-1,0,-12*$B24)))-1,"NA"),0)</f>
        <v>5.9749356913938234E-2</v>
      </c>
      <c r="BH24" s="391" cm="1">
        <f t="array" aca="1" ref="BH24" ca="1">IF(ISTEXT(BH$6),IFERROR(PRODUCT(1+OFFSET(BH$132,MATCH(BH$9,DateRange,0)-1,0,-12*$B24))^(12/COUNT(OFFSET(BH$132,MATCH(BH$9,DateRange,0)-1,0,-12*$B24)))-1,"NA"),0)</f>
        <v>0.25588809891618292</v>
      </c>
      <c r="BI24" s="391" cm="1">
        <f t="array" aca="1" ref="BI24" ca="1">IF(ISTEXT(BI$6),IFERROR(PRODUCT(1+OFFSET(BI$132,MATCH(BI$9,DateRange,0)-1,0,-12*$B24))^(12/COUNT(OFFSET(BI$132,MATCH(BI$9,DateRange,0)-1,0,-12*$B24)))-1,"NA"),0)</f>
        <v>0.20355100838379259</v>
      </c>
      <c r="BJ24" s="391" cm="1">
        <f t="array" aca="1" ref="BJ24" ca="1">IF(ISTEXT(BJ$6),IFERROR(PRODUCT(1+OFFSET(BJ$132,MATCH(BJ$9,DateRange,0)-1,0,-12*$B24))^(12/COUNT(OFFSET(BJ$132,MATCH(BJ$9,DateRange,0)-1,0,-12*$B24)))-1,"NA"),0)</f>
        <v>5.2102359265413289E-2</v>
      </c>
      <c r="BK24" s="391" cm="1">
        <f t="array" aca="1" ref="BK24" ca="1">IF(ISTEXT(BK$6),IFERROR(PRODUCT(1+OFFSET(BK$132,MATCH(BK$9,DateRange,0)-1,0,-12*$B24))^(12/COUNT(OFFSET(BK$132,MATCH(BK$9,DateRange,0)-1,0,-12*$B24)))-1,"NA"),0)</f>
        <v>0.22342201668754136</v>
      </c>
      <c r="BL24" s="391" cm="1">
        <f t="array" aca="1" ref="BL24" ca="1">IF(ISTEXT(BL$6),IFERROR(PRODUCT(1+OFFSET(BL$132,MATCH(BL$9,DateRange,0)-1,0,-12*$B24))^(12/COUNT(OFFSET(BL$132,MATCH(BL$9,DateRange,0)-1,0,-12*$B24)))-1,"NA"),0)</f>
        <v>0.16806538692809103</v>
      </c>
      <c r="BM24" s="391" cm="1">
        <f t="array" aca="1" ref="BM24" ca="1">IF(ISTEXT(BM$6),IFERROR(PRODUCT(1+OFFSET(BM$132,MATCH(BM$9,DateRange,0)-1,0,-12*$B24))^(12/COUNT(OFFSET(BM$132,MATCH(BM$9,DateRange,0)-1,0,-12*$B24)))-1,"NA"),0)</f>
        <v>0.19208236905443354</v>
      </c>
      <c r="BN24" s="391" cm="1">
        <f t="array" aca="1" ref="BN24" ca="1">IF(ISTEXT(BN$6),IFERROR(PRODUCT(1+OFFSET(BN$132,MATCH(BN$9,DateRange,0)-1,0,-12*$B24))^(12/COUNT(OFFSET(BN$132,MATCH(BN$9,DateRange,0)-1,0,-12*$B24)))-1,"NA"),0)</f>
        <v>0.36364616106737491</v>
      </c>
      <c r="BO24" s="391" cm="1">
        <f t="array" aca="1" ref="BO24" ca="1">IF(ISTEXT(BO$6),IFERROR(PRODUCT(1+OFFSET(BO$132,MATCH(BO$9,DateRange,0)-1,0,-12*$B24))^(12/COUNT(OFFSET(BO$132,MATCH(BO$9,DateRange,0)-1,0,-12*$B24)))-1,"NA"),0)</f>
        <v>8.7521140200960357E-2</v>
      </c>
      <c r="BP24" s="391" cm="1">
        <f t="array" aca="1" ref="BP24" ca="1">IF(ISTEXT(BP$6),IFERROR(PRODUCT(1+OFFSET(BP$132,MATCH(BP$9,DateRange,0)-1,0,-12*$B24))^(12/COUNT(OFFSET(BP$132,MATCH(BP$9,DateRange,0)-1,0,-12*$B24)))-1,"NA"),0)</f>
        <v>2.3192015465330007E-2</v>
      </c>
      <c r="BQ24" s="391" cm="1">
        <f t="array" aca="1" ref="BQ24" ca="1">IF(ISTEXT(BQ$6),IFERROR(PRODUCT(1+OFFSET(BQ$132,MATCH(BQ$9,DateRange,0)-1,0,-12*$B24))^(12/COUNT(OFFSET(BQ$132,MATCH(BQ$9,DateRange,0)-1,0,-12*$B24)))-1,"NA"),0)</f>
        <v>0.10263225611114191</v>
      </c>
      <c r="BR24" s="391" cm="1">
        <f t="array" aca="1" ref="BR24" ca="1">IF(ISTEXT(BR$6),IFERROR(PRODUCT(1+OFFSET(BR$132,MATCH(BR$9,DateRange,0)-1,0,-12*$B24))^(12/COUNT(OFFSET(BR$132,MATCH(BR$9,DateRange,0)-1,0,-12*$B24)))-1,"NA"),0)</f>
        <v>0.16122801684814325</v>
      </c>
      <c r="BS24" s="391" cm="1">
        <f t="array" aca="1" ref="BS24" ca="1">IF(ISTEXT(BS$6),IFERROR(PRODUCT(1+OFFSET(BS$132,MATCH(BS$9,DateRange,0)-1,0,-12*$B24))^(12/COUNT(OFFSET(BS$132,MATCH(BS$9,DateRange,0)-1,0,-12*$B24)))-1,"NA"),0)</f>
        <v>0.23558149332497402</v>
      </c>
      <c r="BT24" s="391" cm="1">
        <f t="array" aca="1" ref="BT24" ca="1">IF(ISTEXT(BT$6),IFERROR(PRODUCT(1+OFFSET(BT$132,MATCH(BT$9,DateRange,0)-1,0,-12*$B24))^(12/COUNT(OFFSET(BT$132,MATCH(BT$9,DateRange,0)-1,0,-12*$B24)))-1,"NA"),0)</f>
        <v>0.15612169814663712</v>
      </c>
      <c r="BU24" s="391" cm="1">
        <f t="array" aca="1" ref="BU24" ca="1">IF(ISTEXT(BU$6),IFERROR(PRODUCT(1+OFFSET(BU$132,MATCH(BU$9,DateRange,0)-1,0,-12*$B24))^(12/COUNT(OFFSET(BU$132,MATCH(BU$9,DateRange,0)-1,0,-12*$B24)))-1,"NA"),0)</f>
        <v>0.18679223149553326</v>
      </c>
      <c r="BV24" s="391" cm="1">
        <f t="array" aca="1" ref="BV24" ca="1">IF(ISTEXT(BV$6),IFERROR(PRODUCT(1+OFFSET(BV$132,MATCH(BV$9,DateRange,0)-1,0,-12*$B24))^(12/COUNT(OFFSET(BV$132,MATCH(BV$9,DateRange,0)-1,0,-12*$B24)))-1,"NA"),0)</f>
        <v>3.3474153535994366E-2</v>
      </c>
      <c r="BW24" s="391" cm="1">
        <f t="array" aca="1" ref="BW24" ca="1">IF(ISTEXT(BW$6),IFERROR(PRODUCT(1+OFFSET(BW$132,MATCH(BW$9,DateRange,0)-1,0,-12*$B24))^(12/COUNT(OFFSET(BW$132,MATCH(BW$9,DateRange,0)-1,0,-12*$B24)))-1,"NA"),0)</f>
        <v>0.19602109902476372</v>
      </c>
      <c r="BX24" s="391" cm="1">
        <f t="array" aca="1" ref="BX24" ca="1">IF(ISTEXT(BX$6),IFERROR(PRODUCT(1+OFFSET(BX$132,MATCH(BX$9,DateRange,0)-1,0,-12*$B24))^(12/COUNT(OFFSET(BX$132,MATCH(BX$9,DateRange,0)-1,0,-12*$B24)))-1,"NA"),0)</f>
        <v>0.19097191982741735</v>
      </c>
      <c r="BY24" s="391" cm="1">
        <f t="array" aca="1" ref="BY24" ca="1">IF(ISTEXT(BY$6),IFERROR(PRODUCT(1+OFFSET(BY$132,MATCH(BY$9,DateRange,0)-1,0,-12*$B24))^(12/COUNT(OFFSET(BY$132,MATCH(BY$9,DateRange,0)-1,0,-12*$B24)))-1,"NA"),0)</f>
        <v>9.1007695625560547E-2</v>
      </c>
      <c r="BZ24" s="391" cm="1">
        <f t="array" aca="1" ref="BZ24" ca="1">IF(ISTEXT(BZ$6),IFERROR(PRODUCT(1+OFFSET(BZ$132,MATCH(BZ$9,DateRange,0)-1,0,-12*$B24))^(12/COUNT(OFFSET(BZ$132,MATCH(BZ$9,DateRange,0)-1,0,-12*$B24)))-1,"NA"),0)</f>
        <v>0.10101513813348806</v>
      </c>
      <c r="CA24" s="391" cm="1">
        <f t="array" aca="1" ref="CA24" ca="1">IF(ISTEXT(CA$6),IFERROR(PRODUCT(1+OFFSET(CA$132,MATCH(CA$9,DateRange,0)-1,0,-12*$B24))^(12/COUNT(OFFSET(CA$132,MATCH(CA$9,DateRange,0)-1,0,-12*$B24)))-1,"NA"),0)</f>
        <v>0.12576425138644742</v>
      </c>
      <c r="CB24" s="391" cm="1">
        <f t="array" aca="1" ref="CB24" ca="1">IF(ISTEXT(CB$6),IFERROR(PRODUCT(1+OFFSET(CB$132,MATCH(CB$9,DateRange,0)-1,0,-12*$B24))^(12/COUNT(OFFSET(CB$132,MATCH(CB$9,DateRange,0)-1,0,-12*$B24)))-1,"NA"),0)</f>
        <v>6.9600258173896368E-2</v>
      </c>
      <c r="CC24" s="391" cm="1">
        <f t="array" aca="1" ref="CC24" ca="1">IF(ISTEXT(CC$6),IFERROR(PRODUCT(1+OFFSET(CC$132,MATCH(CC$9,DateRange,0)-1,0,-12*$B24))^(12/COUNT(OFFSET(CC$132,MATCH(CC$9,DateRange,0)-1,0,-12*$B24)))-1,"NA"),0)</f>
        <v>-6.8915189331001381E-3</v>
      </c>
      <c r="CD24" s="391" cm="1">
        <f t="array" aca="1" ref="CD24" ca="1">IF(ISTEXT(CD$6),IFERROR(PRODUCT(1+OFFSET(CD$132,MATCH(CD$9,DateRange,0)-1,0,-12*$B24))^(12/COUNT(OFFSET(CD$132,MATCH(CD$9,DateRange,0)-1,0,-12*$B24)))-1,"NA"),0)</f>
        <v>0.33599968817346371</v>
      </c>
      <c r="CE24" s="391" cm="1">
        <f t="array" aca="1" ref="CE24" ca="1">IF(ISTEXT(CE$6),IFERROR(PRODUCT(1+OFFSET(CE$132,MATCH(CE$9,DateRange,0)-1,0,-12*$B24))^(12/COUNT(OFFSET(CE$132,MATCH(CE$9,DateRange,0)-1,0,-12*$B24)))-1,"NA"),0)</f>
        <v>0.14383819776213702</v>
      </c>
      <c r="CF24" s="391" cm="1">
        <f t="array" aca="1" ref="CF24" ca="1">IF(ISTEXT(CF$6),IFERROR(PRODUCT(1+OFFSET(CF$132,MATCH(CF$9,DateRange,0)-1,0,-12*$B24))^(12/COUNT(OFFSET(CF$132,MATCH(CF$9,DateRange,0)-1,0,-12*$B24)))-1,"NA"),0)</f>
        <v>8.4076942400719945E-2</v>
      </c>
      <c r="CG24" s="391" cm="1">
        <f t="array" aca="1" ref="CG24" ca="1">IF(ISTEXT(CG$6),IFERROR(PRODUCT(1+OFFSET(CG$132,MATCH(CG$9,DateRange,0)-1,0,-12*$B24))^(12/COUNT(OFFSET(CG$132,MATCH(CG$9,DateRange,0)-1,0,-12*$B24)))-1,"NA"),0)</f>
        <v>8.3891286536491139E-2</v>
      </c>
      <c r="CH24" s="391" cm="1">
        <f t="array" aca="1" ref="CH24" ca="1">IF(ISTEXT(CH$6),IFERROR(PRODUCT(1+OFFSET(CH$132,MATCH(CH$9,DateRange,0)-1,0,-12*$B24))^(12/COUNT(OFFSET(CH$132,MATCH(CH$9,DateRange,0)-1,0,-12*$B24)))-1,"NA"),0)</f>
        <v>-4.3147842927075297E-2</v>
      </c>
      <c r="CI24" s="391" cm="1">
        <f t="array" aca="1" ref="CI24" ca="1">IF(ISTEXT(CI$6),IFERROR(PRODUCT(1+OFFSET(CI$132,MATCH(CI$9,DateRange,0)-1,0,-12*$B24))^(12/COUNT(OFFSET(CI$132,MATCH(CI$9,DateRange,0)-1,0,-12*$B24)))-1,"NA"),0)</f>
        <v>0.21163835602917991</v>
      </c>
      <c r="CJ24" s="391" cm="1">
        <f t="array" aca="1" ref="CJ24" ca="1">IF(ISTEXT(CJ$6),IFERROR(PRODUCT(1+OFFSET(CJ$132,MATCH(CJ$9,DateRange,0)-1,0,-12*$B24))^(12/COUNT(OFFSET(CJ$132,MATCH(CJ$9,DateRange,0)-1,0,-12*$B24)))-1,"NA"),0)</f>
        <v>0.29937034046760114</v>
      </c>
      <c r="CK24" s="391" cm="1">
        <f t="array" aca="1" ref="CK24" ca="1">IF(ISTEXT(CK$6),IFERROR(PRODUCT(1+OFFSET(CK$132,MATCH(CK$9,DateRange,0)-1,0,-12*$B24))^(12/COUNT(OFFSET(CK$132,MATCH(CK$9,DateRange,0)-1,0,-12*$B24)))-1,"NA"),0)</f>
        <v>0.27530288968193029</v>
      </c>
      <c r="CL24" s="391" cm="1">
        <f t="array" aca="1" ref="CL24" ca="1">IF(ISTEXT(CL$6),IFERROR(PRODUCT(1+OFFSET(CL$132,MATCH(CL$9,DateRange,0)-1,0,-12*$B24))^(12/COUNT(OFFSET(CL$132,MATCH(CL$9,DateRange,0)-1,0,-12*$B24)))-1,"NA"),0)</f>
        <v>0.14198508287152656</v>
      </c>
      <c r="CM24" s="391" cm="1">
        <f t="array" aca="1" ref="CM24" ca="1">IF(ISTEXT(CM$6),IFERROR(PRODUCT(1+OFFSET(CM$132,MATCH(CM$9,DateRange,0)-1,0,-12*$B24))^(12/COUNT(OFFSET(CM$132,MATCH(CM$9,DateRange,0)-1,0,-12*$B24)))-1,"NA"),0)</f>
        <v>6.915153625295023E-2</v>
      </c>
      <c r="CN24" s="391" cm="1">
        <f t="array" aca="1" ref="CN24" ca="1">IF(ISTEXT(CN$6),IFERROR(PRODUCT(1+OFFSET(CN$132,MATCH(CN$9,DateRange,0)-1,0,-12*$B24))^(12/COUNT(OFFSET(CN$132,MATCH(CN$9,DateRange,0)-1,0,-12*$B24)))-1,"NA"),0)</f>
        <v>0.15268642220524775</v>
      </c>
      <c r="CO24" s="391" cm="1">
        <f t="array" aca="1" ref="CO24" ca="1">IF(ISTEXT(CO$6),IFERROR(PRODUCT(1+OFFSET(CO$132,MATCH(CO$9,DateRange,0)-1,0,-12*$B24))^(12/COUNT(OFFSET(CO$132,MATCH(CO$9,DateRange,0)-1,0,-12*$B24)))-1,"NA"),0)</f>
        <v>3.370586942286713E-2</v>
      </c>
      <c r="CP24" s="391" cm="1">
        <f t="array" aca="1" ref="CP24" ca="1">IF(ISTEXT(CP$6),IFERROR(PRODUCT(1+OFFSET(CP$132,MATCH(CP$9,DateRange,0)-1,0,-12*$B24))^(12/COUNT(OFFSET(CP$132,MATCH(CP$9,DateRange,0)-1,0,-12*$B24)))-1,"NA"),0)</f>
        <v>7.9002176465502005E-2</v>
      </c>
      <c r="CQ24" s="391" cm="1">
        <f t="array" aca="1" ref="CQ24" ca="1">IF(ISTEXT(CQ$6),IFERROR(PRODUCT(1+OFFSET(CQ$132,MATCH(CQ$9,DateRange,0)-1,0,-12*$B24))^(12/COUNT(OFFSET(CQ$132,MATCH(CQ$9,DateRange,0)-1,0,-12*$B24)))-1,"NA"),0)</f>
        <v>1.1681330335183202</v>
      </c>
      <c r="CR24" s="391" cm="1">
        <f t="array" aca="1" ref="CR24" ca="1">IF(ISTEXT(CR$6),IFERROR(PRODUCT(1+OFFSET(CR$132,MATCH(CR$9,DateRange,0)-1,0,-12*$B24))^(12/COUNT(OFFSET(CR$132,MATCH(CR$9,DateRange,0)-1,0,-12*$B24)))-1,"NA"),0)</f>
        <v>0.17012531172172518</v>
      </c>
      <c r="CS24" s="391" cm="1">
        <f t="array" aca="1" ref="CS24" ca="1">IF(ISTEXT(CS$6),IFERROR(PRODUCT(1+OFFSET(CS$132,MATCH(CS$9,DateRange,0)-1,0,-12*$B24))^(12/COUNT(OFFSET(CS$132,MATCH(CS$9,DateRange,0)-1,0,-12*$B24)))-1,"NA"),0)</f>
        <v>-7.1168058986764038E-2</v>
      </c>
      <c r="CT24" s="391" cm="1">
        <f t="array" aca="1" ref="CT24" ca="1">IF(ISTEXT(CT$6),IFERROR(PRODUCT(1+OFFSET(CT$132,MATCH(CT$9,DateRange,0)-1,0,-12*$B24))^(12/COUNT(OFFSET(CT$132,MATCH(CT$9,DateRange,0)-1,0,-12*$B24)))-1,"NA"),0)</f>
        <v>0.20711996005239897</v>
      </c>
      <c r="CU24" s="391" cm="1">
        <f t="array" aca="1" ref="CU24" ca="1">IF(ISTEXT(CU$6),IFERROR(PRODUCT(1+OFFSET(CU$132,MATCH(CU$9,DateRange,0)-1,0,-12*$B24))^(12/COUNT(OFFSET(CU$132,MATCH(CU$9,DateRange,0)-1,0,-12*$B24)))-1,"NA"),0)</f>
        <v>0.55186707008693503</v>
      </c>
      <c r="CV24" s="391" cm="1">
        <f t="array" aca="1" ref="CV24" ca="1">IF(ISTEXT(CV$6),IFERROR(PRODUCT(1+OFFSET(CV$132,MATCH(CV$9,DateRange,0)-1,0,-12*$B24))^(12/COUNT(OFFSET(CV$132,MATCH(CV$9,DateRange,0)-1,0,-12*$B24)))-1,"NA"),0)</f>
        <v>0.14784936096537615</v>
      </c>
      <c r="CW24" s="391" cm="1">
        <f t="array" aca="1" ref="CW24" ca="1">IF(ISTEXT(CW$6),IFERROR(PRODUCT(1+OFFSET(CW$132,MATCH(CW$9,DateRange,0)-1,0,-12*$B24))^(12/COUNT(OFFSET(CW$132,MATCH(CW$9,DateRange,0)-1,0,-12*$B24)))-1,"NA"),0)</f>
        <v>-2.4522444813988686E-2</v>
      </c>
      <c r="CX24" s="391" cm="1">
        <f t="array" aca="1" ref="CX24" ca="1">IF(ISTEXT(CX$6),IFERROR(PRODUCT(1+OFFSET(CX$132,MATCH(CX$9,DateRange,0)-1,0,-12*$B24))^(12/COUNT(OFFSET(CX$132,MATCH(CX$9,DateRange,0)-1,0,-12*$B24)))-1,"NA"),0)</f>
        <v>2.8368176114121679E-2</v>
      </c>
      <c r="CY24" s="391" cm="1">
        <f t="array" aca="1" ref="CY24" ca="1">IF(ISTEXT(CY$6),IFERROR(PRODUCT(1+OFFSET(CY$132,MATCH(CY$9,DateRange,0)-1,0,-12*$B24))^(12/COUNT(OFFSET(CY$132,MATCH(CY$9,DateRange,0)-1,0,-12*$B24)))-1,"NA"),0)</f>
        <v>0.22555550519199596</v>
      </c>
      <c r="CZ24" s="391" cm="1">
        <f t="array" aca="1" ref="CZ24" ca="1">IF(ISTEXT(CZ$6),IFERROR(PRODUCT(1+OFFSET(CZ$132,MATCH(CZ$9,DateRange,0)-1,0,-12*$B24))^(12/COUNT(OFFSET(CZ$132,MATCH(CZ$9,DateRange,0)-1,0,-12*$B24)))-1,"NA"),0)</f>
        <v>0.13796562095004572</v>
      </c>
      <c r="DA24" s="391" cm="1">
        <f t="array" aca="1" ref="DA24" ca="1">IF(ISTEXT(DA$6),IFERROR(PRODUCT(1+OFFSET(DA$132,MATCH(DA$9,DateRange,0)-1,0,-12*$B24))^(12/COUNT(OFFSET(DA$132,MATCH(DA$9,DateRange,0)-1,0,-12*$B24)))-1,"NA"),0)</f>
        <v>0.29607875824672036</v>
      </c>
      <c r="DB24" s="815" cm="1">
        <f t="array" aca="1" ref="DB24" ca="1">IF(ISTEXT(DB$6),IFERROR(PRODUCT(1+OFFSET(DB$132,MATCH(DB$9,DateRange,0)-1,0,-12*$B24))^(12/COUNT(OFFSET(DB$132,MATCH(DB$9,DateRange,0)-1,0,-12*$B24)))-1,"NA"),0)</f>
        <v>3.3841383006216308E-2</v>
      </c>
      <c r="DC24" s="815" cm="1">
        <f t="array" aca="1" ref="DC24" ca="1">IF(ISTEXT(DC$6),IFERROR(PRODUCT(1+OFFSET(DC$132,MATCH(DC$9,DateRange,0)-1,0,-12*$B24))^(12/COUNT(OFFSET(DC$132,MATCH(DC$9,DateRange,0)-1,0,-12*$B24)))-1,"NA"),0)</f>
        <v>0.13348653595049753</v>
      </c>
      <c r="DD24" s="815" cm="1">
        <f t="array" aca="1" ref="DD24" ca="1">IF(ISTEXT(DD$6),IFERROR(PRODUCT(1+OFFSET(DD$132,MATCH(DD$9,DateRange,0)-1,0,-12*$B24))^(12/COUNT(OFFSET(DD$132,MATCH(DD$9,DateRange,0)-1,0,-12*$B24)))-1,"NA"),0)</f>
        <v>7.7481787988644246E-2</v>
      </c>
      <c r="DE24" s="815" cm="1">
        <f t="array" aca="1" ref="DE24" ca="1">IF(ISTEXT(DE$6),IFERROR(PRODUCT(1+OFFSET(DE$132,MATCH(DE$9,DateRange,0)-1,0,-12*$B24))^(12/COUNT(OFFSET(DE$132,MATCH(DE$9,DateRange,0)-1,0,-12*$B24)))-1,"NA"),0)</f>
        <v>0.13997809442132803</v>
      </c>
      <c r="DG24" s="352"/>
      <c r="DI24" s="391" cm="1">
        <f t="array" aca="1" ref="DI24" ca="1">IF(ISTEXT(DI$6),IFERROR(PRODUCT(1+OFFSET(DI$132,MATCH(DI$9,DateRange,0)-1,0,-12*$B24))^(12/COUNT(OFFSET(DI$132,MATCH(DI$9,DateRange,0)-1,0,-12*$B24)))-1,"NA"),0)</f>
        <v>0</v>
      </c>
      <c r="DJ24" s="391" cm="1">
        <f t="array" aca="1" ref="DJ24" ca="1">IF(ISTEXT(DJ$6),IFERROR(PRODUCT(1+OFFSET(DJ$132,MATCH(DJ$9,DateRange,0)-1,0,-12*$B24))^(12/COUNT(OFFSET(DJ$132,MATCH(DJ$9,DateRange,0)-1,0,-12*$B24)))-1,"NA"),0)</f>
        <v>-4.1882982382178913E-2</v>
      </c>
      <c r="DK24" s="391" cm="1">
        <f t="array" aca="1" ref="DK24" ca="1">IF(ISTEXT(DK$6),IFERROR(PRODUCT(1+OFFSET(DK$132,MATCH(DK$9,DateRange,0)-1,0,-12*$B24))^(12/COUNT(OFFSET(DK$132,MATCH(DK$9,DateRange,0)-1,0,-12*$B24)))-1,"NA"),0)</f>
        <v>0.12388026181867673</v>
      </c>
    </row>
    <row r="25" spans="1:115">
      <c r="A25" s="72" t="str">
        <f>$B25&amp;" Year Trailing Return"</f>
        <v>10 Year Trailing Return</v>
      </c>
      <c r="B25" s="375">
        <v>10</v>
      </c>
      <c r="C25" s="391" cm="1">
        <f t="array" aca="1" ref="C25" ca="1">IF(ISTEXT(C$6),IFERROR(PRODUCT(1+OFFSET(C$132,MATCH(C$9,DateRange,0)-1,0,-12*$B25))^(12/COUNT(OFFSET(C$132,MATCH(C$9,DateRange,0)-1,0,-12*$B25)))-1,"NA"),0)</f>
        <v>0.12053235063208789</v>
      </c>
      <c r="D25" s="391" cm="1">
        <f t="array" aca="1" ref="D25" ca="1">IF(ISTEXT(D$6),IFERROR(PRODUCT(1+OFFSET(D$132,MATCH(D$9,DateRange,0)-1,0,-12*$B25))^(12/COUNT(OFFSET(D$132,MATCH(D$9,DateRange,0)-1,0,-12*$B25)))-1,"NA"),0)</f>
        <v>1.556648052243248E-2</v>
      </c>
      <c r="E25" s="391" cm="1">
        <f t="array" aca="1" ref="E25" ca="1">IF(ISTEXT(E$6),IFERROR(PRODUCT(1+OFFSET(E$132,MATCH(E$9,DateRange,0)-1,0,-12*$B25))^(12/COUNT(OFFSET(E$132,MATCH(E$9,DateRange,0)-1,0,-12*$B25)))-1,"NA"),0)</f>
        <v>0.10875005645232338</v>
      </c>
      <c r="F25" s="391" cm="1">
        <f t="array" aca="1" ref="F25" ca="1">IF(ISTEXT(F$6),IFERROR(PRODUCT(1+OFFSET(F$132,MATCH(F$9,DateRange,0)-1,0,-12*$B25))^(12/COUNT(OFFSET(F$132,MATCH(F$9,DateRange,0)-1,0,-12*$B25)))-1,"NA"),0)</f>
        <v>0.12836762166948779</v>
      </c>
      <c r="G25" s="391" cm="1">
        <f t="array" aca="1" ref="G25" ca="1">IF(ISTEXT(G$6),IFERROR(PRODUCT(1+OFFSET(G$132,MATCH(G$9,DateRange,0)-1,0,-12*$B25))^(12/COUNT(OFFSET(G$132,MATCH(G$9,DateRange,0)-1,0,-12*$B25)))-1,"NA"),0)</f>
        <v>8.9017695794136431E-2</v>
      </c>
      <c r="H25" s="391" cm="1">
        <f t="array" aca="1" ref="H25" ca="1">IF(ISTEXT(H$6),IFERROR(PRODUCT(1+OFFSET(H$132,MATCH(H$9,DateRange,0)-1,0,-12*$B25))^(12/COUNT(OFFSET(H$132,MATCH(H$9,DateRange,0)-1,0,-12*$B25)))-1,"NA"),0)</f>
        <v>0.13628556853374385</v>
      </c>
      <c r="I25" s="391" cm="1">
        <f t="array" aca="1" ref="I25" ca="1">IF(ISTEXT(I$6),IFERROR(PRODUCT(1+OFFSET(I$132,MATCH(I$9,DateRange,0)-1,0,-12*$B25))^(12/COUNT(OFFSET(I$132,MATCH(I$9,DateRange,0)-1,0,-12*$B25)))-1,"NA"),0)</f>
        <v>2.9506198174650278E-2</v>
      </c>
      <c r="J25" s="391" cm="1">
        <f t="array" aca="1" ref="J25" ca="1">IF(ISTEXT(J$6),IFERROR(PRODUCT(1+OFFSET(J$132,MATCH(J$9,DateRange,0)-1,0,-12*$B25))^(12/COUNT(OFFSET(J$132,MATCH(J$9,DateRange,0)-1,0,-12*$B25)))-1,"NA"),0)</f>
        <v>0.11332035951849129</v>
      </c>
      <c r="K25" s="391" cm="1">
        <f t="array" aca="1" ref="K25" ca="1">IF(ISTEXT(K$6),IFERROR(PRODUCT(1+OFFSET(K$132,MATCH(K$9,DateRange,0)-1,0,-12*$B25))^(12/COUNT(OFFSET(K$132,MATCH(K$9,DateRange,0)-1,0,-12*$B25)))-1,"NA"),0)</f>
        <v>0.11809524526280124</v>
      </c>
      <c r="L25" s="391" cm="1">
        <f t="array" aca="1" ref="L25" ca="1">IF(ISTEXT(L$6),IFERROR(PRODUCT(1+OFFSET(L$132,MATCH(L$9,DateRange,0)-1,0,-12*$B25))^(12/COUNT(OFFSET(L$132,MATCH(L$9,DateRange,0)-1,0,-12*$B25)))-1,"NA"),0)</f>
        <v>7.3126253515512607E-2</v>
      </c>
      <c r="M25" s="391" cm="1">
        <f t="array" aca="1" ref="M25" ca="1">IF(ISTEXT(M$6),IFERROR(PRODUCT(1+OFFSET(M$132,MATCH(M$9,DateRange,0)-1,0,-12*$B25))^(12/COUNT(OFFSET(M$132,MATCH(M$9,DateRange,0)-1,0,-12*$B25)))-1,"NA"),0)</f>
        <v>7.4447846171087573E-2</v>
      </c>
      <c r="N25" s="391" cm="1">
        <f t="array" aca="1" ref="N25" ca="1">IF(ISTEXT(N$6),IFERROR(PRODUCT(1+OFFSET(N$132,MATCH(N$9,DateRange,0)-1,0,-12*$B25))^(12/COUNT(OFFSET(N$132,MATCH(N$9,DateRange,0)-1,0,-12*$B25)))-1,"NA"),0)</f>
        <v>0.20687505504571879</v>
      </c>
      <c r="O25" s="391" cm="1">
        <f t="array" aca="1" ref="O25" ca="1">IF(ISTEXT(O$6),IFERROR(PRODUCT(1+OFFSET(O$132,MATCH(O$9,DateRange,0)-1,0,-12*$B25))^(12/COUNT(OFFSET(O$132,MATCH(O$9,DateRange,0)-1,0,-12*$B25)))-1,"NA"),0)</f>
        <v>9.2644423174006452E-2</v>
      </c>
      <c r="P25" s="391" cm="1">
        <f t="array" aca="1" ref="P25" ca="1">IF(ISTEXT(P$6),IFERROR(PRODUCT(1+OFFSET(P$132,MATCH(P$9,DateRange,0)-1,0,-12*$B25))^(12/COUNT(OFFSET(P$132,MATCH(P$9,DateRange,0)-1,0,-12*$B25)))-1,"NA"),0)</f>
        <v>0.1083942283859014</v>
      </c>
      <c r="Q25" s="391" cm="1">
        <f t="array" aca="1" ref="Q25" ca="1">IF(ISTEXT(Q$6),IFERROR(PRODUCT(1+OFFSET(Q$132,MATCH(Q$9,DateRange,0)-1,0,-12*$B25))^(12/COUNT(OFFSET(Q$132,MATCH(Q$9,DateRange,0)-1,0,-12*$B25)))-1,"NA"),0)</f>
        <v>0.10132878765865438</v>
      </c>
      <c r="R25" s="391" cm="1">
        <f t="array" aca="1" ref="R25" ca="1">IF(ISTEXT(R$6),IFERROR(PRODUCT(1+OFFSET(R$132,MATCH(R$9,DateRange,0)-1,0,-12*$B25))^(12/COUNT(OFFSET(R$132,MATCH(R$9,DateRange,0)-1,0,-12*$B25)))-1,"NA"),0)</f>
        <v>0.25899274415011098</v>
      </c>
      <c r="S25" s="391" cm="1">
        <f t="array" aca="1" ref="S25" ca="1">IF(ISTEXT(S$6),IFERROR(PRODUCT(1+OFFSET(S$132,MATCH(S$9,DateRange,0)-1,0,-12*$B25))^(12/COUNT(OFFSET(S$132,MATCH(S$9,DateRange,0)-1,0,-12*$B25)))-1,"NA"),0)</f>
        <v>0.15846801551596812</v>
      </c>
      <c r="T25" s="391" cm="1">
        <f t="array" aca="1" ref="T25" ca="1">IF(ISTEXT(T$6),IFERROR(PRODUCT(1+OFFSET(T$132,MATCH(T$9,DateRange,0)-1,0,-12*$B25))^(12/COUNT(OFFSET(T$132,MATCH(T$9,DateRange,0)-1,0,-12*$B25)))-1,"NA"),0)</f>
        <v>0.49271655207693699</v>
      </c>
      <c r="U25" s="391" cm="1">
        <f t="array" aca="1" ref="U25" ca="1">IF(ISTEXT(U$6),IFERROR(PRODUCT(1+OFFSET(U$132,MATCH(U$9,DateRange,0)-1,0,-12*$B25))^(12/COUNT(OFFSET(U$132,MATCH(U$9,DateRange,0)-1,0,-12*$B25)))-1,"NA"),0)</f>
        <v>0.10228994483569354</v>
      </c>
      <c r="V25" s="391" cm="1">
        <f t="array" aca="1" ref="V25" ca="1">IF(ISTEXT(V$6),IFERROR(PRODUCT(1+OFFSET(V$132,MATCH(V$9,DateRange,0)-1,0,-12*$B25))^(12/COUNT(OFFSET(V$132,MATCH(V$9,DateRange,0)-1,0,-12*$B25)))-1,"NA"),0)</f>
        <v>0.24638211358602913</v>
      </c>
      <c r="W25" s="391" cm="1">
        <f t="array" aca="1" ref="W25" ca="1">IF(ISTEXT(W$6),IFERROR(PRODUCT(1+OFFSET(W$132,MATCH(W$9,DateRange,0)-1,0,-12*$B25))^(12/COUNT(OFFSET(W$132,MATCH(W$9,DateRange,0)-1,0,-12*$B25)))-1,"NA"),0)</f>
        <v>-5.2595577598469001E-2</v>
      </c>
      <c r="X25" s="391" cm="1">
        <f t="array" aca="1" ref="X25" ca="1">IF(ISTEXT(X$6),IFERROR(PRODUCT(1+OFFSET(X$132,MATCH(X$9,DateRange,0)-1,0,-12*$B25))^(12/COUNT(OFFSET(X$132,MATCH(X$9,DateRange,0)-1,0,-12*$B25)))-1,"NA"),0)</f>
        <v>9.6492483536412266E-2</v>
      </c>
      <c r="Y25" s="391" cm="1">
        <f t="array" aca="1" ref="Y25" ca="1">IF(ISTEXT(Y$6),IFERROR(PRODUCT(1+OFFSET(Y$132,MATCH(Y$9,DateRange,0)-1,0,-12*$B25))^(12/COUNT(OFFSET(Y$132,MATCH(Y$9,DateRange,0)-1,0,-12*$B25)))-1,"NA"),0)</f>
        <v>0.22912627127049778</v>
      </c>
      <c r="Z25" s="391" cm="1">
        <f t="array" aca="1" ref="Z25" ca="1">IF(ISTEXT(Z$6),IFERROR(PRODUCT(1+OFFSET(Z$132,MATCH(Z$9,DateRange,0)-1,0,-12*$B25))^(12/COUNT(OFFSET(Z$132,MATCH(Z$9,DateRange,0)-1,0,-12*$B25)))-1,"NA"),0)</f>
        <v>0.15627083578326051</v>
      </c>
      <c r="AA25" s="391" cm="1">
        <f t="array" aca="1" ref="AA25" ca="1">IF(ISTEXT(AA$6),IFERROR(PRODUCT(1+OFFSET(AA$132,MATCH(AA$9,DateRange,0)-1,0,-12*$B25))^(12/COUNT(OFFSET(AA$132,MATCH(AA$9,DateRange,0)-1,0,-12*$B25)))-1,"NA"),0)</f>
        <v>0.23315515401326836</v>
      </c>
      <c r="AB25" s="391" cm="1">
        <f t="array" aca="1" ref="AB25" ca="1">IF(ISTEXT(AB$6),IFERROR(PRODUCT(1+OFFSET(AB$132,MATCH(AB$9,DateRange,0)-1,0,-12*$B25))^(12/COUNT(OFFSET(AB$132,MATCH(AB$9,DateRange,0)-1,0,-12*$B25)))-1,"NA"),0)</f>
        <v>0.13265990091071944</v>
      </c>
      <c r="AC25" s="391" cm="1">
        <f t="array" aca="1" ref="AC25" ca="1">IF(ISTEXT(AC$6),IFERROR(PRODUCT(1+OFFSET(AC$132,MATCH(AC$9,DateRange,0)-1,0,-12*$B25))^(12/COUNT(OFFSET(AC$132,MATCH(AC$9,DateRange,0)-1,0,-12*$B25)))-1,"NA"),0)</f>
        <v>0.17644860565217502</v>
      </c>
      <c r="AD25" s="391" cm="1">
        <f t="array" aca="1" ref="AD25" ca="1">IF(ISTEXT(AD$6),IFERROR(PRODUCT(1+OFFSET(AD$132,MATCH(AD$9,DateRange,0)-1,0,-12*$B25))^(12/COUNT(OFFSET(AD$132,MATCH(AD$9,DateRange,0)-1,0,-12*$B25)))-1,"NA"),0)</f>
        <v>4.1333994312744871E-2</v>
      </c>
      <c r="AE25" s="391" cm="1">
        <f t="array" aca="1" ref="AE25" ca="1">IF(ISTEXT(AE$6),IFERROR(PRODUCT(1+OFFSET(AE$132,MATCH(AE$9,DateRange,0)-1,0,-12*$B25))^(12/COUNT(OFFSET(AE$132,MATCH(AE$9,DateRange,0)-1,0,-12*$B25)))-1,"NA"),0)</f>
        <v>1.5454320869857652E-2</v>
      </c>
      <c r="AF25" s="391" cm="1">
        <f t="array" aca="1" ref="AF25" ca="1">IF(ISTEXT(AF$6),IFERROR(PRODUCT(1+OFFSET(AF$132,MATCH(AF$9,DateRange,0)-1,0,-12*$B25))^(12/COUNT(OFFSET(AF$132,MATCH(AF$9,DateRange,0)-1,0,-12*$B25)))-1,"NA"),0)</f>
        <v>0.13989949470105967</v>
      </c>
      <c r="AG25" s="391" cm="1">
        <f t="array" aca="1" ref="AG25" ca="1">IF(ISTEXT(AG$6),IFERROR(PRODUCT(1+OFFSET(AG$132,MATCH(AG$9,DateRange,0)-1,0,-12*$B25))^(12/COUNT(OFFSET(AG$132,MATCH(AG$9,DateRange,0)-1,0,-12*$B25)))-1,"NA"),0)</f>
        <v>0.20587253923716187</v>
      </c>
      <c r="AH25" s="391" cm="1">
        <f t="array" aca="1" ref="AH25" ca="1">IF(ISTEXT(AH$6),IFERROR(PRODUCT(1+OFFSET(AH$132,MATCH(AH$9,DateRange,0)-1,0,-12*$B25))^(12/COUNT(OFFSET(AH$132,MATCH(AH$9,DateRange,0)-1,0,-12*$B25)))-1,"NA"),0)</f>
        <v>0.15728087956799408</v>
      </c>
      <c r="AI25" s="391" cm="1">
        <f t="array" aca="1" ref="AI25" ca="1">IF(ISTEXT(AI$6),IFERROR(PRODUCT(1+OFFSET(AI$132,MATCH(AI$9,DateRange,0)-1,0,-12*$B25))^(12/COUNT(OFFSET(AI$132,MATCH(AI$9,DateRange,0)-1,0,-12*$B25)))-1,"NA"),0)</f>
        <v>0.19196432465428614</v>
      </c>
      <c r="AJ25" s="391" cm="1">
        <f t="array" aca="1" ref="AJ25" ca="1">IF(ISTEXT(AJ$6),IFERROR(PRODUCT(1+OFFSET(AJ$132,MATCH(AJ$9,DateRange,0)-1,0,-12*$B25))^(12/COUNT(OFFSET(AJ$132,MATCH(AJ$9,DateRange,0)-1,0,-12*$B25)))-1,"NA"),0)</f>
        <v>0.18502696915736339</v>
      </c>
      <c r="AK25" s="391" cm="1">
        <f t="array" aca="1" ref="AK25" ca="1">IF(ISTEXT(AK$6),IFERROR(PRODUCT(1+OFFSET(AK$132,MATCH(AK$9,DateRange,0)-1,0,-12*$B25))^(12/COUNT(OFFSET(AK$132,MATCH(AK$9,DateRange,0)-1,0,-12*$B25)))-1,"NA"),0)</f>
        <v>8.5168172936182174E-2</v>
      </c>
      <c r="AL25" s="391" cm="1">
        <f t="array" aca="1" ref="AL25" ca="1">IF(ISTEXT(AL$6),IFERROR(PRODUCT(1+OFFSET(AL$132,MATCH(AL$9,DateRange,0)-1,0,-12*$B25))^(12/COUNT(OFFSET(AL$132,MATCH(AL$9,DateRange,0)-1,0,-12*$B25)))-1,"NA"),0)</f>
        <v>-4.9802520920665394E-3</v>
      </c>
      <c r="AM25" s="391" cm="1">
        <f t="array" aca="1" ref="AM25" ca="1">IF(ISTEXT(AM$6),IFERROR(PRODUCT(1+OFFSET(AM$132,MATCH(AM$9,DateRange,0)-1,0,-12*$B25))^(12/COUNT(OFFSET(AM$132,MATCH(AM$9,DateRange,0)-1,0,-12*$B25)))-1,"NA"),0)</f>
        <v>0.15470612182562826</v>
      </c>
      <c r="AN25" s="391" cm="1">
        <f t="array" aca="1" ref="AN25" ca="1">IF(ISTEXT(AN$6),IFERROR(PRODUCT(1+OFFSET(AN$132,MATCH(AN$9,DateRange,0)-1,0,-12*$B25))^(12/COUNT(OFFSET(AN$132,MATCH(AN$9,DateRange,0)-1,0,-12*$B25)))-1,"NA"),0)</f>
        <v>0.29921568148432875</v>
      </c>
      <c r="AO25" s="391" cm="1">
        <f t="array" aca="1" ref="AO25" ca="1">IF(ISTEXT(AO$6),IFERROR(PRODUCT(1+OFFSET(AO$132,MATCH(AO$9,DateRange,0)-1,0,-12*$B25))^(12/COUNT(OFFSET(AO$132,MATCH(AO$9,DateRange,0)-1,0,-12*$B25)))-1,"NA"),0)</f>
        <v>0.20986523489050035</v>
      </c>
      <c r="AP25" s="391" cm="1">
        <f t="array" aca="1" ref="AP25" ca="1">IF(ISTEXT(AP$6),IFERROR(PRODUCT(1+OFFSET(AP$132,MATCH(AP$9,DateRange,0)-1,0,-12*$B25))^(12/COUNT(OFFSET(AP$132,MATCH(AP$9,DateRange,0)-1,0,-12*$B25)))-1,"NA"),0)</f>
        <v>0.1009680550423262</v>
      </c>
      <c r="AQ25" s="391" cm="1">
        <f t="array" aca="1" ref="AQ25" ca="1">IF(ISTEXT(AQ$6),IFERROR(PRODUCT(1+OFFSET(AQ$132,MATCH(AQ$9,DateRange,0)-1,0,-12*$B25))^(12/COUNT(OFFSET(AQ$132,MATCH(AQ$9,DateRange,0)-1,0,-12*$B25)))-1,"NA"),0)</f>
        <v>7.9305188254305659E-2</v>
      </c>
      <c r="AR25" s="391" cm="1">
        <f t="array" aca="1" ref="AR25" ca="1">IF(ISTEXT(AR$6),IFERROR(PRODUCT(1+OFFSET(AR$132,MATCH(AR$9,DateRange,0)-1,0,-12*$B25))^(12/COUNT(OFFSET(AR$132,MATCH(AR$9,DateRange,0)-1,0,-12*$B25)))-1,"NA"),0)</f>
        <v>0.76212711365765884</v>
      </c>
      <c r="AS25" s="391" cm="1">
        <f t="array" aca="1" ref="AS25" ca="1">IF(ISTEXT(AS$6),IFERROR(PRODUCT(1+OFFSET(AS$132,MATCH(AS$9,DateRange,0)-1,0,-12*$B25))^(12/COUNT(OFFSET(AS$132,MATCH(AS$9,DateRange,0)-1,0,-12*$B25)))-1,"NA"),0)</f>
        <v>-0.1367978883633626</v>
      </c>
      <c r="AT25" s="391" cm="1">
        <f t="array" aca="1" ref="AT25" ca="1">IF(ISTEXT(AT$6),IFERROR(PRODUCT(1+OFFSET(AT$132,MATCH(AT$9,DateRange,0)-1,0,-12*$B25))^(12/COUNT(OFFSET(AT$132,MATCH(AT$9,DateRange,0)-1,0,-12*$B25)))-1,"NA"),0)</f>
        <v>0.16595730132395903</v>
      </c>
      <c r="AU25" s="391" cm="1">
        <f t="array" aca="1" ref="AU25" ca="1">IF(ISTEXT(AU$6),IFERROR(PRODUCT(1+OFFSET(AU$132,MATCH(AU$9,DateRange,0)-1,0,-12*$B25))^(12/COUNT(OFFSET(AU$132,MATCH(AU$9,DateRange,0)-1,0,-12*$B25)))-1,"NA"),0)</f>
        <v>0.28189312059671656</v>
      </c>
      <c r="AV25" s="391" cm="1">
        <f t="array" aca="1" ref="AV25" ca="1">IF(ISTEXT(AV$6),IFERROR(PRODUCT(1+OFFSET(AV$132,MATCH(AV$9,DateRange,0)-1,0,-12*$B25))^(12/COUNT(OFFSET(AV$132,MATCH(AV$9,DateRange,0)-1,0,-12*$B25)))-1,"NA"),0)</f>
        <v>9.4405833241830717E-2</v>
      </c>
      <c r="AW25" s="391" cm="1">
        <f t="array" aca="1" ref="AW25" ca="1">IF(ISTEXT(AW$6),IFERROR(PRODUCT(1+OFFSET(AW$132,MATCH(AW$9,DateRange,0)-1,0,-12*$B25))^(12/COUNT(OFFSET(AW$132,MATCH(AW$9,DateRange,0)-1,0,-12*$B25)))-1,"NA"),0)</f>
        <v>9.4653133164227743E-2</v>
      </c>
      <c r="AX25" s="391" cm="1">
        <f t="array" aca="1" ref="AX25" ca="1">IF(ISTEXT(AX$6),IFERROR(PRODUCT(1+OFFSET(AX$132,MATCH(AX$9,DateRange,0)-1,0,-12*$B25))^(12/COUNT(OFFSET(AX$132,MATCH(AX$9,DateRange,0)-1,0,-12*$B25)))-1,"NA"),0)</f>
        <v>0.22727800902040585</v>
      </c>
      <c r="AY25" s="391" cm="1">
        <f t="array" aca="1" ref="AY25" ca="1">IF(ISTEXT(AY$6),IFERROR(PRODUCT(1+OFFSET(AY$132,MATCH(AY$9,DateRange,0)-1,0,-12*$B25))^(12/COUNT(OFFSET(AY$132,MATCH(AY$9,DateRange,0)-1,0,-12*$B25)))-1,"NA"),0)</f>
        <v>-1.4344643144199365E-2</v>
      </c>
      <c r="AZ25" s="391" cm="1">
        <f t="array" aca="1" ref="AZ25" ca="1">IF(ISTEXT(AZ$6),IFERROR(PRODUCT(1+OFFSET(AZ$132,MATCH(AZ$9,DateRange,0)-1,0,-12*$B25))^(12/COUNT(OFFSET(AZ$132,MATCH(AZ$9,DateRange,0)-1,0,-12*$B25)))-1,"NA"),0)</f>
        <v>0.19111137096827968</v>
      </c>
      <c r="BA25" s="391" cm="1">
        <f t="array" aca="1" ref="BA25" ca="1">IF(ISTEXT(BA$6),IFERROR(PRODUCT(1+OFFSET(BA$132,MATCH(BA$9,DateRange,0)-1,0,-12*$B25))^(12/COUNT(OFFSET(BA$132,MATCH(BA$9,DateRange,0)-1,0,-12*$B25)))-1,"NA"),0)</f>
        <v>0.11591091496521844</v>
      </c>
      <c r="BB25" s="391" cm="1">
        <f t="array" aca="1" ref="BB25" ca="1">IF(ISTEXT(BB$6),IFERROR(PRODUCT(1+OFFSET(BB$132,MATCH(BB$9,DateRange,0)-1,0,-12*$B25))^(12/COUNT(OFFSET(BB$132,MATCH(BB$9,DateRange,0)-1,0,-12*$B25)))-1,"NA"),0)</f>
        <v>0.17399915750315165</v>
      </c>
      <c r="BC25" s="391" cm="1">
        <f t="array" aca="1" ref="BC25" ca="1">IF(ISTEXT(BC$6),IFERROR(PRODUCT(1+OFFSET(BC$132,MATCH(BC$9,DateRange,0)-1,0,-12*$B25))^(12/COUNT(OFFSET(BC$132,MATCH(BC$9,DateRange,0)-1,0,-12*$B25)))-1,"NA"),0)</f>
        <v>0.23240019847942994</v>
      </c>
      <c r="BD25" s="391" cm="1">
        <f t="array" aca="1" ref="BD25" ca="1">IF(ISTEXT(BD$6),IFERROR(PRODUCT(1+OFFSET(BD$132,MATCH(BD$9,DateRange,0)-1,0,-12*$B25))^(12/COUNT(OFFSET(BD$132,MATCH(BD$9,DateRange,0)-1,0,-12*$B25)))-1,"NA"),0)</f>
        <v>0.17246996581601115</v>
      </c>
      <c r="BE25" s="391" cm="1">
        <f t="array" aca="1" ref="BE25" ca="1">IF(ISTEXT(BE$6),IFERROR(PRODUCT(1+OFFSET(BE$132,MATCH(BE$9,DateRange,0)-1,0,-12*$B25))^(12/COUNT(OFFSET(BE$132,MATCH(BE$9,DateRange,0)-1,0,-12*$B25)))-1,"NA"),0)</f>
        <v>0.14123769930403074</v>
      </c>
      <c r="BF25" s="391" cm="1">
        <f t="array" aca="1" ref="BF25" ca="1">IF(ISTEXT(BF$6),IFERROR(PRODUCT(1+OFFSET(BF$132,MATCH(BF$9,DateRange,0)-1,0,-12*$B25))^(12/COUNT(OFFSET(BF$132,MATCH(BF$9,DateRange,0)-1,0,-12*$B25)))-1,"NA"),0)</f>
        <v>6.3345036851395031E-2</v>
      </c>
      <c r="BG25" s="391" cm="1">
        <f t="array" aca="1" ref="BG25" ca="1">IF(ISTEXT(BG$6),IFERROR(PRODUCT(1+OFFSET(BG$132,MATCH(BG$9,DateRange,0)-1,0,-12*$B25))^(12/COUNT(OFFSET(BG$132,MATCH(BG$9,DateRange,0)-1,0,-12*$B25)))-1,"NA"),0)</f>
        <v>3.5923699428864753E-2</v>
      </c>
      <c r="BH25" s="391" cm="1">
        <f t="array" aca="1" ref="BH25" ca="1">IF(ISTEXT(BH$6),IFERROR(PRODUCT(1+OFFSET(BH$132,MATCH(BH$9,DateRange,0)-1,0,-12*$B25))^(12/COUNT(OFFSET(BH$132,MATCH(BH$9,DateRange,0)-1,0,-12*$B25)))-1,"NA"),0)</f>
        <v>0.1941884377952845</v>
      </c>
      <c r="BI25" s="391" cm="1">
        <f t="array" aca="1" ref="BI25" ca="1">IF(ISTEXT(BI$6),IFERROR(PRODUCT(1+OFFSET(BI$132,MATCH(BI$9,DateRange,0)-1,0,-12*$B25))^(12/COUNT(OFFSET(BI$132,MATCH(BI$9,DateRange,0)-1,0,-12*$B25)))-1,"NA"),0)</f>
        <v>0.22034345368854735</v>
      </c>
      <c r="BJ25" s="391" cm="1">
        <f t="array" aca="1" ref="BJ25" ca="1">IF(ISTEXT(BJ$6),IFERROR(PRODUCT(1+OFFSET(BJ$132,MATCH(BJ$9,DateRange,0)-1,0,-12*$B25))^(12/COUNT(OFFSET(BJ$132,MATCH(BJ$9,DateRange,0)-1,0,-12*$B25)))-1,"NA"),0)</f>
        <v>6.1246994630696161E-2</v>
      </c>
      <c r="BK25" s="391" cm="1">
        <f t="array" aca="1" ref="BK25" ca="1">IF(ISTEXT(BK$6),IFERROR(PRODUCT(1+OFFSET(BK$132,MATCH(BK$9,DateRange,0)-1,0,-12*$B25))^(12/COUNT(OFFSET(BK$132,MATCH(BK$9,DateRange,0)-1,0,-12*$B25)))-1,"NA"),0)</f>
        <v>0.19132893026367515</v>
      </c>
      <c r="BL25" s="391" cm="1">
        <f t="array" aca="1" ref="BL25" ca="1">IF(ISTEXT(BL$6),IFERROR(PRODUCT(1+OFFSET(BL$132,MATCH(BL$9,DateRange,0)-1,0,-12*$B25))^(12/COUNT(OFFSET(BL$132,MATCH(BL$9,DateRange,0)-1,0,-12*$B25)))-1,"NA"),0)</f>
        <v>0.17675246842150893</v>
      </c>
      <c r="BM25" s="391" cm="1">
        <f t="array" aca="1" ref="BM25" ca="1">IF(ISTEXT(BM$6),IFERROR(PRODUCT(1+OFFSET(BM$132,MATCH(BM$9,DateRange,0)-1,0,-12*$B25))^(12/COUNT(OFFSET(BM$132,MATCH(BM$9,DateRange,0)-1,0,-12*$B25)))-1,"NA"),0)</f>
        <v>0.22719986142266579</v>
      </c>
      <c r="BN25" s="391" cm="1">
        <f t="array" aca="1" ref="BN25" ca="1">IF(ISTEXT(BN$6),IFERROR(PRODUCT(1+OFFSET(BN$132,MATCH(BN$9,DateRange,0)-1,0,-12*$B25))^(12/COUNT(OFFSET(BN$132,MATCH(BN$9,DateRange,0)-1,0,-12*$B25)))-1,"NA"),0)</f>
        <v>0.34111643888293219</v>
      </c>
      <c r="BO25" s="391" cm="1">
        <f t="array" aca="1" ref="BO25" ca="1">IF(ISTEXT(BO$6),IFERROR(PRODUCT(1+OFFSET(BO$132,MATCH(BO$9,DateRange,0)-1,0,-12*$B25))^(12/COUNT(OFFSET(BO$132,MATCH(BO$9,DateRange,0)-1,0,-12*$B25)))-1,"NA"),0)</f>
        <v>7.2371617978935543E-2</v>
      </c>
      <c r="BP25" s="391" cm="1">
        <f t="array" aca="1" ref="BP25" ca="1">IF(ISTEXT(BP$6),IFERROR(PRODUCT(1+OFFSET(BP$132,MATCH(BP$9,DateRange,0)-1,0,-12*$B25))^(12/COUNT(OFFSET(BP$132,MATCH(BP$9,DateRange,0)-1,0,-12*$B25)))-1,"NA"),0)</f>
        <v>5.8140623577007888E-2</v>
      </c>
      <c r="BQ25" s="391" cm="1">
        <f t="array" aca="1" ref="BQ25" ca="1">IF(ISTEXT(BQ$6),IFERROR(PRODUCT(1+OFFSET(BQ$132,MATCH(BQ$9,DateRange,0)-1,0,-12*$B25))^(12/COUNT(OFFSET(BQ$132,MATCH(BQ$9,DateRange,0)-1,0,-12*$B25)))-1,"NA"),0)</f>
        <v>5.140211932473937E-2</v>
      </c>
      <c r="BR25" s="391" cm="1">
        <f t="array" aca="1" ref="BR25" ca="1">IF(ISTEXT(BR$6),IFERROR(PRODUCT(1+OFFSET(BR$132,MATCH(BR$9,DateRange,0)-1,0,-12*$B25))^(12/COUNT(OFFSET(BR$132,MATCH(BR$9,DateRange,0)-1,0,-12*$B25)))-1,"NA"),0)</f>
        <v>0.21109803250075987</v>
      </c>
      <c r="BS25" s="391" cm="1">
        <f t="array" aca="1" ref="BS25" ca="1">IF(ISTEXT(BS$6),IFERROR(PRODUCT(1+OFFSET(BS$132,MATCH(BS$9,DateRange,0)-1,0,-12*$B25))^(12/COUNT(OFFSET(BS$132,MATCH(BS$9,DateRange,0)-1,0,-12*$B25)))-1,"NA"),0)</f>
        <v>0.19424461440876173</v>
      </c>
      <c r="BT25" s="391" cm="1">
        <f t="array" aca="1" ref="BT25" ca="1">IF(ISTEXT(BT$6),IFERROR(PRODUCT(1+OFFSET(BT$132,MATCH(BT$9,DateRange,0)-1,0,-12*$B25))^(12/COUNT(OFFSET(BT$132,MATCH(BT$9,DateRange,0)-1,0,-12*$B25)))-1,"NA"),0)</f>
        <v>0.18729648532529919</v>
      </c>
      <c r="BU25" s="391" cm="1">
        <f t="array" aca="1" ref="BU25" ca="1">IF(ISTEXT(BU$6),IFERROR(PRODUCT(1+OFFSET(BU$132,MATCH(BU$9,DateRange,0)-1,0,-12*$B25))^(12/COUNT(OFFSET(BU$132,MATCH(BU$9,DateRange,0)-1,0,-12*$B25)))-1,"NA"),0)</f>
        <v>0.14494422493533854</v>
      </c>
      <c r="BV25" s="391" cm="1">
        <f t="array" aca="1" ref="BV25" ca="1">IF(ISTEXT(BV$6),IFERROR(PRODUCT(1+OFFSET(BV$132,MATCH(BV$9,DateRange,0)-1,0,-12*$B25))^(12/COUNT(OFFSET(BV$132,MATCH(BV$9,DateRange,0)-1,0,-12*$B25)))-1,"NA"),0)</f>
        <v>6.12257119967754E-2</v>
      </c>
      <c r="BW25" s="391" cm="1">
        <f t="array" aca="1" ref="BW25" ca="1">IF(ISTEXT(BW$6),IFERROR(PRODUCT(1+OFFSET(BW$132,MATCH(BW$9,DateRange,0)-1,0,-12*$B25))^(12/COUNT(OFFSET(BW$132,MATCH(BW$9,DateRange,0)-1,0,-12*$B25)))-1,"NA"),0)</f>
        <v>0.14528023140780966</v>
      </c>
      <c r="BX25" s="391" cm="1">
        <f t="array" aca="1" ref="BX25" ca="1">IF(ISTEXT(BX$6),IFERROR(PRODUCT(1+OFFSET(BX$132,MATCH(BX$9,DateRange,0)-1,0,-12*$B25))^(12/COUNT(OFFSET(BX$132,MATCH(BX$9,DateRange,0)-1,0,-12*$B25)))-1,"NA"),0)</f>
        <v>0.2192330809542915</v>
      </c>
      <c r="BY25" s="391" cm="1">
        <f t="array" aca="1" ref="BY25" ca="1">IF(ISTEXT(BY$6),IFERROR(PRODUCT(1+OFFSET(BY$132,MATCH(BY$9,DateRange,0)-1,0,-12*$B25))^(12/COUNT(OFFSET(BY$132,MATCH(BY$9,DateRange,0)-1,0,-12*$B25)))-1,"NA"),0)</f>
        <v>8.8942711835947375E-2</v>
      </c>
      <c r="BZ25" s="391" cm="1">
        <f t="array" aca="1" ref="BZ25" ca="1">IF(ISTEXT(BZ$6),IFERROR(PRODUCT(1+OFFSET(BZ$132,MATCH(BZ$9,DateRange,0)-1,0,-12*$B25))^(12/COUNT(OFFSET(BZ$132,MATCH(BZ$9,DateRange,0)-1,0,-12*$B25)))-1,"NA"),0)</f>
        <v>0.11118477400078652</v>
      </c>
      <c r="CA25" s="391" cm="1">
        <f t="array" aca="1" ref="CA25" ca="1">IF(ISTEXT(CA$6),IFERROR(PRODUCT(1+OFFSET(CA$132,MATCH(CA$9,DateRange,0)-1,0,-12*$B25))^(12/COUNT(OFFSET(CA$132,MATCH(CA$9,DateRange,0)-1,0,-12*$B25)))-1,"NA"),0)</f>
        <v>9.052319429529776E-2</v>
      </c>
      <c r="CB25" s="391" cm="1">
        <f t="array" aca="1" ref="CB25" ca="1">IF(ISTEXT(CB$6),IFERROR(PRODUCT(1+OFFSET(CB$132,MATCH(CB$9,DateRange,0)-1,0,-12*$B25))^(12/COUNT(OFFSET(CB$132,MATCH(CB$9,DateRange,0)-1,0,-12*$B25)))-1,"NA"),0)</f>
        <v>9.2836031439440525E-2</v>
      </c>
      <c r="CC25" s="391" cm="1">
        <f t="array" aca="1" ref="CC25" ca="1">IF(ISTEXT(CC$6),IFERROR(PRODUCT(1+OFFSET(CC$132,MATCH(CC$9,DateRange,0)-1,0,-12*$B25))^(12/COUNT(OFFSET(CC$132,MATCH(CC$9,DateRange,0)-1,0,-12*$B25)))-1,"NA"),0)</f>
        <v>2.6900515684968873E-3</v>
      </c>
      <c r="CD25" s="391" cm="1">
        <f t="array" aca="1" ref="CD25" ca="1">IF(ISTEXT(CD$6),IFERROR(PRODUCT(1+OFFSET(CD$132,MATCH(CD$9,DateRange,0)-1,0,-12*$B25))^(12/COUNT(OFFSET(CD$132,MATCH(CD$9,DateRange,0)-1,0,-12*$B25)))-1,"NA"),0)</f>
        <v>0.33599968817346371</v>
      </c>
      <c r="CE25" s="391" cm="1">
        <f t="array" aca="1" ref="CE25" ca="1">IF(ISTEXT(CE$6),IFERROR(PRODUCT(1+OFFSET(CE$132,MATCH(CE$9,DateRange,0)-1,0,-12*$B25))^(12/COUNT(OFFSET(CE$132,MATCH(CE$9,DateRange,0)-1,0,-12*$B25)))-1,"NA"),0)</f>
        <v>0.14383819776213702</v>
      </c>
      <c r="CF25" s="391" cm="1">
        <f t="array" aca="1" ref="CF25" ca="1">IF(ISTEXT(CF$6),IFERROR(PRODUCT(1+OFFSET(CF$132,MATCH(CF$9,DateRange,0)-1,0,-12*$B25))^(12/COUNT(OFFSET(CF$132,MATCH(CF$9,DateRange,0)-1,0,-12*$B25)))-1,"NA"),0)</f>
        <v>0.11260391454346141</v>
      </c>
      <c r="CG25" s="391" cm="1">
        <f t="array" aca="1" ref="CG25" ca="1">IF(ISTEXT(CG$6),IFERROR(PRODUCT(1+OFFSET(CG$132,MATCH(CG$9,DateRange,0)-1,0,-12*$B25))^(12/COUNT(OFFSET(CG$132,MATCH(CG$9,DateRange,0)-1,0,-12*$B25)))-1,"NA"),0)</f>
        <v>0.11097363255342718</v>
      </c>
      <c r="CH25" s="391" cm="1">
        <f t="array" aca="1" ref="CH25" ca="1">IF(ISTEXT(CH$6),IFERROR(PRODUCT(1+OFFSET(CH$132,MATCH(CH$9,DateRange,0)-1,0,-12*$B25))^(12/COUNT(OFFSET(CH$132,MATCH(CH$9,DateRange,0)-1,0,-12*$B25)))-1,"NA"),0)</f>
        <v>-5.9117664512918888E-2</v>
      </c>
      <c r="CI25" s="391" cm="1">
        <f t="array" aca="1" ref="CI25" ca="1">IF(ISTEXT(CI$6),IFERROR(PRODUCT(1+OFFSET(CI$132,MATCH(CI$9,DateRange,0)-1,0,-12*$B25))^(12/COUNT(OFFSET(CI$132,MATCH(CI$9,DateRange,0)-1,0,-12*$B25)))-1,"NA"),0)</f>
        <v>0.29409314242158469</v>
      </c>
      <c r="CJ25" s="391" cm="1">
        <f t="array" aca="1" ref="CJ25" ca="1">IF(ISTEXT(CJ$6),IFERROR(PRODUCT(1+OFFSET(CJ$132,MATCH(CJ$9,DateRange,0)-1,0,-12*$B25))^(12/COUNT(OFFSET(CJ$132,MATCH(CJ$9,DateRange,0)-1,0,-12*$B25)))-1,"NA"),0)</f>
        <v>0.26930274649465824</v>
      </c>
      <c r="CK25" s="391" cm="1">
        <f t="array" aca="1" ref="CK25" ca="1">IF(ISTEXT(CK$6),IFERROR(PRODUCT(1+OFFSET(CK$132,MATCH(CK$9,DateRange,0)-1,0,-12*$B25))^(12/COUNT(OFFSET(CK$132,MATCH(CK$9,DateRange,0)-1,0,-12*$B25)))-1,"NA"),0)</f>
        <v>0.27530288968193029</v>
      </c>
      <c r="CL25" s="391" cm="1">
        <f t="array" aca="1" ref="CL25" ca="1">IF(ISTEXT(CL$6),IFERROR(PRODUCT(1+OFFSET(CL$132,MATCH(CL$9,DateRange,0)-1,0,-12*$B25))^(12/COUNT(OFFSET(CL$132,MATCH(CL$9,DateRange,0)-1,0,-12*$B25)))-1,"NA"),0)</f>
        <v>0.14198508287152656</v>
      </c>
      <c r="CM25" s="391" cm="1">
        <f t="array" aca="1" ref="CM25" ca="1">IF(ISTEXT(CM$6),IFERROR(PRODUCT(1+OFFSET(CM$132,MATCH(CM$9,DateRange,0)-1,0,-12*$B25))^(12/COUNT(OFFSET(CM$132,MATCH(CM$9,DateRange,0)-1,0,-12*$B25)))-1,"NA"),0)</f>
        <v>6.915153625295023E-2</v>
      </c>
      <c r="CN25" s="391" cm="1">
        <f t="array" aca="1" ref="CN25" ca="1">IF(ISTEXT(CN$6),IFERROR(PRODUCT(1+OFFSET(CN$132,MATCH(CN$9,DateRange,0)-1,0,-12*$B25))^(12/COUNT(OFFSET(CN$132,MATCH(CN$9,DateRange,0)-1,0,-12*$B25)))-1,"NA"),0)</f>
        <v>0.15268642220524775</v>
      </c>
      <c r="CO25" s="391" cm="1">
        <f t="array" aca="1" ref="CO25" ca="1">IF(ISTEXT(CO$6),IFERROR(PRODUCT(1+OFFSET(CO$132,MATCH(CO$9,DateRange,0)-1,0,-12*$B25))^(12/COUNT(OFFSET(CO$132,MATCH(CO$9,DateRange,0)-1,0,-12*$B25)))-1,"NA"),0)</f>
        <v>3.370586942286713E-2</v>
      </c>
      <c r="CP25" s="391" cm="1">
        <f t="array" aca="1" ref="CP25" ca="1">IF(ISTEXT(CP$6),IFERROR(PRODUCT(1+OFFSET(CP$132,MATCH(CP$9,DateRange,0)-1,0,-12*$B25))^(12/COUNT(OFFSET(CP$132,MATCH(CP$9,DateRange,0)-1,0,-12*$B25)))-1,"NA"),0)</f>
        <v>7.9002176465502005E-2</v>
      </c>
      <c r="CQ25" s="391" cm="1">
        <f t="array" aca="1" ref="CQ25" ca="1">IF(ISTEXT(CQ$6),IFERROR(PRODUCT(1+OFFSET(CQ$132,MATCH(CQ$9,DateRange,0)-1,0,-12*$B25))^(12/COUNT(OFFSET(CQ$132,MATCH(CQ$9,DateRange,0)-1,0,-12*$B25)))-1,"NA"),0)</f>
        <v>1.1681330335183202</v>
      </c>
      <c r="CR25" s="391" cm="1">
        <f t="array" aca="1" ref="CR25" ca="1">IF(ISTEXT(CR$6),IFERROR(PRODUCT(1+OFFSET(CR$132,MATCH(CR$9,DateRange,0)-1,0,-12*$B25))^(12/COUNT(OFFSET(CR$132,MATCH(CR$9,DateRange,0)-1,0,-12*$B25)))-1,"NA"),0)</f>
        <v>0.18286698938007961</v>
      </c>
      <c r="CS25" s="391" cm="1">
        <f t="array" aca="1" ref="CS25" ca="1">IF(ISTEXT(CS$6),IFERROR(PRODUCT(1+OFFSET(CS$132,MATCH(CS$9,DateRange,0)-1,0,-12*$B25))^(12/COUNT(OFFSET(CS$132,MATCH(CS$9,DateRange,0)-1,0,-12*$B25)))-1,"NA"),0)</f>
        <v>-7.1168058986764038E-2</v>
      </c>
      <c r="CT25" s="391" cm="1">
        <f t="array" aca="1" ref="CT25" ca="1">IF(ISTEXT(CT$6),IFERROR(PRODUCT(1+OFFSET(CT$132,MATCH(CT$9,DateRange,0)-1,0,-12*$B25))^(12/COUNT(OFFSET(CT$132,MATCH(CT$9,DateRange,0)-1,0,-12*$B25)))-1,"NA"),0)</f>
        <v>0.20711996005239897</v>
      </c>
      <c r="CU25" s="391" cm="1">
        <f t="array" aca="1" ref="CU25" ca="1">IF(ISTEXT(CU$6),IFERROR(PRODUCT(1+OFFSET(CU$132,MATCH(CU$9,DateRange,0)-1,0,-12*$B25))^(12/COUNT(OFFSET(CU$132,MATCH(CU$9,DateRange,0)-1,0,-12*$B25)))-1,"NA"),0)</f>
        <v>0.55186707008693503</v>
      </c>
      <c r="CV25" s="391" cm="1">
        <f t="array" aca="1" ref="CV25" ca="1">IF(ISTEXT(CV$6),IFERROR(PRODUCT(1+OFFSET(CV$132,MATCH(CV$9,DateRange,0)-1,0,-12*$B25))^(12/COUNT(OFFSET(CV$132,MATCH(CV$9,DateRange,0)-1,0,-12*$B25)))-1,"NA"),0)</f>
        <v>0.14784936096537615</v>
      </c>
      <c r="CW25" s="391" cm="1">
        <f t="array" aca="1" ref="CW25" ca="1">IF(ISTEXT(CW$6),IFERROR(PRODUCT(1+OFFSET(CW$132,MATCH(CW$9,DateRange,0)-1,0,-12*$B25))^(12/COUNT(OFFSET(CW$132,MATCH(CW$9,DateRange,0)-1,0,-12*$B25)))-1,"NA"),0)</f>
        <v>-2.4522444813988686E-2</v>
      </c>
      <c r="CX25" s="391" cm="1">
        <f t="array" aca="1" ref="CX25" ca="1">IF(ISTEXT(CX$6),IFERROR(PRODUCT(1+OFFSET(CX$132,MATCH(CX$9,DateRange,0)-1,0,-12*$B25))^(12/COUNT(OFFSET(CX$132,MATCH(CX$9,DateRange,0)-1,0,-12*$B25)))-1,"NA"),0)</f>
        <v>2.8368176114121679E-2</v>
      </c>
      <c r="CY25" s="391" cm="1">
        <f t="array" aca="1" ref="CY25" ca="1">IF(ISTEXT(CY$6),IFERROR(PRODUCT(1+OFFSET(CY$132,MATCH(CY$9,DateRange,0)-1,0,-12*$B25))^(12/COUNT(OFFSET(CY$132,MATCH(CY$9,DateRange,0)-1,0,-12*$B25)))-1,"NA"),0)</f>
        <v>0.24015169746380871</v>
      </c>
      <c r="CZ25" s="391" cm="1">
        <f t="array" aca="1" ref="CZ25" ca="1">IF(ISTEXT(CZ$6),IFERROR(PRODUCT(1+OFFSET(CZ$132,MATCH(CZ$9,DateRange,0)-1,0,-12*$B25))^(12/COUNT(OFFSET(CZ$132,MATCH(CZ$9,DateRange,0)-1,0,-12*$B25)))-1,"NA"),0)</f>
        <v>0.13796562095004572</v>
      </c>
      <c r="DA25" s="391" cm="1">
        <f t="array" aca="1" ref="DA25" ca="1">IF(ISTEXT(DA$6),IFERROR(PRODUCT(1+OFFSET(DA$132,MATCH(DA$9,DateRange,0)-1,0,-12*$B25))^(12/COUNT(OFFSET(DA$132,MATCH(DA$9,DateRange,0)-1,0,-12*$B25)))-1,"NA"),0)</f>
        <v>0.29607875824672036</v>
      </c>
      <c r="DB25" s="815" cm="1">
        <f t="array" aca="1" ref="DB25" ca="1">IF(ISTEXT(DB$6),IFERROR(PRODUCT(1+OFFSET(DB$132,MATCH(DB$9,DateRange,0)-1,0,-12*$B25))^(12/COUNT(OFFSET(DB$132,MATCH(DB$9,DateRange,0)-1,0,-12*$B25)))-1,"NA"),0)</f>
        <v>3.3841383006216308E-2</v>
      </c>
      <c r="DC25" s="815" cm="1">
        <f t="array" aca="1" ref="DC25" ca="1">IF(ISTEXT(DC$6),IFERROR(PRODUCT(1+OFFSET(DC$132,MATCH(DC$9,DateRange,0)-1,0,-12*$B25))^(12/COUNT(OFFSET(DC$132,MATCH(DC$9,DateRange,0)-1,0,-12*$B25)))-1,"NA"),0)</f>
        <v>0.13348653595049753</v>
      </c>
      <c r="DD25" s="815" cm="1">
        <f t="array" aca="1" ref="DD25" ca="1">IF(ISTEXT(DD$6),IFERROR(PRODUCT(1+OFFSET(DD$132,MATCH(DD$9,DateRange,0)-1,0,-12*$B25))^(12/COUNT(OFFSET(DD$132,MATCH(DD$9,DateRange,0)-1,0,-12*$B25)))-1,"NA"),0)</f>
        <v>7.7481787988644246E-2</v>
      </c>
      <c r="DE25" s="815" cm="1">
        <f t="array" aca="1" ref="DE25" ca="1">IF(ISTEXT(DE$6),IFERROR(PRODUCT(1+OFFSET(DE$132,MATCH(DE$9,DateRange,0)-1,0,-12*$B25))^(12/COUNT(OFFSET(DE$132,MATCH(DE$9,DateRange,0)-1,0,-12*$B25)))-1,"NA"),0)</f>
        <v>0.13997809442132803</v>
      </c>
      <c r="DG25" s="352"/>
      <c r="DI25" s="391" cm="1">
        <f t="array" aca="1" ref="DI25" ca="1">IF(ISTEXT(DI$6),IFERROR(PRODUCT(1+OFFSET(DI$132,MATCH(DI$9,DateRange,0)-1,0,-12*$B25))^(12/COUNT(OFFSET(DI$132,MATCH(DI$9,DateRange,0)-1,0,-12*$B25)))-1,"NA"),0)</f>
        <v>0</v>
      </c>
      <c r="DJ25" s="391" cm="1">
        <f t="array" aca="1" ref="DJ25" ca="1">IF(ISTEXT(DJ$6),IFERROR(PRODUCT(1+OFFSET(DJ$132,MATCH(DJ$9,DateRange,0)-1,0,-12*$B25))^(12/COUNT(OFFSET(DJ$132,MATCH(DJ$9,DateRange,0)-1,0,-12*$B25)))-1,"NA"),0)</f>
        <v>-9.9833186262295759E-2</v>
      </c>
      <c r="DK25" s="391" cm="1">
        <f t="array" aca="1" ref="DK25" ca="1">IF(ISTEXT(DK$6),IFERROR(PRODUCT(1+OFFSET(DK$132,MATCH(DK$9,DateRange,0)-1,0,-12*$B25))^(12/COUNT(OFFSET(DK$132,MATCH(DK$9,DateRange,0)-1,0,-12*$B25)))-1,"NA"),0)</f>
        <v>0.14050105533088697</v>
      </c>
    </row>
    <row r="26" spans="1:115" ht="6" customHeight="1">
      <c r="A26" s="357"/>
      <c r="B26" s="357"/>
      <c r="C26" s="373"/>
      <c r="D26" s="373"/>
      <c r="E26" s="373"/>
      <c r="F26" s="373"/>
      <c r="G26" s="373"/>
      <c r="H26" s="373"/>
      <c r="I26" s="373"/>
      <c r="J26" s="373"/>
      <c r="K26" s="373"/>
      <c r="L26" s="373"/>
      <c r="M26" s="373"/>
      <c r="N26" s="373"/>
      <c r="O26" s="373"/>
      <c r="P26" s="373"/>
      <c r="Q26" s="373"/>
      <c r="R26" s="373"/>
      <c r="S26" s="373"/>
      <c r="T26" s="373"/>
      <c r="U26" s="373"/>
      <c r="V26" s="373"/>
      <c r="W26" s="373"/>
      <c r="X26" s="373"/>
      <c r="Y26" s="373"/>
      <c r="Z26" s="373"/>
      <c r="AA26" s="373"/>
      <c r="AB26" s="373"/>
      <c r="AC26" s="373"/>
      <c r="AD26" s="373"/>
      <c r="AE26" s="373"/>
      <c r="AF26" s="373"/>
      <c r="AG26" s="373"/>
      <c r="AH26" s="373"/>
      <c r="AI26" s="373"/>
      <c r="AJ26" s="373"/>
      <c r="AK26" s="373"/>
      <c r="AL26" s="373"/>
      <c r="AM26" s="373"/>
      <c r="AN26" s="373"/>
      <c r="AO26" s="373"/>
      <c r="AP26" s="373"/>
      <c r="AQ26" s="373"/>
      <c r="AR26" s="373"/>
      <c r="AS26" s="373"/>
      <c r="AT26" s="373"/>
      <c r="AU26" s="373"/>
      <c r="AV26" s="373"/>
      <c r="AW26" s="373"/>
      <c r="AX26" s="373"/>
      <c r="AY26" s="373"/>
      <c r="AZ26" s="373"/>
      <c r="BA26" s="373"/>
      <c r="BB26" s="373"/>
      <c r="BC26" s="373"/>
      <c r="BD26" s="373"/>
      <c r="BE26" s="373"/>
      <c r="BF26" s="373"/>
      <c r="BG26" s="373"/>
      <c r="BH26" s="373"/>
      <c r="BI26" s="373"/>
      <c r="BJ26" s="373"/>
      <c r="BK26" s="373"/>
      <c r="BL26" s="373"/>
      <c r="BM26" s="373"/>
      <c r="BN26" s="373"/>
      <c r="BO26" s="373"/>
      <c r="BP26" s="373"/>
      <c r="BQ26" s="373"/>
      <c r="BR26" s="373"/>
      <c r="BS26" s="373"/>
      <c r="BT26" s="373"/>
      <c r="BU26" s="373"/>
      <c r="BV26" s="373"/>
      <c r="BW26" s="373"/>
      <c r="BX26" s="373"/>
      <c r="BY26" s="373"/>
      <c r="BZ26" s="373"/>
      <c r="CA26" s="373"/>
      <c r="CB26" s="373"/>
      <c r="CC26" s="373"/>
      <c r="CD26" s="373"/>
      <c r="CE26" s="373"/>
      <c r="CF26" s="373"/>
      <c r="CG26" s="373"/>
      <c r="CH26" s="373"/>
      <c r="CI26" s="373"/>
      <c r="CJ26" s="373"/>
      <c r="CK26" s="373"/>
      <c r="CL26" s="373"/>
      <c r="CM26" s="373"/>
      <c r="CN26" s="373"/>
      <c r="CO26" s="373"/>
      <c r="CP26" s="373"/>
      <c r="CQ26" s="373"/>
      <c r="CR26" s="373"/>
      <c r="CS26" s="373"/>
      <c r="CT26" s="373"/>
      <c r="CU26" s="373"/>
      <c r="CV26" s="373"/>
      <c r="CW26" s="373"/>
      <c r="CX26" s="373"/>
      <c r="CY26" s="373"/>
      <c r="CZ26" s="373"/>
      <c r="DA26" s="373"/>
      <c r="DB26" s="373"/>
      <c r="DC26" s="373"/>
      <c r="DD26" s="373"/>
      <c r="DE26" s="373"/>
      <c r="DI26" s="373"/>
      <c r="DJ26" s="373"/>
      <c r="DK26" s="373"/>
    </row>
    <row r="27" spans="1:115">
      <c r="A27" s="369" t="s">
        <v>213</v>
      </c>
      <c r="B27" s="370"/>
      <c r="C27" s="374"/>
      <c r="D27" s="374"/>
      <c r="E27" s="374"/>
      <c r="F27" s="374"/>
      <c r="G27" s="374"/>
      <c r="H27" s="374"/>
      <c r="I27" s="374"/>
      <c r="J27" s="374"/>
      <c r="K27" s="374"/>
      <c r="L27" s="374"/>
      <c r="M27" s="374"/>
      <c r="N27" s="374"/>
      <c r="O27" s="374"/>
      <c r="P27" s="374"/>
      <c r="Q27" s="374"/>
      <c r="R27" s="374"/>
      <c r="S27" s="374"/>
      <c r="T27" s="374"/>
      <c r="U27" s="374"/>
      <c r="V27" s="374"/>
      <c r="W27" s="374"/>
      <c r="X27" s="374"/>
      <c r="Y27" s="374"/>
      <c r="Z27" s="374"/>
      <c r="AA27" s="374"/>
      <c r="AB27" s="374"/>
      <c r="AC27" s="374"/>
      <c r="AD27" s="374"/>
      <c r="AE27" s="374"/>
      <c r="AF27" s="374"/>
      <c r="AG27" s="374"/>
      <c r="AH27" s="374"/>
      <c r="AI27" s="374"/>
      <c r="AJ27" s="374"/>
      <c r="AK27" s="374"/>
      <c r="AL27" s="374"/>
      <c r="AM27" s="374"/>
      <c r="AN27" s="374"/>
      <c r="AO27" s="374"/>
      <c r="AP27" s="374"/>
      <c r="AQ27" s="374"/>
      <c r="AR27" s="374"/>
      <c r="AS27" s="374"/>
      <c r="AT27" s="374"/>
      <c r="AU27" s="374"/>
      <c r="AV27" s="374"/>
      <c r="AW27" s="374"/>
      <c r="AX27" s="374"/>
      <c r="AY27" s="374"/>
      <c r="AZ27" s="374"/>
      <c r="BA27" s="374"/>
      <c r="BB27" s="374"/>
      <c r="BC27" s="374"/>
      <c r="BD27" s="374"/>
      <c r="BE27" s="374"/>
      <c r="BF27" s="374"/>
      <c r="BG27" s="374"/>
      <c r="BH27" s="374"/>
      <c r="BI27" s="374"/>
      <c r="BJ27" s="374"/>
      <c r="BK27" s="374"/>
      <c r="BL27" s="374"/>
      <c r="BM27" s="374"/>
      <c r="BN27" s="374"/>
      <c r="BO27" s="374"/>
      <c r="BP27" s="374"/>
      <c r="BQ27" s="374"/>
      <c r="BR27" s="374"/>
      <c r="BS27" s="374"/>
      <c r="BT27" s="374"/>
      <c r="BU27" s="374"/>
      <c r="BV27" s="374"/>
      <c r="BW27" s="374"/>
      <c r="BX27" s="374"/>
      <c r="BY27" s="374"/>
      <c r="BZ27" s="374"/>
      <c r="CA27" s="374"/>
      <c r="CB27" s="374"/>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G27" s="352"/>
      <c r="DI27" s="374"/>
      <c r="DJ27" s="374"/>
      <c r="DK27" s="374"/>
    </row>
    <row r="28" spans="1:115" hidden="1" outlineLevel="1">
      <c r="A28" s="72">
        <f ca="1">YEAR(MIN(DateRange))</f>
        <v>1962</v>
      </c>
      <c r="B28" s="372"/>
      <c r="C28" s="391" cm="1">
        <f t="array" aca="1" ref="C28" ca="1">IF(ISTEXT(C$6),IFERROR(PRODUCT(IF(YEAR(OFFSET(HOMECELL,1,0):OFFSET(ENDCELL,-1,0))=$A28,1+OFFSET(C$132,1,0):OFFSET(C$885,-1,0)))-1,"NA"),0)</f>
        <v>0</v>
      </c>
      <c r="D28" s="391" cm="1">
        <f t="array" aca="1" ref="D28" ca="1">IF(ISTEXT(D$6),IFERROR(PRODUCT(IF(YEAR(OFFSET(HOMECELL,1,0):OFFSET(ENDCELL,-1,0))=$A28,1+OFFSET(D$132,1,0):OFFSET(D$885,-1,0)))-1,"NA"),0)</f>
        <v>2.4774385566432411E-2</v>
      </c>
      <c r="E28" s="391" cm="1">
        <f t="array" aca="1" ref="E28" ca="1">IF(ISTEXT(E$6),IFERROR(PRODUCT(IF(YEAR(OFFSET(HOMECELL,1,0):OFFSET(ENDCELL,-1,0))=$A28,1+OFFSET(E$132,1,0):OFFSET(E$885,-1,0)))-1,"NA"),0)</f>
        <v>-6.7806995209948928E-2</v>
      </c>
      <c r="F28" s="391" cm="1">
        <f t="array" aca="1" ref="F28" ca="1">IF(ISTEXT(F$6),IFERROR(PRODUCT(IF(YEAR(OFFSET(HOMECELL,1,0):OFFSET(ENDCELL,-1,0))=$A28,1+OFFSET(F$132,1,0):OFFSET(F$885,-1,0)))-1,"NA"),0)</f>
        <v>0</v>
      </c>
      <c r="G28" s="391" cm="1">
        <f t="array" aca="1" ref="G28" ca="1">IF(ISTEXT(G$6),IFERROR(PRODUCT(IF(YEAR(OFFSET(HOMECELL,1,0):OFFSET(ENDCELL,-1,0))=$A28,1+OFFSET(G$132,1,0):OFFSET(G$885,-1,0)))-1,"NA"),0)</f>
        <v>0</v>
      </c>
      <c r="H28" s="391" cm="1">
        <f t="array" aca="1" ref="H28" ca="1">IF(ISTEXT(H$6),IFERROR(PRODUCT(IF(YEAR(OFFSET(HOMECELL,1,0):OFFSET(ENDCELL,-1,0))=$A28,1+OFFSET(H$132,1,0):OFFSET(H$885,-1,0)))-1,"NA"),0)</f>
        <v>0</v>
      </c>
      <c r="I28" s="391" cm="1">
        <f t="array" aca="1" ref="I28" ca="1">IF(ISTEXT(I$6),IFERROR(PRODUCT(IF(YEAR(OFFSET(HOMECELL,1,0):OFFSET(ENDCELL,-1,0))=$A28,1+OFFSET(I$132,1,0):OFFSET(I$885,-1,0)))-1,"NA"),0)</f>
        <v>0</v>
      </c>
      <c r="J28" s="391" cm="1">
        <f t="array" aca="1" ref="J28" ca="1">IF(ISTEXT(J$6),IFERROR(PRODUCT(IF(YEAR(OFFSET(HOMECELL,1,0):OFFSET(ENDCELL,-1,0))=$A28,1+OFFSET(J$132,1,0):OFFSET(J$885,-1,0)))-1,"NA"),0)</f>
        <v>0</v>
      </c>
      <c r="K28" s="391" cm="1">
        <f t="array" aca="1" ref="K28" ca="1">IF(ISTEXT(K$6),IFERROR(PRODUCT(IF(YEAR(OFFSET(HOMECELL,1,0):OFFSET(ENDCELL,-1,0))=$A28,1+OFFSET(K$132,1,0):OFFSET(K$885,-1,0)))-1,"NA"),0)</f>
        <v>0</v>
      </c>
      <c r="L28" s="391" cm="1">
        <f t="array" aca="1" ref="L28" ca="1">IF(ISTEXT(L$6),IFERROR(PRODUCT(IF(YEAR(OFFSET(HOMECELL,1,0):OFFSET(ENDCELL,-1,0))=$A28,1+OFFSET(L$132,1,0):OFFSET(L$885,-1,0)))-1,"NA"),0)</f>
        <v>0</v>
      </c>
      <c r="M28" s="391" cm="1">
        <f t="array" aca="1" ref="M28" ca="1">IF(ISTEXT(M$6),IFERROR(PRODUCT(IF(YEAR(OFFSET(HOMECELL,1,0):OFFSET(ENDCELL,-1,0))=$A28,1+OFFSET(M$132,1,0):OFFSET(M$885,-1,0)))-1,"NA"),0)</f>
        <v>0</v>
      </c>
      <c r="N28" s="391" cm="1">
        <f t="array" aca="1" ref="N28" ca="1">IF(ISTEXT(N$6),IFERROR(PRODUCT(IF(YEAR(OFFSET(HOMECELL,1,0):OFFSET(ENDCELL,-1,0))=$A28,1+OFFSET(N$132,1,0):OFFSET(N$885,-1,0)))-1,"NA"),0)</f>
        <v>0</v>
      </c>
      <c r="O28" s="391" cm="1">
        <f t="array" aca="1" ref="O28" ca="1">IF(ISTEXT(O$6),IFERROR(PRODUCT(IF(YEAR(OFFSET(HOMECELL,1,0):OFFSET(ENDCELL,-1,0))=$A28,1+OFFSET(O$132,1,0):OFFSET(O$885,-1,0)))-1,"NA"),0)</f>
        <v>0</v>
      </c>
      <c r="P28" s="391" cm="1">
        <f t="array" aca="1" ref="P28" ca="1">IF(ISTEXT(P$6),IFERROR(PRODUCT(IF(YEAR(OFFSET(HOMECELL,1,0):OFFSET(ENDCELL,-1,0))=$A28,1+OFFSET(P$132,1,0):OFFSET(P$885,-1,0)))-1,"NA"),0)</f>
        <v>0</v>
      </c>
      <c r="Q28" s="391" cm="1">
        <f t="array" aca="1" ref="Q28" ca="1">IF(ISTEXT(Q$6),IFERROR(PRODUCT(IF(YEAR(OFFSET(HOMECELL,1,0):OFFSET(ENDCELL,-1,0))=$A28,1+OFFSET(Q$132,1,0):OFFSET(Q$885,-1,0)))-1,"NA"),0)</f>
        <v>0</v>
      </c>
      <c r="R28" s="391" cm="1">
        <f t="array" aca="1" ref="R28" ca="1">IF(ISTEXT(R$6),IFERROR(PRODUCT(IF(YEAR(OFFSET(HOMECELL,1,0):OFFSET(ENDCELL,-1,0))=$A28,1+OFFSET(R$132,1,0):OFFSET(R$885,-1,0)))-1,"NA"),0)</f>
        <v>0</v>
      </c>
      <c r="S28" s="391" cm="1">
        <f t="array" aca="1" ref="S28" ca="1">IF(ISTEXT(S$6),IFERROR(PRODUCT(IF(YEAR(OFFSET(HOMECELL,1,0):OFFSET(ENDCELL,-1,0))=$A28,1+OFFSET(S$132,1,0):OFFSET(S$885,-1,0)))-1,"NA"),0)</f>
        <v>0</v>
      </c>
      <c r="T28" s="391" cm="1">
        <f t="array" aca="1" ref="T28" ca="1">IF(ISTEXT(T$6),IFERROR(PRODUCT(IF(YEAR(OFFSET(HOMECELL,1,0):OFFSET(ENDCELL,-1,0))=$A28,1+OFFSET(T$132,1,0):OFFSET(T$885,-1,0)))-1,"NA"),0)</f>
        <v>0</v>
      </c>
      <c r="U28" s="391" cm="1">
        <f t="array" aca="1" ref="U28" ca="1">IF(ISTEXT(U$6),IFERROR(PRODUCT(IF(YEAR(OFFSET(HOMECELL,1,0):OFFSET(ENDCELL,-1,0))=$A28,1+OFFSET(U$132,1,0):OFFSET(U$885,-1,0)))-1,"NA"),0)</f>
        <v>0</v>
      </c>
      <c r="V28" s="391" cm="1">
        <f t="array" aca="1" ref="V28" ca="1">IF(ISTEXT(V$6),IFERROR(PRODUCT(IF(YEAR(OFFSET(HOMECELL,1,0):OFFSET(ENDCELL,-1,0))=$A28,1+OFFSET(V$132,1,0):OFFSET(V$885,-1,0)))-1,"NA"),0)</f>
        <v>0</v>
      </c>
      <c r="W28" s="391" cm="1">
        <f t="array" aca="1" ref="W28" ca="1">IF(ISTEXT(W$6),IFERROR(PRODUCT(IF(YEAR(OFFSET(HOMECELL,1,0):OFFSET(ENDCELL,-1,0))=$A28,1+OFFSET(W$132,1,0):OFFSET(W$885,-1,0)))-1,"NA"),0)</f>
        <v>0</v>
      </c>
      <c r="X28" s="391" cm="1">
        <f t="array" aca="1" ref="X28" ca="1">IF(ISTEXT(X$6),IFERROR(PRODUCT(IF(YEAR(OFFSET(HOMECELL,1,0):OFFSET(ENDCELL,-1,0))=$A28,1+OFFSET(X$132,1,0):OFFSET(X$885,-1,0)))-1,"NA"),0)</f>
        <v>0</v>
      </c>
      <c r="Y28" s="391" cm="1">
        <f t="array" aca="1" ref="Y28" ca="1">IF(ISTEXT(Y$6),IFERROR(PRODUCT(IF(YEAR(OFFSET(HOMECELL,1,0):OFFSET(ENDCELL,-1,0))=$A28,1+OFFSET(Y$132,1,0):OFFSET(Y$885,-1,0)))-1,"NA"),0)</f>
        <v>0</v>
      </c>
      <c r="Z28" s="391" cm="1">
        <f t="array" aca="1" ref="Z28" ca="1">IF(ISTEXT(Z$6),IFERROR(PRODUCT(IF(YEAR(OFFSET(HOMECELL,1,0):OFFSET(ENDCELL,-1,0))=$A28,1+OFFSET(Z$132,1,0):OFFSET(Z$885,-1,0)))-1,"NA"),0)</f>
        <v>0</v>
      </c>
      <c r="AA28" s="391" cm="1">
        <f t="array" aca="1" ref="AA28" ca="1">IF(ISTEXT(AA$6),IFERROR(PRODUCT(IF(YEAR(OFFSET(HOMECELL,1,0):OFFSET(ENDCELL,-1,0))=$A28,1+OFFSET(AA$132,1,0):OFFSET(AA$885,-1,0)))-1,"NA"),0)</f>
        <v>0</v>
      </c>
      <c r="AB28" s="391" cm="1">
        <f t="array" aca="1" ref="AB28" ca="1">IF(ISTEXT(AB$6),IFERROR(PRODUCT(IF(YEAR(OFFSET(HOMECELL,1,0):OFFSET(ENDCELL,-1,0))=$A28,1+OFFSET(AB$132,1,0):OFFSET(AB$885,-1,0)))-1,"NA"),0)</f>
        <v>0</v>
      </c>
      <c r="AC28" s="391" cm="1">
        <f t="array" aca="1" ref="AC28" ca="1">IF(ISTEXT(AC$6),IFERROR(PRODUCT(IF(YEAR(OFFSET(HOMECELL,1,0):OFFSET(ENDCELL,-1,0))=$A28,1+OFFSET(AC$132,1,0):OFFSET(AC$885,-1,0)))-1,"NA"),0)</f>
        <v>0</v>
      </c>
      <c r="AD28" s="391" cm="1">
        <f t="array" aca="1" ref="AD28" ca="1">IF(ISTEXT(AD$6),IFERROR(PRODUCT(IF(YEAR(OFFSET(HOMECELL,1,0):OFFSET(ENDCELL,-1,0))=$A28,1+OFFSET(AD$132,1,0):OFFSET(AD$885,-1,0)))-1,"NA"),0)</f>
        <v>0</v>
      </c>
      <c r="AE28" s="391" cm="1">
        <f t="array" aca="1" ref="AE28" ca="1">IF(ISTEXT(AE$6),IFERROR(PRODUCT(IF(YEAR(OFFSET(HOMECELL,1,0):OFFSET(ENDCELL,-1,0))=$A28,1+OFFSET(AE$132,1,0):OFFSET(AE$885,-1,0)))-1,"NA"),0)</f>
        <v>-0.21751693322260091</v>
      </c>
      <c r="AF28" s="391" cm="1">
        <f t="array" aca="1" ref="AF28" ca="1">IF(ISTEXT(AF$6),IFERROR(PRODUCT(IF(YEAR(OFFSET(HOMECELL,1,0):OFFSET(ENDCELL,-1,0))=$A28,1+OFFSET(AF$132,1,0):OFFSET(AF$885,-1,0)))-1,"NA"),0)</f>
        <v>0</v>
      </c>
      <c r="AG28" s="391" cm="1">
        <f t="array" aca="1" ref="AG28" ca="1">IF(ISTEXT(AG$6),IFERROR(PRODUCT(IF(YEAR(OFFSET(HOMECELL,1,0):OFFSET(ENDCELL,-1,0))=$A28,1+OFFSET(AG$132,1,0):OFFSET(AG$885,-1,0)))-1,"NA"),0)</f>
        <v>0</v>
      </c>
      <c r="AH28" s="391" cm="1">
        <f t="array" aca="1" ref="AH28" ca="1">IF(ISTEXT(AH$6),IFERROR(PRODUCT(IF(YEAR(OFFSET(HOMECELL,1,0):OFFSET(ENDCELL,-1,0))=$A28,1+OFFSET(AH$132,1,0):OFFSET(AH$885,-1,0)))-1,"NA"),0)</f>
        <v>0</v>
      </c>
      <c r="AI28" s="391" cm="1">
        <f t="array" aca="1" ref="AI28" ca="1">IF(ISTEXT(AI$6),IFERROR(PRODUCT(IF(YEAR(OFFSET(HOMECELL,1,0):OFFSET(ENDCELL,-1,0))=$A28,1+OFFSET(AI$132,1,0):OFFSET(AI$885,-1,0)))-1,"NA"),0)</f>
        <v>0</v>
      </c>
      <c r="AJ28" s="391" cm="1">
        <f t="array" aca="1" ref="AJ28" ca="1">IF(ISTEXT(AJ$6),IFERROR(PRODUCT(IF(YEAR(OFFSET(HOMECELL,1,0):OFFSET(ENDCELL,-1,0))=$A28,1+OFFSET(AJ$132,1,0):OFFSET(AJ$885,-1,0)))-1,"NA"),0)</f>
        <v>0</v>
      </c>
      <c r="AK28" s="391" cm="1">
        <f t="array" aca="1" ref="AK28" ca="1">IF(ISTEXT(AK$6),IFERROR(PRODUCT(IF(YEAR(OFFSET(HOMECELL,1,0):OFFSET(ENDCELL,-1,0))=$A28,1+OFFSET(AK$132,1,0):OFFSET(AK$885,-1,0)))-1,"NA"),0)</f>
        <v>0</v>
      </c>
      <c r="AL28" s="391" cm="1">
        <f t="array" aca="1" ref="AL28" ca="1">IF(ISTEXT(AL$6),IFERROR(PRODUCT(IF(YEAR(OFFSET(HOMECELL,1,0):OFFSET(ENDCELL,-1,0))=$A28,1+OFFSET(AL$132,1,0):OFFSET(AL$885,-1,0)))-1,"NA"),0)</f>
        <v>0</v>
      </c>
      <c r="AM28" s="391" cm="1">
        <f t="array" aca="1" ref="AM28" ca="1">IF(ISTEXT(AM$6),IFERROR(PRODUCT(IF(YEAR(OFFSET(HOMECELL,1,0):OFFSET(ENDCELL,-1,0))=$A28,1+OFFSET(AM$132,1,0):OFFSET(AM$885,-1,0)))-1,"NA"),0)</f>
        <v>0</v>
      </c>
      <c r="AN28" s="391" cm="1">
        <f t="array" aca="1" ref="AN28" ca="1">IF(ISTEXT(AN$6),IFERROR(PRODUCT(IF(YEAR(OFFSET(HOMECELL,1,0):OFFSET(ENDCELL,-1,0))=$A28,1+OFFSET(AN$132,1,0):OFFSET(AN$885,-1,0)))-1,"NA"),0)</f>
        <v>0</v>
      </c>
      <c r="AO28" s="391" cm="1">
        <f t="array" aca="1" ref="AO28" ca="1">IF(ISTEXT(AO$6),IFERROR(PRODUCT(IF(YEAR(OFFSET(HOMECELL,1,0):OFFSET(ENDCELL,-1,0))=$A28,1+OFFSET(AO$132,1,0):OFFSET(AO$885,-1,0)))-1,"NA"),0)</f>
        <v>0</v>
      </c>
      <c r="AP28" s="391" cm="1">
        <f t="array" aca="1" ref="AP28" ca="1">IF(ISTEXT(AP$6),IFERROR(PRODUCT(IF(YEAR(OFFSET(HOMECELL,1,0):OFFSET(ENDCELL,-1,0))=$A28,1+OFFSET(AP$132,1,0):OFFSET(AP$885,-1,0)))-1,"NA"),0)</f>
        <v>-4.3632612127466275E-2</v>
      </c>
      <c r="AQ28" s="391" cm="1">
        <f t="array" aca="1" ref="AQ28" ca="1">IF(ISTEXT(AQ$6),IFERROR(PRODUCT(IF(YEAR(OFFSET(HOMECELL,1,0):OFFSET(ENDCELL,-1,0))=$A28,1+OFFSET(AQ$132,1,0):OFFSET(AQ$885,-1,0)))-1,"NA"),0)</f>
        <v>0</v>
      </c>
      <c r="AR28" s="391" cm="1">
        <f t="array" aca="1" ref="AR28" ca="1">IF(ISTEXT(AR$6),IFERROR(PRODUCT(IF(YEAR(OFFSET(HOMECELL,1,0):OFFSET(ENDCELL,-1,0))=$A28,1+OFFSET(AR$132,1,0):OFFSET(AR$885,-1,0)))-1,"NA"),0)</f>
        <v>0</v>
      </c>
      <c r="AS28" s="391" cm="1">
        <f t="array" aca="1" ref="AS28" ca="1">IF(ISTEXT(AS$6),IFERROR(PRODUCT(IF(YEAR(OFFSET(HOMECELL,1,0):OFFSET(ENDCELL,-1,0))=$A28,1+OFFSET(AS$132,1,0):OFFSET(AS$885,-1,0)))-1,"NA"),0)</f>
        <v>0</v>
      </c>
      <c r="AT28" s="391" cm="1">
        <f t="array" aca="1" ref="AT28" ca="1">IF(ISTEXT(AT$6),IFERROR(PRODUCT(IF(YEAR(OFFSET(HOMECELL,1,0):OFFSET(ENDCELL,-1,0))=$A28,1+OFFSET(AT$132,1,0):OFFSET(AT$885,-1,0)))-1,"NA"),0)</f>
        <v>0</v>
      </c>
      <c r="AU28" s="391" cm="1">
        <f t="array" aca="1" ref="AU28" ca="1">IF(ISTEXT(AU$6),IFERROR(PRODUCT(IF(YEAR(OFFSET(HOMECELL,1,0):OFFSET(ENDCELL,-1,0))=$A28,1+OFFSET(AU$132,1,0):OFFSET(AU$885,-1,0)))-1,"NA"),0)</f>
        <v>0</v>
      </c>
      <c r="AV28" s="391" cm="1">
        <f t="array" aca="1" ref="AV28" ca="1">IF(ISTEXT(AV$6),IFERROR(PRODUCT(IF(YEAR(OFFSET(HOMECELL,1,0):OFFSET(ENDCELL,-1,0))=$A28,1+OFFSET(AV$132,1,0):OFFSET(AV$885,-1,0)))-1,"NA"),0)</f>
        <v>0</v>
      </c>
      <c r="AW28" s="391" cm="1">
        <f t="array" aca="1" ref="AW28" ca="1">IF(ISTEXT(AW$6),IFERROR(PRODUCT(IF(YEAR(OFFSET(HOMECELL,1,0):OFFSET(ENDCELL,-1,0))=$A28,1+OFFSET(AW$132,1,0):OFFSET(AW$885,-1,0)))-1,"NA"),0)</f>
        <v>-0.12510931765033795</v>
      </c>
      <c r="AX28" s="391" cm="1">
        <f t="array" aca="1" ref="AX28" ca="1">IF(ISTEXT(AX$6),IFERROR(PRODUCT(IF(YEAR(OFFSET(HOMECELL,1,0):OFFSET(ENDCELL,-1,0))=$A28,1+OFFSET(AX$132,1,0):OFFSET(AX$885,-1,0)))-1,"NA"),0)</f>
        <v>0</v>
      </c>
      <c r="AY28" s="391" cm="1">
        <f t="array" aca="1" ref="AY28" ca="1">IF(ISTEXT(AY$6),IFERROR(PRODUCT(IF(YEAR(OFFSET(HOMECELL,1,0):OFFSET(ENDCELL,-1,0))=$A28,1+OFFSET(AY$132,1,0):OFFSET(AY$885,-1,0)))-1,"NA"),0)</f>
        <v>0</v>
      </c>
      <c r="AZ28" s="391" cm="1">
        <f t="array" aca="1" ref="AZ28" ca="1">IF(ISTEXT(AZ$6),IFERROR(PRODUCT(IF(YEAR(OFFSET(HOMECELL,1,0):OFFSET(ENDCELL,-1,0))=$A28,1+OFFSET(AZ$132,1,0):OFFSET(AZ$885,-1,0)))-1,"NA"),0)</f>
        <v>0</v>
      </c>
      <c r="BA28" s="391" cm="1">
        <f t="array" aca="1" ref="BA28" ca="1">IF(ISTEXT(BA$6),IFERROR(PRODUCT(IF(YEAR(OFFSET(HOMECELL,1,0):OFFSET(ENDCELL,-1,0))=$A28,1+OFFSET(BA$132,1,0):OFFSET(BA$885,-1,0)))-1,"NA"),0)</f>
        <v>0</v>
      </c>
      <c r="BB28" s="391" cm="1">
        <f t="array" aca="1" ref="BB28" ca="1">IF(ISTEXT(BB$6),IFERROR(PRODUCT(IF(YEAR(OFFSET(HOMECELL,1,0):OFFSET(ENDCELL,-1,0))=$A28,1+OFFSET(BB$132,1,0):OFFSET(BB$885,-1,0)))-1,"NA"),0)</f>
        <v>0</v>
      </c>
      <c r="BC28" s="391" cm="1">
        <f t="array" aca="1" ref="BC28" ca="1">IF(ISTEXT(BC$6),IFERROR(PRODUCT(IF(YEAR(OFFSET(HOMECELL,1,0):OFFSET(ENDCELL,-1,0))=$A28,1+OFFSET(BC$132,1,0):OFFSET(BC$885,-1,0)))-1,"NA"),0)</f>
        <v>0</v>
      </c>
      <c r="BD28" s="391" cm="1">
        <f t="array" aca="1" ref="BD28" ca="1">IF(ISTEXT(BD$6),IFERROR(PRODUCT(IF(YEAR(OFFSET(HOMECELL,1,0):OFFSET(ENDCELL,-1,0))=$A28,1+OFFSET(BD$132,1,0):OFFSET(BD$885,-1,0)))-1,"NA"),0)</f>
        <v>0</v>
      </c>
      <c r="BE28" s="391" cm="1">
        <f t="array" aca="1" ref="BE28" ca="1">IF(ISTEXT(BE$6),IFERROR(PRODUCT(IF(YEAR(OFFSET(HOMECELL,1,0):OFFSET(ENDCELL,-1,0))=$A28,1+OFFSET(BE$132,1,0):OFFSET(BE$885,-1,0)))-1,"NA"),0)</f>
        <v>0</v>
      </c>
      <c r="BF28" s="391" cm="1">
        <f t="array" aca="1" ref="BF28" ca="1">IF(ISTEXT(BF$6),IFERROR(PRODUCT(IF(YEAR(OFFSET(HOMECELL,1,0):OFFSET(ENDCELL,-1,0))=$A28,1+OFFSET(BF$132,1,0):OFFSET(BF$885,-1,0)))-1,"NA"),0)</f>
        <v>0</v>
      </c>
      <c r="BG28" s="391" cm="1">
        <f t="array" aca="1" ref="BG28" ca="1">IF(ISTEXT(BG$6),IFERROR(PRODUCT(IF(YEAR(OFFSET(HOMECELL,1,0):OFFSET(ENDCELL,-1,0))=$A28,1+OFFSET(BG$132,1,0):OFFSET(BG$885,-1,0)))-1,"NA"),0)</f>
        <v>0</v>
      </c>
      <c r="BH28" s="391" cm="1">
        <f t="array" aca="1" ref="BH28" ca="1">IF(ISTEXT(BH$6),IFERROR(PRODUCT(IF(YEAR(OFFSET(HOMECELL,1,0):OFFSET(ENDCELL,-1,0))=$A28,1+OFFSET(BH$132,1,0):OFFSET(BH$885,-1,0)))-1,"NA"),0)</f>
        <v>0</v>
      </c>
      <c r="BI28" s="391" cm="1">
        <f t="array" aca="1" ref="BI28" ca="1">IF(ISTEXT(BI$6),IFERROR(PRODUCT(IF(YEAR(OFFSET(HOMECELL,1,0):OFFSET(ENDCELL,-1,0))=$A28,1+OFFSET(BI$132,1,0):OFFSET(BI$885,-1,0)))-1,"NA"),0)</f>
        <v>0</v>
      </c>
      <c r="BJ28" s="391" cm="1">
        <f t="array" aca="1" ref="BJ28" ca="1">IF(ISTEXT(BJ$6),IFERROR(PRODUCT(IF(YEAR(OFFSET(HOMECELL,1,0):OFFSET(ENDCELL,-1,0))=$A28,1+OFFSET(BJ$132,1,0):OFFSET(BJ$885,-1,0)))-1,"NA"),0)</f>
        <v>0</v>
      </c>
      <c r="BK28" s="391" cm="1">
        <f t="array" aca="1" ref="BK28" ca="1">IF(ISTEXT(BK$6),IFERROR(PRODUCT(IF(YEAR(OFFSET(HOMECELL,1,0):OFFSET(ENDCELL,-1,0))=$A28,1+OFFSET(BK$132,1,0):OFFSET(BK$885,-1,0)))-1,"NA"),0)</f>
        <v>-6.829629413756122E-2</v>
      </c>
      <c r="BL28" s="391" cm="1">
        <f t="array" aca="1" ref="BL28" ca="1">IF(ISTEXT(BL$6),IFERROR(PRODUCT(IF(YEAR(OFFSET(HOMECELL,1,0):OFFSET(ENDCELL,-1,0))=$A28,1+OFFSET(BL$132,1,0):OFFSET(BL$885,-1,0)))-1,"NA"),0)</f>
        <v>0</v>
      </c>
      <c r="BM28" s="391" cm="1">
        <f t="array" aca="1" ref="BM28" ca="1">IF(ISTEXT(BM$6),IFERROR(PRODUCT(IF(YEAR(OFFSET(HOMECELL,1,0):OFFSET(ENDCELL,-1,0))=$A28,1+OFFSET(BM$132,1,0):OFFSET(BM$885,-1,0)))-1,"NA"),0)</f>
        <v>0</v>
      </c>
      <c r="BN28" s="391" cm="1">
        <f t="array" aca="1" ref="BN28" ca="1">IF(ISTEXT(BN$6),IFERROR(PRODUCT(IF(YEAR(OFFSET(HOMECELL,1,0):OFFSET(ENDCELL,-1,0))=$A28,1+OFFSET(BN$132,1,0):OFFSET(BN$885,-1,0)))-1,"NA"),0)</f>
        <v>0</v>
      </c>
      <c r="BO28" s="391" cm="1">
        <f t="array" aca="1" ref="BO28" ca="1">IF(ISTEXT(BO$6),IFERROR(PRODUCT(IF(YEAR(OFFSET(HOMECELL,1,0):OFFSET(ENDCELL,-1,0))=$A28,1+OFFSET(BO$132,1,0):OFFSET(BO$885,-1,0)))-1,"NA"),0)</f>
        <v>0.25403673351864642</v>
      </c>
      <c r="BP28" s="391" cm="1">
        <f t="array" aca="1" ref="BP28" ca="1">IF(ISTEXT(BP$6),IFERROR(PRODUCT(IF(YEAR(OFFSET(HOMECELL,1,0):OFFSET(ENDCELL,-1,0))=$A28,1+OFFSET(BP$132,1,0):OFFSET(BP$885,-1,0)))-1,"NA"),0)</f>
        <v>0</v>
      </c>
      <c r="BQ28" s="391" cm="1">
        <f t="array" aca="1" ref="BQ28" ca="1">IF(ISTEXT(BQ$6),IFERROR(PRODUCT(IF(YEAR(OFFSET(HOMECELL,1,0):OFFSET(ENDCELL,-1,0))=$A28,1+OFFSET(BQ$132,1,0):OFFSET(BQ$885,-1,0)))-1,"NA"),0)</f>
        <v>0</v>
      </c>
      <c r="BR28" s="391" cm="1">
        <f t="array" aca="1" ref="BR28" ca="1">IF(ISTEXT(BR$6),IFERROR(PRODUCT(IF(YEAR(OFFSET(HOMECELL,1,0):OFFSET(ENDCELL,-1,0))=$A28,1+OFFSET(BR$132,1,0):OFFSET(BR$885,-1,0)))-1,"NA"),0)</f>
        <v>0</v>
      </c>
      <c r="BS28" s="391" cm="1">
        <f t="array" aca="1" ref="BS28" ca="1">IF(ISTEXT(BS$6),IFERROR(PRODUCT(IF(YEAR(OFFSET(HOMECELL,1,0):OFFSET(ENDCELL,-1,0))=$A28,1+OFFSET(BS$132,1,0):OFFSET(BS$885,-1,0)))-1,"NA"),0)</f>
        <v>0</v>
      </c>
      <c r="BT28" s="391" cm="1">
        <f t="array" aca="1" ref="BT28" ca="1">IF(ISTEXT(BT$6),IFERROR(PRODUCT(IF(YEAR(OFFSET(HOMECELL,1,0):OFFSET(ENDCELL,-1,0))=$A28,1+OFFSET(BT$132,1,0):OFFSET(BT$885,-1,0)))-1,"NA"),0)</f>
        <v>0</v>
      </c>
      <c r="BU28" s="391" cm="1">
        <f t="array" aca="1" ref="BU28" ca="1">IF(ISTEXT(BU$6),IFERROR(PRODUCT(IF(YEAR(OFFSET(HOMECELL,1,0):OFFSET(ENDCELL,-1,0))=$A28,1+OFFSET(BU$132,1,0):OFFSET(BU$885,-1,0)))-1,"NA"),0)</f>
        <v>0</v>
      </c>
      <c r="BV28" s="391" cm="1">
        <f t="array" aca="1" ref="BV28" ca="1">IF(ISTEXT(BV$6),IFERROR(PRODUCT(IF(YEAR(OFFSET(HOMECELL,1,0):OFFSET(ENDCELL,-1,0))=$A28,1+OFFSET(BV$132,1,0):OFFSET(BV$885,-1,0)))-1,"NA"),0)</f>
        <v>0</v>
      </c>
      <c r="BW28" s="391" cm="1">
        <f t="array" aca="1" ref="BW28" ca="1">IF(ISTEXT(BW$6),IFERROR(PRODUCT(IF(YEAR(OFFSET(HOMECELL,1,0):OFFSET(ENDCELL,-1,0))=$A28,1+OFFSET(BW$132,1,0):OFFSET(BW$885,-1,0)))-1,"NA"),0)</f>
        <v>0</v>
      </c>
      <c r="BX28" s="391" cm="1">
        <f t="array" aca="1" ref="BX28" ca="1">IF(ISTEXT(BX$6),IFERROR(PRODUCT(IF(YEAR(OFFSET(HOMECELL,1,0):OFFSET(ENDCELL,-1,0))=$A28,1+OFFSET(BX$132,1,0):OFFSET(BX$885,-1,0)))-1,"NA"),0)</f>
        <v>0</v>
      </c>
      <c r="BY28" s="391" cm="1">
        <f t="array" aca="1" ref="BY28" ca="1">IF(ISTEXT(BY$6),IFERROR(PRODUCT(IF(YEAR(OFFSET(HOMECELL,1,0):OFFSET(ENDCELL,-1,0))=$A28,1+OFFSET(BY$132,1,0):OFFSET(BY$885,-1,0)))-1,"NA"),0)</f>
        <v>0</v>
      </c>
      <c r="BZ28" s="391" cm="1">
        <f t="array" aca="1" ref="BZ28" ca="1">IF(ISTEXT(BZ$6),IFERROR(PRODUCT(IF(YEAR(OFFSET(HOMECELL,1,0):OFFSET(ENDCELL,-1,0))=$A28,1+OFFSET(BZ$132,1,0):OFFSET(BZ$885,-1,0)))-1,"NA"),0)</f>
        <v>0</v>
      </c>
      <c r="CA28" s="391" cm="1">
        <f t="array" aca="1" ref="CA28" ca="1">IF(ISTEXT(CA$6),IFERROR(PRODUCT(IF(YEAR(OFFSET(HOMECELL,1,0):OFFSET(ENDCELL,-1,0))=$A28,1+OFFSET(CA$132,1,0):OFFSET(CA$885,-1,0)))-1,"NA"),0)</f>
        <v>0</v>
      </c>
      <c r="CB28" s="391" cm="1">
        <f t="array" aca="1" ref="CB28" ca="1">IF(ISTEXT(CB$6),IFERROR(PRODUCT(IF(YEAR(OFFSET(HOMECELL,1,0):OFFSET(ENDCELL,-1,0))=$A28,1+OFFSET(CB$132,1,0):OFFSET(CB$885,-1,0)))-1,"NA"),0)</f>
        <v>0</v>
      </c>
      <c r="CC28" s="391" cm="1">
        <f t="array" aca="1" ref="CC28" ca="1">IF(ISTEXT(CC$6),IFERROR(PRODUCT(IF(YEAR(OFFSET(HOMECELL,1,0):OFFSET(ENDCELL,-1,0))=$A28,1+OFFSET(CC$132,1,0):OFFSET(CC$885,-1,0)))-1,"NA"),0)</f>
        <v>0</v>
      </c>
      <c r="CD28" s="391" cm="1">
        <f t="array" aca="1" ref="CD28" ca="1">IF(ISTEXT(CD$6),IFERROR(PRODUCT(IF(YEAR(OFFSET(HOMECELL,1,0):OFFSET(ENDCELL,-1,0))=$A28,1+OFFSET(CD$132,1,0):OFFSET(CD$885,-1,0)))-1,"NA"),0)</f>
        <v>0</v>
      </c>
      <c r="CE28" s="391" cm="1">
        <f t="array" aca="1" ref="CE28" ca="1">IF(ISTEXT(CE$6),IFERROR(PRODUCT(IF(YEAR(OFFSET(HOMECELL,1,0):OFFSET(ENDCELL,-1,0))=$A28,1+OFFSET(CE$132,1,0):OFFSET(CE$885,-1,0)))-1,"NA"),0)</f>
        <v>0</v>
      </c>
      <c r="CF28" s="391" cm="1">
        <f t="array" aca="1" ref="CF28" ca="1">IF(ISTEXT(CF$6),IFERROR(PRODUCT(IF(YEAR(OFFSET(HOMECELL,1,0):OFFSET(ENDCELL,-1,0))=$A28,1+OFFSET(CF$132,1,0):OFFSET(CF$885,-1,0)))-1,"NA"),0)</f>
        <v>0</v>
      </c>
      <c r="CG28" s="391" cm="1">
        <f t="array" aca="1" ref="CG28" ca="1">IF(ISTEXT(CG$6),IFERROR(PRODUCT(IF(YEAR(OFFSET(HOMECELL,1,0):OFFSET(ENDCELL,-1,0))=$A28,1+OFFSET(CG$132,1,0):OFFSET(CG$885,-1,0)))-1,"NA"),0)</f>
        <v>-0.13102749905897781</v>
      </c>
      <c r="CH28" s="391" cm="1">
        <f t="array" aca="1" ref="CH28" ca="1">IF(ISTEXT(CH$6),IFERROR(PRODUCT(IF(YEAR(OFFSET(HOMECELL,1,0):OFFSET(ENDCELL,-1,0))=$A28,1+OFFSET(CH$132,1,0):OFFSET(CH$885,-1,0)))-1,"NA"),0)</f>
        <v>0</v>
      </c>
      <c r="CI28" s="391" cm="1">
        <f t="array" aca="1" ref="CI28" ca="1">IF(ISTEXT(CI$6),IFERROR(PRODUCT(IF(YEAR(OFFSET(HOMECELL,1,0):OFFSET(ENDCELL,-1,0))=$A28,1+OFFSET(CI$132,1,0):OFFSET(CI$885,-1,0)))-1,"NA"),0)</f>
        <v>0</v>
      </c>
      <c r="CJ28" s="391" cm="1">
        <f t="array" aca="1" ref="CJ28" ca="1">IF(ISTEXT(CJ$6),IFERROR(PRODUCT(IF(YEAR(OFFSET(HOMECELL,1,0):OFFSET(ENDCELL,-1,0))=$A28,1+OFFSET(CJ$132,1,0):OFFSET(CJ$885,-1,0)))-1,"NA"),0)</f>
        <v>0</v>
      </c>
      <c r="CK28" s="391" cm="1">
        <f t="array" aca="1" ref="CK28" ca="1">IF(ISTEXT(CK$6),IFERROR(PRODUCT(IF(YEAR(OFFSET(HOMECELL,1,0):OFFSET(ENDCELL,-1,0))=$A28,1+OFFSET(CK$132,1,0):OFFSET(CK$885,-1,0)))-1,"NA"),0)</f>
        <v>0</v>
      </c>
      <c r="CL28" s="391" cm="1">
        <f t="array" aca="1" ref="CL28" ca="1">IF(ISTEXT(CL$6),IFERROR(PRODUCT(IF(YEAR(OFFSET(HOMECELL,1,0):OFFSET(ENDCELL,-1,0))=$A28,1+OFFSET(CL$132,1,0):OFFSET(CL$885,-1,0)))-1,"NA"),0)</f>
        <v>0</v>
      </c>
      <c r="CM28" s="391" cm="1">
        <f t="array" aca="1" ref="CM28" ca="1">IF(ISTEXT(CM$6),IFERROR(PRODUCT(IF(YEAR(OFFSET(HOMECELL,1,0):OFFSET(ENDCELL,-1,0))=$A28,1+OFFSET(CM$132,1,0):OFFSET(CM$885,-1,0)))-1,"NA"),0)</f>
        <v>0</v>
      </c>
      <c r="CN28" s="391" cm="1">
        <f t="array" aca="1" ref="CN28" ca="1">IF(ISTEXT(CN$6),IFERROR(PRODUCT(IF(YEAR(OFFSET(HOMECELL,1,0):OFFSET(ENDCELL,-1,0))=$A28,1+OFFSET(CN$132,1,0):OFFSET(CN$885,-1,0)))-1,"NA"),0)</f>
        <v>0</v>
      </c>
      <c r="CO28" s="391" cm="1">
        <f t="array" aca="1" ref="CO28" ca="1">IF(ISTEXT(CO$6),IFERROR(PRODUCT(IF(YEAR(OFFSET(HOMECELL,1,0):OFFSET(ENDCELL,-1,0))=$A28,1+OFFSET(CO$132,1,0):OFFSET(CO$885,-1,0)))-1,"NA"),0)</f>
        <v>0</v>
      </c>
      <c r="CP28" s="391" cm="1">
        <f t="array" aca="1" ref="CP28" ca="1">IF(ISTEXT(CP$6),IFERROR(PRODUCT(IF(YEAR(OFFSET(HOMECELL,1,0):OFFSET(ENDCELL,-1,0))=$A28,1+OFFSET(CP$132,1,0):OFFSET(CP$885,-1,0)))-1,"NA"),0)</f>
        <v>0</v>
      </c>
      <c r="CQ28" s="391" cm="1">
        <f t="array" aca="1" ref="CQ28" ca="1">IF(ISTEXT(CQ$6),IFERROR(PRODUCT(IF(YEAR(OFFSET(HOMECELL,1,0):OFFSET(ENDCELL,-1,0))=$A28,1+OFFSET(CQ$132,1,0):OFFSET(CQ$885,-1,0)))-1,"NA"),0)</f>
        <v>0</v>
      </c>
      <c r="CR28" s="391" cm="1">
        <f t="array" aca="1" ref="CR28" ca="1">IF(ISTEXT(CR$6),IFERROR(PRODUCT(IF(YEAR(OFFSET(HOMECELL,1,0):OFFSET(ENDCELL,-1,0))=$A28,1+OFFSET(CR$132,1,0):OFFSET(CR$885,-1,0)))-1,"NA"),0)</f>
        <v>0</v>
      </c>
      <c r="CS28" s="391"/>
      <c r="CT28" s="391"/>
      <c r="CU28" s="391"/>
      <c r="CV28" s="391"/>
      <c r="CW28" s="391"/>
      <c r="CX28" s="391"/>
      <c r="CY28" s="391"/>
      <c r="CZ28" s="391"/>
      <c r="DA28" s="391"/>
      <c r="DB28" s="815"/>
      <c r="DC28" s="815"/>
      <c r="DD28" s="815"/>
      <c r="DE28" s="815"/>
      <c r="DG28" s="352"/>
      <c r="DI28" s="391" cm="1">
        <f t="array" aca="1" ref="DI28" ca="1">IF(ISTEXT(DI$6),IFERROR(PRODUCT(IF(YEAR(OFFSET(HOMECELL,1,0):OFFSET(ENDCELL,-1,0))=$A28,1+OFFSET(DI$132,1,0):OFFSET(DI$885,-1,0)))-1,"NA"),0)</f>
        <v>0</v>
      </c>
      <c r="DJ28" s="391" cm="1">
        <f t="array" aca="1" ref="DJ28" ca="1">IF(ISTEXT(DJ$6),IFERROR(PRODUCT(IF(YEAR(OFFSET(HOMECELL,1,0):OFFSET(ENDCELL,-1,0))=$A28,1+OFFSET(DJ$132,1,0):OFFSET(DJ$885,-1,0)))-1,"NA"),0)</f>
        <v>0</v>
      </c>
      <c r="DK28" s="391" cm="1">
        <f t="array" aca="1" ref="DK28" ca="1">IF(ISTEXT(DK$6),IFERROR(PRODUCT(IF(YEAR(OFFSET(HOMECELL,1,0):OFFSET(ENDCELL,-1,0))=$A28,1+OFFSET(DK$132,1,0):OFFSET(DK$885,-1,0)))-1,"NA"),0)</f>
        <v>0</v>
      </c>
    </row>
    <row r="29" spans="1:115" hidden="1" outlineLevel="1">
      <c r="A29" s="72">
        <f ca="1">A28+1</f>
        <v>1963</v>
      </c>
      <c r="B29" s="372"/>
      <c r="C29" s="391" cm="1">
        <f t="array" aca="1" ref="C29" ca="1">IF(ISTEXT(C$6),IFERROR(PRODUCT(IF(YEAR(OFFSET(HOMECELL,1,0):OFFSET(ENDCELL,-1,0))=$A29,1+OFFSET(C$132,1,0):OFFSET(C$885,-1,0)))-1,"NA"),0)</f>
        <v>0</v>
      </c>
      <c r="D29" s="391" cm="1">
        <f t="array" aca="1" ref="D29" ca="1">IF(ISTEXT(D$6),IFERROR(PRODUCT(IF(YEAR(OFFSET(HOMECELL,1,0):OFFSET(ENDCELL,-1,0))=$A29,1+OFFSET(D$132,1,0):OFFSET(D$885,-1,0)))-1,"NA"),0)</f>
        <v>3.1135408238646134E-2</v>
      </c>
      <c r="E29" s="391" cm="1">
        <f t="array" aca="1" ref="E29" ca="1">IF(ISTEXT(E$6),IFERROR(PRODUCT(IF(YEAR(OFFSET(HOMECELL,1,0):OFFSET(ENDCELL,-1,0))=$A29,1+OFFSET(E$132,1,0):OFFSET(E$885,-1,0)))-1,"NA"),0)</f>
        <v>0.20960859704634105</v>
      </c>
      <c r="F29" s="391" cm="1">
        <f t="array" aca="1" ref="F29" ca="1">IF(ISTEXT(F$6),IFERROR(PRODUCT(IF(YEAR(OFFSET(HOMECELL,1,0):OFFSET(ENDCELL,-1,0))=$A29,1+OFFSET(F$132,1,0):OFFSET(F$885,-1,0)))-1,"NA"),0)</f>
        <v>0</v>
      </c>
      <c r="G29" s="391" cm="1">
        <f t="array" aca="1" ref="G29" ca="1">IF(ISTEXT(G$6),IFERROR(PRODUCT(IF(YEAR(OFFSET(HOMECELL,1,0):OFFSET(ENDCELL,-1,0))=$A29,1+OFFSET(G$132,1,0):OFFSET(G$885,-1,0)))-1,"NA"),0)</f>
        <v>0</v>
      </c>
      <c r="H29" s="391" cm="1">
        <f t="array" aca="1" ref="H29" ca="1">IF(ISTEXT(H$6),IFERROR(PRODUCT(IF(YEAR(OFFSET(HOMECELL,1,0):OFFSET(ENDCELL,-1,0))=$A29,1+OFFSET(H$132,1,0):OFFSET(H$885,-1,0)))-1,"NA"),0)</f>
        <v>0</v>
      </c>
      <c r="I29" s="391" cm="1">
        <f t="array" aca="1" ref="I29" ca="1">IF(ISTEXT(I$6),IFERROR(PRODUCT(IF(YEAR(OFFSET(HOMECELL,1,0):OFFSET(ENDCELL,-1,0))=$A29,1+OFFSET(I$132,1,0):OFFSET(I$885,-1,0)))-1,"NA"),0)</f>
        <v>0</v>
      </c>
      <c r="J29" s="391" cm="1">
        <f t="array" aca="1" ref="J29" ca="1">IF(ISTEXT(J$6),IFERROR(PRODUCT(IF(YEAR(OFFSET(HOMECELL,1,0):OFFSET(ENDCELL,-1,0))=$A29,1+OFFSET(J$132,1,0):OFFSET(J$885,-1,0)))-1,"NA"),0)</f>
        <v>0</v>
      </c>
      <c r="K29" s="391" cm="1">
        <f t="array" aca="1" ref="K29" ca="1">IF(ISTEXT(K$6),IFERROR(PRODUCT(IF(YEAR(OFFSET(HOMECELL,1,0):OFFSET(ENDCELL,-1,0))=$A29,1+OFFSET(K$132,1,0):OFFSET(K$885,-1,0)))-1,"NA"),0)</f>
        <v>0</v>
      </c>
      <c r="L29" s="391" cm="1">
        <f t="array" aca="1" ref="L29" ca="1">IF(ISTEXT(L$6),IFERROR(PRODUCT(IF(YEAR(OFFSET(HOMECELL,1,0):OFFSET(ENDCELL,-1,0))=$A29,1+OFFSET(L$132,1,0):OFFSET(L$885,-1,0)))-1,"NA"),0)</f>
        <v>0</v>
      </c>
      <c r="M29" s="391" cm="1">
        <f t="array" aca="1" ref="M29" ca="1">IF(ISTEXT(M$6),IFERROR(PRODUCT(IF(YEAR(OFFSET(HOMECELL,1,0):OFFSET(ENDCELL,-1,0))=$A29,1+OFFSET(M$132,1,0):OFFSET(M$885,-1,0)))-1,"NA"),0)</f>
        <v>0</v>
      </c>
      <c r="N29" s="391" cm="1">
        <f t="array" aca="1" ref="N29" ca="1">IF(ISTEXT(N$6),IFERROR(PRODUCT(IF(YEAR(OFFSET(HOMECELL,1,0):OFFSET(ENDCELL,-1,0))=$A29,1+OFFSET(N$132,1,0):OFFSET(N$885,-1,0)))-1,"NA"),0)</f>
        <v>0</v>
      </c>
      <c r="O29" s="391" cm="1">
        <f t="array" aca="1" ref="O29" ca="1">IF(ISTEXT(O$6),IFERROR(PRODUCT(IF(YEAR(OFFSET(HOMECELL,1,0):OFFSET(ENDCELL,-1,0))=$A29,1+OFFSET(O$132,1,0):OFFSET(O$885,-1,0)))-1,"NA"),0)</f>
        <v>0</v>
      </c>
      <c r="P29" s="391" cm="1">
        <f t="array" aca="1" ref="P29" ca="1">IF(ISTEXT(P$6),IFERROR(PRODUCT(IF(YEAR(OFFSET(HOMECELL,1,0):OFFSET(ENDCELL,-1,0))=$A29,1+OFFSET(P$132,1,0):OFFSET(P$885,-1,0)))-1,"NA"),0)</f>
        <v>0</v>
      </c>
      <c r="Q29" s="391" cm="1">
        <f t="array" aca="1" ref="Q29" ca="1">IF(ISTEXT(Q$6),IFERROR(PRODUCT(IF(YEAR(OFFSET(HOMECELL,1,0):OFFSET(ENDCELL,-1,0))=$A29,1+OFFSET(Q$132,1,0):OFFSET(Q$885,-1,0)))-1,"NA"),0)</f>
        <v>0</v>
      </c>
      <c r="R29" s="391" cm="1">
        <f t="array" aca="1" ref="R29" ca="1">IF(ISTEXT(R$6),IFERROR(PRODUCT(IF(YEAR(OFFSET(HOMECELL,1,0):OFFSET(ENDCELL,-1,0))=$A29,1+OFFSET(R$132,1,0):OFFSET(R$885,-1,0)))-1,"NA"),0)</f>
        <v>0</v>
      </c>
      <c r="S29" s="391" cm="1">
        <f t="array" aca="1" ref="S29" ca="1">IF(ISTEXT(S$6),IFERROR(PRODUCT(IF(YEAR(OFFSET(HOMECELL,1,0):OFFSET(ENDCELL,-1,0))=$A29,1+OFFSET(S$132,1,0):OFFSET(S$885,-1,0)))-1,"NA"),0)</f>
        <v>0</v>
      </c>
      <c r="T29" s="391" cm="1">
        <f t="array" aca="1" ref="T29" ca="1">IF(ISTEXT(T$6),IFERROR(PRODUCT(IF(YEAR(OFFSET(HOMECELL,1,0):OFFSET(ENDCELL,-1,0))=$A29,1+OFFSET(T$132,1,0):OFFSET(T$885,-1,0)))-1,"NA"),0)</f>
        <v>0</v>
      </c>
      <c r="U29" s="391" cm="1">
        <f t="array" aca="1" ref="U29" ca="1">IF(ISTEXT(U$6),IFERROR(PRODUCT(IF(YEAR(OFFSET(HOMECELL,1,0):OFFSET(ENDCELL,-1,0))=$A29,1+OFFSET(U$132,1,0):OFFSET(U$885,-1,0)))-1,"NA"),0)</f>
        <v>0</v>
      </c>
      <c r="V29" s="391" cm="1">
        <f t="array" aca="1" ref="V29" ca="1">IF(ISTEXT(V$6),IFERROR(PRODUCT(IF(YEAR(OFFSET(HOMECELL,1,0):OFFSET(ENDCELL,-1,0))=$A29,1+OFFSET(V$132,1,0):OFFSET(V$885,-1,0)))-1,"NA"),0)</f>
        <v>0</v>
      </c>
      <c r="W29" s="391" cm="1">
        <f t="array" aca="1" ref="W29" ca="1">IF(ISTEXT(W$6),IFERROR(PRODUCT(IF(YEAR(OFFSET(HOMECELL,1,0):OFFSET(ENDCELL,-1,0))=$A29,1+OFFSET(W$132,1,0):OFFSET(W$885,-1,0)))-1,"NA"),0)</f>
        <v>0</v>
      </c>
      <c r="X29" s="391" cm="1">
        <f t="array" aca="1" ref="X29" ca="1">IF(ISTEXT(X$6),IFERROR(PRODUCT(IF(YEAR(OFFSET(HOMECELL,1,0):OFFSET(ENDCELL,-1,0))=$A29,1+OFFSET(X$132,1,0):OFFSET(X$885,-1,0)))-1,"NA"),0)</f>
        <v>0</v>
      </c>
      <c r="Y29" s="391" cm="1">
        <f t="array" aca="1" ref="Y29" ca="1">IF(ISTEXT(Y$6),IFERROR(PRODUCT(IF(YEAR(OFFSET(HOMECELL,1,0):OFFSET(ENDCELL,-1,0))=$A29,1+OFFSET(Y$132,1,0):OFFSET(Y$885,-1,0)))-1,"NA"),0)</f>
        <v>0</v>
      </c>
      <c r="Z29" s="391" cm="1">
        <f t="array" aca="1" ref="Z29" ca="1">IF(ISTEXT(Z$6),IFERROR(PRODUCT(IF(YEAR(OFFSET(HOMECELL,1,0):OFFSET(ENDCELL,-1,0))=$A29,1+OFFSET(Z$132,1,0):OFFSET(Z$885,-1,0)))-1,"NA"),0)</f>
        <v>0</v>
      </c>
      <c r="AA29" s="391" cm="1">
        <f t="array" aca="1" ref="AA29" ca="1">IF(ISTEXT(AA$6),IFERROR(PRODUCT(IF(YEAR(OFFSET(HOMECELL,1,0):OFFSET(ENDCELL,-1,0))=$A29,1+OFFSET(AA$132,1,0):OFFSET(AA$885,-1,0)))-1,"NA"),0)</f>
        <v>0</v>
      </c>
      <c r="AB29" s="391" cm="1">
        <f t="array" aca="1" ref="AB29" ca="1">IF(ISTEXT(AB$6),IFERROR(PRODUCT(IF(YEAR(OFFSET(HOMECELL,1,0):OFFSET(ENDCELL,-1,0))=$A29,1+OFFSET(AB$132,1,0):OFFSET(AB$885,-1,0)))-1,"NA"),0)</f>
        <v>0</v>
      </c>
      <c r="AC29" s="391" cm="1">
        <f t="array" aca="1" ref="AC29" ca="1">IF(ISTEXT(AC$6),IFERROR(PRODUCT(IF(YEAR(OFFSET(HOMECELL,1,0):OFFSET(ENDCELL,-1,0))=$A29,1+OFFSET(AC$132,1,0):OFFSET(AC$885,-1,0)))-1,"NA"),0)</f>
        <v>0</v>
      </c>
      <c r="AD29" s="391" cm="1">
        <f t="array" aca="1" ref="AD29" ca="1">IF(ISTEXT(AD$6),IFERROR(PRODUCT(IF(YEAR(OFFSET(HOMECELL,1,0):OFFSET(ENDCELL,-1,0))=$A29,1+OFFSET(AD$132,1,0):OFFSET(AD$885,-1,0)))-1,"NA"),0)</f>
        <v>0</v>
      </c>
      <c r="AE29" s="391" cm="1">
        <f t="array" aca="1" ref="AE29" ca="1">IF(ISTEXT(AE$6),IFERROR(PRODUCT(IF(YEAR(OFFSET(HOMECELL,1,0):OFFSET(ENDCELL,-1,0))=$A29,1+OFFSET(AE$132,1,0):OFFSET(AE$885,-1,0)))-1,"NA"),0)</f>
        <v>0.41927511540150353</v>
      </c>
      <c r="AF29" s="391" cm="1">
        <f t="array" aca="1" ref="AF29" ca="1">IF(ISTEXT(AF$6),IFERROR(PRODUCT(IF(YEAR(OFFSET(HOMECELL,1,0):OFFSET(ENDCELL,-1,0))=$A29,1+OFFSET(AF$132,1,0):OFFSET(AF$885,-1,0)))-1,"NA"),0)</f>
        <v>0</v>
      </c>
      <c r="AG29" s="391" cm="1">
        <f t="array" aca="1" ref="AG29" ca="1">IF(ISTEXT(AG$6),IFERROR(PRODUCT(IF(YEAR(OFFSET(HOMECELL,1,0):OFFSET(ENDCELL,-1,0))=$A29,1+OFFSET(AG$132,1,0):OFFSET(AG$885,-1,0)))-1,"NA"),0)</f>
        <v>0</v>
      </c>
      <c r="AH29" s="391" cm="1">
        <f t="array" aca="1" ref="AH29" ca="1">IF(ISTEXT(AH$6),IFERROR(PRODUCT(IF(YEAR(OFFSET(HOMECELL,1,0):OFFSET(ENDCELL,-1,0))=$A29,1+OFFSET(AH$132,1,0):OFFSET(AH$885,-1,0)))-1,"NA"),0)</f>
        <v>0</v>
      </c>
      <c r="AI29" s="391" cm="1">
        <f t="array" aca="1" ref="AI29" ca="1">IF(ISTEXT(AI$6),IFERROR(PRODUCT(IF(YEAR(OFFSET(HOMECELL,1,0):OFFSET(ENDCELL,-1,0))=$A29,1+OFFSET(AI$132,1,0):OFFSET(AI$885,-1,0)))-1,"NA"),0)</f>
        <v>0</v>
      </c>
      <c r="AJ29" s="391" cm="1">
        <f t="array" aca="1" ref="AJ29" ca="1">IF(ISTEXT(AJ$6),IFERROR(PRODUCT(IF(YEAR(OFFSET(HOMECELL,1,0):OFFSET(ENDCELL,-1,0))=$A29,1+OFFSET(AJ$132,1,0):OFFSET(AJ$885,-1,0)))-1,"NA"),0)</f>
        <v>0</v>
      </c>
      <c r="AK29" s="391" cm="1">
        <f t="array" aca="1" ref="AK29" ca="1">IF(ISTEXT(AK$6),IFERROR(PRODUCT(IF(YEAR(OFFSET(HOMECELL,1,0):OFFSET(ENDCELL,-1,0))=$A29,1+OFFSET(AK$132,1,0):OFFSET(AK$885,-1,0)))-1,"NA"),0)</f>
        <v>0</v>
      </c>
      <c r="AL29" s="391" cm="1">
        <f t="array" aca="1" ref="AL29" ca="1">IF(ISTEXT(AL$6),IFERROR(PRODUCT(IF(YEAR(OFFSET(HOMECELL,1,0):OFFSET(ENDCELL,-1,0))=$A29,1+OFFSET(AL$132,1,0):OFFSET(AL$885,-1,0)))-1,"NA"),0)</f>
        <v>0</v>
      </c>
      <c r="AM29" s="391" cm="1">
        <f t="array" aca="1" ref="AM29" ca="1">IF(ISTEXT(AM$6),IFERROR(PRODUCT(IF(YEAR(OFFSET(HOMECELL,1,0):OFFSET(ENDCELL,-1,0))=$A29,1+OFFSET(AM$132,1,0):OFFSET(AM$885,-1,0)))-1,"NA"),0)</f>
        <v>0</v>
      </c>
      <c r="AN29" s="391" cm="1">
        <f t="array" aca="1" ref="AN29" ca="1">IF(ISTEXT(AN$6),IFERROR(PRODUCT(IF(YEAR(OFFSET(HOMECELL,1,0):OFFSET(ENDCELL,-1,0))=$A29,1+OFFSET(AN$132,1,0):OFFSET(AN$885,-1,0)))-1,"NA"),0)</f>
        <v>0</v>
      </c>
      <c r="AO29" s="391" cm="1">
        <f t="array" aca="1" ref="AO29" ca="1">IF(ISTEXT(AO$6),IFERROR(PRODUCT(IF(YEAR(OFFSET(HOMECELL,1,0):OFFSET(ENDCELL,-1,0))=$A29,1+OFFSET(AO$132,1,0):OFFSET(AO$885,-1,0)))-1,"NA"),0)</f>
        <v>0</v>
      </c>
      <c r="AP29" s="391" cm="1">
        <f t="array" aca="1" ref="AP29" ca="1">IF(ISTEXT(AP$6),IFERROR(PRODUCT(IF(YEAR(OFFSET(HOMECELL,1,0):OFFSET(ENDCELL,-1,0))=$A29,1+OFFSET(AP$132,1,0):OFFSET(AP$885,-1,0)))-1,"NA"),0)</f>
        <v>0.43388000190191112</v>
      </c>
      <c r="AQ29" s="391" cm="1">
        <f t="array" aca="1" ref="AQ29" ca="1">IF(ISTEXT(AQ$6),IFERROR(PRODUCT(IF(YEAR(OFFSET(HOMECELL,1,0):OFFSET(ENDCELL,-1,0))=$A29,1+OFFSET(AQ$132,1,0):OFFSET(AQ$885,-1,0)))-1,"NA"),0)</f>
        <v>0</v>
      </c>
      <c r="AR29" s="391" cm="1">
        <f t="array" aca="1" ref="AR29" ca="1">IF(ISTEXT(AR$6),IFERROR(PRODUCT(IF(YEAR(OFFSET(HOMECELL,1,0):OFFSET(ENDCELL,-1,0))=$A29,1+OFFSET(AR$132,1,0):OFFSET(AR$885,-1,0)))-1,"NA"),0)</f>
        <v>0</v>
      </c>
      <c r="AS29" s="391" cm="1">
        <f t="array" aca="1" ref="AS29" ca="1">IF(ISTEXT(AS$6),IFERROR(PRODUCT(IF(YEAR(OFFSET(HOMECELL,1,0):OFFSET(ENDCELL,-1,0))=$A29,1+OFFSET(AS$132,1,0):OFFSET(AS$885,-1,0)))-1,"NA"),0)</f>
        <v>0</v>
      </c>
      <c r="AT29" s="391" cm="1">
        <f t="array" aca="1" ref="AT29" ca="1">IF(ISTEXT(AT$6),IFERROR(PRODUCT(IF(YEAR(OFFSET(HOMECELL,1,0):OFFSET(ENDCELL,-1,0))=$A29,1+OFFSET(AT$132,1,0):OFFSET(AT$885,-1,0)))-1,"NA"),0)</f>
        <v>0</v>
      </c>
      <c r="AU29" s="391" cm="1">
        <f t="array" aca="1" ref="AU29" ca="1">IF(ISTEXT(AU$6),IFERROR(PRODUCT(IF(YEAR(OFFSET(HOMECELL,1,0):OFFSET(ENDCELL,-1,0))=$A29,1+OFFSET(AU$132,1,0):OFFSET(AU$885,-1,0)))-1,"NA"),0)</f>
        <v>0</v>
      </c>
      <c r="AV29" s="391" cm="1">
        <f t="array" aca="1" ref="AV29" ca="1">IF(ISTEXT(AV$6),IFERROR(PRODUCT(IF(YEAR(OFFSET(HOMECELL,1,0):OFFSET(ENDCELL,-1,0))=$A29,1+OFFSET(AV$132,1,0):OFFSET(AV$885,-1,0)))-1,"NA"),0)</f>
        <v>0</v>
      </c>
      <c r="AW29" s="391" cm="1">
        <f t="array" aca="1" ref="AW29" ca="1">IF(ISTEXT(AW$6),IFERROR(PRODUCT(IF(YEAR(OFFSET(HOMECELL,1,0):OFFSET(ENDCELL,-1,0))=$A29,1+OFFSET(AW$132,1,0):OFFSET(AW$885,-1,0)))-1,"NA"),0)</f>
        <v>0.14458401312908231</v>
      </c>
      <c r="AX29" s="391" cm="1">
        <f t="array" aca="1" ref="AX29" ca="1">IF(ISTEXT(AX$6),IFERROR(PRODUCT(IF(YEAR(OFFSET(HOMECELL,1,0):OFFSET(ENDCELL,-1,0))=$A29,1+OFFSET(AX$132,1,0):OFFSET(AX$885,-1,0)))-1,"NA"),0)</f>
        <v>0</v>
      </c>
      <c r="AY29" s="391" cm="1">
        <f t="array" aca="1" ref="AY29" ca="1">IF(ISTEXT(AY$6),IFERROR(PRODUCT(IF(YEAR(OFFSET(HOMECELL,1,0):OFFSET(ENDCELL,-1,0))=$A29,1+OFFSET(AY$132,1,0):OFFSET(AY$885,-1,0)))-1,"NA"),0)</f>
        <v>0</v>
      </c>
      <c r="AZ29" s="391" cm="1">
        <f t="array" aca="1" ref="AZ29" ca="1">IF(ISTEXT(AZ$6),IFERROR(PRODUCT(IF(YEAR(OFFSET(HOMECELL,1,0):OFFSET(ENDCELL,-1,0))=$A29,1+OFFSET(AZ$132,1,0):OFFSET(AZ$885,-1,0)))-1,"NA"),0)</f>
        <v>0</v>
      </c>
      <c r="BA29" s="391" cm="1">
        <f t="array" aca="1" ref="BA29" ca="1">IF(ISTEXT(BA$6),IFERROR(PRODUCT(IF(YEAR(OFFSET(HOMECELL,1,0):OFFSET(ENDCELL,-1,0))=$A29,1+OFFSET(BA$132,1,0):OFFSET(BA$885,-1,0)))-1,"NA"),0)</f>
        <v>0</v>
      </c>
      <c r="BB29" s="391" cm="1">
        <f t="array" aca="1" ref="BB29" ca="1">IF(ISTEXT(BB$6),IFERROR(PRODUCT(IF(YEAR(OFFSET(HOMECELL,1,0):OFFSET(ENDCELL,-1,0))=$A29,1+OFFSET(BB$132,1,0):OFFSET(BB$885,-1,0)))-1,"NA"),0)</f>
        <v>0</v>
      </c>
      <c r="BC29" s="391" cm="1">
        <f t="array" aca="1" ref="BC29" ca="1">IF(ISTEXT(BC$6),IFERROR(PRODUCT(IF(YEAR(OFFSET(HOMECELL,1,0):OFFSET(ENDCELL,-1,0))=$A29,1+OFFSET(BC$132,1,0):OFFSET(BC$885,-1,0)))-1,"NA"),0)</f>
        <v>0</v>
      </c>
      <c r="BD29" s="391" cm="1">
        <f t="array" aca="1" ref="BD29" ca="1">IF(ISTEXT(BD$6),IFERROR(PRODUCT(IF(YEAR(OFFSET(HOMECELL,1,0):OFFSET(ENDCELL,-1,0))=$A29,1+OFFSET(BD$132,1,0):OFFSET(BD$885,-1,0)))-1,"NA"),0)</f>
        <v>0</v>
      </c>
      <c r="BE29" s="391" cm="1">
        <f t="array" aca="1" ref="BE29" ca="1">IF(ISTEXT(BE$6),IFERROR(PRODUCT(IF(YEAR(OFFSET(HOMECELL,1,0):OFFSET(ENDCELL,-1,0))=$A29,1+OFFSET(BE$132,1,0):OFFSET(BE$885,-1,0)))-1,"NA"),0)</f>
        <v>0</v>
      </c>
      <c r="BF29" s="391" cm="1">
        <f t="array" aca="1" ref="BF29" ca="1">IF(ISTEXT(BF$6),IFERROR(PRODUCT(IF(YEAR(OFFSET(HOMECELL,1,0):OFFSET(ENDCELL,-1,0))=$A29,1+OFFSET(BF$132,1,0):OFFSET(BF$885,-1,0)))-1,"NA"),0)</f>
        <v>0</v>
      </c>
      <c r="BG29" s="391" cm="1">
        <f t="array" aca="1" ref="BG29" ca="1">IF(ISTEXT(BG$6),IFERROR(PRODUCT(IF(YEAR(OFFSET(HOMECELL,1,0):OFFSET(ENDCELL,-1,0))=$A29,1+OFFSET(BG$132,1,0):OFFSET(BG$885,-1,0)))-1,"NA"),0)</f>
        <v>0</v>
      </c>
      <c r="BH29" s="391" cm="1">
        <f t="array" aca="1" ref="BH29" ca="1">IF(ISTEXT(BH$6),IFERROR(PRODUCT(IF(YEAR(OFFSET(HOMECELL,1,0):OFFSET(ENDCELL,-1,0))=$A29,1+OFFSET(BH$132,1,0):OFFSET(BH$885,-1,0)))-1,"NA"),0)</f>
        <v>0</v>
      </c>
      <c r="BI29" s="391" cm="1">
        <f t="array" aca="1" ref="BI29" ca="1">IF(ISTEXT(BI$6),IFERROR(PRODUCT(IF(YEAR(OFFSET(HOMECELL,1,0):OFFSET(ENDCELL,-1,0))=$A29,1+OFFSET(BI$132,1,0):OFFSET(BI$885,-1,0)))-1,"NA"),0)</f>
        <v>0</v>
      </c>
      <c r="BJ29" s="391" cm="1">
        <f t="array" aca="1" ref="BJ29" ca="1">IF(ISTEXT(BJ$6),IFERROR(PRODUCT(IF(YEAR(OFFSET(HOMECELL,1,0):OFFSET(ENDCELL,-1,0))=$A29,1+OFFSET(BJ$132,1,0):OFFSET(BJ$885,-1,0)))-1,"NA"),0)</f>
        <v>0</v>
      </c>
      <c r="BK29" s="391" cm="1">
        <f t="array" aca="1" ref="BK29" ca="1">IF(ISTEXT(BK$6),IFERROR(PRODUCT(IF(YEAR(OFFSET(HOMECELL,1,0):OFFSET(ENDCELL,-1,0))=$A29,1+OFFSET(BK$132,1,0):OFFSET(BK$885,-1,0)))-1,"NA"),0)</f>
        <v>0.32096853475340725</v>
      </c>
      <c r="BL29" s="391" cm="1">
        <f t="array" aca="1" ref="BL29" ca="1">IF(ISTEXT(BL$6),IFERROR(PRODUCT(IF(YEAR(OFFSET(HOMECELL,1,0):OFFSET(ENDCELL,-1,0))=$A29,1+OFFSET(BL$132,1,0):OFFSET(BL$885,-1,0)))-1,"NA"),0)</f>
        <v>0</v>
      </c>
      <c r="BM29" s="391" cm="1">
        <f t="array" aca="1" ref="BM29" ca="1">IF(ISTEXT(BM$6),IFERROR(PRODUCT(IF(YEAR(OFFSET(HOMECELL,1,0):OFFSET(ENDCELL,-1,0))=$A29,1+OFFSET(BM$132,1,0):OFFSET(BM$885,-1,0)))-1,"NA"),0)</f>
        <v>0</v>
      </c>
      <c r="BN29" s="391" cm="1">
        <f t="array" aca="1" ref="BN29" ca="1">IF(ISTEXT(BN$6),IFERROR(PRODUCT(IF(YEAR(OFFSET(HOMECELL,1,0):OFFSET(ENDCELL,-1,0))=$A29,1+OFFSET(BN$132,1,0):OFFSET(BN$885,-1,0)))-1,"NA"),0)</f>
        <v>0</v>
      </c>
      <c r="BO29" s="391" cm="1">
        <f t="array" aca="1" ref="BO29" ca="1">IF(ISTEXT(BO$6),IFERROR(PRODUCT(IF(YEAR(OFFSET(HOMECELL,1,0):OFFSET(ENDCELL,-1,0))=$A29,1+OFFSET(BO$132,1,0):OFFSET(BO$885,-1,0)))-1,"NA"),0)</f>
        <v>-2.6396963268297768E-2</v>
      </c>
      <c r="BP29" s="391" cm="1">
        <f t="array" aca="1" ref="BP29" ca="1">IF(ISTEXT(BP$6),IFERROR(PRODUCT(IF(YEAR(OFFSET(HOMECELL,1,0):OFFSET(ENDCELL,-1,0))=$A29,1+OFFSET(BP$132,1,0):OFFSET(BP$885,-1,0)))-1,"NA"),0)</f>
        <v>0</v>
      </c>
      <c r="BQ29" s="391" cm="1">
        <f t="array" aca="1" ref="BQ29" ca="1">IF(ISTEXT(BQ$6),IFERROR(PRODUCT(IF(YEAR(OFFSET(HOMECELL,1,0):OFFSET(ENDCELL,-1,0))=$A29,1+OFFSET(BQ$132,1,0):OFFSET(BQ$885,-1,0)))-1,"NA"),0)</f>
        <v>0</v>
      </c>
      <c r="BR29" s="391" cm="1">
        <f t="array" aca="1" ref="BR29" ca="1">IF(ISTEXT(BR$6),IFERROR(PRODUCT(IF(YEAR(OFFSET(HOMECELL,1,0):OFFSET(ENDCELL,-1,0))=$A29,1+OFFSET(BR$132,1,0):OFFSET(BR$885,-1,0)))-1,"NA"),0)</f>
        <v>0</v>
      </c>
      <c r="BS29" s="391" cm="1">
        <f t="array" aca="1" ref="BS29" ca="1">IF(ISTEXT(BS$6),IFERROR(PRODUCT(IF(YEAR(OFFSET(HOMECELL,1,0):OFFSET(ENDCELL,-1,0))=$A29,1+OFFSET(BS$132,1,0):OFFSET(BS$885,-1,0)))-1,"NA"),0)</f>
        <v>0</v>
      </c>
      <c r="BT29" s="391" cm="1">
        <f t="array" aca="1" ref="BT29" ca="1">IF(ISTEXT(BT$6),IFERROR(PRODUCT(IF(YEAR(OFFSET(HOMECELL,1,0):OFFSET(ENDCELL,-1,0))=$A29,1+OFFSET(BT$132,1,0):OFFSET(BT$885,-1,0)))-1,"NA"),0)</f>
        <v>0</v>
      </c>
      <c r="BU29" s="391" cm="1">
        <f t="array" aca="1" ref="BU29" ca="1">IF(ISTEXT(BU$6),IFERROR(PRODUCT(IF(YEAR(OFFSET(HOMECELL,1,0):OFFSET(ENDCELL,-1,0))=$A29,1+OFFSET(BU$132,1,0):OFFSET(BU$885,-1,0)))-1,"NA"),0)</f>
        <v>0</v>
      </c>
      <c r="BV29" s="391" cm="1">
        <f t="array" aca="1" ref="BV29" ca="1">IF(ISTEXT(BV$6),IFERROR(PRODUCT(IF(YEAR(OFFSET(HOMECELL,1,0):OFFSET(ENDCELL,-1,0))=$A29,1+OFFSET(BV$132,1,0):OFFSET(BV$885,-1,0)))-1,"NA"),0)</f>
        <v>0</v>
      </c>
      <c r="BW29" s="391" cm="1">
        <f t="array" aca="1" ref="BW29" ca="1">IF(ISTEXT(BW$6),IFERROR(PRODUCT(IF(YEAR(OFFSET(HOMECELL,1,0):OFFSET(ENDCELL,-1,0))=$A29,1+OFFSET(BW$132,1,0):OFFSET(BW$885,-1,0)))-1,"NA"),0)</f>
        <v>0</v>
      </c>
      <c r="BX29" s="391" cm="1">
        <f t="array" aca="1" ref="BX29" ca="1">IF(ISTEXT(BX$6),IFERROR(PRODUCT(IF(YEAR(OFFSET(HOMECELL,1,0):OFFSET(ENDCELL,-1,0))=$A29,1+OFFSET(BX$132,1,0):OFFSET(BX$885,-1,0)))-1,"NA"),0)</f>
        <v>0</v>
      </c>
      <c r="BY29" s="391" cm="1">
        <f t="array" aca="1" ref="BY29" ca="1">IF(ISTEXT(BY$6),IFERROR(PRODUCT(IF(YEAR(OFFSET(HOMECELL,1,0):OFFSET(ENDCELL,-1,0))=$A29,1+OFFSET(BY$132,1,0):OFFSET(BY$885,-1,0)))-1,"NA"),0)</f>
        <v>0</v>
      </c>
      <c r="BZ29" s="391" cm="1">
        <f t="array" aca="1" ref="BZ29" ca="1">IF(ISTEXT(BZ$6),IFERROR(PRODUCT(IF(YEAR(OFFSET(HOMECELL,1,0):OFFSET(ENDCELL,-1,0))=$A29,1+OFFSET(BZ$132,1,0):OFFSET(BZ$885,-1,0)))-1,"NA"),0)</f>
        <v>0</v>
      </c>
      <c r="CA29" s="391" cm="1">
        <f t="array" aca="1" ref="CA29" ca="1">IF(ISTEXT(CA$6),IFERROR(PRODUCT(IF(YEAR(OFFSET(HOMECELL,1,0):OFFSET(ENDCELL,-1,0))=$A29,1+OFFSET(CA$132,1,0):OFFSET(CA$885,-1,0)))-1,"NA"),0)</f>
        <v>0</v>
      </c>
      <c r="CB29" s="391" cm="1">
        <f t="array" aca="1" ref="CB29" ca="1">IF(ISTEXT(CB$6),IFERROR(PRODUCT(IF(YEAR(OFFSET(HOMECELL,1,0):OFFSET(ENDCELL,-1,0))=$A29,1+OFFSET(CB$132,1,0):OFFSET(CB$885,-1,0)))-1,"NA"),0)</f>
        <v>0</v>
      </c>
      <c r="CC29" s="391" cm="1">
        <f t="array" aca="1" ref="CC29" ca="1">IF(ISTEXT(CC$6),IFERROR(PRODUCT(IF(YEAR(OFFSET(HOMECELL,1,0):OFFSET(ENDCELL,-1,0))=$A29,1+OFFSET(CC$132,1,0):OFFSET(CC$885,-1,0)))-1,"NA"),0)</f>
        <v>0</v>
      </c>
      <c r="CD29" s="391" cm="1">
        <f t="array" aca="1" ref="CD29" ca="1">IF(ISTEXT(CD$6),IFERROR(PRODUCT(IF(YEAR(OFFSET(HOMECELL,1,0):OFFSET(ENDCELL,-1,0))=$A29,1+OFFSET(CD$132,1,0):OFFSET(CD$885,-1,0)))-1,"NA"),0)</f>
        <v>0</v>
      </c>
      <c r="CE29" s="391" cm="1">
        <f t="array" aca="1" ref="CE29" ca="1">IF(ISTEXT(CE$6),IFERROR(PRODUCT(IF(YEAR(OFFSET(HOMECELL,1,0):OFFSET(ENDCELL,-1,0))=$A29,1+OFFSET(CE$132,1,0):OFFSET(CE$885,-1,0)))-1,"NA"),0)</f>
        <v>0</v>
      </c>
      <c r="CF29" s="391" cm="1">
        <f t="array" aca="1" ref="CF29" ca="1">IF(ISTEXT(CF$6),IFERROR(PRODUCT(IF(YEAR(OFFSET(HOMECELL,1,0):OFFSET(ENDCELL,-1,0))=$A29,1+OFFSET(CF$132,1,0):OFFSET(CF$885,-1,0)))-1,"NA"),0)</f>
        <v>0</v>
      </c>
      <c r="CG29" s="391" cm="1">
        <f t="array" aca="1" ref="CG29" ca="1">IF(ISTEXT(CG$6),IFERROR(PRODUCT(IF(YEAR(OFFSET(HOMECELL,1,0):OFFSET(ENDCELL,-1,0))=$A29,1+OFFSET(CG$132,1,0):OFFSET(CG$885,-1,0)))-1,"NA"),0)</f>
        <v>0.28299206301493851</v>
      </c>
      <c r="CH29" s="391" cm="1">
        <f t="array" aca="1" ref="CH29" ca="1">IF(ISTEXT(CH$6),IFERROR(PRODUCT(IF(YEAR(OFFSET(HOMECELL,1,0):OFFSET(ENDCELL,-1,0))=$A29,1+OFFSET(CH$132,1,0):OFFSET(CH$885,-1,0)))-1,"NA"),0)</f>
        <v>0</v>
      </c>
      <c r="CI29" s="391" cm="1">
        <f t="array" aca="1" ref="CI29" ca="1">IF(ISTEXT(CI$6),IFERROR(PRODUCT(IF(YEAR(OFFSET(HOMECELL,1,0):OFFSET(ENDCELL,-1,0))=$A29,1+OFFSET(CI$132,1,0):OFFSET(CI$885,-1,0)))-1,"NA"),0)</f>
        <v>0</v>
      </c>
      <c r="CJ29" s="391" cm="1">
        <f t="array" aca="1" ref="CJ29" ca="1">IF(ISTEXT(CJ$6),IFERROR(PRODUCT(IF(YEAR(OFFSET(HOMECELL,1,0):OFFSET(ENDCELL,-1,0))=$A29,1+OFFSET(CJ$132,1,0):OFFSET(CJ$885,-1,0)))-1,"NA"),0)</f>
        <v>0</v>
      </c>
      <c r="CK29" s="391" cm="1">
        <f t="array" aca="1" ref="CK29" ca="1">IF(ISTEXT(CK$6),IFERROR(PRODUCT(IF(YEAR(OFFSET(HOMECELL,1,0):OFFSET(ENDCELL,-1,0))=$A29,1+OFFSET(CK$132,1,0):OFFSET(CK$885,-1,0)))-1,"NA"),0)</f>
        <v>0</v>
      </c>
      <c r="CL29" s="391" cm="1">
        <f t="array" aca="1" ref="CL29" ca="1">IF(ISTEXT(CL$6),IFERROR(PRODUCT(IF(YEAR(OFFSET(HOMECELL,1,0):OFFSET(ENDCELL,-1,0))=$A29,1+OFFSET(CL$132,1,0):OFFSET(CL$885,-1,0)))-1,"NA"),0)</f>
        <v>0</v>
      </c>
      <c r="CM29" s="391" cm="1">
        <f t="array" aca="1" ref="CM29" ca="1">IF(ISTEXT(CM$6),IFERROR(PRODUCT(IF(YEAR(OFFSET(HOMECELL,1,0):OFFSET(ENDCELL,-1,0))=$A29,1+OFFSET(CM$132,1,0):OFFSET(CM$885,-1,0)))-1,"NA"),0)</f>
        <v>0</v>
      </c>
      <c r="CN29" s="391" cm="1">
        <f t="array" aca="1" ref="CN29" ca="1">IF(ISTEXT(CN$6),IFERROR(PRODUCT(IF(YEAR(OFFSET(HOMECELL,1,0):OFFSET(ENDCELL,-1,0))=$A29,1+OFFSET(CN$132,1,0):OFFSET(CN$885,-1,0)))-1,"NA"),0)</f>
        <v>0</v>
      </c>
      <c r="CO29" s="391" cm="1">
        <f t="array" aca="1" ref="CO29" ca="1">IF(ISTEXT(CO$6),IFERROR(PRODUCT(IF(YEAR(OFFSET(HOMECELL,1,0):OFFSET(ENDCELL,-1,0))=$A29,1+OFFSET(CO$132,1,0):OFFSET(CO$885,-1,0)))-1,"NA"),0)</f>
        <v>0</v>
      </c>
      <c r="CP29" s="391" cm="1">
        <f t="array" aca="1" ref="CP29" ca="1">IF(ISTEXT(CP$6),IFERROR(PRODUCT(IF(YEAR(OFFSET(HOMECELL,1,0):OFFSET(ENDCELL,-1,0))=$A29,1+OFFSET(CP$132,1,0):OFFSET(CP$885,-1,0)))-1,"NA"),0)</f>
        <v>0</v>
      </c>
      <c r="CQ29" s="391" cm="1">
        <f t="array" aca="1" ref="CQ29" ca="1">IF(ISTEXT(CQ$6),IFERROR(PRODUCT(IF(YEAR(OFFSET(HOMECELL,1,0):OFFSET(ENDCELL,-1,0))=$A29,1+OFFSET(CQ$132,1,0):OFFSET(CQ$885,-1,0)))-1,"NA"),0)</f>
        <v>0</v>
      </c>
      <c r="CR29" s="391" cm="1">
        <f t="array" aca="1" ref="CR29" ca="1">IF(ISTEXT(CR$6),IFERROR(PRODUCT(IF(YEAR(OFFSET(HOMECELL,1,0):OFFSET(ENDCELL,-1,0))=$A29,1+OFFSET(CR$132,1,0):OFFSET(CR$885,-1,0)))-1,"NA"),0)</f>
        <v>0</v>
      </c>
      <c r="CS29" s="391"/>
      <c r="CT29" s="391"/>
      <c r="CU29" s="391"/>
      <c r="CV29" s="391"/>
      <c r="CW29" s="391"/>
      <c r="CX29" s="391"/>
      <c r="CY29" s="391"/>
      <c r="CZ29" s="391"/>
      <c r="DA29" s="391"/>
      <c r="DB29" s="815"/>
      <c r="DC29" s="815"/>
      <c r="DD29" s="815"/>
      <c r="DE29" s="815"/>
      <c r="DG29" s="352"/>
      <c r="DI29" s="391" cm="1">
        <f t="array" aca="1" ref="DI29" ca="1">IF(ISTEXT(DI$6),IFERROR(PRODUCT(IF(YEAR(OFFSET(HOMECELL,1,0):OFFSET(ENDCELL,-1,0))=$A29,1+OFFSET(DI$132,1,0):OFFSET(DI$885,-1,0)))-1,"NA"),0)</f>
        <v>0</v>
      </c>
      <c r="DJ29" s="391" cm="1">
        <f t="array" aca="1" ref="DJ29" ca="1">IF(ISTEXT(DJ$6),IFERROR(PRODUCT(IF(YEAR(OFFSET(HOMECELL,1,0):OFFSET(ENDCELL,-1,0))=$A29,1+OFFSET(DJ$132,1,0):OFFSET(DJ$885,-1,0)))-1,"NA"),0)</f>
        <v>0</v>
      </c>
      <c r="DK29" s="391" cm="1">
        <f t="array" aca="1" ref="DK29" ca="1">IF(ISTEXT(DK$6),IFERROR(PRODUCT(IF(YEAR(OFFSET(HOMECELL,1,0):OFFSET(ENDCELL,-1,0))=$A29,1+OFFSET(DK$132,1,0):OFFSET(DK$885,-1,0)))-1,"NA"),0)</f>
        <v>0</v>
      </c>
    </row>
    <row r="30" spans="1:115" hidden="1" outlineLevel="1">
      <c r="A30" s="72">
        <f t="shared" ref="A30:A42" ca="1" si="0">A29+1</f>
        <v>1964</v>
      </c>
      <c r="B30" s="372"/>
      <c r="C30" s="391" cm="1">
        <f t="array" aca="1" ref="C30" ca="1">IF(ISTEXT(C$6),IFERROR(PRODUCT(IF(YEAR(OFFSET(HOMECELL,1,0):OFFSET(ENDCELL,-1,0))=$A30,1+OFFSET(C$132,1,0):OFFSET(C$885,-1,0)))-1,"NA"),0)</f>
        <v>0</v>
      </c>
      <c r="D30" s="391" cm="1">
        <f t="array" aca="1" ref="D30" ca="1">IF(ISTEXT(D$6),IFERROR(PRODUCT(IF(YEAR(OFFSET(HOMECELL,1,0):OFFSET(ENDCELL,-1,0))=$A30,1+OFFSET(D$132,1,0):OFFSET(D$885,-1,0)))-1,"NA"),0)</f>
        <v>3.5257069689524023E-2</v>
      </c>
      <c r="E30" s="391" cm="1">
        <f t="array" aca="1" ref="E30" ca="1">IF(ISTEXT(E$6),IFERROR(PRODUCT(IF(YEAR(OFFSET(HOMECELL,1,0):OFFSET(ENDCELL,-1,0))=$A30,1+OFFSET(E$132,1,0):OFFSET(E$885,-1,0)))-1,"NA"),0)</f>
        <v>0.16061876450737933</v>
      </c>
      <c r="F30" s="391" cm="1">
        <f t="array" aca="1" ref="F30" ca="1">IF(ISTEXT(F$6),IFERROR(PRODUCT(IF(YEAR(OFFSET(HOMECELL,1,0):OFFSET(ENDCELL,-1,0))=$A30,1+OFFSET(F$132,1,0):OFFSET(F$885,-1,0)))-1,"NA"),0)</f>
        <v>0</v>
      </c>
      <c r="G30" s="391" cm="1">
        <f t="array" aca="1" ref="G30" ca="1">IF(ISTEXT(G$6),IFERROR(PRODUCT(IF(YEAR(OFFSET(HOMECELL,1,0):OFFSET(ENDCELL,-1,0))=$A30,1+OFFSET(G$132,1,0):OFFSET(G$885,-1,0)))-1,"NA"),0)</f>
        <v>0</v>
      </c>
      <c r="H30" s="391" cm="1">
        <f t="array" aca="1" ref="H30" ca="1">IF(ISTEXT(H$6),IFERROR(PRODUCT(IF(YEAR(OFFSET(HOMECELL,1,0):OFFSET(ENDCELL,-1,0))=$A30,1+OFFSET(H$132,1,0):OFFSET(H$885,-1,0)))-1,"NA"),0)</f>
        <v>0</v>
      </c>
      <c r="I30" s="391" cm="1">
        <f t="array" aca="1" ref="I30" ca="1">IF(ISTEXT(I$6),IFERROR(PRODUCT(IF(YEAR(OFFSET(HOMECELL,1,0):OFFSET(ENDCELL,-1,0))=$A30,1+OFFSET(I$132,1,0):OFFSET(I$885,-1,0)))-1,"NA"),0)</f>
        <v>0</v>
      </c>
      <c r="J30" s="391" cm="1">
        <f t="array" aca="1" ref="J30" ca="1">IF(ISTEXT(J$6),IFERROR(PRODUCT(IF(YEAR(OFFSET(HOMECELL,1,0):OFFSET(ENDCELL,-1,0))=$A30,1+OFFSET(J$132,1,0):OFFSET(J$885,-1,0)))-1,"NA"),0)</f>
        <v>0</v>
      </c>
      <c r="K30" s="391" cm="1">
        <f t="array" aca="1" ref="K30" ca="1">IF(ISTEXT(K$6),IFERROR(PRODUCT(IF(YEAR(OFFSET(HOMECELL,1,0):OFFSET(ENDCELL,-1,0))=$A30,1+OFFSET(K$132,1,0):OFFSET(K$885,-1,0)))-1,"NA"),0)</f>
        <v>0</v>
      </c>
      <c r="L30" s="391" cm="1">
        <f t="array" aca="1" ref="L30" ca="1">IF(ISTEXT(L$6),IFERROR(PRODUCT(IF(YEAR(OFFSET(HOMECELL,1,0):OFFSET(ENDCELL,-1,0))=$A30,1+OFFSET(L$132,1,0):OFFSET(L$885,-1,0)))-1,"NA"),0)</f>
        <v>0</v>
      </c>
      <c r="M30" s="391" cm="1">
        <f t="array" aca="1" ref="M30" ca="1">IF(ISTEXT(M$6),IFERROR(PRODUCT(IF(YEAR(OFFSET(HOMECELL,1,0):OFFSET(ENDCELL,-1,0))=$A30,1+OFFSET(M$132,1,0):OFFSET(M$885,-1,0)))-1,"NA"),0)</f>
        <v>0</v>
      </c>
      <c r="N30" s="391" cm="1">
        <f t="array" aca="1" ref="N30" ca="1">IF(ISTEXT(N$6),IFERROR(PRODUCT(IF(YEAR(OFFSET(HOMECELL,1,0):OFFSET(ENDCELL,-1,0))=$A30,1+OFFSET(N$132,1,0):OFFSET(N$885,-1,0)))-1,"NA"),0)</f>
        <v>0</v>
      </c>
      <c r="O30" s="391" cm="1">
        <f t="array" aca="1" ref="O30" ca="1">IF(ISTEXT(O$6),IFERROR(PRODUCT(IF(YEAR(OFFSET(HOMECELL,1,0):OFFSET(ENDCELL,-1,0))=$A30,1+OFFSET(O$132,1,0):OFFSET(O$885,-1,0)))-1,"NA"),0)</f>
        <v>0</v>
      </c>
      <c r="P30" s="391" cm="1">
        <f t="array" aca="1" ref="P30" ca="1">IF(ISTEXT(P$6),IFERROR(PRODUCT(IF(YEAR(OFFSET(HOMECELL,1,0):OFFSET(ENDCELL,-1,0))=$A30,1+OFFSET(P$132,1,0):OFFSET(P$885,-1,0)))-1,"NA"),0)</f>
        <v>0</v>
      </c>
      <c r="Q30" s="391" cm="1">
        <f t="array" aca="1" ref="Q30" ca="1">IF(ISTEXT(Q$6),IFERROR(PRODUCT(IF(YEAR(OFFSET(HOMECELL,1,0):OFFSET(ENDCELL,-1,0))=$A30,1+OFFSET(Q$132,1,0):OFFSET(Q$885,-1,0)))-1,"NA"),0)</f>
        <v>0</v>
      </c>
      <c r="R30" s="391" cm="1">
        <f t="array" aca="1" ref="R30" ca="1">IF(ISTEXT(R$6),IFERROR(PRODUCT(IF(YEAR(OFFSET(HOMECELL,1,0):OFFSET(ENDCELL,-1,0))=$A30,1+OFFSET(R$132,1,0):OFFSET(R$885,-1,0)))-1,"NA"),0)</f>
        <v>0</v>
      </c>
      <c r="S30" s="391" cm="1">
        <f t="array" aca="1" ref="S30" ca="1">IF(ISTEXT(S$6),IFERROR(PRODUCT(IF(YEAR(OFFSET(HOMECELL,1,0):OFFSET(ENDCELL,-1,0))=$A30,1+OFFSET(S$132,1,0):OFFSET(S$885,-1,0)))-1,"NA"),0)</f>
        <v>0</v>
      </c>
      <c r="T30" s="391" cm="1">
        <f t="array" aca="1" ref="T30" ca="1">IF(ISTEXT(T$6),IFERROR(PRODUCT(IF(YEAR(OFFSET(HOMECELL,1,0):OFFSET(ENDCELL,-1,0))=$A30,1+OFFSET(T$132,1,0):OFFSET(T$885,-1,0)))-1,"NA"),0)</f>
        <v>0</v>
      </c>
      <c r="U30" s="391" cm="1">
        <f t="array" aca="1" ref="U30" ca="1">IF(ISTEXT(U$6),IFERROR(PRODUCT(IF(YEAR(OFFSET(HOMECELL,1,0):OFFSET(ENDCELL,-1,0))=$A30,1+OFFSET(U$132,1,0):OFFSET(U$885,-1,0)))-1,"NA"),0)</f>
        <v>0</v>
      </c>
      <c r="V30" s="391" cm="1">
        <f t="array" aca="1" ref="V30" ca="1">IF(ISTEXT(V$6),IFERROR(PRODUCT(IF(YEAR(OFFSET(HOMECELL,1,0):OFFSET(ENDCELL,-1,0))=$A30,1+OFFSET(V$132,1,0):OFFSET(V$885,-1,0)))-1,"NA"),0)</f>
        <v>0</v>
      </c>
      <c r="W30" s="391" cm="1">
        <f t="array" aca="1" ref="W30" ca="1">IF(ISTEXT(W$6),IFERROR(PRODUCT(IF(YEAR(OFFSET(HOMECELL,1,0):OFFSET(ENDCELL,-1,0))=$A30,1+OFFSET(W$132,1,0):OFFSET(W$885,-1,0)))-1,"NA"),0)</f>
        <v>0</v>
      </c>
      <c r="X30" s="391" cm="1">
        <f t="array" aca="1" ref="X30" ca="1">IF(ISTEXT(X$6),IFERROR(PRODUCT(IF(YEAR(OFFSET(HOMECELL,1,0):OFFSET(ENDCELL,-1,0))=$A30,1+OFFSET(X$132,1,0):OFFSET(X$885,-1,0)))-1,"NA"),0)</f>
        <v>0</v>
      </c>
      <c r="Y30" s="391" cm="1">
        <f t="array" aca="1" ref="Y30" ca="1">IF(ISTEXT(Y$6),IFERROR(PRODUCT(IF(YEAR(OFFSET(HOMECELL,1,0):OFFSET(ENDCELL,-1,0))=$A30,1+OFFSET(Y$132,1,0):OFFSET(Y$885,-1,0)))-1,"NA"),0)</f>
        <v>0</v>
      </c>
      <c r="Z30" s="391" cm="1">
        <f t="array" aca="1" ref="Z30" ca="1">IF(ISTEXT(Z$6),IFERROR(PRODUCT(IF(YEAR(OFFSET(HOMECELL,1,0):OFFSET(ENDCELL,-1,0))=$A30,1+OFFSET(Z$132,1,0):OFFSET(Z$885,-1,0)))-1,"NA"),0)</f>
        <v>0</v>
      </c>
      <c r="AA30" s="391" cm="1">
        <f t="array" aca="1" ref="AA30" ca="1">IF(ISTEXT(AA$6),IFERROR(PRODUCT(IF(YEAR(OFFSET(HOMECELL,1,0):OFFSET(ENDCELL,-1,0))=$A30,1+OFFSET(AA$132,1,0):OFFSET(AA$885,-1,0)))-1,"NA"),0)</f>
        <v>0</v>
      </c>
      <c r="AB30" s="391" cm="1">
        <f t="array" aca="1" ref="AB30" ca="1">IF(ISTEXT(AB$6),IFERROR(PRODUCT(IF(YEAR(OFFSET(HOMECELL,1,0):OFFSET(ENDCELL,-1,0))=$A30,1+OFFSET(AB$132,1,0):OFFSET(AB$885,-1,0)))-1,"NA"),0)</f>
        <v>0</v>
      </c>
      <c r="AC30" s="391" cm="1">
        <f t="array" aca="1" ref="AC30" ca="1">IF(ISTEXT(AC$6),IFERROR(PRODUCT(IF(YEAR(OFFSET(HOMECELL,1,0):OFFSET(ENDCELL,-1,0))=$A30,1+OFFSET(AC$132,1,0):OFFSET(AC$885,-1,0)))-1,"NA"),0)</f>
        <v>0</v>
      </c>
      <c r="AD30" s="391" cm="1">
        <f t="array" aca="1" ref="AD30" ca="1">IF(ISTEXT(AD$6),IFERROR(PRODUCT(IF(YEAR(OFFSET(HOMECELL,1,0):OFFSET(ENDCELL,-1,0))=$A30,1+OFFSET(AD$132,1,0):OFFSET(AD$885,-1,0)))-1,"NA"),0)</f>
        <v>0</v>
      </c>
      <c r="AE30" s="391" cm="1">
        <f t="array" aca="1" ref="AE30" ca="1">IF(ISTEXT(AE$6),IFERROR(PRODUCT(IF(YEAR(OFFSET(HOMECELL,1,0):OFFSET(ENDCELL,-1,0))=$A30,1+OFFSET(AE$132,1,0):OFFSET(AE$885,-1,0)))-1,"NA"),0)</f>
        <v>0.16007915581768462</v>
      </c>
      <c r="AF30" s="391" cm="1">
        <f t="array" aca="1" ref="AF30" ca="1">IF(ISTEXT(AF$6),IFERROR(PRODUCT(IF(YEAR(OFFSET(HOMECELL,1,0):OFFSET(ENDCELL,-1,0))=$A30,1+OFFSET(AF$132,1,0):OFFSET(AF$885,-1,0)))-1,"NA"),0)</f>
        <v>0</v>
      </c>
      <c r="AG30" s="391" cm="1">
        <f t="array" aca="1" ref="AG30" ca="1">IF(ISTEXT(AG$6),IFERROR(PRODUCT(IF(YEAR(OFFSET(HOMECELL,1,0):OFFSET(ENDCELL,-1,0))=$A30,1+OFFSET(AG$132,1,0):OFFSET(AG$885,-1,0)))-1,"NA"),0)</f>
        <v>0</v>
      </c>
      <c r="AH30" s="391" cm="1">
        <f t="array" aca="1" ref="AH30" ca="1">IF(ISTEXT(AH$6),IFERROR(PRODUCT(IF(YEAR(OFFSET(HOMECELL,1,0):OFFSET(ENDCELL,-1,0))=$A30,1+OFFSET(AH$132,1,0):OFFSET(AH$885,-1,0)))-1,"NA"),0)</f>
        <v>0</v>
      </c>
      <c r="AI30" s="391" cm="1">
        <f t="array" aca="1" ref="AI30" ca="1">IF(ISTEXT(AI$6),IFERROR(PRODUCT(IF(YEAR(OFFSET(HOMECELL,1,0):OFFSET(ENDCELL,-1,0))=$A30,1+OFFSET(AI$132,1,0):OFFSET(AI$885,-1,0)))-1,"NA"),0)</f>
        <v>0</v>
      </c>
      <c r="AJ30" s="391" cm="1">
        <f t="array" aca="1" ref="AJ30" ca="1">IF(ISTEXT(AJ$6),IFERROR(PRODUCT(IF(YEAR(OFFSET(HOMECELL,1,0):OFFSET(ENDCELL,-1,0))=$A30,1+OFFSET(AJ$132,1,0):OFFSET(AJ$885,-1,0)))-1,"NA"),0)</f>
        <v>0</v>
      </c>
      <c r="AK30" s="391" cm="1">
        <f t="array" aca="1" ref="AK30" ca="1">IF(ISTEXT(AK$6),IFERROR(PRODUCT(IF(YEAR(OFFSET(HOMECELL,1,0):OFFSET(ENDCELL,-1,0))=$A30,1+OFFSET(AK$132,1,0):OFFSET(AK$885,-1,0)))-1,"NA"),0)</f>
        <v>0</v>
      </c>
      <c r="AL30" s="391" cm="1">
        <f t="array" aca="1" ref="AL30" ca="1">IF(ISTEXT(AL$6),IFERROR(PRODUCT(IF(YEAR(OFFSET(HOMECELL,1,0):OFFSET(ENDCELL,-1,0))=$A30,1+OFFSET(AL$132,1,0):OFFSET(AL$885,-1,0)))-1,"NA"),0)</f>
        <v>0</v>
      </c>
      <c r="AM30" s="391" cm="1">
        <f t="array" aca="1" ref="AM30" ca="1">IF(ISTEXT(AM$6),IFERROR(PRODUCT(IF(YEAR(OFFSET(HOMECELL,1,0):OFFSET(ENDCELL,-1,0))=$A30,1+OFFSET(AM$132,1,0):OFFSET(AM$885,-1,0)))-1,"NA"),0)</f>
        <v>0</v>
      </c>
      <c r="AN30" s="391" cm="1">
        <f t="array" aca="1" ref="AN30" ca="1">IF(ISTEXT(AN$6),IFERROR(PRODUCT(IF(YEAR(OFFSET(HOMECELL,1,0):OFFSET(ENDCELL,-1,0))=$A30,1+OFFSET(AN$132,1,0):OFFSET(AN$885,-1,0)))-1,"NA"),0)</f>
        <v>0</v>
      </c>
      <c r="AO30" s="391" cm="1">
        <f t="array" aca="1" ref="AO30" ca="1">IF(ISTEXT(AO$6),IFERROR(PRODUCT(IF(YEAR(OFFSET(HOMECELL,1,0):OFFSET(ENDCELL,-1,0))=$A30,1+OFFSET(AO$132,1,0):OFFSET(AO$885,-1,0)))-1,"NA"),0)</f>
        <v>0</v>
      </c>
      <c r="AP30" s="391" cm="1">
        <f t="array" aca="1" ref="AP30" ca="1">IF(ISTEXT(AP$6),IFERROR(PRODUCT(IF(YEAR(OFFSET(HOMECELL,1,0):OFFSET(ENDCELL,-1,0))=$A30,1+OFFSET(AP$132,1,0):OFFSET(AP$885,-1,0)))-1,"NA"),0)</f>
        <v>0.3931049510196809</v>
      </c>
      <c r="AQ30" s="391" cm="1">
        <f t="array" aca="1" ref="AQ30" ca="1">IF(ISTEXT(AQ$6),IFERROR(PRODUCT(IF(YEAR(OFFSET(HOMECELL,1,0):OFFSET(ENDCELL,-1,0))=$A30,1+OFFSET(AQ$132,1,0):OFFSET(AQ$885,-1,0)))-1,"NA"),0)</f>
        <v>0</v>
      </c>
      <c r="AR30" s="391" cm="1">
        <f t="array" aca="1" ref="AR30" ca="1">IF(ISTEXT(AR$6),IFERROR(PRODUCT(IF(YEAR(OFFSET(HOMECELL,1,0):OFFSET(ENDCELL,-1,0))=$A30,1+OFFSET(AR$132,1,0):OFFSET(AR$885,-1,0)))-1,"NA"),0)</f>
        <v>0</v>
      </c>
      <c r="AS30" s="391" cm="1">
        <f t="array" aca="1" ref="AS30" ca="1">IF(ISTEXT(AS$6),IFERROR(PRODUCT(IF(YEAR(OFFSET(HOMECELL,1,0):OFFSET(ENDCELL,-1,0))=$A30,1+OFFSET(AS$132,1,0):OFFSET(AS$885,-1,0)))-1,"NA"),0)</f>
        <v>0</v>
      </c>
      <c r="AT30" s="391" cm="1">
        <f t="array" aca="1" ref="AT30" ca="1">IF(ISTEXT(AT$6),IFERROR(PRODUCT(IF(YEAR(OFFSET(HOMECELL,1,0):OFFSET(ENDCELL,-1,0))=$A30,1+OFFSET(AT$132,1,0):OFFSET(AT$885,-1,0)))-1,"NA"),0)</f>
        <v>0</v>
      </c>
      <c r="AU30" s="391" cm="1">
        <f t="array" aca="1" ref="AU30" ca="1">IF(ISTEXT(AU$6),IFERROR(PRODUCT(IF(YEAR(OFFSET(HOMECELL,1,0):OFFSET(ENDCELL,-1,0))=$A30,1+OFFSET(AU$132,1,0):OFFSET(AU$885,-1,0)))-1,"NA"),0)</f>
        <v>0</v>
      </c>
      <c r="AV30" s="391" cm="1">
        <f t="array" aca="1" ref="AV30" ca="1">IF(ISTEXT(AV$6),IFERROR(PRODUCT(IF(YEAR(OFFSET(HOMECELL,1,0):OFFSET(ENDCELL,-1,0))=$A30,1+OFFSET(AV$132,1,0):OFFSET(AV$885,-1,0)))-1,"NA"),0)</f>
        <v>0</v>
      </c>
      <c r="AW30" s="391" cm="1">
        <f t="array" aca="1" ref="AW30" ca="1">IF(ISTEXT(AW$6),IFERROR(PRODUCT(IF(YEAR(OFFSET(HOMECELL,1,0):OFFSET(ENDCELL,-1,0))=$A30,1+OFFSET(AW$132,1,0):OFFSET(AW$885,-1,0)))-1,"NA"),0)</f>
        <v>4.2015449889135192E-2</v>
      </c>
      <c r="AX30" s="391" cm="1">
        <f t="array" aca="1" ref="AX30" ca="1">IF(ISTEXT(AX$6),IFERROR(PRODUCT(IF(YEAR(OFFSET(HOMECELL,1,0):OFFSET(ENDCELL,-1,0))=$A30,1+OFFSET(AX$132,1,0):OFFSET(AX$885,-1,0)))-1,"NA"),0)</f>
        <v>0</v>
      </c>
      <c r="AY30" s="391" cm="1">
        <f t="array" aca="1" ref="AY30" ca="1">IF(ISTEXT(AY$6),IFERROR(PRODUCT(IF(YEAR(OFFSET(HOMECELL,1,0):OFFSET(ENDCELL,-1,0))=$A30,1+OFFSET(AY$132,1,0):OFFSET(AY$885,-1,0)))-1,"NA"),0)</f>
        <v>0</v>
      </c>
      <c r="AZ30" s="391" cm="1">
        <f t="array" aca="1" ref="AZ30" ca="1">IF(ISTEXT(AZ$6),IFERROR(PRODUCT(IF(YEAR(OFFSET(HOMECELL,1,0):OFFSET(ENDCELL,-1,0))=$A30,1+OFFSET(AZ$132,1,0):OFFSET(AZ$885,-1,0)))-1,"NA"),0)</f>
        <v>0</v>
      </c>
      <c r="BA30" s="391" cm="1">
        <f t="array" aca="1" ref="BA30" ca="1">IF(ISTEXT(BA$6),IFERROR(PRODUCT(IF(YEAR(OFFSET(HOMECELL,1,0):OFFSET(ENDCELL,-1,0))=$A30,1+OFFSET(BA$132,1,0):OFFSET(BA$885,-1,0)))-1,"NA"),0)</f>
        <v>0</v>
      </c>
      <c r="BB30" s="391" cm="1">
        <f t="array" aca="1" ref="BB30" ca="1">IF(ISTEXT(BB$6),IFERROR(PRODUCT(IF(YEAR(OFFSET(HOMECELL,1,0):OFFSET(ENDCELL,-1,0))=$A30,1+OFFSET(BB$132,1,0):OFFSET(BB$885,-1,0)))-1,"NA"),0)</f>
        <v>0</v>
      </c>
      <c r="BC30" s="391" cm="1">
        <f t="array" aca="1" ref="BC30" ca="1">IF(ISTEXT(BC$6),IFERROR(PRODUCT(IF(YEAR(OFFSET(HOMECELL,1,0):OFFSET(ENDCELL,-1,0))=$A30,1+OFFSET(BC$132,1,0):OFFSET(BC$885,-1,0)))-1,"NA"),0)</f>
        <v>0</v>
      </c>
      <c r="BD30" s="391" cm="1">
        <f t="array" aca="1" ref="BD30" ca="1">IF(ISTEXT(BD$6),IFERROR(PRODUCT(IF(YEAR(OFFSET(HOMECELL,1,0):OFFSET(ENDCELL,-1,0))=$A30,1+OFFSET(BD$132,1,0):OFFSET(BD$885,-1,0)))-1,"NA"),0)</f>
        <v>0</v>
      </c>
      <c r="BE30" s="391" cm="1">
        <f t="array" aca="1" ref="BE30" ca="1">IF(ISTEXT(BE$6),IFERROR(PRODUCT(IF(YEAR(OFFSET(HOMECELL,1,0):OFFSET(ENDCELL,-1,0))=$A30,1+OFFSET(BE$132,1,0):OFFSET(BE$885,-1,0)))-1,"NA"),0)</f>
        <v>0</v>
      </c>
      <c r="BF30" s="391" cm="1">
        <f t="array" aca="1" ref="BF30" ca="1">IF(ISTEXT(BF$6),IFERROR(PRODUCT(IF(YEAR(OFFSET(HOMECELL,1,0):OFFSET(ENDCELL,-1,0))=$A30,1+OFFSET(BF$132,1,0):OFFSET(BF$885,-1,0)))-1,"NA"),0)</f>
        <v>0</v>
      </c>
      <c r="BG30" s="391" cm="1">
        <f t="array" aca="1" ref="BG30" ca="1">IF(ISTEXT(BG$6),IFERROR(PRODUCT(IF(YEAR(OFFSET(HOMECELL,1,0):OFFSET(ENDCELL,-1,0))=$A30,1+OFFSET(BG$132,1,0):OFFSET(BG$885,-1,0)))-1,"NA"),0)</f>
        <v>0</v>
      </c>
      <c r="BH30" s="391" cm="1">
        <f t="array" aca="1" ref="BH30" ca="1">IF(ISTEXT(BH$6),IFERROR(PRODUCT(IF(YEAR(OFFSET(HOMECELL,1,0):OFFSET(ENDCELL,-1,0))=$A30,1+OFFSET(BH$132,1,0):OFFSET(BH$885,-1,0)))-1,"NA"),0)</f>
        <v>0</v>
      </c>
      <c r="BI30" s="391" cm="1">
        <f t="array" aca="1" ref="BI30" ca="1">IF(ISTEXT(BI$6),IFERROR(PRODUCT(IF(YEAR(OFFSET(HOMECELL,1,0):OFFSET(ENDCELL,-1,0))=$A30,1+OFFSET(BI$132,1,0):OFFSET(BI$885,-1,0)))-1,"NA"),0)</f>
        <v>0</v>
      </c>
      <c r="BJ30" s="391" cm="1">
        <f t="array" aca="1" ref="BJ30" ca="1">IF(ISTEXT(BJ$6),IFERROR(PRODUCT(IF(YEAR(OFFSET(HOMECELL,1,0):OFFSET(ENDCELL,-1,0))=$A30,1+OFFSET(BJ$132,1,0):OFFSET(BJ$885,-1,0)))-1,"NA"),0)</f>
        <v>0</v>
      </c>
      <c r="BK30" s="391" cm="1">
        <f t="array" aca="1" ref="BK30" ca="1">IF(ISTEXT(BK$6),IFERROR(PRODUCT(IF(YEAR(OFFSET(HOMECELL,1,0):OFFSET(ENDCELL,-1,0))=$A30,1+OFFSET(BK$132,1,0):OFFSET(BK$885,-1,0)))-1,"NA"),0)</f>
        <v>0.75974458542674639</v>
      </c>
      <c r="BL30" s="391" cm="1">
        <f t="array" aca="1" ref="BL30" ca="1">IF(ISTEXT(BL$6),IFERROR(PRODUCT(IF(YEAR(OFFSET(HOMECELL,1,0):OFFSET(ENDCELL,-1,0))=$A30,1+OFFSET(BL$132,1,0):OFFSET(BL$885,-1,0)))-1,"NA"),0)</f>
        <v>0</v>
      </c>
      <c r="BM30" s="391" cm="1">
        <f t="array" aca="1" ref="BM30" ca="1">IF(ISTEXT(BM$6),IFERROR(PRODUCT(IF(YEAR(OFFSET(HOMECELL,1,0):OFFSET(ENDCELL,-1,0))=$A30,1+OFFSET(BM$132,1,0):OFFSET(BM$885,-1,0)))-1,"NA"),0)</f>
        <v>0</v>
      </c>
      <c r="BN30" s="391" cm="1">
        <f t="array" aca="1" ref="BN30" ca="1">IF(ISTEXT(BN$6),IFERROR(PRODUCT(IF(YEAR(OFFSET(HOMECELL,1,0):OFFSET(ENDCELL,-1,0))=$A30,1+OFFSET(BN$132,1,0):OFFSET(BN$885,-1,0)))-1,"NA"),0)</f>
        <v>0</v>
      </c>
      <c r="BO30" s="391" cm="1">
        <f t="array" aca="1" ref="BO30" ca="1">IF(ISTEXT(BO$6),IFERROR(PRODUCT(IF(YEAR(OFFSET(HOMECELL,1,0):OFFSET(ENDCELL,-1,0))=$A30,1+OFFSET(BO$132,1,0):OFFSET(BO$885,-1,0)))-1,"NA"),0)</f>
        <v>0.27216146838648081</v>
      </c>
      <c r="BP30" s="391" cm="1">
        <f t="array" aca="1" ref="BP30" ca="1">IF(ISTEXT(BP$6),IFERROR(PRODUCT(IF(YEAR(OFFSET(HOMECELL,1,0):OFFSET(ENDCELL,-1,0))=$A30,1+OFFSET(BP$132,1,0):OFFSET(BP$885,-1,0)))-1,"NA"),0)</f>
        <v>0</v>
      </c>
      <c r="BQ30" s="391" cm="1">
        <f t="array" aca="1" ref="BQ30" ca="1">IF(ISTEXT(BQ$6),IFERROR(PRODUCT(IF(YEAR(OFFSET(HOMECELL,1,0):OFFSET(ENDCELL,-1,0))=$A30,1+OFFSET(BQ$132,1,0):OFFSET(BQ$885,-1,0)))-1,"NA"),0)</f>
        <v>0</v>
      </c>
      <c r="BR30" s="391" cm="1">
        <f t="array" aca="1" ref="BR30" ca="1">IF(ISTEXT(BR$6),IFERROR(PRODUCT(IF(YEAR(OFFSET(HOMECELL,1,0):OFFSET(ENDCELL,-1,0))=$A30,1+OFFSET(BR$132,1,0):OFFSET(BR$885,-1,0)))-1,"NA"),0)</f>
        <v>0</v>
      </c>
      <c r="BS30" s="391" cm="1">
        <f t="array" aca="1" ref="BS30" ca="1">IF(ISTEXT(BS$6),IFERROR(PRODUCT(IF(YEAR(OFFSET(HOMECELL,1,0):OFFSET(ENDCELL,-1,0))=$A30,1+OFFSET(BS$132,1,0):OFFSET(BS$885,-1,0)))-1,"NA"),0)</f>
        <v>0</v>
      </c>
      <c r="BT30" s="391" cm="1">
        <f t="array" aca="1" ref="BT30" ca="1">IF(ISTEXT(BT$6),IFERROR(PRODUCT(IF(YEAR(OFFSET(HOMECELL,1,0):OFFSET(ENDCELL,-1,0))=$A30,1+OFFSET(BT$132,1,0):OFFSET(BT$885,-1,0)))-1,"NA"),0)</f>
        <v>0</v>
      </c>
      <c r="BU30" s="391" cm="1">
        <f t="array" aca="1" ref="BU30" ca="1">IF(ISTEXT(BU$6),IFERROR(PRODUCT(IF(YEAR(OFFSET(HOMECELL,1,0):OFFSET(ENDCELL,-1,0))=$A30,1+OFFSET(BU$132,1,0):OFFSET(BU$885,-1,0)))-1,"NA"),0)</f>
        <v>0</v>
      </c>
      <c r="BV30" s="391" cm="1">
        <f t="array" aca="1" ref="BV30" ca="1">IF(ISTEXT(BV$6),IFERROR(PRODUCT(IF(YEAR(OFFSET(HOMECELL,1,0):OFFSET(ENDCELL,-1,0))=$A30,1+OFFSET(BV$132,1,0):OFFSET(BV$885,-1,0)))-1,"NA"),0)</f>
        <v>0</v>
      </c>
      <c r="BW30" s="391" cm="1">
        <f t="array" aca="1" ref="BW30" ca="1">IF(ISTEXT(BW$6),IFERROR(PRODUCT(IF(YEAR(OFFSET(HOMECELL,1,0):OFFSET(ENDCELL,-1,0))=$A30,1+OFFSET(BW$132,1,0):OFFSET(BW$885,-1,0)))-1,"NA"),0)</f>
        <v>0</v>
      </c>
      <c r="BX30" s="391" cm="1">
        <f t="array" aca="1" ref="BX30" ca="1">IF(ISTEXT(BX$6),IFERROR(PRODUCT(IF(YEAR(OFFSET(HOMECELL,1,0):OFFSET(ENDCELL,-1,0))=$A30,1+OFFSET(BX$132,1,0):OFFSET(BX$885,-1,0)))-1,"NA"),0)</f>
        <v>0</v>
      </c>
      <c r="BY30" s="391" cm="1">
        <f t="array" aca="1" ref="BY30" ca="1">IF(ISTEXT(BY$6),IFERROR(PRODUCT(IF(YEAR(OFFSET(HOMECELL,1,0):OFFSET(ENDCELL,-1,0))=$A30,1+OFFSET(BY$132,1,0):OFFSET(BY$885,-1,0)))-1,"NA"),0)</f>
        <v>0</v>
      </c>
      <c r="BZ30" s="391" cm="1">
        <f t="array" aca="1" ref="BZ30" ca="1">IF(ISTEXT(BZ$6),IFERROR(PRODUCT(IF(YEAR(OFFSET(HOMECELL,1,0):OFFSET(ENDCELL,-1,0))=$A30,1+OFFSET(BZ$132,1,0):OFFSET(BZ$885,-1,0)))-1,"NA"),0)</f>
        <v>0</v>
      </c>
      <c r="CA30" s="391" cm="1">
        <f t="array" aca="1" ref="CA30" ca="1">IF(ISTEXT(CA$6),IFERROR(PRODUCT(IF(YEAR(OFFSET(HOMECELL,1,0):OFFSET(ENDCELL,-1,0))=$A30,1+OFFSET(CA$132,1,0):OFFSET(CA$885,-1,0)))-1,"NA"),0)</f>
        <v>0</v>
      </c>
      <c r="CB30" s="391" cm="1">
        <f t="array" aca="1" ref="CB30" ca="1">IF(ISTEXT(CB$6),IFERROR(PRODUCT(IF(YEAR(OFFSET(HOMECELL,1,0):OFFSET(ENDCELL,-1,0))=$A30,1+OFFSET(CB$132,1,0):OFFSET(CB$885,-1,0)))-1,"NA"),0)</f>
        <v>0</v>
      </c>
      <c r="CC30" s="391" cm="1">
        <f t="array" aca="1" ref="CC30" ca="1">IF(ISTEXT(CC$6),IFERROR(PRODUCT(IF(YEAR(OFFSET(HOMECELL,1,0):OFFSET(ENDCELL,-1,0))=$A30,1+OFFSET(CC$132,1,0):OFFSET(CC$885,-1,0)))-1,"NA"),0)</f>
        <v>0</v>
      </c>
      <c r="CD30" s="391" cm="1">
        <f t="array" aca="1" ref="CD30" ca="1">IF(ISTEXT(CD$6),IFERROR(PRODUCT(IF(YEAR(OFFSET(HOMECELL,1,0):OFFSET(ENDCELL,-1,0))=$A30,1+OFFSET(CD$132,1,0):OFFSET(CD$885,-1,0)))-1,"NA"),0)</f>
        <v>0</v>
      </c>
      <c r="CE30" s="391" cm="1">
        <f t="array" aca="1" ref="CE30" ca="1">IF(ISTEXT(CE$6),IFERROR(PRODUCT(IF(YEAR(OFFSET(HOMECELL,1,0):OFFSET(ENDCELL,-1,0))=$A30,1+OFFSET(CE$132,1,0):OFFSET(CE$885,-1,0)))-1,"NA"),0)</f>
        <v>0</v>
      </c>
      <c r="CF30" s="391" cm="1">
        <f t="array" aca="1" ref="CF30" ca="1">IF(ISTEXT(CF$6),IFERROR(PRODUCT(IF(YEAR(OFFSET(HOMECELL,1,0):OFFSET(ENDCELL,-1,0))=$A30,1+OFFSET(CF$132,1,0):OFFSET(CF$885,-1,0)))-1,"NA"),0)</f>
        <v>0</v>
      </c>
      <c r="CG30" s="391" cm="1">
        <f t="array" aca="1" ref="CG30" ca="1">IF(ISTEXT(CG$6),IFERROR(PRODUCT(IF(YEAR(OFFSET(HOMECELL,1,0):OFFSET(ENDCELL,-1,0))=$A30,1+OFFSET(CG$132,1,0):OFFSET(CG$885,-1,0)))-1,"NA"),0)</f>
        <v>-2.5087200711570001E-2</v>
      </c>
      <c r="CH30" s="391" cm="1">
        <f t="array" aca="1" ref="CH30" ca="1">IF(ISTEXT(CH$6),IFERROR(PRODUCT(IF(YEAR(OFFSET(HOMECELL,1,0):OFFSET(ENDCELL,-1,0))=$A30,1+OFFSET(CH$132,1,0):OFFSET(CH$885,-1,0)))-1,"NA"),0)</f>
        <v>0</v>
      </c>
      <c r="CI30" s="391" cm="1">
        <f t="array" aca="1" ref="CI30" ca="1">IF(ISTEXT(CI$6),IFERROR(PRODUCT(IF(YEAR(OFFSET(HOMECELL,1,0):OFFSET(ENDCELL,-1,0))=$A30,1+OFFSET(CI$132,1,0):OFFSET(CI$885,-1,0)))-1,"NA"),0)</f>
        <v>0</v>
      </c>
      <c r="CJ30" s="391" cm="1">
        <f t="array" aca="1" ref="CJ30" ca="1">IF(ISTEXT(CJ$6),IFERROR(PRODUCT(IF(YEAR(OFFSET(HOMECELL,1,0):OFFSET(ENDCELL,-1,0))=$A30,1+OFFSET(CJ$132,1,0):OFFSET(CJ$885,-1,0)))-1,"NA"),0)</f>
        <v>0</v>
      </c>
      <c r="CK30" s="391" cm="1">
        <f t="array" aca="1" ref="CK30" ca="1">IF(ISTEXT(CK$6),IFERROR(PRODUCT(IF(YEAR(OFFSET(HOMECELL,1,0):OFFSET(ENDCELL,-1,0))=$A30,1+OFFSET(CK$132,1,0):OFFSET(CK$885,-1,0)))-1,"NA"),0)</f>
        <v>0</v>
      </c>
      <c r="CL30" s="391" cm="1">
        <f t="array" aca="1" ref="CL30" ca="1">IF(ISTEXT(CL$6),IFERROR(PRODUCT(IF(YEAR(OFFSET(HOMECELL,1,0):OFFSET(ENDCELL,-1,0))=$A30,1+OFFSET(CL$132,1,0):OFFSET(CL$885,-1,0)))-1,"NA"),0)</f>
        <v>0</v>
      </c>
      <c r="CM30" s="391" cm="1">
        <f t="array" aca="1" ref="CM30" ca="1">IF(ISTEXT(CM$6),IFERROR(PRODUCT(IF(YEAR(OFFSET(HOMECELL,1,0):OFFSET(ENDCELL,-1,0))=$A30,1+OFFSET(CM$132,1,0):OFFSET(CM$885,-1,0)))-1,"NA"),0)</f>
        <v>0</v>
      </c>
      <c r="CN30" s="391" cm="1">
        <f t="array" aca="1" ref="CN30" ca="1">IF(ISTEXT(CN$6),IFERROR(PRODUCT(IF(YEAR(OFFSET(HOMECELL,1,0):OFFSET(ENDCELL,-1,0))=$A30,1+OFFSET(CN$132,1,0):OFFSET(CN$885,-1,0)))-1,"NA"),0)</f>
        <v>0</v>
      </c>
      <c r="CO30" s="391" cm="1">
        <f t="array" aca="1" ref="CO30" ca="1">IF(ISTEXT(CO$6),IFERROR(PRODUCT(IF(YEAR(OFFSET(HOMECELL,1,0):OFFSET(ENDCELL,-1,0))=$A30,1+OFFSET(CO$132,1,0):OFFSET(CO$885,-1,0)))-1,"NA"),0)</f>
        <v>0</v>
      </c>
      <c r="CP30" s="391" cm="1">
        <f t="array" aca="1" ref="CP30" ca="1">IF(ISTEXT(CP$6),IFERROR(PRODUCT(IF(YEAR(OFFSET(HOMECELL,1,0):OFFSET(ENDCELL,-1,0))=$A30,1+OFFSET(CP$132,1,0):OFFSET(CP$885,-1,0)))-1,"NA"),0)</f>
        <v>0</v>
      </c>
      <c r="CQ30" s="391" cm="1">
        <f t="array" aca="1" ref="CQ30" ca="1">IF(ISTEXT(CQ$6),IFERROR(PRODUCT(IF(YEAR(OFFSET(HOMECELL,1,0):OFFSET(ENDCELL,-1,0))=$A30,1+OFFSET(CQ$132,1,0):OFFSET(CQ$885,-1,0)))-1,"NA"),0)</f>
        <v>0</v>
      </c>
      <c r="CR30" s="391" cm="1">
        <f t="array" aca="1" ref="CR30" ca="1">IF(ISTEXT(CR$6),IFERROR(PRODUCT(IF(YEAR(OFFSET(HOMECELL,1,0):OFFSET(ENDCELL,-1,0))=$A30,1+OFFSET(CR$132,1,0):OFFSET(CR$885,-1,0)))-1,"NA"),0)</f>
        <v>0</v>
      </c>
      <c r="CS30" s="391"/>
      <c r="CT30" s="391"/>
      <c r="CU30" s="391"/>
      <c r="CV30" s="391"/>
      <c r="CW30" s="391"/>
      <c r="CX30" s="391"/>
      <c r="CY30" s="391"/>
      <c r="CZ30" s="391"/>
      <c r="DA30" s="391"/>
      <c r="DB30" s="815"/>
      <c r="DC30" s="815"/>
      <c r="DD30" s="815"/>
      <c r="DE30" s="815"/>
      <c r="DG30" s="352"/>
      <c r="DI30" s="391" cm="1">
        <f t="array" aca="1" ref="DI30" ca="1">IF(ISTEXT(DI$6),IFERROR(PRODUCT(IF(YEAR(OFFSET(HOMECELL,1,0):OFFSET(ENDCELL,-1,0))=$A30,1+OFFSET(DI$132,1,0):OFFSET(DI$885,-1,0)))-1,"NA"),0)</f>
        <v>0</v>
      </c>
      <c r="DJ30" s="391" cm="1">
        <f t="array" aca="1" ref="DJ30" ca="1">IF(ISTEXT(DJ$6),IFERROR(PRODUCT(IF(YEAR(OFFSET(HOMECELL,1,0):OFFSET(ENDCELL,-1,0))=$A30,1+OFFSET(DJ$132,1,0):OFFSET(DJ$885,-1,0)))-1,"NA"),0)</f>
        <v>0</v>
      </c>
      <c r="DK30" s="391" cm="1">
        <f t="array" aca="1" ref="DK30" ca="1">IF(ISTEXT(DK$6),IFERROR(PRODUCT(IF(YEAR(OFFSET(HOMECELL,1,0):OFFSET(ENDCELL,-1,0))=$A30,1+OFFSET(DK$132,1,0):OFFSET(DK$885,-1,0)))-1,"NA"),0)</f>
        <v>0</v>
      </c>
    </row>
    <row r="31" spans="1:115" hidden="1" outlineLevel="1">
      <c r="A31" s="72">
        <f t="shared" ca="1" si="0"/>
        <v>1965</v>
      </c>
      <c r="B31" s="372"/>
      <c r="C31" s="391" cm="1">
        <f t="array" aca="1" ref="C31" ca="1">IF(ISTEXT(C$6),IFERROR(PRODUCT(IF(YEAR(OFFSET(HOMECELL,1,0):OFFSET(ENDCELL,-1,0))=$A31,1+OFFSET(C$132,1,0):OFFSET(C$885,-1,0)))-1,"NA"),0)</f>
        <v>0</v>
      </c>
      <c r="D31" s="391" cm="1">
        <f t="array" aca="1" ref="D31" ca="1">IF(ISTEXT(D$6),IFERROR(PRODUCT(IF(YEAR(OFFSET(HOMECELL,1,0):OFFSET(ENDCELL,-1,0))=$A31,1+OFFSET(D$132,1,0):OFFSET(D$885,-1,0)))-1,"NA"),0)</f>
        <v>3.9186368239543246E-2</v>
      </c>
      <c r="E31" s="391" cm="1">
        <f t="array" aca="1" ref="E31" ca="1">IF(ISTEXT(E$6),IFERROR(PRODUCT(IF(YEAR(OFFSET(HOMECELL,1,0):OFFSET(ENDCELL,-1,0))=$A31,1+OFFSET(E$132,1,0):OFFSET(E$885,-1,0)))-1,"NA"),0)</f>
        <v>0.14435536970744289</v>
      </c>
      <c r="F31" s="391" cm="1">
        <f t="array" aca="1" ref="F31" ca="1">IF(ISTEXT(F$6),IFERROR(PRODUCT(IF(YEAR(OFFSET(HOMECELL,1,0):OFFSET(ENDCELL,-1,0))=$A31,1+OFFSET(F$132,1,0):OFFSET(F$885,-1,0)))-1,"NA"),0)</f>
        <v>0</v>
      </c>
      <c r="G31" s="391" cm="1">
        <f t="array" aca="1" ref="G31" ca="1">IF(ISTEXT(G$6),IFERROR(PRODUCT(IF(YEAR(OFFSET(HOMECELL,1,0):OFFSET(ENDCELL,-1,0))=$A31,1+OFFSET(G$132,1,0):OFFSET(G$885,-1,0)))-1,"NA"),0)</f>
        <v>0</v>
      </c>
      <c r="H31" s="391" cm="1">
        <f t="array" aca="1" ref="H31" ca="1">IF(ISTEXT(H$6),IFERROR(PRODUCT(IF(YEAR(OFFSET(HOMECELL,1,0):OFFSET(ENDCELL,-1,0))=$A31,1+OFFSET(H$132,1,0):OFFSET(H$885,-1,0)))-1,"NA"),0)</f>
        <v>0</v>
      </c>
      <c r="I31" s="391" cm="1">
        <f t="array" aca="1" ref="I31" ca="1">IF(ISTEXT(I$6),IFERROR(PRODUCT(IF(YEAR(OFFSET(HOMECELL,1,0):OFFSET(ENDCELL,-1,0))=$A31,1+OFFSET(I$132,1,0):OFFSET(I$885,-1,0)))-1,"NA"),0)</f>
        <v>0</v>
      </c>
      <c r="J31" s="391" cm="1">
        <f t="array" aca="1" ref="J31" ca="1">IF(ISTEXT(J$6),IFERROR(PRODUCT(IF(YEAR(OFFSET(HOMECELL,1,0):OFFSET(ENDCELL,-1,0))=$A31,1+OFFSET(J$132,1,0):OFFSET(J$885,-1,0)))-1,"NA"),0)</f>
        <v>0</v>
      </c>
      <c r="K31" s="391" cm="1">
        <f t="array" aca="1" ref="K31" ca="1">IF(ISTEXT(K$6),IFERROR(PRODUCT(IF(YEAR(OFFSET(HOMECELL,1,0):OFFSET(ENDCELL,-1,0))=$A31,1+OFFSET(K$132,1,0):OFFSET(K$885,-1,0)))-1,"NA"),0)</f>
        <v>0</v>
      </c>
      <c r="L31" s="391" cm="1">
        <f t="array" aca="1" ref="L31" ca="1">IF(ISTEXT(L$6),IFERROR(PRODUCT(IF(YEAR(OFFSET(HOMECELL,1,0):OFFSET(ENDCELL,-1,0))=$A31,1+OFFSET(L$132,1,0):OFFSET(L$885,-1,0)))-1,"NA"),0)</f>
        <v>0</v>
      </c>
      <c r="M31" s="391" cm="1">
        <f t="array" aca="1" ref="M31" ca="1">IF(ISTEXT(M$6),IFERROR(PRODUCT(IF(YEAR(OFFSET(HOMECELL,1,0):OFFSET(ENDCELL,-1,0))=$A31,1+OFFSET(M$132,1,0):OFFSET(M$885,-1,0)))-1,"NA"),0)</f>
        <v>0</v>
      </c>
      <c r="N31" s="391" cm="1">
        <f t="array" aca="1" ref="N31" ca="1">IF(ISTEXT(N$6),IFERROR(PRODUCT(IF(YEAR(OFFSET(HOMECELL,1,0):OFFSET(ENDCELL,-1,0))=$A31,1+OFFSET(N$132,1,0):OFFSET(N$885,-1,0)))-1,"NA"),0)</f>
        <v>0</v>
      </c>
      <c r="O31" s="391" cm="1">
        <f t="array" aca="1" ref="O31" ca="1">IF(ISTEXT(O$6),IFERROR(PRODUCT(IF(YEAR(OFFSET(HOMECELL,1,0):OFFSET(ENDCELL,-1,0))=$A31,1+OFFSET(O$132,1,0):OFFSET(O$885,-1,0)))-1,"NA"),0)</f>
        <v>0</v>
      </c>
      <c r="P31" s="391" cm="1">
        <f t="array" aca="1" ref="P31" ca="1">IF(ISTEXT(P$6),IFERROR(PRODUCT(IF(YEAR(OFFSET(HOMECELL,1,0):OFFSET(ENDCELL,-1,0))=$A31,1+OFFSET(P$132,1,0):OFFSET(P$885,-1,0)))-1,"NA"),0)</f>
        <v>0</v>
      </c>
      <c r="Q31" s="391" cm="1">
        <f t="array" aca="1" ref="Q31" ca="1">IF(ISTEXT(Q$6),IFERROR(PRODUCT(IF(YEAR(OFFSET(HOMECELL,1,0):OFFSET(ENDCELL,-1,0))=$A31,1+OFFSET(Q$132,1,0):OFFSET(Q$885,-1,0)))-1,"NA"),0)</f>
        <v>0</v>
      </c>
      <c r="R31" s="391" cm="1">
        <f t="array" aca="1" ref="R31" ca="1">IF(ISTEXT(R$6),IFERROR(PRODUCT(IF(YEAR(OFFSET(HOMECELL,1,0):OFFSET(ENDCELL,-1,0))=$A31,1+OFFSET(R$132,1,0):OFFSET(R$885,-1,0)))-1,"NA"),0)</f>
        <v>0</v>
      </c>
      <c r="S31" s="391" cm="1">
        <f t="array" aca="1" ref="S31" ca="1">IF(ISTEXT(S$6),IFERROR(PRODUCT(IF(YEAR(OFFSET(HOMECELL,1,0):OFFSET(ENDCELL,-1,0))=$A31,1+OFFSET(S$132,1,0):OFFSET(S$885,-1,0)))-1,"NA"),0)</f>
        <v>0</v>
      </c>
      <c r="T31" s="391" cm="1">
        <f t="array" aca="1" ref="T31" ca="1">IF(ISTEXT(T$6),IFERROR(PRODUCT(IF(YEAR(OFFSET(HOMECELL,1,0):OFFSET(ENDCELL,-1,0))=$A31,1+OFFSET(T$132,1,0):OFFSET(T$885,-1,0)))-1,"NA"),0)</f>
        <v>0</v>
      </c>
      <c r="U31" s="391" cm="1">
        <f t="array" aca="1" ref="U31" ca="1">IF(ISTEXT(U$6),IFERROR(PRODUCT(IF(YEAR(OFFSET(HOMECELL,1,0):OFFSET(ENDCELL,-1,0))=$A31,1+OFFSET(U$132,1,0):OFFSET(U$885,-1,0)))-1,"NA"),0)</f>
        <v>0</v>
      </c>
      <c r="V31" s="391" cm="1">
        <f t="array" aca="1" ref="V31" ca="1">IF(ISTEXT(V$6),IFERROR(PRODUCT(IF(YEAR(OFFSET(HOMECELL,1,0):OFFSET(ENDCELL,-1,0))=$A31,1+OFFSET(V$132,1,0):OFFSET(V$885,-1,0)))-1,"NA"),0)</f>
        <v>0</v>
      </c>
      <c r="W31" s="391" cm="1">
        <f t="array" aca="1" ref="W31" ca="1">IF(ISTEXT(W$6),IFERROR(PRODUCT(IF(YEAR(OFFSET(HOMECELL,1,0):OFFSET(ENDCELL,-1,0))=$A31,1+OFFSET(W$132,1,0):OFFSET(W$885,-1,0)))-1,"NA"),0)</f>
        <v>0</v>
      </c>
      <c r="X31" s="391" cm="1">
        <f t="array" aca="1" ref="X31" ca="1">IF(ISTEXT(X$6),IFERROR(PRODUCT(IF(YEAR(OFFSET(HOMECELL,1,0):OFFSET(ENDCELL,-1,0))=$A31,1+OFFSET(X$132,1,0):OFFSET(X$885,-1,0)))-1,"NA"),0)</f>
        <v>0</v>
      </c>
      <c r="Y31" s="391" cm="1">
        <f t="array" aca="1" ref="Y31" ca="1">IF(ISTEXT(Y$6),IFERROR(PRODUCT(IF(YEAR(OFFSET(HOMECELL,1,0):OFFSET(ENDCELL,-1,0))=$A31,1+OFFSET(Y$132,1,0):OFFSET(Y$885,-1,0)))-1,"NA"),0)</f>
        <v>0</v>
      </c>
      <c r="Z31" s="391" cm="1">
        <f t="array" aca="1" ref="Z31" ca="1">IF(ISTEXT(Z$6),IFERROR(PRODUCT(IF(YEAR(OFFSET(HOMECELL,1,0):OFFSET(ENDCELL,-1,0))=$A31,1+OFFSET(Z$132,1,0):OFFSET(Z$885,-1,0)))-1,"NA"),0)</f>
        <v>0</v>
      </c>
      <c r="AA31" s="391" cm="1">
        <f t="array" aca="1" ref="AA31" ca="1">IF(ISTEXT(AA$6),IFERROR(PRODUCT(IF(YEAR(OFFSET(HOMECELL,1,0):OFFSET(ENDCELL,-1,0))=$A31,1+OFFSET(AA$132,1,0):OFFSET(AA$885,-1,0)))-1,"NA"),0)</f>
        <v>0</v>
      </c>
      <c r="AB31" s="391" cm="1">
        <f t="array" aca="1" ref="AB31" ca="1">IF(ISTEXT(AB$6),IFERROR(PRODUCT(IF(YEAR(OFFSET(HOMECELL,1,0):OFFSET(ENDCELL,-1,0))=$A31,1+OFFSET(AB$132,1,0):OFFSET(AB$885,-1,0)))-1,"NA"),0)</f>
        <v>0</v>
      </c>
      <c r="AC31" s="391" cm="1">
        <f t="array" aca="1" ref="AC31" ca="1">IF(ISTEXT(AC$6),IFERROR(PRODUCT(IF(YEAR(OFFSET(HOMECELL,1,0):OFFSET(ENDCELL,-1,0))=$A31,1+OFFSET(AC$132,1,0):OFFSET(AC$885,-1,0)))-1,"NA"),0)</f>
        <v>0</v>
      </c>
      <c r="AD31" s="391" cm="1">
        <f t="array" aca="1" ref="AD31" ca="1">IF(ISTEXT(AD$6),IFERROR(PRODUCT(IF(YEAR(OFFSET(HOMECELL,1,0):OFFSET(ENDCELL,-1,0))=$A31,1+OFFSET(AD$132,1,0):OFFSET(AD$885,-1,0)))-1,"NA"),0)</f>
        <v>0</v>
      </c>
      <c r="AE31" s="391" cm="1">
        <f t="array" aca="1" ref="AE31" ca="1">IF(ISTEXT(AE$6),IFERROR(PRODUCT(IF(YEAR(OFFSET(HOMECELL,1,0):OFFSET(ENDCELL,-1,0))=$A31,1+OFFSET(AE$132,1,0):OFFSET(AE$885,-1,0)))-1,"NA"),0)</f>
        <v>0.31216602090514312</v>
      </c>
      <c r="AF31" s="391" cm="1">
        <f t="array" aca="1" ref="AF31" ca="1">IF(ISTEXT(AF$6),IFERROR(PRODUCT(IF(YEAR(OFFSET(HOMECELL,1,0):OFFSET(ENDCELL,-1,0))=$A31,1+OFFSET(AF$132,1,0):OFFSET(AF$885,-1,0)))-1,"NA"),0)</f>
        <v>0</v>
      </c>
      <c r="AG31" s="391" cm="1">
        <f t="array" aca="1" ref="AG31" ca="1">IF(ISTEXT(AG$6),IFERROR(PRODUCT(IF(YEAR(OFFSET(HOMECELL,1,0):OFFSET(ENDCELL,-1,0))=$A31,1+OFFSET(AG$132,1,0):OFFSET(AG$885,-1,0)))-1,"NA"),0)</f>
        <v>0</v>
      </c>
      <c r="AH31" s="391" cm="1">
        <f t="array" aca="1" ref="AH31" ca="1">IF(ISTEXT(AH$6),IFERROR(PRODUCT(IF(YEAR(OFFSET(HOMECELL,1,0):OFFSET(ENDCELL,-1,0))=$A31,1+OFFSET(AH$132,1,0):OFFSET(AH$885,-1,0)))-1,"NA"),0)</f>
        <v>0</v>
      </c>
      <c r="AI31" s="391" cm="1">
        <f t="array" aca="1" ref="AI31" ca="1">IF(ISTEXT(AI$6),IFERROR(PRODUCT(IF(YEAR(OFFSET(HOMECELL,1,0):OFFSET(ENDCELL,-1,0))=$A31,1+OFFSET(AI$132,1,0):OFFSET(AI$885,-1,0)))-1,"NA"),0)</f>
        <v>0</v>
      </c>
      <c r="AJ31" s="391" cm="1">
        <f t="array" aca="1" ref="AJ31" ca="1">IF(ISTEXT(AJ$6),IFERROR(PRODUCT(IF(YEAR(OFFSET(HOMECELL,1,0):OFFSET(ENDCELL,-1,0))=$A31,1+OFFSET(AJ$132,1,0):OFFSET(AJ$885,-1,0)))-1,"NA"),0)</f>
        <v>0</v>
      </c>
      <c r="AK31" s="391" cm="1">
        <f t="array" aca="1" ref="AK31" ca="1">IF(ISTEXT(AK$6),IFERROR(PRODUCT(IF(YEAR(OFFSET(HOMECELL,1,0):OFFSET(ENDCELL,-1,0))=$A31,1+OFFSET(AK$132,1,0):OFFSET(AK$885,-1,0)))-1,"NA"),0)</f>
        <v>0</v>
      </c>
      <c r="AL31" s="391" cm="1">
        <f t="array" aca="1" ref="AL31" ca="1">IF(ISTEXT(AL$6),IFERROR(PRODUCT(IF(YEAR(OFFSET(HOMECELL,1,0):OFFSET(ENDCELL,-1,0))=$A31,1+OFFSET(AL$132,1,0):OFFSET(AL$885,-1,0)))-1,"NA"),0)</f>
        <v>0</v>
      </c>
      <c r="AM31" s="391" cm="1">
        <f t="array" aca="1" ref="AM31" ca="1">IF(ISTEXT(AM$6),IFERROR(PRODUCT(IF(YEAR(OFFSET(HOMECELL,1,0):OFFSET(ENDCELL,-1,0))=$A31,1+OFFSET(AM$132,1,0):OFFSET(AM$885,-1,0)))-1,"NA"),0)</f>
        <v>0</v>
      </c>
      <c r="AN31" s="391" cm="1">
        <f t="array" aca="1" ref="AN31" ca="1">IF(ISTEXT(AN$6),IFERROR(PRODUCT(IF(YEAR(OFFSET(HOMECELL,1,0):OFFSET(ENDCELL,-1,0))=$A31,1+OFFSET(AN$132,1,0):OFFSET(AN$885,-1,0)))-1,"NA"),0)</f>
        <v>0</v>
      </c>
      <c r="AO31" s="391" cm="1">
        <f t="array" aca="1" ref="AO31" ca="1">IF(ISTEXT(AO$6),IFERROR(PRODUCT(IF(YEAR(OFFSET(HOMECELL,1,0):OFFSET(ENDCELL,-1,0))=$A31,1+OFFSET(AO$132,1,0):OFFSET(AO$885,-1,0)))-1,"NA"),0)</f>
        <v>0</v>
      </c>
      <c r="AP31" s="391" cm="1">
        <f t="array" aca="1" ref="AP31" ca="1">IF(ISTEXT(AP$6),IFERROR(PRODUCT(IF(YEAR(OFFSET(HOMECELL,1,0):OFFSET(ENDCELL,-1,0))=$A31,1+OFFSET(AP$132,1,0):OFFSET(AP$885,-1,0)))-1,"NA"),0)</f>
        <v>0.45042307108230095</v>
      </c>
      <c r="AQ31" s="391" cm="1">
        <f t="array" aca="1" ref="AQ31" ca="1">IF(ISTEXT(AQ$6),IFERROR(PRODUCT(IF(YEAR(OFFSET(HOMECELL,1,0):OFFSET(ENDCELL,-1,0))=$A31,1+OFFSET(AQ$132,1,0):OFFSET(AQ$885,-1,0)))-1,"NA"),0)</f>
        <v>0</v>
      </c>
      <c r="AR31" s="391" cm="1">
        <f t="array" aca="1" ref="AR31" ca="1">IF(ISTEXT(AR$6),IFERROR(PRODUCT(IF(YEAR(OFFSET(HOMECELL,1,0):OFFSET(ENDCELL,-1,0))=$A31,1+OFFSET(AR$132,1,0):OFFSET(AR$885,-1,0)))-1,"NA"),0)</f>
        <v>0</v>
      </c>
      <c r="AS31" s="391" cm="1">
        <f t="array" aca="1" ref="AS31" ca="1">IF(ISTEXT(AS$6),IFERROR(PRODUCT(IF(YEAR(OFFSET(HOMECELL,1,0):OFFSET(ENDCELL,-1,0))=$A31,1+OFFSET(AS$132,1,0):OFFSET(AS$885,-1,0)))-1,"NA"),0)</f>
        <v>0</v>
      </c>
      <c r="AT31" s="391" cm="1">
        <f t="array" aca="1" ref="AT31" ca="1">IF(ISTEXT(AT$6),IFERROR(PRODUCT(IF(YEAR(OFFSET(HOMECELL,1,0):OFFSET(ENDCELL,-1,0))=$A31,1+OFFSET(AT$132,1,0):OFFSET(AT$885,-1,0)))-1,"NA"),0)</f>
        <v>0</v>
      </c>
      <c r="AU31" s="391" cm="1">
        <f t="array" aca="1" ref="AU31" ca="1">IF(ISTEXT(AU$6),IFERROR(PRODUCT(IF(YEAR(OFFSET(HOMECELL,1,0):OFFSET(ENDCELL,-1,0))=$A31,1+OFFSET(AU$132,1,0):OFFSET(AU$885,-1,0)))-1,"NA"),0)</f>
        <v>0</v>
      </c>
      <c r="AV31" s="391" cm="1">
        <f t="array" aca="1" ref="AV31" ca="1">IF(ISTEXT(AV$6),IFERROR(PRODUCT(IF(YEAR(OFFSET(HOMECELL,1,0):OFFSET(ENDCELL,-1,0))=$A31,1+OFFSET(AV$132,1,0):OFFSET(AV$885,-1,0)))-1,"NA"),0)</f>
        <v>0</v>
      </c>
      <c r="AW31" s="391" cm="1">
        <f t="array" aca="1" ref="AW31" ca="1">IF(ISTEXT(AW$6),IFERROR(PRODUCT(IF(YEAR(OFFSET(HOMECELL,1,0):OFFSET(ENDCELL,-1,0))=$A31,1+OFFSET(AW$132,1,0):OFFSET(AW$885,-1,0)))-1,"NA"),0)</f>
        <v>-0.12725185937573824</v>
      </c>
      <c r="AX31" s="391" cm="1">
        <f t="array" aca="1" ref="AX31" ca="1">IF(ISTEXT(AX$6),IFERROR(PRODUCT(IF(YEAR(OFFSET(HOMECELL,1,0):OFFSET(ENDCELL,-1,0))=$A31,1+OFFSET(AX$132,1,0):OFFSET(AX$885,-1,0)))-1,"NA"),0)</f>
        <v>0</v>
      </c>
      <c r="AY31" s="391" cm="1">
        <f t="array" aca="1" ref="AY31" ca="1">IF(ISTEXT(AY$6),IFERROR(PRODUCT(IF(YEAR(OFFSET(HOMECELL,1,0):OFFSET(ENDCELL,-1,0))=$A31,1+OFFSET(AY$132,1,0):OFFSET(AY$885,-1,0)))-1,"NA"),0)</f>
        <v>0</v>
      </c>
      <c r="AZ31" s="391" cm="1">
        <f t="array" aca="1" ref="AZ31" ca="1">IF(ISTEXT(AZ$6),IFERROR(PRODUCT(IF(YEAR(OFFSET(HOMECELL,1,0):OFFSET(ENDCELL,-1,0))=$A31,1+OFFSET(AZ$132,1,0):OFFSET(AZ$885,-1,0)))-1,"NA"),0)</f>
        <v>0</v>
      </c>
      <c r="BA31" s="391" cm="1">
        <f t="array" aca="1" ref="BA31" ca="1">IF(ISTEXT(BA$6),IFERROR(PRODUCT(IF(YEAR(OFFSET(HOMECELL,1,0):OFFSET(ENDCELL,-1,0))=$A31,1+OFFSET(BA$132,1,0):OFFSET(BA$885,-1,0)))-1,"NA"),0)</f>
        <v>0</v>
      </c>
      <c r="BB31" s="391" cm="1">
        <f t="array" aca="1" ref="BB31" ca="1">IF(ISTEXT(BB$6),IFERROR(PRODUCT(IF(YEAR(OFFSET(HOMECELL,1,0):OFFSET(ENDCELL,-1,0))=$A31,1+OFFSET(BB$132,1,0):OFFSET(BB$885,-1,0)))-1,"NA"),0)</f>
        <v>0</v>
      </c>
      <c r="BC31" s="391" cm="1">
        <f t="array" aca="1" ref="BC31" ca="1">IF(ISTEXT(BC$6),IFERROR(PRODUCT(IF(YEAR(OFFSET(HOMECELL,1,0):OFFSET(ENDCELL,-1,0))=$A31,1+OFFSET(BC$132,1,0):OFFSET(BC$885,-1,0)))-1,"NA"),0)</f>
        <v>0</v>
      </c>
      <c r="BD31" s="391" cm="1">
        <f t="array" aca="1" ref="BD31" ca="1">IF(ISTEXT(BD$6),IFERROR(PRODUCT(IF(YEAR(OFFSET(HOMECELL,1,0):OFFSET(ENDCELL,-1,0))=$A31,1+OFFSET(BD$132,1,0):OFFSET(BD$885,-1,0)))-1,"NA"),0)</f>
        <v>0</v>
      </c>
      <c r="BE31" s="391" cm="1">
        <f t="array" aca="1" ref="BE31" ca="1">IF(ISTEXT(BE$6),IFERROR(PRODUCT(IF(YEAR(OFFSET(HOMECELL,1,0):OFFSET(ENDCELL,-1,0))=$A31,1+OFFSET(BE$132,1,0):OFFSET(BE$885,-1,0)))-1,"NA"),0)</f>
        <v>0</v>
      </c>
      <c r="BF31" s="391" cm="1">
        <f t="array" aca="1" ref="BF31" ca="1">IF(ISTEXT(BF$6),IFERROR(PRODUCT(IF(YEAR(OFFSET(HOMECELL,1,0):OFFSET(ENDCELL,-1,0))=$A31,1+OFFSET(BF$132,1,0):OFFSET(BF$885,-1,0)))-1,"NA"),0)</f>
        <v>0</v>
      </c>
      <c r="BG31" s="391" cm="1">
        <f t="array" aca="1" ref="BG31" ca="1">IF(ISTEXT(BG$6),IFERROR(PRODUCT(IF(YEAR(OFFSET(HOMECELL,1,0):OFFSET(ENDCELL,-1,0))=$A31,1+OFFSET(BG$132,1,0):OFFSET(BG$885,-1,0)))-1,"NA"),0)</f>
        <v>0</v>
      </c>
      <c r="BH31" s="391" cm="1">
        <f t="array" aca="1" ref="BH31" ca="1">IF(ISTEXT(BH$6),IFERROR(PRODUCT(IF(YEAR(OFFSET(HOMECELL,1,0):OFFSET(ENDCELL,-1,0))=$A31,1+OFFSET(BH$132,1,0):OFFSET(BH$885,-1,0)))-1,"NA"),0)</f>
        <v>0</v>
      </c>
      <c r="BI31" s="391" cm="1">
        <f t="array" aca="1" ref="BI31" ca="1">IF(ISTEXT(BI$6),IFERROR(PRODUCT(IF(YEAR(OFFSET(HOMECELL,1,0):OFFSET(ENDCELL,-1,0))=$A31,1+OFFSET(BI$132,1,0):OFFSET(BI$885,-1,0)))-1,"NA"),0)</f>
        <v>0</v>
      </c>
      <c r="BJ31" s="391" cm="1">
        <f t="array" aca="1" ref="BJ31" ca="1">IF(ISTEXT(BJ$6),IFERROR(PRODUCT(IF(YEAR(OFFSET(HOMECELL,1,0):OFFSET(ENDCELL,-1,0))=$A31,1+OFFSET(BJ$132,1,0):OFFSET(BJ$885,-1,0)))-1,"NA"),0)</f>
        <v>0</v>
      </c>
      <c r="BK31" s="391" cm="1">
        <f t="array" aca="1" ref="BK31" ca="1">IF(ISTEXT(BK$6),IFERROR(PRODUCT(IF(YEAR(OFFSET(HOMECELL,1,0):OFFSET(ENDCELL,-1,0))=$A31,1+OFFSET(BK$132,1,0):OFFSET(BK$885,-1,0)))-1,"NA"),0)</f>
        <v>0.23504809593136389</v>
      </c>
      <c r="BL31" s="391" cm="1">
        <f t="array" aca="1" ref="BL31" ca="1">IF(ISTEXT(BL$6),IFERROR(PRODUCT(IF(YEAR(OFFSET(HOMECELL,1,0):OFFSET(ENDCELL,-1,0))=$A31,1+OFFSET(BL$132,1,0):OFFSET(BL$885,-1,0)))-1,"NA"),0)</f>
        <v>0</v>
      </c>
      <c r="BM31" s="391" cm="1">
        <f t="array" aca="1" ref="BM31" ca="1">IF(ISTEXT(BM$6),IFERROR(PRODUCT(IF(YEAR(OFFSET(HOMECELL,1,0):OFFSET(ENDCELL,-1,0))=$A31,1+OFFSET(BM$132,1,0):OFFSET(BM$885,-1,0)))-1,"NA"),0)</f>
        <v>0</v>
      </c>
      <c r="BN31" s="391" cm="1">
        <f t="array" aca="1" ref="BN31" ca="1">IF(ISTEXT(BN$6),IFERROR(PRODUCT(IF(YEAR(OFFSET(HOMECELL,1,0):OFFSET(ENDCELL,-1,0))=$A31,1+OFFSET(BN$132,1,0):OFFSET(BN$885,-1,0)))-1,"NA"),0)</f>
        <v>0</v>
      </c>
      <c r="BO31" s="391" cm="1">
        <f t="array" aca="1" ref="BO31" ca="1">IF(ISTEXT(BO$6),IFERROR(PRODUCT(IF(YEAR(OFFSET(HOMECELL,1,0):OFFSET(ENDCELL,-1,0))=$A31,1+OFFSET(BO$132,1,0):OFFSET(BO$885,-1,0)))-1,"NA"),0)</f>
        <v>0.12290689559967305</v>
      </c>
      <c r="BP31" s="391" cm="1">
        <f t="array" aca="1" ref="BP31" ca="1">IF(ISTEXT(BP$6),IFERROR(PRODUCT(IF(YEAR(OFFSET(HOMECELL,1,0):OFFSET(ENDCELL,-1,0))=$A31,1+OFFSET(BP$132,1,0):OFFSET(BP$885,-1,0)))-1,"NA"),0)</f>
        <v>0</v>
      </c>
      <c r="BQ31" s="391" cm="1">
        <f t="array" aca="1" ref="BQ31" ca="1">IF(ISTEXT(BQ$6),IFERROR(PRODUCT(IF(YEAR(OFFSET(HOMECELL,1,0):OFFSET(ENDCELL,-1,0))=$A31,1+OFFSET(BQ$132,1,0):OFFSET(BQ$885,-1,0)))-1,"NA"),0)</f>
        <v>0</v>
      </c>
      <c r="BR31" s="391" cm="1">
        <f t="array" aca="1" ref="BR31" ca="1">IF(ISTEXT(BR$6),IFERROR(PRODUCT(IF(YEAR(OFFSET(HOMECELL,1,0):OFFSET(ENDCELL,-1,0))=$A31,1+OFFSET(BR$132,1,0):OFFSET(BR$885,-1,0)))-1,"NA"),0)</f>
        <v>0</v>
      </c>
      <c r="BS31" s="391" cm="1">
        <f t="array" aca="1" ref="BS31" ca="1">IF(ISTEXT(BS$6),IFERROR(PRODUCT(IF(YEAR(OFFSET(HOMECELL,1,0):OFFSET(ENDCELL,-1,0))=$A31,1+OFFSET(BS$132,1,0):OFFSET(BS$885,-1,0)))-1,"NA"),0)</f>
        <v>0</v>
      </c>
      <c r="BT31" s="391" cm="1">
        <f t="array" aca="1" ref="BT31" ca="1">IF(ISTEXT(BT$6),IFERROR(PRODUCT(IF(YEAR(OFFSET(HOMECELL,1,0):OFFSET(ENDCELL,-1,0))=$A31,1+OFFSET(BT$132,1,0):OFFSET(BT$885,-1,0)))-1,"NA"),0)</f>
        <v>0</v>
      </c>
      <c r="BU31" s="391" cm="1">
        <f t="array" aca="1" ref="BU31" ca="1">IF(ISTEXT(BU$6),IFERROR(PRODUCT(IF(YEAR(OFFSET(HOMECELL,1,0):OFFSET(ENDCELL,-1,0))=$A31,1+OFFSET(BU$132,1,0):OFFSET(BU$885,-1,0)))-1,"NA"),0)</f>
        <v>0</v>
      </c>
      <c r="BV31" s="391" cm="1">
        <f t="array" aca="1" ref="BV31" ca="1">IF(ISTEXT(BV$6),IFERROR(PRODUCT(IF(YEAR(OFFSET(HOMECELL,1,0):OFFSET(ENDCELL,-1,0))=$A31,1+OFFSET(BV$132,1,0):OFFSET(BV$885,-1,0)))-1,"NA"),0)</f>
        <v>0</v>
      </c>
      <c r="BW31" s="391" cm="1">
        <f t="array" aca="1" ref="BW31" ca="1">IF(ISTEXT(BW$6),IFERROR(PRODUCT(IF(YEAR(OFFSET(HOMECELL,1,0):OFFSET(ENDCELL,-1,0))=$A31,1+OFFSET(BW$132,1,0):OFFSET(BW$885,-1,0)))-1,"NA"),0)</f>
        <v>0</v>
      </c>
      <c r="BX31" s="391" cm="1">
        <f t="array" aca="1" ref="BX31" ca="1">IF(ISTEXT(BX$6),IFERROR(PRODUCT(IF(YEAR(OFFSET(HOMECELL,1,0):OFFSET(ENDCELL,-1,0))=$A31,1+OFFSET(BX$132,1,0):OFFSET(BX$885,-1,0)))-1,"NA"),0)</f>
        <v>0</v>
      </c>
      <c r="BY31" s="391" cm="1">
        <f t="array" aca="1" ref="BY31" ca="1">IF(ISTEXT(BY$6),IFERROR(PRODUCT(IF(YEAR(OFFSET(HOMECELL,1,0):OFFSET(ENDCELL,-1,0))=$A31,1+OFFSET(BY$132,1,0):OFFSET(BY$885,-1,0)))-1,"NA"),0)</f>
        <v>0</v>
      </c>
      <c r="BZ31" s="391" cm="1">
        <f t="array" aca="1" ref="BZ31" ca="1">IF(ISTEXT(BZ$6),IFERROR(PRODUCT(IF(YEAR(OFFSET(HOMECELL,1,0):OFFSET(ENDCELL,-1,0))=$A31,1+OFFSET(BZ$132,1,0):OFFSET(BZ$885,-1,0)))-1,"NA"),0)</f>
        <v>0</v>
      </c>
      <c r="CA31" s="391" cm="1">
        <f t="array" aca="1" ref="CA31" ca="1">IF(ISTEXT(CA$6),IFERROR(PRODUCT(IF(YEAR(OFFSET(HOMECELL,1,0):OFFSET(ENDCELL,-1,0))=$A31,1+OFFSET(CA$132,1,0):OFFSET(CA$885,-1,0)))-1,"NA"),0)</f>
        <v>0</v>
      </c>
      <c r="CB31" s="391" cm="1">
        <f t="array" aca="1" ref="CB31" ca="1">IF(ISTEXT(CB$6),IFERROR(PRODUCT(IF(YEAR(OFFSET(HOMECELL,1,0):OFFSET(ENDCELL,-1,0))=$A31,1+OFFSET(CB$132,1,0):OFFSET(CB$885,-1,0)))-1,"NA"),0)</f>
        <v>0</v>
      </c>
      <c r="CC31" s="391" cm="1">
        <f t="array" aca="1" ref="CC31" ca="1">IF(ISTEXT(CC$6),IFERROR(PRODUCT(IF(YEAR(OFFSET(HOMECELL,1,0):OFFSET(ENDCELL,-1,0))=$A31,1+OFFSET(CC$132,1,0):OFFSET(CC$885,-1,0)))-1,"NA"),0)</f>
        <v>0</v>
      </c>
      <c r="CD31" s="391" cm="1">
        <f t="array" aca="1" ref="CD31" ca="1">IF(ISTEXT(CD$6),IFERROR(PRODUCT(IF(YEAR(OFFSET(HOMECELL,1,0):OFFSET(ENDCELL,-1,0))=$A31,1+OFFSET(CD$132,1,0):OFFSET(CD$885,-1,0)))-1,"NA"),0)</f>
        <v>0</v>
      </c>
      <c r="CE31" s="391" cm="1">
        <f t="array" aca="1" ref="CE31" ca="1">IF(ISTEXT(CE$6),IFERROR(PRODUCT(IF(YEAR(OFFSET(HOMECELL,1,0):OFFSET(ENDCELL,-1,0))=$A31,1+OFFSET(CE$132,1,0):OFFSET(CE$885,-1,0)))-1,"NA"),0)</f>
        <v>0</v>
      </c>
      <c r="CF31" s="391" cm="1">
        <f t="array" aca="1" ref="CF31" ca="1">IF(ISTEXT(CF$6),IFERROR(PRODUCT(IF(YEAR(OFFSET(HOMECELL,1,0):OFFSET(ENDCELL,-1,0))=$A31,1+OFFSET(CF$132,1,0):OFFSET(CF$885,-1,0)))-1,"NA"),0)</f>
        <v>0</v>
      </c>
      <c r="CG31" s="391" cm="1">
        <f t="array" aca="1" ref="CG31" ca="1">IF(ISTEXT(CG$6),IFERROR(PRODUCT(IF(YEAR(OFFSET(HOMECELL,1,0):OFFSET(ENDCELL,-1,0))=$A31,1+OFFSET(CG$132,1,0):OFFSET(CG$885,-1,0)))-1,"NA"),0)</f>
        <v>7.5361494646475347E-3</v>
      </c>
      <c r="CH31" s="391" cm="1">
        <f t="array" aca="1" ref="CH31" ca="1">IF(ISTEXT(CH$6),IFERROR(PRODUCT(IF(YEAR(OFFSET(HOMECELL,1,0):OFFSET(ENDCELL,-1,0))=$A31,1+OFFSET(CH$132,1,0):OFFSET(CH$885,-1,0)))-1,"NA"),0)</f>
        <v>0</v>
      </c>
      <c r="CI31" s="391" cm="1">
        <f t="array" aca="1" ref="CI31" ca="1">IF(ISTEXT(CI$6),IFERROR(PRODUCT(IF(YEAR(OFFSET(HOMECELL,1,0):OFFSET(ENDCELL,-1,0))=$A31,1+OFFSET(CI$132,1,0):OFFSET(CI$885,-1,0)))-1,"NA"),0)</f>
        <v>0</v>
      </c>
      <c r="CJ31" s="391" cm="1">
        <f t="array" aca="1" ref="CJ31" ca="1">IF(ISTEXT(CJ$6),IFERROR(PRODUCT(IF(YEAR(OFFSET(HOMECELL,1,0):OFFSET(ENDCELL,-1,0))=$A31,1+OFFSET(CJ$132,1,0):OFFSET(CJ$885,-1,0)))-1,"NA"),0)</f>
        <v>0</v>
      </c>
      <c r="CK31" s="391" cm="1">
        <f t="array" aca="1" ref="CK31" ca="1">IF(ISTEXT(CK$6),IFERROR(PRODUCT(IF(YEAR(OFFSET(HOMECELL,1,0):OFFSET(ENDCELL,-1,0))=$A31,1+OFFSET(CK$132,1,0):OFFSET(CK$885,-1,0)))-1,"NA"),0)</f>
        <v>0</v>
      </c>
      <c r="CL31" s="391" cm="1">
        <f t="array" aca="1" ref="CL31" ca="1">IF(ISTEXT(CL$6),IFERROR(PRODUCT(IF(YEAR(OFFSET(HOMECELL,1,0):OFFSET(ENDCELL,-1,0))=$A31,1+OFFSET(CL$132,1,0):OFFSET(CL$885,-1,0)))-1,"NA"),0)</f>
        <v>0</v>
      </c>
      <c r="CM31" s="391" cm="1">
        <f t="array" aca="1" ref="CM31" ca="1">IF(ISTEXT(CM$6),IFERROR(PRODUCT(IF(YEAR(OFFSET(HOMECELL,1,0):OFFSET(ENDCELL,-1,0))=$A31,1+OFFSET(CM$132,1,0):OFFSET(CM$885,-1,0)))-1,"NA"),0)</f>
        <v>0</v>
      </c>
      <c r="CN31" s="391" cm="1">
        <f t="array" aca="1" ref="CN31" ca="1">IF(ISTEXT(CN$6),IFERROR(PRODUCT(IF(YEAR(OFFSET(HOMECELL,1,0):OFFSET(ENDCELL,-1,0))=$A31,1+OFFSET(CN$132,1,0):OFFSET(CN$885,-1,0)))-1,"NA"),0)</f>
        <v>0</v>
      </c>
      <c r="CO31" s="391" cm="1">
        <f t="array" aca="1" ref="CO31" ca="1">IF(ISTEXT(CO$6),IFERROR(PRODUCT(IF(YEAR(OFFSET(HOMECELL,1,0):OFFSET(ENDCELL,-1,0))=$A31,1+OFFSET(CO$132,1,0):OFFSET(CO$885,-1,0)))-1,"NA"),0)</f>
        <v>0</v>
      </c>
      <c r="CP31" s="391" cm="1">
        <f t="array" aca="1" ref="CP31" ca="1">IF(ISTEXT(CP$6),IFERROR(PRODUCT(IF(YEAR(OFFSET(HOMECELL,1,0):OFFSET(ENDCELL,-1,0))=$A31,1+OFFSET(CP$132,1,0):OFFSET(CP$885,-1,0)))-1,"NA"),0)</f>
        <v>0</v>
      </c>
      <c r="CQ31" s="391" cm="1">
        <f t="array" aca="1" ref="CQ31" ca="1">IF(ISTEXT(CQ$6),IFERROR(PRODUCT(IF(YEAR(OFFSET(HOMECELL,1,0):OFFSET(ENDCELL,-1,0))=$A31,1+OFFSET(CQ$132,1,0):OFFSET(CQ$885,-1,0)))-1,"NA"),0)</f>
        <v>0</v>
      </c>
      <c r="CR31" s="391" cm="1">
        <f t="array" aca="1" ref="CR31" ca="1">IF(ISTEXT(CR$6),IFERROR(PRODUCT(IF(YEAR(OFFSET(HOMECELL,1,0):OFFSET(ENDCELL,-1,0))=$A31,1+OFFSET(CR$132,1,0):OFFSET(CR$885,-1,0)))-1,"NA"),0)</f>
        <v>0</v>
      </c>
      <c r="CS31" s="391"/>
      <c r="CT31" s="391"/>
      <c r="CU31" s="391"/>
      <c r="CV31" s="391"/>
      <c r="CW31" s="391"/>
      <c r="CX31" s="391"/>
      <c r="CY31" s="391"/>
      <c r="CZ31" s="391"/>
      <c r="DA31" s="391"/>
      <c r="DB31" s="815"/>
      <c r="DC31" s="815"/>
      <c r="DD31" s="815"/>
      <c r="DE31" s="815"/>
      <c r="DG31" s="352"/>
      <c r="DI31" s="391" cm="1">
        <f t="array" aca="1" ref="DI31" ca="1">IF(ISTEXT(DI$6),IFERROR(PRODUCT(IF(YEAR(OFFSET(HOMECELL,1,0):OFFSET(ENDCELL,-1,0))=$A31,1+OFFSET(DI$132,1,0):OFFSET(DI$885,-1,0)))-1,"NA"),0)</f>
        <v>0</v>
      </c>
      <c r="DJ31" s="391" cm="1">
        <f t="array" aca="1" ref="DJ31" ca="1">IF(ISTEXT(DJ$6),IFERROR(PRODUCT(IF(YEAR(OFFSET(HOMECELL,1,0):OFFSET(ENDCELL,-1,0))=$A31,1+OFFSET(DJ$132,1,0):OFFSET(DJ$885,-1,0)))-1,"NA"),0)</f>
        <v>0</v>
      </c>
      <c r="DK31" s="391" cm="1">
        <f t="array" aca="1" ref="DK31" ca="1">IF(ISTEXT(DK$6),IFERROR(PRODUCT(IF(YEAR(OFFSET(HOMECELL,1,0):OFFSET(ENDCELL,-1,0))=$A31,1+OFFSET(DK$132,1,0):OFFSET(DK$885,-1,0)))-1,"NA"),0)</f>
        <v>0</v>
      </c>
    </row>
    <row r="32" spans="1:115" hidden="1" outlineLevel="1">
      <c r="A32" s="72">
        <f t="shared" ca="1" si="0"/>
        <v>1966</v>
      </c>
      <c r="B32" s="372"/>
      <c r="C32" s="391" cm="1">
        <f t="array" aca="1" ref="C32" ca="1">IF(ISTEXT(C$6),IFERROR(PRODUCT(IF(YEAR(OFFSET(HOMECELL,1,0):OFFSET(ENDCELL,-1,0))=$A32,1+OFFSET(C$132,1,0):OFFSET(C$885,-1,0)))-1,"NA"),0)</f>
        <v>0</v>
      </c>
      <c r="D32" s="391" cm="1">
        <f t="array" aca="1" ref="D32" ca="1">IF(ISTEXT(D$6),IFERROR(PRODUCT(IF(YEAR(OFFSET(HOMECELL,1,0):OFFSET(ENDCELL,-1,0))=$A32,1+OFFSET(D$132,1,0):OFFSET(D$885,-1,0)))-1,"NA"),0)</f>
        <v>4.7503392194329752E-2</v>
      </c>
      <c r="E32" s="391" cm="1">
        <f t="array" aca="1" ref="E32" ca="1">IF(ISTEXT(E$6),IFERROR(PRODUCT(IF(YEAR(OFFSET(HOMECELL,1,0):OFFSET(ENDCELL,-1,0))=$A32,1+OFFSET(E$132,1,0):OFFSET(E$885,-1,0)))-1,"NA"),0)</f>
        <v>-8.7400259529541224E-2</v>
      </c>
      <c r="F32" s="391" cm="1">
        <f t="array" aca="1" ref="F32" ca="1">IF(ISTEXT(F$6),IFERROR(PRODUCT(IF(YEAR(OFFSET(HOMECELL,1,0):OFFSET(ENDCELL,-1,0))=$A32,1+OFFSET(F$132,1,0):OFFSET(F$885,-1,0)))-1,"NA"),0)</f>
        <v>0</v>
      </c>
      <c r="G32" s="391" cm="1">
        <f t="array" aca="1" ref="G32" ca="1">IF(ISTEXT(G$6),IFERROR(PRODUCT(IF(YEAR(OFFSET(HOMECELL,1,0):OFFSET(ENDCELL,-1,0))=$A32,1+OFFSET(G$132,1,0):OFFSET(G$885,-1,0)))-1,"NA"),0)</f>
        <v>0</v>
      </c>
      <c r="H32" s="391" cm="1">
        <f t="array" aca="1" ref="H32" ca="1">IF(ISTEXT(H$6),IFERROR(PRODUCT(IF(YEAR(OFFSET(HOMECELL,1,0):OFFSET(ENDCELL,-1,0))=$A32,1+OFFSET(H$132,1,0):OFFSET(H$885,-1,0)))-1,"NA"),0)</f>
        <v>0</v>
      </c>
      <c r="I32" s="391" cm="1">
        <f t="array" aca="1" ref="I32" ca="1">IF(ISTEXT(I$6),IFERROR(PRODUCT(IF(YEAR(OFFSET(HOMECELL,1,0):OFFSET(ENDCELL,-1,0))=$A32,1+OFFSET(I$132,1,0):OFFSET(I$885,-1,0)))-1,"NA"),0)</f>
        <v>0</v>
      </c>
      <c r="J32" s="391" cm="1">
        <f t="array" aca="1" ref="J32" ca="1">IF(ISTEXT(J$6),IFERROR(PRODUCT(IF(YEAR(OFFSET(HOMECELL,1,0):OFFSET(ENDCELL,-1,0))=$A32,1+OFFSET(J$132,1,0):OFFSET(J$885,-1,0)))-1,"NA"),0)</f>
        <v>0</v>
      </c>
      <c r="K32" s="391" cm="1">
        <f t="array" aca="1" ref="K32" ca="1">IF(ISTEXT(K$6),IFERROR(PRODUCT(IF(YEAR(OFFSET(HOMECELL,1,0):OFFSET(ENDCELL,-1,0))=$A32,1+OFFSET(K$132,1,0):OFFSET(K$885,-1,0)))-1,"NA"),0)</f>
        <v>0</v>
      </c>
      <c r="L32" s="391" cm="1">
        <f t="array" aca="1" ref="L32" ca="1">IF(ISTEXT(L$6),IFERROR(PRODUCT(IF(YEAR(OFFSET(HOMECELL,1,0):OFFSET(ENDCELL,-1,0))=$A32,1+OFFSET(L$132,1,0):OFFSET(L$885,-1,0)))-1,"NA"),0)</f>
        <v>0</v>
      </c>
      <c r="M32" s="391" cm="1">
        <f t="array" aca="1" ref="M32" ca="1">IF(ISTEXT(M$6),IFERROR(PRODUCT(IF(YEAR(OFFSET(HOMECELL,1,0):OFFSET(ENDCELL,-1,0))=$A32,1+OFFSET(M$132,1,0):OFFSET(M$885,-1,0)))-1,"NA"),0)</f>
        <v>0</v>
      </c>
      <c r="N32" s="391" cm="1">
        <f t="array" aca="1" ref="N32" ca="1">IF(ISTEXT(N$6),IFERROR(PRODUCT(IF(YEAR(OFFSET(HOMECELL,1,0):OFFSET(ENDCELL,-1,0))=$A32,1+OFFSET(N$132,1,0):OFFSET(N$885,-1,0)))-1,"NA"),0)</f>
        <v>0</v>
      </c>
      <c r="O32" s="391" cm="1">
        <f t="array" aca="1" ref="O32" ca="1">IF(ISTEXT(O$6),IFERROR(PRODUCT(IF(YEAR(OFFSET(HOMECELL,1,0):OFFSET(ENDCELL,-1,0))=$A32,1+OFFSET(O$132,1,0):OFFSET(O$885,-1,0)))-1,"NA"),0)</f>
        <v>0</v>
      </c>
      <c r="P32" s="391" cm="1">
        <f t="array" aca="1" ref="P32" ca="1">IF(ISTEXT(P$6),IFERROR(PRODUCT(IF(YEAR(OFFSET(HOMECELL,1,0):OFFSET(ENDCELL,-1,0))=$A32,1+OFFSET(P$132,1,0):OFFSET(P$885,-1,0)))-1,"NA"),0)</f>
        <v>0</v>
      </c>
      <c r="Q32" s="391" cm="1">
        <f t="array" aca="1" ref="Q32" ca="1">IF(ISTEXT(Q$6),IFERROR(PRODUCT(IF(YEAR(OFFSET(HOMECELL,1,0):OFFSET(ENDCELL,-1,0))=$A32,1+OFFSET(Q$132,1,0):OFFSET(Q$885,-1,0)))-1,"NA"),0)</f>
        <v>0</v>
      </c>
      <c r="R32" s="391" cm="1">
        <f t="array" aca="1" ref="R32" ca="1">IF(ISTEXT(R$6),IFERROR(PRODUCT(IF(YEAR(OFFSET(HOMECELL,1,0):OFFSET(ENDCELL,-1,0))=$A32,1+OFFSET(R$132,1,0):OFFSET(R$885,-1,0)))-1,"NA"),0)</f>
        <v>0</v>
      </c>
      <c r="S32" s="391" cm="1">
        <f t="array" aca="1" ref="S32" ca="1">IF(ISTEXT(S$6),IFERROR(PRODUCT(IF(YEAR(OFFSET(HOMECELL,1,0):OFFSET(ENDCELL,-1,0))=$A32,1+OFFSET(S$132,1,0):OFFSET(S$885,-1,0)))-1,"NA"),0)</f>
        <v>0</v>
      </c>
      <c r="T32" s="391" cm="1">
        <f t="array" aca="1" ref="T32" ca="1">IF(ISTEXT(T$6),IFERROR(PRODUCT(IF(YEAR(OFFSET(HOMECELL,1,0):OFFSET(ENDCELL,-1,0))=$A32,1+OFFSET(T$132,1,0):OFFSET(T$885,-1,0)))-1,"NA"),0)</f>
        <v>0</v>
      </c>
      <c r="U32" s="391" cm="1">
        <f t="array" aca="1" ref="U32" ca="1">IF(ISTEXT(U$6),IFERROR(PRODUCT(IF(YEAR(OFFSET(HOMECELL,1,0):OFFSET(ENDCELL,-1,0))=$A32,1+OFFSET(U$132,1,0):OFFSET(U$885,-1,0)))-1,"NA"),0)</f>
        <v>0</v>
      </c>
      <c r="V32" s="391" cm="1">
        <f t="array" aca="1" ref="V32" ca="1">IF(ISTEXT(V$6),IFERROR(PRODUCT(IF(YEAR(OFFSET(HOMECELL,1,0):OFFSET(ENDCELL,-1,0))=$A32,1+OFFSET(V$132,1,0):OFFSET(V$885,-1,0)))-1,"NA"),0)</f>
        <v>0</v>
      </c>
      <c r="W32" s="391" cm="1">
        <f t="array" aca="1" ref="W32" ca="1">IF(ISTEXT(W$6),IFERROR(PRODUCT(IF(YEAR(OFFSET(HOMECELL,1,0):OFFSET(ENDCELL,-1,0))=$A32,1+OFFSET(W$132,1,0):OFFSET(W$885,-1,0)))-1,"NA"),0)</f>
        <v>0</v>
      </c>
      <c r="X32" s="391" cm="1">
        <f t="array" aca="1" ref="X32" ca="1">IF(ISTEXT(X$6),IFERROR(PRODUCT(IF(YEAR(OFFSET(HOMECELL,1,0):OFFSET(ENDCELL,-1,0))=$A32,1+OFFSET(X$132,1,0):OFFSET(X$885,-1,0)))-1,"NA"),0)</f>
        <v>0</v>
      </c>
      <c r="Y32" s="391" cm="1">
        <f t="array" aca="1" ref="Y32" ca="1">IF(ISTEXT(Y$6),IFERROR(PRODUCT(IF(YEAR(OFFSET(HOMECELL,1,0):OFFSET(ENDCELL,-1,0))=$A32,1+OFFSET(Y$132,1,0):OFFSET(Y$885,-1,0)))-1,"NA"),0)</f>
        <v>0</v>
      </c>
      <c r="Z32" s="391" cm="1">
        <f t="array" aca="1" ref="Z32" ca="1">IF(ISTEXT(Z$6),IFERROR(PRODUCT(IF(YEAR(OFFSET(HOMECELL,1,0):OFFSET(ENDCELL,-1,0))=$A32,1+OFFSET(Z$132,1,0):OFFSET(Z$885,-1,0)))-1,"NA"),0)</f>
        <v>0</v>
      </c>
      <c r="AA32" s="391" cm="1">
        <f t="array" aca="1" ref="AA32" ca="1">IF(ISTEXT(AA$6),IFERROR(PRODUCT(IF(YEAR(OFFSET(HOMECELL,1,0):OFFSET(ENDCELL,-1,0))=$A32,1+OFFSET(AA$132,1,0):OFFSET(AA$885,-1,0)))-1,"NA"),0)</f>
        <v>0</v>
      </c>
      <c r="AB32" s="391" cm="1">
        <f t="array" aca="1" ref="AB32" ca="1">IF(ISTEXT(AB$6),IFERROR(PRODUCT(IF(YEAR(OFFSET(HOMECELL,1,0):OFFSET(ENDCELL,-1,0))=$A32,1+OFFSET(AB$132,1,0):OFFSET(AB$885,-1,0)))-1,"NA"),0)</f>
        <v>0</v>
      </c>
      <c r="AC32" s="391" cm="1">
        <f t="array" aca="1" ref="AC32" ca="1">IF(ISTEXT(AC$6),IFERROR(PRODUCT(IF(YEAR(OFFSET(HOMECELL,1,0):OFFSET(ENDCELL,-1,0))=$A32,1+OFFSET(AC$132,1,0):OFFSET(AC$885,-1,0)))-1,"NA"),0)</f>
        <v>0</v>
      </c>
      <c r="AD32" s="391" cm="1">
        <f t="array" aca="1" ref="AD32" ca="1">IF(ISTEXT(AD$6),IFERROR(PRODUCT(IF(YEAR(OFFSET(HOMECELL,1,0):OFFSET(ENDCELL,-1,0))=$A32,1+OFFSET(AD$132,1,0):OFFSET(AD$885,-1,0)))-1,"NA"),0)</f>
        <v>0</v>
      </c>
      <c r="AE32" s="391" cm="1">
        <f t="array" aca="1" ref="AE32" ca="1">IF(ISTEXT(AE$6),IFERROR(PRODUCT(IF(YEAR(OFFSET(HOMECELL,1,0):OFFSET(ENDCELL,-1,0))=$A32,1+OFFSET(AE$132,1,0):OFFSET(AE$885,-1,0)))-1,"NA"),0)</f>
        <v>0.34775558864585054</v>
      </c>
      <c r="AF32" s="391" cm="1">
        <f t="array" aca="1" ref="AF32" ca="1">IF(ISTEXT(AF$6),IFERROR(PRODUCT(IF(YEAR(OFFSET(HOMECELL,1,0):OFFSET(ENDCELL,-1,0))=$A32,1+OFFSET(AF$132,1,0):OFFSET(AF$885,-1,0)))-1,"NA"),0)</f>
        <v>0</v>
      </c>
      <c r="AG32" s="391" cm="1">
        <f t="array" aca="1" ref="AG32" ca="1">IF(ISTEXT(AG$6),IFERROR(PRODUCT(IF(YEAR(OFFSET(HOMECELL,1,0):OFFSET(ENDCELL,-1,0))=$A32,1+OFFSET(AG$132,1,0):OFFSET(AG$885,-1,0)))-1,"NA"),0)</f>
        <v>0</v>
      </c>
      <c r="AH32" s="391" cm="1">
        <f t="array" aca="1" ref="AH32" ca="1">IF(ISTEXT(AH$6),IFERROR(PRODUCT(IF(YEAR(OFFSET(HOMECELL,1,0):OFFSET(ENDCELL,-1,0))=$A32,1+OFFSET(AH$132,1,0):OFFSET(AH$885,-1,0)))-1,"NA"),0)</f>
        <v>0</v>
      </c>
      <c r="AI32" s="391" cm="1">
        <f t="array" aca="1" ref="AI32" ca="1">IF(ISTEXT(AI$6),IFERROR(PRODUCT(IF(YEAR(OFFSET(HOMECELL,1,0):OFFSET(ENDCELL,-1,0))=$A32,1+OFFSET(AI$132,1,0):OFFSET(AI$885,-1,0)))-1,"NA"),0)</f>
        <v>0</v>
      </c>
      <c r="AJ32" s="391" cm="1">
        <f t="array" aca="1" ref="AJ32" ca="1">IF(ISTEXT(AJ$6),IFERROR(PRODUCT(IF(YEAR(OFFSET(HOMECELL,1,0):OFFSET(ENDCELL,-1,0))=$A32,1+OFFSET(AJ$132,1,0):OFFSET(AJ$885,-1,0)))-1,"NA"),0)</f>
        <v>0</v>
      </c>
      <c r="AK32" s="391" cm="1">
        <f t="array" aca="1" ref="AK32" ca="1">IF(ISTEXT(AK$6),IFERROR(PRODUCT(IF(YEAR(OFFSET(HOMECELL,1,0):OFFSET(ENDCELL,-1,0))=$A32,1+OFFSET(AK$132,1,0):OFFSET(AK$885,-1,0)))-1,"NA"),0)</f>
        <v>0</v>
      </c>
      <c r="AL32" s="391" cm="1">
        <f t="array" aca="1" ref="AL32" ca="1">IF(ISTEXT(AL$6),IFERROR(PRODUCT(IF(YEAR(OFFSET(HOMECELL,1,0):OFFSET(ENDCELL,-1,0))=$A32,1+OFFSET(AL$132,1,0):OFFSET(AL$885,-1,0)))-1,"NA"),0)</f>
        <v>0</v>
      </c>
      <c r="AM32" s="391" cm="1">
        <f t="array" aca="1" ref="AM32" ca="1">IF(ISTEXT(AM$6),IFERROR(PRODUCT(IF(YEAR(OFFSET(HOMECELL,1,0):OFFSET(ENDCELL,-1,0))=$A32,1+OFFSET(AM$132,1,0):OFFSET(AM$885,-1,0)))-1,"NA"),0)</f>
        <v>0</v>
      </c>
      <c r="AN32" s="391" cm="1">
        <f t="array" aca="1" ref="AN32" ca="1">IF(ISTEXT(AN$6),IFERROR(PRODUCT(IF(YEAR(OFFSET(HOMECELL,1,0):OFFSET(ENDCELL,-1,0))=$A32,1+OFFSET(AN$132,1,0):OFFSET(AN$885,-1,0)))-1,"NA"),0)</f>
        <v>0</v>
      </c>
      <c r="AO32" s="391" cm="1">
        <f t="array" aca="1" ref="AO32" ca="1">IF(ISTEXT(AO$6),IFERROR(PRODUCT(IF(YEAR(OFFSET(HOMECELL,1,0):OFFSET(ENDCELL,-1,0))=$A32,1+OFFSET(AO$132,1,0):OFFSET(AO$885,-1,0)))-1,"NA"),0)</f>
        <v>0</v>
      </c>
      <c r="AP32" s="391" cm="1">
        <f t="array" aca="1" ref="AP32" ca="1">IF(ISTEXT(AP$6),IFERROR(PRODUCT(IF(YEAR(OFFSET(HOMECELL,1,0):OFFSET(ENDCELL,-1,0))=$A32,1+OFFSET(AP$132,1,0):OFFSET(AP$885,-1,0)))-1,"NA"),0)</f>
        <v>0.11034390986029496</v>
      </c>
      <c r="AQ32" s="391" cm="1">
        <f t="array" aca="1" ref="AQ32" ca="1">IF(ISTEXT(AQ$6),IFERROR(PRODUCT(IF(YEAR(OFFSET(HOMECELL,1,0):OFFSET(ENDCELL,-1,0))=$A32,1+OFFSET(AQ$132,1,0):OFFSET(AQ$885,-1,0)))-1,"NA"),0)</f>
        <v>0</v>
      </c>
      <c r="AR32" s="391" cm="1">
        <f t="array" aca="1" ref="AR32" ca="1">IF(ISTEXT(AR$6),IFERROR(PRODUCT(IF(YEAR(OFFSET(HOMECELL,1,0):OFFSET(ENDCELL,-1,0))=$A32,1+OFFSET(AR$132,1,0):OFFSET(AR$885,-1,0)))-1,"NA"),0)</f>
        <v>0</v>
      </c>
      <c r="AS32" s="391" cm="1">
        <f t="array" aca="1" ref="AS32" ca="1">IF(ISTEXT(AS$6),IFERROR(PRODUCT(IF(YEAR(OFFSET(HOMECELL,1,0):OFFSET(ENDCELL,-1,0))=$A32,1+OFFSET(AS$132,1,0):OFFSET(AS$885,-1,0)))-1,"NA"),0)</f>
        <v>0</v>
      </c>
      <c r="AT32" s="391" cm="1">
        <f t="array" aca="1" ref="AT32" ca="1">IF(ISTEXT(AT$6),IFERROR(PRODUCT(IF(YEAR(OFFSET(HOMECELL,1,0):OFFSET(ENDCELL,-1,0))=$A32,1+OFFSET(AT$132,1,0):OFFSET(AT$885,-1,0)))-1,"NA"),0)</f>
        <v>0</v>
      </c>
      <c r="AU32" s="391" cm="1">
        <f t="array" aca="1" ref="AU32" ca="1">IF(ISTEXT(AU$6),IFERROR(PRODUCT(IF(YEAR(OFFSET(HOMECELL,1,0):OFFSET(ENDCELL,-1,0))=$A32,1+OFFSET(AU$132,1,0):OFFSET(AU$885,-1,0)))-1,"NA"),0)</f>
        <v>0</v>
      </c>
      <c r="AV32" s="391" cm="1">
        <f t="array" aca="1" ref="AV32" ca="1">IF(ISTEXT(AV$6),IFERROR(PRODUCT(IF(YEAR(OFFSET(HOMECELL,1,0):OFFSET(ENDCELL,-1,0))=$A32,1+OFFSET(AV$132,1,0):OFFSET(AV$885,-1,0)))-1,"NA"),0)</f>
        <v>0</v>
      </c>
      <c r="AW32" s="391" cm="1">
        <f t="array" aca="1" ref="AW32" ca="1">IF(ISTEXT(AW$6),IFERROR(PRODUCT(IF(YEAR(OFFSET(HOMECELL,1,0):OFFSET(ENDCELL,-1,0))=$A32,1+OFFSET(AW$132,1,0):OFFSET(AW$885,-1,0)))-1,"NA"),0)</f>
        <v>8.3730950978463392E-2</v>
      </c>
      <c r="AX32" s="391" cm="1">
        <f t="array" aca="1" ref="AX32" ca="1">IF(ISTEXT(AX$6),IFERROR(PRODUCT(IF(YEAR(OFFSET(HOMECELL,1,0):OFFSET(ENDCELL,-1,0))=$A32,1+OFFSET(AX$132,1,0):OFFSET(AX$885,-1,0)))-1,"NA"),0)</f>
        <v>0</v>
      </c>
      <c r="AY32" s="391" cm="1">
        <f t="array" aca="1" ref="AY32" ca="1">IF(ISTEXT(AY$6),IFERROR(PRODUCT(IF(YEAR(OFFSET(HOMECELL,1,0):OFFSET(ENDCELL,-1,0))=$A32,1+OFFSET(AY$132,1,0):OFFSET(AY$885,-1,0)))-1,"NA"),0)</f>
        <v>0</v>
      </c>
      <c r="AZ32" s="391" cm="1">
        <f t="array" aca="1" ref="AZ32" ca="1">IF(ISTEXT(AZ$6),IFERROR(PRODUCT(IF(YEAR(OFFSET(HOMECELL,1,0):OFFSET(ENDCELL,-1,0))=$A32,1+OFFSET(AZ$132,1,0):OFFSET(AZ$885,-1,0)))-1,"NA"),0)</f>
        <v>0</v>
      </c>
      <c r="BA32" s="391" cm="1">
        <f t="array" aca="1" ref="BA32" ca="1">IF(ISTEXT(BA$6),IFERROR(PRODUCT(IF(YEAR(OFFSET(HOMECELL,1,0):OFFSET(ENDCELL,-1,0))=$A32,1+OFFSET(BA$132,1,0):OFFSET(BA$885,-1,0)))-1,"NA"),0)</f>
        <v>0</v>
      </c>
      <c r="BB32" s="391" cm="1">
        <f t="array" aca="1" ref="BB32" ca="1">IF(ISTEXT(BB$6),IFERROR(PRODUCT(IF(YEAR(OFFSET(HOMECELL,1,0):OFFSET(ENDCELL,-1,0))=$A32,1+OFFSET(BB$132,1,0):OFFSET(BB$885,-1,0)))-1,"NA"),0)</f>
        <v>0</v>
      </c>
      <c r="BC32" s="391" cm="1">
        <f t="array" aca="1" ref="BC32" ca="1">IF(ISTEXT(BC$6),IFERROR(PRODUCT(IF(YEAR(OFFSET(HOMECELL,1,0):OFFSET(ENDCELL,-1,0))=$A32,1+OFFSET(BC$132,1,0):OFFSET(BC$885,-1,0)))-1,"NA"),0)</f>
        <v>0</v>
      </c>
      <c r="BD32" s="391" cm="1">
        <f t="array" aca="1" ref="BD32" ca="1">IF(ISTEXT(BD$6),IFERROR(PRODUCT(IF(YEAR(OFFSET(HOMECELL,1,0):OFFSET(ENDCELL,-1,0))=$A32,1+OFFSET(BD$132,1,0):OFFSET(BD$885,-1,0)))-1,"NA"),0)</f>
        <v>0</v>
      </c>
      <c r="BE32" s="391" cm="1">
        <f t="array" aca="1" ref="BE32" ca="1">IF(ISTEXT(BE$6),IFERROR(PRODUCT(IF(YEAR(OFFSET(HOMECELL,1,0):OFFSET(ENDCELL,-1,0))=$A32,1+OFFSET(BE$132,1,0):OFFSET(BE$885,-1,0)))-1,"NA"),0)</f>
        <v>0</v>
      </c>
      <c r="BF32" s="391" cm="1">
        <f t="array" aca="1" ref="BF32" ca="1">IF(ISTEXT(BF$6),IFERROR(PRODUCT(IF(YEAR(OFFSET(HOMECELL,1,0):OFFSET(ENDCELL,-1,0))=$A32,1+OFFSET(BF$132,1,0):OFFSET(BF$885,-1,0)))-1,"NA"),0)</f>
        <v>0</v>
      </c>
      <c r="BG32" s="391" cm="1">
        <f t="array" aca="1" ref="BG32" ca="1">IF(ISTEXT(BG$6),IFERROR(PRODUCT(IF(YEAR(OFFSET(HOMECELL,1,0):OFFSET(ENDCELL,-1,0))=$A32,1+OFFSET(BG$132,1,0):OFFSET(BG$885,-1,0)))-1,"NA"),0)</f>
        <v>0</v>
      </c>
      <c r="BH32" s="391" cm="1">
        <f t="array" aca="1" ref="BH32" ca="1">IF(ISTEXT(BH$6),IFERROR(PRODUCT(IF(YEAR(OFFSET(HOMECELL,1,0):OFFSET(ENDCELL,-1,0))=$A32,1+OFFSET(BH$132,1,0):OFFSET(BH$885,-1,0)))-1,"NA"),0)</f>
        <v>0</v>
      </c>
      <c r="BI32" s="391" cm="1">
        <f t="array" aca="1" ref="BI32" ca="1">IF(ISTEXT(BI$6),IFERROR(PRODUCT(IF(YEAR(OFFSET(HOMECELL,1,0):OFFSET(ENDCELL,-1,0))=$A32,1+OFFSET(BI$132,1,0):OFFSET(BI$885,-1,0)))-1,"NA"),0)</f>
        <v>0</v>
      </c>
      <c r="BJ32" s="391" cm="1">
        <f t="array" aca="1" ref="BJ32" ca="1">IF(ISTEXT(BJ$6),IFERROR(PRODUCT(IF(YEAR(OFFSET(HOMECELL,1,0):OFFSET(ENDCELL,-1,0))=$A32,1+OFFSET(BJ$132,1,0):OFFSET(BJ$885,-1,0)))-1,"NA"),0)</f>
        <v>0</v>
      </c>
      <c r="BK32" s="391" cm="1">
        <f t="array" aca="1" ref="BK32" ca="1">IF(ISTEXT(BK$6),IFERROR(PRODUCT(IF(YEAR(OFFSET(HOMECELL,1,0):OFFSET(ENDCELL,-1,0))=$A32,1+OFFSET(BK$132,1,0):OFFSET(BK$885,-1,0)))-1,"NA"),0)</f>
        <v>-0.2759571511427279</v>
      </c>
      <c r="BL32" s="391" cm="1">
        <f t="array" aca="1" ref="BL32" ca="1">IF(ISTEXT(BL$6),IFERROR(PRODUCT(IF(YEAR(OFFSET(HOMECELL,1,0):OFFSET(ENDCELL,-1,0))=$A32,1+OFFSET(BL$132,1,0):OFFSET(BL$885,-1,0)))-1,"NA"),0)</f>
        <v>0</v>
      </c>
      <c r="BM32" s="391" cm="1">
        <f t="array" aca="1" ref="BM32" ca="1">IF(ISTEXT(BM$6),IFERROR(PRODUCT(IF(YEAR(OFFSET(HOMECELL,1,0):OFFSET(ENDCELL,-1,0))=$A32,1+OFFSET(BM$132,1,0):OFFSET(BM$885,-1,0)))-1,"NA"),0)</f>
        <v>0</v>
      </c>
      <c r="BN32" s="391" cm="1">
        <f t="array" aca="1" ref="BN32" ca="1">IF(ISTEXT(BN$6),IFERROR(PRODUCT(IF(YEAR(OFFSET(HOMECELL,1,0):OFFSET(ENDCELL,-1,0))=$A32,1+OFFSET(BN$132,1,0):OFFSET(BN$885,-1,0)))-1,"NA"),0)</f>
        <v>0</v>
      </c>
      <c r="BO32" s="391" cm="1">
        <f t="array" aca="1" ref="BO32" ca="1">IF(ISTEXT(BO$6),IFERROR(PRODUCT(IF(YEAR(OFFSET(HOMECELL,1,0):OFFSET(ENDCELL,-1,0))=$A32,1+OFFSET(BO$132,1,0):OFFSET(BO$885,-1,0)))-1,"NA"),0)</f>
        <v>-0.21947731984161045</v>
      </c>
      <c r="BP32" s="391" cm="1">
        <f t="array" aca="1" ref="BP32" ca="1">IF(ISTEXT(BP$6),IFERROR(PRODUCT(IF(YEAR(OFFSET(HOMECELL,1,0):OFFSET(ENDCELL,-1,0))=$A32,1+OFFSET(BP$132,1,0):OFFSET(BP$885,-1,0)))-1,"NA"),0)</f>
        <v>0</v>
      </c>
      <c r="BQ32" s="391" cm="1">
        <f t="array" aca="1" ref="BQ32" ca="1">IF(ISTEXT(BQ$6),IFERROR(PRODUCT(IF(YEAR(OFFSET(HOMECELL,1,0):OFFSET(ENDCELL,-1,0))=$A32,1+OFFSET(BQ$132,1,0):OFFSET(BQ$885,-1,0)))-1,"NA"),0)</f>
        <v>0</v>
      </c>
      <c r="BR32" s="391" cm="1">
        <f t="array" aca="1" ref="BR32" ca="1">IF(ISTEXT(BR$6),IFERROR(PRODUCT(IF(YEAR(OFFSET(HOMECELL,1,0):OFFSET(ENDCELL,-1,0))=$A32,1+OFFSET(BR$132,1,0):OFFSET(BR$885,-1,0)))-1,"NA"),0)</f>
        <v>0</v>
      </c>
      <c r="BS32" s="391" cm="1">
        <f t="array" aca="1" ref="BS32" ca="1">IF(ISTEXT(BS$6),IFERROR(PRODUCT(IF(YEAR(OFFSET(HOMECELL,1,0):OFFSET(ENDCELL,-1,0))=$A32,1+OFFSET(BS$132,1,0):OFFSET(BS$885,-1,0)))-1,"NA"),0)</f>
        <v>0</v>
      </c>
      <c r="BT32" s="391" cm="1">
        <f t="array" aca="1" ref="BT32" ca="1">IF(ISTEXT(BT$6),IFERROR(PRODUCT(IF(YEAR(OFFSET(HOMECELL,1,0):OFFSET(ENDCELL,-1,0))=$A32,1+OFFSET(BT$132,1,0):OFFSET(BT$885,-1,0)))-1,"NA"),0)</f>
        <v>0</v>
      </c>
      <c r="BU32" s="391" cm="1">
        <f t="array" aca="1" ref="BU32" ca="1">IF(ISTEXT(BU$6),IFERROR(PRODUCT(IF(YEAR(OFFSET(HOMECELL,1,0):OFFSET(ENDCELL,-1,0))=$A32,1+OFFSET(BU$132,1,0):OFFSET(BU$885,-1,0)))-1,"NA"),0)</f>
        <v>0</v>
      </c>
      <c r="BV32" s="391" cm="1">
        <f t="array" aca="1" ref="BV32" ca="1">IF(ISTEXT(BV$6),IFERROR(PRODUCT(IF(YEAR(OFFSET(HOMECELL,1,0):OFFSET(ENDCELL,-1,0))=$A32,1+OFFSET(BV$132,1,0):OFFSET(BV$885,-1,0)))-1,"NA"),0)</f>
        <v>0</v>
      </c>
      <c r="BW32" s="391" cm="1">
        <f t="array" aca="1" ref="BW32" ca="1">IF(ISTEXT(BW$6),IFERROR(PRODUCT(IF(YEAR(OFFSET(HOMECELL,1,0):OFFSET(ENDCELL,-1,0))=$A32,1+OFFSET(BW$132,1,0):OFFSET(BW$885,-1,0)))-1,"NA"),0)</f>
        <v>0</v>
      </c>
      <c r="BX32" s="391" cm="1">
        <f t="array" aca="1" ref="BX32" ca="1">IF(ISTEXT(BX$6),IFERROR(PRODUCT(IF(YEAR(OFFSET(HOMECELL,1,0):OFFSET(ENDCELL,-1,0))=$A32,1+OFFSET(BX$132,1,0):OFFSET(BX$885,-1,0)))-1,"NA"),0)</f>
        <v>0</v>
      </c>
      <c r="BY32" s="391" cm="1">
        <f t="array" aca="1" ref="BY32" ca="1">IF(ISTEXT(BY$6),IFERROR(PRODUCT(IF(YEAR(OFFSET(HOMECELL,1,0):OFFSET(ENDCELL,-1,0))=$A32,1+OFFSET(BY$132,1,0):OFFSET(BY$885,-1,0)))-1,"NA"),0)</f>
        <v>0</v>
      </c>
      <c r="BZ32" s="391" cm="1">
        <f t="array" aca="1" ref="BZ32" ca="1">IF(ISTEXT(BZ$6),IFERROR(PRODUCT(IF(YEAR(OFFSET(HOMECELL,1,0):OFFSET(ENDCELL,-1,0))=$A32,1+OFFSET(BZ$132,1,0):OFFSET(BZ$885,-1,0)))-1,"NA"),0)</f>
        <v>0</v>
      </c>
      <c r="CA32" s="391" cm="1">
        <f t="array" aca="1" ref="CA32" ca="1">IF(ISTEXT(CA$6),IFERROR(PRODUCT(IF(YEAR(OFFSET(HOMECELL,1,0):OFFSET(ENDCELL,-1,0))=$A32,1+OFFSET(CA$132,1,0):OFFSET(CA$885,-1,0)))-1,"NA"),0)</f>
        <v>0</v>
      </c>
      <c r="CB32" s="391" cm="1">
        <f t="array" aca="1" ref="CB32" ca="1">IF(ISTEXT(CB$6),IFERROR(PRODUCT(IF(YEAR(OFFSET(HOMECELL,1,0):OFFSET(ENDCELL,-1,0))=$A32,1+OFFSET(CB$132,1,0):OFFSET(CB$885,-1,0)))-1,"NA"),0)</f>
        <v>0</v>
      </c>
      <c r="CC32" s="391" cm="1">
        <f t="array" aca="1" ref="CC32" ca="1">IF(ISTEXT(CC$6),IFERROR(PRODUCT(IF(YEAR(OFFSET(HOMECELL,1,0):OFFSET(ENDCELL,-1,0))=$A32,1+OFFSET(CC$132,1,0):OFFSET(CC$885,-1,0)))-1,"NA"),0)</f>
        <v>0</v>
      </c>
      <c r="CD32" s="391" cm="1">
        <f t="array" aca="1" ref="CD32" ca="1">IF(ISTEXT(CD$6),IFERROR(PRODUCT(IF(YEAR(OFFSET(HOMECELL,1,0):OFFSET(ENDCELL,-1,0))=$A32,1+OFFSET(CD$132,1,0):OFFSET(CD$885,-1,0)))-1,"NA"),0)</f>
        <v>0</v>
      </c>
      <c r="CE32" s="391" cm="1">
        <f t="array" aca="1" ref="CE32" ca="1">IF(ISTEXT(CE$6),IFERROR(PRODUCT(IF(YEAR(OFFSET(HOMECELL,1,0):OFFSET(ENDCELL,-1,0))=$A32,1+OFFSET(CE$132,1,0):OFFSET(CE$885,-1,0)))-1,"NA"),0)</f>
        <v>0</v>
      </c>
      <c r="CF32" s="391" cm="1">
        <f t="array" aca="1" ref="CF32" ca="1">IF(ISTEXT(CF$6),IFERROR(PRODUCT(IF(YEAR(OFFSET(HOMECELL,1,0):OFFSET(ENDCELL,-1,0))=$A32,1+OFFSET(CF$132,1,0):OFFSET(CF$885,-1,0)))-1,"NA"),0)</f>
        <v>0</v>
      </c>
      <c r="CG32" s="391" cm="1">
        <f t="array" aca="1" ref="CG32" ca="1">IF(ISTEXT(CG$6),IFERROR(PRODUCT(IF(YEAR(OFFSET(HOMECELL,1,0):OFFSET(ENDCELL,-1,0))=$A32,1+OFFSET(CG$132,1,0):OFFSET(CG$885,-1,0)))-1,"NA"),0)</f>
        <v>-0.28185238329619167</v>
      </c>
      <c r="CH32" s="391" cm="1">
        <f t="array" aca="1" ref="CH32" ca="1">IF(ISTEXT(CH$6),IFERROR(PRODUCT(IF(YEAR(OFFSET(HOMECELL,1,0):OFFSET(ENDCELL,-1,0))=$A32,1+OFFSET(CH$132,1,0):OFFSET(CH$885,-1,0)))-1,"NA"),0)</f>
        <v>0</v>
      </c>
      <c r="CI32" s="391" cm="1">
        <f t="array" aca="1" ref="CI32" ca="1">IF(ISTEXT(CI$6),IFERROR(PRODUCT(IF(YEAR(OFFSET(HOMECELL,1,0):OFFSET(ENDCELL,-1,0))=$A32,1+OFFSET(CI$132,1,0):OFFSET(CI$885,-1,0)))-1,"NA"),0)</f>
        <v>0</v>
      </c>
      <c r="CJ32" s="391" cm="1">
        <f t="array" aca="1" ref="CJ32" ca="1">IF(ISTEXT(CJ$6),IFERROR(PRODUCT(IF(YEAR(OFFSET(HOMECELL,1,0):OFFSET(ENDCELL,-1,0))=$A32,1+OFFSET(CJ$132,1,0):OFFSET(CJ$885,-1,0)))-1,"NA"),0)</f>
        <v>0</v>
      </c>
      <c r="CK32" s="391" cm="1">
        <f t="array" aca="1" ref="CK32" ca="1">IF(ISTEXT(CK$6),IFERROR(PRODUCT(IF(YEAR(OFFSET(HOMECELL,1,0):OFFSET(ENDCELL,-1,0))=$A32,1+OFFSET(CK$132,1,0):OFFSET(CK$885,-1,0)))-1,"NA"),0)</f>
        <v>0</v>
      </c>
      <c r="CL32" s="391" cm="1">
        <f t="array" aca="1" ref="CL32" ca="1">IF(ISTEXT(CL$6),IFERROR(PRODUCT(IF(YEAR(OFFSET(HOMECELL,1,0):OFFSET(ENDCELL,-1,0))=$A32,1+OFFSET(CL$132,1,0):OFFSET(CL$885,-1,0)))-1,"NA"),0)</f>
        <v>0</v>
      </c>
      <c r="CM32" s="391" cm="1">
        <f t="array" aca="1" ref="CM32" ca="1">IF(ISTEXT(CM$6),IFERROR(PRODUCT(IF(YEAR(OFFSET(HOMECELL,1,0):OFFSET(ENDCELL,-1,0))=$A32,1+OFFSET(CM$132,1,0):OFFSET(CM$885,-1,0)))-1,"NA"),0)</f>
        <v>0</v>
      </c>
      <c r="CN32" s="391" cm="1">
        <f t="array" aca="1" ref="CN32" ca="1">IF(ISTEXT(CN$6),IFERROR(PRODUCT(IF(YEAR(OFFSET(HOMECELL,1,0):OFFSET(ENDCELL,-1,0))=$A32,1+OFFSET(CN$132,1,0):OFFSET(CN$885,-1,0)))-1,"NA"),0)</f>
        <v>0</v>
      </c>
      <c r="CO32" s="391" cm="1">
        <f t="array" aca="1" ref="CO32" ca="1">IF(ISTEXT(CO$6),IFERROR(PRODUCT(IF(YEAR(OFFSET(HOMECELL,1,0):OFFSET(ENDCELL,-1,0))=$A32,1+OFFSET(CO$132,1,0):OFFSET(CO$885,-1,0)))-1,"NA"),0)</f>
        <v>0</v>
      </c>
      <c r="CP32" s="391" cm="1">
        <f t="array" aca="1" ref="CP32" ca="1">IF(ISTEXT(CP$6),IFERROR(PRODUCT(IF(YEAR(OFFSET(HOMECELL,1,0):OFFSET(ENDCELL,-1,0))=$A32,1+OFFSET(CP$132,1,0):OFFSET(CP$885,-1,0)))-1,"NA"),0)</f>
        <v>0</v>
      </c>
      <c r="CQ32" s="391" cm="1">
        <f t="array" aca="1" ref="CQ32" ca="1">IF(ISTEXT(CQ$6),IFERROR(PRODUCT(IF(YEAR(OFFSET(HOMECELL,1,0):OFFSET(ENDCELL,-1,0))=$A32,1+OFFSET(CQ$132,1,0):OFFSET(CQ$885,-1,0)))-1,"NA"),0)</f>
        <v>0</v>
      </c>
      <c r="CR32" s="391" cm="1">
        <f t="array" aca="1" ref="CR32" ca="1">IF(ISTEXT(CR$6),IFERROR(PRODUCT(IF(YEAR(OFFSET(HOMECELL,1,0):OFFSET(ENDCELL,-1,0))=$A32,1+OFFSET(CR$132,1,0):OFFSET(CR$885,-1,0)))-1,"NA"),0)</f>
        <v>0</v>
      </c>
      <c r="CS32" s="391"/>
      <c r="CT32" s="391"/>
      <c r="CU32" s="391"/>
      <c r="CV32" s="391"/>
      <c r="CW32" s="391"/>
      <c r="CX32" s="391"/>
      <c r="CY32" s="391"/>
      <c r="CZ32" s="391"/>
      <c r="DA32" s="391"/>
      <c r="DB32" s="815"/>
      <c r="DC32" s="815"/>
      <c r="DD32" s="815"/>
      <c r="DE32" s="815"/>
      <c r="DG32" s="352"/>
      <c r="DI32" s="391" cm="1">
        <f t="array" aca="1" ref="DI32" ca="1">IF(ISTEXT(DI$6),IFERROR(PRODUCT(IF(YEAR(OFFSET(HOMECELL,1,0):OFFSET(ENDCELL,-1,0))=$A32,1+OFFSET(DI$132,1,0):OFFSET(DI$885,-1,0)))-1,"NA"),0)</f>
        <v>0</v>
      </c>
      <c r="DJ32" s="391" cm="1">
        <f t="array" aca="1" ref="DJ32" ca="1">IF(ISTEXT(DJ$6),IFERROR(PRODUCT(IF(YEAR(OFFSET(HOMECELL,1,0):OFFSET(ENDCELL,-1,0))=$A32,1+OFFSET(DJ$132,1,0):OFFSET(DJ$885,-1,0)))-1,"NA"),0)</f>
        <v>0</v>
      </c>
      <c r="DK32" s="391" cm="1">
        <f t="array" aca="1" ref="DK32" ca="1">IF(ISTEXT(DK$6),IFERROR(PRODUCT(IF(YEAR(OFFSET(HOMECELL,1,0):OFFSET(ENDCELL,-1,0))=$A32,1+OFFSET(DK$132,1,0):OFFSET(DK$885,-1,0)))-1,"NA"),0)</f>
        <v>0</v>
      </c>
    </row>
    <row r="33" spans="1:115" hidden="1" outlineLevel="1">
      <c r="A33" s="72">
        <f t="shared" ca="1" si="0"/>
        <v>1967</v>
      </c>
      <c r="B33" s="372"/>
      <c r="C33" s="391" cm="1">
        <f t="array" aca="1" ref="C33" ca="1">IF(ISTEXT(C$6),IFERROR(PRODUCT(IF(YEAR(OFFSET(HOMECELL,1,0):OFFSET(ENDCELL,-1,0))=$A33,1+OFFSET(C$132,1,0):OFFSET(C$885,-1,0)))-1,"NA"),0)</f>
        <v>0</v>
      </c>
      <c r="D33" s="391" cm="1">
        <f t="array" aca="1" ref="D33" ca="1">IF(ISTEXT(D$6),IFERROR(PRODUCT(IF(YEAR(OFFSET(HOMECELL,1,0):OFFSET(ENDCELL,-1,0))=$A33,1+OFFSET(D$132,1,0):OFFSET(D$885,-1,0)))-1,"NA"),0)</f>
        <v>4.1985855562006069E-2</v>
      </c>
      <c r="E33" s="391" cm="1">
        <f t="array" aca="1" ref="E33" ca="1">IF(ISTEXT(E$6),IFERROR(PRODUCT(IF(YEAR(OFFSET(HOMECELL,1,0):OFFSET(ENDCELL,-1,0))=$A33,1+OFFSET(E$132,1,0):OFFSET(E$885,-1,0)))-1,"NA"),0)</f>
        <v>0.2868239611132184</v>
      </c>
      <c r="F33" s="391" cm="1">
        <f t="array" aca="1" ref="F33" ca="1">IF(ISTEXT(F$6),IFERROR(PRODUCT(IF(YEAR(OFFSET(HOMECELL,1,0):OFFSET(ENDCELL,-1,0))=$A33,1+OFFSET(F$132,1,0):OFFSET(F$885,-1,0)))-1,"NA"),0)</f>
        <v>0</v>
      </c>
      <c r="G33" s="391" cm="1">
        <f t="array" aca="1" ref="G33" ca="1">IF(ISTEXT(G$6),IFERROR(PRODUCT(IF(YEAR(OFFSET(HOMECELL,1,0):OFFSET(ENDCELL,-1,0))=$A33,1+OFFSET(G$132,1,0):OFFSET(G$885,-1,0)))-1,"NA"),0)</f>
        <v>0</v>
      </c>
      <c r="H33" s="391" cm="1">
        <f t="array" aca="1" ref="H33" ca="1">IF(ISTEXT(H$6),IFERROR(PRODUCT(IF(YEAR(OFFSET(HOMECELL,1,0):OFFSET(ENDCELL,-1,0))=$A33,1+OFFSET(H$132,1,0):OFFSET(H$885,-1,0)))-1,"NA"),0)</f>
        <v>0</v>
      </c>
      <c r="I33" s="391" cm="1">
        <f t="array" aca="1" ref="I33" ca="1">IF(ISTEXT(I$6),IFERROR(PRODUCT(IF(YEAR(OFFSET(HOMECELL,1,0):OFFSET(ENDCELL,-1,0))=$A33,1+OFFSET(I$132,1,0):OFFSET(I$885,-1,0)))-1,"NA"),0)</f>
        <v>0</v>
      </c>
      <c r="J33" s="391" cm="1">
        <f t="array" aca="1" ref="J33" ca="1">IF(ISTEXT(J$6),IFERROR(PRODUCT(IF(YEAR(OFFSET(HOMECELL,1,0):OFFSET(ENDCELL,-1,0))=$A33,1+OFFSET(J$132,1,0):OFFSET(J$885,-1,0)))-1,"NA"),0)</f>
        <v>0</v>
      </c>
      <c r="K33" s="391" cm="1">
        <f t="array" aca="1" ref="K33" ca="1">IF(ISTEXT(K$6),IFERROR(PRODUCT(IF(YEAR(OFFSET(HOMECELL,1,0):OFFSET(ENDCELL,-1,0))=$A33,1+OFFSET(K$132,1,0):OFFSET(K$885,-1,0)))-1,"NA"),0)</f>
        <v>0</v>
      </c>
      <c r="L33" s="391" cm="1">
        <f t="array" aca="1" ref="L33" ca="1">IF(ISTEXT(L$6),IFERROR(PRODUCT(IF(YEAR(OFFSET(HOMECELL,1,0):OFFSET(ENDCELL,-1,0))=$A33,1+OFFSET(L$132,1,0):OFFSET(L$885,-1,0)))-1,"NA"),0)</f>
        <v>0</v>
      </c>
      <c r="M33" s="391" cm="1">
        <f t="array" aca="1" ref="M33" ca="1">IF(ISTEXT(M$6),IFERROR(PRODUCT(IF(YEAR(OFFSET(HOMECELL,1,0):OFFSET(ENDCELL,-1,0))=$A33,1+OFFSET(M$132,1,0):OFFSET(M$885,-1,0)))-1,"NA"),0)</f>
        <v>0</v>
      </c>
      <c r="N33" s="391" cm="1">
        <f t="array" aca="1" ref="N33" ca="1">IF(ISTEXT(N$6),IFERROR(PRODUCT(IF(YEAR(OFFSET(HOMECELL,1,0):OFFSET(ENDCELL,-1,0))=$A33,1+OFFSET(N$132,1,0):OFFSET(N$885,-1,0)))-1,"NA"),0)</f>
        <v>0</v>
      </c>
      <c r="O33" s="391" cm="1">
        <f t="array" aca="1" ref="O33" ca="1">IF(ISTEXT(O$6),IFERROR(PRODUCT(IF(YEAR(OFFSET(HOMECELL,1,0):OFFSET(ENDCELL,-1,0))=$A33,1+OFFSET(O$132,1,0):OFFSET(O$885,-1,0)))-1,"NA"),0)</f>
        <v>0</v>
      </c>
      <c r="P33" s="391" cm="1">
        <f t="array" aca="1" ref="P33" ca="1">IF(ISTEXT(P$6),IFERROR(PRODUCT(IF(YEAR(OFFSET(HOMECELL,1,0):OFFSET(ENDCELL,-1,0))=$A33,1+OFFSET(P$132,1,0):OFFSET(P$885,-1,0)))-1,"NA"),0)</f>
        <v>0</v>
      </c>
      <c r="Q33" s="391" cm="1">
        <f t="array" aca="1" ref="Q33" ca="1">IF(ISTEXT(Q$6),IFERROR(PRODUCT(IF(YEAR(OFFSET(HOMECELL,1,0):OFFSET(ENDCELL,-1,0))=$A33,1+OFFSET(Q$132,1,0):OFFSET(Q$885,-1,0)))-1,"NA"),0)</f>
        <v>0</v>
      </c>
      <c r="R33" s="391" cm="1">
        <f t="array" aca="1" ref="R33" ca="1">IF(ISTEXT(R$6),IFERROR(PRODUCT(IF(YEAR(OFFSET(HOMECELL,1,0):OFFSET(ENDCELL,-1,0))=$A33,1+OFFSET(R$132,1,0):OFFSET(R$885,-1,0)))-1,"NA"),0)</f>
        <v>0</v>
      </c>
      <c r="S33" s="391" cm="1">
        <f t="array" aca="1" ref="S33" ca="1">IF(ISTEXT(S$6),IFERROR(PRODUCT(IF(YEAR(OFFSET(HOMECELL,1,0):OFFSET(ENDCELL,-1,0))=$A33,1+OFFSET(S$132,1,0):OFFSET(S$885,-1,0)))-1,"NA"),0)</f>
        <v>0</v>
      </c>
      <c r="T33" s="391" cm="1">
        <f t="array" aca="1" ref="T33" ca="1">IF(ISTEXT(T$6),IFERROR(PRODUCT(IF(YEAR(OFFSET(HOMECELL,1,0):OFFSET(ENDCELL,-1,0))=$A33,1+OFFSET(T$132,1,0):OFFSET(T$885,-1,0)))-1,"NA"),0)</f>
        <v>0</v>
      </c>
      <c r="U33" s="391" cm="1">
        <f t="array" aca="1" ref="U33" ca="1">IF(ISTEXT(U$6),IFERROR(PRODUCT(IF(YEAR(OFFSET(HOMECELL,1,0):OFFSET(ENDCELL,-1,0))=$A33,1+OFFSET(U$132,1,0):OFFSET(U$885,-1,0)))-1,"NA"),0)</f>
        <v>0</v>
      </c>
      <c r="V33" s="391" cm="1">
        <f t="array" aca="1" ref="V33" ca="1">IF(ISTEXT(V$6),IFERROR(PRODUCT(IF(YEAR(OFFSET(HOMECELL,1,0):OFFSET(ENDCELL,-1,0))=$A33,1+OFFSET(V$132,1,0):OFFSET(V$885,-1,0)))-1,"NA"),0)</f>
        <v>0</v>
      </c>
      <c r="W33" s="391" cm="1">
        <f t="array" aca="1" ref="W33" ca="1">IF(ISTEXT(W$6),IFERROR(PRODUCT(IF(YEAR(OFFSET(HOMECELL,1,0):OFFSET(ENDCELL,-1,0))=$A33,1+OFFSET(W$132,1,0):OFFSET(W$885,-1,0)))-1,"NA"),0)</f>
        <v>0</v>
      </c>
      <c r="X33" s="391" cm="1">
        <f t="array" aca="1" ref="X33" ca="1">IF(ISTEXT(X$6),IFERROR(PRODUCT(IF(YEAR(OFFSET(HOMECELL,1,0):OFFSET(ENDCELL,-1,0))=$A33,1+OFFSET(X$132,1,0):OFFSET(X$885,-1,0)))-1,"NA"),0)</f>
        <v>0</v>
      </c>
      <c r="Y33" s="391" cm="1">
        <f t="array" aca="1" ref="Y33" ca="1">IF(ISTEXT(Y$6),IFERROR(PRODUCT(IF(YEAR(OFFSET(HOMECELL,1,0):OFFSET(ENDCELL,-1,0))=$A33,1+OFFSET(Y$132,1,0):OFFSET(Y$885,-1,0)))-1,"NA"),0)</f>
        <v>0</v>
      </c>
      <c r="Z33" s="391" cm="1">
        <f t="array" aca="1" ref="Z33" ca="1">IF(ISTEXT(Z$6),IFERROR(PRODUCT(IF(YEAR(OFFSET(HOMECELL,1,0):OFFSET(ENDCELL,-1,0))=$A33,1+OFFSET(Z$132,1,0):OFFSET(Z$885,-1,0)))-1,"NA"),0)</f>
        <v>0</v>
      </c>
      <c r="AA33" s="391" cm="1">
        <f t="array" aca="1" ref="AA33" ca="1">IF(ISTEXT(AA$6),IFERROR(PRODUCT(IF(YEAR(OFFSET(HOMECELL,1,0):OFFSET(ENDCELL,-1,0))=$A33,1+OFFSET(AA$132,1,0):OFFSET(AA$885,-1,0)))-1,"NA"),0)</f>
        <v>0</v>
      </c>
      <c r="AB33" s="391" cm="1">
        <f t="array" aca="1" ref="AB33" ca="1">IF(ISTEXT(AB$6),IFERROR(PRODUCT(IF(YEAR(OFFSET(HOMECELL,1,0):OFFSET(ENDCELL,-1,0))=$A33,1+OFFSET(AB$132,1,0):OFFSET(AB$885,-1,0)))-1,"NA"),0)</f>
        <v>0</v>
      </c>
      <c r="AC33" s="391" cm="1">
        <f t="array" aca="1" ref="AC33" ca="1">IF(ISTEXT(AC$6),IFERROR(PRODUCT(IF(YEAR(OFFSET(HOMECELL,1,0):OFFSET(ENDCELL,-1,0))=$A33,1+OFFSET(AC$132,1,0):OFFSET(AC$885,-1,0)))-1,"NA"),0)</f>
        <v>0</v>
      </c>
      <c r="AD33" s="391" cm="1">
        <f t="array" aca="1" ref="AD33" ca="1">IF(ISTEXT(AD$6),IFERROR(PRODUCT(IF(YEAR(OFFSET(HOMECELL,1,0):OFFSET(ENDCELL,-1,0))=$A33,1+OFFSET(AD$132,1,0):OFFSET(AD$885,-1,0)))-1,"NA"),0)</f>
        <v>0</v>
      </c>
      <c r="AE33" s="391" cm="1">
        <f t="array" aca="1" ref="AE33" ca="1">IF(ISTEXT(AE$6),IFERROR(PRODUCT(IF(YEAR(OFFSET(HOMECELL,1,0):OFFSET(ENDCELL,-1,0))=$A33,1+OFFSET(AE$132,1,0):OFFSET(AE$885,-1,0)))-1,"NA"),0)</f>
        <v>0.40054768993555379</v>
      </c>
      <c r="AF33" s="391" cm="1">
        <f t="array" aca="1" ref="AF33" ca="1">IF(ISTEXT(AF$6),IFERROR(PRODUCT(IF(YEAR(OFFSET(HOMECELL,1,0):OFFSET(ENDCELL,-1,0))=$A33,1+OFFSET(AF$132,1,0):OFFSET(AF$885,-1,0)))-1,"NA"),0)</f>
        <v>0</v>
      </c>
      <c r="AG33" s="391" cm="1">
        <f t="array" aca="1" ref="AG33" ca="1">IF(ISTEXT(AG$6),IFERROR(PRODUCT(IF(YEAR(OFFSET(HOMECELL,1,0):OFFSET(ENDCELL,-1,0))=$A33,1+OFFSET(AG$132,1,0):OFFSET(AG$885,-1,0)))-1,"NA"),0)</f>
        <v>0</v>
      </c>
      <c r="AH33" s="391" cm="1">
        <f t="array" aca="1" ref="AH33" ca="1">IF(ISTEXT(AH$6),IFERROR(PRODUCT(IF(YEAR(OFFSET(HOMECELL,1,0):OFFSET(ENDCELL,-1,0))=$A33,1+OFFSET(AH$132,1,0):OFFSET(AH$885,-1,0)))-1,"NA"),0)</f>
        <v>0</v>
      </c>
      <c r="AI33" s="391" cm="1">
        <f t="array" aca="1" ref="AI33" ca="1">IF(ISTEXT(AI$6),IFERROR(PRODUCT(IF(YEAR(OFFSET(HOMECELL,1,0):OFFSET(ENDCELL,-1,0))=$A33,1+OFFSET(AI$132,1,0):OFFSET(AI$885,-1,0)))-1,"NA"),0)</f>
        <v>0</v>
      </c>
      <c r="AJ33" s="391" cm="1">
        <f t="array" aca="1" ref="AJ33" ca="1">IF(ISTEXT(AJ$6),IFERROR(PRODUCT(IF(YEAR(OFFSET(HOMECELL,1,0):OFFSET(ENDCELL,-1,0))=$A33,1+OFFSET(AJ$132,1,0):OFFSET(AJ$885,-1,0)))-1,"NA"),0)</f>
        <v>0</v>
      </c>
      <c r="AK33" s="391" cm="1">
        <f t="array" aca="1" ref="AK33" ca="1">IF(ISTEXT(AK$6),IFERROR(PRODUCT(IF(YEAR(OFFSET(HOMECELL,1,0):OFFSET(ENDCELL,-1,0))=$A33,1+OFFSET(AK$132,1,0):OFFSET(AK$885,-1,0)))-1,"NA"),0)</f>
        <v>0</v>
      </c>
      <c r="AL33" s="391" cm="1">
        <f t="array" aca="1" ref="AL33" ca="1">IF(ISTEXT(AL$6),IFERROR(PRODUCT(IF(YEAR(OFFSET(HOMECELL,1,0):OFFSET(ENDCELL,-1,0))=$A33,1+OFFSET(AL$132,1,0):OFFSET(AL$885,-1,0)))-1,"NA"),0)</f>
        <v>0</v>
      </c>
      <c r="AM33" s="391" cm="1">
        <f t="array" aca="1" ref="AM33" ca="1">IF(ISTEXT(AM$6),IFERROR(PRODUCT(IF(YEAR(OFFSET(HOMECELL,1,0):OFFSET(ENDCELL,-1,0))=$A33,1+OFFSET(AM$132,1,0):OFFSET(AM$885,-1,0)))-1,"NA"),0)</f>
        <v>0</v>
      </c>
      <c r="AN33" s="391" cm="1">
        <f t="array" aca="1" ref="AN33" ca="1">IF(ISTEXT(AN$6),IFERROR(PRODUCT(IF(YEAR(OFFSET(HOMECELL,1,0):OFFSET(ENDCELL,-1,0))=$A33,1+OFFSET(AN$132,1,0):OFFSET(AN$885,-1,0)))-1,"NA"),0)</f>
        <v>0</v>
      </c>
      <c r="AO33" s="391" cm="1">
        <f t="array" aca="1" ref="AO33" ca="1">IF(ISTEXT(AO$6),IFERROR(PRODUCT(IF(YEAR(OFFSET(HOMECELL,1,0):OFFSET(ENDCELL,-1,0))=$A33,1+OFFSET(AO$132,1,0):OFFSET(AO$885,-1,0)))-1,"NA"),0)</f>
        <v>0</v>
      </c>
      <c r="AP33" s="391" cm="1">
        <f t="array" aca="1" ref="AP33" ca="1">IF(ISTEXT(AP$6),IFERROR(PRODUCT(IF(YEAR(OFFSET(HOMECELL,1,0):OFFSET(ENDCELL,-1,0))=$A33,1+OFFSET(AP$132,1,0):OFFSET(AP$885,-1,0)))-1,"NA"),0)</f>
        <v>0.12114977593231435</v>
      </c>
      <c r="AQ33" s="391" cm="1">
        <f t="array" aca="1" ref="AQ33" ca="1">IF(ISTEXT(AQ$6),IFERROR(PRODUCT(IF(YEAR(OFFSET(HOMECELL,1,0):OFFSET(ENDCELL,-1,0))=$A33,1+OFFSET(AQ$132,1,0):OFFSET(AQ$885,-1,0)))-1,"NA"),0)</f>
        <v>0</v>
      </c>
      <c r="AR33" s="391" cm="1">
        <f t="array" aca="1" ref="AR33" ca="1">IF(ISTEXT(AR$6),IFERROR(PRODUCT(IF(YEAR(OFFSET(HOMECELL,1,0):OFFSET(ENDCELL,-1,0))=$A33,1+OFFSET(AR$132,1,0):OFFSET(AR$885,-1,0)))-1,"NA"),0)</f>
        <v>0</v>
      </c>
      <c r="AS33" s="391" cm="1">
        <f t="array" aca="1" ref="AS33" ca="1">IF(ISTEXT(AS$6),IFERROR(PRODUCT(IF(YEAR(OFFSET(HOMECELL,1,0):OFFSET(ENDCELL,-1,0))=$A33,1+OFFSET(AS$132,1,0):OFFSET(AS$885,-1,0)))-1,"NA"),0)</f>
        <v>0</v>
      </c>
      <c r="AT33" s="391" cm="1">
        <f t="array" aca="1" ref="AT33" ca="1">IF(ISTEXT(AT$6),IFERROR(PRODUCT(IF(YEAR(OFFSET(HOMECELL,1,0):OFFSET(ENDCELL,-1,0))=$A33,1+OFFSET(AT$132,1,0):OFFSET(AT$885,-1,0)))-1,"NA"),0)</f>
        <v>0</v>
      </c>
      <c r="AU33" s="391" cm="1">
        <f t="array" aca="1" ref="AU33" ca="1">IF(ISTEXT(AU$6),IFERROR(PRODUCT(IF(YEAR(OFFSET(HOMECELL,1,0):OFFSET(ENDCELL,-1,0))=$A33,1+OFFSET(AU$132,1,0):OFFSET(AU$885,-1,0)))-1,"NA"),0)</f>
        <v>0</v>
      </c>
      <c r="AV33" s="391" cm="1">
        <f t="array" aca="1" ref="AV33" ca="1">IF(ISTEXT(AV$6),IFERROR(PRODUCT(IF(YEAR(OFFSET(HOMECELL,1,0):OFFSET(ENDCELL,-1,0))=$A33,1+OFFSET(AV$132,1,0):OFFSET(AV$885,-1,0)))-1,"NA"),0)</f>
        <v>0</v>
      </c>
      <c r="AW33" s="391" cm="1">
        <f t="array" aca="1" ref="AW33" ca="1">IF(ISTEXT(AW$6),IFERROR(PRODUCT(IF(YEAR(OFFSET(HOMECELL,1,0):OFFSET(ENDCELL,-1,0))=$A33,1+OFFSET(AW$132,1,0):OFFSET(AW$885,-1,0)))-1,"NA"),0)</f>
        <v>0.29715592091870513</v>
      </c>
      <c r="AX33" s="391" cm="1">
        <f t="array" aca="1" ref="AX33" ca="1">IF(ISTEXT(AX$6),IFERROR(PRODUCT(IF(YEAR(OFFSET(HOMECELL,1,0):OFFSET(ENDCELL,-1,0))=$A33,1+OFFSET(AX$132,1,0):OFFSET(AX$885,-1,0)))-1,"NA"),0)</f>
        <v>0</v>
      </c>
      <c r="AY33" s="391" cm="1">
        <f t="array" aca="1" ref="AY33" ca="1">IF(ISTEXT(AY$6),IFERROR(PRODUCT(IF(YEAR(OFFSET(HOMECELL,1,0):OFFSET(ENDCELL,-1,0))=$A33,1+OFFSET(AY$132,1,0):OFFSET(AY$885,-1,0)))-1,"NA"),0)</f>
        <v>0</v>
      </c>
      <c r="AZ33" s="391" cm="1">
        <f t="array" aca="1" ref="AZ33" ca="1">IF(ISTEXT(AZ$6),IFERROR(PRODUCT(IF(YEAR(OFFSET(HOMECELL,1,0):OFFSET(ENDCELL,-1,0))=$A33,1+OFFSET(AZ$132,1,0):OFFSET(AZ$885,-1,0)))-1,"NA"),0)</f>
        <v>0</v>
      </c>
      <c r="BA33" s="391" cm="1">
        <f t="array" aca="1" ref="BA33" ca="1">IF(ISTEXT(BA$6),IFERROR(PRODUCT(IF(YEAR(OFFSET(HOMECELL,1,0):OFFSET(ENDCELL,-1,0))=$A33,1+OFFSET(BA$132,1,0):OFFSET(BA$885,-1,0)))-1,"NA"),0)</f>
        <v>0</v>
      </c>
      <c r="BB33" s="391" cm="1">
        <f t="array" aca="1" ref="BB33" ca="1">IF(ISTEXT(BB$6),IFERROR(PRODUCT(IF(YEAR(OFFSET(HOMECELL,1,0):OFFSET(ENDCELL,-1,0))=$A33,1+OFFSET(BB$132,1,0):OFFSET(BB$885,-1,0)))-1,"NA"),0)</f>
        <v>0</v>
      </c>
      <c r="BC33" s="391" cm="1">
        <f t="array" aca="1" ref="BC33" ca="1">IF(ISTEXT(BC$6),IFERROR(PRODUCT(IF(YEAR(OFFSET(HOMECELL,1,0):OFFSET(ENDCELL,-1,0))=$A33,1+OFFSET(BC$132,1,0):OFFSET(BC$885,-1,0)))-1,"NA"),0)</f>
        <v>0</v>
      </c>
      <c r="BD33" s="391" cm="1">
        <f t="array" aca="1" ref="BD33" ca="1">IF(ISTEXT(BD$6),IFERROR(PRODUCT(IF(YEAR(OFFSET(HOMECELL,1,0):OFFSET(ENDCELL,-1,0))=$A33,1+OFFSET(BD$132,1,0):OFFSET(BD$885,-1,0)))-1,"NA"),0)</f>
        <v>0</v>
      </c>
      <c r="BE33" s="391" cm="1">
        <f t="array" aca="1" ref="BE33" ca="1">IF(ISTEXT(BE$6),IFERROR(PRODUCT(IF(YEAR(OFFSET(HOMECELL,1,0):OFFSET(ENDCELL,-1,0))=$A33,1+OFFSET(BE$132,1,0):OFFSET(BE$885,-1,0)))-1,"NA"),0)</f>
        <v>0</v>
      </c>
      <c r="BF33" s="391" cm="1">
        <f t="array" aca="1" ref="BF33" ca="1">IF(ISTEXT(BF$6),IFERROR(PRODUCT(IF(YEAR(OFFSET(HOMECELL,1,0):OFFSET(ENDCELL,-1,0))=$A33,1+OFFSET(BF$132,1,0):OFFSET(BF$885,-1,0)))-1,"NA"),0)</f>
        <v>0</v>
      </c>
      <c r="BG33" s="391" cm="1">
        <f t="array" aca="1" ref="BG33" ca="1">IF(ISTEXT(BG$6),IFERROR(PRODUCT(IF(YEAR(OFFSET(HOMECELL,1,0):OFFSET(ENDCELL,-1,0))=$A33,1+OFFSET(BG$132,1,0):OFFSET(BG$885,-1,0)))-1,"NA"),0)</f>
        <v>0</v>
      </c>
      <c r="BH33" s="391" cm="1">
        <f t="array" aca="1" ref="BH33" ca="1">IF(ISTEXT(BH$6),IFERROR(PRODUCT(IF(YEAR(OFFSET(HOMECELL,1,0):OFFSET(ENDCELL,-1,0))=$A33,1+OFFSET(BH$132,1,0):OFFSET(BH$885,-1,0)))-1,"NA"),0)</f>
        <v>0</v>
      </c>
      <c r="BI33" s="391" cm="1">
        <f t="array" aca="1" ref="BI33" ca="1">IF(ISTEXT(BI$6),IFERROR(PRODUCT(IF(YEAR(OFFSET(HOMECELL,1,0):OFFSET(ENDCELL,-1,0))=$A33,1+OFFSET(BI$132,1,0):OFFSET(BI$885,-1,0)))-1,"NA"),0)</f>
        <v>0</v>
      </c>
      <c r="BJ33" s="391" cm="1">
        <f t="array" aca="1" ref="BJ33" ca="1">IF(ISTEXT(BJ$6),IFERROR(PRODUCT(IF(YEAR(OFFSET(HOMECELL,1,0):OFFSET(ENDCELL,-1,0))=$A33,1+OFFSET(BJ$132,1,0):OFFSET(BJ$885,-1,0)))-1,"NA"),0)</f>
        <v>0</v>
      </c>
      <c r="BK33" s="391" cm="1">
        <f t="array" aca="1" ref="BK33" ca="1">IF(ISTEXT(BK$6),IFERROR(PRODUCT(IF(YEAR(OFFSET(HOMECELL,1,0):OFFSET(ENDCELL,-1,0))=$A33,1+OFFSET(BK$132,1,0):OFFSET(BK$885,-1,0)))-1,"NA"),0)</f>
        <v>0.27410003800673377</v>
      </c>
      <c r="BL33" s="391" cm="1">
        <f t="array" aca="1" ref="BL33" ca="1">IF(ISTEXT(BL$6),IFERROR(PRODUCT(IF(YEAR(OFFSET(HOMECELL,1,0):OFFSET(ENDCELL,-1,0))=$A33,1+OFFSET(BL$132,1,0):OFFSET(BL$885,-1,0)))-1,"NA"),0)</f>
        <v>0</v>
      </c>
      <c r="BM33" s="391" cm="1">
        <f t="array" aca="1" ref="BM33" ca="1">IF(ISTEXT(BM$6),IFERROR(PRODUCT(IF(YEAR(OFFSET(HOMECELL,1,0):OFFSET(ENDCELL,-1,0))=$A33,1+OFFSET(BM$132,1,0):OFFSET(BM$885,-1,0)))-1,"NA"),0)</f>
        <v>0</v>
      </c>
      <c r="BN33" s="391" cm="1">
        <f t="array" aca="1" ref="BN33" ca="1">IF(ISTEXT(BN$6),IFERROR(PRODUCT(IF(YEAR(OFFSET(HOMECELL,1,0):OFFSET(ENDCELL,-1,0))=$A33,1+OFFSET(BN$132,1,0):OFFSET(BN$885,-1,0)))-1,"NA"),0)</f>
        <v>0</v>
      </c>
      <c r="BO33" s="391" cm="1">
        <f t="array" aca="1" ref="BO33" ca="1">IF(ISTEXT(BO$6),IFERROR(PRODUCT(IF(YEAR(OFFSET(HOMECELL,1,0):OFFSET(ENDCELL,-1,0))=$A33,1+OFFSET(BO$132,1,0):OFFSET(BO$885,-1,0)))-1,"NA"),0)</f>
        <v>8.7914425202429314E-2</v>
      </c>
      <c r="BP33" s="391" cm="1">
        <f t="array" aca="1" ref="BP33" ca="1">IF(ISTEXT(BP$6),IFERROR(PRODUCT(IF(YEAR(OFFSET(HOMECELL,1,0):OFFSET(ENDCELL,-1,0))=$A33,1+OFFSET(BP$132,1,0):OFFSET(BP$885,-1,0)))-1,"NA"),0)</f>
        <v>0</v>
      </c>
      <c r="BQ33" s="391" cm="1">
        <f t="array" aca="1" ref="BQ33" ca="1">IF(ISTEXT(BQ$6),IFERROR(PRODUCT(IF(YEAR(OFFSET(HOMECELL,1,0):OFFSET(ENDCELL,-1,0))=$A33,1+OFFSET(BQ$132,1,0):OFFSET(BQ$885,-1,0)))-1,"NA"),0)</f>
        <v>0</v>
      </c>
      <c r="BR33" s="391" cm="1">
        <f t="array" aca="1" ref="BR33" ca="1">IF(ISTEXT(BR$6),IFERROR(PRODUCT(IF(YEAR(OFFSET(HOMECELL,1,0):OFFSET(ENDCELL,-1,0))=$A33,1+OFFSET(BR$132,1,0):OFFSET(BR$885,-1,0)))-1,"NA"),0)</f>
        <v>0</v>
      </c>
      <c r="BS33" s="391" cm="1">
        <f t="array" aca="1" ref="BS33" ca="1">IF(ISTEXT(BS$6),IFERROR(PRODUCT(IF(YEAR(OFFSET(HOMECELL,1,0):OFFSET(ENDCELL,-1,0))=$A33,1+OFFSET(BS$132,1,0):OFFSET(BS$885,-1,0)))-1,"NA"),0)</f>
        <v>0</v>
      </c>
      <c r="BT33" s="391" cm="1">
        <f t="array" aca="1" ref="BT33" ca="1">IF(ISTEXT(BT$6),IFERROR(PRODUCT(IF(YEAR(OFFSET(HOMECELL,1,0):OFFSET(ENDCELL,-1,0))=$A33,1+OFFSET(BT$132,1,0):OFFSET(BT$885,-1,0)))-1,"NA"),0)</f>
        <v>0</v>
      </c>
      <c r="BU33" s="391" cm="1">
        <f t="array" aca="1" ref="BU33" ca="1">IF(ISTEXT(BU$6),IFERROR(PRODUCT(IF(YEAR(OFFSET(HOMECELL,1,0):OFFSET(ENDCELL,-1,0))=$A33,1+OFFSET(BU$132,1,0):OFFSET(BU$885,-1,0)))-1,"NA"),0)</f>
        <v>0</v>
      </c>
      <c r="BV33" s="391" cm="1">
        <f t="array" aca="1" ref="BV33" ca="1">IF(ISTEXT(BV$6),IFERROR(PRODUCT(IF(YEAR(OFFSET(HOMECELL,1,0):OFFSET(ENDCELL,-1,0))=$A33,1+OFFSET(BV$132,1,0):OFFSET(BV$885,-1,0)))-1,"NA"),0)</f>
        <v>0</v>
      </c>
      <c r="BW33" s="391" cm="1">
        <f t="array" aca="1" ref="BW33" ca="1">IF(ISTEXT(BW$6),IFERROR(PRODUCT(IF(YEAR(OFFSET(HOMECELL,1,0):OFFSET(ENDCELL,-1,0))=$A33,1+OFFSET(BW$132,1,0):OFFSET(BW$885,-1,0)))-1,"NA"),0)</f>
        <v>0</v>
      </c>
      <c r="BX33" s="391" cm="1">
        <f t="array" aca="1" ref="BX33" ca="1">IF(ISTEXT(BX$6),IFERROR(PRODUCT(IF(YEAR(OFFSET(HOMECELL,1,0):OFFSET(ENDCELL,-1,0))=$A33,1+OFFSET(BX$132,1,0):OFFSET(BX$885,-1,0)))-1,"NA"),0)</f>
        <v>0</v>
      </c>
      <c r="BY33" s="391" cm="1">
        <f t="array" aca="1" ref="BY33" ca="1">IF(ISTEXT(BY$6),IFERROR(PRODUCT(IF(YEAR(OFFSET(HOMECELL,1,0):OFFSET(ENDCELL,-1,0))=$A33,1+OFFSET(BY$132,1,0):OFFSET(BY$885,-1,0)))-1,"NA"),0)</f>
        <v>0</v>
      </c>
      <c r="BZ33" s="391" cm="1">
        <f t="array" aca="1" ref="BZ33" ca="1">IF(ISTEXT(BZ$6),IFERROR(PRODUCT(IF(YEAR(OFFSET(HOMECELL,1,0):OFFSET(ENDCELL,-1,0))=$A33,1+OFFSET(BZ$132,1,0):OFFSET(BZ$885,-1,0)))-1,"NA"),0)</f>
        <v>0</v>
      </c>
      <c r="CA33" s="391" cm="1">
        <f t="array" aca="1" ref="CA33" ca="1">IF(ISTEXT(CA$6),IFERROR(PRODUCT(IF(YEAR(OFFSET(HOMECELL,1,0):OFFSET(ENDCELL,-1,0))=$A33,1+OFFSET(CA$132,1,0):OFFSET(CA$885,-1,0)))-1,"NA"),0)</f>
        <v>0</v>
      </c>
      <c r="CB33" s="391" cm="1">
        <f t="array" aca="1" ref="CB33" ca="1">IF(ISTEXT(CB$6),IFERROR(PRODUCT(IF(YEAR(OFFSET(HOMECELL,1,0):OFFSET(ENDCELL,-1,0))=$A33,1+OFFSET(CB$132,1,0):OFFSET(CB$885,-1,0)))-1,"NA"),0)</f>
        <v>0</v>
      </c>
      <c r="CC33" s="391" cm="1">
        <f t="array" aca="1" ref="CC33" ca="1">IF(ISTEXT(CC$6),IFERROR(PRODUCT(IF(YEAR(OFFSET(HOMECELL,1,0):OFFSET(ENDCELL,-1,0))=$A33,1+OFFSET(CC$132,1,0):OFFSET(CC$885,-1,0)))-1,"NA"),0)</f>
        <v>0</v>
      </c>
      <c r="CD33" s="391" cm="1">
        <f t="array" aca="1" ref="CD33" ca="1">IF(ISTEXT(CD$6),IFERROR(PRODUCT(IF(YEAR(OFFSET(HOMECELL,1,0):OFFSET(ENDCELL,-1,0))=$A33,1+OFFSET(CD$132,1,0):OFFSET(CD$885,-1,0)))-1,"NA"),0)</f>
        <v>0</v>
      </c>
      <c r="CE33" s="391" cm="1">
        <f t="array" aca="1" ref="CE33" ca="1">IF(ISTEXT(CE$6),IFERROR(PRODUCT(IF(YEAR(OFFSET(HOMECELL,1,0):OFFSET(ENDCELL,-1,0))=$A33,1+OFFSET(CE$132,1,0):OFFSET(CE$885,-1,0)))-1,"NA"),0)</f>
        <v>0</v>
      </c>
      <c r="CF33" s="391" cm="1">
        <f t="array" aca="1" ref="CF33" ca="1">IF(ISTEXT(CF$6),IFERROR(PRODUCT(IF(YEAR(OFFSET(HOMECELL,1,0):OFFSET(ENDCELL,-1,0))=$A33,1+OFFSET(CF$132,1,0):OFFSET(CF$885,-1,0)))-1,"NA"),0)</f>
        <v>0</v>
      </c>
      <c r="CG33" s="391" cm="1">
        <f t="array" aca="1" ref="CG33" ca="1">IF(ISTEXT(CG$6),IFERROR(PRODUCT(IF(YEAR(OFFSET(HOMECELL,1,0):OFFSET(ENDCELL,-1,0))=$A33,1+OFFSET(CG$132,1,0):OFFSET(CG$885,-1,0)))-1,"NA"),0)</f>
        <v>0.29518671551783049</v>
      </c>
      <c r="CH33" s="391" cm="1">
        <f t="array" aca="1" ref="CH33" ca="1">IF(ISTEXT(CH$6),IFERROR(PRODUCT(IF(YEAR(OFFSET(HOMECELL,1,0):OFFSET(ENDCELL,-1,0))=$A33,1+OFFSET(CH$132,1,0):OFFSET(CH$885,-1,0)))-1,"NA"),0)</f>
        <v>0</v>
      </c>
      <c r="CI33" s="391" cm="1">
        <f t="array" aca="1" ref="CI33" ca="1">IF(ISTEXT(CI$6),IFERROR(PRODUCT(IF(YEAR(OFFSET(HOMECELL,1,0):OFFSET(ENDCELL,-1,0))=$A33,1+OFFSET(CI$132,1,0):OFFSET(CI$885,-1,0)))-1,"NA"),0)</f>
        <v>0</v>
      </c>
      <c r="CJ33" s="391" cm="1">
        <f t="array" aca="1" ref="CJ33" ca="1">IF(ISTEXT(CJ$6),IFERROR(PRODUCT(IF(YEAR(OFFSET(HOMECELL,1,0):OFFSET(ENDCELL,-1,0))=$A33,1+OFFSET(CJ$132,1,0):OFFSET(CJ$885,-1,0)))-1,"NA"),0)</f>
        <v>0</v>
      </c>
      <c r="CK33" s="391" cm="1">
        <f t="array" aca="1" ref="CK33" ca="1">IF(ISTEXT(CK$6),IFERROR(PRODUCT(IF(YEAR(OFFSET(HOMECELL,1,0):OFFSET(ENDCELL,-1,0))=$A33,1+OFFSET(CK$132,1,0):OFFSET(CK$885,-1,0)))-1,"NA"),0)</f>
        <v>0</v>
      </c>
      <c r="CL33" s="391" cm="1">
        <f t="array" aca="1" ref="CL33" ca="1">IF(ISTEXT(CL$6),IFERROR(PRODUCT(IF(YEAR(OFFSET(HOMECELL,1,0):OFFSET(ENDCELL,-1,0))=$A33,1+OFFSET(CL$132,1,0):OFFSET(CL$885,-1,0)))-1,"NA"),0)</f>
        <v>0</v>
      </c>
      <c r="CM33" s="391" cm="1">
        <f t="array" aca="1" ref="CM33" ca="1">IF(ISTEXT(CM$6),IFERROR(PRODUCT(IF(YEAR(OFFSET(HOMECELL,1,0):OFFSET(ENDCELL,-1,0))=$A33,1+OFFSET(CM$132,1,0):OFFSET(CM$885,-1,0)))-1,"NA"),0)</f>
        <v>0</v>
      </c>
      <c r="CN33" s="391" cm="1">
        <f t="array" aca="1" ref="CN33" ca="1">IF(ISTEXT(CN$6),IFERROR(PRODUCT(IF(YEAR(OFFSET(HOMECELL,1,0):OFFSET(ENDCELL,-1,0))=$A33,1+OFFSET(CN$132,1,0):OFFSET(CN$885,-1,0)))-1,"NA"),0)</f>
        <v>0</v>
      </c>
      <c r="CO33" s="391" cm="1">
        <f t="array" aca="1" ref="CO33" ca="1">IF(ISTEXT(CO$6),IFERROR(PRODUCT(IF(YEAR(OFFSET(HOMECELL,1,0):OFFSET(ENDCELL,-1,0))=$A33,1+OFFSET(CO$132,1,0):OFFSET(CO$885,-1,0)))-1,"NA"),0)</f>
        <v>0</v>
      </c>
      <c r="CP33" s="391" cm="1">
        <f t="array" aca="1" ref="CP33" ca="1">IF(ISTEXT(CP$6),IFERROR(PRODUCT(IF(YEAR(OFFSET(HOMECELL,1,0):OFFSET(ENDCELL,-1,0))=$A33,1+OFFSET(CP$132,1,0):OFFSET(CP$885,-1,0)))-1,"NA"),0)</f>
        <v>0</v>
      </c>
      <c r="CQ33" s="391" cm="1">
        <f t="array" aca="1" ref="CQ33" ca="1">IF(ISTEXT(CQ$6),IFERROR(PRODUCT(IF(YEAR(OFFSET(HOMECELL,1,0):OFFSET(ENDCELL,-1,0))=$A33,1+OFFSET(CQ$132,1,0):OFFSET(CQ$885,-1,0)))-1,"NA"),0)</f>
        <v>0</v>
      </c>
      <c r="CR33" s="391" cm="1">
        <f t="array" aca="1" ref="CR33" ca="1">IF(ISTEXT(CR$6),IFERROR(PRODUCT(IF(YEAR(OFFSET(HOMECELL,1,0):OFFSET(ENDCELL,-1,0))=$A33,1+OFFSET(CR$132,1,0):OFFSET(CR$885,-1,0)))-1,"NA"),0)</f>
        <v>0</v>
      </c>
      <c r="CS33" s="391"/>
      <c r="CT33" s="391"/>
      <c r="CU33" s="391"/>
      <c r="CV33" s="391"/>
      <c r="CW33" s="391"/>
      <c r="CX33" s="391"/>
      <c r="CY33" s="391"/>
      <c r="CZ33" s="391"/>
      <c r="DA33" s="391"/>
      <c r="DB33" s="815"/>
      <c r="DC33" s="815"/>
      <c r="DD33" s="815"/>
      <c r="DE33" s="815"/>
      <c r="DG33" s="352"/>
      <c r="DI33" s="391" cm="1">
        <f t="array" aca="1" ref="DI33" ca="1">IF(ISTEXT(DI$6),IFERROR(PRODUCT(IF(YEAR(OFFSET(HOMECELL,1,0):OFFSET(ENDCELL,-1,0))=$A33,1+OFFSET(DI$132,1,0):OFFSET(DI$885,-1,0)))-1,"NA"),0)</f>
        <v>0</v>
      </c>
      <c r="DJ33" s="391" cm="1">
        <f t="array" aca="1" ref="DJ33" ca="1">IF(ISTEXT(DJ$6),IFERROR(PRODUCT(IF(YEAR(OFFSET(HOMECELL,1,0):OFFSET(ENDCELL,-1,0))=$A33,1+OFFSET(DJ$132,1,0):OFFSET(DJ$885,-1,0)))-1,"NA"),0)</f>
        <v>0</v>
      </c>
      <c r="DK33" s="391" cm="1">
        <f t="array" aca="1" ref="DK33" ca="1">IF(ISTEXT(DK$6),IFERROR(PRODUCT(IF(YEAR(OFFSET(HOMECELL,1,0):OFFSET(ENDCELL,-1,0))=$A33,1+OFFSET(DK$132,1,0):OFFSET(DK$885,-1,0)))-1,"NA"),0)</f>
        <v>0</v>
      </c>
    </row>
    <row r="34" spans="1:115" hidden="1" outlineLevel="1">
      <c r="A34" s="72">
        <f t="shared" ca="1" si="0"/>
        <v>1968</v>
      </c>
      <c r="B34" s="372"/>
      <c r="C34" s="391" cm="1">
        <f t="array" aca="1" ref="C34" ca="1">IF(ISTEXT(C$6),IFERROR(PRODUCT(IF(YEAR(OFFSET(HOMECELL,1,0):OFFSET(ENDCELL,-1,0))=$A34,1+OFFSET(C$132,1,0):OFFSET(C$885,-1,0)))-1,"NA"),0)</f>
        <v>0</v>
      </c>
      <c r="D34" s="391" cm="1">
        <f t="array" aca="1" ref="D34" ca="1">IF(ISTEXT(D$6),IFERROR(PRODUCT(IF(YEAR(OFFSET(HOMECELL,1,0):OFFSET(ENDCELL,-1,0))=$A34,1+OFFSET(D$132,1,0):OFFSET(D$885,-1,0)))-1,"NA"),0)</f>
        <v>5.2208763937099611E-2</v>
      </c>
      <c r="E34" s="391" cm="1">
        <f t="array" aca="1" ref="E34" ca="1">IF(ISTEXT(E$6),IFERROR(PRODUCT(IF(YEAR(OFFSET(HOMECELL,1,0):OFFSET(ENDCELL,-1,0))=$A34,1+OFFSET(E$132,1,0):OFFSET(E$885,-1,0)))-1,"NA"),0)</f>
        <v>0.14005230662648049</v>
      </c>
      <c r="F34" s="391" cm="1">
        <f t="array" aca="1" ref="F34" ca="1">IF(ISTEXT(F$6),IFERROR(PRODUCT(IF(YEAR(OFFSET(HOMECELL,1,0):OFFSET(ENDCELL,-1,0))=$A34,1+OFFSET(F$132,1,0):OFFSET(F$885,-1,0)))-1,"NA"),0)</f>
        <v>0</v>
      </c>
      <c r="G34" s="391" cm="1">
        <f t="array" aca="1" ref="G34" ca="1">IF(ISTEXT(G$6),IFERROR(PRODUCT(IF(YEAR(OFFSET(HOMECELL,1,0):OFFSET(ENDCELL,-1,0))=$A34,1+OFFSET(G$132,1,0):OFFSET(G$885,-1,0)))-1,"NA"),0)</f>
        <v>0</v>
      </c>
      <c r="H34" s="391" cm="1">
        <f t="array" aca="1" ref="H34" ca="1">IF(ISTEXT(H$6),IFERROR(PRODUCT(IF(YEAR(OFFSET(HOMECELL,1,0):OFFSET(ENDCELL,-1,0))=$A34,1+OFFSET(H$132,1,0):OFFSET(H$885,-1,0)))-1,"NA"),0)</f>
        <v>0</v>
      </c>
      <c r="I34" s="391" cm="1">
        <f t="array" aca="1" ref="I34" ca="1">IF(ISTEXT(I$6),IFERROR(PRODUCT(IF(YEAR(OFFSET(HOMECELL,1,0):OFFSET(ENDCELL,-1,0))=$A34,1+OFFSET(I$132,1,0):OFFSET(I$885,-1,0)))-1,"NA"),0)</f>
        <v>0</v>
      </c>
      <c r="J34" s="391" cm="1">
        <f t="array" aca="1" ref="J34" ca="1">IF(ISTEXT(J$6),IFERROR(PRODUCT(IF(YEAR(OFFSET(HOMECELL,1,0):OFFSET(ENDCELL,-1,0))=$A34,1+OFFSET(J$132,1,0):OFFSET(J$885,-1,0)))-1,"NA"),0)</f>
        <v>0</v>
      </c>
      <c r="K34" s="391" cm="1">
        <f t="array" aca="1" ref="K34" ca="1">IF(ISTEXT(K$6),IFERROR(PRODUCT(IF(YEAR(OFFSET(HOMECELL,1,0):OFFSET(ENDCELL,-1,0))=$A34,1+OFFSET(K$132,1,0):OFFSET(K$885,-1,0)))-1,"NA"),0)</f>
        <v>0</v>
      </c>
      <c r="L34" s="391" cm="1">
        <f t="array" aca="1" ref="L34" ca="1">IF(ISTEXT(L$6),IFERROR(PRODUCT(IF(YEAR(OFFSET(HOMECELL,1,0):OFFSET(ENDCELL,-1,0))=$A34,1+OFFSET(L$132,1,0):OFFSET(L$885,-1,0)))-1,"NA"),0)</f>
        <v>0</v>
      </c>
      <c r="M34" s="391" cm="1">
        <f t="array" aca="1" ref="M34" ca="1">IF(ISTEXT(M$6),IFERROR(PRODUCT(IF(YEAR(OFFSET(HOMECELL,1,0):OFFSET(ENDCELL,-1,0))=$A34,1+OFFSET(M$132,1,0):OFFSET(M$885,-1,0)))-1,"NA"),0)</f>
        <v>0</v>
      </c>
      <c r="N34" s="391" cm="1">
        <f t="array" aca="1" ref="N34" ca="1">IF(ISTEXT(N$6),IFERROR(PRODUCT(IF(YEAR(OFFSET(HOMECELL,1,0):OFFSET(ENDCELL,-1,0))=$A34,1+OFFSET(N$132,1,0):OFFSET(N$885,-1,0)))-1,"NA"),0)</f>
        <v>0</v>
      </c>
      <c r="O34" s="391" cm="1">
        <f t="array" aca="1" ref="O34" ca="1">IF(ISTEXT(O$6),IFERROR(PRODUCT(IF(YEAR(OFFSET(HOMECELL,1,0):OFFSET(ENDCELL,-1,0))=$A34,1+OFFSET(O$132,1,0):OFFSET(O$885,-1,0)))-1,"NA"),0)</f>
        <v>0</v>
      </c>
      <c r="P34" s="391" cm="1">
        <f t="array" aca="1" ref="P34" ca="1">IF(ISTEXT(P$6),IFERROR(PRODUCT(IF(YEAR(OFFSET(HOMECELL,1,0):OFFSET(ENDCELL,-1,0))=$A34,1+OFFSET(P$132,1,0):OFFSET(P$885,-1,0)))-1,"NA"),0)</f>
        <v>0</v>
      </c>
      <c r="Q34" s="391" cm="1">
        <f t="array" aca="1" ref="Q34" ca="1">IF(ISTEXT(Q$6),IFERROR(PRODUCT(IF(YEAR(OFFSET(HOMECELL,1,0):OFFSET(ENDCELL,-1,0))=$A34,1+OFFSET(Q$132,1,0):OFFSET(Q$885,-1,0)))-1,"NA"),0)</f>
        <v>0</v>
      </c>
      <c r="R34" s="391" cm="1">
        <f t="array" aca="1" ref="R34" ca="1">IF(ISTEXT(R$6),IFERROR(PRODUCT(IF(YEAR(OFFSET(HOMECELL,1,0):OFFSET(ENDCELL,-1,0))=$A34,1+OFFSET(R$132,1,0):OFFSET(R$885,-1,0)))-1,"NA"),0)</f>
        <v>0</v>
      </c>
      <c r="S34" s="391" cm="1">
        <f t="array" aca="1" ref="S34" ca="1">IF(ISTEXT(S$6),IFERROR(PRODUCT(IF(YEAR(OFFSET(HOMECELL,1,0):OFFSET(ENDCELL,-1,0))=$A34,1+OFFSET(S$132,1,0):OFFSET(S$885,-1,0)))-1,"NA"),0)</f>
        <v>0</v>
      </c>
      <c r="T34" s="391" cm="1">
        <f t="array" aca="1" ref="T34" ca="1">IF(ISTEXT(T$6),IFERROR(PRODUCT(IF(YEAR(OFFSET(HOMECELL,1,0):OFFSET(ENDCELL,-1,0))=$A34,1+OFFSET(T$132,1,0):OFFSET(T$885,-1,0)))-1,"NA"),0)</f>
        <v>0</v>
      </c>
      <c r="U34" s="391" cm="1">
        <f t="array" aca="1" ref="U34" ca="1">IF(ISTEXT(U$6),IFERROR(PRODUCT(IF(YEAR(OFFSET(HOMECELL,1,0):OFFSET(ENDCELL,-1,0))=$A34,1+OFFSET(U$132,1,0):OFFSET(U$885,-1,0)))-1,"NA"),0)</f>
        <v>0</v>
      </c>
      <c r="V34" s="391" cm="1">
        <f t="array" aca="1" ref="V34" ca="1">IF(ISTEXT(V$6),IFERROR(PRODUCT(IF(YEAR(OFFSET(HOMECELL,1,0):OFFSET(ENDCELL,-1,0))=$A34,1+OFFSET(V$132,1,0):OFFSET(V$885,-1,0)))-1,"NA"),0)</f>
        <v>0</v>
      </c>
      <c r="W34" s="391" cm="1">
        <f t="array" aca="1" ref="W34" ca="1">IF(ISTEXT(W$6),IFERROR(PRODUCT(IF(YEAR(OFFSET(HOMECELL,1,0):OFFSET(ENDCELL,-1,0))=$A34,1+OFFSET(W$132,1,0):OFFSET(W$885,-1,0)))-1,"NA"),0)</f>
        <v>0</v>
      </c>
      <c r="X34" s="391" cm="1">
        <f t="array" aca="1" ref="X34" ca="1">IF(ISTEXT(X$6),IFERROR(PRODUCT(IF(YEAR(OFFSET(HOMECELL,1,0):OFFSET(ENDCELL,-1,0))=$A34,1+OFFSET(X$132,1,0):OFFSET(X$885,-1,0)))-1,"NA"),0)</f>
        <v>0</v>
      </c>
      <c r="Y34" s="391" cm="1">
        <f t="array" aca="1" ref="Y34" ca="1">IF(ISTEXT(Y$6),IFERROR(PRODUCT(IF(YEAR(OFFSET(HOMECELL,1,0):OFFSET(ENDCELL,-1,0))=$A34,1+OFFSET(Y$132,1,0):OFFSET(Y$885,-1,0)))-1,"NA"),0)</f>
        <v>0</v>
      </c>
      <c r="Z34" s="391" cm="1">
        <f t="array" aca="1" ref="Z34" ca="1">IF(ISTEXT(Z$6),IFERROR(PRODUCT(IF(YEAR(OFFSET(HOMECELL,1,0):OFFSET(ENDCELL,-1,0))=$A34,1+OFFSET(Z$132,1,0):OFFSET(Z$885,-1,0)))-1,"NA"),0)</f>
        <v>0</v>
      </c>
      <c r="AA34" s="391" cm="1">
        <f t="array" aca="1" ref="AA34" ca="1">IF(ISTEXT(AA$6),IFERROR(PRODUCT(IF(YEAR(OFFSET(HOMECELL,1,0):OFFSET(ENDCELL,-1,0))=$A34,1+OFFSET(AA$132,1,0):OFFSET(AA$885,-1,0)))-1,"NA"),0)</f>
        <v>0</v>
      </c>
      <c r="AB34" s="391" cm="1">
        <f t="array" aca="1" ref="AB34" ca="1">IF(ISTEXT(AB$6),IFERROR(PRODUCT(IF(YEAR(OFFSET(HOMECELL,1,0):OFFSET(ENDCELL,-1,0))=$A34,1+OFFSET(AB$132,1,0):OFFSET(AB$885,-1,0)))-1,"NA"),0)</f>
        <v>0</v>
      </c>
      <c r="AC34" s="391" cm="1">
        <f t="array" aca="1" ref="AC34" ca="1">IF(ISTEXT(AC$6),IFERROR(PRODUCT(IF(YEAR(OFFSET(HOMECELL,1,0):OFFSET(ENDCELL,-1,0))=$A34,1+OFFSET(AC$132,1,0):OFFSET(AC$885,-1,0)))-1,"NA"),0)</f>
        <v>0</v>
      </c>
      <c r="AD34" s="391" cm="1">
        <f t="array" aca="1" ref="AD34" ca="1">IF(ISTEXT(AD$6),IFERROR(PRODUCT(IF(YEAR(OFFSET(HOMECELL,1,0):OFFSET(ENDCELL,-1,0))=$A34,1+OFFSET(AD$132,1,0):OFFSET(AD$885,-1,0)))-1,"NA"),0)</f>
        <v>0</v>
      </c>
      <c r="AE34" s="391" cm="1">
        <f t="array" aca="1" ref="AE34" ca="1">IF(ISTEXT(AE$6),IFERROR(PRODUCT(IF(YEAR(OFFSET(HOMECELL,1,0):OFFSET(ENDCELL,-1,0))=$A34,1+OFFSET(AE$132,1,0):OFFSET(AE$885,-1,0)))-1,"NA"),0)</f>
        <v>0.54387571743279128</v>
      </c>
      <c r="AF34" s="391" cm="1">
        <f t="array" aca="1" ref="AF34" ca="1">IF(ISTEXT(AF$6),IFERROR(PRODUCT(IF(YEAR(OFFSET(HOMECELL,1,0):OFFSET(ENDCELL,-1,0))=$A34,1+OFFSET(AF$132,1,0):OFFSET(AF$885,-1,0)))-1,"NA"),0)</f>
        <v>0</v>
      </c>
      <c r="AG34" s="391" cm="1">
        <f t="array" aca="1" ref="AG34" ca="1">IF(ISTEXT(AG$6),IFERROR(PRODUCT(IF(YEAR(OFFSET(HOMECELL,1,0):OFFSET(ENDCELL,-1,0))=$A34,1+OFFSET(AG$132,1,0):OFFSET(AG$885,-1,0)))-1,"NA"),0)</f>
        <v>0</v>
      </c>
      <c r="AH34" s="391" cm="1">
        <f t="array" aca="1" ref="AH34" ca="1">IF(ISTEXT(AH$6),IFERROR(PRODUCT(IF(YEAR(OFFSET(HOMECELL,1,0):OFFSET(ENDCELL,-1,0))=$A34,1+OFFSET(AH$132,1,0):OFFSET(AH$885,-1,0)))-1,"NA"),0)</f>
        <v>0</v>
      </c>
      <c r="AI34" s="391" cm="1">
        <f t="array" aca="1" ref="AI34" ca="1">IF(ISTEXT(AI$6),IFERROR(PRODUCT(IF(YEAR(OFFSET(HOMECELL,1,0):OFFSET(ENDCELL,-1,0))=$A34,1+OFFSET(AI$132,1,0):OFFSET(AI$885,-1,0)))-1,"NA"),0)</f>
        <v>0</v>
      </c>
      <c r="AJ34" s="391" cm="1">
        <f t="array" aca="1" ref="AJ34" ca="1">IF(ISTEXT(AJ$6),IFERROR(PRODUCT(IF(YEAR(OFFSET(HOMECELL,1,0):OFFSET(ENDCELL,-1,0))=$A34,1+OFFSET(AJ$132,1,0):OFFSET(AJ$885,-1,0)))-1,"NA"),0)</f>
        <v>0</v>
      </c>
      <c r="AK34" s="391" cm="1">
        <f t="array" aca="1" ref="AK34" ca="1">IF(ISTEXT(AK$6),IFERROR(PRODUCT(IF(YEAR(OFFSET(HOMECELL,1,0):OFFSET(ENDCELL,-1,0))=$A34,1+OFFSET(AK$132,1,0):OFFSET(AK$885,-1,0)))-1,"NA"),0)</f>
        <v>0</v>
      </c>
      <c r="AL34" s="391" cm="1">
        <f t="array" aca="1" ref="AL34" ca="1">IF(ISTEXT(AL$6),IFERROR(PRODUCT(IF(YEAR(OFFSET(HOMECELL,1,0):OFFSET(ENDCELL,-1,0))=$A34,1+OFFSET(AL$132,1,0):OFFSET(AL$885,-1,0)))-1,"NA"),0)</f>
        <v>0</v>
      </c>
      <c r="AM34" s="391" cm="1">
        <f t="array" aca="1" ref="AM34" ca="1">IF(ISTEXT(AM$6),IFERROR(PRODUCT(IF(YEAR(OFFSET(HOMECELL,1,0):OFFSET(ENDCELL,-1,0))=$A34,1+OFFSET(AM$132,1,0):OFFSET(AM$885,-1,0)))-1,"NA"),0)</f>
        <v>0</v>
      </c>
      <c r="AN34" s="391" cm="1">
        <f t="array" aca="1" ref="AN34" ca="1">IF(ISTEXT(AN$6),IFERROR(PRODUCT(IF(YEAR(OFFSET(HOMECELL,1,0):OFFSET(ENDCELL,-1,0))=$A34,1+OFFSET(AN$132,1,0):OFFSET(AN$885,-1,0)))-1,"NA"),0)</f>
        <v>0</v>
      </c>
      <c r="AO34" s="391" cm="1">
        <f t="array" aca="1" ref="AO34" ca="1">IF(ISTEXT(AO$6),IFERROR(PRODUCT(IF(YEAR(OFFSET(HOMECELL,1,0):OFFSET(ENDCELL,-1,0))=$A34,1+OFFSET(AO$132,1,0):OFFSET(AO$885,-1,0)))-1,"NA"),0)</f>
        <v>0</v>
      </c>
      <c r="AP34" s="391" cm="1">
        <f t="array" aca="1" ref="AP34" ca="1">IF(ISTEXT(AP$6),IFERROR(PRODUCT(IF(YEAR(OFFSET(HOMECELL,1,0):OFFSET(ENDCELL,-1,0))=$A34,1+OFFSET(AP$132,1,0):OFFSET(AP$885,-1,0)))-1,"NA"),0)</f>
        <v>8.9773367692536965E-2</v>
      </c>
      <c r="AQ34" s="391" cm="1">
        <f t="array" aca="1" ref="AQ34" ca="1">IF(ISTEXT(AQ$6),IFERROR(PRODUCT(IF(YEAR(OFFSET(HOMECELL,1,0):OFFSET(ENDCELL,-1,0))=$A34,1+OFFSET(AQ$132,1,0):OFFSET(AQ$885,-1,0)))-1,"NA"),0)</f>
        <v>0</v>
      </c>
      <c r="AR34" s="391" cm="1">
        <f t="array" aca="1" ref="AR34" ca="1">IF(ISTEXT(AR$6),IFERROR(PRODUCT(IF(YEAR(OFFSET(HOMECELL,1,0):OFFSET(ENDCELL,-1,0))=$A34,1+OFFSET(AR$132,1,0):OFFSET(AR$885,-1,0)))-1,"NA"),0)</f>
        <v>0</v>
      </c>
      <c r="AS34" s="391" cm="1">
        <f t="array" aca="1" ref="AS34" ca="1">IF(ISTEXT(AS$6),IFERROR(PRODUCT(IF(YEAR(OFFSET(HOMECELL,1,0):OFFSET(ENDCELL,-1,0))=$A34,1+OFFSET(AS$132,1,0):OFFSET(AS$885,-1,0)))-1,"NA"),0)</f>
        <v>0</v>
      </c>
      <c r="AT34" s="391" cm="1">
        <f t="array" aca="1" ref="AT34" ca="1">IF(ISTEXT(AT$6),IFERROR(PRODUCT(IF(YEAR(OFFSET(HOMECELL,1,0):OFFSET(ENDCELL,-1,0))=$A34,1+OFFSET(AT$132,1,0):OFFSET(AT$885,-1,0)))-1,"NA"),0)</f>
        <v>0</v>
      </c>
      <c r="AU34" s="391" cm="1">
        <f t="array" aca="1" ref="AU34" ca="1">IF(ISTEXT(AU$6),IFERROR(PRODUCT(IF(YEAR(OFFSET(HOMECELL,1,0):OFFSET(ENDCELL,-1,0))=$A34,1+OFFSET(AU$132,1,0):OFFSET(AU$885,-1,0)))-1,"NA"),0)</f>
        <v>0</v>
      </c>
      <c r="AV34" s="391" cm="1">
        <f t="array" aca="1" ref="AV34" ca="1">IF(ISTEXT(AV$6),IFERROR(PRODUCT(IF(YEAR(OFFSET(HOMECELL,1,0):OFFSET(ENDCELL,-1,0))=$A34,1+OFFSET(AV$132,1,0):OFFSET(AV$885,-1,0)))-1,"NA"),0)</f>
        <v>0</v>
      </c>
      <c r="AW34" s="391" cm="1">
        <f t="array" aca="1" ref="AW34" ca="1">IF(ISTEXT(AW$6),IFERROR(PRODUCT(IF(YEAR(OFFSET(HOMECELL,1,0):OFFSET(ENDCELL,-1,0))=$A34,1+OFFSET(AW$132,1,0):OFFSET(AW$885,-1,0)))-1,"NA"),0)</f>
        <v>-3.7280584083564383E-2</v>
      </c>
      <c r="AX34" s="391" cm="1">
        <f t="array" aca="1" ref="AX34" ca="1">IF(ISTEXT(AX$6),IFERROR(PRODUCT(IF(YEAR(OFFSET(HOMECELL,1,0):OFFSET(ENDCELL,-1,0))=$A34,1+OFFSET(AX$132,1,0):OFFSET(AX$885,-1,0)))-1,"NA"),0)</f>
        <v>0</v>
      </c>
      <c r="AY34" s="391" cm="1">
        <f t="array" aca="1" ref="AY34" ca="1">IF(ISTEXT(AY$6),IFERROR(PRODUCT(IF(YEAR(OFFSET(HOMECELL,1,0):OFFSET(ENDCELL,-1,0))=$A34,1+OFFSET(AY$132,1,0):OFFSET(AY$885,-1,0)))-1,"NA"),0)</f>
        <v>0</v>
      </c>
      <c r="AZ34" s="391" cm="1">
        <f t="array" aca="1" ref="AZ34" ca="1">IF(ISTEXT(AZ$6),IFERROR(PRODUCT(IF(YEAR(OFFSET(HOMECELL,1,0):OFFSET(ENDCELL,-1,0))=$A34,1+OFFSET(AZ$132,1,0):OFFSET(AZ$885,-1,0)))-1,"NA"),0)</f>
        <v>0</v>
      </c>
      <c r="BA34" s="391" cm="1">
        <f t="array" aca="1" ref="BA34" ca="1">IF(ISTEXT(BA$6),IFERROR(PRODUCT(IF(YEAR(OFFSET(HOMECELL,1,0):OFFSET(ENDCELL,-1,0))=$A34,1+OFFSET(BA$132,1,0):OFFSET(BA$885,-1,0)))-1,"NA"),0)</f>
        <v>0</v>
      </c>
      <c r="BB34" s="391" cm="1">
        <f t="array" aca="1" ref="BB34" ca="1">IF(ISTEXT(BB$6),IFERROR(PRODUCT(IF(YEAR(OFFSET(HOMECELL,1,0):OFFSET(ENDCELL,-1,0))=$A34,1+OFFSET(BB$132,1,0):OFFSET(BB$885,-1,0)))-1,"NA"),0)</f>
        <v>0</v>
      </c>
      <c r="BC34" s="391" cm="1">
        <f t="array" aca="1" ref="BC34" ca="1">IF(ISTEXT(BC$6),IFERROR(PRODUCT(IF(YEAR(OFFSET(HOMECELL,1,0):OFFSET(ENDCELL,-1,0))=$A34,1+OFFSET(BC$132,1,0):OFFSET(BC$885,-1,0)))-1,"NA"),0)</f>
        <v>0</v>
      </c>
      <c r="BD34" s="391" cm="1">
        <f t="array" aca="1" ref="BD34" ca="1">IF(ISTEXT(BD$6),IFERROR(PRODUCT(IF(YEAR(OFFSET(HOMECELL,1,0):OFFSET(ENDCELL,-1,0))=$A34,1+OFFSET(BD$132,1,0):OFFSET(BD$885,-1,0)))-1,"NA"),0)</f>
        <v>0</v>
      </c>
      <c r="BE34" s="391" cm="1">
        <f t="array" aca="1" ref="BE34" ca="1">IF(ISTEXT(BE$6),IFERROR(PRODUCT(IF(YEAR(OFFSET(HOMECELL,1,0):OFFSET(ENDCELL,-1,0))=$A34,1+OFFSET(BE$132,1,0):OFFSET(BE$885,-1,0)))-1,"NA"),0)</f>
        <v>0</v>
      </c>
      <c r="BF34" s="391" cm="1">
        <f t="array" aca="1" ref="BF34" ca="1">IF(ISTEXT(BF$6),IFERROR(PRODUCT(IF(YEAR(OFFSET(HOMECELL,1,0):OFFSET(ENDCELL,-1,0))=$A34,1+OFFSET(BF$132,1,0):OFFSET(BF$885,-1,0)))-1,"NA"),0)</f>
        <v>0</v>
      </c>
      <c r="BG34" s="391" cm="1">
        <f t="array" aca="1" ref="BG34" ca="1">IF(ISTEXT(BG$6),IFERROR(PRODUCT(IF(YEAR(OFFSET(HOMECELL,1,0):OFFSET(ENDCELL,-1,0))=$A34,1+OFFSET(BG$132,1,0):OFFSET(BG$885,-1,0)))-1,"NA"),0)</f>
        <v>0</v>
      </c>
      <c r="BH34" s="391" cm="1">
        <f t="array" aca="1" ref="BH34" ca="1">IF(ISTEXT(BH$6),IFERROR(PRODUCT(IF(YEAR(OFFSET(HOMECELL,1,0):OFFSET(ENDCELL,-1,0))=$A34,1+OFFSET(BH$132,1,0):OFFSET(BH$885,-1,0)))-1,"NA"),0)</f>
        <v>0</v>
      </c>
      <c r="BI34" s="391" cm="1">
        <f t="array" aca="1" ref="BI34" ca="1">IF(ISTEXT(BI$6),IFERROR(PRODUCT(IF(YEAR(OFFSET(HOMECELL,1,0):OFFSET(ENDCELL,-1,0))=$A34,1+OFFSET(BI$132,1,0):OFFSET(BI$885,-1,0)))-1,"NA"),0)</f>
        <v>0</v>
      </c>
      <c r="BJ34" s="391" cm="1">
        <f t="array" aca="1" ref="BJ34" ca="1">IF(ISTEXT(BJ$6),IFERROR(PRODUCT(IF(YEAR(OFFSET(HOMECELL,1,0):OFFSET(ENDCELL,-1,0))=$A34,1+OFFSET(BJ$132,1,0):OFFSET(BJ$885,-1,0)))-1,"NA"),0)</f>
        <v>0</v>
      </c>
      <c r="BK34" s="391" cm="1">
        <f t="array" aca="1" ref="BK34" ca="1">IF(ISTEXT(BK$6),IFERROR(PRODUCT(IF(YEAR(OFFSET(HOMECELL,1,0):OFFSET(ENDCELL,-1,0))=$A34,1+OFFSET(BK$132,1,0):OFFSET(BK$885,-1,0)))-1,"NA"),0)</f>
        <v>2.7793073769779353E-2</v>
      </c>
      <c r="BL34" s="391" cm="1">
        <f t="array" aca="1" ref="BL34" ca="1">IF(ISTEXT(BL$6),IFERROR(PRODUCT(IF(YEAR(OFFSET(HOMECELL,1,0):OFFSET(ENDCELL,-1,0))=$A34,1+OFFSET(BL$132,1,0):OFFSET(BL$885,-1,0)))-1,"NA"),0)</f>
        <v>0</v>
      </c>
      <c r="BM34" s="391" cm="1">
        <f t="array" aca="1" ref="BM34" ca="1">IF(ISTEXT(BM$6),IFERROR(PRODUCT(IF(YEAR(OFFSET(HOMECELL,1,0):OFFSET(ENDCELL,-1,0))=$A34,1+OFFSET(BM$132,1,0):OFFSET(BM$885,-1,0)))-1,"NA"),0)</f>
        <v>0</v>
      </c>
      <c r="BN34" s="391" cm="1">
        <f t="array" aca="1" ref="BN34" ca="1">IF(ISTEXT(BN$6),IFERROR(PRODUCT(IF(YEAR(OFFSET(HOMECELL,1,0):OFFSET(ENDCELL,-1,0))=$A34,1+OFFSET(BN$132,1,0):OFFSET(BN$885,-1,0)))-1,"NA"),0)</f>
        <v>0</v>
      </c>
      <c r="BO34" s="391" cm="1">
        <f t="array" aca="1" ref="BO34" ca="1">IF(ISTEXT(BO$6),IFERROR(PRODUCT(IF(YEAR(OFFSET(HOMECELL,1,0):OFFSET(ENDCELL,-1,0))=$A34,1+OFFSET(BO$132,1,0):OFFSET(BO$885,-1,0)))-1,"NA"),0)</f>
        <v>0.187696445308972</v>
      </c>
      <c r="BP34" s="391" cm="1">
        <f t="array" aca="1" ref="BP34" ca="1">IF(ISTEXT(BP$6),IFERROR(PRODUCT(IF(YEAR(OFFSET(HOMECELL,1,0):OFFSET(ENDCELL,-1,0))=$A34,1+OFFSET(BP$132,1,0):OFFSET(BP$885,-1,0)))-1,"NA"),0)</f>
        <v>0</v>
      </c>
      <c r="BQ34" s="391" cm="1">
        <f t="array" aca="1" ref="BQ34" ca="1">IF(ISTEXT(BQ$6),IFERROR(PRODUCT(IF(YEAR(OFFSET(HOMECELL,1,0):OFFSET(ENDCELL,-1,0))=$A34,1+OFFSET(BQ$132,1,0):OFFSET(BQ$885,-1,0)))-1,"NA"),0)</f>
        <v>0</v>
      </c>
      <c r="BR34" s="391" cm="1">
        <f t="array" aca="1" ref="BR34" ca="1">IF(ISTEXT(BR$6),IFERROR(PRODUCT(IF(YEAR(OFFSET(HOMECELL,1,0):OFFSET(ENDCELL,-1,0))=$A34,1+OFFSET(BR$132,1,0):OFFSET(BR$885,-1,0)))-1,"NA"),0)</f>
        <v>0</v>
      </c>
      <c r="BS34" s="391" cm="1">
        <f t="array" aca="1" ref="BS34" ca="1">IF(ISTEXT(BS$6),IFERROR(PRODUCT(IF(YEAR(OFFSET(HOMECELL,1,0):OFFSET(ENDCELL,-1,0))=$A34,1+OFFSET(BS$132,1,0):OFFSET(BS$885,-1,0)))-1,"NA"),0)</f>
        <v>0</v>
      </c>
      <c r="BT34" s="391" cm="1">
        <f t="array" aca="1" ref="BT34" ca="1">IF(ISTEXT(BT$6),IFERROR(PRODUCT(IF(YEAR(OFFSET(HOMECELL,1,0):OFFSET(ENDCELL,-1,0))=$A34,1+OFFSET(BT$132,1,0):OFFSET(BT$885,-1,0)))-1,"NA"),0)</f>
        <v>0</v>
      </c>
      <c r="BU34" s="391" cm="1">
        <f t="array" aca="1" ref="BU34" ca="1">IF(ISTEXT(BU$6),IFERROR(PRODUCT(IF(YEAR(OFFSET(HOMECELL,1,0):OFFSET(ENDCELL,-1,0))=$A34,1+OFFSET(BU$132,1,0):OFFSET(BU$885,-1,0)))-1,"NA"),0)</f>
        <v>0</v>
      </c>
      <c r="BV34" s="391" cm="1">
        <f t="array" aca="1" ref="BV34" ca="1">IF(ISTEXT(BV$6),IFERROR(PRODUCT(IF(YEAR(OFFSET(HOMECELL,1,0):OFFSET(ENDCELL,-1,0))=$A34,1+OFFSET(BV$132,1,0):OFFSET(BV$885,-1,0)))-1,"NA"),0)</f>
        <v>0</v>
      </c>
      <c r="BW34" s="391" cm="1">
        <f t="array" aca="1" ref="BW34" ca="1">IF(ISTEXT(BW$6),IFERROR(PRODUCT(IF(YEAR(OFFSET(HOMECELL,1,0):OFFSET(ENDCELL,-1,0))=$A34,1+OFFSET(BW$132,1,0):OFFSET(BW$885,-1,0)))-1,"NA"),0)</f>
        <v>0</v>
      </c>
      <c r="BX34" s="391" cm="1">
        <f t="array" aca="1" ref="BX34" ca="1">IF(ISTEXT(BX$6),IFERROR(PRODUCT(IF(YEAR(OFFSET(HOMECELL,1,0):OFFSET(ENDCELL,-1,0))=$A34,1+OFFSET(BX$132,1,0):OFFSET(BX$885,-1,0)))-1,"NA"),0)</f>
        <v>0</v>
      </c>
      <c r="BY34" s="391" cm="1">
        <f t="array" aca="1" ref="BY34" ca="1">IF(ISTEXT(BY$6),IFERROR(PRODUCT(IF(YEAR(OFFSET(HOMECELL,1,0):OFFSET(ENDCELL,-1,0))=$A34,1+OFFSET(BY$132,1,0):OFFSET(BY$885,-1,0)))-1,"NA"),0)</f>
        <v>0</v>
      </c>
      <c r="BZ34" s="391" cm="1">
        <f t="array" aca="1" ref="BZ34" ca="1">IF(ISTEXT(BZ$6),IFERROR(PRODUCT(IF(YEAR(OFFSET(HOMECELL,1,0):OFFSET(ENDCELL,-1,0))=$A34,1+OFFSET(BZ$132,1,0):OFFSET(BZ$885,-1,0)))-1,"NA"),0)</f>
        <v>0</v>
      </c>
      <c r="CA34" s="391" cm="1">
        <f t="array" aca="1" ref="CA34" ca="1">IF(ISTEXT(CA$6),IFERROR(PRODUCT(IF(YEAR(OFFSET(HOMECELL,1,0):OFFSET(ENDCELL,-1,0))=$A34,1+OFFSET(CA$132,1,0):OFFSET(CA$885,-1,0)))-1,"NA"),0)</f>
        <v>0</v>
      </c>
      <c r="CB34" s="391" cm="1">
        <f t="array" aca="1" ref="CB34" ca="1">IF(ISTEXT(CB$6),IFERROR(PRODUCT(IF(YEAR(OFFSET(HOMECELL,1,0):OFFSET(ENDCELL,-1,0))=$A34,1+OFFSET(CB$132,1,0):OFFSET(CB$885,-1,0)))-1,"NA"),0)</f>
        <v>0</v>
      </c>
      <c r="CC34" s="391" cm="1">
        <f t="array" aca="1" ref="CC34" ca="1">IF(ISTEXT(CC$6),IFERROR(PRODUCT(IF(YEAR(OFFSET(HOMECELL,1,0):OFFSET(ENDCELL,-1,0))=$A34,1+OFFSET(CC$132,1,0):OFFSET(CC$885,-1,0)))-1,"NA"),0)</f>
        <v>0</v>
      </c>
      <c r="CD34" s="391" cm="1">
        <f t="array" aca="1" ref="CD34" ca="1">IF(ISTEXT(CD$6),IFERROR(PRODUCT(IF(YEAR(OFFSET(HOMECELL,1,0):OFFSET(ENDCELL,-1,0))=$A34,1+OFFSET(CD$132,1,0):OFFSET(CD$885,-1,0)))-1,"NA"),0)</f>
        <v>0</v>
      </c>
      <c r="CE34" s="391" cm="1">
        <f t="array" aca="1" ref="CE34" ca="1">IF(ISTEXT(CE$6),IFERROR(PRODUCT(IF(YEAR(OFFSET(HOMECELL,1,0):OFFSET(ENDCELL,-1,0))=$A34,1+OFFSET(CE$132,1,0):OFFSET(CE$885,-1,0)))-1,"NA"),0)</f>
        <v>0</v>
      </c>
      <c r="CF34" s="391" cm="1">
        <f t="array" aca="1" ref="CF34" ca="1">IF(ISTEXT(CF$6),IFERROR(PRODUCT(IF(YEAR(OFFSET(HOMECELL,1,0):OFFSET(ENDCELL,-1,0))=$A34,1+OFFSET(CF$132,1,0):OFFSET(CF$885,-1,0)))-1,"NA"),0)</f>
        <v>0</v>
      </c>
      <c r="CG34" s="391" cm="1">
        <f t="array" aca="1" ref="CG34" ca="1">IF(ISTEXT(CG$6),IFERROR(PRODUCT(IF(YEAR(OFFSET(HOMECELL,1,0):OFFSET(ENDCELL,-1,0))=$A34,1+OFFSET(CG$132,1,0):OFFSET(CG$885,-1,0)))-1,"NA"),0)</f>
        <v>-5.6276633310648139E-2</v>
      </c>
      <c r="CH34" s="391" cm="1">
        <f t="array" aca="1" ref="CH34" ca="1">IF(ISTEXT(CH$6),IFERROR(PRODUCT(IF(YEAR(OFFSET(HOMECELL,1,0):OFFSET(ENDCELL,-1,0))=$A34,1+OFFSET(CH$132,1,0):OFFSET(CH$885,-1,0)))-1,"NA"),0)</f>
        <v>0</v>
      </c>
      <c r="CI34" s="391" cm="1">
        <f t="array" aca="1" ref="CI34" ca="1">IF(ISTEXT(CI$6),IFERROR(PRODUCT(IF(YEAR(OFFSET(HOMECELL,1,0):OFFSET(ENDCELL,-1,0))=$A34,1+OFFSET(CI$132,1,0):OFFSET(CI$885,-1,0)))-1,"NA"),0)</f>
        <v>0</v>
      </c>
      <c r="CJ34" s="391" cm="1">
        <f t="array" aca="1" ref="CJ34" ca="1">IF(ISTEXT(CJ$6),IFERROR(PRODUCT(IF(YEAR(OFFSET(HOMECELL,1,0):OFFSET(ENDCELL,-1,0))=$A34,1+OFFSET(CJ$132,1,0):OFFSET(CJ$885,-1,0)))-1,"NA"),0)</f>
        <v>0</v>
      </c>
      <c r="CK34" s="391" cm="1">
        <f t="array" aca="1" ref="CK34" ca="1">IF(ISTEXT(CK$6),IFERROR(PRODUCT(IF(YEAR(OFFSET(HOMECELL,1,0):OFFSET(ENDCELL,-1,0))=$A34,1+OFFSET(CK$132,1,0):OFFSET(CK$885,-1,0)))-1,"NA"),0)</f>
        <v>0</v>
      </c>
      <c r="CL34" s="391" cm="1">
        <f t="array" aca="1" ref="CL34" ca="1">IF(ISTEXT(CL$6),IFERROR(PRODUCT(IF(YEAR(OFFSET(HOMECELL,1,0):OFFSET(ENDCELL,-1,0))=$A34,1+OFFSET(CL$132,1,0):OFFSET(CL$885,-1,0)))-1,"NA"),0)</f>
        <v>0</v>
      </c>
      <c r="CM34" s="391" cm="1">
        <f t="array" aca="1" ref="CM34" ca="1">IF(ISTEXT(CM$6),IFERROR(PRODUCT(IF(YEAR(OFFSET(HOMECELL,1,0):OFFSET(ENDCELL,-1,0))=$A34,1+OFFSET(CM$132,1,0):OFFSET(CM$885,-1,0)))-1,"NA"),0)</f>
        <v>0</v>
      </c>
      <c r="CN34" s="391" cm="1">
        <f t="array" aca="1" ref="CN34" ca="1">IF(ISTEXT(CN$6),IFERROR(PRODUCT(IF(YEAR(OFFSET(HOMECELL,1,0):OFFSET(ENDCELL,-1,0))=$A34,1+OFFSET(CN$132,1,0):OFFSET(CN$885,-1,0)))-1,"NA"),0)</f>
        <v>0</v>
      </c>
      <c r="CO34" s="391" cm="1">
        <f t="array" aca="1" ref="CO34" ca="1">IF(ISTEXT(CO$6),IFERROR(PRODUCT(IF(YEAR(OFFSET(HOMECELL,1,0):OFFSET(ENDCELL,-1,0))=$A34,1+OFFSET(CO$132,1,0):OFFSET(CO$885,-1,0)))-1,"NA"),0)</f>
        <v>0</v>
      </c>
      <c r="CP34" s="391" cm="1">
        <f t="array" aca="1" ref="CP34" ca="1">IF(ISTEXT(CP$6),IFERROR(PRODUCT(IF(YEAR(OFFSET(HOMECELL,1,0):OFFSET(ENDCELL,-1,0))=$A34,1+OFFSET(CP$132,1,0):OFFSET(CP$885,-1,0)))-1,"NA"),0)</f>
        <v>0</v>
      </c>
      <c r="CQ34" s="391" cm="1">
        <f t="array" aca="1" ref="CQ34" ca="1">IF(ISTEXT(CQ$6),IFERROR(PRODUCT(IF(YEAR(OFFSET(HOMECELL,1,0):OFFSET(ENDCELL,-1,0))=$A34,1+OFFSET(CQ$132,1,0):OFFSET(CQ$885,-1,0)))-1,"NA"),0)</f>
        <v>0</v>
      </c>
      <c r="CR34" s="391" cm="1">
        <f t="array" aca="1" ref="CR34" ca="1">IF(ISTEXT(CR$6),IFERROR(PRODUCT(IF(YEAR(OFFSET(HOMECELL,1,0):OFFSET(ENDCELL,-1,0))=$A34,1+OFFSET(CR$132,1,0):OFFSET(CR$885,-1,0)))-1,"NA"),0)</f>
        <v>0</v>
      </c>
      <c r="CS34" s="391"/>
      <c r="CT34" s="391"/>
      <c r="CU34" s="391"/>
      <c r="CV34" s="391"/>
      <c r="CW34" s="391"/>
      <c r="CX34" s="391"/>
      <c r="CY34" s="391"/>
      <c r="CZ34" s="391"/>
      <c r="DA34" s="391"/>
      <c r="DB34" s="815"/>
      <c r="DC34" s="815"/>
      <c r="DD34" s="815"/>
      <c r="DE34" s="815"/>
      <c r="DG34" s="352"/>
      <c r="DI34" s="391" cm="1">
        <f t="array" aca="1" ref="DI34" ca="1">IF(ISTEXT(DI$6),IFERROR(PRODUCT(IF(YEAR(OFFSET(HOMECELL,1,0):OFFSET(ENDCELL,-1,0))=$A34,1+OFFSET(DI$132,1,0):OFFSET(DI$885,-1,0)))-1,"NA"),0)</f>
        <v>0</v>
      </c>
      <c r="DJ34" s="391" cm="1">
        <f t="array" aca="1" ref="DJ34" ca="1">IF(ISTEXT(DJ$6),IFERROR(PRODUCT(IF(YEAR(OFFSET(HOMECELL,1,0):OFFSET(ENDCELL,-1,0))=$A34,1+OFFSET(DJ$132,1,0):OFFSET(DJ$885,-1,0)))-1,"NA"),0)</f>
        <v>0</v>
      </c>
      <c r="DK34" s="391" cm="1">
        <f t="array" aca="1" ref="DK34" ca="1">IF(ISTEXT(DK$6),IFERROR(PRODUCT(IF(YEAR(OFFSET(HOMECELL,1,0):OFFSET(ENDCELL,-1,0))=$A34,1+OFFSET(DK$132,1,0):OFFSET(DK$885,-1,0)))-1,"NA"),0)</f>
        <v>0</v>
      </c>
    </row>
    <row r="35" spans="1:115" hidden="1" outlineLevel="1">
      <c r="A35" s="72">
        <f t="shared" ca="1" si="0"/>
        <v>1969</v>
      </c>
      <c r="B35" s="372"/>
      <c r="C35" s="391" cm="1">
        <f t="array" aca="1" ref="C35" ca="1">IF(ISTEXT(C$6),IFERROR(PRODUCT(IF(YEAR(OFFSET(HOMECELL,1,0):OFFSET(ENDCELL,-1,0))=$A35,1+OFFSET(C$132,1,0):OFFSET(C$885,-1,0)))-1,"NA"),0)</f>
        <v>0</v>
      </c>
      <c r="D35" s="391" cm="1">
        <f t="array" aca="1" ref="D35" ca="1">IF(ISTEXT(D$6),IFERROR(PRODUCT(IF(YEAR(OFFSET(HOMECELL,1,0):OFFSET(ENDCELL,-1,0))=$A35,1+OFFSET(D$132,1,0):OFFSET(D$885,-1,0)))-1,"NA"),0)</f>
        <v>6.5697036725002267E-2</v>
      </c>
      <c r="E35" s="391" cm="1">
        <f t="array" aca="1" ref="E35" ca="1">IF(ISTEXT(E$6),IFERROR(PRODUCT(IF(YEAR(OFFSET(HOMECELL,1,0):OFFSET(ENDCELL,-1,0))=$A35,1+OFFSET(E$132,1,0):OFFSET(E$885,-1,0)))-1,"NA"),0)</f>
        <v>-0.10960342385123101</v>
      </c>
      <c r="F35" s="391" cm="1">
        <f t="array" aca="1" ref="F35" ca="1">IF(ISTEXT(F$6),IFERROR(PRODUCT(IF(YEAR(OFFSET(HOMECELL,1,0):OFFSET(ENDCELL,-1,0))=$A35,1+OFFSET(F$132,1,0):OFFSET(F$885,-1,0)))-1,"NA"),0)</f>
        <v>0</v>
      </c>
      <c r="G35" s="391" cm="1">
        <f t="array" aca="1" ref="G35" ca="1">IF(ISTEXT(G$6),IFERROR(PRODUCT(IF(YEAR(OFFSET(HOMECELL,1,0):OFFSET(ENDCELL,-1,0))=$A35,1+OFFSET(G$132,1,0):OFFSET(G$885,-1,0)))-1,"NA"),0)</f>
        <v>0</v>
      </c>
      <c r="H35" s="391" cm="1">
        <f t="array" aca="1" ref="H35" ca="1">IF(ISTEXT(H$6),IFERROR(PRODUCT(IF(YEAR(OFFSET(HOMECELL,1,0):OFFSET(ENDCELL,-1,0))=$A35,1+OFFSET(H$132,1,0):OFFSET(H$885,-1,0)))-1,"NA"),0)</f>
        <v>0</v>
      </c>
      <c r="I35" s="391" cm="1">
        <f t="array" aca="1" ref="I35" ca="1">IF(ISTEXT(I$6),IFERROR(PRODUCT(IF(YEAR(OFFSET(HOMECELL,1,0):OFFSET(ENDCELL,-1,0))=$A35,1+OFFSET(I$132,1,0):OFFSET(I$885,-1,0)))-1,"NA"),0)</f>
        <v>0</v>
      </c>
      <c r="J35" s="391" cm="1">
        <f t="array" aca="1" ref="J35" ca="1">IF(ISTEXT(J$6),IFERROR(PRODUCT(IF(YEAR(OFFSET(HOMECELL,1,0):OFFSET(ENDCELL,-1,0))=$A35,1+OFFSET(J$132,1,0):OFFSET(J$885,-1,0)))-1,"NA"),0)</f>
        <v>0</v>
      </c>
      <c r="K35" s="391" cm="1">
        <f t="array" aca="1" ref="K35" ca="1">IF(ISTEXT(K$6),IFERROR(PRODUCT(IF(YEAR(OFFSET(HOMECELL,1,0):OFFSET(ENDCELL,-1,0))=$A35,1+OFFSET(K$132,1,0):OFFSET(K$885,-1,0)))-1,"NA"),0)</f>
        <v>0</v>
      </c>
      <c r="L35" s="391" cm="1">
        <f t="array" aca="1" ref="L35" ca="1">IF(ISTEXT(L$6),IFERROR(PRODUCT(IF(YEAR(OFFSET(HOMECELL,1,0):OFFSET(ENDCELL,-1,0))=$A35,1+OFFSET(L$132,1,0):OFFSET(L$885,-1,0)))-1,"NA"),0)</f>
        <v>0</v>
      </c>
      <c r="M35" s="391" cm="1">
        <f t="array" aca="1" ref="M35" ca="1">IF(ISTEXT(M$6),IFERROR(PRODUCT(IF(YEAR(OFFSET(HOMECELL,1,0):OFFSET(ENDCELL,-1,0))=$A35,1+OFFSET(M$132,1,0):OFFSET(M$885,-1,0)))-1,"NA"),0)</f>
        <v>0</v>
      </c>
      <c r="N35" s="391" cm="1">
        <f t="array" aca="1" ref="N35" ca="1">IF(ISTEXT(N$6),IFERROR(PRODUCT(IF(YEAR(OFFSET(HOMECELL,1,0):OFFSET(ENDCELL,-1,0))=$A35,1+OFFSET(N$132,1,0):OFFSET(N$885,-1,0)))-1,"NA"),0)</f>
        <v>0</v>
      </c>
      <c r="O35" s="391" cm="1">
        <f t="array" aca="1" ref="O35" ca="1">IF(ISTEXT(O$6),IFERROR(PRODUCT(IF(YEAR(OFFSET(HOMECELL,1,0):OFFSET(ENDCELL,-1,0))=$A35,1+OFFSET(O$132,1,0):OFFSET(O$885,-1,0)))-1,"NA"),0)</f>
        <v>0</v>
      </c>
      <c r="P35" s="391" cm="1">
        <f t="array" aca="1" ref="P35" ca="1">IF(ISTEXT(P$6),IFERROR(PRODUCT(IF(YEAR(OFFSET(HOMECELL,1,0):OFFSET(ENDCELL,-1,0))=$A35,1+OFFSET(P$132,1,0):OFFSET(P$885,-1,0)))-1,"NA"),0)</f>
        <v>0</v>
      </c>
      <c r="Q35" s="391" cm="1">
        <f t="array" aca="1" ref="Q35" ca="1">IF(ISTEXT(Q$6),IFERROR(PRODUCT(IF(YEAR(OFFSET(HOMECELL,1,0):OFFSET(ENDCELL,-1,0))=$A35,1+OFFSET(Q$132,1,0):OFFSET(Q$885,-1,0)))-1,"NA"),0)</f>
        <v>0</v>
      </c>
      <c r="R35" s="391" cm="1">
        <f t="array" aca="1" ref="R35" ca="1">IF(ISTEXT(R$6),IFERROR(PRODUCT(IF(YEAR(OFFSET(HOMECELL,1,0):OFFSET(ENDCELL,-1,0))=$A35,1+OFFSET(R$132,1,0):OFFSET(R$885,-1,0)))-1,"NA"),0)</f>
        <v>0</v>
      </c>
      <c r="S35" s="391" cm="1">
        <f t="array" aca="1" ref="S35" ca="1">IF(ISTEXT(S$6),IFERROR(PRODUCT(IF(YEAR(OFFSET(HOMECELL,1,0):OFFSET(ENDCELL,-1,0))=$A35,1+OFFSET(S$132,1,0):OFFSET(S$885,-1,0)))-1,"NA"),0)</f>
        <v>0</v>
      </c>
      <c r="T35" s="391" cm="1">
        <f t="array" aca="1" ref="T35" ca="1">IF(ISTEXT(T$6),IFERROR(PRODUCT(IF(YEAR(OFFSET(HOMECELL,1,0):OFFSET(ENDCELL,-1,0))=$A35,1+OFFSET(T$132,1,0):OFFSET(T$885,-1,0)))-1,"NA"),0)</f>
        <v>0</v>
      </c>
      <c r="U35" s="391" cm="1">
        <f t="array" aca="1" ref="U35" ca="1">IF(ISTEXT(U$6),IFERROR(PRODUCT(IF(YEAR(OFFSET(HOMECELL,1,0):OFFSET(ENDCELL,-1,0))=$A35,1+OFFSET(U$132,1,0):OFFSET(U$885,-1,0)))-1,"NA"),0)</f>
        <v>0</v>
      </c>
      <c r="V35" s="391" cm="1">
        <f t="array" aca="1" ref="V35" ca="1">IF(ISTEXT(V$6),IFERROR(PRODUCT(IF(YEAR(OFFSET(HOMECELL,1,0):OFFSET(ENDCELL,-1,0))=$A35,1+OFFSET(V$132,1,0):OFFSET(V$885,-1,0)))-1,"NA"),0)</f>
        <v>0</v>
      </c>
      <c r="W35" s="391" cm="1">
        <f t="array" aca="1" ref="W35" ca="1">IF(ISTEXT(W$6),IFERROR(PRODUCT(IF(YEAR(OFFSET(HOMECELL,1,0):OFFSET(ENDCELL,-1,0))=$A35,1+OFFSET(W$132,1,0):OFFSET(W$885,-1,0)))-1,"NA"),0)</f>
        <v>0</v>
      </c>
      <c r="X35" s="391" cm="1">
        <f t="array" aca="1" ref="X35" ca="1">IF(ISTEXT(X$6),IFERROR(PRODUCT(IF(YEAR(OFFSET(HOMECELL,1,0):OFFSET(ENDCELL,-1,0))=$A35,1+OFFSET(X$132,1,0):OFFSET(X$885,-1,0)))-1,"NA"),0)</f>
        <v>0</v>
      </c>
      <c r="Y35" s="391" cm="1">
        <f t="array" aca="1" ref="Y35" ca="1">IF(ISTEXT(Y$6),IFERROR(PRODUCT(IF(YEAR(OFFSET(HOMECELL,1,0):OFFSET(ENDCELL,-1,0))=$A35,1+OFFSET(Y$132,1,0):OFFSET(Y$885,-1,0)))-1,"NA"),0)</f>
        <v>0</v>
      </c>
      <c r="Z35" s="391" cm="1">
        <f t="array" aca="1" ref="Z35" ca="1">IF(ISTEXT(Z$6),IFERROR(PRODUCT(IF(YEAR(OFFSET(HOMECELL,1,0):OFFSET(ENDCELL,-1,0))=$A35,1+OFFSET(Z$132,1,0):OFFSET(Z$885,-1,0)))-1,"NA"),0)</f>
        <v>0</v>
      </c>
      <c r="AA35" s="391" cm="1">
        <f t="array" aca="1" ref="AA35" ca="1">IF(ISTEXT(AA$6),IFERROR(PRODUCT(IF(YEAR(OFFSET(HOMECELL,1,0):OFFSET(ENDCELL,-1,0))=$A35,1+OFFSET(AA$132,1,0):OFFSET(AA$885,-1,0)))-1,"NA"),0)</f>
        <v>0</v>
      </c>
      <c r="AB35" s="391" cm="1">
        <f t="array" aca="1" ref="AB35" ca="1">IF(ISTEXT(AB$6),IFERROR(PRODUCT(IF(YEAR(OFFSET(HOMECELL,1,0):OFFSET(ENDCELL,-1,0))=$A35,1+OFFSET(AB$132,1,0):OFFSET(AB$885,-1,0)))-1,"NA"),0)</f>
        <v>0</v>
      </c>
      <c r="AC35" s="391" cm="1">
        <f t="array" aca="1" ref="AC35" ca="1">IF(ISTEXT(AC$6),IFERROR(PRODUCT(IF(YEAR(OFFSET(HOMECELL,1,0):OFFSET(ENDCELL,-1,0))=$A35,1+OFFSET(AC$132,1,0):OFFSET(AC$885,-1,0)))-1,"NA"),0)</f>
        <v>0</v>
      </c>
      <c r="AD35" s="391" cm="1">
        <f t="array" aca="1" ref="AD35" ca="1">IF(ISTEXT(AD$6),IFERROR(PRODUCT(IF(YEAR(OFFSET(HOMECELL,1,0):OFFSET(ENDCELL,-1,0))=$A35,1+OFFSET(AD$132,1,0):OFFSET(AD$885,-1,0)))-1,"NA"),0)</f>
        <v>0</v>
      </c>
      <c r="AE35" s="391" cm="1">
        <f t="array" aca="1" ref="AE35" ca="1">IF(ISTEXT(AE$6),IFERROR(PRODUCT(IF(YEAR(OFFSET(HOMECELL,1,0):OFFSET(ENDCELL,-1,0))=$A35,1+OFFSET(AE$132,1,0):OFFSET(AE$885,-1,0)))-1,"NA"),0)</f>
        <v>0.58201833855618013</v>
      </c>
      <c r="AF35" s="391" cm="1">
        <f t="array" aca="1" ref="AF35" ca="1">IF(ISTEXT(AF$6),IFERROR(PRODUCT(IF(YEAR(OFFSET(HOMECELL,1,0):OFFSET(ENDCELL,-1,0))=$A35,1+OFFSET(AF$132,1,0):OFFSET(AF$885,-1,0)))-1,"NA"),0)</f>
        <v>0</v>
      </c>
      <c r="AG35" s="391" cm="1">
        <f t="array" aca="1" ref="AG35" ca="1">IF(ISTEXT(AG$6),IFERROR(PRODUCT(IF(YEAR(OFFSET(HOMECELL,1,0):OFFSET(ENDCELL,-1,0))=$A35,1+OFFSET(AG$132,1,0):OFFSET(AG$885,-1,0)))-1,"NA"),0)</f>
        <v>0</v>
      </c>
      <c r="AH35" s="391" cm="1">
        <f t="array" aca="1" ref="AH35" ca="1">IF(ISTEXT(AH$6),IFERROR(PRODUCT(IF(YEAR(OFFSET(HOMECELL,1,0):OFFSET(ENDCELL,-1,0))=$A35,1+OFFSET(AH$132,1,0):OFFSET(AH$885,-1,0)))-1,"NA"),0)</f>
        <v>0</v>
      </c>
      <c r="AI35" s="391" cm="1">
        <f t="array" aca="1" ref="AI35" ca="1">IF(ISTEXT(AI$6),IFERROR(PRODUCT(IF(YEAR(OFFSET(HOMECELL,1,0):OFFSET(ENDCELL,-1,0))=$A35,1+OFFSET(AI$132,1,0):OFFSET(AI$885,-1,0)))-1,"NA"),0)</f>
        <v>0</v>
      </c>
      <c r="AJ35" s="391" cm="1">
        <f t="array" aca="1" ref="AJ35" ca="1">IF(ISTEXT(AJ$6),IFERROR(PRODUCT(IF(YEAR(OFFSET(HOMECELL,1,0):OFFSET(ENDCELL,-1,0))=$A35,1+OFFSET(AJ$132,1,0):OFFSET(AJ$885,-1,0)))-1,"NA"),0)</f>
        <v>0</v>
      </c>
      <c r="AK35" s="391" cm="1">
        <f t="array" aca="1" ref="AK35" ca="1">IF(ISTEXT(AK$6),IFERROR(PRODUCT(IF(YEAR(OFFSET(HOMECELL,1,0):OFFSET(ENDCELL,-1,0))=$A35,1+OFFSET(AK$132,1,0):OFFSET(AK$885,-1,0)))-1,"NA"),0)</f>
        <v>0</v>
      </c>
      <c r="AL35" s="391" cm="1">
        <f t="array" aca="1" ref="AL35" ca="1">IF(ISTEXT(AL$6),IFERROR(PRODUCT(IF(YEAR(OFFSET(HOMECELL,1,0):OFFSET(ENDCELL,-1,0))=$A35,1+OFFSET(AL$132,1,0):OFFSET(AL$885,-1,0)))-1,"NA"),0)</f>
        <v>0</v>
      </c>
      <c r="AM35" s="391" cm="1">
        <f t="array" aca="1" ref="AM35" ca="1">IF(ISTEXT(AM$6),IFERROR(PRODUCT(IF(YEAR(OFFSET(HOMECELL,1,0):OFFSET(ENDCELL,-1,0))=$A35,1+OFFSET(AM$132,1,0):OFFSET(AM$885,-1,0)))-1,"NA"),0)</f>
        <v>0</v>
      </c>
      <c r="AN35" s="391" cm="1">
        <f t="array" aca="1" ref="AN35" ca="1">IF(ISTEXT(AN$6),IFERROR(PRODUCT(IF(YEAR(OFFSET(HOMECELL,1,0):OFFSET(ENDCELL,-1,0))=$A35,1+OFFSET(AN$132,1,0):OFFSET(AN$885,-1,0)))-1,"NA"),0)</f>
        <v>0</v>
      </c>
      <c r="AO35" s="391" cm="1">
        <f t="array" aca="1" ref="AO35" ca="1">IF(ISTEXT(AO$6),IFERROR(PRODUCT(IF(YEAR(OFFSET(HOMECELL,1,0):OFFSET(ENDCELL,-1,0))=$A35,1+OFFSET(AO$132,1,0):OFFSET(AO$885,-1,0)))-1,"NA"),0)</f>
        <v>0</v>
      </c>
      <c r="AP35" s="391" cm="1">
        <f t="array" aca="1" ref="AP35" ca="1">IF(ISTEXT(AP$6),IFERROR(PRODUCT(IF(YEAR(OFFSET(HOMECELL,1,0):OFFSET(ENDCELL,-1,0))=$A35,1+OFFSET(AP$132,1,0):OFFSET(AP$885,-1,0)))-1,"NA"),0)</f>
        <v>0.28294912448796761</v>
      </c>
      <c r="AQ35" s="391" cm="1">
        <f t="array" aca="1" ref="AQ35" ca="1">IF(ISTEXT(AQ$6),IFERROR(PRODUCT(IF(YEAR(OFFSET(HOMECELL,1,0):OFFSET(ENDCELL,-1,0))=$A35,1+OFFSET(AQ$132,1,0):OFFSET(AQ$885,-1,0)))-1,"NA"),0)</f>
        <v>0</v>
      </c>
      <c r="AR35" s="391" cm="1">
        <f t="array" aca="1" ref="AR35" ca="1">IF(ISTEXT(AR$6),IFERROR(PRODUCT(IF(YEAR(OFFSET(HOMECELL,1,0):OFFSET(ENDCELL,-1,0))=$A35,1+OFFSET(AR$132,1,0):OFFSET(AR$885,-1,0)))-1,"NA"),0)</f>
        <v>0</v>
      </c>
      <c r="AS35" s="391" cm="1">
        <f t="array" aca="1" ref="AS35" ca="1">IF(ISTEXT(AS$6),IFERROR(PRODUCT(IF(YEAR(OFFSET(HOMECELL,1,0):OFFSET(ENDCELL,-1,0))=$A35,1+OFFSET(AS$132,1,0):OFFSET(AS$885,-1,0)))-1,"NA"),0)</f>
        <v>0</v>
      </c>
      <c r="AT35" s="391" cm="1">
        <f t="array" aca="1" ref="AT35" ca="1">IF(ISTEXT(AT$6),IFERROR(PRODUCT(IF(YEAR(OFFSET(HOMECELL,1,0):OFFSET(ENDCELL,-1,0))=$A35,1+OFFSET(AT$132,1,0):OFFSET(AT$885,-1,0)))-1,"NA"),0)</f>
        <v>0</v>
      </c>
      <c r="AU35" s="391" cm="1">
        <f t="array" aca="1" ref="AU35" ca="1">IF(ISTEXT(AU$6),IFERROR(PRODUCT(IF(YEAR(OFFSET(HOMECELL,1,0):OFFSET(ENDCELL,-1,0))=$A35,1+OFFSET(AU$132,1,0):OFFSET(AU$885,-1,0)))-1,"NA"),0)</f>
        <v>0</v>
      </c>
      <c r="AV35" s="391" cm="1">
        <f t="array" aca="1" ref="AV35" ca="1">IF(ISTEXT(AV$6),IFERROR(PRODUCT(IF(YEAR(OFFSET(HOMECELL,1,0):OFFSET(ENDCELL,-1,0))=$A35,1+OFFSET(AV$132,1,0):OFFSET(AV$885,-1,0)))-1,"NA"),0)</f>
        <v>0</v>
      </c>
      <c r="AW35" s="391" cm="1">
        <f t="array" aca="1" ref="AW35" ca="1">IF(ISTEXT(AW$6),IFERROR(PRODUCT(IF(YEAR(OFFSET(HOMECELL,1,0):OFFSET(ENDCELL,-1,0))=$A35,1+OFFSET(AW$132,1,0):OFFSET(AW$885,-1,0)))-1,"NA"),0)</f>
        <v>0.30251386805169789</v>
      </c>
      <c r="AX35" s="391" cm="1">
        <f t="array" aca="1" ref="AX35" ca="1">IF(ISTEXT(AX$6),IFERROR(PRODUCT(IF(YEAR(OFFSET(HOMECELL,1,0):OFFSET(ENDCELL,-1,0))=$A35,1+OFFSET(AX$132,1,0):OFFSET(AX$885,-1,0)))-1,"NA"),0)</f>
        <v>0</v>
      </c>
      <c r="AY35" s="391" cm="1">
        <f t="array" aca="1" ref="AY35" ca="1">IF(ISTEXT(AY$6),IFERROR(PRODUCT(IF(YEAR(OFFSET(HOMECELL,1,0):OFFSET(ENDCELL,-1,0))=$A35,1+OFFSET(AY$132,1,0):OFFSET(AY$885,-1,0)))-1,"NA"),0)</f>
        <v>0</v>
      </c>
      <c r="AZ35" s="391" cm="1">
        <f t="array" aca="1" ref="AZ35" ca="1">IF(ISTEXT(AZ$6),IFERROR(PRODUCT(IF(YEAR(OFFSET(HOMECELL,1,0):OFFSET(ENDCELL,-1,0))=$A35,1+OFFSET(AZ$132,1,0):OFFSET(AZ$885,-1,0)))-1,"NA"),0)</f>
        <v>0</v>
      </c>
      <c r="BA35" s="391" cm="1">
        <f t="array" aca="1" ref="BA35" ca="1">IF(ISTEXT(BA$6),IFERROR(PRODUCT(IF(YEAR(OFFSET(HOMECELL,1,0):OFFSET(ENDCELL,-1,0))=$A35,1+OFFSET(BA$132,1,0):OFFSET(BA$885,-1,0)))-1,"NA"),0)</f>
        <v>0</v>
      </c>
      <c r="BB35" s="391" cm="1">
        <f t="array" aca="1" ref="BB35" ca="1">IF(ISTEXT(BB$6),IFERROR(PRODUCT(IF(YEAR(OFFSET(HOMECELL,1,0):OFFSET(ENDCELL,-1,0))=$A35,1+OFFSET(BB$132,1,0):OFFSET(BB$885,-1,0)))-1,"NA"),0)</f>
        <v>0</v>
      </c>
      <c r="BC35" s="391" cm="1">
        <f t="array" aca="1" ref="BC35" ca="1">IF(ISTEXT(BC$6),IFERROR(PRODUCT(IF(YEAR(OFFSET(HOMECELL,1,0):OFFSET(ENDCELL,-1,0))=$A35,1+OFFSET(BC$132,1,0):OFFSET(BC$885,-1,0)))-1,"NA"),0)</f>
        <v>0</v>
      </c>
      <c r="BD35" s="391" cm="1">
        <f t="array" aca="1" ref="BD35" ca="1">IF(ISTEXT(BD$6),IFERROR(PRODUCT(IF(YEAR(OFFSET(HOMECELL,1,0):OFFSET(ENDCELL,-1,0))=$A35,1+OFFSET(BD$132,1,0):OFFSET(BD$885,-1,0)))-1,"NA"),0)</f>
        <v>0</v>
      </c>
      <c r="BE35" s="391" cm="1">
        <f t="array" aca="1" ref="BE35" ca="1">IF(ISTEXT(BE$6),IFERROR(PRODUCT(IF(YEAR(OFFSET(HOMECELL,1,0):OFFSET(ENDCELL,-1,0))=$A35,1+OFFSET(BE$132,1,0):OFFSET(BE$885,-1,0)))-1,"NA"),0)</f>
        <v>0</v>
      </c>
      <c r="BF35" s="391" cm="1">
        <f t="array" aca="1" ref="BF35" ca="1">IF(ISTEXT(BF$6),IFERROR(PRODUCT(IF(YEAR(OFFSET(HOMECELL,1,0):OFFSET(ENDCELL,-1,0))=$A35,1+OFFSET(BF$132,1,0):OFFSET(BF$885,-1,0)))-1,"NA"),0)</f>
        <v>0</v>
      </c>
      <c r="BG35" s="391" cm="1">
        <f t="array" aca="1" ref="BG35" ca="1">IF(ISTEXT(BG$6),IFERROR(PRODUCT(IF(YEAR(OFFSET(HOMECELL,1,0):OFFSET(ENDCELL,-1,0))=$A35,1+OFFSET(BG$132,1,0):OFFSET(BG$885,-1,0)))-1,"NA"),0)</f>
        <v>0</v>
      </c>
      <c r="BH35" s="391" cm="1">
        <f t="array" aca="1" ref="BH35" ca="1">IF(ISTEXT(BH$6),IFERROR(PRODUCT(IF(YEAR(OFFSET(HOMECELL,1,0):OFFSET(ENDCELL,-1,0))=$A35,1+OFFSET(BH$132,1,0):OFFSET(BH$885,-1,0)))-1,"NA"),0)</f>
        <v>0</v>
      </c>
      <c r="BI35" s="391" cm="1">
        <f t="array" aca="1" ref="BI35" ca="1">IF(ISTEXT(BI$6),IFERROR(PRODUCT(IF(YEAR(OFFSET(HOMECELL,1,0):OFFSET(ENDCELL,-1,0))=$A35,1+OFFSET(BI$132,1,0):OFFSET(BI$885,-1,0)))-1,"NA"),0)</f>
        <v>0</v>
      </c>
      <c r="BJ35" s="391" cm="1">
        <f t="array" aca="1" ref="BJ35" ca="1">IF(ISTEXT(BJ$6),IFERROR(PRODUCT(IF(YEAR(OFFSET(HOMECELL,1,0):OFFSET(ENDCELL,-1,0))=$A35,1+OFFSET(BJ$132,1,0):OFFSET(BJ$885,-1,0)))-1,"NA"),0)</f>
        <v>0</v>
      </c>
      <c r="BK35" s="391" cm="1">
        <f t="array" aca="1" ref="BK35" ca="1">IF(ISTEXT(BK$6),IFERROR(PRODUCT(IF(YEAR(OFFSET(HOMECELL,1,0):OFFSET(ENDCELL,-1,0))=$A35,1+OFFSET(BK$132,1,0):OFFSET(BK$885,-1,0)))-1,"NA"),0)</f>
        <v>-5.5542543460629368E-4</v>
      </c>
      <c r="BL35" s="391" cm="1">
        <f t="array" aca="1" ref="BL35" ca="1">IF(ISTEXT(BL$6),IFERROR(PRODUCT(IF(YEAR(OFFSET(HOMECELL,1,0):OFFSET(ENDCELL,-1,0))=$A35,1+OFFSET(BL$132,1,0):OFFSET(BL$885,-1,0)))-1,"NA"),0)</f>
        <v>0</v>
      </c>
      <c r="BM35" s="391" cm="1">
        <f t="array" aca="1" ref="BM35" ca="1">IF(ISTEXT(BM$6),IFERROR(PRODUCT(IF(YEAR(OFFSET(HOMECELL,1,0):OFFSET(ENDCELL,-1,0))=$A35,1+OFFSET(BM$132,1,0):OFFSET(BM$885,-1,0)))-1,"NA"),0)</f>
        <v>0</v>
      </c>
      <c r="BN35" s="391" cm="1">
        <f t="array" aca="1" ref="BN35" ca="1">IF(ISTEXT(BN$6),IFERROR(PRODUCT(IF(YEAR(OFFSET(HOMECELL,1,0):OFFSET(ENDCELL,-1,0))=$A35,1+OFFSET(BN$132,1,0):OFFSET(BN$885,-1,0)))-1,"NA"),0)</f>
        <v>0</v>
      </c>
      <c r="BO35" s="391" cm="1">
        <f t="array" aca="1" ref="BO35" ca="1">IF(ISTEXT(BO$6),IFERROR(PRODUCT(IF(YEAR(OFFSET(HOMECELL,1,0):OFFSET(ENDCELL,-1,0))=$A35,1+OFFSET(BO$132,1,0):OFFSET(BO$885,-1,0)))-1,"NA"),0)</f>
        <v>-0.25911899194869614</v>
      </c>
      <c r="BP35" s="391" cm="1">
        <f t="array" aca="1" ref="BP35" ca="1">IF(ISTEXT(BP$6),IFERROR(PRODUCT(IF(YEAR(OFFSET(HOMECELL,1,0):OFFSET(ENDCELL,-1,0))=$A35,1+OFFSET(BP$132,1,0):OFFSET(BP$885,-1,0)))-1,"NA"),0)</f>
        <v>0</v>
      </c>
      <c r="BQ35" s="391" cm="1">
        <f t="array" aca="1" ref="BQ35" ca="1">IF(ISTEXT(BQ$6),IFERROR(PRODUCT(IF(YEAR(OFFSET(HOMECELL,1,0):OFFSET(ENDCELL,-1,0))=$A35,1+OFFSET(BQ$132,1,0):OFFSET(BQ$885,-1,0)))-1,"NA"),0)</f>
        <v>0</v>
      </c>
      <c r="BR35" s="391" cm="1">
        <f t="array" aca="1" ref="BR35" ca="1">IF(ISTEXT(BR$6),IFERROR(PRODUCT(IF(YEAR(OFFSET(HOMECELL,1,0):OFFSET(ENDCELL,-1,0))=$A35,1+OFFSET(BR$132,1,0):OFFSET(BR$885,-1,0)))-1,"NA"),0)</f>
        <v>0</v>
      </c>
      <c r="BS35" s="391" cm="1">
        <f t="array" aca="1" ref="BS35" ca="1">IF(ISTEXT(BS$6),IFERROR(PRODUCT(IF(YEAR(OFFSET(HOMECELL,1,0):OFFSET(ENDCELL,-1,0))=$A35,1+OFFSET(BS$132,1,0):OFFSET(BS$885,-1,0)))-1,"NA"),0)</f>
        <v>0</v>
      </c>
      <c r="BT35" s="391" cm="1">
        <f t="array" aca="1" ref="BT35" ca="1">IF(ISTEXT(BT$6),IFERROR(PRODUCT(IF(YEAR(OFFSET(HOMECELL,1,0):OFFSET(ENDCELL,-1,0))=$A35,1+OFFSET(BT$132,1,0):OFFSET(BT$885,-1,0)))-1,"NA"),0)</f>
        <v>0</v>
      </c>
      <c r="BU35" s="391" cm="1">
        <f t="array" aca="1" ref="BU35" ca="1">IF(ISTEXT(BU$6),IFERROR(PRODUCT(IF(YEAR(OFFSET(HOMECELL,1,0):OFFSET(ENDCELL,-1,0))=$A35,1+OFFSET(BU$132,1,0):OFFSET(BU$885,-1,0)))-1,"NA"),0)</f>
        <v>0</v>
      </c>
      <c r="BV35" s="391" cm="1">
        <f t="array" aca="1" ref="BV35" ca="1">IF(ISTEXT(BV$6),IFERROR(PRODUCT(IF(YEAR(OFFSET(HOMECELL,1,0):OFFSET(ENDCELL,-1,0))=$A35,1+OFFSET(BV$132,1,0):OFFSET(BV$885,-1,0)))-1,"NA"),0)</f>
        <v>0</v>
      </c>
      <c r="BW35" s="391" cm="1">
        <f t="array" aca="1" ref="BW35" ca="1">IF(ISTEXT(BW$6),IFERROR(PRODUCT(IF(YEAR(OFFSET(HOMECELL,1,0):OFFSET(ENDCELL,-1,0))=$A35,1+OFFSET(BW$132,1,0):OFFSET(BW$885,-1,0)))-1,"NA"),0)</f>
        <v>0</v>
      </c>
      <c r="BX35" s="391" cm="1">
        <f t="array" aca="1" ref="BX35" ca="1">IF(ISTEXT(BX$6),IFERROR(PRODUCT(IF(YEAR(OFFSET(HOMECELL,1,0):OFFSET(ENDCELL,-1,0))=$A35,1+OFFSET(BX$132,1,0):OFFSET(BX$885,-1,0)))-1,"NA"),0)</f>
        <v>0</v>
      </c>
      <c r="BY35" s="391" cm="1">
        <f t="array" aca="1" ref="BY35" ca="1">IF(ISTEXT(BY$6),IFERROR(PRODUCT(IF(YEAR(OFFSET(HOMECELL,1,0):OFFSET(ENDCELL,-1,0))=$A35,1+OFFSET(BY$132,1,0):OFFSET(BY$885,-1,0)))-1,"NA"),0)</f>
        <v>0</v>
      </c>
      <c r="BZ35" s="391" cm="1">
        <f t="array" aca="1" ref="BZ35" ca="1">IF(ISTEXT(BZ$6),IFERROR(PRODUCT(IF(YEAR(OFFSET(HOMECELL,1,0):OFFSET(ENDCELL,-1,0))=$A35,1+OFFSET(BZ$132,1,0):OFFSET(BZ$885,-1,0)))-1,"NA"),0)</f>
        <v>0</v>
      </c>
      <c r="CA35" s="391" cm="1">
        <f t="array" aca="1" ref="CA35" ca="1">IF(ISTEXT(CA$6),IFERROR(PRODUCT(IF(YEAR(OFFSET(HOMECELL,1,0):OFFSET(ENDCELL,-1,0))=$A35,1+OFFSET(CA$132,1,0):OFFSET(CA$885,-1,0)))-1,"NA"),0)</f>
        <v>0</v>
      </c>
      <c r="CB35" s="391" cm="1">
        <f t="array" aca="1" ref="CB35" ca="1">IF(ISTEXT(CB$6),IFERROR(PRODUCT(IF(YEAR(OFFSET(HOMECELL,1,0):OFFSET(ENDCELL,-1,0))=$A35,1+OFFSET(CB$132,1,0):OFFSET(CB$885,-1,0)))-1,"NA"),0)</f>
        <v>0</v>
      </c>
      <c r="CC35" s="391" cm="1">
        <f t="array" aca="1" ref="CC35" ca="1">IF(ISTEXT(CC$6),IFERROR(PRODUCT(IF(YEAR(OFFSET(HOMECELL,1,0):OFFSET(ENDCELL,-1,0))=$A35,1+OFFSET(CC$132,1,0):OFFSET(CC$885,-1,0)))-1,"NA"),0)</f>
        <v>0</v>
      </c>
      <c r="CD35" s="391" cm="1">
        <f t="array" aca="1" ref="CD35" ca="1">IF(ISTEXT(CD$6),IFERROR(PRODUCT(IF(YEAR(OFFSET(HOMECELL,1,0):OFFSET(ENDCELL,-1,0))=$A35,1+OFFSET(CD$132,1,0):OFFSET(CD$885,-1,0)))-1,"NA"),0)</f>
        <v>0</v>
      </c>
      <c r="CE35" s="391" cm="1">
        <f t="array" aca="1" ref="CE35" ca="1">IF(ISTEXT(CE$6),IFERROR(PRODUCT(IF(YEAR(OFFSET(HOMECELL,1,0):OFFSET(ENDCELL,-1,0))=$A35,1+OFFSET(CE$132,1,0):OFFSET(CE$885,-1,0)))-1,"NA"),0)</f>
        <v>0</v>
      </c>
      <c r="CF35" s="391" cm="1">
        <f t="array" aca="1" ref="CF35" ca="1">IF(ISTEXT(CF$6),IFERROR(PRODUCT(IF(YEAR(OFFSET(HOMECELL,1,0):OFFSET(ENDCELL,-1,0))=$A35,1+OFFSET(CF$132,1,0):OFFSET(CF$885,-1,0)))-1,"NA"),0)</f>
        <v>0</v>
      </c>
      <c r="CG35" s="391" cm="1">
        <f t="array" aca="1" ref="CG35" ca="1">IF(ISTEXT(CG$6),IFERROR(PRODUCT(IF(YEAR(OFFSET(HOMECELL,1,0):OFFSET(ENDCELL,-1,0))=$A35,1+OFFSET(CG$132,1,0):OFFSET(CG$885,-1,0)))-1,"NA"),0)</f>
        <v>-0.29650823604497001</v>
      </c>
      <c r="CH35" s="391" cm="1">
        <f t="array" aca="1" ref="CH35" ca="1">IF(ISTEXT(CH$6),IFERROR(PRODUCT(IF(YEAR(OFFSET(HOMECELL,1,0):OFFSET(ENDCELL,-1,0))=$A35,1+OFFSET(CH$132,1,0):OFFSET(CH$885,-1,0)))-1,"NA"),0)</f>
        <v>0</v>
      </c>
      <c r="CI35" s="391" cm="1">
        <f t="array" aca="1" ref="CI35" ca="1">IF(ISTEXT(CI$6),IFERROR(PRODUCT(IF(YEAR(OFFSET(HOMECELL,1,0):OFFSET(ENDCELL,-1,0))=$A35,1+OFFSET(CI$132,1,0):OFFSET(CI$885,-1,0)))-1,"NA"),0)</f>
        <v>0</v>
      </c>
      <c r="CJ35" s="391" cm="1">
        <f t="array" aca="1" ref="CJ35" ca="1">IF(ISTEXT(CJ$6),IFERROR(PRODUCT(IF(YEAR(OFFSET(HOMECELL,1,0):OFFSET(ENDCELL,-1,0))=$A35,1+OFFSET(CJ$132,1,0):OFFSET(CJ$885,-1,0)))-1,"NA"),0)</f>
        <v>0</v>
      </c>
      <c r="CK35" s="391" cm="1">
        <f t="array" aca="1" ref="CK35" ca="1">IF(ISTEXT(CK$6),IFERROR(PRODUCT(IF(YEAR(OFFSET(HOMECELL,1,0):OFFSET(ENDCELL,-1,0))=$A35,1+OFFSET(CK$132,1,0):OFFSET(CK$885,-1,0)))-1,"NA"),0)</f>
        <v>0</v>
      </c>
      <c r="CL35" s="391" cm="1">
        <f t="array" aca="1" ref="CL35" ca="1">IF(ISTEXT(CL$6),IFERROR(PRODUCT(IF(YEAR(OFFSET(HOMECELL,1,0):OFFSET(ENDCELL,-1,0))=$A35,1+OFFSET(CL$132,1,0):OFFSET(CL$885,-1,0)))-1,"NA"),0)</f>
        <v>0</v>
      </c>
      <c r="CM35" s="391" cm="1">
        <f t="array" aca="1" ref="CM35" ca="1">IF(ISTEXT(CM$6),IFERROR(PRODUCT(IF(YEAR(OFFSET(HOMECELL,1,0):OFFSET(ENDCELL,-1,0))=$A35,1+OFFSET(CM$132,1,0):OFFSET(CM$885,-1,0)))-1,"NA"),0)</f>
        <v>0</v>
      </c>
      <c r="CN35" s="391" cm="1">
        <f t="array" aca="1" ref="CN35" ca="1">IF(ISTEXT(CN$6),IFERROR(PRODUCT(IF(YEAR(OFFSET(HOMECELL,1,0):OFFSET(ENDCELL,-1,0))=$A35,1+OFFSET(CN$132,1,0):OFFSET(CN$885,-1,0)))-1,"NA"),0)</f>
        <v>0</v>
      </c>
      <c r="CO35" s="391" cm="1">
        <f t="array" aca="1" ref="CO35" ca="1">IF(ISTEXT(CO$6),IFERROR(PRODUCT(IF(YEAR(OFFSET(HOMECELL,1,0):OFFSET(ENDCELL,-1,0))=$A35,1+OFFSET(CO$132,1,0):OFFSET(CO$885,-1,0)))-1,"NA"),0)</f>
        <v>0</v>
      </c>
      <c r="CP35" s="391" cm="1">
        <f t="array" aca="1" ref="CP35" ca="1">IF(ISTEXT(CP$6),IFERROR(PRODUCT(IF(YEAR(OFFSET(HOMECELL,1,0):OFFSET(ENDCELL,-1,0))=$A35,1+OFFSET(CP$132,1,0):OFFSET(CP$885,-1,0)))-1,"NA"),0)</f>
        <v>0</v>
      </c>
      <c r="CQ35" s="391" cm="1">
        <f t="array" aca="1" ref="CQ35" ca="1">IF(ISTEXT(CQ$6),IFERROR(PRODUCT(IF(YEAR(OFFSET(HOMECELL,1,0):OFFSET(ENDCELL,-1,0))=$A35,1+OFFSET(CQ$132,1,0):OFFSET(CQ$885,-1,0)))-1,"NA"),0)</f>
        <v>0</v>
      </c>
      <c r="CR35" s="391" cm="1">
        <f t="array" aca="1" ref="CR35" ca="1">IF(ISTEXT(CR$6),IFERROR(PRODUCT(IF(YEAR(OFFSET(HOMECELL,1,0):OFFSET(ENDCELL,-1,0))=$A35,1+OFFSET(CR$132,1,0):OFFSET(CR$885,-1,0)))-1,"NA"),0)</f>
        <v>0</v>
      </c>
      <c r="CS35" s="391"/>
      <c r="CT35" s="391"/>
      <c r="CU35" s="391"/>
      <c r="CV35" s="391"/>
      <c r="CW35" s="391"/>
      <c r="CX35" s="391"/>
      <c r="CY35" s="391"/>
      <c r="CZ35" s="391"/>
      <c r="DA35" s="391"/>
      <c r="DB35" s="815"/>
      <c r="DC35" s="815"/>
      <c r="DD35" s="815"/>
      <c r="DE35" s="815"/>
      <c r="DG35" s="352"/>
      <c r="DI35" s="391" cm="1">
        <f t="array" aca="1" ref="DI35" ca="1">IF(ISTEXT(DI$6),IFERROR(PRODUCT(IF(YEAR(OFFSET(HOMECELL,1,0):OFFSET(ENDCELL,-1,0))=$A35,1+OFFSET(DI$132,1,0):OFFSET(DI$885,-1,0)))-1,"NA"),0)</f>
        <v>0</v>
      </c>
      <c r="DJ35" s="391" cm="1">
        <f t="array" aca="1" ref="DJ35" ca="1">IF(ISTEXT(DJ$6),IFERROR(PRODUCT(IF(YEAR(OFFSET(HOMECELL,1,0):OFFSET(ENDCELL,-1,0))=$A35,1+OFFSET(DJ$132,1,0):OFFSET(DJ$885,-1,0)))-1,"NA"),0)</f>
        <v>0</v>
      </c>
      <c r="DK35" s="391" cm="1">
        <f t="array" aca="1" ref="DK35" ca="1">IF(ISTEXT(DK$6),IFERROR(PRODUCT(IF(YEAR(OFFSET(HOMECELL,1,0):OFFSET(ENDCELL,-1,0))=$A35,1+OFFSET(DK$132,1,0):OFFSET(DK$885,-1,0)))-1,"NA"),0)</f>
        <v>0</v>
      </c>
    </row>
    <row r="36" spans="1:115" hidden="1" outlineLevel="1">
      <c r="A36" s="72">
        <f t="shared" ca="1" si="0"/>
        <v>1970</v>
      </c>
      <c r="B36" s="372"/>
      <c r="C36" s="391" cm="1">
        <f t="array" aca="1" ref="C36" ca="1">IF(ISTEXT(C$6),IFERROR(PRODUCT(IF(YEAR(OFFSET(HOMECELL,1,0):OFFSET(ENDCELL,-1,0))=$A36,1+OFFSET(C$132,1,0):OFFSET(C$885,-1,0)))-1,"NA"),0)</f>
        <v>0</v>
      </c>
      <c r="D36" s="391" cm="1">
        <f t="array" aca="1" ref="D36" ca="1">IF(ISTEXT(D$6),IFERROR(PRODUCT(IF(YEAR(OFFSET(HOMECELL,1,0):OFFSET(ENDCELL,-1,0))=$A36,1+OFFSET(D$132,1,0):OFFSET(D$885,-1,0)))-1,"NA"),0)</f>
        <v>6.5167059879190026E-2</v>
      </c>
      <c r="E36" s="391" cm="1">
        <f t="array" aca="1" ref="E36" ca="1">IF(ISTEXT(E$6),IFERROR(PRODUCT(IF(YEAR(OFFSET(HOMECELL,1,0):OFFSET(ENDCELL,-1,0))=$A36,1+OFFSET(E$132,1,0):OFFSET(E$885,-1,0)))-1,"NA"),0)</f>
        <v>1.0181098188888349E-4</v>
      </c>
      <c r="F36" s="391" cm="1">
        <f t="array" aca="1" ref="F36" ca="1">IF(ISTEXT(F$6),IFERROR(PRODUCT(IF(YEAR(OFFSET(HOMECELL,1,0):OFFSET(ENDCELL,-1,0))=$A36,1+OFFSET(F$132,1,0):OFFSET(F$885,-1,0)))-1,"NA"),0)</f>
        <v>0</v>
      </c>
      <c r="G36" s="391" cm="1">
        <f t="array" aca="1" ref="G36" ca="1">IF(ISTEXT(G$6),IFERROR(PRODUCT(IF(YEAR(OFFSET(HOMECELL,1,0):OFFSET(ENDCELL,-1,0))=$A36,1+OFFSET(G$132,1,0):OFFSET(G$885,-1,0)))-1,"NA"),0)</f>
        <v>0</v>
      </c>
      <c r="H36" s="391" cm="1">
        <f t="array" aca="1" ref="H36" ca="1">IF(ISTEXT(H$6),IFERROR(PRODUCT(IF(YEAR(OFFSET(HOMECELL,1,0):OFFSET(ENDCELL,-1,0))=$A36,1+OFFSET(H$132,1,0):OFFSET(H$885,-1,0)))-1,"NA"),0)</f>
        <v>0</v>
      </c>
      <c r="I36" s="391" cm="1">
        <f t="array" aca="1" ref="I36" ca="1">IF(ISTEXT(I$6),IFERROR(PRODUCT(IF(YEAR(OFFSET(HOMECELL,1,0):OFFSET(ENDCELL,-1,0))=$A36,1+OFFSET(I$132,1,0):OFFSET(I$885,-1,0)))-1,"NA"),0)</f>
        <v>0</v>
      </c>
      <c r="J36" s="391" cm="1">
        <f t="array" aca="1" ref="J36" ca="1">IF(ISTEXT(J$6),IFERROR(PRODUCT(IF(YEAR(OFFSET(HOMECELL,1,0):OFFSET(ENDCELL,-1,0))=$A36,1+OFFSET(J$132,1,0):OFFSET(J$885,-1,0)))-1,"NA"),0)</f>
        <v>0</v>
      </c>
      <c r="K36" s="391" cm="1">
        <f t="array" aca="1" ref="K36" ca="1">IF(ISTEXT(K$6),IFERROR(PRODUCT(IF(YEAR(OFFSET(HOMECELL,1,0):OFFSET(ENDCELL,-1,0))=$A36,1+OFFSET(K$132,1,0):OFFSET(K$885,-1,0)))-1,"NA"),0)</f>
        <v>0</v>
      </c>
      <c r="L36" s="391" cm="1">
        <f t="array" aca="1" ref="L36" ca="1">IF(ISTEXT(L$6),IFERROR(PRODUCT(IF(YEAR(OFFSET(HOMECELL,1,0):OFFSET(ENDCELL,-1,0))=$A36,1+OFFSET(L$132,1,0):OFFSET(L$885,-1,0)))-1,"NA"),0)</f>
        <v>0</v>
      </c>
      <c r="M36" s="391" cm="1">
        <f t="array" aca="1" ref="M36" ca="1">IF(ISTEXT(M$6),IFERROR(PRODUCT(IF(YEAR(OFFSET(HOMECELL,1,0):OFFSET(ENDCELL,-1,0))=$A36,1+OFFSET(M$132,1,0):OFFSET(M$885,-1,0)))-1,"NA"),0)</f>
        <v>0</v>
      </c>
      <c r="N36" s="391" cm="1">
        <f t="array" aca="1" ref="N36" ca="1">IF(ISTEXT(N$6),IFERROR(PRODUCT(IF(YEAR(OFFSET(HOMECELL,1,0):OFFSET(ENDCELL,-1,0))=$A36,1+OFFSET(N$132,1,0):OFFSET(N$885,-1,0)))-1,"NA"),0)</f>
        <v>0</v>
      </c>
      <c r="O36" s="391" cm="1">
        <f t="array" aca="1" ref="O36" ca="1">IF(ISTEXT(O$6),IFERROR(PRODUCT(IF(YEAR(OFFSET(HOMECELL,1,0):OFFSET(ENDCELL,-1,0))=$A36,1+OFFSET(O$132,1,0):OFFSET(O$885,-1,0)))-1,"NA"),0)</f>
        <v>0</v>
      </c>
      <c r="P36" s="391" cm="1">
        <f t="array" aca="1" ref="P36" ca="1">IF(ISTEXT(P$6),IFERROR(PRODUCT(IF(YEAR(OFFSET(HOMECELL,1,0):OFFSET(ENDCELL,-1,0))=$A36,1+OFFSET(P$132,1,0):OFFSET(P$885,-1,0)))-1,"NA"),0)</f>
        <v>0</v>
      </c>
      <c r="Q36" s="391" cm="1">
        <f t="array" aca="1" ref="Q36" ca="1">IF(ISTEXT(Q$6),IFERROR(PRODUCT(IF(YEAR(OFFSET(HOMECELL,1,0):OFFSET(ENDCELL,-1,0))=$A36,1+OFFSET(Q$132,1,0):OFFSET(Q$885,-1,0)))-1,"NA"),0)</f>
        <v>0</v>
      </c>
      <c r="R36" s="391" cm="1">
        <f t="array" aca="1" ref="R36" ca="1">IF(ISTEXT(R$6),IFERROR(PRODUCT(IF(YEAR(OFFSET(HOMECELL,1,0):OFFSET(ENDCELL,-1,0))=$A36,1+OFFSET(R$132,1,0):OFFSET(R$885,-1,0)))-1,"NA"),0)</f>
        <v>0</v>
      </c>
      <c r="S36" s="391" cm="1">
        <f t="array" aca="1" ref="S36" ca="1">IF(ISTEXT(S$6),IFERROR(PRODUCT(IF(YEAR(OFFSET(HOMECELL,1,0):OFFSET(ENDCELL,-1,0))=$A36,1+OFFSET(S$132,1,0):OFFSET(S$885,-1,0)))-1,"NA"),0)</f>
        <v>0</v>
      </c>
      <c r="T36" s="391" cm="1">
        <f t="array" aca="1" ref="T36" ca="1">IF(ISTEXT(T$6),IFERROR(PRODUCT(IF(YEAR(OFFSET(HOMECELL,1,0):OFFSET(ENDCELL,-1,0))=$A36,1+OFFSET(T$132,1,0):OFFSET(T$885,-1,0)))-1,"NA"),0)</f>
        <v>0</v>
      </c>
      <c r="U36" s="391" cm="1">
        <f t="array" aca="1" ref="U36" ca="1">IF(ISTEXT(U$6),IFERROR(PRODUCT(IF(YEAR(OFFSET(HOMECELL,1,0):OFFSET(ENDCELL,-1,0))=$A36,1+OFFSET(U$132,1,0):OFFSET(U$885,-1,0)))-1,"NA"),0)</f>
        <v>0</v>
      </c>
      <c r="V36" s="391" cm="1">
        <f t="array" aca="1" ref="V36" ca="1">IF(ISTEXT(V$6),IFERROR(PRODUCT(IF(YEAR(OFFSET(HOMECELL,1,0):OFFSET(ENDCELL,-1,0))=$A36,1+OFFSET(V$132,1,0):OFFSET(V$885,-1,0)))-1,"NA"),0)</f>
        <v>0</v>
      </c>
      <c r="W36" s="391" cm="1">
        <f t="array" aca="1" ref="W36" ca="1">IF(ISTEXT(W$6),IFERROR(PRODUCT(IF(YEAR(OFFSET(HOMECELL,1,0):OFFSET(ENDCELL,-1,0))=$A36,1+OFFSET(W$132,1,0):OFFSET(W$885,-1,0)))-1,"NA"),0)</f>
        <v>0</v>
      </c>
      <c r="X36" s="391" cm="1">
        <f t="array" aca="1" ref="X36" ca="1">IF(ISTEXT(X$6),IFERROR(PRODUCT(IF(YEAR(OFFSET(HOMECELL,1,0):OFFSET(ENDCELL,-1,0))=$A36,1+OFFSET(X$132,1,0):OFFSET(X$885,-1,0)))-1,"NA"),0)</f>
        <v>0</v>
      </c>
      <c r="Y36" s="391" cm="1">
        <f t="array" aca="1" ref="Y36" ca="1">IF(ISTEXT(Y$6),IFERROR(PRODUCT(IF(YEAR(OFFSET(HOMECELL,1,0):OFFSET(ENDCELL,-1,0))=$A36,1+OFFSET(Y$132,1,0):OFFSET(Y$885,-1,0)))-1,"NA"),0)</f>
        <v>0</v>
      </c>
      <c r="Z36" s="391" cm="1">
        <f t="array" aca="1" ref="Z36" ca="1">IF(ISTEXT(Z$6),IFERROR(PRODUCT(IF(YEAR(OFFSET(HOMECELL,1,0):OFFSET(ENDCELL,-1,0))=$A36,1+OFFSET(Z$132,1,0):OFFSET(Z$885,-1,0)))-1,"NA"),0)</f>
        <v>0</v>
      </c>
      <c r="AA36" s="391" cm="1">
        <f t="array" aca="1" ref="AA36" ca="1">IF(ISTEXT(AA$6),IFERROR(PRODUCT(IF(YEAR(OFFSET(HOMECELL,1,0):OFFSET(ENDCELL,-1,0))=$A36,1+OFFSET(AA$132,1,0):OFFSET(AA$885,-1,0)))-1,"NA"),0)</f>
        <v>0</v>
      </c>
      <c r="AB36" s="391" cm="1">
        <f t="array" aca="1" ref="AB36" ca="1">IF(ISTEXT(AB$6),IFERROR(PRODUCT(IF(YEAR(OFFSET(HOMECELL,1,0):OFFSET(ENDCELL,-1,0))=$A36,1+OFFSET(AB$132,1,0):OFFSET(AB$885,-1,0)))-1,"NA"),0)</f>
        <v>0</v>
      </c>
      <c r="AC36" s="391" cm="1">
        <f t="array" aca="1" ref="AC36" ca="1">IF(ISTEXT(AC$6),IFERROR(PRODUCT(IF(YEAR(OFFSET(HOMECELL,1,0):OFFSET(ENDCELL,-1,0))=$A36,1+OFFSET(AC$132,1,0):OFFSET(AC$885,-1,0)))-1,"NA"),0)</f>
        <v>0</v>
      </c>
      <c r="AD36" s="391" cm="1">
        <f t="array" aca="1" ref="AD36" ca="1">IF(ISTEXT(AD$6),IFERROR(PRODUCT(IF(YEAR(OFFSET(HOMECELL,1,0):OFFSET(ENDCELL,-1,0))=$A36,1+OFFSET(AD$132,1,0):OFFSET(AD$885,-1,0)))-1,"NA"),0)</f>
        <v>0</v>
      </c>
      <c r="AE36" s="391" cm="1">
        <f t="array" aca="1" ref="AE36" ca="1">IF(ISTEXT(AE$6),IFERROR(PRODUCT(IF(YEAR(OFFSET(HOMECELL,1,0):OFFSET(ENDCELL,-1,0))=$A36,1+OFFSET(AE$132,1,0):OFFSET(AE$885,-1,0)))-1,"NA"),0)</f>
        <v>5.5036755276837379E-2</v>
      </c>
      <c r="AF36" s="391" cm="1">
        <f t="array" aca="1" ref="AF36" ca="1">IF(ISTEXT(AF$6),IFERROR(PRODUCT(IF(YEAR(OFFSET(HOMECELL,1,0):OFFSET(ENDCELL,-1,0))=$A36,1+OFFSET(AF$132,1,0):OFFSET(AF$885,-1,0)))-1,"NA"),0)</f>
        <v>0</v>
      </c>
      <c r="AG36" s="391" cm="1">
        <f t="array" aca="1" ref="AG36" ca="1">IF(ISTEXT(AG$6),IFERROR(PRODUCT(IF(YEAR(OFFSET(HOMECELL,1,0):OFFSET(ENDCELL,-1,0))=$A36,1+OFFSET(AG$132,1,0):OFFSET(AG$885,-1,0)))-1,"NA"),0)</f>
        <v>0</v>
      </c>
      <c r="AH36" s="391" cm="1">
        <f t="array" aca="1" ref="AH36" ca="1">IF(ISTEXT(AH$6),IFERROR(PRODUCT(IF(YEAR(OFFSET(HOMECELL,1,0):OFFSET(ENDCELL,-1,0))=$A36,1+OFFSET(AH$132,1,0):OFFSET(AH$885,-1,0)))-1,"NA"),0)</f>
        <v>0</v>
      </c>
      <c r="AI36" s="391" cm="1">
        <f t="array" aca="1" ref="AI36" ca="1">IF(ISTEXT(AI$6),IFERROR(PRODUCT(IF(YEAR(OFFSET(HOMECELL,1,0):OFFSET(ENDCELL,-1,0))=$A36,1+OFFSET(AI$132,1,0):OFFSET(AI$885,-1,0)))-1,"NA"),0)</f>
        <v>0</v>
      </c>
      <c r="AJ36" s="391" cm="1">
        <f t="array" aca="1" ref="AJ36" ca="1">IF(ISTEXT(AJ$6),IFERROR(PRODUCT(IF(YEAR(OFFSET(HOMECELL,1,0):OFFSET(ENDCELL,-1,0))=$A36,1+OFFSET(AJ$132,1,0):OFFSET(AJ$885,-1,0)))-1,"NA"),0)</f>
        <v>0</v>
      </c>
      <c r="AK36" s="391" cm="1">
        <f t="array" aca="1" ref="AK36" ca="1">IF(ISTEXT(AK$6),IFERROR(PRODUCT(IF(YEAR(OFFSET(HOMECELL,1,0):OFFSET(ENDCELL,-1,0))=$A36,1+OFFSET(AK$132,1,0):OFFSET(AK$885,-1,0)))-1,"NA"),0)</f>
        <v>0</v>
      </c>
      <c r="AL36" s="391" cm="1">
        <f t="array" aca="1" ref="AL36" ca="1">IF(ISTEXT(AL$6),IFERROR(PRODUCT(IF(YEAR(OFFSET(HOMECELL,1,0):OFFSET(ENDCELL,-1,0))=$A36,1+OFFSET(AL$132,1,0):OFFSET(AL$885,-1,0)))-1,"NA"),0)</f>
        <v>0</v>
      </c>
      <c r="AM36" s="391" cm="1">
        <f t="array" aca="1" ref="AM36" ca="1">IF(ISTEXT(AM$6),IFERROR(PRODUCT(IF(YEAR(OFFSET(HOMECELL,1,0):OFFSET(ENDCELL,-1,0))=$A36,1+OFFSET(AM$132,1,0):OFFSET(AM$885,-1,0)))-1,"NA"),0)</f>
        <v>0</v>
      </c>
      <c r="AN36" s="391" cm="1">
        <f t="array" aca="1" ref="AN36" ca="1">IF(ISTEXT(AN$6),IFERROR(PRODUCT(IF(YEAR(OFFSET(HOMECELL,1,0):OFFSET(ENDCELL,-1,0))=$A36,1+OFFSET(AN$132,1,0):OFFSET(AN$885,-1,0)))-1,"NA"),0)</f>
        <v>0</v>
      </c>
      <c r="AO36" s="391" cm="1">
        <f t="array" aca="1" ref="AO36" ca="1">IF(ISTEXT(AO$6),IFERROR(PRODUCT(IF(YEAR(OFFSET(HOMECELL,1,0):OFFSET(ENDCELL,-1,0))=$A36,1+OFFSET(AO$132,1,0):OFFSET(AO$885,-1,0)))-1,"NA"),0)</f>
        <v>0</v>
      </c>
      <c r="AP36" s="391" cm="1">
        <f t="array" aca="1" ref="AP36" ca="1">IF(ISTEXT(AP$6),IFERROR(PRODUCT(IF(YEAR(OFFSET(HOMECELL,1,0):OFFSET(ENDCELL,-1,0))=$A36,1+OFFSET(AP$132,1,0):OFFSET(AP$885,-1,0)))-1,"NA"),0)</f>
        <v>-0.10763218757787474</v>
      </c>
      <c r="AQ36" s="391" cm="1">
        <f t="array" aca="1" ref="AQ36" ca="1">IF(ISTEXT(AQ$6),IFERROR(PRODUCT(IF(YEAR(OFFSET(HOMECELL,1,0):OFFSET(ENDCELL,-1,0))=$A36,1+OFFSET(AQ$132,1,0):OFFSET(AQ$885,-1,0)))-1,"NA"),0)</f>
        <v>0</v>
      </c>
      <c r="AR36" s="391" cm="1">
        <f t="array" aca="1" ref="AR36" ca="1">IF(ISTEXT(AR$6),IFERROR(PRODUCT(IF(YEAR(OFFSET(HOMECELL,1,0):OFFSET(ENDCELL,-1,0))=$A36,1+OFFSET(AR$132,1,0):OFFSET(AR$885,-1,0)))-1,"NA"),0)</f>
        <v>0</v>
      </c>
      <c r="AS36" s="391" cm="1">
        <f t="array" aca="1" ref="AS36" ca="1">IF(ISTEXT(AS$6),IFERROR(PRODUCT(IF(YEAR(OFFSET(HOMECELL,1,0):OFFSET(ENDCELL,-1,0))=$A36,1+OFFSET(AS$132,1,0):OFFSET(AS$885,-1,0)))-1,"NA"),0)</f>
        <v>0</v>
      </c>
      <c r="AT36" s="391" cm="1">
        <f t="array" aca="1" ref="AT36" ca="1">IF(ISTEXT(AT$6),IFERROR(PRODUCT(IF(YEAR(OFFSET(HOMECELL,1,0):OFFSET(ENDCELL,-1,0))=$A36,1+OFFSET(AT$132,1,0):OFFSET(AT$885,-1,0)))-1,"NA"),0)</f>
        <v>0</v>
      </c>
      <c r="AU36" s="391" cm="1">
        <f t="array" aca="1" ref="AU36" ca="1">IF(ISTEXT(AU$6),IFERROR(PRODUCT(IF(YEAR(OFFSET(HOMECELL,1,0):OFFSET(ENDCELL,-1,0))=$A36,1+OFFSET(AU$132,1,0):OFFSET(AU$885,-1,0)))-1,"NA"),0)</f>
        <v>0</v>
      </c>
      <c r="AV36" s="391" cm="1">
        <f t="array" aca="1" ref="AV36" ca="1">IF(ISTEXT(AV$6),IFERROR(PRODUCT(IF(YEAR(OFFSET(HOMECELL,1,0):OFFSET(ENDCELL,-1,0))=$A36,1+OFFSET(AV$132,1,0):OFFSET(AV$885,-1,0)))-1,"NA"),0)</f>
        <v>0</v>
      </c>
      <c r="AW36" s="391" cm="1">
        <f t="array" aca="1" ref="AW36" ca="1">IF(ISTEXT(AW$6),IFERROR(PRODUCT(IF(YEAR(OFFSET(HOMECELL,1,0):OFFSET(ENDCELL,-1,0))=$A36,1+OFFSET(AW$132,1,0):OFFSET(AW$885,-1,0)))-1,"NA"),0)</f>
        <v>8.6320884625284755E-2</v>
      </c>
      <c r="AX36" s="391" cm="1">
        <f t="array" aca="1" ref="AX36" ca="1">IF(ISTEXT(AX$6),IFERROR(PRODUCT(IF(YEAR(OFFSET(HOMECELL,1,0):OFFSET(ENDCELL,-1,0))=$A36,1+OFFSET(AX$132,1,0):OFFSET(AX$885,-1,0)))-1,"NA"),0)</f>
        <v>0</v>
      </c>
      <c r="AY36" s="391" cm="1">
        <f t="array" aca="1" ref="AY36" ca="1">IF(ISTEXT(AY$6),IFERROR(PRODUCT(IF(YEAR(OFFSET(HOMECELL,1,0):OFFSET(ENDCELL,-1,0))=$A36,1+OFFSET(AY$132,1,0):OFFSET(AY$885,-1,0)))-1,"NA"),0)</f>
        <v>0</v>
      </c>
      <c r="AZ36" s="391" cm="1">
        <f t="array" aca="1" ref="AZ36" ca="1">IF(ISTEXT(AZ$6),IFERROR(PRODUCT(IF(YEAR(OFFSET(HOMECELL,1,0):OFFSET(ENDCELL,-1,0))=$A36,1+OFFSET(AZ$132,1,0):OFFSET(AZ$885,-1,0)))-1,"NA"),0)</f>
        <v>0</v>
      </c>
      <c r="BA36" s="391" cm="1">
        <f t="array" aca="1" ref="BA36" ca="1">IF(ISTEXT(BA$6),IFERROR(PRODUCT(IF(YEAR(OFFSET(HOMECELL,1,0):OFFSET(ENDCELL,-1,0))=$A36,1+OFFSET(BA$132,1,0):OFFSET(BA$885,-1,0)))-1,"NA"),0)</f>
        <v>0</v>
      </c>
      <c r="BB36" s="391" cm="1">
        <f t="array" aca="1" ref="BB36" ca="1">IF(ISTEXT(BB$6),IFERROR(PRODUCT(IF(YEAR(OFFSET(HOMECELL,1,0):OFFSET(ENDCELL,-1,0))=$A36,1+OFFSET(BB$132,1,0):OFFSET(BB$885,-1,0)))-1,"NA"),0)</f>
        <v>0</v>
      </c>
      <c r="BC36" s="391" cm="1">
        <f t="array" aca="1" ref="BC36" ca="1">IF(ISTEXT(BC$6),IFERROR(PRODUCT(IF(YEAR(OFFSET(HOMECELL,1,0):OFFSET(ENDCELL,-1,0))=$A36,1+OFFSET(BC$132,1,0):OFFSET(BC$885,-1,0)))-1,"NA"),0)</f>
        <v>0</v>
      </c>
      <c r="BD36" s="391" cm="1">
        <f t="array" aca="1" ref="BD36" ca="1">IF(ISTEXT(BD$6),IFERROR(PRODUCT(IF(YEAR(OFFSET(HOMECELL,1,0):OFFSET(ENDCELL,-1,0))=$A36,1+OFFSET(BD$132,1,0):OFFSET(BD$885,-1,0)))-1,"NA"),0)</f>
        <v>0</v>
      </c>
      <c r="BE36" s="391" cm="1">
        <f t="array" aca="1" ref="BE36" ca="1">IF(ISTEXT(BE$6),IFERROR(PRODUCT(IF(YEAR(OFFSET(HOMECELL,1,0):OFFSET(ENDCELL,-1,0))=$A36,1+OFFSET(BE$132,1,0):OFFSET(BE$885,-1,0)))-1,"NA"),0)</f>
        <v>0</v>
      </c>
      <c r="BF36" s="391" cm="1">
        <f t="array" aca="1" ref="BF36" ca="1">IF(ISTEXT(BF$6),IFERROR(PRODUCT(IF(YEAR(OFFSET(HOMECELL,1,0):OFFSET(ENDCELL,-1,0))=$A36,1+OFFSET(BF$132,1,0):OFFSET(BF$885,-1,0)))-1,"NA"),0)</f>
        <v>0</v>
      </c>
      <c r="BG36" s="391" cm="1">
        <f t="array" aca="1" ref="BG36" ca="1">IF(ISTEXT(BG$6),IFERROR(PRODUCT(IF(YEAR(OFFSET(HOMECELL,1,0):OFFSET(ENDCELL,-1,0))=$A36,1+OFFSET(BG$132,1,0):OFFSET(BG$885,-1,0)))-1,"NA"),0)</f>
        <v>0</v>
      </c>
      <c r="BH36" s="391" cm="1">
        <f t="array" aca="1" ref="BH36" ca="1">IF(ISTEXT(BH$6),IFERROR(PRODUCT(IF(YEAR(OFFSET(HOMECELL,1,0):OFFSET(ENDCELL,-1,0))=$A36,1+OFFSET(BH$132,1,0):OFFSET(BH$885,-1,0)))-1,"NA"),0)</f>
        <v>0</v>
      </c>
      <c r="BI36" s="391" cm="1">
        <f t="array" aca="1" ref="BI36" ca="1">IF(ISTEXT(BI$6),IFERROR(PRODUCT(IF(YEAR(OFFSET(HOMECELL,1,0):OFFSET(ENDCELL,-1,0))=$A36,1+OFFSET(BI$132,1,0):OFFSET(BI$885,-1,0)))-1,"NA"),0)</f>
        <v>0</v>
      </c>
      <c r="BJ36" s="391" cm="1">
        <f t="array" aca="1" ref="BJ36" ca="1">IF(ISTEXT(BJ$6),IFERROR(PRODUCT(IF(YEAR(OFFSET(HOMECELL,1,0):OFFSET(ENDCELL,-1,0))=$A36,1+OFFSET(BJ$132,1,0):OFFSET(BJ$885,-1,0)))-1,"NA"),0)</f>
        <v>0</v>
      </c>
      <c r="BK36" s="391" cm="1">
        <f t="array" aca="1" ref="BK36" ca="1">IF(ISTEXT(BK$6),IFERROR(PRODUCT(IF(YEAR(OFFSET(HOMECELL,1,0):OFFSET(ENDCELL,-1,0))=$A36,1+OFFSET(BK$132,1,0):OFFSET(BK$885,-1,0)))-1,"NA"),0)</f>
        <v>5.8818710678916197E-3</v>
      </c>
      <c r="BL36" s="391" cm="1">
        <f t="array" aca="1" ref="BL36" ca="1">IF(ISTEXT(BL$6),IFERROR(PRODUCT(IF(YEAR(OFFSET(HOMECELL,1,0):OFFSET(ENDCELL,-1,0))=$A36,1+OFFSET(BL$132,1,0):OFFSET(BL$885,-1,0)))-1,"NA"),0)</f>
        <v>0</v>
      </c>
      <c r="BM36" s="391" cm="1">
        <f t="array" aca="1" ref="BM36" ca="1">IF(ISTEXT(BM$6),IFERROR(PRODUCT(IF(YEAR(OFFSET(HOMECELL,1,0):OFFSET(ENDCELL,-1,0))=$A36,1+OFFSET(BM$132,1,0):OFFSET(BM$885,-1,0)))-1,"NA"),0)</f>
        <v>0</v>
      </c>
      <c r="BN36" s="391" cm="1">
        <f t="array" aca="1" ref="BN36" ca="1">IF(ISTEXT(BN$6),IFERROR(PRODUCT(IF(YEAR(OFFSET(HOMECELL,1,0):OFFSET(ENDCELL,-1,0))=$A36,1+OFFSET(BN$132,1,0):OFFSET(BN$885,-1,0)))-1,"NA"),0)</f>
        <v>0</v>
      </c>
      <c r="BO36" s="391" cm="1">
        <f t="array" aca="1" ref="BO36" ca="1">IF(ISTEXT(BO$6),IFERROR(PRODUCT(IF(YEAR(OFFSET(HOMECELL,1,0):OFFSET(ENDCELL,-1,0))=$A36,1+OFFSET(BO$132,1,0):OFFSET(BO$885,-1,0)))-1,"NA"),0)</f>
        <v>0.13586969635195323</v>
      </c>
      <c r="BP36" s="391" cm="1">
        <f t="array" aca="1" ref="BP36" ca="1">IF(ISTEXT(BP$6),IFERROR(PRODUCT(IF(YEAR(OFFSET(HOMECELL,1,0):OFFSET(ENDCELL,-1,0))=$A36,1+OFFSET(BP$132,1,0):OFFSET(BP$885,-1,0)))-1,"NA"),0)</f>
        <v>0</v>
      </c>
      <c r="BQ36" s="391" cm="1">
        <f t="array" aca="1" ref="BQ36" ca="1">IF(ISTEXT(BQ$6),IFERROR(PRODUCT(IF(YEAR(OFFSET(HOMECELL,1,0):OFFSET(ENDCELL,-1,0))=$A36,1+OFFSET(BQ$132,1,0):OFFSET(BQ$885,-1,0)))-1,"NA"),0)</f>
        <v>0</v>
      </c>
      <c r="BR36" s="391" cm="1">
        <f t="array" aca="1" ref="BR36" ca="1">IF(ISTEXT(BR$6),IFERROR(PRODUCT(IF(YEAR(OFFSET(HOMECELL,1,0):OFFSET(ENDCELL,-1,0))=$A36,1+OFFSET(BR$132,1,0):OFFSET(BR$885,-1,0)))-1,"NA"),0)</f>
        <v>0</v>
      </c>
      <c r="BS36" s="391" cm="1">
        <f t="array" aca="1" ref="BS36" ca="1">IF(ISTEXT(BS$6),IFERROR(PRODUCT(IF(YEAR(OFFSET(HOMECELL,1,0):OFFSET(ENDCELL,-1,0))=$A36,1+OFFSET(BS$132,1,0):OFFSET(BS$885,-1,0)))-1,"NA"),0)</f>
        <v>0</v>
      </c>
      <c r="BT36" s="391" cm="1">
        <f t="array" aca="1" ref="BT36" ca="1">IF(ISTEXT(BT$6),IFERROR(PRODUCT(IF(YEAR(OFFSET(HOMECELL,1,0):OFFSET(ENDCELL,-1,0))=$A36,1+OFFSET(BT$132,1,0):OFFSET(BT$885,-1,0)))-1,"NA"),0)</f>
        <v>0</v>
      </c>
      <c r="BU36" s="391" cm="1">
        <f t="array" aca="1" ref="BU36" ca="1">IF(ISTEXT(BU$6),IFERROR(PRODUCT(IF(YEAR(OFFSET(HOMECELL,1,0):OFFSET(ENDCELL,-1,0))=$A36,1+OFFSET(BU$132,1,0):OFFSET(BU$885,-1,0)))-1,"NA"),0)</f>
        <v>0</v>
      </c>
      <c r="BV36" s="391" cm="1">
        <f t="array" aca="1" ref="BV36" ca="1">IF(ISTEXT(BV$6),IFERROR(PRODUCT(IF(YEAR(OFFSET(HOMECELL,1,0):OFFSET(ENDCELL,-1,0))=$A36,1+OFFSET(BV$132,1,0):OFFSET(BV$885,-1,0)))-1,"NA"),0)</f>
        <v>0</v>
      </c>
      <c r="BW36" s="391" cm="1">
        <f t="array" aca="1" ref="BW36" ca="1">IF(ISTEXT(BW$6),IFERROR(PRODUCT(IF(YEAR(OFFSET(HOMECELL,1,0):OFFSET(ENDCELL,-1,0))=$A36,1+OFFSET(BW$132,1,0):OFFSET(BW$885,-1,0)))-1,"NA"),0)</f>
        <v>0</v>
      </c>
      <c r="BX36" s="391" cm="1">
        <f t="array" aca="1" ref="BX36" ca="1">IF(ISTEXT(BX$6),IFERROR(PRODUCT(IF(YEAR(OFFSET(HOMECELL,1,0):OFFSET(ENDCELL,-1,0))=$A36,1+OFFSET(BX$132,1,0):OFFSET(BX$885,-1,0)))-1,"NA"),0)</f>
        <v>0</v>
      </c>
      <c r="BY36" s="391" cm="1">
        <f t="array" aca="1" ref="BY36" ca="1">IF(ISTEXT(BY$6),IFERROR(PRODUCT(IF(YEAR(OFFSET(HOMECELL,1,0):OFFSET(ENDCELL,-1,0))=$A36,1+OFFSET(BY$132,1,0):OFFSET(BY$885,-1,0)))-1,"NA"),0)</f>
        <v>0</v>
      </c>
      <c r="BZ36" s="391" cm="1">
        <f t="array" aca="1" ref="BZ36" ca="1">IF(ISTEXT(BZ$6),IFERROR(PRODUCT(IF(YEAR(OFFSET(HOMECELL,1,0):OFFSET(ENDCELL,-1,0))=$A36,1+OFFSET(BZ$132,1,0):OFFSET(BZ$885,-1,0)))-1,"NA"),0)</f>
        <v>0</v>
      </c>
      <c r="CA36" s="391" cm="1">
        <f t="array" aca="1" ref="CA36" ca="1">IF(ISTEXT(CA$6),IFERROR(PRODUCT(IF(YEAR(OFFSET(HOMECELL,1,0):OFFSET(ENDCELL,-1,0))=$A36,1+OFFSET(CA$132,1,0):OFFSET(CA$885,-1,0)))-1,"NA"),0)</f>
        <v>0</v>
      </c>
      <c r="CB36" s="391" cm="1">
        <f t="array" aca="1" ref="CB36" ca="1">IF(ISTEXT(CB$6),IFERROR(PRODUCT(IF(YEAR(OFFSET(HOMECELL,1,0):OFFSET(ENDCELL,-1,0))=$A36,1+OFFSET(CB$132,1,0):OFFSET(CB$885,-1,0)))-1,"NA"),0)</f>
        <v>0</v>
      </c>
      <c r="CC36" s="391" cm="1">
        <f t="array" aca="1" ref="CC36" ca="1">IF(ISTEXT(CC$6),IFERROR(PRODUCT(IF(YEAR(OFFSET(HOMECELL,1,0):OFFSET(ENDCELL,-1,0))=$A36,1+OFFSET(CC$132,1,0):OFFSET(CC$885,-1,0)))-1,"NA"),0)</f>
        <v>0</v>
      </c>
      <c r="CD36" s="391" cm="1">
        <f t="array" aca="1" ref="CD36" ca="1">IF(ISTEXT(CD$6),IFERROR(PRODUCT(IF(YEAR(OFFSET(HOMECELL,1,0):OFFSET(ENDCELL,-1,0))=$A36,1+OFFSET(CD$132,1,0):OFFSET(CD$885,-1,0)))-1,"NA"),0)</f>
        <v>0</v>
      </c>
      <c r="CE36" s="391" cm="1">
        <f t="array" aca="1" ref="CE36" ca="1">IF(ISTEXT(CE$6),IFERROR(PRODUCT(IF(YEAR(OFFSET(HOMECELL,1,0):OFFSET(ENDCELL,-1,0))=$A36,1+OFFSET(CE$132,1,0):OFFSET(CE$885,-1,0)))-1,"NA"),0)</f>
        <v>0</v>
      </c>
      <c r="CF36" s="391" cm="1">
        <f t="array" aca="1" ref="CF36" ca="1">IF(ISTEXT(CF$6),IFERROR(PRODUCT(IF(YEAR(OFFSET(HOMECELL,1,0):OFFSET(ENDCELL,-1,0))=$A36,1+OFFSET(CF$132,1,0):OFFSET(CF$885,-1,0)))-1,"NA"),0)</f>
        <v>0</v>
      </c>
      <c r="CG36" s="391" cm="1">
        <f t="array" aca="1" ref="CG36" ca="1">IF(ISTEXT(CG$6),IFERROR(PRODUCT(IF(YEAR(OFFSET(HOMECELL,1,0):OFFSET(ENDCELL,-1,0))=$A36,1+OFFSET(CG$132,1,0):OFFSET(CG$885,-1,0)))-1,"NA"),0)</f>
        <v>5.1711393679081841E-2</v>
      </c>
      <c r="CH36" s="391" cm="1">
        <f t="array" aca="1" ref="CH36" ca="1">IF(ISTEXT(CH$6),IFERROR(PRODUCT(IF(YEAR(OFFSET(HOMECELL,1,0):OFFSET(ENDCELL,-1,0))=$A36,1+OFFSET(CH$132,1,0):OFFSET(CH$885,-1,0)))-1,"NA"),0)</f>
        <v>0</v>
      </c>
      <c r="CI36" s="391" cm="1">
        <f t="array" aca="1" ref="CI36" ca="1">IF(ISTEXT(CI$6),IFERROR(PRODUCT(IF(YEAR(OFFSET(HOMECELL,1,0):OFFSET(ENDCELL,-1,0))=$A36,1+OFFSET(CI$132,1,0):OFFSET(CI$885,-1,0)))-1,"NA"),0)</f>
        <v>0</v>
      </c>
      <c r="CJ36" s="391" cm="1">
        <f t="array" aca="1" ref="CJ36" ca="1">IF(ISTEXT(CJ$6),IFERROR(PRODUCT(IF(YEAR(OFFSET(HOMECELL,1,0):OFFSET(ENDCELL,-1,0))=$A36,1+OFFSET(CJ$132,1,0):OFFSET(CJ$885,-1,0)))-1,"NA"),0)</f>
        <v>0</v>
      </c>
      <c r="CK36" s="391" cm="1">
        <f t="array" aca="1" ref="CK36" ca="1">IF(ISTEXT(CK$6),IFERROR(PRODUCT(IF(YEAR(OFFSET(HOMECELL,1,0):OFFSET(ENDCELL,-1,0))=$A36,1+OFFSET(CK$132,1,0):OFFSET(CK$885,-1,0)))-1,"NA"),0)</f>
        <v>0</v>
      </c>
      <c r="CL36" s="391" cm="1">
        <f t="array" aca="1" ref="CL36" ca="1">IF(ISTEXT(CL$6),IFERROR(PRODUCT(IF(YEAR(OFFSET(HOMECELL,1,0):OFFSET(ENDCELL,-1,0))=$A36,1+OFFSET(CL$132,1,0):OFFSET(CL$885,-1,0)))-1,"NA"),0)</f>
        <v>0</v>
      </c>
      <c r="CM36" s="391" cm="1">
        <f t="array" aca="1" ref="CM36" ca="1">IF(ISTEXT(CM$6),IFERROR(PRODUCT(IF(YEAR(OFFSET(HOMECELL,1,0):OFFSET(ENDCELL,-1,0))=$A36,1+OFFSET(CM$132,1,0):OFFSET(CM$885,-1,0)))-1,"NA"),0)</f>
        <v>0</v>
      </c>
      <c r="CN36" s="391" cm="1">
        <f t="array" aca="1" ref="CN36" ca="1">IF(ISTEXT(CN$6),IFERROR(PRODUCT(IF(YEAR(OFFSET(HOMECELL,1,0):OFFSET(ENDCELL,-1,0))=$A36,1+OFFSET(CN$132,1,0):OFFSET(CN$885,-1,0)))-1,"NA"),0)</f>
        <v>0</v>
      </c>
      <c r="CO36" s="391" cm="1">
        <f t="array" aca="1" ref="CO36" ca="1">IF(ISTEXT(CO$6),IFERROR(PRODUCT(IF(YEAR(OFFSET(HOMECELL,1,0):OFFSET(ENDCELL,-1,0))=$A36,1+OFFSET(CO$132,1,0):OFFSET(CO$885,-1,0)))-1,"NA"),0)</f>
        <v>0</v>
      </c>
      <c r="CP36" s="391" cm="1">
        <f t="array" aca="1" ref="CP36" ca="1">IF(ISTEXT(CP$6),IFERROR(PRODUCT(IF(YEAR(OFFSET(HOMECELL,1,0):OFFSET(ENDCELL,-1,0))=$A36,1+OFFSET(CP$132,1,0):OFFSET(CP$885,-1,0)))-1,"NA"),0)</f>
        <v>0</v>
      </c>
      <c r="CQ36" s="391" cm="1">
        <f t="array" aca="1" ref="CQ36" ca="1">IF(ISTEXT(CQ$6),IFERROR(PRODUCT(IF(YEAR(OFFSET(HOMECELL,1,0):OFFSET(ENDCELL,-1,0))=$A36,1+OFFSET(CQ$132,1,0):OFFSET(CQ$885,-1,0)))-1,"NA"),0)</f>
        <v>0</v>
      </c>
      <c r="CR36" s="391" cm="1">
        <f t="array" aca="1" ref="CR36" ca="1">IF(ISTEXT(CR$6),IFERROR(PRODUCT(IF(YEAR(OFFSET(HOMECELL,1,0):OFFSET(ENDCELL,-1,0))=$A36,1+OFFSET(CR$132,1,0):OFFSET(CR$885,-1,0)))-1,"NA"),0)</f>
        <v>0</v>
      </c>
      <c r="CS36" s="391"/>
      <c r="CT36" s="391"/>
      <c r="CU36" s="391"/>
      <c r="CV36" s="391"/>
      <c r="CW36" s="391"/>
      <c r="CX36" s="391"/>
      <c r="CY36" s="391"/>
      <c r="CZ36" s="391"/>
      <c r="DA36" s="391"/>
      <c r="DB36" s="815"/>
      <c r="DC36" s="815"/>
      <c r="DD36" s="815"/>
      <c r="DE36" s="815"/>
      <c r="DG36" s="352"/>
      <c r="DI36" s="391" cm="1">
        <f t="array" aca="1" ref="DI36" ca="1">IF(ISTEXT(DI$6),IFERROR(PRODUCT(IF(YEAR(OFFSET(HOMECELL,1,0):OFFSET(ENDCELL,-1,0))=$A36,1+OFFSET(DI$132,1,0):OFFSET(DI$885,-1,0)))-1,"NA"),0)</f>
        <v>0</v>
      </c>
      <c r="DJ36" s="391" cm="1">
        <f t="array" aca="1" ref="DJ36" ca="1">IF(ISTEXT(DJ$6),IFERROR(PRODUCT(IF(YEAR(OFFSET(HOMECELL,1,0):OFFSET(ENDCELL,-1,0))=$A36,1+OFFSET(DJ$132,1,0):OFFSET(DJ$885,-1,0)))-1,"NA"),0)</f>
        <v>0</v>
      </c>
      <c r="DK36" s="391" cm="1">
        <f t="array" aca="1" ref="DK36" ca="1">IF(ISTEXT(DK$6),IFERROR(PRODUCT(IF(YEAR(OFFSET(HOMECELL,1,0):OFFSET(ENDCELL,-1,0))=$A36,1+OFFSET(DK$132,1,0):OFFSET(DK$885,-1,0)))-1,"NA"),0)</f>
        <v>0</v>
      </c>
    </row>
    <row r="37" spans="1:115" hidden="1" outlineLevel="1">
      <c r="A37" s="72">
        <f t="shared" ca="1" si="0"/>
        <v>1971</v>
      </c>
      <c r="B37" s="372"/>
      <c r="C37" s="391" cm="1">
        <f t="array" aca="1" ref="C37" ca="1">IF(ISTEXT(C$6),IFERROR(PRODUCT(IF(YEAR(OFFSET(HOMECELL,1,0):OFFSET(ENDCELL,-1,0))=$A37,1+OFFSET(C$132,1,0):OFFSET(C$885,-1,0)))-1,"NA"),0)</f>
        <v>0</v>
      </c>
      <c r="D37" s="391" cm="1">
        <f t="array" aca="1" ref="D37" ca="1">IF(ISTEXT(D$6),IFERROR(PRODUCT(IF(YEAR(OFFSET(HOMECELL,1,0):OFFSET(ENDCELL,-1,0))=$A37,1+OFFSET(D$132,1,0):OFFSET(D$885,-1,0)))-1,"NA"),0)</f>
        <v>4.3856089367755979E-2</v>
      </c>
      <c r="E37" s="391" cm="1">
        <f t="array" aca="1" ref="E37" ca="1">IF(ISTEXT(E$6),IFERROR(PRODUCT(IF(YEAR(OFFSET(HOMECELL,1,0):OFFSET(ENDCELL,-1,0))=$A37,1+OFFSET(E$132,1,0):OFFSET(E$885,-1,0)))-1,"NA"),0)</f>
        <v>0.16184981632166151</v>
      </c>
      <c r="F37" s="391" cm="1">
        <f t="array" aca="1" ref="F37" ca="1">IF(ISTEXT(F$6),IFERROR(PRODUCT(IF(YEAR(OFFSET(HOMECELL,1,0):OFFSET(ENDCELL,-1,0))=$A37,1+OFFSET(F$132,1,0):OFFSET(F$885,-1,0)))-1,"NA"),0)</f>
        <v>0</v>
      </c>
      <c r="G37" s="391" cm="1">
        <f t="array" aca="1" ref="G37" ca="1">IF(ISTEXT(G$6),IFERROR(PRODUCT(IF(YEAR(OFFSET(HOMECELL,1,0):OFFSET(ENDCELL,-1,0))=$A37,1+OFFSET(G$132,1,0):OFFSET(G$885,-1,0)))-1,"NA"),0)</f>
        <v>0</v>
      </c>
      <c r="H37" s="391" cm="1">
        <f t="array" aca="1" ref="H37" ca="1">IF(ISTEXT(H$6),IFERROR(PRODUCT(IF(YEAR(OFFSET(HOMECELL,1,0):OFFSET(ENDCELL,-1,0))=$A37,1+OFFSET(H$132,1,0):OFFSET(H$885,-1,0)))-1,"NA"),0)</f>
        <v>0</v>
      </c>
      <c r="I37" s="391" cm="1">
        <f t="array" aca="1" ref="I37" ca="1">IF(ISTEXT(I$6),IFERROR(PRODUCT(IF(YEAR(OFFSET(HOMECELL,1,0):OFFSET(ENDCELL,-1,0))=$A37,1+OFFSET(I$132,1,0):OFFSET(I$885,-1,0)))-1,"NA"),0)</f>
        <v>0</v>
      </c>
      <c r="J37" s="391" cm="1">
        <f t="array" aca="1" ref="J37" ca="1">IF(ISTEXT(J$6),IFERROR(PRODUCT(IF(YEAR(OFFSET(HOMECELL,1,0):OFFSET(ENDCELL,-1,0))=$A37,1+OFFSET(J$132,1,0):OFFSET(J$885,-1,0)))-1,"NA"),0)</f>
        <v>0</v>
      </c>
      <c r="K37" s="391" cm="1">
        <f t="array" aca="1" ref="K37" ca="1">IF(ISTEXT(K$6),IFERROR(PRODUCT(IF(YEAR(OFFSET(HOMECELL,1,0):OFFSET(ENDCELL,-1,0))=$A37,1+OFFSET(K$132,1,0):OFFSET(K$885,-1,0)))-1,"NA"),0)</f>
        <v>0</v>
      </c>
      <c r="L37" s="391" cm="1">
        <f t="array" aca="1" ref="L37" ca="1">IF(ISTEXT(L$6),IFERROR(PRODUCT(IF(YEAR(OFFSET(HOMECELL,1,0):OFFSET(ENDCELL,-1,0))=$A37,1+OFFSET(L$132,1,0):OFFSET(L$885,-1,0)))-1,"NA"),0)</f>
        <v>0</v>
      </c>
      <c r="M37" s="391" cm="1">
        <f t="array" aca="1" ref="M37" ca="1">IF(ISTEXT(M$6),IFERROR(PRODUCT(IF(YEAR(OFFSET(HOMECELL,1,0):OFFSET(ENDCELL,-1,0))=$A37,1+OFFSET(M$132,1,0):OFFSET(M$885,-1,0)))-1,"NA"),0)</f>
        <v>0</v>
      </c>
      <c r="N37" s="391" cm="1">
        <f t="array" aca="1" ref="N37" ca="1">IF(ISTEXT(N$6),IFERROR(PRODUCT(IF(YEAR(OFFSET(HOMECELL,1,0):OFFSET(ENDCELL,-1,0))=$A37,1+OFFSET(N$132,1,0):OFFSET(N$885,-1,0)))-1,"NA"),0)</f>
        <v>0</v>
      </c>
      <c r="O37" s="391" cm="1">
        <f t="array" aca="1" ref="O37" ca="1">IF(ISTEXT(O$6),IFERROR(PRODUCT(IF(YEAR(OFFSET(HOMECELL,1,0):OFFSET(ENDCELL,-1,0))=$A37,1+OFFSET(O$132,1,0):OFFSET(O$885,-1,0)))-1,"NA"),0)</f>
        <v>0</v>
      </c>
      <c r="P37" s="391" cm="1">
        <f t="array" aca="1" ref="P37" ca="1">IF(ISTEXT(P$6),IFERROR(PRODUCT(IF(YEAR(OFFSET(HOMECELL,1,0):OFFSET(ENDCELL,-1,0))=$A37,1+OFFSET(P$132,1,0):OFFSET(P$885,-1,0)))-1,"NA"),0)</f>
        <v>0</v>
      </c>
      <c r="Q37" s="391" cm="1">
        <f t="array" aca="1" ref="Q37" ca="1">IF(ISTEXT(Q$6),IFERROR(PRODUCT(IF(YEAR(OFFSET(HOMECELL,1,0):OFFSET(ENDCELL,-1,0))=$A37,1+OFFSET(Q$132,1,0):OFFSET(Q$885,-1,0)))-1,"NA"),0)</f>
        <v>0</v>
      </c>
      <c r="R37" s="391" cm="1">
        <f t="array" aca="1" ref="R37" ca="1">IF(ISTEXT(R$6),IFERROR(PRODUCT(IF(YEAR(OFFSET(HOMECELL,1,0):OFFSET(ENDCELL,-1,0))=$A37,1+OFFSET(R$132,1,0):OFFSET(R$885,-1,0)))-1,"NA"),0)</f>
        <v>0</v>
      </c>
      <c r="S37" s="391" cm="1">
        <f t="array" aca="1" ref="S37" ca="1">IF(ISTEXT(S$6),IFERROR(PRODUCT(IF(YEAR(OFFSET(HOMECELL,1,0):OFFSET(ENDCELL,-1,0))=$A37,1+OFFSET(S$132,1,0):OFFSET(S$885,-1,0)))-1,"NA"),0)</f>
        <v>0</v>
      </c>
      <c r="T37" s="391" cm="1">
        <f t="array" aca="1" ref="T37" ca="1">IF(ISTEXT(T$6),IFERROR(PRODUCT(IF(YEAR(OFFSET(HOMECELL,1,0):OFFSET(ENDCELL,-1,0))=$A37,1+OFFSET(T$132,1,0):OFFSET(T$885,-1,0)))-1,"NA"),0)</f>
        <v>0</v>
      </c>
      <c r="U37" s="391" cm="1">
        <f t="array" aca="1" ref="U37" ca="1">IF(ISTEXT(U$6),IFERROR(PRODUCT(IF(YEAR(OFFSET(HOMECELL,1,0):OFFSET(ENDCELL,-1,0))=$A37,1+OFFSET(U$132,1,0):OFFSET(U$885,-1,0)))-1,"NA"),0)</f>
        <v>0</v>
      </c>
      <c r="V37" s="391" cm="1">
        <f t="array" aca="1" ref="V37" ca="1">IF(ISTEXT(V$6),IFERROR(PRODUCT(IF(YEAR(OFFSET(HOMECELL,1,0):OFFSET(ENDCELL,-1,0))=$A37,1+OFFSET(V$132,1,0):OFFSET(V$885,-1,0)))-1,"NA"),0)</f>
        <v>0</v>
      </c>
      <c r="W37" s="391" cm="1">
        <f t="array" aca="1" ref="W37" ca="1">IF(ISTEXT(W$6),IFERROR(PRODUCT(IF(YEAR(OFFSET(HOMECELL,1,0):OFFSET(ENDCELL,-1,0))=$A37,1+OFFSET(W$132,1,0):OFFSET(W$885,-1,0)))-1,"NA"),0)</f>
        <v>0</v>
      </c>
      <c r="X37" s="391" cm="1">
        <f t="array" aca="1" ref="X37" ca="1">IF(ISTEXT(X$6),IFERROR(PRODUCT(IF(YEAR(OFFSET(HOMECELL,1,0):OFFSET(ENDCELL,-1,0))=$A37,1+OFFSET(X$132,1,0):OFFSET(X$885,-1,0)))-1,"NA"),0)</f>
        <v>0</v>
      </c>
      <c r="Y37" s="391" cm="1">
        <f t="array" aca="1" ref="Y37" ca="1">IF(ISTEXT(Y$6),IFERROR(PRODUCT(IF(YEAR(OFFSET(HOMECELL,1,0):OFFSET(ENDCELL,-1,0))=$A37,1+OFFSET(Y$132,1,0):OFFSET(Y$885,-1,0)))-1,"NA"),0)</f>
        <v>0</v>
      </c>
      <c r="Z37" s="391" cm="1">
        <f t="array" aca="1" ref="Z37" ca="1">IF(ISTEXT(Z$6),IFERROR(PRODUCT(IF(YEAR(OFFSET(HOMECELL,1,0):OFFSET(ENDCELL,-1,0))=$A37,1+OFFSET(Z$132,1,0):OFFSET(Z$885,-1,0)))-1,"NA"),0)</f>
        <v>0</v>
      </c>
      <c r="AA37" s="391" cm="1">
        <f t="array" aca="1" ref="AA37" ca="1">IF(ISTEXT(AA$6),IFERROR(PRODUCT(IF(YEAR(OFFSET(HOMECELL,1,0):OFFSET(ENDCELL,-1,0))=$A37,1+OFFSET(AA$132,1,0):OFFSET(AA$885,-1,0)))-1,"NA"),0)</f>
        <v>0</v>
      </c>
      <c r="AB37" s="391" cm="1">
        <f t="array" aca="1" ref="AB37" ca="1">IF(ISTEXT(AB$6),IFERROR(PRODUCT(IF(YEAR(OFFSET(HOMECELL,1,0):OFFSET(ENDCELL,-1,0))=$A37,1+OFFSET(AB$132,1,0):OFFSET(AB$885,-1,0)))-1,"NA"),0)</f>
        <v>0</v>
      </c>
      <c r="AC37" s="391" cm="1">
        <f t="array" aca="1" ref="AC37" ca="1">IF(ISTEXT(AC$6),IFERROR(PRODUCT(IF(YEAR(OFFSET(HOMECELL,1,0):OFFSET(ENDCELL,-1,0))=$A37,1+OFFSET(AC$132,1,0):OFFSET(AC$885,-1,0)))-1,"NA"),0)</f>
        <v>0</v>
      </c>
      <c r="AD37" s="391" cm="1">
        <f t="array" aca="1" ref="AD37" ca="1">IF(ISTEXT(AD$6),IFERROR(PRODUCT(IF(YEAR(OFFSET(HOMECELL,1,0):OFFSET(ENDCELL,-1,0))=$A37,1+OFFSET(AD$132,1,0):OFFSET(AD$885,-1,0)))-1,"NA"),0)</f>
        <v>0</v>
      </c>
      <c r="AE37" s="391" cm="1">
        <f t="array" aca="1" ref="AE37" ca="1">IF(ISTEXT(AE$6),IFERROR(PRODUCT(IF(YEAR(OFFSET(HOMECELL,1,0):OFFSET(ENDCELL,-1,0))=$A37,1+OFFSET(AE$132,1,0):OFFSET(AE$885,-1,0)))-1,"NA"),0)</f>
        <v>0.94518140752106494</v>
      </c>
      <c r="AF37" s="391" cm="1">
        <f t="array" aca="1" ref="AF37" ca="1">IF(ISTEXT(AF$6),IFERROR(PRODUCT(IF(YEAR(OFFSET(HOMECELL,1,0):OFFSET(ENDCELL,-1,0))=$A37,1+OFFSET(AF$132,1,0):OFFSET(AF$885,-1,0)))-1,"NA"),0)</f>
        <v>0</v>
      </c>
      <c r="AG37" s="391" cm="1">
        <f t="array" aca="1" ref="AG37" ca="1">IF(ISTEXT(AG$6),IFERROR(PRODUCT(IF(YEAR(OFFSET(HOMECELL,1,0):OFFSET(ENDCELL,-1,0))=$A37,1+OFFSET(AG$132,1,0):OFFSET(AG$885,-1,0)))-1,"NA"),0)</f>
        <v>0</v>
      </c>
      <c r="AH37" s="391" cm="1">
        <f t="array" aca="1" ref="AH37" ca="1">IF(ISTEXT(AH$6),IFERROR(PRODUCT(IF(YEAR(OFFSET(HOMECELL,1,0):OFFSET(ENDCELL,-1,0))=$A37,1+OFFSET(AH$132,1,0):OFFSET(AH$885,-1,0)))-1,"NA"),0)</f>
        <v>0</v>
      </c>
      <c r="AI37" s="391" cm="1">
        <f t="array" aca="1" ref="AI37" ca="1">IF(ISTEXT(AI$6),IFERROR(PRODUCT(IF(YEAR(OFFSET(HOMECELL,1,0):OFFSET(ENDCELL,-1,0))=$A37,1+OFFSET(AI$132,1,0):OFFSET(AI$885,-1,0)))-1,"NA"),0)</f>
        <v>0</v>
      </c>
      <c r="AJ37" s="391" cm="1">
        <f t="array" aca="1" ref="AJ37" ca="1">IF(ISTEXT(AJ$6),IFERROR(PRODUCT(IF(YEAR(OFFSET(HOMECELL,1,0):OFFSET(ENDCELL,-1,0))=$A37,1+OFFSET(AJ$132,1,0):OFFSET(AJ$885,-1,0)))-1,"NA"),0)</f>
        <v>0</v>
      </c>
      <c r="AK37" s="391" cm="1">
        <f t="array" aca="1" ref="AK37" ca="1">IF(ISTEXT(AK$6),IFERROR(PRODUCT(IF(YEAR(OFFSET(HOMECELL,1,0):OFFSET(ENDCELL,-1,0))=$A37,1+OFFSET(AK$132,1,0):OFFSET(AK$885,-1,0)))-1,"NA"),0)</f>
        <v>0</v>
      </c>
      <c r="AL37" s="391" cm="1">
        <f t="array" aca="1" ref="AL37" ca="1">IF(ISTEXT(AL$6),IFERROR(PRODUCT(IF(YEAR(OFFSET(HOMECELL,1,0):OFFSET(ENDCELL,-1,0))=$A37,1+OFFSET(AL$132,1,0):OFFSET(AL$885,-1,0)))-1,"NA"),0)</f>
        <v>0</v>
      </c>
      <c r="AM37" s="391" cm="1">
        <f t="array" aca="1" ref="AM37" ca="1">IF(ISTEXT(AM$6),IFERROR(PRODUCT(IF(YEAR(OFFSET(HOMECELL,1,0):OFFSET(ENDCELL,-1,0))=$A37,1+OFFSET(AM$132,1,0):OFFSET(AM$885,-1,0)))-1,"NA"),0)</f>
        <v>0</v>
      </c>
      <c r="AN37" s="391" cm="1">
        <f t="array" aca="1" ref="AN37" ca="1">IF(ISTEXT(AN$6),IFERROR(PRODUCT(IF(YEAR(OFFSET(HOMECELL,1,0):OFFSET(ENDCELL,-1,0))=$A37,1+OFFSET(AN$132,1,0):OFFSET(AN$885,-1,0)))-1,"NA"),0)</f>
        <v>0</v>
      </c>
      <c r="AO37" s="391" cm="1">
        <f t="array" aca="1" ref="AO37" ca="1">IF(ISTEXT(AO$6),IFERROR(PRODUCT(IF(YEAR(OFFSET(HOMECELL,1,0):OFFSET(ENDCELL,-1,0))=$A37,1+OFFSET(AO$132,1,0):OFFSET(AO$885,-1,0)))-1,"NA"),0)</f>
        <v>0</v>
      </c>
      <c r="AP37" s="391" cm="1">
        <f t="array" aca="1" ref="AP37" ca="1">IF(ISTEXT(AP$6),IFERROR(PRODUCT(IF(YEAR(OFFSET(HOMECELL,1,0):OFFSET(ENDCELL,-1,0))=$A37,1+OFFSET(AP$132,1,0):OFFSET(AP$885,-1,0)))-1,"NA"),0)</f>
        <v>0.27851366619140538</v>
      </c>
      <c r="AQ37" s="391" cm="1">
        <f t="array" aca="1" ref="AQ37" ca="1">IF(ISTEXT(AQ$6),IFERROR(PRODUCT(IF(YEAR(OFFSET(HOMECELL,1,0):OFFSET(ENDCELL,-1,0))=$A37,1+OFFSET(AQ$132,1,0):OFFSET(AQ$885,-1,0)))-1,"NA"),0)</f>
        <v>0</v>
      </c>
      <c r="AR37" s="391" cm="1">
        <f t="array" aca="1" ref="AR37" ca="1">IF(ISTEXT(AR$6),IFERROR(PRODUCT(IF(YEAR(OFFSET(HOMECELL,1,0):OFFSET(ENDCELL,-1,0))=$A37,1+OFFSET(AR$132,1,0):OFFSET(AR$885,-1,0)))-1,"NA"),0)</f>
        <v>0</v>
      </c>
      <c r="AS37" s="391" cm="1">
        <f t="array" aca="1" ref="AS37" ca="1">IF(ISTEXT(AS$6),IFERROR(PRODUCT(IF(YEAR(OFFSET(HOMECELL,1,0):OFFSET(ENDCELL,-1,0))=$A37,1+OFFSET(AS$132,1,0):OFFSET(AS$885,-1,0)))-1,"NA"),0)</f>
        <v>0</v>
      </c>
      <c r="AT37" s="391" cm="1">
        <f t="array" aca="1" ref="AT37" ca="1">IF(ISTEXT(AT$6),IFERROR(PRODUCT(IF(YEAR(OFFSET(HOMECELL,1,0):OFFSET(ENDCELL,-1,0))=$A37,1+OFFSET(AT$132,1,0):OFFSET(AT$885,-1,0)))-1,"NA"),0)</f>
        <v>0</v>
      </c>
      <c r="AU37" s="391" cm="1">
        <f t="array" aca="1" ref="AU37" ca="1">IF(ISTEXT(AU$6),IFERROR(PRODUCT(IF(YEAR(OFFSET(HOMECELL,1,0):OFFSET(ENDCELL,-1,0))=$A37,1+OFFSET(AU$132,1,0):OFFSET(AU$885,-1,0)))-1,"NA"),0)</f>
        <v>0</v>
      </c>
      <c r="AV37" s="391" cm="1">
        <f t="array" aca="1" ref="AV37" ca="1">IF(ISTEXT(AV$6),IFERROR(PRODUCT(IF(YEAR(OFFSET(HOMECELL,1,0):OFFSET(ENDCELL,-1,0))=$A37,1+OFFSET(AV$132,1,0):OFFSET(AV$885,-1,0)))-1,"NA"),0)</f>
        <v>0</v>
      </c>
      <c r="AW37" s="391" cm="1">
        <f t="array" aca="1" ref="AW37" ca="1">IF(ISTEXT(AW$6),IFERROR(PRODUCT(IF(YEAR(OFFSET(HOMECELL,1,0):OFFSET(ENDCELL,-1,0))=$A37,1+OFFSET(AW$132,1,0):OFFSET(AW$885,-1,0)))-1,"NA"),0)</f>
        <v>0.38414523306965043</v>
      </c>
      <c r="AX37" s="391" cm="1">
        <f t="array" aca="1" ref="AX37" ca="1">IF(ISTEXT(AX$6),IFERROR(PRODUCT(IF(YEAR(OFFSET(HOMECELL,1,0):OFFSET(ENDCELL,-1,0))=$A37,1+OFFSET(AX$132,1,0):OFFSET(AX$885,-1,0)))-1,"NA"),0)</f>
        <v>0</v>
      </c>
      <c r="AY37" s="391" cm="1">
        <f t="array" aca="1" ref="AY37" ca="1">IF(ISTEXT(AY$6),IFERROR(PRODUCT(IF(YEAR(OFFSET(HOMECELL,1,0):OFFSET(ENDCELL,-1,0))=$A37,1+OFFSET(AY$132,1,0):OFFSET(AY$885,-1,0)))-1,"NA"),0)</f>
        <v>0</v>
      </c>
      <c r="AZ37" s="391" cm="1">
        <f t="array" aca="1" ref="AZ37" ca="1">IF(ISTEXT(AZ$6),IFERROR(PRODUCT(IF(YEAR(OFFSET(HOMECELL,1,0):OFFSET(ENDCELL,-1,0))=$A37,1+OFFSET(AZ$132,1,0):OFFSET(AZ$885,-1,0)))-1,"NA"),0)</f>
        <v>0</v>
      </c>
      <c r="BA37" s="391" cm="1">
        <f t="array" aca="1" ref="BA37" ca="1">IF(ISTEXT(BA$6),IFERROR(PRODUCT(IF(YEAR(OFFSET(HOMECELL,1,0):OFFSET(ENDCELL,-1,0))=$A37,1+OFFSET(BA$132,1,0):OFFSET(BA$885,-1,0)))-1,"NA"),0)</f>
        <v>0</v>
      </c>
      <c r="BB37" s="391" cm="1">
        <f t="array" aca="1" ref="BB37" ca="1">IF(ISTEXT(BB$6),IFERROR(PRODUCT(IF(YEAR(OFFSET(HOMECELL,1,0):OFFSET(ENDCELL,-1,0))=$A37,1+OFFSET(BB$132,1,0):OFFSET(BB$885,-1,0)))-1,"NA"),0)</f>
        <v>0</v>
      </c>
      <c r="BC37" s="391" cm="1">
        <f t="array" aca="1" ref="BC37" ca="1">IF(ISTEXT(BC$6),IFERROR(PRODUCT(IF(YEAR(OFFSET(HOMECELL,1,0):OFFSET(ENDCELL,-1,0))=$A37,1+OFFSET(BC$132,1,0):OFFSET(BC$885,-1,0)))-1,"NA"),0)</f>
        <v>0</v>
      </c>
      <c r="BD37" s="391" cm="1">
        <f t="array" aca="1" ref="BD37" ca="1">IF(ISTEXT(BD$6),IFERROR(PRODUCT(IF(YEAR(OFFSET(HOMECELL,1,0):OFFSET(ENDCELL,-1,0))=$A37,1+OFFSET(BD$132,1,0):OFFSET(BD$885,-1,0)))-1,"NA"),0)</f>
        <v>0</v>
      </c>
      <c r="BE37" s="391" cm="1">
        <f t="array" aca="1" ref="BE37" ca="1">IF(ISTEXT(BE$6),IFERROR(PRODUCT(IF(YEAR(OFFSET(HOMECELL,1,0):OFFSET(ENDCELL,-1,0))=$A37,1+OFFSET(BE$132,1,0):OFFSET(BE$885,-1,0)))-1,"NA"),0)</f>
        <v>0</v>
      </c>
      <c r="BF37" s="391" cm="1">
        <f t="array" aca="1" ref="BF37" ca="1">IF(ISTEXT(BF$6),IFERROR(PRODUCT(IF(YEAR(OFFSET(HOMECELL,1,0):OFFSET(ENDCELL,-1,0))=$A37,1+OFFSET(BF$132,1,0):OFFSET(BF$885,-1,0)))-1,"NA"),0)</f>
        <v>0</v>
      </c>
      <c r="BG37" s="391" cm="1">
        <f t="array" aca="1" ref="BG37" ca="1">IF(ISTEXT(BG$6),IFERROR(PRODUCT(IF(YEAR(OFFSET(HOMECELL,1,0):OFFSET(ENDCELL,-1,0))=$A37,1+OFFSET(BG$132,1,0):OFFSET(BG$885,-1,0)))-1,"NA"),0)</f>
        <v>0</v>
      </c>
      <c r="BH37" s="391" cm="1">
        <f t="array" aca="1" ref="BH37" ca="1">IF(ISTEXT(BH$6),IFERROR(PRODUCT(IF(YEAR(OFFSET(HOMECELL,1,0):OFFSET(ENDCELL,-1,0))=$A37,1+OFFSET(BH$132,1,0):OFFSET(BH$885,-1,0)))-1,"NA"),0)</f>
        <v>0</v>
      </c>
      <c r="BI37" s="391" cm="1">
        <f t="array" aca="1" ref="BI37" ca="1">IF(ISTEXT(BI$6),IFERROR(PRODUCT(IF(YEAR(OFFSET(HOMECELL,1,0):OFFSET(ENDCELL,-1,0))=$A37,1+OFFSET(BI$132,1,0):OFFSET(BI$885,-1,0)))-1,"NA"),0)</f>
        <v>0</v>
      </c>
      <c r="BJ37" s="391" cm="1">
        <f t="array" aca="1" ref="BJ37" ca="1">IF(ISTEXT(BJ$6),IFERROR(PRODUCT(IF(YEAR(OFFSET(HOMECELL,1,0):OFFSET(ENDCELL,-1,0))=$A37,1+OFFSET(BJ$132,1,0):OFFSET(BJ$885,-1,0)))-1,"NA"),0)</f>
        <v>0</v>
      </c>
      <c r="BK37" s="391" cm="1">
        <f t="array" aca="1" ref="BK37" ca="1">IF(ISTEXT(BK$6),IFERROR(PRODUCT(IF(YEAR(OFFSET(HOMECELL,1,0):OFFSET(ENDCELL,-1,0))=$A37,1+OFFSET(BK$132,1,0):OFFSET(BK$885,-1,0)))-1,"NA"),0)</f>
        <v>0.10526342578763792</v>
      </c>
      <c r="BL37" s="391" cm="1">
        <f t="array" aca="1" ref="BL37" ca="1">IF(ISTEXT(BL$6),IFERROR(PRODUCT(IF(YEAR(OFFSET(HOMECELL,1,0):OFFSET(ENDCELL,-1,0))=$A37,1+OFFSET(BL$132,1,0):OFFSET(BL$885,-1,0)))-1,"NA"),0)</f>
        <v>0</v>
      </c>
      <c r="BM37" s="391" cm="1">
        <f t="array" aca="1" ref="BM37" ca="1">IF(ISTEXT(BM$6),IFERROR(PRODUCT(IF(YEAR(OFFSET(HOMECELL,1,0):OFFSET(ENDCELL,-1,0))=$A37,1+OFFSET(BM$132,1,0):OFFSET(BM$885,-1,0)))-1,"NA"),0)</f>
        <v>0</v>
      </c>
      <c r="BN37" s="391" cm="1">
        <f t="array" aca="1" ref="BN37" ca="1">IF(ISTEXT(BN$6),IFERROR(PRODUCT(IF(YEAR(OFFSET(HOMECELL,1,0):OFFSET(ENDCELL,-1,0))=$A37,1+OFFSET(BN$132,1,0):OFFSET(BN$885,-1,0)))-1,"NA"),0)</f>
        <v>0</v>
      </c>
      <c r="BO37" s="391" cm="1">
        <f t="array" aca="1" ref="BO37" ca="1">IF(ISTEXT(BO$6),IFERROR(PRODUCT(IF(YEAR(OFFSET(HOMECELL,1,0):OFFSET(ENDCELL,-1,0))=$A37,1+OFFSET(BO$132,1,0):OFFSET(BO$885,-1,0)))-1,"NA"),0)</f>
        <v>0.10652204591167802</v>
      </c>
      <c r="BP37" s="391" cm="1">
        <f t="array" aca="1" ref="BP37" ca="1">IF(ISTEXT(BP$6),IFERROR(PRODUCT(IF(YEAR(OFFSET(HOMECELL,1,0):OFFSET(ENDCELL,-1,0))=$A37,1+OFFSET(BP$132,1,0):OFFSET(BP$885,-1,0)))-1,"NA"),0)</f>
        <v>0</v>
      </c>
      <c r="BQ37" s="391" cm="1">
        <f t="array" aca="1" ref="BQ37" ca="1">IF(ISTEXT(BQ$6),IFERROR(PRODUCT(IF(YEAR(OFFSET(HOMECELL,1,0):OFFSET(ENDCELL,-1,0))=$A37,1+OFFSET(BQ$132,1,0):OFFSET(BQ$885,-1,0)))-1,"NA"),0)</f>
        <v>0</v>
      </c>
      <c r="BR37" s="391" cm="1">
        <f t="array" aca="1" ref="BR37" ca="1">IF(ISTEXT(BR$6),IFERROR(PRODUCT(IF(YEAR(OFFSET(HOMECELL,1,0):OFFSET(ENDCELL,-1,0))=$A37,1+OFFSET(BR$132,1,0):OFFSET(BR$885,-1,0)))-1,"NA"),0)</f>
        <v>0</v>
      </c>
      <c r="BS37" s="391" cm="1">
        <f t="array" aca="1" ref="BS37" ca="1">IF(ISTEXT(BS$6),IFERROR(PRODUCT(IF(YEAR(OFFSET(HOMECELL,1,0):OFFSET(ENDCELL,-1,0))=$A37,1+OFFSET(BS$132,1,0):OFFSET(BS$885,-1,0)))-1,"NA"),0)</f>
        <v>0</v>
      </c>
      <c r="BT37" s="391" cm="1">
        <f t="array" aca="1" ref="BT37" ca="1">IF(ISTEXT(BT$6),IFERROR(PRODUCT(IF(YEAR(OFFSET(HOMECELL,1,0):OFFSET(ENDCELL,-1,0))=$A37,1+OFFSET(BT$132,1,0):OFFSET(BT$885,-1,0)))-1,"NA"),0)</f>
        <v>0</v>
      </c>
      <c r="BU37" s="391" cm="1">
        <f t="array" aca="1" ref="BU37" ca="1">IF(ISTEXT(BU$6),IFERROR(PRODUCT(IF(YEAR(OFFSET(HOMECELL,1,0):OFFSET(ENDCELL,-1,0))=$A37,1+OFFSET(BU$132,1,0):OFFSET(BU$885,-1,0)))-1,"NA"),0)</f>
        <v>0</v>
      </c>
      <c r="BV37" s="391" cm="1">
        <f t="array" aca="1" ref="BV37" ca="1">IF(ISTEXT(BV$6),IFERROR(PRODUCT(IF(YEAR(OFFSET(HOMECELL,1,0):OFFSET(ENDCELL,-1,0))=$A37,1+OFFSET(BV$132,1,0):OFFSET(BV$885,-1,0)))-1,"NA"),0)</f>
        <v>0</v>
      </c>
      <c r="BW37" s="391" cm="1">
        <f t="array" aca="1" ref="BW37" ca="1">IF(ISTEXT(BW$6),IFERROR(PRODUCT(IF(YEAR(OFFSET(HOMECELL,1,0):OFFSET(ENDCELL,-1,0))=$A37,1+OFFSET(BW$132,1,0):OFFSET(BW$885,-1,0)))-1,"NA"),0)</f>
        <v>0</v>
      </c>
      <c r="BX37" s="391" cm="1">
        <f t="array" aca="1" ref="BX37" ca="1">IF(ISTEXT(BX$6),IFERROR(PRODUCT(IF(YEAR(OFFSET(HOMECELL,1,0):OFFSET(ENDCELL,-1,0))=$A37,1+OFFSET(BX$132,1,0):OFFSET(BX$885,-1,0)))-1,"NA"),0)</f>
        <v>0</v>
      </c>
      <c r="BY37" s="391" cm="1">
        <f t="array" aca="1" ref="BY37" ca="1">IF(ISTEXT(BY$6),IFERROR(PRODUCT(IF(YEAR(OFFSET(HOMECELL,1,0):OFFSET(ENDCELL,-1,0))=$A37,1+OFFSET(BY$132,1,0):OFFSET(BY$885,-1,0)))-1,"NA"),0)</f>
        <v>0</v>
      </c>
      <c r="BZ37" s="391" cm="1">
        <f t="array" aca="1" ref="BZ37" ca="1">IF(ISTEXT(BZ$6),IFERROR(PRODUCT(IF(YEAR(OFFSET(HOMECELL,1,0):OFFSET(ENDCELL,-1,0))=$A37,1+OFFSET(BZ$132,1,0):OFFSET(BZ$885,-1,0)))-1,"NA"),0)</f>
        <v>0</v>
      </c>
      <c r="CA37" s="391" cm="1">
        <f t="array" aca="1" ref="CA37" ca="1">IF(ISTEXT(CA$6),IFERROR(PRODUCT(IF(YEAR(OFFSET(HOMECELL,1,0):OFFSET(ENDCELL,-1,0))=$A37,1+OFFSET(CA$132,1,0):OFFSET(CA$885,-1,0)))-1,"NA"),0)</f>
        <v>0</v>
      </c>
      <c r="CB37" s="391" cm="1">
        <f t="array" aca="1" ref="CB37" ca="1">IF(ISTEXT(CB$6),IFERROR(PRODUCT(IF(YEAR(OFFSET(HOMECELL,1,0):OFFSET(ENDCELL,-1,0))=$A37,1+OFFSET(CB$132,1,0):OFFSET(CB$885,-1,0)))-1,"NA"),0)</f>
        <v>0</v>
      </c>
      <c r="CC37" s="391" cm="1">
        <f t="array" aca="1" ref="CC37" ca="1">IF(ISTEXT(CC$6),IFERROR(PRODUCT(IF(YEAR(OFFSET(HOMECELL,1,0):OFFSET(ENDCELL,-1,0))=$A37,1+OFFSET(CC$132,1,0):OFFSET(CC$885,-1,0)))-1,"NA"),0)</f>
        <v>0</v>
      </c>
      <c r="CD37" s="391" cm="1">
        <f t="array" aca="1" ref="CD37" ca="1">IF(ISTEXT(CD$6),IFERROR(PRODUCT(IF(YEAR(OFFSET(HOMECELL,1,0):OFFSET(ENDCELL,-1,0))=$A37,1+OFFSET(CD$132,1,0):OFFSET(CD$885,-1,0)))-1,"NA"),0)</f>
        <v>0</v>
      </c>
      <c r="CE37" s="391" cm="1">
        <f t="array" aca="1" ref="CE37" ca="1">IF(ISTEXT(CE$6),IFERROR(PRODUCT(IF(YEAR(OFFSET(HOMECELL,1,0):OFFSET(ENDCELL,-1,0))=$A37,1+OFFSET(CE$132,1,0):OFFSET(CE$885,-1,0)))-1,"NA"),0)</f>
        <v>0</v>
      </c>
      <c r="CF37" s="391" cm="1">
        <f t="array" aca="1" ref="CF37" ca="1">IF(ISTEXT(CF$6),IFERROR(PRODUCT(IF(YEAR(OFFSET(HOMECELL,1,0):OFFSET(ENDCELL,-1,0))=$A37,1+OFFSET(CF$132,1,0):OFFSET(CF$885,-1,0)))-1,"NA"),0)</f>
        <v>0</v>
      </c>
      <c r="CG37" s="391" cm="1">
        <f t="array" aca="1" ref="CG37" ca="1">IF(ISTEXT(CG$6),IFERROR(PRODUCT(IF(YEAR(OFFSET(HOMECELL,1,0):OFFSET(ENDCELL,-1,0))=$A37,1+OFFSET(CG$132,1,0):OFFSET(CG$885,-1,0)))-1,"NA"),0)</f>
        <v>0.25925716937499388</v>
      </c>
      <c r="CH37" s="391" cm="1">
        <f t="array" aca="1" ref="CH37" ca="1">IF(ISTEXT(CH$6),IFERROR(PRODUCT(IF(YEAR(OFFSET(HOMECELL,1,0):OFFSET(ENDCELL,-1,0))=$A37,1+OFFSET(CH$132,1,0):OFFSET(CH$885,-1,0)))-1,"NA"),0)</f>
        <v>0</v>
      </c>
      <c r="CI37" s="391" cm="1">
        <f t="array" aca="1" ref="CI37" ca="1">IF(ISTEXT(CI$6),IFERROR(PRODUCT(IF(YEAR(OFFSET(HOMECELL,1,0):OFFSET(ENDCELL,-1,0))=$A37,1+OFFSET(CI$132,1,0):OFFSET(CI$885,-1,0)))-1,"NA"),0)</f>
        <v>0</v>
      </c>
      <c r="CJ37" s="391" cm="1">
        <f t="array" aca="1" ref="CJ37" ca="1">IF(ISTEXT(CJ$6),IFERROR(PRODUCT(IF(YEAR(OFFSET(HOMECELL,1,0):OFFSET(ENDCELL,-1,0))=$A37,1+OFFSET(CJ$132,1,0):OFFSET(CJ$885,-1,0)))-1,"NA"),0)</f>
        <v>0</v>
      </c>
      <c r="CK37" s="391" cm="1">
        <f t="array" aca="1" ref="CK37" ca="1">IF(ISTEXT(CK$6),IFERROR(PRODUCT(IF(YEAR(OFFSET(HOMECELL,1,0):OFFSET(ENDCELL,-1,0))=$A37,1+OFFSET(CK$132,1,0):OFFSET(CK$885,-1,0)))-1,"NA"),0)</f>
        <v>0</v>
      </c>
      <c r="CL37" s="391" cm="1">
        <f t="array" aca="1" ref="CL37" ca="1">IF(ISTEXT(CL$6),IFERROR(PRODUCT(IF(YEAR(OFFSET(HOMECELL,1,0):OFFSET(ENDCELL,-1,0))=$A37,1+OFFSET(CL$132,1,0):OFFSET(CL$885,-1,0)))-1,"NA"),0)</f>
        <v>0</v>
      </c>
      <c r="CM37" s="391" cm="1">
        <f t="array" aca="1" ref="CM37" ca="1">IF(ISTEXT(CM$6),IFERROR(PRODUCT(IF(YEAR(OFFSET(HOMECELL,1,0):OFFSET(ENDCELL,-1,0))=$A37,1+OFFSET(CM$132,1,0):OFFSET(CM$885,-1,0)))-1,"NA"),0)</f>
        <v>0</v>
      </c>
      <c r="CN37" s="391" cm="1">
        <f t="array" aca="1" ref="CN37" ca="1">IF(ISTEXT(CN$6),IFERROR(PRODUCT(IF(YEAR(OFFSET(HOMECELL,1,0):OFFSET(ENDCELL,-1,0))=$A37,1+OFFSET(CN$132,1,0):OFFSET(CN$885,-1,0)))-1,"NA"),0)</f>
        <v>0</v>
      </c>
      <c r="CO37" s="391" cm="1">
        <f t="array" aca="1" ref="CO37" ca="1">IF(ISTEXT(CO$6),IFERROR(PRODUCT(IF(YEAR(OFFSET(HOMECELL,1,0):OFFSET(ENDCELL,-1,0))=$A37,1+OFFSET(CO$132,1,0):OFFSET(CO$885,-1,0)))-1,"NA"),0)</f>
        <v>0</v>
      </c>
      <c r="CP37" s="391" cm="1">
        <f t="array" aca="1" ref="CP37" ca="1">IF(ISTEXT(CP$6),IFERROR(PRODUCT(IF(YEAR(OFFSET(HOMECELL,1,0):OFFSET(ENDCELL,-1,0))=$A37,1+OFFSET(CP$132,1,0):OFFSET(CP$885,-1,0)))-1,"NA"),0)</f>
        <v>0</v>
      </c>
      <c r="CQ37" s="391" cm="1">
        <f t="array" aca="1" ref="CQ37" ca="1">IF(ISTEXT(CQ$6),IFERROR(PRODUCT(IF(YEAR(OFFSET(HOMECELL,1,0):OFFSET(ENDCELL,-1,0))=$A37,1+OFFSET(CQ$132,1,0):OFFSET(CQ$885,-1,0)))-1,"NA"),0)</f>
        <v>0</v>
      </c>
      <c r="CR37" s="391" cm="1">
        <f t="array" aca="1" ref="CR37" ca="1">IF(ISTEXT(CR$6),IFERROR(PRODUCT(IF(YEAR(OFFSET(HOMECELL,1,0):OFFSET(ENDCELL,-1,0))=$A37,1+OFFSET(CR$132,1,0):OFFSET(CR$885,-1,0)))-1,"NA"),0)</f>
        <v>0</v>
      </c>
      <c r="CS37" s="391"/>
      <c r="CT37" s="391"/>
      <c r="CU37" s="391"/>
      <c r="CV37" s="391"/>
      <c r="CW37" s="391"/>
      <c r="CX37" s="391"/>
      <c r="CY37" s="391"/>
      <c r="CZ37" s="391"/>
      <c r="DA37" s="391"/>
      <c r="DB37" s="815"/>
      <c r="DC37" s="815"/>
      <c r="DD37" s="815"/>
      <c r="DE37" s="815"/>
      <c r="DG37" s="352"/>
      <c r="DI37" s="391" cm="1">
        <f t="array" aca="1" ref="DI37" ca="1">IF(ISTEXT(DI$6),IFERROR(PRODUCT(IF(YEAR(OFFSET(HOMECELL,1,0):OFFSET(ENDCELL,-1,0))=$A37,1+OFFSET(DI$132,1,0):OFFSET(DI$885,-1,0)))-1,"NA"),0)</f>
        <v>0</v>
      </c>
      <c r="DJ37" s="391" cm="1">
        <f t="array" aca="1" ref="DJ37" ca="1">IF(ISTEXT(DJ$6),IFERROR(PRODUCT(IF(YEAR(OFFSET(HOMECELL,1,0):OFFSET(ENDCELL,-1,0))=$A37,1+OFFSET(DJ$132,1,0):OFFSET(DJ$885,-1,0)))-1,"NA"),0)</f>
        <v>0</v>
      </c>
      <c r="DK37" s="391" cm="1">
        <f t="array" aca="1" ref="DK37" ca="1">IF(ISTEXT(DK$6),IFERROR(PRODUCT(IF(YEAR(OFFSET(HOMECELL,1,0):OFFSET(ENDCELL,-1,0))=$A37,1+OFFSET(DK$132,1,0):OFFSET(DK$885,-1,0)))-1,"NA"),0)</f>
        <v>0</v>
      </c>
    </row>
    <row r="38" spans="1:115" hidden="1" outlineLevel="1">
      <c r="A38" s="72">
        <f t="shared" ca="1" si="0"/>
        <v>1972</v>
      </c>
      <c r="B38" s="372"/>
      <c r="C38" s="391" cm="1">
        <f t="array" aca="1" ref="C38" ca="1">IF(ISTEXT(C$6),IFERROR(PRODUCT(IF(YEAR(OFFSET(HOMECELL,1,0):OFFSET(ENDCELL,-1,0))=$A38,1+OFFSET(C$132,1,0):OFFSET(C$885,-1,0)))-1,"NA"),0)</f>
        <v>0</v>
      </c>
      <c r="D38" s="391" cm="1">
        <f t="array" aca="1" ref="D38" ca="1">IF(ISTEXT(D$6),IFERROR(PRODUCT(IF(YEAR(OFFSET(HOMECELL,1,0):OFFSET(ENDCELL,-1,0))=$A38,1+OFFSET(D$132,1,0):OFFSET(D$885,-1,0)))-1,"NA"),0)</f>
        <v>3.835711405871467E-2</v>
      </c>
      <c r="E38" s="391" cm="1">
        <f t="array" aca="1" ref="E38" ca="1">IF(ISTEXT(E$6),IFERROR(PRODUCT(IF(YEAR(OFFSET(HOMECELL,1,0):OFFSET(ENDCELL,-1,0))=$A38,1+OFFSET(E$132,1,0):OFFSET(E$885,-1,0)))-1,"NA"),0)</f>
        <v>0.16893070660632947</v>
      </c>
      <c r="F38" s="391" cm="1">
        <f t="array" aca="1" ref="F38" ca="1">IF(ISTEXT(F$6),IFERROR(PRODUCT(IF(YEAR(OFFSET(HOMECELL,1,0):OFFSET(ENDCELL,-1,0))=$A38,1+OFFSET(F$132,1,0):OFFSET(F$885,-1,0)))-1,"NA"),0)</f>
        <v>0</v>
      </c>
      <c r="G38" s="391" cm="1">
        <f t="array" aca="1" ref="G38" ca="1">IF(ISTEXT(G$6),IFERROR(PRODUCT(IF(YEAR(OFFSET(HOMECELL,1,0):OFFSET(ENDCELL,-1,0))=$A38,1+OFFSET(G$132,1,0):OFFSET(G$885,-1,0)))-1,"NA"),0)</f>
        <v>0</v>
      </c>
      <c r="H38" s="391" cm="1">
        <f t="array" aca="1" ref="H38" ca="1">IF(ISTEXT(H$6),IFERROR(PRODUCT(IF(YEAR(OFFSET(HOMECELL,1,0):OFFSET(ENDCELL,-1,0))=$A38,1+OFFSET(H$132,1,0):OFFSET(H$885,-1,0)))-1,"NA"),0)</f>
        <v>0</v>
      </c>
      <c r="I38" s="391" cm="1">
        <f t="array" aca="1" ref="I38" ca="1">IF(ISTEXT(I$6),IFERROR(PRODUCT(IF(YEAR(OFFSET(HOMECELL,1,0):OFFSET(ENDCELL,-1,0))=$A38,1+OFFSET(I$132,1,0):OFFSET(I$885,-1,0)))-1,"NA"),0)</f>
        <v>0</v>
      </c>
      <c r="J38" s="391" cm="1">
        <f t="array" aca="1" ref="J38" ca="1">IF(ISTEXT(J$6),IFERROR(PRODUCT(IF(YEAR(OFFSET(HOMECELL,1,0):OFFSET(ENDCELL,-1,0))=$A38,1+OFFSET(J$132,1,0):OFFSET(J$885,-1,0)))-1,"NA"),0)</f>
        <v>0</v>
      </c>
      <c r="K38" s="391" cm="1">
        <f t="array" aca="1" ref="K38" ca="1">IF(ISTEXT(K$6),IFERROR(PRODUCT(IF(YEAR(OFFSET(HOMECELL,1,0):OFFSET(ENDCELL,-1,0))=$A38,1+OFFSET(K$132,1,0):OFFSET(K$885,-1,0)))-1,"NA"),0)</f>
        <v>0</v>
      </c>
      <c r="L38" s="391" cm="1">
        <f t="array" aca="1" ref="L38" ca="1">IF(ISTEXT(L$6),IFERROR(PRODUCT(IF(YEAR(OFFSET(HOMECELL,1,0):OFFSET(ENDCELL,-1,0))=$A38,1+OFFSET(L$132,1,0):OFFSET(L$885,-1,0)))-1,"NA"),0)</f>
        <v>0</v>
      </c>
      <c r="M38" s="391" cm="1">
        <f t="array" aca="1" ref="M38" ca="1">IF(ISTEXT(M$6),IFERROR(PRODUCT(IF(YEAR(OFFSET(HOMECELL,1,0):OFFSET(ENDCELL,-1,0))=$A38,1+OFFSET(M$132,1,0):OFFSET(M$885,-1,0)))-1,"NA"),0)</f>
        <v>0</v>
      </c>
      <c r="N38" s="391" cm="1">
        <f t="array" aca="1" ref="N38" ca="1">IF(ISTEXT(N$6),IFERROR(PRODUCT(IF(YEAR(OFFSET(HOMECELL,1,0):OFFSET(ENDCELL,-1,0))=$A38,1+OFFSET(N$132,1,0):OFFSET(N$885,-1,0)))-1,"NA"),0)</f>
        <v>0</v>
      </c>
      <c r="O38" s="391" cm="1">
        <f t="array" aca="1" ref="O38" ca="1">IF(ISTEXT(O$6),IFERROR(PRODUCT(IF(YEAR(OFFSET(HOMECELL,1,0):OFFSET(ENDCELL,-1,0))=$A38,1+OFFSET(O$132,1,0):OFFSET(O$885,-1,0)))-1,"NA"),0)</f>
        <v>0</v>
      </c>
      <c r="P38" s="391" cm="1">
        <f t="array" aca="1" ref="P38" ca="1">IF(ISTEXT(P$6),IFERROR(PRODUCT(IF(YEAR(OFFSET(HOMECELL,1,0):OFFSET(ENDCELL,-1,0))=$A38,1+OFFSET(P$132,1,0):OFFSET(P$885,-1,0)))-1,"NA"),0)</f>
        <v>0</v>
      </c>
      <c r="Q38" s="391" cm="1">
        <f t="array" aca="1" ref="Q38" ca="1">IF(ISTEXT(Q$6),IFERROR(PRODUCT(IF(YEAR(OFFSET(HOMECELL,1,0):OFFSET(ENDCELL,-1,0))=$A38,1+OFFSET(Q$132,1,0):OFFSET(Q$885,-1,0)))-1,"NA"),0)</f>
        <v>0</v>
      </c>
      <c r="R38" s="391" cm="1">
        <f t="array" aca="1" ref="R38" ca="1">IF(ISTEXT(R$6),IFERROR(PRODUCT(IF(YEAR(OFFSET(HOMECELL,1,0):OFFSET(ENDCELL,-1,0))=$A38,1+OFFSET(R$132,1,0):OFFSET(R$885,-1,0)))-1,"NA"),0)</f>
        <v>0</v>
      </c>
      <c r="S38" s="391" cm="1">
        <f t="array" aca="1" ref="S38" ca="1">IF(ISTEXT(S$6),IFERROR(PRODUCT(IF(YEAR(OFFSET(HOMECELL,1,0):OFFSET(ENDCELL,-1,0))=$A38,1+OFFSET(S$132,1,0):OFFSET(S$885,-1,0)))-1,"NA"),0)</f>
        <v>0</v>
      </c>
      <c r="T38" s="391" cm="1">
        <f t="array" aca="1" ref="T38" ca="1">IF(ISTEXT(T$6),IFERROR(PRODUCT(IF(YEAR(OFFSET(HOMECELL,1,0):OFFSET(ENDCELL,-1,0))=$A38,1+OFFSET(T$132,1,0):OFFSET(T$885,-1,0)))-1,"NA"),0)</f>
        <v>0</v>
      </c>
      <c r="U38" s="391" cm="1">
        <f t="array" aca="1" ref="U38" ca="1">IF(ISTEXT(U$6),IFERROR(PRODUCT(IF(YEAR(OFFSET(HOMECELL,1,0):OFFSET(ENDCELL,-1,0))=$A38,1+OFFSET(U$132,1,0):OFFSET(U$885,-1,0)))-1,"NA"),0)</f>
        <v>0</v>
      </c>
      <c r="V38" s="391" cm="1">
        <f t="array" aca="1" ref="V38" ca="1">IF(ISTEXT(V$6),IFERROR(PRODUCT(IF(YEAR(OFFSET(HOMECELL,1,0):OFFSET(ENDCELL,-1,0))=$A38,1+OFFSET(V$132,1,0):OFFSET(V$885,-1,0)))-1,"NA"),0)</f>
        <v>0</v>
      </c>
      <c r="W38" s="391" cm="1">
        <f t="array" aca="1" ref="W38" ca="1">IF(ISTEXT(W$6),IFERROR(PRODUCT(IF(YEAR(OFFSET(HOMECELL,1,0):OFFSET(ENDCELL,-1,0))=$A38,1+OFFSET(W$132,1,0):OFFSET(W$885,-1,0)))-1,"NA"),0)</f>
        <v>0</v>
      </c>
      <c r="X38" s="391" cm="1">
        <f t="array" aca="1" ref="X38" ca="1">IF(ISTEXT(X$6),IFERROR(PRODUCT(IF(YEAR(OFFSET(HOMECELL,1,0):OFFSET(ENDCELL,-1,0))=$A38,1+OFFSET(X$132,1,0):OFFSET(X$885,-1,0)))-1,"NA"),0)</f>
        <v>0</v>
      </c>
      <c r="Y38" s="391" cm="1">
        <f t="array" aca="1" ref="Y38" ca="1">IF(ISTEXT(Y$6),IFERROR(PRODUCT(IF(YEAR(OFFSET(HOMECELL,1,0):OFFSET(ENDCELL,-1,0))=$A38,1+OFFSET(Y$132,1,0):OFFSET(Y$885,-1,0)))-1,"NA"),0)</f>
        <v>0</v>
      </c>
      <c r="Z38" s="391" cm="1">
        <f t="array" aca="1" ref="Z38" ca="1">IF(ISTEXT(Z$6),IFERROR(PRODUCT(IF(YEAR(OFFSET(HOMECELL,1,0):OFFSET(ENDCELL,-1,0))=$A38,1+OFFSET(Z$132,1,0):OFFSET(Z$885,-1,0)))-1,"NA"),0)</f>
        <v>0</v>
      </c>
      <c r="AA38" s="391" cm="1">
        <f t="array" aca="1" ref="AA38" ca="1">IF(ISTEXT(AA$6),IFERROR(PRODUCT(IF(YEAR(OFFSET(HOMECELL,1,0):OFFSET(ENDCELL,-1,0))=$A38,1+OFFSET(AA$132,1,0):OFFSET(AA$885,-1,0)))-1,"NA"),0)</f>
        <v>0</v>
      </c>
      <c r="AB38" s="391" cm="1">
        <f t="array" aca="1" ref="AB38" ca="1">IF(ISTEXT(AB$6),IFERROR(PRODUCT(IF(YEAR(OFFSET(HOMECELL,1,0):OFFSET(ENDCELL,-1,0))=$A38,1+OFFSET(AB$132,1,0):OFFSET(AB$885,-1,0)))-1,"NA"),0)</f>
        <v>0</v>
      </c>
      <c r="AC38" s="391" cm="1">
        <f t="array" aca="1" ref="AC38" ca="1">IF(ISTEXT(AC$6),IFERROR(PRODUCT(IF(YEAR(OFFSET(HOMECELL,1,0):OFFSET(ENDCELL,-1,0))=$A38,1+OFFSET(AC$132,1,0):OFFSET(AC$885,-1,0)))-1,"NA"),0)</f>
        <v>0</v>
      </c>
      <c r="AD38" s="391" cm="1">
        <f t="array" aca="1" ref="AD38" ca="1">IF(ISTEXT(AD$6),IFERROR(PRODUCT(IF(YEAR(OFFSET(HOMECELL,1,0):OFFSET(ENDCELL,-1,0))=$A38,1+OFFSET(AD$132,1,0):OFFSET(AD$885,-1,0)))-1,"NA"),0)</f>
        <v>0</v>
      </c>
      <c r="AE38" s="391" cm="1">
        <f t="array" aca="1" ref="AE38" ca="1">IF(ISTEXT(AE$6),IFERROR(PRODUCT(IF(YEAR(OFFSET(HOMECELL,1,0):OFFSET(ENDCELL,-1,0))=$A38,1+OFFSET(AE$132,1,0):OFFSET(AE$885,-1,0)))-1,"NA"),0)</f>
        <v>0.72181815097542112</v>
      </c>
      <c r="AF38" s="391" cm="1">
        <f t="array" aca="1" ref="AF38" ca="1">IF(ISTEXT(AF$6),IFERROR(PRODUCT(IF(YEAR(OFFSET(HOMECELL,1,0):OFFSET(ENDCELL,-1,0))=$A38,1+OFFSET(AF$132,1,0):OFFSET(AF$885,-1,0)))-1,"NA"),0)</f>
        <v>0</v>
      </c>
      <c r="AG38" s="391" cm="1">
        <f t="array" aca="1" ref="AG38" ca="1">IF(ISTEXT(AG$6),IFERROR(PRODUCT(IF(YEAR(OFFSET(HOMECELL,1,0):OFFSET(ENDCELL,-1,0))=$A38,1+OFFSET(AG$132,1,0):OFFSET(AG$885,-1,0)))-1,"NA"),0)</f>
        <v>0</v>
      </c>
      <c r="AH38" s="391" cm="1">
        <f t="array" aca="1" ref="AH38" ca="1">IF(ISTEXT(AH$6),IFERROR(PRODUCT(IF(YEAR(OFFSET(HOMECELL,1,0):OFFSET(ENDCELL,-1,0))=$A38,1+OFFSET(AH$132,1,0):OFFSET(AH$885,-1,0)))-1,"NA"),0)</f>
        <v>0</v>
      </c>
      <c r="AI38" s="391" cm="1">
        <f t="array" aca="1" ref="AI38" ca="1">IF(ISTEXT(AI$6),IFERROR(PRODUCT(IF(YEAR(OFFSET(HOMECELL,1,0):OFFSET(ENDCELL,-1,0))=$A38,1+OFFSET(AI$132,1,0):OFFSET(AI$885,-1,0)))-1,"NA"),0)</f>
        <v>0</v>
      </c>
      <c r="AJ38" s="391" cm="1">
        <f t="array" aca="1" ref="AJ38" ca="1">IF(ISTEXT(AJ$6),IFERROR(PRODUCT(IF(YEAR(OFFSET(HOMECELL,1,0):OFFSET(ENDCELL,-1,0))=$A38,1+OFFSET(AJ$132,1,0):OFFSET(AJ$885,-1,0)))-1,"NA"),0)</f>
        <v>0</v>
      </c>
      <c r="AK38" s="391" cm="1">
        <f t="array" aca="1" ref="AK38" ca="1">IF(ISTEXT(AK$6),IFERROR(PRODUCT(IF(YEAR(OFFSET(HOMECELL,1,0):OFFSET(ENDCELL,-1,0))=$A38,1+OFFSET(AK$132,1,0):OFFSET(AK$885,-1,0)))-1,"NA"),0)</f>
        <v>0</v>
      </c>
      <c r="AL38" s="391" cm="1">
        <f t="array" aca="1" ref="AL38" ca="1">IF(ISTEXT(AL$6),IFERROR(PRODUCT(IF(YEAR(OFFSET(HOMECELL,1,0):OFFSET(ENDCELL,-1,0))=$A38,1+OFFSET(AL$132,1,0):OFFSET(AL$885,-1,0)))-1,"NA"),0)</f>
        <v>0</v>
      </c>
      <c r="AM38" s="391" cm="1">
        <f t="array" aca="1" ref="AM38" ca="1">IF(ISTEXT(AM$6),IFERROR(PRODUCT(IF(YEAR(OFFSET(HOMECELL,1,0):OFFSET(ENDCELL,-1,0))=$A38,1+OFFSET(AM$132,1,0):OFFSET(AM$885,-1,0)))-1,"NA"),0)</f>
        <v>0</v>
      </c>
      <c r="AN38" s="391" cm="1">
        <f t="array" aca="1" ref="AN38" ca="1">IF(ISTEXT(AN$6),IFERROR(PRODUCT(IF(YEAR(OFFSET(HOMECELL,1,0):OFFSET(ENDCELL,-1,0))=$A38,1+OFFSET(AN$132,1,0):OFFSET(AN$885,-1,0)))-1,"NA"),0)</f>
        <v>0</v>
      </c>
      <c r="AO38" s="391" cm="1">
        <f t="array" aca="1" ref="AO38" ca="1">IF(ISTEXT(AO$6),IFERROR(PRODUCT(IF(YEAR(OFFSET(HOMECELL,1,0):OFFSET(ENDCELL,-1,0))=$A38,1+OFFSET(AO$132,1,0):OFFSET(AO$885,-1,0)))-1,"NA"),0)</f>
        <v>0</v>
      </c>
      <c r="AP38" s="391" cm="1">
        <f t="array" aca="1" ref="AP38" ca="1">IF(ISTEXT(AP$6),IFERROR(PRODUCT(IF(YEAR(OFFSET(HOMECELL,1,0):OFFSET(ENDCELL,-1,0))=$A38,1+OFFSET(AP$132,1,0):OFFSET(AP$885,-1,0)))-1,"NA"),0)</f>
        <v>0.45391736659683368</v>
      </c>
      <c r="AQ38" s="391" cm="1">
        <f t="array" aca="1" ref="AQ38" ca="1">IF(ISTEXT(AQ$6),IFERROR(PRODUCT(IF(YEAR(OFFSET(HOMECELL,1,0):OFFSET(ENDCELL,-1,0))=$A38,1+OFFSET(AQ$132,1,0):OFFSET(AQ$885,-1,0)))-1,"NA"),0)</f>
        <v>0</v>
      </c>
      <c r="AR38" s="391" cm="1">
        <f t="array" aca="1" ref="AR38" ca="1">IF(ISTEXT(AR$6),IFERROR(PRODUCT(IF(YEAR(OFFSET(HOMECELL,1,0):OFFSET(ENDCELL,-1,0))=$A38,1+OFFSET(AR$132,1,0):OFFSET(AR$885,-1,0)))-1,"NA"),0)</f>
        <v>0</v>
      </c>
      <c r="AS38" s="391" cm="1">
        <f t="array" aca="1" ref="AS38" ca="1">IF(ISTEXT(AS$6),IFERROR(PRODUCT(IF(YEAR(OFFSET(HOMECELL,1,0):OFFSET(ENDCELL,-1,0))=$A38,1+OFFSET(AS$132,1,0):OFFSET(AS$885,-1,0)))-1,"NA"),0)</f>
        <v>0</v>
      </c>
      <c r="AT38" s="391" cm="1">
        <f t="array" aca="1" ref="AT38" ca="1">IF(ISTEXT(AT$6),IFERROR(PRODUCT(IF(YEAR(OFFSET(HOMECELL,1,0):OFFSET(ENDCELL,-1,0))=$A38,1+OFFSET(AT$132,1,0):OFFSET(AT$885,-1,0)))-1,"NA"),0)</f>
        <v>0</v>
      </c>
      <c r="AU38" s="391" cm="1">
        <f t="array" aca="1" ref="AU38" ca="1">IF(ISTEXT(AU$6),IFERROR(PRODUCT(IF(YEAR(OFFSET(HOMECELL,1,0):OFFSET(ENDCELL,-1,0))=$A38,1+OFFSET(AU$132,1,0):OFFSET(AU$885,-1,0)))-1,"NA"),0)</f>
        <v>0</v>
      </c>
      <c r="AV38" s="391" cm="1">
        <f t="array" aca="1" ref="AV38" ca="1">IF(ISTEXT(AV$6),IFERROR(PRODUCT(IF(YEAR(OFFSET(HOMECELL,1,0):OFFSET(ENDCELL,-1,0))=$A38,1+OFFSET(AV$132,1,0):OFFSET(AV$885,-1,0)))-1,"NA"),0)</f>
        <v>4.476525099182882E-2</v>
      </c>
      <c r="AW38" s="391" cm="1">
        <f t="array" aca="1" ref="AW38" ca="1">IF(ISTEXT(AW$6),IFERROR(PRODUCT(IF(YEAR(OFFSET(HOMECELL,1,0):OFFSET(ENDCELL,-1,0))=$A38,1+OFFSET(AW$132,1,0):OFFSET(AW$885,-1,0)))-1,"NA"),0)</f>
        <v>0.44469694356887124</v>
      </c>
      <c r="AX38" s="391" cm="1">
        <f t="array" aca="1" ref="AX38" ca="1">IF(ISTEXT(AX$6),IFERROR(PRODUCT(IF(YEAR(OFFSET(HOMECELL,1,0):OFFSET(ENDCELL,-1,0))=$A38,1+OFFSET(AX$132,1,0):OFFSET(AX$885,-1,0)))-1,"NA"),0)</f>
        <v>0</v>
      </c>
      <c r="AY38" s="391" cm="1">
        <f t="array" aca="1" ref="AY38" ca="1">IF(ISTEXT(AY$6),IFERROR(PRODUCT(IF(YEAR(OFFSET(HOMECELL,1,0):OFFSET(ENDCELL,-1,0))=$A38,1+OFFSET(AY$132,1,0):OFFSET(AY$885,-1,0)))-1,"NA"),0)</f>
        <v>0</v>
      </c>
      <c r="AZ38" s="391" cm="1">
        <f t="array" aca="1" ref="AZ38" ca="1">IF(ISTEXT(AZ$6),IFERROR(PRODUCT(IF(YEAR(OFFSET(HOMECELL,1,0):OFFSET(ENDCELL,-1,0))=$A38,1+OFFSET(AZ$132,1,0):OFFSET(AZ$885,-1,0)))-1,"NA"),0)</f>
        <v>0</v>
      </c>
      <c r="BA38" s="391" cm="1">
        <f t="array" aca="1" ref="BA38" ca="1">IF(ISTEXT(BA$6),IFERROR(PRODUCT(IF(YEAR(OFFSET(HOMECELL,1,0):OFFSET(ENDCELL,-1,0))=$A38,1+OFFSET(BA$132,1,0):OFFSET(BA$885,-1,0)))-1,"NA"),0)</f>
        <v>0</v>
      </c>
      <c r="BB38" s="391" cm="1">
        <f t="array" aca="1" ref="BB38" ca="1">IF(ISTEXT(BB$6),IFERROR(PRODUCT(IF(YEAR(OFFSET(HOMECELL,1,0):OFFSET(ENDCELL,-1,0))=$A38,1+OFFSET(BB$132,1,0):OFFSET(BB$885,-1,0)))-1,"NA"),0)</f>
        <v>0</v>
      </c>
      <c r="BC38" s="391" cm="1">
        <f t="array" aca="1" ref="BC38" ca="1">IF(ISTEXT(BC$6),IFERROR(PRODUCT(IF(YEAR(OFFSET(HOMECELL,1,0):OFFSET(ENDCELL,-1,0))=$A38,1+OFFSET(BC$132,1,0):OFFSET(BC$885,-1,0)))-1,"NA"),0)</f>
        <v>0</v>
      </c>
      <c r="BD38" s="391" cm="1">
        <f t="array" aca="1" ref="BD38" ca="1">IF(ISTEXT(BD$6),IFERROR(PRODUCT(IF(YEAR(OFFSET(HOMECELL,1,0):OFFSET(ENDCELL,-1,0))=$A38,1+OFFSET(BD$132,1,0):OFFSET(BD$885,-1,0)))-1,"NA"),0)</f>
        <v>0</v>
      </c>
      <c r="BE38" s="391" cm="1">
        <f t="array" aca="1" ref="BE38" ca="1">IF(ISTEXT(BE$6),IFERROR(PRODUCT(IF(YEAR(OFFSET(HOMECELL,1,0):OFFSET(ENDCELL,-1,0))=$A38,1+OFFSET(BE$132,1,0):OFFSET(BE$885,-1,0)))-1,"NA"),0)</f>
        <v>0</v>
      </c>
      <c r="BF38" s="391" cm="1">
        <f t="array" aca="1" ref="BF38" ca="1">IF(ISTEXT(BF$6),IFERROR(PRODUCT(IF(YEAR(OFFSET(HOMECELL,1,0):OFFSET(ENDCELL,-1,0))=$A38,1+OFFSET(BF$132,1,0):OFFSET(BF$885,-1,0)))-1,"NA"),0)</f>
        <v>0</v>
      </c>
      <c r="BG38" s="391" cm="1">
        <f t="array" aca="1" ref="BG38" ca="1">IF(ISTEXT(BG$6),IFERROR(PRODUCT(IF(YEAR(OFFSET(HOMECELL,1,0):OFFSET(ENDCELL,-1,0))=$A38,1+OFFSET(BG$132,1,0):OFFSET(BG$885,-1,0)))-1,"NA"),0)</f>
        <v>0.27274902844417492</v>
      </c>
      <c r="BH38" s="391" cm="1">
        <f t="array" aca="1" ref="BH38" ca="1">IF(ISTEXT(BH$6),IFERROR(PRODUCT(IF(YEAR(OFFSET(HOMECELL,1,0):OFFSET(ENDCELL,-1,0))=$A38,1+OFFSET(BH$132,1,0):OFFSET(BH$885,-1,0)))-1,"NA"),0)</f>
        <v>0</v>
      </c>
      <c r="BI38" s="391" cm="1">
        <f t="array" aca="1" ref="BI38" ca="1">IF(ISTEXT(BI$6),IFERROR(PRODUCT(IF(YEAR(OFFSET(HOMECELL,1,0):OFFSET(ENDCELL,-1,0))=$A38,1+OFFSET(BI$132,1,0):OFFSET(BI$885,-1,0)))-1,"NA"),0)</f>
        <v>0</v>
      </c>
      <c r="BJ38" s="391" cm="1">
        <f t="array" aca="1" ref="BJ38" ca="1">IF(ISTEXT(BJ$6),IFERROR(PRODUCT(IF(YEAR(OFFSET(HOMECELL,1,0):OFFSET(ENDCELL,-1,0))=$A38,1+OFFSET(BJ$132,1,0):OFFSET(BJ$885,-1,0)))-1,"NA"),0)</f>
        <v>0</v>
      </c>
      <c r="BK38" s="391" cm="1">
        <f t="array" aca="1" ref="BK38" ca="1">IF(ISTEXT(BK$6),IFERROR(PRODUCT(IF(YEAR(OFFSET(HOMECELL,1,0):OFFSET(ENDCELL,-1,0))=$A38,1+OFFSET(BK$132,1,0):OFFSET(BK$885,-1,0)))-1,"NA"),0)</f>
        <v>0.40740798193595951</v>
      </c>
      <c r="BL38" s="391" cm="1">
        <f t="array" aca="1" ref="BL38" ca="1">IF(ISTEXT(BL$6),IFERROR(PRODUCT(IF(YEAR(OFFSET(HOMECELL,1,0):OFFSET(ENDCELL,-1,0))=$A38,1+OFFSET(BL$132,1,0):OFFSET(BL$885,-1,0)))-1,"NA"),0)</f>
        <v>0</v>
      </c>
      <c r="BM38" s="391" cm="1">
        <f t="array" aca="1" ref="BM38" ca="1">IF(ISTEXT(BM$6),IFERROR(PRODUCT(IF(YEAR(OFFSET(HOMECELL,1,0):OFFSET(ENDCELL,-1,0))=$A38,1+OFFSET(BM$132,1,0):OFFSET(BM$885,-1,0)))-1,"NA"),0)</f>
        <v>0</v>
      </c>
      <c r="BN38" s="391" cm="1">
        <f t="array" aca="1" ref="BN38" ca="1">IF(ISTEXT(BN$6),IFERROR(PRODUCT(IF(YEAR(OFFSET(HOMECELL,1,0):OFFSET(ENDCELL,-1,0))=$A38,1+OFFSET(BN$132,1,0):OFFSET(BN$885,-1,0)))-1,"NA"),0)</f>
        <v>0</v>
      </c>
      <c r="BO38" s="391" cm="1">
        <f t="array" aca="1" ref="BO38" ca="1">IF(ISTEXT(BO$6),IFERROR(PRODUCT(IF(YEAR(OFFSET(HOMECELL,1,0):OFFSET(ENDCELL,-1,0))=$A38,1+OFFSET(BO$132,1,0):OFFSET(BO$885,-1,0)))-1,"NA"),0)</f>
        <v>0.4536910350326715</v>
      </c>
      <c r="BP38" s="391" cm="1">
        <f t="array" aca="1" ref="BP38" ca="1">IF(ISTEXT(BP$6),IFERROR(PRODUCT(IF(YEAR(OFFSET(HOMECELL,1,0):OFFSET(ENDCELL,-1,0))=$A38,1+OFFSET(BP$132,1,0):OFFSET(BP$885,-1,0)))-1,"NA"),0)</f>
        <v>0</v>
      </c>
      <c r="BQ38" s="391" cm="1">
        <f t="array" aca="1" ref="BQ38" ca="1">IF(ISTEXT(BQ$6),IFERROR(PRODUCT(IF(YEAR(OFFSET(HOMECELL,1,0):OFFSET(ENDCELL,-1,0))=$A38,1+OFFSET(BQ$132,1,0):OFFSET(BQ$885,-1,0)))-1,"NA"),0)</f>
        <v>0</v>
      </c>
      <c r="BR38" s="391" cm="1">
        <f t="array" aca="1" ref="BR38" ca="1">IF(ISTEXT(BR$6),IFERROR(PRODUCT(IF(YEAR(OFFSET(HOMECELL,1,0):OFFSET(ENDCELL,-1,0))=$A38,1+OFFSET(BR$132,1,0):OFFSET(BR$885,-1,0)))-1,"NA"),0)</f>
        <v>0</v>
      </c>
      <c r="BS38" s="391" cm="1">
        <f t="array" aca="1" ref="BS38" ca="1">IF(ISTEXT(BS$6),IFERROR(PRODUCT(IF(YEAR(OFFSET(HOMECELL,1,0):OFFSET(ENDCELL,-1,0))=$A38,1+OFFSET(BS$132,1,0):OFFSET(BS$885,-1,0)))-1,"NA"),0)</f>
        <v>0</v>
      </c>
      <c r="BT38" s="391" cm="1">
        <f t="array" aca="1" ref="BT38" ca="1">IF(ISTEXT(BT$6),IFERROR(PRODUCT(IF(YEAR(OFFSET(HOMECELL,1,0):OFFSET(ENDCELL,-1,0))=$A38,1+OFFSET(BT$132,1,0):OFFSET(BT$885,-1,0)))-1,"NA"),0)</f>
        <v>0</v>
      </c>
      <c r="BU38" s="391" cm="1">
        <f t="array" aca="1" ref="BU38" ca="1">IF(ISTEXT(BU$6),IFERROR(PRODUCT(IF(YEAR(OFFSET(HOMECELL,1,0):OFFSET(ENDCELL,-1,0))=$A38,1+OFFSET(BU$132,1,0):OFFSET(BU$885,-1,0)))-1,"NA"),0)</f>
        <v>0</v>
      </c>
      <c r="BV38" s="391" cm="1">
        <f t="array" aca="1" ref="BV38" ca="1">IF(ISTEXT(BV$6),IFERROR(PRODUCT(IF(YEAR(OFFSET(HOMECELL,1,0):OFFSET(ENDCELL,-1,0))=$A38,1+OFFSET(BV$132,1,0):OFFSET(BV$885,-1,0)))-1,"NA"),0)</f>
        <v>0</v>
      </c>
      <c r="BW38" s="391" cm="1">
        <f t="array" aca="1" ref="BW38" ca="1">IF(ISTEXT(BW$6),IFERROR(PRODUCT(IF(YEAR(OFFSET(HOMECELL,1,0):OFFSET(ENDCELL,-1,0))=$A38,1+OFFSET(BW$132,1,0):OFFSET(BW$885,-1,0)))-1,"NA"),0)</f>
        <v>7.812777527070458E-2</v>
      </c>
      <c r="BX38" s="391" cm="1">
        <f t="array" aca="1" ref="BX38" ca="1">IF(ISTEXT(BX$6),IFERROR(PRODUCT(IF(YEAR(OFFSET(HOMECELL,1,0):OFFSET(ENDCELL,-1,0))=$A38,1+OFFSET(BX$132,1,0):OFFSET(BX$885,-1,0)))-1,"NA"),0)</f>
        <v>0</v>
      </c>
      <c r="BY38" s="391" cm="1">
        <f t="array" aca="1" ref="BY38" ca="1">IF(ISTEXT(BY$6),IFERROR(PRODUCT(IF(YEAR(OFFSET(HOMECELL,1,0):OFFSET(ENDCELL,-1,0))=$A38,1+OFFSET(BY$132,1,0):OFFSET(BY$885,-1,0)))-1,"NA"),0)</f>
        <v>0</v>
      </c>
      <c r="BZ38" s="391" cm="1">
        <f t="array" aca="1" ref="BZ38" ca="1">IF(ISTEXT(BZ$6),IFERROR(PRODUCT(IF(YEAR(OFFSET(HOMECELL,1,0):OFFSET(ENDCELL,-1,0))=$A38,1+OFFSET(BZ$132,1,0):OFFSET(BZ$885,-1,0)))-1,"NA"),0)</f>
        <v>0</v>
      </c>
      <c r="CA38" s="391" cm="1">
        <f t="array" aca="1" ref="CA38" ca="1">IF(ISTEXT(CA$6),IFERROR(PRODUCT(IF(YEAR(OFFSET(HOMECELL,1,0):OFFSET(ENDCELL,-1,0))=$A38,1+OFFSET(CA$132,1,0):OFFSET(CA$885,-1,0)))-1,"NA"),0)</f>
        <v>0</v>
      </c>
      <c r="CB38" s="391" cm="1">
        <f t="array" aca="1" ref="CB38" ca="1">IF(ISTEXT(CB$6),IFERROR(PRODUCT(IF(YEAR(OFFSET(HOMECELL,1,0):OFFSET(ENDCELL,-1,0))=$A38,1+OFFSET(CB$132,1,0):OFFSET(CB$885,-1,0)))-1,"NA"),0)</f>
        <v>0</v>
      </c>
      <c r="CC38" s="391" cm="1">
        <f t="array" aca="1" ref="CC38" ca="1">IF(ISTEXT(CC$6),IFERROR(PRODUCT(IF(YEAR(OFFSET(HOMECELL,1,0):OFFSET(ENDCELL,-1,0))=$A38,1+OFFSET(CC$132,1,0):OFFSET(CC$885,-1,0)))-1,"NA"),0)</f>
        <v>0</v>
      </c>
      <c r="CD38" s="391" cm="1">
        <f t="array" aca="1" ref="CD38" ca="1">IF(ISTEXT(CD$6),IFERROR(PRODUCT(IF(YEAR(OFFSET(HOMECELL,1,0):OFFSET(ENDCELL,-1,0))=$A38,1+OFFSET(CD$132,1,0):OFFSET(CD$885,-1,0)))-1,"NA"),0)</f>
        <v>0</v>
      </c>
      <c r="CE38" s="391" cm="1">
        <f t="array" aca="1" ref="CE38" ca="1">IF(ISTEXT(CE$6),IFERROR(PRODUCT(IF(YEAR(OFFSET(HOMECELL,1,0):OFFSET(ENDCELL,-1,0))=$A38,1+OFFSET(CE$132,1,0):OFFSET(CE$885,-1,0)))-1,"NA"),0)</f>
        <v>0</v>
      </c>
      <c r="CF38" s="391" cm="1">
        <f t="array" aca="1" ref="CF38" ca="1">IF(ISTEXT(CF$6),IFERROR(PRODUCT(IF(YEAR(OFFSET(HOMECELL,1,0):OFFSET(ENDCELL,-1,0))=$A38,1+OFFSET(CF$132,1,0):OFFSET(CF$885,-1,0)))-1,"NA"),0)</f>
        <v>0</v>
      </c>
      <c r="CG38" s="391" cm="1">
        <f t="array" aca="1" ref="CG38" ca="1">IF(ISTEXT(CG$6),IFERROR(PRODUCT(IF(YEAR(OFFSET(HOMECELL,1,0):OFFSET(ENDCELL,-1,0))=$A38,1+OFFSET(CG$132,1,0):OFFSET(CG$885,-1,0)))-1,"NA"),0)</f>
        <v>3.6550704953681068E-2</v>
      </c>
      <c r="CH38" s="391" cm="1">
        <f t="array" aca="1" ref="CH38" ca="1">IF(ISTEXT(CH$6),IFERROR(PRODUCT(IF(YEAR(OFFSET(HOMECELL,1,0):OFFSET(ENDCELL,-1,0))=$A38,1+OFFSET(CH$132,1,0):OFFSET(CH$885,-1,0)))-1,"NA"),0)</f>
        <v>0</v>
      </c>
      <c r="CI38" s="391" cm="1">
        <f t="array" aca="1" ref="CI38" ca="1">IF(ISTEXT(CI$6),IFERROR(PRODUCT(IF(YEAR(OFFSET(HOMECELL,1,0):OFFSET(ENDCELL,-1,0))=$A38,1+OFFSET(CI$132,1,0):OFFSET(CI$885,-1,0)))-1,"NA"),0)</f>
        <v>0</v>
      </c>
      <c r="CJ38" s="391" cm="1">
        <f t="array" aca="1" ref="CJ38" ca="1">IF(ISTEXT(CJ$6),IFERROR(PRODUCT(IF(YEAR(OFFSET(HOMECELL,1,0):OFFSET(ENDCELL,-1,0))=$A38,1+OFFSET(CJ$132,1,0):OFFSET(CJ$885,-1,0)))-1,"NA"),0)</f>
        <v>0</v>
      </c>
      <c r="CK38" s="391" cm="1">
        <f t="array" aca="1" ref="CK38" ca="1">IF(ISTEXT(CK$6),IFERROR(PRODUCT(IF(YEAR(OFFSET(HOMECELL,1,0):OFFSET(ENDCELL,-1,0))=$A38,1+OFFSET(CK$132,1,0):OFFSET(CK$885,-1,0)))-1,"NA"),0)</f>
        <v>0</v>
      </c>
      <c r="CL38" s="391" cm="1">
        <f t="array" aca="1" ref="CL38" ca="1">IF(ISTEXT(CL$6),IFERROR(PRODUCT(IF(YEAR(OFFSET(HOMECELL,1,0):OFFSET(ENDCELL,-1,0))=$A38,1+OFFSET(CL$132,1,0):OFFSET(CL$885,-1,0)))-1,"NA"),0)</f>
        <v>0</v>
      </c>
      <c r="CM38" s="391" cm="1">
        <f t="array" aca="1" ref="CM38" ca="1">IF(ISTEXT(CM$6),IFERROR(PRODUCT(IF(YEAR(OFFSET(HOMECELL,1,0):OFFSET(ENDCELL,-1,0))=$A38,1+OFFSET(CM$132,1,0):OFFSET(CM$885,-1,0)))-1,"NA"),0)</f>
        <v>0</v>
      </c>
      <c r="CN38" s="391" cm="1">
        <f t="array" aca="1" ref="CN38" ca="1">IF(ISTEXT(CN$6),IFERROR(PRODUCT(IF(YEAR(OFFSET(HOMECELL,1,0):OFFSET(ENDCELL,-1,0))=$A38,1+OFFSET(CN$132,1,0):OFFSET(CN$885,-1,0)))-1,"NA"),0)</f>
        <v>0</v>
      </c>
      <c r="CO38" s="391" cm="1">
        <f t="array" aca="1" ref="CO38" ca="1">IF(ISTEXT(CO$6),IFERROR(PRODUCT(IF(YEAR(OFFSET(HOMECELL,1,0):OFFSET(ENDCELL,-1,0))=$A38,1+OFFSET(CO$132,1,0):OFFSET(CO$885,-1,0)))-1,"NA"),0)</f>
        <v>0</v>
      </c>
      <c r="CP38" s="391" cm="1">
        <f t="array" aca="1" ref="CP38" ca="1">IF(ISTEXT(CP$6),IFERROR(PRODUCT(IF(YEAR(OFFSET(HOMECELL,1,0):OFFSET(ENDCELL,-1,0))=$A38,1+OFFSET(CP$132,1,0):OFFSET(CP$885,-1,0)))-1,"NA"),0)</f>
        <v>0</v>
      </c>
      <c r="CQ38" s="391" cm="1">
        <f t="array" aca="1" ref="CQ38" ca="1">IF(ISTEXT(CQ$6),IFERROR(PRODUCT(IF(YEAR(OFFSET(HOMECELL,1,0):OFFSET(ENDCELL,-1,0))=$A38,1+OFFSET(CQ$132,1,0):OFFSET(CQ$885,-1,0)))-1,"NA"),0)</f>
        <v>0</v>
      </c>
      <c r="CR38" s="391" cm="1">
        <f t="array" aca="1" ref="CR38" ca="1">IF(ISTEXT(CR$6),IFERROR(PRODUCT(IF(YEAR(OFFSET(HOMECELL,1,0):OFFSET(ENDCELL,-1,0))=$A38,1+OFFSET(CR$132,1,0):OFFSET(CR$885,-1,0)))-1,"NA"),0)</f>
        <v>0</v>
      </c>
      <c r="CS38" s="391"/>
      <c r="CT38" s="391"/>
      <c r="CU38" s="391"/>
      <c r="CV38" s="391"/>
      <c r="CW38" s="391"/>
      <c r="CX38" s="391"/>
      <c r="CY38" s="391"/>
      <c r="CZ38" s="391"/>
      <c r="DA38" s="391"/>
      <c r="DB38" s="815"/>
      <c r="DC38" s="815"/>
      <c r="DD38" s="815"/>
      <c r="DE38" s="815"/>
      <c r="DG38" s="352"/>
      <c r="DI38" s="391" cm="1">
        <f t="array" aca="1" ref="DI38" ca="1">IF(ISTEXT(DI$6),IFERROR(PRODUCT(IF(YEAR(OFFSET(HOMECELL,1,0):OFFSET(ENDCELL,-1,0))=$A38,1+OFFSET(DI$132,1,0):OFFSET(DI$885,-1,0)))-1,"NA"),0)</f>
        <v>0</v>
      </c>
      <c r="DJ38" s="391" cm="1">
        <f t="array" aca="1" ref="DJ38" ca="1">IF(ISTEXT(DJ$6),IFERROR(PRODUCT(IF(YEAR(OFFSET(HOMECELL,1,0):OFFSET(ENDCELL,-1,0))=$A38,1+OFFSET(DJ$132,1,0):OFFSET(DJ$885,-1,0)))-1,"NA"),0)</f>
        <v>0</v>
      </c>
      <c r="DK38" s="391" cm="1">
        <f t="array" aca="1" ref="DK38" ca="1">IF(ISTEXT(DK$6),IFERROR(PRODUCT(IF(YEAR(OFFSET(HOMECELL,1,0):OFFSET(ENDCELL,-1,0))=$A38,1+OFFSET(DK$132,1,0):OFFSET(DK$885,-1,0)))-1,"NA"),0)</f>
        <v>0</v>
      </c>
    </row>
    <row r="39" spans="1:115" hidden="1" outlineLevel="1">
      <c r="A39" s="72">
        <f t="shared" ca="1" si="0"/>
        <v>1973</v>
      </c>
      <c r="B39" s="372"/>
      <c r="C39" s="391" cm="1">
        <f t="array" aca="1" ref="C39" ca="1">IF(ISTEXT(C$6),IFERROR(PRODUCT(IF(YEAR(OFFSET(HOMECELL,1,0):OFFSET(ENDCELL,-1,0))=$A39,1+OFFSET(C$132,1,0):OFFSET(C$885,-1,0)))-1,"NA"),0)</f>
        <v>0</v>
      </c>
      <c r="D39" s="391" cm="1">
        <f t="array" aca="1" ref="D39" ca="1">IF(ISTEXT(D$6),IFERROR(PRODUCT(IF(YEAR(OFFSET(HOMECELL,1,0):OFFSET(ENDCELL,-1,0))=$A39,1+OFFSET(D$132,1,0):OFFSET(D$885,-1,0)))-1,"NA"),0)</f>
        <v>6.9303155377892445E-2</v>
      </c>
      <c r="E39" s="391" cm="1">
        <f t="array" aca="1" ref="E39" ca="1">IF(ISTEXT(E$6),IFERROR(PRODUCT(IF(YEAR(OFFSET(HOMECELL,1,0):OFFSET(ENDCELL,-1,0))=$A39,1+OFFSET(E$132,1,0):OFFSET(E$885,-1,0)))-1,"NA"),0)</f>
        <v>-0.19253439969760688</v>
      </c>
      <c r="F39" s="391" cm="1">
        <f t="array" aca="1" ref="F39" ca="1">IF(ISTEXT(F$6),IFERROR(PRODUCT(IF(YEAR(OFFSET(HOMECELL,1,0):OFFSET(ENDCELL,-1,0))=$A39,1+OFFSET(F$132,1,0):OFFSET(F$885,-1,0)))-1,"NA"),0)</f>
        <v>0</v>
      </c>
      <c r="G39" s="391" cm="1">
        <f t="array" aca="1" ref="G39" ca="1">IF(ISTEXT(G$6),IFERROR(PRODUCT(IF(YEAR(OFFSET(HOMECELL,1,0):OFFSET(ENDCELL,-1,0))=$A39,1+OFFSET(G$132,1,0):OFFSET(G$885,-1,0)))-1,"NA"),0)</f>
        <v>0</v>
      </c>
      <c r="H39" s="391" cm="1">
        <f t="array" aca="1" ref="H39" ca="1">IF(ISTEXT(H$6),IFERROR(PRODUCT(IF(YEAR(OFFSET(HOMECELL,1,0):OFFSET(ENDCELL,-1,0))=$A39,1+OFFSET(H$132,1,0):OFFSET(H$885,-1,0)))-1,"NA"),0)</f>
        <v>0</v>
      </c>
      <c r="I39" s="391" cm="1">
        <f t="array" aca="1" ref="I39" ca="1">IF(ISTEXT(I$6),IFERROR(PRODUCT(IF(YEAR(OFFSET(HOMECELL,1,0):OFFSET(ENDCELL,-1,0))=$A39,1+OFFSET(I$132,1,0):OFFSET(I$885,-1,0)))-1,"NA"),0)</f>
        <v>0</v>
      </c>
      <c r="J39" s="391" cm="1">
        <f t="array" aca="1" ref="J39" ca="1">IF(ISTEXT(J$6),IFERROR(PRODUCT(IF(YEAR(OFFSET(HOMECELL,1,0):OFFSET(ENDCELL,-1,0))=$A39,1+OFFSET(J$132,1,0):OFFSET(J$885,-1,0)))-1,"NA"),0)</f>
        <v>0</v>
      </c>
      <c r="K39" s="391" cm="1">
        <f t="array" aca="1" ref="K39" ca="1">IF(ISTEXT(K$6),IFERROR(PRODUCT(IF(YEAR(OFFSET(HOMECELL,1,0):OFFSET(ENDCELL,-1,0))=$A39,1+OFFSET(K$132,1,0):OFFSET(K$885,-1,0)))-1,"NA"),0)</f>
        <v>0</v>
      </c>
      <c r="L39" s="391" cm="1">
        <f t="array" aca="1" ref="L39" ca="1">IF(ISTEXT(L$6),IFERROR(PRODUCT(IF(YEAR(OFFSET(HOMECELL,1,0):OFFSET(ENDCELL,-1,0))=$A39,1+OFFSET(L$132,1,0):OFFSET(L$885,-1,0)))-1,"NA"),0)</f>
        <v>0</v>
      </c>
      <c r="M39" s="391" cm="1">
        <f t="array" aca="1" ref="M39" ca="1">IF(ISTEXT(M$6),IFERROR(PRODUCT(IF(YEAR(OFFSET(HOMECELL,1,0):OFFSET(ENDCELL,-1,0))=$A39,1+OFFSET(M$132,1,0):OFFSET(M$885,-1,0)))-1,"NA"),0)</f>
        <v>0</v>
      </c>
      <c r="N39" s="391" cm="1">
        <f t="array" aca="1" ref="N39" ca="1">IF(ISTEXT(N$6),IFERROR(PRODUCT(IF(YEAR(OFFSET(HOMECELL,1,0):OFFSET(ENDCELL,-1,0))=$A39,1+OFFSET(N$132,1,0):OFFSET(N$885,-1,0)))-1,"NA"),0)</f>
        <v>0</v>
      </c>
      <c r="O39" s="391" cm="1">
        <f t="array" aca="1" ref="O39" ca="1">IF(ISTEXT(O$6),IFERROR(PRODUCT(IF(YEAR(OFFSET(HOMECELL,1,0):OFFSET(ENDCELL,-1,0))=$A39,1+OFFSET(O$132,1,0):OFFSET(O$885,-1,0)))-1,"NA"),0)</f>
        <v>0</v>
      </c>
      <c r="P39" s="391" cm="1">
        <f t="array" aca="1" ref="P39" ca="1">IF(ISTEXT(P$6),IFERROR(PRODUCT(IF(YEAR(OFFSET(HOMECELL,1,0):OFFSET(ENDCELL,-1,0))=$A39,1+OFFSET(P$132,1,0):OFFSET(P$885,-1,0)))-1,"NA"),0)</f>
        <v>0</v>
      </c>
      <c r="Q39" s="391" cm="1">
        <f t="array" aca="1" ref="Q39" ca="1">IF(ISTEXT(Q$6),IFERROR(PRODUCT(IF(YEAR(OFFSET(HOMECELL,1,0):OFFSET(ENDCELL,-1,0))=$A39,1+OFFSET(Q$132,1,0):OFFSET(Q$885,-1,0)))-1,"NA"),0)</f>
        <v>0</v>
      </c>
      <c r="R39" s="391" cm="1">
        <f t="array" aca="1" ref="R39" ca="1">IF(ISTEXT(R$6),IFERROR(PRODUCT(IF(YEAR(OFFSET(HOMECELL,1,0):OFFSET(ENDCELL,-1,0))=$A39,1+OFFSET(R$132,1,0):OFFSET(R$885,-1,0)))-1,"NA"),0)</f>
        <v>0</v>
      </c>
      <c r="S39" s="391" cm="1">
        <f t="array" aca="1" ref="S39" ca="1">IF(ISTEXT(S$6),IFERROR(PRODUCT(IF(YEAR(OFFSET(HOMECELL,1,0):OFFSET(ENDCELL,-1,0))=$A39,1+OFFSET(S$132,1,0):OFFSET(S$885,-1,0)))-1,"NA"),0)</f>
        <v>0</v>
      </c>
      <c r="T39" s="391" cm="1">
        <f t="array" aca="1" ref="T39" ca="1">IF(ISTEXT(T$6),IFERROR(PRODUCT(IF(YEAR(OFFSET(HOMECELL,1,0):OFFSET(ENDCELL,-1,0))=$A39,1+OFFSET(T$132,1,0):OFFSET(T$885,-1,0)))-1,"NA"),0)</f>
        <v>0</v>
      </c>
      <c r="U39" s="391" cm="1">
        <f t="array" aca="1" ref="U39" ca="1">IF(ISTEXT(U$6),IFERROR(PRODUCT(IF(YEAR(OFFSET(HOMECELL,1,0):OFFSET(ENDCELL,-1,0))=$A39,1+OFFSET(U$132,1,0):OFFSET(U$885,-1,0)))-1,"NA"),0)</f>
        <v>0</v>
      </c>
      <c r="V39" s="391" cm="1">
        <f t="array" aca="1" ref="V39" ca="1">IF(ISTEXT(V$6),IFERROR(PRODUCT(IF(YEAR(OFFSET(HOMECELL,1,0):OFFSET(ENDCELL,-1,0))=$A39,1+OFFSET(V$132,1,0):OFFSET(V$885,-1,0)))-1,"NA"),0)</f>
        <v>0</v>
      </c>
      <c r="W39" s="391" cm="1">
        <f t="array" aca="1" ref="W39" ca="1">IF(ISTEXT(W$6),IFERROR(PRODUCT(IF(YEAR(OFFSET(HOMECELL,1,0):OFFSET(ENDCELL,-1,0))=$A39,1+OFFSET(W$132,1,0):OFFSET(W$885,-1,0)))-1,"NA"),0)</f>
        <v>0</v>
      </c>
      <c r="X39" s="391" cm="1">
        <f t="array" aca="1" ref="X39" ca="1">IF(ISTEXT(X$6),IFERROR(PRODUCT(IF(YEAR(OFFSET(HOMECELL,1,0):OFFSET(ENDCELL,-1,0))=$A39,1+OFFSET(X$132,1,0):OFFSET(X$885,-1,0)))-1,"NA"),0)</f>
        <v>-0.47692064504472098</v>
      </c>
      <c r="Y39" s="391" cm="1">
        <f t="array" aca="1" ref="Y39" ca="1">IF(ISTEXT(Y$6),IFERROR(PRODUCT(IF(YEAR(OFFSET(HOMECELL,1,0):OFFSET(ENDCELL,-1,0))=$A39,1+OFFSET(Y$132,1,0):OFFSET(Y$885,-1,0)))-1,"NA"),0)</f>
        <v>0</v>
      </c>
      <c r="Z39" s="391" cm="1">
        <f t="array" aca="1" ref="Z39" ca="1">IF(ISTEXT(Z$6),IFERROR(PRODUCT(IF(YEAR(OFFSET(HOMECELL,1,0):OFFSET(ENDCELL,-1,0))=$A39,1+OFFSET(Z$132,1,0):OFFSET(Z$885,-1,0)))-1,"NA"),0)</f>
        <v>0</v>
      </c>
      <c r="AA39" s="391" cm="1">
        <f t="array" aca="1" ref="AA39" ca="1">IF(ISTEXT(AA$6),IFERROR(PRODUCT(IF(YEAR(OFFSET(HOMECELL,1,0):OFFSET(ENDCELL,-1,0))=$A39,1+OFFSET(AA$132,1,0):OFFSET(AA$885,-1,0)))-1,"NA"),0)</f>
        <v>0</v>
      </c>
      <c r="AB39" s="391" cm="1">
        <f t="array" aca="1" ref="AB39" ca="1">IF(ISTEXT(AB$6),IFERROR(PRODUCT(IF(YEAR(OFFSET(HOMECELL,1,0):OFFSET(ENDCELL,-1,0))=$A39,1+OFFSET(AB$132,1,0):OFFSET(AB$885,-1,0)))-1,"NA"),0)</f>
        <v>0</v>
      </c>
      <c r="AC39" s="391" cm="1">
        <f t="array" aca="1" ref="AC39" ca="1">IF(ISTEXT(AC$6),IFERROR(PRODUCT(IF(YEAR(OFFSET(HOMECELL,1,0):OFFSET(ENDCELL,-1,0))=$A39,1+OFFSET(AC$132,1,0):OFFSET(AC$885,-1,0)))-1,"NA"),0)</f>
        <v>0</v>
      </c>
      <c r="AD39" s="391" cm="1">
        <f t="array" aca="1" ref="AD39" ca="1">IF(ISTEXT(AD$6),IFERROR(PRODUCT(IF(YEAR(OFFSET(HOMECELL,1,0):OFFSET(ENDCELL,-1,0))=$A39,1+OFFSET(AD$132,1,0):OFFSET(AD$885,-1,0)))-1,"NA"),0)</f>
        <v>0</v>
      </c>
      <c r="AE39" s="391" cm="1">
        <f t="array" aca="1" ref="AE39" ca="1">IF(ISTEXT(AE$6),IFERROR(PRODUCT(IF(YEAR(OFFSET(HOMECELL,1,0):OFFSET(ENDCELL,-1,0))=$A39,1+OFFSET(AE$132,1,0):OFFSET(AE$885,-1,0)))-1,"NA"),0)</f>
        <v>-0.60084486698822559</v>
      </c>
      <c r="AF39" s="391" cm="1">
        <f t="array" aca="1" ref="AF39" ca="1">IF(ISTEXT(AF$6),IFERROR(PRODUCT(IF(YEAR(OFFSET(HOMECELL,1,0):OFFSET(ENDCELL,-1,0))=$A39,1+OFFSET(AF$132,1,0):OFFSET(AF$885,-1,0)))-1,"NA"),0)</f>
        <v>0</v>
      </c>
      <c r="AG39" s="391" cm="1">
        <f t="array" aca="1" ref="AG39" ca="1">IF(ISTEXT(AG$6),IFERROR(PRODUCT(IF(YEAR(OFFSET(HOMECELL,1,0):OFFSET(ENDCELL,-1,0))=$A39,1+OFFSET(AG$132,1,0):OFFSET(AG$885,-1,0)))-1,"NA"),0)</f>
        <v>0</v>
      </c>
      <c r="AH39" s="391" cm="1">
        <f t="array" aca="1" ref="AH39" ca="1">IF(ISTEXT(AH$6),IFERROR(PRODUCT(IF(YEAR(OFFSET(HOMECELL,1,0):OFFSET(ENDCELL,-1,0))=$A39,1+OFFSET(AH$132,1,0):OFFSET(AH$885,-1,0)))-1,"NA"),0)</f>
        <v>0</v>
      </c>
      <c r="AI39" s="391" cm="1">
        <f t="array" aca="1" ref="AI39" ca="1">IF(ISTEXT(AI$6),IFERROR(PRODUCT(IF(YEAR(OFFSET(HOMECELL,1,0):OFFSET(ENDCELL,-1,0))=$A39,1+OFFSET(AI$132,1,0):OFFSET(AI$885,-1,0)))-1,"NA"),0)</f>
        <v>0</v>
      </c>
      <c r="AJ39" s="391" cm="1">
        <f t="array" aca="1" ref="AJ39" ca="1">IF(ISTEXT(AJ$6),IFERROR(PRODUCT(IF(YEAR(OFFSET(HOMECELL,1,0):OFFSET(ENDCELL,-1,0))=$A39,1+OFFSET(AJ$132,1,0):OFFSET(AJ$885,-1,0)))-1,"NA"),0)</f>
        <v>0</v>
      </c>
      <c r="AK39" s="391" cm="1">
        <f t="array" aca="1" ref="AK39" ca="1">IF(ISTEXT(AK$6),IFERROR(PRODUCT(IF(YEAR(OFFSET(HOMECELL,1,0):OFFSET(ENDCELL,-1,0))=$A39,1+OFFSET(AK$132,1,0):OFFSET(AK$885,-1,0)))-1,"NA"),0)</f>
        <v>0</v>
      </c>
      <c r="AL39" s="391" cm="1">
        <f t="array" aca="1" ref="AL39" ca="1">IF(ISTEXT(AL$6),IFERROR(PRODUCT(IF(YEAR(OFFSET(HOMECELL,1,0):OFFSET(ENDCELL,-1,0))=$A39,1+OFFSET(AL$132,1,0):OFFSET(AL$885,-1,0)))-1,"NA"),0)</f>
        <v>0</v>
      </c>
      <c r="AM39" s="391" cm="1">
        <f t="array" aca="1" ref="AM39" ca="1">IF(ISTEXT(AM$6),IFERROR(PRODUCT(IF(YEAR(OFFSET(HOMECELL,1,0):OFFSET(ENDCELL,-1,0))=$A39,1+OFFSET(AM$132,1,0):OFFSET(AM$885,-1,0)))-1,"NA"),0)</f>
        <v>0</v>
      </c>
      <c r="AN39" s="391" cm="1">
        <f t="array" aca="1" ref="AN39" ca="1">IF(ISTEXT(AN$6),IFERROR(PRODUCT(IF(YEAR(OFFSET(HOMECELL,1,0):OFFSET(ENDCELL,-1,0))=$A39,1+OFFSET(AN$132,1,0):OFFSET(AN$885,-1,0)))-1,"NA"),0)</f>
        <v>0</v>
      </c>
      <c r="AO39" s="391" cm="1">
        <f t="array" aca="1" ref="AO39" ca="1">IF(ISTEXT(AO$6),IFERROR(PRODUCT(IF(YEAR(OFFSET(HOMECELL,1,0):OFFSET(ENDCELL,-1,0))=$A39,1+OFFSET(AO$132,1,0):OFFSET(AO$885,-1,0)))-1,"NA"),0)</f>
        <v>0</v>
      </c>
      <c r="AP39" s="391" cm="1">
        <f t="array" aca="1" ref="AP39" ca="1">IF(ISTEXT(AP$6),IFERROR(PRODUCT(IF(YEAR(OFFSET(HOMECELL,1,0):OFFSET(ENDCELL,-1,0))=$A39,1+OFFSET(AP$132,1,0):OFFSET(AP$885,-1,0)))-1,"NA"),0)</f>
        <v>-8.0880206717616976E-2</v>
      </c>
      <c r="AQ39" s="391" cm="1">
        <f t="array" aca="1" ref="AQ39" ca="1">IF(ISTEXT(AQ$6),IFERROR(PRODUCT(IF(YEAR(OFFSET(HOMECELL,1,0):OFFSET(ENDCELL,-1,0))=$A39,1+OFFSET(AQ$132,1,0):OFFSET(AQ$885,-1,0)))-1,"NA"),0)</f>
        <v>0</v>
      </c>
      <c r="AR39" s="391" cm="1">
        <f t="array" aca="1" ref="AR39" ca="1">IF(ISTEXT(AR$6),IFERROR(PRODUCT(IF(YEAR(OFFSET(HOMECELL,1,0):OFFSET(ENDCELL,-1,0))=$A39,1+OFFSET(AR$132,1,0):OFFSET(AR$885,-1,0)))-1,"NA"),0)</f>
        <v>0</v>
      </c>
      <c r="AS39" s="391" cm="1">
        <f t="array" aca="1" ref="AS39" ca="1">IF(ISTEXT(AS$6),IFERROR(PRODUCT(IF(YEAR(OFFSET(HOMECELL,1,0):OFFSET(ENDCELL,-1,0))=$A39,1+OFFSET(AS$132,1,0):OFFSET(AS$885,-1,0)))-1,"NA"),0)</f>
        <v>0</v>
      </c>
      <c r="AT39" s="391" cm="1">
        <f t="array" aca="1" ref="AT39" ca="1">IF(ISTEXT(AT$6),IFERROR(PRODUCT(IF(YEAR(OFFSET(HOMECELL,1,0):OFFSET(ENDCELL,-1,0))=$A39,1+OFFSET(AT$132,1,0):OFFSET(AT$885,-1,0)))-1,"NA"),0)</f>
        <v>0</v>
      </c>
      <c r="AU39" s="391" cm="1">
        <f t="array" aca="1" ref="AU39" ca="1">IF(ISTEXT(AU$6),IFERROR(PRODUCT(IF(YEAR(OFFSET(HOMECELL,1,0):OFFSET(ENDCELL,-1,0))=$A39,1+OFFSET(AU$132,1,0):OFFSET(AU$885,-1,0)))-1,"NA"),0)</f>
        <v>0</v>
      </c>
      <c r="AV39" s="391" cm="1">
        <f t="array" aca="1" ref="AV39" ca="1">IF(ISTEXT(AV$6),IFERROR(PRODUCT(IF(YEAR(OFFSET(HOMECELL,1,0):OFFSET(ENDCELL,-1,0))=$A39,1+OFFSET(AV$132,1,0):OFFSET(AV$885,-1,0)))-1,"NA"),0)</f>
        <v>-0.19186514162509749</v>
      </c>
      <c r="AW39" s="391" cm="1">
        <f t="array" aca="1" ref="AW39" ca="1">IF(ISTEXT(AW$6),IFERROR(PRODUCT(IF(YEAR(OFFSET(HOMECELL,1,0):OFFSET(ENDCELL,-1,0))=$A39,1+OFFSET(AW$132,1,0):OFFSET(AW$885,-1,0)))-1,"NA"),0)</f>
        <v>-0.16148036199579519</v>
      </c>
      <c r="AX39" s="391" cm="1">
        <f t="array" aca="1" ref="AX39" ca="1">IF(ISTEXT(AX$6),IFERROR(PRODUCT(IF(YEAR(OFFSET(HOMECELL,1,0):OFFSET(ENDCELL,-1,0))=$A39,1+OFFSET(AX$132,1,0):OFFSET(AX$885,-1,0)))-1,"NA"),0)</f>
        <v>0</v>
      </c>
      <c r="AY39" s="391" cm="1">
        <f t="array" aca="1" ref="AY39" ca="1">IF(ISTEXT(AY$6),IFERROR(PRODUCT(IF(YEAR(OFFSET(HOMECELL,1,0):OFFSET(ENDCELL,-1,0))=$A39,1+OFFSET(AY$132,1,0):OFFSET(AY$885,-1,0)))-1,"NA"),0)</f>
        <v>0</v>
      </c>
      <c r="AZ39" s="391" cm="1">
        <f t="array" aca="1" ref="AZ39" ca="1">IF(ISTEXT(AZ$6),IFERROR(PRODUCT(IF(YEAR(OFFSET(HOMECELL,1,0):OFFSET(ENDCELL,-1,0))=$A39,1+OFFSET(AZ$132,1,0):OFFSET(AZ$885,-1,0)))-1,"NA"),0)</f>
        <v>0</v>
      </c>
      <c r="BA39" s="391" cm="1">
        <f t="array" aca="1" ref="BA39" ca="1">IF(ISTEXT(BA$6),IFERROR(PRODUCT(IF(YEAR(OFFSET(HOMECELL,1,0):OFFSET(ENDCELL,-1,0))=$A39,1+OFFSET(BA$132,1,0):OFFSET(BA$885,-1,0)))-1,"NA"),0)</f>
        <v>0</v>
      </c>
      <c r="BB39" s="391" cm="1">
        <f t="array" aca="1" ref="BB39" ca="1">IF(ISTEXT(BB$6),IFERROR(PRODUCT(IF(YEAR(OFFSET(HOMECELL,1,0):OFFSET(ENDCELL,-1,0))=$A39,1+OFFSET(BB$132,1,0):OFFSET(BB$885,-1,0)))-1,"NA"),0)</f>
        <v>-0.40166334203131326</v>
      </c>
      <c r="BC39" s="391" cm="1">
        <f t="array" aca="1" ref="BC39" ca="1">IF(ISTEXT(BC$6),IFERROR(PRODUCT(IF(YEAR(OFFSET(HOMECELL,1,0):OFFSET(ENDCELL,-1,0))=$A39,1+OFFSET(BC$132,1,0):OFFSET(BC$885,-1,0)))-1,"NA"),0)</f>
        <v>0</v>
      </c>
      <c r="BD39" s="391" cm="1">
        <f t="array" aca="1" ref="BD39" ca="1">IF(ISTEXT(BD$6),IFERROR(PRODUCT(IF(YEAR(OFFSET(HOMECELL,1,0):OFFSET(ENDCELL,-1,0))=$A39,1+OFFSET(BD$132,1,0):OFFSET(BD$885,-1,0)))-1,"NA"),0)</f>
        <v>0</v>
      </c>
      <c r="BE39" s="391" cm="1">
        <f t="array" aca="1" ref="BE39" ca="1">IF(ISTEXT(BE$6),IFERROR(PRODUCT(IF(YEAR(OFFSET(HOMECELL,1,0):OFFSET(ENDCELL,-1,0))=$A39,1+OFFSET(BE$132,1,0):OFFSET(BE$885,-1,0)))-1,"NA"),0)</f>
        <v>0</v>
      </c>
      <c r="BF39" s="391" cm="1">
        <f t="array" aca="1" ref="BF39" ca="1">IF(ISTEXT(BF$6),IFERROR(PRODUCT(IF(YEAR(OFFSET(HOMECELL,1,0):OFFSET(ENDCELL,-1,0))=$A39,1+OFFSET(BF$132,1,0):OFFSET(BF$885,-1,0)))-1,"NA"),0)</f>
        <v>0</v>
      </c>
      <c r="BG39" s="391" cm="1">
        <f t="array" aca="1" ref="BG39" ca="1">IF(ISTEXT(BG$6),IFERROR(PRODUCT(IF(YEAR(OFFSET(HOMECELL,1,0):OFFSET(ENDCELL,-1,0))=$A39,1+OFFSET(BG$132,1,0):OFFSET(BG$885,-1,0)))-1,"NA"),0)</f>
        <v>-0.46401643339140597</v>
      </c>
      <c r="BH39" s="391" cm="1">
        <f t="array" aca="1" ref="BH39" ca="1">IF(ISTEXT(BH$6),IFERROR(PRODUCT(IF(YEAR(OFFSET(HOMECELL,1,0):OFFSET(ENDCELL,-1,0))=$A39,1+OFFSET(BH$132,1,0):OFFSET(BH$885,-1,0)))-1,"NA"),0)</f>
        <v>3.0303285052070139E-2</v>
      </c>
      <c r="BI39" s="391" cm="1">
        <f t="array" aca="1" ref="BI39" ca="1">IF(ISTEXT(BI$6),IFERROR(PRODUCT(IF(YEAR(OFFSET(HOMECELL,1,0):OFFSET(ENDCELL,-1,0))=$A39,1+OFFSET(BI$132,1,0):OFFSET(BI$885,-1,0)))-1,"NA"),0)</f>
        <v>0</v>
      </c>
      <c r="BJ39" s="391" cm="1">
        <f t="array" aca="1" ref="BJ39" ca="1">IF(ISTEXT(BJ$6),IFERROR(PRODUCT(IF(YEAR(OFFSET(HOMECELL,1,0):OFFSET(ENDCELL,-1,0))=$A39,1+OFFSET(BJ$132,1,0):OFFSET(BJ$885,-1,0)))-1,"NA"),0)</f>
        <v>0</v>
      </c>
      <c r="BK39" s="391" cm="1">
        <f t="array" aca="1" ref="BK39" ca="1">IF(ISTEXT(BK$6),IFERROR(PRODUCT(IF(YEAR(OFFSET(HOMECELL,1,0):OFFSET(ENDCELL,-1,0))=$A39,1+OFFSET(BK$132,1,0):OFFSET(BK$885,-1,0)))-1,"NA"),0)</f>
        <v>7.5179501522042447E-3</v>
      </c>
      <c r="BL39" s="391" cm="1">
        <f t="array" aca="1" ref="BL39" ca="1">IF(ISTEXT(BL$6),IFERROR(PRODUCT(IF(YEAR(OFFSET(HOMECELL,1,0):OFFSET(ENDCELL,-1,0))=$A39,1+OFFSET(BL$132,1,0):OFFSET(BL$885,-1,0)))-1,"NA"),0)</f>
        <v>0</v>
      </c>
      <c r="BM39" s="391" cm="1">
        <f t="array" aca="1" ref="BM39" ca="1">IF(ISTEXT(BM$6),IFERROR(PRODUCT(IF(YEAR(OFFSET(HOMECELL,1,0):OFFSET(ENDCELL,-1,0))=$A39,1+OFFSET(BM$132,1,0):OFFSET(BM$885,-1,0)))-1,"NA"),0)</f>
        <v>0</v>
      </c>
      <c r="BN39" s="391" cm="1">
        <f t="array" aca="1" ref="BN39" ca="1">IF(ISTEXT(BN$6),IFERROR(PRODUCT(IF(YEAR(OFFSET(HOMECELL,1,0):OFFSET(ENDCELL,-1,0))=$A39,1+OFFSET(BN$132,1,0):OFFSET(BN$885,-1,0)))-1,"NA"),0)</f>
        <v>0</v>
      </c>
      <c r="BO39" s="391" cm="1">
        <f t="array" aca="1" ref="BO39" ca="1">IF(ISTEXT(BO$6),IFERROR(PRODUCT(IF(YEAR(OFFSET(HOMECELL,1,0):OFFSET(ENDCELL,-1,0))=$A39,1+OFFSET(BO$132,1,0):OFFSET(BO$885,-1,0)))-1,"NA"),0)</f>
        <v>-9.0196747204073557E-2</v>
      </c>
      <c r="BP39" s="391" cm="1">
        <f t="array" aca="1" ref="BP39" ca="1">IF(ISTEXT(BP$6),IFERROR(PRODUCT(IF(YEAR(OFFSET(HOMECELL,1,0):OFFSET(ENDCELL,-1,0))=$A39,1+OFFSET(BP$132,1,0):OFFSET(BP$885,-1,0)))-1,"NA"),0)</f>
        <v>0</v>
      </c>
      <c r="BQ39" s="391" cm="1">
        <f t="array" aca="1" ref="BQ39" ca="1">IF(ISTEXT(BQ$6),IFERROR(PRODUCT(IF(YEAR(OFFSET(HOMECELL,1,0):OFFSET(ENDCELL,-1,0))=$A39,1+OFFSET(BQ$132,1,0):OFFSET(BQ$885,-1,0)))-1,"NA"),0)</f>
        <v>0</v>
      </c>
      <c r="BR39" s="391" cm="1">
        <f t="array" aca="1" ref="BR39" ca="1">IF(ISTEXT(BR$6),IFERROR(PRODUCT(IF(YEAR(OFFSET(HOMECELL,1,0):OFFSET(ENDCELL,-1,0))=$A39,1+OFFSET(BR$132,1,0):OFFSET(BR$885,-1,0)))-1,"NA"),0)</f>
        <v>0</v>
      </c>
      <c r="BS39" s="391" cm="1">
        <f t="array" aca="1" ref="BS39" ca="1">IF(ISTEXT(BS$6),IFERROR(PRODUCT(IF(YEAR(OFFSET(HOMECELL,1,0):OFFSET(ENDCELL,-1,0))=$A39,1+OFFSET(BS$132,1,0):OFFSET(BS$885,-1,0)))-1,"NA"),0)</f>
        <v>0</v>
      </c>
      <c r="BT39" s="391" cm="1">
        <f t="array" aca="1" ref="BT39" ca="1">IF(ISTEXT(BT$6),IFERROR(PRODUCT(IF(YEAR(OFFSET(HOMECELL,1,0):OFFSET(ENDCELL,-1,0))=$A39,1+OFFSET(BT$132,1,0):OFFSET(BT$885,-1,0)))-1,"NA"),0)</f>
        <v>0</v>
      </c>
      <c r="BU39" s="391" cm="1">
        <f t="array" aca="1" ref="BU39" ca="1">IF(ISTEXT(BU$6),IFERROR(PRODUCT(IF(YEAR(OFFSET(HOMECELL,1,0):OFFSET(ENDCELL,-1,0))=$A39,1+OFFSET(BU$132,1,0):OFFSET(BU$885,-1,0)))-1,"NA"),0)</f>
        <v>0</v>
      </c>
      <c r="BV39" s="391" cm="1">
        <f t="array" aca="1" ref="BV39" ca="1">IF(ISTEXT(BV$6),IFERROR(PRODUCT(IF(YEAR(OFFSET(HOMECELL,1,0):OFFSET(ENDCELL,-1,0))=$A39,1+OFFSET(BV$132,1,0):OFFSET(BV$885,-1,0)))-1,"NA"),0)</f>
        <v>0</v>
      </c>
      <c r="BW39" s="391" cm="1">
        <f t="array" aca="1" ref="BW39" ca="1">IF(ISTEXT(BW$6),IFERROR(PRODUCT(IF(YEAR(OFFSET(HOMECELL,1,0):OFFSET(ENDCELL,-1,0))=$A39,1+OFFSET(BW$132,1,0):OFFSET(BW$885,-1,0)))-1,"NA"),0)</f>
        <v>-0.61232079484879098</v>
      </c>
      <c r="BX39" s="391" cm="1">
        <f t="array" aca="1" ref="BX39" ca="1">IF(ISTEXT(BX$6),IFERROR(PRODUCT(IF(YEAR(OFFSET(HOMECELL,1,0):OFFSET(ENDCELL,-1,0))=$A39,1+OFFSET(BX$132,1,0):OFFSET(BX$885,-1,0)))-1,"NA"),0)</f>
        <v>0</v>
      </c>
      <c r="BY39" s="391" cm="1">
        <f t="array" aca="1" ref="BY39" ca="1">IF(ISTEXT(BY$6),IFERROR(PRODUCT(IF(YEAR(OFFSET(HOMECELL,1,0):OFFSET(ENDCELL,-1,0))=$A39,1+OFFSET(BY$132,1,0):OFFSET(BY$885,-1,0)))-1,"NA"),0)</f>
        <v>0</v>
      </c>
      <c r="BZ39" s="391" cm="1">
        <f t="array" aca="1" ref="BZ39" ca="1">IF(ISTEXT(BZ$6),IFERROR(PRODUCT(IF(YEAR(OFFSET(HOMECELL,1,0):OFFSET(ENDCELL,-1,0))=$A39,1+OFFSET(BZ$132,1,0):OFFSET(BZ$885,-1,0)))-1,"NA"),0)</f>
        <v>0</v>
      </c>
      <c r="CA39" s="391" cm="1">
        <f t="array" aca="1" ref="CA39" ca="1">IF(ISTEXT(CA$6),IFERROR(PRODUCT(IF(YEAR(OFFSET(HOMECELL,1,0):OFFSET(ENDCELL,-1,0))=$A39,1+OFFSET(CA$132,1,0):OFFSET(CA$885,-1,0)))-1,"NA"),0)</f>
        <v>0</v>
      </c>
      <c r="CB39" s="391" cm="1">
        <f t="array" aca="1" ref="CB39" ca="1">IF(ISTEXT(CB$6),IFERROR(PRODUCT(IF(YEAR(OFFSET(HOMECELL,1,0):OFFSET(ENDCELL,-1,0))=$A39,1+OFFSET(CB$132,1,0):OFFSET(CB$885,-1,0)))-1,"NA"),0)</f>
        <v>0</v>
      </c>
      <c r="CC39" s="391" cm="1">
        <f t="array" aca="1" ref="CC39" ca="1">IF(ISTEXT(CC$6),IFERROR(PRODUCT(IF(YEAR(OFFSET(HOMECELL,1,0):OFFSET(ENDCELL,-1,0))=$A39,1+OFFSET(CC$132,1,0):OFFSET(CC$885,-1,0)))-1,"NA"),0)</f>
        <v>-0.58962249120620736</v>
      </c>
      <c r="CD39" s="391" cm="1">
        <f t="array" aca="1" ref="CD39" ca="1">IF(ISTEXT(CD$6),IFERROR(PRODUCT(IF(YEAR(OFFSET(HOMECELL,1,0):OFFSET(ENDCELL,-1,0))=$A39,1+OFFSET(CD$132,1,0):OFFSET(CD$885,-1,0)))-1,"NA"),0)</f>
        <v>0</v>
      </c>
      <c r="CE39" s="391" cm="1">
        <f t="array" aca="1" ref="CE39" ca="1">IF(ISTEXT(CE$6),IFERROR(PRODUCT(IF(YEAR(OFFSET(HOMECELL,1,0):OFFSET(ENDCELL,-1,0))=$A39,1+OFFSET(CE$132,1,0):OFFSET(CE$885,-1,0)))-1,"NA"),0)</f>
        <v>0</v>
      </c>
      <c r="CF39" s="391" cm="1">
        <f t="array" aca="1" ref="CF39" ca="1">IF(ISTEXT(CF$6),IFERROR(PRODUCT(IF(YEAR(OFFSET(HOMECELL,1,0):OFFSET(ENDCELL,-1,0))=$A39,1+OFFSET(CF$132,1,0):OFFSET(CF$885,-1,0)))-1,"NA"),0)</f>
        <v>0</v>
      </c>
      <c r="CG39" s="391" cm="1">
        <f t="array" aca="1" ref="CG39" ca="1">IF(ISTEXT(CG$6),IFERROR(PRODUCT(IF(YEAR(OFFSET(HOMECELL,1,0):OFFSET(ENDCELL,-1,0))=$A39,1+OFFSET(CG$132,1,0):OFFSET(CG$885,-1,0)))-1,"NA"),0)</f>
        <v>0.75119326994940794</v>
      </c>
      <c r="CH39" s="391" cm="1">
        <f t="array" aca="1" ref="CH39" ca="1">IF(ISTEXT(CH$6),IFERROR(PRODUCT(IF(YEAR(OFFSET(HOMECELL,1,0):OFFSET(ENDCELL,-1,0))=$A39,1+OFFSET(CH$132,1,0):OFFSET(CH$885,-1,0)))-1,"NA"),0)</f>
        <v>0</v>
      </c>
      <c r="CI39" s="391" cm="1">
        <f t="array" aca="1" ref="CI39" ca="1">IF(ISTEXT(CI$6),IFERROR(PRODUCT(IF(YEAR(OFFSET(HOMECELL,1,0):OFFSET(ENDCELL,-1,0))=$A39,1+OFFSET(CI$132,1,0):OFFSET(CI$885,-1,0)))-1,"NA"),0)</f>
        <v>0</v>
      </c>
      <c r="CJ39" s="391" cm="1">
        <f t="array" aca="1" ref="CJ39" ca="1">IF(ISTEXT(CJ$6),IFERROR(PRODUCT(IF(YEAR(OFFSET(HOMECELL,1,0):OFFSET(ENDCELL,-1,0))=$A39,1+OFFSET(CJ$132,1,0):OFFSET(CJ$885,-1,0)))-1,"NA"),0)</f>
        <v>0</v>
      </c>
      <c r="CK39" s="391" cm="1">
        <f t="array" aca="1" ref="CK39" ca="1">IF(ISTEXT(CK$6),IFERROR(PRODUCT(IF(YEAR(OFFSET(HOMECELL,1,0):OFFSET(ENDCELL,-1,0))=$A39,1+OFFSET(CK$132,1,0):OFFSET(CK$885,-1,0)))-1,"NA"),0)</f>
        <v>0</v>
      </c>
      <c r="CL39" s="391" cm="1">
        <f t="array" aca="1" ref="CL39" ca="1">IF(ISTEXT(CL$6),IFERROR(PRODUCT(IF(YEAR(OFFSET(HOMECELL,1,0):OFFSET(ENDCELL,-1,0))=$A39,1+OFFSET(CL$132,1,0):OFFSET(CL$885,-1,0)))-1,"NA"),0)</f>
        <v>0</v>
      </c>
      <c r="CM39" s="391" cm="1">
        <f t="array" aca="1" ref="CM39" ca="1">IF(ISTEXT(CM$6),IFERROR(PRODUCT(IF(YEAR(OFFSET(HOMECELL,1,0):OFFSET(ENDCELL,-1,0))=$A39,1+OFFSET(CM$132,1,0):OFFSET(CM$885,-1,0)))-1,"NA"),0)</f>
        <v>0</v>
      </c>
      <c r="CN39" s="391" cm="1">
        <f t="array" aca="1" ref="CN39" ca="1">IF(ISTEXT(CN$6),IFERROR(PRODUCT(IF(YEAR(OFFSET(HOMECELL,1,0):OFFSET(ENDCELL,-1,0))=$A39,1+OFFSET(CN$132,1,0):OFFSET(CN$885,-1,0)))-1,"NA"),0)</f>
        <v>0</v>
      </c>
      <c r="CO39" s="391" cm="1">
        <f t="array" aca="1" ref="CO39" ca="1">IF(ISTEXT(CO$6),IFERROR(PRODUCT(IF(YEAR(OFFSET(HOMECELL,1,0):OFFSET(ENDCELL,-1,0))=$A39,1+OFFSET(CO$132,1,0):OFFSET(CO$885,-1,0)))-1,"NA"),0)</f>
        <v>0</v>
      </c>
      <c r="CP39" s="391" cm="1">
        <f t="array" aca="1" ref="CP39" ca="1">IF(ISTEXT(CP$6),IFERROR(PRODUCT(IF(YEAR(OFFSET(HOMECELL,1,0):OFFSET(ENDCELL,-1,0))=$A39,1+OFFSET(CP$132,1,0):OFFSET(CP$885,-1,0)))-1,"NA"),0)</f>
        <v>0</v>
      </c>
      <c r="CQ39" s="391" cm="1">
        <f t="array" aca="1" ref="CQ39" ca="1">IF(ISTEXT(CQ$6),IFERROR(PRODUCT(IF(YEAR(OFFSET(HOMECELL,1,0):OFFSET(ENDCELL,-1,0))=$A39,1+OFFSET(CQ$132,1,0):OFFSET(CQ$885,-1,0)))-1,"NA"),0)</f>
        <v>0</v>
      </c>
      <c r="CR39" s="391" cm="1">
        <f t="array" aca="1" ref="CR39" ca="1">IF(ISTEXT(CR$6),IFERROR(PRODUCT(IF(YEAR(OFFSET(HOMECELL,1,0):OFFSET(ENDCELL,-1,0))=$A39,1+OFFSET(CR$132,1,0):OFFSET(CR$885,-1,0)))-1,"NA"),0)</f>
        <v>0</v>
      </c>
      <c r="CS39" s="391"/>
      <c r="CT39" s="391"/>
      <c r="CU39" s="391"/>
      <c r="CV39" s="391"/>
      <c r="CW39" s="391"/>
      <c r="CX39" s="391"/>
      <c r="CY39" s="391"/>
      <c r="CZ39" s="391"/>
      <c r="DA39" s="391"/>
      <c r="DB39" s="815"/>
      <c r="DC39" s="815"/>
      <c r="DD39" s="815"/>
      <c r="DE39" s="815"/>
      <c r="DG39" s="352"/>
      <c r="DI39" s="391" cm="1">
        <f t="array" aca="1" ref="DI39" ca="1">IF(ISTEXT(DI$6),IFERROR(PRODUCT(IF(YEAR(OFFSET(HOMECELL,1,0):OFFSET(ENDCELL,-1,0))=$A39,1+OFFSET(DI$132,1,0):OFFSET(DI$885,-1,0)))-1,"NA"),0)</f>
        <v>0</v>
      </c>
      <c r="DJ39" s="391" cm="1">
        <f t="array" aca="1" ref="DJ39" ca="1">IF(ISTEXT(DJ$6),IFERROR(PRODUCT(IF(YEAR(OFFSET(HOMECELL,1,0):OFFSET(ENDCELL,-1,0))=$A39,1+OFFSET(DJ$132,1,0):OFFSET(DJ$885,-1,0)))-1,"NA"),0)</f>
        <v>0</v>
      </c>
      <c r="DK39" s="391" cm="1">
        <f t="array" aca="1" ref="DK39" ca="1">IF(ISTEXT(DK$6),IFERROR(PRODUCT(IF(YEAR(OFFSET(HOMECELL,1,0):OFFSET(ENDCELL,-1,0))=$A39,1+OFFSET(DK$132,1,0):OFFSET(DK$885,-1,0)))-1,"NA"),0)</f>
        <v>0.21367467938181806</v>
      </c>
    </row>
    <row r="40" spans="1:115" hidden="1" outlineLevel="1">
      <c r="A40" s="72">
        <f t="shared" ca="1" si="0"/>
        <v>1974</v>
      </c>
      <c r="B40" s="372"/>
      <c r="C40" s="391" cm="1">
        <f t="array" aca="1" ref="C40" ca="1">IF(ISTEXT(C$6),IFERROR(PRODUCT(IF(YEAR(OFFSET(HOMECELL,1,0):OFFSET(ENDCELL,-1,0))=$A40,1+OFFSET(C$132,1,0):OFFSET(C$885,-1,0)))-1,"NA"),0)</f>
        <v>0</v>
      </c>
      <c r="D40" s="391" cm="1">
        <f t="array" aca="1" ref="D40" ca="1">IF(ISTEXT(D$6),IFERROR(PRODUCT(IF(YEAR(OFFSET(HOMECELL,1,0):OFFSET(ENDCELL,-1,0))=$A40,1+OFFSET(D$132,1,0):OFFSET(D$885,-1,0)))-1,"NA"),0)</f>
        <v>8.0092995004450218E-2</v>
      </c>
      <c r="E40" s="391" cm="1">
        <f t="array" aca="1" ref="E40" ca="1">IF(ISTEXT(E$6),IFERROR(PRODUCT(IF(YEAR(OFFSET(HOMECELL,1,0):OFFSET(ENDCELL,-1,0))=$A40,1+OFFSET(E$132,1,0):OFFSET(E$885,-1,0)))-1,"NA"),0)</f>
        <v>-0.27739989638696883</v>
      </c>
      <c r="F40" s="391" cm="1">
        <f t="array" aca="1" ref="F40" ca="1">IF(ISTEXT(F$6),IFERROR(PRODUCT(IF(YEAR(OFFSET(HOMECELL,1,0):OFFSET(ENDCELL,-1,0))=$A40,1+OFFSET(F$132,1,0):OFFSET(F$885,-1,0)))-1,"NA"),0)</f>
        <v>0</v>
      </c>
      <c r="G40" s="391" cm="1">
        <f t="array" aca="1" ref="G40" ca="1">IF(ISTEXT(G$6),IFERROR(PRODUCT(IF(YEAR(OFFSET(HOMECELL,1,0):OFFSET(ENDCELL,-1,0))=$A40,1+OFFSET(G$132,1,0):OFFSET(G$885,-1,0)))-1,"NA"),0)</f>
        <v>0</v>
      </c>
      <c r="H40" s="391" cm="1">
        <f t="array" aca="1" ref="H40" ca="1">IF(ISTEXT(H$6),IFERROR(PRODUCT(IF(YEAR(OFFSET(HOMECELL,1,0):OFFSET(ENDCELL,-1,0))=$A40,1+OFFSET(H$132,1,0):OFFSET(H$885,-1,0)))-1,"NA"),0)</f>
        <v>0</v>
      </c>
      <c r="I40" s="391" cm="1">
        <f t="array" aca="1" ref="I40" ca="1">IF(ISTEXT(I$6),IFERROR(PRODUCT(IF(YEAR(OFFSET(HOMECELL,1,0):OFFSET(ENDCELL,-1,0))=$A40,1+OFFSET(I$132,1,0):OFFSET(I$885,-1,0)))-1,"NA"),0)</f>
        <v>0</v>
      </c>
      <c r="J40" s="391" cm="1">
        <f t="array" aca="1" ref="J40" ca="1">IF(ISTEXT(J$6),IFERROR(PRODUCT(IF(YEAR(OFFSET(HOMECELL,1,0):OFFSET(ENDCELL,-1,0))=$A40,1+OFFSET(J$132,1,0):OFFSET(J$885,-1,0)))-1,"NA"),0)</f>
        <v>0</v>
      </c>
      <c r="K40" s="391" cm="1">
        <f t="array" aca="1" ref="K40" ca="1">IF(ISTEXT(K$6),IFERROR(PRODUCT(IF(YEAR(OFFSET(HOMECELL,1,0):OFFSET(ENDCELL,-1,0))=$A40,1+OFFSET(K$132,1,0):OFFSET(K$885,-1,0)))-1,"NA"),0)</f>
        <v>0</v>
      </c>
      <c r="L40" s="391" cm="1">
        <f t="array" aca="1" ref="L40" ca="1">IF(ISTEXT(L$6),IFERROR(PRODUCT(IF(YEAR(OFFSET(HOMECELL,1,0):OFFSET(ENDCELL,-1,0))=$A40,1+OFFSET(L$132,1,0):OFFSET(L$885,-1,0)))-1,"NA"),0)</f>
        <v>0</v>
      </c>
      <c r="M40" s="391" cm="1">
        <f t="array" aca="1" ref="M40" ca="1">IF(ISTEXT(M$6),IFERROR(PRODUCT(IF(YEAR(OFFSET(HOMECELL,1,0):OFFSET(ENDCELL,-1,0))=$A40,1+OFFSET(M$132,1,0):OFFSET(M$885,-1,0)))-1,"NA"),0)</f>
        <v>0</v>
      </c>
      <c r="N40" s="391" cm="1">
        <f t="array" aca="1" ref="N40" ca="1">IF(ISTEXT(N$6),IFERROR(PRODUCT(IF(YEAR(OFFSET(HOMECELL,1,0):OFFSET(ENDCELL,-1,0))=$A40,1+OFFSET(N$132,1,0):OFFSET(N$885,-1,0)))-1,"NA"),0)</f>
        <v>0</v>
      </c>
      <c r="O40" s="391" cm="1">
        <f t="array" aca="1" ref="O40" ca="1">IF(ISTEXT(O$6),IFERROR(PRODUCT(IF(YEAR(OFFSET(HOMECELL,1,0):OFFSET(ENDCELL,-1,0))=$A40,1+OFFSET(O$132,1,0):OFFSET(O$885,-1,0)))-1,"NA"),0)</f>
        <v>0</v>
      </c>
      <c r="P40" s="391" cm="1">
        <f t="array" aca="1" ref="P40" ca="1">IF(ISTEXT(P$6),IFERROR(PRODUCT(IF(YEAR(OFFSET(HOMECELL,1,0):OFFSET(ENDCELL,-1,0))=$A40,1+OFFSET(P$132,1,0):OFFSET(P$885,-1,0)))-1,"NA"),0)</f>
        <v>0</v>
      </c>
      <c r="Q40" s="391" cm="1">
        <f t="array" aca="1" ref="Q40" ca="1">IF(ISTEXT(Q$6),IFERROR(PRODUCT(IF(YEAR(OFFSET(HOMECELL,1,0):OFFSET(ENDCELL,-1,0))=$A40,1+OFFSET(Q$132,1,0):OFFSET(Q$885,-1,0)))-1,"NA"),0)</f>
        <v>0</v>
      </c>
      <c r="R40" s="391" cm="1">
        <f t="array" aca="1" ref="R40" ca="1">IF(ISTEXT(R$6),IFERROR(PRODUCT(IF(YEAR(OFFSET(HOMECELL,1,0):OFFSET(ENDCELL,-1,0))=$A40,1+OFFSET(R$132,1,0):OFFSET(R$885,-1,0)))-1,"NA"),0)</f>
        <v>0</v>
      </c>
      <c r="S40" s="391" cm="1">
        <f t="array" aca="1" ref="S40" ca="1">IF(ISTEXT(S$6),IFERROR(PRODUCT(IF(YEAR(OFFSET(HOMECELL,1,0):OFFSET(ENDCELL,-1,0))=$A40,1+OFFSET(S$132,1,0):OFFSET(S$885,-1,0)))-1,"NA"),0)</f>
        <v>0</v>
      </c>
      <c r="T40" s="391" cm="1">
        <f t="array" aca="1" ref="T40" ca="1">IF(ISTEXT(T$6),IFERROR(PRODUCT(IF(YEAR(OFFSET(HOMECELL,1,0):OFFSET(ENDCELL,-1,0))=$A40,1+OFFSET(T$132,1,0):OFFSET(T$885,-1,0)))-1,"NA"),0)</f>
        <v>0</v>
      </c>
      <c r="U40" s="391" cm="1">
        <f t="array" aca="1" ref="U40" ca="1">IF(ISTEXT(U$6),IFERROR(PRODUCT(IF(YEAR(OFFSET(HOMECELL,1,0):OFFSET(ENDCELL,-1,0))=$A40,1+OFFSET(U$132,1,0):OFFSET(U$885,-1,0)))-1,"NA"),0)</f>
        <v>0</v>
      </c>
      <c r="V40" s="391" cm="1">
        <f t="array" aca="1" ref="V40" ca="1">IF(ISTEXT(V$6),IFERROR(PRODUCT(IF(YEAR(OFFSET(HOMECELL,1,0):OFFSET(ENDCELL,-1,0))=$A40,1+OFFSET(V$132,1,0):OFFSET(V$885,-1,0)))-1,"NA"),0)</f>
        <v>0</v>
      </c>
      <c r="W40" s="391" cm="1">
        <f t="array" aca="1" ref="W40" ca="1">IF(ISTEXT(W$6),IFERROR(PRODUCT(IF(YEAR(OFFSET(HOMECELL,1,0):OFFSET(ENDCELL,-1,0))=$A40,1+OFFSET(W$132,1,0):OFFSET(W$885,-1,0)))-1,"NA"),0)</f>
        <v>0</v>
      </c>
      <c r="X40" s="391" cm="1">
        <f t="array" aca="1" ref="X40" ca="1">IF(ISTEXT(X$6),IFERROR(PRODUCT(IF(YEAR(OFFSET(HOMECELL,1,0):OFFSET(ENDCELL,-1,0))=$A40,1+OFFSET(X$132,1,0):OFFSET(X$885,-1,0)))-1,"NA"),0)</f>
        <v>0.3235212076346754</v>
      </c>
      <c r="Y40" s="391" cm="1">
        <f t="array" aca="1" ref="Y40" ca="1">IF(ISTEXT(Y$6),IFERROR(PRODUCT(IF(YEAR(OFFSET(HOMECELL,1,0):OFFSET(ENDCELL,-1,0))=$A40,1+OFFSET(Y$132,1,0):OFFSET(Y$885,-1,0)))-1,"NA"),0)</f>
        <v>0</v>
      </c>
      <c r="Z40" s="391" cm="1">
        <f t="array" aca="1" ref="Z40" ca="1">IF(ISTEXT(Z$6),IFERROR(PRODUCT(IF(YEAR(OFFSET(HOMECELL,1,0):OFFSET(ENDCELL,-1,0))=$A40,1+OFFSET(Z$132,1,0):OFFSET(Z$885,-1,0)))-1,"NA"),0)</f>
        <v>0</v>
      </c>
      <c r="AA40" s="391" cm="1">
        <f t="array" aca="1" ref="AA40" ca="1">IF(ISTEXT(AA$6),IFERROR(PRODUCT(IF(YEAR(OFFSET(HOMECELL,1,0):OFFSET(ENDCELL,-1,0))=$A40,1+OFFSET(AA$132,1,0):OFFSET(AA$885,-1,0)))-1,"NA"),0)</f>
        <v>0</v>
      </c>
      <c r="AB40" s="391" cm="1">
        <f t="array" aca="1" ref="AB40" ca="1">IF(ISTEXT(AB$6),IFERROR(PRODUCT(IF(YEAR(OFFSET(HOMECELL,1,0):OFFSET(ENDCELL,-1,0))=$A40,1+OFFSET(AB$132,1,0):OFFSET(AB$885,-1,0)))-1,"NA"),0)</f>
        <v>0</v>
      </c>
      <c r="AC40" s="391" cm="1">
        <f t="array" aca="1" ref="AC40" ca="1">IF(ISTEXT(AC$6),IFERROR(PRODUCT(IF(YEAR(OFFSET(HOMECELL,1,0):OFFSET(ENDCELL,-1,0))=$A40,1+OFFSET(AC$132,1,0):OFFSET(AC$885,-1,0)))-1,"NA"),0)</f>
        <v>0</v>
      </c>
      <c r="AD40" s="391" cm="1">
        <f t="array" aca="1" ref="AD40" ca="1">IF(ISTEXT(AD$6),IFERROR(PRODUCT(IF(YEAR(OFFSET(HOMECELL,1,0):OFFSET(ENDCELL,-1,0))=$A40,1+OFFSET(AD$132,1,0):OFFSET(AD$885,-1,0)))-1,"NA"),0)</f>
        <v>0</v>
      </c>
      <c r="AE40" s="391" cm="1">
        <f t="array" aca="1" ref="AE40" ca="1">IF(ISTEXT(AE$6),IFERROR(PRODUCT(IF(YEAR(OFFSET(HOMECELL,1,0):OFFSET(ENDCELL,-1,0))=$A40,1+OFFSET(AE$132,1,0):OFFSET(AE$885,-1,0)))-1,"NA"),0)</f>
        <v>-0.5476186734436248</v>
      </c>
      <c r="AF40" s="391" cm="1">
        <f t="array" aca="1" ref="AF40" ca="1">IF(ISTEXT(AF$6),IFERROR(PRODUCT(IF(YEAR(OFFSET(HOMECELL,1,0):OFFSET(ENDCELL,-1,0))=$A40,1+OFFSET(AF$132,1,0):OFFSET(AF$885,-1,0)))-1,"NA"),0)</f>
        <v>0</v>
      </c>
      <c r="AG40" s="391" cm="1">
        <f t="array" aca="1" ref="AG40" ca="1">IF(ISTEXT(AG$6),IFERROR(PRODUCT(IF(YEAR(OFFSET(HOMECELL,1,0):OFFSET(ENDCELL,-1,0))=$A40,1+OFFSET(AG$132,1,0):OFFSET(AG$885,-1,0)))-1,"NA"),0)</f>
        <v>0</v>
      </c>
      <c r="AH40" s="391" cm="1">
        <f t="array" aca="1" ref="AH40" ca="1">IF(ISTEXT(AH$6),IFERROR(PRODUCT(IF(YEAR(OFFSET(HOMECELL,1,0):OFFSET(ENDCELL,-1,0))=$A40,1+OFFSET(AH$132,1,0):OFFSET(AH$885,-1,0)))-1,"NA"),0)</f>
        <v>0</v>
      </c>
      <c r="AI40" s="391" cm="1">
        <f t="array" aca="1" ref="AI40" ca="1">IF(ISTEXT(AI$6),IFERROR(PRODUCT(IF(YEAR(OFFSET(HOMECELL,1,0):OFFSET(ENDCELL,-1,0))=$A40,1+OFFSET(AI$132,1,0):OFFSET(AI$885,-1,0)))-1,"NA"),0)</f>
        <v>0</v>
      </c>
      <c r="AJ40" s="391" cm="1">
        <f t="array" aca="1" ref="AJ40" ca="1">IF(ISTEXT(AJ$6),IFERROR(PRODUCT(IF(YEAR(OFFSET(HOMECELL,1,0):OFFSET(ENDCELL,-1,0))=$A40,1+OFFSET(AJ$132,1,0):OFFSET(AJ$885,-1,0)))-1,"NA"),0)</f>
        <v>0</v>
      </c>
      <c r="AK40" s="391" cm="1">
        <f t="array" aca="1" ref="AK40" ca="1">IF(ISTEXT(AK$6),IFERROR(PRODUCT(IF(YEAR(OFFSET(HOMECELL,1,0):OFFSET(ENDCELL,-1,0))=$A40,1+OFFSET(AK$132,1,0):OFFSET(AK$885,-1,0)))-1,"NA"),0)</f>
        <v>0</v>
      </c>
      <c r="AL40" s="391" cm="1">
        <f t="array" aca="1" ref="AL40" ca="1">IF(ISTEXT(AL$6),IFERROR(PRODUCT(IF(YEAR(OFFSET(HOMECELL,1,0):OFFSET(ENDCELL,-1,0))=$A40,1+OFFSET(AL$132,1,0):OFFSET(AL$885,-1,0)))-1,"NA"),0)</f>
        <v>0</v>
      </c>
      <c r="AM40" s="391" cm="1">
        <f t="array" aca="1" ref="AM40" ca="1">IF(ISTEXT(AM$6),IFERROR(PRODUCT(IF(YEAR(OFFSET(HOMECELL,1,0):OFFSET(ENDCELL,-1,0))=$A40,1+OFFSET(AM$132,1,0):OFFSET(AM$885,-1,0)))-1,"NA"),0)</f>
        <v>0</v>
      </c>
      <c r="AN40" s="391" cm="1">
        <f t="array" aca="1" ref="AN40" ca="1">IF(ISTEXT(AN$6),IFERROR(PRODUCT(IF(YEAR(OFFSET(HOMECELL,1,0):OFFSET(ENDCELL,-1,0))=$A40,1+OFFSET(AN$132,1,0):OFFSET(AN$885,-1,0)))-1,"NA"),0)</f>
        <v>0</v>
      </c>
      <c r="AO40" s="391" cm="1">
        <f t="array" aca="1" ref="AO40" ca="1">IF(ISTEXT(AO$6),IFERROR(PRODUCT(IF(YEAR(OFFSET(HOMECELL,1,0):OFFSET(ENDCELL,-1,0))=$A40,1+OFFSET(AO$132,1,0):OFFSET(AO$885,-1,0)))-1,"NA"),0)</f>
        <v>0</v>
      </c>
      <c r="AP40" s="391" cm="1">
        <f t="array" aca="1" ref="AP40" ca="1">IF(ISTEXT(AP$6),IFERROR(PRODUCT(IF(YEAR(OFFSET(HOMECELL,1,0):OFFSET(ENDCELL,-1,0))=$A40,1+OFFSET(AP$132,1,0):OFFSET(AP$885,-1,0)))-1,"NA"),0)</f>
        <v>-0.16587884219046845</v>
      </c>
      <c r="AQ40" s="391" cm="1">
        <f t="array" aca="1" ref="AQ40" ca="1">IF(ISTEXT(AQ$6),IFERROR(PRODUCT(IF(YEAR(OFFSET(HOMECELL,1,0):OFFSET(ENDCELL,-1,0))=$A40,1+OFFSET(AQ$132,1,0):OFFSET(AQ$885,-1,0)))-1,"NA"),0)</f>
        <v>0</v>
      </c>
      <c r="AR40" s="391" cm="1">
        <f t="array" aca="1" ref="AR40" ca="1">IF(ISTEXT(AR$6),IFERROR(PRODUCT(IF(YEAR(OFFSET(HOMECELL,1,0):OFFSET(ENDCELL,-1,0))=$A40,1+OFFSET(AR$132,1,0):OFFSET(AR$885,-1,0)))-1,"NA"),0)</f>
        <v>0</v>
      </c>
      <c r="AS40" s="391" cm="1">
        <f t="array" aca="1" ref="AS40" ca="1">IF(ISTEXT(AS$6),IFERROR(PRODUCT(IF(YEAR(OFFSET(HOMECELL,1,0):OFFSET(ENDCELL,-1,0))=$A40,1+OFFSET(AS$132,1,0):OFFSET(AS$885,-1,0)))-1,"NA"),0)</f>
        <v>0</v>
      </c>
      <c r="AT40" s="391" cm="1">
        <f t="array" aca="1" ref="AT40" ca="1">IF(ISTEXT(AT$6),IFERROR(PRODUCT(IF(YEAR(OFFSET(HOMECELL,1,0):OFFSET(ENDCELL,-1,0))=$A40,1+OFFSET(AT$132,1,0):OFFSET(AT$885,-1,0)))-1,"NA"),0)</f>
        <v>0</v>
      </c>
      <c r="AU40" s="391" cm="1">
        <f t="array" aca="1" ref="AU40" ca="1">IF(ISTEXT(AU$6),IFERROR(PRODUCT(IF(YEAR(OFFSET(HOMECELL,1,0):OFFSET(ENDCELL,-1,0))=$A40,1+OFFSET(AU$132,1,0):OFFSET(AU$885,-1,0)))-1,"NA"),0)</f>
        <v>0</v>
      </c>
      <c r="AV40" s="391" cm="1">
        <f t="array" aca="1" ref="AV40" ca="1">IF(ISTEXT(AV$6),IFERROR(PRODUCT(IF(YEAR(OFFSET(HOMECELL,1,0):OFFSET(ENDCELL,-1,0))=$A40,1+OFFSET(AV$132,1,0):OFFSET(AV$885,-1,0)))-1,"NA"),0)</f>
        <v>-0.39961387640002355</v>
      </c>
      <c r="AW40" s="391" cm="1">
        <f t="array" aca="1" ref="AW40" ca="1">IF(ISTEXT(AW$6),IFERROR(PRODUCT(IF(YEAR(OFFSET(HOMECELL,1,0):OFFSET(ENDCELL,-1,0))=$A40,1+OFFSET(AW$132,1,0):OFFSET(AW$885,-1,0)))-1,"NA"),0)</f>
        <v>-9.5136568478757622E-2</v>
      </c>
      <c r="AX40" s="391" cm="1">
        <f t="array" aca="1" ref="AX40" ca="1">IF(ISTEXT(AX$6),IFERROR(PRODUCT(IF(YEAR(OFFSET(HOMECELL,1,0):OFFSET(ENDCELL,-1,0))=$A40,1+OFFSET(AX$132,1,0):OFFSET(AX$885,-1,0)))-1,"NA"),0)</f>
        <v>0</v>
      </c>
      <c r="AY40" s="391" cm="1">
        <f t="array" aca="1" ref="AY40" ca="1">IF(ISTEXT(AY$6),IFERROR(PRODUCT(IF(YEAR(OFFSET(HOMECELL,1,0):OFFSET(ENDCELL,-1,0))=$A40,1+OFFSET(AY$132,1,0):OFFSET(AY$885,-1,0)))-1,"NA"),0)</f>
        <v>0</v>
      </c>
      <c r="AZ40" s="391" cm="1">
        <f t="array" aca="1" ref="AZ40" ca="1">IF(ISTEXT(AZ$6),IFERROR(PRODUCT(IF(YEAR(OFFSET(HOMECELL,1,0):OFFSET(ENDCELL,-1,0))=$A40,1+OFFSET(AZ$132,1,0):OFFSET(AZ$885,-1,0)))-1,"NA"),0)</f>
        <v>0</v>
      </c>
      <c r="BA40" s="391" cm="1">
        <f t="array" aca="1" ref="BA40" ca="1">IF(ISTEXT(BA$6),IFERROR(PRODUCT(IF(YEAR(OFFSET(HOMECELL,1,0):OFFSET(ENDCELL,-1,0))=$A40,1+OFFSET(BA$132,1,0):OFFSET(BA$885,-1,0)))-1,"NA"),0)</f>
        <v>0</v>
      </c>
      <c r="BB40" s="391" cm="1">
        <f t="array" aca="1" ref="BB40" ca="1">IF(ISTEXT(BB$6),IFERROR(PRODUCT(IF(YEAR(OFFSET(HOMECELL,1,0):OFFSET(ENDCELL,-1,0))=$A40,1+OFFSET(BB$132,1,0):OFFSET(BB$885,-1,0)))-1,"NA"),0)</f>
        <v>-0.5074995252963046</v>
      </c>
      <c r="BC40" s="391" cm="1">
        <f t="array" aca="1" ref="BC40" ca="1">IF(ISTEXT(BC$6),IFERROR(PRODUCT(IF(YEAR(OFFSET(HOMECELL,1,0):OFFSET(ENDCELL,-1,0))=$A40,1+OFFSET(BC$132,1,0):OFFSET(BC$885,-1,0)))-1,"NA"),0)</f>
        <v>0</v>
      </c>
      <c r="BD40" s="391" cm="1">
        <f t="array" aca="1" ref="BD40" ca="1">IF(ISTEXT(BD$6),IFERROR(PRODUCT(IF(YEAR(OFFSET(HOMECELL,1,0):OFFSET(ENDCELL,-1,0))=$A40,1+OFFSET(BD$132,1,0):OFFSET(BD$885,-1,0)))-1,"NA"),0)</f>
        <v>0</v>
      </c>
      <c r="BE40" s="391" cm="1">
        <f t="array" aca="1" ref="BE40" ca="1">IF(ISTEXT(BE$6),IFERROR(PRODUCT(IF(YEAR(OFFSET(HOMECELL,1,0):OFFSET(ENDCELL,-1,0))=$A40,1+OFFSET(BE$132,1,0):OFFSET(BE$885,-1,0)))-1,"NA"),0)</f>
        <v>0</v>
      </c>
      <c r="BF40" s="391" cm="1">
        <f t="array" aca="1" ref="BF40" ca="1">IF(ISTEXT(BF$6),IFERROR(PRODUCT(IF(YEAR(OFFSET(HOMECELL,1,0):OFFSET(ENDCELL,-1,0))=$A40,1+OFFSET(BF$132,1,0):OFFSET(BF$885,-1,0)))-1,"NA"),0)</f>
        <v>0</v>
      </c>
      <c r="BG40" s="391" cm="1">
        <f t="array" aca="1" ref="BG40" ca="1">IF(ISTEXT(BG$6),IFERROR(PRODUCT(IF(YEAR(OFFSET(HOMECELL,1,0):OFFSET(ENDCELL,-1,0))=$A40,1+OFFSET(BG$132,1,0):OFFSET(BG$885,-1,0)))-1,"NA"),0)</f>
        <v>-0.11112269567782473</v>
      </c>
      <c r="BH40" s="391" cm="1">
        <f t="array" aca="1" ref="BH40" ca="1">IF(ISTEXT(BH$6),IFERROR(PRODUCT(IF(YEAR(OFFSET(HOMECELL,1,0):OFFSET(ENDCELL,-1,0))=$A40,1+OFFSET(BH$132,1,0):OFFSET(BH$885,-1,0)))-1,"NA"),0)</f>
        <v>0.45097842700393076</v>
      </c>
      <c r="BI40" s="391" cm="1">
        <f t="array" aca="1" ref="BI40" ca="1">IF(ISTEXT(BI$6),IFERROR(PRODUCT(IF(YEAR(OFFSET(HOMECELL,1,0):OFFSET(ENDCELL,-1,0))=$A40,1+OFFSET(BI$132,1,0):OFFSET(BI$885,-1,0)))-1,"NA"),0)</f>
        <v>0</v>
      </c>
      <c r="BJ40" s="391" cm="1">
        <f t="array" aca="1" ref="BJ40" ca="1">IF(ISTEXT(BJ$6),IFERROR(PRODUCT(IF(YEAR(OFFSET(HOMECELL,1,0):OFFSET(ENDCELL,-1,0))=$A40,1+OFFSET(BJ$132,1,0):OFFSET(BJ$885,-1,0)))-1,"NA"),0)</f>
        <v>0</v>
      </c>
      <c r="BK40" s="391" cm="1">
        <f t="array" aca="1" ref="BK40" ca="1">IF(ISTEXT(BK$6),IFERROR(PRODUCT(IF(YEAR(OFFSET(HOMECELL,1,0):OFFSET(ENDCELL,-1,0))=$A40,1+OFFSET(BK$132,1,0):OFFSET(BK$885,-1,0)))-1,"NA"),0)</f>
        <v>-0.27611896162412386</v>
      </c>
      <c r="BL40" s="391" cm="1">
        <f t="array" aca="1" ref="BL40" ca="1">IF(ISTEXT(BL$6),IFERROR(PRODUCT(IF(YEAR(OFFSET(HOMECELL,1,0):OFFSET(ENDCELL,-1,0))=$A40,1+OFFSET(BL$132,1,0):OFFSET(BL$885,-1,0)))-1,"NA"),0)</f>
        <v>0</v>
      </c>
      <c r="BM40" s="391" cm="1">
        <f t="array" aca="1" ref="BM40" ca="1">IF(ISTEXT(BM$6),IFERROR(PRODUCT(IF(YEAR(OFFSET(HOMECELL,1,0):OFFSET(ENDCELL,-1,0))=$A40,1+OFFSET(BM$132,1,0):OFFSET(BM$885,-1,0)))-1,"NA"),0)</f>
        <v>0</v>
      </c>
      <c r="BN40" s="391" cm="1">
        <f t="array" aca="1" ref="BN40" ca="1">IF(ISTEXT(BN$6),IFERROR(PRODUCT(IF(YEAR(OFFSET(HOMECELL,1,0):OFFSET(ENDCELL,-1,0))=$A40,1+OFFSET(BN$132,1,0):OFFSET(BN$885,-1,0)))-1,"NA"),0)</f>
        <v>0</v>
      </c>
      <c r="BO40" s="391" cm="1">
        <f t="array" aca="1" ref="BO40" ca="1">IF(ISTEXT(BO$6),IFERROR(PRODUCT(IF(YEAR(OFFSET(HOMECELL,1,0):OFFSET(ENDCELL,-1,0))=$A40,1+OFFSET(BO$132,1,0):OFFSET(BO$885,-1,0)))-1,"NA"),0)</f>
        <v>-0.31602753329913924</v>
      </c>
      <c r="BP40" s="391" cm="1">
        <f t="array" aca="1" ref="BP40" ca="1">IF(ISTEXT(BP$6),IFERROR(PRODUCT(IF(YEAR(OFFSET(HOMECELL,1,0):OFFSET(ENDCELL,-1,0))=$A40,1+OFFSET(BP$132,1,0):OFFSET(BP$885,-1,0)))-1,"NA"),0)</f>
        <v>0</v>
      </c>
      <c r="BQ40" s="391" cm="1">
        <f t="array" aca="1" ref="BQ40" ca="1">IF(ISTEXT(BQ$6),IFERROR(PRODUCT(IF(YEAR(OFFSET(HOMECELL,1,0):OFFSET(ENDCELL,-1,0))=$A40,1+OFFSET(BQ$132,1,0):OFFSET(BQ$885,-1,0)))-1,"NA"),0)</f>
        <v>0</v>
      </c>
      <c r="BR40" s="391" cm="1">
        <f t="array" aca="1" ref="BR40" ca="1">IF(ISTEXT(BR$6),IFERROR(PRODUCT(IF(YEAR(OFFSET(HOMECELL,1,0):OFFSET(ENDCELL,-1,0))=$A40,1+OFFSET(BR$132,1,0):OFFSET(BR$885,-1,0)))-1,"NA"),0)</f>
        <v>0</v>
      </c>
      <c r="BS40" s="391" cm="1">
        <f t="array" aca="1" ref="BS40" ca="1">IF(ISTEXT(BS$6),IFERROR(PRODUCT(IF(YEAR(OFFSET(HOMECELL,1,0):OFFSET(ENDCELL,-1,0))=$A40,1+OFFSET(BS$132,1,0):OFFSET(BS$885,-1,0)))-1,"NA"),0)</f>
        <v>0</v>
      </c>
      <c r="BT40" s="391" cm="1">
        <f t="array" aca="1" ref="BT40" ca="1">IF(ISTEXT(BT$6),IFERROR(PRODUCT(IF(YEAR(OFFSET(HOMECELL,1,0):OFFSET(ENDCELL,-1,0))=$A40,1+OFFSET(BT$132,1,0):OFFSET(BT$885,-1,0)))-1,"NA"),0)</f>
        <v>0</v>
      </c>
      <c r="BU40" s="391" cm="1">
        <f t="array" aca="1" ref="BU40" ca="1">IF(ISTEXT(BU$6),IFERROR(PRODUCT(IF(YEAR(OFFSET(HOMECELL,1,0):OFFSET(ENDCELL,-1,0))=$A40,1+OFFSET(BU$132,1,0):OFFSET(BU$885,-1,0)))-1,"NA"),0)</f>
        <v>0</v>
      </c>
      <c r="BV40" s="391" cm="1">
        <f t="array" aca="1" ref="BV40" ca="1">IF(ISTEXT(BV$6),IFERROR(PRODUCT(IF(YEAR(OFFSET(HOMECELL,1,0):OFFSET(ENDCELL,-1,0))=$A40,1+OFFSET(BV$132,1,0):OFFSET(BV$885,-1,0)))-1,"NA"),0)</f>
        <v>0</v>
      </c>
      <c r="BW40" s="391" cm="1">
        <f t="array" aca="1" ref="BW40" ca="1">IF(ISTEXT(BW$6),IFERROR(PRODUCT(IF(YEAR(OFFSET(HOMECELL,1,0):OFFSET(ENDCELL,-1,0))=$A40,1+OFFSET(BW$132,1,0):OFFSET(BW$885,-1,0)))-1,"NA"),0)</f>
        <v>-0.2853819602620925</v>
      </c>
      <c r="BX40" s="391" cm="1">
        <f t="array" aca="1" ref="BX40" ca="1">IF(ISTEXT(BX$6),IFERROR(PRODUCT(IF(YEAR(OFFSET(HOMECELL,1,0):OFFSET(ENDCELL,-1,0))=$A40,1+OFFSET(BX$132,1,0):OFFSET(BX$885,-1,0)))-1,"NA"),0)</f>
        <v>0</v>
      </c>
      <c r="BY40" s="391" cm="1">
        <f t="array" aca="1" ref="BY40" ca="1">IF(ISTEXT(BY$6),IFERROR(PRODUCT(IF(YEAR(OFFSET(HOMECELL,1,0):OFFSET(ENDCELL,-1,0))=$A40,1+OFFSET(BY$132,1,0):OFFSET(BY$885,-1,0)))-1,"NA"),0)</f>
        <v>0</v>
      </c>
      <c r="BZ40" s="391" cm="1">
        <f t="array" aca="1" ref="BZ40" ca="1">IF(ISTEXT(BZ$6),IFERROR(PRODUCT(IF(YEAR(OFFSET(HOMECELL,1,0):OFFSET(ENDCELL,-1,0))=$A40,1+OFFSET(BZ$132,1,0):OFFSET(BZ$885,-1,0)))-1,"NA"),0)</f>
        <v>0</v>
      </c>
      <c r="CA40" s="391" cm="1">
        <f t="array" aca="1" ref="CA40" ca="1">IF(ISTEXT(CA$6),IFERROR(PRODUCT(IF(YEAR(OFFSET(HOMECELL,1,0):OFFSET(ENDCELL,-1,0))=$A40,1+OFFSET(CA$132,1,0):OFFSET(CA$885,-1,0)))-1,"NA"),0)</f>
        <v>0</v>
      </c>
      <c r="CB40" s="391" cm="1">
        <f t="array" aca="1" ref="CB40" ca="1">IF(ISTEXT(CB$6),IFERROR(PRODUCT(IF(YEAR(OFFSET(HOMECELL,1,0):OFFSET(ENDCELL,-1,0))=$A40,1+OFFSET(CB$132,1,0):OFFSET(CB$885,-1,0)))-1,"NA"),0)</f>
        <v>0</v>
      </c>
      <c r="CC40" s="391" cm="1">
        <f t="array" aca="1" ref="CC40" ca="1">IF(ISTEXT(CC$6),IFERROR(PRODUCT(IF(YEAR(OFFSET(HOMECELL,1,0):OFFSET(ENDCELL,-1,0))=$A40,1+OFFSET(CC$132,1,0):OFFSET(CC$885,-1,0)))-1,"NA"),0)</f>
        <v>-0.41379301073852137</v>
      </c>
      <c r="CD40" s="391" cm="1">
        <f t="array" aca="1" ref="CD40" ca="1">IF(ISTEXT(CD$6),IFERROR(PRODUCT(IF(YEAR(OFFSET(HOMECELL,1,0):OFFSET(ENDCELL,-1,0))=$A40,1+OFFSET(CD$132,1,0):OFFSET(CD$885,-1,0)))-1,"NA"),0)</f>
        <v>0</v>
      </c>
      <c r="CE40" s="391" cm="1">
        <f t="array" aca="1" ref="CE40" ca="1">IF(ISTEXT(CE$6),IFERROR(PRODUCT(IF(YEAR(OFFSET(HOMECELL,1,0):OFFSET(ENDCELL,-1,0))=$A40,1+OFFSET(CE$132,1,0):OFFSET(CE$885,-1,0)))-1,"NA"),0)</f>
        <v>0</v>
      </c>
      <c r="CF40" s="391" cm="1">
        <f t="array" aca="1" ref="CF40" ca="1">IF(ISTEXT(CF$6),IFERROR(PRODUCT(IF(YEAR(OFFSET(HOMECELL,1,0):OFFSET(ENDCELL,-1,0))=$A40,1+OFFSET(CF$132,1,0):OFFSET(CF$885,-1,0)))-1,"NA"),0)</f>
        <v>0</v>
      </c>
      <c r="CG40" s="391" cm="1">
        <f t="array" aca="1" ref="CG40" ca="1">IF(ISTEXT(CG$6),IFERROR(PRODUCT(IF(YEAR(OFFSET(HOMECELL,1,0):OFFSET(ENDCELL,-1,0))=$A40,1+OFFSET(CG$132,1,0):OFFSET(CG$885,-1,0)))-1,"NA"),0)</f>
        <v>-0.39674503741244072</v>
      </c>
      <c r="CH40" s="391" cm="1">
        <f t="array" aca="1" ref="CH40" ca="1">IF(ISTEXT(CH$6),IFERROR(PRODUCT(IF(YEAR(OFFSET(HOMECELL,1,0):OFFSET(ENDCELL,-1,0))=$A40,1+OFFSET(CH$132,1,0):OFFSET(CH$885,-1,0)))-1,"NA"),0)</f>
        <v>0</v>
      </c>
      <c r="CI40" s="391" cm="1">
        <f t="array" aca="1" ref="CI40" ca="1">IF(ISTEXT(CI$6),IFERROR(PRODUCT(IF(YEAR(OFFSET(HOMECELL,1,0):OFFSET(ENDCELL,-1,0))=$A40,1+OFFSET(CI$132,1,0):OFFSET(CI$885,-1,0)))-1,"NA"),0)</f>
        <v>0</v>
      </c>
      <c r="CJ40" s="391" cm="1">
        <f t="array" aca="1" ref="CJ40" ca="1">IF(ISTEXT(CJ$6),IFERROR(PRODUCT(IF(YEAR(OFFSET(HOMECELL,1,0):OFFSET(ENDCELL,-1,0))=$A40,1+OFFSET(CJ$132,1,0):OFFSET(CJ$885,-1,0)))-1,"NA"),0)</f>
        <v>0</v>
      </c>
      <c r="CK40" s="391" cm="1">
        <f t="array" aca="1" ref="CK40" ca="1">IF(ISTEXT(CK$6),IFERROR(PRODUCT(IF(YEAR(OFFSET(HOMECELL,1,0):OFFSET(ENDCELL,-1,0))=$A40,1+OFFSET(CK$132,1,0):OFFSET(CK$885,-1,0)))-1,"NA"),0)</f>
        <v>0</v>
      </c>
      <c r="CL40" s="391" cm="1">
        <f t="array" aca="1" ref="CL40" ca="1">IF(ISTEXT(CL$6),IFERROR(PRODUCT(IF(YEAR(OFFSET(HOMECELL,1,0):OFFSET(ENDCELL,-1,0))=$A40,1+OFFSET(CL$132,1,0):OFFSET(CL$885,-1,0)))-1,"NA"),0)</f>
        <v>0</v>
      </c>
      <c r="CM40" s="391" cm="1">
        <f t="array" aca="1" ref="CM40" ca="1">IF(ISTEXT(CM$6),IFERROR(PRODUCT(IF(YEAR(OFFSET(HOMECELL,1,0):OFFSET(ENDCELL,-1,0))=$A40,1+OFFSET(CM$132,1,0):OFFSET(CM$885,-1,0)))-1,"NA"),0)</f>
        <v>0</v>
      </c>
      <c r="CN40" s="391" cm="1">
        <f t="array" aca="1" ref="CN40" ca="1">IF(ISTEXT(CN$6),IFERROR(PRODUCT(IF(YEAR(OFFSET(HOMECELL,1,0):OFFSET(ENDCELL,-1,0))=$A40,1+OFFSET(CN$132,1,0):OFFSET(CN$885,-1,0)))-1,"NA"),0)</f>
        <v>0</v>
      </c>
      <c r="CO40" s="391" cm="1">
        <f t="array" aca="1" ref="CO40" ca="1">IF(ISTEXT(CO$6),IFERROR(PRODUCT(IF(YEAR(OFFSET(HOMECELL,1,0):OFFSET(ENDCELL,-1,0))=$A40,1+OFFSET(CO$132,1,0):OFFSET(CO$885,-1,0)))-1,"NA"),0)</f>
        <v>0</v>
      </c>
      <c r="CP40" s="391" cm="1">
        <f t="array" aca="1" ref="CP40" ca="1">IF(ISTEXT(CP$6),IFERROR(PRODUCT(IF(YEAR(OFFSET(HOMECELL,1,0):OFFSET(ENDCELL,-1,0))=$A40,1+OFFSET(CP$132,1,0):OFFSET(CP$885,-1,0)))-1,"NA"),0)</f>
        <v>0</v>
      </c>
      <c r="CQ40" s="391" cm="1">
        <f t="array" aca="1" ref="CQ40" ca="1">IF(ISTEXT(CQ$6),IFERROR(PRODUCT(IF(YEAR(OFFSET(HOMECELL,1,0):OFFSET(ENDCELL,-1,0))=$A40,1+OFFSET(CQ$132,1,0):OFFSET(CQ$885,-1,0)))-1,"NA"),0)</f>
        <v>0</v>
      </c>
      <c r="CR40" s="391" cm="1">
        <f t="array" aca="1" ref="CR40" ca="1">IF(ISTEXT(CR$6),IFERROR(PRODUCT(IF(YEAR(OFFSET(HOMECELL,1,0):OFFSET(ENDCELL,-1,0))=$A40,1+OFFSET(CR$132,1,0):OFFSET(CR$885,-1,0)))-1,"NA"),0)</f>
        <v>0</v>
      </c>
      <c r="CS40" s="391"/>
      <c r="CT40" s="391"/>
      <c r="CU40" s="391"/>
      <c r="CV40" s="391"/>
      <c r="CW40" s="391"/>
      <c r="CX40" s="391"/>
      <c r="CY40" s="391"/>
      <c r="CZ40" s="391"/>
      <c r="DA40" s="391"/>
      <c r="DB40" s="815"/>
      <c r="DC40" s="815"/>
      <c r="DD40" s="815"/>
      <c r="DE40" s="815"/>
      <c r="DG40" s="352"/>
      <c r="DI40" s="391" cm="1">
        <f t="array" aca="1" ref="DI40" ca="1">IF(ISTEXT(DI$6),IFERROR(PRODUCT(IF(YEAR(OFFSET(HOMECELL,1,0):OFFSET(ENDCELL,-1,0))=$A40,1+OFFSET(DI$132,1,0):OFFSET(DI$885,-1,0)))-1,"NA"),0)</f>
        <v>0</v>
      </c>
      <c r="DJ40" s="391" cm="1">
        <f t="array" aca="1" ref="DJ40" ca="1">IF(ISTEXT(DJ$6),IFERROR(PRODUCT(IF(YEAR(OFFSET(HOMECELL,1,0):OFFSET(ENDCELL,-1,0))=$A40,1+OFFSET(DJ$132,1,0):OFFSET(DJ$885,-1,0)))-1,"NA"),0)</f>
        <v>0</v>
      </c>
      <c r="DK40" s="391" cm="1">
        <f t="array" aca="1" ref="DK40" ca="1">IF(ISTEXT(DK$6),IFERROR(PRODUCT(IF(YEAR(OFFSET(HOMECELL,1,0):OFFSET(ENDCELL,-1,0))=$A40,1+OFFSET(DK$132,1,0):OFFSET(DK$885,-1,0)))-1,"NA"),0)</f>
        <v>-0.29577501338975609</v>
      </c>
    </row>
    <row r="41" spans="1:115" hidden="1" outlineLevel="1">
      <c r="A41" s="72">
        <f t="shared" ca="1" si="0"/>
        <v>1975</v>
      </c>
      <c r="B41" s="372"/>
      <c r="C41" s="391" cm="1">
        <f t="array" aca="1" ref="C41" ca="1">IF(ISTEXT(C$6),IFERROR(PRODUCT(IF(YEAR(OFFSET(HOMECELL,1,0):OFFSET(ENDCELL,-1,0))=$A41,1+OFFSET(C$132,1,0):OFFSET(C$885,-1,0)))-1,"NA"),0)</f>
        <v>0</v>
      </c>
      <c r="D41" s="391" cm="1">
        <f t="array" aca="1" ref="D41" ca="1">IF(ISTEXT(D$6),IFERROR(PRODUCT(IF(YEAR(OFFSET(HOMECELL,1,0):OFFSET(ENDCELL,-1,0))=$A41,1+OFFSET(D$132,1,0):OFFSET(D$885,-1,0)))-1,"NA"),0)</f>
        <v>5.7984316290023763E-2</v>
      </c>
      <c r="E41" s="391" cm="1">
        <f t="array" aca="1" ref="E41" ca="1">IF(ISTEXT(E$6),IFERROR(PRODUCT(IF(YEAR(OFFSET(HOMECELL,1,0):OFFSET(ENDCELL,-1,0))=$A41,1+OFFSET(E$132,1,0):OFFSET(E$885,-1,0)))-1,"NA"),0)</f>
        <v>0.38238391908691938</v>
      </c>
      <c r="F41" s="391" cm="1">
        <f t="array" aca="1" ref="F41" ca="1">IF(ISTEXT(F$6),IFERROR(PRODUCT(IF(YEAR(OFFSET(HOMECELL,1,0):OFFSET(ENDCELL,-1,0))=$A41,1+OFFSET(F$132,1,0):OFFSET(F$885,-1,0)))-1,"NA"),0)</f>
        <v>0</v>
      </c>
      <c r="G41" s="391" cm="1">
        <f t="array" aca="1" ref="G41" ca="1">IF(ISTEXT(G$6),IFERROR(PRODUCT(IF(YEAR(OFFSET(HOMECELL,1,0):OFFSET(ENDCELL,-1,0))=$A41,1+OFFSET(G$132,1,0):OFFSET(G$885,-1,0)))-1,"NA"),0)</f>
        <v>0</v>
      </c>
      <c r="H41" s="391" cm="1">
        <f t="array" aca="1" ref="H41" ca="1">IF(ISTEXT(H$6),IFERROR(PRODUCT(IF(YEAR(OFFSET(HOMECELL,1,0):OFFSET(ENDCELL,-1,0))=$A41,1+OFFSET(H$132,1,0):OFFSET(H$885,-1,0)))-1,"NA"),0)</f>
        <v>0</v>
      </c>
      <c r="I41" s="391" cm="1">
        <f t="array" aca="1" ref="I41" ca="1">IF(ISTEXT(I$6),IFERROR(PRODUCT(IF(YEAR(OFFSET(HOMECELL,1,0):OFFSET(ENDCELL,-1,0))=$A41,1+OFFSET(I$132,1,0):OFFSET(I$885,-1,0)))-1,"NA"),0)</f>
        <v>0</v>
      </c>
      <c r="J41" s="391" cm="1">
        <f t="array" aca="1" ref="J41" ca="1">IF(ISTEXT(J$6),IFERROR(PRODUCT(IF(YEAR(OFFSET(HOMECELL,1,0):OFFSET(ENDCELL,-1,0))=$A41,1+OFFSET(J$132,1,0):OFFSET(J$885,-1,0)))-1,"NA"),0)</f>
        <v>0</v>
      </c>
      <c r="K41" s="391" cm="1">
        <f t="array" aca="1" ref="K41" ca="1">IF(ISTEXT(K$6),IFERROR(PRODUCT(IF(YEAR(OFFSET(HOMECELL,1,0):OFFSET(ENDCELL,-1,0))=$A41,1+OFFSET(K$132,1,0):OFFSET(K$885,-1,0)))-1,"NA"),0)</f>
        <v>0</v>
      </c>
      <c r="L41" s="391" cm="1">
        <f t="array" aca="1" ref="L41" ca="1">IF(ISTEXT(L$6),IFERROR(PRODUCT(IF(YEAR(OFFSET(HOMECELL,1,0):OFFSET(ENDCELL,-1,0))=$A41,1+OFFSET(L$132,1,0):OFFSET(L$885,-1,0)))-1,"NA"),0)</f>
        <v>0</v>
      </c>
      <c r="M41" s="391" cm="1">
        <f t="array" aca="1" ref="M41" ca="1">IF(ISTEXT(M$6),IFERROR(PRODUCT(IF(YEAR(OFFSET(HOMECELL,1,0):OFFSET(ENDCELL,-1,0))=$A41,1+OFFSET(M$132,1,0):OFFSET(M$885,-1,0)))-1,"NA"),0)</f>
        <v>0</v>
      </c>
      <c r="N41" s="391" cm="1">
        <f t="array" aca="1" ref="N41" ca="1">IF(ISTEXT(N$6),IFERROR(PRODUCT(IF(YEAR(OFFSET(HOMECELL,1,0):OFFSET(ENDCELL,-1,0))=$A41,1+OFFSET(N$132,1,0):OFFSET(N$885,-1,0)))-1,"NA"),0)</f>
        <v>0</v>
      </c>
      <c r="O41" s="391" cm="1">
        <f t="array" aca="1" ref="O41" ca="1">IF(ISTEXT(O$6),IFERROR(PRODUCT(IF(YEAR(OFFSET(HOMECELL,1,0):OFFSET(ENDCELL,-1,0))=$A41,1+OFFSET(O$132,1,0):OFFSET(O$885,-1,0)))-1,"NA"),0)</f>
        <v>0</v>
      </c>
      <c r="P41" s="391" cm="1">
        <f t="array" aca="1" ref="P41" ca="1">IF(ISTEXT(P$6),IFERROR(PRODUCT(IF(YEAR(OFFSET(HOMECELL,1,0):OFFSET(ENDCELL,-1,0))=$A41,1+OFFSET(P$132,1,0):OFFSET(P$885,-1,0)))-1,"NA"),0)</f>
        <v>0</v>
      </c>
      <c r="Q41" s="391" cm="1">
        <f t="array" aca="1" ref="Q41" ca="1">IF(ISTEXT(Q$6),IFERROR(PRODUCT(IF(YEAR(OFFSET(HOMECELL,1,0):OFFSET(ENDCELL,-1,0))=$A41,1+OFFSET(Q$132,1,0):OFFSET(Q$885,-1,0)))-1,"NA"),0)</f>
        <v>0</v>
      </c>
      <c r="R41" s="391" cm="1">
        <f t="array" aca="1" ref="R41" ca="1">IF(ISTEXT(R$6),IFERROR(PRODUCT(IF(YEAR(OFFSET(HOMECELL,1,0):OFFSET(ENDCELL,-1,0))=$A41,1+OFFSET(R$132,1,0):OFFSET(R$885,-1,0)))-1,"NA"),0)</f>
        <v>0</v>
      </c>
      <c r="S41" s="391" cm="1">
        <f t="array" aca="1" ref="S41" ca="1">IF(ISTEXT(S$6),IFERROR(PRODUCT(IF(YEAR(OFFSET(HOMECELL,1,0):OFFSET(ENDCELL,-1,0))=$A41,1+OFFSET(S$132,1,0):OFFSET(S$885,-1,0)))-1,"NA"),0)</f>
        <v>0</v>
      </c>
      <c r="T41" s="391" cm="1">
        <f t="array" aca="1" ref="T41" ca="1">IF(ISTEXT(T$6),IFERROR(PRODUCT(IF(YEAR(OFFSET(HOMECELL,1,0):OFFSET(ENDCELL,-1,0))=$A41,1+OFFSET(T$132,1,0):OFFSET(T$885,-1,0)))-1,"NA"),0)</f>
        <v>0</v>
      </c>
      <c r="U41" s="391" cm="1">
        <f t="array" aca="1" ref="U41" ca="1">IF(ISTEXT(U$6),IFERROR(PRODUCT(IF(YEAR(OFFSET(HOMECELL,1,0):OFFSET(ENDCELL,-1,0))=$A41,1+OFFSET(U$132,1,0):OFFSET(U$885,-1,0)))-1,"NA"),0)</f>
        <v>0</v>
      </c>
      <c r="V41" s="391" cm="1">
        <f t="array" aca="1" ref="V41" ca="1">IF(ISTEXT(V$6),IFERROR(PRODUCT(IF(YEAR(OFFSET(HOMECELL,1,0):OFFSET(ENDCELL,-1,0))=$A41,1+OFFSET(V$132,1,0):OFFSET(V$885,-1,0)))-1,"NA"),0)</f>
        <v>0</v>
      </c>
      <c r="W41" s="391" cm="1">
        <f t="array" aca="1" ref="W41" ca="1">IF(ISTEXT(W$6),IFERROR(PRODUCT(IF(YEAR(OFFSET(HOMECELL,1,0):OFFSET(ENDCELL,-1,0))=$A41,1+OFFSET(W$132,1,0):OFFSET(W$885,-1,0)))-1,"NA"),0)</f>
        <v>0</v>
      </c>
      <c r="X41" s="391" cm="1">
        <f t="array" aca="1" ref="X41" ca="1">IF(ISTEXT(X$6),IFERROR(PRODUCT(IF(YEAR(OFFSET(HOMECELL,1,0):OFFSET(ENDCELL,-1,0))=$A41,1+OFFSET(X$132,1,0):OFFSET(X$885,-1,0)))-1,"NA"),0)</f>
        <v>0.65556050524716425</v>
      </c>
      <c r="Y41" s="391" cm="1">
        <f t="array" aca="1" ref="Y41" ca="1">IF(ISTEXT(Y$6),IFERROR(PRODUCT(IF(YEAR(OFFSET(HOMECELL,1,0):OFFSET(ENDCELL,-1,0))=$A41,1+OFFSET(Y$132,1,0):OFFSET(Y$885,-1,0)))-1,"NA"),0)</f>
        <v>0</v>
      </c>
      <c r="Z41" s="391" cm="1">
        <f t="array" aca="1" ref="Z41" ca="1">IF(ISTEXT(Z$6),IFERROR(PRODUCT(IF(YEAR(OFFSET(HOMECELL,1,0):OFFSET(ENDCELL,-1,0))=$A41,1+OFFSET(Z$132,1,0):OFFSET(Z$885,-1,0)))-1,"NA"),0)</f>
        <v>0</v>
      </c>
      <c r="AA41" s="391" cm="1">
        <f t="array" aca="1" ref="AA41" ca="1">IF(ISTEXT(AA$6),IFERROR(PRODUCT(IF(YEAR(OFFSET(HOMECELL,1,0):OFFSET(ENDCELL,-1,0))=$A41,1+OFFSET(AA$132,1,0):OFFSET(AA$885,-1,0)))-1,"NA"),0)</f>
        <v>0</v>
      </c>
      <c r="AB41" s="391" cm="1">
        <f t="array" aca="1" ref="AB41" ca="1">IF(ISTEXT(AB$6),IFERROR(PRODUCT(IF(YEAR(OFFSET(HOMECELL,1,0):OFFSET(ENDCELL,-1,0))=$A41,1+OFFSET(AB$132,1,0):OFFSET(AB$885,-1,0)))-1,"NA"),0)</f>
        <v>0</v>
      </c>
      <c r="AC41" s="391" cm="1">
        <f t="array" aca="1" ref="AC41" ca="1">IF(ISTEXT(AC$6),IFERROR(PRODUCT(IF(YEAR(OFFSET(HOMECELL,1,0):OFFSET(ENDCELL,-1,0))=$A41,1+OFFSET(AC$132,1,0):OFFSET(AC$885,-1,0)))-1,"NA"),0)</f>
        <v>0</v>
      </c>
      <c r="AD41" s="391" cm="1">
        <f t="array" aca="1" ref="AD41" ca="1">IF(ISTEXT(AD$6),IFERROR(PRODUCT(IF(YEAR(OFFSET(HOMECELL,1,0):OFFSET(ENDCELL,-1,0))=$A41,1+OFFSET(AD$132,1,0):OFFSET(AD$885,-1,0)))-1,"NA"),0)</f>
        <v>0</v>
      </c>
      <c r="AE41" s="391" cm="1">
        <f t="array" aca="1" ref="AE41" ca="1">IF(ISTEXT(AE$6),IFERROR(PRODUCT(IF(YEAR(OFFSET(HOMECELL,1,0):OFFSET(ENDCELL,-1,0))=$A41,1+OFFSET(AE$132,1,0):OFFSET(AE$885,-1,0)))-1,"NA"),0)</f>
        <v>1.3333308470961005</v>
      </c>
      <c r="AF41" s="391" cm="1">
        <f t="array" aca="1" ref="AF41" ca="1">IF(ISTEXT(AF$6),IFERROR(PRODUCT(IF(YEAR(OFFSET(HOMECELL,1,0):OFFSET(ENDCELL,-1,0))=$A41,1+OFFSET(AF$132,1,0):OFFSET(AF$885,-1,0)))-1,"NA"),0)</f>
        <v>0</v>
      </c>
      <c r="AG41" s="391" cm="1">
        <f t="array" aca="1" ref="AG41" ca="1">IF(ISTEXT(AG$6),IFERROR(PRODUCT(IF(YEAR(OFFSET(HOMECELL,1,0):OFFSET(ENDCELL,-1,0))=$A41,1+OFFSET(AG$132,1,0):OFFSET(AG$885,-1,0)))-1,"NA"),0)</f>
        <v>0</v>
      </c>
      <c r="AH41" s="391" cm="1">
        <f t="array" aca="1" ref="AH41" ca="1">IF(ISTEXT(AH$6),IFERROR(PRODUCT(IF(YEAR(OFFSET(HOMECELL,1,0):OFFSET(ENDCELL,-1,0))=$A41,1+OFFSET(AH$132,1,0):OFFSET(AH$885,-1,0)))-1,"NA"),0)</f>
        <v>0</v>
      </c>
      <c r="AI41" s="391" cm="1">
        <f t="array" aca="1" ref="AI41" ca="1">IF(ISTEXT(AI$6),IFERROR(PRODUCT(IF(YEAR(OFFSET(HOMECELL,1,0):OFFSET(ENDCELL,-1,0))=$A41,1+OFFSET(AI$132,1,0):OFFSET(AI$885,-1,0)))-1,"NA"),0)</f>
        <v>0</v>
      </c>
      <c r="AJ41" s="391" cm="1">
        <f t="array" aca="1" ref="AJ41" ca="1">IF(ISTEXT(AJ$6),IFERROR(PRODUCT(IF(YEAR(OFFSET(HOMECELL,1,0):OFFSET(ENDCELL,-1,0))=$A41,1+OFFSET(AJ$132,1,0):OFFSET(AJ$885,-1,0)))-1,"NA"),0)</f>
        <v>0</v>
      </c>
      <c r="AK41" s="391" cm="1">
        <f t="array" aca="1" ref="AK41" ca="1">IF(ISTEXT(AK$6),IFERROR(PRODUCT(IF(YEAR(OFFSET(HOMECELL,1,0):OFFSET(ENDCELL,-1,0))=$A41,1+OFFSET(AK$132,1,0):OFFSET(AK$885,-1,0)))-1,"NA"),0)</f>
        <v>0</v>
      </c>
      <c r="AL41" s="391" cm="1">
        <f t="array" aca="1" ref="AL41" ca="1">IF(ISTEXT(AL$6),IFERROR(PRODUCT(IF(YEAR(OFFSET(HOMECELL,1,0):OFFSET(ENDCELL,-1,0))=$A41,1+OFFSET(AL$132,1,0):OFFSET(AL$885,-1,0)))-1,"NA"),0)</f>
        <v>0</v>
      </c>
      <c r="AM41" s="391" cm="1">
        <f t="array" aca="1" ref="AM41" ca="1">IF(ISTEXT(AM$6),IFERROR(PRODUCT(IF(YEAR(OFFSET(HOMECELL,1,0):OFFSET(ENDCELL,-1,0))=$A41,1+OFFSET(AM$132,1,0):OFFSET(AM$885,-1,0)))-1,"NA"),0)</f>
        <v>0</v>
      </c>
      <c r="AN41" s="391" cm="1">
        <f t="array" aca="1" ref="AN41" ca="1">IF(ISTEXT(AN$6),IFERROR(PRODUCT(IF(YEAR(OFFSET(HOMECELL,1,0):OFFSET(ENDCELL,-1,0))=$A41,1+OFFSET(AN$132,1,0):OFFSET(AN$885,-1,0)))-1,"NA"),0)</f>
        <v>0</v>
      </c>
      <c r="AO41" s="391" cm="1">
        <f t="array" aca="1" ref="AO41" ca="1">IF(ISTEXT(AO$6),IFERROR(PRODUCT(IF(YEAR(OFFSET(HOMECELL,1,0):OFFSET(ENDCELL,-1,0))=$A41,1+OFFSET(AO$132,1,0):OFFSET(AO$885,-1,0)))-1,"NA"),0)</f>
        <v>0</v>
      </c>
      <c r="AP41" s="391" cm="1">
        <f t="array" aca="1" ref="AP41" ca="1">IF(ISTEXT(AP$6),IFERROR(PRODUCT(IF(YEAR(OFFSET(HOMECELL,1,0):OFFSET(ENDCELL,-1,0))=$A41,1+OFFSET(AP$132,1,0):OFFSET(AP$885,-1,0)))-1,"NA"),0)</f>
        <v>6.2600086199815719E-2</v>
      </c>
      <c r="AQ41" s="391" cm="1">
        <f t="array" aca="1" ref="AQ41" ca="1">IF(ISTEXT(AQ$6),IFERROR(PRODUCT(IF(YEAR(OFFSET(HOMECELL,1,0):OFFSET(ENDCELL,-1,0))=$A41,1+OFFSET(AQ$132,1,0):OFFSET(AQ$885,-1,0)))-1,"NA"),0)</f>
        <v>0</v>
      </c>
      <c r="AR41" s="391" cm="1">
        <f t="array" aca="1" ref="AR41" ca="1">IF(ISTEXT(AR$6),IFERROR(PRODUCT(IF(YEAR(OFFSET(HOMECELL,1,0):OFFSET(ENDCELL,-1,0))=$A41,1+OFFSET(AR$132,1,0):OFFSET(AR$885,-1,0)))-1,"NA"),0)</f>
        <v>0</v>
      </c>
      <c r="AS41" s="391" cm="1">
        <f t="array" aca="1" ref="AS41" ca="1">IF(ISTEXT(AS$6),IFERROR(PRODUCT(IF(YEAR(OFFSET(HOMECELL,1,0):OFFSET(ENDCELL,-1,0))=$A41,1+OFFSET(AS$132,1,0):OFFSET(AS$885,-1,0)))-1,"NA"),0)</f>
        <v>0</v>
      </c>
      <c r="AT41" s="391" cm="1">
        <f t="array" aca="1" ref="AT41" ca="1">IF(ISTEXT(AT$6),IFERROR(PRODUCT(IF(YEAR(OFFSET(HOMECELL,1,0):OFFSET(ENDCELL,-1,0))=$A41,1+OFFSET(AT$132,1,0):OFFSET(AT$885,-1,0)))-1,"NA"),0)</f>
        <v>0</v>
      </c>
      <c r="AU41" s="391" cm="1">
        <f t="array" aca="1" ref="AU41" ca="1">IF(ISTEXT(AU$6),IFERROR(PRODUCT(IF(YEAR(OFFSET(HOMECELL,1,0):OFFSET(ENDCELL,-1,0))=$A41,1+OFFSET(AU$132,1,0):OFFSET(AU$885,-1,0)))-1,"NA"),0)</f>
        <v>0</v>
      </c>
      <c r="AV41" s="391" cm="1">
        <f t="array" aca="1" ref="AV41" ca="1">IF(ISTEXT(AV$6),IFERROR(PRODUCT(IF(YEAR(OFFSET(HOMECELL,1,0):OFFSET(ENDCELL,-1,0))=$A41,1+OFFSET(AV$132,1,0):OFFSET(AV$885,-1,0)))-1,"NA"),0)</f>
        <v>0.78338180637912158</v>
      </c>
      <c r="AW41" s="391" cm="1">
        <f t="array" aca="1" ref="AW41" ca="1">IF(ISTEXT(AW$6),IFERROR(PRODUCT(IF(YEAR(OFFSET(HOMECELL,1,0):OFFSET(ENDCELL,-1,0))=$A41,1+OFFSET(AW$132,1,0):OFFSET(AW$885,-1,0)))-1,"NA"),0)</f>
        <v>0.11637393222608572</v>
      </c>
      <c r="AX41" s="391" cm="1">
        <f t="array" aca="1" ref="AX41" ca="1">IF(ISTEXT(AX$6),IFERROR(PRODUCT(IF(YEAR(OFFSET(HOMECELL,1,0):OFFSET(ENDCELL,-1,0))=$A41,1+OFFSET(AX$132,1,0):OFFSET(AX$885,-1,0)))-1,"NA"),0)</f>
        <v>0</v>
      </c>
      <c r="AY41" s="391" cm="1">
        <f t="array" aca="1" ref="AY41" ca="1">IF(ISTEXT(AY$6),IFERROR(PRODUCT(IF(YEAR(OFFSET(HOMECELL,1,0):OFFSET(ENDCELL,-1,0))=$A41,1+OFFSET(AY$132,1,0):OFFSET(AY$885,-1,0)))-1,"NA"),0)</f>
        <v>0</v>
      </c>
      <c r="AZ41" s="391" cm="1">
        <f t="array" aca="1" ref="AZ41" ca="1">IF(ISTEXT(AZ$6),IFERROR(PRODUCT(IF(YEAR(OFFSET(HOMECELL,1,0):OFFSET(ENDCELL,-1,0))=$A41,1+OFFSET(AZ$132,1,0):OFFSET(AZ$885,-1,0)))-1,"NA"),0)</f>
        <v>0</v>
      </c>
      <c r="BA41" s="391" cm="1">
        <f t="array" aca="1" ref="BA41" ca="1">IF(ISTEXT(BA$6),IFERROR(PRODUCT(IF(YEAR(OFFSET(HOMECELL,1,0):OFFSET(ENDCELL,-1,0))=$A41,1+OFFSET(BA$132,1,0):OFFSET(BA$885,-1,0)))-1,"NA"),0)</f>
        <v>0</v>
      </c>
      <c r="BB41" s="391" cm="1">
        <f t="array" aca="1" ref="BB41" ca="1">IF(ISTEXT(BB$6),IFERROR(PRODUCT(IF(YEAR(OFFSET(HOMECELL,1,0):OFFSET(ENDCELL,-1,0))=$A41,1+OFFSET(BB$132,1,0):OFFSET(BB$885,-1,0)))-1,"NA"),0)</f>
        <v>0.53191506981729475</v>
      </c>
      <c r="BC41" s="391" cm="1">
        <f t="array" aca="1" ref="BC41" ca="1">IF(ISTEXT(BC$6),IFERROR(PRODUCT(IF(YEAR(OFFSET(HOMECELL,1,0):OFFSET(ENDCELL,-1,0))=$A41,1+OFFSET(BC$132,1,0):OFFSET(BC$885,-1,0)))-1,"NA"),0)</f>
        <v>0</v>
      </c>
      <c r="BD41" s="391" cm="1">
        <f t="array" aca="1" ref="BD41" ca="1">IF(ISTEXT(BD$6),IFERROR(PRODUCT(IF(YEAR(OFFSET(HOMECELL,1,0):OFFSET(ENDCELL,-1,0))=$A41,1+OFFSET(BD$132,1,0):OFFSET(BD$885,-1,0)))-1,"NA"),0)</f>
        <v>0</v>
      </c>
      <c r="BE41" s="391" cm="1">
        <f t="array" aca="1" ref="BE41" ca="1">IF(ISTEXT(BE$6),IFERROR(PRODUCT(IF(YEAR(OFFSET(HOMECELL,1,0):OFFSET(ENDCELL,-1,0))=$A41,1+OFFSET(BE$132,1,0):OFFSET(BE$885,-1,0)))-1,"NA"),0)</f>
        <v>0</v>
      </c>
      <c r="BF41" s="391" cm="1">
        <f t="array" aca="1" ref="BF41" ca="1">IF(ISTEXT(BF$6),IFERROR(PRODUCT(IF(YEAR(OFFSET(HOMECELL,1,0):OFFSET(ENDCELL,-1,0))=$A41,1+OFFSET(BF$132,1,0):OFFSET(BF$885,-1,0)))-1,"NA"),0)</f>
        <v>0</v>
      </c>
      <c r="BG41" s="391" cm="1">
        <f t="array" aca="1" ref="BG41" ca="1">IF(ISTEXT(BG$6),IFERROR(PRODUCT(IF(YEAR(OFFSET(HOMECELL,1,0):OFFSET(ENDCELL,-1,0))=$A41,1+OFFSET(BG$132,1,0):OFFSET(BG$885,-1,0)))-1,"NA"),0)</f>
        <v>0.4120858870952997</v>
      </c>
      <c r="BH41" s="391" cm="1">
        <f t="array" aca="1" ref="BH41" ca="1">IF(ISTEXT(BH$6),IFERROR(PRODUCT(IF(YEAR(OFFSET(HOMECELL,1,0):OFFSET(ENDCELL,-1,0))=$A41,1+OFFSET(BH$132,1,0):OFFSET(BH$885,-1,0)))-1,"NA"),0)</f>
        <v>-2.0268924635679642E-2</v>
      </c>
      <c r="BI41" s="391" cm="1">
        <f t="array" aca="1" ref="BI41" ca="1">IF(ISTEXT(BI$6),IFERROR(PRODUCT(IF(YEAR(OFFSET(HOMECELL,1,0):OFFSET(ENDCELL,-1,0))=$A41,1+OFFSET(BI$132,1,0):OFFSET(BI$885,-1,0)))-1,"NA"),0)</f>
        <v>0</v>
      </c>
      <c r="BJ41" s="391" cm="1">
        <f t="array" aca="1" ref="BJ41" ca="1">IF(ISTEXT(BJ$6),IFERROR(PRODUCT(IF(YEAR(OFFSET(HOMECELL,1,0):OFFSET(ENDCELL,-1,0))=$A41,1+OFFSET(BJ$132,1,0):OFFSET(BJ$885,-1,0)))-1,"NA"),0)</f>
        <v>0</v>
      </c>
      <c r="BK41" s="391" cm="1">
        <f t="array" aca="1" ref="BK41" ca="1">IF(ISTEXT(BK$6),IFERROR(PRODUCT(IF(YEAR(OFFSET(HOMECELL,1,0):OFFSET(ENDCELL,-1,0))=$A41,1+OFFSET(BK$132,1,0):OFFSET(BK$885,-1,0)))-1,"NA"),0)</f>
        <v>0.43814459199564859</v>
      </c>
      <c r="BL41" s="391" cm="1">
        <f t="array" aca="1" ref="BL41" ca="1">IF(ISTEXT(BL$6),IFERROR(PRODUCT(IF(YEAR(OFFSET(HOMECELL,1,0):OFFSET(ENDCELL,-1,0))=$A41,1+OFFSET(BL$132,1,0):OFFSET(BL$885,-1,0)))-1,"NA"),0)</f>
        <v>0</v>
      </c>
      <c r="BM41" s="391" cm="1">
        <f t="array" aca="1" ref="BM41" ca="1">IF(ISTEXT(BM$6),IFERROR(PRODUCT(IF(YEAR(OFFSET(HOMECELL,1,0):OFFSET(ENDCELL,-1,0))=$A41,1+OFFSET(BM$132,1,0):OFFSET(BM$885,-1,0)))-1,"NA"),0)</f>
        <v>0</v>
      </c>
      <c r="BN41" s="391" cm="1">
        <f t="array" aca="1" ref="BN41" ca="1">IF(ISTEXT(BN$6),IFERROR(PRODUCT(IF(YEAR(OFFSET(HOMECELL,1,0):OFFSET(ENDCELL,-1,0))=$A41,1+OFFSET(BN$132,1,0):OFFSET(BN$885,-1,0)))-1,"NA"),0)</f>
        <v>0</v>
      </c>
      <c r="BO41" s="391" cm="1">
        <f t="array" aca="1" ref="BO41" ca="1">IF(ISTEXT(BO$6),IFERROR(PRODUCT(IF(YEAR(OFFSET(HOMECELL,1,0):OFFSET(ENDCELL,-1,0))=$A41,1+OFFSET(BO$132,1,0):OFFSET(BO$885,-1,0)))-1,"NA"),0)</f>
        <v>0.4170947506754068</v>
      </c>
      <c r="BP41" s="391" cm="1">
        <f t="array" aca="1" ref="BP41" ca="1">IF(ISTEXT(BP$6),IFERROR(PRODUCT(IF(YEAR(OFFSET(HOMECELL,1,0):OFFSET(ENDCELL,-1,0))=$A41,1+OFFSET(BP$132,1,0):OFFSET(BP$885,-1,0)))-1,"NA"),0)</f>
        <v>0</v>
      </c>
      <c r="BQ41" s="391" cm="1">
        <f t="array" aca="1" ref="BQ41" ca="1">IF(ISTEXT(BQ$6),IFERROR(PRODUCT(IF(YEAR(OFFSET(HOMECELL,1,0):OFFSET(ENDCELL,-1,0))=$A41,1+OFFSET(BQ$132,1,0):OFFSET(BQ$885,-1,0)))-1,"NA"),0)</f>
        <v>0</v>
      </c>
      <c r="BR41" s="391" cm="1">
        <f t="array" aca="1" ref="BR41" ca="1">IF(ISTEXT(BR$6),IFERROR(PRODUCT(IF(YEAR(OFFSET(HOMECELL,1,0):OFFSET(ENDCELL,-1,0))=$A41,1+OFFSET(BR$132,1,0):OFFSET(BR$885,-1,0)))-1,"NA"),0)</f>
        <v>0</v>
      </c>
      <c r="BS41" s="391" cm="1">
        <f t="array" aca="1" ref="BS41" ca="1">IF(ISTEXT(BS$6),IFERROR(PRODUCT(IF(YEAR(OFFSET(HOMECELL,1,0):OFFSET(ENDCELL,-1,0))=$A41,1+OFFSET(BS$132,1,0):OFFSET(BS$885,-1,0)))-1,"NA"),0)</f>
        <v>0</v>
      </c>
      <c r="BT41" s="391" cm="1">
        <f t="array" aca="1" ref="BT41" ca="1">IF(ISTEXT(BT$6),IFERROR(PRODUCT(IF(YEAR(OFFSET(HOMECELL,1,0):OFFSET(ENDCELL,-1,0))=$A41,1+OFFSET(BT$132,1,0):OFFSET(BT$885,-1,0)))-1,"NA"),0)</f>
        <v>0</v>
      </c>
      <c r="BU41" s="391" cm="1">
        <f t="array" aca="1" ref="BU41" ca="1">IF(ISTEXT(BU$6),IFERROR(PRODUCT(IF(YEAR(OFFSET(HOMECELL,1,0):OFFSET(ENDCELL,-1,0))=$A41,1+OFFSET(BU$132,1,0):OFFSET(BU$885,-1,0)))-1,"NA"),0)</f>
        <v>0</v>
      </c>
      <c r="BV41" s="391" cm="1">
        <f t="array" aca="1" ref="BV41" ca="1">IF(ISTEXT(BV$6),IFERROR(PRODUCT(IF(YEAR(OFFSET(HOMECELL,1,0):OFFSET(ENDCELL,-1,0))=$A41,1+OFFSET(BV$132,1,0):OFFSET(BV$885,-1,0)))-1,"NA"),0)</f>
        <v>0</v>
      </c>
      <c r="BW41" s="391" cm="1">
        <f t="array" aca="1" ref="BW41" ca="1">IF(ISTEXT(BW$6),IFERROR(PRODUCT(IF(YEAR(OFFSET(HOMECELL,1,0):OFFSET(ENDCELL,-1,0))=$A41,1+OFFSET(BW$132,1,0):OFFSET(BW$885,-1,0)))-1,"NA"),0)</f>
        <v>1.7783089333731694</v>
      </c>
      <c r="BX41" s="391" cm="1">
        <f t="array" aca="1" ref="BX41" ca="1">IF(ISTEXT(BX$6),IFERROR(PRODUCT(IF(YEAR(OFFSET(HOMECELL,1,0):OFFSET(ENDCELL,-1,0))=$A41,1+OFFSET(BX$132,1,0):OFFSET(BX$885,-1,0)))-1,"NA"),0)</f>
        <v>0</v>
      </c>
      <c r="BY41" s="391" cm="1">
        <f t="array" aca="1" ref="BY41" ca="1">IF(ISTEXT(BY$6),IFERROR(PRODUCT(IF(YEAR(OFFSET(HOMECELL,1,0):OFFSET(ENDCELL,-1,0))=$A41,1+OFFSET(BY$132,1,0):OFFSET(BY$885,-1,0)))-1,"NA"),0)</f>
        <v>0</v>
      </c>
      <c r="BZ41" s="391" cm="1">
        <f t="array" aca="1" ref="BZ41" ca="1">IF(ISTEXT(BZ$6),IFERROR(PRODUCT(IF(YEAR(OFFSET(HOMECELL,1,0):OFFSET(ENDCELL,-1,0))=$A41,1+OFFSET(BZ$132,1,0):OFFSET(BZ$885,-1,0)))-1,"NA"),0)</f>
        <v>0</v>
      </c>
      <c r="CA41" s="391" cm="1">
        <f t="array" aca="1" ref="CA41" ca="1">IF(ISTEXT(CA$6),IFERROR(PRODUCT(IF(YEAR(OFFSET(HOMECELL,1,0):OFFSET(ENDCELL,-1,0))=$A41,1+OFFSET(CA$132,1,0):OFFSET(CA$885,-1,0)))-1,"NA"),0)</f>
        <v>0</v>
      </c>
      <c r="CB41" s="391" cm="1">
        <f t="array" aca="1" ref="CB41" ca="1">IF(ISTEXT(CB$6),IFERROR(PRODUCT(IF(YEAR(OFFSET(HOMECELL,1,0):OFFSET(ENDCELL,-1,0))=$A41,1+OFFSET(CB$132,1,0):OFFSET(CB$885,-1,0)))-1,"NA"),0)</f>
        <v>0</v>
      </c>
      <c r="CC41" s="391" cm="1">
        <f t="array" aca="1" ref="CC41" ca="1">IF(ISTEXT(CC$6),IFERROR(PRODUCT(IF(YEAR(OFFSET(HOMECELL,1,0):OFFSET(ENDCELL,-1,0))=$A41,1+OFFSET(CC$132,1,0):OFFSET(CC$885,-1,0)))-1,"NA"),0)</f>
        <v>1.823527048417029</v>
      </c>
      <c r="CD41" s="391" cm="1">
        <f t="array" aca="1" ref="CD41" ca="1">IF(ISTEXT(CD$6),IFERROR(PRODUCT(IF(YEAR(OFFSET(HOMECELL,1,0):OFFSET(ENDCELL,-1,0))=$A41,1+OFFSET(CD$132,1,0):OFFSET(CD$885,-1,0)))-1,"NA"),0)</f>
        <v>0</v>
      </c>
      <c r="CE41" s="391" cm="1">
        <f t="array" aca="1" ref="CE41" ca="1">IF(ISTEXT(CE$6),IFERROR(PRODUCT(IF(YEAR(OFFSET(HOMECELL,1,0):OFFSET(ENDCELL,-1,0))=$A41,1+OFFSET(CE$132,1,0):OFFSET(CE$885,-1,0)))-1,"NA"),0)</f>
        <v>0</v>
      </c>
      <c r="CF41" s="391" cm="1">
        <f t="array" aca="1" ref="CF41" ca="1">IF(ISTEXT(CF$6),IFERROR(PRODUCT(IF(YEAR(OFFSET(HOMECELL,1,0):OFFSET(ENDCELL,-1,0))=$A41,1+OFFSET(CF$132,1,0):OFFSET(CF$885,-1,0)))-1,"NA"),0)</f>
        <v>0</v>
      </c>
      <c r="CG41" s="391" cm="1">
        <f t="array" aca="1" ref="CG41" ca="1">IF(ISTEXT(CG$6),IFERROR(PRODUCT(IF(YEAR(OFFSET(HOMECELL,1,0):OFFSET(ENDCELL,-1,0))=$A41,1+OFFSET(CG$132,1,0):OFFSET(CG$885,-1,0)))-1,"NA"),0)</f>
        <v>0.23543451202612187</v>
      </c>
      <c r="CH41" s="391" cm="1">
        <f t="array" aca="1" ref="CH41" ca="1">IF(ISTEXT(CH$6),IFERROR(PRODUCT(IF(YEAR(OFFSET(HOMECELL,1,0):OFFSET(ENDCELL,-1,0))=$A41,1+OFFSET(CH$132,1,0):OFFSET(CH$885,-1,0)))-1,"NA"),0)</f>
        <v>0</v>
      </c>
      <c r="CI41" s="391" cm="1">
        <f t="array" aca="1" ref="CI41" ca="1">IF(ISTEXT(CI$6),IFERROR(PRODUCT(IF(YEAR(OFFSET(HOMECELL,1,0):OFFSET(ENDCELL,-1,0))=$A41,1+OFFSET(CI$132,1,0):OFFSET(CI$885,-1,0)))-1,"NA"),0)</f>
        <v>0</v>
      </c>
      <c r="CJ41" s="391" cm="1">
        <f t="array" aca="1" ref="CJ41" ca="1">IF(ISTEXT(CJ$6),IFERROR(PRODUCT(IF(YEAR(OFFSET(HOMECELL,1,0):OFFSET(ENDCELL,-1,0))=$A41,1+OFFSET(CJ$132,1,0):OFFSET(CJ$885,-1,0)))-1,"NA"),0)</f>
        <v>0</v>
      </c>
      <c r="CK41" s="391" cm="1">
        <f t="array" aca="1" ref="CK41" ca="1">IF(ISTEXT(CK$6),IFERROR(PRODUCT(IF(YEAR(OFFSET(HOMECELL,1,0):OFFSET(ENDCELL,-1,0))=$A41,1+OFFSET(CK$132,1,0):OFFSET(CK$885,-1,0)))-1,"NA"),0)</f>
        <v>0</v>
      </c>
      <c r="CL41" s="391" cm="1">
        <f t="array" aca="1" ref="CL41" ca="1">IF(ISTEXT(CL$6),IFERROR(PRODUCT(IF(YEAR(OFFSET(HOMECELL,1,0):OFFSET(ENDCELL,-1,0))=$A41,1+OFFSET(CL$132,1,0):OFFSET(CL$885,-1,0)))-1,"NA"),0)</f>
        <v>0</v>
      </c>
      <c r="CM41" s="391" cm="1">
        <f t="array" aca="1" ref="CM41" ca="1">IF(ISTEXT(CM$6),IFERROR(PRODUCT(IF(YEAR(OFFSET(HOMECELL,1,0):OFFSET(ENDCELL,-1,0))=$A41,1+OFFSET(CM$132,1,0):OFFSET(CM$885,-1,0)))-1,"NA"),0)</f>
        <v>0</v>
      </c>
      <c r="CN41" s="391" cm="1">
        <f t="array" aca="1" ref="CN41" ca="1">IF(ISTEXT(CN$6),IFERROR(PRODUCT(IF(YEAR(OFFSET(HOMECELL,1,0):OFFSET(ENDCELL,-1,0))=$A41,1+OFFSET(CN$132,1,0):OFFSET(CN$885,-1,0)))-1,"NA"),0)</f>
        <v>0</v>
      </c>
      <c r="CO41" s="391" cm="1">
        <f t="array" aca="1" ref="CO41" ca="1">IF(ISTEXT(CO$6),IFERROR(PRODUCT(IF(YEAR(OFFSET(HOMECELL,1,0):OFFSET(ENDCELL,-1,0))=$A41,1+OFFSET(CO$132,1,0):OFFSET(CO$885,-1,0)))-1,"NA"),0)</f>
        <v>0</v>
      </c>
      <c r="CP41" s="391" cm="1">
        <f t="array" aca="1" ref="CP41" ca="1">IF(ISTEXT(CP$6),IFERROR(PRODUCT(IF(YEAR(OFFSET(HOMECELL,1,0):OFFSET(ENDCELL,-1,0))=$A41,1+OFFSET(CP$132,1,0):OFFSET(CP$885,-1,0)))-1,"NA"),0)</f>
        <v>0</v>
      </c>
      <c r="CQ41" s="391" cm="1">
        <f t="array" aca="1" ref="CQ41" ca="1">IF(ISTEXT(CQ$6),IFERROR(PRODUCT(IF(YEAR(OFFSET(HOMECELL,1,0):OFFSET(ENDCELL,-1,0))=$A41,1+OFFSET(CQ$132,1,0):OFFSET(CQ$885,-1,0)))-1,"NA"),0)</f>
        <v>0</v>
      </c>
      <c r="CR41" s="391" cm="1">
        <f t="array" aca="1" ref="CR41" ca="1">IF(ISTEXT(CR$6),IFERROR(PRODUCT(IF(YEAR(OFFSET(HOMECELL,1,0):OFFSET(ENDCELL,-1,0))=$A41,1+OFFSET(CR$132,1,0):OFFSET(CR$885,-1,0)))-1,"NA"),0)</f>
        <v>0</v>
      </c>
      <c r="CS41" s="391"/>
      <c r="CT41" s="391"/>
      <c r="CU41" s="391"/>
      <c r="CV41" s="391"/>
      <c r="CW41" s="391"/>
      <c r="CX41" s="391"/>
      <c r="CY41" s="391"/>
      <c r="CZ41" s="391"/>
      <c r="DA41" s="391"/>
      <c r="DB41" s="815"/>
      <c r="DC41" s="815"/>
      <c r="DD41" s="815"/>
      <c r="DE41" s="815"/>
      <c r="DG41" s="352"/>
      <c r="DI41" s="391" cm="1">
        <f t="array" aca="1" ref="DI41" ca="1">IF(ISTEXT(DI$6),IFERROR(PRODUCT(IF(YEAR(OFFSET(HOMECELL,1,0):OFFSET(ENDCELL,-1,0))=$A41,1+OFFSET(DI$132,1,0):OFFSET(DI$885,-1,0)))-1,"NA"),0)</f>
        <v>0</v>
      </c>
      <c r="DJ41" s="391" cm="1">
        <f t="array" aca="1" ref="DJ41" ca="1">IF(ISTEXT(DJ$6),IFERROR(PRODUCT(IF(YEAR(OFFSET(HOMECELL,1,0):OFFSET(ENDCELL,-1,0))=$A41,1+OFFSET(DJ$132,1,0):OFFSET(DJ$885,-1,0)))-1,"NA"),0)</f>
        <v>0</v>
      </c>
      <c r="DK41" s="391" cm="1">
        <f t="array" aca="1" ref="DK41" ca="1">IF(ISTEXT(DK$6),IFERROR(PRODUCT(IF(YEAR(OFFSET(HOMECELL,1,0):OFFSET(ENDCELL,-1,0))=$A41,1+OFFSET(DK$132,1,0):OFFSET(DK$885,-1,0)))-1,"NA"),0)</f>
        <v>0.13000096538526495</v>
      </c>
    </row>
    <row r="42" spans="1:115" hidden="1" outlineLevel="1">
      <c r="A42" s="72">
        <f t="shared" ca="1" si="0"/>
        <v>1976</v>
      </c>
      <c r="B42" s="372"/>
      <c r="C42" s="391" cm="1">
        <f t="array" aca="1" ref="C42" ca="1">IF(ISTEXT(C$6),IFERROR(PRODUCT(IF(YEAR(OFFSET(HOMECELL,1,0):OFFSET(ENDCELL,-1,0))=$A42,1+OFFSET(C$132,1,0):OFFSET(C$885,-1,0)))-1,"NA"),0)</f>
        <v>0</v>
      </c>
      <c r="D42" s="391" cm="1">
        <f t="array" aca="1" ref="D42" ca="1">IF(ISTEXT(D$6),IFERROR(PRODUCT(IF(YEAR(OFFSET(HOMECELL,1,0):OFFSET(ENDCELL,-1,0))=$A42,1+OFFSET(D$132,1,0):OFFSET(D$885,-1,0)))-1,"NA"),0)</f>
        <v>5.084710391799252E-2</v>
      </c>
      <c r="E42" s="391" cm="1">
        <f t="array" aca="1" ref="E42" ca="1">IF(ISTEXT(E$6),IFERROR(PRODUCT(IF(YEAR(OFFSET(HOMECELL,1,0):OFFSET(ENDCELL,-1,0))=$A42,1+OFFSET(E$132,1,0):OFFSET(E$885,-1,0)))-1,"NA"),0)</f>
        <v>0.27004392636580099</v>
      </c>
      <c r="F42" s="391" cm="1">
        <f t="array" aca="1" ref="F42" ca="1">IF(ISTEXT(F$6),IFERROR(PRODUCT(IF(YEAR(OFFSET(HOMECELL,1,0):OFFSET(ENDCELL,-1,0))=$A42,1+OFFSET(F$132,1,0):OFFSET(F$885,-1,0)))-1,"NA"),0)</f>
        <v>0</v>
      </c>
      <c r="G42" s="391" cm="1">
        <f t="array" aca="1" ref="G42" ca="1">IF(ISTEXT(G$6),IFERROR(PRODUCT(IF(YEAR(OFFSET(HOMECELL,1,0):OFFSET(ENDCELL,-1,0))=$A42,1+OFFSET(G$132,1,0):OFFSET(G$885,-1,0)))-1,"NA"),0)</f>
        <v>0</v>
      </c>
      <c r="H42" s="391" cm="1">
        <f t="array" aca="1" ref="H42" ca="1">IF(ISTEXT(H$6),IFERROR(PRODUCT(IF(YEAR(OFFSET(HOMECELL,1,0):OFFSET(ENDCELL,-1,0))=$A42,1+OFFSET(H$132,1,0):OFFSET(H$885,-1,0)))-1,"NA"),0)</f>
        <v>0</v>
      </c>
      <c r="I42" s="391" cm="1">
        <f t="array" aca="1" ref="I42" ca="1">IF(ISTEXT(I$6),IFERROR(PRODUCT(IF(YEAR(OFFSET(HOMECELL,1,0):OFFSET(ENDCELL,-1,0))=$A42,1+OFFSET(I$132,1,0):OFFSET(I$885,-1,0)))-1,"NA"),0)</f>
        <v>0</v>
      </c>
      <c r="J42" s="391" cm="1">
        <f t="array" aca="1" ref="J42" ca="1">IF(ISTEXT(J$6),IFERROR(PRODUCT(IF(YEAR(OFFSET(HOMECELL,1,0):OFFSET(ENDCELL,-1,0))=$A42,1+OFFSET(J$132,1,0):OFFSET(J$885,-1,0)))-1,"NA"),0)</f>
        <v>0</v>
      </c>
      <c r="K42" s="391" cm="1">
        <f t="array" aca="1" ref="K42" ca="1">IF(ISTEXT(K$6),IFERROR(PRODUCT(IF(YEAR(OFFSET(HOMECELL,1,0):OFFSET(ENDCELL,-1,0))=$A42,1+OFFSET(K$132,1,0):OFFSET(K$885,-1,0)))-1,"NA"),0)</f>
        <v>0</v>
      </c>
      <c r="L42" s="391" cm="1">
        <f t="array" aca="1" ref="L42" ca="1">IF(ISTEXT(L$6),IFERROR(PRODUCT(IF(YEAR(OFFSET(HOMECELL,1,0):OFFSET(ENDCELL,-1,0))=$A42,1+OFFSET(L$132,1,0):OFFSET(L$885,-1,0)))-1,"NA"),0)</f>
        <v>0</v>
      </c>
      <c r="M42" s="391" cm="1">
        <f t="array" aca="1" ref="M42" ca="1">IF(ISTEXT(M$6),IFERROR(PRODUCT(IF(YEAR(OFFSET(HOMECELL,1,0):OFFSET(ENDCELL,-1,0))=$A42,1+OFFSET(M$132,1,0):OFFSET(M$885,-1,0)))-1,"NA"),0)</f>
        <v>0</v>
      </c>
      <c r="N42" s="391" cm="1">
        <f t="array" aca="1" ref="N42" ca="1">IF(ISTEXT(N$6),IFERROR(PRODUCT(IF(YEAR(OFFSET(HOMECELL,1,0):OFFSET(ENDCELL,-1,0))=$A42,1+OFFSET(N$132,1,0):OFFSET(N$885,-1,0)))-1,"NA"),0)</f>
        <v>0</v>
      </c>
      <c r="O42" s="391" cm="1">
        <f t="array" aca="1" ref="O42" ca="1">IF(ISTEXT(O$6),IFERROR(PRODUCT(IF(YEAR(OFFSET(HOMECELL,1,0):OFFSET(ENDCELL,-1,0))=$A42,1+OFFSET(O$132,1,0):OFFSET(O$885,-1,0)))-1,"NA"),0)</f>
        <v>0</v>
      </c>
      <c r="P42" s="391" cm="1">
        <f t="array" aca="1" ref="P42" ca="1">IF(ISTEXT(P$6),IFERROR(PRODUCT(IF(YEAR(OFFSET(HOMECELL,1,0):OFFSET(ENDCELL,-1,0))=$A42,1+OFFSET(P$132,1,0):OFFSET(P$885,-1,0)))-1,"NA"),0)</f>
        <v>0</v>
      </c>
      <c r="Q42" s="391" cm="1">
        <f t="array" aca="1" ref="Q42" ca="1">IF(ISTEXT(Q$6),IFERROR(PRODUCT(IF(YEAR(OFFSET(HOMECELL,1,0):OFFSET(ENDCELL,-1,0))=$A42,1+OFFSET(Q$132,1,0):OFFSET(Q$885,-1,0)))-1,"NA"),0)</f>
        <v>0</v>
      </c>
      <c r="R42" s="391" cm="1">
        <f t="array" aca="1" ref="R42" ca="1">IF(ISTEXT(R$6),IFERROR(PRODUCT(IF(YEAR(OFFSET(HOMECELL,1,0):OFFSET(ENDCELL,-1,0))=$A42,1+OFFSET(R$132,1,0):OFFSET(R$885,-1,0)))-1,"NA"),0)</f>
        <v>0</v>
      </c>
      <c r="S42" s="391" cm="1">
        <f t="array" aca="1" ref="S42" ca="1">IF(ISTEXT(S$6),IFERROR(PRODUCT(IF(YEAR(OFFSET(HOMECELL,1,0):OFFSET(ENDCELL,-1,0))=$A42,1+OFFSET(S$132,1,0):OFFSET(S$885,-1,0)))-1,"NA"),0)</f>
        <v>0</v>
      </c>
      <c r="T42" s="391" cm="1">
        <f t="array" aca="1" ref="T42" ca="1">IF(ISTEXT(T$6),IFERROR(PRODUCT(IF(YEAR(OFFSET(HOMECELL,1,0):OFFSET(ENDCELL,-1,0))=$A42,1+OFFSET(T$132,1,0):OFFSET(T$885,-1,0)))-1,"NA"),0)</f>
        <v>0</v>
      </c>
      <c r="U42" s="391" cm="1">
        <f t="array" aca="1" ref="U42" ca="1">IF(ISTEXT(U$6),IFERROR(PRODUCT(IF(YEAR(OFFSET(HOMECELL,1,0):OFFSET(ENDCELL,-1,0))=$A42,1+OFFSET(U$132,1,0):OFFSET(U$885,-1,0)))-1,"NA"),0)</f>
        <v>0</v>
      </c>
      <c r="V42" s="391" cm="1">
        <f t="array" aca="1" ref="V42" ca="1">IF(ISTEXT(V$6),IFERROR(PRODUCT(IF(YEAR(OFFSET(HOMECELL,1,0):OFFSET(ENDCELL,-1,0))=$A42,1+OFFSET(V$132,1,0):OFFSET(V$885,-1,0)))-1,"NA"),0)</f>
        <v>0</v>
      </c>
      <c r="W42" s="391" cm="1">
        <f t="array" aca="1" ref="W42" ca="1">IF(ISTEXT(W$6),IFERROR(PRODUCT(IF(YEAR(OFFSET(HOMECELL,1,0):OFFSET(ENDCELL,-1,0))=$A42,1+OFFSET(W$132,1,0):OFFSET(W$885,-1,0)))-1,"NA"),0)</f>
        <v>0</v>
      </c>
      <c r="X42" s="391" cm="1">
        <f t="array" aca="1" ref="X42" ca="1">IF(ISTEXT(X$6),IFERROR(PRODUCT(IF(YEAR(OFFSET(HOMECELL,1,0):OFFSET(ENDCELL,-1,0))=$A42,1+OFFSET(X$132,1,0):OFFSET(X$885,-1,0)))-1,"NA"),0)</f>
        <v>1.342230220902052E-2</v>
      </c>
      <c r="Y42" s="391" cm="1">
        <f t="array" aca="1" ref="Y42" ca="1">IF(ISTEXT(Y$6),IFERROR(PRODUCT(IF(YEAR(OFFSET(HOMECELL,1,0):OFFSET(ENDCELL,-1,0))=$A42,1+OFFSET(Y$132,1,0):OFFSET(Y$885,-1,0)))-1,"NA"),0)</f>
        <v>0</v>
      </c>
      <c r="Z42" s="391" cm="1">
        <f t="array" aca="1" ref="Z42" ca="1">IF(ISTEXT(Z$6),IFERROR(PRODUCT(IF(YEAR(OFFSET(HOMECELL,1,0):OFFSET(ENDCELL,-1,0))=$A42,1+OFFSET(Z$132,1,0):OFFSET(Z$885,-1,0)))-1,"NA"),0)</f>
        <v>0</v>
      </c>
      <c r="AA42" s="391" cm="1">
        <f t="array" aca="1" ref="AA42" ca="1">IF(ISTEXT(AA$6),IFERROR(PRODUCT(IF(YEAR(OFFSET(HOMECELL,1,0):OFFSET(ENDCELL,-1,0))=$A42,1+OFFSET(AA$132,1,0):OFFSET(AA$885,-1,0)))-1,"NA"),0)</f>
        <v>0</v>
      </c>
      <c r="AB42" s="391" cm="1">
        <f t="array" aca="1" ref="AB42" ca="1">IF(ISTEXT(AB$6),IFERROR(PRODUCT(IF(YEAR(OFFSET(HOMECELL,1,0):OFFSET(ENDCELL,-1,0))=$A42,1+OFFSET(AB$132,1,0):OFFSET(AB$885,-1,0)))-1,"NA"),0)</f>
        <v>0</v>
      </c>
      <c r="AC42" s="391" cm="1">
        <f t="array" aca="1" ref="AC42" ca="1">IF(ISTEXT(AC$6),IFERROR(PRODUCT(IF(YEAR(OFFSET(HOMECELL,1,0):OFFSET(ENDCELL,-1,0))=$A42,1+OFFSET(AC$132,1,0):OFFSET(AC$885,-1,0)))-1,"NA"),0)</f>
        <v>0</v>
      </c>
      <c r="AD42" s="391" cm="1">
        <f t="array" aca="1" ref="AD42" ca="1">IF(ISTEXT(AD$6),IFERROR(PRODUCT(IF(YEAR(OFFSET(HOMECELL,1,0):OFFSET(ENDCELL,-1,0))=$A42,1+OFFSET(AD$132,1,0):OFFSET(AD$885,-1,0)))-1,"NA"),0)</f>
        <v>0</v>
      </c>
      <c r="AE42" s="391" cm="1">
        <f t="array" aca="1" ref="AE42" ca="1">IF(ISTEXT(AE$6),IFERROR(PRODUCT(IF(YEAR(OFFSET(HOMECELL,1,0):OFFSET(ENDCELL,-1,0))=$A42,1+OFFSET(AE$132,1,0):OFFSET(AE$885,-1,0)))-1,"NA"),0)</f>
        <v>-5.2631353088517296E-2</v>
      </c>
      <c r="AF42" s="391" cm="1">
        <f t="array" aca="1" ref="AF42" ca="1">IF(ISTEXT(AF$6),IFERROR(PRODUCT(IF(YEAR(OFFSET(HOMECELL,1,0):OFFSET(ENDCELL,-1,0))=$A42,1+OFFSET(AF$132,1,0):OFFSET(AF$885,-1,0)))-1,"NA"),0)</f>
        <v>0</v>
      </c>
      <c r="AG42" s="391" cm="1">
        <f t="array" aca="1" ref="AG42" ca="1">IF(ISTEXT(AG$6),IFERROR(PRODUCT(IF(YEAR(OFFSET(HOMECELL,1,0):OFFSET(ENDCELL,-1,0))=$A42,1+OFFSET(AG$132,1,0):OFFSET(AG$885,-1,0)))-1,"NA"),0)</f>
        <v>0</v>
      </c>
      <c r="AH42" s="391" cm="1">
        <f t="array" aca="1" ref="AH42" ca="1">IF(ISTEXT(AH$6),IFERROR(PRODUCT(IF(YEAR(OFFSET(HOMECELL,1,0):OFFSET(ENDCELL,-1,0))=$A42,1+OFFSET(AH$132,1,0):OFFSET(AH$885,-1,0)))-1,"NA"),0)</f>
        <v>0</v>
      </c>
      <c r="AI42" s="391" cm="1">
        <f t="array" aca="1" ref="AI42" ca="1">IF(ISTEXT(AI$6),IFERROR(PRODUCT(IF(YEAR(OFFSET(HOMECELL,1,0):OFFSET(ENDCELL,-1,0))=$A42,1+OFFSET(AI$132,1,0):OFFSET(AI$885,-1,0)))-1,"NA"),0)</f>
        <v>0</v>
      </c>
      <c r="AJ42" s="391" cm="1">
        <f t="array" aca="1" ref="AJ42" ca="1">IF(ISTEXT(AJ$6),IFERROR(PRODUCT(IF(YEAR(OFFSET(HOMECELL,1,0):OFFSET(ENDCELL,-1,0))=$A42,1+OFFSET(AJ$132,1,0):OFFSET(AJ$885,-1,0)))-1,"NA"),0)</f>
        <v>0</v>
      </c>
      <c r="AK42" s="391" cm="1">
        <f t="array" aca="1" ref="AK42" ca="1">IF(ISTEXT(AK$6),IFERROR(PRODUCT(IF(YEAR(OFFSET(HOMECELL,1,0):OFFSET(ENDCELL,-1,0))=$A42,1+OFFSET(AK$132,1,0):OFFSET(AK$885,-1,0)))-1,"NA"),0)</f>
        <v>0</v>
      </c>
      <c r="AL42" s="391" cm="1">
        <f t="array" aca="1" ref="AL42" ca="1">IF(ISTEXT(AL$6),IFERROR(PRODUCT(IF(YEAR(OFFSET(HOMECELL,1,0):OFFSET(ENDCELL,-1,0))=$A42,1+OFFSET(AL$132,1,0):OFFSET(AL$885,-1,0)))-1,"NA"),0)</f>
        <v>0</v>
      </c>
      <c r="AM42" s="391" cm="1">
        <f t="array" aca="1" ref="AM42" ca="1">IF(ISTEXT(AM$6),IFERROR(PRODUCT(IF(YEAR(OFFSET(HOMECELL,1,0):OFFSET(ENDCELL,-1,0))=$A42,1+OFFSET(AM$132,1,0):OFFSET(AM$885,-1,0)))-1,"NA"),0)</f>
        <v>0</v>
      </c>
      <c r="AN42" s="391" cm="1">
        <f t="array" aca="1" ref="AN42" ca="1">IF(ISTEXT(AN$6),IFERROR(PRODUCT(IF(YEAR(OFFSET(HOMECELL,1,0):OFFSET(ENDCELL,-1,0))=$A42,1+OFFSET(AN$132,1,0):OFFSET(AN$885,-1,0)))-1,"NA"),0)</f>
        <v>0</v>
      </c>
      <c r="AO42" s="391" cm="1">
        <f t="array" aca="1" ref="AO42" ca="1">IF(ISTEXT(AO$6),IFERROR(PRODUCT(IF(YEAR(OFFSET(HOMECELL,1,0):OFFSET(ENDCELL,-1,0))=$A42,1+OFFSET(AO$132,1,0):OFFSET(AO$885,-1,0)))-1,"NA"),0)</f>
        <v>0</v>
      </c>
      <c r="AP42" s="391" cm="1">
        <f t="array" aca="1" ref="AP42" ca="1">IF(ISTEXT(AP$6),IFERROR(PRODUCT(IF(YEAR(OFFSET(HOMECELL,1,0):OFFSET(ENDCELL,-1,0))=$A42,1+OFFSET(AP$132,1,0):OFFSET(AP$885,-1,0)))-1,"NA"),0)</f>
        <v>4.5015706130391298E-3</v>
      </c>
      <c r="AQ42" s="391" cm="1">
        <f t="array" aca="1" ref="AQ42" ca="1">IF(ISTEXT(AQ$6),IFERROR(PRODUCT(IF(YEAR(OFFSET(HOMECELL,1,0):OFFSET(ENDCELL,-1,0))=$A42,1+OFFSET(AQ$132,1,0):OFFSET(AQ$885,-1,0)))-1,"NA"),0)</f>
        <v>0</v>
      </c>
      <c r="AR42" s="391" cm="1">
        <f t="array" aca="1" ref="AR42" ca="1">IF(ISTEXT(AR$6),IFERROR(PRODUCT(IF(YEAR(OFFSET(HOMECELL,1,0):OFFSET(ENDCELL,-1,0))=$A42,1+OFFSET(AR$132,1,0):OFFSET(AR$885,-1,0)))-1,"NA"),0)</f>
        <v>0</v>
      </c>
      <c r="AS42" s="391" cm="1">
        <f t="array" aca="1" ref="AS42" ca="1">IF(ISTEXT(AS$6),IFERROR(PRODUCT(IF(YEAR(OFFSET(HOMECELL,1,0):OFFSET(ENDCELL,-1,0))=$A42,1+OFFSET(AS$132,1,0):OFFSET(AS$885,-1,0)))-1,"NA"),0)</f>
        <v>0</v>
      </c>
      <c r="AT42" s="391" cm="1">
        <f t="array" aca="1" ref="AT42" ca="1">IF(ISTEXT(AT$6),IFERROR(PRODUCT(IF(YEAR(OFFSET(HOMECELL,1,0):OFFSET(ENDCELL,-1,0))=$A42,1+OFFSET(AT$132,1,0):OFFSET(AT$885,-1,0)))-1,"NA"),0)</f>
        <v>0</v>
      </c>
      <c r="AU42" s="391" cm="1">
        <f t="array" aca="1" ref="AU42" ca="1">IF(ISTEXT(AU$6),IFERROR(PRODUCT(IF(YEAR(OFFSET(HOMECELL,1,0):OFFSET(ENDCELL,-1,0))=$A42,1+OFFSET(AU$132,1,0):OFFSET(AU$885,-1,0)))-1,"NA"),0)</f>
        <v>0</v>
      </c>
      <c r="AV42" s="391" cm="1">
        <f t="array" aca="1" ref="AV42" ca="1">IF(ISTEXT(AV$6),IFERROR(PRODUCT(IF(YEAR(OFFSET(HOMECELL,1,0):OFFSET(ENDCELL,-1,0))=$A42,1+OFFSET(AV$132,1,0):OFFSET(AV$885,-1,0)))-1,"NA"),0)</f>
        <v>0.15359045428836793</v>
      </c>
      <c r="AW42" s="391" cm="1">
        <f t="array" aca="1" ref="AW42" ca="1">IF(ISTEXT(AW$6),IFERROR(PRODUCT(IF(YEAR(OFFSET(HOMECELL,1,0):OFFSET(ENDCELL,-1,0))=$A42,1+OFFSET(AW$132,1,0):OFFSET(AW$885,-1,0)))-1,"NA"),0)</f>
        <v>7.6565760911577296E-2</v>
      </c>
      <c r="AX42" s="391" cm="1">
        <f t="array" aca="1" ref="AX42" ca="1">IF(ISTEXT(AX$6),IFERROR(PRODUCT(IF(YEAR(OFFSET(HOMECELL,1,0):OFFSET(ENDCELL,-1,0))=$A42,1+OFFSET(AX$132,1,0):OFFSET(AX$885,-1,0)))-1,"NA"),0)</f>
        <v>0</v>
      </c>
      <c r="AY42" s="391" cm="1">
        <f t="array" aca="1" ref="AY42" ca="1">IF(ISTEXT(AY$6),IFERROR(PRODUCT(IF(YEAR(OFFSET(HOMECELL,1,0):OFFSET(ENDCELL,-1,0))=$A42,1+OFFSET(AY$132,1,0):OFFSET(AY$885,-1,0)))-1,"NA"),0)</f>
        <v>0</v>
      </c>
      <c r="AZ42" s="391" cm="1">
        <f t="array" aca="1" ref="AZ42" ca="1">IF(ISTEXT(AZ$6),IFERROR(PRODUCT(IF(YEAR(OFFSET(HOMECELL,1,0):OFFSET(ENDCELL,-1,0))=$A42,1+OFFSET(AZ$132,1,0):OFFSET(AZ$885,-1,0)))-1,"NA"),0)</f>
        <v>0</v>
      </c>
      <c r="BA42" s="391" cm="1">
        <f t="array" aca="1" ref="BA42" ca="1">IF(ISTEXT(BA$6),IFERROR(PRODUCT(IF(YEAR(OFFSET(HOMECELL,1,0):OFFSET(ENDCELL,-1,0))=$A42,1+OFFSET(BA$132,1,0):OFFSET(BA$885,-1,0)))-1,"NA"),0)</f>
        <v>0</v>
      </c>
      <c r="BB42" s="391" cm="1">
        <f t="array" aca="1" ref="BB42" ca="1">IF(ISTEXT(BB$6),IFERROR(PRODUCT(IF(YEAR(OFFSET(HOMECELL,1,0):OFFSET(ENDCELL,-1,0))=$A42,1+OFFSET(BB$132,1,0):OFFSET(BB$885,-1,0)))-1,"NA"),0)</f>
        <v>0.26736096720347424</v>
      </c>
      <c r="BC42" s="391" cm="1">
        <f t="array" aca="1" ref="BC42" ca="1">IF(ISTEXT(BC$6),IFERROR(PRODUCT(IF(YEAR(OFFSET(HOMECELL,1,0):OFFSET(ENDCELL,-1,0))=$A42,1+OFFSET(BC$132,1,0):OFFSET(BC$885,-1,0)))-1,"NA"),0)</f>
        <v>0</v>
      </c>
      <c r="BD42" s="391" cm="1">
        <f t="array" aca="1" ref="BD42" ca="1">IF(ISTEXT(BD$6),IFERROR(PRODUCT(IF(YEAR(OFFSET(HOMECELL,1,0):OFFSET(ENDCELL,-1,0))=$A42,1+OFFSET(BD$132,1,0):OFFSET(BD$885,-1,0)))-1,"NA"),0)</f>
        <v>0</v>
      </c>
      <c r="BE42" s="391" cm="1">
        <f t="array" aca="1" ref="BE42" ca="1">IF(ISTEXT(BE$6),IFERROR(PRODUCT(IF(YEAR(OFFSET(HOMECELL,1,0):OFFSET(ENDCELL,-1,0))=$A42,1+OFFSET(BE$132,1,0):OFFSET(BE$885,-1,0)))-1,"NA"),0)</f>
        <v>0</v>
      </c>
      <c r="BF42" s="391" cm="1">
        <f t="array" aca="1" ref="BF42" ca="1">IF(ISTEXT(BF$6),IFERROR(PRODUCT(IF(YEAR(OFFSET(HOMECELL,1,0):OFFSET(ENDCELL,-1,0))=$A42,1+OFFSET(BF$132,1,0):OFFSET(BF$885,-1,0)))-1,"NA"),0)</f>
        <v>0</v>
      </c>
      <c r="BG42" s="391" cm="1">
        <f t="array" aca="1" ref="BG42" ca="1">IF(ISTEXT(BG$6),IFERROR(PRODUCT(IF(YEAR(OFFSET(HOMECELL,1,0):OFFSET(ENDCELL,-1,0))=$A42,1+OFFSET(BG$132,1,0):OFFSET(BG$885,-1,0)))-1,"NA"),0)</f>
        <v>0.46976156428371874</v>
      </c>
      <c r="BH42" s="391" cm="1">
        <f t="array" aca="1" ref="BH42" ca="1">IF(ISTEXT(BH$6),IFERROR(PRODUCT(IF(YEAR(OFFSET(HOMECELL,1,0):OFFSET(ENDCELL,-1,0))=$A42,1+OFFSET(BH$132,1,0):OFFSET(BH$885,-1,0)))-1,"NA"),0)</f>
        <v>-0.11724110632641516</v>
      </c>
      <c r="BI42" s="391" cm="1">
        <f t="array" aca="1" ref="BI42" ca="1">IF(ISTEXT(BI$6),IFERROR(PRODUCT(IF(YEAR(OFFSET(HOMECELL,1,0):OFFSET(ENDCELL,-1,0))=$A42,1+OFFSET(BI$132,1,0):OFFSET(BI$885,-1,0)))-1,"NA"),0)</f>
        <v>0</v>
      </c>
      <c r="BJ42" s="391" cm="1">
        <f t="array" aca="1" ref="BJ42" ca="1">IF(ISTEXT(BJ$6),IFERROR(PRODUCT(IF(YEAR(OFFSET(HOMECELL,1,0):OFFSET(ENDCELL,-1,0))=$A42,1+OFFSET(BJ$132,1,0):OFFSET(BJ$885,-1,0)))-1,"NA"),0)</f>
        <v>0</v>
      </c>
      <c r="BK42" s="391" cm="1">
        <f t="array" aca="1" ref="BK42" ca="1">IF(ISTEXT(BK$6),IFERROR(PRODUCT(IF(YEAR(OFFSET(HOMECELL,1,0):OFFSET(ENDCELL,-1,0))=$A42,1+OFFSET(BK$132,1,0):OFFSET(BK$885,-1,0)))-1,"NA"),0)</f>
        <v>0.24731140541186702</v>
      </c>
      <c r="BL42" s="391" cm="1">
        <f t="array" aca="1" ref="BL42" ca="1">IF(ISTEXT(BL$6),IFERROR(PRODUCT(IF(YEAR(OFFSET(HOMECELL,1,0):OFFSET(ENDCELL,-1,0))=$A42,1+OFFSET(BL$132,1,0):OFFSET(BL$885,-1,0)))-1,"NA"),0)</f>
        <v>0</v>
      </c>
      <c r="BM42" s="391" cm="1">
        <f t="array" aca="1" ref="BM42" ca="1">IF(ISTEXT(BM$6),IFERROR(PRODUCT(IF(YEAR(OFFSET(HOMECELL,1,0):OFFSET(ENDCELL,-1,0))=$A42,1+OFFSET(BM$132,1,0):OFFSET(BM$885,-1,0)))-1,"NA"),0)</f>
        <v>0</v>
      </c>
      <c r="BN42" s="391" cm="1">
        <f t="array" aca="1" ref="BN42" ca="1">IF(ISTEXT(BN$6),IFERROR(PRODUCT(IF(YEAR(OFFSET(HOMECELL,1,0):OFFSET(ENDCELL,-1,0))=$A42,1+OFFSET(BN$132,1,0):OFFSET(BN$885,-1,0)))-1,"NA"),0)</f>
        <v>0</v>
      </c>
      <c r="BO42" s="391" cm="1">
        <f t="array" aca="1" ref="BO42" ca="1">IF(ISTEXT(BO$6),IFERROR(PRODUCT(IF(YEAR(OFFSET(HOMECELL,1,0):OFFSET(ENDCELL,-1,0))=$A42,1+OFFSET(BO$132,1,0):OFFSET(BO$885,-1,0)))-1,"NA"),0)</f>
        <v>0.48188837883108437</v>
      </c>
      <c r="BP42" s="391" cm="1">
        <f t="array" aca="1" ref="BP42" ca="1">IF(ISTEXT(BP$6),IFERROR(PRODUCT(IF(YEAR(OFFSET(HOMECELL,1,0):OFFSET(ENDCELL,-1,0))=$A42,1+OFFSET(BP$132,1,0):OFFSET(BP$885,-1,0)))-1,"NA"),0)</f>
        <v>0</v>
      </c>
      <c r="BQ42" s="391" cm="1">
        <f t="array" aca="1" ref="BQ42" ca="1">IF(ISTEXT(BQ$6),IFERROR(PRODUCT(IF(YEAR(OFFSET(HOMECELL,1,0):OFFSET(ENDCELL,-1,0))=$A42,1+OFFSET(BQ$132,1,0):OFFSET(BQ$885,-1,0)))-1,"NA"),0)</f>
        <v>0</v>
      </c>
      <c r="BR42" s="391" cm="1">
        <f t="array" aca="1" ref="BR42" ca="1">IF(ISTEXT(BR$6),IFERROR(PRODUCT(IF(YEAR(OFFSET(HOMECELL,1,0):OFFSET(ENDCELL,-1,0))=$A42,1+OFFSET(BR$132,1,0):OFFSET(BR$885,-1,0)))-1,"NA"),0)</f>
        <v>0</v>
      </c>
      <c r="BS42" s="391" cm="1">
        <f t="array" aca="1" ref="BS42" ca="1">IF(ISTEXT(BS$6),IFERROR(PRODUCT(IF(YEAR(OFFSET(HOMECELL,1,0):OFFSET(ENDCELL,-1,0))=$A42,1+OFFSET(BS$132,1,0):OFFSET(BS$885,-1,0)))-1,"NA"),0)</f>
        <v>0</v>
      </c>
      <c r="BT42" s="391" cm="1">
        <f t="array" aca="1" ref="BT42" ca="1">IF(ISTEXT(BT$6),IFERROR(PRODUCT(IF(YEAR(OFFSET(HOMECELL,1,0):OFFSET(ENDCELL,-1,0))=$A42,1+OFFSET(BT$132,1,0):OFFSET(BT$885,-1,0)))-1,"NA"),0)</f>
        <v>0</v>
      </c>
      <c r="BU42" s="391" cm="1">
        <f t="array" aca="1" ref="BU42" ca="1">IF(ISTEXT(BU$6),IFERROR(PRODUCT(IF(YEAR(OFFSET(HOMECELL,1,0):OFFSET(ENDCELL,-1,0))=$A42,1+OFFSET(BU$132,1,0):OFFSET(BU$885,-1,0)))-1,"NA"),0)</f>
        <v>0</v>
      </c>
      <c r="BV42" s="391" cm="1">
        <f t="array" aca="1" ref="BV42" ca="1">IF(ISTEXT(BV$6),IFERROR(PRODUCT(IF(YEAR(OFFSET(HOMECELL,1,0):OFFSET(ENDCELL,-1,0))=$A42,1+OFFSET(BV$132,1,0):OFFSET(BV$885,-1,0)))-1,"NA"),0)</f>
        <v>0</v>
      </c>
      <c r="BW42" s="391" cm="1">
        <f t="array" aca="1" ref="BW42" ca="1">IF(ISTEXT(BW$6),IFERROR(PRODUCT(IF(YEAR(OFFSET(HOMECELL,1,0):OFFSET(ENDCELL,-1,0))=$A42,1+OFFSET(BW$132,1,0):OFFSET(BW$885,-1,0)))-1,"NA"),0)</f>
        <v>0.18767643229310704</v>
      </c>
      <c r="BX42" s="391" cm="1">
        <f t="array" aca="1" ref="BX42" ca="1">IF(ISTEXT(BX$6),IFERROR(PRODUCT(IF(YEAR(OFFSET(HOMECELL,1,0):OFFSET(ENDCELL,-1,0))=$A42,1+OFFSET(BX$132,1,0):OFFSET(BX$885,-1,0)))-1,"NA"),0)</f>
        <v>0</v>
      </c>
      <c r="BY42" s="391" cm="1">
        <f t="array" aca="1" ref="BY42" ca="1">IF(ISTEXT(BY$6),IFERROR(PRODUCT(IF(YEAR(OFFSET(HOMECELL,1,0):OFFSET(ENDCELL,-1,0))=$A42,1+OFFSET(BY$132,1,0):OFFSET(BY$885,-1,0)))-1,"NA"),0)</f>
        <v>0</v>
      </c>
      <c r="BZ42" s="391" cm="1">
        <f t="array" aca="1" ref="BZ42" ca="1">IF(ISTEXT(BZ$6),IFERROR(PRODUCT(IF(YEAR(OFFSET(HOMECELL,1,0):OFFSET(ENDCELL,-1,0))=$A42,1+OFFSET(BZ$132,1,0):OFFSET(BZ$885,-1,0)))-1,"NA"),0)</f>
        <v>0</v>
      </c>
      <c r="CA42" s="391" cm="1">
        <f t="array" aca="1" ref="CA42" ca="1">IF(ISTEXT(CA$6),IFERROR(PRODUCT(IF(YEAR(OFFSET(HOMECELL,1,0):OFFSET(ENDCELL,-1,0))=$A42,1+OFFSET(CA$132,1,0):OFFSET(CA$885,-1,0)))-1,"NA"),0)</f>
        <v>0</v>
      </c>
      <c r="CB42" s="391" cm="1">
        <f t="array" aca="1" ref="CB42" ca="1">IF(ISTEXT(CB$6),IFERROR(PRODUCT(IF(YEAR(OFFSET(HOMECELL,1,0):OFFSET(ENDCELL,-1,0))=$A42,1+OFFSET(CB$132,1,0):OFFSET(CB$885,-1,0)))-1,"NA"),0)</f>
        <v>0</v>
      </c>
      <c r="CC42" s="391" cm="1">
        <f t="array" aca="1" ref="CC42" ca="1">IF(ISTEXT(CC$6),IFERROR(PRODUCT(IF(YEAR(OFFSET(HOMECELL,1,0):OFFSET(ENDCELL,-1,0))=$A42,1+OFFSET(CC$132,1,0):OFFSET(CC$885,-1,0)))-1,"NA"),0)</f>
        <v>0.48611129249722418</v>
      </c>
      <c r="CD42" s="391" cm="1">
        <f t="array" aca="1" ref="CD42" ca="1">IF(ISTEXT(CD$6),IFERROR(PRODUCT(IF(YEAR(OFFSET(HOMECELL,1,0):OFFSET(ENDCELL,-1,0))=$A42,1+OFFSET(CD$132,1,0):OFFSET(CD$885,-1,0)))-1,"NA"),0)</f>
        <v>0</v>
      </c>
      <c r="CE42" s="391" cm="1">
        <f t="array" aca="1" ref="CE42" ca="1">IF(ISTEXT(CE$6),IFERROR(PRODUCT(IF(YEAR(OFFSET(HOMECELL,1,0):OFFSET(ENDCELL,-1,0))=$A42,1+OFFSET(CE$132,1,0):OFFSET(CE$885,-1,0)))-1,"NA"),0)</f>
        <v>0</v>
      </c>
      <c r="CF42" s="391" cm="1">
        <f t="array" aca="1" ref="CF42" ca="1">IF(ISTEXT(CF$6),IFERROR(PRODUCT(IF(YEAR(OFFSET(HOMECELL,1,0):OFFSET(ENDCELL,-1,0))=$A42,1+OFFSET(CF$132,1,0):OFFSET(CF$885,-1,0)))-1,"NA"),0)</f>
        <v>0</v>
      </c>
      <c r="CG42" s="391" cm="1">
        <f t="array" aca="1" ref="CG42" ca="1">IF(ISTEXT(CG$6),IFERROR(PRODUCT(IF(YEAR(OFFSET(HOMECELL,1,0):OFFSET(ENDCELL,-1,0))=$A42,1+OFFSET(CG$132,1,0):OFFSET(CG$885,-1,0)))-1,"NA"),0)</f>
        <v>0.25893762035548673</v>
      </c>
      <c r="CH42" s="391" cm="1">
        <f t="array" aca="1" ref="CH42" ca="1">IF(ISTEXT(CH$6),IFERROR(PRODUCT(IF(YEAR(OFFSET(HOMECELL,1,0):OFFSET(ENDCELL,-1,0))=$A42,1+OFFSET(CH$132,1,0):OFFSET(CH$885,-1,0)))-1,"NA"),0)</f>
        <v>0</v>
      </c>
      <c r="CI42" s="391" cm="1">
        <f t="array" aca="1" ref="CI42" ca="1">IF(ISTEXT(CI$6),IFERROR(PRODUCT(IF(YEAR(OFFSET(HOMECELL,1,0):OFFSET(ENDCELL,-1,0))=$A42,1+OFFSET(CI$132,1,0):OFFSET(CI$885,-1,0)))-1,"NA"),0)</f>
        <v>0</v>
      </c>
      <c r="CJ42" s="391" cm="1">
        <f t="array" aca="1" ref="CJ42" ca="1">IF(ISTEXT(CJ$6),IFERROR(PRODUCT(IF(YEAR(OFFSET(HOMECELL,1,0):OFFSET(ENDCELL,-1,0))=$A42,1+OFFSET(CJ$132,1,0):OFFSET(CJ$885,-1,0)))-1,"NA"),0)</f>
        <v>0</v>
      </c>
      <c r="CK42" s="391" cm="1">
        <f t="array" aca="1" ref="CK42" ca="1">IF(ISTEXT(CK$6),IFERROR(PRODUCT(IF(YEAR(OFFSET(HOMECELL,1,0):OFFSET(ENDCELL,-1,0))=$A42,1+OFFSET(CK$132,1,0):OFFSET(CK$885,-1,0)))-1,"NA"),0)</f>
        <v>0</v>
      </c>
      <c r="CL42" s="391" cm="1">
        <f t="array" aca="1" ref="CL42" ca="1">IF(ISTEXT(CL$6),IFERROR(PRODUCT(IF(YEAR(OFFSET(HOMECELL,1,0):OFFSET(ENDCELL,-1,0))=$A42,1+OFFSET(CL$132,1,0):OFFSET(CL$885,-1,0)))-1,"NA"),0)</f>
        <v>0</v>
      </c>
      <c r="CM42" s="391" cm="1">
        <f t="array" aca="1" ref="CM42" ca="1">IF(ISTEXT(CM$6),IFERROR(PRODUCT(IF(YEAR(OFFSET(HOMECELL,1,0):OFFSET(ENDCELL,-1,0))=$A42,1+OFFSET(CM$132,1,0):OFFSET(CM$885,-1,0)))-1,"NA"),0)</f>
        <v>0</v>
      </c>
      <c r="CN42" s="391" cm="1">
        <f t="array" aca="1" ref="CN42" ca="1">IF(ISTEXT(CN$6),IFERROR(PRODUCT(IF(YEAR(OFFSET(HOMECELL,1,0):OFFSET(ENDCELL,-1,0))=$A42,1+OFFSET(CN$132,1,0):OFFSET(CN$885,-1,0)))-1,"NA"),0)</f>
        <v>0</v>
      </c>
      <c r="CO42" s="391" cm="1">
        <f t="array" aca="1" ref="CO42" ca="1">IF(ISTEXT(CO$6),IFERROR(PRODUCT(IF(YEAR(OFFSET(HOMECELL,1,0):OFFSET(ENDCELL,-1,0))=$A42,1+OFFSET(CO$132,1,0):OFFSET(CO$885,-1,0)))-1,"NA"),0)</f>
        <v>0</v>
      </c>
      <c r="CP42" s="391" cm="1">
        <f t="array" aca="1" ref="CP42" ca="1">IF(ISTEXT(CP$6),IFERROR(PRODUCT(IF(YEAR(OFFSET(HOMECELL,1,0):OFFSET(ENDCELL,-1,0))=$A42,1+OFFSET(CP$132,1,0):OFFSET(CP$885,-1,0)))-1,"NA"),0)</f>
        <v>0</v>
      </c>
      <c r="CQ42" s="391" cm="1">
        <f t="array" aca="1" ref="CQ42" ca="1">IF(ISTEXT(CQ$6),IFERROR(PRODUCT(IF(YEAR(OFFSET(HOMECELL,1,0):OFFSET(ENDCELL,-1,0))=$A42,1+OFFSET(CQ$132,1,0):OFFSET(CQ$885,-1,0)))-1,"NA"),0)</f>
        <v>0</v>
      </c>
      <c r="CR42" s="391" cm="1">
        <f t="array" aca="1" ref="CR42" ca="1">IF(ISTEXT(CR$6),IFERROR(PRODUCT(IF(YEAR(OFFSET(HOMECELL,1,0):OFFSET(ENDCELL,-1,0))=$A42,1+OFFSET(CR$132,1,0):OFFSET(CR$885,-1,0)))-1,"NA"),0)</f>
        <v>0</v>
      </c>
      <c r="CS42" s="391"/>
      <c r="CT42" s="391"/>
      <c r="CU42" s="391"/>
      <c r="CV42" s="391"/>
      <c r="CW42" s="391"/>
      <c r="CX42" s="391"/>
      <c r="CY42" s="391"/>
      <c r="CZ42" s="391"/>
      <c r="DA42" s="391"/>
      <c r="DB42" s="815"/>
      <c r="DC42" s="815"/>
      <c r="DD42" s="815"/>
      <c r="DE42" s="815"/>
      <c r="DG42" s="352"/>
      <c r="DI42" s="391" cm="1">
        <f t="array" aca="1" ref="DI42" ca="1">IF(ISTEXT(DI$6),IFERROR(PRODUCT(IF(YEAR(OFFSET(HOMECELL,1,0):OFFSET(ENDCELL,-1,0))=$A42,1+OFFSET(DI$132,1,0):OFFSET(DI$885,-1,0)))-1,"NA"),0)</f>
        <v>0</v>
      </c>
      <c r="DJ42" s="391" cm="1">
        <f t="array" aca="1" ref="DJ42" ca="1">IF(ISTEXT(DJ$6),IFERROR(PRODUCT(IF(YEAR(OFFSET(HOMECELL,1,0):OFFSET(ENDCELL,-1,0))=$A42,1+OFFSET(DJ$132,1,0):OFFSET(DJ$885,-1,0)))-1,"NA"),0)</f>
        <v>0</v>
      </c>
      <c r="DK42" s="391" cm="1">
        <f t="array" aca="1" ref="DK42" ca="1">IF(ISTEXT(DK$6),IFERROR(PRODUCT(IF(YEAR(OFFSET(HOMECELL,1,0):OFFSET(ENDCELL,-1,0))=$A42,1+OFFSET(DK$132,1,0):OFFSET(DK$885,-1,0)))-1,"NA"),0)</f>
        <v>0.2035390527063663</v>
      </c>
    </row>
    <row r="43" spans="1:115" hidden="1" outlineLevel="1">
      <c r="A43" s="72">
        <f ca="1">A42+1</f>
        <v>1977</v>
      </c>
      <c r="B43" s="372"/>
      <c r="C43" s="391" cm="1">
        <f t="array" aca="1" ref="C43" ca="1">IF(ISTEXT(C$6),IFERROR(PRODUCT(IF(YEAR(OFFSET(HOMECELL,1,0):OFFSET(ENDCELL,-1,0))=$A43,1+OFFSET(C$132,1,0):OFFSET(C$885,-1,0)))-1,"NA"),0)</f>
        <v>0</v>
      </c>
      <c r="D43" s="391" cm="1">
        <f t="array" aca="1" ref="D43" ca="1">IF(ISTEXT(D$6),IFERROR(PRODUCT(IF(YEAR(OFFSET(HOMECELL,1,0):OFFSET(ENDCELL,-1,0))=$A43,1+OFFSET(D$132,1,0):OFFSET(D$885,-1,0)))-1,"NA"),0)</f>
        <v>5.126495522821517E-2</v>
      </c>
      <c r="E43" s="391" cm="1">
        <f t="array" aca="1" ref="E43" ca="1">IF(ISTEXT(E$6),IFERROR(PRODUCT(IF(YEAR(OFFSET(HOMECELL,1,0):OFFSET(ENDCELL,-1,0))=$A43,1+OFFSET(E$132,1,0):OFFSET(E$885,-1,0)))-1,"NA"),0)</f>
        <v>-3.1269151160314923E-2</v>
      </c>
      <c r="F43" s="391" cm="1">
        <f t="array" aca="1" ref="F43" ca="1">IF(ISTEXT(F$6),IFERROR(PRODUCT(IF(YEAR(OFFSET(HOMECELL,1,0):OFFSET(ENDCELL,-1,0))=$A43,1+OFFSET(F$132,1,0):OFFSET(F$885,-1,0)))-1,"NA"),0)</f>
        <v>0</v>
      </c>
      <c r="G43" s="391" cm="1">
        <f t="array" aca="1" ref="G43" ca="1">IF(ISTEXT(G$6),IFERROR(PRODUCT(IF(YEAR(OFFSET(HOMECELL,1,0):OFFSET(ENDCELL,-1,0))=$A43,1+OFFSET(G$132,1,0):OFFSET(G$885,-1,0)))-1,"NA"),0)</f>
        <v>0</v>
      </c>
      <c r="H43" s="391" cm="1">
        <f t="array" aca="1" ref="H43" ca="1">IF(ISTEXT(H$6),IFERROR(PRODUCT(IF(YEAR(OFFSET(HOMECELL,1,0):OFFSET(ENDCELL,-1,0))=$A43,1+OFFSET(H$132,1,0):OFFSET(H$885,-1,0)))-1,"NA"),0)</f>
        <v>0</v>
      </c>
      <c r="I43" s="391" cm="1">
        <f t="array" aca="1" ref="I43" ca="1">IF(ISTEXT(I$6),IFERROR(PRODUCT(IF(YEAR(OFFSET(HOMECELL,1,0):OFFSET(ENDCELL,-1,0))=$A43,1+OFFSET(I$132,1,0):OFFSET(I$885,-1,0)))-1,"NA"),0)</f>
        <v>0</v>
      </c>
      <c r="J43" s="391" cm="1">
        <f t="array" aca="1" ref="J43" ca="1">IF(ISTEXT(J$6),IFERROR(PRODUCT(IF(YEAR(OFFSET(HOMECELL,1,0):OFFSET(ENDCELL,-1,0))=$A43,1+OFFSET(J$132,1,0):OFFSET(J$885,-1,0)))-1,"NA"),0)</f>
        <v>0</v>
      </c>
      <c r="K43" s="391" cm="1">
        <f t="array" aca="1" ref="K43" ca="1">IF(ISTEXT(K$6),IFERROR(PRODUCT(IF(YEAR(OFFSET(HOMECELL,1,0):OFFSET(ENDCELL,-1,0))=$A43,1+OFFSET(K$132,1,0):OFFSET(K$885,-1,0)))-1,"NA"),0)</f>
        <v>0</v>
      </c>
      <c r="L43" s="391" cm="1">
        <f t="array" aca="1" ref="L43" ca="1">IF(ISTEXT(L$6),IFERROR(PRODUCT(IF(YEAR(OFFSET(HOMECELL,1,0):OFFSET(ENDCELL,-1,0))=$A43,1+OFFSET(L$132,1,0):OFFSET(L$885,-1,0)))-1,"NA"),0)</f>
        <v>0</v>
      </c>
      <c r="M43" s="391" cm="1">
        <f t="array" aca="1" ref="M43" ca="1">IF(ISTEXT(M$6),IFERROR(PRODUCT(IF(YEAR(OFFSET(HOMECELL,1,0):OFFSET(ENDCELL,-1,0))=$A43,1+OFFSET(M$132,1,0):OFFSET(M$885,-1,0)))-1,"NA"),0)</f>
        <v>0</v>
      </c>
      <c r="N43" s="391" cm="1">
        <f t="array" aca="1" ref="N43" ca="1">IF(ISTEXT(N$6),IFERROR(PRODUCT(IF(YEAR(OFFSET(HOMECELL,1,0):OFFSET(ENDCELL,-1,0))=$A43,1+OFFSET(N$132,1,0):OFFSET(N$885,-1,0)))-1,"NA"),0)</f>
        <v>0</v>
      </c>
      <c r="O43" s="391" cm="1">
        <f t="array" aca="1" ref="O43" ca="1">IF(ISTEXT(O$6),IFERROR(PRODUCT(IF(YEAR(OFFSET(HOMECELL,1,0):OFFSET(ENDCELL,-1,0))=$A43,1+OFFSET(O$132,1,0):OFFSET(O$885,-1,0)))-1,"NA"),0)</f>
        <v>0</v>
      </c>
      <c r="P43" s="391" cm="1">
        <f t="array" aca="1" ref="P43" ca="1">IF(ISTEXT(P$6),IFERROR(PRODUCT(IF(YEAR(OFFSET(HOMECELL,1,0):OFFSET(ENDCELL,-1,0))=$A43,1+OFFSET(P$132,1,0):OFFSET(P$885,-1,0)))-1,"NA"),0)</f>
        <v>0</v>
      </c>
      <c r="Q43" s="391" cm="1">
        <f t="array" aca="1" ref="Q43" ca="1">IF(ISTEXT(Q$6),IFERROR(PRODUCT(IF(YEAR(OFFSET(HOMECELL,1,0):OFFSET(ENDCELL,-1,0))=$A43,1+OFFSET(Q$132,1,0):OFFSET(Q$885,-1,0)))-1,"NA"),0)</f>
        <v>0</v>
      </c>
      <c r="R43" s="391" cm="1">
        <f t="array" aca="1" ref="R43" ca="1">IF(ISTEXT(R$6),IFERROR(PRODUCT(IF(YEAR(OFFSET(HOMECELL,1,0):OFFSET(ENDCELL,-1,0))=$A43,1+OFFSET(R$132,1,0):OFFSET(R$885,-1,0)))-1,"NA"),0)</f>
        <v>0</v>
      </c>
      <c r="S43" s="391" cm="1">
        <f t="array" aca="1" ref="S43" ca="1">IF(ISTEXT(S$6),IFERROR(PRODUCT(IF(YEAR(OFFSET(HOMECELL,1,0):OFFSET(ENDCELL,-1,0))=$A43,1+OFFSET(S$132,1,0):OFFSET(S$885,-1,0)))-1,"NA"),0)</f>
        <v>0</v>
      </c>
      <c r="T43" s="391" cm="1">
        <f t="array" aca="1" ref="T43" ca="1">IF(ISTEXT(T$6),IFERROR(PRODUCT(IF(YEAR(OFFSET(HOMECELL,1,0):OFFSET(ENDCELL,-1,0))=$A43,1+OFFSET(T$132,1,0):OFFSET(T$885,-1,0)))-1,"NA"),0)</f>
        <v>0</v>
      </c>
      <c r="U43" s="391" cm="1">
        <f t="array" aca="1" ref="U43" ca="1">IF(ISTEXT(U$6),IFERROR(PRODUCT(IF(YEAR(OFFSET(HOMECELL,1,0):OFFSET(ENDCELL,-1,0))=$A43,1+OFFSET(U$132,1,0):OFFSET(U$885,-1,0)))-1,"NA"),0)</f>
        <v>0</v>
      </c>
      <c r="V43" s="391" cm="1">
        <f t="array" aca="1" ref="V43" ca="1">IF(ISTEXT(V$6),IFERROR(PRODUCT(IF(YEAR(OFFSET(HOMECELL,1,0):OFFSET(ENDCELL,-1,0))=$A43,1+OFFSET(V$132,1,0):OFFSET(V$885,-1,0)))-1,"NA"),0)</f>
        <v>0</v>
      </c>
      <c r="W43" s="391" cm="1">
        <f t="array" aca="1" ref="W43" ca="1">IF(ISTEXT(W$6),IFERROR(PRODUCT(IF(YEAR(OFFSET(HOMECELL,1,0):OFFSET(ENDCELL,-1,0))=$A43,1+OFFSET(W$132,1,0):OFFSET(W$885,-1,0)))-1,"NA"),0)</f>
        <v>0</v>
      </c>
      <c r="X43" s="391" cm="1">
        <f t="array" aca="1" ref="X43" ca="1">IF(ISTEXT(X$6),IFERROR(PRODUCT(IF(YEAR(OFFSET(HOMECELL,1,0):OFFSET(ENDCELL,-1,0))=$A43,1+OFFSET(X$132,1,0):OFFSET(X$885,-1,0)))-1,"NA"),0)</f>
        <v>8.8817841970012523E-16</v>
      </c>
      <c r="Y43" s="391" cm="1">
        <f t="array" aca="1" ref="Y43" ca="1">IF(ISTEXT(Y$6),IFERROR(PRODUCT(IF(YEAR(OFFSET(HOMECELL,1,0):OFFSET(ENDCELL,-1,0))=$A43,1+OFFSET(Y$132,1,0):OFFSET(Y$885,-1,0)))-1,"NA"),0)</f>
        <v>0</v>
      </c>
      <c r="Z43" s="391" cm="1">
        <f t="array" aca="1" ref="Z43" ca="1">IF(ISTEXT(Z$6),IFERROR(PRODUCT(IF(YEAR(OFFSET(HOMECELL,1,0):OFFSET(ENDCELL,-1,0))=$A43,1+OFFSET(Z$132,1,0):OFFSET(Z$885,-1,0)))-1,"NA"),0)</f>
        <v>0</v>
      </c>
      <c r="AA43" s="391" cm="1">
        <f t="array" aca="1" ref="AA43" ca="1">IF(ISTEXT(AA$6),IFERROR(PRODUCT(IF(YEAR(OFFSET(HOMECELL,1,0):OFFSET(ENDCELL,-1,0))=$A43,1+OFFSET(AA$132,1,0):OFFSET(AA$885,-1,0)))-1,"NA"),0)</f>
        <v>0</v>
      </c>
      <c r="AB43" s="391" cm="1">
        <f t="array" aca="1" ref="AB43" ca="1">IF(ISTEXT(AB$6),IFERROR(PRODUCT(IF(YEAR(OFFSET(HOMECELL,1,0):OFFSET(ENDCELL,-1,0))=$A43,1+OFFSET(AB$132,1,0):OFFSET(AB$885,-1,0)))-1,"NA"),0)</f>
        <v>0</v>
      </c>
      <c r="AC43" s="391" cm="1">
        <f t="array" aca="1" ref="AC43" ca="1">IF(ISTEXT(AC$6),IFERROR(PRODUCT(IF(YEAR(OFFSET(HOMECELL,1,0):OFFSET(ENDCELL,-1,0))=$A43,1+OFFSET(AC$132,1,0):OFFSET(AC$885,-1,0)))-1,"NA"),0)</f>
        <v>0</v>
      </c>
      <c r="AD43" s="391" cm="1">
        <f t="array" aca="1" ref="AD43" ca="1">IF(ISTEXT(AD$6),IFERROR(PRODUCT(IF(YEAR(OFFSET(HOMECELL,1,0):OFFSET(ENDCELL,-1,0))=$A43,1+OFFSET(AD$132,1,0):OFFSET(AD$885,-1,0)))-1,"NA"),0)</f>
        <v>0</v>
      </c>
      <c r="AE43" s="391" cm="1">
        <f t="array" aca="1" ref="AE43" ca="1">IF(ISTEXT(AE$6),IFERROR(PRODUCT(IF(YEAR(OFFSET(HOMECELL,1,0):OFFSET(ENDCELL,-1,0))=$A43,1+OFFSET(AE$132,1,0):OFFSET(AE$885,-1,0)))-1,"NA"),0)</f>
        <v>-0.15343930359844016</v>
      </c>
      <c r="AF43" s="391" cm="1">
        <f t="array" aca="1" ref="AF43" ca="1">IF(ISTEXT(AF$6),IFERROR(PRODUCT(IF(YEAR(OFFSET(HOMECELL,1,0):OFFSET(ENDCELL,-1,0))=$A43,1+OFFSET(AF$132,1,0):OFFSET(AF$885,-1,0)))-1,"NA"),0)</f>
        <v>0</v>
      </c>
      <c r="AG43" s="391" cm="1">
        <f t="array" aca="1" ref="AG43" ca="1">IF(ISTEXT(AG$6),IFERROR(PRODUCT(IF(YEAR(OFFSET(HOMECELL,1,0):OFFSET(ENDCELL,-1,0))=$A43,1+OFFSET(AG$132,1,0):OFFSET(AG$885,-1,0)))-1,"NA"),0)</f>
        <v>0</v>
      </c>
      <c r="AH43" s="391" cm="1">
        <f t="array" aca="1" ref="AH43" ca="1">IF(ISTEXT(AH$6),IFERROR(PRODUCT(IF(YEAR(OFFSET(HOMECELL,1,0):OFFSET(ENDCELL,-1,0))=$A43,1+OFFSET(AH$132,1,0):OFFSET(AH$885,-1,0)))-1,"NA"),0)</f>
        <v>0</v>
      </c>
      <c r="AI43" s="391" cm="1">
        <f t="array" aca="1" ref="AI43" ca="1">IF(ISTEXT(AI$6),IFERROR(PRODUCT(IF(YEAR(OFFSET(HOMECELL,1,0):OFFSET(ENDCELL,-1,0))=$A43,1+OFFSET(AI$132,1,0):OFFSET(AI$885,-1,0)))-1,"NA"),0)</f>
        <v>0</v>
      </c>
      <c r="AJ43" s="391" cm="1">
        <f t="array" aca="1" ref="AJ43" ca="1">IF(ISTEXT(AJ$6),IFERROR(PRODUCT(IF(YEAR(OFFSET(HOMECELL,1,0):OFFSET(ENDCELL,-1,0))=$A43,1+OFFSET(AJ$132,1,0):OFFSET(AJ$885,-1,0)))-1,"NA"),0)</f>
        <v>0</v>
      </c>
      <c r="AK43" s="391" cm="1">
        <f t="array" aca="1" ref="AK43" ca="1">IF(ISTEXT(AK$6),IFERROR(PRODUCT(IF(YEAR(OFFSET(HOMECELL,1,0):OFFSET(ENDCELL,-1,0))=$A43,1+OFFSET(AK$132,1,0):OFFSET(AK$885,-1,0)))-1,"NA"),0)</f>
        <v>0</v>
      </c>
      <c r="AL43" s="391" cm="1">
        <f t="array" aca="1" ref="AL43" ca="1">IF(ISTEXT(AL$6),IFERROR(PRODUCT(IF(YEAR(OFFSET(HOMECELL,1,0):OFFSET(ENDCELL,-1,0))=$A43,1+OFFSET(AL$132,1,0):OFFSET(AL$885,-1,0)))-1,"NA"),0)</f>
        <v>0</v>
      </c>
      <c r="AM43" s="391" cm="1">
        <f t="array" aca="1" ref="AM43" ca="1">IF(ISTEXT(AM$6),IFERROR(PRODUCT(IF(YEAR(OFFSET(HOMECELL,1,0):OFFSET(ENDCELL,-1,0))=$A43,1+OFFSET(AM$132,1,0):OFFSET(AM$885,-1,0)))-1,"NA"),0)</f>
        <v>0.46341459155672227</v>
      </c>
      <c r="AN43" s="391" cm="1">
        <f t="array" aca="1" ref="AN43" ca="1">IF(ISTEXT(AN$6),IFERROR(PRODUCT(IF(YEAR(OFFSET(HOMECELL,1,0):OFFSET(ENDCELL,-1,0))=$A43,1+OFFSET(AN$132,1,0):OFFSET(AN$885,-1,0)))-1,"NA"),0)</f>
        <v>0</v>
      </c>
      <c r="AO43" s="391" cm="1">
        <f t="array" aca="1" ref="AO43" ca="1">IF(ISTEXT(AO$6),IFERROR(PRODUCT(IF(YEAR(OFFSET(HOMECELL,1,0):OFFSET(ENDCELL,-1,0))=$A43,1+OFFSET(AO$132,1,0):OFFSET(AO$885,-1,0)))-1,"NA"),0)</f>
        <v>0</v>
      </c>
      <c r="AP43" s="391" cm="1">
        <f t="array" aca="1" ref="AP43" ca="1">IF(ISTEXT(AP$6),IFERROR(PRODUCT(IF(YEAR(OFFSET(HOMECELL,1,0):OFFSET(ENDCELL,-1,0))=$A43,1+OFFSET(AP$132,1,0):OFFSET(AP$885,-1,0)))-1,"NA"),0)</f>
        <v>-0.16226173393465315</v>
      </c>
      <c r="AQ43" s="391" cm="1">
        <f t="array" aca="1" ref="AQ43" ca="1">IF(ISTEXT(AQ$6),IFERROR(PRODUCT(IF(YEAR(OFFSET(HOMECELL,1,0):OFFSET(ENDCELL,-1,0))=$A43,1+OFFSET(AQ$132,1,0):OFFSET(AQ$885,-1,0)))-1,"NA"),0)</f>
        <v>0</v>
      </c>
      <c r="AR43" s="391" cm="1">
        <f t="array" aca="1" ref="AR43" ca="1">IF(ISTEXT(AR$6),IFERROR(PRODUCT(IF(YEAR(OFFSET(HOMECELL,1,0):OFFSET(ENDCELL,-1,0))=$A43,1+OFFSET(AR$132,1,0):OFFSET(AR$885,-1,0)))-1,"NA"),0)</f>
        <v>0</v>
      </c>
      <c r="AS43" s="391" cm="1">
        <f t="array" aca="1" ref="AS43" ca="1">IF(ISTEXT(AS$6),IFERROR(PRODUCT(IF(YEAR(OFFSET(HOMECELL,1,0):OFFSET(ENDCELL,-1,0))=$A43,1+OFFSET(AS$132,1,0):OFFSET(AS$885,-1,0)))-1,"NA"),0)</f>
        <v>0</v>
      </c>
      <c r="AT43" s="391" cm="1">
        <f t="array" aca="1" ref="AT43" ca="1">IF(ISTEXT(AT$6),IFERROR(PRODUCT(IF(YEAR(OFFSET(HOMECELL,1,0):OFFSET(ENDCELL,-1,0))=$A43,1+OFFSET(AT$132,1,0):OFFSET(AT$885,-1,0)))-1,"NA"),0)</f>
        <v>0</v>
      </c>
      <c r="AU43" s="391" cm="1">
        <f t="array" aca="1" ref="AU43" ca="1">IF(ISTEXT(AU$6),IFERROR(PRODUCT(IF(YEAR(OFFSET(HOMECELL,1,0):OFFSET(ENDCELL,-1,0))=$A43,1+OFFSET(AU$132,1,0):OFFSET(AU$885,-1,0)))-1,"NA"),0)</f>
        <v>0</v>
      </c>
      <c r="AV43" s="391" cm="1">
        <f t="array" aca="1" ref="AV43" ca="1">IF(ISTEXT(AV$6),IFERROR(PRODUCT(IF(YEAR(OFFSET(HOMECELL,1,0):OFFSET(ENDCELL,-1,0))=$A43,1+OFFSET(AV$132,1,0):OFFSET(AV$885,-1,0)))-1,"NA"),0)</f>
        <v>9.307267591210211E-2</v>
      </c>
      <c r="AW43" s="391" cm="1">
        <f t="array" aca="1" ref="AW43" ca="1">IF(ISTEXT(AW$6),IFERROR(PRODUCT(IF(YEAR(OFFSET(HOMECELL,1,0):OFFSET(ENDCELL,-1,0))=$A43,1+OFFSET(AW$132,1,0):OFFSET(AW$885,-1,0)))-1,"NA"),0)</f>
        <v>-5.3365571735286221E-2</v>
      </c>
      <c r="AX43" s="391" cm="1">
        <f t="array" aca="1" ref="AX43" ca="1">IF(ISTEXT(AX$6),IFERROR(PRODUCT(IF(YEAR(OFFSET(HOMECELL,1,0):OFFSET(ENDCELL,-1,0))=$A43,1+OFFSET(AX$132,1,0):OFFSET(AX$885,-1,0)))-1,"NA"),0)</f>
        <v>0</v>
      </c>
      <c r="AY43" s="391" cm="1">
        <f t="array" aca="1" ref="AY43" ca="1">IF(ISTEXT(AY$6),IFERROR(PRODUCT(IF(YEAR(OFFSET(HOMECELL,1,0):OFFSET(ENDCELL,-1,0))=$A43,1+OFFSET(AY$132,1,0):OFFSET(AY$885,-1,0)))-1,"NA"),0)</f>
        <v>0</v>
      </c>
      <c r="AZ43" s="391" cm="1">
        <f t="array" aca="1" ref="AZ43" ca="1">IF(ISTEXT(AZ$6),IFERROR(PRODUCT(IF(YEAR(OFFSET(HOMECELL,1,0):OFFSET(ENDCELL,-1,0))=$A43,1+OFFSET(AZ$132,1,0):OFFSET(AZ$885,-1,0)))-1,"NA"),0)</f>
        <v>0</v>
      </c>
      <c r="BA43" s="391" cm="1">
        <f t="array" aca="1" ref="BA43" ca="1">IF(ISTEXT(BA$6),IFERROR(PRODUCT(IF(YEAR(OFFSET(HOMECELL,1,0):OFFSET(ENDCELL,-1,0))=$A43,1+OFFSET(BA$132,1,0):OFFSET(BA$885,-1,0)))-1,"NA"),0)</f>
        <v>0</v>
      </c>
      <c r="BB43" s="391" cm="1">
        <f t="array" aca="1" ref="BB43" ca="1">IF(ISTEXT(BB$6),IFERROR(PRODUCT(IF(YEAR(OFFSET(HOMECELL,1,0):OFFSET(ENDCELL,-1,0))=$A43,1+OFFSET(BB$132,1,0):OFFSET(BB$885,-1,0)))-1,"NA"),0)</f>
        <v>-0.21917802808859943</v>
      </c>
      <c r="BC43" s="391" cm="1">
        <f t="array" aca="1" ref="BC43" ca="1">IF(ISTEXT(BC$6),IFERROR(PRODUCT(IF(YEAR(OFFSET(HOMECELL,1,0):OFFSET(ENDCELL,-1,0))=$A43,1+OFFSET(BC$132,1,0):OFFSET(BC$885,-1,0)))-1,"NA"),0)</f>
        <v>0</v>
      </c>
      <c r="BD43" s="391" cm="1">
        <f t="array" aca="1" ref="BD43" ca="1">IF(ISTEXT(BD$6),IFERROR(PRODUCT(IF(YEAR(OFFSET(HOMECELL,1,0):OFFSET(ENDCELL,-1,0))=$A43,1+OFFSET(BD$132,1,0):OFFSET(BD$885,-1,0)))-1,"NA"),0)</f>
        <v>0</v>
      </c>
      <c r="BE43" s="391" cm="1">
        <f t="array" aca="1" ref="BE43" ca="1">IF(ISTEXT(BE$6),IFERROR(PRODUCT(IF(YEAR(OFFSET(HOMECELL,1,0):OFFSET(ENDCELL,-1,0))=$A43,1+OFFSET(BE$132,1,0):OFFSET(BE$885,-1,0)))-1,"NA"),0)</f>
        <v>0</v>
      </c>
      <c r="BF43" s="391" cm="1">
        <f t="array" aca="1" ref="BF43" ca="1">IF(ISTEXT(BF$6),IFERROR(PRODUCT(IF(YEAR(OFFSET(HOMECELL,1,0):OFFSET(ENDCELL,-1,0))=$A43,1+OFFSET(BF$132,1,0):OFFSET(BF$885,-1,0)))-1,"NA"),0)</f>
        <v>0</v>
      </c>
      <c r="BG43" s="391" cm="1">
        <f t="array" aca="1" ref="BG43" ca="1">IF(ISTEXT(BG$6),IFERROR(PRODUCT(IF(YEAR(OFFSET(HOMECELL,1,0):OFFSET(ENDCELL,-1,0))=$A43,1+OFFSET(BG$132,1,0):OFFSET(BG$885,-1,0)))-1,"NA"),0)</f>
        <v>-5.7184590552068482E-3</v>
      </c>
      <c r="BH43" s="391" cm="1">
        <f t="array" aca="1" ref="BH43" ca="1">IF(ISTEXT(BH$6),IFERROR(PRODUCT(IF(YEAR(OFFSET(HOMECELL,1,0):OFFSET(ENDCELL,-1,0))=$A43,1+OFFSET(BH$132,1,0):OFFSET(BH$885,-1,0)))-1,"NA"),0)</f>
        <v>0.15624805436366285</v>
      </c>
      <c r="BI43" s="391" cm="1">
        <f t="array" aca="1" ref="BI43" ca="1">IF(ISTEXT(BI$6),IFERROR(PRODUCT(IF(YEAR(OFFSET(HOMECELL,1,0):OFFSET(ENDCELL,-1,0))=$A43,1+OFFSET(BI$132,1,0):OFFSET(BI$885,-1,0)))-1,"NA"),0)</f>
        <v>0</v>
      </c>
      <c r="BJ43" s="391" cm="1">
        <f t="array" aca="1" ref="BJ43" ca="1">IF(ISTEXT(BJ$6),IFERROR(PRODUCT(IF(YEAR(OFFSET(HOMECELL,1,0):OFFSET(ENDCELL,-1,0))=$A43,1+OFFSET(BJ$132,1,0):OFFSET(BJ$885,-1,0)))-1,"NA"),0)</f>
        <v>0</v>
      </c>
      <c r="BK43" s="391" cm="1">
        <f t="array" aca="1" ref="BK43" ca="1">IF(ISTEXT(BK$6),IFERROR(PRODUCT(IF(YEAR(OFFSET(HOMECELL,1,0):OFFSET(ENDCELL,-1,0))=$A43,1+OFFSET(BK$132,1,0):OFFSET(BK$885,-1,0)))-1,"NA"),0)</f>
        <v>-5.3878934158071212E-2</v>
      </c>
      <c r="BL43" s="391" cm="1">
        <f t="array" aca="1" ref="BL43" ca="1">IF(ISTEXT(BL$6),IFERROR(PRODUCT(IF(YEAR(OFFSET(HOMECELL,1,0):OFFSET(ENDCELL,-1,0))=$A43,1+OFFSET(BL$132,1,0):OFFSET(BL$885,-1,0)))-1,"NA"),0)</f>
        <v>0</v>
      </c>
      <c r="BM43" s="391" cm="1">
        <f t="array" aca="1" ref="BM43" ca="1">IF(ISTEXT(BM$6),IFERROR(PRODUCT(IF(YEAR(OFFSET(HOMECELL,1,0):OFFSET(ENDCELL,-1,0))=$A43,1+OFFSET(BM$132,1,0):OFFSET(BM$885,-1,0)))-1,"NA"),0)</f>
        <v>0</v>
      </c>
      <c r="BN43" s="391" cm="1">
        <f t="array" aca="1" ref="BN43" ca="1">IF(ISTEXT(BN$6),IFERROR(PRODUCT(IF(YEAR(OFFSET(HOMECELL,1,0):OFFSET(ENDCELL,-1,0))=$A43,1+OFFSET(BN$132,1,0):OFFSET(BN$885,-1,0)))-1,"NA"),0)</f>
        <v>0</v>
      </c>
      <c r="BO43" s="391" cm="1">
        <f t="array" aca="1" ref="BO43" ca="1">IF(ISTEXT(BO$6),IFERROR(PRODUCT(IF(YEAR(OFFSET(HOMECELL,1,0):OFFSET(ENDCELL,-1,0))=$A43,1+OFFSET(BO$132,1,0):OFFSET(BO$885,-1,0)))-1,"NA"),0)</f>
        <v>-5.182903180061238E-2</v>
      </c>
      <c r="BP43" s="391" cm="1">
        <f t="array" aca="1" ref="BP43" ca="1">IF(ISTEXT(BP$6),IFERROR(PRODUCT(IF(YEAR(OFFSET(HOMECELL,1,0):OFFSET(ENDCELL,-1,0))=$A43,1+OFFSET(BP$132,1,0):OFFSET(BP$885,-1,0)))-1,"NA"),0)</f>
        <v>0</v>
      </c>
      <c r="BQ43" s="391" cm="1">
        <f t="array" aca="1" ref="BQ43" ca="1">IF(ISTEXT(BQ$6),IFERROR(PRODUCT(IF(YEAR(OFFSET(HOMECELL,1,0):OFFSET(ENDCELL,-1,0))=$A43,1+OFFSET(BQ$132,1,0):OFFSET(BQ$885,-1,0)))-1,"NA"),0)</f>
        <v>0</v>
      </c>
      <c r="BR43" s="391" cm="1">
        <f t="array" aca="1" ref="BR43" ca="1">IF(ISTEXT(BR$6),IFERROR(PRODUCT(IF(YEAR(OFFSET(HOMECELL,1,0):OFFSET(ENDCELL,-1,0))=$A43,1+OFFSET(BR$132,1,0):OFFSET(BR$885,-1,0)))-1,"NA"),0)</f>
        <v>0</v>
      </c>
      <c r="BS43" s="391" cm="1">
        <f t="array" aca="1" ref="BS43" ca="1">IF(ISTEXT(BS$6),IFERROR(PRODUCT(IF(YEAR(OFFSET(HOMECELL,1,0):OFFSET(ENDCELL,-1,0))=$A43,1+OFFSET(BS$132,1,0):OFFSET(BS$885,-1,0)))-1,"NA"),0)</f>
        <v>0</v>
      </c>
      <c r="BT43" s="391" cm="1">
        <f t="array" aca="1" ref="BT43" ca="1">IF(ISTEXT(BT$6),IFERROR(PRODUCT(IF(YEAR(OFFSET(HOMECELL,1,0):OFFSET(ENDCELL,-1,0))=$A43,1+OFFSET(BT$132,1,0):OFFSET(BT$885,-1,0)))-1,"NA"),0)</f>
        <v>0</v>
      </c>
      <c r="BU43" s="391" cm="1">
        <f t="array" aca="1" ref="BU43" ca="1">IF(ISTEXT(BU$6),IFERROR(PRODUCT(IF(YEAR(OFFSET(HOMECELL,1,0):OFFSET(ENDCELL,-1,0))=$A43,1+OFFSET(BU$132,1,0):OFFSET(BU$885,-1,0)))-1,"NA"),0)</f>
        <v>0</v>
      </c>
      <c r="BV43" s="391" cm="1">
        <f t="array" aca="1" ref="BV43" ca="1">IF(ISTEXT(BV$6),IFERROR(PRODUCT(IF(YEAR(OFFSET(HOMECELL,1,0):OFFSET(ENDCELL,-1,0))=$A43,1+OFFSET(BV$132,1,0):OFFSET(BV$885,-1,0)))-1,"NA"),0)</f>
        <v>0</v>
      </c>
      <c r="BW43" s="391" cm="1">
        <f t="array" aca="1" ref="BW43" ca="1">IF(ISTEXT(BW$6),IFERROR(PRODUCT(IF(YEAR(OFFSET(HOMECELL,1,0):OFFSET(ENDCELL,-1,0))=$A43,1+OFFSET(BW$132,1,0):OFFSET(BW$885,-1,0)))-1,"NA"),0)</f>
        <v>0.31958144232104169</v>
      </c>
      <c r="BX43" s="391" cm="1">
        <f t="array" aca="1" ref="BX43" ca="1">IF(ISTEXT(BX$6),IFERROR(PRODUCT(IF(YEAR(OFFSET(HOMECELL,1,0):OFFSET(ENDCELL,-1,0))=$A43,1+OFFSET(BX$132,1,0):OFFSET(BX$885,-1,0)))-1,"NA"),0)</f>
        <v>0</v>
      </c>
      <c r="BY43" s="391" cm="1">
        <f t="array" aca="1" ref="BY43" ca="1">IF(ISTEXT(BY$6),IFERROR(PRODUCT(IF(YEAR(OFFSET(HOMECELL,1,0):OFFSET(ENDCELL,-1,0))=$A43,1+OFFSET(BY$132,1,0):OFFSET(BY$885,-1,0)))-1,"NA"),0)</f>
        <v>0</v>
      </c>
      <c r="BZ43" s="391" cm="1">
        <f t="array" aca="1" ref="BZ43" ca="1">IF(ISTEXT(BZ$6),IFERROR(PRODUCT(IF(YEAR(OFFSET(HOMECELL,1,0):OFFSET(ENDCELL,-1,0))=$A43,1+OFFSET(BZ$132,1,0):OFFSET(BZ$885,-1,0)))-1,"NA"),0)</f>
        <v>0</v>
      </c>
      <c r="CA43" s="391" cm="1">
        <f t="array" aca="1" ref="CA43" ca="1">IF(ISTEXT(CA$6),IFERROR(PRODUCT(IF(YEAR(OFFSET(HOMECELL,1,0):OFFSET(ENDCELL,-1,0))=$A43,1+OFFSET(CA$132,1,0):OFFSET(CA$885,-1,0)))-1,"NA"),0)</f>
        <v>0</v>
      </c>
      <c r="CB43" s="391" cm="1">
        <f t="array" aca="1" ref="CB43" ca="1">IF(ISTEXT(CB$6),IFERROR(PRODUCT(IF(YEAR(OFFSET(HOMECELL,1,0):OFFSET(ENDCELL,-1,0))=$A43,1+OFFSET(CB$132,1,0):OFFSET(CB$885,-1,0)))-1,"NA"),0)</f>
        <v>0</v>
      </c>
      <c r="CC43" s="391" cm="1">
        <f t="array" aca="1" ref="CC43" ca="1">IF(ISTEXT(CC$6),IFERROR(PRODUCT(IF(YEAR(OFFSET(HOMECELL,1,0):OFFSET(ENDCELL,-1,0))=$A43,1+OFFSET(CC$132,1,0):OFFSET(CC$885,-1,0)))-1,"NA"),0)</f>
        <v>4.2056099691356597E-2</v>
      </c>
      <c r="CD43" s="391" cm="1">
        <f t="array" aca="1" ref="CD43" ca="1">IF(ISTEXT(CD$6),IFERROR(PRODUCT(IF(YEAR(OFFSET(HOMECELL,1,0):OFFSET(ENDCELL,-1,0))=$A43,1+OFFSET(CD$132,1,0):OFFSET(CD$885,-1,0)))-1,"NA"),0)</f>
        <v>0</v>
      </c>
      <c r="CE43" s="391" cm="1">
        <f t="array" aca="1" ref="CE43" ca="1">IF(ISTEXT(CE$6),IFERROR(PRODUCT(IF(YEAR(OFFSET(HOMECELL,1,0):OFFSET(ENDCELL,-1,0))=$A43,1+OFFSET(CE$132,1,0):OFFSET(CE$885,-1,0)))-1,"NA"),0)</f>
        <v>0</v>
      </c>
      <c r="CF43" s="391" cm="1">
        <f t="array" aca="1" ref="CF43" ca="1">IF(ISTEXT(CF$6),IFERROR(PRODUCT(IF(YEAR(OFFSET(HOMECELL,1,0):OFFSET(ENDCELL,-1,0))=$A43,1+OFFSET(CF$132,1,0):OFFSET(CF$885,-1,0)))-1,"NA"),0)</f>
        <v>0</v>
      </c>
      <c r="CG43" s="391" cm="1">
        <f t="array" aca="1" ref="CG43" ca="1">IF(ISTEXT(CG$6),IFERROR(PRODUCT(IF(YEAR(OFFSET(HOMECELL,1,0):OFFSET(ENDCELL,-1,0))=$A43,1+OFFSET(CG$132,1,0):OFFSET(CG$885,-1,0)))-1,"NA"),0)</f>
        <v>0.15354098837578523</v>
      </c>
      <c r="CH43" s="391" cm="1">
        <f t="array" aca="1" ref="CH43" ca="1">IF(ISTEXT(CH$6),IFERROR(PRODUCT(IF(YEAR(OFFSET(HOMECELL,1,0):OFFSET(ENDCELL,-1,0))=$A43,1+OFFSET(CH$132,1,0):OFFSET(CH$885,-1,0)))-1,"NA"),0)</f>
        <v>0</v>
      </c>
      <c r="CI43" s="391" cm="1">
        <f t="array" aca="1" ref="CI43" ca="1">IF(ISTEXT(CI$6),IFERROR(PRODUCT(IF(YEAR(OFFSET(HOMECELL,1,0):OFFSET(ENDCELL,-1,0))=$A43,1+OFFSET(CI$132,1,0):OFFSET(CI$885,-1,0)))-1,"NA"),0)</f>
        <v>0</v>
      </c>
      <c r="CJ43" s="391" cm="1">
        <f t="array" aca="1" ref="CJ43" ca="1">IF(ISTEXT(CJ$6),IFERROR(PRODUCT(IF(YEAR(OFFSET(HOMECELL,1,0):OFFSET(ENDCELL,-1,0))=$A43,1+OFFSET(CJ$132,1,0):OFFSET(CJ$885,-1,0)))-1,"NA"),0)</f>
        <v>0</v>
      </c>
      <c r="CK43" s="391" cm="1">
        <f t="array" aca="1" ref="CK43" ca="1">IF(ISTEXT(CK$6),IFERROR(PRODUCT(IF(YEAR(OFFSET(HOMECELL,1,0):OFFSET(ENDCELL,-1,0))=$A43,1+OFFSET(CK$132,1,0):OFFSET(CK$885,-1,0)))-1,"NA"),0)</f>
        <v>0</v>
      </c>
      <c r="CL43" s="391" cm="1">
        <f t="array" aca="1" ref="CL43" ca="1">IF(ISTEXT(CL$6),IFERROR(PRODUCT(IF(YEAR(OFFSET(HOMECELL,1,0):OFFSET(ENDCELL,-1,0))=$A43,1+OFFSET(CL$132,1,0):OFFSET(CL$885,-1,0)))-1,"NA"),0)</f>
        <v>0</v>
      </c>
      <c r="CM43" s="391" cm="1">
        <f t="array" aca="1" ref="CM43" ca="1">IF(ISTEXT(CM$6),IFERROR(PRODUCT(IF(YEAR(OFFSET(HOMECELL,1,0):OFFSET(ENDCELL,-1,0))=$A43,1+OFFSET(CM$132,1,0):OFFSET(CM$885,-1,0)))-1,"NA"),0)</f>
        <v>0</v>
      </c>
      <c r="CN43" s="391" cm="1">
        <f t="array" aca="1" ref="CN43" ca="1">IF(ISTEXT(CN$6),IFERROR(PRODUCT(IF(YEAR(OFFSET(HOMECELL,1,0):OFFSET(ENDCELL,-1,0))=$A43,1+OFFSET(CN$132,1,0):OFFSET(CN$885,-1,0)))-1,"NA"),0)</f>
        <v>0</v>
      </c>
      <c r="CO43" s="391" cm="1">
        <f t="array" aca="1" ref="CO43" ca="1">IF(ISTEXT(CO$6),IFERROR(PRODUCT(IF(YEAR(OFFSET(HOMECELL,1,0):OFFSET(ENDCELL,-1,0))=$A43,1+OFFSET(CO$132,1,0):OFFSET(CO$885,-1,0)))-1,"NA"),0)</f>
        <v>0</v>
      </c>
      <c r="CP43" s="391" cm="1">
        <f t="array" aca="1" ref="CP43" ca="1">IF(ISTEXT(CP$6),IFERROR(PRODUCT(IF(YEAR(OFFSET(HOMECELL,1,0):OFFSET(ENDCELL,-1,0))=$A43,1+OFFSET(CP$132,1,0):OFFSET(CP$885,-1,0)))-1,"NA"),0)</f>
        <v>0</v>
      </c>
      <c r="CQ43" s="391" cm="1">
        <f t="array" aca="1" ref="CQ43" ca="1">IF(ISTEXT(CQ$6),IFERROR(PRODUCT(IF(YEAR(OFFSET(HOMECELL,1,0):OFFSET(ENDCELL,-1,0))=$A43,1+OFFSET(CQ$132,1,0):OFFSET(CQ$885,-1,0)))-1,"NA"),0)</f>
        <v>0</v>
      </c>
      <c r="CR43" s="391" cm="1">
        <f t="array" aca="1" ref="CR43" ca="1">IF(ISTEXT(CR$6),IFERROR(PRODUCT(IF(YEAR(OFFSET(HOMECELL,1,0):OFFSET(ENDCELL,-1,0))=$A43,1+OFFSET(CR$132,1,0):OFFSET(CR$885,-1,0)))-1,"NA"),0)</f>
        <v>0</v>
      </c>
      <c r="CS43" s="391"/>
      <c r="CT43" s="391"/>
      <c r="CU43" s="391"/>
      <c r="CV43" s="391"/>
      <c r="CW43" s="391"/>
      <c r="CX43" s="391"/>
      <c r="CY43" s="391"/>
      <c r="CZ43" s="391"/>
      <c r="DA43" s="391"/>
      <c r="DB43" s="815"/>
      <c r="DC43" s="815"/>
      <c r="DD43" s="815"/>
      <c r="DE43" s="815"/>
      <c r="DG43" s="352"/>
      <c r="DI43" s="391" cm="1">
        <f t="array" aca="1" ref="DI43" ca="1">IF(ISTEXT(DI$6),IFERROR(PRODUCT(IF(YEAR(OFFSET(HOMECELL,1,0):OFFSET(ENDCELL,-1,0))=$A43,1+OFFSET(DI$132,1,0):OFFSET(DI$885,-1,0)))-1,"NA"),0)</f>
        <v>0</v>
      </c>
      <c r="DJ43" s="391" cm="1">
        <f t="array" aca="1" ref="DJ43" ca="1">IF(ISTEXT(DJ$6),IFERROR(PRODUCT(IF(YEAR(OFFSET(HOMECELL,1,0):OFFSET(ENDCELL,-1,0))=$A43,1+OFFSET(DJ$132,1,0):OFFSET(DJ$885,-1,0)))-1,"NA"),0)</f>
        <v>0</v>
      </c>
      <c r="DK43" s="391" cm="1">
        <f t="array" aca="1" ref="DK43" ca="1">IF(ISTEXT(DK$6),IFERROR(PRODUCT(IF(YEAR(OFFSET(HOMECELL,1,0):OFFSET(ENDCELL,-1,0))=$A43,1+OFFSET(DK$132,1,0):OFFSET(DK$885,-1,0)))-1,"NA"),0)</f>
        <v>4.4117965224132139E-2</v>
      </c>
    </row>
    <row r="44" spans="1:115" hidden="1" outlineLevel="1">
      <c r="A44" s="72">
        <f t="shared" ref="A44:A89" ca="1" si="1">A43+1</f>
        <v>1978</v>
      </c>
      <c r="B44" s="372"/>
      <c r="C44" s="391" cm="1">
        <f t="array" aca="1" ref="C44" ca="1">IF(ISTEXT(C$6),IFERROR(PRODUCT(IF(YEAR(OFFSET(HOMECELL,1,0):OFFSET(ENDCELL,-1,0))=$A44,1+OFFSET(C$132,1,0):OFFSET(C$885,-1,0)))-1,"NA"),0)</f>
        <v>0</v>
      </c>
      <c r="D44" s="391" cm="1">
        <f t="array" aca="1" ref="D44" ca="1">IF(ISTEXT(D$6),IFERROR(PRODUCT(IF(YEAR(OFFSET(HOMECELL,1,0):OFFSET(ENDCELL,-1,0))=$A44,1+OFFSET(D$132,1,0):OFFSET(D$885,-1,0)))-1,"NA"),0)</f>
        <v>7.196501341871353E-2</v>
      </c>
      <c r="E44" s="391" cm="1">
        <f t="array" aca="1" ref="E44" ca="1">IF(ISTEXT(E$6),IFERROR(PRODUCT(IF(YEAR(OFFSET(HOMECELL,1,0):OFFSET(ENDCELL,-1,0))=$A44,1+OFFSET(E$132,1,0):OFFSET(E$885,-1,0)))-1,"NA"),0)</f>
        <v>8.2233939033980574E-2</v>
      </c>
      <c r="F44" s="391" cm="1">
        <f t="array" aca="1" ref="F44" ca="1">IF(ISTEXT(F$6),IFERROR(PRODUCT(IF(YEAR(OFFSET(HOMECELL,1,0):OFFSET(ENDCELL,-1,0))=$A44,1+OFFSET(F$132,1,0):OFFSET(F$885,-1,0)))-1,"NA"),0)</f>
        <v>0</v>
      </c>
      <c r="G44" s="391" cm="1">
        <f t="array" aca="1" ref="G44" ca="1">IF(ISTEXT(G$6),IFERROR(PRODUCT(IF(YEAR(OFFSET(HOMECELL,1,0):OFFSET(ENDCELL,-1,0))=$A44,1+OFFSET(G$132,1,0):OFFSET(G$885,-1,0)))-1,"NA"),0)</f>
        <v>0</v>
      </c>
      <c r="H44" s="391" cm="1">
        <f t="array" aca="1" ref="H44" ca="1">IF(ISTEXT(H$6),IFERROR(PRODUCT(IF(YEAR(OFFSET(HOMECELL,1,0):OFFSET(ENDCELL,-1,0))=$A44,1+OFFSET(H$132,1,0):OFFSET(H$885,-1,0)))-1,"NA"),0)</f>
        <v>0</v>
      </c>
      <c r="I44" s="391" cm="1">
        <f t="array" aca="1" ref="I44" ca="1">IF(ISTEXT(I$6),IFERROR(PRODUCT(IF(YEAR(OFFSET(HOMECELL,1,0):OFFSET(ENDCELL,-1,0))=$A44,1+OFFSET(I$132,1,0):OFFSET(I$885,-1,0)))-1,"NA"),0)</f>
        <v>0</v>
      </c>
      <c r="J44" s="391" cm="1">
        <f t="array" aca="1" ref="J44" ca="1">IF(ISTEXT(J$6),IFERROR(PRODUCT(IF(YEAR(OFFSET(HOMECELL,1,0):OFFSET(ENDCELL,-1,0))=$A44,1+OFFSET(J$132,1,0):OFFSET(J$885,-1,0)))-1,"NA"),0)</f>
        <v>0</v>
      </c>
      <c r="K44" s="391" cm="1">
        <f t="array" aca="1" ref="K44" ca="1">IF(ISTEXT(K$6),IFERROR(PRODUCT(IF(YEAR(OFFSET(HOMECELL,1,0):OFFSET(ENDCELL,-1,0))=$A44,1+OFFSET(K$132,1,0):OFFSET(K$885,-1,0)))-1,"NA"),0)</f>
        <v>0</v>
      </c>
      <c r="L44" s="391" cm="1">
        <f t="array" aca="1" ref="L44" ca="1">IF(ISTEXT(L$6),IFERROR(PRODUCT(IF(YEAR(OFFSET(HOMECELL,1,0):OFFSET(ENDCELL,-1,0))=$A44,1+OFFSET(L$132,1,0):OFFSET(L$885,-1,0)))-1,"NA"),0)</f>
        <v>0</v>
      </c>
      <c r="M44" s="391" cm="1">
        <f t="array" aca="1" ref="M44" ca="1">IF(ISTEXT(M$6),IFERROR(PRODUCT(IF(YEAR(OFFSET(HOMECELL,1,0):OFFSET(ENDCELL,-1,0))=$A44,1+OFFSET(M$132,1,0):OFFSET(M$885,-1,0)))-1,"NA"),0)</f>
        <v>0</v>
      </c>
      <c r="N44" s="391" cm="1">
        <f t="array" aca="1" ref="N44" ca="1">IF(ISTEXT(N$6),IFERROR(PRODUCT(IF(YEAR(OFFSET(HOMECELL,1,0):OFFSET(ENDCELL,-1,0))=$A44,1+OFFSET(N$132,1,0):OFFSET(N$885,-1,0)))-1,"NA"),0)</f>
        <v>0</v>
      </c>
      <c r="O44" s="391" cm="1">
        <f t="array" aca="1" ref="O44" ca="1">IF(ISTEXT(O$6),IFERROR(PRODUCT(IF(YEAR(OFFSET(HOMECELL,1,0):OFFSET(ENDCELL,-1,0))=$A44,1+OFFSET(O$132,1,0):OFFSET(O$885,-1,0)))-1,"NA"),0)</f>
        <v>0</v>
      </c>
      <c r="P44" s="391" cm="1">
        <f t="array" aca="1" ref="P44" ca="1">IF(ISTEXT(P$6),IFERROR(PRODUCT(IF(YEAR(OFFSET(HOMECELL,1,0):OFFSET(ENDCELL,-1,0))=$A44,1+OFFSET(P$132,1,0):OFFSET(P$885,-1,0)))-1,"NA"),0)</f>
        <v>0</v>
      </c>
      <c r="Q44" s="391" cm="1">
        <f t="array" aca="1" ref="Q44" ca="1">IF(ISTEXT(Q$6),IFERROR(PRODUCT(IF(YEAR(OFFSET(HOMECELL,1,0):OFFSET(ENDCELL,-1,0))=$A44,1+OFFSET(Q$132,1,0):OFFSET(Q$885,-1,0)))-1,"NA"),0)</f>
        <v>0</v>
      </c>
      <c r="R44" s="391" cm="1">
        <f t="array" aca="1" ref="R44" ca="1">IF(ISTEXT(R$6),IFERROR(PRODUCT(IF(YEAR(OFFSET(HOMECELL,1,0):OFFSET(ENDCELL,-1,0))=$A44,1+OFFSET(R$132,1,0):OFFSET(R$885,-1,0)))-1,"NA"),0)</f>
        <v>0</v>
      </c>
      <c r="S44" s="391" cm="1">
        <f t="array" aca="1" ref="S44" ca="1">IF(ISTEXT(S$6),IFERROR(PRODUCT(IF(YEAR(OFFSET(HOMECELL,1,0):OFFSET(ENDCELL,-1,0))=$A44,1+OFFSET(S$132,1,0):OFFSET(S$885,-1,0)))-1,"NA"),0)</f>
        <v>0</v>
      </c>
      <c r="T44" s="391" cm="1">
        <f t="array" aca="1" ref="T44" ca="1">IF(ISTEXT(T$6),IFERROR(PRODUCT(IF(YEAR(OFFSET(HOMECELL,1,0):OFFSET(ENDCELL,-1,0))=$A44,1+OFFSET(T$132,1,0):OFFSET(T$885,-1,0)))-1,"NA"),0)</f>
        <v>0</v>
      </c>
      <c r="U44" s="391" cm="1">
        <f t="array" aca="1" ref="U44" ca="1">IF(ISTEXT(U$6),IFERROR(PRODUCT(IF(YEAR(OFFSET(HOMECELL,1,0):OFFSET(ENDCELL,-1,0))=$A44,1+OFFSET(U$132,1,0):OFFSET(U$885,-1,0)))-1,"NA"),0)</f>
        <v>0</v>
      </c>
      <c r="V44" s="391" cm="1">
        <f t="array" aca="1" ref="V44" ca="1">IF(ISTEXT(V$6),IFERROR(PRODUCT(IF(YEAR(OFFSET(HOMECELL,1,0):OFFSET(ENDCELL,-1,0))=$A44,1+OFFSET(V$132,1,0):OFFSET(V$885,-1,0)))-1,"NA"),0)</f>
        <v>0</v>
      </c>
      <c r="W44" s="391" cm="1">
        <f t="array" aca="1" ref="W44" ca="1">IF(ISTEXT(W$6),IFERROR(PRODUCT(IF(YEAR(OFFSET(HOMECELL,1,0):OFFSET(ENDCELL,-1,0))=$A44,1+OFFSET(W$132,1,0):OFFSET(W$885,-1,0)))-1,"NA"),0)</f>
        <v>0</v>
      </c>
      <c r="X44" s="391" cm="1">
        <f t="array" aca="1" ref="X44" ca="1">IF(ISTEXT(X$6),IFERROR(PRODUCT(IF(YEAR(OFFSET(HOMECELL,1,0):OFFSET(ENDCELL,-1,0))=$A44,1+OFFSET(X$132,1,0):OFFSET(X$885,-1,0)))-1,"NA"),0)</f>
        <v>0.19205404355591393</v>
      </c>
      <c r="Y44" s="391" cm="1">
        <f t="array" aca="1" ref="Y44" ca="1">IF(ISTEXT(Y$6),IFERROR(PRODUCT(IF(YEAR(OFFSET(HOMECELL,1,0):OFFSET(ENDCELL,-1,0))=$A44,1+OFFSET(Y$132,1,0):OFFSET(Y$885,-1,0)))-1,"NA"),0)</f>
        <v>0</v>
      </c>
      <c r="Z44" s="391" cm="1">
        <f t="array" aca="1" ref="Z44" ca="1">IF(ISTEXT(Z$6),IFERROR(PRODUCT(IF(YEAR(OFFSET(HOMECELL,1,0):OFFSET(ENDCELL,-1,0))=$A44,1+OFFSET(Z$132,1,0):OFFSET(Z$885,-1,0)))-1,"NA"),0)</f>
        <v>0</v>
      </c>
      <c r="AA44" s="391" cm="1">
        <f t="array" aca="1" ref="AA44" ca="1">IF(ISTEXT(AA$6),IFERROR(PRODUCT(IF(YEAR(OFFSET(HOMECELL,1,0):OFFSET(ENDCELL,-1,0))=$A44,1+OFFSET(AA$132,1,0):OFFSET(AA$885,-1,0)))-1,"NA"),0)</f>
        <v>0</v>
      </c>
      <c r="AB44" s="391" cm="1">
        <f t="array" aca="1" ref="AB44" ca="1">IF(ISTEXT(AB$6),IFERROR(PRODUCT(IF(YEAR(OFFSET(HOMECELL,1,0):OFFSET(ENDCELL,-1,0))=$A44,1+OFFSET(AB$132,1,0):OFFSET(AB$885,-1,0)))-1,"NA"),0)</f>
        <v>0</v>
      </c>
      <c r="AC44" s="391" cm="1">
        <f t="array" aca="1" ref="AC44" ca="1">IF(ISTEXT(AC$6),IFERROR(PRODUCT(IF(YEAR(OFFSET(HOMECELL,1,0):OFFSET(ENDCELL,-1,0))=$A44,1+OFFSET(AC$132,1,0):OFFSET(AC$885,-1,0)))-1,"NA"),0)</f>
        <v>0</v>
      </c>
      <c r="AD44" s="391" cm="1">
        <f t="array" aca="1" ref="AD44" ca="1">IF(ISTEXT(AD$6),IFERROR(PRODUCT(IF(YEAR(OFFSET(HOMECELL,1,0):OFFSET(ENDCELL,-1,0))=$A44,1+OFFSET(AD$132,1,0):OFFSET(AD$885,-1,0)))-1,"NA"),0)</f>
        <v>0</v>
      </c>
      <c r="AE44" s="391" cm="1">
        <f t="array" aca="1" ref="AE44" ca="1">IF(ISTEXT(AE$6),IFERROR(PRODUCT(IF(YEAR(OFFSET(HOMECELL,1,0):OFFSET(ENDCELL,-1,0))=$A44,1+OFFSET(AE$132,1,0):OFFSET(AE$885,-1,0)))-1,"NA"),0)</f>
        <v>3.1248304007482908E-3</v>
      </c>
      <c r="AF44" s="391" cm="1">
        <f t="array" aca="1" ref="AF44" ca="1">IF(ISTEXT(AF$6),IFERROR(PRODUCT(IF(YEAR(OFFSET(HOMECELL,1,0):OFFSET(ENDCELL,-1,0))=$A44,1+OFFSET(AF$132,1,0):OFFSET(AF$885,-1,0)))-1,"NA"),0)</f>
        <v>0</v>
      </c>
      <c r="AG44" s="391" cm="1">
        <f t="array" aca="1" ref="AG44" ca="1">IF(ISTEXT(AG$6),IFERROR(PRODUCT(IF(YEAR(OFFSET(HOMECELL,1,0):OFFSET(ENDCELL,-1,0))=$A44,1+OFFSET(AG$132,1,0):OFFSET(AG$885,-1,0)))-1,"NA"),0)</f>
        <v>0</v>
      </c>
      <c r="AH44" s="391" cm="1">
        <f t="array" aca="1" ref="AH44" ca="1">IF(ISTEXT(AH$6),IFERROR(PRODUCT(IF(YEAR(OFFSET(HOMECELL,1,0):OFFSET(ENDCELL,-1,0))=$A44,1+OFFSET(AH$132,1,0):OFFSET(AH$885,-1,0)))-1,"NA"),0)</f>
        <v>0</v>
      </c>
      <c r="AI44" s="391" cm="1">
        <f t="array" aca="1" ref="AI44" ca="1">IF(ISTEXT(AI$6),IFERROR(PRODUCT(IF(YEAR(OFFSET(HOMECELL,1,0):OFFSET(ENDCELL,-1,0))=$A44,1+OFFSET(AI$132,1,0):OFFSET(AI$885,-1,0)))-1,"NA"),0)</f>
        <v>0</v>
      </c>
      <c r="AJ44" s="391" cm="1">
        <f t="array" aca="1" ref="AJ44" ca="1">IF(ISTEXT(AJ$6),IFERROR(PRODUCT(IF(YEAR(OFFSET(HOMECELL,1,0):OFFSET(ENDCELL,-1,0))=$A44,1+OFFSET(AJ$132,1,0):OFFSET(AJ$885,-1,0)))-1,"NA"),0)</f>
        <v>0</v>
      </c>
      <c r="AK44" s="391" cm="1">
        <f t="array" aca="1" ref="AK44" ca="1">IF(ISTEXT(AK$6),IFERROR(PRODUCT(IF(YEAR(OFFSET(HOMECELL,1,0):OFFSET(ENDCELL,-1,0))=$A44,1+OFFSET(AK$132,1,0):OFFSET(AK$885,-1,0)))-1,"NA"),0)</f>
        <v>0</v>
      </c>
      <c r="AL44" s="391" cm="1">
        <f t="array" aca="1" ref="AL44" ca="1">IF(ISTEXT(AL$6),IFERROR(PRODUCT(IF(YEAR(OFFSET(HOMECELL,1,0):OFFSET(ENDCELL,-1,0))=$A44,1+OFFSET(AL$132,1,0):OFFSET(AL$885,-1,0)))-1,"NA"),0)</f>
        <v>0</v>
      </c>
      <c r="AM44" s="391" cm="1">
        <f t="array" aca="1" ref="AM44" ca="1">IF(ISTEXT(AM$6),IFERROR(PRODUCT(IF(YEAR(OFFSET(HOMECELL,1,0):OFFSET(ENDCELL,-1,0))=$A44,1+OFFSET(AM$132,1,0):OFFSET(AM$885,-1,0)))-1,"NA"),0)</f>
        <v>0.30000046644022471</v>
      </c>
      <c r="AN44" s="391" cm="1">
        <f t="array" aca="1" ref="AN44" ca="1">IF(ISTEXT(AN$6),IFERROR(PRODUCT(IF(YEAR(OFFSET(HOMECELL,1,0):OFFSET(ENDCELL,-1,0))=$A44,1+OFFSET(AN$132,1,0):OFFSET(AN$885,-1,0)))-1,"NA"),0)</f>
        <v>0</v>
      </c>
      <c r="AO44" s="391" cm="1">
        <f t="array" aca="1" ref="AO44" ca="1">IF(ISTEXT(AO$6),IFERROR(PRODUCT(IF(YEAR(OFFSET(HOMECELL,1,0):OFFSET(ENDCELL,-1,0))=$A44,1+OFFSET(AO$132,1,0):OFFSET(AO$885,-1,0)))-1,"NA"),0)</f>
        <v>0</v>
      </c>
      <c r="AP44" s="391" cm="1">
        <f t="array" aca="1" ref="AP44" ca="1">IF(ISTEXT(AP$6),IFERROR(PRODUCT(IF(YEAR(OFFSET(HOMECELL,1,0):OFFSET(ENDCELL,-1,0))=$A44,1+OFFSET(AP$132,1,0):OFFSET(AP$885,-1,0)))-1,"NA"),0)</f>
        <v>0.25582777977135329</v>
      </c>
      <c r="AQ44" s="391" cm="1">
        <f t="array" aca="1" ref="AQ44" ca="1">IF(ISTEXT(AQ$6),IFERROR(PRODUCT(IF(YEAR(OFFSET(HOMECELL,1,0):OFFSET(ENDCELL,-1,0))=$A44,1+OFFSET(AQ$132,1,0):OFFSET(AQ$885,-1,0)))-1,"NA"),0)</f>
        <v>0</v>
      </c>
      <c r="AR44" s="391" cm="1">
        <f t="array" aca="1" ref="AR44" ca="1">IF(ISTEXT(AR$6),IFERROR(PRODUCT(IF(YEAR(OFFSET(HOMECELL,1,0):OFFSET(ENDCELL,-1,0))=$A44,1+OFFSET(AR$132,1,0):OFFSET(AR$885,-1,0)))-1,"NA"),0)</f>
        <v>0</v>
      </c>
      <c r="AS44" s="391" cm="1">
        <f t="array" aca="1" ref="AS44" ca="1">IF(ISTEXT(AS$6),IFERROR(PRODUCT(IF(YEAR(OFFSET(HOMECELL,1,0):OFFSET(ENDCELL,-1,0))=$A44,1+OFFSET(AS$132,1,0):OFFSET(AS$885,-1,0)))-1,"NA"),0)</f>
        <v>0</v>
      </c>
      <c r="AT44" s="391" cm="1">
        <f t="array" aca="1" ref="AT44" ca="1">IF(ISTEXT(AT$6),IFERROR(PRODUCT(IF(YEAR(OFFSET(HOMECELL,1,0):OFFSET(ENDCELL,-1,0))=$A44,1+OFFSET(AT$132,1,0):OFFSET(AT$885,-1,0)))-1,"NA"),0)</f>
        <v>0</v>
      </c>
      <c r="AU44" s="391" cm="1">
        <f t="array" aca="1" ref="AU44" ca="1">IF(ISTEXT(AU$6),IFERROR(PRODUCT(IF(YEAR(OFFSET(HOMECELL,1,0):OFFSET(ENDCELL,-1,0))=$A44,1+OFFSET(AU$132,1,0):OFFSET(AU$885,-1,0)))-1,"NA"),0)</f>
        <v>0</v>
      </c>
      <c r="AV44" s="391" cm="1">
        <f t="array" aca="1" ref="AV44" ca="1">IF(ISTEXT(AV$6),IFERROR(PRODUCT(IF(YEAR(OFFSET(HOMECELL,1,0):OFFSET(ENDCELL,-1,0))=$A44,1+OFFSET(AV$132,1,0):OFFSET(AV$885,-1,0)))-1,"NA"),0)</f>
        <v>-5.2728927558766459E-2</v>
      </c>
      <c r="AW44" s="391" cm="1">
        <f t="array" aca="1" ref="AW44" ca="1">IF(ISTEXT(AW$6),IFERROR(PRODUCT(IF(YEAR(OFFSET(HOMECELL,1,0):OFFSET(ENDCELL,-1,0))=$A44,1+OFFSET(AW$132,1,0):OFFSET(AW$885,-1,0)))-1,"NA"),0)</f>
        <v>7.0938280399014175E-2</v>
      </c>
      <c r="AX44" s="391" cm="1">
        <f t="array" aca="1" ref="AX44" ca="1">IF(ISTEXT(AX$6),IFERROR(PRODUCT(IF(YEAR(OFFSET(HOMECELL,1,0):OFFSET(ENDCELL,-1,0))=$A44,1+OFFSET(AX$132,1,0):OFFSET(AX$885,-1,0)))-1,"NA"),0)</f>
        <v>0</v>
      </c>
      <c r="AY44" s="391" cm="1">
        <f t="array" aca="1" ref="AY44" ca="1">IF(ISTEXT(AY$6),IFERROR(PRODUCT(IF(YEAR(OFFSET(HOMECELL,1,0):OFFSET(ENDCELL,-1,0))=$A44,1+OFFSET(AY$132,1,0):OFFSET(AY$885,-1,0)))-1,"NA"),0)</f>
        <v>0</v>
      </c>
      <c r="AZ44" s="391" cm="1">
        <f t="array" aca="1" ref="AZ44" ca="1">IF(ISTEXT(AZ$6),IFERROR(PRODUCT(IF(YEAR(OFFSET(HOMECELL,1,0):OFFSET(ENDCELL,-1,0))=$A44,1+OFFSET(AZ$132,1,0):OFFSET(AZ$885,-1,0)))-1,"NA"),0)</f>
        <v>0</v>
      </c>
      <c r="BA44" s="391" cm="1">
        <f t="array" aca="1" ref="BA44" ca="1">IF(ISTEXT(BA$6),IFERROR(PRODUCT(IF(YEAR(OFFSET(HOMECELL,1,0):OFFSET(ENDCELL,-1,0))=$A44,1+OFFSET(BA$132,1,0):OFFSET(BA$885,-1,0)))-1,"NA"),0)</f>
        <v>0</v>
      </c>
      <c r="BB44" s="391" cm="1">
        <f t="array" aca="1" ref="BB44" ca="1">IF(ISTEXT(BB$6),IFERROR(PRODUCT(IF(YEAR(OFFSET(HOMECELL,1,0):OFFSET(ENDCELL,-1,0))=$A44,1+OFFSET(BB$132,1,0):OFFSET(BB$885,-1,0)))-1,"NA"),0)</f>
        <v>0.17543836399277168</v>
      </c>
      <c r="BC44" s="391" cm="1">
        <f t="array" aca="1" ref="BC44" ca="1">IF(ISTEXT(BC$6),IFERROR(PRODUCT(IF(YEAR(OFFSET(HOMECELL,1,0):OFFSET(ENDCELL,-1,0))=$A44,1+OFFSET(BC$132,1,0):OFFSET(BC$885,-1,0)))-1,"NA"),0)</f>
        <v>0</v>
      </c>
      <c r="BD44" s="391" cm="1">
        <f t="array" aca="1" ref="BD44" ca="1">IF(ISTEXT(BD$6),IFERROR(PRODUCT(IF(YEAR(OFFSET(HOMECELL,1,0):OFFSET(ENDCELL,-1,0))=$A44,1+OFFSET(BD$132,1,0):OFFSET(BD$885,-1,0)))-1,"NA"),0)</f>
        <v>0</v>
      </c>
      <c r="BE44" s="391" cm="1">
        <f t="array" aca="1" ref="BE44" ca="1">IF(ISTEXT(BE$6),IFERROR(PRODUCT(IF(YEAR(OFFSET(HOMECELL,1,0):OFFSET(ENDCELL,-1,0))=$A44,1+OFFSET(BE$132,1,0):OFFSET(BE$885,-1,0)))-1,"NA"),0)</f>
        <v>0</v>
      </c>
      <c r="BF44" s="391" cm="1">
        <f t="array" aca="1" ref="BF44" ca="1">IF(ISTEXT(BF$6),IFERROR(PRODUCT(IF(YEAR(OFFSET(HOMECELL,1,0):OFFSET(ENDCELL,-1,0))=$A44,1+OFFSET(BF$132,1,0):OFFSET(BF$885,-1,0)))-1,"NA"),0)</f>
        <v>0</v>
      </c>
      <c r="BG44" s="391" cm="1">
        <f t="array" aca="1" ref="BG44" ca="1">IF(ISTEXT(BG$6),IFERROR(PRODUCT(IF(YEAR(OFFSET(HOMECELL,1,0):OFFSET(ENDCELL,-1,0))=$A44,1+OFFSET(BG$132,1,0):OFFSET(BG$885,-1,0)))-1,"NA"),0)</f>
        <v>-4.5360443871124145E-3</v>
      </c>
      <c r="BH44" s="391" cm="1">
        <f t="array" aca="1" ref="BH44" ca="1">IF(ISTEXT(BH$6),IFERROR(PRODUCT(IF(YEAR(OFFSET(HOMECELL,1,0):OFFSET(ENDCELL,-1,0))=$A44,1+OFFSET(BH$132,1,0):OFFSET(BH$885,-1,0)))-1,"NA"),0)</f>
        <v>2.7028380547595043E-2</v>
      </c>
      <c r="BI44" s="391" cm="1">
        <f t="array" aca="1" ref="BI44" ca="1">IF(ISTEXT(BI$6),IFERROR(PRODUCT(IF(YEAR(OFFSET(HOMECELL,1,0):OFFSET(ENDCELL,-1,0))=$A44,1+OFFSET(BI$132,1,0):OFFSET(BI$885,-1,0)))-1,"NA"),0)</f>
        <v>0</v>
      </c>
      <c r="BJ44" s="391" cm="1">
        <f t="array" aca="1" ref="BJ44" ca="1">IF(ISTEXT(BJ$6),IFERROR(PRODUCT(IF(YEAR(OFFSET(HOMECELL,1,0):OFFSET(ENDCELL,-1,0))=$A44,1+OFFSET(BJ$132,1,0):OFFSET(BJ$885,-1,0)))-1,"NA"),0)</f>
        <v>0</v>
      </c>
      <c r="BK44" s="391" cm="1">
        <f t="array" aca="1" ref="BK44" ca="1">IF(ISTEXT(BK$6),IFERROR(PRODUCT(IF(YEAR(OFFSET(HOMECELL,1,0):OFFSET(ENDCELL,-1,0))=$A44,1+OFFSET(BK$132,1,0):OFFSET(BK$885,-1,0)))-1,"NA"),0)</f>
        <v>7.0614999094705366E-2</v>
      </c>
      <c r="BL44" s="391" cm="1">
        <f t="array" aca="1" ref="BL44" ca="1">IF(ISTEXT(BL$6),IFERROR(PRODUCT(IF(YEAR(OFFSET(HOMECELL,1,0):OFFSET(ENDCELL,-1,0))=$A44,1+OFFSET(BL$132,1,0):OFFSET(BL$885,-1,0)))-1,"NA"),0)</f>
        <v>0</v>
      </c>
      <c r="BM44" s="391" cm="1">
        <f t="array" aca="1" ref="BM44" ca="1">IF(ISTEXT(BM$6),IFERROR(PRODUCT(IF(YEAR(OFFSET(HOMECELL,1,0):OFFSET(ENDCELL,-1,0))=$A44,1+OFFSET(BM$132,1,0):OFFSET(BM$885,-1,0)))-1,"NA"),0)</f>
        <v>0</v>
      </c>
      <c r="BN44" s="391" cm="1">
        <f t="array" aca="1" ref="BN44" ca="1">IF(ISTEXT(BN$6),IFERROR(PRODUCT(IF(YEAR(OFFSET(HOMECELL,1,0):OFFSET(ENDCELL,-1,0))=$A44,1+OFFSET(BN$132,1,0):OFFSET(BN$885,-1,0)))-1,"NA"),0)</f>
        <v>0</v>
      </c>
      <c r="BO44" s="391" cm="1">
        <f t="array" aca="1" ref="BO44" ca="1">IF(ISTEXT(BO$6),IFERROR(PRODUCT(IF(YEAR(OFFSET(HOMECELL,1,0):OFFSET(ENDCELL,-1,0))=$A44,1+OFFSET(BO$132,1,0):OFFSET(BO$885,-1,0)))-1,"NA"),0)</f>
        <v>0.20578778060948832</v>
      </c>
      <c r="BP44" s="391" cm="1">
        <f t="array" aca="1" ref="BP44" ca="1">IF(ISTEXT(BP$6),IFERROR(PRODUCT(IF(YEAR(OFFSET(HOMECELL,1,0):OFFSET(ENDCELL,-1,0))=$A44,1+OFFSET(BP$132,1,0):OFFSET(BP$885,-1,0)))-1,"NA"),0)</f>
        <v>0</v>
      </c>
      <c r="BQ44" s="391" cm="1">
        <f t="array" aca="1" ref="BQ44" ca="1">IF(ISTEXT(BQ$6),IFERROR(PRODUCT(IF(YEAR(OFFSET(HOMECELL,1,0):OFFSET(ENDCELL,-1,0))=$A44,1+OFFSET(BQ$132,1,0):OFFSET(BQ$885,-1,0)))-1,"NA"),0)</f>
        <v>0</v>
      </c>
      <c r="BR44" s="391" cm="1">
        <f t="array" aca="1" ref="BR44" ca="1">IF(ISTEXT(BR$6),IFERROR(PRODUCT(IF(YEAR(OFFSET(HOMECELL,1,0):OFFSET(ENDCELL,-1,0))=$A44,1+OFFSET(BR$132,1,0):OFFSET(BR$885,-1,0)))-1,"NA"),0)</f>
        <v>0</v>
      </c>
      <c r="BS44" s="391" cm="1">
        <f t="array" aca="1" ref="BS44" ca="1">IF(ISTEXT(BS$6),IFERROR(PRODUCT(IF(YEAR(OFFSET(HOMECELL,1,0):OFFSET(ENDCELL,-1,0))=$A44,1+OFFSET(BS$132,1,0):OFFSET(BS$885,-1,0)))-1,"NA"),0)</f>
        <v>0</v>
      </c>
      <c r="BT44" s="391" cm="1">
        <f t="array" aca="1" ref="BT44" ca="1">IF(ISTEXT(BT$6),IFERROR(PRODUCT(IF(YEAR(OFFSET(HOMECELL,1,0):OFFSET(ENDCELL,-1,0))=$A44,1+OFFSET(BT$132,1,0):OFFSET(BT$885,-1,0)))-1,"NA"),0)</f>
        <v>0</v>
      </c>
      <c r="BU44" s="391" cm="1">
        <f t="array" aca="1" ref="BU44" ca="1">IF(ISTEXT(BU$6),IFERROR(PRODUCT(IF(YEAR(OFFSET(HOMECELL,1,0):OFFSET(ENDCELL,-1,0))=$A44,1+OFFSET(BU$132,1,0):OFFSET(BU$885,-1,0)))-1,"NA"),0)</f>
        <v>0</v>
      </c>
      <c r="BV44" s="391" cm="1">
        <f t="array" aca="1" ref="BV44" ca="1">IF(ISTEXT(BV$6),IFERROR(PRODUCT(IF(YEAR(OFFSET(HOMECELL,1,0):OFFSET(ENDCELL,-1,0))=$A44,1+OFFSET(BV$132,1,0):OFFSET(BV$885,-1,0)))-1,"NA"),0)</f>
        <v>0</v>
      </c>
      <c r="BW44" s="391" cm="1">
        <f t="array" aca="1" ref="BW44" ca="1">IF(ISTEXT(BW$6),IFERROR(PRODUCT(IF(YEAR(OFFSET(HOMECELL,1,0):OFFSET(ENDCELL,-1,0))=$A44,1+OFFSET(BW$132,1,0):OFFSET(BW$885,-1,0)))-1,"NA"),0)</f>
        <v>0.13467736201149094</v>
      </c>
      <c r="BX44" s="391" cm="1">
        <f t="array" aca="1" ref="BX44" ca="1">IF(ISTEXT(BX$6),IFERROR(PRODUCT(IF(YEAR(OFFSET(HOMECELL,1,0):OFFSET(ENDCELL,-1,0))=$A44,1+OFFSET(BX$132,1,0):OFFSET(BX$885,-1,0)))-1,"NA"),0)</f>
        <v>0</v>
      </c>
      <c r="BY44" s="391" cm="1">
        <f t="array" aca="1" ref="BY44" ca="1">IF(ISTEXT(BY$6),IFERROR(PRODUCT(IF(YEAR(OFFSET(HOMECELL,1,0):OFFSET(ENDCELL,-1,0))=$A44,1+OFFSET(BY$132,1,0):OFFSET(BY$885,-1,0)))-1,"NA"),0)</f>
        <v>0</v>
      </c>
      <c r="BZ44" s="391" cm="1">
        <f t="array" aca="1" ref="BZ44" ca="1">IF(ISTEXT(BZ$6),IFERROR(PRODUCT(IF(YEAR(OFFSET(HOMECELL,1,0):OFFSET(ENDCELL,-1,0))=$A44,1+OFFSET(BZ$132,1,0):OFFSET(BZ$885,-1,0)))-1,"NA"),0)</f>
        <v>0</v>
      </c>
      <c r="CA44" s="391" cm="1">
        <f t="array" aca="1" ref="CA44" ca="1">IF(ISTEXT(CA$6),IFERROR(PRODUCT(IF(YEAR(OFFSET(HOMECELL,1,0):OFFSET(ENDCELL,-1,0))=$A44,1+OFFSET(CA$132,1,0):OFFSET(CA$885,-1,0)))-1,"NA"),0)</f>
        <v>0</v>
      </c>
      <c r="CB44" s="391" cm="1">
        <f t="array" aca="1" ref="CB44" ca="1">IF(ISTEXT(CB$6),IFERROR(PRODUCT(IF(YEAR(OFFSET(HOMECELL,1,0):OFFSET(ENDCELL,-1,0))=$A44,1+OFFSET(CB$132,1,0):OFFSET(CB$885,-1,0)))-1,"NA"),0)</f>
        <v>0</v>
      </c>
      <c r="CC44" s="391" cm="1">
        <f t="array" aca="1" ref="CC44" ca="1">IF(ISTEXT(CC$6),IFERROR(PRODUCT(IF(YEAR(OFFSET(HOMECELL,1,0):OFFSET(ENDCELL,-1,0))=$A44,1+OFFSET(CC$132,1,0):OFFSET(CC$885,-1,0)))-1,"NA"),0)</f>
        <v>-5.3812081390682498E-2</v>
      </c>
      <c r="CD44" s="391" cm="1">
        <f t="array" aca="1" ref="CD44" ca="1">IF(ISTEXT(CD$6),IFERROR(PRODUCT(IF(YEAR(OFFSET(HOMECELL,1,0):OFFSET(ENDCELL,-1,0))=$A44,1+OFFSET(CD$132,1,0):OFFSET(CD$885,-1,0)))-1,"NA"),0)</f>
        <v>0</v>
      </c>
      <c r="CE44" s="391" cm="1">
        <f t="array" aca="1" ref="CE44" ca="1">IF(ISTEXT(CE$6),IFERROR(PRODUCT(IF(YEAR(OFFSET(HOMECELL,1,0):OFFSET(ENDCELL,-1,0))=$A44,1+OFFSET(CE$132,1,0):OFFSET(CE$885,-1,0)))-1,"NA"),0)</f>
        <v>0</v>
      </c>
      <c r="CF44" s="391" cm="1">
        <f t="array" aca="1" ref="CF44" ca="1">IF(ISTEXT(CF$6),IFERROR(PRODUCT(IF(YEAR(OFFSET(HOMECELL,1,0):OFFSET(ENDCELL,-1,0))=$A44,1+OFFSET(CF$132,1,0):OFFSET(CF$885,-1,0)))-1,"NA"),0)</f>
        <v>0</v>
      </c>
      <c r="CG44" s="391" cm="1">
        <f t="array" aca="1" ref="CG44" ca="1">IF(ISTEXT(CG$6),IFERROR(PRODUCT(IF(YEAR(OFFSET(HOMECELL,1,0):OFFSET(ENDCELL,-1,0))=$A44,1+OFFSET(CG$132,1,0):OFFSET(CG$885,-1,0)))-1,"NA"),0)</f>
        <v>-0.3258805908267266</v>
      </c>
      <c r="CH44" s="391" cm="1">
        <f t="array" aca="1" ref="CH44" ca="1">IF(ISTEXT(CH$6),IFERROR(PRODUCT(IF(YEAR(OFFSET(HOMECELL,1,0):OFFSET(ENDCELL,-1,0))=$A44,1+OFFSET(CH$132,1,0):OFFSET(CH$885,-1,0)))-1,"NA"),0)</f>
        <v>0</v>
      </c>
      <c r="CI44" s="391" cm="1">
        <f t="array" aca="1" ref="CI44" ca="1">IF(ISTEXT(CI$6),IFERROR(PRODUCT(IF(YEAR(OFFSET(HOMECELL,1,0):OFFSET(ENDCELL,-1,0))=$A44,1+OFFSET(CI$132,1,0):OFFSET(CI$885,-1,0)))-1,"NA"),0)</f>
        <v>0</v>
      </c>
      <c r="CJ44" s="391" cm="1">
        <f t="array" aca="1" ref="CJ44" ca="1">IF(ISTEXT(CJ$6),IFERROR(PRODUCT(IF(YEAR(OFFSET(HOMECELL,1,0):OFFSET(ENDCELL,-1,0))=$A44,1+OFFSET(CJ$132,1,0):OFFSET(CJ$885,-1,0)))-1,"NA"),0)</f>
        <v>0</v>
      </c>
      <c r="CK44" s="391" cm="1">
        <f t="array" aca="1" ref="CK44" ca="1">IF(ISTEXT(CK$6),IFERROR(PRODUCT(IF(YEAR(OFFSET(HOMECELL,1,0):OFFSET(ENDCELL,-1,0))=$A44,1+OFFSET(CK$132,1,0):OFFSET(CK$885,-1,0)))-1,"NA"),0)</f>
        <v>0</v>
      </c>
      <c r="CL44" s="391" cm="1">
        <f t="array" aca="1" ref="CL44" ca="1">IF(ISTEXT(CL$6),IFERROR(PRODUCT(IF(YEAR(OFFSET(HOMECELL,1,0):OFFSET(ENDCELL,-1,0))=$A44,1+OFFSET(CL$132,1,0):OFFSET(CL$885,-1,0)))-1,"NA"),0)</f>
        <v>0</v>
      </c>
      <c r="CM44" s="391" cm="1">
        <f t="array" aca="1" ref="CM44" ca="1">IF(ISTEXT(CM$6),IFERROR(PRODUCT(IF(YEAR(OFFSET(HOMECELL,1,0):OFFSET(ENDCELL,-1,0))=$A44,1+OFFSET(CM$132,1,0):OFFSET(CM$885,-1,0)))-1,"NA"),0)</f>
        <v>0</v>
      </c>
      <c r="CN44" s="391" cm="1">
        <f t="array" aca="1" ref="CN44" ca="1">IF(ISTEXT(CN$6),IFERROR(PRODUCT(IF(YEAR(OFFSET(HOMECELL,1,0):OFFSET(ENDCELL,-1,0))=$A44,1+OFFSET(CN$132,1,0):OFFSET(CN$885,-1,0)))-1,"NA"),0)</f>
        <v>0</v>
      </c>
      <c r="CO44" s="391" cm="1">
        <f t="array" aca="1" ref="CO44" ca="1">IF(ISTEXT(CO$6),IFERROR(PRODUCT(IF(YEAR(OFFSET(HOMECELL,1,0):OFFSET(ENDCELL,-1,0))=$A44,1+OFFSET(CO$132,1,0):OFFSET(CO$885,-1,0)))-1,"NA"),0)</f>
        <v>0</v>
      </c>
      <c r="CP44" s="391" cm="1">
        <f t="array" aca="1" ref="CP44" ca="1">IF(ISTEXT(CP$6),IFERROR(PRODUCT(IF(YEAR(OFFSET(HOMECELL,1,0):OFFSET(ENDCELL,-1,0))=$A44,1+OFFSET(CP$132,1,0):OFFSET(CP$885,-1,0)))-1,"NA"),0)</f>
        <v>0</v>
      </c>
      <c r="CQ44" s="391" cm="1">
        <f t="array" aca="1" ref="CQ44" ca="1">IF(ISTEXT(CQ$6),IFERROR(PRODUCT(IF(YEAR(OFFSET(HOMECELL,1,0):OFFSET(ENDCELL,-1,0))=$A44,1+OFFSET(CQ$132,1,0):OFFSET(CQ$885,-1,0)))-1,"NA"),0)</f>
        <v>0</v>
      </c>
      <c r="CR44" s="391" cm="1">
        <f t="array" aca="1" ref="CR44" ca="1">IF(ISTEXT(CR$6),IFERROR(PRODUCT(IF(YEAR(OFFSET(HOMECELL,1,0):OFFSET(ENDCELL,-1,0))=$A44,1+OFFSET(CR$132,1,0):OFFSET(CR$885,-1,0)))-1,"NA"),0)</f>
        <v>0</v>
      </c>
      <c r="CS44" s="391"/>
      <c r="CT44" s="391"/>
      <c r="CU44" s="391"/>
      <c r="CV44" s="391"/>
      <c r="CW44" s="391"/>
      <c r="CX44" s="391"/>
      <c r="CY44" s="391"/>
      <c r="CZ44" s="391"/>
      <c r="DA44" s="391"/>
      <c r="DB44" s="815"/>
      <c r="DC44" s="815"/>
      <c r="DD44" s="815"/>
      <c r="DE44" s="815"/>
      <c r="DG44" s="352"/>
      <c r="DI44" s="391" cm="1">
        <f t="array" aca="1" ref="DI44" ca="1">IF(ISTEXT(DI$6),IFERROR(PRODUCT(IF(YEAR(OFFSET(HOMECELL,1,0):OFFSET(ENDCELL,-1,0))=$A44,1+OFFSET(DI$132,1,0):OFFSET(DI$885,-1,0)))-1,"NA"),0)</f>
        <v>0</v>
      </c>
      <c r="DJ44" s="391" cm="1">
        <f t="array" aca="1" ref="DJ44" ca="1">IF(ISTEXT(DJ$6),IFERROR(PRODUCT(IF(YEAR(OFFSET(HOMECELL,1,0):OFFSET(ENDCELL,-1,0))=$A44,1+OFFSET(DJ$132,1,0):OFFSET(DJ$885,-1,0)))-1,"NA"),0)</f>
        <v>0</v>
      </c>
      <c r="DK44" s="391" cm="1">
        <f t="array" aca="1" ref="DK44" ca="1">IF(ISTEXT(DK$6),IFERROR(PRODUCT(IF(YEAR(OFFSET(HOMECELL,1,0):OFFSET(ENDCELL,-1,0))=$A44,1+OFFSET(DK$132,1,0):OFFSET(DK$885,-1,0)))-1,"NA"),0)</f>
        <v>0.6338028530347295</v>
      </c>
    </row>
    <row r="45" spans="1:115" hidden="1" outlineLevel="1">
      <c r="A45" s="72">
        <f t="shared" ca="1" si="1"/>
        <v>1979</v>
      </c>
      <c r="B45" s="372"/>
      <c r="C45" s="391" cm="1">
        <f t="array" aca="1" ref="C45" ca="1">IF(ISTEXT(C$6),IFERROR(PRODUCT(IF(YEAR(OFFSET(HOMECELL,1,0):OFFSET(ENDCELL,-1,0))=$A45,1+OFFSET(C$132,1,0):OFFSET(C$885,-1,0)))-1,"NA"),0)</f>
        <v>0</v>
      </c>
      <c r="D45" s="391" cm="1">
        <f t="array" aca="1" ref="D45" ca="1">IF(ISTEXT(D$6),IFERROR(PRODUCT(IF(YEAR(OFFSET(HOMECELL,1,0):OFFSET(ENDCELL,-1,0))=$A45,1+OFFSET(D$132,1,0):OFFSET(D$885,-1,0)))-1,"NA"),0)</f>
        <v>0.10383344304584252</v>
      </c>
      <c r="E45" s="391" cm="1">
        <f t="array" aca="1" ref="E45" ca="1">IF(ISTEXT(E$6),IFERROR(PRODUCT(IF(YEAR(OFFSET(HOMECELL,1,0):OFFSET(ENDCELL,-1,0))=$A45,1+OFFSET(E$132,1,0):OFFSET(E$885,-1,0)))-1,"NA"),0)</f>
        <v>0.23490415371063933</v>
      </c>
      <c r="F45" s="391" cm="1">
        <f t="array" aca="1" ref="F45" ca="1">IF(ISTEXT(F$6),IFERROR(PRODUCT(IF(YEAR(OFFSET(HOMECELL,1,0):OFFSET(ENDCELL,-1,0))=$A45,1+OFFSET(F$132,1,0):OFFSET(F$885,-1,0)))-1,"NA"),0)</f>
        <v>0</v>
      </c>
      <c r="G45" s="391" cm="1">
        <f t="array" aca="1" ref="G45" ca="1">IF(ISTEXT(G$6),IFERROR(PRODUCT(IF(YEAR(OFFSET(HOMECELL,1,0):OFFSET(ENDCELL,-1,0))=$A45,1+OFFSET(G$132,1,0):OFFSET(G$885,-1,0)))-1,"NA"),0)</f>
        <v>0</v>
      </c>
      <c r="H45" s="391" cm="1">
        <f t="array" aca="1" ref="H45" ca="1">IF(ISTEXT(H$6),IFERROR(PRODUCT(IF(YEAR(OFFSET(HOMECELL,1,0):OFFSET(ENDCELL,-1,0))=$A45,1+OFFSET(H$132,1,0):OFFSET(H$885,-1,0)))-1,"NA"),0)</f>
        <v>0</v>
      </c>
      <c r="I45" s="391" cm="1">
        <f t="array" aca="1" ref="I45" ca="1">IF(ISTEXT(I$6),IFERROR(PRODUCT(IF(YEAR(OFFSET(HOMECELL,1,0):OFFSET(ENDCELL,-1,0))=$A45,1+OFFSET(I$132,1,0):OFFSET(I$885,-1,0)))-1,"NA"),0)</f>
        <v>0</v>
      </c>
      <c r="J45" s="391" cm="1">
        <f t="array" aca="1" ref="J45" ca="1">IF(ISTEXT(J$6),IFERROR(PRODUCT(IF(YEAR(OFFSET(HOMECELL,1,0):OFFSET(ENDCELL,-1,0))=$A45,1+OFFSET(J$132,1,0):OFFSET(J$885,-1,0)))-1,"NA"),0)</f>
        <v>0</v>
      </c>
      <c r="K45" s="391" cm="1">
        <f t="array" aca="1" ref="K45" ca="1">IF(ISTEXT(K$6),IFERROR(PRODUCT(IF(YEAR(OFFSET(HOMECELL,1,0):OFFSET(ENDCELL,-1,0))=$A45,1+OFFSET(K$132,1,0):OFFSET(K$885,-1,0)))-1,"NA"),0)</f>
        <v>0</v>
      </c>
      <c r="L45" s="391" cm="1">
        <f t="array" aca="1" ref="L45" ca="1">IF(ISTEXT(L$6),IFERROR(PRODUCT(IF(YEAR(OFFSET(HOMECELL,1,0):OFFSET(ENDCELL,-1,0))=$A45,1+OFFSET(L$132,1,0):OFFSET(L$885,-1,0)))-1,"NA"),0)</f>
        <v>0</v>
      </c>
      <c r="M45" s="391" cm="1">
        <f t="array" aca="1" ref="M45" ca="1">IF(ISTEXT(M$6),IFERROR(PRODUCT(IF(YEAR(OFFSET(HOMECELL,1,0):OFFSET(ENDCELL,-1,0))=$A45,1+OFFSET(M$132,1,0):OFFSET(M$885,-1,0)))-1,"NA"),0)</f>
        <v>0</v>
      </c>
      <c r="N45" s="391" cm="1">
        <f t="array" aca="1" ref="N45" ca="1">IF(ISTEXT(N$6),IFERROR(PRODUCT(IF(YEAR(OFFSET(HOMECELL,1,0):OFFSET(ENDCELL,-1,0))=$A45,1+OFFSET(N$132,1,0):OFFSET(N$885,-1,0)))-1,"NA"),0)</f>
        <v>0</v>
      </c>
      <c r="O45" s="391" cm="1">
        <f t="array" aca="1" ref="O45" ca="1">IF(ISTEXT(O$6),IFERROR(PRODUCT(IF(YEAR(OFFSET(HOMECELL,1,0):OFFSET(ENDCELL,-1,0))=$A45,1+OFFSET(O$132,1,0):OFFSET(O$885,-1,0)))-1,"NA"),0)</f>
        <v>0</v>
      </c>
      <c r="P45" s="391" cm="1">
        <f t="array" aca="1" ref="P45" ca="1">IF(ISTEXT(P$6),IFERROR(PRODUCT(IF(YEAR(OFFSET(HOMECELL,1,0):OFFSET(ENDCELL,-1,0))=$A45,1+OFFSET(P$132,1,0):OFFSET(P$885,-1,0)))-1,"NA"),0)</f>
        <v>0</v>
      </c>
      <c r="Q45" s="391" cm="1">
        <f t="array" aca="1" ref="Q45" ca="1">IF(ISTEXT(Q$6),IFERROR(PRODUCT(IF(YEAR(OFFSET(HOMECELL,1,0):OFFSET(ENDCELL,-1,0))=$A45,1+OFFSET(Q$132,1,0):OFFSET(Q$885,-1,0)))-1,"NA"),0)</f>
        <v>0</v>
      </c>
      <c r="R45" s="391" cm="1">
        <f t="array" aca="1" ref="R45" ca="1">IF(ISTEXT(R$6),IFERROR(PRODUCT(IF(YEAR(OFFSET(HOMECELL,1,0):OFFSET(ENDCELL,-1,0))=$A45,1+OFFSET(R$132,1,0):OFFSET(R$885,-1,0)))-1,"NA"),0)</f>
        <v>0</v>
      </c>
      <c r="S45" s="391" cm="1">
        <f t="array" aca="1" ref="S45" ca="1">IF(ISTEXT(S$6),IFERROR(PRODUCT(IF(YEAR(OFFSET(HOMECELL,1,0):OFFSET(ENDCELL,-1,0))=$A45,1+OFFSET(S$132,1,0):OFFSET(S$885,-1,0)))-1,"NA"),0)</f>
        <v>0</v>
      </c>
      <c r="T45" s="391" cm="1">
        <f t="array" aca="1" ref="T45" ca="1">IF(ISTEXT(T$6),IFERROR(PRODUCT(IF(YEAR(OFFSET(HOMECELL,1,0):OFFSET(ENDCELL,-1,0))=$A45,1+OFFSET(T$132,1,0):OFFSET(T$885,-1,0)))-1,"NA"),0)</f>
        <v>0</v>
      </c>
      <c r="U45" s="391" cm="1">
        <f t="array" aca="1" ref="U45" ca="1">IF(ISTEXT(U$6),IFERROR(PRODUCT(IF(YEAR(OFFSET(HOMECELL,1,0):OFFSET(ENDCELL,-1,0))=$A45,1+OFFSET(U$132,1,0):OFFSET(U$885,-1,0)))-1,"NA"),0)</f>
        <v>0</v>
      </c>
      <c r="V45" s="391" cm="1">
        <f t="array" aca="1" ref="V45" ca="1">IF(ISTEXT(V$6),IFERROR(PRODUCT(IF(YEAR(OFFSET(HOMECELL,1,0):OFFSET(ENDCELL,-1,0))=$A45,1+OFFSET(V$132,1,0):OFFSET(V$885,-1,0)))-1,"NA"),0)</f>
        <v>0</v>
      </c>
      <c r="W45" s="391" cm="1">
        <f t="array" aca="1" ref="W45" ca="1">IF(ISTEXT(W$6),IFERROR(PRODUCT(IF(YEAR(OFFSET(HOMECELL,1,0):OFFSET(ENDCELL,-1,0))=$A45,1+OFFSET(W$132,1,0):OFFSET(W$885,-1,0)))-1,"NA"),0)</f>
        <v>0</v>
      </c>
      <c r="X45" s="391" cm="1">
        <f t="array" aca="1" ref="X45" ca="1">IF(ISTEXT(X$6),IFERROR(PRODUCT(IF(YEAR(OFFSET(HOMECELL,1,0):OFFSET(ENDCELL,-1,0))=$A45,1+OFFSET(X$132,1,0):OFFSET(X$885,-1,0)))-1,"NA"),0)</f>
        <v>3.3331416566791505E-2</v>
      </c>
      <c r="Y45" s="391" cm="1">
        <f t="array" aca="1" ref="Y45" ca="1">IF(ISTEXT(Y$6),IFERROR(PRODUCT(IF(YEAR(OFFSET(HOMECELL,1,0):OFFSET(ENDCELL,-1,0))=$A45,1+OFFSET(Y$132,1,0):OFFSET(Y$885,-1,0)))-1,"NA"),0)</f>
        <v>0</v>
      </c>
      <c r="Z45" s="391" cm="1">
        <f t="array" aca="1" ref="Z45" ca="1">IF(ISTEXT(Z$6),IFERROR(PRODUCT(IF(YEAR(OFFSET(HOMECELL,1,0):OFFSET(ENDCELL,-1,0))=$A45,1+OFFSET(Z$132,1,0):OFFSET(Z$885,-1,0)))-1,"NA"),0)</f>
        <v>0</v>
      </c>
      <c r="AA45" s="391" cm="1">
        <f t="array" aca="1" ref="AA45" ca="1">IF(ISTEXT(AA$6),IFERROR(PRODUCT(IF(YEAR(OFFSET(HOMECELL,1,0):OFFSET(ENDCELL,-1,0))=$A45,1+OFFSET(AA$132,1,0):OFFSET(AA$885,-1,0)))-1,"NA"),0)</f>
        <v>0</v>
      </c>
      <c r="AB45" s="391" cm="1">
        <f t="array" aca="1" ref="AB45" ca="1">IF(ISTEXT(AB$6),IFERROR(PRODUCT(IF(YEAR(OFFSET(HOMECELL,1,0):OFFSET(ENDCELL,-1,0))=$A45,1+OFFSET(AB$132,1,0):OFFSET(AB$885,-1,0)))-1,"NA"),0)</f>
        <v>0</v>
      </c>
      <c r="AC45" s="391" cm="1">
        <f t="array" aca="1" ref="AC45" ca="1">IF(ISTEXT(AC$6),IFERROR(PRODUCT(IF(YEAR(OFFSET(HOMECELL,1,0):OFFSET(ENDCELL,-1,0))=$A45,1+OFFSET(AC$132,1,0):OFFSET(AC$885,-1,0)))-1,"NA"),0)</f>
        <v>0</v>
      </c>
      <c r="AD45" s="391" cm="1">
        <f t="array" aca="1" ref="AD45" ca="1">IF(ISTEXT(AD$6),IFERROR(PRODUCT(IF(YEAR(OFFSET(HOMECELL,1,0):OFFSET(ENDCELL,-1,0))=$A45,1+OFFSET(AD$132,1,0):OFFSET(AD$885,-1,0)))-1,"NA"),0)</f>
        <v>0</v>
      </c>
      <c r="AE45" s="391" cm="1">
        <f t="array" aca="1" ref="AE45" ca="1">IF(ISTEXT(AE$6),IFERROR(PRODUCT(IF(YEAR(OFFSET(HOMECELL,1,0):OFFSET(ENDCELL,-1,0))=$A45,1+OFFSET(AE$132,1,0):OFFSET(AE$885,-1,0)))-1,"NA"),0)</f>
        <v>0.11838062457157261</v>
      </c>
      <c r="AF45" s="391" cm="1">
        <f t="array" aca="1" ref="AF45" ca="1">IF(ISTEXT(AF$6),IFERROR(PRODUCT(IF(YEAR(OFFSET(HOMECELL,1,0):OFFSET(ENDCELL,-1,0))=$A45,1+OFFSET(AF$132,1,0):OFFSET(AF$885,-1,0)))-1,"NA"),0)</f>
        <v>0</v>
      </c>
      <c r="AG45" s="391" cm="1">
        <f t="array" aca="1" ref="AG45" ca="1">IF(ISTEXT(AG$6),IFERROR(PRODUCT(IF(YEAR(OFFSET(HOMECELL,1,0):OFFSET(ENDCELL,-1,0))=$A45,1+OFFSET(AG$132,1,0):OFFSET(AG$885,-1,0)))-1,"NA"),0)</f>
        <v>0</v>
      </c>
      <c r="AH45" s="391" cm="1">
        <f t="array" aca="1" ref="AH45" ca="1">IF(ISTEXT(AH$6),IFERROR(PRODUCT(IF(YEAR(OFFSET(HOMECELL,1,0):OFFSET(ENDCELL,-1,0))=$A45,1+OFFSET(AH$132,1,0):OFFSET(AH$885,-1,0)))-1,"NA"),0)</f>
        <v>0</v>
      </c>
      <c r="AI45" s="391" cm="1">
        <f t="array" aca="1" ref="AI45" ca="1">IF(ISTEXT(AI$6),IFERROR(PRODUCT(IF(YEAR(OFFSET(HOMECELL,1,0):OFFSET(ENDCELL,-1,0))=$A45,1+OFFSET(AI$132,1,0):OFFSET(AI$885,-1,0)))-1,"NA"),0)</f>
        <v>0</v>
      </c>
      <c r="AJ45" s="391" cm="1">
        <f t="array" aca="1" ref="AJ45" ca="1">IF(ISTEXT(AJ$6),IFERROR(PRODUCT(IF(YEAR(OFFSET(HOMECELL,1,0):OFFSET(ENDCELL,-1,0))=$A45,1+OFFSET(AJ$132,1,0):OFFSET(AJ$885,-1,0)))-1,"NA"),0)</f>
        <v>0</v>
      </c>
      <c r="AK45" s="391" cm="1">
        <f t="array" aca="1" ref="AK45" ca="1">IF(ISTEXT(AK$6),IFERROR(PRODUCT(IF(YEAR(OFFSET(HOMECELL,1,0):OFFSET(ENDCELL,-1,0))=$A45,1+OFFSET(AK$132,1,0):OFFSET(AK$885,-1,0)))-1,"NA"),0)</f>
        <v>0</v>
      </c>
      <c r="AL45" s="391" cm="1">
        <f t="array" aca="1" ref="AL45" ca="1">IF(ISTEXT(AL$6),IFERROR(PRODUCT(IF(YEAR(OFFSET(HOMECELL,1,0):OFFSET(ENDCELL,-1,0))=$A45,1+OFFSET(AL$132,1,0):OFFSET(AL$885,-1,0)))-1,"NA"),0)</f>
        <v>0</v>
      </c>
      <c r="AM45" s="391" cm="1">
        <f t="array" aca="1" ref="AM45" ca="1">IF(ISTEXT(AM$6),IFERROR(PRODUCT(IF(YEAR(OFFSET(HOMECELL,1,0):OFFSET(ENDCELL,-1,0))=$A45,1+OFFSET(AM$132,1,0):OFFSET(AM$885,-1,0)))-1,"NA"),0)</f>
        <v>0.76922999257951186</v>
      </c>
      <c r="AN45" s="391" cm="1">
        <f t="array" aca="1" ref="AN45" ca="1">IF(ISTEXT(AN$6),IFERROR(PRODUCT(IF(YEAR(OFFSET(HOMECELL,1,0):OFFSET(ENDCELL,-1,0))=$A45,1+OFFSET(AN$132,1,0):OFFSET(AN$885,-1,0)))-1,"NA"),0)</f>
        <v>0</v>
      </c>
      <c r="AO45" s="391" cm="1">
        <f t="array" aca="1" ref="AO45" ca="1">IF(ISTEXT(AO$6),IFERROR(PRODUCT(IF(YEAR(OFFSET(HOMECELL,1,0):OFFSET(ENDCELL,-1,0))=$A45,1+OFFSET(AO$132,1,0):OFFSET(AO$885,-1,0)))-1,"NA"),0)</f>
        <v>0</v>
      </c>
      <c r="AP45" s="391" cm="1">
        <f t="array" aca="1" ref="AP45" ca="1">IF(ISTEXT(AP$6),IFERROR(PRODUCT(IF(YEAR(OFFSET(HOMECELL,1,0):OFFSET(ENDCELL,-1,0))=$A45,1+OFFSET(AP$132,1,0):OFFSET(AP$885,-1,0)))-1,"NA"),0)</f>
        <v>0.10046212237797669</v>
      </c>
      <c r="AQ45" s="391" cm="1">
        <f t="array" aca="1" ref="AQ45" ca="1">IF(ISTEXT(AQ$6),IFERROR(PRODUCT(IF(YEAR(OFFSET(HOMECELL,1,0):OFFSET(ENDCELL,-1,0))=$A45,1+OFFSET(AQ$132,1,0):OFFSET(AQ$885,-1,0)))-1,"NA"),0)</f>
        <v>0</v>
      </c>
      <c r="AR45" s="391" cm="1">
        <f t="array" aca="1" ref="AR45" ca="1">IF(ISTEXT(AR$6),IFERROR(PRODUCT(IF(YEAR(OFFSET(HOMECELL,1,0):OFFSET(ENDCELL,-1,0))=$A45,1+OFFSET(AR$132,1,0):OFFSET(AR$885,-1,0)))-1,"NA"),0)</f>
        <v>0</v>
      </c>
      <c r="AS45" s="391" cm="1">
        <f t="array" aca="1" ref="AS45" ca="1">IF(ISTEXT(AS$6),IFERROR(PRODUCT(IF(YEAR(OFFSET(HOMECELL,1,0):OFFSET(ENDCELL,-1,0))=$A45,1+OFFSET(AS$132,1,0):OFFSET(AS$885,-1,0)))-1,"NA"),0)</f>
        <v>0</v>
      </c>
      <c r="AT45" s="391" cm="1">
        <f t="array" aca="1" ref="AT45" ca="1">IF(ISTEXT(AT$6),IFERROR(PRODUCT(IF(YEAR(OFFSET(HOMECELL,1,0):OFFSET(ENDCELL,-1,0))=$A45,1+OFFSET(AT$132,1,0):OFFSET(AT$885,-1,0)))-1,"NA"),0)</f>
        <v>0</v>
      </c>
      <c r="AU45" s="391" cm="1">
        <f t="array" aca="1" ref="AU45" ca="1">IF(ISTEXT(AU$6),IFERROR(PRODUCT(IF(YEAR(OFFSET(HOMECELL,1,0):OFFSET(ENDCELL,-1,0))=$A45,1+OFFSET(AU$132,1,0):OFFSET(AU$885,-1,0)))-1,"NA"),0)</f>
        <v>0</v>
      </c>
      <c r="AV45" s="391" cm="1">
        <f t="array" aca="1" ref="AV45" ca="1">IF(ISTEXT(AV$6),IFERROR(PRODUCT(IF(YEAR(OFFSET(HOMECELL,1,0):OFFSET(ENDCELL,-1,0))=$A45,1+OFFSET(AV$132,1,0):OFFSET(AV$885,-1,0)))-1,"NA"),0)</f>
        <v>1.4949695130083374E-2</v>
      </c>
      <c r="AW45" s="391" cm="1">
        <f t="array" aca="1" ref="AW45" ca="1">IF(ISTEXT(AW$6),IFERROR(PRODUCT(IF(YEAR(OFFSET(HOMECELL,1,0):OFFSET(ENDCELL,-1,0))=$A45,1+OFFSET(AW$132,1,0):OFFSET(AW$885,-1,0)))-1,"NA"),0)</f>
        <v>-0.12945286774075115</v>
      </c>
      <c r="AX45" s="391" cm="1">
        <f t="array" aca="1" ref="AX45" ca="1">IF(ISTEXT(AX$6),IFERROR(PRODUCT(IF(YEAR(OFFSET(HOMECELL,1,0):OFFSET(ENDCELL,-1,0))=$A45,1+OFFSET(AX$132,1,0):OFFSET(AX$885,-1,0)))-1,"NA"),0)</f>
        <v>0</v>
      </c>
      <c r="AY45" s="391" cm="1">
        <f t="array" aca="1" ref="AY45" ca="1">IF(ISTEXT(AY$6),IFERROR(PRODUCT(IF(YEAR(OFFSET(HOMECELL,1,0):OFFSET(ENDCELL,-1,0))=$A45,1+OFFSET(AY$132,1,0):OFFSET(AY$885,-1,0)))-1,"NA"),0)</f>
        <v>0</v>
      </c>
      <c r="AZ45" s="391" cm="1">
        <f t="array" aca="1" ref="AZ45" ca="1">IF(ISTEXT(AZ$6),IFERROR(PRODUCT(IF(YEAR(OFFSET(HOMECELL,1,0):OFFSET(ENDCELL,-1,0))=$A45,1+OFFSET(AZ$132,1,0):OFFSET(AZ$885,-1,0)))-1,"NA"),0)</f>
        <v>0</v>
      </c>
      <c r="BA45" s="391" cm="1">
        <f t="array" aca="1" ref="BA45" ca="1">IF(ISTEXT(BA$6),IFERROR(PRODUCT(IF(YEAR(OFFSET(HOMECELL,1,0):OFFSET(ENDCELL,-1,0))=$A45,1+OFFSET(BA$132,1,0):OFFSET(BA$885,-1,0)))-1,"NA"),0)</f>
        <v>0</v>
      </c>
      <c r="BB45" s="391" cm="1">
        <f t="array" aca="1" ref="BB45" ca="1">IF(ISTEXT(BB$6),IFERROR(PRODUCT(IF(YEAR(OFFSET(HOMECELL,1,0):OFFSET(ENDCELL,-1,0))=$A45,1+OFFSET(BB$132,1,0):OFFSET(BB$885,-1,0)))-1,"NA"),0)</f>
        <v>-8.9552206692371183E-2</v>
      </c>
      <c r="BC45" s="391" cm="1">
        <f t="array" aca="1" ref="BC45" ca="1">IF(ISTEXT(BC$6),IFERROR(PRODUCT(IF(YEAR(OFFSET(HOMECELL,1,0):OFFSET(ENDCELL,-1,0))=$A45,1+OFFSET(BC$132,1,0):OFFSET(BC$885,-1,0)))-1,"NA"),0)</f>
        <v>0</v>
      </c>
      <c r="BD45" s="391" cm="1">
        <f t="array" aca="1" ref="BD45" ca="1">IF(ISTEXT(BD$6),IFERROR(PRODUCT(IF(YEAR(OFFSET(HOMECELL,1,0):OFFSET(ENDCELL,-1,0))=$A45,1+OFFSET(BD$132,1,0):OFFSET(BD$885,-1,0)))-1,"NA"),0)</f>
        <v>0</v>
      </c>
      <c r="BE45" s="391" cm="1">
        <f t="array" aca="1" ref="BE45" ca="1">IF(ISTEXT(BE$6),IFERROR(PRODUCT(IF(YEAR(OFFSET(HOMECELL,1,0):OFFSET(ENDCELL,-1,0))=$A45,1+OFFSET(BE$132,1,0):OFFSET(BE$885,-1,0)))-1,"NA"),0)</f>
        <v>0</v>
      </c>
      <c r="BF45" s="391" cm="1">
        <f t="array" aca="1" ref="BF45" ca="1">IF(ISTEXT(BF$6),IFERROR(PRODUCT(IF(YEAR(OFFSET(HOMECELL,1,0):OFFSET(ENDCELL,-1,0))=$A45,1+OFFSET(BF$132,1,0):OFFSET(BF$885,-1,0)))-1,"NA"),0)</f>
        <v>0</v>
      </c>
      <c r="BG45" s="391" cm="1">
        <f t="array" aca="1" ref="BG45" ca="1">IF(ISTEXT(BG$6),IFERROR(PRODUCT(IF(YEAR(OFFSET(HOMECELL,1,0):OFFSET(ENDCELL,-1,0))=$A45,1+OFFSET(BG$132,1,0):OFFSET(BG$885,-1,0)))-1,"NA"),0)</f>
        <v>-0.16521952084690139</v>
      </c>
      <c r="BH45" s="391" cm="1">
        <f t="array" aca="1" ref="BH45" ca="1">IF(ISTEXT(BH$6),IFERROR(PRODUCT(IF(YEAR(OFFSET(HOMECELL,1,0):OFFSET(ENDCELL,-1,0))=$A45,1+OFFSET(BH$132,1,0):OFFSET(BH$885,-1,0)))-1,"NA"),0)</f>
        <v>0.52631469656318597</v>
      </c>
      <c r="BI45" s="391" cm="1">
        <f t="array" aca="1" ref="BI45" ca="1">IF(ISTEXT(BI$6),IFERROR(PRODUCT(IF(YEAR(OFFSET(HOMECELL,1,0):OFFSET(ENDCELL,-1,0))=$A45,1+OFFSET(BI$132,1,0):OFFSET(BI$885,-1,0)))-1,"NA"),0)</f>
        <v>0</v>
      </c>
      <c r="BJ45" s="391" cm="1">
        <f t="array" aca="1" ref="BJ45" ca="1">IF(ISTEXT(BJ$6),IFERROR(PRODUCT(IF(YEAR(OFFSET(HOMECELL,1,0):OFFSET(ENDCELL,-1,0))=$A45,1+OFFSET(BJ$132,1,0):OFFSET(BJ$885,-1,0)))-1,"NA"),0)</f>
        <v>0</v>
      </c>
      <c r="BK45" s="391" cm="1">
        <f t="array" aca="1" ref="BK45" ca="1">IF(ISTEXT(BK$6),IFERROR(PRODUCT(IF(YEAR(OFFSET(HOMECELL,1,0):OFFSET(ENDCELL,-1,0))=$A45,1+OFFSET(BK$132,1,0):OFFSET(BK$885,-1,0)))-1,"NA"),0)</f>
        <v>-8.0851554530689373E-2</v>
      </c>
      <c r="BL45" s="391" cm="1">
        <f t="array" aca="1" ref="BL45" ca="1">IF(ISTEXT(BL$6),IFERROR(PRODUCT(IF(YEAR(OFFSET(HOMECELL,1,0):OFFSET(ENDCELL,-1,0))=$A45,1+OFFSET(BL$132,1,0):OFFSET(BL$885,-1,0)))-1,"NA"),0)</f>
        <v>0</v>
      </c>
      <c r="BM45" s="391" cm="1">
        <f t="array" aca="1" ref="BM45" ca="1">IF(ISTEXT(BM$6),IFERROR(PRODUCT(IF(YEAR(OFFSET(HOMECELL,1,0):OFFSET(ENDCELL,-1,0))=$A45,1+OFFSET(BM$132,1,0):OFFSET(BM$885,-1,0)))-1,"NA"),0)</f>
        <v>0</v>
      </c>
      <c r="BN45" s="391" cm="1">
        <f t="array" aca="1" ref="BN45" ca="1">IF(ISTEXT(BN$6),IFERROR(PRODUCT(IF(YEAR(OFFSET(HOMECELL,1,0):OFFSET(ENDCELL,-1,0))=$A45,1+OFFSET(BN$132,1,0):OFFSET(BN$885,-1,0)))-1,"NA"),0)</f>
        <v>0</v>
      </c>
      <c r="BO45" s="391" cm="1">
        <f t="array" aca="1" ref="BO45" ca="1">IF(ISTEXT(BO$6),IFERROR(PRODUCT(IF(YEAR(OFFSET(HOMECELL,1,0):OFFSET(ENDCELL,-1,0))=$A45,1+OFFSET(BO$132,1,0):OFFSET(BO$885,-1,0)))-1,"NA"),0)</f>
        <v>0.20266663022658737</v>
      </c>
      <c r="BP45" s="391" cm="1">
        <f t="array" aca="1" ref="BP45" ca="1">IF(ISTEXT(BP$6),IFERROR(PRODUCT(IF(YEAR(OFFSET(HOMECELL,1,0):OFFSET(ENDCELL,-1,0))=$A45,1+OFFSET(BP$132,1,0):OFFSET(BP$885,-1,0)))-1,"NA"),0)</f>
        <v>0</v>
      </c>
      <c r="BQ45" s="391" cm="1">
        <f t="array" aca="1" ref="BQ45" ca="1">IF(ISTEXT(BQ$6),IFERROR(PRODUCT(IF(YEAR(OFFSET(HOMECELL,1,0):OFFSET(ENDCELL,-1,0))=$A45,1+OFFSET(BQ$132,1,0):OFFSET(BQ$885,-1,0)))-1,"NA"),0)</f>
        <v>0</v>
      </c>
      <c r="BR45" s="391" cm="1">
        <f t="array" aca="1" ref="BR45" ca="1">IF(ISTEXT(BR$6),IFERROR(PRODUCT(IF(YEAR(OFFSET(HOMECELL,1,0):OFFSET(ENDCELL,-1,0))=$A45,1+OFFSET(BR$132,1,0):OFFSET(BR$885,-1,0)))-1,"NA"),0)</f>
        <v>0</v>
      </c>
      <c r="BS45" s="391" cm="1">
        <f t="array" aca="1" ref="BS45" ca="1">IF(ISTEXT(BS$6),IFERROR(PRODUCT(IF(YEAR(OFFSET(HOMECELL,1,0):OFFSET(ENDCELL,-1,0))=$A45,1+OFFSET(BS$132,1,0):OFFSET(BS$885,-1,0)))-1,"NA"),0)</f>
        <v>0</v>
      </c>
      <c r="BT45" s="391" cm="1">
        <f t="array" aca="1" ref="BT45" ca="1">IF(ISTEXT(BT$6),IFERROR(PRODUCT(IF(YEAR(OFFSET(HOMECELL,1,0):OFFSET(ENDCELL,-1,0))=$A45,1+OFFSET(BT$132,1,0):OFFSET(BT$885,-1,0)))-1,"NA"),0)</f>
        <v>0</v>
      </c>
      <c r="BU45" s="391" cm="1">
        <f t="array" aca="1" ref="BU45" ca="1">IF(ISTEXT(BU$6),IFERROR(PRODUCT(IF(YEAR(OFFSET(HOMECELL,1,0):OFFSET(ENDCELL,-1,0))=$A45,1+OFFSET(BU$132,1,0):OFFSET(BU$885,-1,0)))-1,"NA"),0)</f>
        <v>0</v>
      </c>
      <c r="BV45" s="391" cm="1">
        <f t="array" aca="1" ref="BV45" ca="1">IF(ISTEXT(BV$6),IFERROR(PRODUCT(IF(YEAR(OFFSET(HOMECELL,1,0):OFFSET(ENDCELL,-1,0))=$A45,1+OFFSET(BV$132,1,0):OFFSET(BV$885,-1,0)))-1,"NA"),0)</f>
        <v>0</v>
      </c>
      <c r="BW45" s="391" cm="1">
        <f t="array" aca="1" ref="BW45" ca="1">IF(ISTEXT(BW$6),IFERROR(PRODUCT(IF(YEAR(OFFSET(HOMECELL,1,0):OFFSET(ENDCELL,-1,0))=$A45,1+OFFSET(BW$132,1,0):OFFSET(BW$885,-1,0)))-1,"NA"),0)</f>
        <v>0.47660713562323109</v>
      </c>
      <c r="BX45" s="391" cm="1">
        <f t="array" aca="1" ref="BX45" ca="1">IF(ISTEXT(BX$6),IFERROR(PRODUCT(IF(YEAR(OFFSET(HOMECELL,1,0):OFFSET(ENDCELL,-1,0))=$A45,1+OFFSET(BX$132,1,0):OFFSET(BX$885,-1,0)))-1,"NA"),0)</f>
        <v>0</v>
      </c>
      <c r="BY45" s="391" cm="1">
        <f t="array" aca="1" ref="BY45" ca="1">IF(ISTEXT(BY$6),IFERROR(PRODUCT(IF(YEAR(OFFSET(HOMECELL,1,0):OFFSET(ENDCELL,-1,0))=$A45,1+OFFSET(BY$132,1,0):OFFSET(BY$885,-1,0)))-1,"NA"),0)</f>
        <v>0</v>
      </c>
      <c r="BZ45" s="391" cm="1">
        <f t="array" aca="1" ref="BZ45" ca="1">IF(ISTEXT(BZ$6),IFERROR(PRODUCT(IF(YEAR(OFFSET(HOMECELL,1,0):OFFSET(ENDCELL,-1,0))=$A45,1+OFFSET(BZ$132,1,0):OFFSET(BZ$885,-1,0)))-1,"NA"),0)</f>
        <v>0</v>
      </c>
      <c r="CA45" s="391" cm="1">
        <f t="array" aca="1" ref="CA45" ca="1">IF(ISTEXT(CA$6),IFERROR(PRODUCT(IF(YEAR(OFFSET(HOMECELL,1,0):OFFSET(ENDCELL,-1,0))=$A45,1+OFFSET(CA$132,1,0):OFFSET(CA$885,-1,0)))-1,"NA"),0)</f>
        <v>0</v>
      </c>
      <c r="CB45" s="391" cm="1">
        <f t="array" aca="1" ref="CB45" ca="1">IF(ISTEXT(CB$6),IFERROR(PRODUCT(IF(YEAR(OFFSET(HOMECELL,1,0):OFFSET(ENDCELL,-1,0))=$A45,1+OFFSET(CB$132,1,0):OFFSET(CB$885,-1,0)))-1,"NA"),0)</f>
        <v>0</v>
      </c>
      <c r="CC45" s="391" cm="1">
        <f t="array" aca="1" ref="CC45" ca="1">IF(ISTEXT(CC$6),IFERROR(PRODUCT(IF(YEAR(OFFSET(HOMECELL,1,0):OFFSET(ENDCELL,-1,0))=$A45,1+OFFSET(CC$132,1,0):OFFSET(CC$885,-1,0)))-1,"NA"),0)</f>
        <v>4.2653628302322666E-2</v>
      </c>
      <c r="CD45" s="391" cm="1">
        <f t="array" aca="1" ref="CD45" ca="1">IF(ISTEXT(CD$6),IFERROR(PRODUCT(IF(YEAR(OFFSET(HOMECELL,1,0):OFFSET(ENDCELL,-1,0))=$A45,1+OFFSET(CD$132,1,0):OFFSET(CD$885,-1,0)))-1,"NA"),0)</f>
        <v>0</v>
      </c>
      <c r="CE45" s="391" cm="1">
        <f t="array" aca="1" ref="CE45" ca="1">IF(ISTEXT(CE$6),IFERROR(PRODUCT(IF(YEAR(OFFSET(HOMECELL,1,0):OFFSET(ENDCELL,-1,0))=$A45,1+OFFSET(CE$132,1,0):OFFSET(CE$885,-1,0)))-1,"NA"),0)</f>
        <v>0</v>
      </c>
      <c r="CF45" s="391" cm="1">
        <f t="array" aca="1" ref="CF45" ca="1">IF(ISTEXT(CF$6),IFERROR(PRODUCT(IF(YEAR(OFFSET(HOMECELL,1,0):OFFSET(ENDCELL,-1,0))=$A45,1+OFFSET(CF$132,1,0):OFFSET(CF$885,-1,0)))-1,"NA"),0)</f>
        <v>0</v>
      </c>
      <c r="CG45" s="391" cm="1">
        <f t="array" aca="1" ref="CG45" ca="1">IF(ISTEXT(CG$6),IFERROR(PRODUCT(IF(YEAR(OFFSET(HOMECELL,1,0):OFFSET(ENDCELL,-1,0))=$A45,1+OFFSET(CG$132,1,0):OFFSET(CG$885,-1,0)))-1,"NA"),0)</f>
        <v>0.84136639230733357</v>
      </c>
      <c r="CH45" s="391" cm="1">
        <f t="array" aca="1" ref="CH45" ca="1">IF(ISTEXT(CH$6),IFERROR(PRODUCT(IF(YEAR(OFFSET(HOMECELL,1,0):OFFSET(ENDCELL,-1,0))=$A45,1+OFFSET(CH$132,1,0):OFFSET(CH$885,-1,0)))-1,"NA"),0)</f>
        <v>0</v>
      </c>
      <c r="CI45" s="391" cm="1">
        <f t="array" aca="1" ref="CI45" ca="1">IF(ISTEXT(CI$6),IFERROR(PRODUCT(IF(YEAR(OFFSET(HOMECELL,1,0):OFFSET(ENDCELL,-1,0))=$A45,1+OFFSET(CI$132,1,0):OFFSET(CI$885,-1,0)))-1,"NA"),0)</f>
        <v>0</v>
      </c>
      <c r="CJ45" s="391" cm="1">
        <f t="array" aca="1" ref="CJ45" ca="1">IF(ISTEXT(CJ$6),IFERROR(PRODUCT(IF(YEAR(OFFSET(HOMECELL,1,0):OFFSET(ENDCELL,-1,0))=$A45,1+OFFSET(CJ$132,1,0):OFFSET(CJ$885,-1,0)))-1,"NA"),0)</f>
        <v>0</v>
      </c>
      <c r="CK45" s="391" cm="1">
        <f t="array" aca="1" ref="CK45" ca="1">IF(ISTEXT(CK$6),IFERROR(PRODUCT(IF(YEAR(OFFSET(HOMECELL,1,0):OFFSET(ENDCELL,-1,0))=$A45,1+OFFSET(CK$132,1,0):OFFSET(CK$885,-1,0)))-1,"NA"),0)</f>
        <v>0</v>
      </c>
      <c r="CL45" s="391" cm="1">
        <f t="array" aca="1" ref="CL45" ca="1">IF(ISTEXT(CL$6),IFERROR(PRODUCT(IF(YEAR(OFFSET(HOMECELL,1,0):OFFSET(ENDCELL,-1,0))=$A45,1+OFFSET(CL$132,1,0):OFFSET(CL$885,-1,0)))-1,"NA"),0)</f>
        <v>0</v>
      </c>
      <c r="CM45" s="391" cm="1">
        <f t="array" aca="1" ref="CM45" ca="1">IF(ISTEXT(CM$6),IFERROR(PRODUCT(IF(YEAR(OFFSET(HOMECELL,1,0):OFFSET(ENDCELL,-1,0))=$A45,1+OFFSET(CM$132,1,0):OFFSET(CM$885,-1,0)))-1,"NA"),0)</f>
        <v>0</v>
      </c>
      <c r="CN45" s="391" cm="1">
        <f t="array" aca="1" ref="CN45" ca="1">IF(ISTEXT(CN$6),IFERROR(PRODUCT(IF(YEAR(OFFSET(HOMECELL,1,0):OFFSET(ENDCELL,-1,0))=$A45,1+OFFSET(CN$132,1,0):OFFSET(CN$885,-1,0)))-1,"NA"),0)</f>
        <v>0</v>
      </c>
      <c r="CO45" s="391" cm="1">
        <f t="array" aca="1" ref="CO45" ca="1">IF(ISTEXT(CO$6),IFERROR(PRODUCT(IF(YEAR(OFFSET(HOMECELL,1,0):OFFSET(ENDCELL,-1,0))=$A45,1+OFFSET(CO$132,1,0):OFFSET(CO$885,-1,0)))-1,"NA"),0)</f>
        <v>0</v>
      </c>
      <c r="CP45" s="391" cm="1">
        <f t="array" aca="1" ref="CP45" ca="1">IF(ISTEXT(CP$6),IFERROR(PRODUCT(IF(YEAR(OFFSET(HOMECELL,1,0):OFFSET(ENDCELL,-1,0))=$A45,1+OFFSET(CP$132,1,0):OFFSET(CP$885,-1,0)))-1,"NA"),0)</f>
        <v>0</v>
      </c>
      <c r="CQ45" s="391" cm="1">
        <f t="array" aca="1" ref="CQ45" ca="1">IF(ISTEXT(CQ$6),IFERROR(PRODUCT(IF(YEAR(OFFSET(HOMECELL,1,0):OFFSET(ENDCELL,-1,0))=$A45,1+OFFSET(CQ$132,1,0):OFFSET(CQ$885,-1,0)))-1,"NA"),0)</f>
        <v>0</v>
      </c>
      <c r="CR45" s="391" cm="1">
        <f t="array" aca="1" ref="CR45" ca="1">IF(ISTEXT(CR$6),IFERROR(PRODUCT(IF(YEAR(OFFSET(HOMECELL,1,0):OFFSET(ENDCELL,-1,0))=$A45,1+OFFSET(CR$132,1,0):OFFSET(CR$885,-1,0)))-1,"NA"),0)</f>
        <v>0</v>
      </c>
      <c r="CS45" s="391"/>
      <c r="CT45" s="391"/>
      <c r="CU45" s="391"/>
      <c r="CV45" s="391"/>
      <c r="CW45" s="391"/>
      <c r="CX45" s="391"/>
      <c r="CY45" s="391"/>
      <c r="CZ45" s="391"/>
      <c r="DA45" s="391"/>
      <c r="DB45" s="815"/>
      <c r="DC45" s="815"/>
      <c r="DD45" s="815"/>
      <c r="DE45" s="815"/>
      <c r="DG45" s="352"/>
      <c r="DI45" s="391" cm="1">
        <f t="array" aca="1" ref="DI45" ca="1">IF(ISTEXT(DI$6),IFERROR(PRODUCT(IF(YEAR(OFFSET(HOMECELL,1,0):OFFSET(ENDCELL,-1,0))=$A45,1+OFFSET(DI$132,1,0):OFFSET(DI$885,-1,0)))-1,"NA"),0)</f>
        <v>0</v>
      </c>
      <c r="DJ45" s="391" cm="1">
        <f t="array" aca="1" ref="DJ45" ca="1">IF(ISTEXT(DJ$6),IFERROR(PRODUCT(IF(YEAR(OFFSET(HOMECELL,1,0):OFFSET(ENDCELL,-1,0))=$A45,1+OFFSET(DJ$132,1,0):OFFSET(DJ$885,-1,0)))-1,"NA"),0)</f>
        <v>0</v>
      </c>
      <c r="DK45" s="391" cm="1">
        <f t="array" aca="1" ref="DK45" ca="1">IF(ISTEXT(DK$6),IFERROR(PRODUCT(IF(YEAR(OFFSET(HOMECELL,1,0):OFFSET(ENDCELL,-1,0))=$A45,1+OFFSET(DK$132,1,0):OFFSET(DK$885,-1,0)))-1,"NA"),0)</f>
        <v>0.68534405027479783</v>
      </c>
    </row>
    <row r="46" spans="1:115" hidden="1" outlineLevel="1">
      <c r="A46" s="72">
        <f t="shared" ca="1" si="1"/>
        <v>1980</v>
      </c>
      <c r="B46" s="372"/>
      <c r="C46" s="391" cm="1">
        <f t="array" aca="1" ref="C46" ca="1">IF(ISTEXT(C$6),IFERROR(PRODUCT(IF(YEAR(OFFSET(HOMECELL,1,0):OFFSET(ENDCELL,-1,0))=$A46,1+OFFSET(C$132,1,0):OFFSET(C$885,-1,0)))-1,"NA"),0)</f>
        <v>0</v>
      </c>
      <c r="D46" s="391" cm="1">
        <f t="array" aca="1" ref="D46" ca="1">IF(ISTEXT(D$6),IFERROR(PRODUCT(IF(YEAR(OFFSET(HOMECELL,1,0):OFFSET(ENDCELL,-1,0))=$A46,1+OFFSET(D$132,1,0):OFFSET(D$885,-1,0)))-1,"NA"),0)</f>
        <v>0.11258733475368765</v>
      </c>
      <c r="E46" s="391" cm="1">
        <f t="array" aca="1" ref="E46" ca="1">IF(ISTEXT(E$6),IFERROR(PRODUCT(IF(YEAR(OFFSET(HOMECELL,1,0):OFFSET(ENDCELL,-1,0))=$A46,1+OFFSET(E$132,1,0):OFFSET(E$885,-1,0)))-1,"NA"),0)</f>
        <v>0.33378049984051805</v>
      </c>
      <c r="F46" s="391" cm="1">
        <f t="array" aca="1" ref="F46" ca="1">IF(ISTEXT(F$6),IFERROR(PRODUCT(IF(YEAR(OFFSET(HOMECELL,1,0):OFFSET(ENDCELL,-1,0))=$A46,1+OFFSET(F$132,1,0):OFFSET(F$885,-1,0)))-1,"NA"),0)</f>
        <v>0</v>
      </c>
      <c r="G46" s="391" cm="1">
        <f t="array" aca="1" ref="G46" ca="1">IF(ISTEXT(G$6),IFERROR(PRODUCT(IF(YEAR(OFFSET(HOMECELL,1,0):OFFSET(ENDCELL,-1,0))=$A46,1+OFFSET(G$132,1,0):OFFSET(G$885,-1,0)))-1,"NA"),0)</f>
        <v>0</v>
      </c>
      <c r="H46" s="391" cm="1">
        <f t="array" aca="1" ref="H46" ca="1">IF(ISTEXT(H$6),IFERROR(PRODUCT(IF(YEAR(OFFSET(HOMECELL,1,0):OFFSET(ENDCELL,-1,0))=$A46,1+OFFSET(H$132,1,0):OFFSET(H$885,-1,0)))-1,"NA"),0)</f>
        <v>0</v>
      </c>
      <c r="I46" s="391" cm="1">
        <f t="array" aca="1" ref="I46" ca="1">IF(ISTEXT(I$6),IFERROR(PRODUCT(IF(YEAR(OFFSET(HOMECELL,1,0):OFFSET(ENDCELL,-1,0))=$A46,1+OFFSET(I$132,1,0):OFFSET(I$885,-1,0)))-1,"NA"),0)</f>
        <v>0</v>
      </c>
      <c r="J46" s="391" cm="1">
        <f t="array" aca="1" ref="J46" ca="1">IF(ISTEXT(J$6),IFERROR(PRODUCT(IF(YEAR(OFFSET(HOMECELL,1,0):OFFSET(ENDCELL,-1,0))=$A46,1+OFFSET(J$132,1,0):OFFSET(J$885,-1,0)))-1,"NA"),0)</f>
        <v>0</v>
      </c>
      <c r="K46" s="391" cm="1">
        <f t="array" aca="1" ref="K46" ca="1">IF(ISTEXT(K$6),IFERROR(PRODUCT(IF(YEAR(OFFSET(HOMECELL,1,0):OFFSET(ENDCELL,-1,0))=$A46,1+OFFSET(K$132,1,0):OFFSET(K$885,-1,0)))-1,"NA"),0)</f>
        <v>0</v>
      </c>
      <c r="L46" s="391" cm="1">
        <f t="array" aca="1" ref="L46" ca="1">IF(ISTEXT(L$6),IFERROR(PRODUCT(IF(YEAR(OFFSET(HOMECELL,1,0):OFFSET(ENDCELL,-1,0))=$A46,1+OFFSET(L$132,1,0):OFFSET(L$885,-1,0)))-1,"NA"),0)</f>
        <v>0</v>
      </c>
      <c r="M46" s="391" cm="1">
        <f t="array" aca="1" ref="M46" ca="1">IF(ISTEXT(M$6),IFERROR(PRODUCT(IF(YEAR(OFFSET(HOMECELL,1,0):OFFSET(ENDCELL,-1,0))=$A46,1+OFFSET(M$132,1,0):OFFSET(M$885,-1,0)))-1,"NA"),0)</f>
        <v>0</v>
      </c>
      <c r="N46" s="391" cm="1">
        <f t="array" aca="1" ref="N46" ca="1">IF(ISTEXT(N$6),IFERROR(PRODUCT(IF(YEAR(OFFSET(HOMECELL,1,0):OFFSET(ENDCELL,-1,0))=$A46,1+OFFSET(N$132,1,0):OFFSET(N$885,-1,0)))-1,"NA"),0)</f>
        <v>0</v>
      </c>
      <c r="O46" s="391" cm="1">
        <f t="array" aca="1" ref="O46" ca="1">IF(ISTEXT(O$6),IFERROR(PRODUCT(IF(YEAR(OFFSET(HOMECELL,1,0):OFFSET(ENDCELL,-1,0))=$A46,1+OFFSET(O$132,1,0):OFFSET(O$885,-1,0)))-1,"NA"),0)</f>
        <v>0</v>
      </c>
      <c r="P46" s="391" cm="1">
        <f t="array" aca="1" ref="P46" ca="1">IF(ISTEXT(P$6),IFERROR(PRODUCT(IF(YEAR(OFFSET(HOMECELL,1,0):OFFSET(ENDCELL,-1,0))=$A46,1+OFFSET(P$132,1,0):OFFSET(P$885,-1,0)))-1,"NA"),0)</f>
        <v>0</v>
      </c>
      <c r="Q46" s="391" cm="1">
        <f t="array" aca="1" ref="Q46" ca="1">IF(ISTEXT(Q$6),IFERROR(PRODUCT(IF(YEAR(OFFSET(HOMECELL,1,0):OFFSET(ENDCELL,-1,0))=$A46,1+OFFSET(Q$132,1,0):OFFSET(Q$885,-1,0)))-1,"NA"),0)</f>
        <v>0</v>
      </c>
      <c r="R46" s="391" cm="1">
        <f t="array" aca="1" ref="R46" ca="1">IF(ISTEXT(R$6),IFERROR(PRODUCT(IF(YEAR(OFFSET(HOMECELL,1,0):OFFSET(ENDCELL,-1,0))=$A46,1+OFFSET(R$132,1,0):OFFSET(R$885,-1,0)))-1,"NA"),0)</f>
        <v>0</v>
      </c>
      <c r="S46" s="391" cm="1">
        <f t="array" aca="1" ref="S46" ca="1">IF(ISTEXT(S$6),IFERROR(PRODUCT(IF(YEAR(OFFSET(HOMECELL,1,0):OFFSET(ENDCELL,-1,0))=$A46,1+OFFSET(S$132,1,0):OFFSET(S$885,-1,0)))-1,"NA"),0)</f>
        <v>0.45054904740738944</v>
      </c>
      <c r="T46" s="391" cm="1">
        <f t="array" aca="1" ref="T46" ca="1">IF(ISTEXT(T$6),IFERROR(PRODUCT(IF(YEAR(OFFSET(HOMECELL,1,0):OFFSET(ENDCELL,-1,0))=$A46,1+OFFSET(T$132,1,0):OFFSET(T$885,-1,0)))-1,"NA"),0)</f>
        <v>1.2622949312240865</v>
      </c>
      <c r="U46" s="391" cm="1">
        <f t="array" aca="1" ref="U46" ca="1">IF(ISTEXT(U$6),IFERROR(PRODUCT(IF(YEAR(OFFSET(HOMECELL,1,0):OFFSET(ENDCELL,-1,0))=$A46,1+OFFSET(U$132,1,0):OFFSET(U$885,-1,0)))-1,"NA"),0)</f>
        <v>0</v>
      </c>
      <c r="V46" s="391" cm="1">
        <f t="array" aca="1" ref="V46" ca="1">IF(ISTEXT(V$6),IFERROR(PRODUCT(IF(YEAR(OFFSET(HOMECELL,1,0):OFFSET(ENDCELL,-1,0))=$A46,1+OFFSET(V$132,1,0):OFFSET(V$885,-1,0)))-1,"NA"),0)</f>
        <v>0</v>
      </c>
      <c r="W46" s="391" cm="1">
        <f t="array" aca="1" ref="W46" ca="1">IF(ISTEXT(W$6),IFERROR(PRODUCT(IF(YEAR(OFFSET(HOMECELL,1,0):OFFSET(ENDCELL,-1,0))=$A46,1+OFFSET(W$132,1,0):OFFSET(W$885,-1,0)))-1,"NA"),0)</f>
        <v>0</v>
      </c>
      <c r="X46" s="391" cm="1">
        <f t="array" aca="1" ref="X46" ca="1">IF(ISTEXT(X$6),IFERROR(PRODUCT(IF(YEAR(OFFSET(HOMECELL,1,0):OFFSET(ENDCELL,-1,0))=$A46,1+OFFSET(X$132,1,0):OFFSET(X$885,-1,0)))-1,"NA"),0)</f>
        <v>0.15591464842597635</v>
      </c>
      <c r="Y46" s="391" cm="1">
        <f t="array" aca="1" ref="Y46" ca="1">IF(ISTEXT(Y$6),IFERROR(PRODUCT(IF(YEAR(OFFSET(HOMECELL,1,0):OFFSET(ENDCELL,-1,0))=$A46,1+OFFSET(Y$132,1,0):OFFSET(Y$885,-1,0)))-1,"NA"),0)</f>
        <v>0</v>
      </c>
      <c r="Z46" s="391" cm="1">
        <f t="array" aca="1" ref="Z46" ca="1">IF(ISTEXT(Z$6),IFERROR(PRODUCT(IF(YEAR(OFFSET(HOMECELL,1,0):OFFSET(ENDCELL,-1,0))=$A46,1+OFFSET(Z$132,1,0):OFFSET(Z$885,-1,0)))-1,"NA"),0)</f>
        <v>9.9475934911730235E-2</v>
      </c>
      <c r="AA46" s="391" cm="1">
        <f t="array" aca="1" ref="AA46" ca="1">IF(ISTEXT(AA$6),IFERROR(PRODUCT(IF(YEAR(OFFSET(HOMECELL,1,0):OFFSET(ENDCELL,-1,0))=$A46,1+OFFSET(AA$132,1,0):OFFSET(AA$885,-1,0)))-1,"NA"),0)</f>
        <v>0</v>
      </c>
      <c r="AB46" s="391" cm="1">
        <f t="array" aca="1" ref="AB46" ca="1">IF(ISTEXT(AB$6),IFERROR(PRODUCT(IF(YEAR(OFFSET(HOMECELL,1,0):OFFSET(ENDCELL,-1,0))=$A46,1+OFFSET(AB$132,1,0):OFFSET(AB$885,-1,0)))-1,"NA"),0)</f>
        <v>0</v>
      </c>
      <c r="AC46" s="391" cm="1">
        <f t="array" aca="1" ref="AC46" ca="1">IF(ISTEXT(AC$6),IFERROR(PRODUCT(IF(YEAR(OFFSET(HOMECELL,1,0):OFFSET(ENDCELL,-1,0))=$A46,1+OFFSET(AC$132,1,0):OFFSET(AC$885,-1,0)))-1,"NA"),0)</f>
        <v>0</v>
      </c>
      <c r="AD46" s="391" cm="1">
        <f t="array" aca="1" ref="AD46" ca="1">IF(ISTEXT(AD$6),IFERROR(PRODUCT(IF(YEAR(OFFSET(HOMECELL,1,0):OFFSET(ENDCELL,-1,0))=$A46,1+OFFSET(AD$132,1,0):OFFSET(AD$885,-1,0)))-1,"NA"),0)</f>
        <v>0</v>
      </c>
      <c r="AE46" s="391" cm="1">
        <f t="array" aca="1" ref="AE46" ca="1">IF(ISTEXT(AE$6),IFERROR(PRODUCT(IF(YEAR(OFFSET(HOMECELL,1,0):OFFSET(ENDCELL,-1,0))=$A46,1+OFFSET(AE$132,1,0):OFFSET(AE$885,-1,0)))-1,"NA"),0)</f>
        <v>0.14206111621854034</v>
      </c>
      <c r="AF46" s="391" cm="1">
        <f t="array" aca="1" ref="AF46" ca="1">IF(ISTEXT(AF$6),IFERROR(PRODUCT(IF(YEAR(OFFSET(HOMECELL,1,0):OFFSET(ENDCELL,-1,0))=$A46,1+OFFSET(AF$132,1,0):OFFSET(AF$885,-1,0)))-1,"NA"),0)</f>
        <v>0</v>
      </c>
      <c r="AG46" s="391" cm="1">
        <f t="array" aca="1" ref="AG46" ca="1">IF(ISTEXT(AG$6),IFERROR(PRODUCT(IF(YEAR(OFFSET(HOMECELL,1,0):OFFSET(ENDCELL,-1,0))=$A46,1+OFFSET(AG$132,1,0):OFFSET(AG$885,-1,0)))-1,"NA"),0)</f>
        <v>0</v>
      </c>
      <c r="AH46" s="391" cm="1">
        <f t="array" aca="1" ref="AH46" ca="1">IF(ISTEXT(AH$6),IFERROR(PRODUCT(IF(YEAR(OFFSET(HOMECELL,1,0):OFFSET(ENDCELL,-1,0))=$A46,1+OFFSET(AH$132,1,0):OFFSET(AH$885,-1,0)))-1,"NA"),0)</f>
        <v>0</v>
      </c>
      <c r="AI46" s="391" cm="1">
        <f t="array" aca="1" ref="AI46" ca="1">IF(ISTEXT(AI$6),IFERROR(PRODUCT(IF(YEAR(OFFSET(HOMECELL,1,0):OFFSET(ENDCELL,-1,0))=$A46,1+OFFSET(AI$132,1,0):OFFSET(AI$885,-1,0)))-1,"NA"),0)</f>
        <v>0</v>
      </c>
      <c r="AJ46" s="391" cm="1">
        <f t="array" aca="1" ref="AJ46" ca="1">IF(ISTEXT(AJ$6),IFERROR(PRODUCT(IF(YEAR(OFFSET(HOMECELL,1,0):OFFSET(ENDCELL,-1,0))=$A46,1+OFFSET(AJ$132,1,0):OFFSET(AJ$885,-1,0)))-1,"NA"),0)</f>
        <v>0</v>
      </c>
      <c r="AK46" s="391" cm="1">
        <f t="array" aca="1" ref="AK46" ca="1">IF(ISTEXT(AK$6),IFERROR(PRODUCT(IF(YEAR(OFFSET(HOMECELL,1,0):OFFSET(ENDCELL,-1,0))=$A46,1+OFFSET(AK$132,1,0):OFFSET(AK$885,-1,0)))-1,"NA"),0)</f>
        <v>0.10891120813133548</v>
      </c>
      <c r="AL46" s="391" cm="1">
        <f t="array" aca="1" ref="AL46" ca="1">IF(ISTEXT(AL$6),IFERROR(PRODUCT(IF(YEAR(OFFSET(HOMECELL,1,0):OFFSET(ENDCELL,-1,0))=$A46,1+OFFSET(AL$132,1,0):OFFSET(AL$885,-1,0)))-1,"NA"),0)</f>
        <v>0</v>
      </c>
      <c r="AM46" s="391" cm="1">
        <f t="array" aca="1" ref="AM46" ca="1">IF(ISTEXT(AM$6),IFERROR(PRODUCT(IF(YEAR(OFFSET(HOMECELL,1,0):OFFSET(ENDCELL,-1,0))=$A46,1+OFFSET(AM$132,1,0):OFFSET(AM$885,-1,0)))-1,"NA"),0)</f>
        <v>-2.8985135411992102E-2</v>
      </c>
      <c r="AN46" s="391" cm="1">
        <f t="array" aca="1" ref="AN46" ca="1">IF(ISTEXT(AN$6),IFERROR(PRODUCT(IF(YEAR(OFFSET(HOMECELL,1,0):OFFSET(ENDCELL,-1,0))=$A46,1+OFFSET(AN$132,1,0):OFFSET(AN$885,-1,0)))-1,"NA"),0)</f>
        <v>0</v>
      </c>
      <c r="AO46" s="391" cm="1">
        <f t="array" aca="1" ref="AO46" ca="1">IF(ISTEXT(AO$6),IFERROR(PRODUCT(IF(YEAR(OFFSET(HOMECELL,1,0):OFFSET(ENDCELL,-1,0))=$A46,1+OFFSET(AO$132,1,0):OFFSET(AO$885,-1,0)))-1,"NA"),0)</f>
        <v>0</v>
      </c>
      <c r="AP46" s="391" cm="1">
        <f t="array" aca="1" ref="AP46" ca="1">IF(ISTEXT(AP$6),IFERROR(PRODUCT(IF(YEAR(OFFSET(HOMECELL,1,0):OFFSET(ENDCELL,-1,0))=$A46,1+OFFSET(AP$132,1,0):OFFSET(AP$885,-1,0)))-1,"NA"),0)</f>
        <v>0.21272925641922269</v>
      </c>
      <c r="AQ46" s="391" cm="1">
        <f t="array" aca="1" ref="AQ46" ca="1">IF(ISTEXT(AQ$6),IFERROR(PRODUCT(IF(YEAR(OFFSET(HOMECELL,1,0):OFFSET(ENDCELL,-1,0))=$A46,1+OFFSET(AQ$132,1,0):OFFSET(AQ$885,-1,0)))-1,"NA"),0)</f>
        <v>0</v>
      </c>
      <c r="AR46" s="391" cm="1">
        <f t="array" aca="1" ref="AR46" ca="1">IF(ISTEXT(AR$6),IFERROR(PRODUCT(IF(YEAR(OFFSET(HOMECELL,1,0):OFFSET(ENDCELL,-1,0))=$A46,1+OFFSET(AR$132,1,0):OFFSET(AR$885,-1,0)))-1,"NA"),0)</f>
        <v>0</v>
      </c>
      <c r="AS46" s="391" cm="1">
        <f t="array" aca="1" ref="AS46" ca="1">IF(ISTEXT(AS$6),IFERROR(PRODUCT(IF(YEAR(OFFSET(HOMECELL,1,0):OFFSET(ENDCELL,-1,0))=$A46,1+OFFSET(AS$132,1,0):OFFSET(AS$885,-1,0)))-1,"NA"),0)</f>
        <v>0</v>
      </c>
      <c r="AT46" s="391" cm="1">
        <f t="array" aca="1" ref="AT46" ca="1">IF(ISTEXT(AT$6),IFERROR(PRODUCT(IF(YEAR(OFFSET(HOMECELL,1,0):OFFSET(ENDCELL,-1,0))=$A46,1+OFFSET(AT$132,1,0):OFFSET(AT$885,-1,0)))-1,"NA"),0)</f>
        <v>0</v>
      </c>
      <c r="AU46" s="391" cm="1">
        <f t="array" aca="1" ref="AU46" ca="1">IF(ISTEXT(AU$6),IFERROR(PRODUCT(IF(YEAR(OFFSET(HOMECELL,1,0):OFFSET(ENDCELL,-1,0))=$A46,1+OFFSET(AU$132,1,0):OFFSET(AU$885,-1,0)))-1,"NA"),0)</f>
        <v>0</v>
      </c>
      <c r="AV46" s="391" cm="1">
        <f t="array" aca="1" ref="AV46" ca="1">IF(ISTEXT(AV$6),IFERROR(PRODUCT(IF(YEAR(OFFSET(HOMECELL,1,0):OFFSET(ENDCELL,-1,0))=$A46,1+OFFSET(AV$132,1,0):OFFSET(AV$885,-1,0)))-1,"NA"),0)</f>
        <v>0.1541563578256373</v>
      </c>
      <c r="AW46" s="391" cm="1">
        <f t="array" aca="1" ref="AW46" ca="1">IF(ISTEXT(AW$6),IFERROR(PRODUCT(IF(YEAR(OFFSET(HOMECELL,1,0):OFFSET(ENDCELL,-1,0))=$A46,1+OFFSET(AW$132,1,0):OFFSET(AW$885,-1,0)))-1,"NA"),0)</f>
        <v>-2.491811300961988E-2</v>
      </c>
      <c r="AX46" s="391" cm="1">
        <f t="array" aca="1" ref="AX46" ca="1">IF(ISTEXT(AX$6),IFERROR(PRODUCT(IF(YEAR(OFFSET(HOMECELL,1,0):OFFSET(ENDCELL,-1,0))=$A46,1+OFFSET(AX$132,1,0):OFFSET(AX$885,-1,0)))-1,"NA"),0)</f>
        <v>0</v>
      </c>
      <c r="AY46" s="391" cm="1">
        <f t="array" aca="1" ref="AY46" ca="1">IF(ISTEXT(AY$6),IFERROR(PRODUCT(IF(YEAR(OFFSET(HOMECELL,1,0):OFFSET(ENDCELL,-1,0))=$A46,1+OFFSET(AY$132,1,0):OFFSET(AY$885,-1,0)))-1,"NA"),0)</f>
        <v>0</v>
      </c>
      <c r="AZ46" s="391" cm="1">
        <f t="array" aca="1" ref="AZ46" ca="1">IF(ISTEXT(AZ$6),IFERROR(PRODUCT(IF(YEAR(OFFSET(HOMECELL,1,0):OFFSET(ENDCELL,-1,0))=$A46,1+OFFSET(AZ$132,1,0):OFFSET(AZ$885,-1,0)))-1,"NA"),0)</f>
        <v>0.31481488066698216</v>
      </c>
      <c r="BA46" s="391" cm="1">
        <f t="array" aca="1" ref="BA46" ca="1">IF(ISTEXT(BA$6),IFERROR(PRODUCT(IF(YEAR(OFFSET(HOMECELL,1,0):OFFSET(ENDCELL,-1,0))=$A46,1+OFFSET(BA$132,1,0):OFFSET(BA$885,-1,0)))-1,"NA"),0)</f>
        <v>0</v>
      </c>
      <c r="BB46" s="391" cm="1">
        <f t="array" aca="1" ref="BB46" ca="1">IF(ISTEXT(BB$6),IFERROR(PRODUCT(IF(YEAR(OFFSET(HOMECELL,1,0):OFFSET(ENDCELL,-1,0))=$A46,1+OFFSET(BB$132,1,0):OFFSET(BB$885,-1,0)))-1,"NA"),0)</f>
        <v>1.0327869038419237</v>
      </c>
      <c r="BC46" s="391" cm="1">
        <f t="array" aca="1" ref="BC46" ca="1">IF(ISTEXT(BC$6),IFERROR(PRODUCT(IF(YEAR(OFFSET(HOMECELL,1,0):OFFSET(ENDCELL,-1,0))=$A46,1+OFFSET(BC$132,1,0):OFFSET(BC$885,-1,0)))-1,"NA"),0)</f>
        <v>0</v>
      </c>
      <c r="BD46" s="391" cm="1">
        <f t="array" aca="1" ref="BD46" ca="1">IF(ISTEXT(BD$6),IFERROR(PRODUCT(IF(YEAR(OFFSET(HOMECELL,1,0):OFFSET(ENDCELL,-1,0))=$A46,1+OFFSET(BD$132,1,0):OFFSET(BD$885,-1,0)))-1,"NA"),0)</f>
        <v>0</v>
      </c>
      <c r="BE46" s="391" cm="1">
        <f t="array" aca="1" ref="BE46" ca="1">IF(ISTEXT(BE$6),IFERROR(PRODUCT(IF(YEAR(OFFSET(HOMECELL,1,0):OFFSET(ENDCELL,-1,0))=$A46,1+OFFSET(BE$132,1,0):OFFSET(BE$885,-1,0)))-1,"NA"),0)</f>
        <v>0</v>
      </c>
      <c r="BF46" s="391" cm="1">
        <f t="array" aca="1" ref="BF46" ca="1">IF(ISTEXT(BF$6),IFERROR(PRODUCT(IF(YEAR(OFFSET(HOMECELL,1,0):OFFSET(ENDCELL,-1,0))=$A46,1+OFFSET(BF$132,1,0):OFFSET(BF$885,-1,0)))-1,"NA"),0)</f>
        <v>0</v>
      </c>
      <c r="BG46" s="391" cm="1">
        <f t="array" aca="1" ref="BG46" ca="1">IF(ISTEXT(BG$6),IFERROR(PRODUCT(IF(YEAR(OFFSET(HOMECELL,1,0):OFFSET(ENDCELL,-1,0))=$A46,1+OFFSET(BG$132,1,0):OFFSET(BG$885,-1,0)))-1,"NA"),0)</f>
        <v>-0.31370584844925109</v>
      </c>
      <c r="BH46" s="391" cm="1">
        <f t="array" aca="1" ref="BH46" ca="1">IF(ISTEXT(BH$6),IFERROR(PRODUCT(IF(YEAR(OFFSET(HOMECELL,1,0):OFFSET(ENDCELL,-1,0))=$A46,1+OFFSET(BH$132,1,0):OFFSET(BH$885,-1,0)))-1,"NA"),0)</f>
        <v>0.21551812421319494</v>
      </c>
      <c r="BI46" s="391" cm="1">
        <f t="array" aca="1" ref="BI46" ca="1">IF(ISTEXT(BI$6),IFERROR(PRODUCT(IF(YEAR(OFFSET(HOMECELL,1,0):OFFSET(ENDCELL,-1,0))=$A46,1+OFFSET(BI$132,1,0):OFFSET(BI$885,-1,0)))-1,"NA"),0)</f>
        <v>0</v>
      </c>
      <c r="BJ46" s="391" cm="1">
        <f t="array" aca="1" ref="BJ46" ca="1">IF(ISTEXT(BJ$6),IFERROR(PRODUCT(IF(YEAR(OFFSET(HOMECELL,1,0):OFFSET(ENDCELL,-1,0))=$A46,1+OFFSET(BJ$132,1,0):OFFSET(BJ$885,-1,0)))-1,"NA"),0)</f>
        <v>0</v>
      </c>
      <c r="BK46" s="391" cm="1">
        <f t="array" aca="1" ref="BK46" ca="1">IF(ISTEXT(BK$6),IFERROR(PRODUCT(IF(YEAR(OFFSET(HOMECELL,1,0):OFFSET(ENDCELL,-1,0))=$A46,1+OFFSET(BK$132,1,0):OFFSET(BK$885,-1,0)))-1,"NA"),0)</f>
        <v>7.4074255609166695E-2</v>
      </c>
      <c r="BL46" s="391" cm="1">
        <f t="array" aca="1" ref="BL46" ca="1">IF(ISTEXT(BL$6),IFERROR(PRODUCT(IF(YEAR(OFFSET(HOMECELL,1,0):OFFSET(ENDCELL,-1,0))=$A46,1+OFFSET(BL$132,1,0):OFFSET(BL$885,-1,0)))-1,"NA"),0)</f>
        <v>0.22222239471895056</v>
      </c>
      <c r="BM46" s="391" cm="1">
        <f t="array" aca="1" ref="BM46" ca="1">IF(ISTEXT(BM$6),IFERROR(PRODUCT(IF(YEAR(OFFSET(HOMECELL,1,0):OFFSET(ENDCELL,-1,0))=$A46,1+OFFSET(BM$132,1,0):OFFSET(BM$885,-1,0)))-1,"NA"),0)</f>
        <v>0</v>
      </c>
      <c r="BN46" s="391" cm="1">
        <f t="array" aca="1" ref="BN46" ca="1">IF(ISTEXT(BN$6),IFERROR(PRODUCT(IF(YEAR(OFFSET(HOMECELL,1,0):OFFSET(ENDCELL,-1,0))=$A46,1+OFFSET(BN$132,1,0):OFFSET(BN$885,-1,0)))-1,"NA"),0)</f>
        <v>0</v>
      </c>
      <c r="BO46" s="391" cm="1">
        <f t="array" aca="1" ref="BO46" ca="1">IF(ISTEXT(BO$6),IFERROR(PRODUCT(IF(YEAR(OFFSET(HOMECELL,1,0):OFFSET(ENDCELL,-1,0))=$A46,1+OFFSET(BO$132,1,0):OFFSET(BO$885,-1,0)))-1,"NA"),0)</f>
        <v>0.76496679871537698</v>
      </c>
      <c r="BP46" s="391" cm="1">
        <f t="array" aca="1" ref="BP46" ca="1">IF(ISTEXT(BP$6),IFERROR(PRODUCT(IF(YEAR(OFFSET(HOMECELL,1,0):OFFSET(ENDCELL,-1,0))=$A46,1+OFFSET(BP$132,1,0):OFFSET(BP$885,-1,0)))-1,"NA"),0)</f>
        <v>1.1176404458162863</v>
      </c>
      <c r="BQ46" s="391" cm="1">
        <f t="array" aca="1" ref="BQ46" ca="1">IF(ISTEXT(BQ$6),IFERROR(PRODUCT(IF(YEAR(OFFSET(HOMECELL,1,0):OFFSET(ENDCELL,-1,0))=$A46,1+OFFSET(BQ$132,1,0):OFFSET(BQ$885,-1,0)))-1,"NA"),0)</f>
        <v>0</v>
      </c>
      <c r="BR46" s="391" cm="1">
        <f t="array" aca="1" ref="BR46" ca="1">IF(ISTEXT(BR$6),IFERROR(PRODUCT(IF(YEAR(OFFSET(HOMECELL,1,0):OFFSET(ENDCELL,-1,0))=$A46,1+OFFSET(BR$132,1,0):OFFSET(BR$885,-1,0)))-1,"NA"),0)</f>
        <v>0</v>
      </c>
      <c r="BS46" s="391" cm="1">
        <f t="array" aca="1" ref="BS46" ca="1">IF(ISTEXT(BS$6),IFERROR(PRODUCT(IF(YEAR(OFFSET(HOMECELL,1,0):OFFSET(ENDCELL,-1,0))=$A46,1+OFFSET(BS$132,1,0):OFFSET(BS$885,-1,0)))-1,"NA"),0)</f>
        <v>0</v>
      </c>
      <c r="BT46" s="391" cm="1">
        <f t="array" aca="1" ref="BT46" ca="1">IF(ISTEXT(BT$6),IFERROR(PRODUCT(IF(YEAR(OFFSET(HOMECELL,1,0):OFFSET(ENDCELL,-1,0))=$A46,1+OFFSET(BT$132,1,0):OFFSET(BT$885,-1,0)))-1,"NA"),0)</f>
        <v>0</v>
      </c>
      <c r="BU46" s="391" cm="1">
        <f t="array" aca="1" ref="BU46" ca="1">IF(ISTEXT(BU$6),IFERROR(PRODUCT(IF(YEAR(OFFSET(HOMECELL,1,0):OFFSET(ENDCELL,-1,0))=$A46,1+OFFSET(BU$132,1,0):OFFSET(BU$885,-1,0)))-1,"NA"),0)</f>
        <v>0</v>
      </c>
      <c r="BV46" s="391" cm="1">
        <f t="array" aca="1" ref="BV46" ca="1">IF(ISTEXT(BV$6),IFERROR(PRODUCT(IF(YEAR(OFFSET(HOMECELL,1,0):OFFSET(ENDCELL,-1,0))=$A46,1+OFFSET(BV$132,1,0):OFFSET(BV$885,-1,0)))-1,"NA"),0)</f>
        <v>0</v>
      </c>
      <c r="BW46" s="391" cm="1">
        <f t="array" aca="1" ref="BW46" ca="1">IF(ISTEXT(BW$6),IFERROR(PRODUCT(IF(YEAR(OFFSET(HOMECELL,1,0):OFFSET(ENDCELL,-1,0))=$A46,1+OFFSET(BW$132,1,0):OFFSET(BW$885,-1,0)))-1,"NA"),0)</f>
        <v>0.84125910078576216</v>
      </c>
      <c r="BX46" s="391" cm="1">
        <f t="array" aca="1" ref="BX46" ca="1">IF(ISTEXT(BX$6),IFERROR(PRODUCT(IF(YEAR(OFFSET(HOMECELL,1,0):OFFSET(ENDCELL,-1,0))=$A46,1+OFFSET(BX$132,1,0):OFFSET(BX$885,-1,0)))-1,"NA"),0)</f>
        <v>0</v>
      </c>
      <c r="BY46" s="391" cm="1">
        <f t="array" aca="1" ref="BY46" ca="1">IF(ISTEXT(BY$6),IFERROR(PRODUCT(IF(YEAR(OFFSET(HOMECELL,1,0):OFFSET(ENDCELL,-1,0))=$A46,1+OFFSET(BY$132,1,0):OFFSET(BY$885,-1,0)))-1,"NA"),0)</f>
        <v>0.14173318616394415</v>
      </c>
      <c r="BZ46" s="391" cm="1">
        <f t="array" aca="1" ref="BZ46" ca="1">IF(ISTEXT(BZ$6),IFERROR(PRODUCT(IF(YEAR(OFFSET(HOMECELL,1,0):OFFSET(ENDCELL,-1,0))=$A46,1+OFFSET(BZ$132,1,0):OFFSET(BZ$885,-1,0)))-1,"NA"),0)</f>
        <v>0</v>
      </c>
      <c r="CA46" s="391" cm="1">
        <f t="array" aca="1" ref="CA46" ca="1">IF(ISTEXT(CA$6),IFERROR(PRODUCT(IF(YEAR(OFFSET(HOMECELL,1,0):OFFSET(ENDCELL,-1,0))=$A46,1+OFFSET(CA$132,1,0):OFFSET(CA$885,-1,0)))-1,"NA"),0)</f>
        <v>0</v>
      </c>
      <c r="CB46" s="391" cm="1">
        <f t="array" aca="1" ref="CB46" ca="1">IF(ISTEXT(CB$6),IFERROR(PRODUCT(IF(YEAR(OFFSET(HOMECELL,1,0):OFFSET(ENDCELL,-1,0))=$A46,1+OFFSET(CB$132,1,0):OFFSET(CB$885,-1,0)))-1,"NA"),0)</f>
        <v>0</v>
      </c>
      <c r="CC46" s="391" cm="1">
        <f t="array" aca="1" ref="CC46" ca="1">IF(ISTEXT(CC$6),IFERROR(PRODUCT(IF(YEAR(OFFSET(HOMECELL,1,0):OFFSET(ENDCELL,-1,0))=$A46,1+OFFSET(CC$132,1,0):OFFSET(CC$885,-1,0)))-1,"NA"),0)</f>
        <v>0.26363754515681248</v>
      </c>
      <c r="CD46" s="391" cm="1">
        <f t="array" aca="1" ref="CD46" ca="1">IF(ISTEXT(CD$6),IFERROR(PRODUCT(IF(YEAR(OFFSET(HOMECELL,1,0):OFFSET(ENDCELL,-1,0))=$A46,1+OFFSET(CD$132,1,0):OFFSET(CD$885,-1,0)))-1,"NA"),0)</f>
        <v>0</v>
      </c>
      <c r="CE46" s="391" cm="1">
        <f t="array" aca="1" ref="CE46" ca="1">IF(ISTEXT(CE$6),IFERROR(PRODUCT(IF(YEAR(OFFSET(HOMECELL,1,0):OFFSET(ENDCELL,-1,0))=$A46,1+OFFSET(CE$132,1,0):OFFSET(CE$885,-1,0)))-1,"NA"),0)</f>
        <v>0</v>
      </c>
      <c r="CF46" s="391" cm="1">
        <f t="array" aca="1" ref="CF46" ca="1">IF(ISTEXT(CF$6),IFERROR(PRODUCT(IF(YEAR(OFFSET(HOMECELL,1,0):OFFSET(ENDCELL,-1,0))=$A46,1+OFFSET(CF$132,1,0):OFFSET(CF$885,-1,0)))-1,"NA"),0)</f>
        <v>0.21172666959021047</v>
      </c>
      <c r="CG46" s="391" cm="1">
        <f t="array" aca="1" ref="CG46" ca="1">IF(ISTEXT(CG$6),IFERROR(PRODUCT(IF(YEAR(OFFSET(HOMECELL,1,0):OFFSET(ENDCELL,-1,0))=$A46,1+OFFSET(CG$132,1,0):OFFSET(CG$885,-1,0)))-1,"NA"),0)</f>
        <v>0.12363604760519964</v>
      </c>
      <c r="CH46" s="391" cm="1">
        <f t="array" aca="1" ref="CH46" ca="1">IF(ISTEXT(CH$6),IFERROR(PRODUCT(IF(YEAR(OFFSET(HOMECELL,1,0):OFFSET(ENDCELL,-1,0))=$A46,1+OFFSET(CH$132,1,0):OFFSET(CH$885,-1,0)))-1,"NA"),0)</f>
        <v>0</v>
      </c>
      <c r="CI46" s="391" cm="1">
        <f t="array" aca="1" ref="CI46" ca="1">IF(ISTEXT(CI$6),IFERROR(PRODUCT(IF(YEAR(OFFSET(HOMECELL,1,0):OFFSET(ENDCELL,-1,0))=$A46,1+OFFSET(CI$132,1,0):OFFSET(CI$885,-1,0)))-1,"NA"),0)</f>
        <v>0</v>
      </c>
      <c r="CJ46" s="391" cm="1">
        <f t="array" aca="1" ref="CJ46" ca="1">IF(ISTEXT(CJ$6),IFERROR(PRODUCT(IF(YEAR(OFFSET(HOMECELL,1,0):OFFSET(ENDCELL,-1,0))=$A46,1+OFFSET(CJ$132,1,0):OFFSET(CJ$885,-1,0)))-1,"NA"),0)</f>
        <v>0</v>
      </c>
      <c r="CK46" s="391" cm="1">
        <f t="array" aca="1" ref="CK46" ca="1">IF(ISTEXT(CK$6),IFERROR(PRODUCT(IF(YEAR(OFFSET(HOMECELL,1,0):OFFSET(ENDCELL,-1,0))=$A46,1+OFFSET(CK$132,1,0):OFFSET(CK$885,-1,0)))-1,"NA"),0)</f>
        <v>0</v>
      </c>
      <c r="CL46" s="391" cm="1">
        <f t="array" aca="1" ref="CL46" ca="1">IF(ISTEXT(CL$6),IFERROR(PRODUCT(IF(YEAR(OFFSET(HOMECELL,1,0):OFFSET(ENDCELL,-1,0))=$A46,1+OFFSET(CL$132,1,0):OFFSET(CL$885,-1,0)))-1,"NA"),0)</f>
        <v>0</v>
      </c>
      <c r="CM46" s="391" cm="1">
        <f t="array" aca="1" ref="CM46" ca="1">IF(ISTEXT(CM$6),IFERROR(PRODUCT(IF(YEAR(OFFSET(HOMECELL,1,0):OFFSET(ENDCELL,-1,0))=$A46,1+OFFSET(CM$132,1,0):OFFSET(CM$885,-1,0)))-1,"NA"),0)</f>
        <v>0</v>
      </c>
      <c r="CN46" s="391" cm="1">
        <f t="array" aca="1" ref="CN46" ca="1">IF(ISTEXT(CN$6),IFERROR(PRODUCT(IF(YEAR(OFFSET(HOMECELL,1,0):OFFSET(ENDCELL,-1,0))=$A46,1+OFFSET(CN$132,1,0):OFFSET(CN$885,-1,0)))-1,"NA"),0)</f>
        <v>0</v>
      </c>
      <c r="CO46" s="391" cm="1">
        <f t="array" aca="1" ref="CO46" ca="1">IF(ISTEXT(CO$6),IFERROR(PRODUCT(IF(YEAR(OFFSET(HOMECELL,1,0):OFFSET(ENDCELL,-1,0))=$A46,1+OFFSET(CO$132,1,0):OFFSET(CO$885,-1,0)))-1,"NA"),0)</f>
        <v>0</v>
      </c>
      <c r="CP46" s="391" cm="1">
        <f t="array" aca="1" ref="CP46" ca="1">IF(ISTEXT(CP$6),IFERROR(PRODUCT(IF(YEAR(OFFSET(HOMECELL,1,0):OFFSET(ENDCELL,-1,0))=$A46,1+OFFSET(CP$132,1,0):OFFSET(CP$885,-1,0)))-1,"NA"),0)</f>
        <v>0</v>
      </c>
      <c r="CQ46" s="391" cm="1">
        <f t="array" aca="1" ref="CQ46" ca="1">IF(ISTEXT(CQ$6),IFERROR(PRODUCT(IF(YEAR(OFFSET(HOMECELL,1,0):OFFSET(ENDCELL,-1,0))=$A46,1+OFFSET(CQ$132,1,0):OFFSET(CQ$885,-1,0)))-1,"NA"),0)</f>
        <v>0</v>
      </c>
      <c r="CR46" s="391" cm="1">
        <f t="array" aca="1" ref="CR46" ca="1">IF(ISTEXT(CR$6),IFERROR(PRODUCT(IF(YEAR(OFFSET(HOMECELL,1,0):OFFSET(ENDCELL,-1,0))=$A46,1+OFFSET(CR$132,1,0):OFFSET(CR$885,-1,0)))-1,"NA"),0)</f>
        <v>0</v>
      </c>
      <c r="CS46" s="391"/>
      <c r="CT46" s="391"/>
      <c r="CU46" s="391"/>
      <c r="CV46" s="391"/>
      <c r="CW46" s="391"/>
      <c r="CX46" s="391"/>
      <c r="CY46" s="391"/>
      <c r="CZ46" s="391"/>
      <c r="DA46" s="391"/>
      <c r="DB46" s="815"/>
      <c r="DC46" s="815"/>
      <c r="DD46" s="815"/>
      <c r="DE46" s="815"/>
      <c r="DG46" s="352"/>
      <c r="DI46" s="391" cm="1">
        <f t="array" aca="1" ref="DI46" ca="1">IF(ISTEXT(DI$6),IFERROR(PRODUCT(IF(YEAR(OFFSET(HOMECELL,1,0):OFFSET(ENDCELL,-1,0))=$A46,1+OFFSET(DI$132,1,0):OFFSET(DI$885,-1,0)))-1,"NA"),0)</f>
        <v>0</v>
      </c>
      <c r="DJ46" s="391" cm="1">
        <f t="array" aca="1" ref="DJ46" ca="1">IF(ISTEXT(DJ$6),IFERROR(PRODUCT(IF(YEAR(OFFSET(HOMECELL,1,0):OFFSET(ENDCELL,-1,0))=$A46,1+OFFSET(DJ$132,1,0):OFFSET(DJ$885,-1,0)))-1,"NA"),0)</f>
        <v>0.11157013477859667</v>
      </c>
      <c r="DK46" s="391" cm="1">
        <f t="array" aca="1" ref="DK46" ca="1">IF(ISTEXT(DK$6),IFERROR(PRODUCT(IF(YEAR(OFFSET(HOMECELL,1,0):OFFSET(ENDCELL,-1,0))=$A46,1+OFFSET(DK$132,1,0):OFFSET(DK$885,-1,0)))-1,"NA"),0)</f>
        <v>0.78516580892554844</v>
      </c>
    </row>
    <row r="47" spans="1:115" hidden="1" outlineLevel="1">
      <c r="A47" s="72">
        <f t="shared" ca="1" si="1"/>
        <v>1981</v>
      </c>
      <c r="B47" s="372"/>
      <c r="C47" s="391" cm="1">
        <f t="array" aca="1" ref="C47" ca="1">IF(ISTEXT(C$6),IFERROR(PRODUCT(IF(YEAR(OFFSET(HOMECELL,1,0):OFFSET(ENDCELL,-1,0))=$A47,1+OFFSET(C$132,1,0):OFFSET(C$885,-1,0)))-1,"NA"),0)</f>
        <v>0</v>
      </c>
      <c r="D47" s="391" cm="1">
        <f t="array" aca="1" ref="D47" ca="1">IF(ISTEXT(D$6),IFERROR(PRODUCT(IF(YEAR(OFFSET(HOMECELL,1,0):OFFSET(ENDCELL,-1,0))=$A47,1+OFFSET(D$132,1,0):OFFSET(D$885,-1,0)))-1,"NA"),0)</f>
        <v>0.14717474781887474</v>
      </c>
      <c r="E47" s="391" cm="1">
        <f t="array" aca="1" ref="E47" ca="1">IF(ISTEXT(E$6),IFERROR(PRODUCT(IF(YEAR(OFFSET(HOMECELL,1,0):OFFSET(ENDCELL,-1,0))=$A47,1+OFFSET(E$132,1,0):OFFSET(E$885,-1,0)))-1,"NA"),0)</f>
        <v>-3.4157549172976531E-2</v>
      </c>
      <c r="F47" s="391" cm="1">
        <f t="array" aca="1" ref="F47" ca="1">IF(ISTEXT(F$6),IFERROR(PRODUCT(IF(YEAR(OFFSET(HOMECELL,1,0):OFFSET(ENDCELL,-1,0))=$A47,1+OFFSET(F$132,1,0):OFFSET(F$885,-1,0)))-1,"NA"),0)</f>
        <v>0</v>
      </c>
      <c r="G47" s="391" cm="1">
        <f t="array" aca="1" ref="G47" ca="1">IF(ISTEXT(G$6),IFERROR(PRODUCT(IF(YEAR(OFFSET(HOMECELL,1,0):OFFSET(ENDCELL,-1,0))=$A47,1+OFFSET(G$132,1,0):OFFSET(G$885,-1,0)))-1,"NA"),0)</f>
        <v>0</v>
      </c>
      <c r="H47" s="391" cm="1">
        <f t="array" aca="1" ref="H47" ca="1">IF(ISTEXT(H$6),IFERROR(PRODUCT(IF(YEAR(OFFSET(HOMECELL,1,0):OFFSET(ENDCELL,-1,0))=$A47,1+OFFSET(H$132,1,0):OFFSET(H$885,-1,0)))-1,"NA"),0)</f>
        <v>0</v>
      </c>
      <c r="I47" s="391" cm="1">
        <f t="array" aca="1" ref="I47" ca="1">IF(ISTEXT(I$6),IFERROR(PRODUCT(IF(YEAR(OFFSET(HOMECELL,1,0):OFFSET(ENDCELL,-1,0))=$A47,1+OFFSET(I$132,1,0):OFFSET(I$885,-1,0)))-1,"NA"),0)</f>
        <v>0</v>
      </c>
      <c r="J47" s="391" cm="1">
        <f t="array" aca="1" ref="J47" ca="1">IF(ISTEXT(J$6),IFERROR(PRODUCT(IF(YEAR(OFFSET(HOMECELL,1,0):OFFSET(ENDCELL,-1,0))=$A47,1+OFFSET(J$132,1,0):OFFSET(J$885,-1,0)))-1,"NA"),0)</f>
        <v>0</v>
      </c>
      <c r="K47" s="391" cm="1">
        <f t="array" aca="1" ref="K47" ca="1">IF(ISTEXT(K$6),IFERROR(PRODUCT(IF(YEAR(OFFSET(HOMECELL,1,0):OFFSET(ENDCELL,-1,0))=$A47,1+OFFSET(K$132,1,0):OFFSET(K$885,-1,0)))-1,"NA"),0)</f>
        <v>0</v>
      </c>
      <c r="L47" s="391" cm="1">
        <f t="array" aca="1" ref="L47" ca="1">IF(ISTEXT(L$6),IFERROR(PRODUCT(IF(YEAR(OFFSET(HOMECELL,1,0):OFFSET(ENDCELL,-1,0))=$A47,1+OFFSET(L$132,1,0):OFFSET(L$885,-1,0)))-1,"NA"),0)</f>
        <v>0</v>
      </c>
      <c r="M47" s="391" cm="1">
        <f t="array" aca="1" ref="M47" ca="1">IF(ISTEXT(M$6),IFERROR(PRODUCT(IF(YEAR(OFFSET(HOMECELL,1,0):OFFSET(ENDCELL,-1,0))=$A47,1+OFFSET(M$132,1,0):OFFSET(M$885,-1,0)))-1,"NA"),0)</f>
        <v>0</v>
      </c>
      <c r="N47" s="391" cm="1">
        <f t="array" aca="1" ref="N47" ca="1">IF(ISTEXT(N$6),IFERROR(PRODUCT(IF(YEAR(OFFSET(HOMECELL,1,0):OFFSET(ENDCELL,-1,0))=$A47,1+OFFSET(N$132,1,0):OFFSET(N$885,-1,0)))-1,"NA"),0)</f>
        <v>0</v>
      </c>
      <c r="O47" s="391" cm="1">
        <f t="array" aca="1" ref="O47" ca="1">IF(ISTEXT(O$6),IFERROR(PRODUCT(IF(YEAR(OFFSET(HOMECELL,1,0):OFFSET(ENDCELL,-1,0))=$A47,1+OFFSET(O$132,1,0):OFFSET(O$885,-1,0)))-1,"NA"),0)</f>
        <v>0</v>
      </c>
      <c r="P47" s="391" cm="1">
        <f t="array" aca="1" ref="P47" ca="1">IF(ISTEXT(P$6),IFERROR(PRODUCT(IF(YEAR(OFFSET(HOMECELL,1,0):OFFSET(ENDCELL,-1,0))=$A47,1+OFFSET(P$132,1,0):OFFSET(P$885,-1,0)))-1,"NA"),0)</f>
        <v>0</v>
      </c>
      <c r="Q47" s="391" cm="1">
        <f t="array" aca="1" ref="Q47" ca="1">IF(ISTEXT(Q$6),IFERROR(PRODUCT(IF(YEAR(OFFSET(HOMECELL,1,0):OFFSET(ENDCELL,-1,0))=$A47,1+OFFSET(Q$132,1,0):OFFSET(Q$885,-1,0)))-1,"NA"),0)</f>
        <v>0</v>
      </c>
      <c r="R47" s="391" cm="1">
        <f t="array" aca="1" ref="R47" ca="1">IF(ISTEXT(R$6),IFERROR(PRODUCT(IF(YEAR(OFFSET(HOMECELL,1,0):OFFSET(ENDCELL,-1,0))=$A47,1+OFFSET(R$132,1,0):OFFSET(R$885,-1,0)))-1,"NA"),0)</f>
        <v>-0.35165150068027162</v>
      </c>
      <c r="S47" s="391" cm="1">
        <f t="array" aca="1" ref="S47" ca="1">IF(ISTEXT(S$6),IFERROR(PRODUCT(IF(YEAR(OFFSET(HOMECELL,1,0):OFFSET(ENDCELL,-1,0))=$A47,1+OFFSET(S$132,1,0):OFFSET(S$885,-1,0)))-1,"NA"),0)</f>
        <v>1.5150888950025587E-2</v>
      </c>
      <c r="T47" s="391" cm="1">
        <f t="array" aca="1" ref="T47" ca="1">IF(ISTEXT(T$6),IFERROR(PRODUCT(IF(YEAR(OFFSET(HOMECELL,1,0):OFFSET(ENDCELL,-1,0))=$A47,1+OFFSET(T$132,1,0):OFFSET(T$885,-1,0)))-1,"NA"),0)</f>
        <v>-0.489130463635157</v>
      </c>
      <c r="U47" s="391" cm="1">
        <f t="array" aca="1" ref="U47" ca="1">IF(ISTEXT(U$6),IFERROR(PRODUCT(IF(YEAR(OFFSET(HOMECELL,1,0):OFFSET(ENDCELL,-1,0))=$A47,1+OFFSET(U$132,1,0):OFFSET(U$885,-1,0)))-1,"NA"),0)</f>
        <v>0</v>
      </c>
      <c r="V47" s="391" cm="1">
        <f t="array" aca="1" ref="V47" ca="1">IF(ISTEXT(V$6),IFERROR(PRODUCT(IF(YEAR(OFFSET(HOMECELL,1,0):OFFSET(ENDCELL,-1,0))=$A47,1+OFFSET(V$132,1,0):OFFSET(V$885,-1,0)))-1,"NA"),0)</f>
        <v>0</v>
      </c>
      <c r="W47" s="391" cm="1">
        <f t="array" aca="1" ref="W47" ca="1">IF(ISTEXT(W$6),IFERROR(PRODUCT(IF(YEAR(OFFSET(HOMECELL,1,0):OFFSET(ENDCELL,-1,0))=$A47,1+OFFSET(W$132,1,0):OFFSET(W$885,-1,0)))-1,"NA"),0)</f>
        <v>0</v>
      </c>
      <c r="X47" s="391" cm="1">
        <f t="array" aca="1" ref="X47" ca="1">IF(ISTEXT(X$6),IFERROR(PRODUCT(IF(YEAR(OFFSET(HOMECELL,1,0):OFFSET(ENDCELL,-1,0))=$A47,1+OFFSET(X$132,1,0):OFFSET(X$885,-1,0)))-1,"NA"),0)</f>
        <v>0.25116322989244177</v>
      </c>
      <c r="Y47" s="391" cm="1">
        <f t="array" aca="1" ref="Y47" ca="1">IF(ISTEXT(Y$6),IFERROR(PRODUCT(IF(YEAR(OFFSET(HOMECELL,1,0):OFFSET(ENDCELL,-1,0))=$A47,1+OFFSET(Y$132,1,0):OFFSET(Y$885,-1,0)))-1,"NA"),0)</f>
        <v>0</v>
      </c>
      <c r="Z47" s="391" cm="1">
        <f t="array" aca="1" ref="Z47" ca="1">IF(ISTEXT(Z$6),IFERROR(PRODUCT(IF(YEAR(OFFSET(HOMECELL,1,0):OFFSET(ENDCELL,-1,0))=$A47,1+OFFSET(Z$132,1,0):OFFSET(Z$885,-1,0)))-1,"NA"),0)</f>
        <v>-0.14285652058232778</v>
      </c>
      <c r="AA47" s="391" cm="1">
        <f t="array" aca="1" ref="AA47" ca="1">IF(ISTEXT(AA$6),IFERROR(PRODUCT(IF(YEAR(OFFSET(HOMECELL,1,0):OFFSET(ENDCELL,-1,0))=$A47,1+OFFSET(AA$132,1,0):OFFSET(AA$885,-1,0)))-1,"NA"),0)</f>
        <v>0</v>
      </c>
      <c r="AB47" s="391" cm="1">
        <f t="array" aca="1" ref="AB47" ca="1">IF(ISTEXT(AB$6),IFERROR(PRODUCT(IF(YEAR(OFFSET(HOMECELL,1,0):OFFSET(ENDCELL,-1,0))=$A47,1+OFFSET(AB$132,1,0):OFFSET(AB$885,-1,0)))-1,"NA"),0)</f>
        <v>0</v>
      </c>
      <c r="AC47" s="391" cm="1">
        <f t="array" aca="1" ref="AC47" ca="1">IF(ISTEXT(AC$6),IFERROR(PRODUCT(IF(YEAR(OFFSET(HOMECELL,1,0):OFFSET(ENDCELL,-1,0))=$A47,1+OFFSET(AC$132,1,0):OFFSET(AC$885,-1,0)))-1,"NA"),0)</f>
        <v>0</v>
      </c>
      <c r="AD47" s="391" cm="1">
        <f t="array" aca="1" ref="AD47" ca="1">IF(ISTEXT(AD$6),IFERROR(PRODUCT(IF(YEAR(OFFSET(HOMECELL,1,0):OFFSET(ENDCELL,-1,0))=$A47,1+OFFSET(AD$132,1,0):OFFSET(AD$885,-1,0)))-1,"NA"),0)</f>
        <v>0</v>
      </c>
      <c r="AE47" s="391" cm="1">
        <f t="array" aca="1" ref="AE47" ca="1">IF(ISTEXT(AE$6),IFERROR(PRODUCT(IF(YEAR(OFFSET(HOMECELL,1,0):OFFSET(ENDCELL,-1,0))=$A47,1+OFFSET(AE$132,1,0):OFFSET(AE$885,-1,0)))-1,"NA"),0)</f>
        <v>1.9512155210185789E-2</v>
      </c>
      <c r="AF47" s="391" cm="1">
        <f t="array" aca="1" ref="AF47" ca="1">IF(ISTEXT(AF$6),IFERROR(PRODUCT(IF(YEAR(OFFSET(HOMECELL,1,0):OFFSET(ENDCELL,-1,0))=$A47,1+OFFSET(AF$132,1,0):OFFSET(AF$885,-1,0)))-1,"NA"),0)</f>
        <v>0</v>
      </c>
      <c r="AG47" s="391" cm="1">
        <f t="array" aca="1" ref="AG47" ca="1">IF(ISTEXT(AG$6),IFERROR(PRODUCT(IF(YEAR(OFFSET(HOMECELL,1,0):OFFSET(ENDCELL,-1,0))=$A47,1+OFFSET(AG$132,1,0):OFFSET(AG$885,-1,0)))-1,"NA"),0)</f>
        <v>0</v>
      </c>
      <c r="AH47" s="391" cm="1">
        <f t="array" aca="1" ref="AH47" ca="1">IF(ISTEXT(AH$6),IFERROR(PRODUCT(IF(YEAR(OFFSET(HOMECELL,1,0):OFFSET(ENDCELL,-1,0))=$A47,1+OFFSET(AH$132,1,0):OFFSET(AH$885,-1,0)))-1,"NA"),0)</f>
        <v>0</v>
      </c>
      <c r="AI47" s="391" cm="1">
        <f t="array" aca="1" ref="AI47" ca="1">IF(ISTEXT(AI$6),IFERROR(PRODUCT(IF(YEAR(OFFSET(HOMECELL,1,0):OFFSET(ENDCELL,-1,0))=$A47,1+OFFSET(AI$132,1,0):OFFSET(AI$885,-1,0)))-1,"NA"),0)</f>
        <v>0</v>
      </c>
      <c r="AJ47" s="391" cm="1">
        <f t="array" aca="1" ref="AJ47" ca="1">IF(ISTEXT(AJ$6),IFERROR(PRODUCT(IF(YEAR(OFFSET(HOMECELL,1,0):OFFSET(ENDCELL,-1,0))=$A47,1+OFFSET(AJ$132,1,0):OFFSET(AJ$885,-1,0)))-1,"NA"),0)</f>
        <v>0</v>
      </c>
      <c r="AK47" s="391" cm="1">
        <f t="array" aca="1" ref="AK47" ca="1">IF(ISTEXT(AK$6),IFERROR(PRODUCT(IF(YEAR(OFFSET(HOMECELL,1,0):OFFSET(ENDCELL,-1,0))=$A47,1+OFFSET(AK$132,1,0):OFFSET(AK$885,-1,0)))-1,"NA"),0)</f>
        <v>0.44642807795858719</v>
      </c>
      <c r="AL47" s="391" cm="1">
        <f t="array" aca="1" ref="AL47" ca="1">IF(ISTEXT(AL$6),IFERROR(PRODUCT(IF(YEAR(OFFSET(HOMECELL,1,0):OFFSET(ENDCELL,-1,0))=$A47,1+OFFSET(AL$132,1,0):OFFSET(AL$885,-1,0)))-1,"NA"),0)</f>
        <v>0</v>
      </c>
      <c r="AM47" s="391" cm="1">
        <f t="array" aca="1" ref="AM47" ca="1">IF(ISTEXT(AM$6),IFERROR(PRODUCT(IF(YEAR(OFFSET(HOMECELL,1,0):OFFSET(ENDCELL,-1,0))=$A47,1+OFFSET(AM$132,1,0):OFFSET(AM$885,-1,0)))-1,"NA"),0)</f>
        <v>0.39552260264045214</v>
      </c>
      <c r="AN47" s="391" cm="1">
        <f t="array" aca="1" ref="AN47" ca="1">IF(ISTEXT(AN$6),IFERROR(PRODUCT(IF(YEAR(OFFSET(HOMECELL,1,0):OFFSET(ENDCELL,-1,0))=$A47,1+OFFSET(AN$132,1,0):OFFSET(AN$885,-1,0)))-1,"NA"),0)</f>
        <v>0</v>
      </c>
      <c r="AO47" s="391" cm="1">
        <f t="array" aca="1" ref="AO47" ca="1">IF(ISTEXT(AO$6),IFERROR(PRODUCT(IF(YEAR(OFFSET(HOMECELL,1,0):OFFSET(ENDCELL,-1,0))=$A47,1+OFFSET(AO$132,1,0):OFFSET(AO$885,-1,0)))-1,"NA"),0)</f>
        <v>0</v>
      </c>
      <c r="AP47" s="391" cm="1">
        <f t="array" aca="1" ref="AP47" ca="1">IF(ISTEXT(AP$6),IFERROR(PRODUCT(IF(YEAR(OFFSET(HOMECELL,1,0):OFFSET(ENDCELL,-1,0))=$A47,1+OFFSET(AP$132,1,0):OFFSET(AP$885,-1,0)))-1,"NA"),0)</f>
        <v>3.0708643942243041E-2</v>
      </c>
      <c r="AQ47" s="391" cm="1">
        <f t="array" aca="1" ref="AQ47" ca="1">IF(ISTEXT(AQ$6),IFERROR(PRODUCT(IF(YEAR(OFFSET(HOMECELL,1,0):OFFSET(ENDCELL,-1,0))=$A47,1+OFFSET(AQ$132,1,0):OFFSET(AQ$885,-1,0)))-1,"NA"),0)</f>
        <v>0.34523430722284076</v>
      </c>
      <c r="AR47" s="391" cm="1">
        <f t="array" aca="1" ref="AR47" ca="1">IF(ISTEXT(AR$6),IFERROR(PRODUCT(IF(YEAR(OFFSET(HOMECELL,1,0):OFFSET(ENDCELL,-1,0))=$A47,1+OFFSET(AR$132,1,0):OFFSET(AR$885,-1,0)))-1,"NA"),0)</f>
        <v>0</v>
      </c>
      <c r="AS47" s="391" cm="1">
        <f t="array" aca="1" ref="AS47" ca="1">IF(ISTEXT(AS$6),IFERROR(PRODUCT(IF(YEAR(OFFSET(HOMECELL,1,0):OFFSET(ENDCELL,-1,0))=$A47,1+OFFSET(AS$132,1,0):OFFSET(AS$885,-1,0)))-1,"NA"),0)</f>
        <v>0</v>
      </c>
      <c r="AT47" s="391" cm="1">
        <f t="array" aca="1" ref="AT47" ca="1">IF(ISTEXT(AT$6),IFERROR(PRODUCT(IF(YEAR(OFFSET(HOMECELL,1,0):OFFSET(ENDCELL,-1,0))=$A47,1+OFFSET(AT$132,1,0):OFFSET(AT$885,-1,0)))-1,"NA"),0)</f>
        <v>0</v>
      </c>
      <c r="AU47" s="391" cm="1">
        <f t="array" aca="1" ref="AU47" ca="1">IF(ISTEXT(AU$6),IFERROR(PRODUCT(IF(YEAR(OFFSET(HOMECELL,1,0):OFFSET(ENDCELL,-1,0))=$A47,1+OFFSET(AU$132,1,0):OFFSET(AU$885,-1,0)))-1,"NA"),0)</f>
        <v>0</v>
      </c>
      <c r="AV47" s="391" cm="1">
        <f t="array" aca="1" ref="AV47" ca="1">IF(ISTEXT(AV$6),IFERROR(PRODUCT(IF(YEAR(OFFSET(HOMECELL,1,0):OFFSET(ENDCELL,-1,0))=$A47,1+OFFSET(AV$132,1,0):OFFSET(AV$885,-1,0)))-1,"NA"),0)</f>
        <v>0.3912028885765626</v>
      </c>
      <c r="AW47" s="391" cm="1">
        <f t="array" aca="1" ref="AW47" ca="1">IF(ISTEXT(AW$6),IFERROR(PRODUCT(IF(YEAR(OFFSET(HOMECELL,1,0):OFFSET(ENDCELL,-1,0))=$A47,1+OFFSET(AW$132,1,0):OFFSET(AW$885,-1,0)))-1,"NA"),0)</f>
        <v>0.23182626073813917</v>
      </c>
      <c r="AX47" s="391" cm="1">
        <f t="array" aca="1" ref="AX47" ca="1">IF(ISTEXT(AX$6),IFERROR(PRODUCT(IF(YEAR(OFFSET(HOMECELL,1,0):OFFSET(ENDCELL,-1,0))=$A47,1+OFFSET(AX$132,1,0):OFFSET(AX$885,-1,0)))-1,"NA"),0)</f>
        <v>0</v>
      </c>
      <c r="AY47" s="391" cm="1">
        <f t="array" aca="1" ref="AY47" ca="1">IF(ISTEXT(AY$6),IFERROR(PRODUCT(IF(YEAR(OFFSET(HOMECELL,1,0):OFFSET(ENDCELL,-1,0))=$A47,1+OFFSET(AY$132,1,0):OFFSET(AY$885,-1,0)))-1,"NA"),0)</f>
        <v>0</v>
      </c>
      <c r="AZ47" s="391" cm="1">
        <f t="array" aca="1" ref="AZ47" ca="1">IF(ISTEXT(AZ$6),IFERROR(PRODUCT(IF(YEAR(OFFSET(HOMECELL,1,0):OFFSET(ENDCELL,-1,0))=$A47,1+OFFSET(AZ$132,1,0):OFFSET(AZ$885,-1,0)))-1,"NA"),0)</f>
        <v>0.23943477963300719</v>
      </c>
      <c r="BA47" s="391" cm="1">
        <f t="array" aca="1" ref="BA47" ca="1">IF(ISTEXT(BA$6),IFERROR(PRODUCT(IF(YEAR(OFFSET(HOMECELL,1,0):OFFSET(ENDCELL,-1,0))=$A47,1+OFFSET(BA$132,1,0):OFFSET(BA$885,-1,0)))-1,"NA"),0)</f>
        <v>0</v>
      </c>
      <c r="BB47" s="391" cm="1">
        <f t="array" aca="1" ref="BB47" ca="1">IF(ISTEXT(BB$6),IFERROR(PRODUCT(IF(YEAR(OFFSET(HOMECELL,1,0):OFFSET(ENDCELL,-1,0))=$A47,1+OFFSET(BB$132,1,0):OFFSET(BB$885,-1,0)))-1,"NA"),0)</f>
        <v>0.12096794894688312</v>
      </c>
      <c r="BC47" s="391" cm="1">
        <f t="array" aca="1" ref="BC47" ca="1">IF(ISTEXT(BC$6),IFERROR(PRODUCT(IF(YEAR(OFFSET(HOMECELL,1,0):OFFSET(ENDCELL,-1,0))=$A47,1+OFFSET(BC$132,1,0):OFFSET(BC$885,-1,0)))-1,"NA"),0)</f>
        <v>0</v>
      </c>
      <c r="BD47" s="391" cm="1">
        <f t="array" aca="1" ref="BD47" ca="1">IF(ISTEXT(BD$6),IFERROR(PRODUCT(IF(YEAR(OFFSET(HOMECELL,1,0):OFFSET(ENDCELL,-1,0))=$A47,1+OFFSET(BD$132,1,0):OFFSET(BD$885,-1,0)))-1,"NA"),0)</f>
        <v>0</v>
      </c>
      <c r="BE47" s="391" cm="1">
        <f t="array" aca="1" ref="BE47" ca="1">IF(ISTEXT(BE$6),IFERROR(PRODUCT(IF(YEAR(OFFSET(HOMECELL,1,0):OFFSET(ENDCELL,-1,0))=$A47,1+OFFSET(BE$132,1,0):OFFSET(BE$885,-1,0)))-1,"NA"),0)</f>
        <v>0</v>
      </c>
      <c r="BF47" s="391" cm="1">
        <f t="array" aca="1" ref="BF47" ca="1">IF(ISTEXT(BF$6),IFERROR(PRODUCT(IF(YEAR(OFFSET(HOMECELL,1,0):OFFSET(ENDCELL,-1,0))=$A47,1+OFFSET(BF$132,1,0):OFFSET(BF$885,-1,0)))-1,"NA"),0)</f>
        <v>0</v>
      </c>
      <c r="BG47" s="391" cm="1">
        <f t="array" aca="1" ref="BG47" ca="1">IF(ISTEXT(BG$6),IFERROR(PRODUCT(IF(YEAR(OFFSET(HOMECELL,1,0):OFFSET(ENDCELL,-1,0))=$A47,1+OFFSET(BG$132,1,0):OFFSET(BG$885,-1,0)))-1,"NA"),0)</f>
        <v>-0.11136332542142069</v>
      </c>
      <c r="BH47" s="391" cm="1">
        <f t="array" aca="1" ref="BH47" ca="1">IF(ISTEXT(BH$6),IFERROR(PRODUCT(IF(YEAR(OFFSET(HOMECELL,1,0):OFFSET(ENDCELL,-1,0))=$A47,1+OFFSET(BH$132,1,0):OFFSET(BH$885,-1,0)))-1,"NA"),0)</f>
        <v>-0.28723441694456986</v>
      </c>
      <c r="BI47" s="391" cm="1">
        <f t="array" aca="1" ref="BI47" ca="1">IF(ISTEXT(BI$6),IFERROR(PRODUCT(IF(YEAR(OFFSET(HOMECELL,1,0):OFFSET(ENDCELL,-1,0))=$A47,1+OFFSET(BI$132,1,0):OFFSET(BI$885,-1,0)))-1,"NA"),0)</f>
        <v>0</v>
      </c>
      <c r="BJ47" s="391" cm="1">
        <f t="array" aca="1" ref="BJ47" ca="1">IF(ISTEXT(BJ$6),IFERROR(PRODUCT(IF(YEAR(OFFSET(HOMECELL,1,0):OFFSET(ENDCELL,-1,0))=$A47,1+OFFSET(BJ$132,1,0):OFFSET(BJ$885,-1,0)))-1,"NA"),0)</f>
        <v>0</v>
      </c>
      <c r="BK47" s="391" cm="1">
        <f t="array" aca="1" ref="BK47" ca="1">IF(ISTEXT(BK$6),IFERROR(PRODUCT(IF(YEAR(OFFSET(HOMECELL,1,0):OFFSET(ENDCELL,-1,0))=$A47,1+OFFSET(BK$132,1,0):OFFSET(BK$885,-1,0)))-1,"NA"),0)</f>
        <v>-4.3103305290852267E-2</v>
      </c>
      <c r="BL47" s="391" cm="1">
        <f t="array" aca="1" ref="BL47" ca="1">IF(ISTEXT(BL$6),IFERROR(PRODUCT(IF(YEAR(OFFSET(HOMECELL,1,0):OFFSET(ENDCELL,-1,0))=$A47,1+OFFSET(BL$132,1,0):OFFSET(BL$885,-1,0)))-1,"NA"),0)</f>
        <v>0.27859243893880015</v>
      </c>
      <c r="BM47" s="391" cm="1">
        <f t="array" aca="1" ref="BM47" ca="1">IF(ISTEXT(BM$6),IFERROR(PRODUCT(IF(YEAR(OFFSET(HOMECELL,1,0):OFFSET(ENDCELL,-1,0))=$A47,1+OFFSET(BM$132,1,0):OFFSET(BM$885,-1,0)))-1,"NA"),0)</f>
        <v>0</v>
      </c>
      <c r="BN47" s="391" cm="1">
        <f t="array" aca="1" ref="BN47" ca="1">IF(ISTEXT(BN$6),IFERROR(PRODUCT(IF(YEAR(OFFSET(HOMECELL,1,0):OFFSET(ENDCELL,-1,0))=$A47,1+OFFSET(BN$132,1,0):OFFSET(BN$885,-1,0)))-1,"NA"),0)</f>
        <v>0</v>
      </c>
      <c r="BO47" s="391" cm="1">
        <f t="array" aca="1" ref="BO47" ca="1">IF(ISTEXT(BO$6),IFERROR(PRODUCT(IF(YEAR(OFFSET(HOMECELL,1,0):OFFSET(ENDCELL,-1,0))=$A47,1+OFFSET(BO$132,1,0):OFFSET(BO$885,-1,0)))-1,"NA"),0)</f>
        <v>-0.13819086677253289</v>
      </c>
      <c r="BP47" s="391" cm="1">
        <f t="array" aca="1" ref="BP47" ca="1">IF(ISTEXT(BP$6),IFERROR(PRODUCT(IF(YEAR(OFFSET(HOMECELL,1,0):OFFSET(ENDCELL,-1,0))=$A47,1+OFFSET(BP$132,1,0):OFFSET(BP$885,-1,0)))-1,"NA"),0)</f>
        <v>1.2502854829897547E-2</v>
      </c>
      <c r="BQ47" s="391" cm="1">
        <f t="array" aca="1" ref="BQ47" ca="1">IF(ISTEXT(BQ$6),IFERROR(PRODUCT(IF(YEAR(OFFSET(HOMECELL,1,0):OFFSET(ENDCELL,-1,0))=$A47,1+OFFSET(BQ$132,1,0):OFFSET(BQ$885,-1,0)))-1,"NA"),0)</f>
        <v>0</v>
      </c>
      <c r="BR47" s="391" cm="1">
        <f t="array" aca="1" ref="BR47" ca="1">IF(ISTEXT(BR$6),IFERROR(PRODUCT(IF(YEAR(OFFSET(HOMECELL,1,0):OFFSET(ENDCELL,-1,0))=$A47,1+OFFSET(BR$132,1,0):OFFSET(BR$885,-1,0)))-1,"NA"),0)</f>
        <v>0</v>
      </c>
      <c r="BS47" s="391" cm="1">
        <f t="array" aca="1" ref="BS47" ca="1">IF(ISTEXT(BS$6),IFERROR(PRODUCT(IF(YEAR(OFFSET(HOMECELL,1,0):OFFSET(ENDCELL,-1,0))=$A47,1+OFFSET(BS$132,1,0):OFFSET(BS$885,-1,0)))-1,"NA"),0)</f>
        <v>0</v>
      </c>
      <c r="BT47" s="391" cm="1">
        <f t="array" aca="1" ref="BT47" ca="1">IF(ISTEXT(BT$6),IFERROR(PRODUCT(IF(YEAR(OFFSET(HOMECELL,1,0):OFFSET(ENDCELL,-1,0))=$A47,1+OFFSET(BT$132,1,0):OFFSET(BT$885,-1,0)))-1,"NA"),0)</f>
        <v>0</v>
      </c>
      <c r="BU47" s="391" cm="1">
        <f t="array" aca="1" ref="BU47" ca="1">IF(ISTEXT(BU$6),IFERROR(PRODUCT(IF(YEAR(OFFSET(HOMECELL,1,0):OFFSET(ENDCELL,-1,0))=$A47,1+OFFSET(BU$132,1,0):OFFSET(BU$885,-1,0)))-1,"NA"),0)</f>
        <v>0</v>
      </c>
      <c r="BV47" s="391" cm="1">
        <f t="array" aca="1" ref="BV47" ca="1">IF(ISTEXT(BV$6),IFERROR(PRODUCT(IF(YEAR(OFFSET(HOMECELL,1,0):OFFSET(ENDCELL,-1,0))=$A47,1+OFFSET(BV$132,1,0):OFFSET(BV$885,-1,0)))-1,"NA"),0)</f>
        <v>0</v>
      </c>
      <c r="BW47" s="391" cm="1">
        <f t="array" aca="1" ref="BW47" ca="1">IF(ISTEXT(BW$6),IFERROR(PRODUCT(IF(YEAR(OFFSET(HOMECELL,1,0):OFFSET(ENDCELL,-1,0))=$A47,1+OFFSET(BW$132,1,0):OFFSET(BW$885,-1,0)))-1,"NA"),0)</f>
        <v>0.42866669836691407</v>
      </c>
      <c r="BX47" s="391" cm="1">
        <f t="array" aca="1" ref="BX47" ca="1">IF(ISTEXT(BX$6),IFERROR(PRODUCT(IF(YEAR(OFFSET(HOMECELL,1,0):OFFSET(ENDCELL,-1,0))=$A47,1+OFFSET(BX$132,1,0):OFFSET(BX$885,-1,0)))-1,"NA"),0)</f>
        <v>0</v>
      </c>
      <c r="BY47" s="391" cm="1">
        <f t="array" aca="1" ref="BY47" ca="1">IF(ISTEXT(BY$6),IFERROR(PRODUCT(IF(YEAR(OFFSET(HOMECELL,1,0):OFFSET(ENDCELL,-1,0))=$A47,1+OFFSET(BY$132,1,0):OFFSET(BY$885,-1,0)))-1,"NA"),0)</f>
        <v>0.13793045472271315</v>
      </c>
      <c r="BZ47" s="391" cm="1">
        <f t="array" aca="1" ref="BZ47" ca="1">IF(ISTEXT(BZ$6),IFERROR(PRODUCT(IF(YEAR(OFFSET(HOMECELL,1,0):OFFSET(ENDCELL,-1,0))=$A47,1+OFFSET(BZ$132,1,0):OFFSET(BZ$885,-1,0)))-1,"NA"),0)</f>
        <v>0</v>
      </c>
      <c r="CA47" s="391" cm="1">
        <f t="array" aca="1" ref="CA47" ca="1">IF(ISTEXT(CA$6),IFERROR(PRODUCT(IF(YEAR(OFFSET(HOMECELL,1,0):OFFSET(ENDCELL,-1,0))=$A47,1+OFFSET(CA$132,1,0):OFFSET(CA$885,-1,0)))-1,"NA"),0)</f>
        <v>0</v>
      </c>
      <c r="CB47" s="391" cm="1">
        <f t="array" aca="1" ref="CB47" ca="1">IF(ISTEXT(CB$6),IFERROR(PRODUCT(IF(YEAR(OFFSET(HOMECELL,1,0):OFFSET(ENDCELL,-1,0))=$A47,1+OFFSET(CB$132,1,0):OFFSET(CB$885,-1,0)))-1,"NA"),0)</f>
        <v>0</v>
      </c>
      <c r="CC47" s="391" cm="1">
        <f t="array" aca="1" ref="CC47" ca="1">IF(ISTEXT(CC$6),IFERROR(PRODUCT(IF(YEAR(OFFSET(HOMECELL,1,0):OFFSET(ENDCELL,-1,0))=$A47,1+OFFSET(CC$132,1,0):OFFSET(CC$885,-1,0)))-1,"NA"),0)</f>
        <v>8.6330930409257656E-2</v>
      </c>
      <c r="CD47" s="391" cm="1">
        <f t="array" aca="1" ref="CD47" ca="1">IF(ISTEXT(CD$6),IFERROR(PRODUCT(IF(YEAR(OFFSET(HOMECELL,1,0):OFFSET(ENDCELL,-1,0))=$A47,1+OFFSET(CD$132,1,0):OFFSET(CD$885,-1,0)))-1,"NA"),0)</f>
        <v>0</v>
      </c>
      <c r="CE47" s="391" cm="1">
        <f t="array" aca="1" ref="CE47" ca="1">IF(ISTEXT(CE$6),IFERROR(PRODUCT(IF(YEAR(OFFSET(HOMECELL,1,0):OFFSET(ENDCELL,-1,0))=$A47,1+OFFSET(CE$132,1,0):OFFSET(CE$885,-1,0)))-1,"NA"),0)</f>
        <v>0</v>
      </c>
      <c r="CF47" s="391" cm="1">
        <f t="array" aca="1" ref="CF47" ca="1">IF(ISTEXT(CF$6),IFERROR(PRODUCT(IF(YEAR(OFFSET(HOMECELL,1,0):OFFSET(ENDCELL,-1,0))=$A47,1+OFFSET(CF$132,1,0):OFFSET(CF$885,-1,0)))-1,"NA"),0)</f>
        <v>-7.2580666706586805E-2</v>
      </c>
      <c r="CG47" s="391" cm="1">
        <f t="array" aca="1" ref="CG47" ca="1">IF(ISTEXT(CG$6),IFERROR(PRODUCT(IF(YEAR(OFFSET(HOMECELL,1,0):OFFSET(ENDCELL,-1,0))=$A47,1+OFFSET(CG$132,1,0):OFFSET(CG$885,-1,0)))-1,"NA"),0)</f>
        <v>-0.14102439156879509</v>
      </c>
      <c r="CH47" s="391" cm="1">
        <f t="array" aca="1" ref="CH47" ca="1">IF(ISTEXT(CH$6),IFERROR(PRODUCT(IF(YEAR(OFFSET(HOMECELL,1,0):OFFSET(ENDCELL,-1,0))=$A47,1+OFFSET(CH$132,1,0):OFFSET(CH$885,-1,0)))-1,"NA"),0)</f>
        <v>0</v>
      </c>
      <c r="CI47" s="391" cm="1">
        <f t="array" aca="1" ref="CI47" ca="1">IF(ISTEXT(CI$6),IFERROR(PRODUCT(IF(YEAR(OFFSET(HOMECELL,1,0):OFFSET(ENDCELL,-1,0))=$A47,1+OFFSET(CI$132,1,0):OFFSET(CI$885,-1,0)))-1,"NA"),0)</f>
        <v>0</v>
      </c>
      <c r="CJ47" s="391" cm="1">
        <f t="array" aca="1" ref="CJ47" ca="1">IF(ISTEXT(CJ$6),IFERROR(PRODUCT(IF(YEAR(OFFSET(HOMECELL,1,0):OFFSET(ENDCELL,-1,0))=$A47,1+OFFSET(CJ$132,1,0):OFFSET(CJ$885,-1,0)))-1,"NA"),0)</f>
        <v>0</v>
      </c>
      <c r="CK47" s="391" cm="1">
        <f t="array" aca="1" ref="CK47" ca="1">IF(ISTEXT(CK$6),IFERROR(PRODUCT(IF(YEAR(OFFSET(HOMECELL,1,0):OFFSET(ENDCELL,-1,0))=$A47,1+OFFSET(CK$132,1,0):OFFSET(CK$885,-1,0)))-1,"NA"),0)</f>
        <v>0</v>
      </c>
      <c r="CL47" s="391" cm="1">
        <f t="array" aca="1" ref="CL47" ca="1">IF(ISTEXT(CL$6),IFERROR(PRODUCT(IF(YEAR(OFFSET(HOMECELL,1,0):OFFSET(ENDCELL,-1,0))=$A47,1+OFFSET(CL$132,1,0):OFFSET(CL$885,-1,0)))-1,"NA"),0)</f>
        <v>0</v>
      </c>
      <c r="CM47" s="391" cm="1">
        <f t="array" aca="1" ref="CM47" ca="1">IF(ISTEXT(CM$6),IFERROR(PRODUCT(IF(YEAR(OFFSET(HOMECELL,1,0):OFFSET(ENDCELL,-1,0))=$A47,1+OFFSET(CM$132,1,0):OFFSET(CM$885,-1,0)))-1,"NA"),0)</f>
        <v>0</v>
      </c>
      <c r="CN47" s="391" cm="1">
        <f t="array" aca="1" ref="CN47" ca="1">IF(ISTEXT(CN$6),IFERROR(PRODUCT(IF(YEAR(OFFSET(HOMECELL,1,0):OFFSET(ENDCELL,-1,0))=$A47,1+OFFSET(CN$132,1,0):OFFSET(CN$885,-1,0)))-1,"NA"),0)</f>
        <v>0</v>
      </c>
      <c r="CO47" s="391" cm="1">
        <f t="array" aca="1" ref="CO47" ca="1">IF(ISTEXT(CO$6),IFERROR(PRODUCT(IF(YEAR(OFFSET(HOMECELL,1,0):OFFSET(ENDCELL,-1,0))=$A47,1+OFFSET(CO$132,1,0):OFFSET(CO$885,-1,0)))-1,"NA"),0)</f>
        <v>0</v>
      </c>
      <c r="CP47" s="391" cm="1">
        <f t="array" aca="1" ref="CP47" ca="1">IF(ISTEXT(CP$6),IFERROR(PRODUCT(IF(YEAR(OFFSET(HOMECELL,1,0):OFFSET(ENDCELL,-1,0))=$A47,1+OFFSET(CP$132,1,0):OFFSET(CP$885,-1,0)))-1,"NA"),0)</f>
        <v>0</v>
      </c>
      <c r="CQ47" s="391" cm="1">
        <f t="array" aca="1" ref="CQ47" ca="1">IF(ISTEXT(CQ$6),IFERROR(PRODUCT(IF(YEAR(OFFSET(HOMECELL,1,0):OFFSET(ENDCELL,-1,0))=$A47,1+OFFSET(CQ$132,1,0):OFFSET(CQ$885,-1,0)))-1,"NA"),0)</f>
        <v>0</v>
      </c>
      <c r="CR47" s="391" cm="1">
        <f t="array" aca="1" ref="CR47" ca="1">IF(ISTEXT(CR$6),IFERROR(PRODUCT(IF(YEAR(OFFSET(HOMECELL,1,0):OFFSET(ENDCELL,-1,0))=$A47,1+OFFSET(CR$132,1,0):OFFSET(CR$885,-1,0)))-1,"NA"),0)</f>
        <v>0</v>
      </c>
      <c r="CS47" s="391"/>
      <c r="CT47" s="391"/>
      <c r="CU47" s="391"/>
      <c r="CV47" s="391"/>
      <c r="CW47" s="391"/>
      <c r="CX47" s="391"/>
      <c r="CY47" s="391"/>
      <c r="CZ47" s="391"/>
      <c r="DA47" s="391"/>
      <c r="DB47" s="815"/>
      <c r="DC47" s="815"/>
      <c r="DD47" s="815"/>
      <c r="DE47" s="815"/>
      <c r="DG47" s="352"/>
      <c r="DI47" s="391" cm="1">
        <f t="array" aca="1" ref="DI47" ca="1">IF(ISTEXT(DI$6),IFERROR(PRODUCT(IF(YEAR(OFFSET(HOMECELL,1,0):OFFSET(ENDCELL,-1,0))=$A47,1+OFFSET(DI$132,1,0):OFFSET(DI$885,-1,0)))-1,"NA"),0)</f>
        <v>0</v>
      </c>
      <c r="DJ47" s="391" cm="1">
        <f t="array" aca="1" ref="DJ47" ca="1">IF(ISTEXT(DJ$6),IFERROR(PRODUCT(IF(YEAR(OFFSET(HOMECELL,1,0):OFFSET(ENDCELL,-1,0))=$A47,1+OFFSET(DJ$132,1,0):OFFSET(DJ$885,-1,0)))-1,"NA"),0)</f>
        <v>0.1598513611534953</v>
      </c>
      <c r="DK47" s="391" cm="1">
        <f t="array" aca="1" ref="DK47" ca="1">IF(ISTEXT(DK$6),IFERROR(PRODUCT(IF(YEAR(OFFSET(HOMECELL,1,0):OFFSET(ENDCELL,-1,0))=$A47,1+OFFSET(DK$132,1,0):OFFSET(DK$885,-1,0)))-1,"NA"),0)</f>
        <v>-9.4556069485300154E-2</v>
      </c>
    </row>
    <row r="48" spans="1:115" hidden="1" outlineLevel="1">
      <c r="A48" s="72">
        <f t="shared" ca="1" si="1"/>
        <v>1982</v>
      </c>
      <c r="B48" s="372"/>
      <c r="C48" s="391" cm="1">
        <f t="array" aca="1" ref="C48" ca="1">IF(ISTEXT(C$6),IFERROR(PRODUCT(IF(YEAR(OFFSET(HOMECELL,1,0):OFFSET(ENDCELL,-1,0))=$A48,1+OFFSET(C$132,1,0):OFFSET(C$885,-1,0)))-1,"NA"),0)</f>
        <v>0</v>
      </c>
      <c r="D48" s="391" cm="1">
        <f t="array" aca="1" ref="D48" ca="1">IF(ISTEXT(D$6),IFERROR(PRODUCT(IF(YEAR(OFFSET(HOMECELL,1,0):OFFSET(ENDCELL,-1,0))=$A48,1+OFFSET(D$132,1,0):OFFSET(D$885,-1,0)))-1,"NA"),0)</f>
        <v>0.10534507994232412</v>
      </c>
      <c r="E48" s="391" cm="1">
        <f t="array" aca="1" ref="E48" ca="1">IF(ISTEXT(E$6),IFERROR(PRODUCT(IF(YEAR(OFFSET(HOMECELL,1,0):OFFSET(ENDCELL,-1,0))=$A48,1+OFFSET(E$132,1,0):OFFSET(E$885,-1,0)))-1,"NA"),0)</f>
        <v>0.21196826552764203</v>
      </c>
      <c r="F48" s="391" cm="1">
        <f t="array" aca="1" ref="F48" ca="1">IF(ISTEXT(F$6),IFERROR(PRODUCT(IF(YEAR(OFFSET(HOMECELL,1,0):OFFSET(ENDCELL,-1,0))=$A48,1+OFFSET(F$132,1,0):OFFSET(F$885,-1,0)))-1,"NA"),0)</f>
        <v>0</v>
      </c>
      <c r="G48" s="391" cm="1">
        <f t="array" aca="1" ref="G48" ca="1">IF(ISTEXT(G$6),IFERROR(PRODUCT(IF(YEAR(OFFSET(HOMECELL,1,0):OFFSET(ENDCELL,-1,0))=$A48,1+OFFSET(G$132,1,0):OFFSET(G$885,-1,0)))-1,"NA"),0)</f>
        <v>0</v>
      </c>
      <c r="H48" s="391" cm="1">
        <f t="array" aca="1" ref="H48" ca="1">IF(ISTEXT(H$6),IFERROR(PRODUCT(IF(YEAR(OFFSET(HOMECELL,1,0):OFFSET(ENDCELL,-1,0))=$A48,1+OFFSET(H$132,1,0):OFFSET(H$885,-1,0)))-1,"NA"),0)</f>
        <v>0</v>
      </c>
      <c r="I48" s="391" cm="1">
        <f t="array" aca="1" ref="I48" ca="1">IF(ISTEXT(I$6),IFERROR(PRODUCT(IF(YEAR(OFFSET(HOMECELL,1,0):OFFSET(ENDCELL,-1,0))=$A48,1+OFFSET(I$132,1,0):OFFSET(I$885,-1,0)))-1,"NA"),0)</f>
        <v>0</v>
      </c>
      <c r="J48" s="391" cm="1">
        <f t="array" aca="1" ref="J48" ca="1">IF(ISTEXT(J$6),IFERROR(PRODUCT(IF(YEAR(OFFSET(HOMECELL,1,0):OFFSET(ENDCELL,-1,0))=$A48,1+OFFSET(J$132,1,0):OFFSET(J$885,-1,0)))-1,"NA"),0)</f>
        <v>0</v>
      </c>
      <c r="K48" s="391" cm="1">
        <f t="array" aca="1" ref="K48" ca="1">IF(ISTEXT(K$6),IFERROR(PRODUCT(IF(YEAR(OFFSET(HOMECELL,1,0):OFFSET(ENDCELL,-1,0))=$A48,1+OFFSET(K$132,1,0):OFFSET(K$885,-1,0)))-1,"NA"),0)</f>
        <v>0</v>
      </c>
      <c r="L48" s="391" cm="1">
        <f t="array" aca="1" ref="L48" ca="1">IF(ISTEXT(L$6),IFERROR(PRODUCT(IF(YEAR(OFFSET(HOMECELL,1,0):OFFSET(ENDCELL,-1,0))=$A48,1+OFFSET(L$132,1,0):OFFSET(L$885,-1,0)))-1,"NA"),0)</f>
        <v>0</v>
      </c>
      <c r="M48" s="391" cm="1">
        <f t="array" aca="1" ref="M48" ca="1">IF(ISTEXT(M$6),IFERROR(PRODUCT(IF(YEAR(OFFSET(HOMECELL,1,0):OFFSET(ENDCELL,-1,0))=$A48,1+OFFSET(M$132,1,0):OFFSET(M$885,-1,0)))-1,"NA"),0)</f>
        <v>0</v>
      </c>
      <c r="N48" s="391" cm="1">
        <f t="array" aca="1" ref="N48" ca="1">IF(ISTEXT(N$6),IFERROR(PRODUCT(IF(YEAR(OFFSET(HOMECELL,1,0):OFFSET(ENDCELL,-1,0))=$A48,1+OFFSET(N$132,1,0):OFFSET(N$885,-1,0)))-1,"NA"),0)</f>
        <v>0</v>
      </c>
      <c r="O48" s="391" cm="1">
        <f t="array" aca="1" ref="O48" ca="1">IF(ISTEXT(O$6),IFERROR(PRODUCT(IF(YEAR(OFFSET(HOMECELL,1,0):OFFSET(ENDCELL,-1,0))=$A48,1+OFFSET(O$132,1,0):OFFSET(O$885,-1,0)))-1,"NA"),0)</f>
        <v>0</v>
      </c>
      <c r="P48" s="391" cm="1">
        <f t="array" aca="1" ref="P48" ca="1">IF(ISTEXT(P$6),IFERROR(PRODUCT(IF(YEAR(OFFSET(HOMECELL,1,0):OFFSET(ENDCELL,-1,0))=$A48,1+OFFSET(P$132,1,0):OFFSET(P$885,-1,0)))-1,"NA"),0)</f>
        <v>0</v>
      </c>
      <c r="Q48" s="391" cm="1">
        <f t="array" aca="1" ref="Q48" ca="1">IF(ISTEXT(Q$6),IFERROR(PRODUCT(IF(YEAR(OFFSET(HOMECELL,1,0):OFFSET(ENDCELL,-1,0))=$A48,1+OFFSET(Q$132,1,0):OFFSET(Q$885,-1,0)))-1,"NA"),0)</f>
        <v>0</v>
      </c>
      <c r="R48" s="391" cm="1">
        <f t="array" aca="1" ref="R48" ca="1">IF(ISTEXT(R$6),IFERROR(PRODUCT(IF(YEAR(OFFSET(HOMECELL,1,0):OFFSET(ENDCELL,-1,0))=$A48,1+OFFSET(R$132,1,0):OFFSET(R$885,-1,0)))-1,"NA"),0)</f>
        <v>0.35029127262954174</v>
      </c>
      <c r="S48" s="391" cm="1">
        <f t="array" aca="1" ref="S48" ca="1">IF(ISTEXT(S$6),IFERROR(PRODUCT(IF(YEAR(OFFSET(HOMECELL,1,0):OFFSET(ENDCELL,-1,0))=$A48,1+OFFSET(S$132,1,0):OFFSET(S$885,-1,0)))-1,"NA"),0)</f>
        <v>0.47263792994315779</v>
      </c>
      <c r="T48" s="391" cm="1">
        <f t="array" aca="1" ref="T48" ca="1">IF(ISTEXT(T$6),IFERROR(PRODUCT(IF(YEAR(OFFSET(HOMECELL,1,0):OFFSET(ENDCELL,-1,0))=$A48,1+OFFSET(T$132,1,0):OFFSET(T$885,-1,0)))-1,"NA"),0)</f>
        <v>1.1382978783862017</v>
      </c>
      <c r="U48" s="391" cm="1">
        <f t="array" aca="1" ref="U48" ca="1">IF(ISTEXT(U$6),IFERROR(PRODUCT(IF(YEAR(OFFSET(HOMECELL,1,0):OFFSET(ENDCELL,-1,0))=$A48,1+OFFSET(U$132,1,0):OFFSET(U$885,-1,0)))-1,"NA"),0)</f>
        <v>0</v>
      </c>
      <c r="V48" s="391" cm="1">
        <f t="array" aca="1" ref="V48" ca="1">IF(ISTEXT(V$6),IFERROR(PRODUCT(IF(YEAR(OFFSET(HOMECELL,1,0):OFFSET(ENDCELL,-1,0))=$A48,1+OFFSET(V$132,1,0):OFFSET(V$885,-1,0)))-1,"NA"),0)</f>
        <v>0</v>
      </c>
      <c r="W48" s="391" cm="1">
        <f t="array" aca="1" ref="W48" ca="1">IF(ISTEXT(W$6),IFERROR(PRODUCT(IF(YEAR(OFFSET(HOMECELL,1,0):OFFSET(ENDCELL,-1,0))=$A48,1+OFFSET(W$132,1,0):OFFSET(W$885,-1,0)))-1,"NA"),0)</f>
        <v>0</v>
      </c>
      <c r="X48" s="391" cm="1">
        <f t="array" aca="1" ref="X48" ca="1">IF(ISTEXT(X$6),IFERROR(PRODUCT(IF(YEAR(OFFSET(HOMECELL,1,0):OFFSET(ENDCELL,-1,0))=$A48,1+OFFSET(X$132,1,0):OFFSET(X$885,-1,0)))-1,"NA"),0)</f>
        <v>0.7025996199953366</v>
      </c>
      <c r="Y48" s="391" cm="1">
        <f t="array" aca="1" ref="Y48" ca="1">IF(ISTEXT(Y$6),IFERROR(PRODUCT(IF(YEAR(OFFSET(HOMECELL,1,0):OFFSET(ENDCELL,-1,0))=$A48,1+OFFSET(Y$132,1,0):OFFSET(Y$885,-1,0)))-1,"NA"),0)</f>
        <v>0</v>
      </c>
      <c r="Z48" s="391" cm="1">
        <f t="array" aca="1" ref="Z48" ca="1">IF(ISTEXT(Z$6),IFERROR(PRODUCT(IF(YEAR(OFFSET(HOMECELL,1,0):OFFSET(ENDCELL,-1,0))=$A48,1+OFFSET(Z$132,1,0):OFFSET(Z$885,-1,0)))-1,"NA"),0)</f>
        <v>0.19999914843715683</v>
      </c>
      <c r="AA48" s="391" cm="1">
        <f t="array" aca="1" ref="AA48" ca="1">IF(ISTEXT(AA$6),IFERROR(PRODUCT(IF(YEAR(OFFSET(HOMECELL,1,0):OFFSET(ENDCELL,-1,0))=$A48,1+OFFSET(AA$132,1,0):OFFSET(AA$885,-1,0)))-1,"NA"),0)</f>
        <v>0</v>
      </c>
      <c r="AB48" s="391" cm="1">
        <f t="array" aca="1" ref="AB48" ca="1">IF(ISTEXT(AB$6),IFERROR(PRODUCT(IF(YEAR(OFFSET(HOMECELL,1,0):OFFSET(ENDCELL,-1,0))=$A48,1+OFFSET(AB$132,1,0):OFFSET(AB$885,-1,0)))-1,"NA"),0)</f>
        <v>0</v>
      </c>
      <c r="AC48" s="391" cm="1">
        <f t="array" aca="1" ref="AC48" ca="1">IF(ISTEXT(AC$6),IFERROR(PRODUCT(IF(YEAR(OFFSET(HOMECELL,1,0):OFFSET(ENDCELL,-1,0))=$A48,1+OFFSET(AC$132,1,0):OFFSET(AC$885,-1,0)))-1,"NA"),0)</f>
        <v>0</v>
      </c>
      <c r="AD48" s="391" cm="1">
        <f t="array" aca="1" ref="AD48" ca="1">IF(ISTEXT(AD$6),IFERROR(PRODUCT(IF(YEAR(OFFSET(HOMECELL,1,0):OFFSET(ENDCELL,-1,0))=$A48,1+OFFSET(AD$132,1,0):OFFSET(AD$885,-1,0)))-1,"NA"),0)</f>
        <v>0</v>
      </c>
      <c r="AE48" s="391" cm="1">
        <f t="array" aca="1" ref="AE48" ca="1">IF(ISTEXT(AE$6),IFERROR(PRODUCT(IF(YEAR(OFFSET(HOMECELL,1,0):OFFSET(ENDCELL,-1,0))=$A48,1+OFFSET(AE$132,1,0):OFFSET(AE$885,-1,0)))-1,"NA"),0)</f>
        <v>0.23624077600168358</v>
      </c>
      <c r="AF48" s="391" cm="1">
        <f t="array" aca="1" ref="AF48" ca="1">IF(ISTEXT(AF$6),IFERROR(PRODUCT(IF(YEAR(OFFSET(HOMECELL,1,0):OFFSET(ENDCELL,-1,0))=$A48,1+OFFSET(AF$132,1,0):OFFSET(AF$885,-1,0)))-1,"NA"),0)</f>
        <v>0</v>
      </c>
      <c r="AG48" s="391" cm="1">
        <f t="array" aca="1" ref="AG48" ca="1">IF(ISTEXT(AG$6),IFERROR(PRODUCT(IF(YEAR(OFFSET(HOMECELL,1,0):OFFSET(ENDCELL,-1,0))=$A48,1+OFFSET(AG$132,1,0):OFFSET(AG$885,-1,0)))-1,"NA"),0)</f>
        <v>0</v>
      </c>
      <c r="AH48" s="391" cm="1">
        <f t="array" aca="1" ref="AH48" ca="1">IF(ISTEXT(AH$6),IFERROR(PRODUCT(IF(YEAR(OFFSET(HOMECELL,1,0):OFFSET(ENDCELL,-1,0))=$A48,1+OFFSET(AH$132,1,0):OFFSET(AH$885,-1,0)))-1,"NA"),0)</f>
        <v>0</v>
      </c>
      <c r="AI48" s="391" cm="1">
        <f t="array" aca="1" ref="AI48" ca="1">IF(ISTEXT(AI$6),IFERROR(PRODUCT(IF(YEAR(OFFSET(HOMECELL,1,0):OFFSET(ENDCELL,-1,0))=$A48,1+OFFSET(AI$132,1,0):OFFSET(AI$885,-1,0)))-1,"NA"),0)</f>
        <v>0</v>
      </c>
      <c r="AJ48" s="391" cm="1">
        <f t="array" aca="1" ref="AJ48" ca="1">IF(ISTEXT(AJ$6),IFERROR(PRODUCT(IF(YEAR(OFFSET(HOMECELL,1,0):OFFSET(ENDCELL,-1,0))=$A48,1+OFFSET(AJ$132,1,0):OFFSET(AJ$885,-1,0)))-1,"NA"),0)</f>
        <v>0</v>
      </c>
      <c r="AK48" s="391" cm="1">
        <f t="array" aca="1" ref="AK48" ca="1">IF(ISTEXT(AK$6),IFERROR(PRODUCT(IF(YEAR(OFFSET(HOMECELL,1,0):OFFSET(ENDCELL,-1,0))=$A48,1+OFFSET(AK$132,1,0):OFFSET(AK$885,-1,0)))-1,"NA"),0)</f>
        <v>-7.4074280788839708E-2</v>
      </c>
      <c r="AL48" s="391" cm="1">
        <f t="array" aca="1" ref="AL48" ca="1">IF(ISTEXT(AL$6),IFERROR(PRODUCT(IF(YEAR(OFFSET(HOMECELL,1,0):OFFSET(ENDCELL,-1,0))=$A48,1+OFFSET(AL$132,1,0):OFFSET(AL$885,-1,0)))-1,"NA"),0)</f>
        <v>0</v>
      </c>
      <c r="AM48" s="391" cm="1">
        <f t="array" aca="1" ref="AM48" ca="1">IF(ISTEXT(AM$6),IFERROR(PRODUCT(IF(YEAR(OFFSET(HOMECELL,1,0):OFFSET(ENDCELL,-1,0))=$A48,1+OFFSET(AM$132,1,0):OFFSET(AM$885,-1,0)))-1,"NA"),0)</f>
        <v>0.56684486171634152</v>
      </c>
      <c r="AN48" s="391" cm="1">
        <f t="array" aca="1" ref="AN48" ca="1">IF(ISTEXT(AN$6),IFERROR(PRODUCT(IF(YEAR(OFFSET(HOMECELL,1,0):OFFSET(ENDCELL,-1,0))=$A48,1+OFFSET(AN$132,1,0):OFFSET(AN$885,-1,0)))-1,"NA"),0)</f>
        <v>0</v>
      </c>
      <c r="AO48" s="391" cm="1">
        <f t="array" aca="1" ref="AO48" ca="1">IF(ISTEXT(AO$6),IFERROR(PRODUCT(IF(YEAR(OFFSET(HOMECELL,1,0):OFFSET(ENDCELL,-1,0))=$A48,1+OFFSET(AO$132,1,0):OFFSET(AO$885,-1,0)))-1,"NA"),0)</f>
        <v>0</v>
      </c>
      <c r="AP48" s="391" cm="1">
        <f t="array" aca="1" ref="AP48" ca="1">IF(ISTEXT(AP$6),IFERROR(PRODUCT(IF(YEAR(OFFSET(HOMECELL,1,0):OFFSET(ENDCELL,-1,0))=$A48,1+OFFSET(AP$132,1,0):OFFSET(AP$885,-1,0)))-1,"NA"),0)</f>
        <v>3.6081696271359487E-2</v>
      </c>
      <c r="AQ48" s="391" cm="1">
        <f t="array" aca="1" ref="AQ48" ca="1">IF(ISTEXT(AQ$6),IFERROR(PRODUCT(IF(YEAR(OFFSET(HOMECELL,1,0):OFFSET(ENDCELL,-1,0))=$A48,1+OFFSET(AQ$132,1,0):OFFSET(AQ$885,-1,0)))-1,"NA"),0)</f>
        <v>0.59734459142679652</v>
      </c>
      <c r="AR48" s="391" cm="1">
        <f t="array" aca="1" ref="AR48" ca="1">IF(ISTEXT(AR$6),IFERROR(PRODUCT(IF(YEAR(OFFSET(HOMECELL,1,0):OFFSET(ENDCELL,-1,0))=$A48,1+OFFSET(AR$132,1,0):OFFSET(AR$885,-1,0)))-1,"NA"),0)</f>
        <v>0</v>
      </c>
      <c r="AS48" s="391" cm="1">
        <f t="array" aca="1" ref="AS48" ca="1">IF(ISTEXT(AS$6),IFERROR(PRODUCT(IF(YEAR(OFFSET(HOMECELL,1,0):OFFSET(ENDCELL,-1,0))=$A48,1+OFFSET(AS$132,1,0):OFFSET(AS$885,-1,0)))-1,"NA"),0)</f>
        <v>0</v>
      </c>
      <c r="AT48" s="391" cm="1">
        <f t="array" aca="1" ref="AT48" ca="1">IF(ISTEXT(AT$6),IFERROR(PRODUCT(IF(YEAR(OFFSET(HOMECELL,1,0):OFFSET(ENDCELL,-1,0))=$A48,1+OFFSET(AT$132,1,0):OFFSET(AT$885,-1,0)))-1,"NA"),0)</f>
        <v>0</v>
      </c>
      <c r="AU48" s="391" cm="1">
        <f t="array" aca="1" ref="AU48" ca="1">IF(ISTEXT(AU$6),IFERROR(PRODUCT(IF(YEAR(OFFSET(HOMECELL,1,0):OFFSET(ENDCELL,-1,0))=$A48,1+OFFSET(AU$132,1,0):OFFSET(AU$885,-1,0)))-1,"NA"),0)</f>
        <v>0</v>
      </c>
      <c r="AV48" s="391" cm="1">
        <f t="array" aca="1" ref="AV48" ca="1">IF(ISTEXT(AV$6),IFERROR(PRODUCT(IF(YEAR(OFFSET(HOMECELL,1,0):OFFSET(ENDCELL,-1,0))=$A48,1+OFFSET(AV$132,1,0):OFFSET(AV$885,-1,0)))-1,"NA"),0)</f>
        <v>2.4641397295404932E-2</v>
      </c>
      <c r="AW48" s="391" cm="1">
        <f t="array" aca="1" ref="AW48" ca="1">IF(ISTEXT(AW$6),IFERROR(PRODUCT(IF(YEAR(OFFSET(HOMECELL,1,0):OFFSET(ENDCELL,-1,0))=$A48,1+OFFSET(AW$132,1,0):OFFSET(AW$885,-1,0)))-1,"NA"),0)</f>
        <v>0.54243083995459429</v>
      </c>
      <c r="AX48" s="391" cm="1">
        <f t="array" aca="1" ref="AX48" ca="1">IF(ISTEXT(AX$6),IFERROR(PRODUCT(IF(YEAR(OFFSET(HOMECELL,1,0):OFFSET(ENDCELL,-1,0))=$A48,1+OFFSET(AX$132,1,0):OFFSET(AX$885,-1,0)))-1,"NA"),0)</f>
        <v>0</v>
      </c>
      <c r="AY48" s="391" cm="1">
        <f t="array" aca="1" ref="AY48" ca="1">IF(ISTEXT(AY$6),IFERROR(PRODUCT(IF(YEAR(OFFSET(HOMECELL,1,0):OFFSET(ENDCELL,-1,0))=$A48,1+OFFSET(AY$132,1,0):OFFSET(AY$885,-1,0)))-1,"NA"),0)</f>
        <v>0</v>
      </c>
      <c r="AZ48" s="391" cm="1">
        <f t="array" aca="1" ref="AZ48" ca="1">IF(ISTEXT(AZ$6),IFERROR(PRODUCT(IF(YEAR(OFFSET(HOMECELL,1,0):OFFSET(ENDCELL,-1,0))=$A48,1+OFFSET(AZ$132,1,0):OFFSET(AZ$885,-1,0)))-1,"NA"),0)</f>
        <v>1.0000018184204147</v>
      </c>
      <c r="BA48" s="391" cm="1">
        <f t="array" aca="1" ref="BA48" ca="1">IF(ISTEXT(BA$6),IFERROR(PRODUCT(IF(YEAR(OFFSET(HOMECELL,1,0):OFFSET(ENDCELL,-1,0))=$A48,1+OFFSET(BA$132,1,0):OFFSET(BA$885,-1,0)))-1,"NA"),0)</f>
        <v>0.47572231255010999</v>
      </c>
      <c r="BB48" s="391" cm="1">
        <f t="array" aca="1" ref="BB48" ca="1">IF(ISTEXT(BB$6),IFERROR(PRODUCT(IF(YEAR(OFFSET(HOMECELL,1,0):OFFSET(ENDCELL,-1,0))=$A48,1+OFFSET(BB$132,1,0):OFFSET(BB$885,-1,0)))-1,"NA"),0)</f>
        <v>-0.12230232838882049</v>
      </c>
      <c r="BC48" s="391" cm="1">
        <f t="array" aca="1" ref="BC48" ca="1">IF(ISTEXT(BC$6),IFERROR(PRODUCT(IF(YEAR(OFFSET(HOMECELL,1,0):OFFSET(ENDCELL,-1,0))=$A48,1+OFFSET(BC$132,1,0):OFFSET(BC$885,-1,0)))-1,"NA"),0)</f>
        <v>0</v>
      </c>
      <c r="BD48" s="391" cm="1">
        <f t="array" aca="1" ref="BD48" ca="1">IF(ISTEXT(BD$6),IFERROR(PRODUCT(IF(YEAR(OFFSET(HOMECELL,1,0):OFFSET(ENDCELL,-1,0))=$A48,1+OFFSET(BD$132,1,0):OFFSET(BD$885,-1,0)))-1,"NA"),0)</f>
        <v>0</v>
      </c>
      <c r="BE48" s="391" cm="1">
        <f t="array" aca="1" ref="BE48" ca="1">IF(ISTEXT(BE$6),IFERROR(PRODUCT(IF(YEAR(OFFSET(HOMECELL,1,0):OFFSET(ENDCELL,-1,0))=$A48,1+OFFSET(BE$132,1,0):OFFSET(BE$885,-1,0)))-1,"NA"),0)</f>
        <v>0</v>
      </c>
      <c r="BF48" s="391" cm="1">
        <f t="array" aca="1" ref="BF48" ca="1">IF(ISTEXT(BF$6),IFERROR(PRODUCT(IF(YEAR(OFFSET(HOMECELL,1,0):OFFSET(ENDCELL,-1,0))=$A48,1+OFFSET(BF$132,1,0):OFFSET(BF$885,-1,0)))-1,"NA"),0)</f>
        <v>0</v>
      </c>
      <c r="BG48" s="391" cm="1">
        <f t="array" aca="1" ref="BG48" ca="1">IF(ISTEXT(BG$6),IFERROR(PRODUCT(IF(YEAR(OFFSET(HOMECELL,1,0):OFFSET(ENDCELL,-1,0))=$A48,1+OFFSET(BG$132,1,0):OFFSET(BG$885,-1,0)))-1,"NA"),0)</f>
        <v>1.3208952384890873</v>
      </c>
      <c r="BH48" s="391" cm="1">
        <f t="array" aca="1" ref="BH48" ca="1">IF(ISTEXT(BH$6),IFERROR(PRODUCT(IF(YEAR(OFFSET(HOMECELL,1,0):OFFSET(ENDCELL,-1,0))=$A48,1+OFFSET(BH$132,1,0):OFFSET(BH$885,-1,0)))-1,"NA"),0)</f>
        <v>0.41791143190267754</v>
      </c>
      <c r="BI48" s="391" cm="1">
        <f t="array" aca="1" ref="BI48" ca="1">IF(ISTEXT(BI$6),IFERROR(PRODUCT(IF(YEAR(OFFSET(HOMECELL,1,0):OFFSET(ENDCELL,-1,0))=$A48,1+OFFSET(BI$132,1,0):OFFSET(BI$885,-1,0)))-1,"NA"),0)</f>
        <v>0</v>
      </c>
      <c r="BJ48" s="391" cm="1">
        <f t="array" aca="1" ref="BJ48" ca="1">IF(ISTEXT(BJ$6),IFERROR(PRODUCT(IF(YEAR(OFFSET(HOMECELL,1,0):OFFSET(ENDCELL,-1,0))=$A48,1+OFFSET(BJ$132,1,0):OFFSET(BJ$885,-1,0)))-1,"NA"),0)</f>
        <v>0</v>
      </c>
      <c r="BK48" s="391" cm="1">
        <f t="array" aca="1" ref="BK48" ca="1">IF(ISTEXT(BK$6),IFERROR(PRODUCT(IF(YEAR(OFFSET(HOMECELL,1,0):OFFSET(ENDCELL,-1,0))=$A48,1+OFFSET(BK$132,1,0):OFFSET(BK$885,-1,0)))-1,"NA"),0)</f>
        <v>-0.2359233633155069</v>
      </c>
      <c r="BL48" s="391" cm="1">
        <f t="array" aca="1" ref="BL48" ca="1">IF(ISTEXT(BL$6),IFERROR(PRODUCT(IF(YEAR(OFFSET(HOMECELL,1,0):OFFSET(ENDCELL,-1,0))=$A48,1+OFFSET(BL$132,1,0):OFFSET(BL$885,-1,0)))-1,"NA"),0)</f>
        <v>0.11467896834984104</v>
      </c>
      <c r="BM48" s="391" cm="1">
        <f t="array" aca="1" ref="BM48" ca="1">IF(ISTEXT(BM$6),IFERROR(PRODUCT(IF(YEAR(OFFSET(HOMECELL,1,0):OFFSET(ENDCELL,-1,0))=$A48,1+OFFSET(BM$132,1,0):OFFSET(BM$885,-1,0)))-1,"NA"),0)</f>
        <v>0</v>
      </c>
      <c r="BN48" s="391" cm="1">
        <f t="array" aca="1" ref="BN48" ca="1">IF(ISTEXT(BN$6),IFERROR(PRODUCT(IF(YEAR(OFFSET(HOMECELL,1,0):OFFSET(ENDCELL,-1,0))=$A48,1+OFFSET(BN$132,1,0):OFFSET(BN$885,-1,0)))-1,"NA"),0)</f>
        <v>0</v>
      </c>
      <c r="BO48" s="391" cm="1">
        <f t="array" aca="1" ref="BO48" ca="1">IF(ISTEXT(BO$6),IFERROR(PRODUCT(IF(YEAR(OFFSET(HOMECELL,1,0):OFFSET(ENDCELL,-1,0))=$A48,1+OFFSET(BO$132,1,0):OFFSET(BO$885,-1,0)))-1,"NA"),0)</f>
        <v>-0.25364434304349992</v>
      </c>
      <c r="BP48" s="391" cm="1">
        <f t="array" aca="1" ref="BP48" ca="1">IF(ISTEXT(BP$6),IFERROR(PRODUCT(IF(YEAR(OFFSET(HOMECELL,1,0):OFFSET(ENDCELL,-1,0))=$A48,1+OFFSET(BP$132,1,0):OFFSET(BP$885,-1,0)))-1,"NA"),0)</f>
        <v>0.2962972157451591</v>
      </c>
      <c r="BQ48" s="391" cm="1">
        <f t="array" aca="1" ref="BQ48" ca="1">IF(ISTEXT(BQ$6),IFERROR(PRODUCT(IF(YEAR(OFFSET(HOMECELL,1,0):OFFSET(ENDCELL,-1,0))=$A48,1+OFFSET(BQ$132,1,0):OFFSET(BQ$885,-1,0)))-1,"NA"),0)</f>
        <v>0</v>
      </c>
      <c r="BR48" s="391" cm="1">
        <f t="array" aca="1" ref="BR48" ca="1">IF(ISTEXT(BR$6),IFERROR(PRODUCT(IF(YEAR(OFFSET(HOMECELL,1,0):OFFSET(ENDCELL,-1,0))=$A48,1+OFFSET(BR$132,1,0):OFFSET(BR$885,-1,0)))-1,"NA"),0)</f>
        <v>0</v>
      </c>
      <c r="BS48" s="391" cm="1">
        <f t="array" aca="1" ref="BS48" ca="1">IF(ISTEXT(BS$6),IFERROR(PRODUCT(IF(YEAR(OFFSET(HOMECELL,1,0):OFFSET(ENDCELL,-1,0))=$A48,1+OFFSET(BS$132,1,0):OFFSET(BS$885,-1,0)))-1,"NA"),0)</f>
        <v>0</v>
      </c>
      <c r="BT48" s="391" cm="1">
        <f t="array" aca="1" ref="BT48" ca="1">IF(ISTEXT(BT$6),IFERROR(PRODUCT(IF(YEAR(OFFSET(HOMECELL,1,0):OFFSET(ENDCELL,-1,0))=$A48,1+OFFSET(BT$132,1,0):OFFSET(BT$885,-1,0)))-1,"NA"),0)</f>
        <v>0</v>
      </c>
      <c r="BU48" s="391" cm="1">
        <f t="array" aca="1" ref="BU48" ca="1">IF(ISTEXT(BU$6),IFERROR(PRODUCT(IF(YEAR(OFFSET(HOMECELL,1,0):OFFSET(ENDCELL,-1,0))=$A48,1+OFFSET(BU$132,1,0):OFFSET(BU$885,-1,0)))-1,"NA"),0)</f>
        <v>0</v>
      </c>
      <c r="BV48" s="391" cm="1">
        <f t="array" aca="1" ref="BV48" ca="1">IF(ISTEXT(BV$6),IFERROR(PRODUCT(IF(YEAR(OFFSET(HOMECELL,1,0):OFFSET(ENDCELL,-1,0))=$A48,1+OFFSET(BV$132,1,0):OFFSET(BV$885,-1,0)))-1,"NA"),0)</f>
        <v>0</v>
      </c>
      <c r="BW48" s="391" cm="1">
        <f t="array" aca="1" ref="BW48" ca="1">IF(ISTEXT(BW$6),IFERROR(PRODUCT(IF(YEAR(OFFSET(HOMECELL,1,0):OFFSET(ENDCELL,-1,0))=$A48,1+OFFSET(BW$132,1,0):OFFSET(BW$885,-1,0)))-1,"NA"),0)</f>
        <v>1.3619285096871292</v>
      </c>
      <c r="BX48" s="391" cm="1">
        <f t="array" aca="1" ref="BX48" ca="1">IF(ISTEXT(BX$6),IFERROR(PRODUCT(IF(YEAR(OFFSET(HOMECELL,1,0):OFFSET(ENDCELL,-1,0))=$A48,1+OFFSET(BX$132,1,0):OFFSET(BX$885,-1,0)))-1,"NA"),0)</f>
        <v>0</v>
      </c>
      <c r="BY48" s="391" cm="1">
        <f t="array" aca="1" ref="BY48" ca="1">IF(ISTEXT(BY$6),IFERROR(PRODUCT(IF(YEAR(OFFSET(HOMECELL,1,0):OFFSET(ENDCELL,-1,0))=$A48,1+OFFSET(BY$132,1,0):OFFSET(BY$885,-1,0)))-1,"NA"),0)</f>
        <v>0.1272730574739247</v>
      </c>
      <c r="BZ48" s="391" cm="1">
        <f t="array" aca="1" ref="BZ48" ca="1">IF(ISTEXT(BZ$6),IFERROR(PRODUCT(IF(YEAR(OFFSET(HOMECELL,1,0):OFFSET(ENDCELL,-1,0))=$A48,1+OFFSET(BZ$132,1,0):OFFSET(BZ$885,-1,0)))-1,"NA"),0)</f>
        <v>0</v>
      </c>
      <c r="CA48" s="391" cm="1">
        <f t="array" aca="1" ref="CA48" ca="1">IF(ISTEXT(CA$6),IFERROR(PRODUCT(IF(YEAR(OFFSET(HOMECELL,1,0):OFFSET(ENDCELL,-1,0))=$A48,1+OFFSET(CA$132,1,0):OFFSET(CA$885,-1,0)))-1,"NA"),0)</f>
        <v>0</v>
      </c>
      <c r="CB48" s="391" cm="1">
        <f t="array" aca="1" ref="CB48" ca="1">IF(ISTEXT(CB$6),IFERROR(PRODUCT(IF(YEAR(OFFSET(HOMECELL,1,0):OFFSET(ENDCELL,-1,0))=$A48,1+OFFSET(CB$132,1,0):OFFSET(CB$885,-1,0)))-1,"NA"),0)</f>
        <v>0</v>
      </c>
      <c r="CC48" s="391" cm="1">
        <f t="array" aca="1" ref="CC48" ca="1">IF(ISTEXT(CC$6),IFERROR(PRODUCT(IF(YEAR(OFFSET(HOMECELL,1,0):OFFSET(ENDCELL,-1,0))=$A48,1+OFFSET(CC$132,1,0):OFFSET(CC$885,-1,0)))-1,"NA"),0)</f>
        <v>0.87417065320288545</v>
      </c>
      <c r="CD48" s="391" cm="1">
        <f t="array" aca="1" ref="CD48" ca="1">IF(ISTEXT(CD$6),IFERROR(PRODUCT(IF(YEAR(OFFSET(HOMECELL,1,0):OFFSET(ENDCELL,-1,0))=$A48,1+OFFSET(CD$132,1,0):OFFSET(CD$885,-1,0)))-1,"NA"),0)</f>
        <v>0</v>
      </c>
      <c r="CE48" s="391" cm="1">
        <f t="array" aca="1" ref="CE48" ca="1">IF(ISTEXT(CE$6),IFERROR(PRODUCT(IF(YEAR(OFFSET(HOMECELL,1,0):OFFSET(ENDCELL,-1,0))=$A48,1+OFFSET(CE$132,1,0):OFFSET(CE$885,-1,0)))-1,"NA"),0)</f>
        <v>0</v>
      </c>
      <c r="CF48" s="391" cm="1">
        <f t="array" aca="1" ref="CF48" ca="1">IF(ISTEXT(CF$6),IFERROR(PRODUCT(IF(YEAR(OFFSET(HOMECELL,1,0):OFFSET(ENDCELL,-1,0))=$A48,1+OFFSET(CF$132,1,0):OFFSET(CF$885,-1,0)))-1,"NA"),0)</f>
        <v>0.27536282594156192</v>
      </c>
      <c r="CG48" s="391" cm="1">
        <f t="array" aca="1" ref="CG48" ca="1">IF(ISTEXT(CG$6),IFERROR(PRODUCT(IF(YEAR(OFFSET(HOMECELL,1,0):OFFSET(ENDCELL,-1,0))=$A48,1+OFFSET(CG$132,1,0):OFFSET(CG$885,-1,0)))-1,"NA"),0)</f>
        <v>-0.21233441371876371</v>
      </c>
      <c r="CH48" s="391" cm="1">
        <f t="array" aca="1" ref="CH48" ca="1">IF(ISTEXT(CH$6),IFERROR(PRODUCT(IF(YEAR(OFFSET(HOMECELL,1,0):OFFSET(ENDCELL,-1,0))=$A48,1+OFFSET(CH$132,1,0):OFFSET(CH$885,-1,0)))-1,"NA"),0)</f>
        <v>-0.14657530949889774</v>
      </c>
      <c r="CI48" s="391" cm="1">
        <f t="array" aca="1" ref="CI48" ca="1">IF(ISTEXT(CI$6),IFERROR(PRODUCT(IF(YEAR(OFFSET(HOMECELL,1,0):OFFSET(ENDCELL,-1,0))=$A48,1+OFFSET(CI$132,1,0):OFFSET(CI$885,-1,0)))-1,"NA"),0)</f>
        <v>0</v>
      </c>
      <c r="CJ48" s="391" cm="1">
        <f t="array" aca="1" ref="CJ48" ca="1">IF(ISTEXT(CJ$6),IFERROR(PRODUCT(IF(YEAR(OFFSET(HOMECELL,1,0):OFFSET(ENDCELL,-1,0))=$A48,1+OFFSET(CJ$132,1,0):OFFSET(CJ$885,-1,0)))-1,"NA"),0)</f>
        <v>0</v>
      </c>
      <c r="CK48" s="391" cm="1">
        <f t="array" aca="1" ref="CK48" ca="1">IF(ISTEXT(CK$6),IFERROR(PRODUCT(IF(YEAR(OFFSET(HOMECELL,1,0):OFFSET(ENDCELL,-1,0))=$A48,1+OFFSET(CK$132,1,0):OFFSET(CK$885,-1,0)))-1,"NA"),0)</f>
        <v>0</v>
      </c>
      <c r="CL48" s="391" cm="1">
        <f t="array" aca="1" ref="CL48" ca="1">IF(ISTEXT(CL$6),IFERROR(PRODUCT(IF(YEAR(OFFSET(HOMECELL,1,0):OFFSET(ENDCELL,-1,0))=$A48,1+OFFSET(CL$132,1,0):OFFSET(CL$885,-1,0)))-1,"NA"),0)</f>
        <v>0</v>
      </c>
      <c r="CM48" s="391" cm="1">
        <f t="array" aca="1" ref="CM48" ca="1">IF(ISTEXT(CM$6),IFERROR(PRODUCT(IF(YEAR(OFFSET(HOMECELL,1,0):OFFSET(ENDCELL,-1,0))=$A48,1+OFFSET(CM$132,1,0):OFFSET(CM$885,-1,0)))-1,"NA"),0)</f>
        <v>0</v>
      </c>
      <c r="CN48" s="391" cm="1">
        <f t="array" aca="1" ref="CN48" ca="1">IF(ISTEXT(CN$6),IFERROR(PRODUCT(IF(YEAR(OFFSET(HOMECELL,1,0):OFFSET(ENDCELL,-1,0))=$A48,1+OFFSET(CN$132,1,0):OFFSET(CN$885,-1,0)))-1,"NA"),0)</f>
        <v>0</v>
      </c>
      <c r="CO48" s="391" cm="1">
        <f t="array" aca="1" ref="CO48" ca="1">IF(ISTEXT(CO$6),IFERROR(PRODUCT(IF(YEAR(OFFSET(HOMECELL,1,0):OFFSET(ENDCELL,-1,0))=$A48,1+OFFSET(CO$132,1,0):OFFSET(CO$885,-1,0)))-1,"NA"),0)</f>
        <v>0</v>
      </c>
      <c r="CP48" s="391" cm="1">
        <f t="array" aca="1" ref="CP48" ca="1">IF(ISTEXT(CP$6),IFERROR(PRODUCT(IF(YEAR(OFFSET(HOMECELL,1,0):OFFSET(ENDCELL,-1,0))=$A48,1+OFFSET(CP$132,1,0):OFFSET(CP$885,-1,0)))-1,"NA"),0)</f>
        <v>0</v>
      </c>
      <c r="CQ48" s="391" cm="1">
        <f t="array" aca="1" ref="CQ48" ca="1">IF(ISTEXT(CQ$6),IFERROR(PRODUCT(IF(YEAR(OFFSET(HOMECELL,1,0):OFFSET(ENDCELL,-1,0))=$A48,1+OFFSET(CQ$132,1,0):OFFSET(CQ$885,-1,0)))-1,"NA"),0)</f>
        <v>0</v>
      </c>
      <c r="CR48" s="391" cm="1">
        <f t="array" aca="1" ref="CR48" ca="1">IF(ISTEXT(CR$6),IFERROR(PRODUCT(IF(YEAR(OFFSET(HOMECELL,1,0):OFFSET(ENDCELL,-1,0))=$A48,1+OFFSET(CR$132,1,0):OFFSET(CR$885,-1,0)))-1,"NA"),0)</f>
        <v>0</v>
      </c>
      <c r="CS48" s="391"/>
      <c r="CT48" s="391"/>
      <c r="CU48" s="391"/>
      <c r="CV48" s="391"/>
      <c r="CW48" s="391"/>
      <c r="CX48" s="391"/>
      <c r="CY48" s="391"/>
      <c r="CZ48" s="391"/>
      <c r="DA48" s="391"/>
      <c r="DB48" s="815"/>
      <c r="DC48" s="815"/>
      <c r="DD48" s="815"/>
      <c r="DE48" s="815"/>
      <c r="DG48" s="352"/>
      <c r="DI48" s="391" cm="1">
        <f t="array" aca="1" ref="DI48" ca="1">IF(ISTEXT(DI$6),IFERROR(PRODUCT(IF(YEAR(OFFSET(HOMECELL,1,0):OFFSET(ENDCELL,-1,0))=$A48,1+OFFSET(DI$132,1,0):OFFSET(DI$885,-1,0)))-1,"NA"),0)</f>
        <v>0</v>
      </c>
      <c r="DJ48" s="391" cm="1">
        <f t="array" aca="1" ref="DJ48" ca="1">IF(ISTEXT(DJ$6),IFERROR(PRODUCT(IF(YEAR(OFFSET(HOMECELL,1,0):OFFSET(ENDCELL,-1,0))=$A48,1+OFFSET(DJ$132,1,0):OFFSET(DJ$885,-1,0)))-1,"NA"),0)</f>
        <v>-3.846144532141571E-2</v>
      </c>
      <c r="DK48" s="391" cm="1">
        <f t="array" aca="1" ref="DK48" ca="1">IF(ISTEXT(DK$6),IFERROR(PRODUCT(IF(YEAR(OFFSET(HOMECELL,1,0):OFFSET(ENDCELL,-1,0))=$A48,1+OFFSET(DK$132,1,0):OFFSET(DK$885,-1,0)))-1,"NA"),0)</f>
        <v>0.43038071108754017</v>
      </c>
    </row>
    <row r="49" spans="1:115" hidden="1" outlineLevel="1">
      <c r="A49" s="72">
        <f t="shared" ca="1" si="1"/>
        <v>1983</v>
      </c>
      <c r="B49" s="372"/>
      <c r="C49" s="391" cm="1">
        <f t="array" aca="1" ref="C49" ca="1">IF(ISTEXT(C$6),IFERROR(PRODUCT(IF(YEAR(OFFSET(HOMECELL,1,0):OFFSET(ENDCELL,-1,0))=$A49,1+OFFSET(C$132,1,0):OFFSET(C$885,-1,0)))-1,"NA"),0)</f>
        <v>0</v>
      </c>
      <c r="D49" s="391" cm="1">
        <f t="array" aca="1" ref="D49" ca="1">IF(ISTEXT(D$6),IFERROR(PRODUCT(IF(YEAR(OFFSET(HOMECELL,1,0):OFFSET(ENDCELL,-1,0))=$A49,1+OFFSET(D$132,1,0):OFFSET(D$885,-1,0)))-1,"NA"),0)</f>
        <v>8.7957322322190779E-2</v>
      </c>
      <c r="E49" s="391" cm="1">
        <f t="array" aca="1" ref="E49" ca="1">IF(ISTEXT(E$6),IFERROR(PRODUCT(IF(YEAR(OFFSET(HOMECELL,1,0):OFFSET(ENDCELL,-1,0))=$A49,1+OFFSET(E$132,1,0):OFFSET(E$885,-1,0)))-1,"NA"),0)</f>
        <v>0.22536273831425824</v>
      </c>
      <c r="F49" s="391" cm="1">
        <f t="array" aca="1" ref="F49" ca="1">IF(ISTEXT(F$6),IFERROR(PRODUCT(IF(YEAR(OFFSET(HOMECELL,1,0):OFFSET(ENDCELL,-1,0))=$A49,1+OFFSET(F$132,1,0):OFFSET(F$885,-1,0)))-1,"NA"),0)</f>
        <v>0</v>
      </c>
      <c r="G49" s="391" cm="1">
        <f t="array" aca="1" ref="G49" ca="1">IF(ISTEXT(G$6),IFERROR(PRODUCT(IF(YEAR(OFFSET(HOMECELL,1,0):OFFSET(ENDCELL,-1,0))=$A49,1+OFFSET(G$132,1,0):OFFSET(G$885,-1,0)))-1,"NA"),0)</f>
        <v>0</v>
      </c>
      <c r="H49" s="391" cm="1">
        <f t="array" aca="1" ref="H49" ca="1">IF(ISTEXT(H$6),IFERROR(PRODUCT(IF(YEAR(OFFSET(HOMECELL,1,0):OFFSET(ENDCELL,-1,0))=$A49,1+OFFSET(H$132,1,0):OFFSET(H$885,-1,0)))-1,"NA"),0)</f>
        <v>0</v>
      </c>
      <c r="I49" s="391" cm="1">
        <f t="array" aca="1" ref="I49" ca="1">IF(ISTEXT(I$6),IFERROR(PRODUCT(IF(YEAR(OFFSET(HOMECELL,1,0):OFFSET(ENDCELL,-1,0))=$A49,1+OFFSET(I$132,1,0):OFFSET(I$885,-1,0)))-1,"NA"),0)</f>
        <v>0</v>
      </c>
      <c r="J49" s="391" cm="1">
        <f t="array" aca="1" ref="J49" ca="1">IF(ISTEXT(J$6),IFERROR(PRODUCT(IF(YEAR(OFFSET(HOMECELL,1,0):OFFSET(ENDCELL,-1,0))=$A49,1+OFFSET(J$132,1,0):OFFSET(J$885,-1,0)))-1,"NA"),0)</f>
        <v>0</v>
      </c>
      <c r="K49" s="391" cm="1">
        <f t="array" aca="1" ref="K49" ca="1">IF(ISTEXT(K$6),IFERROR(PRODUCT(IF(YEAR(OFFSET(HOMECELL,1,0):OFFSET(ENDCELL,-1,0))=$A49,1+OFFSET(K$132,1,0):OFFSET(K$885,-1,0)))-1,"NA"),0)</f>
        <v>0</v>
      </c>
      <c r="L49" s="391" cm="1">
        <f t="array" aca="1" ref="L49" ca="1">IF(ISTEXT(L$6),IFERROR(PRODUCT(IF(YEAR(OFFSET(HOMECELL,1,0):OFFSET(ENDCELL,-1,0))=$A49,1+OFFSET(L$132,1,0):OFFSET(L$885,-1,0)))-1,"NA"),0)</f>
        <v>0</v>
      </c>
      <c r="M49" s="391" cm="1">
        <f t="array" aca="1" ref="M49" ca="1">IF(ISTEXT(M$6),IFERROR(PRODUCT(IF(YEAR(OFFSET(HOMECELL,1,0):OFFSET(ENDCELL,-1,0))=$A49,1+OFFSET(M$132,1,0):OFFSET(M$885,-1,0)))-1,"NA"),0)</f>
        <v>0</v>
      </c>
      <c r="N49" s="391" cm="1">
        <f t="array" aca="1" ref="N49" ca="1">IF(ISTEXT(N$6),IFERROR(PRODUCT(IF(YEAR(OFFSET(HOMECELL,1,0):OFFSET(ENDCELL,-1,0))=$A49,1+OFFSET(N$132,1,0):OFFSET(N$885,-1,0)))-1,"NA"),0)</f>
        <v>0</v>
      </c>
      <c r="O49" s="391" cm="1">
        <f t="array" aca="1" ref="O49" ca="1">IF(ISTEXT(O$6),IFERROR(PRODUCT(IF(YEAR(OFFSET(HOMECELL,1,0):OFFSET(ENDCELL,-1,0))=$A49,1+OFFSET(O$132,1,0):OFFSET(O$885,-1,0)))-1,"NA"),0)</f>
        <v>0</v>
      </c>
      <c r="P49" s="391" cm="1">
        <f t="array" aca="1" ref="P49" ca="1">IF(ISTEXT(P$6),IFERROR(PRODUCT(IF(YEAR(OFFSET(HOMECELL,1,0):OFFSET(ENDCELL,-1,0))=$A49,1+OFFSET(P$132,1,0):OFFSET(P$885,-1,0)))-1,"NA"),0)</f>
        <v>0</v>
      </c>
      <c r="Q49" s="391" cm="1">
        <f t="array" aca="1" ref="Q49" ca="1">IF(ISTEXT(Q$6),IFERROR(PRODUCT(IF(YEAR(OFFSET(HOMECELL,1,0):OFFSET(ENDCELL,-1,0))=$A49,1+OFFSET(Q$132,1,0):OFFSET(Q$885,-1,0)))-1,"NA"),0)</f>
        <v>0</v>
      </c>
      <c r="R49" s="391" cm="1">
        <f t="array" aca="1" ref="R49" ca="1">IF(ISTEXT(R$6),IFERROR(PRODUCT(IF(YEAR(OFFSET(HOMECELL,1,0):OFFSET(ENDCELL,-1,0))=$A49,1+OFFSET(R$132,1,0):OFFSET(R$885,-1,0)))-1,"NA"),0)</f>
        <v>-0.18410270421822972</v>
      </c>
      <c r="S49" s="391" cm="1">
        <f t="array" aca="1" ref="S49" ca="1">IF(ISTEXT(S$6),IFERROR(PRODUCT(IF(YEAR(OFFSET(HOMECELL,1,0):OFFSET(ENDCELL,-1,0))=$A49,1+OFFSET(S$132,1,0):OFFSET(S$885,-1,0)))-1,"NA"),0)</f>
        <v>-2.9920134163985979E-2</v>
      </c>
      <c r="T49" s="391" cm="1">
        <f t="array" aca="1" ref="T49" ca="1">IF(ISTEXT(T$6),IFERROR(PRODUCT(IF(YEAR(OFFSET(HOMECELL,1,0):OFFSET(ENDCELL,-1,0))=$A49,1+OFFSET(T$132,1,0):OFFSET(T$885,-1,0)))-1,"NA"),0)</f>
        <v>1.6766168262649912</v>
      </c>
      <c r="U49" s="391" cm="1">
        <f t="array" aca="1" ref="U49" ca="1">IF(ISTEXT(U$6),IFERROR(PRODUCT(IF(YEAR(OFFSET(HOMECELL,1,0):OFFSET(ENDCELL,-1,0))=$A49,1+OFFSET(U$132,1,0):OFFSET(U$885,-1,0)))-1,"NA"),0)</f>
        <v>0</v>
      </c>
      <c r="V49" s="391" cm="1">
        <f t="array" aca="1" ref="V49" ca="1">IF(ISTEXT(V$6),IFERROR(PRODUCT(IF(YEAR(OFFSET(HOMECELL,1,0):OFFSET(ENDCELL,-1,0))=$A49,1+OFFSET(V$132,1,0):OFFSET(V$885,-1,0)))-1,"NA"),0)</f>
        <v>0</v>
      </c>
      <c r="W49" s="391" cm="1">
        <f t="array" aca="1" ref="W49" ca="1">IF(ISTEXT(W$6),IFERROR(PRODUCT(IF(YEAR(OFFSET(HOMECELL,1,0):OFFSET(ENDCELL,-1,0))=$A49,1+OFFSET(W$132,1,0):OFFSET(W$885,-1,0)))-1,"NA"),0)</f>
        <v>0</v>
      </c>
      <c r="X49" s="391" cm="1">
        <f t="array" aca="1" ref="X49" ca="1">IF(ISTEXT(X$6),IFERROR(PRODUCT(IF(YEAR(OFFSET(HOMECELL,1,0):OFFSET(ENDCELL,-1,0))=$A49,1+OFFSET(X$132,1,0):OFFSET(X$885,-1,0)))-1,"NA"),0)</f>
        <v>9.1704530687834351E-2</v>
      </c>
      <c r="Y49" s="391" cm="1">
        <f t="array" aca="1" ref="Y49" ca="1">IF(ISTEXT(Y$6),IFERROR(PRODUCT(IF(YEAR(OFFSET(HOMECELL,1,0):OFFSET(ENDCELL,-1,0))=$A49,1+OFFSET(Y$132,1,0):OFFSET(Y$885,-1,0)))-1,"NA"),0)</f>
        <v>0</v>
      </c>
      <c r="Z49" s="391" cm="1">
        <f t="array" aca="1" ref="Z49" ca="1">IF(ISTEXT(Z$6),IFERROR(PRODUCT(IF(YEAR(OFFSET(HOMECELL,1,0):OFFSET(ENDCELL,-1,0))=$A49,1+OFFSET(Z$132,1,0):OFFSET(Z$885,-1,0)))-1,"NA"),0)</f>
        <v>0.87500101580989265</v>
      </c>
      <c r="AA49" s="391" cm="1">
        <f t="array" aca="1" ref="AA49" ca="1">IF(ISTEXT(AA$6),IFERROR(PRODUCT(IF(YEAR(OFFSET(HOMECELL,1,0):OFFSET(ENDCELL,-1,0))=$A49,1+OFFSET(AA$132,1,0):OFFSET(AA$885,-1,0)))-1,"NA"),0)</f>
        <v>0</v>
      </c>
      <c r="AB49" s="391" cm="1">
        <f t="array" aca="1" ref="AB49" ca="1">IF(ISTEXT(AB$6),IFERROR(PRODUCT(IF(YEAR(OFFSET(HOMECELL,1,0):OFFSET(ENDCELL,-1,0))=$A49,1+OFFSET(AB$132,1,0):OFFSET(AB$885,-1,0)))-1,"NA"),0)</f>
        <v>0</v>
      </c>
      <c r="AC49" s="391" cm="1">
        <f t="array" aca="1" ref="AC49" ca="1">IF(ISTEXT(AC$6),IFERROR(PRODUCT(IF(YEAR(OFFSET(HOMECELL,1,0):OFFSET(ENDCELL,-1,0))=$A49,1+OFFSET(AC$132,1,0):OFFSET(AC$885,-1,0)))-1,"NA"),0)</f>
        <v>0</v>
      </c>
      <c r="AD49" s="391" cm="1">
        <f t="array" aca="1" ref="AD49" ca="1">IF(ISTEXT(AD$6),IFERROR(PRODUCT(IF(YEAR(OFFSET(HOMECELL,1,0):OFFSET(ENDCELL,-1,0))=$A49,1+OFFSET(AD$132,1,0):OFFSET(AD$885,-1,0)))-1,"NA"),0)</f>
        <v>0</v>
      </c>
      <c r="AE49" s="391" cm="1">
        <f t="array" aca="1" ref="AE49" ca="1">IF(ISTEXT(AE$6),IFERROR(PRODUCT(IF(YEAR(OFFSET(HOMECELL,1,0):OFFSET(ENDCELL,-1,0))=$A49,1+OFFSET(AE$132,1,0):OFFSET(AE$885,-1,0)))-1,"NA"),0)</f>
        <v>-0.15001916407832161</v>
      </c>
      <c r="AF49" s="391" cm="1">
        <f t="array" aca="1" ref="AF49" ca="1">IF(ISTEXT(AF$6),IFERROR(PRODUCT(IF(YEAR(OFFSET(HOMECELL,1,0):OFFSET(ENDCELL,-1,0))=$A49,1+OFFSET(AF$132,1,0):OFFSET(AF$885,-1,0)))-1,"NA"),0)</f>
        <v>0</v>
      </c>
      <c r="AG49" s="391" cm="1">
        <f t="array" aca="1" ref="AG49" ca="1">IF(ISTEXT(AG$6),IFERROR(PRODUCT(IF(YEAR(OFFSET(HOMECELL,1,0):OFFSET(ENDCELL,-1,0))=$A49,1+OFFSET(AG$132,1,0):OFFSET(AG$885,-1,0)))-1,"NA"),0)</f>
        <v>0</v>
      </c>
      <c r="AH49" s="391" cm="1">
        <f t="array" aca="1" ref="AH49" ca="1">IF(ISTEXT(AH$6),IFERROR(PRODUCT(IF(YEAR(OFFSET(HOMECELL,1,0):OFFSET(ENDCELL,-1,0))=$A49,1+OFFSET(AH$132,1,0):OFFSET(AH$885,-1,0)))-1,"NA"),0)</f>
        <v>0</v>
      </c>
      <c r="AI49" s="391" cm="1">
        <f t="array" aca="1" ref="AI49" ca="1">IF(ISTEXT(AI$6),IFERROR(PRODUCT(IF(YEAR(OFFSET(HOMECELL,1,0):OFFSET(ENDCELL,-1,0))=$A49,1+OFFSET(AI$132,1,0):OFFSET(AI$885,-1,0)))-1,"NA"),0)</f>
        <v>0</v>
      </c>
      <c r="AJ49" s="391" cm="1">
        <f t="array" aca="1" ref="AJ49" ca="1">IF(ISTEXT(AJ$6),IFERROR(PRODUCT(IF(YEAR(OFFSET(HOMECELL,1,0):OFFSET(ENDCELL,-1,0))=$A49,1+OFFSET(AJ$132,1,0):OFFSET(AJ$885,-1,0)))-1,"NA"),0)</f>
        <v>0</v>
      </c>
      <c r="AK49" s="391" cm="1">
        <f t="array" aca="1" ref="AK49" ca="1">IF(ISTEXT(AK$6),IFERROR(PRODUCT(IF(YEAR(OFFSET(HOMECELL,1,0):OFFSET(ENDCELL,-1,0))=$A49,1+OFFSET(AK$132,1,0):OFFSET(AK$885,-1,0)))-1,"NA"),0)</f>
        <v>0.17999934466951961</v>
      </c>
      <c r="AL49" s="391" cm="1">
        <f t="array" aca="1" ref="AL49" ca="1">IF(ISTEXT(AL$6),IFERROR(PRODUCT(IF(YEAR(OFFSET(HOMECELL,1,0):OFFSET(ENDCELL,-1,0))=$A49,1+OFFSET(AL$132,1,0):OFFSET(AL$885,-1,0)))-1,"NA"),0)</f>
        <v>0</v>
      </c>
      <c r="AM49" s="391" cm="1">
        <f t="array" aca="1" ref="AM49" ca="1">IF(ISTEXT(AM$6),IFERROR(PRODUCT(IF(YEAR(OFFSET(HOMECELL,1,0):OFFSET(ENDCELL,-1,0))=$A49,1+OFFSET(AM$132,1,0):OFFSET(AM$885,-1,0)))-1,"NA"),0)</f>
        <v>0.6382247465097064</v>
      </c>
      <c r="AN49" s="391" cm="1">
        <f t="array" aca="1" ref="AN49" ca="1">IF(ISTEXT(AN$6),IFERROR(PRODUCT(IF(YEAR(OFFSET(HOMECELL,1,0):OFFSET(ENDCELL,-1,0))=$A49,1+OFFSET(AN$132,1,0):OFFSET(AN$885,-1,0)))-1,"NA"),0)</f>
        <v>0</v>
      </c>
      <c r="AO49" s="391" cm="1">
        <f t="array" aca="1" ref="AO49" ca="1">IF(ISTEXT(AO$6),IFERROR(PRODUCT(IF(YEAR(OFFSET(HOMECELL,1,0):OFFSET(ENDCELL,-1,0))=$A49,1+OFFSET(AO$132,1,0):OFFSET(AO$885,-1,0)))-1,"NA"),0)</f>
        <v>0</v>
      </c>
      <c r="AP49" s="391" cm="1">
        <f t="array" aca="1" ref="AP49" ca="1">IF(ISTEXT(AP$6),IFERROR(PRODUCT(IF(YEAR(OFFSET(HOMECELL,1,0):OFFSET(ENDCELL,-1,0))=$A49,1+OFFSET(AP$132,1,0):OFFSET(AP$885,-1,0)))-1,"NA"),0)</f>
        <v>0.10191395125245672</v>
      </c>
      <c r="AQ49" s="391" cm="1">
        <f t="array" aca="1" ref="AQ49" ca="1">IF(ISTEXT(AQ$6),IFERROR(PRODUCT(IF(YEAR(OFFSET(HOMECELL,1,0):OFFSET(ENDCELL,-1,0))=$A49,1+OFFSET(AQ$132,1,0):OFFSET(AQ$885,-1,0)))-1,"NA"),0)</f>
        <v>-0.35733908434779571</v>
      </c>
      <c r="AR49" s="391" cm="1">
        <f t="array" aca="1" ref="AR49" ca="1">IF(ISTEXT(AR$6),IFERROR(PRODUCT(IF(YEAR(OFFSET(HOMECELL,1,0):OFFSET(ENDCELL,-1,0))=$A49,1+OFFSET(AR$132,1,0):OFFSET(AR$885,-1,0)))-1,"NA"),0)</f>
        <v>0</v>
      </c>
      <c r="AS49" s="391" cm="1">
        <f t="array" aca="1" ref="AS49" ca="1">IF(ISTEXT(AS$6),IFERROR(PRODUCT(IF(YEAR(OFFSET(HOMECELL,1,0):OFFSET(ENDCELL,-1,0))=$A49,1+OFFSET(AS$132,1,0):OFFSET(AS$885,-1,0)))-1,"NA"),0)</f>
        <v>0</v>
      </c>
      <c r="AT49" s="391" cm="1">
        <f t="array" aca="1" ref="AT49" ca="1">IF(ISTEXT(AT$6),IFERROR(PRODUCT(IF(YEAR(OFFSET(HOMECELL,1,0):OFFSET(ENDCELL,-1,0))=$A49,1+OFFSET(AT$132,1,0):OFFSET(AT$885,-1,0)))-1,"NA"),0)</f>
        <v>0</v>
      </c>
      <c r="AU49" s="391" cm="1">
        <f t="array" aca="1" ref="AU49" ca="1">IF(ISTEXT(AU$6),IFERROR(PRODUCT(IF(YEAR(OFFSET(HOMECELL,1,0):OFFSET(ENDCELL,-1,0))=$A49,1+OFFSET(AU$132,1,0):OFFSET(AU$885,-1,0)))-1,"NA"),0)</f>
        <v>0</v>
      </c>
      <c r="AV49" s="391" cm="1">
        <f t="array" aca="1" ref="AV49" ca="1">IF(ISTEXT(AV$6),IFERROR(PRODUCT(IF(YEAR(OFFSET(HOMECELL,1,0):OFFSET(ENDCELL,-1,0))=$A49,1+OFFSET(AV$132,1,0):OFFSET(AV$885,-1,0)))-1,"NA"),0)</f>
        <v>0.11896725393328578</v>
      </c>
      <c r="AW49" s="391" cm="1">
        <f t="array" aca="1" ref="AW49" ca="1">IF(ISTEXT(AW$6),IFERROR(PRODUCT(IF(YEAR(OFFSET(HOMECELL,1,0):OFFSET(ENDCELL,-1,0))=$A49,1+OFFSET(AW$132,1,0):OFFSET(AW$885,-1,0)))-1,"NA"),0)</f>
        <v>-2.382610791308637E-3</v>
      </c>
      <c r="AX49" s="391" cm="1">
        <f t="array" aca="1" ref="AX49" ca="1">IF(ISTEXT(AX$6),IFERROR(PRODUCT(IF(YEAR(OFFSET(HOMECELL,1,0):OFFSET(ENDCELL,-1,0))=$A49,1+OFFSET(AX$132,1,0):OFFSET(AX$885,-1,0)))-1,"NA"),0)</f>
        <v>0</v>
      </c>
      <c r="AY49" s="391" cm="1">
        <f t="array" aca="1" ref="AY49" ca="1">IF(ISTEXT(AY$6),IFERROR(PRODUCT(IF(YEAR(OFFSET(HOMECELL,1,0):OFFSET(ENDCELL,-1,0))=$A49,1+OFFSET(AY$132,1,0):OFFSET(AY$885,-1,0)))-1,"NA"),0)</f>
        <v>0</v>
      </c>
      <c r="AZ49" s="391" cm="1">
        <f t="array" aca="1" ref="AZ49" ca="1">IF(ISTEXT(AZ$6),IFERROR(PRODUCT(IF(YEAR(OFFSET(HOMECELL,1,0):OFFSET(ENDCELL,-1,0))=$A49,1+OFFSET(AZ$132,1,0):OFFSET(AZ$885,-1,0)))-1,"NA"),0)</f>
        <v>0.19318141454795712</v>
      </c>
      <c r="BA49" s="391" cm="1">
        <f t="array" aca="1" ref="BA49" ca="1">IF(ISTEXT(BA$6),IFERROR(PRODUCT(IF(YEAR(OFFSET(HOMECELL,1,0):OFFSET(ENDCELL,-1,0))=$A49,1+OFFSET(BA$132,1,0):OFFSET(BA$885,-1,0)))-1,"NA"),0)</f>
        <v>0.16612764713180095</v>
      </c>
      <c r="BB49" s="391" cm="1">
        <f t="array" aca="1" ref="BB49" ca="1">IF(ISTEXT(BB$6),IFERROR(PRODUCT(IF(YEAR(OFFSET(HOMECELL,1,0):OFFSET(ENDCELL,-1,0))=$A49,1+OFFSET(BB$132,1,0):OFFSET(BB$885,-1,0)))-1,"NA"),0)</f>
        <v>3.532635230782466E-2</v>
      </c>
      <c r="BC49" s="391" cm="1">
        <f t="array" aca="1" ref="BC49" ca="1">IF(ISTEXT(BC$6),IFERROR(PRODUCT(IF(YEAR(OFFSET(HOMECELL,1,0):OFFSET(ENDCELL,-1,0))=$A49,1+OFFSET(BC$132,1,0):OFFSET(BC$885,-1,0)))-1,"NA"),0)</f>
        <v>0</v>
      </c>
      <c r="BD49" s="391" cm="1">
        <f t="array" aca="1" ref="BD49" ca="1">IF(ISTEXT(BD$6),IFERROR(PRODUCT(IF(YEAR(OFFSET(HOMECELL,1,0):OFFSET(ENDCELL,-1,0))=$A49,1+OFFSET(BD$132,1,0):OFFSET(BD$885,-1,0)))-1,"NA"),0)</f>
        <v>0</v>
      </c>
      <c r="BE49" s="391" cm="1">
        <f t="array" aca="1" ref="BE49" ca="1">IF(ISTEXT(BE$6),IFERROR(PRODUCT(IF(YEAR(OFFSET(HOMECELL,1,0):OFFSET(ENDCELL,-1,0))=$A49,1+OFFSET(BE$132,1,0):OFFSET(BE$885,-1,0)))-1,"NA"),0)</f>
        <v>0</v>
      </c>
      <c r="BF49" s="391" cm="1">
        <f t="array" aca="1" ref="BF49" ca="1">IF(ISTEXT(BF$6),IFERROR(PRODUCT(IF(YEAR(OFFSET(HOMECELL,1,0):OFFSET(ENDCELL,-1,0))=$A49,1+OFFSET(BF$132,1,0):OFFSET(BF$885,-1,0)))-1,"NA"),0)</f>
        <v>0</v>
      </c>
      <c r="BG49" s="391" cm="1">
        <f t="array" aca="1" ref="BG49" ca="1">IF(ISTEXT(BG$6),IFERROR(PRODUCT(IF(YEAR(OFFSET(HOMECELL,1,0):OFFSET(ENDCELL,-1,0))=$A49,1+OFFSET(BG$132,1,0):OFFSET(BG$885,-1,0)))-1,"NA"),0)</f>
        <v>0.65376416477247457</v>
      </c>
      <c r="BH49" s="391" cm="1">
        <f t="array" aca="1" ref="BH49" ca="1">IF(ISTEXT(BH$6),IFERROR(PRODUCT(IF(YEAR(OFFSET(HOMECELL,1,0):OFFSET(ENDCELL,-1,0))=$A49,1+OFFSET(BH$132,1,0):OFFSET(BH$885,-1,0)))-1,"NA"),0)</f>
        <v>0.56491125374064399</v>
      </c>
      <c r="BI49" s="391" cm="1">
        <f t="array" aca="1" ref="BI49" ca="1">IF(ISTEXT(BI$6),IFERROR(PRODUCT(IF(YEAR(OFFSET(HOMECELL,1,0):OFFSET(ENDCELL,-1,0))=$A49,1+OFFSET(BI$132,1,0):OFFSET(BI$885,-1,0)))-1,"NA"),0)</f>
        <v>0</v>
      </c>
      <c r="BJ49" s="391" cm="1">
        <f t="array" aca="1" ref="BJ49" ca="1">IF(ISTEXT(BJ$6),IFERROR(PRODUCT(IF(YEAR(OFFSET(HOMECELL,1,0):OFFSET(ENDCELL,-1,0))=$A49,1+OFFSET(BJ$132,1,0):OFFSET(BJ$885,-1,0)))-1,"NA"),0)</f>
        <v>0</v>
      </c>
      <c r="BK49" s="391" cm="1">
        <f t="array" aca="1" ref="BK49" ca="1">IF(ISTEXT(BK$6),IFERROR(PRODUCT(IF(YEAR(OFFSET(HOMECELL,1,0):OFFSET(ENDCELL,-1,0))=$A49,1+OFFSET(BK$132,1,0):OFFSET(BK$885,-1,0)))-1,"NA"),0)</f>
        <v>0.21791935710763743</v>
      </c>
      <c r="BL49" s="391" cm="1">
        <f t="array" aca="1" ref="BL49" ca="1">IF(ISTEXT(BL$6),IFERROR(PRODUCT(IF(YEAR(OFFSET(HOMECELL,1,0):OFFSET(ENDCELL,-1,0))=$A49,1+OFFSET(BL$132,1,0):OFFSET(BL$885,-1,0)))-1,"NA"),0)</f>
        <v>8.6419880719768472E-2</v>
      </c>
      <c r="BM49" s="391" cm="1">
        <f t="array" aca="1" ref="BM49" ca="1">IF(ISTEXT(BM$6),IFERROR(PRODUCT(IF(YEAR(OFFSET(HOMECELL,1,0):OFFSET(ENDCELL,-1,0))=$A49,1+OFFSET(BM$132,1,0):OFFSET(BM$885,-1,0)))-1,"NA"),0)</f>
        <v>0</v>
      </c>
      <c r="BN49" s="391" cm="1">
        <f t="array" aca="1" ref="BN49" ca="1">IF(ISTEXT(BN$6),IFERROR(PRODUCT(IF(YEAR(OFFSET(HOMECELL,1,0):OFFSET(ENDCELL,-1,0))=$A49,1+OFFSET(BN$132,1,0):OFFSET(BN$885,-1,0)))-1,"NA"),0)</f>
        <v>0</v>
      </c>
      <c r="BO49" s="391" cm="1">
        <f t="array" aca="1" ref="BO49" ca="1">IF(ISTEXT(BO$6),IFERROR(PRODUCT(IF(YEAR(OFFSET(HOMECELL,1,0):OFFSET(ENDCELL,-1,0))=$A49,1+OFFSET(BO$132,1,0):OFFSET(BO$885,-1,0)))-1,"NA"),0)</f>
        <v>8.2031257381755207E-2</v>
      </c>
      <c r="BP49" s="391" cm="1">
        <f t="array" aca="1" ref="BP49" ca="1">IF(ISTEXT(BP$6),IFERROR(PRODUCT(IF(YEAR(OFFSET(HOMECELL,1,0):OFFSET(ENDCELL,-1,0))=$A49,1+OFFSET(BP$132,1,0):OFFSET(BP$885,-1,0)))-1,"NA"),0)</f>
        <v>0.34285416646545919</v>
      </c>
      <c r="BQ49" s="391" cm="1">
        <f t="array" aca="1" ref="BQ49" ca="1">IF(ISTEXT(BQ$6),IFERROR(PRODUCT(IF(YEAR(OFFSET(HOMECELL,1,0):OFFSET(ENDCELL,-1,0))=$A49,1+OFFSET(BQ$132,1,0):OFFSET(BQ$885,-1,0)))-1,"NA"),0)</f>
        <v>0</v>
      </c>
      <c r="BR49" s="391" cm="1">
        <f t="array" aca="1" ref="BR49" ca="1">IF(ISTEXT(BR$6),IFERROR(PRODUCT(IF(YEAR(OFFSET(HOMECELL,1,0):OFFSET(ENDCELL,-1,0))=$A49,1+OFFSET(BR$132,1,0):OFFSET(BR$885,-1,0)))-1,"NA"),0)</f>
        <v>0</v>
      </c>
      <c r="BS49" s="391" cm="1">
        <f t="array" aca="1" ref="BS49" ca="1">IF(ISTEXT(BS$6),IFERROR(PRODUCT(IF(YEAR(OFFSET(HOMECELL,1,0):OFFSET(ENDCELL,-1,0))=$A49,1+OFFSET(BS$132,1,0):OFFSET(BS$885,-1,0)))-1,"NA"),0)</f>
        <v>0</v>
      </c>
      <c r="BT49" s="391" cm="1">
        <f t="array" aca="1" ref="BT49" ca="1">IF(ISTEXT(BT$6),IFERROR(PRODUCT(IF(YEAR(OFFSET(HOMECELL,1,0):OFFSET(ENDCELL,-1,0))=$A49,1+OFFSET(BT$132,1,0):OFFSET(BT$885,-1,0)))-1,"NA"),0)</f>
        <v>0</v>
      </c>
      <c r="BU49" s="391" cm="1">
        <f t="array" aca="1" ref="BU49" ca="1">IF(ISTEXT(BU$6),IFERROR(PRODUCT(IF(YEAR(OFFSET(HOMECELL,1,0):OFFSET(ENDCELL,-1,0))=$A49,1+OFFSET(BU$132,1,0):OFFSET(BU$885,-1,0)))-1,"NA"),0)</f>
        <v>0</v>
      </c>
      <c r="BV49" s="391" cm="1">
        <f t="array" aca="1" ref="BV49" ca="1">IF(ISTEXT(BV$6),IFERROR(PRODUCT(IF(YEAR(OFFSET(HOMECELL,1,0):OFFSET(ENDCELL,-1,0))=$A49,1+OFFSET(BV$132,1,0):OFFSET(BV$885,-1,0)))-1,"NA"),0)</f>
        <v>0</v>
      </c>
      <c r="BW49" s="391" cm="1">
        <f t="array" aca="1" ref="BW49" ca="1">IF(ISTEXT(BW$6),IFERROR(PRODUCT(IF(YEAR(OFFSET(HOMECELL,1,0):OFFSET(ENDCELL,-1,0))=$A49,1+OFFSET(BW$132,1,0):OFFSET(BW$885,-1,0)))-1,"NA"),0)</f>
        <v>0.57008538218069438</v>
      </c>
      <c r="BX49" s="391" cm="1">
        <f t="array" aca="1" ref="BX49" ca="1">IF(ISTEXT(BX$6),IFERROR(PRODUCT(IF(YEAR(OFFSET(HOMECELL,1,0):OFFSET(ENDCELL,-1,0))=$A49,1+OFFSET(BX$132,1,0):OFFSET(BX$885,-1,0)))-1,"NA"),0)</f>
        <v>0</v>
      </c>
      <c r="BY49" s="391" cm="1">
        <f t="array" aca="1" ref="BY49" ca="1">IF(ISTEXT(BY$6),IFERROR(PRODUCT(IF(YEAR(OFFSET(HOMECELL,1,0):OFFSET(ENDCELL,-1,0))=$A49,1+OFFSET(BY$132,1,0):OFFSET(BY$885,-1,0)))-1,"NA"),0)</f>
        <v>0.16318226761593713</v>
      </c>
      <c r="BZ49" s="391" cm="1">
        <f t="array" aca="1" ref="BZ49" ca="1">IF(ISTEXT(BZ$6),IFERROR(PRODUCT(IF(YEAR(OFFSET(HOMECELL,1,0):OFFSET(ENDCELL,-1,0))=$A49,1+OFFSET(BZ$132,1,0):OFFSET(BZ$885,-1,0)))-1,"NA"),0)</f>
        <v>0</v>
      </c>
      <c r="CA49" s="391" cm="1">
        <f t="array" aca="1" ref="CA49" ca="1">IF(ISTEXT(CA$6),IFERROR(PRODUCT(IF(YEAR(OFFSET(HOMECELL,1,0):OFFSET(ENDCELL,-1,0))=$A49,1+OFFSET(CA$132,1,0):OFFSET(CA$885,-1,0)))-1,"NA"),0)</f>
        <v>0</v>
      </c>
      <c r="CB49" s="391" cm="1">
        <f t="array" aca="1" ref="CB49" ca="1">IF(ISTEXT(CB$6),IFERROR(PRODUCT(IF(YEAR(OFFSET(HOMECELL,1,0):OFFSET(ENDCELL,-1,0))=$A49,1+OFFSET(CB$132,1,0):OFFSET(CB$885,-1,0)))-1,"NA"),0)</f>
        <v>0</v>
      </c>
      <c r="CC49" s="391" cm="1">
        <f t="array" aca="1" ref="CC49" ca="1">IF(ISTEXT(CC$6),IFERROR(PRODUCT(IF(YEAR(OFFSET(HOMECELL,1,0):OFFSET(ENDCELL,-1,0))=$A49,1+OFFSET(CC$132,1,0):OFFSET(CC$885,-1,0)))-1,"NA"),0)</f>
        <v>-1.413406603695555E-2</v>
      </c>
      <c r="CD49" s="391" cm="1">
        <f t="array" aca="1" ref="CD49" ca="1">IF(ISTEXT(CD$6),IFERROR(PRODUCT(IF(YEAR(OFFSET(HOMECELL,1,0):OFFSET(ENDCELL,-1,0))=$A49,1+OFFSET(CD$132,1,0):OFFSET(CD$885,-1,0)))-1,"NA"),0)</f>
        <v>0</v>
      </c>
      <c r="CE49" s="391" cm="1">
        <f t="array" aca="1" ref="CE49" ca="1">IF(ISTEXT(CE$6),IFERROR(PRODUCT(IF(YEAR(OFFSET(HOMECELL,1,0):OFFSET(ENDCELL,-1,0))=$A49,1+OFFSET(CE$132,1,0):OFFSET(CE$885,-1,0)))-1,"NA"),0)</f>
        <v>0</v>
      </c>
      <c r="CF49" s="391" cm="1">
        <f t="array" aca="1" ref="CF49" ca="1">IF(ISTEXT(CF$6),IFERROR(PRODUCT(IF(YEAR(OFFSET(HOMECELL,1,0):OFFSET(ENDCELL,-1,0))=$A49,1+OFFSET(CF$132,1,0):OFFSET(CF$885,-1,0)))-1,"NA"),0)</f>
        <v>-7.7272913079555527E-2</v>
      </c>
      <c r="CG49" s="391" cm="1">
        <f t="array" aca="1" ref="CG49" ca="1">IF(ISTEXT(CG$6),IFERROR(PRODUCT(IF(YEAR(OFFSET(HOMECELL,1,0):OFFSET(ENDCELL,-1,0))=$A49,1+OFFSET(CG$132,1,0):OFFSET(CG$885,-1,0)))-1,"NA"),0)</f>
        <v>0.81386420547496496</v>
      </c>
      <c r="CH49" s="391" cm="1">
        <f t="array" aca="1" ref="CH49" ca="1">IF(ISTEXT(CH$6),IFERROR(PRODUCT(IF(YEAR(OFFSET(HOMECELL,1,0):OFFSET(ENDCELL,-1,0))=$A49,1+OFFSET(CH$132,1,0):OFFSET(CH$885,-1,0)))-1,"NA"),0)</f>
        <v>9.4613580705119604E-2</v>
      </c>
      <c r="CI49" s="391" cm="1">
        <f t="array" aca="1" ref="CI49" ca="1">IF(ISTEXT(CI$6),IFERROR(PRODUCT(IF(YEAR(OFFSET(HOMECELL,1,0):OFFSET(ENDCELL,-1,0))=$A49,1+OFFSET(CI$132,1,0):OFFSET(CI$885,-1,0)))-1,"NA"),0)</f>
        <v>0</v>
      </c>
      <c r="CJ49" s="391" cm="1">
        <f t="array" aca="1" ref="CJ49" ca="1">IF(ISTEXT(CJ$6),IFERROR(PRODUCT(IF(YEAR(OFFSET(HOMECELL,1,0):OFFSET(ENDCELL,-1,0))=$A49,1+OFFSET(CJ$132,1,0):OFFSET(CJ$885,-1,0)))-1,"NA"),0)</f>
        <v>0</v>
      </c>
      <c r="CK49" s="391" cm="1">
        <f t="array" aca="1" ref="CK49" ca="1">IF(ISTEXT(CK$6),IFERROR(PRODUCT(IF(YEAR(OFFSET(HOMECELL,1,0):OFFSET(ENDCELL,-1,0))=$A49,1+OFFSET(CK$132,1,0):OFFSET(CK$885,-1,0)))-1,"NA"),0)</f>
        <v>0</v>
      </c>
      <c r="CL49" s="391" cm="1">
        <f t="array" aca="1" ref="CL49" ca="1">IF(ISTEXT(CL$6),IFERROR(PRODUCT(IF(YEAR(OFFSET(HOMECELL,1,0):OFFSET(ENDCELL,-1,0))=$A49,1+OFFSET(CL$132,1,0):OFFSET(CL$885,-1,0)))-1,"NA"),0)</f>
        <v>0</v>
      </c>
      <c r="CM49" s="391" cm="1">
        <f t="array" aca="1" ref="CM49" ca="1">IF(ISTEXT(CM$6),IFERROR(PRODUCT(IF(YEAR(OFFSET(HOMECELL,1,0):OFFSET(ENDCELL,-1,0))=$A49,1+OFFSET(CM$132,1,0):OFFSET(CM$885,-1,0)))-1,"NA"),0)</f>
        <v>0</v>
      </c>
      <c r="CN49" s="391" cm="1">
        <f t="array" aca="1" ref="CN49" ca="1">IF(ISTEXT(CN$6),IFERROR(PRODUCT(IF(YEAR(OFFSET(HOMECELL,1,0):OFFSET(ENDCELL,-1,0))=$A49,1+OFFSET(CN$132,1,0):OFFSET(CN$885,-1,0)))-1,"NA"),0)</f>
        <v>0</v>
      </c>
      <c r="CO49" s="391" cm="1">
        <f t="array" aca="1" ref="CO49" ca="1">IF(ISTEXT(CO$6),IFERROR(PRODUCT(IF(YEAR(OFFSET(HOMECELL,1,0):OFFSET(ENDCELL,-1,0))=$A49,1+OFFSET(CO$132,1,0):OFFSET(CO$885,-1,0)))-1,"NA"),0)</f>
        <v>0</v>
      </c>
      <c r="CP49" s="391" cm="1">
        <f t="array" aca="1" ref="CP49" ca="1">IF(ISTEXT(CP$6),IFERROR(PRODUCT(IF(YEAR(OFFSET(HOMECELL,1,0):OFFSET(ENDCELL,-1,0))=$A49,1+OFFSET(CP$132,1,0):OFFSET(CP$885,-1,0)))-1,"NA"),0)</f>
        <v>0</v>
      </c>
      <c r="CQ49" s="391" cm="1">
        <f t="array" aca="1" ref="CQ49" ca="1">IF(ISTEXT(CQ$6),IFERROR(PRODUCT(IF(YEAR(OFFSET(HOMECELL,1,0):OFFSET(ENDCELL,-1,0))=$A49,1+OFFSET(CQ$132,1,0):OFFSET(CQ$885,-1,0)))-1,"NA"),0)</f>
        <v>0</v>
      </c>
      <c r="CR49" s="391" cm="1">
        <f t="array" aca="1" ref="CR49" ca="1">IF(ISTEXT(CR$6),IFERROR(PRODUCT(IF(YEAR(OFFSET(HOMECELL,1,0):OFFSET(ENDCELL,-1,0))=$A49,1+OFFSET(CR$132,1,0):OFFSET(CR$885,-1,0)))-1,"NA"),0)</f>
        <v>0</v>
      </c>
      <c r="CS49" s="391"/>
      <c r="CT49" s="391"/>
      <c r="CU49" s="391"/>
      <c r="CV49" s="391"/>
      <c r="CW49" s="391"/>
      <c r="CX49" s="391"/>
      <c r="CY49" s="391"/>
      <c r="CZ49" s="391"/>
      <c r="DA49" s="391"/>
      <c r="DB49" s="815"/>
      <c r="DC49" s="815"/>
      <c r="DD49" s="815"/>
      <c r="DE49" s="815"/>
      <c r="DG49" s="352"/>
      <c r="DI49" s="391" cm="1">
        <f t="array" aca="1" ref="DI49" ca="1">IF(ISTEXT(DI$6),IFERROR(PRODUCT(IF(YEAR(OFFSET(HOMECELL,1,0):OFFSET(ENDCELL,-1,0))=$A49,1+OFFSET(DI$132,1,0):OFFSET(DI$885,-1,0)))-1,"NA"),0)</f>
        <v>0</v>
      </c>
      <c r="DJ49" s="391" cm="1">
        <f t="array" aca="1" ref="DJ49" ca="1">IF(ISTEXT(DJ$6),IFERROR(PRODUCT(IF(YEAR(OFFSET(HOMECELL,1,0):OFFSET(ENDCELL,-1,0))=$A49,1+OFFSET(DJ$132,1,0):OFFSET(DJ$885,-1,0)))-1,"NA"),0)</f>
        <v>0.26666704444296752</v>
      </c>
      <c r="DK49" s="391" cm="1">
        <f t="array" aca="1" ref="DK49" ca="1">IF(ISTEXT(DK$6),IFERROR(PRODUCT(IF(YEAR(OFFSET(HOMECELL,1,0):OFFSET(ENDCELL,-1,0))=$A49,1+OFFSET(DK$132,1,0):OFFSET(DK$885,-1,0)))-1,"NA"),0)</f>
        <v>0.15962677864869557</v>
      </c>
    </row>
    <row r="50" spans="1:115" hidden="1" outlineLevel="1">
      <c r="A50" s="72">
        <f t="shared" ca="1" si="1"/>
        <v>1984</v>
      </c>
      <c r="B50" s="372"/>
      <c r="C50" s="391" cm="1">
        <f t="array" aca="1" ref="C50" ca="1">IF(ISTEXT(C$6),IFERROR(PRODUCT(IF(YEAR(OFFSET(HOMECELL,1,0):OFFSET(ENDCELL,-1,0))=$A50,1+OFFSET(C$132,1,0):OFFSET(C$885,-1,0)))-1,"NA"),0)</f>
        <v>0</v>
      </c>
      <c r="D50" s="391" cm="1">
        <f t="array" aca="1" ref="D50" ca="1">IF(ISTEXT(D$6),IFERROR(PRODUCT(IF(YEAR(OFFSET(HOMECELL,1,0):OFFSET(ENDCELL,-1,0))=$A50,1+OFFSET(D$132,1,0):OFFSET(D$885,-1,0)))-1,"NA"),0)</f>
        <v>9.8370530731485495E-2</v>
      </c>
      <c r="E50" s="391" cm="1">
        <f t="array" aca="1" ref="E50" ca="1">IF(ISTEXT(E$6),IFERROR(PRODUCT(IF(YEAR(OFFSET(HOMECELL,1,0):OFFSET(ENDCELL,-1,0))=$A50,1+OFFSET(E$132,1,0):OFFSET(E$885,-1,0)))-1,"NA"),0)</f>
        <v>3.7956608985963092E-2</v>
      </c>
      <c r="F50" s="391" cm="1">
        <f t="array" aca="1" ref="F50" ca="1">IF(ISTEXT(F$6),IFERROR(PRODUCT(IF(YEAR(OFFSET(HOMECELL,1,0):OFFSET(ENDCELL,-1,0))=$A50,1+OFFSET(F$132,1,0):OFFSET(F$885,-1,0)))-1,"NA"),0)</f>
        <v>0</v>
      </c>
      <c r="G50" s="391" cm="1">
        <f t="array" aca="1" ref="G50" ca="1">IF(ISTEXT(G$6),IFERROR(PRODUCT(IF(YEAR(OFFSET(HOMECELL,1,0):OFFSET(ENDCELL,-1,0))=$A50,1+OFFSET(G$132,1,0):OFFSET(G$885,-1,0)))-1,"NA"),0)</f>
        <v>0</v>
      </c>
      <c r="H50" s="391" cm="1">
        <f t="array" aca="1" ref="H50" ca="1">IF(ISTEXT(H$6),IFERROR(PRODUCT(IF(YEAR(OFFSET(HOMECELL,1,0):OFFSET(ENDCELL,-1,0))=$A50,1+OFFSET(H$132,1,0):OFFSET(H$885,-1,0)))-1,"NA"),0)</f>
        <v>0</v>
      </c>
      <c r="I50" s="391" cm="1">
        <f t="array" aca="1" ref="I50" ca="1">IF(ISTEXT(I$6),IFERROR(PRODUCT(IF(YEAR(OFFSET(HOMECELL,1,0):OFFSET(ENDCELL,-1,0))=$A50,1+OFFSET(I$132,1,0):OFFSET(I$885,-1,0)))-1,"NA"),0)</f>
        <v>0</v>
      </c>
      <c r="J50" s="391" cm="1">
        <f t="array" aca="1" ref="J50" ca="1">IF(ISTEXT(J$6),IFERROR(PRODUCT(IF(YEAR(OFFSET(HOMECELL,1,0):OFFSET(ENDCELL,-1,0))=$A50,1+OFFSET(J$132,1,0):OFFSET(J$885,-1,0)))-1,"NA"),0)</f>
        <v>0</v>
      </c>
      <c r="K50" s="391" cm="1">
        <f t="array" aca="1" ref="K50" ca="1">IF(ISTEXT(K$6),IFERROR(PRODUCT(IF(YEAR(OFFSET(HOMECELL,1,0):OFFSET(ENDCELL,-1,0))=$A50,1+OFFSET(K$132,1,0):OFFSET(K$885,-1,0)))-1,"NA"),0)</f>
        <v>0</v>
      </c>
      <c r="L50" s="391" cm="1">
        <f t="array" aca="1" ref="L50" ca="1">IF(ISTEXT(L$6),IFERROR(PRODUCT(IF(YEAR(OFFSET(HOMECELL,1,0):OFFSET(ENDCELL,-1,0))=$A50,1+OFFSET(L$132,1,0):OFFSET(L$885,-1,0)))-1,"NA"),0)</f>
        <v>0</v>
      </c>
      <c r="M50" s="391" cm="1">
        <f t="array" aca="1" ref="M50" ca="1">IF(ISTEXT(M$6),IFERROR(PRODUCT(IF(YEAR(OFFSET(HOMECELL,1,0):OFFSET(ENDCELL,-1,0))=$A50,1+OFFSET(M$132,1,0):OFFSET(M$885,-1,0)))-1,"NA"),0)</f>
        <v>0</v>
      </c>
      <c r="N50" s="391" cm="1">
        <f t="array" aca="1" ref="N50" ca="1">IF(ISTEXT(N$6),IFERROR(PRODUCT(IF(YEAR(OFFSET(HOMECELL,1,0):OFFSET(ENDCELL,-1,0))=$A50,1+OFFSET(N$132,1,0):OFFSET(N$885,-1,0)))-1,"NA"),0)</f>
        <v>0</v>
      </c>
      <c r="O50" s="391" cm="1">
        <f t="array" aca="1" ref="O50" ca="1">IF(ISTEXT(O$6),IFERROR(PRODUCT(IF(YEAR(OFFSET(HOMECELL,1,0):OFFSET(ENDCELL,-1,0))=$A50,1+OFFSET(O$132,1,0):OFFSET(O$885,-1,0)))-1,"NA"),0)</f>
        <v>0</v>
      </c>
      <c r="P50" s="391" cm="1">
        <f t="array" aca="1" ref="P50" ca="1">IF(ISTEXT(P$6),IFERROR(PRODUCT(IF(YEAR(OFFSET(HOMECELL,1,0):OFFSET(ENDCELL,-1,0))=$A50,1+OFFSET(P$132,1,0):OFFSET(P$885,-1,0)))-1,"NA"),0)</f>
        <v>0</v>
      </c>
      <c r="Q50" s="391" cm="1">
        <f t="array" aca="1" ref="Q50" ca="1">IF(ISTEXT(Q$6),IFERROR(PRODUCT(IF(YEAR(OFFSET(HOMECELL,1,0):OFFSET(ENDCELL,-1,0))=$A50,1+OFFSET(Q$132,1,0):OFFSET(Q$885,-1,0)))-1,"NA"),0)</f>
        <v>0</v>
      </c>
      <c r="R50" s="391" cm="1">
        <f t="array" aca="1" ref="R50" ca="1">IF(ISTEXT(R$6),IFERROR(PRODUCT(IF(YEAR(OFFSET(HOMECELL,1,0):OFFSET(ENDCELL,-1,0))=$A50,1+OFFSET(R$132,1,0):OFFSET(R$885,-1,0)))-1,"NA"),0)</f>
        <v>0.19486815090136944</v>
      </c>
      <c r="S50" s="391" cm="1">
        <f t="array" aca="1" ref="S50" ca="1">IF(ISTEXT(S$6),IFERROR(PRODUCT(IF(YEAR(OFFSET(HOMECELL,1,0):OFFSET(ENDCELL,-1,0))=$A50,1+OFFSET(S$132,1,0):OFFSET(S$885,-1,0)))-1,"NA"),0)</f>
        <v>0.1179005273096978</v>
      </c>
      <c r="T50" s="391" cm="1">
        <f t="array" aca="1" ref="T50" ca="1">IF(ISTEXT(T$6),IFERROR(PRODUCT(IF(YEAR(OFFSET(HOMECELL,1,0):OFFSET(ENDCELL,-1,0))=$A50,1+OFFSET(T$132,1,0):OFFSET(T$885,-1,0)))-1,"NA"),0)</f>
        <v>-0.12267650610066094</v>
      </c>
      <c r="U50" s="391" cm="1">
        <f t="array" aca="1" ref="U50" ca="1">IF(ISTEXT(U$6),IFERROR(PRODUCT(IF(YEAR(OFFSET(HOMECELL,1,0):OFFSET(ENDCELL,-1,0))=$A50,1+OFFSET(U$132,1,0):OFFSET(U$885,-1,0)))-1,"NA"),0)</f>
        <v>0</v>
      </c>
      <c r="V50" s="391" cm="1">
        <f t="array" aca="1" ref="V50" ca="1">IF(ISTEXT(V$6),IFERROR(PRODUCT(IF(YEAR(OFFSET(HOMECELL,1,0):OFFSET(ENDCELL,-1,0))=$A50,1+OFFSET(V$132,1,0):OFFSET(V$885,-1,0)))-1,"NA"),0)</f>
        <v>0</v>
      </c>
      <c r="W50" s="391" cm="1">
        <f t="array" aca="1" ref="W50" ca="1">IF(ISTEXT(W$6),IFERROR(PRODUCT(IF(YEAR(OFFSET(HOMECELL,1,0):OFFSET(ENDCELL,-1,0))=$A50,1+OFFSET(W$132,1,0):OFFSET(W$885,-1,0)))-1,"NA"),0)</f>
        <v>0</v>
      </c>
      <c r="X50" s="391" cm="1">
        <f t="array" aca="1" ref="X50" ca="1">IF(ISTEXT(X$6),IFERROR(PRODUCT(IF(YEAR(OFFSET(HOMECELL,1,0):OFFSET(ENDCELL,-1,0))=$A50,1+OFFSET(X$132,1,0):OFFSET(X$885,-1,0)))-1,"NA"),0)</f>
        <v>0.43999942241370715</v>
      </c>
      <c r="Y50" s="391" cm="1">
        <f t="array" aca="1" ref="Y50" ca="1">IF(ISTEXT(Y$6),IFERROR(PRODUCT(IF(YEAR(OFFSET(HOMECELL,1,0):OFFSET(ENDCELL,-1,0))=$A50,1+OFFSET(Y$132,1,0):OFFSET(Y$885,-1,0)))-1,"NA"),0)</f>
        <v>0</v>
      </c>
      <c r="Z50" s="391" cm="1">
        <f t="array" aca="1" ref="Z50" ca="1">IF(ISTEXT(Z$6),IFERROR(PRODUCT(IF(YEAR(OFFSET(HOMECELL,1,0):OFFSET(ENDCELL,-1,0))=$A50,1+OFFSET(Z$132,1,0):OFFSET(Z$885,-1,0)))-1,"NA"),0)</f>
        <v>-0.22777808231922037</v>
      </c>
      <c r="AA50" s="391" cm="1">
        <f t="array" aca="1" ref="AA50" ca="1">IF(ISTEXT(AA$6),IFERROR(PRODUCT(IF(YEAR(OFFSET(HOMECELL,1,0):OFFSET(ENDCELL,-1,0))=$A50,1+OFFSET(AA$132,1,0):OFFSET(AA$885,-1,0)))-1,"NA"),0)</f>
        <v>0</v>
      </c>
      <c r="AB50" s="391" cm="1">
        <f t="array" aca="1" ref="AB50" ca="1">IF(ISTEXT(AB$6),IFERROR(PRODUCT(IF(YEAR(OFFSET(HOMECELL,1,0):OFFSET(ENDCELL,-1,0))=$A50,1+OFFSET(AB$132,1,0):OFFSET(AB$885,-1,0)))-1,"NA"),0)</f>
        <v>0</v>
      </c>
      <c r="AC50" s="391" cm="1">
        <f t="array" aca="1" ref="AC50" ca="1">IF(ISTEXT(AC$6),IFERROR(PRODUCT(IF(YEAR(OFFSET(HOMECELL,1,0):OFFSET(ENDCELL,-1,0))=$A50,1+OFFSET(AC$132,1,0):OFFSET(AC$885,-1,0)))-1,"NA"),0)</f>
        <v>0</v>
      </c>
      <c r="AD50" s="391" cm="1">
        <f t="array" aca="1" ref="AD50" ca="1">IF(ISTEXT(AD$6),IFERROR(PRODUCT(IF(YEAR(OFFSET(HOMECELL,1,0):OFFSET(ENDCELL,-1,0))=$A50,1+OFFSET(AD$132,1,0):OFFSET(AD$885,-1,0)))-1,"NA"),0)</f>
        <v>0</v>
      </c>
      <c r="AE50" s="391" cm="1">
        <f t="array" aca="1" ref="AE50" ca="1">IF(ISTEXT(AE$6),IFERROR(PRODUCT(IF(YEAR(OFFSET(HOMECELL,1,0):OFFSET(ENDCELL,-1,0))=$A50,1+OFFSET(AE$132,1,0):OFFSET(AE$885,-1,0)))-1,"NA"),0)</f>
        <v>0.15900839391076316</v>
      </c>
      <c r="AF50" s="391" cm="1">
        <f t="array" aca="1" ref="AF50" ca="1">IF(ISTEXT(AF$6),IFERROR(PRODUCT(IF(YEAR(OFFSET(HOMECELL,1,0):OFFSET(ENDCELL,-1,0))=$A50,1+OFFSET(AF$132,1,0):OFFSET(AF$885,-1,0)))-1,"NA"),0)</f>
        <v>0</v>
      </c>
      <c r="AG50" s="391" cm="1">
        <f t="array" aca="1" ref="AG50" ca="1">IF(ISTEXT(AG$6),IFERROR(PRODUCT(IF(YEAR(OFFSET(HOMECELL,1,0):OFFSET(ENDCELL,-1,0))=$A50,1+OFFSET(AG$132,1,0):OFFSET(AG$885,-1,0)))-1,"NA"),0)</f>
        <v>0</v>
      </c>
      <c r="AH50" s="391" cm="1">
        <f t="array" aca="1" ref="AH50" ca="1">IF(ISTEXT(AH$6),IFERROR(PRODUCT(IF(YEAR(OFFSET(HOMECELL,1,0):OFFSET(ENDCELL,-1,0))=$A50,1+OFFSET(AH$132,1,0):OFFSET(AH$885,-1,0)))-1,"NA"),0)</f>
        <v>0</v>
      </c>
      <c r="AI50" s="391" cm="1">
        <f t="array" aca="1" ref="AI50" ca="1">IF(ISTEXT(AI$6),IFERROR(PRODUCT(IF(YEAR(OFFSET(HOMECELL,1,0):OFFSET(ENDCELL,-1,0))=$A50,1+OFFSET(AI$132,1,0):OFFSET(AI$885,-1,0)))-1,"NA"),0)</f>
        <v>0</v>
      </c>
      <c r="AJ50" s="391" cm="1">
        <f t="array" aca="1" ref="AJ50" ca="1">IF(ISTEXT(AJ$6),IFERROR(PRODUCT(IF(YEAR(OFFSET(HOMECELL,1,0):OFFSET(ENDCELL,-1,0))=$A50,1+OFFSET(AJ$132,1,0):OFFSET(AJ$885,-1,0)))-1,"NA"),0)</f>
        <v>0</v>
      </c>
      <c r="AK50" s="391" cm="1">
        <f t="array" aca="1" ref="AK50" ca="1">IF(ISTEXT(AK$6),IFERROR(PRODUCT(IF(YEAR(OFFSET(HOMECELL,1,0):OFFSET(ENDCELL,-1,0))=$A50,1+OFFSET(AK$132,1,0):OFFSET(AK$885,-1,0)))-1,"NA"),0)</f>
        <v>0.23006052562951029</v>
      </c>
      <c r="AL50" s="391" cm="1">
        <f t="array" aca="1" ref="AL50" ca="1">IF(ISTEXT(AL$6),IFERROR(PRODUCT(IF(YEAR(OFFSET(HOMECELL,1,0):OFFSET(ENDCELL,-1,0))=$A50,1+OFFSET(AL$132,1,0):OFFSET(AL$885,-1,0)))-1,"NA"),0)</f>
        <v>0</v>
      </c>
      <c r="AM50" s="391" cm="1">
        <f t="array" aca="1" ref="AM50" ca="1">IF(ISTEXT(AM$6),IFERROR(PRODUCT(IF(YEAR(OFFSET(HOMECELL,1,0):OFFSET(ENDCELL,-1,0))=$A50,1+OFFSET(AM$132,1,0):OFFSET(AM$885,-1,0)))-1,"NA"),0)</f>
        <v>0.11207071233007304</v>
      </c>
      <c r="AN50" s="391" cm="1">
        <f t="array" aca="1" ref="AN50" ca="1">IF(ISTEXT(AN$6),IFERROR(PRODUCT(IF(YEAR(OFFSET(HOMECELL,1,0):OFFSET(ENDCELL,-1,0))=$A50,1+OFFSET(AN$132,1,0):OFFSET(AN$885,-1,0)))-1,"NA"),0)</f>
        <v>-4.3478413348916112E-2</v>
      </c>
      <c r="AO50" s="391" cm="1">
        <f t="array" aca="1" ref="AO50" ca="1">IF(ISTEXT(AO$6),IFERROR(PRODUCT(IF(YEAR(OFFSET(HOMECELL,1,0):OFFSET(ENDCELL,-1,0))=$A50,1+OFFSET(AO$132,1,0):OFFSET(AO$885,-1,0)))-1,"NA"),0)</f>
        <v>0</v>
      </c>
      <c r="AP50" s="391" cm="1">
        <f t="array" aca="1" ref="AP50" ca="1">IF(ISTEXT(AP$6),IFERROR(PRODUCT(IF(YEAR(OFFSET(HOMECELL,1,0):OFFSET(ENDCELL,-1,0))=$A50,1+OFFSET(AP$132,1,0):OFFSET(AP$885,-1,0)))-1,"NA"),0)</f>
        <v>7.6774221416673338E-2</v>
      </c>
      <c r="AQ50" s="391" cm="1">
        <f t="array" aca="1" ref="AQ50" ca="1">IF(ISTEXT(AQ$6),IFERROR(PRODUCT(IF(YEAR(OFFSET(HOMECELL,1,0):OFFSET(ENDCELL,-1,0))=$A50,1+OFFSET(AQ$132,1,0):OFFSET(AQ$885,-1,0)))-1,"NA"),0)</f>
        <v>-0.45689698746194429</v>
      </c>
      <c r="AR50" s="391" cm="1">
        <f t="array" aca="1" ref="AR50" ca="1">IF(ISTEXT(AR$6),IFERROR(PRODUCT(IF(YEAR(OFFSET(HOMECELL,1,0):OFFSET(ENDCELL,-1,0))=$A50,1+OFFSET(AR$132,1,0):OFFSET(AR$885,-1,0)))-1,"NA"),0)</f>
        <v>0</v>
      </c>
      <c r="AS50" s="391" cm="1">
        <f t="array" aca="1" ref="AS50" ca="1">IF(ISTEXT(AS$6),IFERROR(PRODUCT(IF(YEAR(OFFSET(HOMECELL,1,0):OFFSET(ENDCELL,-1,0))=$A50,1+OFFSET(AS$132,1,0):OFFSET(AS$885,-1,0)))-1,"NA"),0)</f>
        <v>0</v>
      </c>
      <c r="AT50" s="391" cm="1">
        <f t="array" aca="1" ref="AT50" ca="1">IF(ISTEXT(AT$6),IFERROR(PRODUCT(IF(YEAR(OFFSET(HOMECELL,1,0):OFFSET(ENDCELL,-1,0))=$A50,1+OFFSET(AT$132,1,0):OFFSET(AT$885,-1,0)))-1,"NA"),0)</f>
        <v>0</v>
      </c>
      <c r="AU50" s="391" cm="1">
        <f t="array" aca="1" ref="AU50" ca="1">IF(ISTEXT(AU$6),IFERROR(PRODUCT(IF(YEAR(OFFSET(HOMECELL,1,0):OFFSET(ENDCELL,-1,0))=$A50,1+OFFSET(AU$132,1,0):OFFSET(AU$885,-1,0)))-1,"NA"),0)</f>
        <v>0</v>
      </c>
      <c r="AV50" s="391" cm="1">
        <f t="array" aca="1" ref="AV50" ca="1">IF(ISTEXT(AV$6),IFERROR(PRODUCT(IF(YEAR(OFFSET(HOMECELL,1,0):OFFSET(ENDCELL,-1,0))=$A50,1+OFFSET(AV$132,1,0):OFFSET(AV$885,-1,0)))-1,"NA"),0)</f>
        <v>0.16804750984643491</v>
      </c>
      <c r="AW50" s="391" cm="1">
        <f t="array" aca="1" ref="AW50" ca="1">IF(ISTEXT(AW$6),IFERROR(PRODUCT(IF(YEAR(OFFSET(HOMECELL,1,0):OFFSET(ENDCELL,-1,0))=$A50,1+OFFSET(AW$132,1,0):OFFSET(AW$885,-1,0)))-1,"NA"),0)</f>
        <v>5.1216183746304544E-2</v>
      </c>
      <c r="AX50" s="391" cm="1">
        <f t="array" aca="1" ref="AX50" ca="1">IF(ISTEXT(AX$6),IFERROR(PRODUCT(IF(YEAR(OFFSET(HOMECELL,1,0):OFFSET(ENDCELL,-1,0))=$A50,1+OFFSET(AX$132,1,0):OFFSET(AX$885,-1,0)))-1,"NA"),0)</f>
        <v>0</v>
      </c>
      <c r="AY50" s="391" cm="1">
        <f t="array" aca="1" ref="AY50" ca="1">IF(ISTEXT(AY$6),IFERROR(PRODUCT(IF(YEAR(OFFSET(HOMECELL,1,0):OFFSET(ENDCELL,-1,0))=$A50,1+OFFSET(AY$132,1,0):OFFSET(AY$885,-1,0)))-1,"NA"),0)</f>
        <v>0</v>
      </c>
      <c r="AZ50" s="391" cm="1">
        <f t="array" aca="1" ref="AZ50" ca="1">IF(ISTEXT(AZ$6),IFERROR(PRODUCT(IF(YEAR(OFFSET(HOMECELL,1,0):OFFSET(ENDCELL,-1,0))=$A50,1+OFFSET(AZ$132,1,0):OFFSET(AZ$885,-1,0)))-1,"NA"),0)</f>
        <v>6.6666944374905501E-2</v>
      </c>
      <c r="BA50" s="391" cm="1">
        <f t="array" aca="1" ref="BA50" ca="1">IF(ISTEXT(BA$6),IFERROR(PRODUCT(IF(YEAR(OFFSET(HOMECELL,1,0):OFFSET(ENDCELL,-1,0))=$A50,1+OFFSET(BA$132,1,0):OFFSET(BA$885,-1,0)))-1,"NA"),0)</f>
        <v>0.2921876060688342</v>
      </c>
      <c r="BB50" s="391" cm="1">
        <f t="array" aca="1" ref="BB50" ca="1">IF(ISTEXT(BB$6),IFERROR(PRODUCT(IF(YEAR(OFFSET(HOMECELL,1,0):OFFSET(ENDCELL,-1,0))=$A50,1+OFFSET(BB$132,1,0):OFFSET(BB$885,-1,0)))-1,"NA"),0)</f>
        <v>-9.4525747415105554E-2</v>
      </c>
      <c r="BC50" s="391" cm="1">
        <f t="array" aca="1" ref="BC50" ca="1">IF(ISTEXT(BC$6),IFERROR(PRODUCT(IF(YEAR(OFFSET(HOMECELL,1,0):OFFSET(ENDCELL,-1,0))=$A50,1+OFFSET(BC$132,1,0):OFFSET(BC$885,-1,0)))-1,"NA"),0)</f>
        <v>0</v>
      </c>
      <c r="BD50" s="391" cm="1">
        <f t="array" aca="1" ref="BD50" ca="1">IF(ISTEXT(BD$6),IFERROR(PRODUCT(IF(YEAR(OFFSET(HOMECELL,1,0):OFFSET(ENDCELL,-1,0))=$A50,1+OFFSET(BD$132,1,0):OFFSET(BD$885,-1,0)))-1,"NA"),0)</f>
        <v>0</v>
      </c>
      <c r="BE50" s="391" cm="1">
        <f t="array" aca="1" ref="BE50" ca="1">IF(ISTEXT(BE$6),IFERROR(PRODUCT(IF(YEAR(OFFSET(HOMECELL,1,0):OFFSET(ENDCELL,-1,0))=$A50,1+OFFSET(BE$132,1,0):OFFSET(BE$885,-1,0)))-1,"NA"),0)</f>
        <v>0</v>
      </c>
      <c r="BF50" s="391" cm="1">
        <f t="array" aca="1" ref="BF50" ca="1">IF(ISTEXT(BF$6),IFERROR(PRODUCT(IF(YEAR(OFFSET(HOMECELL,1,0):OFFSET(ENDCELL,-1,0))=$A50,1+OFFSET(BF$132,1,0):OFFSET(BF$885,-1,0)))-1,"NA"),0)</f>
        <v>0</v>
      </c>
      <c r="BG50" s="391" cm="1">
        <f t="array" aca="1" ref="BG50" ca="1">IF(ISTEXT(BG$6),IFERROR(PRODUCT(IF(YEAR(OFFSET(HOMECELL,1,0):OFFSET(ENDCELL,-1,0))=$A50,1+OFFSET(BG$132,1,0):OFFSET(BG$885,-1,0)))-1,"NA"),0)</f>
        <v>0.12946549341838964</v>
      </c>
      <c r="BH50" s="391" cm="1">
        <f t="array" aca="1" ref="BH50" ca="1">IF(ISTEXT(BH$6),IFERROR(PRODUCT(IF(YEAR(OFFSET(HOMECELL,1,0):OFFSET(ENDCELL,-1,0))=$A50,1+OFFSET(BH$132,1,0):OFFSET(BH$885,-1,0)))-1,"NA"),0)</f>
        <v>0.40807168509259872</v>
      </c>
      <c r="BI50" s="391" cm="1">
        <f t="array" aca="1" ref="BI50" ca="1">IF(ISTEXT(BI$6),IFERROR(PRODUCT(IF(YEAR(OFFSET(HOMECELL,1,0):OFFSET(ENDCELL,-1,0))=$A50,1+OFFSET(BI$132,1,0):OFFSET(BI$885,-1,0)))-1,"NA"),0)</f>
        <v>0</v>
      </c>
      <c r="BJ50" s="391" cm="1">
        <f t="array" aca="1" ref="BJ50" ca="1">IF(ISTEXT(BJ$6),IFERROR(PRODUCT(IF(YEAR(OFFSET(HOMECELL,1,0):OFFSET(ENDCELL,-1,0))=$A50,1+OFFSET(BJ$132,1,0):OFFSET(BJ$885,-1,0)))-1,"NA"),0)</f>
        <v>0</v>
      </c>
      <c r="BK50" s="391" cm="1">
        <f t="array" aca="1" ref="BK50" ca="1">IF(ISTEXT(BK$6),IFERROR(PRODUCT(IF(YEAR(OFFSET(HOMECELL,1,0):OFFSET(ENDCELL,-1,0))=$A50,1+OFFSET(BK$132,1,0):OFFSET(BK$885,-1,0)))-1,"NA"),0)</f>
        <v>-0.32404761646648983</v>
      </c>
      <c r="BL50" s="391" cm="1">
        <f t="array" aca="1" ref="BL50" ca="1">IF(ISTEXT(BL$6),IFERROR(PRODUCT(IF(YEAR(OFFSET(HOMECELL,1,0):OFFSET(ENDCELL,-1,0))=$A50,1+OFFSET(BL$132,1,0):OFFSET(BL$885,-1,0)))-1,"NA"),0)</f>
        <v>0.27514309724443442</v>
      </c>
      <c r="BM50" s="391" cm="1">
        <f t="array" aca="1" ref="BM50" ca="1">IF(ISTEXT(BM$6),IFERROR(PRODUCT(IF(YEAR(OFFSET(HOMECELL,1,0):OFFSET(ENDCELL,-1,0))=$A50,1+OFFSET(BM$132,1,0):OFFSET(BM$885,-1,0)))-1,"NA"),0)</f>
        <v>0</v>
      </c>
      <c r="BN50" s="391" cm="1">
        <f t="array" aca="1" ref="BN50" ca="1">IF(ISTEXT(BN$6),IFERROR(PRODUCT(IF(YEAR(OFFSET(HOMECELL,1,0):OFFSET(ENDCELL,-1,0))=$A50,1+OFFSET(BN$132,1,0):OFFSET(BN$885,-1,0)))-1,"NA"),0)</f>
        <v>0</v>
      </c>
      <c r="BO50" s="391" cm="1">
        <f t="array" aca="1" ref="BO50" ca="1">IF(ISTEXT(BO$6),IFERROR(PRODUCT(IF(YEAR(OFFSET(HOMECELL,1,0):OFFSET(ENDCELL,-1,0))=$A50,1+OFFSET(BO$132,1,0):OFFSET(BO$885,-1,0)))-1,"NA"),0)</f>
        <v>-4.8960581906472012E-2</v>
      </c>
      <c r="BP50" s="391" cm="1">
        <f t="array" aca="1" ref="BP50" ca="1">IF(ISTEXT(BP$6),IFERROR(PRODUCT(IF(YEAR(OFFSET(HOMECELL,1,0):OFFSET(ENDCELL,-1,0))=$A50,1+OFFSET(BP$132,1,0):OFFSET(BP$885,-1,0)))-1,"NA"),0)</f>
        <v>0.28457514998757993</v>
      </c>
      <c r="BQ50" s="391" cm="1">
        <f t="array" aca="1" ref="BQ50" ca="1">IF(ISTEXT(BQ$6),IFERROR(PRODUCT(IF(YEAR(OFFSET(HOMECELL,1,0):OFFSET(ENDCELL,-1,0))=$A50,1+OFFSET(BQ$132,1,0):OFFSET(BQ$885,-1,0)))-1,"NA"),0)</f>
        <v>0</v>
      </c>
      <c r="BR50" s="391" cm="1">
        <f t="array" aca="1" ref="BR50" ca="1">IF(ISTEXT(BR$6),IFERROR(PRODUCT(IF(YEAR(OFFSET(HOMECELL,1,0):OFFSET(ENDCELL,-1,0))=$A50,1+OFFSET(BR$132,1,0):OFFSET(BR$885,-1,0)))-1,"NA"),0)</f>
        <v>-0.18918450607530746</v>
      </c>
      <c r="BS50" s="391" cm="1">
        <f t="array" aca="1" ref="BS50" ca="1">IF(ISTEXT(BS$6),IFERROR(PRODUCT(IF(YEAR(OFFSET(HOMECELL,1,0):OFFSET(ENDCELL,-1,0))=$A50,1+OFFSET(BS$132,1,0):OFFSET(BS$885,-1,0)))-1,"NA"),0)</f>
        <v>0</v>
      </c>
      <c r="BT50" s="391" cm="1">
        <f t="array" aca="1" ref="BT50" ca="1">IF(ISTEXT(BT$6),IFERROR(PRODUCT(IF(YEAR(OFFSET(HOMECELL,1,0):OFFSET(ENDCELL,-1,0))=$A50,1+OFFSET(BT$132,1,0):OFFSET(BT$885,-1,0)))-1,"NA"),0)</f>
        <v>0</v>
      </c>
      <c r="BU50" s="391" cm="1">
        <f t="array" aca="1" ref="BU50" ca="1">IF(ISTEXT(BU$6),IFERROR(PRODUCT(IF(YEAR(OFFSET(HOMECELL,1,0):OFFSET(ENDCELL,-1,0))=$A50,1+OFFSET(BU$132,1,0):OFFSET(BU$885,-1,0)))-1,"NA"),0)</f>
        <v>0</v>
      </c>
      <c r="BV50" s="391" cm="1">
        <f t="array" aca="1" ref="BV50" ca="1">IF(ISTEXT(BV$6),IFERROR(PRODUCT(IF(YEAR(OFFSET(HOMECELL,1,0):OFFSET(ENDCELL,-1,0))=$A50,1+OFFSET(BV$132,1,0):OFFSET(BV$885,-1,0)))-1,"NA"),0)</f>
        <v>0</v>
      </c>
      <c r="BW50" s="391" cm="1">
        <f t="array" aca="1" ref="BW50" ca="1">IF(ISTEXT(BW$6),IFERROR(PRODUCT(IF(YEAR(OFFSET(HOMECELL,1,0):OFFSET(ENDCELL,-1,0))=$A50,1+OFFSET(BW$132,1,0):OFFSET(BW$885,-1,0)))-1,"NA"),0)</f>
        <v>-2.3568675164595487E-2</v>
      </c>
      <c r="BX50" s="391" cm="1">
        <f t="array" aca="1" ref="BX50" ca="1">IF(ISTEXT(BX$6),IFERROR(PRODUCT(IF(YEAR(OFFSET(HOMECELL,1,0):OFFSET(ENDCELL,-1,0))=$A50,1+OFFSET(BX$132,1,0):OFFSET(BX$885,-1,0)))-1,"NA"),0)</f>
        <v>0</v>
      </c>
      <c r="BY50" s="391" cm="1">
        <f t="array" aca="1" ref="BY50" ca="1">IF(ISTEXT(BY$6),IFERROR(PRODUCT(IF(YEAR(OFFSET(HOMECELL,1,0):OFFSET(ENDCELL,-1,0))=$A50,1+OFFSET(BY$132,1,0):OFFSET(BY$885,-1,0)))-1,"NA"),0)</f>
        <v>0.26804348139091871</v>
      </c>
      <c r="BZ50" s="391" cm="1">
        <f t="array" aca="1" ref="BZ50" ca="1">IF(ISTEXT(BZ$6),IFERROR(PRODUCT(IF(YEAR(OFFSET(HOMECELL,1,0):OFFSET(ENDCELL,-1,0))=$A50,1+OFFSET(BZ$132,1,0):OFFSET(BZ$885,-1,0)))-1,"NA"),0)</f>
        <v>0</v>
      </c>
      <c r="CA50" s="391" cm="1">
        <f t="array" aca="1" ref="CA50" ca="1">IF(ISTEXT(CA$6),IFERROR(PRODUCT(IF(YEAR(OFFSET(HOMECELL,1,0):OFFSET(ENDCELL,-1,0))=$A50,1+OFFSET(CA$132,1,0):OFFSET(CA$885,-1,0)))-1,"NA"),0)</f>
        <v>0</v>
      </c>
      <c r="CB50" s="391" cm="1">
        <f t="array" aca="1" ref="CB50" ca="1">IF(ISTEXT(CB$6),IFERROR(PRODUCT(IF(YEAR(OFFSET(HOMECELL,1,0):OFFSET(ENDCELL,-1,0))=$A50,1+OFFSET(CB$132,1,0):OFFSET(CB$885,-1,0)))-1,"NA"),0)</f>
        <v>0</v>
      </c>
      <c r="CC50" s="391" cm="1">
        <f t="array" aca="1" ref="CC50" ca="1">IF(ISTEXT(CC$6),IFERROR(PRODUCT(IF(YEAR(OFFSET(HOMECELL,1,0):OFFSET(ENDCELL,-1,0))=$A50,1+OFFSET(CC$132,1,0):OFFSET(CC$885,-1,0)))-1,"NA"),0)</f>
        <v>6.8100692331038104E-2</v>
      </c>
      <c r="CD50" s="391" cm="1">
        <f t="array" aca="1" ref="CD50" ca="1">IF(ISTEXT(CD$6),IFERROR(PRODUCT(IF(YEAR(OFFSET(HOMECELL,1,0):OFFSET(ENDCELL,-1,0))=$A50,1+OFFSET(CD$132,1,0):OFFSET(CD$885,-1,0)))-1,"NA"),0)</f>
        <v>0</v>
      </c>
      <c r="CE50" s="391" cm="1">
        <f t="array" aca="1" ref="CE50" ca="1">IF(ISTEXT(CE$6),IFERROR(PRODUCT(IF(YEAR(OFFSET(HOMECELL,1,0):OFFSET(ENDCELL,-1,0))=$A50,1+OFFSET(CE$132,1,0):OFFSET(CE$885,-1,0)))-1,"NA"),0)</f>
        <v>0</v>
      </c>
      <c r="CF50" s="391" cm="1">
        <f t="array" aca="1" ref="CF50" ca="1">IF(ISTEXT(CF$6),IFERROR(PRODUCT(IF(YEAR(OFFSET(HOMECELL,1,0):OFFSET(ENDCELL,-1,0))=$A50,1+OFFSET(CF$132,1,0):OFFSET(CF$885,-1,0)))-1,"NA"),0)</f>
        <v>-0.29310373444577908</v>
      </c>
      <c r="CG50" s="391" cm="1">
        <f t="array" aca="1" ref="CG50" ca="1">IF(ISTEXT(CG$6),IFERROR(PRODUCT(IF(YEAR(OFFSET(HOMECELL,1,0):OFFSET(ENDCELL,-1,0))=$A50,1+OFFSET(CG$132,1,0):OFFSET(CG$885,-1,0)))-1,"NA"),0)</f>
        <v>-2.6783348541920549E-2</v>
      </c>
      <c r="CH50" s="391" cm="1">
        <f t="array" aca="1" ref="CH50" ca="1">IF(ISTEXT(CH$6),IFERROR(PRODUCT(IF(YEAR(OFFSET(HOMECELL,1,0):OFFSET(ENDCELL,-1,0))=$A50,1+OFFSET(CH$132,1,0):OFFSET(CH$885,-1,0)))-1,"NA"),0)</f>
        <v>-0.21811782776664534</v>
      </c>
      <c r="CI50" s="391" cm="1">
        <f t="array" aca="1" ref="CI50" ca="1">IF(ISTEXT(CI$6),IFERROR(PRODUCT(IF(YEAR(OFFSET(HOMECELL,1,0):OFFSET(ENDCELL,-1,0))=$A50,1+OFFSET(CI$132,1,0):OFFSET(CI$885,-1,0)))-1,"NA"),0)</f>
        <v>0</v>
      </c>
      <c r="CJ50" s="391" cm="1">
        <f t="array" aca="1" ref="CJ50" ca="1">IF(ISTEXT(CJ$6),IFERROR(PRODUCT(IF(YEAR(OFFSET(HOMECELL,1,0):OFFSET(ENDCELL,-1,0))=$A50,1+OFFSET(CJ$132,1,0):OFFSET(CJ$885,-1,0)))-1,"NA"),0)</f>
        <v>0</v>
      </c>
      <c r="CK50" s="391" cm="1">
        <f t="array" aca="1" ref="CK50" ca="1">IF(ISTEXT(CK$6),IFERROR(PRODUCT(IF(YEAR(OFFSET(HOMECELL,1,0):OFFSET(ENDCELL,-1,0))=$A50,1+OFFSET(CK$132,1,0):OFFSET(CK$885,-1,0)))-1,"NA"),0)</f>
        <v>0</v>
      </c>
      <c r="CL50" s="391" cm="1">
        <f t="array" aca="1" ref="CL50" ca="1">IF(ISTEXT(CL$6),IFERROR(PRODUCT(IF(YEAR(OFFSET(HOMECELL,1,0):OFFSET(ENDCELL,-1,0))=$A50,1+OFFSET(CL$132,1,0):OFFSET(CL$885,-1,0)))-1,"NA"),0)</f>
        <v>0</v>
      </c>
      <c r="CM50" s="391" cm="1">
        <f t="array" aca="1" ref="CM50" ca="1">IF(ISTEXT(CM$6),IFERROR(PRODUCT(IF(YEAR(OFFSET(HOMECELL,1,0):OFFSET(ENDCELL,-1,0))=$A50,1+OFFSET(CM$132,1,0):OFFSET(CM$885,-1,0)))-1,"NA"),0)</f>
        <v>0</v>
      </c>
      <c r="CN50" s="391" cm="1">
        <f t="array" aca="1" ref="CN50" ca="1">IF(ISTEXT(CN$6),IFERROR(PRODUCT(IF(YEAR(OFFSET(HOMECELL,1,0):OFFSET(ENDCELL,-1,0))=$A50,1+OFFSET(CN$132,1,0):OFFSET(CN$885,-1,0)))-1,"NA"),0)</f>
        <v>0</v>
      </c>
      <c r="CO50" s="391" cm="1">
        <f t="array" aca="1" ref="CO50" ca="1">IF(ISTEXT(CO$6),IFERROR(PRODUCT(IF(YEAR(OFFSET(HOMECELL,1,0):OFFSET(ENDCELL,-1,0))=$A50,1+OFFSET(CO$132,1,0):OFFSET(CO$885,-1,0)))-1,"NA"),0)</f>
        <v>0</v>
      </c>
      <c r="CP50" s="391" cm="1">
        <f t="array" aca="1" ref="CP50" ca="1">IF(ISTEXT(CP$6),IFERROR(PRODUCT(IF(YEAR(OFFSET(HOMECELL,1,0):OFFSET(ENDCELL,-1,0))=$A50,1+OFFSET(CP$132,1,0):OFFSET(CP$885,-1,0)))-1,"NA"),0)</f>
        <v>0</v>
      </c>
      <c r="CQ50" s="391" cm="1">
        <f t="array" aca="1" ref="CQ50" ca="1">IF(ISTEXT(CQ$6),IFERROR(PRODUCT(IF(YEAR(OFFSET(HOMECELL,1,0):OFFSET(ENDCELL,-1,0))=$A50,1+OFFSET(CQ$132,1,0):OFFSET(CQ$885,-1,0)))-1,"NA"),0)</f>
        <v>0</v>
      </c>
      <c r="CR50" s="391" cm="1">
        <f t="array" aca="1" ref="CR50" ca="1">IF(ISTEXT(CR$6),IFERROR(PRODUCT(IF(YEAR(OFFSET(HOMECELL,1,0):OFFSET(ENDCELL,-1,0))=$A50,1+OFFSET(CR$132,1,0):OFFSET(CR$885,-1,0)))-1,"NA"),0)</f>
        <v>0</v>
      </c>
      <c r="CS50" s="391"/>
      <c r="CT50" s="391"/>
      <c r="CU50" s="391"/>
      <c r="CV50" s="391"/>
      <c r="CW50" s="391"/>
      <c r="CX50" s="391"/>
      <c r="CY50" s="391"/>
      <c r="CZ50" s="391"/>
      <c r="DA50" s="391"/>
      <c r="DB50" s="815"/>
      <c r="DC50" s="815"/>
      <c r="DD50" s="815"/>
      <c r="DE50" s="815"/>
      <c r="DG50" s="352"/>
      <c r="DI50" s="391" cm="1">
        <f t="array" aca="1" ref="DI50" ca="1">IF(ISTEXT(DI$6),IFERROR(PRODUCT(IF(YEAR(OFFSET(HOMECELL,1,0):OFFSET(ENDCELL,-1,0))=$A50,1+OFFSET(DI$132,1,0):OFFSET(DI$885,-1,0)))-1,"NA"),0)</f>
        <v>0</v>
      </c>
      <c r="DJ50" s="391" cm="1">
        <f t="array" aca="1" ref="DJ50" ca="1">IF(ISTEXT(DJ$6),IFERROR(PRODUCT(IF(YEAR(OFFSET(HOMECELL,1,0):OFFSET(ENDCELL,-1,0))=$A50,1+OFFSET(DJ$132,1,0):OFFSET(DJ$885,-1,0)))-1,"NA"),0)</f>
        <v>1.0526451830761285E-2</v>
      </c>
      <c r="DK50" s="391" cm="1">
        <f t="array" aca="1" ref="DK50" ca="1">IF(ISTEXT(DK$6),IFERROR(PRODUCT(IF(YEAR(OFFSET(HOMECELL,1,0):OFFSET(ENDCELL,-1,0))=$A50,1+OFFSET(DK$132,1,0):OFFSET(DK$885,-1,0)))-1,"NA"),0)</f>
        <v>-1.4212219240878454E-2</v>
      </c>
    </row>
    <row r="51" spans="1:115" hidden="1" outlineLevel="1">
      <c r="A51" s="72">
        <f t="shared" ca="1" si="1"/>
        <v>1985</v>
      </c>
      <c r="B51" s="372"/>
      <c r="C51" s="391" cm="1">
        <f t="array" aca="1" ref="C51" ca="1">IF(ISTEXT(C$6),IFERROR(PRODUCT(IF(YEAR(OFFSET(HOMECELL,1,0):OFFSET(ENDCELL,-1,0))=$A51,1+OFFSET(C$132,1,0):OFFSET(C$885,-1,0)))-1,"NA"),0)</f>
        <v>0</v>
      </c>
      <c r="D51" s="391" cm="1">
        <f t="array" aca="1" ref="D51" ca="1">IF(ISTEXT(D$6),IFERROR(PRODUCT(IF(YEAR(OFFSET(HOMECELL,1,0):OFFSET(ENDCELL,-1,0))=$A51,1+OFFSET(D$132,1,0):OFFSET(D$885,-1,0)))-1,"NA"),0)</f>
        <v>7.7202909312569679E-2</v>
      </c>
      <c r="E51" s="391" cm="1">
        <f t="array" aca="1" ref="E51" ca="1">IF(ISTEXT(E$6),IFERROR(PRODUCT(IF(YEAR(OFFSET(HOMECELL,1,0):OFFSET(ENDCELL,-1,0))=$A51,1+OFFSET(E$132,1,0):OFFSET(E$885,-1,0)))-1,"NA"),0)</f>
        <v>0.32628896720236966</v>
      </c>
      <c r="F51" s="391" cm="1">
        <f t="array" aca="1" ref="F51" ca="1">IF(ISTEXT(F$6),IFERROR(PRODUCT(IF(YEAR(OFFSET(HOMECELL,1,0):OFFSET(ENDCELL,-1,0))=$A51,1+OFFSET(F$132,1,0):OFFSET(F$885,-1,0)))-1,"NA"),0)</f>
        <v>0</v>
      </c>
      <c r="G51" s="391" cm="1">
        <f t="array" aca="1" ref="G51" ca="1">IF(ISTEXT(G$6),IFERROR(PRODUCT(IF(YEAR(OFFSET(HOMECELL,1,0):OFFSET(ENDCELL,-1,0))=$A51,1+OFFSET(G$132,1,0):OFFSET(G$885,-1,0)))-1,"NA"),0)</f>
        <v>0</v>
      </c>
      <c r="H51" s="391" cm="1">
        <f t="array" aca="1" ref="H51" ca="1">IF(ISTEXT(H$6),IFERROR(PRODUCT(IF(YEAR(OFFSET(HOMECELL,1,0):OFFSET(ENDCELL,-1,0))=$A51,1+OFFSET(H$132,1,0):OFFSET(H$885,-1,0)))-1,"NA"),0)</f>
        <v>0</v>
      </c>
      <c r="I51" s="391" cm="1">
        <f t="array" aca="1" ref="I51" ca="1">IF(ISTEXT(I$6),IFERROR(PRODUCT(IF(YEAR(OFFSET(HOMECELL,1,0):OFFSET(ENDCELL,-1,0))=$A51,1+OFFSET(I$132,1,0):OFFSET(I$885,-1,0)))-1,"NA"),0)</f>
        <v>0</v>
      </c>
      <c r="J51" s="391" cm="1">
        <f t="array" aca="1" ref="J51" ca="1">IF(ISTEXT(J$6),IFERROR(PRODUCT(IF(YEAR(OFFSET(HOMECELL,1,0):OFFSET(ENDCELL,-1,0))=$A51,1+OFFSET(J$132,1,0):OFFSET(J$885,-1,0)))-1,"NA"),0)</f>
        <v>0</v>
      </c>
      <c r="K51" s="391" cm="1">
        <f t="array" aca="1" ref="K51" ca="1">IF(ISTEXT(K$6),IFERROR(PRODUCT(IF(YEAR(OFFSET(HOMECELL,1,0):OFFSET(ENDCELL,-1,0))=$A51,1+OFFSET(K$132,1,0):OFFSET(K$885,-1,0)))-1,"NA"),0)</f>
        <v>0</v>
      </c>
      <c r="L51" s="391" cm="1">
        <f t="array" aca="1" ref="L51" ca="1">IF(ISTEXT(L$6),IFERROR(PRODUCT(IF(YEAR(OFFSET(HOMECELL,1,0):OFFSET(ENDCELL,-1,0))=$A51,1+OFFSET(L$132,1,0):OFFSET(L$885,-1,0)))-1,"NA"),0)</f>
        <v>0</v>
      </c>
      <c r="M51" s="391" cm="1">
        <f t="array" aca="1" ref="M51" ca="1">IF(ISTEXT(M$6),IFERROR(PRODUCT(IF(YEAR(OFFSET(HOMECELL,1,0):OFFSET(ENDCELL,-1,0))=$A51,1+OFFSET(M$132,1,0):OFFSET(M$885,-1,0)))-1,"NA"),0)</f>
        <v>0</v>
      </c>
      <c r="N51" s="391" cm="1">
        <f t="array" aca="1" ref="N51" ca="1">IF(ISTEXT(N$6),IFERROR(PRODUCT(IF(YEAR(OFFSET(HOMECELL,1,0):OFFSET(ENDCELL,-1,0))=$A51,1+OFFSET(N$132,1,0):OFFSET(N$885,-1,0)))-1,"NA"),0)</f>
        <v>0</v>
      </c>
      <c r="O51" s="391" cm="1">
        <f t="array" aca="1" ref="O51" ca="1">IF(ISTEXT(O$6),IFERROR(PRODUCT(IF(YEAR(OFFSET(HOMECELL,1,0):OFFSET(ENDCELL,-1,0))=$A51,1+OFFSET(O$132,1,0):OFFSET(O$885,-1,0)))-1,"NA"),0)</f>
        <v>0</v>
      </c>
      <c r="P51" s="391" cm="1">
        <f t="array" aca="1" ref="P51" ca="1">IF(ISTEXT(P$6),IFERROR(PRODUCT(IF(YEAR(OFFSET(HOMECELL,1,0):OFFSET(ENDCELL,-1,0))=$A51,1+OFFSET(P$132,1,0):OFFSET(P$885,-1,0)))-1,"NA"),0)</f>
        <v>0</v>
      </c>
      <c r="Q51" s="391" cm="1">
        <f t="array" aca="1" ref="Q51" ca="1">IF(ISTEXT(Q$6),IFERROR(PRODUCT(IF(YEAR(OFFSET(HOMECELL,1,0):OFFSET(ENDCELL,-1,0))=$A51,1+OFFSET(Q$132,1,0):OFFSET(Q$885,-1,0)))-1,"NA"),0)</f>
        <v>0</v>
      </c>
      <c r="R51" s="391" cm="1">
        <f t="array" aca="1" ref="R51" ca="1">IF(ISTEXT(R$6),IFERROR(PRODUCT(IF(YEAR(OFFSET(HOMECELL,1,0):OFFSET(ENDCELL,-1,0))=$A51,1+OFFSET(R$132,1,0):OFFSET(R$885,-1,0)))-1,"NA"),0)</f>
        <v>-0.24463517677207969</v>
      </c>
      <c r="S51" s="391" cm="1">
        <f t="array" aca="1" ref="S51" ca="1">IF(ISTEXT(S$6),IFERROR(PRODUCT(IF(YEAR(OFFSET(HOMECELL,1,0):OFFSET(ENDCELL,-1,0))=$A51,1+OFFSET(S$132,1,0):OFFSET(S$885,-1,0)))-1,"NA"),0)</f>
        <v>0.53458536474002072</v>
      </c>
      <c r="T51" s="391" cm="1">
        <f t="array" aca="1" ref="T51" ca="1">IF(ISTEXT(T$6),IFERROR(PRODUCT(IF(YEAR(OFFSET(HOMECELL,1,0):OFFSET(ENDCELL,-1,0))=$A51,1+OFFSET(T$132,1,0):OFFSET(T$885,-1,0)))-1,"NA"),0)</f>
        <v>-1.694917227334003E-2</v>
      </c>
      <c r="U51" s="391" cm="1">
        <f t="array" aca="1" ref="U51" ca="1">IF(ISTEXT(U$6),IFERROR(PRODUCT(IF(YEAR(OFFSET(HOMECELL,1,0):OFFSET(ENDCELL,-1,0))=$A51,1+OFFSET(U$132,1,0):OFFSET(U$885,-1,0)))-1,"NA"),0)</f>
        <v>0</v>
      </c>
      <c r="V51" s="391" cm="1">
        <f t="array" aca="1" ref="V51" ca="1">IF(ISTEXT(V$6),IFERROR(PRODUCT(IF(YEAR(OFFSET(HOMECELL,1,0):OFFSET(ENDCELL,-1,0))=$A51,1+OFFSET(V$132,1,0):OFFSET(V$885,-1,0)))-1,"NA"),0)</f>
        <v>0</v>
      </c>
      <c r="W51" s="391" cm="1">
        <f t="array" aca="1" ref="W51" ca="1">IF(ISTEXT(W$6),IFERROR(PRODUCT(IF(YEAR(OFFSET(HOMECELL,1,0):OFFSET(ENDCELL,-1,0))=$A51,1+OFFSET(W$132,1,0):OFFSET(W$885,-1,0)))-1,"NA"),0)</f>
        <v>0</v>
      </c>
      <c r="X51" s="391" cm="1">
        <f t="array" aca="1" ref="X51" ca="1">IF(ISTEXT(X$6),IFERROR(PRODUCT(IF(YEAR(OFFSET(HOMECELL,1,0):OFFSET(ENDCELL,-1,0))=$A51,1+OFFSET(X$132,1,0):OFFSET(X$885,-1,0)))-1,"NA"),0)</f>
        <v>0.38877417359062671</v>
      </c>
      <c r="Y51" s="391" cm="1">
        <f t="array" aca="1" ref="Y51" ca="1">IF(ISTEXT(Y$6),IFERROR(PRODUCT(IF(YEAR(OFFSET(HOMECELL,1,0):OFFSET(ENDCELL,-1,0))=$A51,1+OFFSET(Y$132,1,0):OFFSET(Y$885,-1,0)))-1,"NA"),0)</f>
        <v>0</v>
      </c>
      <c r="Z51" s="391" cm="1">
        <f t="array" aca="1" ref="Z51" ca="1">IF(ISTEXT(Z$6),IFERROR(PRODUCT(IF(YEAR(OFFSET(HOMECELL,1,0):OFFSET(ENDCELL,-1,0))=$A51,1+OFFSET(Z$132,1,0):OFFSET(Z$885,-1,0)))-1,"NA"),0)</f>
        <v>0.27338008703850547</v>
      </c>
      <c r="AA51" s="391" cm="1">
        <f t="array" aca="1" ref="AA51" ca="1">IF(ISTEXT(AA$6),IFERROR(PRODUCT(IF(YEAR(OFFSET(HOMECELL,1,0):OFFSET(ENDCELL,-1,0))=$A51,1+OFFSET(AA$132,1,0):OFFSET(AA$885,-1,0)))-1,"NA"),0)</f>
        <v>0</v>
      </c>
      <c r="AB51" s="391" cm="1">
        <f t="array" aca="1" ref="AB51" ca="1">IF(ISTEXT(AB$6),IFERROR(PRODUCT(IF(YEAR(OFFSET(HOMECELL,1,0):OFFSET(ENDCELL,-1,0))=$A51,1+OFFSET(AB$132,1,0):OFFSET(AB$885,-1,0)))-1,"NA"),0)</f>
        <v>0</v>
      </c>
      <c r="AC51" s="391" cm="1">
        <f t="array" aca="1" ref="AC51" ca="1">IF(ISTEXT(AC$6),IFERROR(PRODUCT(IF(YEAR(OFFSET(HOMECELL,1,0):OFFSET(ENDCELL,-1,0))=$A51,1+OFFSET(AC$132,1,0):OFFSET(AC$885,-1,0)))-1,"NA"),0)</f>
        <v>0</v>
      </c>
      <c r="AD51" s="391" cm="1">
        <f t="array" aca="1" ref="AD51" ca="1">IF(ISTEXT(AD$6),IFERROR(PRODUCT(IF(YEAR(OFFSET(HOMECELL,1,0):OFFSET(ENDCELL,-1,0))=$A51,1+OFFSET(AD$132,1,0):OFFSET(AD$885,-1,0)))-1,"NA"),0)</f>
        <v>0</v>
      </c>
      <c r="AE51" s="391" cm="1">
        <f t="array" aca="1" ref="AE51" ca="1">IF(ISTEXT(AE$6),IFERROR(PRODUCT(IF(YEAR(OFFSET(HOMECELL,1,0):OFFSET(ENDCELL,-1,0))=$A51,1+OFFSET(AE$132,1,0):OFFSET(AE$885,-1,0)))-1,"NA"),0)</f>
        <v>0.91137197048541863</v>
      </c>
      <c r="AF51" s="391" cm="1">
        <f t="array" aca="1" ref="AF51" ca="1">IF(ISTEXT(AF$6),IFERROR(PRODUCT(IF(YEAR(OFFSET(HOMECELL,1,0):OFFSET(ENDCELL,-1,0))=$A51,1+OFFSET(AF$132,1,0):OFFSET(AF$885,-1,0)))-1,"NA"),0)</f>
        <v>0</v>
      </c>
      <c r="AG51" s="391" cm="1">
        <f t="array" aca="1" ref="AG51" ca="1">IF(ISTEXT(AG$6),IFERROR(PRODUCT(IF(YEAR(OFFSET(HOMECELL,1,0):OFFSET(ENDCELL,-1,0))=$A51,1+OFFSET(AG$132,1,0):OFFSET(AG$885,-1,0)))-1,"NA"),0)</f>
        <v>0</v>
      </c>
      <c r="AH51" s="391" cm="1">
        <f t="array" aca="1" ref="AH51" ca="1">IF(ISTEXT(AH$6),IFERROR(PRODUCT(IF(YEAR(OFFSET(HOMECELL,1,0):OFFSET(ENDCELL,-1,0))=$A51,1+OFFSET(AH$132,1,0):OFFSET(AH$885,-1,0)))-1,"NA"),0)</f>
        <v>0</v>
      </c>
      <c r="AI51" s="391" cm="1">
        <f t="array" aca="1" ref="AI51" ca="1">IF(ISTEXT(AI$6),IFERROR(PRODUCT(IF(YEAR(OFFSET(HOMECELL,1,0):OFFSET(ENDCELL,-1,0))=$A51,1+OFFSET(AI$132,1,0):OFFSET(AI$885,-1,0)))-1,"NA"),0)</f>
        <v>0</v>
      </c>
      <c r="AJ51" s="391" cm="1">
        <f t="array" aca="1" ref="AJ51" ca="1">IF(ISTEXT(AJ$6),IFERROR(PRODUCT(IF(YEAR(OFFSET(HOMECELL,1,0):OFFSET(ENDCELL,-1,0))=$A51,1+OFFSET(AJ$132,1,0):OFFSET(AJ$885,-1,0)))-1,"NA"),0)</f>
        <v>0</v>
      </c>
      <c r="AK51" s="391" cm="1">
        <f t="array" aca="1" ref="AK51" ca="1">IF(ISTEXT(AK$6),IFERROR(PRODUCT(IF(YEAR(OFFSET(HOMECELL,1,0):OFFSET(ENDCELL,-1,0))=$A51,1+OFFSET(AK$132,1,0):OFFSET(AK$885,-1,0)))-1,"NA"),0)</f>
        <v>0.49809344885194151</v>
      </c>
      <c r="AL51" s="391" cm="1">
        <f t="array" aca="1" ref="AL51" ca="1">IF(ISTEXT(AL$6),IFERROR(PRODUCT(IF(YEAR(OFFSET(HOMECELL,1,0):OFFSET(ENDCELL,-1,0))=$A51,1+OFFSET(AL$132,1,0):OFFSET(AL$885,-1,0)))-1,"NA"),0)</f>
        <v>0</v>
      </c>
      <c r="AM51" s="391" cm="1">
        <f t="array" aca="1" ref="AM51" ca="1">IF(ISTEXT(AM$6),IFERROR(PRODUCT(IF(YEAR(OFFSET(HOMECELL,1,0):OFFSET(ENDCELL,-1,0))=$A51,1+OFFSET(AM$132,1,0):OFFSET(AM$885,-1,0)))-1,"NA"),0)</f>
        <v>0.13318129016506619</v>
      </c>
      <c r="AN51" s="391" cm="1">
        <f t="array" aca="1" ref="AN51" ca="1">IF(ISTEXT(AN$6),IFERROR(PRODUCT(IF(YEAR(OFFSET(HOMECELL,1,0):OFFSET(ENDCELL,-1,0))=$A51,1+OFFSET(AN$132,1,0):OFFSET(AN$885,-1,0)))-1,"NA"),0)</f>
        <v>0.22727297392386792</v>
      </c>
      <c r="AO51" s="391" cm="1">
        <f t="array" aca="1" ref="AO51" ca="1">IF(ISTEXT(AO$6),IFERROR(PRODUCT(IF(YEAR(OFFSET(HOMECELL,1,0):OFFSET(ENDCELL,-1,0))=$A51,1+OFFSET(AO$132,1,0):OFFSET(AO$885,-1,0)))-1,"NA"),0)</f>
        <v>0</v>
      </c>
      <c r="AP51" s="391" cm="1">
        <f t="array" aca="1" ref="AP51" ca="1">IF(ISTEXT(AP$6),IFERROR(PRODUCT(IF(YEAR(OFFSET(HOMECELL,1,0):OFFSET(ENDCELL,-1,0))=$A51,1+OFFSET(AP$132,1,0):OFFSET(AP$885,-1,0)))-1,"NA"),0)</f>
        <v>0.50149409790766586</v>
      </c>
      <c r="AQ51" s="391" cm="1">
        <f t="array" aca="1" ref="AQ51" ca="1">IF(ISTEXT(AQ$6),IFERROR(PRODUCT(IF(YEAR(OFFSET(HOMECELL,1,0):OFFSET(ENDCELL,-1,0))=$A51,1+OFFSET(AQ$132,1,0):OFFSET(AQ$885,-1,0)))-1,"NA"),0)</f>
        <v>0.79364827487109424</v>
      </c>
      <c r="AR51" s="391" cm="1">
        <f t="array" aca="1" ref="AR51" ca="1">IF(ISTEXT(AR$6),IFERROR(PRODUCT(IF(YEAR(OFFSET(HOMECELL,1,0):OFFSET(ENDCELL,-1,0))=$A51,1+OFFSET(AR$132,1,0):OFFSET(AR$885,-1,0)))-1,"NA"),0)</f>
        <v>0</v>
      </c>
      <c r="AS51" s="391" cm="1">
        <f t="array" aca="1" ref="AS51" ca="1">IF(ISTEXT(AS$6),IFERROR(PRODUCT(IF(YEAR(OFFSET(HOMECELL,1,0):OFFSET(ENDCELL,-1,0))=$A51,1+OFFSET(AS$132,1,0):OFFSET(AS$885,-1,0)))-1,"NA"),0)</f>
        <v>0</v>
      </c>
      <c r="AT51" s="391" cm="1">
        <f t="array" aca="1" ref="AT51" ca="1">IF(ISTEXT(AT$6),IFERROR(PRODUCT(IF(YEAR(OFFSET(HOMECELL,1,0):OFFSET(ENDCELL,-1,0))=$A51,1+OFFSET(AT$132,1,0):OFFSET(AT$885,-1,0)))-1,"NA"),0)</f>
        <v>0</v>
      </c>
      <c r="AU51" s="391" cm="1">
        <f t="array" aca="1" ref="AU51" ca="1">IF(ISTEXT(AU$6),IFERROR(PRODUCT(IF(YEAR(OFFSET(HOMECELL,1,0):OFFSET(ENDCELL,-1,0))=$A51,1+OFFSET(AU$132,1,0):OFFSET(AU$885,-1,0)))-1,"NA"),0)</f>
        <v>0</v>
      </c>
      <c r="AV51" s="391" cm="1">
        <f t="array" aca="1" ref="AV51" ca="1">IF(ISTEXT(AV$6),IFERROR(PRODUCT(IF(YEAR(OFFSET(HOMECELL,1,0):OFFSET(ENDCELL,-1,0))=$A51,1+OFFSET(AV$132,1,0):OFFSET(AV$885,-1,0)))-1,"NA"),0)</f>
        <v>0.74866698759912254</v>
      </c>
      <c r="AW51" s="391" cm="1">
        <f t="array" aca="1" ref="AW51" ca="1">IF(ISTEXT(AW$6),IFERROR(PRODUCT(IF(YEAR(OFFSET(HOMECELL,1,0):OFFSET(ENDCELL,-1,0))=$A51,1+OFFSET(AW$132,1,0):OFFSET(AW$885,-1,0)))-1,"NA"),0)</f>
        <v>0.28251168446989139</v>
      </c>
      <c r="AX51" s="391" cm="1">
        <f t="array" aca="1" ref="AX51" ca="1">IF(ISTEXT(AX$6),IFERROR(PRODUCT(IF(YEAR(OFFSET(HOMECELL,1,0):OFFSET(ENDCELL,-1,0))=$A51,1+OFFSET(AX$132,1,0):OFFSET(AX$885,-1,0)))-1,"NA"),0)</f>
        <v>0</v>
      </c>
      <c r="AY51" s="391" cm="1">
        <f t="array" aca="1" ref="AY51" ca="1">IF(ISTEXT(AY$6),IFERROR(PRODUCT(IF(YEAR(OFFSET(HOMECELL,1,0):OFFSET(ENDCELL,-1,0))=$A51,1+OFFSET(AY$132,1,0):OFFSET(AY$885,-1,0)))-1,"NA"),0)</f>
        <v>0</v>
      </c>
      <c r="AZ51" s="391" cm="1">
        <f t="array" aca="1" ref="AZ51" ca="1">IF(ISTEXT(AZ$6),IFERROR(PRODUCT(IF(YEAR(OFFSET(HOMECELL,1,0):OFFSET(ENDCELL,-1,0))=$A51,1+OFFSET(AZ$132,1,0):OFFSET(AZ$885,-1,0)))-1,"NA"),0)</f>
        <v>0.59915859505872548</v>
      </c>
      <c r="BA51" s="391" cm="1">
        <f t="array" aca="1" ref="BA51" ca="1">IF(ISTEXT(BA$6),IFERROR(PRODUCT(IF(YEAR(OFFSET(HOMECELL,1,0):OFFSET(ENDCELL,-1,0))=$A51,1+OFFSET(BA$132,1,0):OFFSET(BA$885,-1,0)))-1,"NA"),0)</f>
        <v>0.30070056009675494</v>
      </c>
      <c r="BB51" s="391" cm="1">
        <f t="array" aca="1" ref="BB51" ca="1">IF(ISTEXT(BB$6),IFERROR(PRODUCT(IF(YEAR(OFFSET(HOMECELL,1,0):OFFSET(ENDCELL,-1,0))=$A51,1+OFFSET(BB$132,1,0):OFFSET(BB$885,-1,0)))-1,"NA"),0)</f>
        <v>0.47828956835058145</v>
      </c>
      <c r="BC51" s="391" cm="1">
        <f t="array" aca="1" ref="BC51" ca="1">IF(ISTEXT(BC$6),IFERROR(PRODUCT(IF(YEAR(OFFSET(HOMECELL,1,0):OFFSET(ENDCELL,-1,0))=$A51,1+OFFSET(BC$132,1,0):OFFSET(BC$885,-1,0)))-1,"NA"),0)</f>
        <v>0</v>
      </c>
      <c r="BD51" s="391" cm="1">
        <f t="array" aca="1" ref="BD51" ca="1">IF(ISTEXT(BD$6),IFERROR(PRODUCT(IF(YEAR(OFFSET(HOMECELL,1,0):OFFSET(ENDCELL,-1,0))=$A51,1+OFFSET(BD$132,1,0):OFFSET(BD$885,-1,0)))-1,"NA"),0)</f>
        <v>0</v>
      </c>
      <c r="BE51" s="391" cm="1">
        <f t="array" aca="1" ref="BE51" ca="1">IF(ISTEXT(BE$6),IFERROR(PRODUCT(IF(YEAR(OFFSET(HOMECELL,1,0):OFFSET(ENDCELL,-1,0))=$A51,1+OFFSET(BE$132,1,0):OFFSET(BE$885,-1,0)))-1,"NA"),0)</f>
        <v>0</v>
      </c>
      <c r="BF51" s="391" cm="1">
        <f t="array" aca="1" ref="BF51" ca="1">IF(ISTEXT(BF$6),IFERROR(PRODUCT(IF(YEAR(OFFSET(HOMECELL,1,0):OFFSET(ENDCELL,-1,0))=$A51,1+OFFSET(BF$132,1,0):OFFSET(BF$885,-1,0)))-1,"NA"),0)</f>
        <v>0</v>
      </c>
      <c r="BG51" s="391" cm="1">
        <f t="array" aca="1" ref="BG51" ca="1">IF(ISTEXT(BG$6),IFERROR(PRODUCT(IF(YEAR(OFFSET(HOMECELL,1,0):OFFSET(ENDCELL,-1,0))=$A51,1+OFFSET(BG$132,1,0):OFFSET(BG$885,-1,0)))-1,"NA"),0)</f>
        <v>0.34044978406753823</v>
      </c>
      <c r="BH51" s="391" cm="1">
        <f t="array" aca="1" ref="BH51" ca="1">IF(ISTEXT(BH$6),IFERROR(PRODUCT(IF(YEAR(OFFSET(HOMECELL,1,0):OFFSET(ENDCELL,-1,0))=$A51,1+OFFSET(BH$132,1,0):OFFSET(BH$885,-1,0)))-1,"NA"),0)</f>
        <v>0.19426770099218649</v>
      </c>
      <c r="BI51" s="391" cm="1">
        <f t="array" aca="1" ref="BI51" ca="1">IF(ISTEXT(BI$6),IFERROR(PRODUCT(IF(YEAR(OFFSET(HOMECELL,1,0):OFFSET(ENDCELL,-1,0))=$A51,1+OFFSET(BI$132,1,0):OFFSET(BI$885,-1,0)))-1,"NA"),0)</f>
        <v>0</v>
      </c>
      <c r="BJ51" s="391" cm="1">
        <f t="array" aca="1" ref="BJ51" ca="1">IF(ISTEXT(BJ$6),IFERROR(PRODUCT(IF(YEAR(OFFSET(HOMECELL,1,0):OFFSET(ENDCELL,-1,0))=$A51,1+OFFSET(BJ$132,1,0):OFFSET(BJ$885,-1,0)))-1,"NA"),0)</f>
        <v>0</v>
      </c>
      <c r="BK51" s="391" cm="1">
        <f t="array" aca="1" ref="BK51" ca="1">IF(ISTEXT(BK$6),IFERROR(PRODUCT(IF(YEAR(OFFSET(HOMECELL,1,0):OFFSET(ENDCELL,-1,0))=$A51,1+OFFSET(BK$132,1,0):OFFSET(BK$885,-1,0)))-1,"NA"),0)</f>
        <v>0.37529458385601555</v>
      </c>
      <c r="BL51" s="391" cm="1">
        <f t="array" aca="1" ref="BL51" ca="1">IF(ISTEXT(BL$6),IFERROR(PRODUCT(IF(YEAR(OFFSET(HOMECELL,1,0):OFFSET(ENDCELL,-1,0))=$A51,1+OFFSET(BL$132,1,0):OFFSET(BL$885,-1,0)))-1,"NA"),0)</f>
        <v>0.39816981728795442</v>
      </c>
      <c r="BM51" s="391" cm="1">
        <f t="array" aca="1" ref="BM51" ca="1">IF(ISTEXT(BM$6),IFERROR(PRODUCT(IF(YEAR(OFFSET(HOMECELL,1,0):OFFSET(ENDCELL,-1,0))=$A51,1+OFFSET(BM$132,1,0):OFFSET(BM$885,-1,0)))-1,"NA"),0)</f>
        <v>0</v>
      </c>
      <c r="BN51" s="391" cm="1">
        <f t="array" aca="1" ref="BN51" ca="1">IF(ISTEXT(BN$6),IFERROR(PRODUCT(IF(YEAR(OFFSET(HOMECELL,1,0):OFFSET(ENDCELL,-1,0))=$A51,1+OFFSET(BN$132,1,0):OFFSET(BN$885,-1,0)))-1,"NA"),0)</f>
        <v>0</v>
      </c>
      <c r="BO51" s="391" cm="1">
        <f t="array" aca="1" ref="BO51" ca="1">IF(ISTEXT(BO$6),IFERROR(PRODUCT(IF(YEAR(OFFSET(HOMECELL,1,0):OFFSET(ENDCELL,-1,0))=$A51,1+OFFSET(BO$132,1,0):OFFSET(BO$885,-1,0)))-1,"NA"),0)</f>
        <v>0.30327242623096384</v>
      </c>
      <c r="BP51" s="391" cm="1">
        <f t="array" aca="1" ref="BP51" ca="1">IF(ISTEXT(BP$6),IFERROR(PRODUCT(IF(YEAR(OFFSET(HOMECELL,1,0):OFFSET(ENDCELL,-1,0))=$A51,1+OFFSET(BP$132,1,0):OFFSET(BP$885,-1,0)))-1,"NA"),0)</f>
        <v>0.667702272334878</v>
      </c>
      <c r="BQ51" s="391" cm="1">
        <f t="array" aca="1" ref="BQ51" ca="1">IF(ISTEXT(BQ$6),IFERROR(PRODUCT(IF(YEAR(OFFSET(HOMECELL,1,0):OFFSET(ENDCELL,-1,0))=$A51,1+OFFSET(BQ$132,1,0):OFFSET(BQ$885,-1,0)))-1,"NA"),0)</f>
        <v>0</v>
      </c>
      <c r="BR51" s="391" cm="1">
        <f t="array" aca="1" ref="BR51" ca="1">IF(ISTEXT(BR$6),IFERROR(PRODUCT(IF(YEAR(OFFSET(HOMECELL,1,0):OFFSET(ENDCELL,-1,0))=$A51,1+OFFSET(BR$132,1,0):OFFSET(BR$885,-1,0)))-1,"NA"),0)</f>
        <v>1.7333261708833283</v>
      </c>
      <c r="BS51" s="391" cm="1">
        <f t="array" aca="1" ref="BS51" ca="1">IF(ISTEXT(BS$6),IFERROR(PRODUCT(IF(YEAR(OFFSET(HOMECELL,1,0):OFFSET(ENDCELL,-1,0))=$A51,1+OFFSET(BS$132,1,0):OFFSET(BS$885,-1,0)))-1,"NA"),0)</f>
        <v>0</v>
      </c>
      <c r="BT51" s="391" cm="1">
        <f t="array" aca="1" ref="BT51" ca="1">IF(ISTEXT(BT$6),IFERROR(PRODUCT(IF(YEAR(OFFSET(HOMECELL,1,0):OFFSET(ENDCELL,-1,0))=$A51,1+OFFSET(BT$132,1,0):OFFSET(BT$885,-1,0)))-1,"NA"),0)</f>
        <v>0</v>
      </c>
      <c r="BU51" s="391" cm="1">
        <f t="array" aca="1" ref="BU51" ca="1">IF(ISTEXT(BU$6),IFERROR(PRODUCT(IF(YEAR(OFFSET(HOMECELL,1,0):OFFSET(ENDCELL,-1,0))=$A51,1+OFFSET(BU$132,1,0):OFFSET(BU$885,-1,0)))-1,"NA"),0)</f>
        <v>0</v>
      </c>
      <c r="BV51" s="391" cm="1">
        <f t="array" aca="1" ref="BV51" ca="1">IF(ISTEXT(BV$6),IFERROR(PRODUCT(IF(YEAR(OFFSET(HOMECELL,1,0):OFFSET(ENDCELL,-1,0))=$A51,1+OFFSET(BV$132,1,0):OFFSET(BV$885,-1,0)))-1,"NA"),0)</f>
        <v>0</v>
      </c>
      <c r="BW51" s="391" cm="1">
        <f t="array" aca="1" ref="BW51" ca="1">IF(ISTEXT(BW$6),IFERROR(PRODUCT(IF(YEAR(OFFSET(HOMECELL,1,0):OFFSET(ENDCELL,-1,0))=$A51,1+OFFSET(BW$132,1,0):OFFSET(BW$885,-1,0)))-1,"NA"),0)</f>
        <v>0.6922699533066532</v>
      </c>
      <c r="BX51" s="391" cm="1">
        <f t="array" aca="1" ref="BX51" ca="1">IF(ISTEXT(BX$6),IFERROR(PRODUCT(IF(YEAR(OFFSET(HOMECELL,1,0):OFFSET(ENDCELL,-1,0))=$A51,1+OFFSET(BX$132,1,0):OFFSET(BX$885,-1,0)))-1,"NA"),0)</f>
        <v>0</v>
      </c>
      <c r="BY51" s="391" cm="1">
        <f t="array" aca="1" ref="BY51" ca="1">IF(ISTEXT(BY$6),IFERROR(PRODUCT(IF(YEAR(OFFSET(HOMECELL,1,0):OFFSET(ENDCELL,-1,0))=$A51,1+OFFSET(BY$132,1,0):OFFSET(BY$885,-1,0)))-1,"NA"),0)</f>
        <v>0.31887936234099823</v>
      </c>
      <c r="BZ51" s="391" cm="1">
        <f t="array" aca="1" ref="BZ51" ca="1">IF(ISTEXT(BZ$6),IFERROR(PRODUCT(IF(YEAR(OFFSET(HOMECELL,1,0):OFFSET(ENDCELL,-1,0))=$A51,1+OFFSET(BZ$132,1,0):OFFSET(BZ$885,-1,0)))-1,"NA"),0)</f>
        <v>0</v>
      </c>
      <c r="CA51" s="391" cm="1">
        <f t="array" aca="1" ref="CA51" ca="1">IF(ISTEXT(CA$6),IFERROR(PRODUCT(IF(YEAR(OFFSET(HOMECELL,1,0):OFFSET(ENDCELL,-1,0))=$A51,1+OFFSET(CA$132,1,0):OFFSET(CA$885,-1,0)))-1,"NA"),0)</f>
        <v>0</v>
      </c>
      <c r="CB51" s="391" cm="1">
        <f t="array" aca="1" ref="CB51" ca="1">IF(ISTEXT(CB$6),IFERROR(PRODUCT(IF(YEAR(OFFSET(HOMECELL,1,0):OFFSET(ENDCELL,-1,0))=$A51,1+OFFSET(CB$132,1,0):OFFSET(CB$885,-1,0)))-1,"NA"),0)</f>
        <v>0</v>
      </c>
      <c r="CC51" s="391" cm="1">
        <f t="array" aca="1" ref="CC51" ca="1">IF(ISTEXT(CC$6),IFERROR(PRODUCT(IF(YEAR(OFFSET(HOMECELL,1,0):OFFSET(ENDCELL,-1,0))=$A51,1+OFFSET(CC$132,1,0):OFFSET(CC$885,-1,0)))-1,"NA"),0)</f>
        <v>0.40195819930259846</v>
      </c>
      <c r="CD51" s="391" cm="1">
        <f t="array" aca="1" ref="CD51" ca="1">IF(ISTEXT(CD$6),IFERROR(PRODUCT(IF(YEAR(OFFSET(HOMECELL,1,0):OFFSET(ENDCELL,-1,0))=$A51,1+OFFSET(CD$132,1,0):OFFSET(CD$885,-1,0)))-1,"NA"),0)</f>
        <v>0</v>
      </c>
      <c r="CE51" s="391" cm="1">
        <f t="array" aca="1" ref="CE51" ca="1">IF(ISTEXT(CE$6),IFERROR(PRODUCT(IF(YEAR(OFFSET(HOMECELL,1,0):OFFSET(ENDCELL,-1,0))=$A51,1+OFFSET(CE$132,1,0):OFFSET(CE$885,-1,0)))-1,"NA"),0)</f>
        <v>0</v>
      </c>
      <c r="CF51" s="391" cm="1">
        <f t="array" aca="1" ref="CF51" ca="1">IF(ISTEXT(CF$6),IFERROR(PRODUCT(IF(YEAR(OFFSET(HOMECELL,1,0):OFFSET(ENDCELL,-1,0))=$A51,1+OFFSET(CF$132,1,0):OFFSET(CF$885,-1,0)))-1,"NA"),0)</f>
        <v>0.31358879072844537</v>
      </c>
      <c r="CG51" s="391" cm="1">
        <f t="array" aca="1" ref="CG51" ca="1">IF(ISTEXT(CG$6),IFERROR(PRODUCT(IF(YEAR(OFFSET(HOMECELL,1,0):OFFSET(ENDCELL,-1,0))=$A51,1+OFFSET(CG$132,1,0):OFFSET(CG$885,-1,0)))-1,"NA"),0)</f>
        <v>0.39847603178429902</v>
      </c>
      <c r="CH51" s="391" cm="1">
        <f t="array" aca="1" ref="CH51" ca="1">IF(ISTEXT(CH$6),IFERROR(PRODUCT(IF(YEAR(OFFSET(HOMECELL,1,0):OFFSET(ENDCELL,-1,0))=$A51,1+OFFSET(CH$132,1,0):OFFSET(CH$885,-1,0)))-1,"NA"),0)</f>
        <v>-1.0971474451317631E-2</v>
      </c>
      <c r="CI51" s="391" cm="1">
        <f t="array" aca="1" ref="CI51" ca="1">IF(ISTEXT(CI$6),IFERROR(PRODUCT(IF(YEAR(OFFSET(HOMECELL,1,0):OFFSET(ENDCELL,-1,0))=$A51,1+OFFSET(CI$132,1,0):OFFSET(CI$885,-1,0)))-1,"NA"),0)</f>
        <v>0</v>
      </c>
      <c r="CJ51" s="391" cm="1">
        <f t="array" aca="1" ref="CJ51" ca="1">IF(ISTEXT(CJ$6),IFERROR(PRODUCT(IF(YEAR(OFFSET(HOMECELL,1,0):OFFSET(ENDCELL,-1,0))=$A51,1+OFFSET(CJ$132,1,0):OFFSET(CJ$885,-1,0)))-1,"NA"),0)</f>
        <v>0</v>
      </c>
      <c r="CK51" s="391" cm="1">
        <f t="array" aca="1" ref="CK51" ca="1">IF(ISTEXT(CK$6),IFERROR(PRODUCT(IF(YEAR(OFFSET(HOMECELL,1,0):OFFSET(ENDCELL,-1,0))=$A51,1+OFFSET(CK$132,1,0):OFFSET(CK$885,-1,0)))-1,"NA"),0)</f>
        <v>0</v>
      </c>
      <c r="CL51" s="391" cm="1">
        <f t="array" aca="1" ref="CL51" ca="1">IF(ISTEXT(CL$6),IFERROR(PRODUCT(IF(YEAR(OFFSET(HOMECELL,1,0):OFFSET(ENDCELL,-1,0))=$A51,1+OFFSET(CL$132,1,0):OFFSET(CL$885,-1,0)))-1,"NA"),0)</f>
        <v>0</v>
      </c>
      <c r="CM51" s="391" cm="1">
        <f t="array" aca="1" ref="CM51" ca="1">IF(ISTEXT(CM$6),IFERROR(PRODUCT(IF(YEAR(OFFSET(HOMECELL,1,0):OFFSET(ENDCELL,-1,0))=$A51,1+OFFSET(CM$132,1,0):OFFSET(CM$885,-1,0)))-1,"NA"),0)</f>
        <v>0</v>
      </c>
      <c r="CN51" s="391" cm="1">
        <f t="array" aca="1" ref="CN51" ca="1">IF(ISTEXT(CN$6),IFERROR(PRODUCT(IF(YEAR(OFFSET(HOMECELL,1,0):OFFSET(ENDCELL,-1,0))=$A51,1+OFFSET(CN$132,1,0):OFFSET(CN$885,-1,0)))-1,"NA"),0)</f>
        <v>0</v>
      </c>
      <c r="CO51" s="391" cm="1">
        <f t="array" aca="1" ref="CO51" ca="1">IF(ISTEXT(CO$6),IFERROR(PRODUCT(IF(YEAR(OFFSET(HOMECELL,1,0):OFFSET(ENDCELL,-1,0))=$A51,1+OFFSET(CO$132,1,0):OFFSET(CO$885,-1,0)))-1,"NA"),0)</f>
        <v>0</v>
      </c>
      <c r="CP51" s="391" cm="1">
        <f t="array" aca="1" ref="CP51" ca="1">IF(ISTEXT(CP$6),IFERROR(PRODUCT(IF(YEAR(OFFSET(HOMECELL,1,0):OFFSET(ENDCELL,-1,0))=$A51,1+OFFSET(CP$132,1,0):OFFSET(CP$885,-1,0)))-1,"NA"),0)</f>
        <v>0</v>
      </c>
      <c r="CQ51" s="391" cm="1">
        <f t="array" aca="1" ref="CQ51" ca="1">IF(ISTEXT(CQ$6),IFERROR(PRODUCT(IF(YEAR(OFFSET(HOMECELL,1,0):OFFSET(ENDCELL,-1,0))=$A51,1+OFFSET(CQ$132,1,0):OFFSET(CQ$885,-1,0)))-1,"NA"),0)</f>
        <v>0</v>
      </c>
      <c r="CR51" s="391" cm="1">
        <f t="array" aca="1" ref="CR51" ca="1">IF(ISTEXT(CR$6),IFERROR(PRODUCT(IF(YEAR(OFFSET(HOMECELL,1,0):OFFSET(ENDCELL,-1,0))=$A51,1+OFFSET(CR$132,1,0):OFFSET(CR$885,-1,0)))-1,"NA"),0)</f>
        <v>0</v>
      </c>
      <c r="CS51" s="391"/>
      <c r="CT51" s="391"/>
      <c r="CU51" s="391"/>
      <c r="CV51" s="391"/>
      <c r="CW51" s="391"/>
      <c r="CX51" s="391"/>
      <c r="CY51" s="391"/>
      <c r="CZ51" s="391"/>
      <c r="DA51" s="391"/>
      <c r="DB51" s="815"/>
      <c r="DC51" s="815"/>
      <c r="DD51" s="815"/>
      <c r="DE51" s="815"/>
      <c r="DG51" s="352"/>
      <c r="DI51" s="391" cm="1">
        <f t="array" aca="1" ref="DI51" ca="1">IF(ISTEXT(DI$6),IFERROR(PRODUCT(IF(YEAR(OFFSET(HOMECELL,1,0):OFFSET(ENDCELL,-1,0))=$A51,1+OFFSET(DI$132,1,0):OFFSET(DI$885,-1,0)))-1,"NA"),0)</f>
        <v>0</v>
      </c>
      <c r="DJ51" s="391" cm="1">
        <f t="array" aca="1" ref="DJ51" ca="1">IF(ISTEXT(DJ$6),IFERROR(PRODUCT(IF(YEAR(OFFSET(HOMECELL,1,0):OFFSET(ENDCELL,-1,0))=$A51,1+OFFSET(DJ$132,1,0):OFFSET(DJ$885,-1,0)))-1,"NA"),0)</f>
        <v>0.48436295367159343</v>
      </c>
      <c r="DK51" s="391" cm="1">
        <f t="array" aca="1" ref="DK51" ca="1">IF(ISTEXT(DK$6),IFERROR(PRODUCT(IF(YEAR(OFFSET(HOMECELL,1,0):OFFSET(ENDCELL,-1,0))=$A51,1+OFFSET(DK$132,1,0):OFFSET(DK$885,-1,0)))-1,"NA"),0)</f>
        <v>0.22970972473234963</v>
      </c>
    </row>
    <row r="52" spans="1:115" hidden="1" outlineLevel="1">
      <c r="A52" s="72">
        <f t="shared" ca="1" si="1"/>
        <v>1986</v>
      </c>
      <c r="B52" s="372"/>
      <c r="C52" s="391" cm="1">
        <f t="array" aca="1" ref="C52" ca="1">IF(ISTEXT(C$6),IFERROR(PRODUCT(IF(YEAR(OFFSET(HOMECELL,1,0):OFFSET(ENDCELL,-1,0))=$A52,1+OFFSET(C$132,1,0):OFFSET(C$885,-1,0)))-1,"NA"),0)</f>
        <v>0</v>
      </c>
      <c r="D52" s="391" cm="1">
        <f t="array" aca="1" ref="D52" ca="1">IF(ISTEXT(D$6),IFERROR(PRODUCT(IF(YEAR(OFFSET(HOMECELL,1,0):OFFSET(ENDCELL,-1,0))=$A52,1+OFFSET(D$132,1,0):OFFSET(D$885,-1,0)))-1,"NA"),0)</f>
        <v>6.1570406431426195E-2</v>
      </c>
      <c r="E52" s="391" cm="1">
        <f t="array" aca="1" ref="E52" ca="1">IF(ISTEXT(E$6),IFERROR(PRODUCT(IF(YEAR(OFFSET(HOMECELL,1,0):OFFSET(ENDCELL,-1,0))=$A52,1+OFFSET(E$132,1,0):OFFSET(E$885,-1,0)))-1,"NA"),0)</f>
        <v>0.16276841906073325</v>
      </c>
      <c r="F52" s="391" cm="1">
        <f t="array" aca="1" ref="F52" ca="1">IF(ISTEXT(F$6),IFERROR(PRODUCT(IF(YEAR(OFFSET(HOMECELL,1,0):OFFSET(ENDCELL,-1,0))=$A52,1+OFFSET(F$132,1,0):OFFSET(F$885,-1,0)))-1,"NA"),0)</f>
        <v>0</v>
      </c>
      <c r="G52" s="391" cm="1">
        <f t="array" aca="1" ref="G52" ca="1">IF(ISTEXT(G$6),IFERROR(PRODUCT(IF(YEAR(OFFSET(HOMECELL,1,0):OFFSET(ENDCELL,-1,0))=$A52,1+OFFSET(G$132,1,0):OFFSET(G$885,-1,0)))-1,"NA"),0)</f>
        <v>0</v>
      </c>
      <c r="H52" s="391" cm="1">
        <f t="array" aca="1" ref="H52" ca="1">IF(ISTEXT(H$6),IFERROR(PRODUCT(IF(YEAR(OFFSET(HOMECELL,1,0):OFFSET(ENDCELL,-1,0))=$A52,1+OFFSET(H$132,1,0):OFFSET(H$885,-1,0)))-1,"NA"),0)</f>
        <v>0</v>
      </c>
      <c r="I52" s="391" cm="1">
        <f t="array" aca="1" ref="I52" ca="1">IF(ISTEXT(I$6),IFERROR(PRODUCT(IF(YEAR(OFFSET(HOMECELL,1,0):OFFSET(ENDCELL,-1,0))=$A52,1+OFFSET(I$132,1,0):OFFSET(I$885,-1,0)))-1,"NA"),0)</f>
        <v>0</v>
      </c>
      <c r="J52" s="391" cm="1">
        <f t="array" aca="1" ref="J52" ca="1">IF(ISTEXT(J$6),IFERROR(PRODUCT(IF(YEAR(OFFSET(HOMECELL,1,0):OFFSET(ENDCELL,-1,0))=$A52,1+OFFSET(J$132,1,0):OFFSET(J$885,-1,0)))-1,"NA"),0)</f>
        <v>0</v>
      </c>
      <c r="K52" s="391" cm="1">
        <f t="array" aca="1" ref="K52" ca="1">IF(ISTEXT(K$6),IFERROR(PRODUCT(IF(YEAR(OFFSET(HOMECELL,1,0):OFFSET(ENDCELL,-1,0))=$A52,1+OFFSET(K$132,1,0):OFFSET(K$885,-1,0)))-1,"NA"),0)</f>
        <v>0</v>
      </c>
      <c r="L52" s="391" cm="1">
        <f t="array" aca="1" ref="L52" ca="1">IF(ISTEXT(L$6),IFERROR(PRODUCT(IF(YEAR(OFFSET(HOMECELL,1,0):OFFSET(ENDCELL,-1,0))=$A52,1+OFFSET(L$132,1,0):OFFSET(L$885,-1,0)))-1,"NA"),0)</f>
        <v>0</v>
      </c>
      <c r="M52" s="391" cm="1">
        <f t="array" aca="1" ref="M52" ca="1">IF(ISTEXT(M$6),IFERROR(PRODUCT(IF(YEAR(OFFSET(HOMECELL,1,0):OFFSET(ENDCELL,-1,0))=$A52,1+OFFSET(M$132,1,0):OFFSET(M$885,-1,0)))-1,"NA"),0)</f>
        <v>0</v>
      </c>
      <c r="N52" s="391" cm="1">
        <f t="array" aca="1" ref="N52" ca="1">IF(ISTEXT(N$6),IFERROR(PRODUCT(IF(YEAR(OFFSET(HOMECELL,1,0):OFFSET(ENDCELL,-1,0))=$A52,1+OFFSET(N$132,1,0):OFFSET(N$885,-1,0)))-1,"NA"),0)</f>
        <v>0</v>
      </c>
      <c r="O52" s="391" cm="1">
        <f t="array" aca="1" ref="O52" ca="1">IF(ISTEXT(O$6),IFERROR(PRODUCT(IF(YEAR(OFFSET(HOMECELL,1,0):OFFSET(ENDCELL,-1,0))=$A52,1+OFFSET(O$132,1,0):OFFSET(O$885,-1,0)))-1,"NA"),0)</f>
        <v>0</v>
      </c>
      <c r="P52" s="391" cm="1">
        <f t="array" aca="1" ref="P52" ca="1">IF(ISTEXT(P$6),IFERROR(PRODUCT(IF(YEAR(OFFSET(HOMECELL,1,0):OFFSET(ENDCELL,-1,0))=$A52,1+OFFSET(P$132,1,0):OFFSET(P$885,-1,0)))-1,"NA"),0)</f>
        <v>0</v>
      </c>
      <c r="Q52" s="391" cm="1">
        <f t="array" aca="1" ref="Q52" ca="1">IF(ISTEXT(Q$6),IFERROR(PRODUCT(IF(YEAR(OFFSET(HOMECELL,1,0):OFFSET(ENDCELL,-1,0))=$A52,1+OFFSET(Q$132,1,0):OFFSET(Q$885,-1,0)))-1,"NA"),0)</f>
        <v>0</v>
      </c>
      <c r="R52" s="391" cm="1">
        <f t="array" aca="1" ref="R52" ca="1">IF(ISTEXT(R$6),IFERROR(PRODUCT(IF(YEAR(OFFSET(HOMECELL,1,0):OFFSET(ENDCELL,-1,0))=$A52,1+OFFSET(R$132,1,0):OFFSET(R$885,-1,0)))-1,"NA"),0)</f>
        <v>0.84091769325103716</v>
      </c>
      <c r="S52" s="391" cm="1">
        <f t="array" aca="1" ref="S52" ca="1">IF(ISTEXT(S$6),IFERROR(PRODUCT(IF(YEAR(OFFSET(HOMECELL,1,0):OFFSET(ENDCELL,-1,0))=$A52,1+OFFSET(S$132,1,0):OFFSET(S$885,-1,0)))-1,"NA"),0)</f>
        <v>0.21133795210351791</v>
      </c>
      <c r="T52" s="391" cm="1">
        <f t="array" aca="1" ref="T52" ca="1">IF(ISTEXT(T$6),IFERROR(PRODUCT(IF(YEAR(OFFSET(HOMECELL,1,0):OFFSET(ENDCELL,-1,0))=$A52,1+OFFSET(T$132,1,0):OFFSET(T$885,-1,0)))-1,"NA"),0)</f>
        <v>-0.52586206669693714</v>
      </c>
      <c r="U52" s="391" cm="1">
        <f t="array" aca="1" ref="U52" ca="1">IF(ISTEXT(U$6),IFERROR(PRODUCT(IF(YEAR(OFFSET(HOMECELL,1,0):OFFSET(ENDCELL,-1,0))=$A52,1+OFFSET(U$132,1,0):OFFSET(U$885,-1,0)))-1,"NA"),0)</f>
        <v>0</v>
      </c>
      <c r="V52" s="391" cm="1">
        <f t="array" aca="1" ref="V52" ca="1">IF(ISTEXT(V$6),IFERROR(PRODUCT(IF(YEAR(OFFSET(HOMECELL,1,0):OFFSET(ENDCELL,-1,0))=$A52,1+OFFSET(V$132,1,0):OFFSET(V$885,-1,0)))-1,"NA"),0)</f>
        <v>0</v>
      </c>
      <c r="W52" s="391" cm="1">
        <f t="array" aca="1" ref="W52" ca="1">IF(ISTEXT(W$6),IFERROR(PRODUCT(IF(YEAR(OFFSET(HOMECELL,1,0):OFFSET(ENDCELL,-1,0))=$A52,1+OFFSET(W$132,1,0):OFFSET(W$885,-1,0)))-1,"NA"),0)</f>
        <v>0</v>
      </c>
      <c r="X52" s="391" cm="1">
        <f t="array" aca="1" ref="X52" ca="1">IF(ISTEXT(X$6),IFERROR(PRODUCT(IF(YEAR(OFFSET(HOMECELL,1,0):OFFSET(ENDCELL,-1,0))=$A52,1+OFFSET(X$132,1,0):OFFSET(X$885,-1,0)))-1,"NA"),0)</f>
        <v>0.16597016161362399</v>
      </c>
      <c r="Y52" s="391" cm="1">
        <f t="array" aca="1" ref="Y52" ca="1">IF(ISTEXT(Y$6),IFERROR(PRODUCT(IF(YEAR(OFFSET(HOMECELL,1,0):OFFSET(ENDCELL,-1,0))=$A52,1+OFFSET(Y$132,1,0):OFFSET(Y$885,-1,0)))-1,"NA"),0)</f>
        <v>0</v>
      </c>
      <c r="Z52" s="391" cm="1">
        <f t="array" aca="1" ref="Z52" ca="1">IF(ISTEXT(Z$6),IFERROR(PRODUCT(IF(YEAR(OFFSET(HOMECELL,1,0):OFFSET(ENDCELL,-1,0))=$A52,1+OFFSET(Z$132,1,0):OFFSET(Z$885,-1,0)))-1,"NA"),0)</f>
        <v>-4.6325771592838128E-2</v>
      </c>
      <c r="AA52" s="391" cm="1">
        <f t="array" aca="1" ref="AA52" ca="1">IF(ISTEXT(AA$6),IFERROR(PRODUCT(IF(YEAR(OFFSET(HOMECELL,1,0):OFFSET(ENDCELL,-1,0))=$A52,1+OFFSET(AA$132,1,0):OFFSET(AA$885,-1,0)))-1,"NA"),0)</f>
        <v>-0.18633570460782745</v>
      </c>
      <c r="AB52" s="391" cm="1">
        <f t="array" aca="1" ref="AB52" ca="1">IF(ISTEXT(AB$6),IFERROR(PRODUCT(IF(YEAR(OFFSET(HOMECELL,1,0):OFFSET(ENDCELL,-1,0))=$A52,1+OFFSET(AB$132,1,0):OFFSET(AB$885,-1,0)))-1,"NA"),0)</f>
        <v>0</v>
      </c>
      <c r="AC52" s="391" cm="1">
        <f t="array" aca="1" ref="AC52" ca="1">IF(ISTEXT(AC$6),IFERROR(PRODUCT(IF(YEAR(OFFSET(HOMECELL,1,0):OFFSET(ENDCELL,-1,0))=$A52,1+OFFSET(AC$132,1,0):OFFSET(AC$885,-1,0)))-1,"NA"),0)</f>
        <v>0</v>
      </c>
      <c r="AD52" s="391" cm="1">
        <f t="array" aca="1" ref="AD52" ca="1">IF(ISTEXT(AD$6),IFERROR(PRODUCT(IF(YEAR(OFFSET(HOMECELL,1,0):OFFSET(ENDCELL,-1,0))=$A52,1+OFFSET(AD$132,1,0):OFFSET(AD$885,-1,0)))-1,"NA"),0)</f>
        <v>0</v>
      </c>
      <c r="AE52" s="391" cm="1">
        <f t="array" aca="1" ref="AE52" ca="1">IF(ISTEXT(AE$6),IFERROR(PRODUCT(IF(YEAR(OFFSET(HOMECELL,1,0):OFFSET(ENDCELL,-1,0))=$A52,1+OFFSET(AE$132,1,0):OFFSET(AE$885,-1,0)))-1,"NA"),0)</f>
        <v>0.54081829073138077</v>
      </c>
      <c r="AF52" s="391" cm="1">
        <f t="array" aca="1" ref="AF52" ca="1">IF(ISTEXT(AF$6),IFERROR(PRODUCT(IF(YEAR(OFFSET(HOMECELL,1,0):OFFSET(ENDCELL,-1,0))=$A52,1+OFFSET(AF$132,1,0):OFFSET(AF$885,-1,0)))-1,"NA"),0)</f>
        <v>0</v>
      </c>
      <c r="AG52" s="391" cm="1">
        <f t="array" aca="1" ref="AG52" ca="1">IF(ISTEXT(AG$6),IFERROR(PRODUCT(IF(YEAR(OFFSET(HOMECELL,1,0):OFFSET(ENDCELL,-1,0))=$A52,1+OFFSET(AG$132,1,0):OFFSET(AG$885,-1,0)))-1,"NA"),0)</f>
        <v>0</v>
      </c>
      <c r="AH52" s="391" cm="1">
        <f t="array" aca="1" ref="AH52" ca="1">IF(ISTEXT(AH$6),IFERROR(PRODUCT(IF(YEAR(OFFSET(HOMECELL,1,0):OFFSET(ENDCELL,-1,0))=$A52,1+OFFSET(AH$132,1,0):OFFSET(AH$885,-1,0)))-1,"NA"),0)</f>
        <v>0</v>
      </c>
      <c r="AI52" s="391" cm="1">
        <f t="array" aca="1" ref="AI52" ca="1">IF(ISTEXT(AI$6),IFERROR(PRODUCT(IF(YEAR(OFFSET(HOMECELL,1,0):OFFSET(ENDCELL,-1,0))=$A52,1+OFFSET(AI$132,1,0):OFFSET(AI$885,-1,0)))-1,"NA"),0)</f>
        <v>0</v>
      </c>
      <c r="AJ52" s="391" cm="1">
        <f t="array" aca="1" ref="AJ52" ca="1">IF(ISTEXT(AJ$6),IFERROR(PRODUCT(IF(YEAR(OFFSET(HOMECELL,1,0):OFFSET(ENDCELL,-1,0))=$A52,1+OFFSET(AJ$132,1,0):OFFSET(AJ$885,-1,0)))-1,"NA"),0)</f>
        <v>0</v>
      </c>
      <c r="AK52" s="391" cm="1">
        <f t="array" aca="1" ref="AK52" ca="1">IF(ISTEXT(AK$6),IFERROR(PRODUCT(IF(YEAR(OFFSET(HOMECELL,1,0):OFFSET(ENDCELL,-1,0))=$A52,1+OFFSET(AK$132,1,0):OFFSET(AK$885,-1,0)))-1,"NA"),0)</f>
        <v>-6.4063897499242128E-2</v>
      </c>
      <c r="AL52" s="391" cm="1">
        <f t="array" aca="1" ref="AL52" ca="1">IF(ISTEXT(AL$6),IFERROR(PRODUCT(IF(YEAR(OFFSET(HOMECELL,1,0):OFFSET(ENDCELL,-1,0))=$A52,1+OFFSET(AL$132,1,0):OFFSET(AL$885,-1,0)))-1,"NA"),0)</f>
        <v>0</v>
      </c>
      <c r="AM52" s="391" cm="1">
        <f t="array" aca="1" ref="AM52" ca="1">IF(ISTEXT(AM$6),IFERROR(PRODUCT(IF(YEAR(OFFSET(HOMECELL,1,0):OFFSET(ENDCELL,-1,0))=$A52,1+OFFSET(AM$132,1,0):OFFSET(AM$885,-1,0)))-1,"NA"),0)</f>
        <v>4.0413604703890327E-2</v>
      </c>
      <c r="AN52" s="391" cm="1">
        <f t="array" aca="1" ref="AN52" ca="1">IF(ISTEXT(AN$6),IFERROR(PRODUCT(IF(YEAR(OFFSET(HOMECELL,1,0):OFFSET(ENDCELL,-1,0))=$A52,1+OFFSET(AN$132,1,0):OFFSET(AN$885,-1,0)))-1,"NA"),0)</f>
        <v>-0.55555556883317947</v>
      </c>
      <c r="AO52" s="391" cm="1">
        <f t="array" aca="1" ref="AO52" ca="1">IF(ISTEXT(AO$6),IFERROR(PRODUCT(IF(YEAR(OFFSET(HOMECELL,1,0):OFFSET(ENDCELL,-1,0))=$A52,1+OFFSET(AO$132,1,0):OFFSET(AO$885,-1,0)))-1,"NA"),0)</f>
        <v>0</v>
      </c>
      <c r="AP52" s="391" cm="1">
        <f t="array" aca="1" ref="AP52" ca="1">IF(ISTEXT(AP$6),IFERROR(PRODUCT(IF(YEAR(OFFSET(HOMECELL,1,0):OFFSET(ENDCELL,-1,0))=$A52,1+OFFSET(AP$132,1,0):OFFSET(AP$885,-1,0)))-1,"NA"),0)</f>
        <v>0.84771745518201813</v>
      </c>
      <c r="AQ52" s="391" cm="1">
        <f t="array" aca="1" ref="AQ52" ca="1">IF(ISTEXT(AQ$6),IFERROR(PRODUCT(IF(YEAR(OFFSET(HOMECELL,1,0):OFFSET(ENDCELL,-1,0))=$A52,1+OFFSET(AQ$132,1,0):OFFSET(AQ$885,-1,0)))-1,"NA"),0)</f>
        <v>-0.14609203191804987</v>
      </c>
      <c r="AR52" s="391" cm="1">
        <f t="array" aca="1" ref="AR52" ca="1">IF(ISTEXT(AR$6),IFERROR(PRODUCT(IF(YEAR(OFFSET(HOMECELL,1,0):OFFSET(ENDCELL,-1,0))=$A52,1+OFFSET(AR$132,1,0):OFFSET(AR$885,-1,0)))-1,"NA"),0)</f>
        <v>0</v>
      </c>
      <c r="AS52" s="391" cm="1">
        <f t="array" aca="1" ref="AS52" ca="1">IF(ISTEXT(AS$6),IFERROR(PRODUCT(IF(YEAR(OFFSET(HOMECELL,1,0):OFFSET(ENDCELL,-1,0))=$A52,1+OFFSET(AS$132,1,0):OFFSET(AS$885,-1,0)))-1,"NA"),0)</f>
        <v>0</v>
      </c>
      <c r="AT52" s="391" cm="1">
        <f t="array" aca="1" ref="AT52" ca="1">IF(ISTEXT(AT$6),IFERROR(PRODUCT(IF(YEAR(OFFSET(HOMECELL,1,0):OFFSET(ENDCELL,-1,0))=$A52,1+OFFSET(AT$132,1,0):OFFSET(AT$885,-1,0)))-1,"NA"),0)</f>
        <v>1.1102230246251565E-15</v>
      </c>
      <c r="AU52" s="391" cm="1">
        <f t="array" aca="1" ref="AU52" ca="1">IF(ISTEXT(AU$6),IFERROR(PRODUCT(IF(YEAR(OFFSET(HOMECELL,1,0):OFFSET(ENDCELL,-1,0))=$A52,1+OFFSET(AU$132,1,0):OFFSET(AU$885,-1,0)))-1,"NA"),0)</f>
        <v>0</v>
      </c>
      <c r="AV52" s="391" cm="1">
        <f t="array" aca="1" ref="AV52" ca="1">IF(ISTEXT(AV$6),IFERROR(PRODUCT(IF(YEAR(OFFSET(HOMECELL,1,0):OFFSET(ENDCELL,-1,0))=$A52,1+OFFSET(AV$132,1,0):OFFSET(AV$885,-1,0)))-1,"NA"),0)</f>
        <v>9.5781505915621068E-2</v>
      </c>
      <c r="AW52" s="391" cm="1">
        <f t="array" aca="1" ref="AW52" ca="1">IF(ISTEXT(AW$6),IFERROR(PRODUCT(IF(YEAR(OFFSET(HOMECELL,1,0):OFFSET(ENDCELL,-1,0))=$A52,1+OFFSET(AW$132,1,0):OFFSET(AW$885,-1,0)))-1,"NA"),0)</f>
        <v>0.13614643978299967</v>
      </c>
      <c r="AX52" s="391" cm="1">
        <f t="array" aca="1" ref="AX52" ca="1">IF(ISTEXT(AX$6),IFERROR(PRODUCT(IF(YEAR(OFFSET(HOMECELL,1,0):OFFSET(ENDCELL,-1,0))=$A52,1+OFFSET(AX$132,1,0):OFFSET(AX$885,-1,0)))-1,"NA"),0)</f>
        <v>0</v>
      </c>
      <c r="AY52" s="391" cm="1">
        <f t="array" aca="1" ref="AY52" ca="1">IF(ISTEXT(AY$6),IFERROR(PRODUCT(IF(YEAR(OFFSET(HOMECELL,1,0):OFFSET(ENDCELL,-1,0))=$A52,1+OFFSET(AY$132,1,0):OFFSET(AY$885,-1,0)))-1,"NA"),0)</f>
        <v>0</v>
      </c>
      <c r="AZ52" s="391" cm="1">
        <f t="array" aca="1" ref="AZ52" ca="1">IF(ISTEXT(AZ$6),IFERROR(PRODUCT(IF(YEAR(OFFSET(HOMECELL,1,0):OFFSET(ENDCELL,-1,0))=$A52,1+OFFSET(AZ$132,1,0):OFFSET(AZ$885,-1,0)))-1,"NA"),0)</f>
        <v>0.27132363522349467</v>
      </c>
      <c r="BA52" s="391" cm="1">
        <f t="array" aca="1" ref="BA52" ca="1">IF(ISTEXT(BA$6),IFERROR(PRODUCT(IF(YEAR(OFFSET(HOMECELL,1,0):OFFSET(ENDCELL,-1,0))=$A52,1+OFFSET(BA$132,1,0):OFFSET(BA$885,-1,0)))-1,"NA"),0)</f>
        <v>0.31600684444883131</v>
      </c>
      <c r="BB52" s="391" cm="1">
        <f t="array" aca="1" ref="BB52" ca="1">IF(ISTEXT(BB$6),IFERROR(PRODUCT(IF(YEAR(OFFSET(HOMECELL,1,0):OFFSET(ENDCELL,-1,0))=$A52,1+OFFSET(BB$132,1,0):OFFSET(BB$885,-1,0)))-1,"NA"),0)</f>
        <v>1.6912495368456959E-2</v>
      </c>
      <c r="BC52" s="391" cm="1">
        <f t="array" aca="1" ref="BC52" ca="1">IF(ISTEXT(BC$6),IFERROR(PRODUCT(IF(YEAR(OFFSET(HOMECELL,1,0):OFFSET(ENDCELL,-1,0))=$A52,1+OFFSET(BC$132,1,0):OFFSET(BC$885,-1,0)))-1,"NA"),0)</f>
        <v>0</v>
      </c>
      <c r="BD52" s="391" cm="1">
        <f t="array" aca="1" ref="BD52" ca="1">IF(ISTEXT(BD$6),IFERROR(PRODUCT(IF(YEAR(OFFSET(HOMECELL,1,0):OFFSET(ENDCELL,-1,0))=$A52,1+OFFSET(BD$132,1,0):OFFSET(BD$885,-1,0)))-1,"NA"),0)</f>
        <v>0</v>
      </c>
      <c r="BE52" s="391" cm="1">
        <f t="array" aca="1" ref="BE52" ca="1">IF(ISTEXT(BE$6),IFERROR(PRODUCT(IF(YEAR(OFFSET(HOMECELL,1,0):OFFSET(ENDCELL,-1,0))=$A52,1+OFFSET(BE$132,1,0):OFFSET(BE$885,-1,0)))-1,"NA"),0)</f>
        <v>0</v>
      </c>
      <c r="BF52" s="391" cm="1">
        <f t="array" aca="1" ref="BF52" ca="1">IF(ISTEXT(BF$6),IFERROR(PRODUCT(IF(YEAR(OFFSET(HOMECELL,1,0):OFFSET(ENDCELL,-1,0))=$A52,1+OFFSET(BF$132,1,0):OFFSET(BF$885,-1,0)))-1,"NA"),0)</f>
        <v>0</v>
      </c>
      <c r="BG52" s="391" cm="1">
        <f t="array" aca="1" ref="BG52" ca="1">IF(ISTEXT(BG$6),IFERROR(PRODUCT(IF(YEAR(OFFSET(HOMECELL,1,0):OFFSET(ENDCELL,-1,0))=$A52,1+OFFSET(BG$132,1,0):OFFSET(BG$885,-1,0)))-1,"NA"),0)</f>
        <v>0.5190932822798946</v>
      </c>
      <c r="BH52" s="391" cm="1">
        <f t="array" aca="1" ref="BH52" ca="1">IF(ISTEXT(BH$6),IFERROR(PRODUCT(IF(YEAR(OFFSET(HOMECELL,1,0):OFFSET(ENDCELL,-1,0))=$A52,1+OFFSET(BH$132,1,0):OFFSET(BH$885,-1,0)))-1,"NA"),0)</f>
        <v>0.58000081069962417</v>
      </c>
      <c r="BI52" s="391" cm="1">
        <f t="array" aca="1" ref="BI52" ca="1">IF(ISTEXT(BI$6),IFERROR(PRODUCT(IF(YEAR(OFFSET(HOMECELL,1,0):OFFSET(ENDCELL,-1,0))=$A52,1+OFFSET(BI$132,1,0):OFFSET(BI$885,-1,0)))-1,"NA"),0)</f>
        <v>0</v>
      </c>
      <c r="BJ52" s="391" cm="1">
        <f t="array" aca="1" ref="BJ52" ca="1">IF(ISTEXT(BJ$6),IFERROR(PRODUCT(IF(YEAR(OFFSET(HOMECELL,1,0):OFFSET(ENDCELL,-1,0))=$A52,1+OFFSET(BJ$132,1,0):OFFSET(BJ$885,-1,0)))-1,"NA"),0)</f>
        <v>0</v>
      </c>
      <c r="BK52" s="391" cm="1">
        <f t="array" aca="1" ref="BK52" ca="1">IF(ISTEXT(BK$6),IFERROR(PRODUCT(IF(YEAR(OFFSET(HOMECELL,1,0):OFFSET(ENDCELL,-1,0))=$A52,1+OFFSET(BK$132,1,0):OFFSET(BK$885,-1,0)))-1,"NA"),0)</f>
        <v>-3.3513097603294351E-2</v>
      </c>
      <c r="BL52" s="391" cm="1">
        <f t="array" aca="1" ref="BL52" ca="1">IF(ISTEXT(BL$6),IFERROR(PRODUCT(IF(YEAR(OFFSET(HOMECELL,1,0):OFFSET(ENDCELL,-1,0))=$A52,1+OFFSET(BL$132,1,0):OFFSET(BL$885,-1,0)))-1,"NA"),0)</f>
        <v>-1.7297769326224732E-2</v>
      </c>
      <c r="BM52" s="391" cm="1">
        <f t="array" aca="1" ref="BM52" ca="1">IF(ISTEXT(BM$6),IFERROR(PRODUCT(IF(YEAR(OFFSET(HOMECELL,1,0):OFFSET(ENDCELL,-1,0))=$A52,1+OFFSET(BM$132,1,0):OFFSET(BM$885,-1,0)))-1,"NA"),0)</f>
        <v>0</v>
      </c>
      <c r="BN52" s="391" cm="1">
        <f t="array" aca="1" ref="BN52" ca="1">IF(ISTEXT(BN$6),IFERROR(PRODUCT(IF(YEAR(OFFSET(HOMECELL,1,0):OFFSET(ENDCELL,-1,0))=$A52,1+OFFSET(BN$132,1,0):OFFSET(BN$885,-1,0)))-1,"NA"),0)</f>
        <v>0</v>
      </c>
      <c r="BO52" s="391" cm="1">
        <f t="array" aca="1" ref="BO52" ca="1">IF(ISTEXT(BO$6),IFERROR(PRODUCT(IF(YEAR(OFFSET(HOMECELL,1,0):OFFSET(ENDCELL,-1,0))=$A52,1+OFFSET(BO$132,1,0):OFFSET(BO$885,-1,0)))-1,"NA"),0)</f>
        <v>0.26633278122971538</v>
      </c>
      <c r="BP52" s="391" cm="1">
        <f t="array" aca="1" ref="BP52" ca="1">IF(ISTEXT(BP$6),IFERROR(PRODUCT(IF(YEAR(OFFSET(HOMECELL,1,0):OFFSET(ENDCELL,-1,0))=$A52,1+OFFSET(BP$132,1,0):OFFSET(BP$885,-1,0)))-1,"NA"),0)</f>
        <v>0.1480443224398853</v>
      </c>
      <c r="BQ52" s="391" cm="1">
        <f t="array" aca="1" ref="BQ52" ca="1">IF(ISTEXT(BQ$6),IFERROR(PRODUCT(IF(YEAR(OFFSET(HOMECELL,1,0):OFFSET(ENDCELL,-1,0))=$A52,1+OFFSET(BQ$132,1,0):OFFSET(BQ$885,-1,0)))-1,"NA"),0)</f>
        <v>0</v>
      </c>
      <c r="BR52" s="391" cm="1">
        <f t="array" aca="1" ref="BR52" ca="1">IF(ISTEXT(BR$6),IFERROR(PRODUCT(IF(YEAR(OFFSET(HOMECELL,1,0):OFFSET(ENDCELL,-1,0))=$A52,1+OFFSET(BR$132,1,0):OFFSET(BR$885,-1,0)))-1,"NA"),0)</f>
        <v>-0.18292703782997977</v>
      </c>
      <c r="BS52" s="391" cm="1">
        <f t="array" aca="1" ref="BS52" ca="1">IF(ISTEXT(BS$6),IFERROR(PRODUCT(IF(YEAR(OFFSET(HOMECELL,1,0):OFFSET(ENDCELL,-1,0))=$A52,1+OFFSET(BS$132,1,0):OFFSET(BS$885,-1,0)))-1,"NA"),0)</f>
        <v>0</v>
      </c>
      <c r="BT52" s="391" cm="1">
        <f t="array" aca="1" ref="BT52" ca="1">IF(ISTEXT(BT$6),IFERROR(PRODUCT(IF(YEAR(OFFSET(HOMECELL,1,0):OFFSET(ENDCELL,-1,0))=$A52,1+OFFSET(BT$132,1,0):OFFSET(BT$885,-1,0)))-1,"NA"),0)</f>
        <v>0</v>
      </c>
      <c r="BU52" s="391" cm="1">
        <f t="array" aca="1" ref="BU52" ca="1">IF(ISTEXT(BU$6),IFERROR(PRODUCT(IF(YEAR(OFFSET(HOMECELL,1,0):OFFSET(ENDCELL,-1,0))=$A52,1+OFFSET(BU$132,1,0):OFFSET(BU$885,-1,0)))-1,"NA"),0)</f>
        <v>0</v>
      </c>
      <c r="BV52" s="391" cm="1">
        <f t="array" aca="1" ref="BV52" ca="1">IF(ISTEXT(BV$6),IFERROR(PRODUCT(IF(YEAR(OFFSET(HOMECELL,1,0):OFFSET(ENDCELL,-1,0))=$A52,1+OFFSET(BV$132,1,0):OFFSET(BV$885,-1,0)))-1,"NA"),0)</f>
        <v>0</v>
      </c>
      <c r="BW52" s="391" cm="1">
        <f t="array" aca="1" ref="BW52" ca="1">IF(ISTEXT(BW$6),IFERROR(PRODUCT(IF(YEAR(OFFSET(HOMECELL,1,0):OFFSET(ENDCELL,-1,0))=$A52,1+OFFSET(BW$132,1,0):OFFSET(BW$885,-1,0)))-1,"NA"),0)</f>
        <v>0.46423742744984753</v>
      </c>
      <c r="BX52" s="391" cm="1">
        <f t="array" aca="1" ref="BX52" ca="1">IF(ISTEXT(BX$6),IFERROR(PRODUCT(IF(YEAR(OFFSET(HOMECELL,1,0):OFFSET(ENDCELL,-1,0))=$A52,1+OFFSET(BX$132,1,0):OFFSET(BX$885,-1,0)))-1,"NA"),0)</f>
        <v>0</v>
      </c>
      <c r="BY52" s="391" cm="1">
        <f t="array" aca="1" ref="BY52" ca="1">IF(ISTEXT(BY$6),IFERROR(PRODUCT(IF(YEAR(OFFSET(HOMECELL,1,0):OFFSET(ENDCELL,-1,0))=$A52,1+OFFSET(BY$132,1,0):OFFSET(BY$885,-1,0)))-1,"NA"),0)</f>
        <v>0.35834714180731142</v>
      </c>
      <c r="BZ52" s="391" cm="1">
        <f t="array" aca="1" ref="BZ52" ca="1">IF(ISTEXT(BZ$6),IFERROR(PRODUCT(IF(YEAR(OFFSET(HOMECELL,1,0):OFFSET(ENDCELL,-1,0))=$A52,1+OFFSET(BZ$132,1,0):OFFSET(BZ$885,-1,0)))-1,"NA"),0)</f>
        <v>0</v>
      </c>
      <c r="CA52" s="391" cm="1">
        <f t="array" aca="1" ref="CA52" ca="1">IF(ISTEXT(CA$6),IFERROR(PRODUCT(IF(YEAR(OFFSET(HOMECELL,1,0):OFFSET(ENDCELL,-1,0))=$A52,1+OFFSET(CA$132,1,0):OFFSET(CA$885,-1,0)))-1,"NA"),0)</f>
        <v>0</v>
      </c>
      <c r="CB52" s="391" cm="1">
        <f t="array" aca="1" ref="CB52" ca="1">IF(ISTEXT(CB$6),IFERROR(PRODUCT(IF(YEAR(OFFSET(HOMECELL,1,0):OFFSET(ENDCELL,-1,0))=$A52,1+OFFSET(CB$132,1,0):OFFSET(CB$885,-1,0)))-1,"NA"),0)</f>
        <v>0</v>
      </c>
      <c r="CC52" s="391" cm="1">
        <f t="array" aca="1" ref="CC52" ca="1">IF(ISTEXT(CC$6),IFERROR(PRODUCT(IF(YEAR(OFFSET(HOMECELL,1,0):OFFSET(ENDCELL,-1,0))=$A52,1+OFFSET(CC$132,1,0):OFFSET(CC$885,-1,0)))-1,"NA"),0)</f>
        <v>9.8287667029976378E-2</v>
      </c>
      <c r="CD52" s="391" cm="1">
        <f t="array" aca="1" ref="CD52" ca="1">IF(ISTEXT(CD$6),IFERROR(PRODUCT(IF(YEAR(OFFSET(HOMECELL,1,0):OFFSET(ENDCELL,-1,0))=$A52,1+OFFSET(CD$132,1,0):OFFSET(CD$885,-1,0)))-1,"NA"),0)</f>
        <v>0</v>
      </c>
      <c r="CE52" s="391" cm="1">
        <f t="array" aca="1" ref="CE52" ca="1">IF(ISTEXT(CE$6),IFERROR(PRODUCT(IF(YEAR(OFFSET(HOMECELL,1,0):OFFSET(ENDCELL,-1,0))=$A52,1+OFFSET(CE$132,1,0):OFFSET(CE$885,-1,0)))-1,"NA"),0)</f>
        <v>0</v>
      </c>
      <c r="CF52" s="391" cm="1">
        <f t="array" aca="1" ref="CF52" ca="1">IF(ISTEXT(CF$6),IFERROR(PRODUCT(IF(YEAR(OFFSET(HOMECELL,1,0):OFFSET(ENDCELL,-1,0))=$A52,1+OFFSET(CF$132,1,0):OFFSET(CF$885,-1,0)))-1,"NA"),0)</f>
        <v>0.30503999382232561</v>
      </c>
      <c r="CG52" s="391" cm="1">
        <f t="array" aca="1" ref="CG52" ca="1">IF(ISTEXT(CG$6),IFERROR(PRODUCT(IF(YEAR(OFFSET(HOMECELL,1,0):OFFSET(ENDCELL,-1,0))=$A52,1+OFFSET(CG$132,1,0):OFFSET(CG$885,-1,0)))-1,"NA"),0)</f>
        <v>-0.10643010917492712</v>
      </c>
      <c r="CH52" s="391" cm="1">
        <f t="array" aca="1" ref="CH52" ca="1">IF(ISTEXT(CH$6),IFERROR(PRODUCT(IF(YEAR(OFFSET(HOMECELL,1,0):OFFSET(ENDCELL,-1,0))=$A52,1+OFFSET(CH$132,1,0):OFFSET(CH$885,-1,0)))-1,"NA"),0)</f>
        <v>-9.7078673862697973E-2</v>
      </c>
      <c r="CI52" s="391" cm="1">
        <f t="array" aca="1" ref="CI52" ca="1">IF(ISTEXT(CI$6),IFERROR(PRODUCT(IF(YEAR(OFFSET(HOMECELL,1,0):OFFSET(ENDCELL,-1,0))=$A52,1+OFFSET(CI$132,1,0):OFFSET(CI$885,-1,0)))-1,"NA"),0)</f>
        <v>0</v>
      </c>
      <c r="CJ52" s="391" cm="1">
        <f t="array" aca="1" ref="CJ52" ca="1">IF(ISTEXT(CJ$6),IFERROR(PRODUCT(IF(YEAR(OFFSET(HOMECELL,1,0):OFFSET(ENDCELL,-1,0))=$A52,1+OFFSET(CJ$132,1,0):OFFSET(CJ$885,-1,0)))-1,"NA"),0)</f>
        <v>0.75455011590351151</v>
      </c>
      <c r="CK52" s="391" cm="1">
        <f t="array" aca="1" ref="CK52" ca="1">IF(ISTEXT(CK$6),IFERROR(PRODUCT(IF(YEAR(OFFSET(HOMECELL,1,0):OFFSET(ENDCELL,-1,0))=$A52,1+OFFSET(CK$132,1,0):OFFSET(CK$885,-1,0)))-1,"NA"),0)</f>
        <v>0</v>
      </c>
      <c r="CL52" s="391" cm="1">
        <f t="array" aca="1" ref="CL52" ca="1">IF(ISTEXT(CL$6),IFERROR(PRODUCT(IF(YEAR(OFFSET(HOMECELL,1,0):OFFSET(ENDCELL,-1,0))=$A52,1+OFFSET(CL$132,1,0):OFFSET(CL$885,-1,0)))-1,"NA"),0)</f>
        <v>0</v>
      </c>
      <c r="CM52" s="391" cm="1">
        <f t="array" aca="1" ref="CM52" ca="1">IF(ISTEXT(CM$6),IFERROR(PRODUCT(IF(YEAR(OFFSET(HOMECELL,1,0):OFFSET(ENDCELL,-1,0))=$A52,1+OFFSET(CM$132,1,0):OFFSET(CM$885,-1,0)))-1,"NA"),0)</f>
        <v>0</v>
      </c>
      <c r="CN52" s="391" cm="1">
        <f t="array" aca="1" ref="CN52" ca="1">IF(ISTEXT(CN$6),IFERROR(PRODUCT(IF(YEAR(OFFSET(HOMECELL,1,0):OFFSET(ENDCELL,-1,0))=$A52,1+OFFSET(CN$132,1,0):OFFSET(CN$885,-1,0)))-1,"NA"),0)</f>
        <v>0</v>
      </c>
      <c r="CO52" s="391" cm="1">
        <f t="array" aca="1" ref="CO52" ca="1">IF(ISTEXT(CO$6),IFERROR(PRODUCT(IF(YEAR(OFFSET(HOMECELL,1,0):OFFSET(ENDCELL,-1,0))=$A52,1+OFFSET(CO$132,1,0):OFFSET(CO$885,-1,0)))-1,"NA"),0)</f>
        <v>0</v>
      </c>
      <c r="CP52" s="391" cm="1">
        <f t="array" aca="1" ref="CP52" ca="1">IF(ISTEXT(CP$6),IFERROR(PRODUCT(IF(YEAR(OFFSET(HOMECELL,1,0):OFFSET(ENDCELL,-1,0))=$A52,1+OFFSET(CP$132,1,0):OFFSET(CP$885,-1,0)))-1,"NA"),0)</f>
        <v>0</v>
      </c>
      <c r="CQ52" s="391" cm="1">
        <f t="array" aca="1" ref="CQ52" ca="1">IF(ISTEXT(CQ$6),IFERROR(PRODUCT(IF(YEAR(OFFSET(HOMECELL,1,0):OFFSET(ENDCELL,-1,0))=$A52,1+OFFSET(CQ$132,1,0):OFFSET(CQ$885,-1,0)))-1,"NA"),0)</f>
        <v>0</v>
      </c>
      <c r="CR52" s="391" cm="1">
        <f t="array" aca="1" ref="CR52" ca="1">IF(ISTEXT(CR$6),IFERROR(PRODUCT(IF(YEAR(OFFSET(HOMECELL,1,0):OFFSET(ENDCELL,-1,0))=$A52,1+OFFSET(CR$132,1,0):OFFSET(CR$885,-1,0)))-1,"NA"),0)</f>
        <v>0</v>
      </c>
      <c r="CS52" s="391"/>
      <c r="CT52" s="391"/>
      <c r="CU52" s="391"/>
      <c r="CV52" s="391"/>
      <c r="CW52" s="391"/>
      <c r="CX52" s="391"/>
      <c r="CY52" s="391"/>
      <c r="CZ52" s="391"/>
      <c r="DA52" s="391"/>
      <c r="DB52" s="815"/>
      <c r="DC52" s="815"/>
      <c r="DD52" s="815"/>
      <c r="DE52" s="815"/>
      <c r="DG52" s="352"/>
      <c r="DI52" s="391" cm="1">
        <f t="array" aca="1" ref="DI52" ca="1">IF(ISTEXT(DI$6),IFERROR(PRODUCT(IF(YEAR(OFFSET(HOMECELL,1,0):OFFSET(ENDCELL,-1,0))=$A52,1+OFFSET(DI$132,1,0):OFFSET(DI$885,-1,0)))-1,"NA"),0)</f>
        <v>0</v>
      </c>
      <c r="DJ52" s="391" cm="1">
        <f t="array" aca="1" ref="DJ52" ca="1">IF(ISTEXT(DJ$6),IFERROR(PRODUCT(IF(YEAR(OFFSET(HOMECELL,1,0):OFFSET(ENDCELL,-1,0))=$A52,1+OFFSET(DJ$132,1,0):OFFSET(DJ$885,-1,0)))-1,"NA"),0)</f>
        <v>0.15601861368950365</v>
      </c>
      <c r="DK52" s="391" cm="1">
        <f t="array" aca="1" ref="DK52" ca="1">IF(ISTEXT(DK$6),IFERROR(PRODUCT(IF(YEAR(OFFSET(HOMECELL,1,0):OFFSET(ENDCELL,-1,0))=$A52,1+OFFSET(DK$132,1,0):OFFSET(DK$885,-1,0)))-1,"NA"),0)</f>
        <v>-0.25273189713228739</v>
      </c>
    </row>
    <row r="53" spans="1:115" hidden="1" outlineLevel="1">
      <c r="A53" s="72">
        <f t="shared" ca="1" si="1"/>
        <v>1987</v>
      </c>
      <c r="B53" s="372"/>
      <c r="C53" s="391" cm="1">
        <f t="array" aca="1" ref="C53" ca="1">IF(ISTEXT(C$6),IFERROR(PRODUCT(IF(YEAR(OFFSET(HOMECELL,1,0):OFFSET(ENDCELL,-1,0))=$A53,1+OFFSET(C$132,1,0):OFFSET(C$885,-1,0)))-1,"NA"),0)</f>
        <v>0</v>
      </c>
      <c r="D53" s="391" cm="1">
        <f t="array" aca="1" ref="D53" ca="1">IF(ISTEXT(D$6),IFERROR(PRODUCT(IF(YEAR(OFFSET(HOMECELL,1,0):OFFSET(ENDCELL,-1,0))=$A53,1+OFFSET(D$132,1,0):OFFSET(D$885,-1,0)))-1,"NA"),0)</f>
        <v>5.4724253351150498E-2</v>
      </c>
      <c r="E53" s="391" cm="1">
        <f t="array" aca="1" ref="E53" ca="1">IF(ISTEXT(E$6),IFERROR(PRODUCT(IF(YEAR(OFFSET(HOMECELL,1,0):OFFSET(ENDCELL,-1,0))=$A53,1+OFFSET(E$132,1,0):OFFSET(E$885,-1,0)))-1,"NA"),0)</f>
        <v>1.1830146590963375E-2</v>
      </c>
      <c r="F53" s="391" cm="1">
        <f t="array" aca="1" ref="F53" ca="1">IF(ISTEXT(F$6),IFERROR(PRODUCT(IF(YEAR(OFFSET(HOMECELL,1,0):OFFSET(ENDCELL,-1,0))=$A53,1+OFFSET(F$132,1,0):OFFSET(F$885,-1,0)))-1,"NA"),0)</f>
        <v>0</v>
      </c>
      <c r="G53" s="391" cm="1">
        <f t="array" aca="1" ref="G53" ca="1">IF(ISTEXT(G$6),IFERROR(PRODUCT(IF(YEAR(OFFSET(HOMECELL,1,0):OFFSET(ENDCELL,-1,0))=$A53,1+OFFSET(G$132,1,0):OFFSET(G$885,-1,0)))-1,"NA"),0)</f>
        <v>0</v>
      </c>
      <c r="H53" s="391" cm="1">
        <f t="array" aca="1" ref="H53" ca="1">IF(ISTEXT(H$6),IFERROR(PRODUCT(IF(YEAR(OFFSET(HOMECELL,1,0):OFFSET(ENDCELL,-1,0))=$A53,1+OFFSET(H$132,1,0):OFFSET(H$885,-1,0)))-1,"NA"),0)</f>
        <v>0</v>
      </c>
      <c r="I53" s="391" cm="1">
        <f t="array" aca="1" ref="I53" ca="1">IF(ISTEXT(I$6),IFERROR(PRODUCT(IF(YEAR(OFFSET(HOMECELL,1,0):OFFSET(ENDCELL,-1,0))=$A53,1+OFFSET(I$132,1,0):OFFSET(I$885,-1,0)))-1,"NA"),0)</f>
        <v>0</v>
      </c>
      <c r="J53" s="391" cm="1">
        <f t="array" aca="1" ref="J53" ca="1">IF(ISTEXT(J$6),IFERROR(PRODUCT(IF(YEAR(OFFSET(HOMECELL,1,0):OFFSET(ENDCELL,-1,0))=$A53,1+OFFSET(J$132,1,0):OFFSET(J$885,-1,0)))-1,"NA"),0)</f>
        <v>0</v>
      </c>
      <c r="K53" s="391" cm="1">
        <f t="array" aca="1" ref="K53" ca="1">IF(ISTEXT(K$6),IFERROR(PRODUCT(IF(YEAR(OFFSET(HOMECELL,1,0):OFFSET(ENDCELL,-1,0))=$A53,1+OFFSET(K$132,1,0):OFFSET(K$885,-1,0)))-1,"NA"),0)</f>
        <v>0</v>
      </c>
      <c r="L53" s="391" cm="1">
        <f t="array" aca="1" ref="L53" ca="1">IF(ISTEXT(L$6),IFERROR(PRODUCT(IF(YEAR(OFFSET(HOMECELL,1,0):OFFSET(ENDCELL,-1,0))=$A53,1+OFFSET(L$132,1,0):OFFSET(L$885,-1,0)))-1,"NA"),0)</f>
        <v>0</v>
      </c>
      <c r="M53" s="391" cm="1">
        <f t="array" aca="1" ref="M53" ca="1">IF(ISTEXT(M$6),IFERROR(PRODUCT(IF(YEAR(OFFSET(HOMECELL,1,0):OFFSET(ENDCELL,-1,0))=$A53,1+OFFSET(M$132,1,0):OFFSET(M$885,-1,0)))-1,"NA"),0)</f>
        <v>0</v>
      </c>
      <c r="N53" s="391" cm="1">
        <f t="array" aca="1" ref="N53" ca="1">IF(ISTEXT(N$6),IFERROR(PRODUCT(IF(YEAR(OFFSET(HOMECELL,1,0):OFFSET(ENDCELL,-1,0))=$A53,1+OFFSET(N$132,1,0):OFFSET(N$885,-1,0)))-1,"NA"),0)</f>
        <v>0</v>
      </c>
      <c r="O53" s="391" cm="1">
        <f t="array" aca="1" ref="O53" ca="1">IF(ISTEXT(O$6),IFERROR(PRODUCT(IF(YEAR(OFFSET(HOMECELL,1,0):OFFSET(ENDCELL,-1,0))=$A53,1+OFFSET(O$132,1,0):OFFSET(O$885,-1,0)))-1,"NA"),0)</f>
        <v>0</v>
      </c>
      <c r="P53" s="391" cm="1">
        <f t="array" aca="1" ref="P53" ca="1">IF(ISTEXT(P$6),IFERROR(PRODUCT(IF(YEAR(OFFSET(HOMECELL,1,0):OFFSET(ENDCELL,-1,0))=$A53,1+OFFSET(P$132,1,0):OFFSET(P$885,-1,0)))-1,"NA"),0)</f>
        <v>0</v>
      </c>
      <c r="Q53" s="391" cm="1">
        <f t="array" aca="1" ref="Q53" ca="1">IF(ISTEXT(Q$6),IFERROR(PRODUCT(IF(YEAR(OFFSET(HOMECELL,1,0):OFFSET(ENDCELL,-1,0))=$A53,1+OFFSET(Q$132,1,0):OFFSET(Q$885,-1,0)))-1,"NA"),0)</f>
        <v>0</v>
      </c>
      <c r="R53" s="391" cm="1">
        <f t="array" aca="1" ref="R53" ca="1">IF(ISTEXT(R$6),IFERROR(PRODUCT(IF(YEAR(OFFSET(HOMECELL,1,0):OFFSET(ENDCELL,-1,0))=$A53,1+OFFSET(R$132,1,0):OFFSET(R$885,-1,0)))-1,"NA"),0)</f>
        <v>1.0844467669094286</v>
      </c>
      <c r="S53" s="391" cm="1">
        <f t="array" aca="1" ref="S53" ca="1">IF(ISTEXT(S$6),IFERROR(PRODUCT(IF(YEAR(OFFSET(HOMECELL,1,0):OFFSET(ENDCELL,-1,0))=$A53,1+OFFSET(S$132,1,0):OFFSET(S$885,-1,0)))-1,"NA"),0)</f>
        <v>0.28808138015600759</v>
      </c>
      <c r="T53" s="391" cm="1">
        <f t="array" aca="1" ref="T53" ca="1">IF(ISTEXT(T$6),IFERROR(PRODUCT(IF(YEAR(OFFSET(HOMECELL,1,0):OFFSET(ENDCELL,-1,0))=$A53,1+OFFSET(T$132,1,0):OFFSET(T$885,-1,0)))-1,"NA"),0)</f>
        <v>-0.28181816731202491</v>
      </c>
      <c r="U53" s="391" cm="1">
        <f t="array" aca="1" ref="U53" ca="1">IF(ISTEXT(U$6),IFERROR(PRODUCT(IF(YEAR(OFFSET(HOMECELL,1,0):OFFSET(ENDCELL,-1,0))=$A53,1+OFFSET(U$132,1,0):OFFSET(U$885,-1,0)))-1,"NA"),0)</f>
        <v>0</v>
      </c>
      <c r="V53" s="391" cm="1">
        <f t="array" aca="1" ref="V53" ca="1">IF(ISTEXT(V$6),IFERROR(PRODUCT(IF(YEAR(OFFSET(HOMECELL,1,0):OFFSET(ENDCELL,-1,0))=$A53,1+OFFSET(V$132,1,0):OFFSET(V$885,-1,0)))-1,"NA"),0)</f>
        <v>0</v>
      </c>
      <c r="W53" s="391" cm="1">
        <f t="array" aca="1" ref="W53" ca="1">IF(ISTEXT(W$6),IFERROR(PRODUCT(IF(YEAR(OFFSET(HOMECELL,1,0):OFFSET(ENDCELL,-1,0))=$A53,1+OFFSET(W$132,1,0):OFFSET(W$885,-1,0)))-1,"NA"),0)</f>
        <v>0</v>
      </c>
      <c r="X53" s="391" cm="1">
        <f t="array" aca="1" ref="X53" ca="1">IF(ISTEXT(X$6),IFERROR(PRODUCT(IF(YEAR(OFFSET(HOMECELL,1,0):OFFSET(ENDCELL,-1,0))=$A53,1+OFFSET(X$132,1,0):OFFSET(X$885,-1,0)))-1,"NA"),0)</f>
        <v>2.6180927319177538E-2</v>
      </c>
      <c r="Y53" s="391" cm="1">
        <f t="array" aca="1" ref="Y53" ca="1">IF(ISTEXT(Y$6),IFERROR(PRODUCT(IF(YEAR(OFFSET(HOMECELL,1,0):OFFSET(ENDCELL,-1,0))=$A53,1+OFFSET(Y$132,1,0):OFFSET(Y$885,-1,0)))-1,"NA"),0)</f>
        <v>0</v>
      </c>
      <c r="Z53" s="391" cm="1">
        <f t="array" aca="1" ref="Z53" ca="1">IF(ISTEXT(Z$6),IFERROR(PRODUCT(IF(YEAR(OFFSET(HOMECELL,1,0):OFFSET(ENDCELL,-1,0))=$A53,1+OFFSET(Z$132,1,0):OFFSET(Z$885,-1,0)))-1,"NA"),0)</f>
        <v>0.21352839897541753</v>
      </c>
      <c r="AA53" s="391" cm="1">
        <f t="array" aca="1" ref="AA53" ca="1">IF(ISTEXT(AA$6),IFERROR(PRODUCT(IF(YEAR(OFFSET(HOMECELL,1,0):OFFSET(ENDCELL,-1,0))=$A53,1+OFFSET(AA$132,1,0):OFFSET(AA$885,-1,0)))-1,"NA"),0)</f>
        <v>-3.3306690738754696E-16</v>
      </c>
      <c r="AB53" s="391" cm="1">
        <f t="array" aca="1" ref="AB53" ca="1">IF(ISTEXT(AB$6),IFERROR(PRODUCT(IF(YEAR(OFFSET(HOMECELL,1,0):OFFSET(ENDCELL,-1,0))=$A53,1+OFFSET(AB$132,1,0):OFFSET(AB$885,-1,0)))-1,"NA"),0)</f>
        <v>0</v>
      </c>
      <c r="AC53" s="391" cm="1">
        <f t="array" aca="1" ref="AC53" ca="1">IF(ISTEXT(AC$6),IFERROR(PRODUCT(IF(YEAR(OFFSET(HOMECELL,1,0):OFFSET(ENDCELL,-1,0))=$A53,1+OFFSET(AC$132,1,0):OFFSET(AC$885,-1,0)))-1,"NA"),0)</f>
        <v>0</v>
      </c>
      <c r="AD53" s="391" cm="1">
        <f t="array" aca="1" ref="AD53" ca="1">IF(ISTEXT(AD$6),IFERROR(PRODUCT(IF(YEAR(OFFSET(HOMECELL,1,0):OFFSET(ENDCELL,-1,0))=$A53,1+OFFSET(AD$132,1,0):OFFSET(AD$885,-1,0)))-1,"NA"),0)</f>
        <v>0</v>
      </c>
      <c r="AE53" s="391" cm="1">
        <f t="array" aca="1" ref="AE53" ca="1">IF(ISTEXT(AE$6),IFERROR(PRODUCT(IF(YEAR(OFFSET(HOMECELL,1,0):OFFSET(ENDCELL,-1,0))=$A53,1+OFFSET(AE$132,1,0):OFFSET(AE$885,-1,0)))-1,"NA"),0)</f>
        <v>0.37900394922320602</v>
      </c>
      <c r="AF53" s="391" cm="1">
        <f t="array" aca="1" ref="AF53" ca="1">IF(ISTEXT(AF$6),IFERROR(PRODUCT(IF(YEAR(OFFSET(HOMECELL,1,0):OFFSET(ENDCELL,-1,0))=$A53,1+OFFSET(AF$132,1,0):OFFSET(AF$885,-1,0)))-1,"NA"),0)</f>
        <v>0</v>
      </c>
      <c r="AG53" s="391" cm="1">
        <f t="array" aca="1" ref="AG53" ca="1">IF(ISTEXT(AG$6),IFERROR(PRODUCT(IF(YEAR(OFFSET(HOMECELL,1,0):OFFSET(ENDCELL,-1,0))=$A53,1+OFFSET(AG$132,1,0):OFFSET(AG$885,-1,0)))-1,"NA"),0)</f>
        <v>0</v>
      </c>
      <c r="AH53" s="391" cm="1">
        <f t="array" aca="1" ref="AH53" ca="1">IF(ISTEXT(AH$6),IFERROR(PRODUCT(IF(YEAR(OFFSET(HOMECELL,1,0):OFFSET(ENDCELL,-1,0))=$A53,1+OFFSET(AH$132,1,0):OFFSET(AH$885,-1,0)))-1,"NA"),0)</f>
        <v>0</v>
      </c>
      <c r="AI53" s="391" cm="1">
        <f t="array" aca="1" ref="AI53" ca="1">IF(ISTEXT(AI$6),IFERROR(PRODUCT(IF(YEAR(OFFSET(HOMECELL,1,0):OFFSET(ENDCELL,-1,0))=$A53,1+OFFSET(AI$132,1,0):OFFSET(AI$885,-1,0)))-1,"NA"),0)</f>
        <v>0</v>
      </c>
      <c r="AJ53" s="391" cm="1">
        <f t="array" aca="1" ref="AJ53" ca="1">IF(ISTEXT(AJ$6),IFERROR(PRODUCT(IF(YEAR(OFFSET(HOMECELL,1,0):OFFSET(ENDCELL,-1,0))=$A53,1+OFFSET(AJ$132,1,0):OFFSET(AJ$885,-1,0)))-1,"NA"),0)</f>
        <v>0</v>
      </c>
      <c r="AK53" s="391" cm="1">
        <f t="array" aca="1" ref="AK53" ca="1">IF(ISTEXT(AK$6),IFERROR(PRODUCT(IF(YEAR(OFFSET(HOMECELL,1,0):OFFSET(ENDCELL,-1,0))=$A53,1+OFFSET(AK$132,1,0):OFFSET(AK$885,-1,0)))-1,"NA"),0)</f>
        <v>-9.2382955312846349E-2</v>
      </c>
      <c r="AL53" s="391" cm="1">
        <f t="array" aca="1" ref="AL53" ca="1">IF(ISTEXT(AL$6),IFERROR(PRODUCT(IF(YEAR(OFFSET(HOMECELL,1,0):OFFSET(ENDCELL,-1,0))=$A53,1+OFFSET(AL$132,1,0):OFFSET(AL$885,-1,0)))-1,"NA"),0)</f>
        <v>0</v>
      </c>
      <c r="AM53" s="391" cm="1">
        <f t="array" aca="1" ref="AM53" ca="1">IF(ISTEXT(AM$6),IFERROR(PRODUCT(IF(YEAR(OFFSET(HOMECELL,1,0):OFFSET(ENDCELL,-1,0))=$A53,1+OFFSET(AM$132,1,0):OFFSET(AM$885,-1,0)))-1,"NA"),0)</f>
        <v>-0.29510385403149708</v>
      </c>
      <c r="AN53" s="391" cm="1">
        <f t="array" aca="1" ref="AN53" ca="1">IF(ISTEXT(AN$6),IFERROR(PRODUCT(IF(YEAR(OFFSET(HOMECELL,1,0):OFFSET(ENDCELL,-1,0))=$A53,1+OFFSET(AN$132,1,0):OFFSET(AN$885,-1,0)))-1,"NA"),0)</f>
        <v>0.58333268355952872</v>
      </c>
      <c r="AO53" s="391" cm="1">
        <f t="array" aca="1" ref="AO53" ca="1">IF(ISTEXT(AO$6),IFERROR(PRODUCT(IF(YEAR(OFFSET(HOMECELL,1,0):OFFSET(ENDCELL,-1,0))=$A53,1+OFFSET(AO$132,1,0):OFFSET(AO$885,-1,0)))-1,"NA"),0)</f>
        <v>0</v>
      </c>
      <c r="AP53" s="391" cm="1">
        <f t="array" aca="1" ref="AP53" ca="1">IF(ISTEXT(AP$6),IFERROR(PRODUCT(IF(YEAR(OFFSET(HOMECELL,1,0):OFFSET(ENDCELL,-1,0))=$A53,1+OFFSET(AP$132,1,0):OFFSET(AP$885,-1,0)))-1,"NA"),0)</f>
        <v>0.30076269037438075</v>
      </c>
      <c r="AQ53" s="391" cm="1">
        <f t="array" aca="1" ref="AQ53" ca="1">IF(ISTEXT(AQ$6),IFERROR(PRODUCT(IF(YEAR(OFFSET(HOMECELL,1,0):OFFSET(ENDCELL,-1,0))=$A53,1+OFFSET(AQ$132,1,0):OFFSET(AQ$885,-1,0)))-1,"NA"),0)</f>
        <v>0.69846913808126887</v>
      </c>
      <c r="AR53" s="391" cm="1">
        <f t="array" aca="1" ref="AR53" ca="1">IF(ISTEXT(AR$6),IFERROR(PRODUCT(IF(YEAR(OFFSET(HOMECELL,1,0):OFFSET(ENDCELL,-1,0))=$A53,1+OFFSET(AR$132,1,0):OFFSET(AR$885,-1,0)))-1,"NA"),0)</f>
        <v>0</v>
      </c>
      <c r="AS53" s="391" cm="1">
        <f t="array" aca="1" ref="AS53" ca="1">IF(ISTEXT(AS$6),IFERROR(PRODUCT(IF(YEAR(OFFSET(HOMECELL,1,0):OFFSET(ENDCELL,-1,0))=$A53,1+OFFSET(AS$132,1,0):OFFSET(AS$885,-1,0)))-1,"NA"),0)</f>
        <v>0</v>
      </c>
      <c r="AT53" s="391" cm="1">
        <f t="array" aca="1" ref="AT53" ca="1">IF(ISTEXT(AT$6),IFERROR(PRODUCT(IF(YEAR(OFFSET(HOMECELL,1,0):OFFSET(ENDCELL,-1,0))=$A53,1+OFFSET(AT$132,1,0):OFFSET(AT$885,-1,0)))-1,"NA"),0)</f>
        <v>1.7951849378900642</v>
      </c>
      <c r="AU53" s="391" cm="1">
        <f t="array" aca="1" ref="AU53" ca="1">IF(ISTEXT(AU$6),IFERROR(PRODUCT(IF(YEAR(OFFSET(HOMECELL,1,0):OFFSET(ENDCELL,-1,0))=$A53,1+OFFSET(AU$132,1,0):OFFSET(AU$885,-1,0)))-1,"NA"),0)</f>
        <v>0</v>
      </c>
      <c r="AV53" s="391" cm="1">
        <f t="array" aca="1" ref="AV53" ca="1">IF(ISTEXT(AV$6),IFERROR(PRODUCT(IF(YEAR(OFFSET(HOMECELL,1,0):OFFSET(ENDCELL,-1,0))=$A53,1+OFFSET(AV$132,1,0):OFFSET(AV$885,-1,0)))-1,"NA"),0)</f>
        <v>0.30868021840480453</v>
      </c>
      <c r="AW53" s="391" cm="1">
        <f t="array" aca="1" ref="AW53" ca="1">IF(ISTEXT(AW$6),IFERROR(PRODUCT(IF(YEAR(OFFSET(HOMECELL,1,0):OFFSET(ENDCELL,-1,0))=$A53,1+OFFSET(AW$132,1,0):OFFSET(AW$885,-1,0)))-1,"NA"),0)</f>
        <v>0.15289757215275324</v>
      </c>
      <c r="AX53" s="391" cm="1">
        <f t="array" aca="1" ref="AX53" ca="1">IF(ISTEXT(AX$6),IFERROR(PRODUCT(IF(YEAR(OFFSET(HOMECELL,1,0):OFFSET(ENDCELL,-1,0))=$A53,1+OFFSET(AX$132,1,0):OFFSET(AX$885,-1,0)))-1,"NA"),0)</f>
        <v>0</v>
      </c>
      <c r="AY53" s="391" cm="1">
        <f t="array" aca="1" ref="AY53" ca="1">IF(ISTEXT(AY$6),IFERROR(PRODUCT(IF(YEAR(OFFSET(HOMECELL,1,0):OFFSET(ENDCELL,-1,0))=$A53,1+OFFSET(AY$132,1,0):OFFSET(AY$885,-1,0)))-1,"NA"),0)</f>
        <v>-6.0287907816737651E-2</v>
      </c>
      <c r="AZ53" s="391" cm="1">
        <f t="array" aca="1" ref="AZ53" ca="1">IF(ISTEXT(AZ$6),IFERROR(PRODUCT(IF(YEAR(OFFSET(HOMECELL,1,0):OFFSET(ENDCELL,-1,0))=$A53,1+OFFSET(AZ$132,1,0):OFFSET(AZ$885,-1,0)))-1,"NA"),0)</f>
        <v>-0.10169187708036453</v>
      </c>
      <c r="BA53" s="391" cm="1">
        <f t="array" aca="1" ref="BA53" ca="1">IF(ISTEXT(BA$6),IFERROR(PRODUCT(IF(YEAR(OFFSET(HOMECELL,1,0):OFFSET(ENDCELL,-1,0))=$A53,1+OFFSET(BA$132,1,0):OFFSET(BA$885,-1,0)))-1,"NA"),0)</f>
        <v>2.1047007307166687E-2</v>
      </c>
      <c r="BB53" s="391" cm="1">
        <f t="array" aca="1" ref="BB53" ca="1">IF(ISTEXT(BB$6),IFERROR(PRODUCT(IF(YEAR(OFFSET(HOMECELL,1,0):OFFSET(ENDCELL,-1,0))=$A53,1+OFFSET(BB$132,1,0):OFFSET(BB$885,-1,0)))-1,"NA"),0)</f>
        <v>0.86745693854699768</v>
      </c>
      <c r="BC53" s="391" cm="1">
        <f t="array" aca="1" ref="BC53" ca="1">IF(ISTEXT(BC$6),IFERROR(PRODUCT(IF(YEAR(OFFSET(HOMECELL,1,0):OFFSET(ENDCELL,-1,0))=$A53,1+OFFSET(BC$132,1,0):OFFSET(BC$885,-1,0)))-1,"NA"),0)</f>
        <v>0</v>
      </c>
      <c r="BD53" s="391" cm="1">
        <f t="array" aca="1" ref="BD53" ca="1">IF(ISTEXT(BD$6),IFERROR(PRODUCT(IF(YEAR(OFFSET(HOMECELL,1,0):OFFSET(ENDCELL,-1,0))=$A53,1+OFFSET(BD$132,1,0):OFFSET(BD$885,-1,0)))-1,"NA"),0)</f>
        <v>-0.35379947859493799</v>
      </c>
      <c r="BE53" s="391" cm="1">
        <f t="array" aca="1" ref="BE53" ca="1">IF(ISTEXT(BE$6),IFERROR(PRODUCT(IF(YEAR(OFFSET(HOMECELL,1,0):OFFSET(ENDCELL,-1,0))=$A53,1+OFFSET(BE$132,1,0):OFFSET(BE$885,-1,0)))-1,"NA"),0)</f>
        <v>0</v>
      </c>
      <c r="BF53" s="391" cm="1">
        <f t="array" aca="1" ref="BF53" ca="1">IF(ISTEXT(BF$6),IFERROR(PRODUCT(IF(YEAR(OFFSET(HOMECELL,1,0):OFFSET(ENDCELL,-1,0))=$A53,1+OFFSET(BF$132,1,0):OFFSET(BF$885,-1,0)))-1,"NA"),0)</f>
        <v>0</v>
      </c>
      <c r="BG53" s="391" cm="1">
        <f t="array" aca="1" ref="BG53" ca="1">IF(ISTEXT(BG$6),IFERROR(PRODUCT(IF(YEAR(OFFSET(HOMECELL,1,0):OFFSET(ENDCELL,-1,0))=$A53,1+OFFSET(BG$132,1,0):OFFSET(BG$885,-1,0)))-1,"NA"),0)</f>
        <v>0.39477390153418979</v>
      </c>
      <c r="BH53" s="391" cm="1">
        <f t="array" aca="1" ref="BH53" ca="1">IF(ISTEXT(BH$6),IFERROR(PRODUCT(IF(YEAR(OFFSET(HOMECELL,1,0):OFFSET(ENDCELL,-1,0))=$A53,1+OFFSET(BH$132,1,0):OFFSET(BH$885,-1,0)))-1,"NA"),0)</f>
        <v>-3.797465133795741E-2</v>
      </c>
      <c r="BI53" s="391" cm="1">
        <f t="array" aca="1" ref="BI53" ca="1">IF(ISTEXT(BI$6),IFERROR(PRODUCT(IF(YEAR(OFFSET(HOMECELL,1,0):OFFSET(ENDCELL,-1,0))=$A53,1+OFFSET(BI$132,1,0):OFFSET(BI$885,-1,0)))-1,"NA"),0)</f>
        <v>0</v>
      </c>
      <c r="BJ53" s="391" cm="1">
        <f t="array" aca="1" ref="BJ53" ca="1">IF(ISTEXT(BJ$6),IFERROR(PRODUCT(IF(YEAR(OFFSET(HOMECELL,1,0):OFFSET(ENDCELL,-1,0))=$A53,1+OFFSET(BJ$132,1,0):OFFSET(BJ$885,-1,0)))-1,"NA"),0)</f>
        <v>0</v>
      </c>
      <c r="BK53" s="391" cm="1">
        <f t="array" aca="1" ref="BK53" ca="1">IF(ISTEXT(BK$6),IFERROR(PRODUCT(IF(YEAR(OFFSET(HOMECELL,1,0):OFFSET(ENDCELL,-1,0))=$A53,1+OFFSET(BK$132,1,0):OFFSET(BK$885,-1,0)))-1,"NA"),0)</f>
        <v>0.56094710162564887</v>
      </c>
      <c r="BL53" s="391" cm="1">
        <f t="array" aca="1" ref="BL53" ca="1">IF(ISTEXT(BL$6),IFERROR(PRODUCT(IF(YEAR(OFFSET(HOMECELL,1,0):OFFSET(ENDCELL,-1,0))=$A53,1+OFFSET(BL$132,1,0):OFFSET(BL$885,-1,0)))-1,"NA"),0)</f>
        <v>-0.45432029321994416</v>
      </c>
      <c r="BM53" s="391" cm="1">
        <f t="array" aca="1" ref="BM53" ca="1">IF(ISTEXT(BM$6),IFERROR(PRODUCT(IF(YEAR(OFFSET(HOMECELL,1,0):OFFSET(ENDCELL,-1,0))=$A53,1+OFFSET(BM$132,1,0):OFFSET(BM$885,-1,0)))-1,"NA"),0)</f>
        <v>0</v>
      </c>
      <c r="BN53" s="391" cm="1">
        <f t="array" aca="1" ref="BN53" ca="1">IF(ISTEXT(BN$6),IFERROR(PRODUCT(IF(YEAR(OFFSET(HOMECELL,1,0):OFFSET(ENDCELL,-1,0))=$A53,1+OFFSET(BN$132,1,0):OFFSET(BN$885,-1,0)))-1,"NA"),0)</f>
        <v>0</v>
      </c>
      <c r="BO53" s="391" cm="1">
        <f t="array" aca="1" ref="BO53" ca="1">IF(ISTEXT(BO$6),IFERROR(PRODUCT(IF(YEAR(OFFSET(HOMECELL,1,0):OFFSET(ENDCELL,-1,0))=$A53,1+OFFSET(BO$132,1,0):OFFSET(BO$885,-1,0)))-1,"NA"),0)</f>
        <v>-8.6547230789785323E-2</v>
      </c>
      <c r="BP53" s="391" cm="1">
        <f t="array" aca="1" ref="BP53" ca="1">IF(ISTEXT(BP$6),IFERROR(PRODUCT(IF(YEAR(OFFSET(HOMECELL,1,0):OFFSET(ENDCELL,-1,0))=$A53,1+OFFSET(BP$132,1,0):OFFSET(BP$885,-1,0)))-1,"NA"),0)</f>
        <v>0.44545896164133003</v>
      </c>
      <c r="BQ53" s="391" cm="1">
        <f t="array" aca="1" ref="BQ53" ca="1">IF(ISTEXT(BQ$6),IFERROR(PRODUCT(IF(YEAR(OFFSET(HOMECELL,1,0):OFFSET(ENDCELL,-1,0))=$A53,1+OFFSET(BQ$132,1,0):OFFSET(BQ$885,-1,0)))-1,"NA"),0)</f>
        <v>0</v>
      </c>
      <c r="BR53" s="391" cm="1">
        <f t="array" aca="1" ref="BR53" ca="1">IF(ISTEXT(BR$6),IFERROR(PRODUCT(IF(YEAR(OFFSET(HOMECELL,1,0):OFFSET(ENDCELL,-1,0))=$A53,1+OFFSET(BR$132,1,0):OFFSET(BR$885,-1,0)))-1,"NA"),0)</f>
        <v>-0.56716580775625913</v>
      </c>
      <c r="BS53" s="391" cm="1">
        <f t="array" aca="1" ref="BS53" ca="1">IF(ISTEXT(BS$6),IFERROR(PRODUCT(IF(YEAR(OFFSET(HOMECELL,1,0):OFFSET(ENDCELL,-1,0))=$A53,1+OFFSET(BS$132,1,0):OFFSET(BS$885,-1,0)))-1,"NA"),0)</f>
        <v>0</v>
      </c>
      <c r="BT53" s="391" cm="1">
        <f t="array" aca="1" ref="BT53" ca="1">IF(ISTEXT(BT$6),IFERROR(PRODUCT(IF(YEAR(OFFSET(HOMECELL,1,0):OFFSET(ENDCELL,-1,0))=$A53,1+OFFSET(BT$132,1,0):OFFSET(BT$885,-1,0)))-1,"NA"),0)</f>
        <v>0</v>
      </c>
      <c r="BU53" s="391" cm="1">
        <f t="array" aca="1" ref="BU53" ca="1">IF(ISTEXT(BU$6),IFERROR(PRODUCT(IF(YEAR(OFFSET(HOMECELL,1,0):OFFSET(ENDCELL,-1,0))=$A53,1+OFFSET(BU$132,1,0):OFFSET(BU$885,-1,0)))-1,"NA"),0)</f>
        <v>0</v>
      </c>
      <c r="BV53" s="391" cm="1">
        <f t="array" aca="1" ref="BV53" ca="1">IF(ISTEXT(BV$6),IFERROR(PRODUCT(IF(YEAR(OFFSET(HOMECELL,1,0):OFFSET(ENDCELL,-1,0))=$A53,1+OFFSET(BV$132,1,0):OFFSET(BV$885,-1,0)))-1,"NA"),0)</f>
        <v>0</v>
      </c>
      <c r="BW53" s="391" cm="1">
        <f t="array" aca="1" ref="BW53" ca="1">IF(ISTEXT(BW$6),IFERROR(PRODUCT(IF(YEAR(OFFSET(HOMECELL,1,0):OFFSET(ENDCELL,-1,0))=$A53,1+OFFSET(BW$132,1,0):OFFSET(BW$885,-1,0)))-1,"NA"),0)</f>
        <v>0.12289669701392536</v>
      </c>
      <c r="BX53" s="391" cm="1">
        <f t="array" aca="1" ref="BX53" ca="1">IF(ISTEXT(BX$6),IFERROR(PRODUCT(IF(YEAR(OFFSET(HOMECELL,1,0):OFFSET(ENDCELL,-1,0))=$A53,1+OFFSET(BX$132,1,0):OFFSET(BX$885,-1,0)))-1,"NA"),0)</f>
        <v>0</v>
      </c>
      <c r="BY53" s="391" cm="1">
        <f t="array" aca="1" ref="BY53" ca="1">IF(ISTEXT(BY$6),IFERROR(PRODUCT(IF(YEAR(OFFSET(HOMECELL,1,0):OFFSET(ENDCELL,-1,0))=$A53,1+OFFSET(BY$132,1,0):OFFSET(BY$885,-1,0)))-1,"NA"),0)</f>
        <v>4.7204367997177865E-3</v>
      </c>
      <c r="BZ53" s="391" cm="1">
        <f t="array" aca="1" ref="BZ53" ca="1">IF(ISTEXT(BZ$6),IFERROR(PRODUCT(IF(YEAR(OFFSET(HOMECELL,1,0):OFFSET(ENDCELL,-1,0))=$A53,1+OFFSET(BZ$132,1,0):OFFSET(BZ$885,-1,0)))-1,"NA"),0)</f>
        <v>0</v>
      </c>
      <c r="CA53" s="391" cm="1">
        <f t="array" aca="1" ref="CA53" ca="1">IF(ISTEXT(CA$6),IFERROR(PRODUCT(IF(YEAR(OFFSET(HOMECELL,1,0):OFFSET(ENDCELL,-1,0))=$A53,1+OFFSET(CA$132,1,0):OFFSET(CA$885,-1,0)))-1,"NA"),0)</f>
        <v>-0.14554017664005814</v>
      </c>
      <c r="CB53" s="391" cm="1">
        <f t="array" aca="1" ref="CB53" ca="1">IF(ISTEXT(CB$6),IFERROR(PRODUCT(IF(YEAR(OFFSET(HOMECELL,1,0):OFFSET(ENDCELL,-1,0))=$A53,1+OFFSET(CB$132,1,0):OFFSET(CB$885,-1,0)))-1,"NA"),0)</f>
        <v>0</v>
      </c>
      <c r="CC53" s="391" cm="1">
        <f t="array" aca="1" ref="CC53" ca="1">IF(ISTEXT(CC$6),IFERROR(PRODUCT(IF(YEAR(OFFSET(HOMECELL,1,0):OFFSET(ENDCELL,-1,0))=$A53,1+OFFSET(CC$132,1,0):OFFSET(CC$885,-1,0)))-1,"NA"),0)</f>
        <v>9.0479955988373995E-3</v>
      </c>
      <c r="CD53" s="391" cm="1">
        <f t="array" aca="1" ref="CD53" ca="1">IF(ISTEXT(CD$6),IFERROR(PRODUCT(IF(YEAR(OFFSET(HOMECELL,1,0):OFFSET(ENDCELL,-1,0))=$A53,1+OFFSET(CD$132,1,0):OFFSET(CD$885,-1,0)))-1,"NA"),0)</f>
        <v>0</v>
      </c>
      <c r="CE53" s="391" cm="1">
        <f t="array" aca="1" ref="CE53" ca="1">IF(ISTEXT(CE$6),IFERROR(PRODUCT(IF(YEAR(OFFSET(HOMECELL,1,0):OFFSET(ENDCELL,-1,0))=$A53,1+OFFSET(CE$132,1,0):OFFSET(CE$885,-1,0)))-1,"NA"),0)</f>
        <v>0</v>
      </c>
      <c r="CF53" s="391" cm="1">
        <f t="array" aca="1" ref="CF53" ca="1">IF(ISTEXT(CF$6),IFERROR(PRODUCT(IF(YEAR(OFFSET(HOMECELL,1,0):OFFSET(ENDCELL,-1,0))=$A53,1+OFFSET(CF$132,1,0):OFFSET(CF$885,-1,0)))-1,"NA"),0)</f>
        <v>0.74264329558916176</v>
      </c>
      <c r="CG53" s="391" cm="1">
        <f t="array" aca="1" ref="CG53" ca="1">IF(ISTEXT(CG$6),IFERROR(PRODUCT(IF(YEAR(OFFSET(HOMECELL,1,0):OFFSET(ENDCELL,-1,0))=$A53,1+OFFSET(CG$132,1,0):OFFSET(CG$885,-1,0)))-1,"NA"),0)</f>
        <v>-0.26432931254271952</v>
      </c>
      <c r="CH53" s="391" cm="1">
        <f t="array" aca="1" ref="CH53" ca="1">IF(ISTEXT(CH$6),IFERROR(PRODUCT(IF(YEAR(OFFSET(HOMECELL,1,0):OFFSET(ENDCELL,-1,0))=$A53,1+OFFSET(CH$132,1,0):OFFSET(CH$885,-1,0)))-1,"NA"),0)</f>
        <v>-6.5363910703550965E-2</v>
      </c>
      <c r="CI53" s="391" cm="1">
        <f t="array" aca="1" ref="CI53" ca="1">IF(ISTEXT(CI$6),IFERROR(PRODUCT(IF(YEAR(OFFSET(HOMECELL,1,0):OFFSET(ENDCELL,-1,0))=$A53,1+OFFSET(CI$132,1,0):OFFSET(CI$885,-1,0)))-1,"NA"),0)</f>
        <v>0</v>
      </c>
      <c r="CJ53" s="391" cm="1">
        <f t="array" aca="1" ref="CJ53" ca="1">IF(ISTEXT(CJ$6),IFERROR(PRODUCT(IF(YEAR(OFFSET(HOMECELL,1,0):OFFSET(ENDCELL,-1,0))=$A53,1+OFFSET(CJ$132,1,0):OFFSET(CJ$885,-1,0)))-1,"NA"),0)</f>
        <v>1.2487005227749797</v>
      </c>
      <c r="CK53" s="391" cm="1">
        <f t="array" aca="1" ref="CK53" ca="1">IF(ISTEXT(CK$6),IFERROR(PRODUCT(IF(YEAR(OFFSET(HOMECELL,1,0):OFFSET(ENDCELL,-1,0))=$A53,1+OFFSET(CK$132,1,0):OFFSET(CK$885,-1,0)))-1,"NA"),0)</f>
        <v>0</v>
      </c>
      <c r="CL53" s="391" cm="1">
        <f t="array" aca="1" ref="CL53" ca="1">IF(ISTEXT(CL$6),IFERROR(PRODUCT(IF(YEAR(OFFSET(HOMECELL,1,0):OFFSET(ENDCELL,-1,0))=$A53,1+OFFSET(CL$132,1,0):OFFSET(CL$885,-1,0)))-1,"NA"),0)</f>
        <v>0</v>
      </c>
      <c r="CM53" s="391" cm="1">
        <f t="array" aca="1" ref="CM53" ca="1">IF(ISTEXT(CM$6),IFERROR(PRODUCT(IF(YEAR(OFFSET(HOMECELL,1,0):OFFSET(ENDCELL,-1,0))=$A53,1+OFFSET(CM$132,1,0):OFFSET(CM$885,-1,0)))-1,"NA"),0)</f>
        <v>0</v>
      </c>
      <c r="CN53" s="391" cm="1">
        <f t="array" aca="1" ref="CN53" ca="1">IF(ISTEXT(CN$6),IFERROR(PRODUCT(IF(YEAR(OFFSET(HOMECELL,1,0):OFFSET(ENDCELL,-1,0))=$A53,1+OFFSET(CN$132,1,0):OFFSET(CN$885,-1,0)))-1,"NA"),0)</f>
        <v>0</v>
      </c>
      <c r="CO53" s="391" cm="1">
        <f t="array" aca="1" ref="CO53" ca="1">IF(ISTEXT(CO$6),IFERROR(PRODUCT(IF(YEAR(OFFSET(HOMECELL,1,0):OFFSET(ENDCELL,-1,0))=$A53,1+OFFSET(CO$132,1,0):OFFSET(CO$885,-1,0)))-1,"NA"),0)</f>
        <v>0</v>
      </c>
      <c r="CP53" s="391" cm="1">
        <f t="array" aca="1" ref="CP53" ca="1">IF(ISTEXT(CP$6),IFERROR(PRODUCT(IF(YEAR(OFFSET(HOMECELL,1,0):OFFSET(ENDCELL,-1,0))=$A53,1+OFFSET(CP$132,1,0):OFFSET(CP$885,-1,0)))-1,"NA"),0)</f>
        <v>0</v>
      </c>
      <c r="CQ53" s="391" cm="1">
        <f t="array" aca="1" ref="CQ53" ca="1">IF(ISTEXT(CQ$6),IFERROR(PRODUCT(IF(YEAR(OFFSET(HOMECELL,1,0):OFFSET(ENDCELL,-1,0))=$A53,1+OFFSET(CQ$132,1,0):OFFSET(CQ$885,-1,0)))-1,"NA"),0)</f>
        <v>0</v>
      </c>
      <c r="CR53" s="391" cm="1">
        <f t="array" aca="1" ref="CR53" ca="1">IF(ISTEXT(CR$6),IFERROR(PRODUCT(IF(YEAR(OFFSET(HOMECELL,1,0):OFFSET(ENDCELL,-1,0))=$A53,1+OFFSET(CR$132,1,0):OFFSET(CR$885,-1,0)))-1,"NA"),0)</f>
        <v>0</v>
      </c>
      <c r="CS53" s="391"/>
      <c r="CT53" s="391"/>
      <c r="CU53" s="391"/>
      <c r="CV53" s="391"/>
      <c r="CW53" s="391"/>
      <c r="CX53" s="391"/>
      <c r="CY53" s="391"/>
      <c r="CZ53" s="391"/>
      <c r="DA53" s="391"/>
      <c r="DB53" s="815"/>
      <c r="DC53" s="815"/>
      <c r="DD53" s="815"/>
      <c r="DE53" s="815"/>
      <c r="DG53" s="352"/>
      <c r="DI53" s="391" cm="1">
        <f t="array" aca="1" ref="DI53" ca="1">IF(ISTEXT(DI$6),IFERROR(PRODUCT(IF(YEAR(OFFSET(HOMECELL,1,0):OFFSET(ENDCELL,-1,0))=$A53,1+OFFSET(DI$132,1,0):OFFSET(DI$885,-1,0)))-1,"NA"),0)</f>
        <v>0</v>
      </c>
      <c r="DJ53" s="391" cm="1">
        <f t="array" aca="1" ref="DJ53" ca="1">IF(ISTEXT(DJ$6),IFERROR(PRODUCT(IF(YEAR(OFFSET(HOMECELL,1,0):OFFSET(ENDCELL,-1,0))=$A53,1+OFFSET(DJ$132,1,0):OFFSET(DJ$885,-1,0)))-1,"NA"),0)</f>
        <v>0.11213923613868149</v>
      </c>
      <c r="DK53" s="391" cm="1">
        <f t="array" aca="1" ref="DK53" ca="1">IF(ISTEXT(DK$6),IFERROR(PRODUCT(IF(YEAR(OFFSET(HOMECELL,1,0):OFFSET(ENDCELL,-1,0))=$A53,1+OFFSET(DK$132,1,0):OFFSET(DK$885,-1,0)))-1,"NA"),0)</f>
        <v>0.19620550052751229</v>
      </c>
    </row>
    <row r="54" spans="1:115" hidden="1" outlineLevel="1">
      <c r="A54" s="72">
        <f t="shared" ca="1" si="1"/>
        <v>1988</v>
      </c>
      <c r="B54" s="372"/>
      <c r="C54" s="391" cm="1">
        <f t="array" aca="1" ref="C54" ca="1">IF(ISTEXT(C$6),IFERROR(PRODUCT(IF(YEAR(OFFSET(HOMECELL,1,0):OFFSET(ENDCELL,-1,0))=$A54,1+OFFSET(C$132,1,0):OFFSET(C$885,-1,0)))-1,"NA"),0)</f>
        <v>0</v>
      </c>
      <c r="D54" s="391" cm="1">
        <f t="array" aca="1" ref="D54" ca="1">IF(ISTEXT(D$6),IFERROR(PRODUCT(IF(YEAR(OFFSET(HOMECELL,1,0):OFFSET(ENDCELL,-1,0))=$A54,1+OFFSET(D$132,1,0):OFFSET(D$885,-1,0)))-1,"NA"),0)</f>
        <v>6.3575361819760978E-2</v>
      </c>
      <c r="E54" s="391" cm="1">
        <f t="array" aca="1" ref="E54" ca="1">IF(ISTEXT(E$6),IFERROR(PRODUCT(IF(YEAR(OFFSET(HOMECELL,1,0):OFFSET(ENDCELL,-1,0))=$A54,1+OFFSET(E$132,1,0):OFFSET(E$885,-1,0)))-1,"NA"),0)</f>
        <v>0.1379435094688557</v>
      </c>
      <c r="F54" s="391" cm="1">
        <f t="array" aca="1" ref="F54" ca="1">IF(ISTEXT(F$6),IFERROR(PRODUCT(IF(YEAR(OFFSET(HOMECELL,1,0):OFFSET(ENDCELL,-1,0))=$A54,1+OFFSET(F$132,1,0):OFFSET(F$885,-1,0)))-1,"NA"),0)</f>
        <v>0</v>
      </c>
      <c r="G54" s="391" cm="1">
        <f t="array" aca="1" ref="G54" ca="1">IF(ISTEXT(G$6),IFERROR(PRODUCT(IF(YEAR(OFFSET(HOMECELL,1,0):OFFSET(ENDCELL,-1,0))=$A54,1+OFFSET(G$132,1,0):OFFSET(G$885,-1,0)))-1,"NA"),0)</f>
        <v>0</v>
      </c>
      <c r="H54" s="391" cm="1">
        <f t="array" aca="1" ref="H54" ca="1">IF(ISTEXT(H$6),IFERROR(PRODUCT(IF(YEAR(OFFSET(HOMECELL,1,0):OFFSET(ENDCELL,-1,0))=$A54,1+OFFSET(H$132,1,0):OFFSET(H$885,-1,0)))-1,"NA"),0)</f>
        <v>0</v>
      </c>
      <c r="I54" s="391" cm="1">
        <f t="array" aca="1" ref="I54" ca="1">IF(ISTEXT(I$6),IFERROR(PRODUCT(IF(YEAR(OFFSET(HOMECELL,1,0):OFFSET(ENDCELL,-1,0))=$A54,1+OFFSET(I$132,1,0):OFFSET(I$885,-1,0)))-1,"NA"),0)</f>
        <v>0</v>
      </c>
      <c r="J54" s="391" cm="1">
        <f t="array" aca="1" ref="J54" ca="1">IF(ISTEXT(J$6),IFERROR(PRODUCT(IF(YEAR(OFFSET(HOMECELL,1,0):OFFSET(ENDCELL,-1,0))=$A54,1+OFFSET(J$132,1,0):OFFSET(J$885,-1,0)))-1,"NA"),0)</f>
        <v>0</v>
      </c>
      <c r="K54" s="391" cm="1">
        <f t="array" aca="1" ref="K54" ca="1">IF(ISTEXT(K$6),IFERROR(PRODUCT(IF(YEAR(OFFSET(HOMECELL,1,0):OFFSET(ENDCELL,-1,0))=$A54,1+OFFSET(K$132,1,0):OFFSET(K$885,-1,0)))-1,"NA"),0)</f>
        <v>0</v>
      </c>
      <c r="L54" s="391" cm="1">
        <f t="array" aca="1" ref="L54" ca="1">IF(ISTEXT(L$6),IFERROR(PRODUCT(IF(YEAR(OFFSET(HOMECELL,1,0):OFFSET(ENDCELL,-1,0))=$A54,1+OFFSET(L$132,1,0):OFFSET(L$885,-1,0)))-1,"NA"),0)</f>
        <v>0</v>
      </c>
      <c r="M54" s="391" cm="1">
        <f t="array" aca="1" ref="M54" ca="1">IF(ISTEXT(M$6),IFERROR(PRODUCT(IF(YEAR(OFFSET(HOMECELL,1,0):OFFSET(ENDCELL,-1,0))=$A54,1+OFFSET(M$132,1,0):OFFSET(M$885,-1,0)))-1,"NA"),0)</f>
        <v>0</v>
      </c>
      <c r="N54" s="391" cm="1">
        <f t="array" aca="1" ref="N54" ca="1">IF(ISTEXT(N$6),IFERROR(PRODUCT(IF(YEAR(OFFSET(HOMECELL,1,0):OFFSET(ENDCELL,-1,0))=$A54,1+OFFSET(N$132,1,0):OFFSET(N$885,-1,0)))-1,"NA"),0)</f>
        <v>0</v>
      </c>
      <c r="O54" s="391" cm="1">
        <f t="array" aca="1" ref="O54" ca="1">IF(ISTEXT(O$6),IFERROR(PRODUCT(IF(YEAR(OFFSET(HOMECELL,1,0):OFFSET(ENDCELL,-1,0))=$A54,1+OFFSET(O$132,1,0):OFFSET(O$885,-1,0)))-1,"NA"),0)</f>
        <v>0</v>
      </c>
      <c r="P54" s="391" cm="1">
        <f t="array" aca="1" ref="P54" ca="1">IF(ISTEXT(P$6),IFERROR(PRODUCT(IF(YEAR(OFFSET(HOMECELL,1,0):OFFSET(ENDCELL,-1,0))=$A54,1+OFFSET(P$132,1,0):OFFSET(P$885,-1,0)))-1,"NA"),0)</f>
        <v>0</v>
      </c>
      <c r="Q54" s="391" cm="1">
        <f t="array" aca="1" ref="Q54" ca="1">IF(ISTEXT(Q$6),IFERROR(PRODUCT(IF(YEAR(OFFSET(HOMECELL,1,0):OFFSET(ENDCELL,-1,0))=$A54,1+OFFSET(Q$132,1,0):OFFSET(Q$885,-1,0)))-1,"NA"),0)</f>
        <v>0</v>
      </c>
      <c r="R54" s="391" cm="1">
        <f t="array" aca="1" ref="R54" ca="1">IF(ISTEXT(R$6),IFERROR(PRODUCT(IF(YEAR(OFFSET(HOMECELL,1,0):OFFSET(ENDCELL,-1,0))=$A54,1+OFFSET(R$132,1,0):OFFSET(R$885,-1,0)))-1,"NA"),0)</f>
        <v>-3.3517390129928049E-2</v>
      </c>
      <c r="S54" s="391" cm="1">
        <f t="array" aca="1" ref="S54" ca="1">IF(ISTEXT(S$6),IFERROR(PRODUCT(IF(YEAR(OFFSET(HOMECELL,1,0):OFFSET(ENDCELL,-1,0))=$A54,1+OFFSET(S$132,1,0):OFFSET(S$885,-1,0)))-1,"NA"),0)</f>
        <v>-0.12282237495301551</v>
      </c>
      <c r="T54" s="391" cm="1">
        <f t="array" aca="1" ref="T54" ca="1">IF(ISTEXT(T$6),IFERROR(PRODUCT(IF(YEAR(OFFSET(HOMECELL,1,0):OFFSET(ENDCELL,-1,0))=$A54,1+OFFSET(T$132,1,0):OFFSET(T$885,-1,0)))-1,"NA"),0)</f>
        <v>-0.12658232861584173</v>
      </c>
      <c r="U54" s="391" cm="1">
        <f t="array" aca="1" ref="U54" ca="1">IF(ISTEXT(U$6),IFERROR(PRODUCT(IF(YEAR(OFFSET(HOMECELL,1,0):OFFSET(ENDCELL,-1,0))=$A54,1+OFFSET(U$132,1,0):OFFSET(U$885,-1,0)))-1,"NA"),0)</f>
        <v>0</v>
      </c>
      <c r="V54" s="391" cm="1">
        <f t="array" aca="1" ref="V54" ca="1">IF(ISTEXT(V$6),IFERROR(PRODUCT(IF(YEAR(OFFSET(HOMECELL,1,0):OFFSET(ENDCELL,-1,0))=$A54,1+OFFSET(V$132,1,0):OFFSET(V$885,-1,0)))-1,"NA"),0)</f>
        <v>0</v>
      </c>
      <c r="W54" s="391" cm="1">
        <f t="array" aca="1" ref="W54" ca="1">IF(ISTEXT(W$6),IFERROR(PRODUCT(IF(YEAR(OFFSET(HOMECELL,1,0):OFFSET(ENDCELL,-1,0))=$A54,1+OFFSET(W$132,1,0):OFFSET(W$885,-1,0)))-1,"NA"),0)</f>
        <v>0</v>
      </c>
      <c r="X54" s="391" cm="1">
        <f t="array" aca="1" ref="X54" ca="1">IF(ISTEXT(X$6),IFERROR(PRODUCT(IF(YEAR(OFFSET(HOMECELL,1,0):OFFSET(ENDCELL,-1,0))=$A54,1+OFFSET(X$132,1,0):OFFSET(X$885,-1,0)))-1,"NA"),0)</f>
        <v>-0.18437878800663354</v>
      </c>
      <c r="Y54" s="391" cm="1">
        <f t="array" aca="1" ref="Y54" ca="1">IF(ISTEXT(Y$6),IFERROR(PRODUCT(IF(YEAR(OFFSET(HOMECELL,1,0):OFFSET(ENDCELL,-1,0))=$A54,1+OFFSET(Y$132,1,0):OFFSET(Y$885,-1,0)))-1,"NA"),0)</f>
        <v>0</v>
      </c>
      <c r="Z54" s="391" cm="1">
        <f t="array" aca="1" ref="Z54" ca="1">IF(ISTEXT(Z$6),IFERROR(PRODUCT(IF(YEAR(OFFSET(HOMECELL,1,0):OFFSET(ENDCELL,-1,0))=$A54,1+OFFSET(Z$132,1,0):OFFSET(Z$885,-1,0)))-1,"NA"),0)</f>
        <v>0.70751880312281767</v>
      </c>
      <c r="AA54" s="391" cm="1">
        <f t="array" aca="1" ref="AA54" ca="1">IF(ISTEXT(AA$6),IFERROR(PRODUCT(IF(YEAR(OFFSET(HOMECELL,1,0):OFFSET(ENDCELL,-1,0))=$A54,1+OFFSET(AA$132,1,0):OFFSET(AA$885,-1,0)))-1,"NA"),0)</f>
        <v>0.14503855026998802</v>
      </c>
      <c r="AB54" s="391" cm="1">
        <f t="array" aca="1" ref="AB54" ca="1">IF(ISTEXT(AB$6),IFERROR(PRODUCT(IF(YEAR(OFFSET(HOMECELL,1,0):OFFSET(ENDCELL,-1,0))=$A54,1+OFFSET(AB$132,1,0):OFFSET(AB$885,-1,0)))-1,"NA"),0)</f>
        <v>0</v>
      </c>
      <c r="AC54" s="391" cm="1">
        <f t="array" aca="1" ref="AC54" ca="1">IF(ISTEXT(AC$6),IFERROR(PRODUCT(IF(YEAR(OFFSET(HOMECELL,1,0):OFFSET(ENDCELL,-1,0))=$A54,1+OFFSET(AC$132,1,0):OFFSET(AC$885,-1,0)))-1,"NA"),0)</f>
        <v>0</v>
      </c>
      <c r="AD54" s="391" cm="1">
        <f t="array" aca="1" ref="AD54" ca="1">IF(ISTEXT(AD$6),IFERROR(PRODUCT(IF(YEAR(OFFSET(HOMECELL,1,0):OFFSET(ENDCELL,-1,0))=$A54,1+OFFSET(AD$132,1,0):OFFSET(AD$885,-1,0)))-1,"NA"),0)</f>
        <v>0</v>
      </c>
      <c r="AE54" s="391" cm="1">
        <f t="array" aca="1" ref="AE54" ca="1">IF(ISTEXT(AE$6),IFERROR(PRODUCT(IF(YEAR(OFFSET(HOMECELL,1,0):OFFSET(ENDCELL,-1,0))=$A54,1+OFFSET(AE$132,1,0):OFFSET(AE$885,-1,0)))-1,"NA"),0)</f>
        <v>0.11675392560428799</v>
      </c>
      <c r="AF54" s="391" cm="1">
        <f t="array" aca="1" ref="AF54" ca="1">IF(ISTEXT(AF$6),IFERROR(PRODUCT(IF(YEAR(OFFSET(HOMECELL,1,0):OFFSET(ENDCELL,-1,0))=$A54,1+OFFSET(AF$132,1,0):OFFSET(AF$885,-1,0)))-1,"NA"),0)</f>
        <v>0</v>
      </c>
      <c r="AG54" s="391" cm="1">
        <f t="array" aca="1" ref="AG54" ca="1">IF(ISTEXT(AG$6),IFERROR(PRODUCT(IF(YEAR(OFFSET(HOMECELL,1,0):OFFSET(ENDCELL,-1,0))=$A54,1+OFFSET(AG$132,1,0):OFFSET(AG$885,-1,0)))-1,"NA"),0)</f>
        <v>0</v>
      </c>
      <c r="AH54" s="391" cm="1">
        <f t="array" aca="1" ref="AH54" ca="1">IF(ISTEXT(AH$6),IFERROR(PRODUCT(IF(YEAR(OFFSET(HOMECELL,1,0):OFFSET(ENDCELL,-1,0))=$A54,1+OFFSET(AH$132,1,0):OFFSET(AH$885,-1,0)))-1,"NA"),0)</f>
        <v>0</v>
      </c>
      <c r="AI54" s="391" cm="1">
        <f t="array" aca="1" ref="AI54" ca="1">IF(ISTEXT(AI$6),IFERROR(PRODUCT(IF(YEAR(OFFSET(HOMECELL,1,0):OFFSET(ENDCELL,-1,0))=$A54,1+OFFSET(AI$132,1,0):OFFSET(AI$885,-1,0)))-1,"NA"),0)</f>
        <v>0</v>
      </c>
      <c r="AJ54" s="391" cm="1">
        <f t="array" aca="1" ref="AJ54" ca="1">IF(ISTEXT(AJ$6),IFERROR(PRODUCT(IF(YEAR(OFFSET(HOMECELL,1,0):OFFSET(ENDCELL,-1,0))=$A54,1+OFFSET(AJ$132,1,0):OFFSET(AJ$885,-1,0)))-1,"NA"),0)</f>
        <v>0</v>
      </c>
      <c r="AK54" s="391" cm="1">
        <f t="array" aca="1" ref="AK54" ca="1">IF(ISTEXT(AK$6),IFERROR(PRODUCT(IF(YEAR(OFFSET(HOMECELL,1,0):OFFSET(ENDCELL,-1,0))=$A54,1+OFFSET(AK$132,1,0):OFFSET(AK$885,-1,0)))-1,"NA"),0)</f>
        <v>0.15591932473171033</v>
      </c>
      <c r="AL54" s="391" cm="1">
        <f t="array" aca="1" ref="AL54" ca="1">IF(ISTEXT(AL$6),IFERROR(PRODUCT(IF(YEAR(OFFSET(HOMECELL,1,0):OFFSET(ENDCELL,-1,0))=$A54,1+OFFSET(AL$132,1,0):OFFSET(AL$885,-1,0)))-1,"NA"),0)</f>
        <v>0</v>
      </c>
      <c r="AM54" s="391" cm="1">
        <f t="array" aca="1" ref="AM54" ca="1">IF(ISTEXT(AM$6),IFERROR(PRODUCT(IF(YEAR(OFFSET(HOMECELL,1,0):OFFSET(ENDCELL,-1,0))=$A54,1+OFFSET(AM$132,1,0):OFFSET(AM$885,-1,0)))-1,"NA"),0)</f>
        <v>0.24612428827081612</v>
      </c>
      <c r="AN54" s="391" cm="1">
        <f t="array" aca="1" ref="AN54" ca="1">IF(ISTEXT(AN$6),IFERROR(PRODUCT(IF(YEAR(OFFSET(HOMECELL,1,0):OFFSET(ENDCELL,-1,0))=$A54,1+OFFSET(AN$132,1,0):OFFSET(AN$885,-1,0)))-1,"NA"),0)</f>
        <v>0.12280755379832065</v>
      </c>
      <c r="AO54" s="391" cm="1">
        <f t="array" aca="1" ref="AO54" ca="1">IF(ISTEXT(AO$6),IFERROR(PRODUCT(IF(YEAR(OFFSET(HOMECELL,1,0):OFFSET(ENDCELL,-1,0))=$A54,1+OFFSET(AO$132,1,0):OFFSET(AO$885,-1,0)))-1,"NA"),0)</f>
        <v>0</v>
      </c>
      <c r="AP54" s="391" cm="1">
        <f t="array" aca="1" ref="AP54" ca="1">IF(ISTEXT(AP$6),IFERROR(PRODUCT(IF(YEAR(OFFSET(HOMECELL,1,0):OFFSET(ENDCELL,-1,0))=$A54,1+OFFSET(AP$132,1,0):OFFSET(AP$885,-1,0)))-1,"NA"),0)</f>
        <v>0.12235823615858066</v>
      </c>
      <c r="AQ54" s="391" cm="1">
        <f t="array" aca="1" ref="AQ54" ca="1">IF(ISTEXT(AQ$6),IFERROR(PRODUCT(IF(YEAR(OFFSET(HOMECELL,1,0):OFFSET(ENDCELL,-1,0))=$A54,1+OFFSET(AQ$132,1,0):OFFSET(AQ$885,-1,0)))-1,"NA"),0)</f>
        <v>0.38284309495238156</v>
      </c>
      <c r="AR54" s="391" cm="1">
        <f t="array" aca="1" ref="AR54" ca="1">IF(ISTEXT(AR$6),IFERROR(PRODUCT(IF(YEAR(OFFSET(HOMECELL,1,0):OFFSET(ENDCELL,-1,0))=$A54,1+OFFSET(AR$132,1,0):OFFSET(AR$885,-1,0)))-1,"NA"),0)</f>
        <v>0</v>
      </c>
      <c r="AS54" s="391" cm="1">
        <f t="array" aca="1" ref="AS54" ca="1">IF(ISTEXT(AS$6),IFERROR(PRODUCT(IF(YEAR(OFFSET(HOMECELL,1,0):OFFSET(ENDCELL,-1,0))=$A54,1+OFFSET(AS$132,1,0):OFFSET(AS$885,-1,0)))-1,"NA"),0)</f>
        <v>0</v>
      </c>
      <c r="AT54" s="391" cm="1">
        <f t="array" aca="1" ref="AT54" ca="1">IF(ISTEXT(AT$6),IFERROR(PRODUCT(IF(YEAR(OFFSET(HOMECELL,1,0):OFFSET(ENDCELL,-1,0))=$A54,1+OFFSET(AT$132,1,0):OFFSET(AT$885,-1,0)))-1,"NA"),0)</f>
        <v>0.34483129039389881</v>
      </c>
      <c r="AU54" s="391" cm="1">
        <f t="array" aca="1" ref="AU54" ca="1">IF(ISTEXT(AU$6),IFERROR(PRODUCT(IF(YEAR(OFFSET(HOMECELL,1,0):OFFSET(ENDCELL,-1,0))=$A54,1+OFFSET(AU$132,1,0):OFFSET(AU$885,-1,0)))-1,"NA"),0)</f>
        <v>0</v>
      </c>
      <c r="AV54" s="391" cm="1">
        <f t="array" aca="1" ref="AV54" ca="1">IF(ISTEXT(AV$6),IFERROR(PRODUCT(IF(YEAR(OFFSET(HOMECELL,1,0):OFFSET(ENDCELL,-1,0))=$A54,1+OFFSET(AV$132,1,0):OFFSET(AV$885,-1,0)))-1,"NA"),0)</f>
        <v>0.20969442996428822</v>
      </c>
      <c r="AW54" s="391" cm="1">
        <f t="array" aca="1" ref="AW54" ca="1">IF(ISTEXT(AW$6),IFERROR(PRODUCT(IF(YEAR(OFFSET(HOMECELL,1,0):OFFSET(ENDCELL,-1,0))=$A54,1+OFFSET(AW$132,1,0):OFFSET(AW$885,-1,0)))-1,"NA"),0)</f>
        <v>5.552937646233036E-2</v>
      </c>
      <c r="AX54" s="391" cm="1">
        <f t="array" aca="1" ref="AX54" ca="1">IF(ISTEXT(AX$6),IFERROR(PRODUCT(IF(YEAR(OFFSET(HOMECELL,1,0):OFFSET(ENDCELL,-1,0))=$A54,1+OFFSET(AX$132,1,0):OFFSET(AX$885,-1,0)))-1,"NA"),0)</f>
        <v>0</v>
      </c>
      <c r="AY54" s="391" cm="1">
        <f t="array" aca="1" ref="AY54" ca="1">IF(ISTEXT(AY$6),IFERROR(PRODUCT(IF(YEAR(OFFSET(HOMECELL,1,0):OFFSET(ENDCELL,-1,0))=$A54,1+OFFSET(AY$132,1,0):OFFSET(AY$885,-1,0)))-1,"NA"),0)</f>
        <v>0.23188065725006424</v>
      </c>
      <c r="AZ54" s="391" cm="1">
        <f t="array" aca="1" ref="AZ54" ca="1">IF(ISTEXT(AZ$6),IFERROR(PRODUCT(IF(YEAR(OFFSET(HOMECELL,1,0):OFFSET(ENDCELL,-1,0))=$A54,1+OFFSET(AZ$132,1,0):OFFSET(AZ$885,-1,0)))-1,"NA"),0)</f>
        <v>6.5879448961512876E-2</v>
      </c>
      <c r="BA54" s="391" cm="1">
        <f t="array" aca="1" ref="BA54" ca="1">IF(ISTEXT(BA$6),IFERROR(PRODUCT(IF(YEAR(OFFSET(HOMECELL,1,0):OFFSET(ENDCELL,-1,0))=$A54,1+OFFSET(BA$132,1,0):OFFSET(BA$885,-1,0)))-1,"NA"),0)</f>
        <v>0.16772755973053721</v>
      </c>
      <c r="BB54" s="391" cm="1">
        <f t="array" aca="1" ref="BB54" ca="1">IF(ISTEXT(BB$6),IFERROR(PRODUCT(IF(YEAR(OFFSET(HOMECELL,1,0):OFFSET(ENDCELL,-1,0))=$A54,1+OFFSET(BB$132,1,0):OFFSET(BB$885,-1,0)))-1,"NA"),0)</f>
        <v>0.5469322051577632</v>
      </c>
      <c r="BC54" s="391" cm="1">
        <f t="array" aca="1" ref="BC54" ca="1">IF(ISTEXT(BC$6),IFERROR(PRODUCT(IF(YEAR(OFFSET(HOMECELL,1,0):OFFSET(ENDCELL,-1,0))=$A54,1+OFFSET(BC$132,1,0):OFFSET(BC$885,-1,0)))-1,"NA"),0)</f>
        <v>0</v>
      </c>
      <c r="BD54" s="391" cm="1">
        <f t="array" aca="1" ref="BD54" ca="1">IF(ISTEXT(BD$6),IFERROR(PRODUCT(IF(YEAR(OFFSET(HOMECELL,1,0):OFFSET(ENDCELL,-1,0))=$A54,1+OFFSET(BD$132,1,0):OFFSET(BD$885,-1,0)))-1,"NA"),0)</f>
        <v>0.41839877088313093</v>
      </c>
      <c r="BE54" s="391" cm="1">
        <f t="array" aca="1" ref="BE54" ca="1">IF(ISTEXT(BE$6),IFERROR(PRODUCT(IF(YEAR(OFFSET(HOMECELL,1,0):OFFSET(ENDCELL,-1,0))=$A54,1+OFFSET(BE$132,1,0):OFFSET(BE$885,-1,0)))-1,"NA"),0)</f>
        <v>0</v>
      </c>
      <c r="BF54" s="391" cm="1">
        <f t="array" aca="1" ref="BF54" ca="1">IF(ISTEXT(BF$6),IFERROR(PRODUCT(IF(YEAR(OFFSET(HOMECELL,1,0):OFFSET(ENDCELL,-1,0))=$A54,1+OFFSET(BF$132,1,0):OFFSET(BF$885,-1,0)))-1,"NA"),0)</f>
        <v>0</v>
      </c>
      <c r="BG54" s="391" cm="1">
        <f t="array" aca="1" ref="BG54" ca="1">IF(ISTEXT(BG$6),IFERROR(PRODUCT(IF(YEAR(OFFSET(HOMECELL,1,0):OFFSET(ENDCELL,-1,0))=$A54,1+OFFSET(BG$132,1,0):OFFSET(BG$885,-1,0)))-1,"NA"),0)</f>
        <v>0.40531799475786756</v>
      </c>
      <c r="BH54" s="391" cm="1">
        <f t="array" aca="1" ref="BH54" ca="1">IF(ISTEXT(BH$6),IFERROR(PRODUCT(IF(YEAR(OFFSET(HOMECELL,1,0):OFFSET(ENDCELL,-1,0))=$A54,1+OFFSET(BH$132,1,0):OFFSET(BH$885,-1,0)))-1,"NA"),0)</f>
        <v>0.3338830339861556</v>
      </c>
      <c r="BI54" s="391" cm="1">
        <f t="array" aca="1" ref="BI54" ca="1">IF(ISTEXT(BI$6),IFERROR(PRODUCT(IF(YEAR(OFFSET(HOMECELL,1,0):OFFSET(ENDCELL,-1,0))=$A54,1+OFFSET(BI$132,1,0):OFFSET(BI$885,-1,0)))-1,"NA"),0)</f>
        <v>0</v>
      </c>
      <c r="BJ54" s="391" cm="1">
        <f t="array" aca="1" ref="BJ54" ca="1">IF(ISTEXT(BJ$6),IFERROR(PRODUCT(IF(YEAR(OFFSET(HOMECELL,1,0):OFFSET(ENDCELL,-1,0))=$A54,1+OFFSET(BJ$132,1,0):OFFSET(BJ$885,-1,0)))-1,"NA"),0)</f>
        <v>0</v>
      </c>
      <c r="BK54" s="391" cm="1">
        <f t="array" aca="1" ref="BK54" ca="1">IF(ISTEXT(BK$6),IFERROR(PRODUCT(IF(YEAR(OFFSET(HOMECELL,1,0):OFFSET(ENDCELL,-1,0))=$A54,1+OFFSET(BK$132,1,0):OFFSET(BK$885,-1,0)))-1,"NA"),0)</f>
        <v>3.8914072109427877E-2</v>
      </c>
      <c r="BL54" s="391" cm="1">
        <f t="array" aca="1" ref="BL54" ca="1">IF(ISTEXT(BL$6),IFERROR(PRODUCT(IF(YEAR(OFFSET(HOMECELL,1,0):OFFSET(ENDCELL,-1,0))=$A54,1+OFFSET(BL$132,1,0):OFFSET(BL$885,-1,0)))-1,"NA"),0)</f>
        <v>0.5883526759804103</v>
      </c>
      <c r="BM54" s="391" cm="1">
        <f t="array" aca="1" ref="BM54" ca="1">IF(ISTEXT(BM$6),IFERROR(PRODUCT(IF(YEAR(OFFSET(HOMECELL,1,0):OFFSET(ENDCELL,-1,0))=$A54,1+OFFSET(BM$132,1,0):OFFSET(BM$885,-1,0)))-1,"NA"),0)</f>
        <v>0</v>
      </c>
      <c r="BN54" s="391" cm="1">
        <f t="array" aca="1" ref="BN54" ca="1">IF(ISTEXT(BN$6),IFERROR(PRODUCT(IF(YEAR(OFFSET(HOMECELL,1,0):OFFSET(ENDCELL,-1,0))=$A54,1+OFFSET(BN$132,1,0):OFFSET(BN$885,-1,0)))-1,"NA"),0)</f>
        <v>0</v>
      </c>
      <c r="BO54" s="391" cm="1">
        <f t="array" aca="1" ref="BO54" ca="1">IF(ISTEXT(BO$6),IFERROR(PRODUCT(IF(YEAR(OFFSET(HOMECELL,1,0):OFFSET(ENDCELL,-1,0))=$A54,1+OFFSET(BO$132,1,0):OFFSET(BO$885,-1,0)))-1,"NA"),0)</f>
        <v>0.22003230288921394</v>
      </c>
      <c r="BP54" s="391" cm="1">
        <f t="array" aca="1" ref="BP54" ca="1">IF(ISTEXT(BP$6),IFERROR(PRODUCT(IF(YEAR(OFFSET(HOMECELL,1,0):OFFSET(ENDCELL,-1,0))=$A54,1+OFFSET(BP$132,1,0):OFFSET(BP$885,-1,0)))-1,"NA"),0)</f>
        <v>2.8402262420404778E-2</v>
      </c>
      <c r="BQ54" s="391" cm="1">
        <f t="array" aca="1" ref="BQ54" ca="1">IF(ISTEXT(BQ$6),IFERROR(PRODUCT(IF(YEAR(OFFSET(HOMECELL,1,0):OFFSET(ENDCELL,-1,0))=$A54,1+OFFSET(BQ$132,1,0):OFFSET(BQ$885,-1,0)))-1,"NA"),0)</f>
        <v>0</v>
      </c>
      <c r="BR54" s="391" cm="1">
        <f t="array" aca="1" ref="BR54" ca="1">IF(ISTEXT(BR$6),IFERROR(PRODUCT(IF(YEAR(OFFSET(HOMECELL,1,0):OFFSET(ENDCELL,-1,0))=$A54,1+OFFSET(BR$132,1,0):OFFSET(BR$885,-1,0)))-1,"NA"),0)</f>
        <v>0.24138184495735238</v>
      </c>
      <c r="BS54" s="391" cm="1">
        <f t="array" aca="1" ref="BS54" ca="1">IF(ISTEXT(BS$6),IFERROR(PRODUCT(IF(YEAR(OFFSET(HOMECELL,1,0):OFFSET(ENDCELL,-1,0))=$A54,1+OFFSET(BS$132,1,0):OFFSET(BS$885,-1,0)))-1,"NA"),0)</f>
        <v>0</v>
      </c>
      <c r="BT54" s="391" cm="1">
        <f t="array" aca="1" ref="BT54" ca="1">IF(ISTEXT(BT$6),IFERROR(PRODUCT(IF(YEAR(OFFSET(HOMECELL,1,0):OFFSET(ENDCELL,-1,0))=$A54,1+OFFSET(BT$132,1,0):OFFSET(BT$885,-1,0)))-1,"NA"),0)</f>
        <v>0</v>
      </c>
      <c r="BU54" s="391" cm="1">
        <f t="array" aca="1" ref="BU54" ca="1">IF(ISTEXT(BU$6),IFERROR(PRODUCT(IF(YEAR(OFFSET(HOMECELL,1,0):OFFSET(ENDCELL,-1,0))=$A54,1+OFFSET(BU$132,1,0):OFFSET(BU$885,-1,0)))-1,"NA"),0)</f>
        <v>0</v>
      </c>
      <c r="BV54" s="391" cm="1">
        <f t="array" aca="1" ref="BV54" ca="1">IF(ISTEXT(BV$6),IFERROR(PRODUCT(IF(YEAR(OFFSET(HOMECELL,1,0):OFFSET(ENDCELL,-1,0))=$A54,1+OFFSET(BV$132,1,0):OFFSET(BV$885,-1,0)))-1,"NA"),0)</f>
        <v>0</v>
      </c>
      <c r="BW54" s="391" cm="1">
        <f t="array" aca="1" ref="BW54" ca="1">IF(ISTEXT(BW$6),IFERROR(PRODUCT(IF(YEAR(OFFSET(HOMECELL,1,0):OFFSET(ENDCELL,-1,0))=$A54,1+OFFSET(BW$132,1,0):OFFSET(BW$885,-1,0)))-1,"NA"),0)</f>
        <v>0.21321638951404065</v>
      </c>
      <c r="BX54" s="391" cm="1">
        <f t="array" aca="1" ref="BX54" ca="1">IF(ISTEXT(BX$6),IFERROR(PRODUCT(IF(YEAR(OFFSET(HOMECELL,1,0):OFFSET(ENDCELL,-1,0))=$A54,1+OFFSET(BX$132,1,0):OFFSET(BX$885,-1,0)))-1,"NA"),0)</f>
        <v>0</v>
      </c>
      <c r="BY54" s="391" cm="1">
        <f t="array" aca="1" ref="BY54" ca="1">IF(ISTEXT(BY$6),IFERROR(PRODUCT(IF(YEAR(OFFSET(HOMECELL,1,0):OFFSET(ENDCELL,-1,0))=$A54,1+OFFSET(BY$132,1,0):OFFSET(BY$885,-1,0)))-1,"NA"),0)</f>
        <v>0.14957501460684797</v>
      </c>
      <c r="BZ54" s="391" cm="1">
        <f t="array" aca="1" ref="BZ54" ca="1">IF(ISTEXT(BZ$6),IFERROR(PRODUCT(IF(YEAR(OFFSET(HOMECELL,1,0):OFFSET(ENDCELL,-1,0))=$A54,1+OFFSET(BZ$132,1,0):OFFSET(BZ$885,-1,0)))-1,"NA"),0)</f>
        <v>0</v>
      </c>
      <c r="CA54" s="391" cm="1">
        <f t="array" aca="1" ref="CA54" ca="1">IF(ISTEXT(CA$6),IFERROR(PRODUCT(IF(YEAR(OFFSET(HOMECELL,1,0):OFFSET(ENDCELL,-1,0))=$A54,1+OFFSET(CA$132,1,0):OFFSET(CA$885,-1,0)))-1,"NA"),0)</f>
        <v>0.58457969249673969</v>
      </c>
      <c r="CB54" s="391" cm="1">
        <f t="array" aca="1" ref="CB54" ca="1">IF(ISTEXT(CB$6),IFERROR(PRODUCT(IF(YEAR(OFFSET(HOMECELL,1,0):OFFSET(ENDCELL,-1,0))=$A54,1+OFFSET(CB$132,1,0):OFFSET(CB$885,-1,0)))-1,"NA"),0)</f>
        <v>0</v>
      </c>
      <c r="CC54" s="391" cm="1">
        <f t="array" aca="1" ref="CC54" ca="1">IF(ISTEXT(CC$6),IFERROR(PRODUCT(IF(YEAR(OFFSET(HOMECELL,1,0):OFFSET(ENDCELL,-1,0))=$A54,1+OFFSET(CC$132,1,0):OFFSET(CC$885,-1,0)))-1,"NA"),0)</f>
        <v>0.44900769335415447</v>
      </c>
      <c r="CD54" s="391" cm="1">
        <f t="array" aca="1" ref="CD54" ca="1">IF(ISTEXT(CD$6),IFERROR(PRODUCT(IF(YEAR(OFFSET(HOMECELL,1,0):OFFSET(ENDCELL,-1,0))=$A54,1+OFFSET(CD$132,1,0):OFFSET(CD$885,-1,0)))-1,"NA"),0)</f>
        <v>0</v>
      </c>
      <c r="CE54" s="391" cm="1">
        <f t="array" aca="1" ref="CE54" ca="1">IF(ISTEXT(CE$6),IFERROR(PRODUCT(IF(YEAR(OFFSET(HOMECELL,1,0):OFFSET(ENDCELL,-1,0))=$A54,1+OFFSET(CE$132,1,0):OFFSET(CE$885,-1,0)))-1,"NA"),0)</f>
        <v>0</v>
      </c>
      <c r="CF54" s="391" cm="1">
        <f t="array" aca="1" ref="CF54" ca="1">IF(ISTEXT(CF$6),IFERROR(PRODUCT(IF(YEAR(OFFSET(HOMECELL,1,0):OFFSET(ENDCELL,-1,0))=$A54,1+OFFSET(CF$132,1,0):OFFSET(CF$885,-1,0)))-1,"NA"),0)</f>
        <v>-4.4237185282256841E-2</v>
      </c>
      <c r="CG54" s="391" cm="1">
        <f t="array" aca="1" ref="CG54" ca="1">IF(ISTEXT(CG$6),IFERROR(PRODUCT(IF(YEAR(OFFSET(HOMECELL,1,0):OFFSET(ENDCELL,-1,0))=$A54,1+OFFSET(CG$132,1,0):OFFSET(CG$885,-1,0)))-1,"NA"),0)</f>
        <v>0.22568731861453606</v>
      </c>
      <c r="CH54" s="391" cm="1">
        <f t="array" aca="1" ref="CH54" ca="1">IF(ISTEXT(CH$6),IFERROR(PRODUCT(IF(YEAR(OFFSET(HOMECELL,1,0):OFFSET(ENDCELL,-1,0))=$A54,1+OFFSET(CH$132,1,0):OFFSET(CH$885,-1,0)))-1,"NA"),0)</f>
        <v>0.17523325269471113</v>
      </c>
      <c r="CI54" s="391" cm="1">
        <f t="array" aca="1" ref="CI54" ca="1">IF(ISTEXT(CI$6),IFERROR(PRODUCT(IF(YEAR(OFFSET(HOMECELL,1,0):OFFSET(ENDCELL,-1,0))=$A54,1+OFFSET(CI$132,1,0):OFFSET(CI$885,-1,0)))-1,"NA"),0)</f>
        <v>0</v>
      </c>
      <c r="CJ54" s="391" cm="1">
        <f t="array" aca="1" ref="CJ54" ca="1">IF(ISTEXT(CJ$6),IFERROR(PRODUCT(IF(YEAR(OFFSET(HOMECELL,1,0):OFFSET(ENDCELL,-1,0))=$A54,1+OFFSET(CJ$132,1,0):OFFSET(CJ$885,-1,0)))-1,"NA"),0)</f>
        <v>-1.8432162460881529E-2</v>
      </c>
      <c r="CK54" s="391" cm="1">
        <f t="array" aca="1" ref="CK54" ca="1">IF(ISTEXT(CK$6),IFERROR(PRODUCT(IF(YEAR(OFFSET(HOMECELL,1,0):OFFSET(ENDCELL,-1,0))=$A54,1+OFFSET(CK$132,1,0):OFFSET(CK$885,-1,0)))-1,"NA"),0)</f>
        <v>0</v>
      </c>
      <c r="CL54" s="391" cm="1">
        <f t="array" aca="1" ref="CL54" ca="1">IF(ISTEXT(CL$6),IFERROR(PRODUCT(IF(YEAR(OFFSET(HOMECELL,1,0):OFFSET(ENDCELL,-1,0))=$A54,1+OFFSET(CL$132,1,0):OFFSET(CL$885,-1,0)))-1,"NA"),0)</f>
        <v>0</v>
      </c>
      <c r="CM54" s="391" cm="1">
        <f t="array" aca="1" ref="CM54" ca="1">IF(ISTEXT(CM$6),IFERROR(PRODUCT(IF(YEAR(OFFSET(HOMECELL,1,0):OFFSET(ENDCELL,-1,0))=$A54,1+OFFSET(CM$132,1,0):OFFSET(CM$885,-1,0)))-1,"NA"),0)</f>
        <v>0</v>
      </c>
      <c r="CN54" s="391" cm="1">
        <f t="array" aca="1" ref="CN54" ca="1">IF(ISTEXT(CN$6),IFERROR(PRODUCT(IF(YEAR(OFFSET(HOMECELL,1,0):OFFSET(ENDCELL,-1,0))=$A54,1+OFFSET(CN$132,1,0):OFFSET(CN$885,-1,0)))-1,"NA"),0)</f>
        <v>0</v>
      </c>
      <c r="CO54" s="391" cm="1">
        <f t="array" aca="1" ref="CO54" ca="1">IF(ISTEXT(CO$6),IFERROR(PRODUCT(IF(YEAR(OFFSET(HOMECELL,1,0):OFFSET(ENDCELL,-1,0))=$A54,1+OFFSET(CO$132,1,0):OFFSET(CO$885,-1,0)))-1,"NA"),0)</f>
        <v>0</v>
      </c>
      <c r="CP54" s="391" cm="1">
        <f t="array" aca="1" ref="CP54" ca="1">IF(ISTEXT(CP$6),IFERROR(PRODUCT(IF(YEAR(OFFSET(HOMECELL,1,0):OFFSET(ENDCELL,-1,0))=$A54,1+OFFSET(CP$132,1,0):OFFSET(CP$885,-1,0)))-1,"NA"),0)</f>
        <v>0</v>
      </c>
      <c r="CQ54" s="391" cm="1">
        <f t="array" aca="1" ref="CQ54" ca="1">IF(ISTEXT(CQ$6),IFERROR(PRODUCT(IF(YEAR(OFFSET(HOMECELL,1,0):OFFSET(ENDCELL,-1,0))=$A54,1+OFFSET(CQ$132,1,0):OFFSET(CQ$885,-1,0)))-1,"NA"),0)</f>
        <v>0</v>
      </c>
      <c r="CR54" s="391" cm="1">
        <f t="array" aca="1" ref="CR54" ca="1">IF(ISTEXT(CR$6),IFERROR(PRODUCT(IF(YEAR(OFFSET(HOMECELL,1,0):OFFSET(ENDCELL,-1,0))=$A54,1+OFFSET(CR$132,1,0):OFFSET(CR$885,-1,0)))-1,"NA"),0)</f>
        <v>-0.45714266836722217</v>
      </c>
      <c r="CS54" s="391"/>
      <c r="CT54" s="391"/>
      <c r="CU54" s="391"/>
      <c r="CV54" s="391"/>
      <c r="CW54" s="391"/>
      <c r="CX54" s="391"/>
      <c r="CY54" s="391"/>
      <c r="CZ54" s="391"/>
      <c r="DA54" s="391"/>
      <c r="DB54" s="815"/>
      <c r="DC54" s="815"/>
      <c r="DD54" s="815"/>
      <c r="DE54" s="815"/>
      <c r="DG54" s="352"/>
      <c r="DI54" s="391" cm="1">
        <f t="array" aca="1" ref="DI54" ca="1">IF(ISTEXT(DI$6),IFERROR(PRODUCT(IF(YEAR(OFFSET(HOMECELL,1,0):OFFSET(ENDCELL,-1,0))=$A54,1+OFFSET(DI$132,1,0):OFFSET(DI$885,-1,0)))-1,"NA"),0)</f>
        <v>0</v>
      </c>
      <c r="DJ54" s="391" cm="1">
        <f t="array" aca="1" ref="DJ54" ca="1">IF(ISTEXT(DJ$6),IFERROR(PRODUCT(IF(YEAR(OFFSET(HOMECELL,1,0):OFFSET(ENDCELL,-1,0))=$A54,1+OFFSET(DJ$132,1,0):OFFSET(DJ$885,-1,0)))-1,"NA"),0)</f>
        <v>4.6071008582166284E-2</v>
      </c>
      <c r="DK54" s="391" cm="1">
        <f t="array" aca="1" ref="DK54" ca="1">IF(ISTEXT(DK$6),IFERROR(PRODUCT(IF(YEAR(OFFSET(HOMECELL,1,0):OFFSET(ENDCELL,-1,0))=$A54,1+OFFSET(DK$132,1,0):OFFSET(DK$885,-1,0)))-1,"NA"),0)</f>
        <v>-0.11969452728934815</v>
      </c>
    </row>
    <row r="55" spans="1:115" hidden="1" outlineLevel="1">
      <c r="A55" s="72">
        <f t="shared" ca="1" si="1"/>
        <v>1989</v>
      </c>
      <c r="B55" s="372"/>
      <c r="C55" s="391" cm="1">
        <f t="array" aca="1" ref="C55" ca="1">IF(ISTEXT(C$6),IFERROR(PRODUCT(IF(YEAR(OFFSET(HOMECELL,1,0):OFFSET(ENDCELL,-1,0))=$A55,1+OFFSET(C$132,1,0):OFFSET(C$885,-1,0)))-1,"NA"),0)</f>
        <v>0</v>
      </c>
      <c r="D55" s="391" cm="1">
        <f t="array" aca="1" ref="D55" ca="1">IF(ISTEXT(D$6),IFERROR(PRODUCT(IF(YEAR(OFFSET(HOMECELL,1,0):OFFSET(ENDCELL,-1,0))=$A55,1+OFFSET(D$132,1,0):OFFSET(D$885,-1,0)))-1,"NA"),0)</f>
        <v>8.3750461340370119E-2</v>
      </c>
      <c r="E55" s="391" cm="1">
        <f t="array" aca="1" ref="E55" ca="1">IF(ISTEXT(E$6),IFERROR(PRODUCT(IF(YEAR(OFFSET(HOMECELL,1,0):OFFSET(ENDCELL,-1,0))=$A55,1+OFFSET(E$132,1,0):OFFSET(E$885,-1,0)))-1,"NA"),0)</f>
        <v>0.25011090445044992</v>
      </c>
      <c r="F55" s="391" cm="1">
        <f t="array" aca="1" ref="F55" ca="1">IF(ISTEXT(F$6),IFERROR(PRODUCT(IF(YEAR(OFFSET(HOMECELL,1,0):OFFSET(ENDCELL,-1,0))=$A55,1+OFFSET(F$132,1,0):OFFSET(F$885,-1,0)))-1,"NA"),0)</f>
        <v>0</v>
      </c>
      <c r="G55" s="391" cm="1">
        <f t="array" aca="1" ref="G55" ca="1">IF(ISTEXT(G$6),IFERROR(PRODUCT(IF(YEAR(OFFSET(HOMECELL,1,0):OFFSET(ENDCELL,-1,0))=$A55,1+OFFSET(G$132,1,0):OFFSET(G$885,-1,0)))-1,"NA"),0)</f>
        <v>0</v>
      </c>
      <c r="H55" s="391" cm="1">
        <f t="array" aca="1" ref="H55" ca="1">IF(ISTEXT(H$6),IFERROR(PRODUCT(IF(YEAR(OFFSET(HOMECELL,1,0):OFFSET(ENDCELL,-1,0))=$A55,1+OFFSET(H$132,1,0):OFFSET(H$885,-1,0)))-1,"NA"),0)</f>
        <v>0</v>
      </c>
      <c r="I55" s="391" cm="1">
        <f t="array" aca="1" ref="I55" ca="1">IF(ISTEXT(I$6),IFERROR(PRODUCT(IF(YEAR(OFFSET(HOMECELL,1,0):OFFSET(ENDCELL,-1,0))=$A55,1+OFFSET(I$132,1,0):OFFSET(I$885,-1,0)))-1,"NA"),0)</f>
        <v>0</v>
      </c>
      <c r="J55" s="391" cm="1">
        <f t="array" aca="1" ref="J55" ca="1">IF(ISTEXT(J$6),IFERROR(PRODUCT(IF(YEAR(OFFSET(HOMECELL,1,0):OFFSET(ENDCELL,-1,0))=$A55,1+OFFSET(J$132,1,0):OFFSET(J$885,-1,0)))-1,"NA"),0)</f>
        <v>0</v>
      </c>
      <c r="K55" s="391" cm="1">
        <f t="array" aca="1" ref="K55" ca="1">IF(ISTEXT(K$6),IFERROR(PRODUCT(IF(YEAR(OFFSET(HOMECELL,1,0):OFFSET(ENDCELL,-1,0))=$A55,1+OFFSET(K$132,1,0):OFFSET(K$885,-1,0)))-1,"NA"),0)</f>
        <v>0</v>
      </c>
      <c r="L55" s="391" cm="1">
        <f t="array" aca="1" ref="L55" ca="1">IF(ISTEXT(L$6),IFERROR(PRODUCT(IF(YEAR(OFFSET(HOMECELL,1,0):OFFSET(ENDCELL,-1,0))=$A55,1+OFFSET(L$132,1,0):OFFSET(L$885,-1,0)))-1,"NA"),0)</f>
        <v>0</v>
      </c>
      <c r="M55" s="391" cm="1">
        <f t="array" aca="1" ref="M55" ca="1">IF(ISTEXT(M$6),IFERROR(PRODUCT(IF(YEAR(OFFSET(HOMECELL,1,0):OFFSET(ENDCELL,-1,0))=$A55,1+OFFSET(M$132,1,0):OFFSET(M$885,-1,0)))-1,"NA"),0)</f>
        <v>0</v>
      </c>
      <c r="N55" s="391" cm="1">
        <f t="array" aca="1" ref="N55" ca="1">IF(ISTEXT(N$6),IFERROR(PRODUCT(IF(YEAR(OFFSET(HOMECELL,1,0):OFFSET(ENDCELL,-1,0))=$A55,1+OFFSET(N$132,1,0):OFFSET(N$885,-1,0)))-1,"NA"),0)</f>
        <v>0</v>
      </c>
      <c r="O55" s="391" cm="1">
        <f t="array" aca="1" ref="O55" ca="1">IF(ISTEXT(O$6),IFERROR(PRODUCT(IF(YEAR(OFFSET(HOMECELL,1,0):OFFSET(ENDCELL,-1,0))=$A55,1+OFFSET(O$132,1,0):OFFSET(O$885,-1,0)))-1,"NA"),0)</f>
        <v>0</v>
      </c>
      <c r="P55" s="391" cm="1">
        <f t="array" aca="1" ref="P55" ca="1">IF(ISTEXT(P$6),IFERROR(PRODUCT(IF(YEAR(OFFSET(HOMECELL,1,0):OFFSET(ENDCELL,-1,0))=$A55,1+OFFSET(P$132,1,0):OFFSET(P$885,-1,0)))-1,"NA"),0)</f>
        <v>0</v>
      </c>
      <c r="Q55" s="391" cm="1">
        <f t="array" aca="1" ref="Q55" ca="1">IF(ISTEXT(Q$6),IFERROR(PRODUCT(IF(YEAR(OFFSET(HOMECELL,1,0):OFFSET(ENDCELL,-1,0))=$A55,1+OFFSET(Q$132,1,0):OFFSET(Q$885,-1,0)))-1,"NA"),0)</f>
        <v>0</v>
      </c>
      <c r="R55" s="391" cm="1">
        <f t="array" aca="1" ref="R55" ca="1">IF(ISTEXT(R$6),IFERROR(PRODUCT(IF(YEAR(OFFSET(HOMECELL,1,0):OFFSET(ENDCELL,-1,0))=$A55,1+OFFSET(R$132,1,0):OFFSET(R$885,-1,0)))-1,"NA"),0)</f>
        <v>-0.11562427021466748</v>
      </c>
      <c r="S55" s="391" cm="1">
        <f t="array" aca="1" ref="S55" ca="1">IF(ISTEXT(S$6),IFERROR(PRODUCT(IF(YEAR(OFFSET(HOMECELL,1,0):OFFSET(ENDCELL,-1,0))=$A55,1+OFFSET(S$132,1,0):OFFSET(S$885,-1,0)))-1,"NA"),0)</f>
        <v>0.28696621188228444</v>
      </c>
      <c r="T55" s="391" cm="1">
        <f t="array" aca="1" ref="T55" ca="1">IF(ISTEXT(T$6),IFERROR(PRODUCT(IF(YEAR(OFFSET(HOMECELL,1,0):OFFSET(ENDCELL,-1,0))=$A55,1+OFFSET(T$132,1,0):OFFSET(T$885,-1,0)))-1,"NA"),0)</f>
        <v>-8.6956516930370986E-2</v>
      </c>
      <c r="U55" s="391" cm="1">
        <f t="array" aca="1" ref="U55" ca="1">IF(ISTEXT(U$6),IFERROR(PRODUCT(IF(YEAR(OFFSET(HOMECELL,1,0):OFFSET(ENDCELL,-1,0))=$A55,1+OFFSET(U$132,1,0):OFFSET(U$885,-1,0)))-1,"NA"),0)</f>
        <v>0</v>
      </c>
      <c r="V55" s="391" cm="1">
        <f t="array" aca="1" ref="V55" ca="1">IF(ISTEXT(V$6),IFERROR(PRODUCT(IF(YEAR(OFFSET(HOMECELL,1,0):OFFSET(ENDCELL,-1,0))=$A55,1+OFFSET(V$132,1,0):OFFSET(V$885,-1,0)))-1,"NA"),0)</f>
        <v>0</v>
      </c>
      <c r="W55" s="391" cm="1">
        <f t="array" aca="1" ref="W55" ca="1">IF(ISTEXT(W$6),IFERROR(PRODUCT(IF(YEAR(OFFSET(HOMECELL,1,0):OFFSET(ENDCELL,-1,0))=$A55,1+OFFSET(W$132,1,0):OFFSET(W$885,-1,0)))-1,"NA"),0)</f>
        <v>0</v>
      </c>
      <c r="X55" s="391" cm="1">
        <f t="array" aca="1" ref="X55" ca="1">IF(ISTEXT(X$6),IFERROR(PRODUCT(IF(YEAR(OFFSET(HOMECELL,1,0):OFFSET(ENDCELL,-1,0))=$A55,1+OFFSET(X$132,1,0):OFFSET(X$885,-1,0)))-1,"NA"),0)</f>
        <v>0.25260358607540301</v>
      </c>
      <c r="Y55" s="391" cm="1">
        <f t="array" aca="1" ref="Y55" ca="1">IF(ISTEXT(Y$6),IFERROR(PRODUCT(IF(YEAR(OFFSET(HOMECELL,1,0):OFFSET(ENDCELL,-1,0))=$A55,1+OFFSET(Y$132,1,0):OFFSET(Y$885,-1,0)))-1,"NA"),0)</f>
        <v>0</v>
      </c>
      <c r="Z55" s="391" cm="1">
        <f t="array" aca="1" ref="Z55" ca="1">IF(ISTEXT(Z$6),IFERROR(PRODUCT(IF(YEAR(OFFSET(HOMECELL,1,0):OFFSET(ENDCELL,-1,0))=$A55,1+OFFSET(Z$132,1,0):OFFSET(Z$885,-1,0)))-1,"NA"),0)</f>
        <v>6.3823734306690083E-2</v>
      </c>
      <c r="AA55" s="391" cm="1">
        <f t="array" aca="1" ref="AA55" ca="1">IF(ISTEXT(AA$6),IFERROR(PRODUCT(IF(YEAR(OFFSET(HOMECELL,1,0):OFFSET(ENDCELL,-1,0))=$A55,1+OFFSET(AA$132,1,0):OFFSET(AA$885,-1,0)))-1,"NA"),0)</f>
        <v>0.27291894829331675</v>
      </c>
      <c r="AB55" s="391" cm="1">
        <f t="array" aca="1" ref="AB55" ca="1">IF(ISTEXT(AB$6),IFERROR(PRODUCT(IF(YEAR(OFFSET(HOMECELL,1,0):OFFSET(ENDCELL,-1,0))=$A55,1+OFFSET(AB$132,1,0):OFFSET(AB$885,-1,0)))-1,"NA"),0)</f>
        <v>0</v>
      </c>
      <c r="AC55" s="391" cm="1">
        <f t="array" aca="1" ref="AC55" ca="1">IF(ISTEXT(AC$6),IFERROR(PRODUCT(IF(YEAR(OFFSET(HOMECELL,1,0):OFFSET(ENDCELL,-1,0))=$A55,1+OFFSET(AC$132,1,0):OFFSET(AC$885,-1,0)))-1,"NA"),0)</f>
        <v>0</v>
      </c>
      <c r="AD55" s="391" cm="1">
        <f t="array" aca="1" ref="AD55" ca="1">IF(ISTEXT(AD$6),IFERROR(PRODUCT(IF(YEAR(OFFSET(HOMECELL,1,0):OFFSET(ENDCELL,-1,0))=$A55,1+OFFSET(AD$132,1,0):OFFSET(AD$885,-1,0)))-1,"NA"),0)</f>
        <v>0</v>
      </c>
      <c r="AE55" s="391" cm="1">
        <f t="array" aca="1" ref="AE55" ca="1">IF(ISTEXT(AE$6),IFERROR(PRODUCT(IF(YEAR(OFFSET(HOMECELL,1,0):OFFSET(ENDCELL,-1,0))=$A55,1+OFFSET(AE$132,1,0):OFFSET(AE$885,-1,0)))-1,"NA"),0)</f>
        <v>0.71237009843523835</v>
      </c>
      <c r="AF55" s="391" cm="1">
        <f t="array" aca="1" ref="AF55" ca="1">IF(ISTEXT(AF$6),IFERROR(PRODUCT(IF(YEAR(OFFSET(HOMECELL,1,0):OFFSET(ENDCELL,-1,0))=$A55,1+OFFSET(AF$132,1,0):OFFSET(AF$885,-1,0)))-1,"NA"),0)</f>
        <v>0</v>
      </c>
      <c r="AG55" s="391" cm="1">
        <f t="array" aca="1" ref="AG55" ca="1">IF(ISTEXT(AG$6),IFERROR(PRODUCT(IF(YEAR(OFFSET(HOMECELL,1,0):OFFSET(ENDCELL,-1,0))=$A55,1+OFFSET(AG$132,1,0):OFFSET(AG$885,-1,0)))-1,"NA"),0)</f>
        <v>0</v>
      </c>
      <c r="AH55" s="391" cm="1">
        <f t="array" aca="1" ref="AH55" ca="1">IF(ISTEXT(AH$6),IFERROR(PRODUCT(IF(YEAR(OFFSET(HOMECELL,1,0):OFFSET(ENDCELL,-1,0))=$A55,1+OFFSET(AH$132,1,0):OFFSET(AH$885,-1,0)))-1,"NA"),0)</f>
        <v>0</v>
      </c>
      <c r="AI55" s="391" cm="1">
        <f t="array" aca="1" ref="AI55" ca="1">IF(ISTEXT(AI$6),IFERROR(PRODUCT(IF(YEAR(OFFSET(HOMECELL,1,0):OFFSET(ENDCELL,-1,0))=$A55,1+OFFSET(AI$132,1,0):OFFSET(AI$885,-1,0)))-1,"NA"),0)</f>
        <v>0</v>
      </c>
      <c r="AJ55" s="391" cm="1">
        <f t="array" aca="1" ref="AJ55" ca="1">IF(ISTEXT(AJ$6),IFERROR(PRODUCT(IF(YEAR(OFFSET(HOMECELL,1,0):OFFSET(ENDCELL,-1,0))=$A55,1+OFFSET(AJ$132,1,0):OFFSET(AJ$885,-1,0)))-1,"NA"),0)</f>
        <v>0</v>
      </c>
      <c r="AK55" s="391" cm="1">
        <f t="array" aca="1" ref="AK55" ca="1">IF(ISTEXT(AK$6),IFERROR(PRODUCT(IF(YEAR(OFFSET(HOMECELL,1,0):OFFSET(ENDCELL,-1,0))=$A55,1+OFFSET(AK$132,1,0):OFFSET(AK$885,-1,0)))-1,"NA"),0)</f>
        <v>0.37385871919424996</v>
      </c>
      <c r="AL55" s="391" cm="1">
        <f t="array" aca="1" ref="AL55" ca="1">IF(ISTEXT(AL$6),IFERROR(PRODUCT(IF(YEAR(OFFSET(HOMECELL,1,0):OFFSET(ENDCELL,-1,0))=$A55,1+OFFSET(AL$132,1,0):OFFSET(AL$885,-1,0)))-1,"NA"),0)</f>
        <v>0</v>
      </c>
      <c r="AM55" s="391" cm="1">
        <f t="array" aca="1" ref="AM55" ca="1">IF(ISTEXT(AM$6),IFERROR(PRODUCT(IF(YEAR(OFFSET(HOMECELL,1,0):OFFSET(ENDCELL,-1,0))=$A55,1+OFFSET(AM$132,1,0):OFFSET(AM$885,-1,0)))-1,"NA"),0)</f>
        <v>-1.8448926322785497E-2</v>
      </c>
      <c r="AN55" s="391" cm="1">
        <f t="array" aca="1" ref="AN55" ca="1">IF(ISTEXT(AN$6),IFERROR(PRODUCT(IF(YEAR(OFFSET(HOMECELL,1,0):OFFSET(ENDCELL,-1,0))=$A55,1+OFFSET(AN$132,1,0):OFFSET(AN$885,-1,0)))-1,"NA"),0)</f>
        <v>-0.328125671129468</v>
      </c>
      <c r="AO55" s="391" cm="1">
        <f t="array" aca="1" ref="AO55" ca="1">IF(ISTEXT(AO$6),IFERROR(PRODUCT(IF(YEAR(OFFSET(HOMECELL,1,0):OFFSET(ENDCELL,-1,0))=$A55,1+OFFSET(AO$132,1,0):OFFSET(AO$885,-1,0)))-1,"NA"),0)</f>
        <v>0</v>
      </c>
      <c r="AP55" s="391" cm="1">
        <f t="array" aca="1" ref="AP55" ca="1">IF(ISTEXT(AP$6),IFERROR(PRODUCT(IF(YEAR(OFFSET(HOMECELL,1,0):OFFSET(ENDCELL,-1,0))=$A55,1+OFFSET(AP$132,1,0):OFFSET(AP$885,-1,0)))-1,"NA"),0)</f>
        <v>0.37629792587740041</v>
      </c>
      <c r="AQ55" s="391" cm="1">
        <f t="array" aca="1" ref="AQ55" ca="1">IF(ISTEXT(AQ$6),IFERROR(PRODUCT(IF(YEAR(OFFSET(HOMECELL,1,0):OFFSET(ENDCELL,-1,0))=$A55,1+OFFSET(AQ$132,1,0):OFFSET(AQ$885,-1,0)))-1,"NA"),0)</f>
        <v>1.0486529809522733</v>
      </c>
      <c r="AR55" s="391" cm="1">
        <f t="array" aca="1" ref="AR55" ca="1">IF(ISTEXT(AR$6),IFERROR(PRODUCT(IF(YEAR(OFFSET(HOMECELL,1,0):OFFSET(ENDCELL,-1,0))=$A55,1+OFFSET(AR$132,1,0):OFFSET(AR$885,-1,0)))-1,"NA"),0)</f>
        <v>0</v>
      </c>
      <c r="AS55" s="391" cm="1">
        <f t="array" aca="1" ref="AS55" ca="1">IF(ISTEXT(AS$6),IFERROR(PRODUCT(IF(YEAR(OFFSET(HOMECELL,1,0):OFFSET(ENDCELL,-1,0))=$A55,1+OFFSET(AS$132,1,0):OFFSET(AS$885,-1,0)))-1,"NA"),0)</f>
        <v>0</v>
      </c>
      <c r="AT55" s="391" cm="1">
        <f t="array" aca="1" ref="AT55" ca="1">IF(ISTEXT(AT$6),IFERROR(PRODUCT(IF(YEAR(OFFSET(HOMECELL,1,0):OFFSET(ENDCELL,-1,0))=$A55,1+OFFSET(AT$132,1,0):OFFSET(AT$885,-1,0)))-1,"NA"),0)</f>
        <v>1.3974313127508893</v>
      </c>
      <c r="AU55" s="391" cm="1">
        <f t="array" aca="1" ref="AU55" ca="1">IF(ISTEXT(AU$6),IFERROR(PRODUCT(IF(YEAR(OFFSET(HOMECELL,1,0):OFFSET(ENDCELL,-1,0))=$A55,1+OFFSET(AU$132,1,0):OFFSET(AU$885,-1,0)))-1,"NA"),0)</f>
        <v>0</v>
      </c>
      <c r="AV55" s="391" cm="1">
        <f t="array" aca="1" ref="AV55" ca="1">IF(ISTEXT(AV$6),IFERROR(PRODUCT(IF(YEAR(OFFSET(HOMECELL,1,0):OFFSET(ENDCELL,-1,0))=$A55,1+OFFSET(AV$132,1,0):OFFSET(AV$885,-1,0)))-1,"NA"),0)</f>
        <v>0.64952314802877464</v>
      </c>
      <c r="AW55" s="391" cm="1">
        <f t="array" aca="1" ref="AW55" ca="1">IF(ISTEXT(AW$6),IFERROR(PRODUCT(IF(YEAR(OFFSET(HOMECELL,1,0):OFFSET(ENDCELL,-1,0))=$A55,1+OFFSET(AW$132,1,0):OFFSET(AW$885,-1,0)))-1,"NA"),0)</f>
        <v>0.66777284627189126</v>
      </c>
      <c r="AX55" s="391" cm="1">
        <f t="array" aca="1" ref="AX55" ca="1">IF(ISTEXT(AX$6),IFERROR(PRODUCT(IF(YEAR(OFFSET(HOMECELL,1,0):OFFSET(ENDCELL,-1,0))=$A55,1+OFFSET(AX$132,1,0):OFFSET(AX$885,-1,0)))-1,"NA"),0)</f>
        <v>0</v>
      </c>
      <c r="AY55" s="391" cm="1">
        <f t="array" aca="1" ref="AY55" ca="1">IF(ISTEXT(AY$6),IFERROR(PRODUCT(IF(YEAR(OFFSET(HOMECELL,1,0):OFFSET(ENDCELL,-1,0))=$A55,1+OFFSET(AY$132,1,0):OFFSET(AY$885,-1,0)))-1,"NA"),0)</f>
        <v>-8.1169181947054803E-2</v>
      </c>
      <c r="AZ55" s="391" cm="1">
        <f t="array" aca="1" ref="AZ55" ca="1">IF(ISTEXT(AZ$6),IFERROR(PRODUCT(IF(YEAR(OFFSET(HOMECELL,1,0):OFFSET(ENDCELL,-1,0))=$A55,1+OFFSET(AZ$132,1,0):OFFSET(AZ$885,-1,0)))-1,"NA"),0)</f>
        <v>0.38618661202025395</v>
      </c>
      <c r="BA55" s="391" cm="1">
        <f t="array" aca="1" ref="BA55" ca="1">IF(ISTEXT(BA$6),IFERROR(PRODUCT(IF(YEAR(OFFSET(HOMECELL,1,0):OFFSET(ENDCELL,-1,0))=$A55,1+OFFSET(BA$132,1,0):OFFSET(BA$885,-1,0)))-1,"NA"),0)</f>
        <v>0.49426128365388511</v>
      </c>
      <c r="BB55" s="391" cm="1">
        <f t="array" aca="1" ref="BB55" ca="1">IF(ISTEXT(BB$6),IFERROR(PRODUCT(IF(YEAR(OFFSET(HOMECELL,1,0):OFFSET(ENDCELL,-1,0))=$A55,1+OFFSET(BB$132,1,0):OFFSET(BB$885,-1,0)))-1,"NA"),0)</f>
        <v>5.2240882543995948E-2</v>
      </c>
      <c r="BC55" s="391" cm="1">
        <f t="array" aca="1" ref="BC55" ca="1">IF(ISTEXT(BC$6),IFERROR(PRODUCT(IF(YEAR(OFFSET(HOMECELL,1,0):OFFSET(ENDCELL,-1,0))=$A55,1+OFFSET(BC$132,1,0):OFFSET(BC$885,-1,0)))-1,"NA"),0)</f>
        <v>0</v>
      </c>
      <c r="BD55" s="391" cm="1">
        <f t="array" aca="1" ref="BD55" ca="1">IF(ISTEXT(BD$6),IFERROR(PRODUCT(IF(YEAR(OFFSET(HOMECELL,1,0):OFFSET(ENDCELL,-1,0))=$A55,1+OFFSET(BD$132,1,0):OFFSET(BD$885,-1,0)))-1,"NA"),0)</f>
        <v>-0.18686710876310419</v>
      </c>
      <c r="BE55" s="391" cm="1">
        <f t="array" aca="1" ref="BE55" ca="1">IF(ISTEXT(BE$6),IFERROR(PRODUCT(IF(YEAR(OFFSET(HOMECELL,1,0):OFFSET(ENDCELL,-1,0))=$A55,1+OFFSET(BE$132,1,0):OFFSET(BE$885,-1,0)))-1,"NA"),0)</f>
        <v>0</v>
      </c>
      <c r="BF55" s="391" cm="1">
        <f t="array" aca="1" ref="BF55" ca="1">IF(ISTEXT(BF$6),IFERROR(PRODUCT(IF(YEAR(OFFSET(HOMECELL,1,0):OFFSET(ENDCELL,-1,0))=$A55,1+OFFSET(BF$132,1,0):OFFSET(BF$885,-1,0)))-1,"NA"),0)</f>
        <v>0</v>
      </c>
      <c r="BG55" s="391" cm="1">
        <f t="array" aca="1" ref="BG55" ca="1">IF(ISTEXT(BG$6),IFERROR(PRODUCT(IF(YEAR(OFFSET(HOMECELL,1,0):OFFSET(ENDCELL,-1,0))=$A55,1+OFFSET(BG$132,1,0):OFFSET(BG$885,-1,0)))-1,"NA"),0)</f>
        <v>-8.2290156075143672E-2</v>
      </c>
      <c r="BH55" s="391" cm="1">
        <f t="array" aca="1" ref="BH55" ca="1">IF(ISTEXT(BH$6),IFERROR(PRODUCT(IF(YEAR(OFFSET(HOMECELL,1,0):OFFSET(ENDCELL,-1,0))=$A55,1+OFFSET(BH$132,1,0):OFFSET(BH$885,-1,0)))-1,"NA"),0)</f>
        <v>0.21752979035983544</v>
      </c>
      <c r="BI55" s="391" cm="1">
        <f t="array" aca="1" ref="BI55" ca="1">IF(ISTEXT(BI$6),IFERROR(PRODUCT(IF(YEAR(OFFSET(HOMECELL,1,0):OFFSET(ENDCELL,-1,0))=$A55,1+OFFSET(BI$132,1,0):OFFSET(BI$885,-1,0)))-1,"NA"),0)</f>
        <v>0</v>
      </c>
      <c r="BJ55" s="391" cm="1">
        <f t="array" aca="1" ref="BJ55" ca="1">IF(ISTEXT(BJ$6),IFERROR(PRODUCT(IF(YEAR(OFFSET(HOMECELL,1,0):OFFSET(ENDCELL,-1,0))=$A55,1+OFFSET(BJ$132,1,0):OFFSET(BJ$885,-1,0)))-1,"NA"),0)</f>
        <v>0</v>
      </c>
      <c r="BK55" s="391" cm="1">
        <f t="array" aca="1" ref="BK55" ca="1">IF(ISTEXT(BK$6),IFERROR(PRODUCT(IF(YEAR(OFFSET(HOMECELL,1,0):OFFSET(ENDCELL,-1,0))=$A55,1+OFFSET(BK$132,1,0):OFFSET(BK$885,-1,0)))-1,"NA"),0)</f>
        <v>-7.2242898774027786E-2</v>
      </c>
      <c r="BL55" s="391" cm="1">
        <f t="array" aca="1" ref="BL55" ca="1">IF(ISTEXT(BL$6),IFERROR(PRODUCT(IF(YEAR(OFFSET(HOMECELL,1,0):OFFSET(ENDCELL,-1,0))=$A55,1+OFFSET(BL$132,1,0):OFFSET(BL$885,-1,0)))-1,"NA"),0)</f>
        <v>4.397046556374562E-2</v>
      </c>
      <c r="BM55" s="391" cm="1">
        <f t="array" aca="1" ref="BM55" ca="1">IF(ISTEXT(BM$6),IFERROR(PRODUCT(IF(YEAR(OFFSET(HOMECELL,1,0):OFFSET(ENDCELL,-1,0))=$A55,1+OFFSET(BM$132,1,0):OFFSET(BM$885,-1,0)))-1,"NA"),0)</f>
        <v>0</v>
      </c>
      <c r="BN55" s="391" cm="1">
        <f t="array" aca="1" ref="BN55" ca="1">IF(ISTEXT(BN$6),IFERROR(PRODUCT(IF(YEAR(OFFSET(HOMECELL,1,0):OFFSET(ENDCELL,-1,0))=$A55,1+OFFSET(BN$132,1,0):OFFSET(BN$885,-1,0)))-1,"NA"),0)</f>
        <v>0</v>
      </c>
      <c r="BO55" s="391" cm="1">
        <f t="array" aca="1" ref="BO55" ca="1">IF(ISTEXT(BO$6),IFERROR(PRODUCT(IF(YEAR(OFFSET(HOMECELL,1,0):OFFSET(ENDCELL,-1,0))=$A55,1+OFFSET(BO$132,1,0):OFFSET(BO$885,-1,0)))-1,"NA"),0)</f>
        <v>0.55783695593489591</v>
      </c>
      <c r="BP55" s="391" cm="1">
        <f t="array" aca="1" ref="BP55" ca="1">IF(ISTEXT(BP$6),IFERROR(PRODUCT(IF(YEAR(OFFSET(HOMECELL,1,0):OFFSET(ENDCELL,-1,0))=$A55,1+OFFSET(BP$132,1,0):OFFSET(BP$885,-1,0)))-1,"NA"),0)</f>
        <v>0.50190627507769792</v>
      </c>
      <c r="BQ55" s="391" cm="1">
        <f t="array" aca="1" ref="BQ55" ca="1">IF(ISTEXT(BQ$6),IFERROR(PRODUCT(IF(YEAR(OFFSET(HOMECELL,1,0):OFFSET(ENDCELL,-1,0))=$A55,1+OFFSET(BQ$132,1,0):OFFSET(BQ$885,-1,0)))-1,"NA"),0)</f>
        <v>0</v>
      </c>
      <c r="BR55" s="391" cm="1">
        <f t="array" aca="1" ref="BR55" ca="1">IF(ISTEXT(BR$6),IFERROR(PRODUCT(IF(YEAR(OFFSET(HOMECELL,1,0):OFFSET(ENDCELL,-1,0))=$A55,1+OFFSET(BR$132,1,0):OFFSET(BR$885,-1,0)))-1,"NA"),0)</f>
        <v>1.6944445310105798</v>
      </c>
      <c r="BS55" s="391" cm="1">
        <f t="array" aca="1" ref="BS55" ca="1">IF(ISTEXT(BS$6),IFERROR(PRODUCT(IF(YEAR(OFFSET(HOMECELL,1,0):OFFSET(ENDCELL,-1,0))=$A55,1+OFFSET(BS$132,1,0):OFFSET(BS$885,-1,0)))-1,"NA"),0)</f>
        <v>0</v>
      </c>
      <c r="BT55" s="391" cm="1">
        <f t="array" aca="1" ref="BT55" ca="1">IF(ISTEXT(BT$6),IFERROR(PRODUCT(IF(YEAR(OFFSET(HOMECELL,1,0):OFFSET(ENDCELL,-1,0))=$A55,1+OFFSET(BT$132,1,0):OFFSET(BT$885,-1,0)))-1,"NA"),0)</f>
        <v>0</v>
      </c>
      <c r="BU55" s="391" cm="1">
        <f t="array" aca="1" ref="BU55" ca="1">IF(ISTEXT(BU$6),IFERROR(PRODUCT(IF(YEAR(OFFSET(HOMECELL,1,0):OFFSET(ENDCELL,-1,0))=$A55,1+OFFSET(BU$132,1,0):OFFSET(BU$885,-1,0)))-1,"NA"),0)</f>
        <v>0</v>
      </c>
      <c r="BV55" s="391" cm="1">
        <f t="array" aca="1" ref="BV55" ca="1">IF(ISTEXT(BV$6),IFERROR(PRODUCT(IF(YEAR(OFFSET(HOMECELL,1,0):OFFSET(ENDCELL,-1,0))=$A55,1+OFFSET(BV$132,1,0):OFFSET(BV$885,-1,0)))-1,"NA"),0)</f>
        <v>0</v>
      </c>
      <c r="BW55" s="391" cm="1">
        <f t="array" aca="1" ref="BW55" ca="1">IF(ISTEXT(BW$6),IFERROR(PRODUCT(IF(YEAR(OFFSET(HOMECELL,1,0):OFFSET(ENDCELL,-1,0))=$A55,1+OFFSET(BW$132,1,0):OFFSET(BW$885,-1,0)))-1,"NA"),0)</f>
        <v>0.43821466325954717</v>
      </c>
      <c r="BX55" s="391" cm="1">
        <f t="array" aca="1" ref="BX55" ca="1">IF(ISTEXT(BX$6),IFERROR(PRODUCT(IF(YEAR(OFFSET(HOMECELL,1,0):OFFSET(ENDCELL,-1,0))=$A55,1+OFFSET(BX$132,1,0):OFFSET(BX$885,-1,0)))-1,"NA"),0)</f>
        <v>0</v>
      </c>
      <c r="BY55" s="391" cm="1">
        <f t="array" aca="1" ref="BY55" ca="1">IF(ISTEXT(BY$6),IFERROR(PRODUCT(IF(YEAR(OFFSET(HOMECELL,1,0):OFFSET(ENDCELL,-1,0))=$A55,1+OFFSET(BY$132,1,0):OFFSET(BY$885,-1,0)))-1,"NA"),0)</f>
        <v>0.29215316252579293</v>
      </c>
      <c r="BZ55" s="391" cm="1">
        <f t="array" aca="1" ref="BZ55" ca="1">IF(ISTEXT(BZ$6),IFERROR(PRODUCT(IF(YEAR(OFFSET(HOMECELL,1,0):OFFSET(ENDCELL,-1,0))=$A55,1+OFFSET(BZ$132,1,0):OFFSET(BZ$885,-1,0)))-1,"NA"),0)</f>
        <v>0</v>
      </c>
      <c r="CA55" s="391" cm="1">
        <f t="array" aca="1" ref="CA55" ca="1">IF(ISTEXT(CA$6),IFERROR(PRODUCT(IF(YEAR(OFFSET(HOMECELL,1,0):OFFSET(ENDCELL,-1,0))=$A55,1+OFFSET(CA$132,1,0):OFFSET(CA$885,-1,0)))-1,"NA"),0)</f>
        <v>0.41859710452919896</v>
      </c>
      <c r="CB55" s="391" cm="1">
        <f t="array" aca="1" ref="CB55" ca="1">IF(ISTEXT(CB$6),IFERROR(PRODUCT(IF(YEAR(OFFSET(HOMECELL,1,0):OFFSET(ENDCELL,-1,0))=$A55,1+OFFSET(CB$132,1,0):OFFSET(CB$885,-1,0)))-1,"NA"),0)</f>
        <v>0</v>
      </c>
      <c r="CC55" s="391" cm="1">
        <f t="array" aca="1" ref="CC55" ca="1">IF(ISTEXT(CC$6),IFERROR(PRODUCT(IF(YEAR(OFFSET(HOMECELL,1,0):OFFSET(ENDCELL,-1,0))=$A55,1+OFFSET(CC$132,1,0):OFFSET(CC$885,-1,0)))-1,"NA"),0)</f>
        <v>0.23643830230565932</v>
      </c>
      <c r="CD55" s="391" cm="1">
        <f t="array" aca="1" ref="CD55" ca="1">IF(ISTEXT(CD$6),IFERROR(PRODUCT(IF(YEAR(OFFSET(HOMECELL,1,0):OFFSET(ENDCELL,-1,0))=$A55,1+OFFSET(CD$132,1,0):OFFSET(CD$885,-1,0)))-1,"NA"),0)</f>
        <v>0</v>
      </c>
      <c r="CE55" s="391" cm="1">
        <f t="array" aca="1" ref="CE55" ca="1">IF(ISTEXT(CE$6),IFERROR(PRODUCT(IF(YEAR(OFFSET(HOMECELL,1,0):OFFSET(ENDCELL,-1,0))=$A55,1+OFFSET(CE$132,1,0):OFFSET(CE$885,-1,0)))-1,"NA"),0)</f>
        <v>0</v>
      </c>
      <c r="CF55" s="391" cm="1">
        <f t="array" aca="1" ref="CF55" ca="1">IF(ISTEXT(CF$6),IFERROR(PRODUCT(IF(YEAR(OFFSET(HOMECELL,1,0):OFFSET(ENDCELL,-1,0))=$A55,1+OFFSET(CF$132,1,0):OFFSET(CF$885,-1,0)))-1,"NA"),0)</f>
        <v>0.4554292206506001</v>
      </c>
      <c r="CG55" s="391" cm="1">
        <f t="array" aca="1" ref="CG55" ca="1">IF(ISTEXT(CG$6),IFERROR(PRODUCT(IF(YEAR(OFFSET(HOMECELL,1,0):OFFSET(ENDCELL,-1,0))=$A55,1+OFFSET(CG$132,1,0):OFFSET(CG$885,-1,0)))-1,"NA"),0)</f>
        <v>0.1295028434821559</v>
      </c>
      <c r="CH55" s="391" cm="1">
        <f t="array" aca="1" ref="CH55" ca="1">IF(ISTEXT(CH$6),IFERROR(PRODUCT(IF(YEAR(OFFSET(HOMECELL,1,0):OFFSET(ENDCELL,-1,0))=$A55,1+OFFSET(CH$132,1,0):OFFSET(CH$885,-1,0)))-1,"NA"),0)</f>
        <v>0.55027853032163088</v>
      </c>
      <c r="CI55" s="391" cm="1">
        <f t="array" aca="1" ref="CI55" ca="1">IF(ISTEXT(CI$6),IFERROR(PRODUCT(IF(YEAR(OFFSET(HOMECELL,1,0):OFFSET(ENDCELL,-1,0))=$A55,1+OFFSET(CI$132,1,0):OFFSET(CI$885,-1,0)))-1,"NA"),0)</f>
        <v>0</v>
      </c>
      <c r="CJ55" s="391" cm="1">
        <f t="array" aca="1" ref="CJ55" ca="1">IF(ISTEXT(CJ$6),IFERROR(PRODUCT(IF(YEAR(OFFSET(HOMECELL,1,0):OFFSET(ENDCELL,-1,0))=$A55,1+OFFSET(CJ$132,1,0):OFFSET(CJ$885,-1,0)))-1,"NA"),0)</f>
        <v>0.63380338631579769</v>
      </c>
      <c r="CK55" s="391" cm="1">
        <f t="array" aca="1" ref="CK55" ca="1">IF(ISTEXT(CK$6),IFERROR(PRODUCT(IF(YEAR(OFFSET(HOMECELL,1,0):OFFSET(ENDCELL,-1,0))=$A55,1+OFFSET(CK$132,1,0):OFFSET(CK$885,-1,0)))-1,"NA"),0)</f>
        <v>0</v>
      </c>
      <c r="CL55" s="391" cm="1">
        <f t="array" aca="1" ref="CL55" ca="1">IF(ISTEXT(CL$6),IFERROR(PRODUCT(IF(YEAR(OFFSET(HOMECELL,1,0):OFFSET(ENDCELL,-1,0))=$A55,1+OFFSET(CL$132,1,0):OFFSET(CL$885,-1,0)))-1,"NA"),0)</f>
        <v>0</v>
      </c>
      <c r="CM55" s="391" cm="1">
        <f t="array" aca="1" ref="CM55" ca="1">IF(ISTEXT(CM$6),IFERROR(PRODUCT(IF(YEAR(OFFSET(HOMECELL,1,0):OFFSET(ENDCELL,-1,0))=$A55,1+OFFSET(CM$132,1,0):OFFSET(CM$885,-1,0)))-1,"NA"),0)</f>
        <v>0</v>
      </c>
      <c r="CN55" s="391" cm="1">
        <f t="array" aca="1" ref="CN55" ca="1">IF(ISTEXT(CN$6),IFERROR(PRODUCT(IF(YEAR(OFFSET(HOMECELL,1,0):OFFSET(ENDCELL,-1,0))=$A55,1+OFFSET(CN$132,1,0):OFFSET(CN$885,-1,0)))-1,"NA"),0)</f>
        <v>0</v>
      </c>
      <c r="CO55" s="391" cm="1">
        <f t="array" aca="1" ref="CO55" ca="1">IF(ISTEXT(CO$6),IFERROR(PRODUCT(IF(YEAR(OFFSET(HOMECELL,1,0):OFFSET(ENDCELL,-1,0))=$A55,1+OFFSET(CO$132,1,0):OFFSET(CO$885,-1,0)))-1,"NA"),0)</f>
        <v>0</v>
      </c>
      <c r="CP55" s="391" cm="1">
        <f t="array" aca="1" ref="CP55" ca="1">IF(ISTEXT(CP$6),IFERROR(PRODUCT(IF(YEAR(OFFSET(HOMECELL,1,0):OFFSET(ENDCELL,-1,0))=$A55,1+OFFSET(CP$132,1,0):OFFSET(CP$885,-1,0)))-1,"NA"),0)</f>
        <v>0</v>
      </c>
      <c r="CQ55" s="391" cm="1">
        <f t="array" aca="1" ref="CQ55" ca="1">IF(ISTEXT(CQ$6),IFERROR(PRODUCT(IF(YEAR(OFFSET(HOMECELL,1,0):OFFSET(ENDCELL,-1,0))=$A55,1+OFFSET(CQ$132,1,0):OFFSET(CQ$885,-1,0)))-1,"NA"),0)</f>
        <v>0</v>
      </c>
      <c r="CR55" s="391" cm="1">
        <f t="array" aca="1" ref="CR55" ca="1">IF(ISTEXT(CR$6),IFERROR(PRODUCT(IF(YEAR(OFFSET(HOMECELL,1,0):OFFSET(ENDCELL,-1,0))=$A55,1+OFFSET(CR$132,1,0):OFFSET(CR$885,-1,0)))-1,"NA"),0)</f>
        <v>-0.36842129227373444</v>
      </c>
      <c r="CS55" s="391"/>
      <c r="CT55" s="391"/>
      <c r="CU55" s="391"/>
      <c r="CV55" s="391"/>
      <c r="CW55" s="391"/>
      <c r="CX55" s="391"/>
      <c r="CY55" s="391"/>
      <c r="CZ55" s="391"/>
      <c r="DA55" s="391"/>
      <c r="DB55" s="815"/>
      <c r="DC55" s="815"/>
      <c r="DD55" s="815"/>
      <c r="DE55" s="815"/>
      <c r="DG55" s="352"/>
      <c r="DI55" s="391" cm="1">
        <f t="array" aca="1" ref="DI55" ca="1">IF(ISTEXT(DI$6),IFERROR(PRODUCT(IF(YEAR(OFFSET(HOMECELL,1,0):OFFSET(ENDCELL,-1,0))=$A55,1+OFFSET(DI$132,1,0):OFFSET(DI$885,-1,0)))-1,"NA"),0)</f>
        <v>0</v>
      </c>
      <c r="DJ55" s="391" cm="1">
        <f t="array" aca="1" ref="DJ55" ca="1">IF(ISTEXT(DJ$6),IFERROR(PRODUCT(IF(YEAR(OFFSET(HOMECELL,1,0):OFFSET(ENDCELL,-1,0))=$A55,1+OFFSET(DJ$132,1,0):OFFSET(DJ$885,-1,0)))-1,"NA"),0)</f>
        <v>-4.1511709249002382E-2</v>
      </c>
      <c r="DK55" s="391" cm="1">
        <f t="array" aca="1" ref="DK55" ca="1">IF(ISTEXT(DK$6),IFERROR(PRODUCT(IF(YEAR(OFFSET(HOMECELL,1,0):OFFSET(ENDCELL,-1,0))=$A55,1+OFFSET(DK$132,1,0):OFFSET(DK$885,-1,0)))-1,"NA"),0)</f>
        <v>0.20815951266843347</v>
      </c>
    </row>
    <row r="56" spans="1:115" hidden="1" outlineLevel="1">
      <c r="A56" s="72">
        <f t="shared" ca="1" si="1"/>
        <v>1990</v>
      </c>
      <c r="B56" s="372"/>
      <c r="C56" s="391" cm="1">
        <f t="array" aca="1" ref="C56" ca="1">IF(ISTEXT(C$6),IFERROR(PRODUCT(IF(YEAR(OFFSET(HOMECELL,1,0):OFFSET(ENDCELL,-1,0))=$A56,1+OFFSET(C$132,1,0):OFFSET(C$885,-1,0)))-1,"NA"),0)</f>
        <v>0</v>
      </c>
      <c r="D56" s="391" cm="1">
        <f t="array" aca="1" ref="D56" ca="1">IF(ISTEXT(D$6),IFERROR(PRODUCT(IF(YEAR(OFFSET(HOMECELL,1,0):OFFSET(ENDCELL,-1,0))=$A56,1+OFFSET(D$132,1,0):OFFSET(D$885,-1,0)))-1,"NA"),0)</f>
        <v>7.8381180619634394E-2</v>
      </c>
      <c r="E56" s="391" cm="1">
        <f t="array" aca="1" ref="E56" ca="1">IF(ISTEXT(E$6),IFERROR(PRODUCT(IF(YEAR(OFFSET(HOMECELL,1,0):OFFSET(ENDCELL,-1,0))=$A56,1+OFFSET(E$132,1,0):OFFSET(E$885,-1,0)))-1,"NA"),0)</f>
        <v>-8.3231945815829378E-2</v>
      </c>
      <c r="F56" s="391" cm="1">
        <f t="array" aca="1" ref="F56" ca="1">IF(ISTEXT(F$6),IFERROR(PRODUCT(IF(YEAR(OFFSET(HOMECELL,1,0):OFFSET(ENDCELL,-1,0))=$A56,1+OFFSET(F$132,1,0):OFFSET(F$885,-1,0)))-1,"NA"),0)</f>
        <v>0</v>
      </c>
      <c r="G56" s="391" cm="1">
        <f t="array" aca="1" ref="G56" ca="1">IF(ISTEXT(G$6),IFERROR(PRODUCT(IF(YEAR(OFFSET(HOMECELL,1,0):OFFSET(ENDCELL,-1,0))=$A56,1+OFFSET(G$132,1,0):OFFSET(G$885,-1,0)))-1,"NA"),0)</f>
        <v>0</v>
      </c>
      <c r="H56" s="391" cm="1">
        <f t="array" aca="1" ref="H56" ca="1">IF(ISTEXT(H$6),IFERROR(PRODUCT(IF(YEAR(OFFSET(HOMECELL,1,0):OFFSET(ENDCELL,-1,0))=$A56,1+OFFSET(H$132,1,0):OFFSET(H$885,-1,0)))-1,"NA"),0)</f>
        <v>0</v>
      </c>
      <c r="I56" s="391" cm="1">
        <f t="array" aca="1" ref="I56" ca="1">IF(ISTEXT(I$6),IFERROR(PRODUCT(IF(YEAR(OFFSET(HOMECELL,1,0):OFFSET(ENDCELL,-1,0))=$A56,1+OFFSET(I$132,1,0):OFFSET(I$885,-1,0)))-1,"NA"),0)</f>
        <v>0</v>
      </c>
      <c r="J56" s="391" cm="1">
        <f t="array" aca="1" ref="J56" ca="1">IF(ISTEXT(J$6),IFERROR(PRODUCT(IF(YEAR(OFFSET(HOMECELL,1,0):OFFSET(ENDCELL,-1,0))=$A56,1+OFFSET(J$132,1,0):OFFSET(J$885,-1,0)))-1,"NA"),0)</f>
        <v>0</v>
      </c>
      <c r="K56" s="391" cm="1">
        <f t="array" aca="1" ref="K56" ca="1">IF(ISTEXT(K$6),IFERROR(PRODUCT(IF(YEAR(OFFSET(HOMECELL,1,0):OFFSET(ENDCELL,-1,0))=$A56,1+OFFSET(K$132,1,0):OFFSET(K$885,-1,0)))-1,"NA"),0)</f>
        <v>0</v>
      </c>
      <c r="L56" s="391" cm="1">
        <f t="array" aca="1" ref="L56" ca="1">IF(ISTEXT(L$6),IFERROR(PRODUCT(IF(YEAR(OFFSET(HOMECELL,1,0):OFFSET(ENDCELL,-1,0))=$A56,1+OFFSET(L$132,1,0):OFFSET(L$885,-1,0)))-1,"NA"),0)</f>
        <v>0</v>
      </c>
      <c r="M56" s="391" cm="1">
        <f t="array" aca="1" ref="M56" ca="1">IF(ISTEXT(M$6),IFERROR(PRODUCT(IF(YEAR(OFFSET(HOMECELL,1,0):OFFSET(ENDCELL,-1,0))=$A56,1+OFFSET(M$132,1,0):OFFSET(M$885,-1,0)))-1,"NA"),0)</f>
        <v>0</v>
      </c>
      <c r="N56" s="391" cm="1">
        <f t="array" aca="1" ref="N56" ca="1">IF(ISTEXT(N$6),IFERROR(PRODUCT(IF(YEAR(OFFSET(HOMECELL,1,0):OFFSET(ENDCELL,-1,0))=$A56,1+OFFSET(N$132,1,0):OFFSET(N$885,-1,0)))-1,"NA"),0)</f>
        <v>0</v>
      </c>
      <c r="O56" s="391" cm="1">
        <f t="array" aca="1" ref="O56" ca="1">IF(ISTEXT(O$6),IFERROR(PRODUCT(IF(YEAR(OFFSET(HOMECELL,1,0):OFFSET(ENDCELL,-1,0))=$A56,1+OFFSET(O$132,1,0):OFFSET(O$885,-1,0)))-1,"NA"),0)</f>
        <v>0</v>
      </c>
      <c r="P56" s="391" cm="1">
        <f t="array" aca="1" ref="P56" ca="1">IF(ISTEXT(P$6),IFERROR(PRODUCT(IF(YEAR(OFFSET(HOMECELL,1,0):OFFSET(ENDCELL,-1,0))=$A56,1+OFFSET(P$132,1,0):OFFSET(P$885,-1,0)))-1,"NA"),0)</f>
        <v>0</v>
      </c>
      <c r="Q56" s="391" cm="1">
        <f t="array" aca="1" ref="Q56" ca="1">IF(ISTEXT(Q$6),IFERROR(PRODUCT(IF(YEAR(OFFSET(HOMECELL,1,0):OFFSET(ENDCELL,-1,0))=$A56,1+OFFSET(Q$132,1,0):OFFSET(Q$885,-1,0)))-1,"NA"),0)</f>
        <v>0</v>
      </c>
      <c r="R56" s="391" cm="1">
        <f t="array" aca="1" ref="R56" ca="1">IF(ISTEXT(R$6),IFERROR(PRODUCT(IF(YEAR(OFFSET(HOMECELL,1,0):OFFSET(ENDCELL,-1,0))=$A56,1+OFFSET(R$132,1,0):OFFSET(R$885,-1,0)))-1,"NA"),0)</f>
        <v>0.23501291969784455</v>
      </c>
      <c r="S56" s="391" cm="1">
        <f t="array" aca="1" ref="S56" ca="1">IF(ISTEXT(S$6),IFERROR(PRODUCT(IF(YEAR(OFFSET(HOMECELL,1,0):OFFSET(ENDCELL,-1,0))=$A56,1+OFFSET(S$132,1,0):OFFSET(S$885,-1,0)))-1,"NA"),0)</f>
        <v>0.11209131868005007</v>
      </c>
      <c r="T56" s="391" cm="1">
        <f t="array" aca="1" ref="T56" ca="1">IF(ISTEXT(T$6),IFERROR(PRODUCT(IF(YEAR(OFFSET(HOMECELL,1,0):OFFSET(ENDCELL,-1,0))=$A56,1+OFFSET(T$132,1,0):OFFSET(T$885,-1,0)))-1,"NA"),0)</f>
        <v>-0.38095235787906256</v>
      </c>
      <c r="U56" s="391" cm="1">
        <f t="array" aca="1" ref="U56" ca="1">IF(ISTEXT(U$6),IFERROR(PRODUCT(IF(YEAR(OFFSET(HOMECELL,1,0):OFFSET(ENDCELL,-1,0))=$A56,1+OFFSET(U$132,1,0):OFFSET(U$885,-1,0)))-1,"NA"),0)</f>
        <v>0</v>
      </c>
      <c r="V56" s="391" cm="1">
        <f t="array" aca="1" ref="V56" ca="1">IF(ISTEXT(V$6),IFERROR(PRODUCT(IF(YEAR(OFFSET(HOMECELL,1,0):OFFSET(ENDCELL,-1,0))=$A56,1+OFFSET(V$132,1,0):OFFSET(V$885,-1,0)))-1,"NA"),0)</f>
        <v>0</v>
      </c>
      <c r="W56" s="391" cm="1">
        <f t="array" aca="1" ref="W56" ca="1">IF(ISTEXT(W$6),IFERROR(PRODUCT(IF(YEAR(OFFSET(HOMECELL,1,0):OFFSET(ENDCELL,-1,0))=$A56,1+OFFSET(W$132,1,0):OFFSET(W$885,-1,0)))-1,"NA"),0)</f>
        <v>0</v>
      </c>
      <c r="X56" s="391" cm="1">
        <f t="array" aca="1" ref="X56" ca="1">IF(ISTEXT(X$6),IFERROR(PRODUCT(IF(YEAR(OFFSET(HOMECELL,1,0):OFFSET(ENDCELL,-1,0))=$A56,1+OFFSET(X$132,1,0):OFFSET(X$885,-1,0)))-1,"NA"),0)</f>
        <v>-0.16854691588667692</v>
      </c>
      <c r="Y56" s="391" cm="1">
        <f t="array" aca="1" ref="Y56" ca="1">IF(ISTEXT(Y$6),IFERROR(PRODUCT(IF(YEAR(OFFSET(HOMECELL,1,0):OFFSET(ENDCELL,-1,0))=$A56,1+OFFSET(Y$132,1,0):OFFSET(Y$885,-1,0)))-1,"NA"),0)</f>
        <v>0</v>
      </c>
      <c r="Z56" s="391" cm="1">
        <f t="array" aca="1" ref="Z56" ca="1">IF(ISTEXT(Z$6),IFERROR(PRODUCT(IF(YEAR(OFFSET(HOMECELL,1,0):OFFSET(ENDCELL,-1,0))=$A56,1+OFFSET(Z$132,1,0):OFFSET(Z$885,-1,0)))-1,"NA"),0)</f>
        <v>-0.23597829363455691</v>
      </c>
      <c r="AA56" s="391" cm="1">
        <f t="array" aca="1" ref="AA56" ca="1">IF(ISTEXT(AA$6),IFERROR(PRODUCT(IF(YEAR(OFFSET(HOMECELL,1,0):OFFSET(ENDCELL,-1,0))=$A56,1+OFFSET(AA$132,1,0):OFFSET(AA$885,-1,0)))-1,"NA"),0)</f>
        <v>-0.15135143514391414</v>
      </c>
      <c r="AB56" s="391" cm="1">
        <f t="array" aca="1" ref="AB56" ca="1">IF(ISTEXT(AB$6),IFERROR(PRODUCT(IF(YEAR(OFFSET(HOMECELL,1,0):OFFSET(ENDCELL,-1,0))=$A56,1+OFFSET(AB$132,1,0):OFFSET(AB$885,-1,0)))-1,"NA"),0)</f>
        <v>0</v>
      </c>
      <c r="AC56" s="391" cm="1">
        <f t="array" aca="1" ref="AC56" ca="1">IF(ISTEXT(AC$6),IFERROR(PRODUCT(IF(YEAR(OFFSET(HOMECELL,1,0):OFFSET(ENDCELL,-1,0))=$A56,1+OFFSET(AC$132,1,0):OFFSET(AC$885,-1,0)))-1,"NA"),0)</f>
        <v>0</v>
      </c>
      <c r="AD56" s="391" cm="1">
        <f t="array" aca="1" ref="AD56" ca="1">IF(ISTEXT(AD$6),IFERROR(PRODUCT(IF(YEAR(OFFSET(HOMECELL,1,0):OFFSET(ENDCELL,-1,0))=$A56,1+OFFSET(AD$132,1,0):OFFSET(AD$885,-1,0)))-1,"NA"),0)</f>
        <v>0</v>
      </c>
      <c r="AE56" s="391" cm="1">
        <f t="array" aca="1" ref="AE56" ca="1">IF(ISTEXT(AE$6),IFERROR(PRODUCT(IF(YEAR(OFFSET(HOMECELL,1,0):OFFSET(ENDCELL,-1,0))=$A56,1+OFFSET(AE$132,1,0):OFFSET(AE$885,-1,0)))-1,"NA"),0)</f>
        <v>-8.9177208674047548E-2</v>
      </c>
      <c r="AF56" s="391" cm="1">
        <f t="array" aca="1" ref="AF56" ca="1">IF(ISTEXT(AF$6),IFERROR(PRODUCT(IF(YEAR(OFFSET(HOMECELL,1,0):OFFSET(ENDCELL,-1,0))=$A56,1+OFFSET(AF$132,1,0):OFFSET(AF$885,-1,0)))-1,"NA"),0)</f>
        <v>0</v>
      </c>
      <c r="AG56" s="391" cm="1">
        <f t="array" aca="1" ref="AG56" ca="1">IF(ISTEXT(AG$6),IFERROR(PRODUCT(IF(YEAR(OFFSET(HOMECELL,1,0):OFFSET(ENDCELL,-1,0))=$A56,1+OFFSET(AG$132,1,0):OFFSET(AG$885,-1,0)))-1,"NA"),0)</f>
        <v>0</v>
      </c>
      <c r="AH56" s="391" cm="1">
        <f t="array" aca="1" ref="AH56" ca="1">IF(ISTEXT(AH$6),IFERROR(PRODUCT(IF(YEAR(OFFSET(HOMECELL,1,0):OFFSET(ENDCELL,-1,0))=$A56,1+OFFSET(AH$132,1,0):OFFSET(AH$885,-1,0)))-1,"NA"),0)</f>
        <v>0</v>
      </c>
      <c r="AI56" s="391" cm="1">
        <f t="array" aca="1" ref="AI56" ca="1">IF(ISTEXT(AI$6),IFERROR(PRODUCT(IF(YEAR(OFFSET(HOMECELL,1,0):OFFSET(ENDCELL,-1,0))=$A56,1+OFFSET(AI$132,1,0):OFFSET(AI$885,-1,0)))-1,"NA"),0)</f>
        <v>0</v>
      </c>
      <c r="AJ56" s="391" cm="1">
        <f t="array" aca="1" ref="AJ56" ca="1">IF(ISTEXT(AJ$6),IFERROR(PRODUCT(IF(YEAR(OFFSET(HOMECELL,1,0):OFFSET(ENDCELL,-1,0))=$A56,1+OFFSET(AJ$132,1,0):OFFSET(AJ$885,-1,0)))-1,"NA"),0)</f>
        <v>0</v>
      </c>
      <c r="AK56" s="391" cm="1">
        <f t="array" aca="1" ref="AK56" ca="1">IF(ISTEXT(AK$6),IFERROR(PRODUCT(IF(YEAR(OFFSET(HOMECELL,1,0):OFFSET(ENDCELL,-1,0))=$A56,1+OFFSET(AK$132,1,0):OFFSET(AK$885,-1,0)))-1,"NA"),0)</f>
        <v>-0.3608763035922723</v>
      </c>
      <c r="AL56" s="391" cm="1">
        <f t="array" aca="1" ref="AL56" ca="1">IF(ISTEXT(AL$6),IFERROR(PRODUCT(IF(YEAR(OFFSET(HOMECELL,1,0):OFFSET(ENDCELL,-1,0))=$A56,1+OFFSET(AL$132,1,0):OFFSET(AL$885,-1,0)))-1,"NA"),0)</f>
        <v>0</v>
      </c>
      <c r="AM56" s="391" cm="1">
        <f t="array" aca="1" ref="AM56" ca="1">IF(ISTEXT(AM$6),IFERROR(PRODUCT(IF(YEAR(OFFSET(HOMECELL,1,0):OFFSET(ENDCELL,-1,0))=$A56,1+OFFSET(AM$132,1,0):OFFSET(AM$885,-1,0)))-1,"NA"),0)</f>
        <v>-8.7848507553203725E-2</v>
      </c>
      <c r="AN56" s="391" cm="1">
        <f t="array" aca="1" ref="AN56" ca="1">IF(ISTEXT(AN$6),IFERROR(PRODUCT(IF(YEAR(OFFSET(HOMECELL,1,0):OFFSET(ENDCELL,-1,0))=$A56,1+OFFSET(AN$132,1,0):OFFSET(AN$885,-1,0)))-1,"NA"),0)</f>
        <v>-9.3022617151668152E-2</v>
      </c>
      <c r="AO56" s="391" cm="1">
        <f t="array" aca="1" ref="AO56" ca="1">IF(ISTEXT(AO$6),IFERROR(PRODUCT(IF(YEAR(OFFSET(HOMECELL,1,0):OFFSET(ENDCELL,-1,0))=$A56,1+OFFSET(AO$132,1,0):OFFSET(AO$885,-1,0)))-1,"NA"),0)</f>
        <v>0</v>
      </c>
      <c r="AP56" s="391" cm="1">
        <f t="array" aca="1" ref="AP56" ca="1">IF(ISTEXT(AP$6),IFERROR(PRODUCT(IF(YEAR(OFFSET(HOMECELL,1,0):OFFSET(ENDCELL,-1,0))=$A56,1+OFFSET(AP$132,1,0):OFFSET(AP$885,-1,0)))-1,"NA"),0)</f>
        <v>0.19087702178662513</v>
      </c>
      <c r="AQ56" s="391" cm="1">
        <f t="array" aca="1" ref="AQ56" ca="1">IF(ISTEXT(AQ$6),IFERROR(PRODUCT(IF(YEAR(OFFSET(HOMECELL,1,0):OFFSET(ENDCELL,-1,0))=$A56,1+OFFSET(AQ$132,1,0):OFFSET(AQ$885,-1,0)))-1,"NA"),0)</f>
        <v>0.5308966877357455</v>
      </c>
      <c r="AR56" s="391" cm="1">
        <f t="array" aca="1" ref="AR56" ca="1">IF(ISTEXT(AR$6),IFERROR(PRODUCT(IF(YEAR(OFFSET(HOMECELL,1,0):OFFSET(ENDCELL,-1,0))=$A56,1+OFFSET(AR$132,1,0):OFFSET(AR$885,-1,0)))-1,"NA"),0)</f>
        <v>0</v>
      </c>
      <c r="AS56" s="391" cm="1">
        <f t="array" aca="1" ref="AS56" ca="1">IF(ISTEXT(AS$6),IFERROR(PRODUCT(IF(YEAR(OFFSET(HOMECELL,1,0):OFFSET(ENDCELL,-1,0))=$A56,1+OFFSET(AS$132,1,0):OFFSET(AS$885,-1,0)))-1,"NA"),0)</f>
        <v>0</v>
      </c>
      <c r="AT56" s="391" cm="1">
        <f t="array" aca="1" ref="AT56" ca="1">IF(ISTEXT(AT$6),IFERROR(PRODUCT(IF(YEAR(OFFSET(HOMECELL,1,0):OFFSET(ENDCELL,-1,0))=$A56,1+OFFSET(AT$132,1,0):OFFSET(AT$885,-1,0)))-1,"NA"),0)</f>
        <v>-0.66310213862461609</v>
      </c>
      <c r="AU56" s="391" cm="1">
        <f t="array" aca="1" ref="AU56" ca="1">IF(ISTEXT(AU$6),IFERROR(PRODUCT(IF(YEAR(OFFSET(HOMECELL,1,0):OFFSET(ENDCELL,-1,0))=$A56,1+OFFSET(AU$132,1,0):OFFSET(AU$885,-1,0)))-1,"NA"),0)</f>
        <v>0</v>
      </c>
      <c r="AV56" s="391" cm="1">
        <f t="array" aca="1" ref="AV56" ca="1">IF(ISTEXT(AV$6),IFERROR(PRODUCT(IF(YEAR(OFFSET(HOMECELL,1,0):OFFSET(ENDCELL,-1,0))=$A56,1+OFFSET(AV$132,1,0):OFFSET(AV$885,-1,0)))-1,"NA"),0)</f>
        <v>0.23860071652764558</v>
      </c>
      <c r="AW56" s="391" cm="1">
        <f t="array" aca="1" ref="AW56" ca="1">IF(ISTEXT(AW$6),IFERROR(PRODUCT(IF(YEAR(OFFSET(HOMECELL,1,0):OFFSET(ENDCELL,-1,0))=$A56,1+OFFSET(AW$132,1,0):OFFSET(AW$885,-1,0)))-1,"NA"),0)</f>
        <v>0.26358943470243501</v>
      </c>
      <c r="AX56" s="391" cm="1">
        <f t="array" aca="1" ref="AX56" ca="1">IF(ISTEXT(AX$6),IFERROR(PRODUCT(IF(YEAR(OFFSET(HOMECELL,1,0):OFFSET(ENDCELL,-1,0))=$A56,1+OFFSET(AX$132,1,0):OFFSET(AX$885,-1,0)))-1,"NA"),0)</f>
        <v>0</v>
      </c>
      <c r="AY56" s="391" cm="1">
        <f t="array" aca="1" ref="AY56" ca="1">IF(ISTEXT(AY$6),IFERROR(PRODUCT(IF(YEAR(OFFSET(HOMECELL,1,0):OFFSET(ENDCELL,-1,0))=$A56,1+OFFSET(AY$132,1,0):OFFSET(AY$885,-1,0)))-1,"NA"),0)</f>
        <v>-0.10474531254723796</v>
      </c>
      <c r="AZ56" s="391" cm="1">
        <f t="array" aca="1" ref="AZ56" ca="1">IF(ISTEXT(AZ$6),IFERROR(PRODUCT(IF(YEAR(OFFSET(HOMECELL,1,0):OFFSET(ENDCELL,-1,0))=$A56,1+OFFSET(AZ$132,1,0):OFFSET(AZ$885,-1,0)))-1,"NA"),0)</f>
        <v>0.11199566921482074</v>
      </c>
      <c r="BA56" s="391" cm="1">
        <f t="array" aca="1" ref="BA56" ca="1">IF(ISTEXT(BA$6),IFERROR(PRODUCT(IF(YEAR(OFFSET(HOMECELL,1,0):OFFSET(ENDCELL,-1,0))=$A56,1+OFFSET(BA$132,1,0):OFFSET(BA$885,-1,0)))-1,"NA"),0)</f>
        <v>9.8359471427107437E-2</v>
      </c>
      <c r="BB56" s="391" cm="1">
        <f t="array" aca="1" ref="BB56" ca="1">IF(ISTEXT(BB$6),IFERROR(PRODUCT(IF(YEAR(OFFSET(HOMECELL,1,0):OFFSET(ENDCELL,-1,0))=$A56,1+OFFSET(BB$132,1,0):OFFSET(BB$885,-1,0)))-1,"NA"),0)</f>
        <v>-0.28360487742230378</v>
      </c>
      <c r="BC56" s="391" cm="1">
        <f t="array" aca="1" ref="BC56" ca="1">IF(ISTEXT(BC$6),IFERROR(PRODUCT(IF(YEAR(OFFSET(HOMECELL,1,0):OFFSET(ENDCELL,-1,0))=$A56,1+OFFSET(BC$132,1,0):OFFSET(BC$885,-1,0)))-1,"NA"),0)</f>
        <v>0</v>
      </c>
      <c r="BD56" s="391" cm="1">
        <f t="array" aca="1" ref="BD56" ca="1">IF(ISTEXT(BD$6),IFERROR(PRODUCT(IF(YEAR(OFFSET(HOMECELL,1,0):OFFSET(ENDCELL,-1,0))=$A56,1+OFFSET(BD$132,1,0):OFFSET(BD$885,-1,0)))-1,"NA"),0)</f>
        <v>-0.26709394451556523</v>
      </c>
      <c r="BE56" s="391" cm="1">
        <f t="array" aca="1" ref="BE56" ca="1">IF(ISTEXT(BE$6),IFERROR(PRODUCT(IF(YEAR(OFFSET(HOMECELL,1,0):OFFSET(ENDCELL,-1,0))=$A56,1+OFFSET(BE$132,1,0):OFFSET(BE$885,-1,0)))-1,"NA"),0)</f>
        <v>0</v>
      </c>
      <c r="BF56" s="391" cm="1">
        <f t="array" aca="1" ref="BF56" ca="1">IF(ISTEXT(BF$6),IFERROR(PRODUCT(IF(YEAR(OFFSET(HOMECELL,1,0):OFFSET(ENDCELL,-1,0))=$A56,1+OFFSET(BF$132,1,0):OFFSET(BF$885,-1,0)))-1,"NA"),0)</f>
        <v>0</v>
      </c>
      <c r="BG56" s="391" cm="1">
        <f t="array" aca="1" ref="BG56" ca="1">IF(ISTEXT(BG$6),IFERROR(PRODUCT(IF(YEAR(OFFSET(HOMECELL,1,0):OFFSET(ENDCELL,-1,0))=$A56,1+OFFSET(BG$132,1,0):OFFSET(BG$885,-1,0)))-1,"NA"),0)</f>
        <v>-0.34186709103655899</v>
      </c>
      <c r="BH56" s="391" cm="1">
        <f t="array" aca="1" ref="BH56" ca="1">IF(ISTEXT(BH$6),IFERROR(PRODUCT(IF(YEAR(OFFSET(HOMECELL,1,0):OFFSET(ENDCELL,-1,0))=$A56,1+OFFSET(BH$132,1,0):OFFSET(BH$885,-1,0)))-1,"NA"),0)</f>
        <v>-0.38717726836397148</v>
      </c>
      <c r="BI56" s="391" cm="1">
        <f t="array" aca="1" ref="BI56" ca="1">IF(ISTEXT(BI$6),IFERROR(PRODUCT(IF(YEAR(OFFSET(HOMECELL,1,0):OFFSET(ENDCELL,-1,0))=$A56,1+OFFSET(BI$132,1,0):OFFSET(BI$885,-1,0)))-1,"NA"),0)</f>
        <v>0</v>
      </c>
      <c r="BJ56" s="391" cm="1">
        <f t="array" aca="1" ref="BJ56" ca="1">IF(ISTEXT(BJ$6),IFERROR(PRODUCT(IF(YEAR(OFFSET(HOMECELL,1,0):OFFSET(ENDCELL,-1,0))=$A56,1+OFFSET(BJ$132,1,0):OFFSET(BJ$885,-1,0)))-1,"NA"),0)</f>
        <v>0</v>
      </c>
      <c r="BK56" s="391" cm="1">
        <f t="array" aca="1" ref="BK56" ca="1">IF(ISTEXT(BK$6),IFERROR(PRODUCT(IF(YEAR(OFFSET(HOMECELL,1,0):OFFSET(ENDCELL,-1,0))=$A56,1+OFFSET(BK$132,1,0):OFFSET(BK$885,-1,0)))-1,"NA"),0)</f>
        <v>-0.16861297036644629</v>
      </c>
      <c r="BL56" s="391" cm="1">
        <f t="array" aca="1" ref="BL56" ca="1">IF(ISTEXT(BL$6),IFERROR(PRODUCT(IF(YEAR(OFFSET(HOMECELL,1,0):OFFSET(ENDCELL,-1,0))=$A56,1+OFFSET(BL$132,1,0):OFFSET(BL$885,-1,0)))-1,"NA"),0)</f>
        <v>-0.60291111183939305</v>
      </c>
      <c r="BM56" s="391" cm="1">
        <f t="array" aca="1" ref="BM56" ca="1">IF(ISTEXT(BM$6),IFERROR(PRODUCT(IF(YEAR(OFFSET(HOMECELL,1,0):OFFSET(ENDCELL,-1,0))=$A56,1+OFFSET(BM$132,1,0):OFFSET(BM$885,-1,0)))-1,"NA"),0)</f>
        <v>0</v>
      </c>
      <c r="BN56" s="391" cm="1">
        <f t="array" aca="1" ref="BN56" ca="1">IF(ISTEXT(BN$6),IFERROR(PRODUCT(IF(YEAR(OFFSET(HOMECELL,1,0):OFFSET(ENDCELL,-1,0))=$A56,1+OFFSET(BN$132,1,0):OFFSET(BN$885,-1,0)))-1,"NA"),0)</f>
        <v>0</v>
      </c>
      <c r="BO56" s="391" cm="1">
        <f t="array" aca="1" ref="BO56" ca="1">IF(ISTEXT(BO$6),IFERROR(PRODUCT(IF(YEAR(OFFSET(HOMECELL,1,0):OFFSET(ENDCELL,-1,0))=$A56,1+OFFSET(BO$132,1,0):OFFSET(BO$885,-1,0)))-1,"NA"),0)</f>
        <v>0.11806862568788867</v>
      </c>
      <c r="BP56" s="391" cm="1">
        <f t="array" aca="1" ref="BP56" ca="1">IF(ISTEXT(BP$6),IFERROR(PRODUCT(IF(YEAR(OFFSET(HOMECELL,1,0):OFFSET(ENDCELL,-1,0))=$A56,1+OFFSET(BP$132,1,0):OFFSET(BP$885,-1,0)))-1,"NA"),0)</f>
        <v>-0.20863724225563451</v>
      </c>
      <c r="BQ56" s="391" cm="1">
        <f t="array" aca="1" ref="BQ56" ca="1">IF(ISTEXT(BQ$6),IFERROR(PRODUCT(IF(YEAR(OFFSET(HOMECELL,1,0):OFFSET(ENDCELL,-1,0))=$A56,1+OFFSET(BQ$132,1,0):OFFSET(BQ$885,-1,0)))-1,"NA"),0)</f>
        <v>0</v>
      </c>
      <c r="BR56" s="391" cm="1">
        <f t="array" aca="1" ref="BR56" ca="1">IF(ISTEXT(BR$6),IFERROR(PRODUCT(IF(YEAR(OFFSET(HOMECELL,1,0):OFFSET(ENDCELL,-1,0))=$A56,1+OFFSET(BR$132,1,0):OFFSET(BR$885,-1,0)))-1,"NA"),0)</f>
        <v>0.91836829109801177</v>
      </c>
      <c r="BS56" s="391" cm="1">
        <f t="array" aca="1" ref="BS56" ca="1">IF(ISTEXT(BS$6),IFERROR(PRODUCT(IF(YEAR(OFFSET(HOMECELL,1,0):OFFSET(ENDCELL,-1,0))=$A56,1+OFFSET(BS$132,1,0):OFFSET(BS$885,-1,0)))-1,"NA"),0)</f>
        <v>0</v>
      </c>
      <c r="BT56" s="391" cm="1">
        <f t="array" aca="1" ref="BT56" ca="1">IF(ISTEXT(BT$6),IFERROR(PRODUCT(IF(YEAR(OFFSET(HOMECELL,1,0):OFFSET(ENDCELL,-1,0))=$A56,1+OFFSET(BT$132,1,0):OFFSET(BT$885,-1,0)))-1,"NA"),0)</f>
        <v>0</v>
      </c>
      <c r="BU56" s="391" cm="1">
        <f t="array" aca="1" ref="BU56" ca="1">IF(ISTEXT(BU$6),IFERROR(PRODUCT(IF(YEAR(OFFSET(HOMECELL,1,0):OFFSET(ENDCELL,-1,0))=$A56,1+OFFSET(BU$132,1,0):OFFSET(BU$885,-1,0)))-1,"NA"),0)</f>
        <v>0</v>
      </c>
      <c r="BV56" s="391" cm="1">
        <f t="array" aca="1" ref="BV56" ca="1">IF(ISTEXT(BV$6),IFERROR(PRODUCT(IF(YEAR(OFFSET(HOMECELL,1,0):OFFSET(ENDCELL,-1,0))=$A56,1+OFFSET(BV$132,1,0):OFFSET(BV$885,-1,0)))-1,"NA"),0)</f>
        <v>0</v>
      </c>
      <c r="BW56" s="391" cm="1">
        <f t="array" aca="1" ref="BW56" ca="1">IF(ISTEXT(BW$6),IFERROR(PRODUCT(IF(YEAR(OFFSET(HOMECELL,1,0):OFFSET(ENDCELL,-1,0))=$A56,1+OFFSET(BW$132,1,0):OFFSET(BW$885,-1,0)))-1,"NA"),0)</f>
        <v>0.3550786670878292</v>
      </c>
      <c r="BX56" s="391" cm="1">
        <f t="array" aca="1" ref="BX56" ca="1">IF(ISTEXT(BX$6),IFERROR(PRODUCT(IF(YEAR(OFFSET(HOMECELL,1,0):OFFSET(ENDCELL,-1,0))=$A56,1+OFFSET(BX$132,1,0):OFFSET(BX$885,-1,0)))-1,"NA"),0)</f>
        <v>0</v>
      </c>
      <c r="BY56" s="391" cm="1">
        <f t="array" aca="1" ref="BY56" ca="1">IF(ISTEXT(BY$6),IFERROR(PRODUCT(IF(YEAR(OFFSET(HOMECELL,1,0):OFFSET(ENDCELL,-1,0))=$A56,1+OFFSET(BY$132,1,0):OFFSET(BY$885,-1,0)))-1,"NA"),0)</f>
        <v>0.15421990830775978</v>
      </c>
      <c r="BZ56" s="391" cm="1">
        <f t="array" aca="1" ref="BZ56" ca="1">IF(ISTEXT(BZ$6),IFERROR(PRODUCT(IF(YEAR(OFFSET(HOMECELL,1,0):OFFSET(ENDCELL,-1,0))=$A56,1+OFFSET(BZ$132,1,0):OFFSET(BZ$885,-1,0)))-1,"NA"),0)</f>
        <v>0.93011255572912566</v>
      </c>
      <c r="CA56" s="391" cm="1">
        <f t="array" aca="1" ref="CA56" ca="1">IF(ISTEXT(CA$6),IFERROR(PRODUCT(IF(YEAR(OFFSET(HOMECELL,1,0):OFFSET(ENDCELL,-1,0))=$A56,1+OFFSET(CA$132,1,0):OFFSET(CA$885,-1,0)))-1,"NA"),0)</f>
        <v>-0.14048678111816959</v>
      </c>
      <c r="CB56" s="391" cm="1">
        <f t="array" aca="1" ref="CB56" ca="1">IF(ISTEXT(CB$6),IFERROR(PRODUCT(IF(YEAR(OFFSET(HOMECELL,1,0):OFFSET(ENDCELL,-1,0))=$A56,1+OFFSET(CB$132,1,0):OFFSET(CB$885,-1,0)))-1,"NA"),0)</f>
        <v>0</v>
      </c>
      <c r="CC56" s="391" cm="1">
        <f t="array" aca="1" ref="CC56" ca="1">IF(ISTEXT(CC$6),IFERROR(PRODUCT(IF(YEAR(OFFSET(HOMECELL,1,0):OFFSET(ENDCELL,-1,0))=$A56,1+OFFSET(CC$132,1,0):OFFSET(CC$885,-1,0)))-1,"NA"),0)</f>
        <v>-2.8094198598700881E-2</v>
      </c>
      <c r="CD56" s="391" cm="1">
        <f t="array" aca="1" ref="CD56" ca="1">IF(ISTEXT(CD$6),IFERROR(PRODUCT(IF(YEAR(OFFSET(HOMECELL,1,0):OFFSET(ENDCELL,-1,0))=$A56,1+OFFSET(CD$132,1,0):OFFSET(CD$885,-1,0)))-1,"NA"),0)</f>
        <v>0</v>
      </c>
      <c r="CE56" s="391" cm="1">
        <f t="array" aca="1" ref="CE56" ca="1">IF(ISTEXT(CE$6),IFERROR(PRODUCT(IF(YEAR(OFFSET(HOMECELL,1,0):OFFSET(ENDCELL,-1,0))=$A56,1+OFFSET(CE$132,1,0):OFFSET(CE$885,-1,0)))-1,"NA"),0)</f>
        <v>0</v>
      </c>
      <c r="CF56" s="391" cm="1">
        <f t="array" aca="1" ref="CF56" ca="1">IF(ISTEXT(CF$6),IFERROR(PRODUCT(IF(YEAR(OFFSET(HOMECELL,1,0):OFFSET(ENDCELL,-1,0))=$A56,1+OFFSET(CF$132,1,0):OFFSET(CF$885,-1,0)))-1,"NA"),0)</f>
        <v>-0.12799370820482803</v>
      </c>
      <c r="CG56" s="391" cm="1">
        <f t="array" aca="1" ref="CG56" ca="1">IF(ISTEXT(CG$6),IFERROR(PRODUCT(IF(YEAR(OFFSET(HOMECELL,1,0):OFFSET(ENDCELL,-1,0))=$A56,1+OFFSET(CG$132,1,0):OFFSET(CG$885,-1,0)))-1,"NA"),0)</f>
        <v>-0.18136191689025838</v>
      </c>
      <c r="CH56" s="391" cm="1">
        <f t="array" aca="1" ref="CH56" ca="1">IF(ISTEXT(CH$6),IFERROR(PRODUCT(IF(YEAR(OFFSET(HOMECELL,1,0):OFFSET(ENDCELL,-1,0))=$A56,1+OFFSET(CH$132,1,0):OFFSET(CH$885,-1,0)))-1,"NA"),0)</f>
        <v>0.20413654810170434</v>
      </c>
      <c r="CI56" s="391" cm="1">
        <f t="array" aca="1" ref="CI56" ca="1">IF(ISTEXT(CI$6),IFERROR(PRODUCT(IF(YEAR(OFFSET(HOMECELL,1,0):OFFSET(ENDCELL,-1,0))=$A56,1+OFFSET(CI$132,1,0):OFFSET(CI$885,-1,0)))-1,"NA"),0)</f>
        <v>0</v>
      </c>
      <c r="CJ56" s="391" cm="1">
        <f t="array" aca="1" ref="CJ56" ca="1">IF(ISTEXT(CJ$6),IFERROR(PRODUCT(IF(YEAR(OFFSET(HOMECELL,1,0):OFFSET(ENDCELL,-1,0))=$A56,1+OFFSET(CJ$132,1,0):OFFSET(CJ$885,-1,0)))-1,"NA"),0)</f>
        <v>0.72988339070427588</v>
      </c>
      <c r="CK56" s="391" cm="1">
        <f t="array" aca="1" ref="CK56" ca="1">IF(ISTEXT(CK$6),IFERROR(PRODUCT(IF(YEAR(OFFSET(HOMECELL,1,0):OFFSET(ENDCELL,-1,0))=$A56,1+OFFSET(CK$132,1,0):OFFSET(CK$885,-1,0)))-1,"NA"),0)</f>
        <v>0</v>
      </c>
      <c r="CL56" s="391" cm="1">
        <f t="array" aca="1" ref="CL56" ca="1">IF(ISTEXT(CL$6),IFERROR(PRODUCT(IF(YEAR(OFFSET(HOMECELL,1,0):OFFSET(ENDCELL,-1,0))=$A56,1+OFFSET(CL$132,1,0):OFFSET(CL$885,-1,0)))-1,"NA"),0)</f>
        <v>0</v>
      </c>
      <c r="CM56" s="391" cm="1">
        <f t="array" aca="1" ref="CM56" ca="1">IF(ISTEXT(CM$6),IFERROR(PRODUCT(IF(YEAR(OFFSET(HOMECELL,1,0):OFFSET(ENDCELL,-1,0))=$A56,1+OFFSET(CM$132,1,0):OFFSET(CM$885,-1,0)))-1,"NA"),0)</f>
        <v>0</v>
      </c>
      <c r="CN56" s="391" cm="1">
        <f t="array" aca="1" ref="CN56" ca="1">IF(ISTEXT(CN$6),IFERROR(PRODUCT(IF(YEAR(OFFSET(HOMECELL,1,0):OFFSET(ENDCELL,-1,0))=$A56,1+OFFSET(CN$132,1,0):OFFSET(CN$885,-1,0)))-1,"NA"),0)</f>
        <v>0</v>
      </c>
      <c r="CO56" s="391" cm="1">
        <f t="array" aca="1" ref="CO56" ca="1">IF(ISTEXT(CO$6),IFERROR(PRODUCT(IF(YEAR(OFFSET(HOMECELL,1,0):OFFSET(ENDCELL,-1,0))=$A56,1+OFFSET(CO$132,1,0):OFFSET(CO$885,-1,0)))-1,"NA"),0)</f>
        <v>0</v>
      </c>
      <c r="CP56" s="391" cm="1">
        <f t="array" aca="1" ref="CP56" ca="1">IF(ISTEXT(CP$6),IFERROR(PRODUCT(IF(YEAR(OFFSET(HOMECELL,1,0):OFFSET(ENDCELL,-1,0))=$A56,1+OFFSET(CP$132,1,0):OFFSET(CP$885,-1,0)))-1,"NA"),0)</f>
        <v>0</v>
      </c>
      <c r="CQ56" s="391" cm="1">
        <f t="array" aca="1" ref="CQ56" ca="1">IF(ISTEXT(CQ$6),IFERROR(PRODUCT(IF(YEAR(OFFSET(HOMECELL,1,0):OFFSET(ENDCELL,-1,0))=$A56,1+OFFSET(CQ$132,1,0):OFFSET(CQ$885,-1,0)))-1,"NA"),0)</f>
        <v>0</v>
      </c>
      <c r="CR56" s="391" cm="1">
        <f t="array" aca="1" ref="CR56" ca="1">IF(ISTEXT(CR$6),IFERROR(PRODUCT(IF(YEAR(OFFSET(HOMECELL,1,0):OFFSET(ENDCELL,-1,0))=$A56,1+OFFSET(CR$132,1,0):OFFSET(CR$885,-1,0)))-1,"NA"),0)</f>
        <v>2.8333351818557784</v>
      </c>
      <c r="CS56" s="391"/>
      <c r="CT56" s="391"/>
      <c r="CU56" s="391"/>
      <c r="CV56" s="391"/>
      <c r="CW56" s="391"/>
      <c r="CX56" s="391"/>
      <c r="CY56" s="391"/>
      <c r="CZ56" s="391"/>
      <c r="DA56" s="391"/>
      <c r="DB56" s="815"/>
      <c r="DC56" s="815"/>
      <c r="DD56" s="815"/>
      <c r="DE56" s="815"/>
      <c r="DG56" s="352"/>
      <c r="DI56" s="391" cm="1">
        <f t="array" aca="1" ref="DI56" ca="1">IF(ISTEXT(DI$6),IFERROR(PRODUCT(IF(YEAR(OFFSET(HOMECELL,1,0):OFFSET(ENDCELL,-1,0))=$A56,1+OFFSET(DI$132,1,0):OFFSET(DI$885,-1,0)))-1,"NA"),0)</f>
        <v>0</v>
      </c>
      <c r="DJ56" s="391" cm="1">
        <f t="array" aca="1" ref="DJ56" ca="1">IF(ISTEXT(DJ$6),IFERROR(PRODUCT(IF(YEAR(OFFSET(HOMECELL,1,0):OFFSET(ENDCELL,-1,0))=$A56,1+OFFSET(DJ$132,1,0):OFFSET(DJ$885,-1,0)))-1,"NA"),0)</f>
        <v>7.1572650183479025E-2</v>
      </c>
      <c r="DK56" s="391" cm="1">
        <f t="array" aca="1" ref="DK56" ca="1">IF(ISTEXT(DK$6),IFERROR(PRODUCT(IF(YEAR(OFFSET(HOMECELL,1,0):OFFSET(ENDCELL,-1,0))=$A56,1+OFFSET(DK$132,1,0):OFFSET(DK$885,-1,0)))-1,"NA"),0)</f>
        <v>-6.8531792031935823E-2</v>
      </c>
    </row>
    <row r="57" spans="1:115" hidden="1" outlineLevel="1">
      <c r="A57" s="72">
        <f t="shared" ca="1" si="1"/>
        <v>1991</v>
      </c>
      <c r="B57" s="372"/>
      <c r="C57" s="391" cm="1">
        <f t="array" aca="1" ref="C57" ca="1">IF(ISTEXT(C$6),IFERROR(PRODUCT(IF(YEAR(OFFSET(HOMECELL,1,0):OFFSET(ENDCELL,-1,0))=$A57,1+OFFSET(C$132,1,0):OFFSET(C$885,-1,0)))-1,"NA"),0)</f>
        <v>0</v>
      </c>
      <c r="D57" s="391" cm="1">
        <f t="array" aca="1" ref="D57" ca="1">IF(ISTEXT(D$6),IFERROR(PRODUCT(IF(YEAR(OFFSET(HOMECELL,1,0):OFFSET(ENDCELL,-1,0))=$A57,1+OFFSET(D$132,1,0):OFFSET(D$885,-1,0)))-1,"NA"),0)</f>
        <v>5.5986020007445791E-2</v>
      </c>
      <c r="E57" s="391" cm="1">
        <f t="array" aca="1" ref="E57" ca="1">IF(ISTEXT(E$6),IFERROR(PRODUCT(IF(YEAR(OFFSET(HOMECELL,1,0):OFFSET(ENDCELL,-1,0))=$A57,1+OFFSET(E$132,1,0):OFFSET(E$885,-1,0)))-1,"NA"),0)</f>
        <v>0.29580891197308734</v>
      </c>
      <c r="F57" s="391" cm="1">
        <f t="array" aca="1" ref="F57" ca="1">IF(ISTEXT(F$6),IFERROR(PRODUCT(IF(YEAR(OFFSET(HOMECELL,1,0):OFFSET(ENDCELL,-1,0))=$A57,1+OFFSET(F$132,1,0):OFFSET(F$885,-1,0)))-1,"NA"),0)</f>
        <v>0</v>
      </c>
      <c r="G57" s="391" cm="1">
        <f t="array" aca="1" ref="G57" ca="1">IF(ISTEXT(G$6),IFERROR(PRODUCT(IF(YEAR(OFFSET(HOMECELL,1,0):OFFSET(ENDCELL,-1,0))=$A57,1+OFFSET(G$132,1,0):OFFSET(G$885,-1,0)))-1,"NA"),0)</f>
        <v>0</v>
      </c>
      <c r="H57" s="391" cm="1">
        <f t="array" aca="1" ref="H57" ca="1">IF(ISTEXT(H$6),IFERROR(PRODUCT(IF(YEAR(OFFSET(HOMECELL,1,0):OFFSET(ENDCELL,-1,0))=$A57,1+OFFSET(H$132,1,0):OFFSET(H$885,-1,0)))-1,"NA"),0)</f>
        <v>0</v>
      </c>
      <c r="I57" s="391" cm="1">
        <f t="array" aca="1" ref="I57" ca="1">IF(ISTEXT(I$6),IFERROR(PRODUCT(IF(YEAR(OFFSET(HOMECELL,1,0):OFFSET(ENDCELL,-1,0))=$A57,1+OFFSET(I$132,1,0):OFFSET(I$885,-1,0)))-1,"NA"),0)</f>
        <v>0</v>
      </c>
      <c r="J57" s="391" cm="1">
        <f t="array" aca="1" ref="J57" ca="1">IF(ISTEXT(J$6),IFERROR(PRODUCT(IF(YEAR(OFFSET(HOMECELL,1,0):OFFSET(ENDCELL,-1,0))=$A57,1+OFFSET(J$132,1,0):OFFSET(J$885,-1,0)))-1,"NA"),0)</f>
        <v>0</v>
      </c>
      <c r="K57" s="391" cm="1">
        <f t="array" aca="1" ref="K57" ca="1">IF(ISTEXT(K$6),IFERROR(PRODUCT(IF(YEAR(OFFSET(HOMECELL,1,0):OFFSET(ENDCELL,-1,0))=$A57,1+OFFSET(K$132,1,0):OFFSET(K$885,-1,0)))-1,"NA"),0)</f>
        <v>0</v>
      </c>
      <c r="L57" s="391" cm="1">
        <f t="array" aca="1" ref="L57" ca="1">IF(ISTEXT(L$6),IFERROR(PRODUCT(IF(YEAR(OFFSET(HOMECELL,1,0):OFFSET(ENDCELL,-1,0))=$A57,1+OFFSET(L$132,1,0):OFFSET(L$885,-1,0)))-1,"NA"),0)</f>
        <v>0</v>
      </c>
      <c r="M57" s="391" cm="1">
        <f t="array" aca="1" ref="M57" ca="1">IF(ISTEXT(M$6),IFERROR(PRODUCT(IF(YEAR(OFFSET(HOMECELL,1,0):OFFSET(ENDCELL,-1,0))=$A57,1+OFFSET(M$132,1,0):OFFSET(M$885,-1,0)))-1,"NA"),0)</f>
        <v>0</v>
      </c>
      <c r="N57" s="391" cm="1">
        <f t="array" aca="1" ref="N57" ca="1">IF(ISTEXT(N$6),IFERROR(PRODUCT(IF(YEAR(OFFSET(HOMECELL,1,0):OFFSET(ENDCELL,-1,0))=$A57,1+OFFSET(N$132,1,0):OFFSET(N$885,-1,0)))-1,"NA"),0)</f>
        <v>0</v>
      </c>
      <c r="O57" s="391" cm="1">
        <f t="array" aca="1" ref="O57" ca="1">IF(ISTEXT(O$6),IFERROR(PRODUCT(IF(YEAR(OFFSET(HOMECELL,1,0):OFFSET(ENDCELL,-1,0))=$A57,1+OFFSET(O$132,1,0):OFFSET(O$885,-1,0)))-1,"NA"),0)</f>
        <v>0</v>
      </c>
      <c r="P57" s="391" cm="1">
        <f t="array" aca="1" ref="P57" ca="1">IF(ISTEXT(P$6),IFERROR(PRODUCT(IF(YEAR(OFFSET(HOMECELL,1,0):OFFSET(ENDCELL,-1,0))=$A57,1+OFFSET(P$132,1,0):OFFSET(P$885,-1,0)))-1,"NA"),0)</f>
        <v>0</v>
      </c>
      <c r="Q57" s="391" cm="1">
        <f t="array" aca="1" ref="Q57" ca="1">IF(ISTEXT(Q$6),IFERROR(PRODUCT(IF(YEAR(OFFSET(HOMECELL,1,0):OFFSET(ENDCELL,-1,0))=$A57,1+OFFSET(Q$132,1,0):OFFSET(Q$885,-1,0)))-1,"NA"),0)</f>
        <v>0</v>
      </c>
      <c r="R57" s="391" cm="1">
        <f t="array" aca="1" ref="R57" ca="1">IF(ISTEXT(R$6),IFERROR(PRODUCT(IF(YEAR(OFFSET(HOMECELL,1,0):OFFSET(ENDCELL,-1,0))=$A57,1+OFFSET(R$132,1,0):OFFSET(R$885,-1,0)))-1,"NA"),0)</f>
        <v>0.32331811459661819</v>
      </c>
      <c r="S57" s="391" cm="1">
        <f t="array" aca="1" ref="S57" ca="1">IF(ISTEXT(S$6),IFERROR(PRODUCT(IF(YEAR(OFFSET(HOMECELL,1,0):OFFSET(ENDCELL,-1,0))=$A57,1+OFFSET(S$132,1,0):OFFSET(S$885,-1,0)))-1,"NA"),0)</f>
        <v>0.72193492764454725</v>
      </c>
      <c r="T57" s="391" cm="1">
        <f t="array" aca="1" ref="T57" ca="1">IF(ISTEXT(T$6),IFERROR(PRODUCT(IF(YEAR(OFFSET(HOMECELL,1,0):OFFSET(ENDCELL,-1,0))=$A57,1+OFFSET(T$132,1,0):OFFSET(T$885,-1,0)))-1,"NA"),0)</f>
        <v>2.5897434994299728</v>
      </c>
      <c r="U57" s="391" cm="1">
        <f t="array" aca="1" ref="U57" ca="1">IF(ISTEXT(U$6),IFERROR(PRODUCT(IF(YEAR(OFFSET(HOMECELL,1,0):OFFSET(ENDCELL,-1,0))=$A57,1+OFFSET(U$132,1,0):OFFSET(U$885,-1,0)))-1,"NA"),0)</f>
        <v>0</v>
      </c>
      <c r="V57" s="391" cm="1">
        <f t="array" aca="1" ref="V57" ca="1">IF(ISTEXT(V$6),IFERROR(PRODUCT(IF(YEAR(OFFSET(HOMECELL,1,0):OFFSET(ENDCELL,-1,0))=$A57,1+OFFSET(V$132,1,0):OFFSET(V$885,-1,0)))-1,"NA"),0)</f>
        <v>0</v>
      </c>
      <c r="W57" s="391" cm="1">
        <f t="array" aca="1" ref="W57" ca="1">IF(ISTEXT(W$6),IFERROR(PRODUCT(IF(YEAR(OFFSET(HOMECELL,1,0):OFFSET(ENDCELL,-1,0))=$A57,1+OFFSET(W$132,1,0):OFFSET(W$885,-1,0)))-1,"NA"),0)</f>
        <v>0</v>
      </c>
      <c r="X57" s="391" cm="1">
        <f t="array" aca="1" ref="X57" ca="1">IF(ISTEXT(X$6),IFERROR(PRODUCT(IF(YEAR(OFFSET(HOMECELL,1,0):OFFSET(ENDCELL,-1,0))=$A57,1+OFFSET(X$132,1,0):OFFSET(X$885,-1,0)))-1,"NA"),0)</f>
        <v>0.46965880565034568</v>
      </c>
      <c r="Y57" s="391" cm="1">
        <f t="array" aca="1" ref="Y57" ca="1">IF(ISTEXT(Y$6),IFERROR(PRODUCT(IF(YEAR(OFFSET(HOMECELL,1,0):OFFSET(ENDCELL,-1,0))=$A57,1+OFFSET(Y$132,1,0):OFFSET(Y$885,-1,0)))-1,"NA"),0)</f>
        <v>0</v>
      </c>
      <c r="Z57" s="391" cm="1">
        <f t="array" aca="1" ref="Z57" ca="1">IF(ISTEXT(Z$6),IFERROR(PRODUCT(IF(YEAR(OFFSET(HOMECELL,1,0):OFFSET(ENDCELL,-1,0))=$A57,1+OFFSET(Z$132,1,0):OFFSET(Z$885,-1,0)))-1,"NA"),0)</f>
        <v>0.37386134634040702</v>
      </c>
      <c r="AA57" s="391" cm="1">
        <f t="array" aca="1" ref="AA57" ca="1">IF(ISTEXT(AA$6),IFERROR(PRODUCT(IF(YEAR(OFFSET(HOMECELL,1,0):OFFSET(ENDCELL,-1,0))=$A57,1+OFFSET(AA$132,1,0):OFFSET(AA$885,-1,0)))-1,"NA"),0)</f>
        <v>0.28025513849322392</v>
      </c>
      <c r="AB57" s="391" cm="1">
        <f t="array" aca="1" ref="AB57" ca="1">IF(ISTEXT(AB$6),IFERROR(PRODUCT(IF(YEAR(OFFSET(HOMECELL,1,0):OFFSET(ENDCELL,-1,0))=$A57,1+OFFSET(AB$132,1,0):OFFSET(AB$885,-1,0)))-1,"NA"),0)</f>
        <v>0</v>
      </c>
      <c r="AC57" s="391" cm="1">
        <f t="array" aca="1" ref="AC57" ca="1">IF(ISTEXT(AC$6),IFERROR(PRODUCT(IF(YEAR(OFFSET(HOMECELL,1,0):OFFSET(ENDCELL,-1,0))=$A57,1+OFFSET(AC$132,1,0):OFFSET(AC$885,-1,0)))-1,"NA"),0)</f>
        <v>0</v>
      </c>
      <c r="AD57" s="391" cm="1">
        <f t="array" aca="1" ref="AD57" ca="1">IF(ISTEXT(AD$6),IFERROR(PRODUCT(IF(YEAR(OFFSET(HOMECELL,1,0):OFFSET(ENDCELL,-1,0))=$A57,1+OFFSET(AD$132,1,0):OFFSET(AD$885,-1,0)))-1,"NA"),0)</f>
        <v>0</v>
      </c>
      <c r="AE57" s="391" cm="1">
        <f t="array" aca="1" ref="AE57" ca="1">IF(ISTEXT(AE$6),IFERROR(PRODUCT(IF(YEAR(OFFSET(HOMECELL,1,0):OFFSET(ENDCELL,-1,0))=$A57,1+OFFSET(AE$132,1,0):OFFSET(AE$885,-1,0)))-1,"NA"),0)</f>
        <v>0.13498036341843367</v>
      </c>
      <c r="AF57" s="391" cm="1">
        <f t="array" aca="1" ref="AF57" ca="1">IF(ISTEXT(AF$6),IFERROR(PRODUCT(IF(YEAR(OFFSET(HOMECELL,1,0):OFFSET(ENDCELL,-1,0))=$A57,1+OFFSET(AF$132,1,0):OFFSET(AF$885,-1,0)))-1,"NA"),0)</f>
        <v>0</v>
      </c>
      <c r="AG57" s="391" cm="1">
        <f t="array" aca="1" ref="AG57" ca="1">IF(ISTEXT(AG$6),IFERROR(PRODUCT(IF(YEAR(OFFSET(HOMECELL,1,0):OFFSET(ENDCELL,-1,0))=$A57,1+OFFSET(AG$132,1,0):OFFSET(AG$885,-1,0)))-1,"NA"),0)</f>
        <v>0</v>
      </c>
      <c r="AH57" s="391" cm="1">
        <f t="array" aca="1" ref="AH57" ca="1">IF(ISTEXT(AH$6),IFERROR(PRODUCT(IF(YEAR(OFFSET(HOMECELL,1,0):OFFSET(ENDCELL,-1,0))=$A57,1+OFFSET(AH$132,1,0):OFFSET(AH$885,-1,0)))-1,"NA"),0)</f>
        <v>0</v>
      </c>
      <c r="AI57" s="391" cm="1">
        <f t="array" aca="1" ref="AI57" ca="1">IF(ISTEXT(AI$6),IFERROR(PRODUCT(IF(YEAR(OFFSET(HOMECELL,1,0):OFFSET(ENDCELL,-1,0))=$A57,1+OFFSET(AI$132,1,0):OFFSET(AI$885,-1,0)))-1,"NA"),0)</f>
        <v>0</v>
      </c>
      <c r="AJ57" s="391" cm="1">
        <f t="array" aca="1" ref="AJ57" ca="1">IF(ISTEXT(AJ$6),IFERROR(PRODUCT(IF(YEAR(OFFSET(HOMECELL,1,0):OFFSET(ENDCELL,-1,0))=$A57,1+OFFSET(AJ$132,1,0):OFFSET(AJ$885,-1,0)))-1,"NA"),0)</f>
        <v>0</v>
      </c>
      <c r="AK57" s="391" cm="1">
        <f t="array" aca="1" ref="AK57" ca="1">IF(ISTEXT(AK$6),IFERROR(PRODUCT(IF(YEAR(OFFSET(HOMECELL,1,0):OFFSET(ENDCELL,-1,0))=$A57,1+OFFSET(AK$132,1,0):OFFSET(AK$885,-1,0)))-1,"NA"),0)</f>
        <v>0.84336133639068889</v>
      </c>
      <c r="AL57" s="391" cm="1">
        <f t="array" aca="1" ref="AL57" ca="1">IF(ISTEXT(AL$6),IFERROR(PRODUCT(IF(YEAR(OFFSET(HOMECELL,1,0):OFFSET(ENDCELL,-1,0))=$A57,1+OFFSET(AL$132,1,0):OFFSET(AL$885,-1,0)))-1,"NA"),0)</f>
        <v>0</v>
      </c>
      <c r="AM57" s="391" cm="1">
        <f t="array" aca="1" ref="AM57" ca="1">IF(ISTEXT(AM$6),IFERROR(PRODUCT(IF(YEAR(OFFSET(HOMECELL,1,0):OFFSET(ENDCELL,-1,0))=$A57,1+OFFSET(AM$132,1,0):OFFSET(AM$885,-1,0)))-1,"NA"),0)</f>
        <v>0.40001070954637186</v>
      </c>
      <c r="AN57" s="391" cm="1">
        <f t="array" aca="1" ref="AN57" ca="1">IF(ISTEXT(AN$6),IFERROR(PRODUCT(IF(YEAR(OFFSET(HOMECELL,1,0):OFFSET(ENDCELL,-1,0))=$A57,1+OFFSET(AN$132,1,0):OFFSET(AN$885,-1,0)))-1,"NA"),0)</f>
        <v>1.5641022650023677</v>
      </c>
      <c r="AO57" s="391" cm="1">
        <f t="array" aca="1" ref="AO57" ca="1">IF(ISTEXT(AO$6),IFERROR(PRODUCT(IF(YEAR(OFFSET(HOMECELL,1,0):OFFSET(ENDCELL,-1,0))=$A57,1+OFFSET(AO$132,1,0):OFFSET(AO$885,-1,0)))-1,"NA"),0)</f>
        <v>0</v>
      </c>
      <c r="AP57" s="391" cm="1">
        <f t="array" aca="1" ref="AP57" ca="1">IF(ISTEXT(AP$6),IFERROR(PRODUCT(IF(YEAR(OFFSET(HOMECELL,1,0):OFFSET(ENDCELL,-1,0))=$A57,1+OFFSET(AP$132,1,0):OFFSET(AP$885,-1,0)))-1,"NA"),0)</f>
        <v>0.8907138523725906</v>
      </c>
      <c r="AQ57" s="391" cm="1">
        <f t="array" aca="1" ref="AQ57" ca="1">IF(ISTEXT(AQ$6),IFERROR(PRODUCT(IF(YEAR(OFFSET(HOMECELL,1,0):OFFSET(ENDCELL,-1,0))=$A57,1+OFFSET(AQ$132,1,0):OFFSET(AQ$885,-1,0)))-1,"NA"),0)</f>
        <v>0.81921979579863291</v>
      </c>
      <c r="AR57" s="391" cm="1">
        <f t="array" aca="1" ref="AR57" ca="1">IF(ISTEXT(AR$6),IFERROR(PRODUCT(IF(YEAR(OFFSET(HOMECELL,1,0):OFFSET(ENDCELL,-1,0))=$A57,1+OFFSET(AR$132,1,0):OFFSET(AR$885,-1,0)))-1,"NA"),0)</f>
        <v>0</v>
      </c>
      <c r="AS57" s="391" cm="1">
        <f t="array" aca="1" ref="AS57" ca="1">IF(ISTEXT(AS$6),IFERROR(PRODUCT(IF(YEAR(OFFSET(HOMECELL,1,0):OFFSET(ENDCELL,-1,0))=$A57,1+OFFSET(AS$132,1,0):OFFSET(AS$885,-1,0)))-1,"NA"),0)</f>
        <v>0</v>
      </c>
      <c r="AT57" s="391" cm="1">
        <f t="array" aca="1" ref="AT57" ca="1">IF(ISTEXT(AT$6),IFERROR(PRODUCT(IF(YEAR(OFFSET(HOMECELL,1,0):OFFSET(ENDCELL,-1,0))=$A57,1+OFFSET(AT$132,1,0):OFFSET(AT$885,-1,0)))-1,"NA"),0)</f>
        <v>0.84127540789804689</v>
      </c>
      <c r="AU57" s="391" cm="1">
        <f t="array" aca="1" ref="AU57" ca="1">IF(ISTEXT(AU$6),IFERROR(PRODUCT(IF(YEAR(OFFSET(HOMECELL,1,0):OFFSET(ENDCELL,-1,0))=$A57,1+OFFSET(AU$132,1,0):OFFSET(AU$885,-1,0)))-1,"NA"),0)</f>
        <v>0</v>
      </c>
      <c r="AV57" s="391" cm="1">
        <f t="array" aca="1" ref="AV57" ca="1">IF(ISTEXT(AV$6),IFERROR(PRODUCT(IF(YEAR(OFFSET(HOMECELL,1,0):OFFSET(ENDCELL,-1,0))=$A57,1+OFFSET(AV$132,1,0):OFFSET(AV$885,-1,0)))-1,"NA"),0)</f>
        <v>0.32263909535967361</v>
      </c>
      <c r="AW57" s="391" cm="1">
        <f t="array" aca="1" ref="AW57" ca="1">IF(ISTEXT(AW$6),IFERROR(PRODUCT(IF(YEAR(OFFSET(HOMECELL,1,0):OFFSET(ENDCELL,-1,0))=$A57,1+OFFSET(AW$132,1,0):OFFSET(AW$885,-1,0)))-1,"NA"),0)</f>
        <v>0.11032192089781678</v>
      </c>
      <c r="AX57" s="391" cm="1">
        <f t="array" aca="1" ref="AX57" ca="1">IF(ISTEXT(AX$6),IFERROR(PRODUCT(IF(YEAR(OFFSET(HOMECELL,1,0):OFFSET(ENDCELL,-1,0))=$A57,1+OFFSET(AX$132,1,0):OFFSET(AX$885,-1,0)))-1,"NA"),0)</f>
        <v>0</v>
      </c>
      <c r="AY57" s="391" cm="1">
        <f t="array" aca="1" ref="AY57" ca="1">IF(ISTEXT(AY$6),IFERROR(PRODUCT(IF(YEAR(OFFSET(HOMECELL,1,0):OFFSET(ENDCELL,-1,0))=$A57,1+OFFSET(AY$132,1,0):OFFSET(AY$885,-1,0)))-1,"NA"),0)</f>
        <v>-5.2580805098535244E-2</v>
      </c>
      <c r="AZ57" s="391" cm="1">
        <f t="array" aca="1" ref="AZ57" ca="1">IF(ISTEXT(AZ$6),IFERROR(PRODUCT(IF(YEAR(OFFSET(HOMECELL,1,0):OFFSET(ENDCELL,-1,0))=$A57,1+OFFSET(AZ$132,1,0):OFFSET(AZ$885,-1,0)))-1,"NA"),0)</f>
        <v>0.45780421134764904</v>
      </c>
      <c r="BA57" s="391" cm="1">
        <f t="array" aca="1" ref="BA57" ca="1">IF(ISTEXT(BA$6),IFERROR(PRODUCT(IF(YEAR(OFFSET(HOMECELL,1,0):OFFSET(ENDCELL,-1,0))=$A57,1+OFFSET(BA$132,1,0):OFFSET(BA$885,-1,0)))-1,"NA"),0)</f>
        <v>0.39821737151646741</v>
      </c>
      <c r="BB57" s="391" cm="1">
        <f t="array" aca="1" ref="BB57" ca="1">IF(ISTEXT(BB$6),IFERROR(PRODUCT(IF(YEAR(OFFSET(HOMECELL,1,0):OFFSET(ENDCELL,-1,0))=$A57,1+OFFSET(BB$132,1,0):OFFSET(BB$885,-1,0)))-1,"NA"),0)</f>
        <v>-0.10720443306129734</v>
      </c>
      <c r="BC57" s="391" cm="1">
        <f t="array" aca="1" ref="BC57" ca="1">IF(ISTEXT(BC$6),IFERROR(PRODUCT(IF(YEAR(OFFSET(HOMECELL,1,0):OFFSET(ENDCELL,-1,0))=$A57,1+OFFSET(BC$132,1,0):OFFSET(BC$885,-1,0)))-1,"NA"),0)</f>
        <v>0</v>
      </c>
      <c r="BD57" s="391" cm="1">
        <f t="array" aca="1" ref="BD57" ca="1">IF(ISTEXT(BD$6),IFERROR(PRODUCT(IF(YEAR(OFFSET(HOMECELL,1,0):OFFSET(ENDCELL,-1,0))=$A57,1+OFFSET(BD$132,1,0):OFFSET(BD$885,-1,0)))-1,"NA"),0)</f>
        <v>0.59856063370471579</v>
      </c>
      <c r="BE57" s="391" cm="1">
        <f t="array" aca="1" ref="BE57" ca="1">IF(ISTEXT(BE$6),IFERROR(PRODUCT(IF(YEAR(OFFSET(HOMECELL,1,0):OFFSET(ENDCELL,-1,0))=$A57,1+OFFSET(BE$132,1,0):OFFSET(BE$885,-1,0)))-1,"NA"),0)</f>
        <v>0.63888888888888662</v>
      </c>
      <c r="BF57" s="391" cm="1">
        <f t="array" aca="1" ref="BF57" ca="1">IF(ISTEXT(BF$6),IFERROR(PRODUCT(IF(YEAR(OFFSET(HOMECELL,1,0):OFFSET(ENDCELL,-1,0))=$A57,1+OFFSET(BF$132,1,0):OFFSET(BF$885,-1,0)))-1,"NA"),0)</f>
        <v>0</v>
      </c>
      <c r="BG57" s="391" cm="1">
        <f t="array" aca="1" ref="BG57" ca="1">IF(ISTEXT(BG$6),IFERROR(PRODUCT(IF(YEAR(OFFSET(HOMECELL,1,0):OFFSET(ENDCELL,-1,0))=$A57,1+OFFSET(BG$132,1,0):OFFSET(BG$885,-1,0)))-1,"NA"),0)</f>
        <v>0.12883947023643039</v>
      </c>
      <c r="BH57" s="391" cm="1">
        <f t="array" aca="1" ref="BH57" ca="1">IF(ISTEXT(BH$6),IFERROR(PRODUCT(IF(YEAR(OFFSET(HOMECELL,1,0):OFFSET(ENDCELL,-1,0))=$A57,1+OFFSET(BH$132,1,0):OFFSET(BH$885,-1,0)))-1,"NA"),0)</f>
        <v>0.30316329499801276</v>
      </c>
      <c r="BI57" s="391" cm="1">
        <f t="array" aca="1" ref="BI57" ca="1">IF(ISTEXT(BI$6),IFERROR(PRODUCT(IF(YEAR(OFFSET(HOMECELL,1,0):OFFSET(ENDCELL,-1,0))=$A57,1+OFFSET(BI$132,1,0):OFFSET(BI$885,-1,0)))-1,"NA"),0)</f>
        <v>0</v>
      </c>
      <c r="BJ57" s="391" cm="1">
        <f t="array" aca="1" ref="BJ57" ca="1">IF(ISTEXT(BJ$6),IFERROR(PRODUCT(IF(YEAR(OFFSET(HOMECELL,1,0):OFFSET(ENDCELL,-1,0))=$A57,1+OFFSET(BJ$132,1,0):OFFSET(BJ$885,-1,0)))-1,"NA"),0)</f>
        <v>0</v>
      </c>
      <c r="BK57" s="391" cm="1">
        <f t="array" aca="1" ref="BK57" ca="1">IF(ISTEXT(BK$6),IFERROR(PRODUCT(IF(YEAR(OFFSET(HOMECELL,1,0):OFFSET(ENDCELL,-1,0))=$A57,1+OFFSET(BK$132,1,0):OFFSET(BK$885,-1,0)))-1,"NA"),0)</f>
        <v>-4.2088505945991672E-2</v>
      </c>
      <c r="BL57" s="391" cm="1">
        <f t="array" aca="1" ref="BL57" ca="1">IF(ISTEXT(BL$6),IFERROR(PRODUCT(IF(YEAR(OFFSET(HOMECELL,1,0):OFFSET(ENDCELL,-1,0))=$A57,1+OFFSET(BL$132,1,0):OFFSET(BL$885,-1,0)))-1,"NA"),0)</f>
        <v>1.0759106752938172</v>
      </c>
      <c r="BM57" s="391" cm="1">
        <f t="array" aca="1" ref="BM57" ca="1">IF(ISTEXT(BM$6),IFERROR(PRODUCT(IF(YEAR(OFFSET(HOMECELL,1,0):OFFSET(ENDCELL,-1,0))=$A57,1+OFFSET(BM$132,1,0):OFFSET(BM$885,-1,0)))-1,"NA"),0)</f>
        <v>0</v>
      </c>
      <c r="BN57" s="391" cm="1">
        <f t="array" aca="1" ref="BN57" ca="1">IF(ISTEXT(BN$6),IFERROR(PRODUCT(IF(YEAR(OFFSET(HOMECELL,1,0):OFFSET(ENDCELL,-1,0))=$A57,1+OFFSET(BN$132,1,0):OFFSET(BN$885,-1,0)))-1,"NA"),0)</f>
        <v>0</v>
      </c>
      <c r="BO57" s="391" cm="1">
        <f t="array" aca="1" ref="BO57" ca="1">IF(ISTEXT(BO$6),IFERROR(PRODUCT(IF(YEAR(OFFSET(HOMECELL,1,0):OFFSET(ENDCELL,-1,0))=$A57,1+OFFSET(BO$132,1,0):OFFSET(BO$885,-1,0)))-1,"NA"),0)</f>
        <v>-6.5907226457999624E-3</v>
      </c>
      <c r="BP57" s="391" cm="1">
        <f t="array" aca="1" ref="BP57" ca="1">IF(ISTEXT(BP$6),IFERROR(PRODUCT(IF(YEAR(OFFSET(HOMECELL,1,0):OFFSET(ENDCELL,-1,0))=$A57,1+OFFSET(BP$132,1,0):OFFSET(BP$885,-1,0)))-1,"NA"),0)</f>
        <v>0.28786185506411277</v>
      </c>
      <c r="BQ57" s="391" cm="1">
        <f t="array" aca="1" ref="BQ57" ca="1">IF(ISTEXT(BQ$6),IFERROR(PRODUCT(IF(YEAR(OFFSET(HOMECELL,1,0):OFFSET(ENDCELL,-1,0))=$A57,1+OFFSET(BQ$132,1,0):OFFSET(BQ$885,-1,0)))-1,"NA"),0)</f>
        <v>0</v>
      </c>
      <c r="BR57" s="391" cm="1">
        <f t="array" aca="1" ref="BR57" ca="1">IF(ISTEXT(BR$6),IFERROR(PRODUCT(IF(YEAR(OFFSET(HOMECELL,1,0):OFFSET(ENDCELL,-1,0))=$A57,1+OFFSET(BR$132,1,0):OFFSET(BR$885,-1,0)))-1,"NA"),0)</f>
        <v>2.2047551971973625</v>
      </c>
      <c r="BS57" s="391" cm="1">
        <f t="array" aca="1" ref="BS57" ca="1">IF(ISTEXT(BS$6),IFERROR(PRODUCT(IF(YEAR(OFFSET(HOMECELL,1,0):OFFSET(ENDCELL,-1,0))=$A57,1+OFFSET(BS$132,1,0):OFFSET(BS$885,-1,0)))-1,"NA"),0)</f>
        <v>0</v>
      </c>
      <c r="BT57" s="391" cm="1">
        <f t="array" aca="1" ref="BT57" ca="1">IF(ISTEXT(BT$6),IFERROR(PRODUCT(IF(YEAR(OFFSET(HOMECELL,1,0):OFFSET(ENDCELL,-1,0))=$A57,1+OFFSET(BT$132,1,0):OFFSET(BT$885,-1,0)))-1,"NA"),0)</f>
        <v>0</v>
      </c>
      <c r="BU57" s="391" cm="1">
        <f t="array" aca="1" ref="BU57" ca="1">IF(ISTEXT(BU$6),IFERROR(PRODUCT(IF(YEAR(OFFSET(HOMECELL,1,0):OFFSET(ENDCELL,-1,0))=$A57,1+OFFSET(BU$132,1,0):OFFSET(BU$885,-1,0)))-1,"NA"),0)</f>
        <v>0</v>
      </c>
      <c r="BV57" s="391" cm="1">
        <f t="array" aca="1" ref="BV57" ca="1">IF(ISTEXT(BV$6),IFERROR(PRODUCT(IF(YEAR(OFFSET(HOMECELL,1,0):OFFSET(ENDCELL,-1,0))=$A57,1+OFFSET(BV$132,1,0):OFFSET(BV$885,-1,0)))-1,"NA"),0)</f>
        <v>0</v>
      </c>
      <c r="BW57" s="391" cm="1">
        <f t="array" aca="1" ref="BW57" ca="1">IF(ISTEXT(BW$6),IFERROR(PRODUCT(IF(YEAR(OFFSET(HOMECELL,1,0):OFFSET(ENDCELL,-1,0))=$A57,1+OFFSET(BW$132,1,0):OFFSET(BW$885,-1,0)))-1,"NA"),0)</f>
        <v>0.9537313657784241</v>
      </c>
      <c r="BX57" s="391" cm="1">
        <f t="array" aca="1" ref="BX57" ca="1">IF(ISTEXT(BX$6),IFERROR(PRODUCT(IF(YEAR(OFFSET(HOMECELL,1,0):OFFSET(ENDCELL,-1,0))=$A57,1+OFFSET(BX$132,1,0):OFFSET(BX$885,-1,0)))-1,"NA"),0)</f>
        <v>0</v>
      </c>
      <c r="BY57" s="391" cm="1">
        <f t="array" aca="1" ref="BY57" ca="1">IF(ISTEXT(BY$6),IFERROR(PRODUCT(IF(YEAR(OFFSET(HOMECELL,1,0):OFFSET(ENDCELL,-1,0))=$A57,1+OFFSET(BY$132,1,0):OFFSET(BY$885,-1,0)))-1,"NA"),0)</f>
        <v>0.21003200415161327</v>
      </c>
      <c r="BZ57" s="391" cm="1">
        <f t="array" aca="1" ref="BZ57" ca="1">IF(ISTEXT(BZ$6),IFERROR(PRODUCT(IF(YEAR(OFFSET(HOMECELL,1,0):OFFSET(ENDCELL,-1,0))=$A57,1+OFFSET(BZ$132,1,0):OFFSET(BZ$885,-1,0)))-1,"NA"),0)</f>
        <v>1.952641327027572</v>
      </c>
      <c r="CA57" s="391" cm="1">
        <f t="array" aca="1" ref="CA57" ca="1">IF(ISTEXT(CA$6),IFERROR(PRODUCT(IF(YEAR(OFFSET(HOMECELL,1,0):OFFSET(ENDCELL,-1,0))=$A57,1+OFFSET(CA$132,1,0):OFFSET(CA$885,-1,0)))-1,"NA"),0)</f>
        <v>-0.19365432959289697</v>
      </c>
      <c r="CB57" s="391" cm="1">
        <f t="array" aca="1" ref="CB57" ca="1">IF(ISTEXT(CB$6),IFERROR(PRODUCT(IF(YEAR(OFFSET(HOMECELL,1,0):OFFSET(ENDCELL,-1,0))=$A57,1+OFFSET(CB$132,1,0):OFFSET(CB$885,-1,0)))-1,"NA"),0)</f>
        <v>0</v>
      </c>
      <c r="CC57" s="391" cm="1">
        <f t="array" aca="1" ref="CC57" ca="1">IF(ISTEXT(CC$6),IFERROR(PRODUCT(IF(YEAR(OFFSET(HOMECELL,1,0):OFFSET(ENDCELL,-1,0))=$A57,1+OFFSET(CC$132,1,0):OFFSET(CC$885,-1,0)))-1,"NA"),0)</f>
        <v>9.2941191762279329E-2</v>
      </c>
      <c r="CD57" s="391" cm="1">
        <f t="array" aca="1" ref="CD57" ca="1">IF(ISTEXT(CD$6),IFERROR(PRODUCT(IF(YEAR(OFFSET(HOMECELL,1,0):OFFSET(ENDCELL,-1,0))=$A57,1+OFFSET(CD$132,1,0):OFFSET(CD$885,-1,0)))-1,"NA"),0)</f>
        <v>0</v>
      </c>
      <c r="CE57" s="391" cm="1">
        <f t="array" aca="1" ref="CE57" ca="1">IF(ISTEXT(CE$6),IFERROR(PRODUCT(IF(YEAR(OFFSET(HOMECELL,1,0):OFFSET(ENDCELL,-1,0))=$A57,1+OFFSET(CE$132,1,0):OFFSET(CE$885,-1,0)))-1,"NA"),0)</f>
        <v>0</v>
      </c>
      <c r="CF57" s="391" cm="1">
        <f t="array" aca="1" ref="CF57" ca="1">IF(ISTEXT(CF$6),IFERROR(PRODUCT(IF(YEAR(OFFSET(HOMECELL,1,0):OFFSET(ENDCELL,-1,0))=$A57,1+OFFSET(CF$132,1,0):OFFSET(CF$885,-1,0)))-1,"NA"),0)</f>
        <v>3.9268765612654466E-3</v>
      </c>
      <c r="CG57" s="391" cm="1">
        <f t="array" aca="1" ref="CG57" ca="1">IF(ISTEXT(CG$6),IFERROR(PRODUCT(IF(YEAR(OFFSET(HOMECELL,1,0):OFFSET(ENDCELL,-1,0))=$A57,1+OFFSET(CG$132,1,0):OFFSET(CG$885,-1,0)))-1,"NA"),0)</f>
        <v>0.70491441267774357</v>
      </c>
      <c r="CH57" s="391" cm="1">
        <f t="array" aca="1" ref="CH57" ca="1">IF(ISTEXT(CH$6),IFERROR(PRODUCT(IF(YEAR(OFFSET(HOMECELL,1,0):OFFSET(ENDCELL,-1,0))=$A57,1+OFFSET(CH$132,1,0):OFFSET(CH$885,-1,0)))-1,"NA"),0)</f>
        <v>9.8130250959673537E-2</v>
      </c>
      <c r="CI57" s="391" cm="1">
        <f t="array" aca="1" ref="CI57" ca="1">IF(ISTEXT(CI$6),IFERROR(PRODUCT(IF(YEAR(OFFSET(HOMECELL,1,0):OFFSET(ENDCELL,-1,0))=$A57,1+OFFSET(CI$132,1,0):OFFSET(CI$885,-1,0)))-1,"NA"),0)</f>
        <v>0</v>
      </c>
      <c r="CJ57" s="391" cm="1">
        <f t="array" aca="1" ref="CJ57" ca="1">IF(ISTEXT(CJ$6),IFERROR(PRODUCT(IF(YEAR(OFFSET(HOMECELL,1,0):OFFSET(ENDCELL,-1,0))=$A57,1+OFFSET(CJ$132,1,0):OFFSET(CJ$885,-1,0)))-1,"NA"),0)</f>
        <v>1.2176083603292751</v>
      </c>
      <c r="CK57" s="391" cm="1">
        <f t="array" aca="1" ref="CK57" ca="1">IF(ISTEXT(CK$6),IFERROR(PRODUCT(IF(YEAR(OFFSET(HOMECELL,1,0):OFFSET(ENDCELL,-1,0))=$A57,1+OFFSET(CK$132,1,0):OFFSET(CK$885,-1,0)))-1,"NA"),0)</f>
        <v>0</v>
      </c>
      <c r="CL57" s="391" cm="1">
        <f t="array" aca="1" ref="CL57" ca="1">IF(ISTEXT(CL$6),IFERROR(PRODUCT(IF(YEAR(OFFSET(HOMECELL,1,0):OFFSET(ENDCELL,-1,0))=$A57,1+OFFSET(CL$132,1,0):OFFSET(CL$885,-1,0)))-1,"NA"),0)</f>
        <v>0</v>
      </c>
      <c r="CM57" s="391" cm="1">
        <f t="array" aca="1" ref="CM57" ca="1">IF(ISTEXT(CM$6),IFERROR(PRODUCT(IF(YEAR(OFFSET(HOMECELL,1,0):OFFSET(ENDCELL,-1,0))=$A57,1+OFFSET(CM$132,1,0):OFFSET(CM$885,-1,0)))-1,"NA"),0)</f>
        <v>0</v>
      </c>
      <c r="CN57" s="391" cm="1">
        <f t="array" aca="1" ref="CN57" ca="1">IF(ISTEXT(CN$6),IFERROR(PRODUCT(IF(YEAR(OFFSET(HOMECELL,1,0):OFFSET(ENDCELL,-1,0))=$A57,1+OFFSET(CN$132,1,0):OFFSET(CN$885,-1,0)))-1,"NA"),0)</f>
        <v>0</v>
      </c>
      <c r="CO57" s="391" cm="1">
        <f t="array" aca="1" ref="CO57" ca="1">IF(ISTEXT(CO$6),IFERROR(PRODUCT(IF(YEAR(OFFSET(HOMECELL,1,0):OFFSET(ENDCELL,-1,0))=$A57,1+OFFSET(CO$132,1,0):OFFSET(CO$885,-1,0)))-1,"NA"),0)</f>
        <v>0</v>
      </c>
      <c r="CP57" s="391" cm="1">
        <f t="array" aca="1" ref="CP57" ca="1">IF(ISTEXT(CP$6),IFERROR(PRODUCT(IF(YEAR(OFFSET(HOMECELL,1,0):OFFSET(ENDCELL,-1,0))=$A57,1+OFFSET(CP$132,1,0):OFFSET(CP$885,-1,0)))-1,"NA"),0)</f>
        <v>0</v>
      </c>
      <c r="CQ57" s="391" cm="1">
        <f t="array" aca="1" ref="CQ57" ca="1">IF(ISTEXT(CQ$6),IFERROR(PRODUCT(IF(YEAR(OFFSET(HOMECELL,1,0):OFFSET(ENDCELL,-1,0))=$A57,1+OFFSET(CQ$132,1,0):OFFSET(CQ$885,-1,0)))-1,"NA"),0)</f>
        <v>0</v>
      </c>
      <c r="CR57" s="391" cm="1">
        <f t="array" aca="1" ref="CR57" ca="1">IF(ISTEXT(CR$6),IFERROR(PRODUCT(IF(YEAR(OFFSET(HOMECELL,1,0):OFFSET(ENDCELL,-1,0))=$A57,1+OFFSET(CR$132,1,0):OFFSET(CR$885,-1,0)))-1,"NA"),0)</f>
        <v>2.0434768896788955</v>
      </c>
      <c r="CS57" s="391"/>
      <c r="CT57" s="391"/>
      <c r="CU57" s="391"/>
      <c r="CV57" s="391"/>
      <c r="CW57" s="391"/>
      <c r="CX57" s="391"/>
      <c r="CY57" s="391"/>
      <c r="CZ57" s="391"/>
      <c r="DA57" s="391"/>
      <c r="DB57" s="815"/>
      <c r="DC57" s="815"/>
      <c r="DD57" s="815"/>
      <c r="DE57" s="815"/>
      <c r="DG57" s="352"/>
      <c r="DI57" s="391" cm="1">
        <f t="array" aca="1" ref="DI57" ca="1">IF(ISTEXT(DI$6),IFERROR(PRODUCT(IF(YEAR(OFFSET(HOMECELL,1,0):OFFSET(ENDCELL,-1,0))=$A57,1+OFFSET(DI$132,1,0):OFFSET(DI$885,-1,0)))-1,"NA"),0)</f>
        <v>0</v>
      </c>
      <c r="DJ57" s="391" cm="1">
        <f t="array" aca="1" ref="DJ57" ca="1">IF(ISTEXT(DJ$6),IFERROR(PRODUCT(IF(YEAR(OFFSET(HOMECELL,1,0):OFFSET(ENDCELL,-1,0))=$A57,1+OFFSET(DJ$132,1,0):OFFSET(DJ$885,-1,0)))-1,"NA"),0)</f>
        <v>0.19774447556369812</v>
      </c>
      <c r="DK57" s="391" cm="1">
        <f t="array" aca="1" ref="DK57" ca="1">IF(ISTEXT(DK$6),IFERROR(PRODUCT(IF(YEAR(OFFSET(HOMECELL,1,0):OFFSET(ENDCELL,-1,0))=$A57,1+OFFSET(DK$132,1,0):OFFSET(DK$885,-1,0)))-1,"NA"),0)</f>
        <v>0.64031359527431264</v>
      </c>
    </row>
    <row r="58" spans="1:115" hidden="1" outlineLevel="1">
      <c r="A58" s="72">
        <f t="shared" ca="1" si="1"/>
        <v>1992</v>
      </c>
      <c r="B58" s="372"/>
      <c r="C58" s="391" cm="1">
        <f t="array" aca="1" ref="C58" ca="1">IF(ISTEXT(C$6),IFERROR(PRODUCT(IF(YEAR(OFFSET(HOMECELL,1,0):OFFSET(ENDCELL,-1,0))=$A58,1+OFFSET(C$132,1,0):OFFSET(C$885,-1,0)))-1,"NA"),0)</f>
        <v>0</v>
      </c>
      <c r="D58" s="391" cm="1">
        <f t="array" aca="1" ref="D58" ca="1">IF(ISTEXT(D$6),IFERROR(PRODUCT(IF(YEAR(OFFSET(HOMECELL,1,0):OFFSET(ENDCELL,-1,0))=$A58,1+OFFSET(D$132,1,0):OFFSET(D$885,-1,0)))-1,"NA"),0)</f>
        <v>3.5049948045717372E-2</v>
      </c>
      <c r="E58" s="391" cm="1">
        <f t="array" aca="1" ref="E58" ca="1">IF(ISTEXT(E$6),IFERROR(PRODUCT(IF(YEAR(OFFSET(HOMECELL,1,0):OFFSET(ENDCELL,-1,0))=$A58,1+OFFSET(E$132,1,0):OFFSET(E$885,-1,0)))-1,"NA"),0)</f>
        <v>6.5881559998273165E-2</v>
      </c>
      <c r="F58" s="391" cm="1">
        <f t="array" aca="1" ref="F58" ca="1">IF(ISTEXT(F$6),IFERROR(PRODUCT(IF(YEAR(OFFSET(HOMECELL,1,0):OFFSET(ENDCELL,-1,0))=$A58,1+OFFSET(F$132,1,0):OFFSET(F$885,-1,0)))-1,"NA"),0)</f>
        <v>0</v>
      </c>
      <c r="G58" s="391" cm="1">
        <f t="array" aca="1" ref="G58" ca="1">IF(ISTEXT(G$6),IFERROR(PRODUCT(IF(YEAR(OFFSET(HOMECELL,1,0):OFFSET(ENDCELL,-1,0))=$A58,1+OFFSET(G$132,1,0):OFFSET(G$885,-1,0)))-1,"NA"),0)</f>
        <v>0</v>
      </c>
      <c r="H58" s="391" cm="1">
        <f t="array" aca="1" ref="H58" ca="1">IF(ISTEXT(H$6),IFERROR(PRODUCT(IF(YEAR(OFFSET(HOMECELL,1,0):OFFSET(ENDCELL,-1,0))=$A58,1+OFFSET(H$132,1,0):OFFSET(H$885,-1,0)))-1,"NA"),0)</f>
        <v>0</v>
      </c>
      <c r="I58" s="391" cm="1">
        <f t="array" aca="1" ref="I58" ca="1">IF(ISTEXT(I$6),IFERROR(PRODUCT(IF(YEAR(OFFSET(HOMECELL,1,0):OFFSET(ENDCELL,-1,0))=$A58,1+OFFSET(I$132,1,0):OFFSET(I$885,-1,0)))-1,"NA"),0)</f>
        <v>0</v>
      </c>
      <c r="J58" s="391" cm="1">
        <f t="array" aca="1" ref="J58" ca="1">IF(ISTEXT(J$6),IFERROR(PRODUCT(IF(YEAR(OFFSET(HOMECELL,1,0):OFFSET(ENDCELL,-1,0))=$A58,1+OFFSET(J$132,1,0):OFFSET(J$885,-1,0)))-1,"NA"),0)</f>
        <v>0</v>
      </c>
      <c r="K58" s="391" cm="1">
        <f t="array" aca="1" ref="K58" ca="1">IF(ISTEXT(K$6),IFERROR(PRODUCT(IF(YEAR(OFFSET(HOMECELL,1,0):OFFSET(ENDCELL,-1,0))=$A58,1+OFFSET(K$132,1,0):OFFSET(K$885,-1,0)))-1,"NA"),0)</f>
        <v>0</v>
      </c>
      <c r="L58" s="391" cm="1">
        <f t="array" aca="1" ref="L58" ca="1">IF(ISTEXT(L$6),IFERROR(PRODUCT(IF(YEAR(OFFSET(HOMECELL,1,0):OFFSET(ENDCELL,-1,0))=$A58,1+OFFSET(L$132,1,0):OFFSET(L$885,-1,0)))-1,"NA"),0)</f>
        <v>0</v>
      </c>
      <c r="M58" s="391" cm="1">
        <f t="array" aca="1" ref="M58" ca="1">IF(ISTEXT(M$6),IFERROR(PRODUCT(IF(YEAR(OFFSET(HOMECELL,1,0):OFFSET(ENDCELL,-1,0))=$A58,1+OFFSET(M$132,1,0):OFFSET(M$885,-1,0)))-1,"NA"),0)</f>
        <v>0</v>
      </c>
      <c r="N58" s="391" cm="1">
        <f t="array" aca="1" ref="N58" ca="1">IF(ISTEXT(N$6),IFERROR(PRODUCT(IF(YEAR(OFFSET(HOMECELL,1,0):OFFSET(ENDCELL,-1,0))=$A58,1+OFFSET(N$132,1,0):OFFSET(N$885,-1,0)))-1,"NA"),0)</f>
        <v>0</v>
      </c>
      <c r="O58" s="391" cm="1">
        <f t="array" aca="1" ref="O58" ca="1">IF(ISTEXT(O$6),IFERROR(PRODUCT(IF(YEAR(OFFSET(HOMECELL,1,0):OFFSET(ENDCELL,-1,0))=$A58,1+OFFSET(O$132,1,0):OFFSET(O$885,-1,0)))-1,"NA"),0)</f>
        <v>0</v>
      </c>
      <c r="P58" s="391" cm="1">
        <f t="array" aca="1" ref="P58" ca="1">IF(ISTEXT(P$6),IFERROR(PRODUCT(IF(YEAR(OFFSET(HOMECELL,1,0):OFFSET(ENDCELL,-1,0))=$A58,1+OFFSET(P$132,1,0):OFFSET(P$885,-1,0)))-1,"NA"),0)</f>
        <v>0</v>
      </c>
      <c r="Q58" s="391" cm="1">
        <f t="array" aca="1" ref="Q58" ca="1">IF(ISTEXT(Q$6),IFERROR(PRODUCT(IF(YEAR(OFFSET(HOMECELL,1,0):OFFSET(ENDCELL,-1,0))=$A58,1+OFFSET(Q$132,1,0):OFFSET(Q$885,-1,0)))-1,"NA"),0)</f>
        <v>0</v>
      </c>
      <c r="R58" s="391" cm="1">
        <f t="array" aca="1" ref="R58" ca="1">IF(ISTEXT(R$6),IFERROR(PRODUCT(IF(YEAR(OFFSET(HOMECELL,1,0):OFFSET(ENDCELL,-1,0))=$A58,1+OFFSET(R$132,1,0):OFFSET(R$885,-1,0)))-1,"NA"),0)</f>
        <v>6.911864318645411E-2</v>
      </c>
      <c r="S58" s="391" cm="1">
        <f t="array" aca="1" ref="S58" ca="1">IF(ISTEXT(S$6),IFERROR(PRODUCT(IF(YEAR(OFFSET(HOMECELL,1,0):OFFSET(ENDCELL,-1,0))=$A58,1+OFFSET(S$132,1,0):OFFSET(S$885,-1,0)))-1,"NA"),0)</f>
        <v>0.18185891859972214</v>
      </c>
      <c r="T58" s="391" cm="1">
        <f t="array" aca="1" ref="T58" ca="1">IF(ISTEXT(T$6),IFERROR(PRODUCT(IF(YEAR(OFFSET(HOMECELL,1,0):OFFSET(ENDCELL,-1,0))=$A58,1+OFFSET(T$132,1,0):OFFSET(T$885,-1,0)))-1,"NA"),0)</f>
        <v>3.5714328544132146E-2</v>
      </c>
      <c r="U58" s="391" cm="1">
        <f t="array" aca="1" ref="U58" ca="1">IF(ISTEXT(U$6),IFERROR(PRODUCT(IF(YEAR(OFFSET(HOMECELL,1,0):OFFSET(ENDCELL,-1,0))=$A58,1+OFFSET(U$132,1,0):OFFSET(U$885,-1,0)))-1,"NA"),0)</f>
        <v>0</v>
      </c>
      <c r="V58" s="391" cm="1">
        <f t="array" aca="1" ref="V58" ca="1">IF(ISTEXT(V$6),IFERROR(PRODUCT(IF(YEAR(OFFSET(HOMECELL,1,0):OFFSET(ENDCELL,-1,0))=$A58,1+OFFSET(V$132,1,0):OFFSET(V$885,-1,0)))-1,"NA"),0)</f>
        <v>0</v>
      </c>
      <c r="W58" s="391" cm="1">
        <f t="array" aca="1" ref="W58" ca="1">IF(ISTEXT(W$6),IFERROR(PRODUCT(IF(YEAR(OFFSET(HOMECELL,1,0):OFFSET(ENDCELL,-1,0))=$A58,1+OFFSET(W$132,1,0):OFFSET(W$885,-1,0)))-1,"NA"),0)</f>
        <v>0</v>
      </c>
      <c r="X58" s="391" cm="1">
        <f t="array" aca="1" ref="X58" ca="1">IF(ISTEXT(X$6),IFERROR(PRODUCT(IF(YEAR(OFFSET(HOMECELL,1,0):OFFSET(ENDCELL,-1,0))=$A58,1+OFFSET(X$132,1,0):OFFSET(X$885,-1,0)))-1,"NA"),0)</f>
        <v>-3.5880589848715005E-2</v>
      </c>
      <c r="Y58" s="391" cm="1">
        <f t="array" aca="1" ref="Y58" ca="1">IF(ISTEXT(Y$6),IFERROR(PRODUCT(IF(YEAR(OFFSET(HOMECELL,1,0):OFFSET(ENDCELL,-1,0))=$A58,1+OFFSET(Y$132,1,0):OFFSET(Y$885,-1,0)))-1,"NA"),0)</f>
        <v>0</v>
      </c>
      <c r="Z58" s="391" cm="1">
        <f t="array" aca="1" ref="Z58" ca="1">IF(ISTEXT(Z$6),IFERROR(PRODUCT(IF(YEAR(OFFSET(HOMECELL,1,0):OFFSET(ENDCELL,-1,0))=$A58,1+OFFSET(Z$132,1,0):OFFSET(Z$885,-1,0)))-1,"NA"),0)</f>
        <v>0.24513439635996725</v>
      </c>
      <c r="AA58" s="391" cm="1">
        <f t="array" aca="1" ref="AA58" ca="1">IF(ISTEXT(AA$6),IFERROR(PRODUCT(IF(YEAR(OFFSET(HOMECELL,1,0):OFFSET(ENDCELL,-1,0))=$A58,1+OFFSET(AA$132,1,0):OFFSET(AA$885,-1,0)))-1,"NA"),0)</f>
        <v>-0.27860706827547999</v>
      </c>
      <c r="AB58" s="391" cm="1">
        <f t="array" aca="1" ref="AB58" ca="1">IF(ISTEXT(AB$6),IFERROR(PRODUCT(IF(YEAR(OFFSET(HOMECELL,1,0):OFFSET(ENDCELL,-1,0))=$A58,1+OFFSET(AB$132,1,0):OFFSET(AB$885,-1,0)))-1,"NA"),0)</f>
        <v>0</v>
      </c>
      <c r="AC58" s="391" cm="1">
        <f t="array" aca="1" ref="AC58" ca="1">IF(ISTEXT(AC$6),IFERROR(PRODUCT(IF(YEAR(OFFSET(HOMECELL,1,0):OFFSET(ENDCELL,-1,0))=$A58,1+OFFSET(AC$132,1,0):OFFSET(AC$885,-1,0)))-1,"NA"),0)</f>
        <v>0</v>
      </c>
      <c r="AD58" s="391" cm="1">
        <f t="array" aca="1" ref="AD58" ca="1">IF(ISTEXT(AD$6),IFERROR(PRODUCT(IF(YEAR(OFFSET(HOMECELL,1,0):OFFSET(ENDCELL,-1,0))=$A58,1+OFFSET(AD$132,1,0):OFFSET(AD$885,-1,0)))-1,"NA"),0)</f>
        <v>0</v>
      </c>
      <c r="AE58" s="391" cm="1">
        <f t="array" aca="1" ref="AE58" ca="1">IF(ISTEXT(AE$6),IFERROR(PRODUCT(IF(YEAR(OFFSET(HOMECELL,1,0):OFFSET(ENDCELL,-1,0))=$A58,1+OFFSET(AE$132,1,0):OFFSET(AE$885,-1,0)))-1,"NA"),0)</f>
        <v>0.51098159282188416</v>
      </c>
      <c r="AF58" s="391" cm="1">
        <f t="array" aca="1" ref="AF58" ca="1">IF(ISTEXT(AF$6),IFERROR(PRODUCT(IF(YEAR(OFFSET(HOMECELL,1,0):OFFSET(ENDCELL,-1,0))=$A58,1+OFFSET(AF$132,1,0):OFFSET(AF$885,-1,0)))-1,"NA"),0)</f>
        <v>0</v>
      </c>
      <c r="AG58" s="391" cm="1">
        <f t="array" aca="1" ref="AG58" ca="1">IF(ISTEXT(AG$6),IFERROR(PRODUCT(IF(YEAR(OFFSET(HOMECELL,1,0):OFFSET(ENDCELL,-1,0))=$A58,1+OFFSET(AG$132,1,0):OFFSET(AG$885,-1,0)))-1,"NA"),0)</f>
        <v>0</v>
      </c>
      <c r="AH58" s="391" cm="1">
        <f t="array" aca="1" ref="AH58" ca="1">IF(ISTEXT(AH$6),IFERROR(PRODUCT(IF(YEAR(OFFSET(HOMECELL,1,0):OFFSET(ENDCELL,-1,0))=$A58,1+OFFSET(AH$132,1,0):OFFSET(AH$885,-1,0)))-1,"NA"),0)</f>
        <v>0</v>
      </c>
      <c r="AI58" s="391" cm="1">
        <f t="array" aca="1" ref="AI58" ca="1">IF(ISTEXT(AI$6),IFERROR(PRODUCT(IF(YEAR(OFFSET(HOMECELL,1,0):OFFSET(ENDCELL,-1,0))=$A58,1+OFFSET(AI$132,1,0):OFFSET(AI$885,-1,0)))-1,"NA"),0)</f>
        <v>0</v>
      </c>
      <c r="AJ58" s="391" cm="1">
        <f t="array" aca="1" ref="AJ58" ca="1">IF(ISTEXT(AJ$6),IFERROR(PRODUCT(IF(YEAR(OFFSET(HOMECELL,1,0):OFFSET(ENDCELL,-1,0))=$A58,1+OFFSET(AJ$132,1,0):OFFSET(AJ$885,-1,0)))-1,"NA"),0)</f>
        <v>0</v>
      </c>
      <c r="AK58" s="391" cm="1">
        <f t="array" aca="1" ref="AK58" ca="1">IF(ISTEXT(AK$6),IFERROR(PRODUCT(IF(YEAR(OFFSET(HOMECELL,1,0):OFFSET(ENDCELL,-1,0))=$A58,1+OFFSET(AK$132,1,0):OFFSET(AK$885,-1,0)))-1,"NA"),0)</f>
        <v>0.50334454008962193</v>
      </c>
      <c r="AL58" s="391" cm="1">
        <f t="array" aca="1" ref="AL58" ca="1">IF(ISTEXT(AL$6),IFERROR(PRODUCT(IF(YEAR(OFFSET(HOMECELL,1,0):OFFSET(ENDCELL,-1,0))=$A58,1+OFFSET(AL$132,1,0):OFFSET(AL$885,-1,0)))-1,"NA"),0)</f>
        <v>0</v>
      </c>
      <c r="AM58" s="391" cm="1">
        <f t="array" aca="1" ref="AM58" ca="1">IF(ISTEXT(AM$6),IFERROR(PRODUCT(IF(YEAR(OFFSET(HOMECELL,1,0):OFFSET(ENDCELL,-1,0))=$A58,1+OFFSET(AM$132,1,0):OFFSET(AM$885,-1,0)))-1,"NA"),0)</f>
        <v>0.31396472233879913</v>
      </c>
      <c r="AN58" s="391" cm="1">
        <f t="array" aca="1" ref="AN58" ca="1">IF(ISTEXT(AN$6),IFERROR(PRODUCT(IF(YEAR(OFFSET(HOMECELL,1,0):OFFSET(ENDCELL,-1,0))=$A58,1+OFFSET(AN$132,1,0):OFFSET(AN$885,-1,0)))-1,"NA"),0)</f>
        <v>0.67000066884601228</v>
      </c>
      <c r="AO58" s="391" cm="1">
        <f t="array" aca="1" ref="AO58" ca="1">IF(ISTEXT(AO$6),IFERROR(PRODUCT(IF(YEAR(OFFSET(HOMECELL,1,0):OFFSET(ENDCELL,-1,0))=$A58,1+OFFSET(AO$132,1,0):OFFSET(AO$885,-1,0)))-1,"NA"),0)</f>
        <v>0</v>
      </c>
      <c r="AP58" s="391" cm="1">
        <f t="array" aca="1" ref="AP58" ca="1">IF(ISTEXT(AP$6),IFERROR(PRODUCT(IF(YEAR(OFFSET(HOMECELL,1,0):OFFSET(ENDCELL,-1,0))=$A58,1+OFFSET(AP$132,1,0):OFFSET(AP$885,-1,0)))-1,"NA"),0)</f>
        <v>-0.20238940800256433</v>
      </c>
      <c r="AQ58" s="391" cm="1">
        <f t="array" aca="1" ref="AQ58" ca="1">IF(ISTEXT(AQ$6),IFERROR(PRODUCT(IF(YEAR(OFFSET(HOMECELL,1,0):OFFSET(ENDCELL,-1,0))=$A58,1+OFFSET(AQ$132,1,0):OFFSET(AQ$885,-1,0)))-1,"NA"),0)</f>
        <v>0.15740905661024418</v>
      </c>
      <c r="AR58" s="391" cm="1">
        <f t="array" aca="1" ref="AR58" ca="1">IF(ISTEXT(AR$6),IFERROR(PRODUCT(IF(YEAR(OFFSET(HOMECELL,1,0):OFFSET(ENDCELL,-1,0))=$A58,1+OFFSET(AR$132,1,0):OFFSET(AR$885,-1,0)))-1,"NA"),0)</f>
        <v>0</v>
      </c>
      <c r="AS58" s="391" cm="1">
        <f t="array" aca="1" ref="AS58" ca="1">IF(ISTEXT(AS$6),IFERROR(PRODUCT(IF(YEAR(OFFSET(HOMECELL,1,0):OFFSET(ENDCELL,-1,0))=$A58,1+OFFSET(AS$132,1,0):OFFSET(AS$885,-1,0)))-1,"NA"),0)</f>
        <v>0</v>
      </c>
      <c r="AT58" s="391" cm="1">
        <f t="array" aca="1" ref="AT58" ca="1">IF(ISTEXT(AT$6),IFERROR(PRODUCT(IF(YEAR(OFFSET(HOMECELL,1,0):OFFSET(ENDCELL,-1,0))=$A58,1+OFFSET(AT$132,1,0):OFFSET(AT$885,-1,0)))-1,"NA"),0)</f>
        <v>0.95689497300596682</v>
      </c>
      <c r="AU58" s="391" cm="1">
        <f t="array" aca="1" ref="AU58" ca="1">IF(ISTEXT(AU$6),IFERROR(PRODUCT(IF(YEAR(OFFSET(HOMECELL,1,0):OFFSET(ENDCELL,-1,0))=$A58,1+OFFSET(AU$132,1,0):OFFSET(AU$885,-1,0)))-1,"NA"),0)</f>
        <v>0</v>
      </c>
      <c r="AV58" s="391" cm="1">
        <f t="array" aca="1" ref="AV58" ca="1">IF(ISTEXT(AV$6),IFERROR(PRODUCT(IF(YEAR(OFFSET(HOMECELL,1,0):OFFSET(ENDCELL,-1,0))=$A58,1+OFFSET(AV$132,1,0):OFFSET(AV$885,-1,0)))-1,"NA"),0)</f>
        <v>0.2423374324840013</v>
      </c>
      <c r="AW58" s="391" cm="1">
        <f t="array" aca="1" ref="AW58" ca="1">IF(ISTEXT(AW$6),IFERROR(PRODUCT(IF(YEAR(OFFSET(HOMECELL,1,0):OFFSET(ENDCELL,-1,0))=$A58,1+OFFSET(AW$132,1,0):OFFSET(AW$885,-1,0)))-1,"NA"),0)</f>
        <v>0.1674218597053625</v>
      </c>
      <c r="AX58" s="391" cm="1">
        <f t="array" aca="1" ref="AX58" ca="1">IF(ISTEXT(AX$6),IFERROR(PRODUCT(IF(YEAR(OFFSET(HOMECELL,1,0):OFFSET(ENDCELL,-1,0))=$A58,1+OFFSET(AX$132,1,0):OFFSET(AX$885,-1,0)))-1,"NA"),0)</f>
        <v>0</v>
      </c>
      <c r="AY58" s="391" cm="1">
        <f t="array" aca="1" ref="AY58" ca="1">IF(ISTEXT(AY$6),IFERROR(PRODUCT(IF(YEAR(OFFSET(HOMECELL,1,0):OFFSET(ENDCELL,-1,0))=$A58,1+OFFSET(AY$132,1,0):OFFSET(AY$885,-1,0)))-1,"NA"),0)</f>
        <v>-6.9173854834531201E-2</v>
      </c>
      <c r="AZ58" s="391" cm="1">
        <f t="array" aca="1" ref="AZ58" ca="1">IF(ISTEXT(AZ$6),IFERROR(PRODUCT(IF(YEAR(OFFSET(HOMECELL,1,0):OFFSET(ENDCELL,-1,0))=$A58,1+OFFSET(AZ$132,1,0):OFFSET(AZ$885,-1,0)))-1,"NA"),0)</f>
        <v>0.16289856900318744</v>
      </c>
      <c r="BA58" s="391" cm="1">
        <f t="array" aca="1" ref="BA58" ca="1">IF(ISTEXT(BA$6),IFERROR(PRODUCT(IF(YEAR(OFFSET(HOMECELL,1,0):OFFSET(ENDCELL,-1,0))=$A58,1+OFFSET(BA$132,1,0):OFFSET(BA$885,-1,0)))-1,"NA"),0)</f>
        <v>0.24387860990361787</v>
      </c>
      <c r="BB58" s="391" cm="1">
        <f t="array" aca="1" ref="BB58" ca="1">IF(ISTEXT(BB$6),IFERROR(PRODUCT(IF(YEAR(OFFSET(HOMECELL,1,0):OFFSET(ENDCELL,-1,0))=$A58,1+OFFSET(BB$132,1,0):OFFSET(BB$885,-1,0)))-1,"NA"),0)</f>
        <v>-4.0773176452630899E-3</v>
      </c>
      <c r="BC58" s="391" cm="1">
        <f t="array" aca="1" ref="BC58" ca="1">IF(ISTEXT(BC$6),IFERROR(PRODUCT(IF(YEAR(OFFSET(HOMECELL,1,0):OFFSET(ENDCELL,-1,0))=$A58,1+OFFSET(BC$132,1,0):OFFSET(BC$885,-1,0)))-1,"NA"),0)</f>
        <v>0</v>
      </c>
      <c r="BD58" s="391" cm="1">
        <f t="array" aca="1" ref="BD58" ca="1">IF(ISTEXT(BD$6),IFERROR(PRODUCT(IF(YEAR(OFFSET(HOMECELL,1,0):OFFSET(ENDCELL,-1,0))=$A58,1+OFFSET(BD$132,1,0):OFFSET(BD$885,-1,0)))-1,"NA"),0)</f>
        <v>0.71459743631953954</v>
      </c>
      <c r="BE58" s="391" cm="1">
        <f t="array" aca="1" ref="BE58" ca="1">IF(ISTEXT(BE$6),IFERROR(PRODUCT(IF(YEAR(OFFSET(HOMECELL,1,0):OFFSET(ENDCELL,-1,0))=$A58,1+OFFSET(BE$132,1,0):OFFSET(BE$885,-1,0)))-1,"NA"),0)</f>
        <v>-0.33898305084745639</v>
      </c>
      <c r="BF58" s="391" cm="1">
        <f t="array" aca="1" ref="BF58" ca="1">IF(ISTEXT(BF$6),IFERROR(PRODUCT(IF(YEAR(OFFSET(HOMECELL,1,0):OFFSET(ENDCELL,-1,0))=$A58,1+OFFSET(BF$132,1,0):OFFSET(BF$885,-1,0)))-1,"NA"),0)</f>
        <v>0</v>
      </c>
      <c r="BG58" s="391" cm="1">
        <f t="array" aca="1" ref="BG58" ca="1">IF(ISTEXT(BG$6),IFERROR(PRODUCT(IF(YEAR(OFFSET(HOMECELL,1,0):OFFSET(ENDCELL,-1,0))=$A58,1+OFFSET(BG$132,1,0):OFFSET(BG$885,-1,0)))-1,"NA"),0)</f>
        <v>0.58827703566885892</v>
      </c>
      <c r="BH58" s="391" cm="1">
        <f t="array" aca="1" ref="BH58" ca="1">IF(ISTEXT(BH$6),IFERROR(PRODUCT(IF(YEAR(OFFSET(HOMECELL,1,0):OFFSET(ENDCELL,-1,0))=$A58,1+OFFSET(BH$132,1,0):OFFSET(BH$885,-1,0)))-1,"NA"),0)</f>
        <v>-9.1657284413581119E-2</v>
      </c>
      <c r="BI58" s="391" cm="1">
        <f t="array" aca="1" ref="BI58" ca="1">IF(ISTEXT(BI$6),IFERROR(PRODUCT(IF(YEAR(OFFSET(HOMECELL,1,0):OFFSET(ENDCELL,-1,0))=$A58,1+OFFSET(BI$132,1,0):OFFSET(BI$885,-1,0)))-1,"NA"),0)</f>
        <v>0</v>
      </c>
      <c r="BJ58" s="391" cm="1">
        <f t="array" aca="1" ref="BJ58" ca="1">IF(ISTEXT(BJ$6),IFERROR(PRODUCT(IF(YEAR(OFFSET(HOMECELL,1,0):OFFSET(ENDCELL,-1,0))=$A58,1+OFFSET(BJ$132,1,0):OFFSET(BJ$885,-1,0)))-1,"NA"),0)</f>
        <v>0</v>
      </c>
      <c r="BK58" s="391" cm="1">
        <f t="array" aca="1" ref="BK58" ca="1">IF(ISTEXT(BK$6),IFERROR(PRODUCT(IF(YEAR(OFFSET(HOMECELL,1,0):OFFSET(ENDCELL,-1,0))=$A58,1+OFFSET(BK$132,1,0):OFFSET(BK$885,-1,0)))-1,"NA"),0)</f>
        <v>0.2374118264169911</v>
      </c>
      <c r="BL58" s="391" cm="1">
        <f t="array" aca="1" ref="BL58" ca="1">IF(ISTEXT(BL$6),IFERROR(PRODUCT(IF(YEAR(OFFSET(HOMECELL,1,0):OFFSET(ENDCELL,-1,0))=$A58,1+OFFSET(BL$132,1,0):OFFSET(BL$885,-1,0)))-1,"NA"),0)</f>
        <v>0.88106908176120724</v>
      </c>
      <c r="BM58" s="391" cm="1">
        <f t="array" aca="1" ref="BM58" ca="1">IF(ISTEXT(BM$6),IFERROR(PRODUCT(IF(YEAR(OFFSET(HOMECELL,1,0):OFFSET(ENDCELL,-1,0))=$A58,1+OFFSET(BM$132,1,0):OFFSET(BM$885,-1,0)))-1,"NA"),0)</f>
        <v>0</v>
      </c>
      <c r="BN58" s="391" cm="1">
        <f t="array" aca="1" ref="BN58" ca="1">IF(ISTEXT(BN$6),IFERROR(PRODUCT(IF(YEAR(OFFSET(HOMECELL,1,0):OFFSET(ENDCELL,-1,0))=$A58,1+OFFSET(BN$132,1,0):OFFSET(BN$885,-1,0)))-1,"NA"),0)</f>
        <v>0</v>
      </c>
      <c r="BO58" s="391" cm="1">
        <f t="array" aca="1" ref="BO58" ca="1">IF(ISTEXT(BO$6),IFERROR(PRODUCT(IF(YEAR(OFFSET(HOMECELL,1,0):OFFSET(ENDCELL,-1,0))=$A58,1+OFFSET(BO$132,1,0):OFFSET(BO$885,-1,0)))-1,"NA"),0)</f>
        <v>5.6947534787084919E-2</v>
      </c>
      <c r="BP58" s="391" cm="1">
        <f t="array" aca="1" ref="BP58" ca="1">IF(ISTEXT(BP$6),IFERROR(PRODUCT(IF(YEAR(OFFSET(HOMECELL,1,0):OFFSET(ENDCELL,-1,0))=$A58,1+OFFSET(BP$132,1,0):OFFSET(BP$885,-1,0)))-1,"NA"),0)</f>
        <v>0.16650176870963485</v>
      </c>
      <c r="BQ58" s="391" cm="1">
        <f t="array" aca="1" ref="BQ58" ca="1">IF(ISTEXT(BQ$6),IFERROR(PRODUCT(IF(YEAR(OFFSET(HOMECELL,1,0):OFFSET(ENDCELL,-1,0))=$A58,1+OFFSET(BQ$132,1,0):OFFSET(BQ$885,-1,0)))-1,"NA"),0)</f>
        <v>0</v>
      </c>
      <c r="BR58" s="391" cm="1">
        <f t="array" aca="1" ref="BR58" ca="1">IF(ISTEXT(BR$6),IFERROR(PRODUCT(IF(YEAR(OFFSET(HOMECELL,1,0):OFFSET(ENDCELL,-1,0))=$A58,1+OFFSET(BR$132,1,0):OFFSET(BR$885,-1,0)))-1,"NA"),0)</f>
        <v>0.52743323619006732</v>
      </c>
      <c r="BS58" s="391" cm="1">
        <f t="array" aca="1" ref="BS58" ca="1">IF(ISTEXT(BS$6),IFERROR(PRODUCT(IF(YEAR(OFFSET(HOMECELL,1,0):OFFSET(ENDCELL,-1,0))=$A58,1+OFFSET(BS$132,1,0):OFFSET(BS$885,-1,0)))-1,"NA"),0)</f>
        <v>0</v>
      </c>
      <c r="BT58" s="391" cm="1">
        <f t="array" aca="1" ref="BT58" ca="1">IF(ISTEXT(BT$6),IFERROR(PRODUCT(IF(YEAR(OFFSET(HOMECELL,1,0):OFFSET(ENDCELL,-1,0))=$A58,1+OFFSET(BT$132,1,0):OFFSET(BT$885,-1,0)))-1,"NA"),0)</f>
        <v>0</v>
      </c>
      <c r="BU58" s="391" cm="1">
        <f t="array" aca="1" ref="BU58" ca="1">IF(ISTEXT(BU$6),IFERROR(PRODUCT(IF(YEAR(OFFSET(HOMECELL,1,0):OFFSET(ENDCELL,-1,0))=$A58,1+OFFSET(BU$132,1,0):OFFSET(BU$885,-1,0)))-1,"NA"),0)</f>
        <v>4.6702158588192821E-2</v>
      </c>
      <c r="BV58" s="391" cm="1">
        <f t="array" aca="1" ref="BV58" ca="1">IF(ISTEXT(BV$6),IFERROR(PRODUCT(IF(YEAR(OFFSET(HOMECELL,1,0):OFFSET(ENDCELL,-1,0))=$A58,1+OFFSET(BV$132,1,0):OFFSET(BV$885,-1,0)))-1,"NA"),0)</f>
        <v>0</v>
      </c>
      <c r="BW58" s="391" cm="1">
        <f t="array" aca="1" ref="BW58" ca="1">IF(ISTEXT(BW$6),IFERROR(PRODUCT(IF(YEAR(OFFSET(HOMECELL,1,0):OFFSET(ENDCELL,-1,0))=$A58,1+OFFSET(BW$132,1,0):OFFSET(BW$885,-1,0)))-1,"NA"),0)</f>
        <v>9.1049735701973278E-2</v>
      </c>
      <c r="BX58" s="391" cm="1">
        <f t="array" aca="1" ref="BX58" ca="1">IF(ISTEXT(BX$6),IFERROR(PRODUCT(IF(YEAR(OFFSET(HOMECELL,1,0):OFFSET(ENDCELL,-1,0))=$A58,1+OFFSET(BX$132,1,0):OFFSET(BX$885,-1,0)))-1,"NA"),0)</f>
        <v>0</v>
      </c>
      <c r="BY58" s="391" cm="1">
        <f t="array" aca="1" ref="BY58" ca="1">IF(ISTEXT(BY$6),IFERROR(PRODUCT(IF(YEAR(OFFSET(HOMECELL,1,0):OFFSET(ENDCELL,-1,0))=$A58,1+OFFSET(BY$132,1,0):OFFSET(BY$885,-1,0)))-1,"NA"),0)</f>
        <v>8.6386644610398911E-2</v>
      </c>
      <c r="BZ58" s="391" cm="1">
        <f t="array" aca="1" ref="BZ58" ca="1">IF(ISTEXT(BZ$6),IFERROR(PRODUCT(IF(YEAR(OFFSET(HOMECELL,1,0):OFFSET(ENDCELL,-1,0))=$A58,1+OFFSET(BZ$132,1,0):OFFSET(BZ$885,-1,0)))-1,"NA"),0)</f>
        <v>1.3735872705563037</v>
      </c>
      <c r="CA58" s="391" cm="1">
        <f t="array" aca="1" ref="CA58" ca="1">IF(ISTEXT(CA$6),IFERROR(PRODUCT(IF(YEAR(OFFSET(HOMECELL,1,0):OFFSET(ENDCELL,-1,0))=$A58,1+OFFSET(CA$132,1,0):OFFSET(CA$885,-1,0)))-1,"NA"),0)</f>
        <v>0.21577275882064795</v>
      </c>
      <c r="CB58" s="391" cm="1">
        <f t="array" aca="1" ref="CB58" ca="1">IF(ISTEXT(CB$6),IFERROR(PRODUCT(IF(YEAR(OFFSET(HOMECELL,1,0):OFFSET(ENDCELL,-1,0))=$A58,1+OFFSET(CB$132,1,0):OFFSET(CB$885,-1,0)))-1,"NA"),0)</f>
        <v>0</v>
      </c>
      <c r="CC58" s="391" cm="1">
        <f t="array" aca="1" ref="CC58" ca="1">IF(ISTEXT(CC$6),IFERROR(PRODUCT(IF(YEAR(OFFSET(HOMECELL,1,0):OFFSET(ENDCELL,-1,0))=$A58,1+OFFSET(CC$132,1,0):OFFSET(CC$885,-1,0)))-1,"NA"),0)</f>
        <v>0.23151130427750499</v>
      </c>
      <c r="CD58" s="391" cm="1">
        <f t="array" aca="1" ref="CD58" ca="1">IF(ISTEXT(CD$6),IFERROR(PRODUCT(IF(YEAR(OFFSET(HOMECELL,1,0):OFFSET(ENDCELL,-1,0))=$A58,1+OFFSET(CD$132,1,0):OFFSET(CD$885,-1,0)))-1,"NA"),0)</f>
        <v>0</v>
      </c>
      <c r="CE58" s="391" cm="1">
        <f t="array" aca="1" ref="CE58" ca="1">IF(ISTEXT(CE$6),IFERROR(PRODUCT(IF(YEAR(OFFSET(HOMECELL,1,0):OFFSET(ENDCELL,-1,0))=$A58,1+OFFSET(CE$132,1,0):OFFSET(CE$885,-1,0)))-1,"NA"),0)</f>
        <v>0</v>
      </c>
      <c r="CF58" s="391" cm="1">
        <f t="array" aca="1" ref="CF58" ca="1">IF(ISTEXT(CF$6),IFERROR(PRODUCT(IF(YEAR(OFFSET(HOMECELL,1,0):OFFSET(ENDCELL,-1,0))=$A58,1+OFFSET(CF$132,1,0):OFFSET(CF$885,-1,0)))-1,"NA"),0)</f>
        <v>3.2985543919030524E-2</v>
      </c>
      <c r="CG58" s="391" cm="1">
        <f t="array" aca="1" ref="CG58" ca="1">IF(ISTEXT(CG$6),IFERROR(PRODUCT(IF(YEAR(OFFSET(HOMECELL,1,0):OFFSET(ENDCELL,-1,0))=$A58,1+OFFSET(CG$132,1,0):OFFSET(CG$885,-1,0)))-1,"NA"),0)</f>
        <v>0.4043338845616895</v>
      </c>
      <c r="CH58" s="391" cm="1">
        <f t="array" aca="1" ref="CH58" ca="1">IF(ISTEXT(CH$6),IFERROR(PRODUCT(IF(YEAR(OFFSET(HOMECELL,1,0):OFFSET(ENDCELL,-1,0))=$A58,1+OFFSET(CH$132,1,0):OFFSET(CH$885,-1,0)))-1,"NA"),0)</f>
        <v>-6.4370856341764204E-2</v>
      </c>
      <c r="CI58" s="391" cm="1">
        <f t="array" aca="1" ref="CI58" ca="1">IF(ISTEXT(CI$6),IFERROR(PRODUCT(IF(YEAR(OFFSET(HOMECELL,1,0):OFFSET(ENDCELL,-1,0))=$A58,1+OFFSET(CI$132,1,0):OFFSET(CI$885,-1,0)))-1,"NA"),0)</f>
        <v>0</v>
      </c>
      <c r="CJ58" s="391" cm="1">
        <f t="array" aca="1" ref="CJ58" ca="1">IF(ISTEXT(CJ$6),IFERROR(PRODUCT(IF(YEAR(OFFSET(HOMECELL,1,0):OFFSET(ENDCELL,-1,0))=$A58,1+OFFSET(CJ$132,1,0):OFFSET(CJ$885,-1,0)))-1,"NA"),0)</f>
        <v>0.15112373919955413</v>
      </c>
      <c r="CK58" s="391" cm="1">
        <f t="array" aca="1" ref="CK58" ca="1">IF(ISTEXT(CK$6),IFERROR(PRODUCT(IF(YEAR(OFFSET(HOMECELL,1,0):OFFSET(ENDCELL,-1,0))=$A58,1+OFFSET(CK$132,1,0):OFFSET(CK$885,-1,0)))-1,"NA"),0)</f>
        <v>0</v>
      </c>
      <c r="CL58" s="391" cm="1">
        <f t="array" aca="1" ref="CL58" ca="1">IF(ISTEXT(CL$6),IFERROR(PRODUCT(IF(YEAR(OFFSET(HOMECELL,1,0):OFFSET(ENDCELL,-1,0))=$A58,1+OFFSET(CL$132,1,0):OFFSET(CL$885,-1,0)))-1,"NA"),0)</f>
        <v>0</v>
      </c>
      <c r="CM58" s="391" cm="1">
        <f t="array" aca="1" ref="CM58" ca="1">IF(ISTEXT(CM$6),IFERROR(PRODUCT(IF(YEAR(OFFSET(HOMECELL,1,0):OFFSET(ENDCELL,-1,0))=$A58,1+OFFSET(CM$132,1,0):OFFSET(CM$885,-1,0)))-1,"NA"),0)</f>
        <v>0</v>
      </c>
      <c r="CN58" s="391" cm="1">
        <f t="array" aca="1" ref="CN58" ca="1">IF(ISTEXT(CN$6),IFERROR(PRODUCT(IF(YEAR(OFFSET(HOMECELL,1,0):OFFSET(ENDCELL,-1,0))=$A58,1+OFFSET(CN$132,1,0):OFFSET(CN$885,-1,0)))-1,"NA"),0)</f>
        <v>0</v>
      </c>
      <c r="CO58" s="391" cm="1">
        <f t="array" aca="1" ref="CO58" ca="1">IF(ISTEXT(CO$6),IFERROR(PRODUCT(IF(YEAR(OFFSET(HOMECELL,1,0):OFFSET(ENDCELL,-1,0))=$A58,1+OFFSET(CO$132,1,0):OFFSET(CO$885,-1,0)))-1,"NA"),0)</f>
        <v>0</v>
      </c>
      <c r="CP58" s="391" cm="1">
        <f t="array" aca="1" ref="CP58" ca="1">IF(ISTEXT(CP$6),IFERROR(PRODUCT(IF(YEAR(OFFSET(HOMECELL,1,0):OFFSET(ENDCELL,-1,0))=$A58,1+OFFSET(CP$132,1,0):OFFSET(CP$885,-1,0)))-1,"NA"),0)</f>
        <v>0</v>
      </c>
      <c r="CQ58" s="391" cm="1">
        <f t="array" aca="1" ref="CQ58" ca="1">IF(ISTEXT(CQ$6),IFERROR(PRODUCT(IF(YEAR(OFFSET(HOMECELL,1,0):OFFSET(ENDCELL,-1,0))=$A58,1+OFFSET(CQ$132,1,0):OFFSET(CQ$885,-1,0)))-1,"NA"),0)</f>
        <v>0</v>
      </c>
      <c r="CR58" s="391" cm="1">
        <f t="array" aca="1" ref="CR58" ca="1">IF(ISTEXT(CR$6),IFERROR(PRODUCT(IF(YEAR(OFFSET(HOMECELL,1,0):OFFSET(ENDCELL,-1,0))=$A58,1+OFFSET(CR$132,1,0):OFFSET(CR$885,-1,0)))-1,"NA"),0)</f>
        <v>-0.17142818572871399</v>
      </c>
      <c r="CS58" s="391"/>
      <c r="CT58" s="391"/>
      <c r="CU58" s="391"/>
      <c r="CV58" s="391"/>
      <c r="CW58" s="391"/>
      <c r="CX58" s="391"/>
      <c r="CY58" s="391"/>
      <c r="CZ58" s="391"/>
      <c r="DA58" s="391"/>
      <c r="DB58" s="815"/>
      <c r="DC58" s="815"/>
      <c r="DD58" s="815"/>
      <c r="DE58" s="815"/>
      <c r="DG58" s="352"/>
      <c r="DI58" s="391" cm="1">
        <f t="array" aca="1" ref="DI58" ca="1">IF(ISTEXT(DI$6),IFERROR(PRODUCT(IF(YEAR(OFFSET(HOMECELL,1,0):OFFSET(ENDCELL,-1,0))=$A58,1+OFFSET(DI$132,1,0):OFFSET(DI$885,-1,0)))-1,"NA"),0)</f>
        <v>0</v>
      </c>
      <c r="DJ58" s="391" cm="1">
        <f t="array" aca="1" ref="DJ58" ca="1">IF(ISTEXT(DJ$6),IFERROR(PRODUCT(IF(YEAR(OFFSET(HOMECELL,1,0):OFFSET(ENDCELL,-1,0))=$A58,1+OFFSET(DJ$132,1,0):OFFSET(DJ$885,-1,0)))-1,"NA"),0)</f>
        <v>0.32644612759588876</v>
      </c>
      <c r="DK58" s="391" cm="1">
        <f t="array" aca="1" ref="DK58" ca="1">IF(ISTEXT(DK$6),IFERROR(PRODUCT(IF(YEAR(OFFSET(HOMECELL,1,0):OFFSET(ENDCELL,-1,0))=$A58,1+OFFSET(DK$132,1,0):OFFSET(DK$885,-1,0)))-1,"NA"),0)</f>
        <v>-0.19435997164167074</v>
      </c>
    </row>
    <row r="59" spans="1:115" hidden="1" outlineLevel="1">
      <c r="A59" s="72">
        <f t="shared" ca="1" si="1"/>
        <v>1993</v>
      </c>
      <c r="B59" s="372"/>
      <c r="C59" s="391" cm="1">
        <f t="array" aca="1" ref="C59" ca="1">IF(ISTEXT(C$6),IFERROR(PRODUCT(IF(YEAR(OFFSET(HOMECELL,1,0):OFFSET(ENDCELL,-1,0))=$A59,1+OFFSET(C$132,1,0):OFFSET(C$885,-1,0)))-1,"NA"),0)</f>
        <v>0</v>
      </c>
      <c r="D59" s="391" cm="1">
        <f t="array" aca="1" ref="D59" ca="1">IF(ISTEXT(D$6),IFERROR(PRODUCT(IF(YEAR(OFFSET(HOMECELL,1,0):OFFSET(ENDCELL,-1,0))=$A59,1+OFFSET(D$132,1,0):OFFSET(D$885,-1,0)))-1,"NA"),0)</f>
        <v>2.897778178063759E-2</v>
      </c>
      <c r="E59" s="391" cm="1">
        <f t="array" aca="1" ref="E59" ca="1">IF(ISTEXT(E$6),IFERROR(PRODUCT(IF(YEAR(OFFSET(HOMECELL,1,0):OFFSET(ENDCELL,-1,0))=$A59,1+OFFSET(E$132,1,0):OFFSET(E$885,-1,0)))-1,"NA"),0)</f>
        <v>8.1385114422286131E-2</v>
      </c>
      <c r="F59" s="391" cm="1">
        <f t="array" aca="1" ref="F59" ca="1">IF(ISTEXT(F$6),IFERROR(PRODUCT(IF(YEAR(OFFSET(HOMECELL,1,0):OFFSET(ENDCELL,-1,0))=$A59,1+OFFSET(F$132,1,0):OFFSET(F$885,-1,0)))-1,"NA"),0)</f>
        <v>0</v>
      </c>
      <c r="G59" s="391" cm="1">
        <f t="array" aca="1" ref="G59" ca="1">IF(ISTEXT(G$6),IFERROR(PRODUCT(IF(YEAR(OFFSET(HOMECELL,1,0):OFFSET(ENDCELL,-1,0))=$A59,1+OFFSET(G$132,1,0):OFFSET(G$885,-1,0)))-1,"NA"),0)</f>
        <v>0</v>
      </c>
      <c r="H59" s="391" cm="1">
        <f t="array" aca="1" ref="H59" ca="1">IF(ISTEXT(H$6),IFERROR(PRODUCT(IF(YEAR(OFFSET(HOMECELL,1,0):OFFSET(ENDCELL,-1,0))=$A59,1+OFFSET(H$132,1,0):OFFSET(H$885,-1,0)))-1,"NA"),0)</f>
        <v>0</v>
      </c>
      <c r="I59" s="391" cm="1">
        <f t="array" aca="1" ref="I59" ca="1">IF(ISTEXT(I$6),IFERROR(PRODUCT(IF(YEAR(OFFSET(HOMECELL,1,0):OFFSET(ENDCELL,-1,0))=$A59,1+OFFSET(I$132,1,0):OFFSET(I$885,-1,0)))-1,"NA"),0)</f>
        <v>0</v>
      </c>
      <c r="J59" s="391" cm="1">
        <f t="array" aca="1" ref="J59" ca="1">IF(ISTEXT(J$6),IFERROR(PRODUCT(IF(YEAR(OFFSET(HOMECELL,1,0):OFFSET(ENDCELL,-1,0))=$A59,1+OFFSET(J$132,1,0):OFFSET(J$885,-1,0)))-1,"NA"),0)</f>
        <v>0</v>
      </c>
      <c r="K59" s="391" cm="1">
        <f t="array" aca="1" ref="K59" ca="1">IF(ISTEXT(K$6),IFERROR(PRODUCT(IF(YEAR(OFFSET(HOMECELL,1,0):OFFSET(ENDCELL,-1,0))=$A59,1+OFFSET(K$132,1,0):OFFSET(K$885,-1,0)))-1,"NA"),0)</f>
        <v>0</v>
      </c>
      <c r="L59" s="391" cm="1">
        <f t="array" aca="1" ref="L59" ca="1">IF(ISTEXT(L$6),IFERROR(PRODUCT(IF(YEAR(OFFSET(HOMECELL,1,0):OFFSET(ENDCELL,-1,0))=$A59,1+OFFSET(L$132,1,0):OFFSET(L$885,-1,0)))-1,"NA"),0)</f>
        <v>0</v>
      </c>
      <c r="M59" s="391" cm="1">
        <f t="array" aca="1" ref="M59" ca="1">IF(ISTEXT(M$6),IFERROR(PRODUCT(IF(YEAR(OFFSET(HOMECELL,1,0):OFFSET(ENDCELL,-1,0))=$A59,1+OFFSET(M$132,1,0):OFFSET(M$885,-1,0)))-1,"NA"),0)</f>
        <v>0</v>
      </c>
      <c r="N59" s="391" cm="1">
        <f t="array" aca="1" ref="N59" ca="1">IF(ISTEXT(N$6),IFERROR(PRODUCT(IF(YEAR(OFFSET(HOMECELL,1,0):OFFSET(ENDCELL,-1,0))=$A59,1+OFFSET(N$132,1,0):OFFSET(N$885,-1,0)))-1,"NA"),0)</f>
        <v>0</v>
      </c>
      <c r="O59" s="391" cm="1">
        <f t="array" aca="1" ref="O59" ca="1">IF(ISTEXT(O$6),IFERROR(PRODUCT(IF(YEAR(OFFSET(HOMECELL,1,0):OFFSET(ENDCELL,-1,0))=$A59,1+OFFSET(O$132,1,0):OFFSET(O$885,-1,0)))-1,"NA"),0)</f>
        <v>0</v>
      </c>
      <c r="P59" s="391" cm="1">
        <f t="array" aca="1" ref="P59" ca="1">IF(ISTEXT(P$6),IFERROR(PRODUCT(IF(YEAR(OFFSET(HOMECELL,1,0):OFFSET(ENDCELL,-1,0))=$A59,1+OFFSET(P$132,1,0):OFFSET(P$885,-1,0)))-1,"NA"),0)</f>
        <v>0</v>
      </c>
      <c r="Q59" s="391" cm="1">
        <f t="array" aca="1" ref="Q59" ca="1">IF(ISTEXT(Q$6),IFERROR(PRODUCT(IF(YEAR(OFFSET(HOMECELL,1,0):OFFSET(ENDCELL,-1,0))=$A59,1+OFFSET(Q$132,1,0):OFFSET(Q$885,-1,0)))-1,"NA"),0)</f>
        <v>0</v>
      </c>
      <c r="R59" s="391" cm="1">
        <f t="array" aca="1" ref="R59" ca="1">IF(ISTEXT(R$6),IFERROR(PRODUCT(IF(YEAR(OFFSET(HOMECELL,1,0):OFFSET(ENDCELL,-1,0))=$A59,1+OFFSET(R$132,1,0):OFFSET(R$885,-1,0)))-1,"NA"),0)</f>
        <v>-0.50442571033993744</v>
      </c>
      <c r="S59" s="391" cm="1">
        <f t="array" aca="1" ref="S59" ca="1">IF(ISTEXT(S$6),IFERROR(PRODUCT(IF(YEAR(OFFSET(HOMECELL,1,0):OFFSET(ENDCELL,-1,0))=$A59,1+OFFSET(S$132,1,0):OFFSET(S$885,-1,0)))-1,"NA"),0)</f>
        <v>5.2923018387811549E-2</v>
      </c>
      <c r="T59" s="391" cm="1">
        <f t="array" aca="1" ref="T59" ca="1">IF(ISTEXT(T$6),IFERROR(PRODUCT(IF(YEAR(OFFSET(HOMECELL,1,0):OFFSET(ENDCELL,-1,0))=$A59,1+OFFSET(T$132,1,0):OFFSET(T$885,-1,0)))-1,"NA"),0)</f>
        <v>-2.0689679128605531E-2</v>
      </c>
      <c r="U59" s="391" cm="1">
        <f t="array" aca="1" ref="U59" ca="1">IF(ISTEXT(U$6),IFERROR(PRODUCT(IF(YEAR(OFFSET(HOMECELL,1,0):OFFSET(ENDCELL,-1,0))=$A59,1+OFFSET(U$132,1,0):OFFSET(U$885,-1,0)))-1,"NA"),0)</f>
        <v>0</v>
      </c>
      <c r="V59" s="391" cm="1">
        <f t="array" aca="1" ref="V59" ca="1">IF(ISTEXT(V$6),IFERROR(PRODUCT(IF(YEAR(OFFSET(HOMECELL,1,0):OFFSET(ENDCELL,-1,0))=$A59,1+OFFSET(V$132,1,0):OFFSET(V$885,-1,0)))-1,"NA"),0)</f>
        <v>0</v>
      </c>
      <c r="W59" s="391" cm="1">
        <f t="array" aca="1" ref="W59" ca="1">IF(ISTEXT(W$6),IFERROR(PRODUCT(IF(YEAR(OFFSET(HOMECELL,1,0):OFFSET(ENDCELL,-1,0))=$A59,1+OFFSET(W$132,1,0):OFFSET(W$885,-1,0)))-1,"NA"),0)</f>
        <v>0</v>
      </c>
      <c r="X59" s="391" cm="1">
        <f t="array" aca="1" ref="X59" ca="1">IF(ISTEXT(X$6),IFERROR(PRODUCT(IF(YEAR(OFFSET(HOMECELL,1,0):OFFSET(ENDCELL,-1,0))=$A59,1+OFFSET(X$132,1,0):OFFSET(X$885,-1,0)))-1,"NA"),0)</f>
        <v>1.5619975138807307E-2</v>
      </c>
      <c r="Y59" s="391" cm="1">
        <f t="array" aca="1" ref="Y59" ca="1">IF(ISTEXT(Y$6),IFERROR(PRODUCT(IF(YEAR(OFFSET(HOMECELL,1,0):OFFSET(ENDCELL,-1,0))=$A59,1+OFFSET(Y$132,1,0):OFFSET(Y$885,-1,0)))-1,"NA"),0)</f>
        <v>0</v>
      </c>
      <c r="Z59" s="391" cm="1">
        <f t="array" aca="1" ref="Z59" ca="1">IF(ISTEXT(Z$6),IFERROR(PRODUCT(IF(YEAR(OFFSET(HOMECELL,1,0):OFFSET(ENDCELL,-1,0))=$A59,1+OFFSET(Z$132,1,0):OFFSET(Z$885,-1,0)))-1,"NA"),0)</f>
        <v>0.43221363983037198</v>
      </c>
      <c r="AA59" s="391" cm="1">
        <f t="array" aca="1" ref="AA59" ca="1">IF(ISTEXT(AA$6),IFERROR(PRODUCT(IF(YEAR(OFFSET(HOMECELL,1,0):OFFSET(ENDCELL,-1,0))=$A59,1+OFFSET(AA$132,1,0):OFFSET(AA$885,-1,0)))-1,"NA"),0)</f>
        <v>6.2069247133027305E-2</v>
      </c>
      <c r="AB59" s="391" cm="1">
        <f t="array" aca="1" ref="AB59" ca="1">IF(ISTEXT(AB$6),IFERROR(PRODUCT(IF(YEAR(OFFSET(HOMECELL,1,0):OFFSET(ENDCELL,-1,0))=$A59,1+OFFSET(AB$132,1,0):OFFSET(AB$885,-1,0)))-1,"NA"),0)</f>
        <v>0</v>
      </c>
      <c r="AC59" s="391" cm="1">
        <f t="array" aca="1" ref="AC59" ca="1">IF(ISTEXT(AC$6),IFERROR(PRODUCT(IF(YEAR(OFFSET(HOMECELL,1,0):OFFSET(ENDCELL,-1,0))=$A59,1+OFFSET(AC$132,1,0):OFFSET(AC$885,-1,0)))-1,"NA"),0)</f>
        <v>0</v>
      </c>
      <c r="AD59" s="391" cm="1">
        <f t="array" aca="1" ref="AD59" ca="1">IF(ISTEXT(AD$6),IFERROR(PRODUCT(IF(YEAR(OFFSET(HOMECELL,1,0):OFFSET(ENDCELL,-1,0))=$A59,1+OFFSET(AD$132,1,0):OFFSET(AD$885,-1,0)))-1,"NA"),0)</f>
        <v>0</v>
      </c>
      <c r="AE59" s="391" cm="1">
        <f t="array" aca="1" ref="AE59" ca="1">IF(ISTEXT(AE$6),IFERROR(PRODUCT(IF(YEAR(OFFSET(HOMECELL,1,0):OFFSET(ENDCELL,-1,0))=$A59,1+OFFSET(AE$132,1,0):OFFSET(AE$885,-1,0)))-1,"NA"),0)</f>
        <v>-2.8361714663786008E-3</v>
      </c>
      <c r="AF59" s="391" cm="1">
        <f t="array" aca="1" ref="AF59" ca="1">IF(ISTEXT(AF$6),IFERROR(PRODUCT(IF(YEAR(OFFSET(HOMECELL,1,0):OFFSET(ENDCELL,-1,0))=$A59,1+OFFSET(AF$132,1,0):OFFSET(AF$885,-1,0)))-1,"NA"),0)</f>
        <v>0</v>
      </c>
      <c r="AG59" s="391" cm="1">
        <f t="array" aca="1" ref="AG59" ca="1">IF(ISTEXT(AG$6),IFERROR(PRODUCT(IF(YEAR(OFFSET(HOMECELL,1,0):OFFSET(ENDCELL,-1,0))=$A59,1+OFFSET(AG$132,1,0):OFFSET(AG$885,-1,0)))-1,"NA"),0)</f>
        <v>0</v>
      </c>
      <c r="AH59" s="391" cm="1">
        <f t="array" aca="1" ref="AH59" ca="1">IF(ISTEXT(AH$6),IFERROR(PRODUCT(IF(YEAR(OFFSET(HOMECELL,1,0):OFFSET(ENDCELL,-1,0))=$A59,1+OFFSET(AH$132,1,0):OFFSET(AH$885,-1,0)))-1,"NA"),0)</f>
        <v>0</v>
      </c>
      <c r="AI59" s="391" cm="1">
        <f t="array" aca="1" ref="AI59" ca="1">IF(ISTEXT(AI$6),IFERROR(PRODUCT(IF(YEAR(OFFSET(HOMECELL,1,0):OFFSET(ENDCELL,-1,0))=$A59,1+OFFSET(AI$132,1,0):OFFSET(AI$885,-1,0)))-1,"NA"),0)</f>
        <v>0</v>
      </c>
      <c r="AJ59" s="391" cm="1">
        <f t="array" aca="1" ref="AJ59" ca="1">IF(ISTEXT(AJ$6),IFERROR(PRODUCT(IF(YEAR(OFFSET(HOMECELL,1,0):OFFSET(ENDCELL,-1,0))=$A59,1+OFFSET(AJ$132,1,0):OFFSET(AJ$885,-1,0)))-1,"NA"),0)</f>
        <v>0</v>
      </c>
      <c r="AK59" s="391" cm="1">
        <f t="array" aca="1" ref="AK59" ca="1">IF(ISTEXT(AK$6),IFERROR(PRODUCT(IF(YEAR(OFFSET(HOMECELL,1,0):OFFSET(ENDCELL,-1,0))=$A59,1+OFFSET(AK$132,1,0):OFFSET(AK$885,-1,0)))-1,"NA"),0)</f>
        <v>7.5896583758875646E-2</v>
      </c>
      <c r="AL59" s="391" cm="1">
        <f t="array" aca="1" ref="AL59" ca="1">IF(ISTEXT(AL$6),IFERROR(PRODUCT(IF(YEAR(OFFSET(HOMECELL,1,0):OFFSET(ENDCELL,-1,0))=$A59,1+OFFSET(AL$132,1,0):OFFSET(AL$885,-1,0)))-1,"NA"),0)</f>
        <v>0</v>
      </c>
      <c r="AM59" s="391" cm="1">
        <f t="array" aca="1" ref="AM59" ca="1">IF(ISTEXT(AM$6),IFERROR(PRODUCT(IF(YEAR(OFFSET(HOMECELL,1,0):OFFSET(ENDCELL,-1,0))=$A59,1+OFFSET(AM$132,1,0):OFFSET(AM$885,-1,0)))-1,"NA"),0)</f>
        <v>0.24895911324065634</v>
      </c>
      <c r="AN59" s="391" cm="1">
        <f t="array" aca="1" ref="AN59" ca="1">IF(ISTEXT(AN$6),IFERROR(PRODUCT(IF(YEAR(OFFSET(HOMECELL,1,0):OFFSET(ENDCELL,-1,0))=$A59,1+OFFSET(AN$132,1,0):OFFSET(AN$885,-1,0)))-1,"NA"),0)</f>
        <v>1.33532856249604</v>
      </c>
      <c r="AO59" s="391" cm="1">
        <f t="array" aca="1" ref="AO59" ca="1">IF(ISTEXT(AO$6),IFERROR(PRODUCT(IF(YEAR(OFFSET(HOMECELL,1,0):OFFSET(ENDCELL,-1,0))=$A59,1+OFFSET(AO$132,1,0):OFFSET(AO$885,-1,0)))-1,"NA"),0)</f>
        <v>0</v>
      </c>
      <c r="AP59" s="391" cm="1">
        <f t="array" aca="1" ref="AP59" ca="1">IF(ISTEXT(AP$6),IFERROR(PRODUCT(IF(YEAR(OFFSET(HOMECELL,1,0):OFFSET(ENDCELL,-1,0))=$A59,1+OFFSET(AP$132,1,0):OFFSET(AP$885,-1,0)))-1,"NA"),0)</f>
        <v>-0.18215800795296477</v>
      </c>
      <c r="AQ59" s="391" cm="1">
        <f t="array" aca="1" ref="AQ59" ca="1">IF(ISTEXT(AQ$6),IFERROR(PRODUCT(IF(YEAR(OFFSET(HOMECELL,1,0):OFFSET(ENDCELL,-1,0))=$A59,1+OFFSET(AQ$132,1,0):OFFSET(AQ$885,-1,0)))-1,"NA"),0)</f>
        <v>-0.43516075591493597</v>
      </c>
      <c r="AR59" s="391" cm="1">
        <f t="array" aca="1" ref="AR59" ca="1">IF(ISTEXT(AR$6),IFERROR(PRODUCT(IF(YEAR(OFFSET(HOMECELL,1,0):OFFSET(ENDCELL,-1,0))=$A59,1+OFFSET(AR$132,1,0):OFFSET(AR$885,-1,0)))-1,"NA"),0)</f>
        <v>0</v>
      </c>
      <c r="AS59" s="391" cm="1">
        <f t="array" aca="1" ref="AS59" ca="1">IF(ISTEXT(AS$6),IFERROR(PRODUCT(IF(YEAR(OFFSET(HOMECELL,1,0):OFFSET(ENDCELL,-1,0))=$A59,1+OFFSET(AS$132,1,0):OFFSET(AS$885,-1,0)))-1,"NA"),0)</f>
        <v>0</v>
      </c>
      <c r="AT59" s="391" cm="1">
        <f t="array" aca="1" ref="AT59" ca="1">IF(ISTEXT(AT$6),IFERROR(PRODUCT(IF(YEAR(OFFSET(HOMECELL,1,0):OFFSET(ENDCELL,-1,0))=$A59,1+OFFSET(AT$132,1,0):OFFSET(AT$885,-1,0)))-1,"NA"),0)</f>
        <v>1.0264324238975471</v>
      </c>
      <c r="AU59" s="391" cm="1">
        <f t="array" aca="1" ref="AU59" ca="1">IF(ISTEXT(AU$6),IFERROR(PRODUCT(IF(YEAR(OFFSET(HOMECELL,1,0):OFFSET(ENDCELL,-1,0))=$A59,1+OFFSET(AU$132,1,0):OFFSET(AU$885,-1,0)))-1,"NA"),0)</f>
        <v>0</v>
      </c>
      <c r="AV59" s="391" cm="1">
        <f t="array" aca="1" ref="AV59" ca="1">IF(ISTEXT(AV$6),IFERROR(PRODUCT(IF(YEAR(OFFSET(HOMECELL,1,0):OFFSET(ENDCELL,-1,0))=$A59,1+OFFSET(AV$132,1,0):OFFSET(AV$885,-1,0)))-1,"NA"),0)</f>
        <v>5.5808232429588323E-4</v>
      </c>
      <c r="AW59" s="391" cm="1">
        <f t="array" aca="1" ref="AW59" ca="1">IF(ISTEXT(AW$6),IFERROR(PRODUCT(IF(YEAR(OFFSET(HOMECELL,1,0):OFFSET(ENDCELL,-1,0))=$A59,1+OFFSET(AW$132,1,0):OFFSET(AW$885,-1,0)))-1,"NA"),0)</f>
        <v>8.7846043170395793E-2</v>
      </c>
      <c r="AX59" s="391" cm="1">
        <f t="array" aca="1" ref="AX59" ca="1">IF(ISTEXT(AX$6),IFERROR(PRODUCT(IF(YEAR(OFFSET(HOMECELL,1,0):OFFSET(ENDCELL,-1,0))=$A59,1+OFFSET(AX$132,1,0):OFFSET(AX$885,-1,0)))-1,"NA"),0)</f>
        <v>0</v>
      </c>
      <c r="AY59" s="391" cm="1">
        <f t="array" aca="1" ref="AY59" ca="1">IF(ISTEXT(AY$6),IFERROR(PRODUCT(IF(YEAR(OFFSET(HOMECELL,1,0):OFFSET(ENDCELL,-1,0))=$A59,1+OFFSET(AY$132,1,0):OFFSET(AY$885,-1,0)))-1,"NA"),0)</f>
        <v>0.2522543556882042</v>
      </c>
      <c r="AZ59" s="391" cm="1">
        <f t="array" aca="1" ref="AZ59" ca="1">IF(ISTEXT(AZ$6),IFERROR(PRODUCT(IF(YEAR(OFFSET(HOMECELL,1,0):OFFSET(ENDCELL,-1,0))=$A59,1+OFFSET(AZ$132,1,0):OFFSET(AZ$885,-1,0)))-1,"NA"),0)</f>
        <v>0.18539465206740569</v>
      </c>
      <c r="BA59" s="391" cm="1">
        <f t="array" aca="1" ref="BA59" ca="1">IF(ISTEXT(BA$6),IFERROR(PRODUCT(IF(YEAR(OFFSET(HOMECELL,1,0):OFFSET(ENDCELL,-1,0))=$A59,1+OFFSET(BA$132,1,0):OFFSET(BA$885,-1,0)))-1,"NA"),0)</f>
        <v>0.25296132771185031</v>
      </c>
      <c r="BB59" s="391" cm="1">
        <f t="array" aca="1" ref="BB59" ca="1">IF(ISTEXT(BB$6),IFERROR(PRODUCT(IF(YEAR(OFFSET(HOMECELL,1,0):OFFSET(ENDCELL,-1,0))=$A59,1+OFFSET(BB$132,1,0):OFFSET(BB$885,-1,0)))-1,"NA"),0)</f>
        <v>0.4765568549521062</v>
      </c>
      <c r="BC59" s="391" cm="1">
        <f t="array" aca="1" ref="BC59" ca="1">IF(ISTEXT(BC$6),IFERROR(PRODUCT(IF(YEAR(OFFSET(HOMECELL,1,0):OFFSET(ENDCELL,-1,0))=$A59,1+OFFSET(BC$132,1,0):OFFSET(BC$885,-1,0)))-1,"NA"),0)</f>
        <v>0</v>
      </c>
      <c r="BD59" s="391" cm="1">
        <f t="array" aca="1" ref="BD59" ca="1">IF(ISTEXT(BD$6),IFERROR(PRODUCT(IF(YEAR(OFFSET(HOMECELL,1,0):OFFSET(ENDCELL,-1,0))=$A59,1+OFFSET(BD$132,1,0):OFFSET(BD$885,-1,0)))-1,"NA"),0)</f>
        <v>4.8169413414661966E-2</v>
      </c>
      <c r="BE59" s="391" cm="1">
        <f t="array" aca="1" ref="BE59" ca="1">IF(ISTEXT(BE$6),IFERROR(PRODUCT(IF(YEAR(OFFSET(HOMECELL,1,0):OFFSET(ENDCELL,-1,0))=$A59,1+OFFSET(BE$132,1,0):OFFSET(BE$885,-1,0)))-1,"NA"),0)</f>
        <v>0.89743589743589713</v>
      </c>
      <c r="BF59" s="391" cm="1">
        <f t="array" aca="1" ref="BF59" ca="1">IF(ISTEXT(BF$6),IFERROR(PRODUCT(IF(YEAR(OFFSET(HOMECELL,1,0):OFFSET(ENDCELL,-1,0))=$A59,1+OFFSET(BF$132,1,0):OFFSET(BF$885,-1,0)))-1,"NA"),0)</f>
        <v>0</v>
      </c>
      <c r="BG59" s="391" cm="1">
        <f t="array" aca="1" ref="BG59" ca="1">IF(ISTEXT(BG$6),IFERROR(PRODUCT(IF(YEAR(OFFSET(HOMECELL,1,0):OFFSET(ENDCELL,-1,0))=$A59,1+OFFSET(BG$132,1,0):OFFSET(BG$885,-1,0)))-1,"NA"),0)</f>
        <v>0.55072716565911617</v>
      </c>
      <c r="BH59" s="391" cm="1">
        <f t="array" aca="1" ref="BH59" ca="1">IF(ISTEXT(BH$6),IFERROR(PRODUCT(IF(YEAR(OFFSET(HOMECELL,1,0):OFFSET(ENDCELL,-1,0))=$A59,1+OFFSET(BH$132,1,0):OFFSET(BH$885,-1,0)))-1,"NA"),0)</f>
        <v>0.11057989606946927</v>
      </c>
      <c r="BI59" s="391" cm="1">
        <f t="array" aca="1" ref="BI59" ca="1">IF(ISTEXT(BI$6),IFERROR(PRODUCT(IF(YEAR(OFFSET(HOMECELL,1,0):OFFSET(ENDCELL,-1,0))=$A59,1+OFFSET(BI$132,1,0):OFFSET(BI$885,-1,0)))-1,"NA"),0)</f>
        <v>0</v>
      </c>
      <c r="BJ59" s="391" cm="1">
        <f t="array" aca="1" ref="BJ59" ca="1">IF(ISTEXT(BJ$6),IFERROR(PRODUCT(IF(YEAR(OFFSET(HOMECELL,1,0):OFFSET(ENDCELL,-1,0))=$A59,1+OFFSET(BJ$132,1,0):OFFSET(BJ$885,-1,0)))-1,"NA"),0)</f>
        <v>0</v>
      </c>
      <c r="BK59" s="391" cm="1">
        <f t="array" aca="1" ref="BK59" ca="1">IF(ISTEXT(BK$6),IFERROR(PRODUCT(IF(YEAR(OFFSET(HOMECELL,1,0):OFFSET(ENDCELL,-1,0))=$A59,1+OFFSET(BK$132,1,0):OFFSET(BK$885,-1,0)))-1,"NA"),0)</f>
        <v>0.67450053990487313</v>
      </c>
      <c r="BL59" s="391" cm="1">
        <f t="array" aca="1" ref="BL59" ca="1">IF(ISTEXT(BL$6),IFERROR(PRODUCT(IF(YEAR(OFFSET(HOMECELL,1,0):OFFSET(ENDCELL,-1,0))=$A59,1+OFFSET(BL$132,1,0):OFFSET(BL$885,-1,0)))-1,"NA"),0)</f>
        <v>7.3496988847348232E-2</v>
      </c>
      <c r="BM59" s="391" cm="1">
        <f t="array" aca="1" ref="BM59" ca="1">IF(ISTEXT(BM$6),IFERROR(PRODUCT(IF(YEAR(OFFSET(HOMECELL,1,0):OFFSET(ENDCELL,-1,0))=$A59,1+OFFSET(BM$132,1,0):OFFSET(BM$885,-1,0)))-1,"NA"),0)</f>
        <v>0</v>
      </c>
      <c r="BN59" s="391" cm="1">
        <f t="array" aca="1" ref="BN59" ca="1">IF(ISTEXT(BN$6),IFERROR(PRODUCT(IF(YEAR(OFFSET(HOMECELL,1,0):OFFSET(ENDCELL,-1,0))=$A59,1+OFFSET(BN$132,1,0):OFFSET(BN$885,-1,0)))-1,"NA"),0)</f>
        <v>0</v>
      </c>
      <c r="BO59" s="391" cm="1">
        <f t="array" aca="1" ref="BO59" ca="1">IF(ISTEXT(BO$6),IFERROR(PRODUCT(IF(YEAR(OFFSET(HOMECELL,1,0):OFFSET(ENDCELL,-1,0))=$A59,1+OFFSET(BO$132,1,0):OFFSET(BO$885,-1,0)))-1,"NA"),0)</f>
        <v>0.30628469731489827</v>
      </c>
      <c r="BP59" s="391" cm="1">
        <f t="array" aca="1" ref="BP59" ca="1">IF(ISTEXT(BP$6),IFERROR(PRODUCT(IF(YEAR(OFFSET(HOMECELL,1,0):OFFSET(ENDCELL,-1,0))=$A59,1+OFFSET(BP$132,1,0):OFFSET(BP$885,-1,0)))-1,"NA"),0)</f>
        <v>0.88930248003015677</v>
      </c>
      <c r="BQ59" s="391" cm="1">
        <f t="array" aca="1" ref="BQ59" ca="1">IF(ISTEXT(BQ$6),IFERROR(PRODUCT(IF(YEAR(OFFSET(HOMECELL,1,0):OFFSET(ENDCELL,-1,0))=$A59,1+OFFSET(BQ$132,1,0):OFFSET(BQ$885,-1,0)))-1,"NA"),0)</f>
        <v>0</v>
      </c>
      <c r="BR59" s="391" cm="1">
        <f t="array" aca="1" ref="BR59" ca="1">IF(ISTEXT(BR$6),IFERROR(PRODUCT(IF(YEAR(OFFSET(HOMECELL,1,0):OFFSET(ENDCELL,-1,0))=$A59,1+OFFSET(BR$132,1,0):OFFSET(BR$885,-1,0)))-1,"NA"),0)</f>
        <v>0.3342661409158274</v>
      </c>
      <c r="BS59" s="391" cm="1">
        <f t="array" aca="1" ref="BS59" ca="1">IF(ISTEXT(BS$6),IFERROR(PRODUCT(IF(YEAR(OFFSET(HOMECELL,1,0):OFFSET(ENDCELL,-1,0))=$A59,1+OFFSET(BS$132,1,0):OFFSET(BS$885,-1,0)))-1,"NA"),0)</f>
        <v>0</v>
      </c>
      <c r="BT59" s="391" cm="1">
        <f t="array" aca="1" ref="BT59" ca="1">IF(ISTEXT(BT$6),IFERROR(PRODUCT(IF(YEAR(OFFSET(HOMECELL,1,0):OFFSET(ENDCELL,-1,0))=$A59,1+OFFSET(BT$132,1,0):OFFSET(BT$885,-1,0)))-1,"NA"),0)</f>
        <v>0</v>
      </c>
      <c r="BU59" s="391" cm="1">
        <f t="array" aca="1" ref="BU59" ca="1">IF(ISTEXT(BU$6),IFERROR(PRODUCT(IF(YEAR(OFFSET(HOMECELL,1,0):OFFSET(ENDCELL,-1,0))=$A59,1+OFFSET(BU$132,1,0):OFFSET(BU$885,-1,0)))-1,"NA"),0)</f>
        <v>7.9595795758071741E-3</v>
      </c>
      <c r="BV59" s="391" cm="1">
        <f t="array" aca="1" ref="BV59" ca="1">IF(ISTEXT(BV$6),IFERROR(PRODUCT(IF(YEAR(OFFSET(HOMECELL,1,0):OFFSET(ENDCELL,-1,0))=$A59,1+OFFSET(BV$132,1,0):OFFSET(BV$885,-1,0)))-1,"NA"),0)</f>
        <v>0</v>
      </c>
      <c r="BW59" s="391" cm="1">
        <f t="array" aca="1" ref="BW59" ca="1">IF(ISTEXT(BW$6),IFERROR(PRODUCT(IF(YEAR(OFFSET(HOMECELL,1,0):OFFSET(ENDCELL,-1,0))=$A59,1+OFFSET(BW$132,1,0):OFFSET(BW$885,-1,0)))-1,"NA"),0)</f>
        <v>-0.21524419369524483</v>
      </c>
      <c r="BX59" s="391" cm="1">
        <f t="array" aca="1" ref="BX59" ca="1">IF(ISTEXT(BX$6),IFERROR(PRODUCT(IF(YEAR(OFFSET(HOMECELL,1,0):OFFSET(ENDCELL,-1,0))=$A59,1+OFFSET(BX$132,1,0):OFFSET(BX$885,-1,0)))-1,"NA"),0)</f>
        <v>0</v>
      </c>
      <c r="BY59" s="391" cm="1">
        <f t="array" aca="1" ref="BY59" ca="1">IF(ISTEXT(BY$6),IFERROR(PRODUCT(IF(YEAR(OFFSET(HOMECELL,1,0):OFFSET(ENDCELL,-1,0))=$A59,1+OFFSET(BY$132,1,0):OFFSET(BY$885,-1,0)))-1,"NA"),0)</f>
        <v>0.22862712909108263</v>
      </c>
      <c r="BZ59" s="391" cm="1">
        <f t="array" aca="1" ref="BZ59" ca="1">IF(ISTEXT(BZ$6),IFERROR(PRODUCT(IF(YEAR(OFFSET(HOMECELL,1,0):OFFSET(ENDCELL,-1,0))=$A59,1+OFFSET(BZ$132,1,0):OFFSET(BZ$885,-1,0)))-1,"NA"),0)</f>
        <v>0.64388007658354152</v>
      </c>
      <c r="CA59" s="391" cm="1">
        <f t="array" aca="1" ref="CA59" ca="1">IF(ISTEXT(CA$6),IFERROR(PRODUCT(IF(YEAR(OFFSET(HOMECELL,1,0):OFFSET(ENDCELL,-1,0))=$A59,1+OFFSET(CA$132,1,0):OFFSET(CA$885,-1,0)))-1,"NA"),0)</f>
        <v>0.25900883213273018</v>
      </c>
      <c r="CB59" s="391" cm="1">
        <f t="array" aca="1" ref="CB59" ca="1">IF(ISTEXT(CB$6),IFERROR(PRODUCT(IF(YEAR(OFFSET(HOMECELL,1,0):OFFSET(ENDCELL,-1,0))=$A59,1+OFFSET(CB$132,1,0):OFFSET(CB$885,-1,0)))-1,"NA"),0)</f>
        <v>0</v>
      </c>
      <c r="CC59" s="391" cm="1">
        <f t="array" aca="1" ref="CC59" ca="1">IF(ISTEXT(CC$6),IFERROR(PRODUCT(IF(YEAR(OFFSET(HOMECELL,1,0):OFFSET(ENDCELL,-1,0))=$A59,1+OFFSET(CC$132,1,0):OFFSET(CC$885,-1,0)))-1,"NA"),0)</f>
        <v>-0.20999829210236653</v>
      </c>
      <c r="CD59" s="391" cm="1">
        <f t="array" aca="1" ref="CD59" ca="1">IF(ISTEXT(CD$6),IFERROR(PRODUCT(IF(YEAR(OFFSET(HOMECELL,1,0):OFFSET(ENDCELL,-1,0))=$A59,1+OFFSET(CD$132,1,0):OFFSET(CD$885,-1,0)))-1,"NA"),0)</f>
        <v>0</v>
      </c>
      <c r="CE59" s="391" cm="1">
        <f t="array" aca="1" ref="CE59" ca="1">IF(ISTEXT(CE$6),IFERROR(PRODUCT(IF(YEAR(OFFSET(HOMECELL,1,0):OFFSET(ENDCELL,-1,0))=$A59,1+OFFSET(CE$132,1,0):OFFSET(CE$885,-1,0)))-1,"NA"),0)</f>
        <v>0</v>
      </c>
      <c r="CF59" s="391" cm="1">
        <f t="array" aca="1" ref="CF59" ca="1">IF(ISTEXT(CF$6),IFERROR(PRODUCT(IF(YEAR(OFFSET(HOMECELL,1,0):OFFSET(ENDCELL,-1,0))=$A59,1+OFFSET(CF$132,1,0):OFFSET(CF$885,-1,0)))-1,"NA"),0)</f>
        <v>0.41867848463917823</v>
      </c>
      <c r="CG59" s="391" cm="1">
        <f t="array" aca="1" ref="CG59" ca="1">IF(ISTEXT(CG$6),IFERROR(PRODUCT(IF(YEAR(OFFSET(HOMECELL,1,0):OFFSET(ENDCELL,-1,0))=$A59,1+OFFSET(CG$132,1,0):OFFSET(CG$885,-1,0)))-1,"NA"),0)</f>
        <v>0.32792419416174257</v>
      </c>
      <c r="CH59" s="391" cm="1">
        <f t="array" aca="1" ref="CH59" ca="1">IF(ISTEXT(CH$6),IFERROR(PRODUCT(IF(YEAR(OFFSET(HOMECELL,1,0):OFFSET(ENDCELL,-1,0))=$A59,1+OFFSET(CH$132,1,0):OFFSET(CH$885,-1,0)))-1,"NA"),0)</f>
        <v>5.2865723084621674E-2</v>
      </c>
      <c r="CI59" s="391" cm="1">
        <f t="array" aca="1" ref="CI59" ca="1">IF(ISTEXT(CI$6),IFERROR(PRODUCT(IF(YEAR(OFFSET(HOMECELL,1,0):OFFSET(ENDCELL,-1,0))=$A59,1+OFFSET(CI$132,1,0):OFFSET(CI$885,-1,0)))-1,"NA"),0)</f>
        <v>0</v>
      </c>
      <c r="CJ59" s="391" cm="1">
        <f t="array" aca="1" ref="CJ59" ca="1">IF(ISTEXT(CJ$6),IFERROR(PRODUCT(IF(YEAR(OFFSET(HOMECELL,1,0):OFFSET(ENDCELL,-1,0))=$A59,1+OFFSET(CJ$132,1,0):OFFSET(CJ$885,-1,0)))-1,"NA"),0)</f>
        <v>-5.5637384612801322E-2</v>
      </c>
      <c r="CK59" s="391" cm="1">
        <f t="array" aca="1" ref="CK59" ca="1">IF(ISTEXT(CK$6),IFERROR(PRODUCT(IF(YEAR(OFFSET(HOMECELL,1,0):OFFSET(ENDCELL,-1,0))=$A59,1+OFFSET(CK$132,1,0):OFFSET(CK$885,-1,0)))-1,"NA"),0)</f>
        <v>0</v>
      </c>
      <c r="CL59" s="391" cm="1">
        <f t="array" aca="1" ref="CL59" ca="1">IF(ISTEXT(CL$6),IFERROR(PRODUCT(IF(YEAR(OFFSET(HOMECELL,1,0):OFFSET(ENDCELL,-1,0))=$A59,1+OFFSET(CL$132,1,0):OFFSET(CL$885,-1,0)))-1,"NA"),0)</f>
        <v>0</v>
      </c>
      <c r="CM59" s="391" cm="1">
        <f t="array" aca="1" ref="CM59" ca="1">IF(ISTEXT(CM$6),IFERROR(PRODUCT(IF(YEAR(OFFSET(HOMECELL,1,0):OFFSET(ENDCELL,-1,0))=$A59,1+OFFSET(CM$132,1,0):OFFSET(CM$885,-1,0)))-1,"NA"),0)</f>
        <v>0</v>
      </c>
      <c r="CN59" s="391" cm="1">
        <f t="array" aca="1" ref="CN59" ca="1">IF(ISTEXT(CN$6),IFERROR(PRODUCT(IF(YEAR(OFFSET(HOMECELL,1,0):OFFSET(ENDCELL,-1,0))=$A59,1+OFFSET(CN$132,1,0):OFFSET(CN$885,-1,0)))-1,"NA"),0)</f>
        <v>0</v>
      </c>
      <c r="CO59" s="391" cm="1">
        <f t="array" aca="1" ref="CO59" ca="1">IF(ISTEXT(CO$6),IFERROR(PRODUCT(IF(YEAR(OFFSET(HOMECELL,1,0):OFFSET(ENDCELL,-1,0))=$A59,1+OFFSET(CO$132,1,0):OFFSET(CO$885,-1,0)))-1,"NA"),0)</f>
        <v>0</v>
      </c>
      <c r="CP59" s="391" cm="1">
        <f t="array" aca="1" ref="CP59" ca="1">IF(ISTEXT(CP$6),IFERROR(PRODUCT(IF(YEAR(OFFSET(HOMECELL,1,0):OFFSET(ENDCELL,-1,0))=$A59,1+OFFSET(CP$132,1,0):OFFSET(CP$885,-1,0)))-1,"NA"),0)</f>
        <v>0</v>
      </c>
      <c r="CQ59" s="391" cm="1">
        <f t="array" aca="1" ref="CQ59" ca="1">IF(ISTEXT(CQ$6),IFERROR(PRODUCT(IF(YEAR(OFFSET(HOMECELL,1,0):OFFSET(ENDCELL,-1,0))=$A59,1+OFFSET(CQ$132,1,0):OFFSET(CQ$885,-1,0)))-1,"NA"),0)</f>
        <v>0</v>
      </c>
      <c r="CR59" s="391" cm="1">
        <f t="array" aca="1" ref="CR59" ca="1">IF(ISTEXT(CR$6),IFERROR(PRODUCT(IF(YEAR(OFFSET(HOMECELL,1,0):OFFSET(ENDCELL,-1,0))=$A59,1+OFFSET(CR$132,1,0):OFFSET(CR$885,-1,0)))-1,"NA"),0)</f>
        <v>-0.2155178130802039</v>
      </c>
      <c r="CS59" s="391"/>
      <c r="CT59" s="391"/>
      <c r="CU59" s="391"/>
      <c r="CV59" s="391"/>
      <c r="CW59" s="391"/>
      <c r="CX59" s="391"/>
      <c r="CY59" s="391"/>
      <c r="CZ59" s="391"/>
      <c r="DA59" s="391"/>
      <c r="DB59" s="815"/>
      <c r="DC59" s="815"/>
      <c r="DD59" s="815"/>
      <c r="DE59" s="815"/>
      <c r="DG59" s="352"/>
      <c r="DI59" s="391" cm="1">
        <f t="array" aca="1" ref="DI59" ca="1">IF(ISTEXT(DI$6),IFERROR(PRODUCT(IF(YEAR(OFFSET(HOMECELL,1,0):OFFSET(ENDCELL,-1,0))=$A59,1+OFFSET(DI$132,1,0):OFFSET(DI$885,-1,0)))-1,"NA"),0)</f>
        <v>0</v>
      </c>
      <c r="DJ59" s="391" cm="1">
        <f t="array" aca="1" ref="DJ59" ca="1">IF(ISTEXT(DJ$6),IFERROR(PRODUCT(IF(YEAR(OFFSET(HOMECELL,1,0):OFFSET(ENDCELL,-1,0))=$A59,1+OFFSET(DJ$132,1,0):OFFSET(DJ$885,-1,0)))-1,"NA"),0)</f>
        <v>0.11043932635712528</v>
      </c>
      <c r="DK59" s="391" cm="1">
        <f t="array" aca="1" ref="DK59" ca="1">IF(ISTEXT(DK$6),IFERROR(PRODUCT(IF(YEAR(OFFSET(HOMECELL,1,0):OFFSET(ENDCELL,-1,0))=$A59,1+OFFSET(DK$132,1,0):OFFSET(DK$885,-1,0)))-1,"NA"),0)</f>
        <v>-3.3597597794068679E-2</v>
      </c>
    </row>
    <row r="60" spans="1:115" hidden="1" outlineLevel="1">
      <c r="A60" s="72">
        <f t="shared" ca="1" si="1"/>
        <v>1994</v>
      </c>
      <c r="B60" s="372"/>
      <c r="C60" s="391" cm="1">
        <f t="array" aca="1" ref="C60" ca="1">IF(ISTEXT(C$6),IFERROR(PRODUCT(IF(YEAR(OFFSET(HOMECELL,1,0):OFFSET(ENDCELL,-1,0))=$A60,1+OFFSET(C$132,1,0):OFFSET(C$885,-1,0)))-1,"NA"),0)</f>
        <v>0</v>
      </c>
      <c r="D60" s="391" cm="1">
        <f t="array" aca="1" ref="D60" ca="1">IF(ISTEXT(D$6),IFERROR(PRODUCT(IF(YEAR(OFFSET(HOMECELL,1,0):OFFSET(ENDCELL,-1,0))=$A60,1+OFFSET(D$132,1,0):OFFSET(D$885,-1,0)))-1,"NA"),0)</f>
        <v>3.897698477220346E-2</v>
      </c>
      <c r="E60" s="391" cm="1">
        <f t="array" aca="1" ref="E60" ca="1">IF(ISTEXT(E$6),IFERROR(PRODUCT(IF(YEAR(OFFSET(HOMECELL,1,0):OFFSET(ENDCELL,-1,0))=$A60,1+OFFSET(E$132,1,0):OFFSET(E$885,-1,0)))-1,"NA"),0)</f>
        <v>-2.4765862068186428E-2</v>
      </c>
      <c r="F60" s="391" cm="1">
        <f t="array" aca="1" ref="F60" ca="1">IF(ISTEXT(F$6),IFERROR(PRODUCT(IF(YEAR(OFFSET(HOMECELL,1,0):OFFSET(ENDCELL,-1,0))=$A60,1+OFFSET(F$132,1,0):OFFSET(F$885,-1,0)))-1,"NA"),0)</f>
        <v>0</v>
      </c>
      <c r="G60" s="391" cm="1">
        <f t="array" aca="1" ref="G60" ca="1">IF(ISTEXT(G$6),IFERROR(PRODUCT(IF(YEAR(OFFSET(HOMECELL,1,0):OFFSET(ENDCELL,-1,0))=$A60,1+OFFSET(G$132,1,0):OFFSET(G$885,-1,0)))-1,"NA"),0)</f>
        <v>0</v>
      </c>
      <c r="H60" s="391" cm="1">
        <f t="array" aca="1" ref="H60" ca="1">IF(ISTEXT(H$6),IFERROR(PRODUCT(IF(YEAR(OFFSET(HOMECELL,1,0):OFFSET(ENDCELL,-1,0))=$A60,1+OFFSET(H$132,1,0):OFFSET(H$885,-1,0)))-1,"NA"),0)</f>
        <v>0</v>
      </c>
      <c r="I60" s="391" cm="1">
        <f t="array" aca="1" ref="I60" ca="1">IF(ISTEXT(I$6),IFERROR(PRODUCT(IF(YEAR(OFFSET(HOMECELL,1,0):OFFSET(ENDCELL,-1,0))=$A60,1+OFFSET(I$132,1,0):OFFSET(I$885,-1,0)))-1,"NA"),0)</f>
        <v>0</v>
      </c>
      <c r="J60" s="391" cm="1">
        <f t="array" aca="1" ref="J60" ca="1">IF(ISTEXT(J$6),IFERROR(PRODUCT(IF(YEAR(OFFSET(HOMECELL,1,0):OFFSET(ENDCELL,-1,0))=$A60,1+OFFSET(J$132,1,0):OFFSET(J$885,-1,0)))-1,"NA"),0)</f>
        <v>0</v>
      </c>
      <c r="K60" s="391" cm="1">
        <f t="array" aca="1" ref="K60" ca="1">IF(ISTEXT(K$6),IFERROR(PRODUCT(IF(YEAR(OFFSET(HOMECELL,1,0):OFFSET(ENDCELL,-1,0))=$A60,1+OFFSET(K$132,1,0):OFFSET(K$885,-1,0)))-1,"NA"),0)</f>
        <v>0</v>
      </c>
      <c r="L60" s="391" cm="1">
        <f t="array" aca="1" ref="L60" ca="1">IF(ISTEXT(L$6),IFERROR(PRODUCT(IF(YEAR(OFFSET(HOMECELL,1,0):OFFSET(ENDCELL,-1,0))=$A60,1+OFFSET(L$132,1,0):OFFSET(L$885,-1,0)))-1,"NA"),0)</f>
        <v>0</v>
      </c>
      <c r="M60" s="391" cm="1">
        <f t="array" aca="1" ref="M60" ca="1">IF(ISTEXT(M$6),IFERROR(PRODUCT(IF(YEAR(OFFSET(HOMECELL,1,0):OFFSET(ENDCELL,-1,0))=$A60,1+OFFSET(M$132,1,0):OFFSET(M$885,-1,0)))-1,"NA"),0)</f>
        <v>0</v>
      </c>
      <c r="N60" s="391" cm="1">
        <f t="array" aca="1" ref="N60" ca="1">IF(ISTEXT(N$6),IFERROR(PRODUCT(IF(YEAR(OFFSET(HOMECELL,1,0):OFFSET(ENDCELL,-1,0))=$A60,1+OFFSET(N$132,1,0):OFFSET(N$885,-1,0)))-1,"NA"),0)</f>
        <v>0</v>
      </c>
      <c r="O60" s="391" cm="1">
        <f t="array" aca="1" ref="O60" ca="1">IF(ISTEXT(O$6),IFERROR(PRODUCT(IF(YEAR(OFFSET(HOMECELL,1,0):OFFSET(ENDCELL,-1,0))=$A60,1+OFFSET(O$132,1,0):OFFSET(O$885,-1,0)))-1,"NA"),0)</f>
        <v>0</v>
      </c>
      <c r="P60" s="391" cm="1">
        <f t="array" aca="1" ref="P60" ca="1">IF(ISTEXT(P$6),IFERROR(PRODUCT(IF(YEAR(OFFSET(HOMECELL,1,0):OFFSET(ENDCELL,-1,0))=$A60,1+OFFSET(P$132,1,0):OFFSET(P$885,-1,0)))-1,"NA"),0)</f>
        <v>0</v>
      </c>
      <c r="Q60" s="391" cm="1">
        <f t="array" aca="1" ref="Q60" ca="1">IF(ISTEXT(Q$6),IFERROR(PRODUCT(IF(YEAR(OFFSET(HOMECELL,1,0):OFFSET(ENDCELL,-1,0))=$A60,1+OFFSET(Q$132,1,0):OFFSET(Q$885,-1,0)))-1,"NA"),0)</f>
        <v>0</v>
      </c>
      <c r="R60" s="391" cm="1">
        <f t="array" aca="1" ref="R60" ca="1">IF(ISTEXT(R$6),IFERROR(PRODUCT(IF(YEAR(OFFSET(HOMECELL,1,0):OFFSET(ENDCELL,-1,0))=$A60,1+OFFSET(R$132,1,0):OFFSET(R$885,-1,0)))-1,"NA"),0)</f>
        <v>0.35212180544077287</v>
      </c>
      <c r="S60" s="391" cm="1">
        <f t="array" aca="1" ref="S60" ca="1">IF(ISTEXT(S$6),IFERROR(PRODUCT(IF(YEAR(OFFSET(HOMECELL,1,0):OFFSET(ENDCELL,-1,0))=$A60,1+OFFSET(S$132,1,0):OFFSET(S$885,-1,0)))-1,"NA"),0)</f>
        <v>7.3322344606229883E-2</v>
      </c>
      <c r="T60" s="391" cm="1">
        <f t="array" aca="1" ref="T60" ca="1">IF(ISTEXT(T$6),IFERROR(PRODUCT(IF(YEAR(OFFSET(HOMECELL,1,0):OFFSET(ENDCELL,-1,0))=$A60,1+OFFSET(T$132,1,0):OFFSET(T$885,-1,0)))-1,"NA"),0)</f>
        <v>0.40140838787795508</v>
      </c>
      <c r="U60" s="391" cm="1">
        <f t="array" aca="1" ref="U60" ca="1">IF(ISTEXT(U$6),IFERROR(PRODUCT(IF(YEAR(OFFSET(HOMECELL,1,0):OFFSET(ENDCELL,-1,0))=$A60,1+OFFSET(U$132,1,0):OFFSET(U$885,-1,0)))-1,"NA"),0)</f>
        <v>0</v>
      </c>
      <c r="V60" s="391" cm="1">
        <f t="array" aca="1" ref="V60" ca="1">IF(ISTEXT(V$6),IFERROR(PRODUCT(IF(YEAR(OFFSET(HOMECELL,1,0):OFFSET(ENDCELL,-1,0))=$A60,1+OFFSET(V$132,1,0):OFFSET(V$885,-1,0)))-1,"NA"),0)</f>
        <v>0</v>
      </c>
      <c r="W60" s="391" cm="1">
        <f t="array" aca="1" ref="W60" ca="1">IF(ISTEXT(W$6),IFERROR(PRODUCT(IF(YEAR(OFFSET(HOMECELL,1,0):OFFSET(ENDCELL,-1,0))=$A60,1+OFFSET(W$132,1,0):OFFSET(W$885,-1,0)))-1,"NA"),0)</f>
        <v>0</v>
      </c>
      <c r="X60" s="391" cm="1">
        <f t="array" aca="1" ref="X60" ca="1">IF(ISTEXT(X$6),IFERROR(PRODUCT(IF(YEAR(OFFSET(HOMECELL,1,0):OFFSET(ENDCELL,-1,0))=$A60,1+OFFSET(X$132,1,0):OFFSET(X$885,-1,0)))-1,"NA"),0)</f>
        <v>6.4084028390066328E-2</v>
      </c>
      <c r="Y60" s="391" cm="1">
        <f t="array" aca="1" ref="Y60" ca="1">IF(ISTEXT(Y$6),IFERROR(PRODUCT(IF(YEAR(OFFSET(HOMECELL,1,0):OFFSET(ENDCELL,-1,0))=$A60,1+OFFSET(Y$132,1,0):OFFSET(Y$885,-1,0)))-1,"NA"),0)</f>
        <v>0</v>
      </c>
      <c r="Z60" s="391" cm="1">
        <f t="array" aca="1" ref="Z60" ca="1">IF(ISTEXT(Z$6),IFERROR(PRODUCT(IF(YEAR(OFFSET(HOMECELL,1,0):OFFSET(ENDCELL,-1,0))=$A60,1+OFFSET(Z$132,1,0):OFFSET(Z$885,-1,0)))-1,"NA"),0)</f>
        <v>-2.19090249099132E-2</v>
      </c>
      <c r="AA60" s="391" cm="1">
        <f t="array" aca="1" ref="AA60" ca="1">IF(ISTEXT(AA$6),IFERROR(PRODUCT(IF(YEAR(OFFSET(HOMECELL,1,0):OFFSET(ENDCELL,-1,0))=$A60,1+OFFSET(AA$132,1,0):OFFSET(AA$885,-1,0)))-1,"NA"),0)</f>
        <v>-0.3311691838213382</v>
      </c>
      <c r="AB60" s="391" cm="1">
        <f t="array" aca="1" ref="AB60" ca="1">IF(ISTEXT(AB$6),IFERROR(PRODUCT(IF(YEAR(OFFSET(HOMECELL,1,0):OFFSET(ENDCELL,-1,0))=$A60,1+OFFSET(AB$132,1,0):OFFSET(AB$885,-1,0)))-1,"NA"),0)</f>
        <v>0</v>
      </c>
      <c r="AC60" s="391" cm="1">
        <f t="array" aca="1" ref="AC60" ca="1">IF(ISTEXT(AC$6),IFERROR(PRODUCT(IF(YEAR(OFFSET(HOMECELL,1,0):OFFSET(ENDCELL,-1,0))=$A60,1+OFFSET(AC$132,1,0):OFFSET(AC$885,-1,0)))-1,"NA"),0)</f>
        <v>0</v>
      </c>
      <c r="AD60" s="391" cm="1">
        <f t="array" aca="1" ref="AD60" ca="1">IF(ISTEXT(AD$6),IFERROR(PRODUCT(IF(YEAR(OFFSET(HOMECELL,1,0):OFFSET(ENDCELL,-1,0))=$A60,1+OFFSET(AD$132,1,0):OFFSET(AD$885,-1,0)))-1,"NA"),0)</f>
        <v>0</v>
      </c>
      <c r="AE60" s="391" cm="1">
        <f t="array" aca="1" ref="AE60" ca="1">IF(ISTEXT(AE$6),IFERROR(PRODUCT(IF(YEAR(OFFSET(HOMECELL,1,0):OFFSET(ENDCELL,-1,0))=$A60,1+OFFSET(AE$132,1,0):OFFSET(AE$885,-1,0)))-1,"NA"),0)</f>
        <v>8.6822126025165591E-2</v>
      </c>
      <c r="AF60" s="391" cm="1">
        <f t="array" aca="1" ref="AF60" ca="1">IF(ISTEXT(AF$6),IFERROR(PRODUCT(IF(YEAR(OFFSET(HOMECELL,1,0):OFFSET(ENDCELL,-1,0))=$A60,1+OFFSET(AF$132,1,0):OFFSET(AF$885,-1,0)))-1,"NA"),0)</f>
        <v>0</v>
      </c>
      <c r="AG60" s="391" cm="1">
        <f t="array" aca="1" ref="AG60" ca="1">IF(ISTEXT(AG$6),IFERROR(PRODUCT(IF(YEAR(OFFSET(HOMECELL,1,0):OFFSET(ENDCELL,-1,0))=$A60,1+OFFSET(AG$132,1,0):OFFSET(AG$885,-1,0)))-1,"NA"),0)</f>
        <v>0</v>
      </c>
      <c r="AH60" s="391" cm="1">
        <f t="array" aca="1" ref="AH60" ca="1">IF(ISTEXT(AH$6),IFERROR(PRODUCT(IF(YEAR(OFFSET(HOMECELL,1,0):OFFSET(ENDCELL,-1,0))=$A60,1+OFFSET(AH$132,1,0):OFFSET(AH$885,-1,0)))-1,"NA"),0)</f>
        <v>0</v>
      </c>
      <c r="AI60" s="391" cm="1">
        <f t="array" aca="1" ref="AI60" ca="1">IF(ISTEXT(AI$6),IFERROR(PRODUCT(IF(YEAR(OFFSET(HOMECELL,1,0):OFFSET(ENDCELL,-1,0))=$A60,1+OFFSET(AI$132,1,0):OFFSET(AI$885,-1,0)))-1,"NA"),0)</f>
        <v>0</v>
      </c>
      <c r="AJ60" s="391" cm="1">
        <f t="array" aca="1" ref="AJ60" ca="1">IF(ISTEXT(AJ$6),IFERROR(PRODUCT(IF(YEAR(OFFSET(HOMECELL,1,0):OFFSET(ENDCELL,-1,0))=$A60,1+OFFSET(AJ$132,1,0):OFFSET(AJ$885,-1,0)))-1,"NA"),0)</f>
        <v>0</v>
      </c>
      <c r="AK60" s="391" cm="1">
        <f t="array" aca="1" ref="AK60" ca="1">IF(ISTEXT(AK$6),IFERROR(PRODUCT(IF(YEAR(OFFSET(HOMECELL,1,0):OFFSET(ENDCELL,-1,0))=$A60,1+OFFSET(AK$132,1,0):OFFSET(AK$885,-1,0)))-1,"NA"),0)</f>
        <v>-5.3675997193795455E-2</v>
      </c>
      <c r="AL60" s="391" cm="1">
        <f t="array" aca="1" ref="AL60" ca="1">IF(ISTEXT(AL$6),IFERROR(PRODUCT(IF(YEAR(OFFSET(HOMECELL,1,0):OFFSET(ENDCELL,-1,0))=$A60,1+OFFSET(AL$132,1,0):OFFSET(AL$885,-1,0)))-1,"NA"),0)</f>
        <v>0</v>
      </c>
      <c r="AM60" s="391" cm="1">
        <f t="array" aca="1" ref="AM60" ca="1">IF(ISTEXT(AM$6),IFERROR(PRODUCT(IF(YEAR(OFFSET(HOMECELL,1,0):OFFSET(ENDCELL,-1,0))=$A60,1+OFFSET(AM$132,1,0):OFFSET(AM$885,-1,0)))-1,"NA"),0)</f>
        <v>0.10094826937267998</v>
      </c>
      <c r="AN60" s="391" cm="1">
        <f t="array" aca="1" ref="AN60" ca="1">IF(ISTEXT(AN$6),IFERROR(PRODUCT(IF(YEAR(OFFSET(HOMECELL,1,0):OFFSET(ENDCELL,-1,0))=$A60,1+OFFSET(AN$132,1,0):OFFSET(AN$885,-1,0)))-1,"NA"),0)</f>
        <v>0.14615395077527893</v>
      </c>
      <c r="AO60" s="391" cm="1">
        <f t="array" aca="1" ref="AO60" ca="1">IF(ISTEXT(AO$6),IFERROR(PRODUCT(IF(YEAR(OFFSET(HOMECELL,1,0):OFFSET(ENDCELL,-1,0))=$A60,1+OFFSET(AO$132,1,0):OFFSET(AO$885,-1,0)))-1,"NA"),0)</f>
        <v>0</v>
      </c>
      <c r="AP60" s="391" cm="1">
        <f t="array" aca="1" ref="AP60" ca="1">IF(ISTEXT(AP$6),IFERROR(PRODUCT(IF(YEAR(OFFSET(HOMECELL,1,0):OFFSET(ENDCELL,-1,0))=$A60,1+OFFSET(AP$132,1,0):OFFSET(AP$885,-1,0)))-1,"NA"),0)</f>
        <v>0.15045085246021661</v>
      </c>
      <c r="AQ60" s="391" cm="1">
        <f t="array" aca="1" ref="AQ60" ca="1">IF(ISTEXT(AQ$6),IFERROR(PRODUCT(IF(YEAR(OFFSET(HOMECELL,1,0):OFFSET(ENDCELL,-1,0))=$A60,1+OFFSET(AQ$132,1,0):OFFSET(AQ$885,-1,0)))-1,"NA"),0)</f>
        <v>0.63676764093401772</v>
      </c>
      <c r="AR60" s="391" cm="1">
        <f t="array" aca="1" ref="AR60" ca="1">IF(ISTEXT(AR$6),IFERROR(PRODUCT(IF(YEAR(OFFSET(HOMECELL,1,0):OFFSET(ENDCELL,-1,0))=$A60,1+OFFSET(AR$132,1,0):OFFSET(AR$885,-1,0)))-1,"NA"),0)</f>
        <v>0</v>
      </c>
      <c r="AS60" s="391" cm="1">
        <f t="array" aca="1" ref="AS60" ca="1">IF(ISTEXT(AS$6),IFERROR(PRODUCT(IF(YEAR(OFFSET(HOMECELL,1,0):OFFSET(ENDCELL,-1,0))=$A60,1+OFFSET(AS$132,1,0):OFFSET(AS$885,-1,0)))-1,"NA"),0)</f>
        <v>0</v>
      </c>
      <c r="AT60" s="391" cm="1">
        <f t="array" aca="1" ref="AT60" ca="1">IF(ISTEXT(AT$6),IFERROR(PRODUCT(IF(YEAR(OFFSET(HOMECELL,1,0):OFFSET(ENDCELL,-1,0))=$A60,1+OFFSET(AT$132,1,0):OFFSET(AT$885,-1,0)))-1,"NA"),0)</f>
        <v>0.53478210933631876</v>
      </c>
      <c r="AU60" s="391" cm="1">
        <f t="array" aca="1" ref="AU60" ca="1">IF(ISTEXT(AU$6),IFERROR(PRODUCT(IF(YEAR(OFFSET(HOMECELL,1,0):OFFSET(ENDCELL,-1,0))=$A60,1+OFFSET(AU$132,1,0):OFFSET(AU$885,-1,0)))-1,"NA"),0)</f>
        <v>0</v>
      </c>
      <c r="AV60" s="391" cm="1">
        <f t="array" aca="1" ref="AV60" ca="1">IF(ISTEXT(AV$6),IFERROR(PRODUCT(IF(YEAR(OFFSET(HOMECELL,1,0):OFFSET(ENDCELL,-1,0))=$A60,1+OFFSET(AV$132,1,0):OFFSET(AV$885,-1,0)))-1,"NA"),0)</f>
        <v>-9.5569409583087572E-2</v>
      </c>
      <c r="AW60" s="391" cm="1">
        <f t="array" aca="1" ref="AW60" ca="1">IF(ISTEXT(AW$6),IFERROR(PRODUCT(IF(YEAR(OFFSET(HOMECELL,1,0):OFFSET(ENDCELL,-1,0))=$A60,1+OFFSET(AW$132,1,0):OFFSET(AW$885,-1,0)))-1,"NA"),0)</f>
        <v>0.11328318995344122</v>
      </c>
      <c r="AX60" s="391" cm="1">
        <f t="array" aca="1" ref="AX60" ca="1">IF(ISTEXT(AX$6),IFERROR(PRODUCT(IF(YEAR(OFFSET(HOMECELL,1,0):OFFSET(ENDCELL,-1,0))=$A60,1+OFFSET(AX$132,1,0):OFFSET(AX$885,-1,0)))-1,"NA"),0)</f>
        <v>0</v>
      </c>
      <c r="AY60" s="391" cm="1">
        <f t="array" aca="1" ref="AY60" ca="1">IF(ISTEXT(AY$6),IFERROR(PRODUCT(IF(YEAR(OFFSET(HOMECELL,1,0):OFFSET(ENDCELL,-1,0))=$A60,1+OFFSET(AY$132,1,0):OFFSET(AY$885,-1,0)))-1,"NA"),0)</f>
        <v>-4.7116614365643739E-2</v>
      </c>
      <c r="AZ60" s="391" cm="1">
        <f t="array" aca="1" ref="AZ60" ca="1">IF(ISTEXT(AZ$6),IFERROR(PRODUCT(IF(YEAR(OFFSET(HOMECELL,1,0):OFFSET(ENDCELL,-1,0))=$A60,1+OFFSET(AZ$132,1,0):OFFSET(AZ$885,-1,0)))-1,"NA"),0)</f>
        <v>-5.0024658142731493E-2</v>
      </c>
      <c r="BA60" s="391" cm="1">
        <f t="array" aca="1" ref="BA60" ca="1">IF(ISTEXT(BA$6),IFERROR(PRODUCT(IF(YEAR(OFFSET(HOMECELL,1,0):OFFSET(ENDCELL,-1,0))=$A60,1+OFFSET(BA$132,1,0):OFFSET(BA$885,-1,0)))-1,"NA"),0)</f>
        <v>-1.4041558803747911E-3</v>
      </c>
      <c r="BB60" s="391" cm="1">
        <f t="array" aca="1" ref="BB60" ca="1">IF(ISTEXT(BB$6),IFERROR(PRODUCT(IF(YEAR(OFFSET(HOMECELL,1,0):OFFSET(ENDCELL,-1,0))=$A60,1+OFFSET(BB$132,1,0):OFFSET(BB$885,-1,0)))-1,"NA"),0)</f>
        <v>0.13353822995594911</v>
      </c>
      <c r="BC60" s="391" cm="1">
        <f t="array" aca="1" ref="BC60" ca="1">IF(ISTEXT(BC$6),IFERROR(PRODUCT(IF(YEAR(OFFSET(HOMECELL,1,0):OFFSET(ENDCELL,-1,0))=$A60,1+OFFSET(BC$132,1,0):OFFSET(BC$885,-1,0)))-1,"NA"),0)</f>
        <v>0</v>
      </c>
      <c r="BD60" s="391" cm="1">
        <f t="array" aca="1" ref="BD60" ca="1">IF(ISTEXT(BD$6),IFERROR(PRODUCT(IF(YEAR(OFFSET(HOMECELL,1,0):OFFSET(ENDCELL,-1,0))=$A60,1+OFFSET(BD$132,1,0):OFFSET(BD$885,-1,0)))-1,"NA"),0)</f>
        <v>-0.44881625134732817</v>
      </c>
      <c r="BE60" s="391" cm="1">
        <f t="array" aca="1" ref="BE60" ca="1">IF(ISTEXT(BE$6),IFERROR(PRODUCT(IF(YEAR(OFFSET(HOMECELL,1,0):OFFSET(ENDCELL,-1,0))=$A60,1+OFFSET(BE$132,1,0):OFFSET(BE$885,-1,0)))-1,"NA"),0)</f>
        <v>-0.1891891891891887</v>
      </c>
      <c r="BF60" s="391" cm="1">
        <f t="array" aca="1" ref="BF60" ca="1">IF(ISTEXT(BF$6),IFERROR(PRODUCT(IF(YEAR(OFFSET(HOMECELL,1,0):OFFSET(ENDCELL,-1,0))=$A60,1+OFFSET(BF$132,1,0):OFFSET(BF$885,-1,0)))-1,"NA"),0)</f>
        <v>0</v>
      </c>
      <c r="BG60" s="391" cm="1">
        <f t="array" aca="1" ref="BG60" ca="1">IF(ISTEXT(BG$6),IFERROR(PRODUCT(IF(YEAR(OFFSET(HOMECELL,1,0):OFFSET(ENDCELL,-1,0))=$A60,1+OFFSET(BG$132,1,0):OFFSET(BG$885,-1,0)))-1,"NA"),0)</f>
        <v>-0.10949803292726035</v>
      </c>
      <c r="BH60" s="391" cm="1">
        <f t="array" aca="1" ref="BH60" ca="1">IF(ISTEXT(BH$6),IFERROR(PRODUCT(IF(YEAR(OFFSET(HOMECELL,1,0):OFFSET(ENDCELL,-1,0))=$A60,1+OFFSET(BH$132,1,0):OFFSET(BH$885,-1,0)))-1,"NA"),0)</f>
        <v>-0.13793266089344702</v>
      </c>
      <c r="BI60" s="391" cm="1">
        <f t="array" aca="1" ref="BI60" ca="1">IF(ISTEXT(BI$6),IFERROR(PRODUCT(IF(YEAR(OFFSET(HOMECELL,1,0):OFFSET(ENDCELL,-1,0))=$A60,1+OFFSET(BI$132,1,0):OFFSET(BI$885,-1,0)))-1,"NA"),0)</f>
        <v>0</v>
      </c>
      <c r="BJ60" s="391" cm="1">
        <f t="array" aca="1" ref="BJ60" ca="1">IF(ISTEXT(BJ$6),IFERROR(PRODUCT(IF(YEAR(OFFSET(HOMECELL,1,0):OFFSET(ENDCELL,-1,0))=$A60,1+OFFSET(BJ$132,1,0):OFFSET(BJ$885,-1,0)))-1,"NA"),0)</f>
        <v>0</v>
      </c>
      <c r="BK60" s="391" cm="1">
        <f t="array" aca="1" ref="BK60" ca="1">IF(ISTEXT(BK$6),IFERROR(PRODUCT(IF(YEAR(OFFSET(HOMECELL,1,0):OFFSET(ENDCELL,-1,0))=$A60,1+OFFSET(BK$132,1,0):OFFSET(BK$885,-1,0)))-1,"NA"),0)</f>
        <v>0.24930018495616757</v>
      </c>
      <c r="BL60" s="391" cm="1">
        <f t="array" aca="1" ref="BL60" ca="1">IF(ISTEXT(BL$6),IFERROR(PRODUCT(IF(YEAR(OFFSET(HOMECELL,1,0):OFFSET(ENDCELL,-1,0))=$A60,1+OFFSET(BL$132,1,0):OFFSET(BL$885,-1,0)))-1,"NA"),0)</f>
        <v>-6.4933956033470852E-2</v>
      </c>
      <c r="BM60" s="391" cm="1">
        <f t="array" aca="1" ref="BM60" ca="1">IF(ISTEXT(BM$6),IFERROR(PRODUCT(IF(YEAR(OFFSET(HOMECELL,1,0):OFFSET(ENDCELL,-1,0))=$A60,1+OFFSET(BM$132,1,0):OFFSET(BM$885,-1,0)))-1,"NA"),0)</f>
        <v>0</v>
      </c>
      <c r="BN60" s="391" cm="1">
        <f t="array" aca="1" ref="BN60" ca="1">IF(ISTEXT(BN$6),IFERROR(PRODUCT(IF(YEAR(OFFSET(HOMECELL,1,0):OFFSET(ENDCELL,-1,0))=$A60,1+OFFSET(BN$132,1,0):OFFSET(BN$885,-1,0)))-1,"NA"),0)</f>
        <v>0</v>
      </c>
      <c r="BO60" s="391" cm="1">
        <f t="array" aca="1" ref="BO60" ca="1">IF(ISTEXT(BO$6),IFERROR(PRODUCT(IF(YEAR(OFFSET(HOMECELL,1,0):OFFSET(ENDCELL,-1,0))=$A60,1+OFFSET(BO$132,1,0):OFFSET(BO$885,-1,0)))-1,"NA"),0)</f>
        <v>6.7976557634226609E-2</v>
      </c>
      <c r="BP60" s="391" cm="1">
        <f t="array" aca="1" ref="BP60" ca="1">IF(ISTEXT(BP$6),IFERROR(PRODUCT(IF(YEAR(OFFSET(HOMECELL,1,0):OFFSET(ENDCELL,-1,0))=$A60,1+OFFSET(BP$132,1,0):OFFSET(BP$885,-1,0)))-1,"NA"),0)</f>
        <v>-0.36336826428006497</v>
      </c>
      <c r="BQ60" s="391" cm="1">
        <f t="array" aca="1" ref="BQ60" ca="1">IF(ISTEXT(BQ$6),IFERROR(PRODUCT(IF(YEAR(OFFSET(HOMECELL,1,0):OFFSET(ENDCELL,-1,0))=$A60,1+OFFSET(BQ$132,1,0):OFFSET(BQ$885,-1,0)))-1,"NA"),0)</f>
        <v>0</v>
      </c>
      <c r="BR60" s="391" cm="1">
        <f t="array" aca="1" ref="BR60" ca="1">IF(ISTEXT(BR$6),IFERROR(PRODUCT(IF(YEAR(OFFSET(HOMECELL,1,0):OFFSET(ENDCELL,-1,0))=$A60,1+OFFSET(BR$132,1,0):OFFSET(BR$885,-1,0)))-1,"NA"),0)</f>
        <v>0.19022680928800639</v>
      </c>
      <c r="BS60" s="391" cm="1">
        <f t="array" aca="1" ref="BS60" ca="1">IF(ISTEXT(BS$6),IFERROR(PRODUCT(IF(YEAR(OFFSET(HOMECELL,1,0):OFFSET(ENDCELL,-1,0))=$A60,1+OFFSET(BS$132,1,0):OFFSET(BS$885,-1,0)))-1,"NA"),0)</f>
        <v>0</v>
      </c>
      <c r="BT60" s="391" cm="1">
        <f t="array" aca="1" ref="BT60" ca="1">IF(ISTEXT(BT$6),IFERROR(PRODUCT(IF(YEAR(OFFSET(HOMECELL,1,0):OFFSET(ENDCELL,-1,0))=$A60,1+OFFSET(BT$132,1,0):OFFSET(BT$885,-1,0)))-1,"NA"),0)</f>
        <v>0</v>
      </c>
      <c r="BU60" s="391" cm="1">
        <f t="array" aca="1" ref="BU60" ca="1">IF(ISTEXT(BU$6),IFERROR(PRODUCT(IF(YEAR(OFFSET(HOMECELL,1,0):OFFSET(ENDCELL,-1,0))=$A60,1+OFFSET(BU$132,1,0):OFFSET(BU$885,-1,0)))-1,"NA"),0)</f>
        <v>0.2501253163600623</v>
      </c>
      <c r="BV60" s="391" cm="1">
        <f t="array" aca="1" ref="BV60" ca="1">IF(ISTEXT(BV$6),IFERROR(PRODUCT(IF(YEAR(OFFSET(HOMECELL,1,0):OFFSET(ENDCELL,-1,0))=$A60,1+OFFSET(BV$132,1,0):OFFSET(BV$885,-1,0)))-1,"NA"),0)</f>
        <v>0</v>
      </c>
      <c r="BW60" s="391" cm="1">
        <f t="array" aca="1" ref="BW60" ca="1">IF(ISTEXT(BW$6),IFERROR(PRODUCT(IF(YEAR(OFFSET(HOMECELL,1,0):OFFSET(ENDCELL,-1,0))=$A60,1+OFFSET(BW$132,1,0):OFFSET(BW$885,-1,0)))-1,"NA"),0)</f>
        <v>-0.14423697711342209</v>
      </c>
      <c r="BX60" s="391" cm="1">
        <f t="array" aca="1" ref="BX60" ca="1">IF(ISTEXT(BX$6),IFERROR(PRODUCT(IF(YEAR(OFFSET(HOMECELL,1,0):OFFSET(ENDCELL,-1,0))=$A60,1+OFFSET(BX$132,1,0):OFFSET(BX$885,-1,0)))-1,"NA"),0)</f>
        <v>0</v>
      </c>
      <c r="BY60" s="391" cm="1">
        <f t="array" aca="1" ref="BY60" ca="1">IF(ISTEXT(BY$6),IFERROR(PRODUCT(IF(YEAR(OFFSET(HOMECELL,1,0):OFFSET(ENDCELL,-1,0))=$A60,1+OFFSET(BY$132,1,0):OFFSET(BY$885,-1,0)))-1,"NA"),0)</f>
        <v>-5.4132673886521654E-2</v>
      </c>
      <c r="BZ60" s="391" cm="1">
        <f t="array" aca="1" ref="BZ60" ca="1">IF(ISTEXT(BZ$6),IFERROR(PRODUCT(IF(YEAR(OFFSET(HOMECELL,1,0):OFFSET(ENDCELL,-1,0))=$A60,1+OFFSET(BZ$132,1,0):OFFSET(BZ$885,-1,0)))-1,"NA"),0)</f>
        <v>8.7040278584620934E-2</v>
      </c>
      <c r="CA60" s="391" cm="1">
        <f t="array" aca="1" ref="CA60" ca="1">IF(ISTEXT(CA$6),IFERROR(PRODUCT(IF(YEAR(OFFSET(HOMECELL,1,0):OFFSET(ENDCELL,-1,0))=$A60,1+OFFSET(CA$132,1,0):OFFSET(CA$885,-1,0)))-1,"NA"),0)</f>
        <v>-7.2203951816534273E-2</v>
      </c>
      <c r="CB60" s="391" cm="1">
        <f t="array" aca="1" ref="CB60" ca="1">IF(ISTEXT(CB$6),IFERROR(PRODUCT(IF(YEAR(OFFSET(HOMECELL,1,0):OFFSET(ENDCELL,-1,0))=$A60,1+OFFSET(CB$132,1,0):OFFSET(CB$885,-1,0)))-1,"NA"),0)</f>
        <v>0</v>
      </c>
      <c r="CC60" s="391" cm="1">
        <f t="array" aca="1" ref="CC60" ca="1">IF(ISTEXT(CC$6),IFERROR(PRODUCT(IF(YEAR(OFFSET(HOMECELL,1,0):OFFSET(ENDCELL,-1,0))=$A60,1+OFFSET(CC$132,1,0):OFFSET(CC$885,-1,0)))-1,"NA"),0)</f>
        <v>-0.2090220359216185</v>
      </c>
      <c r="CD60" s="391" cm="1">
        <f t="array" aca="1" ref="CD60" ca="1">IF(ISTEXT(CD$6),IFERROR(PRODUCT(IF(YEAR(OFFSET(HOMECELL,1,0):OFFSET(ENDCELL,-1,0))=$A60,1+OFFSET(CD$132,1,0):OFFSET(CD$885,-1,0)))-1,"NA"),0)</f>
        <v>0</v>
      </c>
      <c r="CE60" s="391" cm="1">
        <f t="array" aca="1" ref="CE60" ca="1">IF(ISTEXT(CE$6),IFERROR(PRODUCT(IF(YEAR(OFFSET(HOMECELL,1,0):OFFSET(ENDCELL,-1,0))=$A60,1+OFFSET(CE$132,1,0):OFFSET(CE$885,-1,0)))-1,"NA"),0)</f>
        <v>0</v>
      </c>
      <c r="CF60" s="391" cm="1">
        <f t="array" aca="1" ref="CF60" ca="1">IF(ISTEXT(CF$6),IFERROR(PRODUCT(IF(YEAR(OFFSET(HOMECELL,1,0):OFFSET(ENDCELL,-1,0))=$A60,1+OFFSET(CF$132,1,0):OFFSET(CF$885,-1,0)))-1,"NA"),0)</f>
        <v>-0.20805861706493312</v>
      </c>
      <c r="CG60" s="391" cm="1">
        <f t="array" aca="1" ref="CG60" ca="1">IF(ISTEXT(CG$6),IFERROR(PRODUCT(IF(YEAR(OFFSET(HOMECELL,1,0):OFFSET(ENDCELL,-1,0))=$A60,1+OFFSET(CG$132,1,0):OFFSET(CG$885,-1,0)))-1,"NA"),0)</f>
        <v>-0.12643302582349214</v>
      </c>
      <c r="CH60" s="391" cm="1">
        <f t="array" aca="1" ref="CH60" ca="1">IF(ISTEXT(CH$6),IFERROR(PRODUCT(IF(YEAR(OFFSET(HOMECELL,1,0):OFFSET(ENDCELL,-1,0))=$A60,1+OFFSET(CH$132,1,0):OFFSET(CH$885,-1,0)))-1,"NA"),0)</f>
        <v>-0.12930682680143779</v>
      </c>
      <c r="CI60" s="391" cm="1">
        <f t="array" aca="1" ref="CI60" ca="1">IF(ISTEXT(CI$6),IFERROR(PRODUCT(IF(YEAR(OFFSET(HOMECELL,1,0):OFFSET(ENDCELL,-1,0))=$A60,1+OFFSET(CI$132,1,0):OFFSET(CI$885,-1,0)))-1,"NA"),0)</f>
        <v>0</v>
      </c>
      <c r="CJ60" s="391" cm="1">
        <f t="array" aca="1" ref="CJ60" ca="1">IF(ISTEXT(CJ$6),IFERROR(PRODUCT(IF(YEAR(OFFSET(HOMECELL,1,0):OFFSET(ENDCELL,-1,0))=$A60,1+OFFSET(CJ$132,1,0):OFFSET(CJ$885,-1,0)))-1,"NA"),0)</f>
        <v>0.51627924724999286</v>
      </c>
      <c r="CK60" s="391" cm="1">
        <f t="array" aca="1" ref="CK60" ca="1">IF(ISTEXT(CK$6),IFERROR(PRODUCT(IF(YEAR(OFFSET(HOMECELL,1,0):OFFSET(ENDCELL,-1,0))=$A60,1+OFFSET(CK$132,1,0):OFFSET(CK$885,-1,0)))-1,"NA"),0)</f>
        <v>0</v>
      </c>
      <c r="CL60" s="391" cm="1">
        <f t="array" aca="1" ref="CL60" ca="1">IF(ISTEXT(CL$6),IFERROR(PRODUCT(IF(YEAR(OFFSET(HOMECELL,1,0):OFFSET(ENDCELL,-1,0))=$A60,1+OFFSET(CL$132,1,0):OFFSET(CL$885,-1,0)))-1,"NA"),0)</f>
        <v>0</v>
      </c>
      <c r="CM60" s="391" cm="1">
        <f t="array" aca="1" ref="CM60" ca="1">IF(ISTEXT(CM$6),IFERROR(PRODUCT(IF(YEAR(OFFSET(HOMECELL,1,0):OFFSET(ENDCELL,-1,0))=$A60,1+OFFSET(CM$132,1,0):OFFSET(CM$885,-1,0)))-1,"NA"),0)</f>
        <v>0</v>
      </c>
      <c r="CN60" s="391" cm="1">
        <f t="array" aca="1" ref="CN60" ca="1">IF(ISTEXT(CN$6),IFERROR(PRODUCT(IF(YEAR(OFFSET(HOMECELL,1,0):OFFSET(ENDCELL,-1,0))=$A60,1+OFFSET(CN$132,1,0):OFFSET(CN$885,-1,0)))-1,"NA"),0)</f>
        <v>0</v>
      </c>
      <c r="CO60" s="391" cm="1">
        <f t="array" aca="1" ref="CO60" ca="1">IF(ISTEXT(CO$6),IFERROR(PRODUCT(IF(YEAR(OFFSET(HOMECELL,1,0):OFFSET(ENDCELL,-1,0))=$A60,1+OFFSET(CO$132,1,0):OFFSET(CO$885,-1,0)))-1,"NA"),0)</f>
        <v>0</v>
      </c>
      <c r="CP60" s="391" cm="1">
        <f t="array" aca="1" ref="CP60" ca="1">IF(ISTEXT(CP$6),IFERROR(PRODUCT(IF(YEAR(OFFSET(HOMECELL,1,0):OFFSET(ENDCELL,-1,0))=$A60,1+OFFSET(CP$132,1,0):OFFSET(CP$885,-1,0)))-1,"NA"),0)</f>
        <v>0</v>
      </c>
      <c r="CQ60" s="391" cm="1">
        <f t="array" aca="1" ref="CQ60" ca="1">IF(ISTEXT(CQ$6),IFERROR(PRODUCT(IF(YEAR(OFFSET(HOMECELL,1,0):OFFSET(ENDCELL,-1,0))=$A60,1+OFFSET(CQ$132,1,0):OFFSET(CQ$885,-1,0)))-1,"NA"),0)</f>
        <v>0</v>
      </c>
      <c r="CR60" s="391" cm="1">
        <f t="array" aca="1" ref="CR60" ca="1">IF(ISTEXT(CR$6),IFERROR(PRODUCT(IF(YEAR(OFFSET(HOMECELL,1,0):OFFSET(ENDCELL,-1,0))=$A60,1+OFFSET(CR$132,1,0):OFFSET(CR$885,-1,0)))-1,"NA"),0)</f>
        <v>-6.6613381477509392E-16</v>
      </c>
      <c r="CS60" s="391"/>
      <c r="CT60" s="391"/>
      <c r="CU60" s="391"/>
      <c r="CV60" s="391"/>
      <c r="CW60" s="391"/>
      <c r="CX60" s="391"/>
      <c r="CY60" s="391"/>
      <c r="CZ60" s="391"/>
      <c r="DA60" s="391"/>
      <c r="DB60" s="815"/>
      <c r="DC60" s="815"/>
      <c r="DD60" s="815"/>
      <c r="DE60" s="815"/>
      <c r="DG60" s="352"/>
      <c r="DI60" s="391" cm="1">
        <f t="array" aca="1" ref="DI60" ca="1">IF(ISTEXT(DI$6),IFERROR(PRODUCT(IF(YEAR(OFFSET(HOMECELL,1,0):OFFSET(ENDCELL,-1,0))=$A60,1+OFFSET(DI$132,1,0):OFFSET(DI$885,-1,0)))-1,"NA"),0)</f>
        <v>0</v>
      </c>
      <c r="DJ60" s="391" cm="1">
        <f t="array" aca="1" ref="DJ60" ca="1">IF(ISTEXT(DJ$6),IFERROR(PRODUCT(IF(YEAR(OFFSET(HOMECELL,1,0):OFFSET(ENDCELL,-1,0))=$A60,1+OFFSET(DJ$132,1,0):OFFSET(DJ$885,-1,0)))-1,"NA"),0)</f>
        <v>4.0502586026600174E-2</v>
      </c>
      <c r="DK60" s="391" cm="1">
        <f t="array" aca="1" ref="DK60" ca="1">IF(ISTEXT(DK$6),IFERROR(PRODUCT(IF(YEAR(OFFSET(HOMECELL,1,0):OFFSET(ENDCELL,-1,0))=$A60,1+OFFSET(DK$132,1,0):OFFSET(DK$885,-1,0)))-1,"NA"),0)</f>
        <v>-0.20453593388238844</v>
      </c>
    </row>
    <row r="61" spans="1:115" hidden="1" outlineLevel="1">
      <c r="A61" s="72">
        <f t="shared" ca="1" si="1"/>
        <v>1995</v>
      </c>
      <c r="B61" s="372"/>
      <c r="C61" s="391" cm="1">
        <f t="array" aca="1" ref="C61" ca="1">IF(ISTEXT(C$6),IFERROR(PRODUCT(IF(YEAR(OFFSET(HOMECELL,1,0):OFFSET(ENDCELL,-1,0))=$A61,1+OFFSET(C$132,1,0):OFFSET(C$885,-1,0)))-1,"NA"),0)</f>
        <v>0</v>
      </c>
      <c r="D61" s="391" cm="1">
        <f t="array" aca="1" ref="D61" ca="1">IF(ISTEXT(D$6),IFERROR(PRODUCT(IF(YEAR(OFFSET(HOMECELL,1,0):OFFSET(ENDCELL,-1,0))=$A61,1+OFFSET(D$132,1,0):OFFSET(D$885,-1,0)))-1,"NA"),0)</f>
        <v>5.5986491053309217E-2</v>
      </c>
      <c r="E61" s="391" cm="1">
        <f t="array" aca="1" ref="E61" ca="1">IF(ISTEXT(E$6),IFERROR(PRODUCT(IF(YEAR(OFFSET(HOMECELL,1,0):OFFSET(ENDCELL,-1,0))=$A61,1+OFFSET(E$132,1,0):OFFSET(E$885,-1,0)))-1,"NA"),0)</f>
        <v>0.33582599605532693</v>
      </c>
      <c r="F61" s="391" cm="1">
        <f t="array" aca="1" ref="F61" ca="1">IF(ISTEXT(F$6),IFERROR(PRODUCT(IF(YEAR(OFFSET(HOMECELL,1,0):OFFSET(ENDCELL,-1,0))=$A61,1+OFFSET(F$132,1,0):OFFSET(F$885,-1,0)))-1,"NA"),0)</f>
        <v>0</v>
      </c>
      <c r="G61" s="391" cm="1">
        <f t="array" aca="1" ref="G61" ca="1">IF(ISTEXT(G$6),IFERROR(PRODUCT(IF(YEAR(OFFSET(HOMECELL,1,0):OFFSET(ENDCELL,-1,0))=$A61,1+OFFSET(G$132,1,0):OFFSET(G$885,-1,0)))-1,"NA"),0)</f>
        <v>0</v>
      </c>
      <c r="H61" s="391" cm="1">
        <f t="array" aca="1" ref="H61" ca="1">IF(ISTEXT(H$6),IFERROR(PRODUCT(IF(YEAR(OFFSET(HOMECELL,1,0):OFFSET(ENDCELL,-1,0))=$A61,1+OFFSET(H$132,1,0):OFFSET(H$885,-1,0)))-1,"NA"),0)</f>
        <v>0</v>
      </c>
      <c r="I61" s="391" cm="1">
        <f t="array" aca="1" ref="I61" ca="1">IF(ISTEXT(I$6),IFERROR(PRODUCT(IF(YEAR(OFFSET(HOMECELL,1,0):OFFSET(ENDCELL,-1,0))=$A61,1+OFFSET(I$132,1,0):OFFSET(I$885,-1,0)))-1,"NA"),0)</f>
        <v>0</v>
      </c>
      <c r="J61" s="391" cm="1">
        <f t="array" aca="1" ref="J61" ca="1">IF(ISTEXT(J$6),IFERROR(PRODUCT(IF(YEAR(OFFSET(HOMECELL,1,0):OFFSET(ENDCELL,-1,0))=$A61,1+OFFSET(J$132,1,0):OFFSET(J$885,-1,0)))-1,"NA"),0)</f>
        <v>0</v>
      </c>
      <c r="K61" s="391" cm="1">
        <f t="array" aca="1" ref="K61" ca="1">IF(ISTEXT(K$6),IFERROR(PRODUCT(IF(YEAR(OFFSET(HOMECELL,1,0):OFFSET(ENDCELL,-1,0))=$A61,1+OFFSET(K$132,1,0):OFFSET(K$885,-1,0)))-1,"NA"),0)</f>
        <v>0</v>
      </c>
      <c r="L61" s="391" cm="1">
        <f t="array" aca="1" ref="L61" ca="1">IF(ISTEXT(L$6),IFERROR(PRODUCT(IF(YEAR(OFFSET(HOMECELL,1,0):OFFSET(ENDCELL,-1,0))=$A61,1+OFFSET(L$132,1,0):OFFSET(L$885,-1,0)))-1,"NA"),0)</f>
        <v>0</v>
      </c>
      <c r="M61" s="391" cm="1">
        <f t="array" aca="1" ref="M61" ca="1">IF(ISTEXT(M$6),IFERROR(PRODUCT(IF(YEAR(OFFSET(HOMECELL,1,0):OFFSET(ENDCELL,-1,0))=$A61,1+OFFSET(M$132,1,0):OFFSET(M$885,-1,0)))-1,"NA"),0)</f>
        <v>0</v>
      </c>
      <c r="N61" s="391" cm="1">
        <f t="array" aca="1" ref="N61" ca="1">IF(ISTEXT(N$6),IFERROR(PRODUCT(IF(YEAR(OFFSET(HOMECELL,1,0):OFFSET(ENDCELL,-1,0))=$A61,1+OFFSET(N$132,1,0):OFFSET(N$885,-1,0)))-1,"NA"),0)</f>
        <v>0</v>
      </c>
      <c r="O61" s="391" cm="1">
        <f t="array" aca="1" ref="O61" ca="1">IF(ISTEXT(O$6),IFERROR(PRODUCT(IF(YEAR(OFFSET(HOMECELL,1,0):OFFSET(ENDCELL,-1,0))=$A61,1+OFFSET(O$132,1,0):OFFSET(O$885,-1,0)))-1,"NA"),0)</f>
        <v>0</v>
      </c>
      <c r="P61" s="391" cm="1">
        <f t="array" aca="1" ref="P61" ca="1">IF(ISTEXT(P$6),IFERROR(PRODUCT(IF(YEAR(OFFSET(HOMECELL,1,0):OFFSET(ENDCELL,-1,0))=$A61,1+OFFSET(P$132,1,0):OFFSET(P$885,-1,0)))-1,"NA"),0)</f>
        <v>0</v>
      </c>
      <c r="Q61" s="391" cm="1">
        <f t="array" aca="1" ref="Q61" ca="1">IF(ISTEXT(Q$6),IFERROR(PRODUCT(IF(YEAR(OFFSET(HOMECELL,1,0):OFFSET(ENDCELL,-1,0))=$A61,1+OFFSET(Q$132,1,0):OFFSET(Q$885,-1,0)))-1,"NA"),0)</f>
        <v>0</v>
      </c>
      <c r="R61" s="391" cm="1">
        <f t="array" aca="1" ref="R61" ca="1">IF(ISTEXT(R$6),IFERROR(PRODUCT(IF(YEAR(OFFSET(HOMECELL,1,0):OFFSET(ENDCELL,-1,0))=$A61,1+OFFSET(R$132,1,0):OFFSET(R$885,-1,0)))-1,"NA"),0)</f>
        <v>-0.17335826968665946</v>
      </c>
      <c r="S61" s="391" cm="1">
        <f t="array" aca="1" ref="S61" ca="1">IF(ISTEXT(S$6),IFERROR(PRODUCT(IF(YEAR(OFFSET(HOMECELL,1,0):OFFSET(ENDCELL,-1,0))=$A61,1+OFFSET(S$132,1,0):OFFSET(S$885,-1,0)))-1,"NA"),0)</f>
        <v>0.28575047279065058</v>
      </c>
      <c r="T61" s="391" cm="1">
        <f t="array" aca="1" ref="T61" ca="1">IF(ISTEXT(T$6),IFERROR(PRODUCT(IF(YEAR(OFFSET(HOMECELL,1,0):OFFSET(ENDCELL,-1,0))=$A61,1+OFFSET(T$132,1,0):OFFSET(T$885,-1,0)))-1,"NA"),0)</f>
        <v>-0.3365003674624748</v>
      </c>
      <c r="U61" s="391" cm="1">
        <f t="array" aca="1" ref="U61" ca="1">IF(ISTEXT(U$6),IFERROR(PRODUCT(IF(YEAR(OFFSET(HOMECELL,1,0):OFFSET(ENDCELL,-1,0))=$A61,1+OFFSET(U$132,1,0):OFFSET(U$885,-1,0)))-1,"NA"),0)</f>
        <v>0</v>
      </c>
      <c r="V61" s="391" cm="1">
        <f t="array" aca="1" ref="V61" ca="1">IF(ISTEXT(V$6),IFERROR(PRODUCT(IF(YEAR(OFFSET(HOMECELL,1,0):OFFSET(ENDCELL,-1,0))=$A61,1+OFFSET(V$132,1,0):OFFSET(V$885,-1,0)))-1,"NA"),0)</f>
        <v>0</v>
      </c>
      <c r="W61" s="391" cm="1">
        <f t="array" aca="1" ref="W61" ca="1">IF(ISTEXT(W$6),IFERROR(PRODUCT(IF(YEAR(OFFSET(HOMECELL,1,0):OFFSET(ENDCELL,-1,0))=$A61,1+OFFSET(W$132,1,0):OFFSET(W$885,-1,0)))-1,"NA"),0)</f>
        <v>0</v>
      </c>
      <c r="X61" s="391" cm="1">
        <f t="array" aca="1" ref="X61" ca="1">IF(ISTEXT(X$6),IFERROR(PRODUCT(IF(YEAR(OFFSET(HOMECELL,1,0):OFFSET(ENDCELL,-1,0))=$A61,1+OFFSET(X$132,1,0):OFFSET(X$885,-1,0)))-1,"NA"),0)</f>
        <v>-0.10260830008465671</v>
      </c>
      <c r="Y61" s="391" cm="1">
        <f t="array" aca="1" ref="Y61" ca="1">IF(ISTEXT(Y$6),IFERROR(PRODUCT(IF(YEAR(OFFSET(HOMECELL,1,0):OFFSET(ENDCELL,-1,0))=$A61,1+OFFSET(Y$132,1,0):OFFSET(Y$885,-1,0)))-1,"NA"),0)</f>
        <v>0</v>
      </c>
      <c r="Z61" s="391" cm="1">
        <f t="array" aca="1" ref="Z61" ca="1">IF(ISTEXT(Z$6),IFERROR(PRODUCT(IF(YEAR(OFFSET(HOMECELL,1,0):OFFSET(ENDCELL,-1,0))=$A61,1+OFFSET(Z$132,1,0):OFFSET(Z$885,-1,0)))-1,"NA"),0)</f>
        <v>-6.6470126075266589E-2</v>
      </c>
      <c r="AA61" s="391" cm="1">
        <f t="array" aca="1" ref="AA61" ca="1">IF(ISTEXT(AA$6),IFERROR(PRODUCT(IF(YEAR(OFFSET(HOMECELL,1,0):OFFSET(ENDCELL,-1,0))=$A61,1+OFFSET(AA$132,1,0):OFFSET(AA$885,-1,0)))-1,"NA"),0)</f>
        <v>0.18446612836683784</v>
      </c>
      <c r="AB61" s="391" cm="1">
        <f t="array" aca="1" ref="AB61" ca="1">IF(ISTEXT(AB$6),IFERROR(PRODUCT(IF(YEAR(OFFSET(HOMECELL,1,0):OFFSET(ENDCELL,-1,0))=$A61,1+OFFSET(AB$132,1,0):OFFSET(AB$885,-1,0)))-1,"NA"),0)</f>
        <v>0</v>
      </c>
      <c r="AC61" s="391" cm="1">
        <f t="array" aca="1" ref="AC61" ca="1">IF(ISTEXT(AC$6),IFERROR(PRODUCT(IF(YEAR(OFFSET(HOMECELL,1,0):OFFSET(ENDCELL,-1,0))=$A61,1+OFFSET(AC$132,1,0):OFFSET(AC$885,-1,0)))-1,"NA"),0)</f>
        <v>0</v>
      </c>
      <c r="AD61" s="391" cm="1">
        <f t="array" aca="1" ref="AD61" ca="1">IF(ISTEXT(AD$6),IFERROR(PRODUCT(IF(YEAR(OFFSET(HOMECELL,1,0):OFFSET(ENDCELL,-1,0))=$A61,1+OFFSET(AD$132,1,0):OFFSET(AD$885,-1,0)))-1,"NA"),0)</f>
        <v>0</v>
      </c>
      <c r="AE61" s="391" cm="1">
        <f t="array" aca="1" ref="AE61" ca="1">IF(ISTEXT(AE$6),IFERROR(PRODUCT(IF(YEAR(OFFSET(HOMECELL,1,0):OFFSET(ENDCELL,-1,0))=$A61,1+OFFSET(AE$132,1,0):OFFSET(AE$885,-1,0)))-1,"NA"),0)</f>
        <v>0.29038476591526385</v>
      </c>
      <c r="AF61" s="391" cm="1">
        <f t="array" aca="1" ref="AF61" ca="1">IF(ISTEXT(AF$6),IFERROR(PRODUCT(IF(YEAR(OFFSET(HOMECELL,1,0):OFFSET(ENDCELL,-1,0))=$A61,1+OFFSET(AF$132,1,0):OFFSET(AF$885,-1,0)))-1,"NA"),0)</f>
        <v>0</v>
      </c>
      <c r="AG61" s="391" cm="1">
        <f t="array" aca="1" ref="AG61" ca="1">IF(ISTEXT(AG$6),IFERROR(PRODUCT(IF(YEAR(OFFSET(HOMECELL,1,0):OFFSET(ENDCELL,-1,0))=$A61,1+OFFSET(AG$132,1,0):OFFSET(AG$885,-1,0)))-1,"NA"),0)</f>
        <v>0</v>
      </c>
      <c r="AH61" s="391" cm="1">
        <f t="array" aca="1" ref="AH61" ca="1">IF(ISTEXT(AH$6),IFERROR(PRODUCT(IF(YEAR(OFFSET(HOMECELL,1,0):OFFSET(ENDCELL,-1,0))=$A61,1+OFFSET(AH$132,1,0):OFFSET(AH$885,-1,0)))-1,"NA"),0)</f>
        <v>0</v>
      </c>
      <c r="AI61" s="391" cm="1">
        <f t="array" aca="1" ref="AI61" ca="1">IF(ISTEXT(AI$6),IFERROR(PRODUCT(IF(YEAR(OFFSET(HOMECELL,1,0):OFFSET(ENDCELL,-1,0))=$A61,1+OFFSET(AI$132,1,0):OFFSET(AI$885,-1,0)))-1,"NA"),0)</f>
        <v>0</v>
      </c>
      <c r="AJ61" s="391" cm="1">
        <f t="array" aca="1" ref="AJ61" ca="1">IF(ISTEXT(AJ$6),IFERROR(PRODUCT(IF(YEAR(OFFSET(HOMECELL,1,0):OFFSET(ENDCELL,-1,0))=$A61,1+OFFSET(AJ$132,1,0):OFFSET(AJ$885,-1,0)))-1,"NA"),0)</f>
        <v>0</v>
      </c>
      <c r="AK61" s="391" cm="1">
        <f t="array" aca="1" ref="AK61" ca="1">IF(ISTEXT(AK$6),IFERROR(PRODUCT(IF(YEAR(OFFSET(HOMECELL,1,0):OFFSET(ENDCELL,-1,0))=$A61,1+OFFSET(AK$132,1,0):OFFSET(AK$885,-1,0)))-1,"NA"),0)</f>
        <v>0.46968002093479311</v>
      </c>
      <c r="AL61" s="391" cm="1">
        <f t="array" aca="1" ref="AL61" ca="1">IF(ISTEXT(AL$6),IFERROR(PRODUCT(IF(YEAR(OFFSET(HOMECELL,1,0):OFFSET(ENDCELL,-1,0))=$A61,1+OFFSET(AL$132,1,0):OFFSET(AL$885,-1,0)))-1,"NA"),0)</f>
        <v>0</v>
      </c>
      <c r="AM61" s="391" cm="1">
        <f t="array" aca="1" ref="AM61" ca="1">IF(ISTEXT(AM$6),IFERROR(PRODUCT(IF(YEAR(OFFSET(HOMECELL,1,0):OFFSET(ENDCELL,-1,0))=$A61,1+OFFSET(AM$132,1,0):OFFSET(AM$885,-1,0)))-1,"NA"),0)</f>
        <v>0.82655971279333129</v>
      </c>
      <c r="AN61" s="391" cm="1">
        <f t="array" aca="1" ref="AN61" ca="1">IF(ISTEXT(AN$6),IFERROR(PRODUCT(IF(YEAR(OFFSET(HOMECELL,1,0):OFFSET(ENDCELL,-1,0))=$A61,1+OFFSET(AN$132,1,0):OFFSET(AN$885,-1,0)))-1,"NA"),0)</f>
        <v>0.22818815315316954</v>
      </c>
      <c r="AO61" s="391" cm="1">
        <f t="array" aca="1" ref="AO61" ca="1">IF(ISTEXT(AO$6),IFERROR(PRODUCT(IF(YEAR(OFFSET(HOMECELL,1,0):OFFSET(ENDCELL,-1,0))=$A61,1+OFFSET(AO$132,1,0):OFFSET(AO$885,-1,0)))-1,"NA"),0)</f>
        <v>0</v>
      </c>
      <c r="AP61" s="391" cm="1">
        <f t="array" aca="1" ref="AP61" ca="1">IF(ISTEXT(AP$6),IFERROR(PRODUCT(IF(YEAR(OFFSET(HOMECELL,1,0):OFFSET(ENDCELL,-1,0))=$A61,1+OFFSET(AP$132,1,0):OFFSET(AP$885,-1,0)))-1,"NA"),0)</f>
        <v>0.76824325848246433</v>
      </c>
      <c r="AQ61" s="391" cm="1">
        <f t="array" aca="1" ref="AQ61" ca="1">IF(ISTEXT(AQ$6),IFERROR(PRODUCT(IF(YEAR(OFFSET(HOMECELL,1,0):OFFSET(ENDCELL,-1,0))=$A61,1+OFFSET(AQ$132,1,0):OFFSET(AQ$885,-1,0)))-1,"NA"),0)</f>
        <v>0.88797954018610703</v>
      </c>
      <c r="AR61" s="391" cm="1">
        <f t="array" aca="1" ref="AR61" ca="1">IF(ISTEXT(AR$6),IFERROR(PRODUCT(IF(YEAR(OFFSET(HOMECELL,1,0):OFFSET(ENDCELL,-1,0))=$A61,1+OFFSET(AR$132,1,0):OFFSET(AR$885,-1,0)))-1,"NA"),0)</f>
        <v>0</v>
      </c>
      <c r="AS61" s="391" cm="1">
        <f t="array" aca="1" ref="AS61" ca="1">IF(ISTEXT(AS$6),IFERROR(PRODUCT(IF(YEAR(OFFSET(HOMECELL,1,0):OFFSET(ENDCELL,-1,0))=$A61,1+OFFSET(AS$132,1,0):OFFSET(AS$885,-1,0)))-1,"NA"),0)</f>
        <v>0</v>
      </c>
      <c r="AT61" s="391" cm="1">
        <f t="array" aca="1" ref="AT61" ca="1">IF(ISTEXT(AT$6),IFERROR(PRODUCT(IF(YEAR(OFFSET(HOMECELL,1,0):OFFSET(ENDCELL,-1,0))=$A61,1+OFFSET(AT$132,1,0):OFFSET(AT$885,-1,0)))-1,"NA"),0)</f>
        <v>0.44051070495668498</v>
      </c>
      <c r="AU61" s="391" cm="1">
        <f t="array" aca="1" ref="AU61" ca="1">IF(ISTEXT(AU$6),IFERROR(PRODUCT(IF(YEAR(OFFSET(HOMECELL,1,0):OFFSET(ENDCELL,-1,0))=$A61,1+OFFSET(AU$132,1,0):OFFSET(AU$885,-1,0)))-1,"NA"),0)</f>
        <v>0</v>
      </c>
      <c r="AV61" s="391" cm="1">
        <f t="array" aca="1" ref="AV61" ca="1">IF(ISTEXT(AV$6),IFERROR(PRODUCT(IF(YEAR(OFFSET(HOMECELL,1,0):OFFSET(ENDCELL,-1,0))=$A61,1+OFFSET(AV$132,1,0):OFFSET(AV$885,-1,0)))-1,"NA"),0)</f>
        <v>0.56745825036097663</v>
      </c>
      <c r="AW61" s="391" cm="1">
        <f t="array" aca="1" ref="AW61" ca="1">IF(ISTEXT(AW$6),IFERROR(PRODUCT(IF(YEAR(OFFSET(HOMECELL,1,0):OFFSET(ENDCELL,-1,0))=$A61,1+OFFSET(AW$132,1,0):OFFSET(AW$885,-1,0)))-1,"NA"),0)</f>
        <v>0.36793363037978399</v>
      </c>
      <c r="AX61" s="391" cm="1">
        <f t="array" aca="1" ref="AX61" ca="1">IF(ISTEXT(AX$6),IFERROR(PRODUCT(IF(YEAR(OFFSET(HOMECELL,1,0):OFFSET(ENDCELL,-1,0))=$A61,1+OFFSET(AX$132,1,0):OFFSET(AX$885,-1,0)))-1,"NA"),0)</f>
        <v>0</v>
      </c>
      <c r="AY61" s="391" cm="1">
        <f t="array" aca="1" ref="AY61" ca="1">IF(ISTEXT(AY$6),IFERROR(PRODUCT(IF(YEAR(OFFSET(HOMECELL,1,0):OFFSET(ENDCELL,-1,0))=$A61,1+OFFSET(AY$132,1,0):OFFSET(AY$885,-1,0)))-1,"NA"),0)</f>
        <v>0.35585299902455003</v>
      </c>
      <c r="AZ61" s="391" cm="1">
        <f t="array" aca="1" ref="AZ61" ca="1">IF(ISTEXT(AZ$6),IFERROR(PRODUCT(IF(YEAR(OFFSET(HOMECELL,1,0):OFFSET(ENDCELL,-1,0))=$A61,1+OFFSET(AZ$132,1,0):OFFSET(AZ$885,-1,0)))-1,"NA"),0)</f>
        <v>0.2431620868625024</v>
      </c>
      <c r="BA61" s="391" cm="1">
        <f t="array" aca="1" ref="BA61" ca="1">IF(ISTEXT(BA$6),IFERROR(PRODUCT(IF(YEAR(OFFSET(HOMECELL,1,0):OFFSET(ENDCELL,-1,0))=$A61,1+OFFSET(BA$132,1,0):OFFSET(BA$885,-1,0)))-1,"NA"),0)</f>
        <v>0.35093852080821453</v>
      </c>
      <c r="BB61" s="391" cm="1">
        <f t="array" aca="1" ref="BB61" ca="1">IF(ISTEXT(BB$6),IFERROR(PRODUCT(IF(YEAR(OFFSET(HOMECELL,1,0):OFFSET(ENDCELL,-1,0))=$A61,1+OFFSET(BB$132,1,0):OFFSET(BB$885,-1,0)))-1,"NA"),0)</f>
        <v>0.10663460259990787</v>
      </c>
      <c r="BC61" s="391" cm="1">
        <f t="array" aca="1" ref="BC61" ca="1">IF(ISTEXT(BC$6),IFERROR(PRODUCT(IF(YEAR(OFFSET(HOMECELL,1,0):OFFSET(ENDCELL,-1,0))=$A61,1+OFFSET(BC$132,1,0):OFFSET(BC$885,-1,0)))-1,"NA"),0)</f>
        <v>0</v>
      </c>
      <c r="BD61" s="391" cm="1">
        <f t="array" aca="1" ref="BD61" ca="1">IF(ISTEXT(BD$6),IFERROR(PRODUCT(IF(YEAR(OFFSET(HOMECELL,1,0):OFFSET(ENDCELL,-1,0))=$A61,1+OFFSET(BD$132,1,0):OFFSET(BD$885,-1,0)))-1,"NA"),0)</f>
        <v>0.26039430426961041</v>
      </c>
      <c r="BE61" s="391" cm="1">
        <f t="array" aca="1" ref="BE61" ca="1">IF(ISTEXT(BE$6),IFERROR(PRODUCT(IF(YEAR(OFFSET(HOMECELL,1,0):OFFSET(ENDCELL,-1,0))=$A61,1+OFFSET(BE$132,1,0):OFFSET(BE$885,-1,0)))-1,"NA"),0)</f>
        <v>0.76666666666666505</v>
      </c>
      <c r="BF61" s="391" cm="1">
        <f t="array" aca="1" ref="BF61" ca="1">IF(ISTEXT(BF$6),IFERROR(PRODUCT(IF(YEAR(OFFSET(HOMECELL,1,0):OFFSET(ENDCELL,-1,0))=$A61,1+OFFSET(BF$132,1,0):OFFSET(BF$885,-1,0)))-1,"NA"),0)</f>
        <v>0</v>
      </c>
      <c r="BG61" s="391" cm="1">
        <f t="array" aca="1" ref="BG61" ca="1">IF(ISTEXT(BG$6),IFERROR(PRODUCT(IF(YEAR(OFFSET(HOMECELL,1,0):OFFSET(ENDCELL,-1,0))=$A61,1+OFFSET(BG$132,1,0):OFFSET(BG$885,-1,0)))-1,"NA"),0)</f>
        <v>8.2232300295183913E-2</v>
      </c>
      <c r="BH61" s="391" cm="1">
        <f t="array" aca="1" ref="BH61" ca="1">IF(ISTEXT(BH$6),IFERROR(PRODUCT(IF(YEAR(OFFSET(HOMECELL,1,0):OFFSET(ENDCELL,-1,0))=$A61,1+OFFSET(BH$132,1,0):OFFSET(BH$885,-1,0)))-1,"NA"),0)</f>
        <v>7.3515995118858424E-2</v>
      </c>
      <c r="BI61" s="391" cm="1">
        <f t="array" aca="1" ref="BI61" ca="1">IF(ISTEXT(BI$6),IFERROR(PRODUCT(IF(YEAR(OFFSET(HOMECELL,1,0):OFFSET(ENDCELL,-1,0))=$A61,1+OFFSET(BI$132,1,0):OFFSET(BI$885,-1,0)))-1,"NA"),0)</f>
        <v>0</v>
      </c>
      <c r="BJ61" s="391" cm="1">
        <f t="array" aca="1" ref="BJ61" ca="1">IF(ISTEXT(BJ$6),IFERROR(PRODUCT(IF(YEAR(OFFSET(HOMECELL,1,0):OFFSET(ENDCELL,-1,0))=$A61,1+OFFSET(BJ$132,1,0):OFFSET(BJ$885,-1,0)))-1,"NA"),0)</f>
        <v>0</v>
      </c>
      <c r="BK61" s="391" cm="1">
        <f t="array" aca="1" ref="BK61" ca="1">IF(ISTEXT(BK$6),IFERROR(PRODUCT(IF(YEAR(OFFSET(HOMECELL,1,0):OFFSET(ENDCELL,-1,0))=$A61,1+OFFSET(BK$132,1,0):OFFSET(BK$885,-1,0)))-1,"NA"),0)</f>
        <v>8.7754687055187297E-2</v>
      </c>
      <c r="BL61" s="391" cm="1">
        <f t="array" aca="1" ref="BL61" ca="1">IF(ISTEXT(BL$6),IFERROR(PRODUCT(IF(YEAR(OFFSET(HOMECELL,1,0):OFFSET(ENDCELL,-1,0))=$A61,1+OFFSET(BL$132,1,0):OFFSET(BL$885,-1,0)))-1,"NA"),0)</f>
        <v>0.68808865945710496</v>
      </c>
      <c r="BM61" s="391" cm="1">
        <f t="array" aca="1" ref="BM61" ca="1">IF(ISTEXT(BM$6),IFERROR(PRODUCT(IF(YEAR(OFFSET(HOMECELL,1,0):OFFSET(ENDCELL,-1,0))=$A61,1+OFFSET(BM$132,1,0):OFFSET(BM$885,-1,0)))-1,"NA"),0)</f>
        <v>0</v>
      </c>
      <c r="BN61" s="391" cm="1">
        <f t="array" aca="1" ref="BN61" ca="1">IF(ISTEXT(BN$6),IFERROR(PRODUCT(IF(YEAR(OFFSET(HOMECELL,1,0):OFFSET(ENDCELL,-1,0))=$A61,1+OFFSET(BN$132,1,0):OFFSET(BN$885,-1,0)))-1,"NA"),0)</f>
        <v>0</v>
      </c>
      <c r="BO61" s="391" cm="1">
        <f t="array" aca="1" ref="BO61" ca="1">IF(ISTEXT(BO$6),IFERROR(PRODUCT(IF(YEAR(OFFSET(HOMECELL,1,0):OFFSET(ENDCELL,-1,0))=$A61,1+OFFSET(BO$132,1,0):OFFSET(BO$885,-1,0)))-1,"NA"),0)</f>
        <v>0.22160377704156531</v>
      </c>
      <c r="BP61" s="391" cm="1">
        <f t="array" aca="1" ref="BP61" ca="1">IF(ISTEXT(BP$6),IFERROR(PRODUCT(IF(YEAR(OFFSET(HOMECELL,1,0):OFFSET(ENDCELL,-1,0))=$A61,1+OFFSET(BP$132,1,0):OFFSET(BP$885,-1,0)))-1,"NA"),0)</f>
        <v>0.15208023021266937</v>
      </c>
      <c r="BQ61" s="391" cm="1">
        <f t="array" aca="1" ref="BQ61" ca="1">IF(ISTEXT(BQ$6),IFERROR(PRODUCT(IF(YEAR(OFFSET(HOMECELL,1,0):OFFSET(ENDCELL,-1,0))=$A61,1+OFFSET(BQ$132,1,0):OFFSET(BQ$885,-1,0)))-1,"NA"),0)</f>
        <v>0</v>
      </c>
      <c r="BR61" s="391" cm="1">
        <f t="array" aca="1" ref="BR61" ca="1">IF(ISTEXT(BR$6),IFERROR(PRODUCT(IF(YEAR(OFFSET(HOMECELL,1,0):OFFSET(ENDCELL,-1,0))=$A61,1+OFFSET(BR$132,1,0):OFFSET(BR$885,-1,0)))-1,"NA"),0)</f>
        <v>0.44966158335063633</v>
      </c>
      <c r="BS61" s="391" cm="1">
        <f t="array" aca="1" ref="BS61" ca="1">IF(ISTEXT(BS$6),IFERROR(PRODUCT(IF(YEAR(OFFSET(HOMECELL,1,0):OFFSET(ENDCELL,-1,0))=$A61,1+OFFSET(BS$132,1,0):OFFSET(BS$885,-1,0)))-1,"NA"),0)</f>
        <v>0</v>
      </c>
      <c r="BT61" s="391" cm="1">
        <f t="array" aca="1" ref="BT61" ca="1">IF(ISTEXT(BT$6),IFERROR(PRODUCT(IF(YEAR(OFFSET(HOMECELL,1,0):OFFSET(ENDCELL,-1,0))=$A61,1+OFFSET(BT$132,1,0):OFFSET(BT$885,-1,0)))-1,"NA"),0)</f>
        <v>0</v>
      </c>
      <c r="BU61" s="391" cm="1">
        <f t="array" aca="1" ref="BU61" ca="1">IF(ISTEXT(BU$6),IFERROR(PRODUCT(IF(YEAR(OFFSET(HOMECELL,1,0):OFFSET(ENDCELL,-1,0))=$A61,1+OFFSET(BU$132,1,0):OFFSET(BU$885,-1,0)))-1,"NA"),0)</f>
        <v>0.66093377712217993</v>
      </c>
      <c r="BV61" s="391" cm="1">
        <f t="array" aca="1" ref="BV61" ca="1">IF(ISTEXT(BV$6),IFERROR(PRODUCT(IF(YEAR(OFFSET(HOMECELL,1,0):OFFSET(ENDCELL,-1,0))=$A61,1+OFFSET(BV$132,1,0):OFFSET(BV$885,-1,0)))-1,"NA"),0)</f>
        <v>0</v>
      </c>
      <c r="BW61" s="391" cm="1">
        <f t="array" aca="1" ref="BW61" ca="1">IF(ISTEXT(BW$6),IFERROR(PRODUCT(IF(YEAR(OFFSET(HOMECELL,1,0):OFFSET(ENDCELL,-1,0))=$A61,1+OFFSET(BW$132,1,0):OFFSET(BW$885,-1,0)))-1,"NA"),0)</f>
        <v>5.5499671289342967E-2</v>
      </c>
      <c r="BX61" s="391" cm="1">
        <f t="array" aca="1" ref="BX61" ca="1">IF(ISTEXT(BX$6),IFERROR(PRODUCT(IF(YEAR(OFFSET(HOMECELL,1,0):OFFSET(ENDCELL,-1,0))=$A61,1+OFFSET(BX$132,1,0):OFFSET(BX$885,-1,0)))-1,"NA"),0)</f>
        <v>0</v>
      </c>
      <c r="BY61" s="391" cm="1">
        <f t="array" aca="1" ref="BY61" ca="1">IF(ISTEXT(BY$6),IFERROR(PRODUCT(IF(YEAR(OFFSET(HOMECELL,1,0):OFFSET(ENDCELL,-1,0))=$A61,1+OFFSET(BY$132,1,0):OFFSET(BY$885,-1,0)))-1,"NA"),0)</f>
        <v>0.30506885727665467</v>
      </c>
      <c r="BZ61" s="391" cm="1">
        <f t="array" aca="1" ref="BZ61" ca="1">IF(ISTEXT(BZ$6),IFERROR(PRODUCT(IF(YEAR(OFFSET(HOMECELL,1,0):OFFSET(ENDCELL,-1,0))=$A61,1+OFFSET(BZ$132,1,0):OFFSET(BZ$885,-1,0)))-1,"NA"),0)</f>
        <v>1.1245547707562871</v>
      </c>
      <c r="CA61" s="391" cm="1">
        <f t="array" aca="1" ref="CA61" ca="1">IF(ISTEXT(CA$6),IFERROR(PRODUCT(IF(YEAR(OFFSET(HOMECELL,1,0):OFFSET(ENDCELL,-1,0))=$A61,1+OFFSET(CA$132,1,0):OFFSET(CA$885,-1,0)))-1,"NA"),0)</f>
        <v>0.50805349038389203</v>
      </c>
      <c r="CB61" s="391" cm="1">
        <f t="array" aca="1" ref="CB61" ca="1">IF(ISTEXT(CB$6),IFERROR(PRODUCT(IF(YEAR(OFFSET(HOMECELL,1,0):OFFSET(ENDCELL,-1,0))=$A61,1+OFFSET(CB$132,1,0):OFFSET(CB$885,-1,0)))-1,"NA"),0)</f>
        <v>0</v>
      </c>
      <c r="CC61" s="391" cm="1">
        <f t="array" aca="1" ref="CC61" ca="1">IF(ISTEXT(CC$6),IFERROR(PRODUCT(IF(YEAR(OFFSET(HOMECELL,1,0):OFFSET(ENDCELL,-1,0))=$A61,1+OFFSET(CC$132,1,0):OFFSET(CC$885,-1,0)))-1,"NA"),0)</f>
        <v>4.1179951032229933E-2</v>
      </c>
      <c r="CD61" s="391" cm="1">
        <f t="array" aca="1" ref="CD61" ca="1">IF(ISTEXT(CD$6),IFERROR(PRODUCT(IF(YEAR(OFFSET(HOMECELL,1,0):OFFSET(ENDCELL,-1,0))=$A61,1+OFFSET(CD$132,1,0):OFFSET(CD$885,-1,0)))-1,"NA"),0)</f>
        <v>0</v>
      </c>
      <c r="CE61" s="391" cm="1">
        <f t="array" aca="1" ref="CE61" ca="1">IF(ISTEXT(CE$6),IFERROR(PRODUCT(IF(YEAR(OFFSET(HOMECELL,1,0):OFFSET(ENDCELL,-1,0))=$A61,1+OFFSET(CE$132,1,0):OFFSET(CE$885,-1,0)))-1,"NA"),0)</f>
        <v>0</v>
      </c>
      <c r="CF61" s="391" cm="1">
        <f t="array" aca="1" ref="CF61" ca="1">IF(ISTEXT(CF$6),IFERROR(PRODUCT(IF(YEAR(OFFSET(HOMECELL,1,0):OFFSET(ENDCELL,-1,0))=$A61,1+OFFSET(CF$132,1,0):OFFSET(CF$885,-1,0)))-1,"NA"),0)</f>
        <v>0.2756588849546886</v>
      </c>
      <c r="CG61" s="391" cm="1">
        <f t="array" aca="1" ref="CG61" ca="1">IF(ISTEXT(CG$6),IFERROR(PRODUCT(IF(YEAR(OFFSET(HOMECELL,1,0):OFFSET(ENDCELL,-1,0))=$A61,1+OFFSET(CG$132,1,0):OFFSET(CG$885,-1,0)))-1,"NA"),0)</f>
        <v>0.42314517350891201</v>
      </c>
      <c r="CH61" s="391" cm="1">
        <f t="array" aca="1" ref="CH61" ca="1">IF(ISTEXT(CH$6),IFERROR(PRODUCT(IF(YEAR(OFFSET(HOMECELL,1,0):OFFSET(ENDCELL,-1,0))=$A61,1+OFFSET(CH$132,1,0):OFFSET(CH$885,-1,0)))-1,"NA"),0)</f>
        <v>0.40601474491436051</v>
      </c>
      <c r="CI61" s="391" cm="1">
        <f t="array" aca="1" ref="CI61" ca="1">IF(ISTEXT(CI$6),IFERROR(PRODUCT(IF(YEAR(OFFSET(HOMECELL,1,0):OFFSET(ENDCELL,-1,0))=$A61,1+OFFSET(CI$132,1,0):OFFSET(CI$885,-1,0)))-1,"NA"),0)</f>
        <v>0</v>
      </c>
      <c r="CJ61" s="391" cm="1">
        <f t="array" aca="1" ref="CJ61" ca="1">IF(ISTEXT(CJ$6),IFERROR(PRODUCT(IF(YEAR(OFFSET(HOMECELL,1,0):OFFSET(ENDCELL,-1,0))=$A61,1+OFFSET(CJ$132,1,0):OFFSET(CJ$885,-1,0)))-1,"NA"),0)</f>
        <v>0.4355823286461753</v>
      </c>
      <c r="CK61" s="391" cm="1">
        <f t="array" aca="1" ref="CK61" ca="1">IF(ISTEXT(CK$6),IFERROR(PRODUCT(IF(YEAR(OFFSET(HOMECELL,1,0):OFFSET(ENDCELL,-1,0))=$A61,1+OFFSET(CK$132,1,0):OFFSET(CK$885,-1,0)))-1,"NA"),0)</f>
        <v>0</v>
      </c>
      <c r="CL61" s="391" cm="1">
        <f t="array" aca="1" ref="CL61" ca="1">IF(ISTEXT(CL$6),IFERROR(PRODUCT(IF(YEAR(OFFSET(HOMECELL,1,0):OFFSET(ENDCELL,-1,0))=$A61,1+OFFSET(CL$132,1,0):OFFSET(CL$885,-1,0)))-1,"NA"),0)</f>
        <v>0</v>
      </c>
      <c r="CM61" s="391" cm="1">
        <f t="array" aca="1" ref="CM61" ca="1">IF(ISTEXT(CM$6),IFERROR(PRODUCT(IF(YEAR(OFFSET(HOMECELL,1,0):OFFSET(ENDCELL,-1,0))=$A61,1+OFFSET(CM$132,1,0):OFFSET(CM$885,-1,0)))-1,"NA"),0)</f>
        <v>0</v>
      </c>
      <c r="CN61" s="391" cm="1">
        <f t="array" aca="1" ref="CN61" ca="1">IF(ISTEXT(CN$6),IFERROR(PRODUCT(IF(YEAR(OFFSET(HOMECELL,1,0):OFFSET(ENDCELL,-1,0))=$A61,1+OFFSET(CN$132,1,0):OFFSET(CN$885,-1,0)))-1,"NA"),0)</f>
        <v>0</v>
      </c>
      <c r="CO61" s="391" cm="1">
        <f t="array" aca="1" ref="CO61" ca="1">IF(ISTEXT(CO$6),IFERROR(PRODUCT(IF(YEAR(OFFSET(HOMECELL,1,0):OFFSET(ENDCELL,-1,0))=$A61,1+OFFSET(CO$132,1,0):OFFSET(CO$885,-1,0)))-1,"NA"),0)</f>
        <v>0</v>
      </c>
      <c r="CP61" s="391" cm="1">
        <f t="array" aca="1" ref="CP61" ca="1">IF(ISTEXT(CP$6),IFERROR(PRODUCT(IF(YEAR(OFFSET(HOMECELL,1,0):OFFSET(ENDCELL,-1,0))=$A61,1+OFFSET(CP$132,1,0):OFFSET(CP$885,-1,0)))-1,"NA"),0)</f>
        <v>0</v>
      </c>
      <c r="CQ61" s="391" cm="1">
        <f t="array" aca="1" ref="CQ61" ca="1">IF(ISTEXT(CQ$6),IFERROR(PRODUCT(IF(YEAR(OFFSET(HOMECELL,1,0):OFFSET(ENDCELL,-1,0))=$A61,1+OFFSET(CQ$132,1,0):OFFSET(CQ$885,-1,0)))-1,"NA"),0)</f>
        <v>0</v>
      </c>
      <c r="CR61" s="391" cm="1">
        <f t="array" aca="1" ref="CR61" ca="1">IF(ISTEXT(CR$6),IFERROR(PRODUCT(IF(YEAR(OFFSET(HOMECELL,1,0):OFFSET(ENDCELL,-1,0))=$A61,1+OFFSET(CR$132,1,0):OFFSET(CR$885,-1,0)))-1,"NA"),0)</f>
        <v>0.65934066576952821</v>
      </c>
      <c r="CS61" s="391"/>
      <c r="CT61" s="391"/>
      <c r="CU61" s="391"/>
      <c r="CV61" s="391"/>
      <c r="CW61" s="391"/>
      <c r="CX61" s="391"/>
      <c r="CY61" s="391"/>
      <c r="CZ61" s="391"/>
      <c r="DA61" s="391"/>
      <c r="DB61" s="815"/>
      <c r="DC61" s="815"/>
      <c r="DD61" s="815"/>
      <c r="DE61" s="815"/>
      <c r="DG61" s="352"/>
      <c r="DI61" s="391" cm="1">
        <f t="array" aca="1" ref="DI61" ca="1">IF(ISTEXT(DI$6),IFERROR(PRODUCT(IF(YEAR(OFFSET(HOMECELL,1,0):OFFSET(ENDCELL,-1,0))=$A61,1+OFFSET(DI$132,1,0):OFFSET(DI$885,-1,0)))-1,"NA"),0)</f>
        <v>0</v>
      </c>
      <c r="DJ61" s="391" cm="1">
        <f t="array" aca="1" ref="DJ61" ca="1">IF(ISTEXT(DJ$6),IFERROR(PRODUCT(IF(YEAR(OFFSET(HOMECELL,1,0):OFFSET(ENDCELL,-1,0))=$A61,1+OFFSET(DJ$132,1,0):OFFSET(DJ$885,-1,0)))-1,"NA"),0)</f>
        <v>0.46681451667006724</v>
      </c>
      <c r="DK61" s="391" cm="1">
        <f t="array" aca="1" ref="DK61" ca="1">IF(ISTEXT(DK$6),IFERROR(PRODUCT(IF(YEAR(OFFSET(HOMECELL,1,0):OFFSET(ENDCELL,-1,0))=$A61,1+OFFSET(DK$132,1,0):OFFSET(DK$885,-1,0)))-1,"NA"),0)</f>
        <v>0.7940178012285346</v>
      </c>
    </row>
    <row r="62" spans="1:115" hidden="1" outlineLevel="1">
      <c r="A62" s="72">
        <f t="shared" ca="1" si="1"/>
        <v>1996</v>
      </c>
      <c r="B62" s="372"/>
      <c r="C62" s="391" cm="1">
        <f t="array" aca="1" ref="C62" ca="1">IF(ISTEXT(C$6),IFERROR(PRODUCT(IF(YEAR(OFFSET(HOMECELL,1,0):OFFSET(ENDCELL,-1,0))=$A62,1+OFFSET(C$132,1,0):OFFSET(C$885,-1,0)))-1,"NA"),0)</f>
        <v>0</v>
      </c>
      <c r="D62" s="391" cm="1">
        <f t="array" aca="1" ref="D62" ca="1">IF(ISTEXT(D$6),IFERROR(PRODUCT(IF(YEAR(OFFSET(HOMECELL,1,0):OFFSET(ENDCELL,-1,0))=$A62,1+OFFSET(D$132,1,0):OFFSET(D$885,-1,0)))-1,"NA"),0)</f>
        <v>5.1999285783835614E-2</v>
      </c>
      <c r="E62" s="391" cm="1">
        <f t="array" aca="1" ref="E62" ca="1">IF(ISTEXT(E$6),IFERROR(PRODUCT(IF(YEAR(OFFSET(HOMECELL,1,0):OFFSET(ENDCELL,-1,0))=$A62,1+OFFSET(E$132,1,0):OFFSET(E$885,-1,0)))-1,"NA"),0)</f>
        <v>0.19189564967336525</v>
      </c>
      <c r="F62" s="391" cm="1">
        <f t="array" aca="1" ref="F62" ca="1">IF(ISTEXT(F$6),IFERROR(PRODUCT(IF(YEAR(OFFSET(HOMECELL,1,0):OFFSET(ENDCELL,-1,0))=$A62,1+OFFSET(F$132,1,0):OFFSET(F$885,-1,0)))-1,"NA"),0)</f>
        <v>0</v>
      </c>
      <c r="G62" s="391" cm="1">
        <f t="array" aca="1" ref="G62" ca="1">IF(ISTEXT(G$6),IFERROR(PRODUCT(IF(YEAR(OFFSET(HOMECELL,1,0):OFFSET(ENDCELL,-1,0))=$A62,1+OFFSET(G$132,1,0):OFFSET(G$885,-1,0)))-1,"NA"),0)</f>
        <v>0</v>
      </c>
      <c r="H62" s="391" cm="1">
        <f t="array" aca="1" ref="H62" ca="1">IF(ISTEXT(H$6),IFERROR(PRODUCT(IF(YEAR(OFFSET(HOMECELL,1,0):OFFSET(ENDCELL,-1,0))=$A62,1+OFFSET(H$132,1,0):OFFSET(H$885,-1,0)))-1,"NA"),0)</f>
        <v>0</v>
      </c>
      <c r="I62" s="391" cm="1">
        <f t="array" aca="1" ref="I62" ca="1">IF(ISTEXT(I$6),IFERROR(PRODUCT(IF(YEAR(OFFSET(HOMECELL,1,0):OFFSET(ENDCELL,-1,0))=$A62,1+OFFSET(I$132,1,0):OFFSET(I$885,-1,0)))-1,"NA"),0)</f>
        <v>0</v>
      </c>
      <c r="J62" s="391" cm="1">
        <f t="array" aca="1" ref="J62" ca="1">IF(ISTEXT(J$6),IFERROR(PRODUCT(IF(YEAR(OFFSET(HOMECELL,1,0):OFFSET(ENDCELL,-1,0))=$A62,1+OFFSET(J$132,1,0):OFFSET(J$885,-1,0)))-1,"NA"),0)</f>
        <v>0</v>
      </c>
      <c r="K62" s="391" cm="1">
        <f t="array" aca="1" ref="K62" ca="1">IF(ISTEXT(K$6),IFERROR(PRODUCT(IF(YEAR(OFFSET(HOMECELL,1,0):OFFSET(ENDCELL,-1,0))=$A62,1+OFFSET(K$132,1,0):OFFSET(K$885,-1,0)))-1,"NA"),0)</f>
        <v>0</v>
      </c>
      <c r="L62" s="391" cm="1">
        <f t="array" aca="1" ref="L62" ca="1">IF(ISTEXT(L$6),IFERROR(PRODUCT(IF(YEAR(OFFSET(HOMECELL,1,0):OFFSET(ENDCELL,-1,0))=$A62,1+OFFSET(L$132,1,0):OFFSET(L$885,-1,0)))-1,"NA"),0)</f>
        <v>0</v>
      </c>
      <c r="M62" s="391" cm="1">
        <f t="array" aca="1" ref="M62" ca="1">IF(ISTEXT(M$6),IFERROR(PRODUCT(IF(YEAR(OFFSET(HOMECELL,1,0):OFFSET(ENDCELL,-1,0))=$A62,1+OFFSET(M$132,1,0):OFFSET(M$885,-1,0)))-1,"NA"),0)</f>
        <v>0</v>
      </c>
      <c r="N62" s="391" cm="1">
        <f t="array" aca="1" ref="N62" ca="1">IF(ISTEXT(N$6),IFERROR(PRODUCT(IF(YEAR(OFFSET(HOMECELL,1,0):OFFSET(ENDCELL,-1,0))=$A62,1+OFFSET(N$132,1,0):OFFSET(N$885,-1,0)))-1,"NA"),0)</f>
        <v>0</v>
      </c>
      <c r="O62" s="391" cm="1">
        <f t="array" aca="1" ref="O62" ca="1">IF(ISTEXT(O$6),IFERROR(PRODUCT(IF(YEAR(OFFSET(HOMECELL,1,0):OFFSET(ENDCELL,-1,0))=$A62,1+OFFSET(O$132,1,0):OFFSET(O$885,-1,0)))-1,"NA"),0)</f>
        <v>0</v>
      </c>
      <c r="P62" s="391" cm="1">
        <f t="array" aca="1" ref="P62" ca="1">IF(ISTEXT(P$6),IFERROR(PRODUCT(IF(YEAR(OFFSET(HOMECELL,1,0):OFFSET(ENDCELL,-1,0))=$A62,1+OFFSET(P$132,1,0):OFFSET(P$885,-1,0)))-1,"NA"),0)</f>
        <v>0</v>
      </c>
      <c r="Q62" s="391" cm="1">
        <f t="array" aca="1" ref="Q62" ca="1">IF(ISTEXT(Q$6),IFERROR(PRODUCT(IF(YEAR(OFFSET(HOMECELL,1,0):OFFSET(ENDCELL,-1,0))=$A62,1+OFFSET(Q$132,1,0):OFFSET(Q$885,-1,0)))-1,"NA"),0)</f>
        <v>0</v>
      </c>
      <c r="R62" s="391" cm="1">
        <f t="array" aca="1" ref="R62" ca="1">IF(ISTEXT(R$6),IFERROR(PRODUCT(IF(YEAR(OFFSET(HOMECELL,1,0):OFFSET(ENDCELL,-1,0))=$A62,1+OFFSET(R$132,1,0):OFFSET(R$885,-1,0)))-1,"NA"),0)</f>
        <v>-0.34509771046063564</v>
      </c>
      <c r="S62" s="391" cm="1">
        <f t="array" aca="1" ref="S62" ca="1">IF(ISTEXT(S$6),IFERROR(PRODUCT(IF(YEAR(OFFSET(HOMECELL,1,0):OFFSET(ENDCELL,-1,0))=$A62,1+OFFSET(S$132,1,0):OFFSET(S$885,-1,0)))-1,"NA"),0)</f>
        <v>0.17007973204408144</v>
      </c>
      <c r="T62" s="391" cm="1">
        <f t="array" aca="1" ref="T62" ca="1">IF(ISTEXT(T$6),IFERROR(PRODUCT(IF(YEAR(OFFSET(HOMECELL,1,0):OFFSET(ENDCELL,-1,0))=$A62,1+OFFSET(T$132,1,0):OFFSET(T$885,-1,0)))-1,"NA"),0)</f>
        <v>0.56060606060606166</v>
      </c>
      <c r="U62" s="391" cm="1">
        <f t="array" aca="1" ref="U62" ca="1">IF(ISTEXT(U$6),IFERROR(PRODUCT(IF(YEAR(OFFSET(HOMECELL,1,0):OFFSET(ENDCELL,-1,0))=$A62,1+OFFSET(U$132,1,0):OFFSET(U$885,-1,0)))-1,"NA"),0)</f>
        <v>0</v>
      </c>
      <c r="V62" s="391" cm="1">
        <f t="array" aca="1" ref="V62" ca="1">IF(ISTEXT(V$6),IFERROR(PRODUCT(IF(YEAR(OFFSET(HOMECELL,1,0):OFFSET(ENDCELL,-1,0))=$A62,1+OFFSET(V$132,1,0):OFFSET(V$885,-1,0)))-1,"NA"),0)</f>
        <v>0</v>
      </c>
      <c r="W62" s="391" cm="1">
        <f t="array" aca="1" ref="W62" ca="1">IF(ISTEXT(W$6),IFERROR(PRODUCT(IF(YEAR(OFFSET(HOMECELL,1,0):OFFSET(ENDCELL,-1,0))=$A62,1+OFFSET(W$132,1,0):OFFSET(W$885,-1,0)))-1,"NA"),0)</f>
        <v>0</v>
      </c>
      <c r="X62" s="391" cm="1">
        <f t="array" aca="1" ref="X62" ca="1">IF(ISTEXT(X$6),IFERROR(PRODUCT(IF(YEAR(OFFSET(HOMECELL,1,0):OFFSET(ENDCELL,-1,0))=$A62,1+OFFSET(X$132,1,0):OFFSET(X$885,-1,0)))-1,"NA"),0)</f>
        <v>-2.6199072507539056E-2</v>
      </c>
      <c r="Y62" s="391" cm="1">
        <f t="array" aca="1" ref="Y62" ca="1">IF(ISTEXT(Y$6),IFERROR(PRODUCT(IF(YEAR(OFFSET(HOMECELL,1,0):OFFSET(ENDCELL,-1,0))=$A62,1+OFFSET(Y$132,1,0):OFFSET(Y$885,-1,0)))-1,"NA"),0)</f>
        <v>0</v>
      </c>
      <c r="Z62" s="391" cm="1">
        <f t="array" aca="1" ref="Z62" ca="1">IF(ISTEXT(Z$6),IFERROR(PRODUCT(IF(YEAR(OFFSET(HOMECELL,1,0):OFFSET(ENDCELL,-1,0))=$A62,1+OFFSET(Z$132,1,0):OFFSET(Z$885,-1,0)))-1,"NA"),0)</f>
        <v>0.2431317006744802</v>
      </c>
      <c r="AA62" s="391" cm="1">
        <f t="array" aca="1" ref="AA62" ca="1">IF(ISTEXT(AA$6),IFERROR(PRODUCT(IF(YEAR(OFFSET(HOMECELL,1,0):OFFSET(ENDCELL,-1,0))=$A62,1+OFFSET(AA$132,1,0):OFFSET(AA$885,-1,0)))-1,"NA"),0)</f>
        <v>0.64754149936487426</v>
      </c>
      <c r="AB62" s="391" cm="1">
        <f t="array" aca="1" ref="AB62" ca="1">IF(ISTEXT(AB$6),IFERROR(PRODUCT(IF(YEAR(OFFSET(HOMECELL,1,0):OFFSET(ENDCELL,-1,0))=$A62,1+OFFSET(AB$132,1,0):OFFSET(AB$885,-1,0)))-1,"NA"),0)</f>
        <v>0</v>
      </c>
      <c r="AC62" s="391" cm="1">
        <f t="array" aca="1" ref="AC62" ca="1">IF(ISTEXT(AC$6),IFERROR(PRODUCT(IF(YEAR(OFFSET(HOMECELL,1,0):OFFSET(ENDCELL,-1,0))=$A62,1+OFFSET(AC$132,1,0):OFFSET(AC$885,-1,0)))-1,"NA"),0)</f>
        <v>0</v>
      </c>
      <c r="AD62" s="391" cm="1">
        <f t="array" aca="1" ref="AD62" ca="1">IF(ISTEXT(AD$6),IFERROR(PRODUCT(IF(YEAR(OFFSET(HOMECELL,1,0):OFFSET(ENDCELL,-1,0))=$A62,1+OFFSET(AD$132,1,0):OFFSET(AD$885,-1,0)))-1,"NA"),0)</f>
        <v>0</v>
      </c>
      <c r="AE62" s="391" cm="1">
        <f t="array" aca="1" ref="AE62" ca="1">IF(ISTEXT(AE$6),IFERROR(PRODUCT(IF(YEAR(OFFSET(HOMECELL,1,0):OFFSET(ENDCELL,-1,0))=$A62,1+OFFSET(AE$132,1,0):OFFSET(AE$885,-1,0)))-1,"NA"),0)</f>
        <v>0.19119262881027521</v>
      </c>
      <c r="AF62" s="391" cm="1">
        <f t="array" aca="1" ref="AF62" ca="1">IF(ISTEXT(AF$6),IFERROR(PRODUCT(IF(YEAR(OFFSET(HOMECELL,1,0):OFFSET(ENDCELL,-1,0))=$A62,1+OFFSET(AF$132,1,0):OFFSET(AF$885,-1,0)))-1,"NA"),0)</f>
        <v>0</v>
      </c>
      <c r="AG62" s="391" cm="1">
        <f t="array" aca="1" ref="AG62" ca="1">IF(ISTEXT(AG$6),IFERROR(PRODUCT(IF(YEAR(OFFSET(HOMECELL,1,0):OFFSET(ENDCELL,-1,0))=$A62,1+OFFSET(AG$132,1,0):OFFSET(AG$885,-1,0)))-1,"NA"),0)</f>
        <v>0</v>
      </c>
      <c r="AH62" s="391" cm="1">
        <f t="array" aca="1" ref="AH62" ca="1">IF(ISTEXT(AH$6),IFERROR(PRODUCT(IF(YEAR(OFFSET(HOMECELL,1,0):OFFSET(ENDCELL,-1,0))=$A62,1+OFFSET(AH$132,1,0):OFFSET(AH$885,-1,0)))-1,"NA"),0)</f>
        <v>0</v>
      </c>
      <c r="AI62" s="391" cm="1">
        <f t="array" aca="1" ref="AI62" ca="1">IF(ISTEXT(AI$6),IFERROR(PRODUCT(IF(YEAR(OFFSET(HOMECELL,1,0):OFFSET(ENDCELL,-1,0))=$A62,1+OFFSET(AI$132,1,0):OFFSET(AI$885,-1,0)))-1,"NA"),0)</f>
        <v>0</v>
      </c>
      <c r="AJ62" s="391" cm="1">
        <f t="array" aca="1" ref="AJ62" ca="1">IF(ISTEXT(AJ$6),IFERROR(PRODUCT(IF(YEAR(OFFSET(HOMECELL,1,0):OFFSET(ENDCELL,-1,0))=$A62,1+OFFSET(AJ$132,1,0):OFFSET(AJ$885,-1,0)))-1,"NA"),0)</f>
        <v>0</v>
      </c>
      <c r="AK62" s="391" cm="1">
        <f t="array" aca="1" ref="AK62" ca="1">IF(ISTEXT(AK$6),IFERROR(PRODUCT(IF(YEAR(OFFSET(HOMECELL,1,0):OFFSET(ENDCELL,-1,0))=$A62,1+OFFSET(AK$132,1,0):OFFSET(AK$885,-1,0)))-1,"NA"),0)</f>
        <v>0.26049319921022462</v>
      </c>
      <c r="AL62" s="391" cm="1">
        <f t="array" aca="1" ref="AL62" ca="1">IF(ISTEXT(AL$6),IFERROR(PRODUCT(IF(YEAR(OFFSET(HOMECELL,1,0):OFFSET(ENDCELL,-1,0))=$A62,1+OFFSET(AL$132,1,0):OFFSET(AL$885,-1,0)))-1,"NA"),0)</f>
        <v>0</v>
      </c>
      <c r="AM62" s="391" cm="1">
        <f t="array" aca="1" ref="AM62" ca="1">IF(ISTEXT(AM$6),IFERROR(PRODUCT(IF(YEAR(OFFSET(HOMECELL,1,0):OFFSET(ENDCELL,-1,0))=$A62,1+OFFSET(AM$132,1,0):OFFSET(AM$885,-1,0)))-1,"NA"),0)</f>
        <v>0.17513109712640595</v>
      </c>
      <c r="AN62" s="391" cm="1">
        <f t="array" aca="1" ref="AN62" ca="1">IF(ISTEXT(AN$6),IFERROR(PRODUCT(IF(YEAR(OFFSET(HOMECELL,1,0):OFFSET(ENDCELL,-1,0))=$A62,1+OFFSET(AN$132,1,0):OFFSET(AN$885,-1,0)))-1,"NA"),0)</f>
        <v>-0.38524610049328378</v>
      </c>
      <c r="AO62" s="391" cm="1">
        <f t="array" aca="1" ref="AO62" ca="1">IF(ISTEXT(AO$6),IFERROR(PRODUCT(IF(YEAR(OFFSET(HOMECELL,1,0):OFFSET(ENDCELL,-1,0))=$A62,1+OFFSET(AO$132,1,0):OFFSET(AO$885,-1,0)))-1,"NA"),0)</f>
        <v>0</v>
      </c>
      <c r="AP62" s="391" cm="1">
        <f t="array" aca="1" ref="AP62" ca="1">IF(ISTEXT(AP$6),IFERROR(PRODUCT(IF(YEAR(OFFSET(HOMECELL,1,0):OFFSET(ENDCELL,-1,0))=$A62,1+OFFSET(AP$132,1,0):OFFSET(AP$885,-1,0)))-1,"NA"),0)</f>
        <v>0.24063592612270046</v>
      </c>
      <c r="AQ62" s="391" cm="1">
        <f t="array" aca="1" ref="AQ62" ca="1">IF(ISTEXT(AQ$6),IFERROR(PRODUCT(IF(YEAR(OFFSET(HOMECELL,1,0):OFFSET(ENDCELL,-1,0))=$A62,1+OFFSET(AQ$132,1,0):OFFSET(AQ$885,-1,0)))-1,"NA"),0)</f>
        <v>0.73548929008797637</v>
      </c>
      <c r="AR62" s="391" cm="1">
        <f t="array" aca="1" ref="AR62" ca="1">IF(ISTEXT(AR$6),IFERROR(PRODUCT(IF(YEAR(OFFSET(HOMECELL,1,0):OFFSET(ENDCELL,-1,0))=$A62,1+OFFSET(AR$132,1,0):OFFSET(AR$885,-1,0)))-1,"NA"),0)</f>
        <v>0</v>
      </c>
      <c r="AS62" s="391" cm="1">
        <f t="array" aca="1" ref="AS62" ca="1">IF(ISTEXT(AS$6),IFERROR(PRODUCT(IF(YEAR(OFFSET(HOMECELL,1,0):OFFSET(ENDCELL,-1,0))=$A62,1+OFFSET(AS$132,1,0):OFFSET(AS$885,-1,0)))-1,"NA"),0)</f>
        <v>0</v>
      </c>
      <c r="AT62" s="391" cm="1">
        <f t="array" aca="1" ref="AT62" ca="1">IF(ISTEXT(AT$6),IFERROR(PRODUCT(IF(YEAR(OFFSET(HOMECELL,1,0):OFFSET(ENDCELL,-1,0))=$A62,1+OFFSET(AT$132,1,0):OFFSET(AT$885,-1,0)))-1,"NA"),0)</f>
        <v>0.47787584452280529</v>
      </c>
      <c r="AU62" s="391" cm="1">
        <f t="array" aca="1" ref="AU62" ca="1">IF(ISTEXT(AU$6),IFERROR(PRODUCT(IF(YEAR(OFFSET(HOMECELL,1,0):OFFSET(ENDCELL,-1,0))=$A62,1+OFFSET(AU$132,1,0):OFFSET(AU$885,-1,0)))-1,"NA"),0)</f>
        <v>0</v>
      </c>
      <c r="AV62" s="391" cm="1">
        <f t="array" aca="1" ref="AV62" ca="1">IF(ISTEXT(AV$6),IFERROR(PRODUCT(IF(YEAR(OFFSET(HOMECELL,1,0):OFFSET(ENDCELL,-1,0))=$A62,1+OFFSET(AV$132,1,0):OFFSET(AV$885,-1,0)))-1,"NA"),0)</f>
        <v>6.2094967747000851E-2</v>
      </c>
      <c r="AW62" s="391" cm="1">
        <f t="array" aca="1" ref="AW62" ca="1">IF(ISTEXT(AW$6),IFERROR(PRODUCT(IF(YEAR(OFFSET(HOMECELL,1,0):OFFSET(ENDCELL,-1,0))=$A62,1+OFFSET(AW$132,1,0):OFFSET(AW$885,-1,0)))-1,"NA"),0)</f>
        <v>0.32181195857182843</v>
      </c>
      <c r="AX62" s="391" cm="1">
        <f t="array" aca="1" ref="AX62" ca="1">IF(ISTEXT(AX$6),IFERROR(PRODUCT(IF(YEAR(OFFSET(HOMECELL,1,0):OFFSET(ENDCELL,-1,0))=$A62,1+OFFSET(AX$132,1,0):OFFSET(AX$885,-1,0)))-1,"NA"),0)</f>
        <v>0</v>
      </c>
      <c r="AY62" s="391" cm="1">
        <f t="array" aca="1" ref="AY62" ca="1">IF(ISTEXT(AY$6),IFERROR(PRODUCT(IF(YEAR(OFFSET(HOMECELL,1,0):OFFSET(ENDCELL,-1,0))=$A62,1+OFFSET(AY$132,1,0):OFFSET(AY$885,-1,0)))-1,"NA"),0)</f>
        <v>0.36496119657867299</v>
      </c>
      <c r="AZ62" s="391" cm="1">
        <f t="array" aca="1" ref="AZ62" ca="1">IF(ISTEXT(AZ$6),IFERROR(PRODUCT(IF(YEAR(OFFSET(HOMECELL,1,0):OFFSET(ENDCELL,-1,0))=$A62,1+OFFSET(AZ$132,1,0):OFFSET(AZ$885,-1,0)))-1,"NA"),0)</f>
        <v>0.39493265428873348</v>
      </c>
      <c r="BA62" s="391" cm="1">
        <f t="array" aca="1" ref="BA62" ca="1">IF(ISTEXT(BA$6),IFERROR(PRODUCT(IF(YEAR(OFFSET(HOMECELL,1,0):OFFSET(ENDCELL,-1,0))=$A62,1+OFFSET(BA$132,1,0):OFFSET(BA$885,-1,0)))-1,"NA"),0)</f>
        <v>5.6553444852625034E-3</v>
      </c>
      <c r="BB62" s="391" cm="1">
        <f t="array" aca="1" ref="BB62" ca="1">IF(ISTEXT(BB$6),IFERROR(PRODUCT(IF(YEAR(OFFSET(HOMECELL,1,0):OFFSET(ENDCELL,-1,0))=$A62,1+OFFSET(BB$132,1,0):OFFSET(BB$885,-1,0)))-1,"NA"),0)</f>
        <v>7.7595704863076209E-2</v>
      </c>
      <c r="BC62" s="391" cm="1">
        <f t="array" aca="1" ref="BC62" ca="1">IF(ISTEXT(BC$6),IFERROR(PRODUCT(IF(YEAR(OFFSET(HOMECELL,1,0):OFFSET(ENDCELL,-1,0))=$A62,1+OFFSET(BC$132,1,0):OFFSET(BC$885,-1,0)))-1,"NA"),0)</f>
        <v>0</v>
      </c>
      <c r="BD62" s="391" cm="1">
        <f t="array" aca="1" ref="BD62" ca="1">IF(ISTEXT(BD$6),IFERROR(PRODUCT(IF(YEAR(OFFSET(HOMECELL,1,0):OFFSET(ENDCELL,-1,0))=$A62,1+OFFSET(BD$132,1,0):OFFSET(BD$885,-1,0)))-1,"NA"),0)</f>
        <v>1.5356789943788596</v>
      </c>
      <c r="BE62" s="391" cm="1">
        <f t="array" aca="1" ref="BE62" ca="1">IF(ISTEXT(BE$6),IFERROR(PRODUCT(IF(YEAR(OFFSET(HOMECELL,1,0):OFFSET(ENDCELL,-1,0))=$A62,1+OFFSET(BE$132,1,0):OFFSET(BE$885,-1,0)))-1,"NA"),0)</f>
        <v>0.51886792452829944</v>
      </c>
      <c r="BF62" s="391" cm="1">
        <f t="array" aca="1" ref="BF62" ca="1">IF(ISTEXT(BF$6),IFERROR(PRODUCT(IF(YEAR(OFFSET(HOMECELL,1,0):OFFSET(ENDCELL,-1,0))=$A62,1+OFFSET(BF$132,1,0):OFFSET(BF$885,-1,0)))-1,"NA"),0)</f>
        <v>0</v>
      </c>
      <c r="BG62" s="391" cm="1">
        <f t="array" aca="1" ref="BG62" ca="1">IF(ISTEXT(BG$6),IFERROR(PRODUCT(IF(YEAR(OFFSET(HOMECELL,1,0):OFFSET(ENDCELL,-1,0))=$A62,1+OFFSET(BG$132,1,0):OFFSET(BG$885,-1,0)))-1,"NA"),0)</f>
        <v>0.16969632990068795</v>
      </c>
      <c r="BH62" s="391" cm="1">
        <f t="array" aca="1" ref="BH62" ca="1">IF(ISTEXT(BH$6),IFERROR(PRODUCT(IF(YEAR(OFFSET(HOMECELL,1,0):OFFSET(ENDCELL,-1,0))=$A62,1+OFFSET(BH$132,1,0):OFFSET(BH$885,-1,0)))-1,"NA"),0)</f>
        <v>0.12669551025326498</v>
      </c>
      <c r="BI62" s="391" cm="1">
        <f t="array" aca="1" ref="BI62" ca="1">IF(ISTEXT(BI$6),IFERROR(PRODUCT(IF(YEAR(OFFSET(HOMECELL,1,0):OFFSET(ENDCELL,-1,0))=$A62,1+OFFSET(BI$132,1,0):OFFSET(BI$885,-1,0)))-1,"NA"),0)</f>
        <v>0</v>
      </c>
      <c r="BJ62" s="391" cm="1">
        <f t="array" aca="1" ref="BJ62" ca="1">IF(ISTEXT(BJ$6),IFERROR(PRODUCT(IF(YEAR(OFFSET(HOMECELL,1,0):OFFSET(ENDCELL,-1,0))=$A62,1+OFFSET(BJ$132,1,0):OFFSET(BJ$885,-1,0)))-1,"NA"),0)</f>
        <v>0</v>
      </c>
      <c r="BK62" s="391" cm="1">
        <f t="array" aca="1" ref="BK62" ca="1">IF(ISTEXT(BK$6),IFERROR(PRODUCT(IF(YEAR(OFFSET(HOMECELL,1,0):OFFSET(ENDCELL,-1,0))=$A62,1+OFFSET(BK$132,1,0):OFFSET(BK$885,-1,0)))-1,"NA"),0)</f>
        <v>0.31080854207020914</v>
      </c>
      <c r="BL62" s="391" cm="1">
        <f t="array" aca="1" ref="BL62" ca="1">IF(ISTEXT(BL$6),IFERROR(PRODUCT(IF(YEAR(OFFSET(HOMECELL,1,0):OFFSET(ENDCELL,-1,0))=$A62,1+OFFSET(BL$132,1,0):OFFSET(BL$885,-1,0)))-1,"NA"),0)</f>
        <v>0.56121656277887078</v>
      </c>
      <c r="BM62" s="391" cm="1">
        <f t="array" aca="1" ref="BM62" ca="1">IF(ISTEXT(BM$6),IFERROR(PRODUCT(IF(YEAR(OFFSET(HOMECELL,1,0):OFFSET(ENDCELL,-1,0))=$A62,1+OFFSET(BM$132,1,0):OFFSET(BM$885,-1,0)))-1,"NA"),0)</f>
        <v>0</v>
      </c>
      <c r="BN62" s="391" cm="1">
        <f t="array" aca="1" ref="BN62" ca="1">IF(ISTEXT(BN$6),IFERROR(PRODUCT(IF(YEAR(OFFSET(HOMECELL,1,0):OFFSET(ENDCELL,-1,0))=$A62,1+OFFSET(BN$132,1,0):OFFSET(BN$885,-1,0)))-1,"NA"),0)</f>
        <v>0</v>
      </c>
      <c r="BO62" s="391" cm="1">
        <f t="array" aca="1" ref="BO62" ca="1">IF(ISTEXT(BO$6),IFERROR(PRODUCT(IF(YEAR(OFFSET(HOMECELL,1,0):OFFSET(ENDCELL,-1,0))=$A62,1+OFFSET(BO$132,1,0):OFFSET(BO$885,-1,0)))-1,"NA"),0)</f>
        <v>0.28514848421484063</v>
      </c>
      <c r="BP62" s="391" cm="1">
        <f t="array" aca="1" ref="BP62" ca="1">IF(ISTEXT(BP$6),IFERROR(PRODUCT(IF(YEAR(OFFSET(HOMECELL,1,0):OFFSET(ENDCELL,-1,0))=$A62,1+OFFSET(BP$132,1,0):OFFSET(BP$885,-1,0)))-1,"NA"),0)</f>
        <v>5.0690864445475103E-3</v>
      </c>
      <c r="BQ62" s="391" cm="1">
        <f t="array" aca="1" ref="BQ62" ca="1">IF(ISTEXT(BQ$6),IFERROR(PRODUCT(IF(YEAR(OFFSET(HOMECELL,1,0):OFFSET(ENDCELL,-1,0))=$A62,1+OFFSET(BQ$132,1,0):OFFSET(BQ$885,-1,0)))-1,"NA"),0)</f>
        <v>0</v>
      </c>
      <c r="BR62" s="391" cm="1">
        <f t="array" aca="1" ref="BR62" ca="1">IF(ISTEXT(BR$6),IFERROR(PRODUCT(IF(YEAR(OFFSET(HOMECELL,1,0):OFFSET(ENDCELL,-1,0))=$A62,1+OFFSET(BR$132,1,0):OFFSET(BR$885,-1,0)))-1,"NA"),0)</f>
        <v>-0.3115739023788433</v>
      </c>
      <c r="BS62" s="391" cm="1">
        <f t="array" aca="1" ref="BS62" ca="1">IF(ISTEXT(BS$6),IFERROR(PRODUCT(IF(YEAR(OFFSET(HOMECELL,1,0):OFFSET(ENDCELL,-1,0))=$A62,1+OFFSET(BS$132,1,0):OFFSET(BS$885,-1,0)))-1,"NA"),0)</f>
        <v>0</v>
      </c>
      <c r="BT62" s="391" cm="1">
        <f t="array" aca="1" ref="BT62" ca="1">IF(ISTEXT(BT$6),IFERROR(PRODUCT(IF(YEAR(OFFSET(HOMECELL,1,0):OFFSET(ENDCELL,-1,0))=$A62,1+OFFSET(BT$132,1,0):OFFSET(BT$885,-1,0)))-1,"NA"),0)</f>
        <v>0</v>
      </c>
      <c r="BU62" s="391" cm="1">
        <f t="array" aca="1" ref="BU62" ca="1">IF(ISTEXT(BU$6),IFERROR(PRODUCT(IF(YEAR(OFFSET(HOMECELL,1,0):OFFSET(ENDCELL,-1,0))=$A62,1+OFFSET(BU$132,1,0):OFFSET(BU$885,-1,0)))-1,"NA"),0)</f>
        <v>0.38448168416885609</v>
      </c>
      <c r="BV62" s="391" cm="1">
        <f t="array" aca="1" ref="BV62" ca="1">IF(ISTEXT(BV$6),IFERROR(PRODUCT(IF(YEAR(OFFSET(HOMECELL,1,0):OFFSET(ENDCELL,-1,0))=$A62,1+OFFSET(BV$132,1,0):OFFSET(BV$885,-1,0)))-1,"NA"),0)</f>
        <v>0</v>
      </c>
      <c r="BW62" s="391" cm="1">
        <f t="array" aca="1" ref="BW62" ca="1">IF(ISTEXT(BW$6),IFERROR(PRODUCT(IF(YEAR(OFFSET(HOMECELL,1,0):OFFSET(ENDCELL,-1,0))=$A62,1+OFFSET(BW$132,1,0):OFFSET(BW$885,-1,0)))-1,"NA"),0)</f>
        <v>3.0948451938082044E-2</v>
      </c>
      <c r="BX62" s="391" cm="1">
        <f t="array" aca="1" ref="BX62" ca="1">IF(ISTEXT(BX$6),IFERROR(PRODUCT(IF(YEAR(OFFSET(HOMECELL,1,0):OFFSET(ENDCELL,-1,0))=$A62,1+OFFSET(BX$132,1,0):OFFSET(BX$885,-1,0)))-1,"NA"),0)</f>
        <v>0</v>
      </c>
      <c r="BY62" s="391" cm="1">
        <f t="array" aca="1" ref="BY62" ca="1">IF(ISTEXT(BY$6),IFERROR(PRODUCT(IF(YEAR(OFFSET(HOMECELL,1,0):OFFSET(ENDCELL,-1,0))=$A62,1+OFFSET(BY$132,1,0):OFFSET(BY$885,-1,0)))-1,"NA"),0)</f>
        <v>1.8059606691735341E-2</v>
      </c>
      <c r="BZ62" s="391" cm="1">
        <f t="array" aca="1" ref="BZ62" ca="1">IF(ISTEXT(BZ$6),IFERROR(PRODUCT(IF(YEAR(OFFSET(HOMECELL,1,0):OFFSET(ENDCELL,-1,0))=$A62,1+OFFSET(BZ$132,1,0):OFFSET(BZ$885,-1,0)))-1,"NA"),0)</f>
        <v>0.70519322750761182</v>
      </c>
      <c r="CA62" s="391" cm="1">
        <f t="array" aca="1" ref="CA62" ca="1">IF(ISTEXT(CA$6),IFERROR(PRODUCT(IF(YEAR(OFFSET(HOMECELL,1,0):OFFSET(ENDCELL,-1,0))=$A62,1+OFFSET(CA$132,1,0):OFFSET(CA$885,-1,0)))-1,"NA"),0)</f>
        <v>0.49332405262527068</v>
      </c>
      <c r="CB62" s="391" cm="1">
        <f t="array" aca="1" ref="CB62" ca="1">IF(ISTEXT(CB$6),IFERROR(PRODUCT(IF(YEAR(OFFSET(HOMECELL,1,0):OFFSET(ENDCELL,-1,0))=$A62,1+OFFSET(CB$132,1,0):OFFSET(CB$885,-1,0)))-1,"NA"),0)</f>
        <v>0</v>
      </c>
      <c r="CC62" s="391" cm="1">
        <f t="array" aca="1" ref="CC62" ca="1">IF(ISTEXT(CC$6),IFERROR(PRODUCT(IF(YEAR(OFFSET(HOMECELL,1,0):OFFSET(ENDCELL,-1,0))=$A62,1+OFFSET(CC$132,1,0):OFFSET(CC$885,-1,0)))-1,"NA"),0)</f>
        <v>0.56981330715314704</v>
      </c>
      <c r="CD62" s="391" cm="1">
        <f t="array" aca="1" ref="CD62" ca="1">IF(ISTEXT(CD$6),IFERROR(PRODUCT(IF(YEAR(OFFSET(HOMECELL,1,0):OFFSET(ENDCELL,-1,0))=$A62,1+OFFSET(CD$132,1,0):OFFSET(CD$885,-1,0)))-1,"NA"),0)</f>
        <v>0</v>
      </c>
      <c r="CE62" s="391" cm="1">
        <f t="array" aca="1" ref="CE62" ca="1">IF(ISTEXT(CE$6),IFERROR(PRODUCT(IF(YEAR(OFFSET(HOMECELL,1,0):OFFSET(ENDCELL,-1,0))=$A62,1+OFFSET(CE$132,1,0):OFFSET(CE$885,-1,0)))-1,"NA"),0)</f>
        <v>0</v>
      </c>
      <c r="CF62" s="391" cm="1">
        <f t="array" aca="1" ref="CF62" ca="1">IF(ISTEXT(CF$6),IFERROR(PRODUCT(IF(YEAR(OFFSET(HOMECELL,1,0):OFFSET(ENDCELL,-1,0))=$A62,1+OFFSET(CF$132,1,0):OFFSET(CF$885,-1,0)))-1,"NA"),0)</f>
        <v>-4.6513573886897142E-3</v>
      </c>
      <c r="CG62" s="391" cm="1">
        <f t="array" aca="1" ref="CG62" ca="1">IF(ISTEXT(CG$6),IFERROR(PRODUCT(IF(YEAR(OFFSET(HOMECELL,1,0):OFFSET(ENDCELL,-1,0))=$A62,1+OFFSET(CG$132,1,0):OFFSET(CG$885,-1,0)))-1,"NA"),0)</f>
        <v>0.43138223267325437</v>
      </c>
      <c r="CH62" s="391" cm="1">
        <f t="array" aca="1" ref="CH62" ca="1">IF(ISTEXT(CH$6),IFERROR(PRODUCT(IF(YEAR(OFFSET(HOMECELL,1,0):OFFSET(ENDCELL,-1,0))=$A62,1+OFFSET(CH$132,1,0):OFFSET(CH$885,-1,0)))-1,"NA"),0)</f>
        <v>0.46796084170414587</v>
      </c>
      <c r="CI62" s="391" cm="1">
        <f t="array" aca="1" ref="CI62" ca="1">IF(ISTEXT(CI$6),IFERROR(PRODUCT(IF(YEAR(OFFSET(HOMECELL,1,0):OFFSET(ENDCELL,-1,0))=$A62,1+OFFSET(CI$132,1,0):OFFSET(CI$885,-1,0)))-1,"NA"),0)</f>
        <v>0</v>
      </c>
      <c r="CJ62" s="391" cm="1">
        <f t="array" aca="1" ref="CJ62" ca="1">IF(ISTEXT(CJ$6),IFERROR(PRODUCT(IF(YEAR(OFFSET(HOMECELL,1,0):OFFSET(ENDCELL,-1,0))=$A62,1+OFFSET(CJ$132,1,0):OFFSET(CJ$885,-1,0)))-1,"NA"),0)</f>
        <v>0.88319166011329209</v>
      </c>
      <c r="CK62" s="391" cm="1">
        <f t="array" aca="1" ref="CK62" ca="1">IF(ISTEXT(CK$6),IFERROR(PRODUCT(IF(YEAR(OFFSET(HOMECELL,1,0):OFFSET(ENDCELL,-1,0))=$A62,1+OFFSET(CK$132,1,0):OFFSET(CK$885,-1,0)))-1,"NA"),0)</f>
        <v>0</v>
      </c>
      <c r="CL62" s="391" cm="1">
        <f t="array" aca="1" ref="CL62" ca="1">IF(ISTEXT(CL$6),IFERROR(PRODUCT(IF(YEAR(OFFSET(HOMECELL,1,0):OFFSET(ENDCELL,-1,0))=$A62,1+OFFSET(CL$132,1,0):OFFSET(CL$885,-1,0)))-1,"NA"),0)</f>
        <v>0</v>
      </c>
      <c r="CM62" s="391" cm="1">
        <f t="array" aca="1" ref="CM62" ca="1">IF(ISTEXT(CM$6),IFERROR(PRODUCT(IF(YEAR(OFFSET(HOMECELL,1,0):OFFSET(ENDCELL,-1,0))=$A62,1+OFFSET(CM$132,1,0):OFFSET(CM$885,-1,0)))-1,"NA"),0)</f>
        <v>0</v>
      </c>
      <c r="CN62" s="391" cm="1">
        <f t="array" aca="1" ref="CN62" ca="1">IF(ISTEXT(CN$6),IFERROR(PRODUCT(IF(YEAR(OFFSET(HOMECELL,1,0):OFFSET(ENDCELL,-1,0))=$A62,1+OFFSET(CN$132,1,0):OFFSET(CN$885,-1,0)))-1,"NA"),0)</f>
        <v>0</v>
      </c>
      <c r="CO62" s="391" cm="1">
        <f t="array" aca="1" ref="CO62" ca="1">IF(ISTEXT(CO$6),IFERROR(PRODUCT(IF(YEAR(OFFSET(HOMECELL,1,0):OFFSET(ENDCELL,-1,0))=$A62,1+OFFSET(CO$132,1,0):OFFSET(CO$885,-1,0)))-1,"NA"),0)</f>
        <v>0</v>
      </c>
      <c r="CP62" s="391" cm="1">
        <f t="array" aca="1" ref="CP62" ca="1">IF(ISTEXT(CP$6),IFERROR(PRODUCT(IF(YEAR(OFFSET(HOMECELL,1,0):OFFSET(ENDCELL,-1,0))=$A62,1+OFFSET(CP$132,1,0):OFFSET(CP$885,-1,0)))-1,"NA"),0)</f>
        <v>0</v>
      </c>
      <c r="CQ62" s="391" cm="1">
        <f t="array" aca="1" ref="CQ62" ca="1">IF(ISTEXT(CQ$6),IFERROR(PRODUCT(IF(YEAR(OFFSET(HOMECELL,1,0):OFFSET(ENDCELL,-1,0))=$A62,1+OFFSET(CQ$132,1,0):OFFSET(CQ$885,-1,0)))-1,"NA"),0)</f>
        <v>0</v>
      </c>
      <c r="CR62" s="391" cm="1">
        <f t="array" aca="1" ref="CR62" ca="1">IF(ISTEXT(CR$6),IFERROR(PRODUCT(IF(YEAR(OFFSET(HOMECELL,1,0):OFFSET(ENDCELL,-1,0))=$A62,1+OFFSET(CR$132,1,0):OFFSET(CR$885,-1,0)))-1,"NA"),0)</f>
        <v>0.68874226062644772</v>
      </c>
      <c r="CS62" s="391"/>
      <c r="CT62" s="391"/>
      <c r="CU62" s="391"/>
      <c r="CV62" s="391"/>
      <c r="CW62" s="391"/>
      <c r="CX62" s="391"/>
      <c r="CY62" s="391"/>
      <c r="CZ62" s="391"/>
      <c r="DA62" s="391"/>
      <c r="DB62" s="815"/>
      <c r="DC62" s="815"/>
      <c r="DD62" s="815"/>
      <c r="DE62" s="815"/>
      <c r="DG62" s="352"/>
      <c r="DI62" s="391" cm="1">
        <f t="array" aca="1" ref="DI62" ca="1">IF(ISTEXT(DI$6),IFERROR(PRODUCT(IF(YEAR(OFFSET(HOMECELL,1,0):OFFSET(ENDCELL,-1,0))=$A62,1+OFFSET(DI$132,1,0):OFFSET(DI$885,-1,0)))-1,"NA"),0)</f>
        <v>0</v>
      </c>
      <c r="DJ62" s="391" cm="1">
        <f t="array" aca="1" ref="DJ62" ca="1">IF(ISTEXT(DJ$6),IFERROR(PRODUCT(IF(YEAR(OFFSET(HOMECELL,1,0):OFFSET(ENDCELL,-1,0))=$A62,1+OFFSET(DJ$132,1,0):OFFSET(DJ$885,-1,0)))-1,"NA"),0)</f>
        <v>0.20741049089129682</v>
      </c>
      <c r="DK62" s="391" cm="1">
        <f t="array" aca="1" ref="DK62" ca="1">IF(ISTEXT(DK$6),IFERROR(PRODUCT(IF(YEAR(OFFSET(HOMECELL,1,0):OFFSET(ENDCELL,-1,0))=$A62,1+OFFSET(DK$132,1,0):OFFSET(DK$885,-1,0)))-1,"NA"),0)</f>
        <v>-0.14623765256094379</v>
      </c>
    </row>
    <row r="63" spans="1:115" hidden="1" outlineLevel="1">
      <c r="A63" s="72">
        <f t="shared" ca="1" si="1"/>
        <v>1997</v>
      </c>
      <c r="B63" s="372"/>
      <c r="C63" s="391" cm="1">
        <f t="array" aca="1" ref="C63" ca="1">IF(ISTEXT(C$6),IFERROR(PRODUCT(IF(YEAR(OFFSET(HOMECELL,1,0):OFFSET(ENDCELL,-1,0))=$A63,1+OFFSET(C$132,1,0):OFFSET(C$885,-1,0)))-1,"NA"),0)</f>
        <v>0</v>
      </c>
      <c r="D63" s="391" cm="1">
        <f t="array" aca="1" ref="D63" ca="1">IF(ISTEXT(D$6),IFERROR(PRODUCT(IF(YEAR(OFFSET(HOMECELL,1,0):OFFSET(ENDCELL,-1,0))=$A63,1+OFFSET(D$132,1,0):OFFSET(D$885,-1,0)))-1,"NA"),0)</f>
        <v>5.2522824600203633E-2</v>
      </c>
      <c r="E63" s="391" cm="1">
        <f t="array" aca="1" ref="E63" ca="1">IF(ISTEXT(E$6),IFERROR(PRODUCT(IF(YEAR(OFFSET(HOMECELL,1,0):OFFSET(ENDCELL,-1,0))=$A63,1+OFFSET(E$132,1,0):OFFSET(E$885,-1,0)))-1,"NA"),0)</f>
        <v>0.29470242378427014</v>
      </c>
      <c r="F63" s="391" cm="1">
        <f t="array" aca="1" ref="F63" ca="1">IF(ISTEXT(F$6),IFERROR(PRODUCT(IF(YEAR(OFFSET(HOMECELL,1,0):OFFSET(ENDCELL,-1,0))=$A63,1+OFFSET(F$132,1,0):OFFSET(F$885,-1,0)))-1,"NA"),0)</f>
        <v>0</v>
      </c>
      <c r="G63" s="391" cm="1">
        <f t="array" aca="1" ref="G63" ca="1">IF(ISTEXT(G$6),IFERROR(PRODUCT(IF(YEAR(OFFSET(HOMECELL,1,0):OFFSET(ENDCELL,-1,0))=$A63,1+OFFSET(G$132,1,0):OFFSET(G$885,-1,0)))-1,"NA"),0)</f>
        <v>0</v>
      </c>
      <c r="H63" s="391" cm="1">
        <f t="array" aca="1" ref="H63" ca="1">IF(ISTEXT(H$6),IFERROR(PRODUCT(IF(YEAR(OFFSET(HOMECELL,1,0):OFFSET(ENDCELL,-1,0))=$A63,1+OFFSET(H$132,1,0):OFFSET(H$885,-1,0)))-1,"NA"),0)</f>
        <v>0</v>
      </c>
      <c r="I63" s="391" cm="1">
        <f t="array" aca="1" ref="I63" ca="1">IF(ISTEXT(I$6),IFERROR(PRODUCT(IF(YEAR(OFFSET(HOMECELL,1,0):OFFSET(ENDCELL,-1,0))=$A63,1+OFFSET(I$132,1,0):OFFSET(I$885,-1,0)))-1,"NA"),0)</f>
        <v>0</v>
      </c>
      <c r="J63" s="391" cm="1">
        <f t="array" aca="1" ref="J63" ca="1">IF(ISTEXT(J$6),IFERROR(PRODUCT(IF(YEAR(OFFSET(HOMECELL,1,0):OFFSET(ENDCELL,-1,0))=$A63,1+OFFSET(J$132,1,0):OFFSET(J$885,-1,0)))-1,"NA"),0)</f>
        <v>0</v>
      </c>
      <c r="K63" s="391" cm="1">
        <f t="array" aca="1" ref="K63" ca="1">IF(ISTEXT(K$6),IFERROR(PRODUCT(IF(YEAR(OFFSET(HOMECELL,1,0):OFFSET(ENDCELL,-1,0))=$A63,1+OFFSET(K$132,1,0):OFFSET(K$885,-1,0)))-1,"NA"),0)</f>
        <v>0</v>
      </c>
      <c r="L63" s="391" cm="1">
        <f t="array" aca="1" ref="L63" ca="1">IF(ISTEXT(L$6),IFERROR(PRODUCT(IF(YEAR(OFFSET(HOMECELL,1,0):OFFSET(ENDCELL,-1,0))=$A63,1+OFFSET(L$132,1,0):OFFSET(L$885,-1,0)))-1,"NA"),0)</f>
        <v>0</v>
      </c>
      <c r="M63" s="391" cm="1">
        <f t="array" aca="1" ref="M63" ca="1">IF(ISTEXT(M$6),IFERROR(PRODUCT(IF(YEAR(OFFSET(HOMECELL,1,0):OFFSET(ENDCELL,-1,0))=$A63,1+OFFSET(M$132,1,0):OFFSET(M$885,-1,0)))-1,"NA"),0)</f>
        <v>0</v>
      </c>
      <c r="N63" s="391" cm="1">
        <f t="array" aca="1" ref="N63" ca="1">IF(ISTEXT(N$6),IFERROR(PRODUCT(IF(YEAR(OFFSET(HOMECELL,1,0):OFFSET(ENDCELL,-1,0))=$A63,1+OFFSET(N$132,1,0):OFFSET(N$885,-1,0)))-1,"NA"),0)</f>
        <v>0</v>
      </c>
      <c r="O63" s="391" cm="1">
        <f t="array" aca="1" ref="O63" ca="1">IF(ISTEXT(O$6),IFERROR(PRODUCT(IF(YEAR(OFFSET(HOMECELL,1,0):OFFSET(ENDCELL,-1,0))=$A63,1+OFFSET(O$132,1,0):OFFSET(O$885,-1,0)))-1,"NA"),0)</f>
        <v>0</v>
      </c>
      <c r="P63" s="391" cm="1">
        <f t="array" aca="1" ref="P63" ca="1">IF(ISTEXT(P$6),IFERROR(PRODUCT(IF(YEAR(OFFSET(HOMECELL,1,0):OFFSET(ENDCELL,-1,0))=$A63,1+OFFSET(P$132,1,0):OFFSET(P$885,-1,0)))-1,"NA"),0)</f>
        <v>0</v>
      </c>
      <c r="Q63" s="391" cm="1">
        <f t="array" aca="1" ref="Q63" ca="1">IF(ISTEXT(Q$6),IFERROR(PRODUCT(IF(YEAR(OFFSET(HOMECELL,1,0):OFFSET(ENDCELL,-1,0))=$A63,1+OFFSET(Q$132,1,0):OFFSET(Q$885,-1,0)))-1,"NA"),0)</f>
        <v>0</v>
      </c>
      <c r="R63" s="391" cm="1">
        <f t="array" aca="1" ref="R63" ca="1">IF(ISTEXT(R$6),IFERROR(PRODUCT(IF(YEAR(OFFSET(HOMECELL,1,0):OFFSET(ENDCELL,-1,0))=$A63,1+OFFSET(R$132,1,0):OFFSET(R$885,-1,0)))-1,"NA"),0)</f>
        <v>-0.37125478266560907</v>
      </c>
      <c r="S63" s="391" cm="1">
        <f t="array" aca="1" ref="S63" ca="1">IF(ISTEXT(S$6),IFERROR(PRODUCT(IF(YEAR(OFFSET(HOMECELL,1,0):OFFSET(ENDCELL,-1,0))=$A63,1+OFFSET(S$132,1,0):OFFSET(S$885,-1,0)))-1,"NA"),0)</f>
        <v>0.44912156861367869</v>
      </c>
      <c r="T63" s="391" cm="1">
        <f t="array" aca="1" ref="T63" ca="1">IF(ISTEXT(T$6),IFERROR(PRODUCT(IF(YEAR(OFFSET(HOMECELL,1,0):OFFSET(ENDCELL,-1,0))=$A63,1+OFFSET(T$132,1,0):OFFSET(T$885,-1,0)))-1,"NA"),0)</f>
        <v>-0.31067961165048519</v>
      </c>
      <c r="U63" s="391" cm="1">
        <f t="array" aca="1" ref="U63" ca="1">IF(ISTEXT(U$6),IFERROR(PRODUCT(IF(YEAR(OFFSET(HOMECELL,1,0):OFFSET(ENDCELL,-1,0))=$A63,1+OFFSET(U$132,1,0):OFFSET(U$885,-1,0)))-1,"NA"),0)</f>
        <v>0</v>
      </c>
      <c r="V63" s="391" cm="1">
        <f t="array" aca="1" ref="V63" ca="1">IF(ISTEXT(V$6),IFERROR(PRODUCT(IF(YEAR(OFFSET(HOMECELL,1,0):OFFSET(ENDCELL,-1,0))=$A63,1+OFFSET(V$132,1,0):OFFSET(V$885,-1,0)))-1,"NA"),0)</f>
        <v>2.3472220102945931</v>
      </c>
      <c r="W63" s="391" cm="1">
        <f t="array" aca="1" ref="W63" ca="1">IF(ISTEXT(W$6),IFERROR(PRODUCT(IF(YEAR(OFFSET(HOMECELL,1,0):OFFSET(ENDCELL,-1,0))=$A63,1+OFFSET(W$132,1,0):OFFSET(W$885,-1,0)))-1,"NA"),0)</f>
        <v>0</v>
      </c>
      <c r="X63" s="391" cm="1">
        <f t="array" aca="1" ref="X63" ca="1">IF(ISTEXT(X$6),IFERROR(PRODUCT(IF(YEAR(OFFSET(HOMECELL,1,0):OFFSET(ENDCELL,-1,0))=$A63,1+OFFSET(X$132,1,0):OFFSET(X$885,-1,0)))-1,"NA"),0)</f>
        <v>0.37429684029979016</v>
      </c>
      <c r="Y63" s="391" cm="1">
        <f t="array" aca="1" ref="Y63" ca="1">IF(ISTEXT(Y$6),IFERROR(PRODUCT(IF(YEAR(OFFSET(HOMECELL,1,0):OFFSET(ENDCELL,-1,0))=$A63,1+OFFSET(Y$132,1,0):OFFSET(Y$885,-1,0)))-1,"NA"),0)</f>
        <v>0</v>
      </c>
      <c r="Z63" s="391" cm="1">
        <f t="array" aca="1" ref="Z63" ca="1">IF(ISTEXT(Z$6),IFERROR(PRODUCT(IF(YEAR(OFFSET(HOMECELL,1,0):OFFSET(ENDCELL,-1,0))=$A63,1+OFFSET(Z$132,1,0):OFFSET(Z$885,-1,0)))-1,"NA"),0)</f>
        <v>6.6181999637311417E-2</v>
      </c>
      <c r="AA63" s="391" cm="1">
        <f t="array" aca="1" ref="AA63" ca="1">IF(ISTEXT(AA$6),IFERROR(PRODUCT(IF(YEAR(OFFSET(HOMECELL,1,0):OFFSET(ENDCELL,-1,0))=$A63,1+OFFSET(AA$132,1,0):OFFSET(AA$885,-1,0)))-1,"NA"),0)</f>
        <v>0.77611890745083079</v>
      </c>
      <c r="AB63" s="391" cm="1">
        <f t="array" aca="1" ref="AB63" ca="1">IF(ISTEXT(AB$6),IFERROR(PRODUCT(IF(YEAR(OFFSET(HOMECELL,1,0):OFFSET(ENDCELL,-1,0))=$A63,1+OFFSET(AB$132,1,0):OFFSET(AB$885,-1,0)))-1,"NA"),0)</f>
        <v>0</v>
      </c>
      <c r="AC63" s="391" cm="1">
        <f t="array" aca="1" ref="AC63" ca="1">IF(ISTEXT(AC$6),IFERROR(PRODUCT(IF(YEAR(OFFSET(HOMECELL,1,0):OFFSET(ENDCELL,-1,0))=$A63,1+OFFSET(AC$132,1,0):OFFSET(AC$885,-1,0)))-1,"NA"),0)</f>
        <v>0</v>
      </c>
      <c r="AD63" s="391" cm="1">
        <f t="array" aca="1" ref="AD63" ca="1">IF(ISTEXT(AD$6),IFERROR(PRODUCT(IF(YEAR(OFFSET(HOMECELL,1,0):OFFSET(ENDCELL,-1,0))=$A63,1+OFFSET(AD$132,1,0):OFFSET(AD$885,-1,0)))-1,"NA"),0)</f>
        <v>0</v>
      </c>
      <c r="AE63" s="391" cm="1">
        <f t="array" aca="1" ref="AE63" ca="1">IF(ISTEXT(AE$6),IFERROR(PRODUCT(IF(YEAR(OFFSET(HOMECELL,1,0):OFFSET(ENDCELL,-1,0))=$A63,1+OFFSET(AE$132,1,0):OFFSET(AE$885,-1,0)))-1,"NA"),0)</f>
        <v>0.42892870000156424</v>
      </c>
      <c r="AF63" s="391" cm="1">
        <f t="array" aca="1" ref="AF63" ca="1">IF(ISTEXT(AF$6),IFERROR(PRODUCT(IF(YEAR(OFFSET(HOMECELL,1,0):OFFSET(ENDCELL,-1,0))=$A63,1+OFFSET(AF$132,1,0):OFFSET(AF$885,-1,0)))-1,"NA"),0)</f>
        <v>0</v>
      </c>
      <c r="AG63" s="391" cm="1">
        <f t="array" aca="1" ref="AG63" ca="1">IF(ISTEXT(AG$6),IFERROR(PRODUCT(IF(YEAR(OFFSET(HOMECELL,1,0):OFFSET(ENDCELL,-1,0))=$A63,1+OFFSET(AG$132,1,0):OFFSET(AG$885,-1,0)))-1,"NA"),0)</f>
        <v>0</v>
      </c>
      <c r="AH63" s="391" cm="1">
        <f t="array" aca="1" ref="AH63" ca="1">IF(ISTEXT(AH$6),IFERROR(PRODUCT(IF(YEAR(OFFSET(HOMECELL,1,0):OFFSET(ENDCELL,-1,0))=$A63,1+OFFSET(AH$132,1,0):OFFSET(AH$885,-1,0)))-1,"NA"),0)</f>
        <v>0</v>
      </c>
      <c r="AI63" s="391" cm="1">
        <f t="array" aca="1" ref="AI63" ca="1">IF(ISTEXT(AI$6),IFERROR(PRODUCT(IF(YEAR(OFFSET(HOMECELL,1,0):OFFSET(ENDCELL,-1,0))=$A63,1+OFFSET(AI$132,1,0):OFFSET(AI$885,-1,0)))-1,"NA"),0)</f>
        <v>0</v>
      </c>
      <c r="AJ63" s="391" cm="1">
        <f t="array" aca="1" ref="AJ63" ca="1">IF(ISTEXT(AJ$6),IFERROR(PRODUCT(IF(YEAR(OFFSET(HOMECELL,1,0):OFFSET(ENDCELL,-1,0))=$A63,1+OFFSET(AJ$132,1,0):OFFSET(AJ$885,-1,0)))-1,"NA"),0)</f>
        <v>0</v>
      </c>
      <c r="AK63" s="391" cm="1">
        <f t="array" aca="1" ref="AK63" ca="1">IF(ISTEXT(AK$6),IFERROR(PRODUCT(IF(YEAR(OFFSET(HOMECELL,1,0):OFFSET(ENDCELL,-1,0))=$A63,1+OFFSET(AK$132,1,0):OFFSET(AK$885,-1,0)))-1,"NA"),0)</f>
        <v>0.549891787837538</v>
      </c>
      <c r="AL63" s="391" cm="1">
        <f t="array" aca="1" ref="AL63" ca="1">IF(ISTEXT(AL$6),IFERROR(PRODUCT(IF(YEAR(OFFSET(HOMECELL,1,0):OFFSET(ENDCELL,-1,0))=$A63,1+OFFSET(AL$132,1,0):OFFSET(AL$885,-1,0)))-1,"NA"),0)</f>
        <v>0</v>
      </c>
      <c r="AM63" s="391" cm="1">
        <f t="array" aca="1" ref="AM63" ca="1">IF(ISTEXT(AM$6),IFERROR(PRODUCT(IF(YEAR(OFFSET(HOMECELL,1,0):OFFSET(ENDCELL,-1,0))=$A63,1+OFFSET(AM$132,1,0):OFFSET(AM$885,-1,0)))-1,"NA"),0)</f>
        <v>9.4824030973085005E-2</v>
      </c>
      <c r="AN63" s="391" cm="1">
        <f t="array" aca="1" ref="AN63" ca="1">IF(ISTEXT(AN$6),IFERROR(PRODUCT(IF(YEAR(OFFSET(HOMECELL,1,0):OFFSET(ENDCELL,-1,0))=$A63,1+OFFSET(AN$132,1,0):OFFSET(AN$885,-1,0)))-1,"NA"),0)</f>
        <v>4.0000238614946282E-2</v>
      </c>
      <c r="AO63" s="391" cm="1">
        <f t="array" aca="1" ref="AO63" ca="1">IF(ISTEXT(AO$6),IFERROR(PRODUCT(IF(YEAR(OFFSET(HOMECELL,1,0):OFFSET(ENDCELL,-1,0))=$A63,1+OFFSET(AO$132,1,0):OFFSET(AO$885,-1,0)))-1,"NA"),0)</f>
        <v>0</v>
      </c>
      <c r="AP63" s="391" cm="1">
        <f t="array" aca="1" ref="AP63" ca="1">IF(ISTEXT(AP$6),IFERROR(PRODUCT(IF(YEAR(OFFSET(HOMECELL,1,0):OFFSET(ENDCELL,-1,0))=$A63,1+OFFSET(AP$132,1,0):OFFSET(AP$885,-1,0)))-1,"NA"),0)</f>
        <v>0.35771131119639765</v>
      </c>
      <c r="AQ63" s="391" cm="1">
        <f t="array" aca="1" ref="AQ63" ca="1">IF(ISTEXT(AQ$6),IFERROR(PRODUCT(IF(YEAR(OFFSET(HOMECELL,1,0):OFFSET(ENDCELL,-1,0))=$A63,1+OFFSET(AQ$132,1,0):OFFSET(AQ$885,-1,0)))-1,"NA"),0)</f>
        <v>-0.34380565046847589</v>
      </c>
      <c r="AR63" s="391" cm="1">
        <f t="array" aca="1" ref="AR63" ca="1">IF(ISTEXT(AR$6),IFERROR(PRODUCT(IF(YEAR(OFFSET(HOMECELL,1,0):OFFSET(ENDCELL,-1,0))=$A63,1+OFFSET(AR$132,1,0):OFFSET(AR$885,-1,0)))-1,"NA"),0)</f>
        <v>0</v>
      </c>
      <c r="AS63" s="391" cm="1">
        <f t="array" aca="1" ref="AS63" ca="1">IF(ISTEXT(AS$6),IFERROR(PRODUCT(IF(YEAR(OFFSET(HOMECELL,1,0):OFFSET(ENDCELL,-1,0))=$A63,1+OFFSET(AS$132,1,0):OFFSET(AS$885,-1,0)))-1,"NA"),0)</f>
        <v>0</v>
      </c>
      <c r="AT63" s="391" cm="1">
        <f t="array" aca="1" ref="AT63" ca="1">IF(ISTEXT(AT$6),IFERROR(PRODUCT(IF(YEAR(OFFSET(HOMECELL,1,0):OFFSET(ENDCELL,-1,0))=$A63,1+OFFSET(AT$132,1,0):OFFSET(AT$885,-1,0)))-1,"NA"),0)</f>
        <v>-0.19835351777593879</v>
      </c>
      <c r="AU63" s="391" cm="1">
        <f t="array" aca="1" ref="AU63" ca="1">IF(ISTEXT(AU$6),IFERROR(PRODUCT(IF(YEAR(OFFSET(HOMECELL,1,0):OFFSET(ENDCELL,-1,0))=$A63,1+OFFSET(AU$132,1,0):OFFSET(AU$885,-1,0)))-1,"NA"),0)</f>
        <v>0</v>
      </c>
      <c r="AV63" s="391" cm="1">
        <f t="array" aca="1" ref="AV63" ca="1">IF(ISTEXT(AV$6),IFERROR(PRODUCT(IF(YEAR(OFFSET(HOMECELL,1,0):OFFSET(ENDCELL,-1,0))=$A63,1+OFFSET(AV$132,1,0):OFFSET(AV$885,-1,0)))-1,"NA"),0)</f>
        <v>0.36500347979352155</v>
      </c>
      <c r="AW63" s="391" cm="1">
        <f t="array" aca="1" ref="AW63" ca="1">IF(ISTEXT(AW$6),IFERROR(PRODUCT(IF(YEAR(OFFSET(HOMECELL,1,0):OFFSET(ENDCELL,-1,0))=$A63,1+OFFSET(AW$132,1,0):OFFSET(AW$885,-1,0)))-1,"NA"),0)</f>
        <v>0.50483333919079709</v>
      </c>
      <c r="AX63" s="391" cm="1">
        <f t="array" aca="1" ref="AX63" ca="1">IF(ISTEXT(AX$6),IFERROR(PRODUCT(IF(YEAR(OFFSET(HOMECELL,1,0):OFFSET(ENDCELL,-1,0))=$A63,1+OFFSET(AX$132,1,0):OFFSET(AX$885,-1,0)))-1,"NA"),0)</f>
        <v>0</v>
      </c>
      <c r="AY63" s="391" cm="1">
        <f t="array" aca="1" ref="AY63" ca="1">IF(ISTEXT(AY$6),IFERROR(PRODUCT(IF(YEAR(OFFSET(HOMECELL,1,0):OFFSET(ENDCELL,-1,0))=$A63,1+OFFSET(AY$132,1,0):OFFSET(AY$885,-1,0)))-1,"NA"),0)</f>
        <v>0.5872464707913938</v>
      </c>
      <c r="AZ63" s="391" cm="1">
        <f t="array" aca="1" ref="AZ63" ca="1">IF(ISTEXT(AZ$6),IFERROR(PRODUCT(IF(YEAR(OFFSET(HOMECELL,1,0):OFFSET(ENDCELL,-1,0))=$A63,1+OFFSET(AZ$132,1,0):OFFSET(AZ$885,-1,0)))-1,"NA"),0)</f>
        <v>4.6658319554870875E-3</v>
      </c>
      <c r="BA63" s="391" cm="1">
        <f t="array" aca="1" ref="BA63" ca="1">IF(ISTEXT(BA$6),IFERROR(PRODUCT(IF(YEAR(OFFSET(HOMECELL,1,0):OFFSET(ENDCELL,-1,0))=$A63,1+OFFSET(BA$132,1,0):OFFSET(BA$885,-1,0)))-1,"NA"),0)</f>
        <v>0.26175694091654189</v>
      </c>
      <c r="BB63" s="391" cm="1">
        <f t="array" aca="1" ref="BB63" ca="1">IF(ISTEXT(BB$6),IFERROR(PRODUCT(IF(YEAR(OFFSET(HOMECELL,1,0):OFFSET(ENDCELL,-1,0))=$A63,1+OFFSET(BB$132,1,0):OFFSET(BB$885,-1,0)))-1,"NA"),0)</f>
        <v>0.39169923355036174</v>
      </c>
      <c r="BC63" s="391" cm="1">
        <f t="array" aca="1" ref="BC63" ca="1">IF(ISTEXT(BC$6),IFERROR(PRODUCT(IF(YEAR(OFFSET(HOMECELL,1,0):OFFSET(ENDCELL,-1,0))=$A63,1+OFFSET(BC$132,1,0):OFFSET(BC$885,-1,0)))-1,"NA"),0)</f>
        <v>0</v>
      </c>
      <c r="BD63" s="391" cm="1">
        <f t="array" aca="1" ref="BD63" ca="1">IF(ISTEXT(BD$6),IFERROR(PRODUCT(IF(YEAR(OFFSET(HOMECELL,1,0):OFFSET(ENDCELL,-1,0))=$A63,1+OFFSET(BD$132,1,0):OFFSET(BD$885,-1,0)))-1,"NA"),0)</f>
        <v>0.46162106686946758</v>
      </c>
      <c r="BE63" s="391" cm="1">
        <f t="array" aca="1" ref="BE63" ca="1">IF(ISTEXT(BE$6),IFERROR(PRODUCT(IF(YEAR(OFFSET(HOMECELL,1,0):OFFSET(ENDCELL,-1,0))=$A63,1+OFFSET(BE$132,1,0):OFFSET(BE$885,-1,0)))-1,"NA"),0)</f>
        <v>-0.18012422360248415</v>
      </c>
      <c r="BF63" s="391" cm="1">
        <f t="array" aca="1" ref="BF63" ca="1">IF(ISTEXT(BF$6),IFERROR(PRODUCT(IF(YEAR(OFFSET(HOMECELL,1,0):OFFSET(ENDCELL,-1,0))=$A63,1+OFFSET(BF$132,1,0):OFFSET(BF$885,-1,0)))-1,"NA"),0)</f>
        <v>0</v>
      </c>
      <c r="BG63" s="391" cm="1">
        <f t="array" aca="1" ref="BG63" ca="1">IF(ISTEXT(BG$6),IFERROR(PRODUCT(IF(YEAR(OFFSET(HOMECELL,1,0):OFFSET(ENDCELL,-1,0))=$A63,1+OFFSET(BG$132,1,0):OFFSET(BG$885,-1,0)))-1,"NA"),0)</f>
        <v>0.57231312970806503</v>
      </c>
      <c r="BH63" s="391" cm="1">
        <f t="array" aca="1" ref="BH63" ca="1">IF(ISTEXT(BH$6),IFERROR(PRODUCT(IF(YEAR(OFFSET(HOMECELL,1,0):OFFSET(ENDCELL,-1,0))=$A63,1+OFFSET(BH$132,1,0):OFFSET(BH$885,-1,0)))-1,"NA"),0)</f>
        <v>0.12923924079978244</v>
      </c>
      <c r="BI63" s="391" cm="1">
        <f t="array" aca="1" ref="BI63" ca="1">IF(ISTEXT(BI$6),IFERROR(PRODUCT(IF(YEAR(OFFSET(HOMECELL,1,0):OFFSET(ENDCELL,-1,0))=$A63,1+OFFSET(BI$132,1,0):OFFSET(BI$885,-1,0)))-1,"NA"),0)</f>
        <v>0</v>
      </c>
      <c r="BJ63" s="391" cm="1">
        <f t="array" aca="1" ref="BJ63" ca="1">IF(ISTEXT(BJ$6),IFERROR(PRODUCT(IF(YEAR(OFFSET(HOMECELL,1,0):OFFSET(ENDCELL,-1,0))=$A63,1+OFFSET(BJ$132,1,0):OFFSET(BJ$885,-1,0)))-1,"NA"),0)</f>
        <v>0</v>
      </c>
      <c r="BK63" s="391" cm="1">
        <f t="array" aca="1" ref="BK63" ca="1">IF(ISTEXT(BK$6),IFERROR(PRODUCT(IF(YEAR(OFFSET(HOMECELL,1,0):OFFSET(ENDCELL,-1,0))=$A63,1+OFFSET(BK$132,1,0):OFFSET(BK$885,-1,0)))-1,"NA"),0)</f>
        <v>0.31311639169735761</v>
      </c>
      <c r="BL63" s="391" cm="1">
        <f t="array" aca="1" ref="BL63" ca="1">IF(ISTEXT(BL$6),IFERROR(PRODUCT(IF(YEAR(OFFSET(HOMECELL,1,0):OFFSET(ENDCELL,-1,0))=$A63,1+OFFSET(BL$132,1,0):OFFSET(BL$885,-1,0)))-1,"NA"),0)</f>
        <v>0.25543357379090925</v>
      </c>
      <c r="BM63" s="391" cm="1">
        <f t="array" aca="1" ref="BM63" ca="1">IF(ISTEXT(BM$6),IFERROR(PRODUCT(IF(YEAR(OFFSET(HOMECELL,1,0):OFFSET(ENDCELL,-1,0))=$A63,1+OFFSET(BM$132,1,0):OFFSET(BM$885,-1,0)))-1,"NA"),0)</f>
        <v>0</v>
      </c>
      <c r="BN63" s="391" cm="1">
        <f t="array" aca="1" ref="BN63" ca="1">IF(ISTEXT(BN$6),IFERROR(PRODUCT(IF(YEAR(OFFSET(HOMECELL,1,0):OFFSET(ENDCELL,-1,0))=$A63,1+OFFSET(BN$132,1,0):OFFSET(BN$885,-1,0)))-1,"NA"),0)</f>
        <v>0</v>
      </c>
      <c r="BO63" s="391" cm="1">
        <f t="array" aca="1" ref="BO63" ca="1">IF(ISTEXT(BO$6),IFERROR(PRODUCT(IF(YEAR(OFFSET(HOMECELL,1,0):OFFSET(ENDCELL,-1,0))=$A63,1+OFFSET(BO$132,1,0):OFFSET(BO$885,-1,0)))-1,"NA"),0)</f>
        <v>0.22147779289876746</v>
      </c>
      <c r="BP63" s="391" cm="1">
        <f t="array" aca="1" ref="BP63" ca="1">IF(ISTEXT(BP$6),IFERROR(PRODUCT(IF(YEAR(OFFSET(HOMECELL,1,0):OFFSET(ENDCELL,-1,0))=$A63,1+OFFSET(BP$132,1,0):OFFSET(BP$885,-1,0)))-1,"NA"),0)</f>
        <v>0.81609443592234343</v>
      </c>
      <c r="BQ63" s="391" cm="1">
        <f t="array" aca="1" ref="BQ63" ca="1">IF(ISTEXT(BQ$6),IFERROR(PRODUCT(IF(YEAR(OFFSET(HOMECELL,1,0):OFFSET(ENDCELL,-1,0))=$A63,1+OFFSET(BQ$132,1,0):OFFSET(BQ$885,-1,0)))-1,"NA"),0)</f>
        <v>0</v>
      </c>
      <c r="BR63" s="391" cm="1">
        <f t="array" aca="1" ref="BR63" ca="1">IF(ISTEXT(BR$6),IFERROR(PRODUCT(IF(YEAR(OFFSET(HOMECELL,1,0):OFFSET(ENDCELL,-1,0))=$A63,1+OFFSET(BR$132,1,0):OFFSET(BR$885,-1,0)))-1,"NA"),0)</f>
        <v>0.10486236380850156</v>
      </c>
      <c r="BS63" s="391" cm="1">
        <f t="array" aca="1" ref="BS63" ca="1">IF(ISTEXT(BS$6),IFERROR(PRODUCT(IF(YEAR(OFFSET(HOMECELL,1,0):OFFSET(ENDCELL,-1,0))=$A63,1+OFFSET(BS$132,1,0):OFFSET(BS$885,-1,0)))-1,"NA"),0)</f>
        <v>0</v>
      </c>
      <c r="BT63" s="391" cm="1">
        <f t="array" aca="1" ref="BT63" ca="1">IF(ISTEXT(BT$6),IFERROR(PRODUCT(IF(YEAR(OFFSET(HOMECELL,1,0):OFFSET(ENDCELL,-1,0))=$A63,1+OFFSET(BT$132,1,0):OFFSET(BT$885,-1,0)))-1,"NA"),0)</f>
        <v>0</v>
      </c>
      <c r="BU63" s="391" cm="1">
        <f t="array" aca="1" ref="BU63" ca="1">IF(ISTEXT(BU$6),IFERROR(PRODUCT(IF(YEAR(OFFSET(HOMECELL,1,0):OFFSET(ENDCELL,-1,0))=$A63,1+OFFSET(BU$132,1,0):OFFSET(BU$885,-1,0)))-1,"NA"),0)</f>
        <v>-1.5681447656522352E-2</v>
      </c>
      <c r="BV63" s="391" cm="1">
        <f t="array" aca="1" ref="BV63" ca="1">IF(ISTEXT(BV$6),IFERROR(PRODUCT(IF(YEAR(OFFSET(HOMECELL,1,0):OFFSET(ENDCELL,-1,0))=$A63,1+OFFSET(BV$132,1,0):OFFSET(BV$885,-1,0)))-1,"NA"),0)</f>
        <v>0</v>
      </c>
      <c r="BW63" s="391" cm="1">
        <f t="array" aca="1" ref="BW63" ca="1">IF(ISTEXT(BW$6),IFERROR(PRODUCT(IF(YEAR(OFFSET(HOMECELL,1,0):OFFSET(ENDCELL,-1,0))=$A63,1+OFFSET(BW$132,1,0):OFFSET(BW$885,-1,0)))-1,"NA"),0)</f>
        <v>0.74719066722623073</v>
      </c>
      <c r="BX63" s="391" cm="1">
        <f t="array" aca="1" ref="BX63" ca="1">IF(ISTEXT(BX$6),IFERROR(PRODUCT(IF(YEAR(OFFSET(HOMECELL,1,0):OFFSET(ENDCELL,-1,0))=$A63,1+OFFSET(BX$132,1,0):OFFSET(BX$885,-1,0)))-1,"NA"),0)</f>
        <v>0</v>
      </c>
      <c r="BY63" s="391" cm="1">
        <f t="array" aca="1" ref="BY63" ca="1">IF(ISTEXT(BY$6),IFERROR(PRODUCT(IF(YEAR(OFFSET(HOMECELL,1,0):OFFSET(ENDCELL,-1,0))=$A63,1+OFFSET(BY$132,1,0):OFFSET(BY$885,-1,0)))-1,"NA"),0)</f>
        <v>0.25328762179547892</v>
      </c>
      <c r="BZ63" s="391" cm="1">
        <f t="array" aca="1" ref="BZ63" ca="1">IF(ISTEXT(BZ$6),IFERROR(PRODUCT(IF(YEAR(OFFSET(HOMECELL,1,0):OFFSET(ENDCELL,-1,0))=$A63,1+OFFSET(BZ$132,1,0):OFFSET(BZ$885,-1,0)))-1,"NA"),0)</f>
        <v>0.31434170010989426</v>
      </c>
      <c r="CA63" s="391" cm="1">
        <f t="array" aca="1" ref="CA63" ca="1">IF(ISTEXT(CA$6),IFERROR(PRODUCT(IF(YEAR(OFFSET(HOMECELL,1,0):OFFSET(ENDCELL,-1,0))=$A63,1+OFFSET(CA$132,1,0):OFFSET(CA$885,-1,0)))-1,"NA"),0)</f>
        <v>0.70935104949880801</v>
      </c>
      <c r="CB63" s="391" cm="1">
        <f t="array" aca="1" ref="CB63" ca="1">IF(ISTEXT(CB$6),IFERROR(PRODUCT(IF(YEAR(OFFSET(HOMECELL,1,0):OFFSET(ENDCELL,-1,0))=$A63,1+OFFSET(CB$132,1,0):OFFSET(CB$885,-1,0)))-1,"NA"),0)</f>
        <v>0</v>
      </c>
      <c r="CC63" s="391" cm="1">
        <f t="array" aca="1" ref="CC63" ca="1">IF(ISTEXT(CC$6),IFERROR(PRODUCT(IF(YEAR(OFFSET(HOMECELL,1,0):OFFSET(ENDCELL,-1,0))=$A63,1+OFFSET(CC$132,1,0):OFFSET(CC$885,-1,0)))-1,"NA"),0)</f>
        <v>0.55410662104553521</v>
      </c>
      <c r="CD63" s="391" cm="1">
        <f t="array" aca="1" ref="CD63" ca="1">IF(ISTEXT(CD$6),IFERROR(PRODUCT(IF(YEAR(OFFSET(HOMECELL,1,0):OFFSET(ENDCELL,-1,0))=$A63,1+OFFSET(CD$132,1,0):OFFSET(CD$885,-1,0)))-1,"NA"),0)</f>
        <v>0</v>
      </c>
      <c r="CE63" s="391" cm="1">
        <f t="array" aca="1" ref="CE63" ca="1">IF(ISTEXT(CE$6),IFERROR(PRODUCT(IF(YEAR(OFFSET(HOMECELL,1,0):OFFSET(ENDCELL,-1,0))=$A63,1+OFFSET(CE$132,1,0):OFFSET(CE$885,-1,0)))-1,"NA"),0)</f>
        <v>0</v>
      </c>
      <c r="CF63" s="391" cm="1">
        <f t="array" aca="1" ref="CF63" ca="1">IF(ISTEXT(CF$6),IFERROR(PRODUCT(IF(YEAR(OFFSET(HOMECELL,1,0):OFFSET(ENDCELL,-1,0))=$A63,1+OFFSET(CF$132,1,0):OFFSET(CF$885,-1,0)))-1,"NA"),0)</f>
        <v>-0.33683335880375997</v>
      </c>
      <c r="CG63" s="391" cm="1">
        <f t="array" aca="1" ref="CG63" ca="1">IF(ISTEXT(CG$6),IFERROR(PRODUCT(IF(YEAR(OFFSET(HOMECELL,1,0):OFFSET(ENDCELL,-1,0))=$A63,1+OFFSET(CG$132,1,0):OFFSET(CG$885,-1,0)))-1,"NA"),0)</f>
        <v>0.17446701996664338</v>
      </c>
      <c r="CH63" s="391" cm="1">
        <f t="array" aca="1" ref="CH63" ca="1">IF(ISTEXT(CH$6),IFERROR(PRODUCT(IF(YEAR(OFFSET(HOMECELL,1,0):OFFSET(ENDCELL,-1,0))=$A63,1+OFFSET(CH$132,1,0):OFFSET(CH$885,-1,0)))-1,"NA"),0)</f>
        <v>0.6310609058411305</v>
      </c>
      <c r="CI63" s="391" cm="1">
        <f t="array" aca="1" ref="CI63" ca="1">IF(ISTEXT(CI$6),IFERROR(PRODUCT(IF(YEAR(OFFSET(HOMECELL,1,0):OFFSET(ENDCELL,-1,0))=$A63,1+OFFSET(CI$132,1,0):OFFSET(CI$885,-1,0)))-1,"NA"),0)</f>
        <v>0</v>
      </c>
      <c r="CJ63" s="391" cm="1">
        <f t="array" aca="1" ref="CJ63" ca="1">IF(ISTEXT(CJ$6),IFERROR(PRODUCT(IF(YEAR(OFFSET(HOMECELL,1,0):OFFSET(ENDCELL,-1,0))=$A63,1+OFFSET(CJ$132,1,0):OFFSET(CJ$885,-1,0)))-1,"NA"),0)</f>
        <v>0.56429668108086206</v>
      </c>
      <c r="CK63" s="391" cm="1">
        <f t="array" aca="1" ref="CK63" ca="1">IF(ISTEXT(CK$6),IFERROR(PRODUCT(IF(YEAR(OFFSET(HOMECELL,1,0):OFFSET(ENDCELL,-1,0))=$A63,1+OFFSET(CK$132,1,0):OFFSET(CK$885,-1,0)))-1,"NA"),0)</f>
        <v>0</v>
      </c>
      <c r="CL63" s="391" cm="1">
        <f t="array" aca="1" ref="CL63" ca="1">IF(ISTEXT(CL$6),IFERROR(PRODUCT(IF(YEAR(OFFSET(HOMECELL,1,0):OFFSET(ENDCELL,-1,0))=$A63,1+OFFSET(CL$132,1,0):OFFSET(CL$885,-1,0)))-1,"NA"),0)</f>
        <v>0</v>
      </c>
      <c r="CM63" s="391" cm="1">
        <f t="array" aca="1" ref="CM63" ca="1">IF(ISTEXT(CM$6),IFERROR(PRODUCT(IF(YEAR(OFFSET(HOMECELL,1,0):OFFSET(ENDCELL,-1,0))=$A63,1+OFFSET(CM$132,1,0):OFFSET(CM$885,-1,0)))-1,"NA"),0)</f>
        <v>0</v>
      </c>
      <c r="CN63" s="391" cm="1">
        <f t="array" aca="1" ref="CN63" ca="1">IF(ISTEXT(CN$6),IFERROR(PRODUCT(IF(YEAR(OFFSET(HOMECELL,1,0):OFFSET(ENDCELL,-1,0))=$A63,1+OFFSET(CN$132,1,0):OFFSET(CN$885,-1,0)))-1,"NA"),0)</f>
        <v>0</v>
      </c>
      <c r="CO63" s="391" cm="1">
        <f t="array" aca="1" ref="CO63" ca="1">IF(ISTEXT(CO$6),IFERROR(PRODUCT(IF(YEAR(OFFSET(HOMECELL,1,0):OFFSET(ENDCELL,-1,0))=$A63,1+OFFSET(CO$132,1,0):OFFSET(CO$885,-1,0)))-1,"NA"),0)</f>
        <v>0</v>
      </c>
      <c r="CP63" s="391" cm="1">
        <f t="array" aca="1" ref="CP63" ca="1">IF(ISTEXT(CP$6),IFERROR(PRODUCT(IF(YEAR(OFFSET(HOMECELL,1,0):OFFSET(ENDCELL,-1,0))=$A63,1+OFFSET(CP$132,1,0):OFFSET(CP$885,-1,0)))-1,"NA"),0)</f>
        <v>0</v>
      </c>
      <c r="CQ63" s="391" cm="1">
        <f t="array" aca="1" ref="CQ63" ca="1">IF(ISTEXT(CQ$6),IFERROR(PRODUCT(IF(YEAR(OFFSET(HOMECELL,1,0):OFFSET(ENDCELL,-1,0))=$A63,1+OFFSET(CQ$132,1,0):OFFSET(CQ$885,-1,0)))-1,"NA"),0)</f>
        <v>0</v>
      </c>
      <c r="CR63" s="391" cm="1">
        <f t="array" aca="1" ref="CR63" ca="1">IF(ISTEXT(CR$6),IFERROR(PRODUCT(IF(YEAR(OFFSET(HOMECELL,1,0):OFFSET(ENDCELL,-1,0))=$A63,1+OFFSET(CR$132,1,0):OFFSET(CR$885,-1,0)))-1,"NA"),0)</f>
        <v>0.23137284539721636</v>
      </c>
      <c r="CS63" s="391"/>
      <c r="CT63" s="391"/>
      <c r="CU63" s="391"/>
      <c r="CV63" s="391"/>
      <c r="CW63" s="391"/>
      <c r="CX63" s="391"/>
      <c r="CY63" s="391"/>
      <c r="CZ63" s="391"/>
      <c r="DA63" s="391"/>
      <c r="DB63" s="815"/>
      <c r="DC63" s="815"/>
      <c r="DD63" s="815"/>
      <c r="DE63" s="815"/>
      <c r="DG63" s="352"/>
      <c r="DI63" s="391" cm="1">
        <f t="array" aca="1" ref="DI63" ca="1">IF(ISTEXT(DI$6),IFERROR(PRODUCT(IF(YEAR(OFFSET(HOMECELL,1,0):OFFSET(ENDCELL,-1,0))=$A63,1+OFFSET(DI$132,1,0):OFFSET(DI$885,-1,0)))-1,"NA"),0)</f>
        <v>0</v>
      </c>
      <c r="DJ63" s="391" cm="1">
        <f t="array" aca="1" ref="DJ63" ca="1">IF(ISTEXT(DJ$6),IFERROR(PRODUCT(IF(YEAR(OFFSET(HOMECELL,1,0):OFFSET(ENDCELL,-1,0))=$A63,1+OFFSET(DJ$132,1,0):OFFSET(DJ$885,-1,0)))-1,"NA"),0)</f>
        <v>0.2854617997508142</v>
      </c>
      <c r="DK63" s="391" cm="1">
        <f t="array" aca="1" ref="DK63" ca="1">IF(ISTEXT(DK$6),IFERROR(PRODUCT(IF(YEAR(OFFSET(HOMECELL,1,0):OFFSET(ENDCELL,-1,0))=$A63,1+OFFSET(DK$132,1,0):OFFSET(DK$885,-1,0)))-1,"NA"),0)</f>
        <v>6.2638612051541864E-2</v>
      </c>
    </row>
    <row r="64" spans="1:115" hidden="1" outlineLevel="1">
      <c r="A64" s="72">
        <f t="shared" ca="1" si="1"/>
        <v>1998</v>
      </c>
      <c r="B64" s="372"/>
      <c r="C64" s="391" cm="1">
        <f t="array" aca="1" ref="C64" ca="1">IF(ISTEXT(C$6),IFERROR(PRODUCT(IF(YEAR(OFFSET(HOMECELL,1,0):OFFSET(ENDCELL,-1,0))=$A64,1+OFFSET(C$132,1,0):OFFSET(C$885,-1,0)))-1,"NA"),0)</f>
        <v>0</v>
      </c>
      <c r="D64" s="391" cm="1">
        <f t="array" aca="1" ref="D64" ca="1">IF(ISTEXT(D$6),IFERROR(PRODUCT(IF(YEAR(OFFSET(HOMECELL,1,0):OFFSET(ENDCELL,-1,0))=$A64,1+OFFSET(D$132,1,0):OFFSET(D$885,-1,0)))-1,"NA"),0)</f>
        <v>4.8546773727569992E-2</v>
      </c>
      <c r="E64" s="391" cm="1">
        <f t="array" aca="1" ref="E64" ca="1">IF(ISTEXT(E$6),IFERROR(PRODUCT(IF(YEAR(OFFSET(HOMECELL,1,0):OFFSET(ENDCELL,-1,0))=$A64,1+OFFSET(E$132,1,0):OFFSET(E$885,-1,0)))-1,"NA"),0)</f>
        <v>0.22322076137214797</v>
      </c>
      <c r="F64" s="391" cm="1">
        <f t="array" aca="1" ref="F64" ca="1">IF(ISTEXT(F$6),IFERROR(PRODUCT(IF(YEAR(OFFSET(HOMECELL,1,0):OFFSET(ENDCELL,-1,0))=$A64,1+OFFSET(F$132,1,0):OFFSET(F$885,-1,0)))-1,"NA"),0)</f>
        <v>0</v>
      </c>
      <c r="G64" s="391" cm="1">
        <f t="array" aca="1" ref="G64" ca="1">IF(ISTEXT(G$6),IFERROR(PRODUCT(IF(YEAR(OFFSET(HOMECELL,1,0):OFFSET(ENDCELL,-1,0))=$A64,1+OFFSET(G$132,1,0):OFFSET(G$885,-1,0)))-1,"NA"),0)</f>
        <v>0</v>
      </c>
      <c r="H64" s="391" cm="1">
        <f t="array" aca="1" ref="H64" ca="1">IF(ISTEXT(H$6),IFERROR(PRODUCT(IF(YEAR(OFFSET(HOMECELL,1,0):OFFSET(ENDCELL,-1,0))=$A64,1+OFFSET(H$132,1,0):OFFSET(H$885,-1,0)))-1,"NA"),0)</f>
        <v>0</v>
      </c>
      <c r="I64" s="391" cm="1">
        <f t="array" aca="1" ref="I64" ca="1">IF(ISTEXT(I$6),IFERROR(PRODUCT(IF(YEAR(OFFSET(HOMECELL,1,0):OFFSET(ENDCELL,-1,0))=$A64,1+OFFSET(I$132,1,0):OFFSET(I$885,-1,0)))-1,"NA"),0)</f>
        <v>0</v>
      </c>
      <c r="J64" s="391" cm="1">
        <f t="array" aca="1" ref="J64" ca="1">IF(ISTEXT(J$6),IFERROR(PRODUCT(IF(YEAR(OFFSET(HOMECELL,1,0):OFFSET(ENDCELL,-1,0))=$A64,1+OFFSET(J$132,1,0):OFFSET(J$885,-1,0)))-1,"NA"),0)</f>
        <v>0</v>
      </c>
      <c r="K64" s="391" cm="1">
        <f t="array" aca="1" ref="K64" ca="1">IF(ISTEXT(K$6),IFERROR(PRODUCT(IF(YEAR(OFFSET(HOMECELL,1,0):OFFSET(ENDCELL,-1,0))=$A64,1+OFFSET(K$132,1,0):OFFSET(K$885,-1,0)))-1,"NA"),0)</f>
        <v>0</v>
      </c>
      <c r="L64" s="391" cm="1">
        <f t="array" aca="1" ref="L64" ca="1">IF(ISTEXT(L$6),IFERROR(PRODUCT(IF(YEAR(OFFSET(HOMECELL,1,0):OFFSET(ENDCELL,-1,0))=$A64,1+OFFSET(L$132,1,0):OFFSET(L$885,-1,0)))-1,"NA"),0)</f>
        <v>0</v>
      </c>
      <c r="M64" s="391" cm="1">
        <f t="array" aca="1" ref="M64" ca="1">IF(ISTEXT(M$6),IFERROR(PRODUCT(IF(YEAR(OFFSET(HOMECELL,1,0):OFFSET(ENDCELL,-1,0))=$A64,1+OFFSET(M$132,1,0):OFFSET(M$885,-1,0)))-1,"NA"),0)</f>
        <v>0</v>
      </c>
      <c r="N64" s="391" cm="1">
        <f t="array" aca="1" ref="N64" ca="1">IF(ISTEXT(N$6),IFERROR(PRODUCT(IF(YEAR(OFFSET(HOMECELL,1,0):OFFSET(ENDCELL,-1,0))=$A64,1+OFFSET(N$132,1,0):OFFSET(N$885,-1,0)))-1,"NA"),0)</f>
        <v>0</v>
      </c>
      <c r="O64" s="391" cm="1">
        <f t="array" aca="1" ref="O64" ca="1">IF(ISTEXT(O$6),IFERROR(PRODUCT(IF(YEAR(OFFSET(HOMECELL,1,0):OFFSET(ENDCELL,-1,0))=$A64,1+OFFSET(O$132,1,0):OFFSET(O$885,-1,0)))-1,"NA"),0)</f>
        <v>0</v>
      </c>
      <c r="P64" s="391" cm="1">
        <f t="array" aca="1" ref="P64" ca="1">IF(ISTEXT(P$6),IFERROR(PRODUCT(IF(YEAR(OFFSET(HOMECELL,1,0):OFFSET(ENDCELL,-1,0))=$A64,1+OFFSET(P$132,1,0):OFFSET(P$885,-1,0)))-1,"NA"),0)</f>
        <v>0</v>
      </c>
      <c r="Q64" s="391" cm="1">
        <f t="array" aca="1" ref="Q64" ca="1">IF(ISTEXT(Q$6),IFERROR(PRODUCT(IF(YEAR(OFFSET(HOMECELL,1,0):OFFSET(ENDCELL,-1,0))=$A64,1+OFFSET(Q$132,1,0):OFFSET(Q$885,-1,0)))-1,"NA"),0)</f>
        <v>0</v>
      </c>
      <c r="R64" s="391" cm="1">
        <f t="array" aca="1" ref="R64" ca="1">IF(ISTEXT(R$6),IFERROR(PRODUCT(IF(YEAR(OFFSET(HOMECELL,1,0):OFFSET(ENDCELL,-1,0))=$A64,1+OFFSET(R$132,1,0):OFFSET(R$885,-1,0)))-1,"NA"),0)</f>
        <v>2.1190303065222746</v>
      </c>
      <c r="S64" s="391" cm="1">
        <f t="array" aca="1" ref="S64" ca="1">IF(ISTEXT(S$6),IFERROR(PRODUCT(IF(YEAR(OFFSET(HOMECELL,1,0):OFFSET(ENDCELL,-1,0))=$A64,1+OFFSET(S$132,1,0):OFFSET(S$885,-1,0)))-1,"NA"),0)</f>
        <v>0.31945528644651588</v>
      </c>
      <c r="T64" s="391" cm="1">
        <f t="array" aca="1" ref="T64" ca="1">IF(ISTEXT(T$6),IFERROR(PRODUCT(IF(YEAR(OFFSET(HOMECELL,1,0):OFFSET(ENDCELL,-1,0))=$A64,1+OFFSET(T$132,1,0):OFFSET(T$885,-1,0)))-1,"NA"),0)</f>
        <v>0.63380281690140805</v>
      </c>
      <c r="U64" s="391" cm="1">
        <f t="array" aca="1" ref="U64" ca="1">IF(ISTEXT(U$6),IFERROR(PRODUCT(IF(YEAR(OFFSET(HOMECELL,1,0):OFFSET(ENDCELL,-1,0))=$A64,1+OFFSET(U$132,1,0):OFFSET(U$885,-1,0)))-1,"NA"),0)</f>
        <v>0</v>
      </c>
      <c r="V64" s="391" cm="1">
        <f t="array" aca="1" ref="V64" ca="1">IF(ISTEXT(V$6),IFERROR(PRODUCT(IF(YEAR(OFFSET(HOMECELL,1,0):OFFSET(ENDCELL,-1,0))=$A64,1+OFFSET(V$132,1,0):OFFSET(V$885,-1,0)))-1,"NA"),0)</f>
        <v>9.6639013433749827</v>
      </c>
      <c r="W64" s="391" cm="1">
        <f t="array" aca="1" ref="W64" ca="1">IF(ISTEXT(W$6),IFERROR(PRODUCT(IF(YEAR(OFFSET(HOMECELL,1,0):OFFSET(ENDCELL,-1,0))=$A64,1+OFFSET(W$132,1,0):OFFSET(W$885,-1,0)))-1,"NA"),0)</f>
        <v>0</v>
      </c>
      <c r="X64" s="391" cm="1">
        <f t="array" aca="1" ref="X64" ca="1">IF(ISTEXT(X$6),IFERROR(PRODUCT(IF(YEAR(OFFSET(HOMECELL,1,0):OFFSET(ENDCELL,-1,0))=$A64,1+OFFSET(X$132,1,0):OFFSET(X$885,-1,0)))-1,"NA"),0)</f>
        <v>0.31366167667741252</v>
      </c>
      <c r="Y64" s="391" cm="1">
        <f t="array" aca="1" ref="Y64" ca="1">IF(ISTEXT(Y$6),IFERROR(PRODUCT(IF(YEAR(OFFSET(HOMECELL,1,0):OFFSET(ENDCELL,-1,0))=$A64,1+OFFSET(Y$132,1,0):OFFSET(Y$885,-1,0)))-1,"NA"),0)</f>
        <v>0</v>
      </c>
      <c r="Z64" s="391" cm="1">
        <f t="array" aca="1" ref="Z64" ca="1">IF(ISTEXT(Z$6),IFERROR(PRODUCT(IF(YEAR(OFFSET(HOMECELL,1,0):OFFSET(ENDCELL,-1,0))=$A64,1+OFFSET(Z$132,1,0):OFFSET(Z$885,-1,0)))-1,"NA"),0)</f>
        <v>-0.10510442083773963</v>
      </c>
      <c r="AA64" s="391" cm="1">
        <f t="array" aca="1" ref="AA64" ca="1">IF(ISTEXT(AA$6),IFERROR(PRODUCT(IF(YEAR(OFFSET(HOMECELL,1,0):OFFSET(ENDCELL,-1,0))=$A64,1+OFFSET(AA$132,1,0):OFFSET(AA$885,-1,0)))-1,"NA"),0)</f>
        <v>0.61764672284022093</v>
      </c>
      <c r="AB64" s="391" cm="1">
        <f t="array" aca="1" ref="AB64" ca="1">IF(ISTEXT(AB$6),IFERROR(PRODUCT(IF(YEAR(OFFSET(HOMECELL,1,0):OFFSET(ENDCELL,-1,0))=$A64,1+OFFSET(AB$132,1,0):OFFSET(AB$885,-1,0)))-1,"NA"),0)</f>
        <v>0</v>
      </c>
      <c r="AC64" s="391" cm="1">
        <f t="array" aca="1" ref="AC64" ca="1">IF(ISTEXT(AC$6),IFERROR(PRODUCT(IF(YEAR(OFFSET(HOMECELL,1,0):OFFSET(ENDCELL,-1,0))=$A64,1+OFFSET(AC$132,1,0):OFFSET(AC$885,-1,0)))-1,"NA"),0)</f>
        <v>0</v>
      </c>
      <c r="AD64" s="391" cm="1">
        <f t="array" aca="1" ref="AD64" ca="1">IF(ISTEXT(AD$6),IFERROR(PRODUCT(IF(YEAR(OFFSET(HOMECELL,1,0):OFFSET(ENDCELL,-1,0))=$A64,1+OFFSET(AD$132,1,0):OFFSET(AD$885,-1,0)))-1,"NA"),0)</f>
        <v>0</v>
      </c>
      <c r="AE64" s="391" cm="1">
        <f t="array" aca="1" ref="AE64" ca="1">IF(ISTEXT(AE$6),IFERROR(PRODUCT(IF(YEAR(OFFSET(HOMECELL,1,0):OFFSET(ENDCELL,-1,0))=$A64,1+OFFSET(AE$132,1,0):OFFSET(AE$885,-1,0)))-1,"NA"),0)</f>
        <v>-8.5117173427260551E-2</v>
      </c>
      <c r="AF64" s="391" cm="1">
        <f t="array" aca="1" ref="AF64" ca="1">IF(ISTEXT(AF$6),IFERROR(PRODUCT(IF(YEAR(OFFSET(HOMECELL,1,0):OFFSET(ENDCELL,-1,0))=$A64,1+OFFSET(AF$132,1,0):OFFSET(AF$885,-1,0)))-1,"NA"),0)</f>
        <v>0</v>
      </c>
      <c r="AG64" s="391" cm="1">
        <f t="array" aca="1" ref="AG64" ca="1">IF(ISTEXT(AG$6),IFERROR(PRODUCT(IF(YEAR(OFFSET(HOMECELL,1,0):OFFSET(ENDCELL,-1,0))=$A64,1+OFFSET(AG$132,1,0):OFFSET(AG$885,-1,0)))-1,"NA"),0)</f>
        <v>0</v>
      </c>
      <c r="AH64" s="391" cm="1">
        <f t="array" aca="1" ref="AH64" ca="1">IF(ISTEXT(AH$6),IFERROR(PRODUCT(IF(YEAR(OFFSET(HOMECELL,1,0):OFFSET(ENDCELL,-1,0))=$A64,1+OFFSET(AH$132,1,0):OFFSET(AH$885,-1,0)))-1,"NA"),0)</f>
        <v>0</v>
      </c>
      <c r="AI64" s="391" cm="1">
        <f t="array" aca="1" ref="AI64" ca="1">IF(ISTEXT(AI$6),IFERROR(PRODUCT(IF(YEAR(OFFSET(HOMECELL,1,0):OFFSET(ENDCELL,-1,0))=$A64,1+OFFSET(AI$132,1,0):OFFSET(AI$885,-1,0)))-1,"NA"),0)</f>
        <v>0</v>
      </c>
      <c r="AJ64" s="391" cm="1">
        <f t="array" aca="1" ref="AJ64" ca="1">IF(ISTEXT(AJ$6),IFERROR(PRODUCT(IF(YEAR(OFFSET(HOMECELL,1,0):OFFSET(ENDCELL,-1,0))=$A64,1+OFFSET(AJ$132,1,0):OFFSET(AJ$885,-1,0)))-1,"NA"),0)</f>
        <v>0</v>
      </c>
      <c r="AK64" s="391" cm="1">
        <f t="array" aca="1" ref="AK64" ca="1">IF(ISTEXT(AK$6),IFERROR(PRODUCT(IF(YEAR(OFFSET(HOMECELL,1,0):OFFSET(ENDCELL,-1,0))=$A64,1+OFFSET(AK$132,1,0):OFFSET(AK$885,-1,0)))-1,"NA"),0)</f>
        <v>-5.6780588771992657E-2</v>
      </c>
      <c r="AL64" s="391" cm="1">
        <f t="array" aca="1" ref="AL64" ca="1">IF(ISTEXT(AL$6),IFERROR(PRODUCT(IF(YEAR(OFFSET(HOMECELL,1,0):OFFSET(ENDCELL,-1,0))=$A64,1+OFFSET(AL$132,1,0):OFFSET(AL$885,-1,0)))-1,"NA"),0)</f>
        <v>0</v>
      </c>
      <c r="AM64" s="391" cm="1">
        <f t="array" aca="1" ref="AM64" ca="1">IF(ISTEXT(AM$6),IFERROR(PRODUCT(IF(YEAR(OFFSET(HOMECELL,1,0):OFFSET(ENDCELL,-1,0))=$A64,1+OFFSET(AM$132,1,0):OFFSET(AM$885,-1,0)))-1,"NA"),0)</f>
        <v>-0.1260361664413221</v>
      </c>
      <c r="AN64" s="391" cm="1">
        <f t="array" aca="1" ref="AN64" ca="1">IF(ISTEXT(AN$6),IFERROR(PRODUCT(IF(YEAR(OFFSET(HOMECELL,1,0):OFFSET(ENDCELL,-1,0))=$A64,1+OFFSET(AN$132,1,0):OFFSET(AN$885,-1,0)))-1,"NA"),0)</f>
        <v>-0.39102562264123464</v>
      </c>
      <c r="AO64" s="391" cm="1">
        <f t="array" aca="1" ref="AO64" ca="1">IF(ISTEXT(AO$6),IFERROR(PRODUCT(IF(YEAR(OFFSET(HOMECELL,1,0):OFFSET(ENDCELL,-1,0))=$A64,1+OFFSET(AO$132,1,0):OFFSET(AO$885,-1,0)))-1,"NA"),0)</f>
        <v>0</v>
      </c>
      <c r="AP64" s="391" cm="1">
        <f t="array" aca="1" ref="AP64" ca="1">IF(ISTEXT(AP$6),IFERROR(PRODUCT(IF(YEAR(OFFSET(HOMECELL,1,0):OFFSET(ENDCELL,-1,0))=$A64,1+OFFSET(AP$132,1,0):OFFSET(AP$885,-1,0)))-1,"NA"),0)</f>
        <v>0.41296152436142264</v>
      </c>
      <c r="AQ64" s="391" cm="1">
        <f t="array" aca="1" ref="AQ64" ca="1">IF(ISTEXT(AQ$6),IFERROR(PRODUCT(IF(YEAR(OFFSET(HOMECELL,1,0):OFFSET(ENDCELL,-1,0))=$A64,1+OFFSET(AQ$132,1,0):OFFSET(AQ$885,-1,0)))-1,"NA"),0)</f>
        <v>5.0517407391647229E-2</v>
      </c>
      <c r="AR64" s="391" cm="1">
        <f t="array" aca="1" ref="AR64" ca="1">IF(ISTEXT(AR$6),IFERROR(PRODUCT(IF(YEAR(OFFSET(HOMECELL,1,0):OFFSET(ENDCELL,-1,0))=$A64,1+OFFSET(AR$132,1,0):OFFSET(AR$885,-1,0)))-1,"NA"),0)</f>
        <v>0</v>
      </c>
      <c r="AS64" s="391" cm="1">
        <f t="array" aca="1" ref="AS64" ca="1">IF(ISTEXT(AS$6),IFERROR(PRODUCT(IF(YEAR(OFFSET(HOMECELL,1,0):OFFSET(ENDCELL,-1,0))=$A64,1+OFFSET(AS$132,1,0):OFFSET(AS$885,-1,0)))-1,"NA"),0)</f>
        <v>0</v>
      </c>
      <c r="AT64" s="391" cm="1">
        <f t="array" aca="1" ref="AT64" ca="1">IF(ISTEXT(AT$6),IFERROR(PRODUCT(IF(YEAR(OFFSET(HOMECELL,1,0):OFFSET(ENDCELL,-1,0))=$A64,1+OFFSET(AT$132,1,0):OFFSET(AT$885,-1,0)))-1,"NA"),0)</f>
        <v>0.93277322982439381</v>
      </c>
      <c r="AU64" s="391" cm="1">
        <f t="array" aca="1" ref="AU64" ca="1">IF(ISTEXT(AU$6),IFERROR(PRODUCT(IF(YEAR(OFFSET(HOMECELL,1,0):OFFSET(ENDCELL,-1,0))=$A64,1+OFFSET(AU$132,1,0):OFFSET(AU$885,-1,0)))-1,"NA"),0)</f>
        <v>0</v>
      </c>
      <c r="AV64" s="391" cm="1">
        <f t="array" aca="1" ref="AV64" ca="1">IF(ISTEXT(AV$6),IFERROR(PRODUCT(IF(YEAR(OFFSET(HOMECELL,1,0):OFFSET(ENDCELL,-1,0))=$A64,1+OFFSET(AV$132,1,0):OFFSET(AV$885,-1,0)))-1,"NA"),0)</f>
        <v>0.14307646066936885</v>
      </c>
      <c r="AW64" s="391" cm="1">
        <f t="array" aca="1" ref="AW64" ca="1">IF(ISTEXT(AW$6),IFERROR(PRODUCT(IF(YEAR(OFFSET(HOMECELL,1,0):OFFSET(ENDCELL,-1,0))=$A64,1+OFFSET(AW$132,1,0):OFFSET(AW$885,-1,0)))-1,"NA"),0)</f>
        <v>0.15891434019318762</v>
      </c>
      <c r="AX64" s="391" cm="1">
        <f t="array" aca="1" ref="AX64" ca="1">IF(ISTEXT(AX$6),IFERROR(PRODUCT(IF(YEAR(OFFSET(HOMECELL,1,0):OFFSET(ENDCELL,-1,0))=$A64,1+OFFSET(AX$132,1,0):OFFSET(AX$885,-1,0)))-1,"NA"),0)</f>
        <v>0</v>
      </c>
      <c r="AY64" s="391" cm="1">
        <f t="array" aca="1" ref="AY64" ca="1">IF(ISTEXT(AY$6),IFERROR(PRODUCT(IF(YEAR(OFFSET(HOMECELL,1,0):OFFSET(ENDCELL,-1,0))=$A64,1+OFFSET(AY$132,1,0):OFFSET(AY$885,-1,0)))-1,"NA"),0)</f>
        <v>0.27511276350003122</v>
      </c>
      <c r="AZ64" s="391" cm="1">
        <f t="array" aca="1" ref="AZ64" ca="1">IF(ISTEXT(AZ$6),IFERROR(PRODUCT(IF(YEAR(OFFSET(HOMECELL,1,0):OFFSET(ENDCELL,-1,0))=$A64,1+OFFSET(AZ$132,1,0):OFFSET(AZ$885,-1,0)))-1,"NA"),0)</f>
        <v>7.523057035764924E-2</v>
      </c>
      <c r="BA64" s="391" cm="1">
        <f t="array" aca="1" ref="BA64" ca="1">IF(ISTEXT(BA$6),IFERROR(PRODUCT(IF(YEAR(OFFSET(HOMECELL,1,0):OFFSET(ENDCELL,-1,0))=$A64,1+OFFSET(BA$132,1,0):OFFSET(BA$885,-1,0)))-1,"NA"),0)</f>
        <v>0.22066230603486914</v>
      </c>
      <c r="BB64" s="391" cm="1">
        <f t="array" aca="1" ref="BB64" ca="1">IF(ISTEXT(BB$6),IFERROR(PRODUCT(IF(YEAR(OFFSET(HOMECELL,1,0):OFFSET(ENDCELL,-1,0))=$A64,1+OFFSET(BB$132,1,0):OFFSET(BB$885,-1,0)))-1,"NA"),0)</f>
        <v>-0.20176537299631636</v>
      </c>
      <c r="BC64" s="391" cm="1">
        <f t="array" aca="1" ref="BC64" ca="1">IF(ISTEXT(BC$6),IFERROR(PRODUCT(IF(YEAR(OFFSET(HOMECELL,1,0):OFFSET(ENDCELL,-1,0))=$A64,1+OFFSET(BC$132,1,0):OFFSET(BC$885,-1,0)))-1,"NA"),0)</f>
        <v>0</v>
      </c>
      <c r="BD64" s="391" cm="1">
        <f t="array" aca="1" ref="BD64" ca="1">IF(ISTEXT(BD$6),IFERROR(PRODUCT(IF(YEAR(OFFSET(HOMECELL,1,0):OFFSET(ENDCELL,-1,0))=$A64,1+OFFSET(BD$132,1,0):OFFSET(BD$885,-1,0)))-1,"NA"),0)</f>
        <v>0.6962430996600899</v>
      </c>
      <c r="BE64" s="391" cm="1">
        <f t="array" aca="1" ref="BE64" ca="1">IF(ISTEXT(BE$6),IFERROR(PRODUCT(IF(YEAR(OFFSET(HOMECELL,1,0):OFFSET(ENDCELL,-1,0))=$A64,1+OFFSET(BE$132,1,0):OFFSET(BE$885,-1,0)))-1,"NA"),0)</f>
        <v>-9.8484848484847731E-2</v>
      </c>
      <c r="BF64" s="391" cm="1">
        <f t="array" aca="1" ref="BF64" ca="1">IF(ISTEXT(BF$6),IFERROR(PRODUCT(IF(YEAR(OFFSET(HOMECELL,1,0):OFFSET(ENDCELL,-1,0))=$A64,1+OFFSET(BF$132,1,0):OFFSET(BF$885,-1,0)))-1,"NA"),0)</f>
        <v>0</v>
      </c>
      <c r="BG64" s="391" cm="1">
        <f t="array" aca="1" ref="BG64" ca="1">IF(ISTEXT(BG$6),IFERROR(PRODUCT(IF(YEAR(OFFSET(HOMECELL,1,0):OFFSET(ENDCELL,-1,0))=$A64,1+OFFSET(BG$132,1,0):OFFSET(BG$885,-1,0)))-1,"NA"),0)</f>
        <v>0.88284283221539894</v>
      </c>
      <c r="BH64" s="391" cm="1">
        <f t="array" aca="1" ref="BH64" ca="1">IF(ISTEXT(BH$6),IFERROR(PRODUCT(IF(YEAR(OFFSET(HOMECELL,1,0):OFFSET(ENDCELL,-1,0))=$A64,1+OFFSET(BH$132,1,0):OFFSET(BH$885,-1,0)))-1,"NA"),0)</f>
        <v>-0.11750517799387428</v>
      </c>
      <c r="BI64" s="391" cm="1">
        <f t="array" aca="1" ref="BI64" ca="1">IF(ISTEXT(BI$6),IFERROR(PRODUCT(IF(YEAR(OFFSET(HOMECELL,1,0):OFFSET(ENDCELL,-1,0))=$A64,1+OFFSET(BI$132,1,0):OFFSET(BI$885,-1,0)))-1,"NA"),0)</f>
        <v>0</v>
      </c>
      <c r="BJ64" s="391" cm="1">
        <f t="array" aca="1" ref="BJ64" ca="1">IF(ISTEXT(BJ$6),IFERROR(PRODUCT(IF(YEAR(OFFSET(HOMECELL,1,0):OFFSET(ENDCELL,-1,0))=$A64,1+OFFSET(BJ$132,1,0):OFFSET(BJ$885,-1,0)))-1,"NA"),0)</f>
        <v>-1.7243849658493127E-2</v>
      </c>
      <c r="BK64" s="391" cm="1">
        <f t="array" aca="1" ref="BK64" ca="1">IF(ISTEXT(BK$6),IFERROR(PRODUCT(IF(YEAR(OFFSET(HOMECELL,1,0):OFFSET(ENDCELL,-1,0))=$A64,1+OFFSET(BK$132,1,0):OFFSET(BK$885,-1,0)))-1,"NA"),0)</f>
        <v>-3.0544142957088294E-2</v>
      </c>
      <c r="BL64" s="391" cm="1">
        <f t="array" aca="1" ref="BL64" ca="1">IF(ISTEXT(BL$6),IFERROR(PRODUCT(IF(YEAR(OFFSET(HOMECELL,1,0):OFFSET(ENDCELL,-1,0))=$A64,1+OFFSET(BL$132,1,0):OFFSET(BL$885,-1,0)))-1,"NA"),0)</f>
        <v>0.32916286849011178</v>
      </c>
      <c r="BM64" s="391" cm="1">
        <f t="array" aca="1" ref="BM64" ca="1">IF(ISTEXT(BM$6),IFERROR(PRODUCT(IF(YEAR(OFFSET(HOMECELL,1,0):OFFSET(ENDCELL,-1,0))=$A64,1+OFFSET(BM$132,1,0):OFFSET(BM$885,-1,0)))-1,"NA"),0)</f>
        <v>0</v>
      </c>
      <c r="BN64" s="391" cm="1">
        <f t="array" aca="1" ref="BN64" ca="1">IF(ISTEXT(BN$6),IFERROR(PRODUCT(IF(YEAR(OFFSET(HOMECELL,1,0):OFFSET(ENDCELL,-1,0))=$A64,1+OFFSET(BN$132,1,0):OFFSET(BN$885,-1,0)))-1,"NA"),0)</f>
        <v>0</v>
      </c>
      <c r="BO64" s="391" cm="1">
        <f t="array" aca="1" ref="BO64" ca="1">IF(ISTEXT(BO$6),IFERROR(PRODUCT(IF(YEAR(OFFSET(HOMECELL,1,0):OFFSET(ENDCELL,-1,0))=$A64,1+OFFSET(BO$132,1,0):OFFSET(BO$885,-1,0)))-1,"NA"),0)</f>
        <v>0.11018685223542546</v>
      </c>
      <c r="BP64" s="391" cm="1">
        <f t="array" aca="1" ref="BP64" ca="1">IF(ISTEXT(BP$6),IFERROR(PRODUCT(IF(YEAR(OFFSET(HOMECELL,1,0):OFFSET(ENDCELL,-1,0))=$A64,1+OFFSET(BP$132,1,0):OFFSET(BP$885,-1,0)))-1,"NA"),0)</f>
        <v>0.80617467328191772</v>
      </c>
      <c r="BQ64" s="391" cm="1">
        <f t="array" aca="1" ref="BQ64" ca="1">IF(ISTEXT(BQ$6),IFERROR(PRODUCT(IF(YEAR(OFFSET(HOMECELL,1,0):OFFSET(ENDCELL,-1,0))=$A64,1+OFFSET(BQ$132,1,0):OFFSET(BQ$885,-1,0)))-1,"NA"),0)</f>
        <v>0</v>
      </c>
      <c r="BR64" s="391" cm="1">
        <f t="array" aca="1" ref="BR64" ca="1">IF(ISTEXT(BR$6),IFERROR(PRODUCT(IF(YEAR(OFFSET(HOMECELL,1,0):OFFSET(ENDCELL,-1,0))=$A64,1+OFFSET(BR$132,1,0):OFFSET(BR$885,-1,0)))-1,"NA"),0)</f>
        <v>-0.13293846083003469</v>
      </c>
      <c r="BS64" s="391" cm="1">
        <f t="array" aca="1" ref="BS64" ca="1">IF(ISTEXT(BS$6),IFERROR(PRODUCT(IF(YEAR(OFFSET(HOMECELL,1,0):OFFSET(ENDCELL,-1,0))=$A64,1+OFFSET(BS$132,1,0):OFFSET(BS$885,-1,0)))-1,"NA"),0)</f>
        <v>0</v>
      </c>
      <c r="BT64" s="391" cm="1">
        <f t="array" aca="1" ref="BT64" ca="1">IF(ISTEXT(BT$6),IFERROR(PRODUCT(IF(YEAR(OFFSET(HOMECELL,1,0):OFFSET(ENDCELL,-1,0))=$A64,1+OFFSET(BT$132,1,0):OFFSET(BT$885,-1,0)))-1,"NA"),0)</f>
        <v>0</v>
      </c>
      <c r="BU64" s="391" cm="1">
        <f t="array" aca="1" ref="BU64" ca="1">IF(ISTEXT(BU$6),IFERROR(PRODUCT(IF(YEAR(OFFSET(HOMECELL,1,0):OFFSET(ENDCELL,-1,0))=$A64,1+OFFSET(BU$132,1,0):OFFSET(BU$885,-1,0)))-1,"NA"),0)</f>
        <v>-0.20713278201286256</v>
      </c>
      <c r="BV64" s="391" cm="1">
        <f t="array" aca="1" ref="BV64" ca="1">IF(ISTEXT(BV$6),IFERROR(PRODUCT(IF(YEAR(OFFSET(HOMECELL,1,0):OFFSET(ENDCELL,-1,0))=$A64,1+OFFSET(BV$132,1,0):OFFSET(BV$885,-1,0)))-1,"NA"),0)</f>
        <v>0</v>
      </c>
      <c r="BW64" s="391" cm="1">
        <f t="array" aca="1" ref="BW64" ca="1">IF(ISTEXT(BW$6),IFERROR(PRODUCT(IF(YEAR(OFFSET(HOMECELL,1,0):OFFSET(ENDCELL,-1,0))=$A64,1+OFFSET(BW$132,1,0):OFFSET(BW$885,-1,0)))-1,"NA"),0)</f>
        <v>1.0756462913100737</v>
      </c>
      <c r="BX64" s="391" cm="1">
        <f t="array" aca="1" ref="BX64" ca="1">IF(ISTEXT(BX$6),IFERROR(PRODUCT(IF(YEAR(OFFSET(HOMECELL,1,0):OFFSET(ENDCELL,-1,0))=$A64,1+OFFSET(BX$132,1,0):OFFSET(BX$885,-1,0)))-1,"NA"),0)</f>
        <v>0</v>
      </c>
      <c r="BY64" s="391" cm="1">
        <f t="array" aca="1" ref="BY64" ca="1">IF(ISTEXT(BY$6),IFERROR(PRODUCT(IF(YEAR(OFFSET(HOMECELL,1,0):OFFSET(ENDCELL,-1,0))=$A64,1+OFFSET(BY$132,1,0):OFFSET(BY$885,-1,0)))-1,"NA"),0)</f>
        <v>0.20161653390394041</v>
      </c>
      <c r="BZ64" s="391" cm="1">
        <f t="array" aca="1" ref="BZ64" ca="1">IF(ISTEXT(BZ$6),IFERROR(PRODUCT(IF(YEAR(OFFSET(HOMECELL,1,0):OFFSET(ENDCELL,-1,0))=$A64,1+OFFSET(BZ$132,1,0):OFFSET(BZ$885,-1,0)))-1,"NA"),0)</f>
        <v>1.4971967465592182</v>
      </c>
      <c r="CA64" s="391" cm="1">
        <f t="array" aca="1" ref="CA64" ca="1">IF(ISTEXT(CA$6),IFERROR(PRODUCT(IF(YEAR(OFFSET(HOMECELL,1,0):OFFSET(ENDCELL,-1,0))=$A64,1+OFFSET(CA$132,1,0):OFFSET(CA$885,-1,0)))-1,"NA"),0)</f>
        <v>0.67679673373914717</v>
      </c>
      <c r="CB64" s="391" cm="1">
        <f t="array" aca="1" ref="CB64" ca="1">IF(ISTEXT(CB$6),IFERROR(PRODUCT(IF(YEAR(OFFSET(HOMECELL,1,0):OFFSET(ENDCELL,-1,0))=$A64,1+OFFSET(CB$132,1,0):OFFSET(CB$885,-1,0)))-1,"NA"),0)</f>
        <v>0</v>
      </c>
      <c r="CC64" s="391" cm="1">
        <f t="array" aca="1" ref="CC64" ca="1">IF(ISTEXT(CC$6),IFERROR(PRODUCT(IF(YEAR(OFFSET(HOMECELL,1,0):OFFSET(ENDCELL,-1,0))=$A64,1+OFFSET(CC$132,1,0):OFFSET(CC$885,-1,0)))-1,"NA"),0)</f>
        <v>0.726919339248701</v>
      </c>
      <c r="CD64" s="391" cm="1">
        <f t="array" aca="1" ref="CD64" ca="1">IF(ISTEXT(CD$6),IFERROR(PRODUCT(IF(YEAR(OFFSET(HOMECELL,1,0):OFFSET(ENDCELL,-1,0))=$A64,1+OFFSET(CD$132,1,0):OFFSET(CD$885,-1,0)))-1,"NA"),0)</f>
        <v>0</v>
      </c>
      <c r="CE64" s="391" cm="1">
        <f t="array" aca="1" ref="CE64" ca="1">IF(ISTEXT(CE$6),IFERROR(PRODUCT(IF(YEAR(OFFSET(HOMECELL,1,0):OFFSET(ENDCELL,-1,0))=$A64,1+OFFSET(CE$132,1,0):OFFSET(CE$885,-1,0)))-1,"NA"),0)</f>
        <v>0</v>
      </c>
      <c r="CF64" s="391" cm="1">
        <f t="array" aca="1" ref="CF64" ca="1">IF(ISTEXT(CF$6),IFERROR(PRODUCT(IF(YEAR(OFFSET(HOMECELL,1,0):OFFSET(ENDCELL,-1,0))=$A64,1+OFFSET(CF$132,1,0):OFFSET(CF$885,-1,0)))-1,"NA"),0)</f>
        <v>-0.37547625821781005</v>
      </c>
      <c r="CG64" s="391" cm="1">
        <f t="array" aca="1" ref="CG64" ca="1">IF(ISTEXT(CG$6),IFERROR(PRODUCT(IF(YEAR(OFFSET(HOMECELL,1,0):OFFSET(ENDCELL,-1,0))=$A64,1+OFFSET(CG$132,1,0):OFFSET(CG$885,-1,0)))-1,"NA"),0)</f>
        <v>0.15838632656438456</v>
      </c>
      <c r="CH64" s="391" cm="1">
        <f t="array" aca="1" ref="CH64" ca="1">IF(ISTEXT(CH$6),IFERROR(PRODUCT(IF(YEAR(OFFSET(HOMECELL,1,0):OFFSET(ENDCELL,-1,0))=$A64,1+OFFSET(CH$132,1,0):OFFSET(CH$885,-1,0)))-1,"NA"),0)</f>
        <v>-0.41653204262650279</v>
      </c>
      <c r="CI64" s="391" cm="1">
        <f t="array" aca="1" ref="CI64" ca="1">IF(ISTEXT(CI$6),IFERROR(PRODUCT(IF(YEAR(OFFSET(HOMECELL,1,0):OFFSET(ENDCELL,-1,0))=$A64,1+OFFSET(CI$132,1,0):OFFSET(CI$885,-1,0)))-1,"NA"),0)</f>
        <v>0</v>
      </c>
      <c r="CJ64" s="391" cm="1">
        <f t="array" aca="1" ref="CJ64" ca="1">IF(ISTEXT(CJ$6),IFERROR(PRODUCT(IF(YEAR(OFFSET(HOMECELL,1,0):OFFSET(ENDCELL,-1,0))=$A64,1+OFFSET(CJ$132,1,0):OFFSET(CJ$885,-1,0)))-1,"NA"),0)</f>
        <v>1.1460351398221542</v>
      </c>
      <c r="CK64" s="391" cm="1">
        <f t="array" aca="1" ref="CK64" ca="1">IF(ISTEXT(CK$6),IFERROR(PRODUCT(IF(YEAR(OFFSET(HOMECELL,1,0):OFFSET(ENDCELL,-1,0))=$A64,1+OFFSET(CK$132,1,0):OFFSET(CK$885,-1,0)))-1,"NA"),0)</f>
        <v>0</v>
      </c>
      <c r="CL64" s="391" cm="1">
        <f t="array" aca="1" ref="CL64" ca="1">IF(ISTEXT(CL$6),IFERROR(PRODUCT(IF(YEAR(OFFSET(HOMECELL,1,0):OFFSET(ENDCELL,-1,0))=$A64,1+OFFSET(CL$132,1,0):OFFSET(CL$885,-1,0)))-1,"NA"),0)</f>
        <v>0</v>
      </c>
      <c r="CM64" s="391" cm="1">
        <f t="array" aca="1" ref="CM64" ca="1">IF(ISTEXT(CM$6),IFERROR(PRODUCT(IF(YEAR(OFFSET(HOMECELL,1,0):OFFSET(ENDCELL,-1,0))=$A64,1+OFFSET(CM$132,1,0):OFFSET(CM$885,-1,0)))-1,"NA"),0)</f>
        <v>0</v>
      </c>
      <c r="CN64" s="391" cm="1">
        <f t="array" aca="1" ref="CN64" ca="1">IF(ISTEXT(CN$6),IFERROR(PRODUCT(IF(YEAR(OFFSET(HOMECELL,1,0):OFFSET(ENDCELL,-1,0))=$A64,1+OFFSET(CN$132,1,0):OFFSET(CN$885,-1,0)))-1,"NA"),0)</f>
        <v>0</v>
      </c>
      <c r="CO64" s="391" cm="1">
        <f t="array" aca="1" ref="CO64" ca="1">IF(ISTEXT(CO$6),IFERROR(PRODUCT(IF(YEAR(OFFSET(HOMECELL,1,0):OFFSET(ENDCELL,-1,0))=$A64,1+OFFSET(CO$132,1,0):OFFSET(CO$885,-1,0)))-1,"NA"),0)</f>
        <v>0</v>
      </c>
      <c r="CP64" s="391" cm="1">
        <f t="array" aca="1" ref="CP64" ca="1">IF(ISTEXT(CP$6),IFERROR(PRODUCT(IF(YEAR(OFFSET(HOMECELL,1,0):OFFSET(ENDCELL,-1,0))=$A64,1+OFFSET(CP$132,1,0):OFFSET(CP$885,-1,0)))-1,"NA"),0)</f>
        <v>0</v>
      </c>
      <c r="CQ64" s="391" cm="1">
        <f t="array" aca="1" ref="CQ64" ca="1">IF(ISTEXT(CQ$6),IFERROR(PRODUCT(IF(YEAR(OFFSET(HOMECELL,1,0):OFFSET(ENDCELL,-1,0))=$A64,1+OFFSET(CQ$132,1,0):OFFSET(CQ$885,-1,0)))-1,"NA"),0)</f>
        <v>0</v>
      </c>
      <c r="CR64" s="391" cm="1">
        <f t="array" aca="1" ref="CR64" ca="1">IF(ISTEXT(CR$6),IFERROR(PRODUCT(IF(YEAR(OFFSET(HOMECELL,1,0):OFFSET(ENDCELL,-1,0))=$A64,1+OFFSET(CR$132,1,0):OFFSET(CR$885,-1,0)))-1,"NA"),0)</f>
        <v>0.18840827886104416</v>
      </c>
      <c r="CS64" s="391"/>
      <c r="CT64" s="391"/>
      <c r="CU64" s="391"/>
      <c r="CV64" s="391"/>
      <c r="CW64" s="391"/>
      <c r="CX64" s="391"/>
      <c r="CY64" s="391"/>
      <c r="CZ64" s="391"/>
      <c r="DA64" s="391"/>
      <c r="DB64" s="815"/>
      <c r="DC64" s="815"/>
      <c r="DD64" s="815"/>
      <c r="DE64" s="815"/>
      <c r="DG64" s="352"/>
      <c r="DI64" s="391" cm="1">
        <f t="array" aca="1" ref="DI64" ca="1">IF(ISTEXT(DI$6),IFERROR(PRODUCT(IF(YEAR(OFFSET(HOMECELL,1,0):OFFSET(ENDCELL,-1,0))=$A64,1+OFFSET(DI$132,1,0):OFFSET(DI$885,-1,0)))-1,"NA"),0)</f>
        <v>0</v>
      </c>
      <c r="DJ64" s="391" cm="1">
        <f t="array" aca="1" ref="DJ64" ca="1">IF(ISTEXT(DJ$6),IFERROR(PRODUCT(IF(YEAR(OFFSET(HOMECELL,1,0):OFFSET(ENDCELL,-1,0))=$A64,1+OFFSET(DJ$132,1,0):OFFSET(DJ$885,-1,0)))-1,"NA"),0)</f>
        <v>-0.27801734431449343</v>
      </c>
      <c r="DK64" s="391" cm="1">
        <f t="array" aca="1" ref="DK64" ca="1">IF(ISTEXT(DK$6),IFERROR(PRODUCT(IF(YEAR(OFFSET(HOMECELL,1,0):OFFSET(ENDCELL,-1,0))=$A64,1+OFFSET(DK$132,1,0):OFFSET(DK$885,-1,0)))-1,"NA"),0)</f>
        <v>0.36669648815121514</v>
      </c>
    </row>
    <row r="65" spans="1:115" hidden="1" outlineLevel="1">
      <c r="A65" s="72">
        <f t="shared" ca="1" si="1"/>
        <v>1999</v>
      </c>
      <c r="B65" s="372"/>
      <c r="C65" s="391" cm="1">
        <f t="array" aca="1" ref="C65" ca="1">IF(ISTEXT(C$6),IFERROR(PRODUCT(IF(YEAR(OFFSET(HOMECELL,1,0):OFFSET(ENDCELL,-1,0))=$A65,1+OFFSET(C$132,1,0):OFFSET(C$885,-1,0)))-1,"NA"),0)</f>
        <v>0</v>
      </c>
      <c r="D65" s="391" cm="1">
        <f t="array" aca="1" ref="D65" ca="1">IF(ISTEXT(D$6),IFERROR(PRODUCT(IF(YEAR(OFFSET(HOMECELL,1,0):OFFSET(ENDCELL,-1,0))=$A65,1+OFFSET(D$132,1,0):OFFSET(D$885,-1,0)))-1,"NA"),0)</f>
        <v>4.687748765610511E-2</v>
      </c>
      <c r="E65" s="391" cm="1">
        <f t="array" aca="1" ref="E65" ca="1">IF(ISTEXT(E$6),IFERROR(PRODUCT(IF(YEAR(OFFSET(HOMECELL,1,0):OFFSET(ENDCELL,-1,0))=$A65,1+OFFSET(E$132,1,0):OFFSET(E$885,-1,0)))-1,"NA"),0)</f>
        <v>0.1942583200102912</v>
      </c>
      <c r="F65" s="391" cm="1">
        <f t="array" aca="1" ref="F65" ca="1">IF(ISTEXT(F$6),IFERROR(PRODUCT(IF(YEAR(OFFSET(HOMECELL,1,0):OFFSET(ENDCELL,-1,0))=$A65,1+OFFSET(F$132,1,0):OFFSET(F$885,-1,0)))-1,"NA"),0)</f>
        <v>0</v>
      </c>
      <c r="G65" s="391" cm="1">
        <f t="array" aca="1" ref="G65" ca="1">IF(ISTEXT(G$6),IFERROR(PRODUCT(IF(YEAR(OFFSET(HOMECELL,1,0):OFFSET(ENDCELL,-1,0))=$A65,1+OFFSET(G$132,1,0):OFFSET(G$885,-1,0)))-1,"NA"),0)</f>
        <v>0</v>
      </c>
      <c r="H65" s="391" cm="1">
        <f t="array" aca="1" ref="H65" ca="1">IF(ISTEXT(H$6),IFERROR(PRODUCT(IF(YEAR(OFFSET(HOMECELL,1,0):OFFSET(ENDCELL,-1,0))=$A65,1+OFFSET(H$132,1,0):OFFSET(H$885,-1,0)))-1,"NA"),0)</f>
        <v>0</v>
      </c>
      <c r="I65" s="391" cm="1">
        <f t="array" aca="1" ref="I65" ca="1">IF(ISTEXT(I$6),IFERROR(PRODUCT(IF(YEAR(OFFSET(HOMECELL,1,0):OFFSET(ENDCELL,-1,0))=$A65,1+OFFSET(I$132,1,0):OFFSET(I$885,-1,0)))-1,"NA"),0)</f>
        <v>0</v>
      </c>
      <c r="J65" s="391" cm="1">
        <f t="array" aca="1" ref="J65" ca="1">IF(ISTEXT(J$6),IFERROR(PRODUCT(IF(YEAR(OFFSET(HOMECELL,1,0):OFFSET(ENDCELL,-1,0))=$A65,1+OFFSET(J$132,1,0):OFFSET(J$885,-1,0)))-1,"NA"),0)</f>
        <v>0</v>
      </c>
      <c r="K65" s="391" cm="1">
        <f t="array" aca="1" ref="K65" ca="1">IF(ISTEXT(K$6),IFERROR(PRODUCT(IF(YEAR(OFFSET(HOMECELL,1,0):OFFSET(ENDCELL,-1,0))=$A65,1+OFFSET(K$132,1,0):OFFSET(K$885,-1,0)))-1,"NA"),0)</f>
        <v>0</v>
      </c>
      <c r="L65" s="391" cm="1">
        <f t="array" aca="1" ref="L65" ca="1">IF(ISTEXT(L$6),IFERROR(PRODUCT(IF(YEAR(OFFSET(HOMECELL,1,0):OFFSET(ENDCELL,-1,0))=$A65,1+OFFSET(L$132,1,0):OFFSET(L$885,-1,0)))-1,"NA"),0)</f>
        <v>0</v>
      </c>
      <c r="M65" s="391" cm="1">
        <f t="array" aca="1" ref="M65" ca="1">IF(ISTEXT(M$6),IFERROR(PRODUCT(IF(YEAR(OFFSET(HOMECELL,1,0):OFFSET(ENDCELL,-1,0))=$A65,1+OFFSET(M$132,1,0):OFFSET(M$885,-1,0)))-1,"NA"),0)</f>
        <v>0</v>
      </c>
      <c r="N65" s="391" cm="1">
        <f t="array" aca="1" ref="N65" ca="1">IF(ISTEXT(N$6),IFERROR(PRODUCT(IF(YEAR(OFFSET(HOMECELL,1,0):OFFSET(ENDCELL,-1,0))=$A65,1+OFFSET(N$132,1,0):OFFSET(N$885,-1,0)))-1,"NA"),0)</f>
        <v>0</v>
      </c>
      <c r="O65" s="391" cm="1">
        <f t="array" aca="1" ref="O65" ca="1">IF(ISTEXT(O$6),IFERROR(PRODUCT(IF(YEAR(OFFSET(HOMECELL,1,0):OFFSET(ENDCELL,-1,0))=$A65,1+OFFSET(O$132,1,0):OFFSET(O$885,-1,0)))-1,"NA"),0)</f>
        <v>0</v>
      </c>
      <c r="P65" s="391" cm="1">
        <f t="array" aca="1" ref="P65" ca="1">IF(ISTEXT(P$6),IFERROR(PRODUCT(IF(YEAR(OFFSET(HOMECELL,1,0):OFFSET(ENDCELL,-1,0))=$A65,1+OFFSET(P$132,1,0):OFFSET(P$885,-1,0)))-1,"NA"),0)</f>
        <v>0</v>
      </c>
      <c r="Q65" s="391" cm="1">
        <f t="array" aca="1" ref="Q65" ca="1">IF(ISTEXT(Q$6),IFERROR(PRODUCT(IF(YEAR(OFFSET(HOMECELL,1,0):OFFSET(ENDCELL,-1,0))=$A65,1+OFFSET(Q$132,1,0):OFFSET(Q$885,-1,0)))-1,"NA"),0)</f>
        <v>0</v>
      </c>
      <c r="R65" s="391" cm="1">
        <f t="array" aca="1" ref="R65" ca="1">IF(ISTEXT(R$6),IFERROR(PRODUCT(IF(YEAR(OFFSET(HOMECELL,1,0):OFFSET(ENDCELL,-1,0))=$A65,1+OFFSET(R$132,1,0):OFFSET(R$885,-1,0)))-1,"NA"),0)</f>
        <v>1.511453700616062</v>
      </c>
      <c r="S65" s="391" cm="1">
        <f t="array" aca="1" ref="S65" ca="1">IF(ISTEXT(S$6),IFERROR(PRODUCT(IF(YEAR(OFFSET(HOMECELL,1,0):OFFSET(ENDCELL,-1,0))=$A65,1+OFFSET(S$132,1,0):OFFSET(S$885,-1,0)))-1,"NA"),0)</f>
        <v>0.35624991517951443</v>
      </c>
      <c r="T65" s="391" cm="1">
        <f t="array" aca="1" ref="T65" ca="1">IF(ISTEXT(T$6),IFERROR(PRODUCT(IF(YEAR(OFFSET(HOMECELL,1,0):OFFSET(ENDCELL,-1,0))=$A65,1+OFFSET(T$132,1,0):OFFSET(T$885,-1,0)))-1,"NA"),0)</f>
        <v>-2.1551724137933714E-3</v>
      </c>
      <c r="U65" s="391" cm="1">
        <f t="array" aca="1" ref="U65" ca="1">IF(ISTEXT(U$6),IFERROR(PRODUCT(IF(YEAR(OFFSET(HOMECELL,1,0):OFFSET(ENDCELL,-1,0))=$A65,1+OFFSET(U$132,1,0):OFFSET(U$885,-1,0)))-1,"NA"),0)</f>
        <v>0</v>
      </c>
      <c r="V65" s="391" cm="1">
        <f t="array" aca="1" ref="V65" ca="1">IF(ISTEXT(V$6),IFERROR(PRODUCT(IF(YEAR(OFFSET(HOMECELL,1,0):OFFSET(ENDCELL,-1,0))=$A65,1+OFFSET(V$132,1,0):OFFSET(V$885,-1,0)))-1,"NA"),0)</f>
        <v>0.42178984950227205</v>
      </c>
      <c r="W65" s="391" cm="1">
        <f t="array" aca="1" ref="W65" ca="1">IF(ISTEXT(W$6),IFERROR(PRODUCT(IF(YEAR(OFFSET(HOMECELL,1,0):OFFSET(ENDCELL,-1,0))=$A65,1+OFFSET(W$132,1,0):OFFSET(W$885,-1,0)))-1,"NA"),0)</f>
        <v>0</v>
      </c>
      <c r="X65" s="391" cm="1">
        <f t="array" aca="1" ref="X65" ca="1">IF(ISTEXT(X$6),IFERROR(PRODUCT(IF(YEAR(OFFSET(HOMECELL,1,0):OFFSET(ENDCELL,-1,0))=$A65,1+OFFSET(X$132,1,0):OFFSET(X$885,-1,0)))-1,"NA"),0)</f>
        <v>-0.12724977945252247</v>
      </c>
      <c r="Y65" s="391" cm="1">
        <f t="array" aca="1" ref="Y65" ca="1">IF(ISTEXT(Y$6),IFERROR(PRODUCT(IF(YEAR(OFFSET(HOMECELL,1,0):OFFSET(ENDCELL,-1,0))=$A65,1+OFFSET(Y$132,1,0):OFFSET(Y$885,-1,0)))-1,"NA"),0)</f>
        <v>0</v>
      </c>
      <c r="Z65" s="391" cm="1">
        <f t="array" aca="1" ref="Z65" ca="1">IF(ISTEXT(Z$6),IFERROR(PRODUCT(IF(YEAR(OFFSET(HOMECELL,1,0):OFFSET(ENDCELL,-1,0))=$A65,1+OFFSET(Z$132,1,0):OFFSET(Z$885,-1,0)))-1,"NA"),0)</f>
        <v>0.24777898207418714</v>
      </c>
      <c r="AA65" s="391" cm="1">
        <f t="array" aca="1" ref="AA65" ca="1">IF(ISTEXT(AA$6),IFERROR(PRODUCT(IF(YEAR(OFFSET(HOMECELL,1,0):OFFSET(ENDCELL,-1,0))=$A65,1+OFFSET(AA$132,1,0):OFFSET(AA$885,-1,0)))-1,"NA"),0)</f>
        <v>0.26406955538707888</v>
      </c>
      <c r="AB65" s="391" cm="1">
        <f t="array" aca="1" ref="AB65" ca="1">IF(ISTEXT(AB$6),IFERROR(PRODUCT(IF(YEAR(OFFSET(HOMECELL,1,0):OFFSET(ENDCELL,-1,0))=$A65,1+OFFSET(AB$132,1,0):OFFSET(AB$885,-1,0)))-1,"NA"),0)</f>
        <v>0</v>
      </c>
      <c r="AC65" s="391" cm="1">
        <f t="array" aca="1" ref="AC65" ca="1">IF(ISTEXT(AC$6),IFERROR(PRODUCT(IF(YEAR(OFFSET(HOMECELL,1,0):OFFSET(ENDCELL,-1,0))=$A65,1+OFFSET(AC$132,1,0):OFFSET(AC$885,-1,0)))-1,"NA"),0)</f>
        <v>0</v>
      </c>
      <c r="AD65" s="391" cm="1">
        <f t="array" aca="1" ref="AD65" ca="1">IF(ISTEXT(AD$6),IFERROR(PRODUCT(IF(YEAR(OFFSET(HOMECELL,1,0):OFFSET(ENDCELL,-1,0))=$A65,1+OFFSET(AD$132,1,0):OFFSET(AD$885,-1,0)))-1,"NA"),0)</f>
        <v>0</v>
      </c>
      <c r="AE65" s="391" cm="1">
        <f t="array" aca="1" ref="AE65" ca="1">IF(ISTEXT(AE$6),IFERROR(PRODUCT(IF(YEAR(OFFSET(HOMECELL,1,0):OFFSET(ENDCELL,-1,0))=$A65,1+OFFSET(AE$132,1,0):OFFSET(AE$885,-1,0)))-1,"NA"),0)</f>
        <v>-1.4348923072061259E-2</v>
      </c>
      <c r="AF65" s="391" cm="1">
        <f t="array" aca="1" ref="AF65" ca="1">IF(ISTEXT(AF$6),IFERROR(PRODUCT(IF(YEAR(OFFSET(HOMECELL,1,0):OFFSET(ENDCELL,-1,0))=$A65,1+OFFSET(AF$132,1,0):OFFSET(AF$885,-1,0)))-1,"NA"),0)</f>
        <v>0</v>
      </c>
      <c r="AG65" s="391" cm="1">
        <f t="array" aca="1" ref="AG65" ca="1">IF(ISTEXT(AG$6),IFERROR(PRODUCT(IF(YEAR(OFFSET(HOMECELL,1,0):OFFSET(ENDCELL,-1,0))=$A65,1+OFFSET(AG$132,1,0):OFFSET(AG$885,-1,0)))-1,"NA"),0)</f>
        <v>0</v>
      </c>
      <c r="AH65" s="391" cm="1">
        <f t="array" aca="1" ref="AH65" ca="1">IF(ISTEXT(AH$6),IFERROR(PRODUCT(IF(YEAR(OFFSET(HOMECELL,1,0):OFFSET(ENDCELL,-1,0))=$A65,1+OFFSET(AH$132,1,0):OFFSET(AH$885,-1,0)))-1,"NA"),0)</f>
        <v>0</v>
      </c>
      <c r="AI65" s="391" cm="1">
        <f t="array" aca="1" ref="AI65" ca="1">IF(ISTEXT(AI$6),IFERROR(PRODUCT(IF(YEAR(OFFSET(HOMECELL,1,0):OFFSET(ENDCELL,-1,0))=$A65,1+OFFSET(AI$132,1,0):OFFSET(AI$885,-1,0)))-1,"NA"),0)</f>
        <v>0</v>
      </c>
      <c r="AJ65" s="391" cm="1">
        <f t="array" aca="1" ref="AJ65" ca="1">IF(ISTEXT(AJ$6),IFERROR(PRODUCT(IF(YEAR(OFFSET(HOMECELL,1,0):OFFSET(ENDCELL,-1,0))=$A65,1+OFFSET(AJ$132,1,0):OFFSET(AJ$885,-1,0)))-1,"NA"),0)</f>
        <v>0</v>
      </c>
      <c r="AK65" s="391" cm="1">
        <f t="array" aca="1" ref="AK65" ca="1">IF(ISTEXT(AK$6),IFERROR(PRODUCT(IF(YEAR(OFFSET(HOMECELL,1,0):OFFSET(ENDCELL,-1,0))=$A65,1+OFFSET(AK$132,1,0):OFFSET(AK$885,-1,0)))-1,"NA"),0)</f>
        <v>-0.10228329475421216</v>
      </c>
      <c r="AL65" s="391" cm="1">
        <f t="array" aca="1" ref="AL65" ca="1">IF(ISTEXT(AL$6),IFERROR(PRODUCT(IF(YEAR(OFFSET(HOMECELL,1,0):OFFSET(ENDCELL,-1,0))=$A65,1+OFFSET(AL$132,1,0):OFFSET(AL$885,-1,0)))-1,"NA"),0)</f>
        <v>0</v>
      </c>
      <c r="AM65" s="391" cm="1">
        <f t="array" aca="1" ref="AM65" ca="1">IF(ISTEXT(AM$6),IFERROR(PRODUCT(IF(YEAR(OFFSET(HOMECELL,1,0):OFFSET(ENDCELL,-1,0))=$A65,1+OFFSET(AM$132,1,0):OFFSET(AM$885,-1,0)))-1,"NA"),0)</f>
        <v>-0.46903743518229291</v>
      </c>
      <c r="AN65" s="391" cm="1">
        <f t="array" aca="1" ref="AN65" ca="1">IF(ISTEXT(AN$6),IFERROR(PRODUCT(IF(YEAR(OFFSET(HOMECELL,1,0):OFFSET(ENDCELL,-1,0))=$A65,1+OFFSET(AN$132,1,0):OFFSET(AN$885,-1,0)))-1,"NA"),0)</f>
        <v>5.2631587622770724</v>
      </c>
      <c r="AO65" s="391" cm="1">
        <f t="array" aca="1" ref="AO65" ca="1">IF(ISTEXT(AO$6),IFERROR(PRODUCT(IF(YEAR(OFFSET(HOMECELL,1,0):OFFSET(ENDCELL,-1,0))=$A65,1+OFFSET(AO$132,1,0):OFFSET(AO$885,-1,0)))-1,"NA"),0)</f>
        <v>0</v>
      </c>
      <c r="AP65" s="391" cm="1">
        <f t="array" aca="1" ref="AP65" ca="1">IF(ISTEXT(AP$6),IFERROR(PRODUCT(IF(YEAR(OFFSET(HOMECELL,1,0):OFFSET(ENDCELL,-1,0))=$A65,1+OFFSET(AP$132,1,0):OFFSET(AP$885,-1,0)))-1,"NA"),0)</f>
        <v>-7.416526561748682E-2</v>
      </c>
      <c r="AQ65" s="391" cm="1">
        <f t="array" aca="1" ref="AQ65" ca="1">IF(ISTEXT(AQ$6),IFERROR(PRODUCT(IF(YEAR(OFFSET(HOMECELL,1,0):OFFSET(ENDCELL,-1,0))=$A65,1+OFFSET(AQ$132,1,0):OFFSET(AQ$885,-1,0)))-1,"NA"),0)</f>
        <v>0.23333972011334025</v>
      </c>
      <c r="AR65" s="391" cm="1">
        <f t="array" aca="1" ref="AR65" ca="1">IF(ISTEXT(AR$6),IFERROR(PRODUCT(IF(YEAR(OFFSET(HOMECELL,1,0):OFFSET(ENDCELL,-1,0))=$A65,1+OFFSET(AR$132,1,0):OFFSET(AR$885,-1,0)))-1,"NA"),0)</f>
        <v>1.4703978352252762</v>
      </c>
      <c r="AS65" s="391" cm="1">
        <f t="array" aca="1" ref="AS65" ca="1">IF(ISTEXT(AS$6),IFERROR(PRODUCT(IF(YEAR(OFFSET(HOMECELL,1,0):OFFSET(ENDCELL,-1,0))=$A65,1+OFFSET(AS$132,1,0):OFFSET(AS$885,-1,0)))-1,"NA"),0)</f>
        <v>0</v>
      </c>
      <c r="AT65" s="391" cm="1">
        <f t="array" aca="1" ref="AT65" ca="1">IF(ISTEXT(AT$6),IFERROR(PRODUCT(IF(YEAR(OFFSET(HOMECELL,1,0):OFFSET(ENDCELL,-1,0))=$A65,1+OFFSET(AT$132,1,0):OFFSET(AT$885,-1,0)))-1,"NA"),0)</f>
        <v>2.8978254176886025</v>
      </c>
      <c r="AU65" s="391" cm="1">
        <f t="array" aca="1" ref="AU65" ca="1">IF(ISTEXT(AU$6),IFERROR(PRODUCT(IF(YEAR(OFFSET(HOMECELL,1,0):OFFSET(ENDCELL,-1,0))=$A65,1+OFFSET(AU$132,1,0):OFFSET(AU$885,-1,0)))-1,"NA"),0)</f>
        <v>0</v>
      </c>
      <c r="AV65" s="391" cm="1">
        <f t="array" aca="1" ref="AV65" ca="1">IF(ISTEXT(AV$6),IFERROR(PRODUCT(IF(YEAR(OFFSET(HOMECELL,1,0):OFFSET(ENDCELL,-1,0))=$A65,1+OFFSET(AV$132,1,0):OFFSET(AV$885,-1,0)))-1,"NA"),0)</f>
        <v>-0.1247087319082133</v>
      </c>
      <c r="AW65" s="391" cm="1">
        <f t="array" aca="1" ref="AW65" ca="1">IF(ISTEXT(AW$6),IFERROR(PRODUCT(IF(YEAR(OFFSET(HOMECELL,1,0):OFFSET(ENDCELL,-1,0))=$A65,1+OFFSET(AW$132,1,0):OFFSET(AW$885,-1,0)))-1,"NA"),0)</f>
        <v>0.21565450017053012</v>
      </c>
      <c r="AX65" s="391" cm="1">
        <f t="array" aca="1" ref="AX65" ca="1">IF(ISTEXT(AX$6),IFERROR(PRODUCT(IF(YEAR(OFFSET(HOMECELL,1,0):OFFSET(ENDCELL,-1,0))=$A65,1+OFFSET(AX$132,1,0):OFFSET(AX$885,-1,0)))-1,"NA"),0)</f>
        <v>0</v>
      </c>
      <c r="AY65" s="391" cm="1">
        <f t="array" aca="1" ref="AY65" ca="1">IF(ISTEXT(AY$6),IFERROR(PRODUCT(IF(YEAR(OFFSET(HOMECELL,1,0):OFFSET(ENDCELL,-1,0))=$A65,1+OFFSET(AY$132,1,0):OFFSET(AY$885,-1,0)))-1,"NA"),0)</f>
        <v>0.20851745899503005</v>
      </c>
      <c r="AZ65" s="391" cm="1">
        <f t="array" aca="1" ref="AZ65" ca="1">IF(ISTEXT(AZ$6),IFERROR(PRODUCT(IF(YEAR(OFFSET(HOMECELL,1,0):OFFSET(ENDCELL,-1,0))=$A65,1+OFFSET(AZ$132,1,0):OFFSET(AZ$885,-1,0)))-1,"NA"),0)</f>
        <v>-0.27128347898457283</v>
      </c>
      <c r="BA65" s="391" cm="1">
        <f t="array" aca="1" ref="BA65" ca="1">IF(ISTEXT(BA$6),IFERROR(PRODUCT(IF(YEAR(OFFSET(HOMECELL,1,0):OFFSET(ENDCELL,-1,0))=$A65,1+OFFSET(BA$132,1,0):OFFSET(BA$885,-1,0)))-1,"NA"),0)</f>
        <v>-0.12199865548238753</v>
      </c>
      <c r="BB65" s="391" cm="1">
        <f t="array" aca="1" ref="BB65" ca="1">IF(ISTEXT(BB$6),IFERROR(PRODUCT(IF(YEAR(OFFSET(HOMECELL,1,0):OFFSET(ENDCELL,-1,0))=$A65,1+OFFSET(BB$132,1,0):OFFSET(BB$885,-1,0)))-1,"NA"),0)</f>
        <v>2.9704772981781904</v>
      </c>
      <c r="BC65" s="391" cm="1">
        <f t="array" aca="1" ref="BC65" ca="1">IF(ISTEXT(BC$6),IFERROR(PRODUCT(IF(YEAR(OFFSET(HOMECELL,1,0):OFFSET(ENDCELL,-1,0))=$A65,1+OFFSET(BC$132,1,0):OFFSET(BC$885,-1,0)))-1,"NA"),0)</f>
        <v>0</v>
      </c>
      <c r="BD65" s="391" cm="1">
        <f t="array" aca="1" ref="BD65" ca="1">IF(ISTEXT(BD$6),IFERROR(PRODUCT(IF(YEAR(OFFSET(HOMECELL,1,0):OFFSET(ENDCELL,-1,0))=$A65,1+OFFSET(BD$132,1,0):OFFSET(BD$885,-1,0)))-1,"NA"),0)</f>
        <v>-0.29193682384990149</v>
      </c>
      <c r="BE65" s="391" cm="1">
        <f t="array" aca="1" ref="BE65" ca="1">IF(ISTEXT(BE$6),IFERROR(PRODUCT(IF(YEAR(OFFSET(HOMECELL,1,0):OFFSET(ENDCELL,-1,0))=$A65,1+OFFSET(BE$132,1,0):OFFSET(BE$885,-1,0)))-1,"NA"),0)</f>
        <v>0.17647058823529505</v>
      </c>
      <c r="BF65" s="391" cm="1">
        <f t="array" aca="1" ref="BF65" ca="1">IF(ISTEXT(BF$6),IFERROR(PRODUCT(IF(YEAR(OFFSET(HOMECELL,1,0):OFFSET(ENDCELL,-1,0))=$A65,1+OFFSET(BF$132,1,0):OFFSET(BF$885,-1,0)))-1,"NA"),0)</f>
        <v>-0.10918098711311897</v>
      </c>
      <c r="BG65" s="391" cm="1">
        <f t="array" aca="1" ref="BG65" ca="1">IF(ISTEXT(BG$6),IFERROR(PRODUCT(IF(YEAR(OFFSET(HOMECELL,1,0):OFFSET(ENDCELL,-1,0))=$A65,1+OFFSET(BG$132,1,0):OFFSET(BG$885,-1,0)))-1,"NA"),0)</f>
        <v>-6.1367641267123463E-2</v>
      </c>
      <c r="BH65" s="391" cm="1">
        <f t="array" aca="1" ref="BH65" ca="1">IF(ISTEXT(BH$6),IFERROR(PRODUCT(IF(YEAR(OFFSET(HOMECELL,1,0):OFFSET(ENDCELL,-1,0))=$A65,1+OFFSET(BH$132,1,0):OFFSET(BH$885,-1,0)))-1,"NA"),0)</f>
        <v>2.0914828503091565E-2</v>
      </c>
      <c r="BI65" s="391" cm="1">
        <f t="array" aca="1" ref="BI65" ca="1">IF(ISTEXT(BI$6),IFERROR(PRODUCT(IF(YEAR(OFFSET(HOMECELL,1,0):OFFSET(ENDCELL,-1,0))=$A65,1+OFFSET(BI$132,1,0):OFFSET(BI$885,-1,0)))-1,"NA"),0)</f>
        <v>0</v>
      </c>
      <c r="BJ65" s="391" cm="1">
        <f t="array" aca="1" ref="BJ65" ca="1">IF(ISTEXT(BJ$6),IFERROR(PRODUCT(IF(YEAR(OFFSET(HOMECELL,1,0):OFFSET(ENDCELL,-1,0))=$A65,1+OFFSET(BJ$132,1,0):OFFSET(BJ$885,-1,0)))-1,"NA"),0)</f>
        <v>-5.4241563042094043E-2</v>
      </c>
      <c r="BK65" s="391" cm="1">
        <f t="array" aca="1" ref="BK65" ca="1">IF(ISTEXT(BK$6),IFERROR(PRODUCT(IF(YEAR(OFFSET(HOMECELL,1,0):OFFSET(ENDCELL,-1,0))=$A65,1+OFFSET(BK$132,1,0):OFFSET(BK$885,-1,0)))-1,"NA"),0)</f>
        <v>4.6720895365825132E-2</v>
      </c>
      <c r="BL65" s="391" cm="1">
        <f t="array" aca="1" ref="BL65" ca="1">IF(ISTEXT(BL$6),IFERROR(PRODUCT(IF(YEAR(OFFSET(HOMECELL,1,0):OFFSET(ENDCELL,-1,0))=$A65,1+OFFSET(BL$132,1,0):OFFSET(BL$885,-1,0)))-1,"NA"),0)</f>
        <v>0.11678167774604375</v>
      </c>
      <c r="BM65" s="391" cm="1">
        <f t="array" aca="1" ref="BM65" ca="1">IF(ISTEXT(BM$6),IFERROR(PRODUCT(IF(YEAR(OFFSET(HOMECELL,1,0):OFFSET(ENDCELL,-1,0))=$A65,1+OFFSET(BM$132,1,0):OFFSET(BM$885,-1,0)))-1,"NA"),0)</f>
        <v>0</v>
      </c>
      <c r="BN65" s="391" cm="1">
        <f t="array" aca="1" ref="BN65" ca="1">IF(ISTEXT(BN$6),IFERROR(PRODUCT(IF(YEAR(OFFSET(HOMECELL,1,0):OFFSET(ENDCELL,-1,0))=$A65,1+OFFSET(BN$132,1,0):OFFSET(BN$885,-1,0)))-1,"NA"),0)</f>
        <v>0</v>
      </c>
      <c r="BO65" s="391" cm="1">
        <f t="array" aca="1" ref="BO65" ca="1">IF(ISTEXT(BO$6),IFERROR(PRODUCT(IF(YEAR(OFFSET(HOMECELL,1,0):OFFSET(ENDCELL,-1,0))=$A65,1+OFFSET(BO$132,1,0):OFFSET(BO$885,-1,0)))-1,"NA"),0)</f>
        <v>7.3544235600191854E-2</v>
      </c>
      <c r="BP65" s="391" cm="1">
        <f t="array" aca="1" ref="BP65" ca="1">IF(ISTEXT(BP$6),IFERROR(PRODUCT(IF(YEAR(OFFSET(HOMECELL,1,0):OFFSET(ENDCELL,-1,0))=$A65,1+OFFSET(BP$132,1,0):OFFSET(BP$885,-1,0)))-1,"NA"),0)</f>
        <v>0.66757525322851174</v>
      </c>
      <c r="BQ65" s="391" cm="1">
        <f t="array" aca="1" ref="BQ65" ca="1">IF(ISTEXT(BQ$6),IFERROR(PRODUCT(IF(YEAR(OFFSET(HOMECELL,1,0):OFFSET(ENDCELL,-1,0))=$A65,1+OFFSET(BQ$132,1,0):OFFSET(BQ$885,-1,0)))-1,"NA"),0)</f>
        <v>0</v>
      </c>
      <c r="BR65" s="391" cm="1">
        <f t="array" aca="1" ref="BR65" ca="1">IF(ISTEXT(BR$6),IFERROR(PRODUCT(IF(YEAR(OFFSET(HOMECELL,1,0):OFFSET(ENDCELL,-1,0))=$A65,1+OFFSET(BR$132,1,0):OFFSET(BR$885,-1,0)))-1,"NA"),0)</f>
        <v>0.23386280321735908</v>
      </c>
      <c r="BS65" s="391" cm="1">
        <f t="array" aca="1" ref="BS65" ca="1">IF(ISTEXT(BS$6),IFERROR(PRODUCT(IF(YEAR(OFFSET(HOMECELL,1,0):OFFSET(ENDCELL,-1,0))=$A65,1+OFFSET(BS$132,1,0):OFFSET(BS$885,-1,0)))-1,"NA"),0)</f>
        <v>0</v>
      </c>
      <c r="BT65" s="391" cm="1">
        <f t="array" aca="1" ref="BT65" ca="1">IF(ISTEXT(BT$6),IFERROR(PRODUCT(IF(YEAR(OFFSET(HOMECELL,1,0):OFFSET(ENDCELL,-1,0))=$A65,1+OFFSET(BT$132,1,0):OFFSET(BT$885,-1,0)))-1,"NA"),0)</f>
        <v>0</v>
      </c>
      <c r="BU65" s="391" cm="1">
        <f t="array" aca="1" ref="BU65" ca="1">IF(ISTEXT(BU$6),IFERROR(PRODUCT(IF(YEAR(OFFSET(HOMECELL,1,0):OFFSET(ENDCELL,-1,0))=$A65,1+OFFSET(BU$132,1,0):OFFSET(BU$885,-1,0)))-1,"NA"),0)</f>
        <v>0.44584969795482099</v>
      </c>
      <c r="BV65" s="391" cm="1">
        <f t="array" aca="1" ref="BV65" ca="1">IF(ISTEXT(BV$6),IFERROR(PRODUCT(IF(YEAR(OFFSET(HOMECELL,1,0):OFFSET(ENDCELL,-1,0))=$A65,1+OFFSET(BV$132,1,0):OFFSET(BV$885,-1,0)))-1,"NA"),0)</f>
        <v>0</v>
      </c>
      <c r="BW65" s="391" cm="1">
        <f t="array" aca="1" ref="BW65" ca="1">IF(ISTEXT(BW$6),IFERROR(PRODUCT(IF(YEAR(OFFSET(HOMECELL,1,0):OFFSET(ENDCELL,-1,0))=$A65,1+OFFSET(BW$132,1,0):OFFSET(BW$885,-1,0)))-1,"NA"),0)</f>
        <v>0.70447790377249908</v>
      </c>
      <c r="BX65" s="391" cm="1">
        <f t="array" aca="1" ref="BX65" ca="1">IF(ISTEXT(BX$6),IFERROR(PRODUCT(IF(YEAR(OFFSET(HOMECELL,1,0):OFFSET(ENDCELL,-1,0))=$A65,1+OFFSET(BX$132,1,0):OFFSET(BX$885,-1,0)))-1,"NA"),0)</f>
        <v>0</v>
      </c>
      <c r="BY65" s="391" cm="1">
        <f t="array" aca="1" ref="BY65" ca="1">IF(ISTEXT(BY$6),IFERROR(PRODUCT(IF(YEAR(OFFSET(HOMECELL,1,0):OFFSET(ENDCELL,-1,0))=$A65,1+OFFSET(BY$132,1,0):OFFSET(BY$885,-1,0)))-1,"NA"),0)</f>
        <v>-0.18615001540215248</v>
      </c>
      <c r="BZ65" s="391" cm="1">
        <f t="array" aca="1" ref="BZ65" ca="1">IF(ISTEXT(BZ$6),IFERROR(PRODUCT(IF(YEAR(OFFSET(HOMECELL,1,0):OFFSET(ENDCELL,-1,0))=$A65,1+OFFSET(BZ$132,1,0):OFFSET(BZ$885,-1,0)))-1,"NA"),0)</f>
        <v>1.3084184027306818</v>
      </c>
      <c r="CA65" s="391" cm="1">
        <f t="array" aca="1" ref="CA65" ca="1">IF(ISTEXT(CA$6),IFERROR(PRODUCT(IF(YEAR(OFFSET(HOMECELL,1,0):OFFSET(ENDCELL,-1,0))=$A65,1+OFFSET(CA$132,1,0):OFFSET(CA$885,-1,0)))-1,"NA"),0)</f>
        <v>3.5235003614663363E-2</v>
      </c>
      <c r="CB65" s="391" cm="1">
        <f t="array" aca="1" ref="CB65" ca="1">IF(ISTEXT(CB$6),IFERROR(PRODUCT(IF(YEAR(OFFSET(HOMECELL,1,0):OFFSET(ENDCELL,-1,0))=$A65,1+OFFSET(CB$132,1,0):OFFSET(CB$885,-1,0)))-1,"NA"),0)</f>
        <v>0</v>
      </c>
      <c r="CC65" s="391" cm="1">
        <f t="array" aca="1" ref="CC65" ca="1">IF(ISTEXT(CC$6),IFERROR(PRODUCT(IF(YEAR(OFFSET(HOMECELL,1,0):OFFSET(ENDCELL,-1,0))=$A65,1+OFFSET(CC$132,1,0):OFFSET(CC$885,-1,0)))-1,"NA"),0)</f>
        <v>-0.27124911533424245</v>
      </c>
      <c r="CD65" s="391" cm="1">
        <f t="array" aca="1" ref="CD65" ca="1">IF(ISTEXT(CD$6),IFERROR(PRODUCT(IF(YEAR(OFFSET(HOMECELL,1,0):OFFSET(ENDCELL,-1,0))=$A65,1+OFFSET(CD$132,1,0):OFFSET(CD$885,-1,0)))-1,"NA"),0)</f>
        <v>0</v>
      </c>
      <c r="CE65" s="391" cm="1">
        <f t="array" aca="1" ref="CE65" ca="1">IF(ISTEXT(CE$6),IFERROR(PRODUCT(IF(YEAR(OFFSET(HOMECELL,1,0):OFFSET(ENDCELL,-1,0))=$A65,1+OFFSET(CE$132,1,0):OFFSET(CE$885,-1,0)))-1,"NA"),0)</f>
        <v>0</v>
      </c>
      <c r="CF65" s="391" cm="1">
        <f t="array" aca="1" ref="CF65" ca="1">IF(ISTEXT(CF$6),IFERROR(PRODUCT(IF(YEAR(OFFSET(HOMECELL,1,0):OFFSET(ENDCELL,-1,0))=$A65,1+OFFSET(CF$132,1,0):OFFSET(CF$885,-1,0)))-1,"NA"),0)</f>
        <v>0.3506640964598986</v>
      </c>
      <c r="CG65" s="391" cm="1">
        <f t="array" aca="1" ref="CG65" ca="1">IF(ISTEXT(CG$6),IFERROR(PRODUCT(IF(YEAR(OFFSET(HOMECELL,1,0):OFFSET(ENDCELL,-1,0))=$A65,1+OFFSET(CG$132,1,0):OFFSET(CG$885,-1,0)))-1,"NA"),0)</f>
        <v>0.31778176130830893</v>
      </c>
      <c r="CH65" s="391" cm="1">
        <f t="array" aca="1" ref="CH65" ca="1">IF(ISTEXT(CH$6),IFERROR(PRODUCT(IF(YEAR(OFFSET(HOMECELL,1,0):OFFSET(ENDCELL,-1,0))=$A65,1+OFFSET(CH$132,1,0):OFFSET(CH$885,-1,0)))-1,"NA"),0)</f>
        <v>0.38262487600244555</v>
      </c>
      <c r="CI65" s="391" cm="1">
        <f t="array" aca="1" ref="CI65" ca="1">IF(ISTEXT(CI$6),IFERROR(PRODUCT(IF(YEAR(OFFSET(HOMECELL,1,0):OFFSET(ENDCELL,-1,0))=$A65,1+OFFSET(CI$132,1,0):OFFSET(CI$885,-1,0)))-1,"NA"),0)</f>
        <v>0</v>
      </c>
      <c r="CJ65" s="391" cm="1">
        <f t="array" aca="1" ref="CJ65" ca="1">IF(ISTEXT(CJ$6),IFERROR(PRODUCT(IF(YEAR(OFFSET(HOMECELL,1,0):OFFSET(ENDCELL,-1,0))=$A65,1+OFFSET(CJ$132,1,0):OFFSET(CJ$885,-1,0)))-1,"NA"),0)</f>
        <v>0.68364044794668466</v>
      </c>
      <c r="CK65" s="391" cm="1">
        <f t="array" aca="1" ref="CK65" ca="1">IF(ISTEXT(CK$6),IFERROR(PRODUCT(IF(YEAR(OFFSET(HOMECELL,1,0):OFFSET(ENDCELL,-1,0))=$A65,1+OFFSET(CK$132,1,0):OFFSET(CK$885,-1,0)))-1,"NA"),0)</f>
        <v>0</v>
      </c>
      <c r="CL65" s="391" cm="1">
        <f t="array" aca="1" ref="CL65" ca="1">IF(ISTEXT(CL$6),IFERROR(PRODUCT(IF(YEAR(OFFSET(HOMECELL,1,0):OFFSET(ENDCELL,-1,0))=$A65,1+OFFSET(CL$132,1,0):OFFSET(CL$885,-1,0)))-1,"NA"),0)</f>
        <v>0</v>
      </c>
      <c r="CM65" s="391" cm="1">
        <f t="array" aca="1" ref="CM65" ca="1">IF(ISTEXT(CM$6),IFERROR(PRODUCT(IF(YEAR(OFFSET(HOMECELL,1,0):OFFSET(ENDCELL,-1,0))=$A65,1+OFFSET(CM$132,1,0):OFFSET(CM$885,-1,0)))-1,"NA"),0)</f>
        <v>0</v>
      </c>
      <c r="CN65" s="391" cm="1">
        <f t="array" aca="1" ref="CN65" ca="1">IF(ISTEXT(CN$6),IFERROR(PRODUCT(IF(YEAR(OFFSET(HOMECELL,1,0):OFFSET(ENDCELL,-1,0))=$A65,1+OFFSET(CN$132,1,0):OFFSET(CN$885,-1,0)))-1,"NA"),0)</f>
        <v>0</v>
      </c>
      <c r="CO65" s="391" cm="1">
        <f t="array" aca="1" ref="CO65" ca="1">IF(ISTEXT(CO$6),IFERROR(PRODUCT(IF(YEAR(OFFSET(HOMECELL,1,0):OFFSET(ENDCELL,-1,0))=$A65,1+OFFSET(CO$132,1,0):OFFSET(CO$885,-1,0)))-1,"NA"),0)</f>
        <v>0</v>
      </c>
      <c r="CP65" s="391" cm="1">
        <f t="array" aca="1" ref="CP65" ca="1">IF(ISTEXT(CP$6),IFERROR(PRODUCT(IF(YEAR(OFFSET(HOMECELL,1,0):OFFSET(ENDCELL,-1,0))=$A65,1+OFFSET(CP$132,1,0):OFFSET(CP$885,-1,0)))-1,"NA"),0)</f>
        <v>0</v>
      </c>
      <c r="CQ65" s="391" cm="1">
        <f t="array" aca="1" ref="CQ65" ca="1">IF(ISTEXT(CQ$6),IFERROR(PRODUCT(IF(YEAR(OFFSET(HOMECELL,1,0):OFFSET(ENDCELL,-1,0))=$A65,1+OFFSET(CQ$132,1,0):OFFSET(CQ$885,-1,0)))-1,"NA"),0)</f>
        <v>0</v>
      </c>
      <c r="CR65" s="391" cm="1">
        <f t="array" aca="1" ref="CR65" ca="1">IF(ISTEXT(CR$6),IFERROR(PRODUCT(IF(YEAR(OFFSET(HOMECELL,1,0):OFFSET(ENDCELL,-1,0))=$A65,1+OFFSET(CR$132,1,0):OFFSET(CR$885,-1,0)))-1,"NA"),0)</f>
        <v>-0.63117470958110444</v>
      </c>
      <c r="CS65" s="391"/>
      <c r="CT65" s="391"/>
      <c r="CU65" s="391"/>
      <c r="CV65" s="391"/>
      <c r="CW65" s="391"/>
      <c r="CX65" s="391"/>
      <c r="CY65" s="391"/>
      <c r="CZ65" s="391"/>
      <c r="DA65" s="391"/>
      <c r="DB65" s="815"/>
      <c r="DC65" s="815"/>
      <c r="DD65" s="815"/>
      <c r="DE65" s="815"/>
      <c r="DG65" s="352"/>
      <c r="DI65" s="391" cm="1">
        <f t="array" aca="1" ref="DI65" ca="1">IF(ISTEXT(DI$6),IFERROR(PRODUCT(IF(YEAR(OFFSET(HOMECELL,1,0):OFFSET(ENDCELL,-1,0))=$A65,1+OFFSET(DI$132,1,0):OFFSET(DI$885,-1,0)))-1,"NA"),0)</f>
        <v>0</v>
      </c>
      <c r="DJ65" s="391" cm="1">
        <f t="array" aca="1" ref="DJ65" ca="1">IF(ISTEXT(DJ$6),IFERROR(PRODUCT(IF(YEAR(OFFSET(HOMECELL,1,0):OFFSET(ENDCELL,-1,0))=$A65,1+OFFSET(DJ$132,1,0):OFFSET(DJ$885,-1,0)))-1,"NA"),0)</f>
        <v>7.775970444499869E-2</v>
      </c>
      <c r="DK65" s="391" cm="1">
        <f t="array" aca="1" ref="DK65" ca="1">IF(ISTEXT(DK$6),IFERROR(PRODUCT(IF(YEAR(OFFSET(HOMECELL,1,0):OFFSET(ENDCELL,-1,0))=$A65,1+OFFSET(DK$132,1,0):OFFSET(DK$885,-1,0)))-1,"NA"),0)</f>
        <v>0.52575081511402133</v>
      </c>
    </row>
    <row r="66" spans="1:115" hidden="1" outlineLevel="1">
      <c r="A66" s="72">
        <f t="shared" ca="1" si="1"/>
        <v>2000</v>
      </c>
      <c r="B66" s="372"/>
      <c r="C66" s="391" cm="1">
        <f t="array" aca="1" ref="C66" ca="1">IF(ISTEXT(C$6),IFERROR(PRODUCT(IF(YEAR(OFFSET(HOMECELL,1,0):OFFSET(ENDCELL,-1,0))=$A66,1+OFFSET(C$132,1,0):OFFSET(C$885,-1,0)))-1,"NA"),0)</f>
        <v>0</v>
      </c>
      <c r="D66" s="391" cm="1">
        <f t="array" aca="1" ref="D66" ca="1">IF(ISTEXT(D$6),IFERROR(PRODUCT(IF(YEAR(OFFSET(HOMECELL,1,0):OFFSET(ENDCELL,-1,0))=$A66,1+OFFSET(D$132,1,0):OFFSET(D$885,-1,0)))-1,"NA"),0)</f>
        <v>5.8827813659585004E-2</v>
      </c>
      <c r="E66" s="391" cm="1">
        <f t="array" aca="1" ref="E66" ca="1">IF(ISTEXT(E$6),IFERROR(PRODUCT(IF(YEAR(OFFSET(HOMECELL,1,0):OFFSET(ENDCELL,-1,0))=$A66,1+OFFSET(E$132,1,0):OFFSET(E$885,-1,0)))-1,"NA"),0)</f>
        <v>-8.5162165819804181E-2</v>
      </c>
      <c r="F66" s="391" cm="1">
        <f t="array" aca="1" ref="F66" ca="1">IF(ISTEXT(F$6),IFERROR(PRODUCT(IF(YEAR(OFFSET(HOMECELL,1,0):OFFSET(ENDCELL,-1,0))=$A66,1+OFFSET(F$132,1,0):OFFSET(F$885,-1,0)))-1,"NA"),0)</f>
        <v>0</v>
      </c>
      <c r="G66" s="391" cm="1">
        <f t="array" aca="1" ref="G66" ca="1">IF(ISTEXT(G$6),IFERROR(PRODUCT(IF(YEAR(OFFSET(HOMECELL,1,0):OFFSET(ENDCELL,-1,0))=$A66,1+OFFSET(G$132,1,0):OFFSET(G$885,-1,0)))-1,"NA"),0)</f>
        <v>0</v>
      </c>
      <c r="H66" s="391" cm="1">
        <f t="array" aca="1" ref="H66" ca="1">IF(ISTEXT(H$6),IFERROR(PRODUCT(IF(YEAR(OFFSET(HOMECELL,1,0):OFFSET(ENDCELL,-1,0))=$A66,1+OFFSET(H$132,1,0):OFFSET(H$885,-1,0)))-1,"NA"),0)</f>
        <v>0</v>
      </c>
      <c r="I66" s="391" cm="1">
        <f t="array" aca="1" ref="I66" ca="1">IF(ISTEXT(I$6),IFERROR(PRODUCT(IF(YEAR(OFFSET(HOMECELL,1,0):OFFSET(ENDCELL,-1,0))=$A66,1+OFFSET(I$132,1,0):OFFSET(I$885,-1,0)))-1,"NA"),0)</f>
        <v>0</v>
      </c>
      <c r="J66" s="391" cm="1">
        <f t="array" aca="1" ref="J66" ca="1">IF(ISTEXT(J$6),IFERROR(PRODUCT(IF(YEAR(OFFSET(HOMECELL,1,0):OFFSET(ENDCELL,-1,0))=$A66,1+OFFSET(J$132,1,0):OFFSET(J$885,-1,0)))-1,"NA"),0)</f>
        <v>0</v>
      </c>
      <c r="K66" s="391" cm="1">
        <f t="array" aca="1" ref="K66" ca="1">IF(ISTEXT(K$6),IFERROR(PRODUCT(IF(YEAR(OFFSET(HOMECELL,1,0):OFFSET(ENDCELL,-1,0))=$A66,1+OFFSET(K$132,1,0):OFFSET(K$885,-1,0)))-1,"NA"),0)</f>
        <v>0</v>
      </c>
      <c r="L66" s="391" cm="1">
        <f t="array" aca="1" ref="L66" ca="1">IF(ISTEXT(L$6),IFERROR(PRODUCT(IF(YEAR(OFFSET(HOMECELL,1,0):OFFSET(ENDCELL,-1,0))=$A66,1+OFFSET(L$132,1,0):OFFSET(L$885,-1,0)))-1,"NA"),0)</f>
        <v>0</v>
      </c>
      <c r="M66" s="391" cm="1">
        <f t="array" aca="1" ref="M66" ca="1">IF(ISTEXT(M$6),IFERROR(PRODUCT(IF(YEAR(OFFSET(HOMECELL,1,0):OFFSET(ENDCELL,-1,0))=$A66,1+OFFSET(M$132,1,0):OFFSET(M$885,-1,0)))-1,"NA"),0)</f>
        <v>0</v>
      </c>
      <c r="N66" s="391" cm="1">
        <f t="array" aca="1" ref="N66" ca="1">IF(ISTEXT(N$6),IFERROR(PRODUCT(IF(YEAR(OFFSET(HOMECELL,1,0):OFFSET(ENDCELL,-1,0))=$A66,1+OFFSET(N$132,1,0):OFFSET(N$885,-1,0)))-1,"NA"),0)</f>
        <v>0</v>
      </c>
      <c r="O66" s="391" cm="1">
        <f t="array" aca="1" ref="O66" ca="1">IF(ISTEXT(O$6),IFERROR(PRODUCT(IF(YEAR(OFFSET(HOMECELL,1,0):OFFSET(ENDCELL,-1,0))=$A66,1+OFFSET(O$132,1,0):OFFSET(O$885,-1,0)))-1,"NA"),0)</f>
        <v>0</v>
      </c>
      <c r="P66" s="391" cm="1">
        <f t="array" aca="1" ref="P66" ca="1">IF(ISTEXT(P$6),IFERROR(PRODUCT(IF(YEAR(OFFSET(HOMECELL,1,0):OFFSET(ENDCELL,-1,0))=$A66,1+OFFSET(P$132,1,0):OFFSET(P$885,-1,0)))-1,"NA"),0)</f>
        <v>0</v>
      </c>
      <c r="Q66" s="391" cm="1">
        <f t="array" aca="1" ref="Q66" ca="1">IF(ISTEXT(Q$6),IFERROR(PRODUCT(IF(YEAR(OFFSET(HOMECELL,1,0):OFFSET(ENDCELL,-1,0))=$A66,1+OFFSET(Q$132,1,0):OFFSET(Q$885,-1,0)))-1,"NA"),0)</f>
        <v>0</v>
      </c>
      <c r="R66" s="391" cm="1">
        <f t="array" aca="1" ref="R66" ca="1">IF(ISTEXT(R$6),IFERROR(PRODUCT(IF(YEAR(OFFSET(HOMECELL,1,0):OFFSET(ENDCELL,-1,0))=$A66,1+OFFSET(R$132,1,0):OFFSET(R$885,-1,0)))-1,"NA"),0)</f>
        <v>-0.71063837208861391</v>
      </c>
      <c r="S66" s="391" cm="1">
        <f t="array" aca="1" ref="S66" ca="1">IF(ISTEXT(S$6),IFERROR(PRODUCT(IF(YEAR(OFFSET(HOMECELL,1,0):OFFSET(ENDCELL,-1,0))=$A66,1+OFFSET(S$132,1,0):OFFSET(S$885,-1,0)))-1,"NA"),0)</f>
        <v>0.18481473392149672</v>
      </c>
      <c r="T66" s="391" cm="1">
        <f t="array" aca="1" ref="T66" ca="1">IF(ISTEXT(T$6),IFERROR(PRODUCT(IF(YEAR(OFFSET(HOMECELL,1,0):OFFSET(ENDCELL,-1,0))=$A66,1+OFFSET(T$132,1,0):OFFSET(T$885,-1,0)))-1,"NA"),0)</f>
        <v>-4.5356371490280378E-2</v>
      </c>
      <c r="U66" s="391" cm="1">
        <f t="array" aca="1" ref="U66" ca="1">IF(ISTEXT(U$6),IFERROR(PRODUCT(IF(YEAR(OFFSET(HOMECELL,1,0):OFFSET(ENDCELL,-1,0))=$A66,1+OFFSET(U$132,1,0):OFFSET(U$885,-1,0)))-1,"NA"),0)</f>
        <v>0</v>
      </c>
      <c r="V66" s="391" cm="1">
        <f t="array" aca="1" ref="V66" ca="1">IF(ISTEXT(V$6),IFERROR(PRODUCT(IF(YEAR(OFFSET(HOMECELL,1,0):OFFSET(ENDCELL,-1,0))=$A66,1+OFFSET(V$132,1,0):OFFSET(V$885,-1,0)))-1,"NA"),0)</f>
        <v>-0.79556650246305316</v>
      </c>
      <c r="W66" s="391" cm="1">
        <f t="array" aca="1" ref="W66" ca="1">IF(ISTEXT(W$6),IFERROR(PRODUCT(IF(YEAR(OFFSET(HOMECELL,1,0):OFFSET(ENDCELL,-1,0))=$A66,1+OFFSET(W$132,1,0):OFFSET(W$885,-1,0)))-1,"NA"),0)</f>
        <v>0</v>
      </c>
      <c r="X66" s="391" cm="1">
        <f t="array" aca="1" ref="X66" ca="1">IF(ISTEXT(X$6),IFERROR(PRODUCT(IF(YEAR(OFFSET(HOMECELL,1,0):OFFSET(ENDCELL,-1,0))=$A66,1+OFFSET(X$132,1,0):OFFSET(X$885,-1,0)))-1,"NA"),0)</f>
        <v>0.19178000826543218</v>
      </c>
      <c r="Y66" s="391" cm="1">
        <f t="array" aca="1" ref="Y66" ca="1">IF(ISTEXT(Y$6),IFERROR(PRODUCT(IF(YEAR(OFFSET(HOMECELL,1,0):OFFSET(ENDCELL,-1,0))=$A66,1+OFFSET(Y$132,1,0):OFFSET(Y$885,-1,0)))-1,"NA"),0)</f>
        <v>0</v>
      </c>
      <c r="Z66" s="391" cm="1">
        <f t="array" aca="1" ref="Z66" ca="1">IF(ISTEXT(Z$6),IFERROR(PRODUCT(IF(YEAR(OFFSET(HOMECELL,1,0):OFFSET(ENDCELL,-1,0))=$A66,1+OFFSET(Z$132,1,0):OFFSET(Z$885,-1,0)))-1,"NA"),0)</f>
        <v>-0.33220408678635249</v>
      </c>
      <c r="AA66" s="391" cm="1">
        <f t="array" aca="1" ref="AA66" ca="1">IF(ISTEXT(AA$6),IFERROR(PRODUCT(IF(YEAR(OFFSET(HOMECELL,1,0):OFFSET(ENDCELL,-1,0))=$A66,1+OFFSET(AA$132,1,0):OFFSET(AA$885,-1,0)))-1,"NA"),0)</f>
        <v>-0.12465760111630031</v>
      </c>
      <c r="AB66" s="391" cm="1">
        <f t="array" aca="1" ref="AB66" ca="1">IF(ISTEXT(AB$6),IFERROR(PRODUCT(IF(YEAR(OFFSET(HOMECELL,1,0):OFFSET(ENDCELL,-1,0))=$A66,1+OFFSET(AB$132,1,0):OFFSET(AB$885,-1,0)))-1,"NA"),0)</f>
        <v>0.23380281690140858</v>
      </c>
      <c r="AC66" s="391" cm="1">
        <f t="array" aca="1" ref="AC66" ca="1">IF(ISTEXT(AC$6),IFERROR(PRODUCT(IF(YEAR(OFFSET(HOMECELL,1,0):OFFSET(ENDCELL,-1,0))=$A66,1+OFFSET(AC$132,1,0):OFFSET(AC$885,-1,0)))-1,"NA"),0)</f>
        <v>0</v>
      </c>
      <c r="AD66" s="391" cm="1">
        <f t="array" aca="1" ref="AD66" ca="1">IF(ISTEXT(AD$6),IFERROR(PRODUCT(IF(YEAR(OFFSET(HOMECELL,1,0):OFFSET(ENDCELL,-1,0))=$A66,1+OFFSET(AD$132,1,0):OFFSET(AD$885,-1,0)))-1,"NA"),0)</f>
        <v>0</v>
      </c>
      <c r="AE66" s="391" cm="1">
        <f t="array" aca="1" ref="AE66" ca="1">IF(ISTEXT(AE$6),IFERROR(PRODUCT(IF(YEAR(OFFSET(HOMECELL,1,0):OFFSET(ENDCELL,-1,0))=$A66,1+OFFSET(AE$132,1,0):OFFSET(AE$885,-1,0)))-1,"NA"),0)</f>
        <v>-3.7730946833515189E-3</v>
      </c>
      <c r="AF66" s="391" cm="1">
        <f t="array" aca="1" ref="AF66" ca="1">IF(ISTEXT(AF$6),IFERROR(PRODUCT(IF(YEAR(OFFSET(HOMECELL,1,0):OFFSET(ENDCELL,-1,0))=$A66,1+OFFSET(AF$132,1,0):OFFSET(AF$885,-1,0)))-1,"NA"),0)</f>
        <v>0</v>
      </c>
      <c r="AG66" s="391" cm="1">
        <f t="array" aca="1" ref="AG66" ca="1">IF(ISTEXT(AG$6),IFERROR(PRODUCT(IF(YEAR(OFFSET(HOMECELL,1,0):OFFSET(ENDCELL,-1,0))=$A66,1+OFFSET(AG$132,1,0):OFFSET(AG$885,-1,0)))-1,"NA"),0)</f>
        <v>0</v>
      </c>
      <c r="AH66" s="391" cm="1">
        <f t="array" aca="1" ref="AH66" ca="1">IF(ISTEXT(AH$6),IFERROR(PRODUCT(IF(YEAR(OFFSET(HOMECELL,1,0):OFFSET(ENDCELL,-1,0))=$A66,1+OFFSET(AH$132,1,0):OFFSET(AH$885,-1,0)))-1,"NA"),0)</f>
        <v>0</v>
      </c>
      <c r="AI66" s="391" cm="1">
        <f t="array" aca="1" ref="AI66" ca="1">IF(ISTEXT(AI$6),IFERROR(PRODUCT(IF(YEAR(OFFSET(HOMECELL,1,0):OFFSET(ENDCELL,-1,0))=$A66,1+OFFSET(AI$132,1,0):OFFSET(AI$885,-1,0)))-1,"NA"),0)</f>
        <v>0</v>
      </c>
      <c r="AJ66" s="391" cm="1">
        <f t="array" aca="1" ref="AJ66" ca="1">IF(ISTEXT(AJ$6),IFERROR(PRODUCT(IF(YEAR(OFFSET(HOMECELL,1,0):OFFSET(ENDCELL,-1,0))=$A66,1+OFFSET(AJ$132,1,0):OFFSET(AJ$885,-1,0)))-1,"NA"),0)</f>
        <v>0</v>
      </c>
      <c r="AK66" s="391" cm="1">
        <f t="array" aca="1" ref="AK66" ca="1">IF(ISTEXT(AK$6),IFERROR(PRODUCT(IF(YEAR(OFFSET(HOMECELL,1,0):OFFSET(ENDCELL,-1,0))=$A66,1+OFFSET(AK$132,1,0):OFFSET(AK$885,-1,0)))-1,"NA"),0)</f>
        <v>-0.21976221959910314</v>
      </c>
      <c r="AL66" s="391" cm="1">
        <f t="array" aca="1" ref="AL66" ca="1">IF(ISTEXT(AL$6),IFERROR(PRODUCT(IF(YEAR(OFFSET(HOMECELL,1,0):OFFSET(ENDCELL,-1,0))=$A66,1+OFFSET(AL$132,1,0):OFFSET(AL$885,-1,0)))-1,"NA"),0)</f>
        <v>0</v>
      </c>
      <c r="AM66" s="391" cm="1">
        <f t="array" aca="1" ref="AM66" ca="1">IF(ISTEXT(AM$6),IFERROR(PRODUCT(IF(YEAR(OFFSET(HOMECELL,1,0):OFFSET(ENDCELL,-1,0))=$A66,1+OFFSET(AM$132,1,0):OFFSET(AM$885,-1,0)))-1,"NA"),0)</f>
        <v>0.58031384264175534</v>
      </c>
      <c r="AN66" s="391" cm="1">
        <f t="array" aca="1" ref="AN66" ca="1">IF(ISTEXT(AN$6),IFERROR(PRODUCT(IF(YEAR(OFFSET(HOMECELL,1,0):OFFSET(ENDCELL,-1,0))=$A66,1+OFFSET(AN$132,1,0):OFFSET(AN$885,-1,0)))-1,"NA"),0)</f>
        <v>-0.61008414759492613</v>
      </c>
      <c r="AO66" s="391" cm="1">
        <f t="array" aca="1" ref="AO66" ca="1">IF(ISTEXT(AO$6),IFERROR(PRODUCT(IF(YEAR(OFFSET(HOMECELL,1,0):OFFSET(ENDCELL,-1,0))=$A66,1+OFFSET(AO$132,1,0):OFFSET(AO$885,-1,0)))-1,"NA"),0)</f>
        <v>0</v>
      </c>
      <c r="AP66" s="391" cm="1">
        <f t="array" aca="1" ref="AP66" ca="1">IF(ISTEXT(AP$6),IFERROR(PRODUCT(IF(YEAR(OFFSET(HOMECELL,1,0):OFFSET(ENDCELL,-1,0))=$A66,1+OFFSET(AP$132,1,0):OFFSET(AP$885,-1,0)))-1,"NA"),0)</f>
        <v>0.41879056928052272</v>
      </c>
      <c r="AQ66" s="391" cm="1">
        <f t="array" aca="1" ref="AQ66" ca="1">IF(ISTEXT(AQ$6),IFERROR(PRODUCT(IF(YEAR(OFFSET(HOMECELL,1,0):OFFSET(ENDCELL,-1,0))=$A66,1+OFFSET(AQ$132,1,0):OFFSET(AQ$885,-1,0)))-1,"NA"),0)</f>
        <v>0.14027125267311069</v>
      </c>
      <c r="AR66" s="391" cm="1">
        <f t="array" aca="1" ref="AR66" ca="1">IF(ISTEXT(AR$6),IFERROR(PRODUCT(IF(YEAR(OFFSET(HOMECELL,1,0):OFFSET(ENDCELL,-1,0))=$A66,1+OFFSET(AR$132,1,0):OFFSET(AR$885,-1,0)))-1,"NA"),0)</f>
        <v>0.39613744856595212</v>
      </c>
      <c r="AS66" s="391" cm="1">
        <f t="array" aca="1" ref="AS66" ca="1">IF(ISTEXT(AS$6),IFERROR(PRODUCT(IF(YEAR(OFFSET(HOMECELL,1,0):OFFSET(ENDCELL,-1,0))=$A66,1+OFFSET(AS$132,1,0):OFFSET(AS$885,-1,0)))-1,"NA"),0)</f>
        <v>0</v>
      </c>
      <c r="AT66" s="391" cm="1">
        <f t="array" aca="1" ref="AT66" ca="1">IF(ISTEXT(AT$6),IFERROR(PRODUCT(IF(YEAR(OFFSET(HOMECELL,1,0):OFFSET(ENDCELL,-1,0))=$A66,1+OFFSET(AT$132,1,0):OFFSET(AT$885,-1,0)))-1,"NA"),0)</f>
        <v>3.7367910607563948E-2</v>
      </c>
      <c r="AU66" s="391" cm="1">
        <f t="array" aca="1" ref="AU66" ca="1">IF(ISTEXT(AU$6),IFERROR(PRODUCT(IF(YEAR(OFFSET(HOMECELL,1,0):OFFSET(ENDCELL,-1,0))=$A66,1+OFFSET(AU$132,1,0):OFFSET(AU$885,-1,0)))-1,"NA"),0)</f>
        <v>0</v>
      </c>
      <c r="AV66" s="391" cm="1">
        <f t="array" aca="1" ref="AV66" ca="1">IF(ISTEXT(AV$6),IFERROR(PRODUCT(IF(YEAR(OFFSET(HOMECELL,1,0):OFFSET(ENDCELL,-1,0))=$A66,1+OFFSET(AV$132,1,0):OFFSET(AV$885,-1,0)))-1,"NA"),0)</f>
        <v>0.426267799759114</v>
      </c>
      <c r="AW66" s="391" cm="1">
        <f t="array" aca="1" ref="AW66" ca="1">IF(ISTEXT(AW$6),IFERROR(PRODUCT(IF(YEAR(OFFSET(HOMECELL,1,0):OFFSET(ENDCELL,-1,0))=$A66,1+OFFSET(AW$132,1,0):OFFSET(AW$885,-1,0)))-1,"NA"),0)</f>
        <v>-0.27093477836201818</v>
      </c>
      <c r="AX66" s="391" cm="1">
        <f t="array" aca="1" ref="AX66" ca="1">IF(ISTEXT(AX$6),IFERROR(PRODUCT(IF(YEAR(OFFSET(HOMECELL,1,0):OFFSET(ENDCELL,-1,0))=$A66,1+OFFSET(AX$132,1,0):OFFSET(AX$885,-1,0)))-1,"NA"),0)</f>
        <v>0</v>
      </c>
      <c r="AY66" s="391" cm="1">
        <f t="array" aca="1" ref="AY66" ca="1">IF(ISTEXT(AY$6),IFERROR(PRODUCT(IF(YEAR(OFFSET(HOMECELL,1,0):OFFSET(ENDCELL,-1,0))=$A66,1+OFFSET(AY$132,1,0):OFFSET(AY$885,-1,0)))-1,"NA"),0)</f>
        <v>-7.0990341367728971E-2</v>
      </c>
      <c r="AZ66" s="391" cm="1">
        <f t="array" aca="1" ref="AZ66" ca="1">IF(ISTEXT(AZ$6),IFERROR(PRODUCT(IF(YEAR(OFFSET(HOMECELL,1,0):OFFSET(ENDCELL,-1,0))=$A66,1+OFFSET(AZ$132,1,0):OFFSET(AZ$885,-1,0)))-1,"NA"),0)</f>
        <v>0.28373676256217162</v>
      </c>
      <c r="BA66" s="391" cm="1">
        <f t="array" aca="1" ref="BA66" ca="1">IF(ISTEXT(BA$6),IFERROR(PRODUCT(IF(YEAR(OFFSET(HOMECELL,1,0):OFFSET(ENDCELL,-1,0))=$A66,1+OFFSET(BA$132,1,0):OFFSET(BA$885,-1,0)))-1,"NA"),0)</f>
        <v>0.53546294118674131</v>
      </c>
      <c r="BB66" s="391" cm="1">
        <f t="array" aca="1" ref="BB66" ca="1">IF(ISTEXT(BB$6),IFERROR(PRODUCT(IF(YEAR(OFFSET(HOMECELL,1,0):OFFSET(ENDCELL,-1,0))=$A66,1+OFFSET(BB$132,1,0):OFFSET(BB$885,-1,0)))-1,"NA"),0)</f>
        <v>-0.51083371948363121</v>
      </c>
      <c r="BC66" s="391" cm="1">
        <f t="array" aca="1" ref="BC66" ca="1">IF(ISTEXT(BC$6),IFERROR(PRODUCT(IF(YEAR(OFFSET(HOMECELL,1,0):OFFSET(ENDCELL,-1,0))=$A66,1+OFFSET(BC$132,1,0):OFFSET(BC$885,-1,0)))-1,"NA"),0)</f>
        <v>0</v>
      </c>
      <c r="BD66" s="391" cm="1">
        <f t="array" aca="1" ref="BD66" ca="1">IF(ISTEXT(BD$6),IFERROR(PRODUCT(IF(YEAR(OFFSET(HOMECELL,1,0):OFFSET(ENDCELL,-1,0))=$A66,1+OFFSET(BD$132,1,0):OFFSET(BD$885,-1,0)))-1,"NA"),0)</f>
        <v>0.36868724935042452</v>
      </c>
      <c r="BE66" s="391" cm="1">
        <f t="array" aca="1" ref="BE66" ca="1">IF(ISTEXT(BE$6),IFERROR(PRODUCT(IF(YEAR(OFFSET(HOMECELL,1,0):OFFSET(ENDCELL,-1,0))=$A66,1+OFFSET(BE$132,1,0):OFFSET(BE$885,-1,0)))-1,"NA"),0)</f>
        <v>3.0857142857142925</v>
      </c>
      <c r="BF66" s="391" cm="1">
        <f t="array" aca="1" ref="BF66" ca="1">IF(ISTEXT(BF$6),IFERROR(PRODUCT(IF(YEAR(OFFSET(HOMECELL,1,0):OFFSET(ENDCELL,-1,0))=$A66,1+OFFSET(BF$132,1,0):OFFSET(BF$885,-1,0)))-1,"NA"),0)</f>
        <v>-0.26470442413316164</v>
      </c>
      <c r="BG66" s="391" cm="1">
        <f t="array" aca="1" ref="BG66" ca="1">IF(ISTEXT(BG$6),IFERROR(PRODUCT(IF(YEAR(OFFSET(HOMECELL,1,0):OFFSET(ENDCELL,-1,0))=$A66,1+OFFSET(BG$132,1,0):OFFSET(BG$885,-1,0)))-1,"NA"),0)</f>
        <v>-0.16604653209201936</v>
      </c>
      <c r="BH66" s="391" cm="1">
        <f t="array" aca="1" ref="BH66" ca="1">IF(ISTEXT(BH$6),IFERROR(PRODUCT(IF(YEAR(OFFSET(HOMECELL,1,0):OFFSET(ENDCELL,-1,0))=$A66,1+OFFSET(BH$132,1,0):OFFSET(BH$885,-1,0)))-1,"NA"),0)</f>
        <v>0.19734936298154415</v>
      </c>
      <c r="BI66" s="391" cm="1">
        <f t="array" aca="1" ref="BI66" ca="1">IF(ISTEXT(BI$6),IFERROR(PRODUCT(IF(YEAR(OFFSET(HOMECELL,1,0):OFFSET(ENDCELL,-1,0))=$A66,1+OFFSET(BI$132,1,0):OFFSET(BI$885,-1,0)))-1,"NA"),0)</f>
        <v>0</v>
      </c>
      <c r="BJ66" s="391" cm="1">
        <f t="array" aca="1" ref="BJ66" ca="1">IF(ISTEXT(BJ$6),IFERROR(PRODUCT(IF(YEAR(OFFSET(HOMECELL,1,0):OFFSET(ENDCELL,-1,0))=$A66,1+OFFSET(BJ$132,1,0):OFFSET(BJ$885,-1,0)))-1,"NA"),0)</f>
        <v>0.18272184925325718</v>
      </c>
      <c r="BK66" s="391" cm="1">
        <f t="array" aca="1" ref="BK66" ca="1">IF(ISTEXT(BK$6),IFERROR(PRODUCT(IF(YEAR(OFFSET(HOMECELL,1,0):OFFSET(ENDCELL,-1,0))=$A66,1+OFFSET(BK$132,1,0):OFFSET(BK$885,-1,0)))-1,"NA"),0)</f>
        <v>4.1286016729102704E-2</v>
      </c>
      <c r="BL66" s="391" cm="1">
        <f t="array" aca="1" ref="BL66" ca="1">IF(ISTEXT(BL$6),IFERROR(PRODUCT(IF(YEAR(OFFSET(HOMECELL,1,0):OFFSET(ENDCELL,-1,0))=$A66,1+OFFSET(BL$132,1,0):OFFSET(BL$885,-1,0)))-1,"NA"),0)</f>
        <v>-0.10076147098344901</v>
      </c>
      <c r="BM66" s="391" cm="1">
        <f t="array" aca="1" ref="BM66" ca="1">IF(ISTEXT(BM$6),IFERROR(PRODUCT(IF(YEAR(OFFSET(HOMECELL,1,0):OFFSET(ENDCELL,-1,0))=$A66,1+OFFSET(BM$132,1,0):OFFSET(BM$885,-1,0)))-1,"NA"),0)</f>
        <v>-0.54966882994120114</v>
      </c>
      <c r="BN66" s="391" cm="1">
        <f t="array" aca="1" ref="BN66" ca="1">IF(ISTEXT(BN$6),IFERROR(PRODUCT(IF(YEAR(OFFSET(HOMECELL,1,0):OFFSET(ENDCELL,-1,0))=$A66,1+OFFSET(BN$132,1,0):OFFSET(BN$885,-1,0)))-1,"NA"),0)</f>
        <v>0</v>
      </c>
      <c r="BO66" s="391" cm="1">
        <f t="array" aca="1" ref="BO66" ca="1">IF(ISTEXT(BO$6),IFERROR(PRODUCT(IF(YEAR(OFFSET(HOMECELL,1,0):OFFSET(ENDCELL,-1,0))=$A66,1+OFFSET(BO$132,1,0):OFFSET(BO$885,-1,0)))-1,"NA"),0)</f>
        <v>5.4388759852463942E-3</v>
      </c>
      <c r="BP66" s="391" cm="1">
        <f t="array" aca="1" ref="BP66" ca="1">IF(ISTEXT(BP$6),IFERROR(PRODUCT(IF(YEAR(OFFSET(HOMECELL,1,0):OFFSET(ENDCELL,-1,0))=$A66,1+OFFSET(BP$132,1,0):OFFSET(BP$885,-1,0)))-1,"NA"),0)</f>
        <v>-0.1370754482642953</v>
      </c>
      <c r="BQ66" s="391" cm="1">
        <f t="array" aca="1" ref="BQ66" ca="1">IF(ISTEXT(BQ$6),IFERROR(PRODUCT(IF(YEAR(OFFSET(HOMECELL,1,0):OFFSET(ENDCELL,-1,0))=$A66,1+OFFSET(BQ$132,1,0):OFFSET(BQ$885,-1,0)))-1,"NA"),0)</f>
        <v>0</v>
      </c>
      <c r="BR66" s="391" cm="1">
        <f t="array" aca="1" ref="BR66" ca="1">IF(ISTEXT(BR$6),IFERROR(PRODUCT(IF(YEAR(OFFSET(HOMECELL,1,0):OFFSET(ENDCELL,-1,0))=$A66,1+OFFSET(BR$132,1,0):OFFSET(BR$885,-1,0)))-1,"NA"),0)</f>
        <v>1.3118338642563847</v>
      </c>
      <c r="BS66" s="391" cm="1">
        <f t="array" aca="1" ref="BS66" ca="1">IF(ISTEXT(BS$6),IFERROR(PRODUCT(IF(YEAR(OFFSET(HOMECELL,1,0):OFFSET(ENDCELL,-1,0))=$A66,1+OFFSET(BS$132,1,0):OFFSET(BS$885,-1,0)))-1,"NA"),0)</f>
        <v>0</v>
      </c>
      <c r="BT66" s="391" cm="1">
        <f t="array" aca="1" ref="BT66" ca="1">IF(ISTEXT(BT$6),IFERROR(PRODUCT(IF(YEAR(OFFSET(HOMECELL,1,0):OFFSET(ENDCELL,-1,0))=$A66,1+OFFSET(BT$132,1,0):OFFSET(BT$885,-1,0)))-1,"NA"),0)</f>
        <v>0</v>
      </c>
      <c r="BU66" s="391" cm="1">
        <f t="array" aca="1" ref="BU66" ca="1">IF(ISTEXT(BU$6),IFERROR(PRODUCT(IF(YEAR(OFFSET(HOMECELL,1,0):OFFSET(ENDCELL,-1,0))=$A66,1+OFFSET(BU$132,1,0):OFFSET(BU$885,-1,0)))-1,"NA"),0)</f>
        <v>-0.10367452876219718</v>
      </c>
      <c r="BV66" s="391" cm="1">
        <f t="array" aca="1" ref="BV66" ca="1">IF(ISTEXT(BV$6),IFERROR(PRODUCT(IF(YEAR(OFFSET(HOMECELL,1,0):OFFSET(ENDCELL,-1,0))=$A66,1+OFFSET(BV$132,1,0):OFFSET(BV$885,-1,0)))-1,"NA"),0)</f>
        <v>0</v>
      </c>
      <c r="BW66" s="391" cm="1">
        <f t="array" aca="1" ref="BW66" ca="1">IF(ISTEXT(BW$6),IFERROR(PRODUCT(IF(YEAR(OFFSET(HOMECELL,1,0):OFFSET(ENDCELL,-1,0))=$A66,1+OFFSET(BW$132,1,0):OFFSET(BW$885,-1,0)))-1,"NA"),0)</f>
        <v>-0.22783522724980665</v>
      </c>
      <c r="BX66" s="391" cm="1">
        <f t="array" aca="1" ref="BX66" ca="1">IF(ISTEXT(BX$6),IFERROR(PRODUCT(IF(YEAR(OFFSET(HOMECELL,1,0):OFFSET(ENDCELL,-1,0))=$A66,1+OFFSET(BX$132,1,0):OFFSET(BX$885,-1,0)))-1,"NA"),0)</f>
        <v>0</v>
      </c>
      <c r="BY66" s="391" cm="1">
        <f t="array" aca="1" ref="BY66" ca="1">IF(ISTEXT(BY$6),IFERROR(PRODUCT(IF(YEAR(OFFSET(HOMECELL,1,0):OFFSET(ENDCELL,-1,0))=$A66,1+OFFSET(BY$132,1,0):OFFSET(BY$885,-1,0)))-1,"NA"),0)</f>
        <v>0.75974958484493404</v>
      </c>
      <c r="BZ66" s="391" cm="1">
        <f t="array" aca="1" ref="BZ66" ca="1">IF(ISTEXT(BZ$6),IFERROR(PRODUCT(IF(YEAR(OFFSET(HOMECELL,1,0):OFFSET(ENDCELL,-1,0))=$A66,1+OFFSET(BZ$132,1,0):OFFSET(BZ$885,-1,0)))-1,"NA"),0)</f>
        <v>-0.28588126210961784</v>
      </c>
      <c r="CA66" s="391" cm="1">
        <f t="array" aca="1" ref="CA66" ca="1">IF(ISTEXT(CA$6),IFERROR(PRODUCT(IF(YEAR(OFFSET(HOMECELL,1,0):OFFSET(ENDCELL,-1,0))=$A66,1+OFFSET(CA$132,1,0):OFFSET(CA$885,-1,0)))-1,"NA"),0)</f>
        <v>0.42568477848611996</v>
      </c>
      <c r="CB66" s="391" cm="1">
        <f t="array" aca="1" ref="CB66" ca="1">IF(ISTEXT(CB$6),IFERROR(PRODUCT(IF(YEAR(OFFSET(HOMECELL,1,0):OFFSET(ENDCELL,-1,0))=$A66,1+OFFSET(CB$132,1,0):OFFSET(CB$885,-1,0)))-1,"NA"),0)</f>
        <v>0</v>
      </c>
      <c r="CC66" s="391" cm="1">
        <f t="array" aca="1" ref="CC66" ca="1">IF(ISTEXT(CC$6),IFERROR(PRODUCT(IF(YEAR(OFFSET(HOMECELL,1,0):OFFSET(ENDCELL,-1,0))=$A66,1+OFFSET(CC$132,1,0):OFFSET(CC$885,-1,0)))-1,"NA"),0)</f>
        <v>0.51154982446355124</v>
      </c>
      <c r="CD66" s="391" cm="1">
        <f t="array" aca="1" ref="CD66" ca="1">IF(ISTEXT(CD$6),IFERROR(PRODUCT(IF(YEAR(OFFSET(HOMECELL,1,0):OFFSET(ENDCELL,-1,0))=$A66,1+OFFSET(CD$132,1,0):OFFSET(CD$885,-1,0)))-1,"NA"),0)</f>
        <v>0</v>
      </c>
      <c r="CE66" s="391" cm="1">
        <f t="array" aca="1" ref="CE66" ca="1">IF(ISTEXT(CE$6),IFERROR(PRODUCT(IF(YEAR(OFFSET(HOMECELL,1,0):OFFSET(ENDCELL,-1,0))=$A66,1+OFFSET(CE$132,1,0):OFFSET(CE$885,-1,0)))-1,"NA"),0)</f>
        <v>0</v>
      </c>
      <c r="CF66" s="391" cm="1">
        <f t="array" aca="1" ref="CF66" ca="1">IF(ISTEXT(CF$6),IFERROR(PRODUCT(IF(YEAR(OFFSET(HOMECELL,1,0):OFFSET(ENDCELL,-1,0))=$A66,1+OFFSET(CF$132,1,0):OFFSET(CF$885,-1,0)))-1,"NA"),0)</f>
        <v>-0.29933014364847399</v>
      </c>
      <c r="CG66" s="391" cm="1">
        <f t="array" aca="1" ref="CG66" ca="1">IF(ISTEXT(CG$6),IFERROR(PRODUCT(IF(YEAR(OFFSET(HOMECELL,1,0):OFFSET(ENDCELL,-1,0))=$A66,1+OFFSET(CG$132,1,0):OFFSET(CG$885,-1,0)))-1,"NA"),0)</f>
        <v>-0.16628621570699564</v>
      </c>
      <c r="CH66" s="391" cm="1">
        <f t="array" aca="1" ref="CH66" ca="1">IF(ISTEXT(CH$6),IFERROR(PRODUCT(IF(YEAR(OFFSET(HOMECELL,1,0):OFFSET(ENDCELL,-1,0))=$A66,1+OFFSET(CH$132,1,0):OFFSET(CH$885,-1,0)))-1,"NA"),0)</f>
        <v>0.43892472877143573</v>
      </c>
      <c r="CI66" s="391" cm="1">
        <f t="array" aca="1" ref="CI66" ca="1">IF(ISTEXT(CI$6),IFERROR(PRODUCT(IF(YEAR(OFFSET(HOMECELL,1,0):OFFSET(ENDCELL,-1,0))=$A66,1+OFFSET(CI$132,1,0):OFFSET(CI$885,-1,0)))-1,"NA"),0)</f>
        <v>-0.52027027027027017</v>
      </c>
      <c r="CJ66" s="391" cm="1">
        <f t="array" aca="1" ref="CJ66" ca="1">IF(ISTEXT(CJ$6),IFERROR(PRODUCT(IF(YEAR(OFFSET(HOMECELL,1,0):OFFSET(ENDCELL,-1,0))=$A66,1+OFFSET(CJ$132,1,0):OFFSET(CJ$885,-1,0)))-1,"NA"),0)</f>
        <v>-0.62847975511985132</v>
      </c>
      <c r="CK66" s="391" cm="1">
        <f t="array" aca="1" ref="CK66" ca="1">IF(ISTEXT(CK$6),IFERROR(PRODUCT(IF(YEAR(OFFSET(HOMECELL,1,0):OFFSET(ENDCELL,-1,0))=$A66,1+OFFSET(CK$132,1,0):OFFSET(CK$885,-1,0)))-1,"NA"),0)</f>
        <v>0</v>
      </c>
      <c r="CL66" s="391" cm="1">
        <f t="array" aca="1" ref="CL66" ca="1">IF(ISTEXT(CL$6),IFERROR(PRODUCT(IF(YEAR(OFFSET(HOMECELL,1,0):OFFSET(ENDCELL,-1,0))=$A66,1+OFFSET(CL$132,1,0):OFFSET(CL$885,-1,0)))-1,"NA"),0)</f>
        <v>0</v>
      </c>
      <c r="CM66" s="391" cm="1">
        <f t="array" aca="1" ref="CM66" ca="1">IF(ISTEXT(CM$6),IFERROR(PRODUCT(IF(YEAR(OFFSET(HOMECELL,1,0):OFFSET(ENDCELL,-1,0))=$A66,1+OFFSET(CM$132,1,0):OFFSET(CM$885,-1,0)))-1,"NA"),0)</f>
        <v>0</v>
      </c>
      <c r="CN66" s="391" cm="1">
        <f t="array" aca="1" ref="CN66" ca="1">IF(ISTEXT(CN$6),IFERROR(PRODUCT(IF(YEAR(OFFSET(HOMECELL,1,0):OFFSET(ENDCELL,-1,0))=$A66,1+OFFSET(CN$132,1,0):OFFSET(CN$885,-1,0)))-1,"NA"),0)</f>
        <v>0</v>
      </c>
      <c r="CO66" s="391" cm="1">
        <f t="array" aca="1" ref="CO66" ca="1">IF(ISTEXT(CO$6),IFERROR(PRODUCT(IF(YEAR(OFFSET(HOMECELL,1,0):OFFSET(ENDCELL,-1,0))=$A66,1+OFFSET(CO$132,1,0):OFFSET(CO$885,-1,0)))-1,"NA"),0)</f>
        <v>0</v>
      </c>
      <c r="CP66" s="391" cm="1">
        <f t="array" aca="1" ref="CP66" ca="1">IF(ISTEXT(CP$6),IFERROR(PRODUCT(IF(YEAR(OFFSET(HOMECELL,1,0):OFFSET(ENDCELL,-1,0))=$A66,1+OFFSET(CP$132,1,0):OFFSET(CP$885,-1,0)))-1,"NA"),0)</f>
        <v>0</v>
      </c>
      <c r="CQ66" s="391" cm="1">
        <f t="array" aca="1" ref="CQ66" ca="1">IF(ISTEXT(CQ$6),IFERROR(PRODUCT(IF(YEAR(OFFSET(HOMECELL,1,0):OFFSET(ENDCELL,-1,0))=$A66,1+OFFSET(CQ$132,1,0):OFFSET(CQ$885,-1,0)))-1,"NA"),0)</f>
        <v>0</v>
      </c>
      <c r="CR66" s="391" cm="1">
        <f t="array" aca="1" ref="CR66" ca="1">IF(ISTEXT(CR$6),IFERROR(PRODUCT(IF(YEAR(OFFSET(HOMECELL,1,0):OFFSET(ENDCELL,-1,0))=$A66,1+OFFSET(CR$132,1,0):OFFSET(CR$885,-1,0)))-1,"NA"),0)</f>
        <v>0.61544772541382597</v>
      </c>
      <c r="CS66" s="391"/>
      <c r="CT66" s="391"/>
      <c r="CU66" s="391"/>
      <c r="CV66" s="391"/>
      <c r="CW66" s="391"/>
      <c r="CX66" s="391"/>
      <c r="CY66" s="391"/>
      <c r="CZ66" s="391"/>
      <c r="DA66" s="391"/>
      <c r="DB66" s="815"/>
      <c r="DC66" s="815"/>
      <c r="DD66" s="815"/>
      <c r="DE66" s="815"/>
      <c r="DG66" s="352"/>
      <c r="DI66" s="391" cm="1">
        <f t="array" aca="1" ref="DI66" ca="1">IF(ISTEXT(DI$6),IFERROR(PRODUCT(IF(YEAR(OFFSET(HOMECELL,1,0):OFFSET(ENDCELL,-1,0))=$A66,1+OFFSET(DI$132,1,0):OFFSET(DI$885,-1,0)))-1,"NA"),0)</f>
        <v>0</v>
      </c>
      <c r="DJ66" s="391" cm="1">
        <f t="array" aca="1" ref="DJ66" ca="1">IF(ISTEXT(DJ$6),IFERROR(PRODUCT(IF(YEAR(OFFSET(HOMECELL,1,0):OFFSET(ENDCELL,-1,0))=$A66,1+OFFSET(DJ$132,1,0):OFFSET(DJ$885,-1,0)))-1,"NA"),0)</f>
        <v>-0.18734315414313152</v>
      </c>
      <c r="DK66" s="391" cm="1">
        <f t="array" aca="1" ref="DK66" ca="1">IF(ISTEXT(DK$6),IFERROR(PRODUCT(IF(YEAR(OFFSET(HOMECELL,1,0):OFFSET(ENDCELL,-1,0))=$A66,1+OFFSET(DK$132,1,0):OFFSET(DK$885,-1,0)))-1,"NA"),0)</f>
        <v>1.5417373254225528</v>
      </c>
    </row>
    <row r="67" spans="1:115" hidden="1" outlineLevel="1">
      <c r="A67" s="72">
        <f t="shared" ca="1" si="1"/>
        <v>2001</v>
      </c>
      <c r="B67" s="372"/>
      <c r="C67" s="391" cm="1">
        <f t="array" aca="1" ref="C67" ca="1">IF(ISTEXT(C$6),IFERROR(PRODUCT(IF(YEAR(OFFSET(HOMECELL,1,0):OFFSET(ENDCELL,-1,0))=$A67,1+OFFSET(C$132,1,0):OFFSET(C$885,-1,0)))-1,"NA"),0)</f>
        <v>0</v>
      </c>
      <c r="D67" s="391" cm="1">
        <f t="array" aca="1" ref="D67" ca="1">IF(ISTEXT(D$6),IFERROR(PRODUCT(IF(YEAR(OFFSET(HOMECELL,1,0):OFFSET(ENDCELL,-1,0))=$A67,1+OFFSET(D$132,1,0):OFFSET(D$885,-1,0)))-1,"NA"),0)</f>
        <v>3.8248008649360399E-2</v>
      </c>
      <c r="E67" s="391" cm="1">
        <f t="array" aca="1" ref="E67" ca="1">IF(ISTEXT(E$6),IFERROR(PRODUCT(IF(YEAR(OFFSET(HOMECELL,1,0):OFFSET(ENDCELL,-1,0))=$A67,1+OFFSET(E$132,1,0):OFFSET(E$885,-1,0)))-1,"NA"),0)</f>
        <v>-0.12620051926347708</v>
      </c>
      <c r="F67" s="391" cm="1">
        <f t="array" aca="1" ref="F67" ca="1">IF(ISTEXT(F$6),IFERROR(PRODUCT(IF(YEAR(OFFSET(HOMECELL,1,0):OFFSET(ENDCELL,-1,0))=$A67,1+OFFSET(F$132,1,0):OFFSET(F$885,-1,0)))-1,"NA"),0)</f>
        <v>0</v>
      </c>
      <c r="G67" s="391" cm="1">
        <f t="array" aca="1" ref="G67" ca="1">IF(ISTEXT(G$6),IFERROR(PRODUCT(IF(YEAR(OFFSET(HOMECELL,1,0):OFFSET(ENDCELL,-1,0))=$A67,1+OFFSET(G$132,1,0):OFFSET(G$885,-1,0)))-1,"NA"),0)</f>
        <v>0</v>
      </c>
      <c r="H67" s="391" cm="1">
        <f t="array" aca="1" ref="H67" ca="1">IF(ISTEXT(H$6),IFERROR(PRODUCT(IF(YEAR(OFFSET(HOMECELL,1,0):OFFSET(ENDCELL,-1,0))=$A67,1+OFFSET(H$132,1,0):OFFSET(H$885,-1,0)))-1,"NA"),0)</f>
        <v>0</v>
      </c>
      <c r="I67" s="391" cm="1">
        <f t="array" aca="1" ref="I67" ca="1">IF(ISTEXT(I$6),IFERROR(PRODUCT(IF(YEAR(OFFSET(HOMECELL,1,0):OFFSET(ENDCELL,-1,0))=$A67,1+OFFSET(I$132,1,0):OFFSET(I$885,-1,0)))-1,"NA"),0)</f>
        <v>0</v>
      </c>
      <c r="J67" s="391" cm="1">
        <f t="array" aca="1" ref="J67" ca="1">IF(ISTEXT(J$6),IFERROR(PRODUCT(IF(YEAR(OFFSET(HOMECELL,1,0):OFFSET(ENDCELL,-1,0))=$A67,1+OFFSET(J$132,1,0):OFFSET(J$885,-1,0)))-1,"NA"),0)</f>
        <v>0</v>
      </c>
      <c r="K67" s="391" cm="1">
        <f t="array" aca="1" ref="K67" ca="1">IF(ISTEXT(K$6),IFERROR(PRODUCT(IF(YEAR(OFFSET(HOMECELL,1,0):OFFSET(ENDCELL,-1,0))=$A67,1+OFFSET(K$132,1,0):OFFSET(K$885,-1,0)))-1,"NA"),0)</f>
        <v>0</v>
      </c>
      <c r="L67" s="391" cm="1">
        <f t="array" aca="1" ref="L67" ca="1">IF(ISTEXT(L$6),IFERROR(PRODUCT(IF(YEAR(OFFSET(HOMECELL,1,0):OFFSET(ENDCELL,-1,0))=$A67,1+OFFSET(L$132,1,0):OFFSET(L$885,-1,0)))-1,"NA"),0)</f>
        <v>0</v>
      </c>
      <c r="M67" s="391" cm="1">
        <f t="array" aca="1" ref="M67" ca="1">IF(ISTEXT(M$6),IFERROR(PRODUCT(IF(YEAR(OFFSET(HOMECELL,1,0):OFFSET(ENDCELL,-1,0))=$A67,1+OFFSET(M$132,1,0):OFFSET(M$885,-1,0)))-1,"NA"),0)</f>
        <v>0</v>
      </c>
      <c r="N67" s="391" cm="1">
        <f t="array" aca="1" ref="N67" ca="1">IF(ISTEXT(N$6),IFERROR(PRODUCT(IF(YEAR(OFFSET(HOMECELL,1,0):OFFSET(ENDCELL,-1,0))=$A67,1+OFFSET(N$132,1,0):OFFSET(N$885,-1,0)))-1,"NA"),0)</f>
        <v>0</v>
      </c>
      <c r="O67" s="391" cm="1">
        <f t="array" aca="1" ref="O67" ca="1">IF(ISTEXT(O$6),IFERROR(PRODUCT(IF(YEAR(OFFSET(HOMECELL,1,0):OFFSET(ENDCELL,-1,0))=$A67,1+OFFSET(O$132,1,0):OFFSET(O$885,-1,0)))-1,"NA"),0)</f>
        <v>0</v>
      </c>
      <c r="P67" s="391" cm="1">
        <f t="array" aca="1" ref="P67" ca="1">IF(ISTEXT(P$6),IFERROR(PRODUCT(IF(YEAR(OFFSET(HOMECELL,1,0):OFFSET(ENDCELL,-1,0))=$A67,1+OFFSET(P$132,1,0):OFFSET(P$885,-1,0)))-1,"NA"),0)</f>
        <v>0</v>
      </c>
      <c r="Q67" s="391" cm="1">
        <f t="array" aca="1" ref="Q67" ca="1">IF(ISTEXT(Q$6),IFERROR(PRODUCT(IF(YEAR(OFFSET(HOMECELL,1,0):OFFSET(ENDCELL,-1,0))=$A67,1+OFFSET(Q$132,1,0):OFFSET(Q$885,-1,0)))-1,"NA"),0)</f>
        <v>0</v>
      </c>
      <c r="R67" s="391" cm="1">
        <f t="array" aca="1" ref="R67" ca="1">IF(ISTEXT(R$6),IFERROR(PRODUCT(IF(YEAR(OFFSET(HOMECELL,1,0):OFFSET(ENDCELL,-1,0))=$A67,1+OFFSET(R$132,1,0):OFFSET(R$885,-1,0)))-1,"NA"),0)</f>
        <v>0.47226713613571603</v>
      </c>
      <c r="S67" s="391" cm="1">
        <f t="array" aca="1" ref="S67" ca="1">IF(ISTEXT(S$6),IFERROR(PRODUCT(IF(YEAR(OFFSET(HOMECELL,1,0):OFFSET(ENDCELL,-1,0))=$A67,1+OFFSET(S$132,1,0):OFFSET(S$885,-1,0)))-1,"NA"),0)</f>
        <v>-5.8927752835737257E-2</v>
      </c>
      <c r="T67" s="391" cm="1">
        <f t="array" aca="1" ref="T67" ca="1">IF(ISTEXT(T$6),IFERROR(PRODUCT(IF(YEAR(OFFSET(HOMECELL,1,0):OFFSET(ENDCELL,-1,0))=$A67,1+OFFSET(T$132,1,0):OFFSET(T$885,-1,0)))-1,"NA"),0)</f>
        <v>0.1482352692617015</v>
      </c>
      <c r="U67" s="391" cm="1">
        <f t="array" aca="1" ref="U67" ca="1">IF(ISTEXT(U$6),IFERROR(PRODUCT(IF(YEAR(OFFSET(HOMECELL,1,0):OFFSET(ENDCELL,-1,0))=$A67,1+OFFSET(U$132,1,0):OFFSET(U$885,-1,0)))-1,"NA"),0)</f>
        <v>5.3846139174241303E-2</v>
      </c>
      <c r="V67" s="391" cm="1">
        <f t="array" aca="1" ref="V67" ca="1">IF(ISTEXT(V$6),IFERROR(PRODUCT(IF(YEAR(OFFSET(HOMECELL,1,0):OFFSET(ENDCELL,-1,0))=$A67,1+OFFSET(V$132,1,0):OFFSET(V$885,-1,0)))-1,"NA"),0)</f>
        <v>-0.30473897543298134</v>
      </c>
      <c r="W67" s="391" cm="1">
        <f t="array" aca="1" ref="W67" ca="1">IF(ISTEXT(W$6),IFERROR(PRODUCT(IF(YEAR(OFFSET(HOMECELL,1,0):OFFSET(ENDCELL,-1,0))=$A67,1+OFFSET(W$132,1,0):OFFSET(W$885,-1,0)))-1,"NA"),0)</f>
        <v>0</v>
      </c>
      <c r="X67" s="391" cm="1">
        <f t="array" aca="1" ref="X67" ca="1">IF(ISTEXT(X$6),IFERROR(PRODUCT(IF(YEAR(OFFSET(HOMECELL,1,0):OFFSET(ENDCELL,-1,0))=$A67,1+OFFSET(X$132,1,0):OFFSET(X$885,-1,0)))-1,"NA"),0)</f>
        <v>0.55338057190070811</v>
      </c>
      <c r="Y67" s="391" cm="1">
        <f t="array" aca="1" ref="Y67" ca="1">IF(ISTEXT(Y$6),IFERROR(PRODUCT(IF(YEAR(OFFSET(HOMECELL,1,0):OFFSET(ENDCELL,-1,0))=$A67,1+OFFSET(Y$132,1,0):OFFSET(Y$885,-1,0)))-1,"NA"),0)</f>
        <v>0</v>
      </c>
      <c r="Z67" s="391" cm="1">
        <f t="array" aca="1" ref="Z67" ca="1">IF(ISTEXT(Z$6),IFERROR(PRODUCT(IF(YEAR(OFFSET(HOMECELL,1,0):OFFSET(ENDCELL,-1,0))=$A67,1+OFFSET(Z$132,1,0):OFFSET(Z$885,-1,0)))-1,"NA"),0)</f>
        <v>0.60229184630205501</v>
      </c>
      <c r="AA67" s="391" cm="1">
        <f t="array" aca="1" ref="AA67" ca="1">IF(ISTEXT(AA$6),IFERROR(PRODUCT(IF(YEAR(OFFSET(HOMECELL,1,0):OFFSET(ENDCELL,-1,0))=$A67,1+OFFSET(AA$132,1,0):OFFSET(AA$885,-1,0)))-1,"NA"),0)</f>
        <v>0.11123675858104853</v>
      </c>
      <c r="AB67" s="391" cm="1">
        <f t="array" aca="1" ref="AB67" ca="1">IF(ISTEXT(AB$6),IFERROR(PRODUCT(IF(YEAR(OFFSET(HOMECELL,1,0):OFFSET(ENDCELL,-1,0))=$A67,1+OFFSET(AB$132,1,0):OFFSET(AB$885,-1,0)))-1,"NA"),0)</f>
        <v>0.2230136819081765</v>
      </c>
      <c r="AC67" s="391" cm="1">
        <f t="array" aca="1" ref="AC67" ca="1">IF(ISTEXT(AC$6),IFERROR(PRODUCT(IF(YEAR(OFFSET(HOMECELL,1,0):OFFSET(ENDCELL,-1,0))=$A67,1+OFFSET(AC$132,1,0):OFFSET(AC$885,-1,0)))-1,"NA"),0)</f>
        <v>0</v>
      </c>
      <c r="AD67" s="391" cm="1">
        <f t="array" aca="1" ref="AD67" ca="1">IF(ISTEXT(AD$6),IFERROR(PRODUCT(IF(YEAR(OFFSET(HOMECELL,1,0):OFFSET(ENDCELL,-1,0))=$A67,1+OFFSET(AD$132,1,0):OFFSET(AD$885,-1,0)))-1,"NA"),0)</f>
        <v>0</v>
      </c>
      <c r="AE67" s="391" cm="1">
        <f t="array" aca="1" ref="AE67" ca="1">IF(ISTEXT(AE$6),IFERROR(PRODUCT(IF(YEAR(OFFSET(HOMECELL,1,0):OFFSET(ENDCELL,-1,0))=$A67,1+OFFSET(AE$132,1,0):OFFSET(AE$885,-1,0)))-1,"NA"),0)</f>
        <v>-0.27627112960734423</v>
      </c>
      <c r="AF67" s="391" cm="1">
        <f t="array" aca="1" ref="AF67" ca="1">IF(ISTEXT(AF$6),IFERROR(PRODUCT(IF(YEAR(OFFSET(HOMECELL,1,0):OFFSET(ENDCELL,-1,0))=$A67,1+OFFSET(AF$132,1,0):OFFSET(AF$885,-1,0)))-1,"NA"),0)</f>
        <v>0</v>
      </c>
      <c r="AG67" s="391" cm="1">
        <f t="array" aca="1" ref="AG67" ca="1">IF(ISTEXT(AG$6),IFERROR(PRODUCT(IF(YEAR(OFFSET(HOMECELL,1,0):OFFSET(ENDCELL,-1,0))=$A67,1+OFFSET(AG$132,1,0):OFFSET(AG$885,-1,0)))-1,"NA"),0)</f>
        <v>0</v>
      </c>
      <c r="AH67" s="391" cm="1">
        <f t="array" aca="1" ref="AH67" ca="1">IF(ISTEXT(AH$6),IFERROR(PRODUCT(IF(YEAR(OFFSET(HOMECELL,1,0):OFFSET(ENDCELL,-1,0))=$A67,1+OFFSET(AH$132,1,0):OFFSET(AH$885,-1,0)))-1,"NA"),0)</f>
        <v>0</v>
      </c>
      <c r="AI67" s="391" cm="1">
        <f t="array" aca="1" ref="AI67" ca="1">IF(ISTEXT(AI$6),IFERROR(PRODUCT(IF(YEAR(OFFSET(HOMECELL,1,0):OFFSET(ENDCELL,-1,0))=$A67,1+OFFSET(AI$132,1,0):OFFSET(AI$885,-1,0)))-1,"NA"),0)</f>
        <v>0</v>
      </c>
      <c r="AJ67" s="391" cm="1">
        <f t="array" aca="1" ref="AJ67" ca="1">IF(ISTEXT(AJ$6),IFERROR(PRODUCT(IF(YEAR(OFFSET(HOMECELL,1,0):OFFSET(ENDCELL,-1,0))=$A67,1+OFFSET(AJ$132,1,0):OFFSET(AJ$885,-1,0)))-1,"NA"),0)</f>
        <v>0</v>
      </c>
      <c r="AK67" s="391" cm="1">
        <f t="array" aca="1" ref="AK67" ca="1">IF(ISTEXT(AK$6),IFERROR(PRODUCT(IF(YEAR(OFFSET(HOMECELL,1,0):OFFSET(ENDCELL,-1,0))=$A67,1+OFFSET(AK$132,1,0):OFFSET(AK$885,-1,0)))-1,"NA"),0)</f>
        <v>0.12149466719728674</v>
      </c>
      <c r="AL67" s="391" cm="1">
        <f t="array" aca="1" ref="AL67" ca="1">IF(ISTEXT(AL$6),IFERROR(PRODUCT(IF(YEAR(OFFSET(HOMECELL,1,0):OFFSET(ENDCELL,-1,0))=$A67,1+OFFSET(AL$132,1,0):OFFSET(AL$885,-1,0)))-1,"NA"),0)</f>
        <v>0</v>
      </c>
      <c r="AM67" s="391" cm="1">
        <f t="array" aca="1" ref="AM67" ca="1">IF(ISTEXT(AM$6),IFERROR(PRODUCT(IF(YEAR(OFFSET(HOMECELL,1,0):OFFSET(ENDCELL,-1,0))=$A67,1+OFFSET(AM$132,1,0):OFFSET(AM$885,-1,0)))-1,"NA"),0)</f>
        <v>0.38986726729880705</v>
      </c>
      <c r="AN67" s="391" cm="1">
        <f t="array" aca="1" ref="AN67" ca="1">IF(ISTEXT(AN$6),IFERROR(PRODUCT(IF(YEAR(OFFSET(HOMECELL,1,0):OFFSET(ENDCELL,-1,0))=$A67,1+OFFSET(AN$132,1,0):OFFSET(AN$885,-1,0)))-1,"NA"),0)</f>
        <v>0.60137982872743989</v>
      </c>
      <c r="AO67" s="391" cm="1">
        <f t="array" aca="1" ref="AO67" ca="1">IF(ISTEXT(AO$6),IFERROR(PRODUCT(IF(YEAR(OFFSET(HOMECELL,1,0):OFFSET(ENDCELL,-1,0))=$A67,1+OFFSET(AO$132,1,0):OFFSET(AO$885,-1,0)))-1,"NA"),0)</f>
        <v>0</v>
      </c>
      <c r="AP67" s="391" cm="1">
        <f t="array" aca="1" ref="AP67" ca="1">IF(ISTEXT(AP$6),IFERROR(PRODUCT(IF(YEAR(OFFSET(HOMECELL,1,0):OFFSET(ENDCELL,-1,0))=$A67,1+OFFSET(AP$132,1,0):OFFSET(AP$885,-1,0)))-1,"NA"),0)</f>
        <v>-0.35901781421807977</v>
      </c>
      <c r="AQ67" s="391" cm="1">
        <f t="array" aca="1" ref="AQ67" ca="1">IF(ISTEXT(AQ$6),IFERROR(PRODUCT(IF(YEAR(OFFSET(HOMECELL,1,0):OFFSET(ENDCELL,-1,0))=$A67,1+OFFSET(AQ$132,1,0):OFFSET(AQ$885,-1,0)))-1,"NA"),0)</f>
        <v>1.9895500151202228E-2</v>
      </c>
      <c r="AR67" s="391" cm="1">
        <f t="array" aca="1" ref="AR67" ca="1">IF(ISTEXT(AR$6),IFERROR(PRODUCT(IF(YEAR(OFFSET(HOMECELL,1,0):OFFSET(ENDCELL,-1,0))=$A67,1+OFFSET(AR$132,1,0):OFFSET(AR$885,-1,0)))-1,"NA"),0)</f>
        <v>3.0835494136646435</v>
      </c>
      <c r="AS67" s="391" cm="1">
        <f t="array" aca="1" ref="AS67" ca="1">IF(ISTEXT(AS$6),IFERROR(PRODUCT(IF(YEAR(OFFSET(HOMECELL,1,0):OFFSET(ENDCELL,-1,0))=$A67,1+OFFSET(AS$132,1,0):OFFSET(AS$885,-1,0)))-1,"NA"),0)</f>
        <v>0</v>
      </c>
      <c r="AT67" s="391" cm="1">
        <f t="array" aca="1" ref="AT67" ca="1">IF(ISTEXT(AT$6),IFERROR(PRODUCT(IF(YEAR(OFFSET(HOMECELL,1,0):OFFSET(ENDCELL,-1,0))=$A67,1+OFFSET(AT$132,1,0):OFFSET(AT$885,-1,0)))-1,"NA"),0)</f>
        <v>-0.52481714915267674</v>
      </c>
      <c r="AU67" s="391" cm="1">
        <f t="array" aca="1" ref="AU67" ca="1">IF(ISTEXT(AU$6),IFERROR(PRODUCT(IF(YEAR(OFFSET(HOMECELL,1,0):OFFSET(ENDCELL,-1,0))=$A67,1+OFFSET(AU$132,1,0):OFFSET(AU$885,-1,0)))-1,"NA"),0)</f>
        <v>0</v>
      </c>
      <c r="AV67" s="391" cm="1">
        <f t="array" aca="1" ref="AV67" ca="1">IF(ISTEXT(AV$6),IFERROR(PRODUCT(IF(YEAR(OFFSET(HOMECELL,1,0):OFFSET(ENDCELL,-1,0))=$A67,1+OFFSET(AV$132,1,0):OFFSET(AV$885,-1,0)))-1,"NA"),0)</f>
        <v>-5.4340390340780198E-3</v>
      </c>
      <c r="AW67" s="391" cm="1">
        <f t="array" aca="1" ref="AW67" ca="1">IF(ISTEXT(AW$6),IFERROR(PRODUCT(IF(YEAR(OFFSET(HOMECELL,1,0):OFFSET(ENDCELL,-1,0))=$A67,1+OFFSET(AW$132,1,0):OFFSET(AW$885,-1,0)))-1,"NA"),0)</f>
        <v>3.1077212570514545E-2</v>
      </c>
      <c r="AX67" s="391" cm="1">
        <f t="array" aca="1" ref="AX67" ca="1">IF(ISTEXT(AX$6),IFERROR(PRODUCT(IF(YEAR(OFFSET(HOMECELL,1,0):OFFSET(ENDCELL,-1,0))=$A67,1+OFFSET(AX$132,1,0):OFFSET(AX$885,-1,0)))-1,"NA"),0)</f>
        <v>0</v>
      </c>
      <c r="AY67" s="391" cm="1">
        <f t="array" aca="1" ref="AY67" ca="1">IF(ISTEXT(AY$6),IFERROR(PRODUCT(IF(YEAR(OFFSET(HOMECELL,1,0):OFFSET(ENDCELL,-1,0))=$A67,1+OFFSET(AY$132,1,0):OFFSET(AY$885,-1,0)))-1,"NA"),0)</f>
        <v>-0.1491149007250222</v>
      </c>
      <c r="AZ67" s="391" cm="1">
        <f t="array" aca="1" ref="AZ67" ca="1">IF(ISTEXT(AZ$6),IFERROR(PRODUCT(IF(YEAR(OFFSET(HOMECELL,1,0):OFFSET(ENDCELL,-1,0))=$A67,1+OFFSET(AZ$132,1,0):OFFSET(AZ$885,-1,0)))-1,"NA"),0)</f>
        <v>7.1409989860764966E-2</v>
      </c>
      <c r="BA67" s="391" cm="1">
        <f t="array" aca="1" ref="BA67" ca="1">IF(ISTEXT(BA$6),IFERROR(PRODUCT(IF(YEAR(OFFSET(HOMECELL,1,0):OFFSET(ENDCELL,-1,0))=$A67,1+OFFSET(BA$132,1,0):OFFSET(BA$885,-1,0)))-1,"NA"),0)</f>
        <v>0.32782828363475991</v>
      </c>
      <c r="BB67" s="391" cm="1">
        <f t="array" aca="1" ref="BB67" ca="1">IF(ISTEXT(BB$6),IFERROR(PRODUCT(IF(YEAR(OFFSET(HOMECELL,1,0):OFFSET(ENDCELL,-1,0))=$A67,1+OFFSET(BB$132,1,0):OFFSET(BB$885,-1,0)))-1,"NA"),0)</f>
        <v>-0.34834408361343239</v>
      </c>
      <c r="BC67" s="391" cm="1">
        <f t="array" aca="1" ref="BC67" ca="1">IF(ISTEXT(BC$6),IFERROR(PRODUCT(IF(YEAR(OFFSET(HOMECELL,1,0):OFFSET(ENDCELL,-1,0))=$A67,1+OFFSET(BC$132,1,0):OFFSET(BC$885,-1,0)))-1,"NA"),0)</f>
        <v>0</v>
      </c>
      <c r="BD67" s="391" cm="1">
        <f t="array" aca="1" ref="BD67" ca="1">IF(ISTEXT(BD$6),IFERROR(PRODUCT(IF(YEAR(OFFSET(HOMECELL,1,0):OFFSET(ENDCELL,-1,0))=$A67,1+OFFSET(BD$132,1,0):OFFSET(BD$885,-1,0)))-1,"NA"),0)</f>
        <v>0.4439593189711013</v>
      </c>
      <c r="BE67" s="391" cm="1">
        <f t="array" aca="1" ref="BE67" ca="1">IF(ISTEXT(BE$6),IFERROR(PRODUCT(IF(YEAR(OFFSET(HOMECELL,1,0):OFFSET(ENDCELL,-1,0))=$A67,1+OFFSET(BE$132,1,0):OFFSET(BE$885,-1,0)))-1,"NA"),0)</f>
        <v>-0.65608391394981913</v>
      </c>
      <c r="BF67" s="391" cm="1">
        <f t="array" aca="1" ref="BF67" ca="1">IF(ISTEXT(BF$6),IFERROR(PRODUCT(IF(YEAR(OFFSET(HOMECELL,1,0):OFFSET(ENDCELL,-1,0))=$A67,1+OFFSET(BF$132,1,0):OFFSET(BF$885,-1,0)))-1,"NA"),0)</f>
        <v>0.10292730183450471</v>
      </c>
      <c r="BG67" s="391" cm="1">
        <f t="array" aca="1" ref="BG67" ca="1">IF(ISTEXT(BG$6),IFERROR(PRODUCT(IF(YEAR(OFFSET(HOMECELL,1,0):OFFSET(ENDCELL,-1,0))=$A67,1+OFFSET(BG$132,1,0):OFFSET(BG$885,-1,0)))-1,"NA"),0)</f>
        <v>-0.30039131602372904</v>
      </c>
      <c r="BH67" s="391" cm="1">
        <f t="array" aca="1" ref="BH67" ca="1">IF(ISTEXT(BH$6),IFERROR(PRODUCT(IF(YEAR(OFFSET(HOMECELL,1,0):OFFSET(ENDCELL,-1,0))=$A67,1+OFFSET(BH$132,1,0):OFFSET(BH$885,-1,0)))-1,"NA"),0)</f>
        <v>5.5472094068170552E-2</v>
      </c>
      <c r="BI67" s="391" cm="1">
        <f t="array" aca="1" ref="BI67" ca="1">IF(ISTEXT(BI$6),IFERROR(PRODUCT(IF(YEAR(OFFSET(HOMECELL,1,0):OFFSET(ENDCELL,-1,0))=$A67,1+OFFSET(BI$132,1,0):OFFSET(BI$885,-1,0)))-1,"NA"),0)</f>
        <v>0</v>
      </c>
      <c r="BJ67" s="391" cm="1">
        <f t="array" aca="1" ref="BJ67" ca="1">IF(ISTEXT(BJ$6),IFERROR(PRODUCT(IF(YEAR(OFFSET(HOMECELL,1,0):OFFSET(ENDCELL,-1,0))=$A67,1+OFFSET(BJ$132,1,0):OFFSET(BJ$885,-1,0)))-1,"NA"),0)</f>
        <v>0.39066594636337859</v>
      </c>
      <c r="BK67" s="391" cm="1">
        <f t="array" aca="1" ref="BK67" ca="1">IF(ISTEXT(BK$6),IFERROR(PRODUCT(IF(YEAR(OFFSET(HOMECELL,1,0):OFFSET(ENDCELL,-1,0))=$A67,1+OFFSET(BK$132,1,0):OFFSET(BK$885,-1,0)))-1,"NA"),0)</f>
        <v>0.13648144259227801</v>
      </c>
      <c r="BL67" s="391" cm="1">
        <f t="array" aca="1" ref="BL67" ca="1">IF(ISTEXT(BL$6),IFERROR(PRODUCT(IF(YEAR(OFFSET(HOMECELL,1,0):OFFSET(ENDCELL,-1,0))=$A67,1+OFFSET(BL$132,1,0):OFFSET(BL$885,-1,0)))-1,"NA"),0)</f>
        <v>-0.17338973389541168</v>
      </c>
      <c r="BM67" s="391" cm="1">
        <f t="array" aca="1" ref="BM67" ca="1">IF(ISTEXT(BM$6),IFERROR(PRODUCT(IF(YEAR(OFFSET(HOMECELL,1,0):OFFSET(ENDCELL,-1,0))=$A67,1+OFFSET(BM$132,1,0):OFFSET(BM$885,-1,0)))-1,"NA"),0)</f>
        <v>0.1800000113599427</v>
      </c>
      <c r="BN67" s="391" cm="1">
        <f t="array" aca="1" ref="BN67" ca="1">IF(ISTEXT(BN$6),IFERROR(PRODUCT(IF(YEAR(OFFSET(HOMECELL,1,0):OFFSET(ENDCELL,-1,0))=$A67,1+OFFSET(BN$132,1,0):OFFSET(BN$885,-1,0)))-1,"NA"),0)</f>
        <v>0</v>
      </c>
      <c r="BO67" s="391" cm="1">
        <f t="array" aca="1" ref="BO67" ca="1">IF(ISTEXT(BO$6),IFERROR(PRODUCT(IF(YEAR(OFFSET(HOMECELL,1,0):OFFSET(ENDCELL,-1,0))=$A67,1+OFFSET(BO$132,1,0):OFFSET(BO$885,-1,0)))-1,"NA"),0)</f>
        <v>9.2800761963812928E-2</v>
      </c>
      <c r="BP67" s="391" cm="1">
        <f t="array" aca="1" ref="BP67" ca="1">IF(ISTEXT(BP$6),IFERROR(PRODUCT(IF(YEAR(OFFSET(HOMECELL,1,0):OFFSET(ENDCELL,-1,0))=$A67,1+OFFSET(BP$132,1,0):OFFSET(BP$885,-1,0)))-1,"NA"),0)</f>
        <v>-0.12859311865225864</v>
      </c>
      <c r="BQ67" s="391" cm="1">
        <f t="array" aca="1" ref="BQ67" ca="1">IF(ISTEXT(BQ$6),IFERROR(PRODUCT(IF(YEAR(OFFSET(HOMECELL,1,0):OFFSET(ENDCELL,-1,0))=$A67,1+OFFSET(BQ$132,1,0):OFFSET(BQ$885,-1,0)))-1,"NA"),0)</f>
        <v>-0.11126201136750602</v>
      </c>
      <c r="BR67" s="391" cm="1">
        <f t="array" aca="1" ref="BR67" ca="1">IF(ISTEXT(BR$6),IFERROR(PRODUCT(IF(YEAR(OFFSET(HOMECELL,1,0):OFFSET(ENDCELL,-1,0))=$A67,1+OFFSET(BR$132,1,0):OFFSET(BR$885,-1,0)))-1,"NA"),0)</f>
        <v>0.15369200564958008</v>
      </c>
      <c r="BS67" s="391" cm="1">
        <f t="array" aca="1" ref="BS67" ca="1">IF(ISTEXT(BS$6),IFERROR(PRODUCT(IF(YEAR(OFFSET(HOMECELL,1,0):OFFSET(ENDCELL,-1,0))=$A67,1+OFFSET(BS$132,1,0):OFFSET(BS$885,-1,0)))-1,"NA"),0)</f>
        <v>0</v>
      </c>
      <c r="BT67" s="391" cm="1">
        <f t="array" aca="1" ref="BT67" ca="1">IF(ISTEXT(BT$6),IFERROR(PRODUCT(IF(YEAR(OFFSET(HOMECELL,1,0):OFFSET(ENDCELL,-1,0))=$A67,1+OFFSET(BT$132,1,0):OFFSET(BT$885,-1,0)))-1,"NA"),0)</f>
        <v>0</v>
      </c>
      <c r="BU67" s="391" cm="1">
        <f t="array" aca="1" ref="BU67" ca="1">IF(ISTEXT(BU$6),IFERROR(PRODUCT(IF(YEAR(OFFSET(HOMECELL,1,0):OFFSET(ENDCELL,-1,0))=$A67,1+OFFSET(BU$132,1,0):OFFSET(BU$885,-1,0)))-1,"NA"),0)</f>
        <v>0.26261777971561839</v>
      </c>
      <c r="BV67" s="391" cm="1">
        <f t="array" aca="1" ref="BV67" ca="1">IF(ISTEXT(BV$6),IFERROR(PRODUCT(IF(YEAR(OFFSET(HOMECELL,1,0):OFFSET(ENDCELL,-1,0))=$A67,1+OFFSET(BV$132,1,0):OFFSET(BV$885,-1,0)))-1,"NA"),0)</f>
        <v>0</v>
      </c>
      <c r="BW67" s="391" cm="1">
        <f t="array" aca="1" ref="BW67" ca="1">IF(ISTEXT(BW$6),IFERROR(PRODUCT(IF(YEAR(OFFSET(HOMECELL,1,0):OFFSET(ENDCELL,-1,0))=$A67,1+OFFSET(BW$132,1,0):OFFSET(BW$885,-1,0)))-1,"NA"),0)</f>
        <v>8.9482859688385874E-2</v>
      </c>
      <c r="BX67" s="391" cm="1">
        <f t="array" aca="1" ref="BX67" ca="1">IF(ISTEXT(BX$6),IFERROR(PRODUCT(IF(YEAR(OFFSET(HOMECELL,1,0):OFFSET(ENDCELL,-1,0))=$A67,1+OFFSET(BX$132,1,0):OFFSET(BX$885,-1,0)))-1,"NA"),0)</f>
        <v>0</v>
      </c>
      <c r="BY67" s="391" cm="1">
        <f t="array" aca="1" ref="BY67" ca="1">IF(ISTEXT(BY$6),IFERROR(PRODUCT(IF(YEAR(OFFSET(HOMECELL,1,0):OFFSET(ENDCELL,-1,0))=$A67,1+OFFSET(BY$132,1,0):OFFSET(BY$885,-1,0)))-1,"NA"),0)</f>
        <v>-5.3596892033052734E-2</v>
      </c>
      <c r="BZ67" s="391" cm="1">
        <f t="array" aca="1" ref="BZ67" ca="1">IF(ISTEXT(BZ$6),IFERROR(PRODUCT(IF(YEAR(OFFSET(HOMECELL,1,0):OFFSET(ENDCELL,-1,0))=$A67,1+OFFSET(BZ$132,1,0):OFFSET(BZ$885,-1,0)))-1,"NA"),0)</f>
        <v>-0.52653575578368561</v>
      </c>
      <c r="CA67" s="391" cm="1">
        <f t="array" aca="1" ref="CA67" ca="1">IF(ISTEXT(CA$6),IFERROR(PRODUCT(IF(YEAR(OFFSET(HOMECELL,1,0):OFFSET(ENDCELL,-1,0))=$A67,1+OFFSET(CA$132,1,0):OFFSET(CA$885,-1,0)))-1,"NA"),0)</f>
        <v>6.3109694850962184E-2</v>
      </c>
      <c r="CB67" s="391" cm="1">
        <f t="array" aca="1" ref="CB67" ca="1">IF(ISTEXT(CB$6),IFERROR(PRODUCT(IF(YEAR(OFFSET(HOMECELL,1,0):OFFSET(ENDCELL,-1,0))=$A67,1+OFFSET(CB$132,1,0):OFFSET(CB$885,-1,0)))-1,"NA"),0)</f>
        <v>0</v>
      </c>
      <c r="CC67" s="391" cm="1">
        <f t="array" aca="1" ref="CC67" ca="1">IF(ISTEXT(CC$6),IFERROR(PRODUCT(IF(YEAR(OFFSET(HOMECELL,1,0):OFFSET(ENDCELL,-1,0))=$A67,1+OFFSET(CC$132,1,0):OFFSET(CC$885,-1,0)))-1,"NA"),0)</f>
        <v>-0.50353603551533432</v>
      </c>
      <c r="CD67" s="391" cm="1">
        <f t="array" aca="1" ref="CD67" ca="1">IF(ISTEXT(CD$6),IFERROR(PRODUCT(IF(YEAR(OFFSET(HOMECELL,1,0):OFFSET(ENDCELL,-1,0))=$A67,1+OFFSET(CD$132,1,0):OFFSET(CD$885,-1,0)))-1,"NA"),0)</f>
        <v>0</v>
      </c>
      <c r="CE67" s="391" cm="1">
        <f t="array" aca="1" ref="CE67" ca="1">IF(ISTEXT(CE$6),IFERROR(PRODUCT(IF(YEAR(OFFSET(HOMECELL,1,0):OFFSET(ENDCELL,-1,0))=$A67,1+OFFSET(CE$132,1,0):OFFSET(CE$885,-1,0)))-1,"NA"),0)</f>
        <v>0</v>
      </c>
      <c r="CF67" s="391" cm="1">
        <f t="array" aca="1" ref="CF67" ca="1">IF(ISTEXT(CF$6),IFERROR(PRODUCT(IF(YEAR(OFFSET(HOMECELL,1,0):OFFSET(ENDCELL,-1,0))=$A67,1+OFFSET(CF$132,1,0):OFFSET(CF$885,-1,0)))-1,"NA"),0)</f>
        <v>0.12694844310257292</v>
      </c>
      <c r="CG67" s="391" cm="1">
        <f t="array" aca="1" ref="CG67" ca="1">IF(ISTEXT(CG$6),IFERROR(PRODUCT(IF(YEAR(OFFSET(HOMECELL,1,0):OFFSET(ENDCELL,-1,0))=$A67,1+OFFSET(CG$132,1,0):OFFSET(CG$885,-1,0)))-1,"NA"),0)</f>
        <v>-0.27038783907573904</v>
      </c>
      <c r="CH67" s="391" cm="1">
        <f t="array" aca="1" ref="CH67" ca="1">IF(ISTEXT(CH$6),IFERROR(PRODUCT(IF(YEAR(OFFSET(HOMECELL,1,0):OFFSET(ENDCELL,-1,0))=$A67,1+OFFSET(CH$132,1,0):OFFSET(CH$885,-1,0)))-1,"NA"),0)</f>
        <v>-0.30331675197492081</v>
      </c>
      <c r="CI67" s="391" cm="1">
        <f t="array" aca="1" ref="CI67" ca="1">IF(ISTEXT(CI$6),IFERROR(PRODUCT(IF(YEAR(OFFSET(HOMECELL,1,0):OFFSET(ENDCELL,-1,0))=$A67,1+OFFSET(CI$132,1,0):OFFSET(CI$885,-1,0)))-1,"NA"),0)</f>
        <v>0.45239440488143945</v>
      </c>
      <c r="CJ67" s="391" cm="1">
        <f t="array" aca="1" ref="CJ67" ca="1">IF(ISTEXT(CJ$6),IFERROR(PRODUCT(IF(YEAR(OFFSET(HOMECELL,1,0):OFFSET(ENDCELL,-1,0))=$A67,1+OFFSET(CJ$132,1,0):OFFSET(CJ$885,-1,0)))-1,"NA"),0)</f>
        <v>0.52737821046425504</v>
      </c>
      <c r="CK67" s="391" cm="1">
        <f t="array" aca="1" ref="CK67" ca="1">IF(ISTEXT(CK$6),IFERROR(PRODUCT(IF(YEAR(OFFSET(HOMECELL,1,0):OFFSET(ENDCELL,-1,0))=$A67,1+OFFSET(CK$132,1,0):OFFSET(CK$885,-1,0)))-1,"NA"),0)</f>
        <v>0</v>
      </c>
      <c r="CL67" s="391" cm="1">
        <f t="array" aca="1" ref="CL67" ca="1">IF(ISTEXT(CL$6),IFERROR(PRODUCT(IF(YEAR(OFFSET(HOMECELL,1,0):OFFSET(ENDCELL,-1,0))=$A67,1+OFFSET(CL$132,1,0):OFFSET(CL$885,-1,0)))-1,"NA"),0)</f>
        <v>0</v>
      </c>
      <c r="CM67" s="391" cm="1">
        <f t="array" aca="1" ref="CM67" ca="1">IF(ISTEXT(CM$6),IFERROR(PRODUCT(IF(YEAR(OFFSET(HOMECELL,1,0):OFFSET(ENDCELL,-1,0))=$A67,1+OFFSET(CM$132,1,0):OFFSET(CM$885,-1,0)))-1,"NA"),0)</f>
        <v>0</v>
      </c>
      <c r="CN67" s="391" cm="1">
        <f t="array" aca="1" ref="CN67" ca="1">IF(ISTEXT(CN$6),IFERROR(PRODUCT(IF(YEAR(OFFSET(HOMECELL,1,0):OFFSET(ENDCELL,-1,0))=$A67,1+OFFSET(CN$132,1,0):OFFSET(CN$885,-1,0)))-1,"NA"),0)</f>
        <v>0</v>
      </c>
      <c r="CO67" s="391" cm="1">
        <f t="array" aca="1" ref="CO67" ca="1">IF(ISTEXT(CO$6),IFERROR(PRODUCT(IF(YEAR(OFFSET(HOMECELL,1,0):OFFSET(ENDCELL,-1,0))=$A67,1+OFFSET(CO$132,1,0):OFFSET(CO$885,-1,0)))-1,"NA"),0)</f>
        <v>0</v>
      </c>
      <c r="CP67" s="391" cm="1">
        <f t="array" aca="1" ref="CP67" ca="1">IF(ISTEXT(CP$6),IFERROR(PRODUCT(IF(YEAR(OFFSET(HOMECELL,1,0):OFFSET(ENDCELL,-1,0))=$A67,1+OFFSET(CP$132,1,0):OFFSET(CP$885,-1,0)))-1,"NA"),0)</f>
        <v>0</v>
      </c>
      <c r="CQ67" s="391" cm="1">
        <f t="array" aca="1" ref="CQ67" ca="1">IF(ISTEXT(CQ$6),IFERROR(PRODUCT(IF(YEAR(OFFSET(HOMECELL,1,0):OFFSET(ENDCELL,-1,0))=$A67,1+OFFSET(CQ$132,1,0):OFFSET(CQ$885,-1,0)))-1,"NA"),0)</f>
        <v>0</v>
      </c>
      <c r="CR67" s="391" cm="1">
        <f t="array" aca="1" ref="CR67" ca="1">IF(ISTEXT(CR$6),IFERROR(PRODUCT(IF(YEAR(OFFSET(HOMECELL,1,0):OFFSET(ENDCELL,-1,0))=$A67,1+OFFSET(CR$132,1,0):OFFSET(CR$885,-1,0)))-1,"NA"),0)</f>
        <v>0.15035504500812458</v>
      </c>
      <c r="CS67" s="391"/>
      <c r="CT67" s="391"/>
      <c r="CU67" s="391"/>
      <c r="CV67" s="391"/>
      <c r="CW67" s="391"/>
      <c r="CX67" s="391"/>
      <c r="CY67" s="391"/>
      <c r="CZ67" s="391"/>
      <c r="DA67" s="391"/>
      <c r="DB67" s="815"/>
      <c r="DC67" s="815"/>
      <c r="DD67" s="815"/>
      <c r="DE67" s="815"/>
      <c r="DG67" s="352"/>
      <c r="DI67" s="391" cm="1">
        <f t="array" aca="1" ref="DI67" ca="1">IF(ISTEXT(DI$6),IFERROR(PRODUCT(IF(YEAR(OFFSET(HOMECELL,1,0):OFFSET(ENDCELL,-1,0))=$A67,1+OFFSET(DI$132,1,0):OFFSET(DI$885,-1,0)))-1,"NA"),0)</f>
        <v>0</v>
      </c>
      <c r="DJ67" s="391" cm="1">
        <f t="array" aca="1" ref="DJ67" ca="1">IF(ISTEXT(DJ$6),IFERROR(PRODUCT(IF(YEAR(OFFSET(HOMECELL,1,0):OFFSET(ENDCELL,-1,0))=$A67,1+OFFSET(DJ$132,1,0):OFFSET(DJ$885,-1,0)))-1,"NA"),0)</f>
        <v>0.43980130473955814</v>
      </c>
      <c r="DK67" s="391" cm="1">
        <f t="array" aca="1" ref="DK67" ca="1">IF(ISTEXT(DK$6),IFERROR(PRODUCT(IF(YEAR(OFFSET(HOMECELL,1,0):OFFSET(ENDCELL,-1,0))=$A67,1+OFFSET(DK$132,1,0):OFFSET(DK$885,-1,0)))-1,"NA"),0)</f>
        <v>-0.32691727500642731</v>
      </c>
    </row>
    <row r="68" spans="1:115" hidden="1" outlineLevel="1">
      <c r="A68" s="72">
        <f t="shared" ca="1" si="1"/>
        <v>2002</v>
      </c>
      <c r="B68" s="372"/>
      <c r="C68" s="391" cm="1">
        <f t="array" aca="1" ref="C68" ca="1">IF(ISTEXT(C$6),IFERROR(PRODUCT(IF(YEAR(OFFSET(HOMECELL,1,0):OFFSET(ENDCELL,-1,0))=$A68,1+OFFSET(C$132,1,0):OFFSET(C$885,-1,0)))-1,"NA"),0)</f>
        <v>0</v>
      </c>
      <c r="D68" s="391" cm="1">
        <f t="array" aca="1" ref="D68" ca="1">IF(ISTEXT(D$6),IFERROR(PRODUCT(IF(YEAR(OFFSET(HOMECELL,1,0):OFFSET(ENDCELL,-1,0))=$A68,1+OFFSET(D$132,1,0):OFFSET(D$885,-1,0)))-1,"NA"),0)</f>
        <v>1.6320751907483055E-2</v>
      </c>
      <c r="E68" s="391" cm="1">
        <f t="array" aca="1" ref="E68" ca="1">IF(ISTEXT(E$6),IFERROR(PRODUCT(IF(YEAR(OFFSET(HOMECELL,1,0):OFFSET(ENDCELL,-1,0))=$A68,1+OFFSET(E$132,1,0):OFFSET(E$885,-1,0)))-1,"NA"),0)</f>
        <v>-0.22812853071252437</v>
      </c>
      <c r="F68" s="391" cm="1">
        <f t="array" aca="1" ref="F68" ca="1">IF(ISTEXT(F$6),IFERROR(PRODUCT(IF(YEAR(OFFSET(HOMECELL,1,0):OFFSET(ENDCELL,-1,0))=$A68,1+OFFSET(F$132,1,0):OFFSET(F$885,-1,0)))-1,"NA"),0)</f>
        <v>0</v>
      </c>
      <c r="G68" s="391" cm="1">
        <f t="array" aca="1" ref="G68" ca="1">IF(ISTEXT(G$6),IFERROR(PRODUCT(IF(YEAR(OFFSET(HOMECELL,1,0):OFFSET(ENDCELL,-1,0))=$A68,1+OFFSET(G$132,1,0):OFFSET(G$885,-1,0)))-1,"NA"),0)</f>
        <v>0</v>
      </c>
      <c r="H68" s="391" cm="1">
        <f t="array" aca="1" ref="H68" ca="1">IF(ISTEXT(H$6),IFERROR(PRODUCT(IF(YEAR(OFFSET(HOMECELL,1,0):OFFSET(ENDCELL,-1,0))=$A68,1+OFFSET(H$132,1,0):OFFSET(H$885,-1,0)))-1,"NA"),0)</f>
        <v>0</v>
      </c>
      <c r="I68" s="391" cm="1">
        <f t="array" aca="1" ref="I68" ca="1">IF(ISTEXT(I$6),IFERROR(PRODUCT(IF(YEAR(OFFSET(HOMECELL,1,0):OFFSET(ENDCELL,-1,0))=$A68,1+OFFSET(I$132,1,0):OFFSET(I$885,-1,0)))-1,"NA"),0)</f>
        <v>0</v>
      </c>
      <c r="J68" s="391" cm="1">
        <f t="array" aca="1" ref="J68" ca="1">IF(ISTEXT(J$6),IFERROR(PRODUCT(IF(YEAR(OFFSET(HOMECELL,1,0):OFFSET(ENDCELL,-1,0))=$A68,1+OFFSET(J$132,1,0):OFFSET(J$885,-1,0)))-1,"NA"),0)</f>
        <v>0</v>
      </c>
      <c r="K68" s="391" cm="1">
        <f t="array" aca="1" ref="K68" ca="1">IF(ISTEXT(K$6),IFERROR(PRODUCT(IF(YEAR(OFFSET(HOMECELL,1,0):OFFSET(ENDCELL,-1,0))=$A68,1+OFFSET(K$132,1,0):OFFSET(K$885,-1,0)))-1,"NA"),0)</f>
        <v>0</v>
      </c>
      <c r="L68" s="391" cm="1">
        <f t="array" aca="1" ref="L68" ca="1">IF(ISTEXT(L$6),IFERROR(PRODUCT(IF(YEAR(OFFSET(HOMECELL,1,0):OFFSET(ENDCELL,-1,0))=$A68,1+OFFSET(L$132,1,0):OFFSET(L$885,-1,0)))-1,"NA"),0)</f>
        <v>0</v>
      </c>
      <c r="M68" s="391" cm="1">
        <f t="array" aca="1" ref="M68" ca="1">IF(ISTEXT(M$6),IFERROR(PRODUCT(IF(YEAR(OFFSET(HOMECELL,1,0):OFFSET(ENDCELL,-1,0))=$A68,1+OFFSET(M$132,1,0):OFFSET(M$885,-1,0)))-1,"NA"),0)</f>
        <v>0</v>
      </c>
      <c r="N68" s="391" cm="1">
        <f t="array" aca="1" ref="N68" ca="1">IF(ISTEXT(N$6),IFERROR(PRODUCT(IF(YEAR(OFFSET(HOMECELL,1,0):OFFSET(ENDCELL,-1,0))=$A68,1+OFFSET(N$132,1,0):OFFSET(N$885,-1,0)))-1,"NA"),0)</f>
        <v>0</v>
      </c>
      <c r="O68" s="391" cm="1">
        <f t="array" aca="1" ref="O68" ca="1">IF(ISTEXT(O$6),IFERROR(PRODUCT(IF(YEAR(OFFSET(HOMECELL,1,0):OFFSET(ENDCELL,-1,0))=$A68,1+OFFSET(O$132,1,0):OFFSET(O$885,-1,0)))-1,"NA"),0)</f>
        <v>0</v>
      </c>
      <c r="P68" s="391" cm="1">
        <f t="array" aca="1" ref="P68" ca="1">IF(ISTEXT(P$6),IFERROR(PRODUCT(IF(YEAR(OFFSET(HOMECELL,1,0):OFFSET(ENDCELL,-1,0))=$A68,1+OFFSET(P$132,1,0):OFFSET(P$885,-1,0)))-1,"NA"),0)</f>
        <v>0</v>
      </c>
      <c r="Q68" s="391" cm="1">
        <f t="array" aca="1" ref="Q68" ca="1">IF(ISTEXT(Q$6),IFERROR(PRODUCT(IF(YEAR(OFFSET(HOMECELL,1,0):OFFSET(ENDCELL,-1,0))=$A68,1+OFFSET(Q$132,1,0):OFFSET(Q$885,-1,0)))-1,"NA"),0)</f>
        <v>0</v>
      </c>
      <c r="R68" s="391" cm="1">
        <f t="array" aca="1" ref="R68" ca="1">IF(ISTEXT(R$6),IFERROR(PRODUCT(IF(YEAR(OFFSET(HOMECELL,1,0):OFFSET(ENDCELL,-1,0))=$A68,1+OFFSET(R$132,1,0):OFFSET(R$885,-1,0)))-1,"NA"),0)</f>
        <v>-0.34566095997818369</v>
      </c>
      <c r="S68" s="391" cm="1">
        <f t="array" aca="1" ref="S68" ca="1">IF(ISTEXT(S$6),IFERROR(PRODUCT(IF(YEAR(OFFSET(HOMECELL,1,0):OFFSET(ENDCELL,-1,0))=$A68,1+OFFSET(S$132,1,0):OFFSET(S$885,-1,0)))-1,"NA"),0)</f>
        <v>-0.32503408602160633</v>
      </c>
      <c r="T68" s="391" cm="1">
        <f t="array" aca="1" ref="T68" ca="1">IF(ISTEXT(T$6),IFERROR(PRODUCT(IF(YEAR(OFFSET(HOMECELL,1,0):OFFSET(ENDCELL,-1,0))=$A68,1+OFFSET(T$132,1,0):OFFSET(T$885,-1,0)))-1,"NA"),0)</f>
        <v>-0.5926859912996747</v>
      </c>
      <c r="U68" s="391" cm="1">
        <f t="array" aca="1" ref="U68" ca="1">IF(ISTEXT(U$6),IFERROR(PRODUCT(IF(YEAR(OFFSET(HOMECELL,1,0):OFFSET(ENDCELL,-1,0))=$A68,1+OFFSET(U$132,1,0):OFFSET(U$885,-1,0)))-1,"NA"),0)</f>
        <v>-0.38284671230520295</v>
      </c>
      <c r="V68" s="391" cm="1">
        <f t="array" aca="1" ref="V68" ca="1">IF(ISTEXT(V$6),IFERROR(PRODUCT(IF(YEAR(OFFSET(HOMECELL,1,0):OFFSET(ENDCELL,-1,0))=$A68,1+OFFSET(V$132,1,0):OFFSET(V$885,-1,0)))-1,"NA"),0)</f>
        <v>0.74584102795165119</v>
      </c>
      <c r="W68" s="391" cm="1">
        <f t="array" aca="1" ref="W68" ca="1">IF(ISTEXT(W$6),IFERROR(PRODUCT(IF(YEAR(OFFSET(HOMECELL,1,0):OFFSET(ENDCELL,-1,0))=$A68,1+OFFSET(W$132,1,0):OFFSET(W$885,-1,0)))-1,"NA"),0)</f>
        <v>0</v>
      </c>
      <c r="X68" s="391" cm="1">
        <f t="array" aca="1" ref="X68" ca="1">IF(ISTEXT(X$6),IFERROR(PRODUCT(IF(YEAR(OFFSET(HOMECELL,1,0):OFFSET(ENDCELL,-1,0))=$A68,1+OFFSET(X$132,1,0):OFFSET(X$885,-1,0)))-1,"NA"),0)</f>
        <v>0.45974833686933159</v>
      </c>
      <c r="Y68" s="391" cm="1">
        <f t="array" aca="1" ref="Y68" ca="1">IF(ISTEXT(Y$6),IFERROR(PRODUCT(IF(YEAR(OFFSET(HOMECELL,1,0):OFFSET(ENDCELL,-1,0))=$A68,1+OFFSET(Y$132,1,0):OFFSET(Y$885,-1,0)))-1,"NA"),0)</f>
        <v>0</v>
      </c>
      <c r="Z68" s="391" cm="1">
        <f t="array" aca="1" ref="Z68" ca="1">IF(ISTEXT(Z$6),IFERROR(PRODUCT(IF(YEAR(OFFSET(HOMECELL,1,0):OFFSET(ENDCELL,-1,0))=$A68,1+OFFSET(Z$132,1,0):OFFSET(Z$885,-1,0)))-1,"NA"),0)</f>
        <v>-5.6725949854043334E-2</v>
      </c>
      <c r="AA68" s="391" cm="1">
        <f t="array" aca="1" ref="AA68" ca="1">IF(ISTEXT(AA$6),IFERROR(PRODUCT(IF(YEAR(OFFSET(HOMECELL,1,0):OFFSET(ENDCELL,-1,0))=$A68,1+OFFSET(AA$132,1,0):OFFSET(AA$885,-1,0)))-1,"NA"),0)</f>
        <v>-0.36773308194911314</v>
      </c>
      <c r="AB68" s="391" cm="1">
        <f t="array" aca="1" ref="AB68" ca="1">IF(ISTEXT(AB$6),IFERROR(PRODUCT(IF(YEAR(OFFSET(HOMECELL,1,0):OFFSET(ENDCELL,-1,0))=$A68,1+OFFSET(AB$132,1,0):OFFSET(AB$885,-1,0)))-1,"NA"),0)</f>
        <v>0.14934289332030271</v>
      </c>
      <c r="AC68" s="391" cm="1">
        <f t="array" aca="1" ref="AC68" ca="1">IF(ISTEXT(AC$6),IFERROR(PRODUCT(IF(YEAR(OFFSET(HOMECELL,1,0):OFFSET(ENDCELL,-1,0))=$A68,1+OFFSET(AC$132,1,0):OFFSET(AC$885,-1,0)))-1,"NA"),0)</f>
        <v>0</v>
      </c>
      <c r="AD68" s="391" cm="1">
        <f t="array" aca="1" ref="AD68" ca="1">IF(ISTEXT(AD$6),IFERROR(PRODUCT(IF(YEAR(OFFSET(HOMECELL,1,0):OFFSET(ENDCELL,-1,0))=$A68,1+OFFSET(AD$132,1,0):OFFSET(AD$885,-1,0)))-1,"NA"),0)</f>
        <v>0</v>
      </c>
      <c r="AE68" s="391" cm="1">
        <f t="array" aca="1" ref="AE68" ca="1">IF(ISTEXT(AE$6),IFERROR(PRODUCT(IF(YEAR(OFFSET(HOMECELL,1,0):OFFSET(ENDCELL,-1,0))=$A68,1+OFFSET(AE$132,1,0):OFFSET(AE$885,-1,0)))-1,"NA"),0)</f>
        <v>-0.20287961545535516</v>
      </c>
      <c r="AF68" s="391" cm="1">
        <f t="array" aca="1" ref="AF68" ca="1">IF(ISTEXT(AF$6),IFERROR(PRODUCT(IF(YEAR(OFFSET(HOMECELL,1,0):OFFSET(ENDCELL,-1,0))=$A68,1+OFFSET(AF$132,1,0):OFFSET(AF$885,-1,0)))-1,"NA"),0)</f>
        <v>0</v>
      </c>
      <c r="AG68" s="391" cm="1">
        <f t="array" aca="1" ref="AG68" ca="1">IF(ISTEXT(AG$6),IFERROR(PRODUCT(IF(YEAR(OFFSET(HOMECELL,1,0):OFFSET(ENDCELL,-1,0))=$A68,1+OFFSET(AG$132,1,0):OFFSET(AG$885,-1,0)))-1,"NA"),0)</f>
        <v>0</v>
      </c>
      <c r="AH68" s="391" cm="1">
        <f t="array" aca="1" ref="AH68" ca="1">IF(ISTEXT(AH$6),IFERROR(PRODUCT(IF(YEAR(OFFSET(HOMECELL,1,0):OFFSET(ENDCELL,-1,0))=$A68,1+OFFSET(AH$132,1,0):OFFSET(AH$885,-1,0)))-1,"NA"),0)</f>
        <v>0</v>
      </c>
      <c r="AI68" s="391" cm="1">
        <f t="array" aca="1" ref="AI68" ca="1">IF(ISTEXT(AI$6),IFERROR(PRODUCT(IF(YEAR(OFFSET(HOMECELL,1,0):OFFSET(ENDCELL,-1,0))=$A68,1+OFFSET(AI$132,1,0):OFFSET(AI$885,-1,0)))-1,"NA"),0)</f>
        <v>0</v>
      </c>
      <c r="AJ68" s="391" cm="1">
        <f t="array" aca="1" ref="AJ68" ca="1">IF(ISTEXT(AJ$6),IFERROR(PRODUCT(IF(YEAR(OFFSET(HOMECELL,1,0):OFFSET(ENDCELL,-1,0))=$A68,1+OFFSET(AJ$132,1,0):OFFSET(AJ$885,-1,0)))-1,"NA"),0)</f>
        <v>0</v>
      </c>
      <c r="AK68" s="391" cm="1">
        <f t="array" aca="1" ref="AK68" ca="1">IF(ISTEXT(AK$6),IFERROR(PRODUCT(IF(YEAR(OFFSET(HOMECELL,1,0):OFFSET(ENDCELL,-1,0))=$A68,1+OFFSET(AK$132,1,0):OFFSET(AK$885,-1,0)))-1,"NA"),0)</f>
        <v>0.1248988428778961</v>
      </c>
      <c r="AL68" s="391" cm="1">
        <f t="array" aca="1" ref="AL68" ca="1">IF(ISTEXT(AL$6),IFERROR(PRODUCT(IF(YEAR(OFFSET(HOMECELL,1,0):OFFSET(ENDCELL,-1,0))=$A68,1+OFFSET(AL$132,1,0):OFFSET(AL$885,-1,0)))-1,"NA"),0)</f>
        <v>0</v>
      </c>
      <c r="AM68" s="391" cm="1">
        <f t="array" aca="1" ref="AM68" ca="1">IF(ISTEXT(AM$6),IFERROR(PRODUCT(IF(YEAR(OFFSET(HOMECELL,1,0):OFFSET(ENDCELL,-1,0))=$A68,1+OFFSET(AM$132,1,0):OFFSET(AM$885,-1,0)))-1,"NA"),0)</f>
        <v>0.24686350620797515</v>
      </c>
      <c r="AN68" s="391" cm="1">
        <f t="array" aca="1" ref="AN68" ca="1">IF(ISTEXT(AN$6),IFERROR(PRODUCT(IF(YEAR(OFFSET(HOMECELL,1,0):OFFSET(ENDCELL,-1,0))=$A68,1+OFFSET(AN$132,1,0):OFFSET(AN$885,-1,0)))-1,"NA"),0)</f>
        <v>-0.53488368430725497</v>
      </c>
      <c r="AO68" s="391" cm="1">
        <f t="array" aca="1" ref="AO68" ca="1">IF(ISTEXT(AO$6),IFERROR(PRODUCT(IF(YEAR(OFFSET(HOMECELL,1,0):OFFSET(ENDCELL,-1,0))=$A68,1+OFFSET(AO$132,1,0):OFFSET(AO$885,-1,0)))-1,"NA"),0)</f>
        <v>0</v>
      </c>
      <c r="AP68" s="391" cm="1">
        <f t="array" aca="1" ref="AP68" ca="1">IF(ISTEXT(AP$6),IFERROR(PRODUCT(IF(YEAR(OFFSET(HOMECELL,1,0):OFFSET(ENDCELL,-1,0))=$A68,1+OFFSET(AP$132,1,0):OFFSET(AP$885,-1,0)))-1,"NA"),0)</f>
        <v>-1.0862935190285916E-2</v>
      </c>
      <c r="AQ68" s="391" cm="1">
        <f t="array" aca="1" ref="AQ68" ca="1">IF(ISTEXT(AQ$6),IFERROR(PRODUCT(IF(YEAR(OFFSET(HOMECELL,1,0):OFFSET(ENDCELL,-1,0))=$A68,1+OFFSET(AQ$132,1,0):OFFSET(AQ$885,-1,0)))-1,"NA"),0)</f>
        <v>-0.20101065498698989</v>
      </c>
      <c r="AR68" s="391" cm="1">
        <f t="array" aca="1" ref="AR68" ca="1">IF(ISTEXT(AR$6),IFERROR(PRODUCT(IF(YEAR(OFFSET(HOMECELL,1,0):OFFSET(ENDCELL,-1,0))=$A68,1+OFFSET(AR$132,1,0):OFFSET(AR$885,-1,0)))-1,"NA"),0)</f>
        <v>-0.82795212616125047</v>
      </c>
      <c r="AS68" s="391" cm="1">
        <f t="array" aca="1" ref="AS68" ca="1">IF(ISTEXT(AS$6),IFERROR(PRODUCT(IF(YEAR(OFFSET(HOMECELL,1,0):OFFSET(ENDCELL,-1,0))=$A68,1+OFFSET(AS$132,1,0):OFFSET(AS$885,-1,0)))-1,"NA"),0)</f>
        <v>0</v>
      </c>
      <c r="AT68" s="391" cm="1">
        <f t="array" aca="1" ref="AT68" ca="1">IF(ISTEXT(AT$6),IFERROR(PRODUCT(IF(YEAR(OFFSET(HOMECELL,1,0):OFFSET(ENDCELL,-1,0))=$A68,1+OFFSET(AT$132,1,0):OFFSET(AT$885,-1,0)))-1,"NA"),0)</f>
        <v>-0.21795819224208957</v>
      </c>
      <c r="AU68" s="391" cm="1">
        <f t="array" aca="1" ref="AU68" ca="1">IF(ISTEXT(AU$6),IFERROR(PRODUCT(IF(YEAR(OFFSET(HOMECELL,1,0):OFFSET(ENDCELL,-1,0))=$A68,1+OFFSET(AU$132,1,0):OFFSET(AU$885,-1,0)))-1,"NA"),0)</f>
        <v>0</v>
      </c>
      <c r="AV68" s="391" cm="1">
        <f t="array" aca="1" ref="AV68" ca="1">IF(ISTEXT(AV$6),IFERROR(PRODUCT(IF(YEAR(OFFSET(HOMECELL,1,0):OFFSET(ENDCELL,-1,0))=$A68,1+OFFSET(AV$132,1,0):OFFSET(AV$885,-1,0)))-1,"NA"),0)</f>
        <v>-0.12136282637868934</v>
      </c>
      <c r="AW68" s="391" cm="1">
        <f t="array" aca="1" ref="AW68" ca="1">IF(ISTEXT(AW$6),IFERROR(PRODUCT(IF(YEAR(OFFSET(HOMECELL,1,0):OFFSET(ENDCELL,-1,0))=$A68,1+OFFSET(AW$132,1,0):OFFSET(AW$885,-1,0)))-1,"NA"),0)</f>
        <v>0.11499901224193509</v>
      </c>
      <c r="AX68" s="391" cm="1">
        <f t="array" aca="1" ref="AX68" ca="1">IF(ISTEXT(AX$6),IFERROR(PRODUCT(IF(YEAR(OFFSET(HOMECELL,1,0):OFFSET(ENDCELL,-1,0))=$A68,1+OFFSET(AX$132,1,0):OFFSET(AX$885,-1,0)))-1,"NA"),0)</f>
        <v>0</v>
      </c>
      <c r="AY68" s="391" cm="1">
        <f t="array" aca="1" ref="AY68" ca="1">IF(ISTEXT(AY$6),IFERROR(PRODUCT(IF(YEAR(OFFSET(HOMECELL,1,0):OFFSET(ENDCELL,-1,0))=$A68,1+OFFSET(AY$132,1,0):OFFSET(AY$885,-1,0)))-1,"NA"),0)</f>
        <v>-0.12531453949412996</v>
      </c>
      <c r="AZ68" s="391" cm="1">
        <f t="array" aca="1" ref="AZ68" ca="1">IF(ISTEXT(AZ$6),IFERROR(PRODUCT(IF(YEAR(OFFSET(HOMECELL,1,0):OFFSET(ENDCELL,-1,0))=$A68,1+OFFSET(AZ$132,1,0):OFFSET(AZ$885,-1,0)))-1,"NA"),0)</f>
        <v>4.8963101398850295E-2</v>
      </c>
      <c r="BA68" s="391" cm="1">
        <f t="array" aca="1" ref="BA68" ca="1">IF(ISTEXT(BA$6),IFERROR(PRODUCT(IF(YEAR(OFFSET(HOMECELL,1,0):OFFSET(ENDCELL,-1,0))=$A68,1+OFFSET(BA$132,1,0):OFFSET(BA$885,-1,0)))-1,"NA"),0)</f>
        <v>0.1761495007875975</v>
      </c>
      <c r="BB68" s="391" cm="1">
        <f t="array" aca="1" ref="BB68" ca="1">IF(ISTEXT(BB$6),IFERROR(PRODUCT(IF(YEAR(OFFSET(HOMECELL,1,0):OFFSET(ENDCELL,-1,0))=$A68,1+OFFSET(BB$132,1,0):OFFSET(BB$885,-1,0)))-1,"NA"),0)</f>
        <v>-7.9615226532924521E-2</v>
      </c>
      <c r="BC68" s="391" cm="1">
        <f t="array" aca="1" ref="BC68" ca="1">IF(ISTEXT(BC$6),IFERROR(PRODUCT(IF(YEAR(OFFSET(HOMECELL,1,0):OFFSET(ENDCELL,-1,0))=$A68,1+OFFSET(BC$132,1,0):OFFSET(BC$885,-1,0)))-1,"NA"),0)</f>
        <v>0</v>
      </c>
      <c r="BD68" s="391" cm="1">
        <f t="array" aca="1" ref="BD68" ca="1">IF(ISTEXT(BD$6),IFERROR(PRODUCT(IF(YEAR(OFFSET(HOMECELL,1,0):OFFSET(ENDCELL,-1,0))=$A68,1+OFFSET(BD$132,1,0):OFFSET(BD$885,-1,0)))-1,"NA"),0)</f>
        <v>-1.4874731106358396E-2</v>
      </c>
      <c r="BE68" s="391" cm="1">
        <f t="array" aca="1" ref="BE68" ca="1">IF(ISTEXT(BE$6),IFERROR(PRODUCT(IF(YEAR(OFFSET(HOMECELL,1,0):OFFSET(ENDCELL,-1,0))=$A68,1+OFFSET(BE$132,1,0):OFFSET(BE$885,-1,0)))-1,"NA"),0)</f>
        <v>-0.35542902468011273</v>
      </c>
      <c r="BF68" s="391" cm="1">
        <f t="array" aca="1" ref="BF68" ca="1">IF(ISTEXT(BF$6),IFERROR(PRODUCT(IF(YEAR(OFFSET(HOMECELL,1,0):OFFSET(ENDCELL,-1,0))=$A68,1+OFFSET(BF$132,1,0):OFFSET(BF$885,-1,0)))-1,"NA"),0)</f>
        <v>-0.60745934278619229</v>
      </c>
      <c r="BG68" s="391" cm="1">
        <f t="array" aca="1" ref="BG68" ca="1">IF(ISTEXT(BG$6),IFERROR(PRODUCT(IF(YEAR(OFFSET(HOMECELL,1,0):OFFSET(ENDCELL,-1,0))=$A68,1+OFFSET(BG$132,1,0):OFFSET(BG$885,-1,0)))-1,"NA"),0)</f>
        <v>-0.38867618951859106</v>
      </c>
      <c r="BH68" s="391" cm="1">
        <f t="array" aca="1" ref="BH68" ca="1">IF(ISTEXT(BH$6),IFERROR(PRODUCT(IF(YEAR(OFFSET(HOMECELL,1,0):OFFSET(ENDCELL,-1,0))=$A68,1+OFFSET(BH$132,1,0):OFFSET(BH$885,-1,0)))-1,"NA"),0)</f>
        <v>1.0877423735526914E-3</v>
      </c>
      <c r="BI68" s="391" cm="1">
        <f t="array" aca="1" ref="BI68" ca="1">IF(ISTEXT(BI$6),IFERROR(PRODUCT(IF(YEAR(OFFSET(HOMECELL,1,0):OFFSET(ENDCELL,-1,0))=$A68,1+OFFSET(BI$132,1,0):OFFSET(BI$885,-1,0)))-1,"NA"),0)</f>
        <v>0</v>
      </c>
      <c r="BJ68" s="391" cm="1">
        <f t="array" aca="1" ref="BJ68" ca="1">IF(ISTEXT(BJ$6),IFERROR(PRODUCT(IF(YEAR(OFFSET(HOMECELL,1,0):OFFSET(ENDCELL,-1,0))=$A68,1+OFFSET(BJ$132,1,0):OFFSET(BJ$885,-1,0)))-1,"NA"),0)</f>
        <v>0.14494480978147095</v>
      </c>
      <c r="BK68" s="391" cm="1">
        <f t="array" aca="1" ref="BK68" ca="1">IF(ISTEXT(BK$6),IFERROR(PRODUCT(IF(YEAR(OFFSET(HOMECELL,1,0):OFFSET(ENDCELL,-1,0))=$A68,1+OFFSET(BK$132,1,0):OFFSET(BK$885,-1,0)))-1,"NA"),0)</f>
        <v>-9.7602573388222313E-2</v>
      </c>
      <c r="BL68" s="391" cm="1">
        <f t="array" aca="1" ref="BL68" ca="1">IF(ISTEXT(BL$6),IFERROR(PRODUCT(IF(YEAR(OFFSET(HOMECELL,1,0):OFFSET(ENDCELL,-1,0))=$A68,1+OFFSET(BL$132,1,0):OFFSET(BL$885,-1,0)))-1,"NA"),0)</f>
        <v>-0.30773904609351599</v>
      </c>
      <c r="BM68" s="391" cm="1">
        <f t="array" aca="1" ref="BM68" ca="1">IF(ISTEXT(BM$6),IFERROR(PRODUCT(IF(YEAR(OFFSET(HOMECELL,1,0):OFFSET(ENDCELL,-1,0))=$A68,1+OFFSET(BM$132,1,0):OFFSET(BM$885,-1,0)))-1,"NA"),0)</f>
        <v>-0.38584246175752979</v>
      </c>
      <c r="BN68" s="391" cm="1">
        <f t="array" aca="1" ref="BN68" ca="1">IF(ISTEXT(BN$6),IFERROR(PRODUCT(IF(YEAR(OFFSET(HOMECELL,1,0):OFFSET(ENDCELL,-1,0))=$A68,1+OFFSET(BN$132,1,0):OFFSET(BN$885,-1,0)))-1,"NA"),0)</f>
        <v>0</v>
      </c>
      <c r="BO68" s="391" cm="1">
        <f t="array" aca="1" ref="BO68" ca="1">IF(ISTEXT(BO$6),IFERROR(PRODUCT(IF(YEAR(OFFSET(HOMECELL,1,0):OFFSET(ENDCELL,-1,0))=$A68,1+OFFSET(BO$132,1,0):OFFSET(BO$885,-1,0)))-1,"NA"),0)</f>
        <v>-0.23091108661449544</v>
      </c>
      <c r="BP68" s="391" cm="1">
        <f t="array" aca="1" ref="BP68" ca="1">IF(ISTEXT(BP$6),IFERROR(PRODUCT(IF(YEAR(OFFSET(HOMECELL,1,0):OFFSET(ENDCELL,-1,0))=$A68,1+OFFSET(BP$132,1,0):OFFSET(BP$885,-1,0)))-1,"NA"),0)</f>
        <v>-0.34527769265154096</v>
      </c>
      <c r="BQ68" s="391" cm="1">
        <f t="array" aca="1" ref="BQ68" ca="1">IF(ISTEXT(BQ$6),IFERROR(PRODUCT(IF(YEAR(OFFSET(HOMECELL,1,0):OFFSET(ENDCELL,-1,0))=$A68,1+OFFSET(BQ$132,1,0):OFFSET(BQ$885,-1,0)))-1,"NA"),0)</f>
        <v>0.31416796124609836</v>
      </c>
      <c r="BR68" s="391" cm="1">
        <f t="array" aca="1" ref="BR68" ca="1">IF(ISTEXT(BR$6),IFERROR(PRODUCT(IF(YEAR(OFFSET(HOMECELL,1,0):OFFSET(ENDCELL,-1,0))=$A68,1+OFFSET(BR$132,1,0):OFFSET(BR$885,-1,0)))-1,"NA"),0)</f>
        <v>0.18035495577645899</v>
      </c>
      <c r="BS68" s="391" cm="1">
        <f t="array" aca="1" ref="BS68" ca="1">IF(ISTEXT(BS$6),IFERROR(PRODUCT(IF(YEAR(OFFSET(HOMECELL,1,0):OFFSET(ENDCELL,-1,0))=$A68,1+OFFSET(BS$132,1,0):OFFSET(BS$885,-1,0)))-1,"NA"),0)</f>
        <v>0</v>
      </c>
      <c r="BT68" s="391" cm="1">
        <f t="array" aca="1" ref="BT68" ca="1">IF(ISTEXT(BT$6),IFERROR(PRODUCT(IF(YEAR(OFFSET(HOMECELL,1,0):OFFSET(ENDCELL,-1,0))=$A68,1+OFFSET(BT$132,1,0):OFFSET(BT$885,-1,0)))-1,"NA"),0)</f>
        <v>0</v>
      </c>
      <c r="BU68" s="391" cm="1">
        <f t="array" aca="1" ref="BU68" ca="1">IF(ISTEXT(BU$6),IFERROR(PRODUCT(IF(YEAR(OFFSET(HOMECELL,1,0):OFFSET(ENDCELL,-1,0))=$A68,1+OFFSET(BU$132,1,0):OFFSET(BU$885,-1,0)))-1,"NA"),0)</f>
        <v>5.981233055275581E-2</v>
      </c>
      <c r="BV68" s="391" cm="1">
        <f t="array" aca="1" ref="BV68" ca="1">IF(ISTEXT(BV$6),IFERROR(PRODUCT(IF(YEAR(OFFSET(HOMECELL,1,0):OFFSET(ENDCELL,-1,0))=$A68,1+OFFSET(BV$132,1,0):OFFSET(BV$885,-1,0)))-1,"NA"),0)</f>
        <v>0</v>
      </c>
      <c r="BW68" s="391" cm="1">
        <f t="array" aca="1" ref="BW68" ca="1">IF(ISTEXT(BW$6),IFERROR(PRODUCT(IF(YEAR(OFFSET(HOMECELL,1,0):OFFSET(ENDCELL,-1,0))=$A68,1+OFFSET(BW$132,1,0):OFFSET(BW$885,-1,0)))-1,"NA"),0)</f>
        <v>-0.11764591294312798</v>
      </c>
      <c r="BX68" s="391" cm="1">
        <f t="array" aca="1" ref="BX68" ca="1">IF(ISTEXT(BX$6),IFERROR(PRODUCT(IF(YEAR(OFFSET(HOMECELL,1,0):OFFSET(ENDCELL,-1,0))=$A68,1+OFFSET(BX$132,1,0):OFFSET(BX$885,-1,0)))-1,"NA"),0)</f>
        <v>0</v>
      </c>
      <c r="BY68" s="391" cm="1">
        <f t="array" aca="1" ref="BY68" ca="1">IF(ISTEXT(BY$6),IFERROR(PRODUCT(IF(YEAR(OFFSET(HOMECELL,1,0):OFFSET(ENDCELL,-1,0))=$A68,1+OFFSET(BY$132,1,0):OFFSET(BY$885,-1,0)))-1,"NA"),0)</f>
        <v>-0.4816590198616657</v>
      </c>
      <c r="BZ68" s="391" cm="1">
        <f t="array" aca="1" ref="BZ68" ca="1">IF(ISTEXT(BZ$6),IFERROR(PRODUCT(IF(YEAR(OFFSET(HOMECELL,1,0):OFFSET(ENDCELL,-1,0))=$A68,1+OFFSET(BZ$132,1,0):OFFSET(BZ$885,-1,0)))-1,"NA"),0)</f>
        <v>-0.27664289883383397</v>
      </c>
      <c r="CA68" s="391" cm="1">
        <f t="array" aca="1" ref="CA68" ca="1">IF(ISTEXT(CA$6),IFERROR(PRODUCT(IF(YEAR(OFFSET(HOMECELL,1,0):OFFSET(ENDCELL,-1,0))=$A68,1+OFFSET(CA$132,1,0):OFFSET(CA$885,-1,0)))-1,"NA"),0)</f>
        <v>-0.70908626251395224</v>
      </c>
      <c r="CB68" s="391" cm="1">
        <f t="array" aca="1" ref="CB68" ca="1">IF(ISTEXT(CB$6),IFERROR(PRODUCT(IF(YEAR(OFFSET(HOMECELL,1,0):OFFSET(ENDCELL,-1,0))=$A68,1+OFFSET(CB$132,1,0):OFFSET(CB$885,-1,0)))-1,"NA"),0)</f>
        <v>0</v>
      </c>
      <c r="CC68" s="391" cm="1">
        <f t="array" aca="1" ref="CC68" ca="1">IF(ISTEXT(CC$6),IFERROR(PRODUCT(IF(YEAR(OFFSET(HOMECELL,1,0):OFFSET(ENDCELL,-1,0))=$A68,1+OFFSET(CC$132,1,0):OFFSET(CC$885,-1,0)))-1,"NA"),0)</f>
        <v>-0.14960513759650917</v>
      </c>
      <c r="CD68" s="391" cm="1">
        <f t="array" aca="1" ref="CD68" ca="1">IF(ISTEXT(CD$6),IFERROR(PRODUCT(IF(YEAR(OFFSET(HOMECELL,1,0):OFFSET(ENDCELL,-1,0))=$A68,1+OFFSET(CD$132,1,0):OFFSET(CD$885,-1,0)))-1,"NA"),0)</f>
        <v>0</v>
      </c>
      <c r="CE68" s="391" cm="1">
        <f t="array" aca="1" ref="CE68" ca="1">IF(ISTEXT(CE$6),IFERROR(PRODUCT(IF(YEAR(OFFSET(HOMECELL,1,0):OFFSET(ENDCELL,-1,0))=$A68,1+OFFSET(CE$132,1,0):OFFSET(CE$885,-1,0)))-1,"NA"),0)</f>
        <v>0</v>
      </c>
      <c r="CF68" s="391" cm="1">
        <f t="array" aca="1" ref="CF68" ca="1">IF(ISTEXT(CF$6),IFERROR(PRODUCT(IF(YEAR(OFFSET(HOMECELL,1,0):OFFSET(ENDCELL,-1,0))=$A68,1+OFFSET(CF$132,1,0):OFFSET(CF$885,-1,0)))-1,"NA"),0)</f>
        <v>0.52601077888308923</v>
      </c>
      <c r="CG68" s="391" cm="1">
        <f t="array" aca="1" ref="CG68" ca="1">IF(ISTEXT(CG$6),IFERROR(PRODUCT(IF(YEAR(OFFSET(HOMECELL,1,0):OFFSET(ENDCELL,-1,0))=$A68,1+OFFSET(CG$132,1,0):OFFSET(CG$885,-1,0)))-1,"NA"),0)</f>
        <v>-0.27291340471679126</v>
      </c>
      <c r="CH68" s="391" cm="1">
        <f t="array" aca="1" ref="CH68" ca="1">IF(ISTEXT(CH$6),IFERROR(PRODUCT(IF(YEAR(OFFSET(HOMECELL,1,0):OFFSET(ENDCELL,-1,0))=$A68,1+OFFSET(CH$132,1,0):OFFSET(CH$885,-1,0)))-1,"NA"),0)</f>
        <v>-0.22200183161914067</v>
      </c>
      <c r="CI68" s="391" cm="1">
        <f t="array" aca="1" ref="CI68" ca="1">IF(ISTEXT(CI$6),IFERROR(PRODUCT(IF(YEAR(OFFSET(HOMECELL,1,0):OFFSET(ENDCELL,-1,0))=$A68,1+OFFSET(CI$132,1,0):OFFSET(CI$885,-1,0)))-1,"NA"),0)</f>
        <v>-0.56477889960487881</v>
      </c>
      <c r="CJ68" s="391" cm="1">
        <f t="array" aca="1" ref="CJ68" ca="1">IF(ISTEXT(CJ$6),IFERROR(PRODUCT(IF(YEAR(OFFSET(HOMECELL,1,0):OFFSET(ENDCELL,-1,0))=$A68,1+OFFSET(CJ$132,1,0):OFFSET(CJ$885,-1,0)))-1,"NA"),0)</f>
        <v>-0.2196226688467966</v>
      </c>
      <c r="CK68" s="391" cm="1">
        <f t="array" aca="1" ref="CK68" ca="1">IF(ISTEXT(CK$6),IFERROR(PRODUCT(IF(YEAR(OFFSET(HOMECELL,1,0):OFFSET(ENDCELL,-1,0))=$A68,1+OFFSET(CK$132,1,0):OFFSET(CK$885,-1,0)))-1,"NA"),0)</f>
        <v>0</v>
      </c>
      <c r="CL68" s="391" cm="1">
        <f t="array" aca="1" ref="CL68" ca="1">IF(ISTEXT(CL$6),IFERROR(PRODUCT(IF(YEAR(OFFSET(HOMECELL,1,0):OFFSET(ENDCELL,-1,0))=$A68,1+OFFSET(CL$132,1,0):OFFSET(CL$885,-1,0)))-1,"NA"),0)</f>
        <v>0</v>
      </c>
      <c r="CM68" s="391" cm="1">
        <f t="array" aca="1" ref="CM68" ca="1">IF(ISTEXT(CM$6),IFERROR(PRODUCT(IF(YEAR(OFFSET(HOMECELL,1,0):OFFSET(ENDCELL,-1,0))=$A68,1+OFFSET(CM$132,1,0):OFFSET(CM$885,-1,0)))-1,"NA"),0)</f>
        <v>0</v>
      </c>
      <c r="CN68" s="391" cm="1">
        <f t="array" aca="1" ref="CN68" ca="1">IF(ISTEXT(CN$6),IFERROR(PRODUCT(IF(YEAR(OFFSET(HOMECELL,1,0):OFFSET(ENDCELL,-1,0))=$A68,1+OFFSET(CN$132,1,0):OFFSET(CN$885,-1,0)))-1,"NA"),0)</f>
        <v>0</v>
      </c>
      <c r="CO68" s="391" cm="1">
        <f t="array" aca="1" ref="CO68" ca="1">IF(ISTEXT(CO$6),IFERROR(PRODUCT(IF(YEAR(OFFSET(HOMECELL,1,0):OFFSET(ENDCELL,-1,0))=$A68,1+OFFSET(CO$132,1,0):OFFSET(CO$885,-1,0)))-1,"NA"),0)</f>
        <v>0</v>
      </c>
      <c r="CP68" s="391" cm="1">
        <f t="array" aca="1" ref="CP68" ca="1">IF(ISTEXT(CP$6),IFERROR(PRODUCT(IF(YEAR(OFFSET(HOMECELL,1,0):OFFSET(ENDCELL,-1,0))=$A68,1+OFFSET(CP$132,1,0):OFFSET(CP$885,-1,0)))-1,"NA"),0)</f>
        <v>0</v>
      </c>
      <c r="CQ68" s="391" cm="1">
        <f t="array" aca="1" ref="CQ68" ca="1">IF(ISTEXT(CQ$6),IFERROR(PRODUCT(IF(YEAR(OFFSET(HOMECELL,1,0):OFFSET(ENDCELL,-1,0))=$A68,1+OFFSET(CQ$132,1,0):OFFSET(CQ$885,-1,0)))-1,"NA"),0)</f>
        <v>0</v>
      </c>
      <c r="CR68" s="391" cm="1">
        <f t="array" aca="1" ref="CR68" ca="1">IF(ISTEXT(CR$6),IFERROR(PRODUCT(IF(YEAR(OFFSET(HOMECELL,1,0):OFFSET(ENDCELL,-1,0))=$A68,1+OFFSET(CR$132,1,0):OFFSET(CR$885,-1,0)))-1,"NA"),0)</f>
        <v>-0.28142249449157186</v>
      </c>
      <c r="CS68" s="391"/>
      <c r="CT68" s="391"/>
      <c r="CU68" s="391"/>
      <c r="CV68" s="391"/>
      <c r="CW68" s="391"/>
      <c r="CX68" s="391"/>
      <c r="CY68" s="391"/>
      <c r="CZ68" s="391"/>
      <c r="DA68" s="391"/>
      <c r="DB68" s="815"/>
      <c r="DC68" s="815"/>
      <c r="DD68" s="815"/>
      <c r="DE68" s="815"/>
      <c r="DG68" s="352"/>
      <c r="DI68" s="391" cm="1">
        <f t="array" aca="1" ref="DI68" ca="1">IF(ISTEXT(DI$6),IFERROR(PRODUCT(IF(YEAR(OFFSET(HOMECELL,1,0):OFFSET(ENDCELL,-1,0))=$A68,1+OFFSET(DI$132,1,0):OFFSET(DI$885,-1,0)))-1,"NA"),0)</f>
        <v>0</v>
      </c>
      <c r="DJ68" s="391" cm="1">
        <f t="array" aca="1" ref="DJ68" ca="1">IF(ISTEXT(DJ$6),IFERROR(PRODUCT(IF(YEAR(OFFSET(HOMECELL,1,0):OFFSET(ENDCELL,-1,0))=$A68,1+OFFSET(DJ$132,1,0):OFFSET(DJ$885,-1,0)))-1,"NA"),0)</f>
        <v>-4.1634355933023337E-2</v>
      </c>
      <c r="DK68" s="391" cm="1">
        <f t="array" aca="1" ref="DK68" ca="1">IF(ISTEXT(DK$6),IFERROR(PRODUCT(IF(YEAR(OFFSET(HOMECELL,1,0):OFFSET(ENDCELL,-1,0))=$A68,1+OFFSET(DK$132,1,0):OFFSET(DK$885,-1,0)))-1,"NA"),0)</f>
        <v>-0.75716618079661424</v>
      </c>
    </row>
    <row r="69" spans="1:115" hidden="1" outlineLevel="1">
      <c r="A69" s="72">
        <f t="shared" ca="1" si="1"/>
        <v>2003</v>
      </c>
      <c r="B69" s="372"/>
      <c r="C69" s="391" cm="1">
        <f t="array" aca="1" ref="C69" ca="1">IF(ISTEXT(C$6),IFERROR(PRODUCT(IF(YEAR(OFFSET(HOMECELL,1,0):OFFSET(ENDCELL,-1,0))=$A69,1+OFFSET(C$132,1,0):OFFSET(C$885,-1,0)))-1,"NA"),0)</f>
        <v>0</v>
      </c>
      <c r="D69" s="391" cm="1">
        <f t="array" aca="1" ref="D69" ca="1">IF(ISTEXT(D$6),IFERROR(PRODUCT(IF(YEAR(OFFSET(HOMECELL,1,0):OFFSET(ENDCELL,-1,0))=$A69,1+OFFSET(D$132,1,0):OFFSET(D$885,-1,0)))-1,"NA"),0)</f>
        <v>1.0247724555651816E-2</v>
      </c>
      <c r="E69" s="391" cm="1">
        <f t="array" aca="1" ref="E69" ca="1">IF(ISTEXT(E$6),IFERROR(PRODUCT(IF(YEAR(OFFSET(HOMECELL,1,0):OFFSET(ENDCELL,-1,0))=$A69,1+OFFSET(E$132,1,0):OFFSET(E$885,-1,0)))-1,"NA"),0)</f>
        <v>0.28731949060101702</v>
      </c>
      <c r="F69" s="391" cm="1">
        <f t="array" aca="1" ref="F69" ca="1">IF(ISTEXT(F$6),IFERROR(PRODUCT(IF(YEAR(OFFSET(HOMECELL,1,0):OFFSET(ENDCELL,-1,0))=$A69,1+OFFSET(F$132,1,0):OFFSET(F$885,-1,0)))-1,"NA"),0)</f>
        <v>0</v>
      </c>
      <c r="G69" s="391" cm="1">
        <f t="array" aca="1" ref="G69" ca="1">IF(ISTEXT(G$6),IFERROR(PRODUCT(IF(YEAR(OFFSET(HOMECELL,1,0):OFFSET(ENDCELL,-1,0))=$A69,1+OFFSET(G$132,1,0):OFFSET(G$885,-1,0)))-1,"NA"),0)</f>
        <v>0</v>
      </c>
      <c r="H69" s="391" cm="1">
        <f t="array" aca="1" ref="H69" ca="1">IF(ISTEXT(H$6),IFERROR(PRODUCT(IF(YEAR(OFFSET(HOMECELL,1,0):OFFSET(ENDCELL,-1,0))=$A69,1+OFFSET(H$132,1,0):OFFSET(H$885,-1,0)))-1,"NA"),0)</f>
        <v>0</v>
      </c>
      <c r="I69" s="391" cm="1">
        <f t="array" aca="1" ref="I69" ca="1">IF(ISTEXT(I$6),IFERROR(PRODUCT(IF(YEAR(OFFSET(HOMECELL,1,0):OFFSET(ENDCELL,-1,0))=$A69,1+OFFSET(I$132,1,0):OFFSET(I$885,-1,0)))-1,"NA"),0)</f>
        <v>0</v>
      </c>
      <c r="J69" s="391" cm="1">
        <f t="array" aca="1" ref="J69" ca="1">IF(ISTEXT(J$6),IFERROR(PRODUCT(IF(YEAR(OFFSET(HOMECELL,1,0):OFFSET(ENDCELL,-1,0))=$A69,1+OFFSET(J$132,1,0):OFFSET(J$885,-1,0)))-1,"NA"),0)</f>
        <v>0</v>
      </c>
      <c r="K69" s="391" cm="1">
        <f t="array" aca="1" ref="K69" ca="1">IF(ISTEXT(K$6),IFERROR(PRODUCT(IF(YEAR(OFFSET(HOMECELL,1,0):OFFSET(ENDCELL,-1,0))=$A69,1+OFFSET(K$132,1,0):OFFSET(K$885,-1,0)))-1,"NA"),0)</f>
        <v>0</v>
      </c>
      <c r="L69" s="391" cm="1">
        <f t="array" aca="1" ref="L69" ca="1">IF(ISTEXT(L$6),IFERROR(PRODUCT(IF(YEAR(OFFSET(HOMECELL,1,0):OFFSET(ENDCELL,-1,0))=$A69,1+OFFSET(L$132,1,0):OFFSET(L$885,-1,0)))-1,"NA"),0)</f>
        <v>0</v>
      </c>
      <c r="M69" s="391" cm="1">
        <f t="array" aca="1" ref="M69" ca="1">IF(ISTEXT(M$6),IFERROR(PRODUCT(IF(YEAR(OFFSET(HOMECELL,1,0):OFFSET(ENDCELL,-1,0))=$A69,1+OFFSET(M$132,1,0):OFFSET(M$885,-1,0)))-1,"NA"),0)</f>
        <v>0</v>
      </c>
      <c r="N69" s="391" cm="1">
        <f t="array" aca="1" ref="N69" ca="1">IF(ISTEXT(N$6),IFERROR(PRODUCT(IF(YEAR(OFFSET(HOMECELL,1,0):OFFSET(ENDCELL,-1,0))=$A69,1+OFFSET(N$132,1,0):OFFSET(N$885,-1,0)))-1,"NA"),0)</f>
        <v>0</v>
      </c>
      <c r="O69" s="391" cm="1">
        <f t="array" aca="1" ref="O69" ca="1">IF(ISTEXT(O$6),IFERROR(PRODUCT(IF(YEAR(OFFSET(HOMECELL,1,0):OFFSET(ENDCELL,-1,0))=$A69,1+OFFSET(O$132,1,0):OFFSET(O$885,-1,0)))-1,"NA"),0)</f>
        <v>0</v>
      </c>
      <c r="P69" s="391" cm="1">
        <f t="array" aca="1" ref="P69" ca="1">IF(ISTEXT(P$6),IFERROR(PRODUCT(IF(YEAR(OFFSET(HOMECELL,1,0):OFFSET(ENDCELL,-1,0))=$A69,1+OFFSET(P$132,1,0):OFFSET(P$885,-1,0)))-1,"NA"),0)</f>
        <v>0</v>
      </c>
      <c r="Q69" s="391" cm="1">
        <f t="array" aca="1" ref="Q69" ca="1">IF(ISTEXT(Q$6),IFERROR(PRODUCT(IF(YEAR(OFFSET(HOMECELL,1,0):OFFSET(ENDCELL,-1,0))=$A69,1+OFFSET(Q$132,1,0):OFFSET(Q$885,-1,0)))-1,"NA"),0)</f>
        <v>0</v>
      </c>
      <c r="R69" s="391" cm="1">
        <f t="array" aca="1" ref="R69" ca="1">IF(ISTEXT(R$6),IFERROR(PRODUCT(IF(YEAR(OFFSET(HOMECELL,1,0):OFFSET(ENDCELL,-1,0))=$A69,1+OFFSET(R$132,1,0):OFFSET(R$885,-1,0)))-1,"NA"),0)</f>
        <v>0.49127602292952832</v>
      </c>
      <c r="S69" s="391" cm="1">
        <f t="array" aca="1" ref="S69" ca="1">IF(ISTEXT(S$6),IFERROR(PRODUCT(IF(YEAR(OFFSET(HOMECELL,1,0):OFFSET(ENDCELL,-1,0))=$A69,1+OFFSET(S$132,1,0):OFFSET(S$885,-1,0)))-1,"NA"),0)</f>
        <v>2.7295686980344902E-2</v>
      </c>
      <c r="T69" s="391" cm="1">
        <f t="array" aca="1" ref="T69" ca="1">IF(ISTEXT(T$6),IFERROR(PRODUCT(IF(YEAR(OFFSET(HOMECELL,1,0):OFFSET(ENDCELL,-1,0))=$A69,1+OFFSET(T$132,1,0):OFFSET(T$885,-1,0)))-1,"NA"),0)</f>
        <v>1.3065014753164426</v>
      </c>
      <c r="U69" s="391" cm="1">
        <f t="array" aca="1" ref="U69" ca="1">IF(ISTEXT(U$6),IFERROR(PRODUCT(IF(YEAR(OFFSET(HOMECELL,1,0):OFFSET(ENDCELL,-1,0))=$A69,1+OFFSET(U$132,1,0):OFFSET(U$885,-1,0)))-1,"NA"),0)</f>
        <v>1.4784151523115741E-2</v>
      </c>
      <c r="V69" s="391" cm="1">
        <f t="array" aca="1" ref="V69" ca="1">IF(ISTEXT(V$6),IFERROR(PRODUCT(IF(YEAR(OFFSET(HOMECELL,1,0):OFFSET(ENDCELL,-1,0))=$A69,1+OFFSET(V$132,1,0):OFFSET(V$885,-1,0)))-1,"NA"),0)</f>
        <v>1.7856008804701142</v>
      </c>
      <c r="W69" s="391" cm="1">
        <f t="array" aca="1" ref="W69" ca="1">IF(ISTEXT(W$6),IFERROR(PRODUCT(IF(YEAR(OFFSET(HOMECELL,1,0):OFFSET(ENDCELL,-1,0))=$A69,1+OFFSET(W$132,1,0):OFFSET(W$885,-1,0)))-1,"NA"),0)</f>
        <v>0</v>
      </c>
      <c r="X69" s="391" cm="1">
        <f t="array" aca="1" ref="X69" ca="1">IF(ISTEXT(X$6),IFERROR(PRODUCT(IF(YEAR(OFFSET(HOMECELL,1,0):OFFSET(ENDCELL,-1,0))=$A69,1+OFFSET(X$132,1,0):OFFSET(X$885,-1,0)))-1,"NA"),0)</f>
        <v>0.1746089905796202</v>
      </c>
      <c r="Y69" s="391" cm="1">
        <f t="array" aca="1" ref="Y69" ca="1">IF(ISTEXT(Y$6),IFERROR(PRODUCT(IF(YEAR(OFFSET(HOMECELL,1,0):OFFSET(ENDCELL,-1,0))=$A69,1+OFFSET(Y$132,1,0):OFFSET(Y$885,-1,0)))-1,"NA"),0)</f>
        <v>0</v>
      </c>
      <c r="Z69" s="391" cm="1">
        <f t="array" aca="1" ref="Z69" ca="1">IF(ISTEXT(Z$6),IFERROR(PRODUCT(IF(YEAR(OFFSET(HOMECELL,1,0):OFFSET(ENDCELL,-1,0))=$A69,1+OFFSET(Z$132,1,0):OFFSET(Z$885,-1,0)))-1,"NA"),0)</f>
        <v>0.90401839063952849</v>
      </c>
      <c r="AA69" s="391" cm="1">
        <f t="array" aca="1" ref="AA69" ca="1">IF(ISTEXT(AA$6),IFERROR(PRODUCT(IF(YEAR(OFFSET(HOMECELL,1,0):OFFSET(ENDCELL,-1,0))=$A69,1+OFFSET(AA$132,1,0):OFFSET(AA$885,-1,0)))-1,"NA"),0)</f>
        <v>0.32501740695234727</v>
      </c>
      <c r="AB69" s="391" cm="1">
        <f t="array" aca="1" ref="AB69" ca="1">IF(ISTEXT(AB$6),IFERROR(PRODUCT(IF(YEAR(OFFSET(HOMECELL,1,0):OFFSET(ENDCELL,-1,0))=$A69,1+OFFSET(AB$132,1,0):OFFSET(AB$885,-1,0)))-1,"NA"),0)</f>
        <v>-0.1078481746504818</v>
      </c>
      <c r="AC69" s="391" cm="1">
        <f t="array" aca="1" ref="AC69" ca="1">IF(ISTEXT(AC$6),IFERROR(PRODUCT(IF(YEAR(OFFSET(HOMECELL,1,0):OFFSET(ENDCELL,-1,0))=$A69,1+OFFSET(AC$132,1,0):OFFSET(AC$885,-1,0)))-1,"NA"),0)</f>
        <v>0</v>
      </c>
      <c r="AD69" s="391" cm="1">
        <f t="array" aca="1" ref="AD69" ca="1">IF(ISTEXT(AD$6),IFERROR(PRODUCT(IF(YEAR(OFFSET(HOMECELL,1,0):OFFSET(ENDCELL,-1,0))=$A69,1+OFFSET(AD$132,1,0):OFFSET(AD$885,-1,0)))-1,"NA"),0)</f>
        <v>0</v>
      </c>
      <c r="AE69" s="391" cm="1">
        <f t="array" aca="1" ref="AE69" ca="1">IF(ISTEXT(AE$6),IFERROR(PRODUCT(IF(YEAR(OFFSET(HOMECELL,1,0):OFFSET(ENDCELL,-1,0))=$A69,1+OFFSET(AE$132,1,0):OFFSET(AE$885,-1,0)))-1,"NA"),0)</f>
        <v>0.4441966510314137</v>
      </c>
      <c r="AF69" s="391" cm="1">
        <f t="array" aca="1" ref="AF69" ca="1">IF(ISTEXT(AF$6),IFERROR(PRODUCT(IF(YEAR(OFFSET(HOMECELL,1,0):OFFSET(ENDCELL,-1,0))=$A69,1+OFFSET(AF$132,1,0):OFFSET(AF$885,-1,0)))-1,"NA"),0)</f>
        <v>0</v>
      </c>
      <c r="AG69" s="391" cm="1">
        <f t="array" aca="1" ref="AG69" ca="1">IF(ISTEXT(AG$6),IFERROR(PRODUCT(IF(YEAR(OFFSET(HOMECELL,1,0):OFFSET(ENDCELL,-1,0))=$A69,1+OFFSET(AG$132,1,0):OFFSET(AG$885,-1,0)))-1,"NA"),0)</f>
        <v>0</v>
      </c>
      <c r="AH69" s="391" cm="1">
        <f t="array" aca="1" ref="AH69" ca="1">IF(ISTEXT(AH$6),IFERROR(PRODUCT(IF(YEAR(OFFSET(HOMECELL,1,0):OFFSET(ENDCELL,-1,0))=$A69,1+OFFSET(AH$132,1,0):OFFSET(AH$885,-1,0)))-1,"NA"),0)</f>
        <v>0</v>
      </c>
      <c r="AI69" s="391" cm="1">
        <f t="array" aca="1" ref="AI69" ca="1">IF(ISTEXT(AI$6),IFERROR(PRODUCT(IF(YEAR(OFFSET(HOMECELL,1,0):OFFSET(ENDCELL,-1,0))=$A69,1+OFFSET(AI$132,1,0):OFFSET(AI$885,-1,0)))-1,"NA"),0)</f>
        <v>0</v>
      </c>
      <c r="AJ69" s="391" cm="1">
        <f t="array" aca="1" ref="AJ69" ca="1">IF(ISTEXT(AJ$6),IFERROR(PRODUCT(IF(YEAR(OFFSET(HOMECELL,1,0):OFFSET(ENDCELL,-1,0))=$A69,1+OFFSET(AJ$132,1,0):OFFSET(AJ$885,-1,0)))-1,"NA"),0)</f>
        <v>0</v>
      </c>
      <c r="AK69" s="391" cm="1">
        <f t="array" aca="1" ref="AK69" ca="1">IF(ISTEXT(AK$6),IFERROR(PRODUCT(IF(YEAR(OFFSET(HOMECELL,1,0):OFFSET(ENDCELL,-1,0))=$A69,1+OFFSET(AK$132,1,0):OFFSET(AK$885,-1,0)))-1,"NA"),0)</f>
        <v>0.24290720183698622</v>
      </c>
      <c r="AL69" s="391" cm="1">
        <f t="array" aca="1" ref="AL69" ca="1">IF(ISTEXT(AL$6),IFERROR(PRODUCT(IF(YEAR(OFFSET(HOMECELL,1,0):OFFSET(ENDCELL,-1,0))=$A69,1+OFFSET(AL$132,1,0):OFFSET(AL$885,-1,0)))-1,"NA"),0)</f>
        <v>0</v>
      </c>
      <c r="AM69" s="391" cm="1">
        <f t="array" aca="1" ref="AM69" ca="1">IF(ISTEXT(AM$6),IFERROR(PRODUCT(IF(YEAR(OFFSET(HOMECELL,1,0):OFFSET(ENDCELL,-1,0))=$A69,1+OFFSET(AM$132,1,0):OFFSET(AM$885,-1,0)))-1,"NA"),0)</f>
        <v>-9.8931128893444908E-2</v>
      </c>
      <c r="AN69" s="391" cm="1">
        <f t="array" aca="1" ref="AN69" ca="1">IF(ISTEXT(AN$6),IFERROR(PRODUCT(IF(YEAR(OFFSET(HOMECELL,1,0):OFFSET(ENDCELL,-1,0))=$A69,1+OFFSET(AN$132,1,0):OFFSET(AN$885,-1,0)))-1,"NA"),0)</f>
        <v>1.9907396545574012</v>
      </c>
      <c r="AO69" s="391" cm="1">
        <f t="array" aca="1" ref="AO69" ca="1">IF(ISTEXT(AO$6),IFERROR(PRODUCT(IF(YEAR(OFFSET(HOMECELL,1,0):OFFSET(ENDCELL,-1,0))=$A69,1+OFFSET(AO$132,1,0):OFFSET(AO$885,-1,0)))-1,"NA"),0)</f>
        <v>0</v>
      </c>
      <c r="AP69" s="391" cm="1">
        <f t="array" aca="1" ref="AP69" ca="1">IF(ISTEXT(AP$6),IFERROR(PRODUCT(IF(YEAR(OFFSET(HOMECELL,1,0):OFFSET(ENDCELL,-1,0))=$A69,1+OFFSET(AP$132,1,0):OFFSET(AP$885,-1,0)))-1,"NA"),0)</f>
        <v>-0.11071197382139175</v>
      </c>
      <c r="AQ69" s="391" cm="1">
        <f t="array" aca="1" ref="AQ69" ca="1">IF(ISTEXT(AQ$6),IFERROR(PRODUCT(IF(YEAR(OFFSET(HOMECELL,1,0):OFFSET(ENDCELL,-1,0))=$A69,1+OFFSET(AQ$132,1,0):OFFSET(AQ$885,-1,0)))-1,"NA"),0)</f>
        <v>0.55661245975964802</v>
      </c>
      <c r="AR69" s="391" cm="1">
        <f t="array" aca="1" ref="AR69" ca="1">IF(ISTEXT(AR$6),IFERROR(PRODUCT(IF(YEAR(OFFSET(HOMECELL,1,0):OFFSET(ENDCELL,-1,0))=$A69,1+OFFSET(AR$132,1,0):OFFSET(AR$885,-1,0)))-1,"NA"),0)</f>
        <v>1.0156377328467183</v>
      </c>
      <c r="AS69" s="391" cm="1">
        <f t="array" aca="1" ref="AS69" ca="1">IF(ISTEXT(AS$6),IFERROR(PRODUCT(IF(YEAR(OFFSET(HOMECELL,1,0):OFFSET(ENDCELL,-1,0))=$A69,1+OFFSET(AS$132,1,0):OFFSET(AS$885,-1,0)))-1,"NA"),0)</f>
        <v>0</v>
      </c>
      <c r="AT69" s="391" cm="1">
        <f t="array" aca="1" ref="AT69" ca="1">IF(ISTEXT(AT$6),IFERROR(PRODUCT(IF(YEAR(OFFSET(HOMECELL,1,0):OFFSET(ENDCELL,-1,0))=$A69,1+OFFSET(AT$132,1,0):OFFSET(AT$885,-1,0)))-1,"NA"),0)</f>
        <v>0.22499996057866389</v>
      </c>
      <c r="AU69" s="391" cm="1">
        <f t="array" aca="1" ref="AU69" ca="1">IF(ISTEXT(AU$6),IFERROR(PRODUCT(IF(YEAR(OFFSET(HOMECELL,1,0):OFFSET(ENDCELL,-1,0))=$A69,1+OFFSET(AU$132,1,0):OFFSET(AU$885,-1,0)))-1,"NA"),0)</f>
        <v>0</v>
      </c>
      <c r="AV69" s="391" cm="1">
        <f t="array" aca="1" ref="AV69" ca="1">IF(ISTEXT(AV$6),IFERROR(PRODUCT(IF(YEAR(OFFSET(HOMECELL,1,0):OFFSET(ENDCELL,-1,0))=$A69,1+OFFSET(AV$132,1,0):OFFSET(AV$885,-1,0)))-1,"NA"),0)</f>
        <v>0.12043118945116804</v>
      </c>
      <c r="AW69" s="391" cm="1">
        <f t="array" aca="1" ref="AW69" ca="1">IF(ISTEXT(AW$6),IFERROR(PRODUCT(IF(YEAR(OFFSET(HOMECELL,1,0):OFFSET(ENDCELL,-1,0))=$A69,1+OFFSET(AW$132,1,0):OFFSET(AW$885,-1,0)))-1,"NA"),0)</f>
        <v>0.18479717824149811</v>
      </c>
      <c r="AX69" s="391" cm="1">
        <f t="array" aca="1" ref="AX69" ca="1">IF(ISTEXT(AX$6),IFERROR(PRODUCT(IF(YEAR(OFFSET(HOMECELL,1,0):OFFSET(ENDCELL,-1,0))=$A69,1+OFFSET(AX$132,1,0):OFFSET(AX$885,-1,0)))-1,"NA"),0)</f>
        <v>0</v>
      </c>
      <c r="AY69" s="391" cm="1">
        <f t="array" aca="1" ref="AY69" ca="1">IF(ISTEXT(AY$6),IFERROR(PRODUCT(IF(YEAR(OFFSET(HOMECELL,1,0):OFFSET(ENDCELL,-1,0))=$A69,1+OFFSET(AY$132,1,0):OFFSET(AY$885,-1,0)))-1,"NA"),0)</f>
        <v>0.76231719817007071</v>
      </c>
      <c r="AZ69" s="391" cm="1">
        <f t="array" aca="1" ref="AZ69" ca="1">IF(ISTEXT(AZ$6),IFERROR(PRODUCT(IF(YEAR(OFFSET(HOMECELL,1,0):OFFSET(ENDCELL,-1,0))=$A69,1+OFFSET(AZ$132,1,0):OFFSET(AZ$885,-1,0)))-1,"NA"),0)</f>
        <v>0.25623384793448634</v>
      </c>
      <c r="BA69" s="391" cm="1">
        <f t="array" aca="1" ref="BA69" ca="1">IF(ISTEXT(BA$6),IFERROR(PRODUCT(IF(YEAR(OFFSET(HOMECELL,1,0):OFFSET(ENDCELL,-1,0))=$A69,1+OFFSET(BA$132,1,0):OFFSET(BA$885,-1,0)))-1,"NA"),0)</f>
        <v>0.1174626810366346</v>
      </c>
      <c r="BB69" s="391" cm="1">
        <f t="array" aca="1" ref="BB69" ca="1">IF(ISTEXT(BB$6),IFERROR(PRODUCT(IF(YEAR(OFFSET(HOMECELL,1,0):OFFSET(ENDCELL,-1,0))=$A69,1+OFFSET(BB$132,1,0):OFFSET(BB$885,-1,0)))-1,"NA"),0)</f>
        <v>-0.15503806933263486</v>
      </c>
      <c r="BC69" s="391" cm="1">
        <f t="array" aca="1" ref="BC69" ca="1">IF(ISTEXT(BC$6),IFERROR(PRODUCT(IF(YEAR(OFFSET(HOMECELL,1,0):OFFSET(ENDCELL,-1,0))=$A69,1+OFFSET(BC$132,1,0):OFFSET(BC$885,-1,0)))-1,"NA"),0)</f>
        <v>0</v>
      </c>
      <c r="BD69" s="391" cm="1">
        <f t="array" aca="1" ref="BD69" ca="1">IF(ISTEXT(BD$6),IFERROR(PRODUCT(IF(YEAR(OFFSET(HOMECELL,1,0):OFFSET(ENDCELL,-1,0))=$A69,1+OFFSET(BD$132,1,0):OFFSET(BD$885,-1,0)))-1,"NA"),0)</f>
        <v>0.13746656661057211</v>
      </c>
      <c r="BE69" s="391" cm="1">
        <f t="array" aca="1" ref="BE69" ca="1">IF(ISTEXT(BE$6),IFERROR(PRODUCT(IF(YEAR(OFFSET(HOMECELL,1,0):OFFSET(ENDCELL,-1,0))=$A69,1+OFFSET(BE$132,1,0):OFFSET(BE$885,-1,0)))-1,"NA"),0)</f>
        <v>-0.34700314622263662</v>
      </c>
      <c r="BF69" s="391" cm="1">
        <f t="array" aca="1" ref="BF69" ca="1">IF(ISTEXT(BF$6),IFERROR(PRODUCT(IF(YEAR(OFFSET(HOMECELL,1,0):OFFSET(ENDCELL,-1,0))=$A69,1+OFFSET(BF$132,1,0):OFFSET(BF$885,-1,0)))-1,"NA"),0)</f>
        <v>1.2214988650529994</v>
      </c>
      <c r="BG69" s="391" cm="1">
        <f t="array" aca="1" ref="BG69" ca="1">IF(ISTEXT(BG$6),IFERROR(PRODUCT(IF(YEAR(OFFSET(HOMECELL,1,0):OFFSET(ENDCELL,-1,0))=$A69,1+OFFSET(BG$132,1,0):OFFSET(BG$885,-1,0)))-1,"NA"),0)</f>
        <v>0.78637675174578847</v>
      </c>
      <c r="BH69" s="391" cm="1">
        <f t="array" aca="1" ref="BH69" ca="1">IF(ISTEXT(BH$6),IFERROR(PRODUCT(IF(YEAR(OFFSET(HOMECELL,1,0):OFFSET(ENDCELL,-1,0))=$A69,1+OFFSET(BH$132,1,0):OFFSET(BH$885,-1,0)))-1,"NA"),0)</f>
        <v>0.35185155201677687</v>
      </c>
      <c r="BI69" s="391" cm="1">
        <f t="array" aca="1" ref="BI69" ca="1">IF(ISTEXT(BI$6),IFERROR(PRODUCT(IF(YEAR(OFFSET(HOMECELL,1,0):OFFSET(ENDCELL,-1,0))=$A69,1+OFFSET(BI$132,1,0):OFFSET(BI$885,-1,0)))-1,"NA"),0)</f>
        <v>0</v>
      </c>
      <c r="BJ69" s="391" cm="1">
        <f t="array" aca="1" ref="BJ69" ca="1">IF(ISTEXT(BJ$6),IFERROR(PRODUCT(IF(YEAR(OFFSET(HOMECELL,1,0):OFFSET(ENDCELL,-1,0))=$A69,1+OFFSET(BJ$132,1,0):OFFSET(BJ$885,-1,0)))-1,"NA"),0)</f>
        <v>0.3083448153631323</v>
      </c>
      <c r="BK69" s="391" cm="1">
        <f t="array" aca="1" ref="BK69" ca="1">IF(ISTEXT(BK$6),IFERROR(PRODUCT(IF(YEAR(OFFSET(HOMECELL,1,0):OFFSET(ENDCELL,-1,0))=$A69,1+OFFSET(BK$132,1,0):OFFSET(BK$885,-1,0)))-1,"NA"),0)</f>
        <v>0.86144419552780982</v>
      </c>
      <c r="BL69" s="391" cm="1">
        <f t="array" aca="1" ref="BL69" ca="1">IF(ISTEXT(BL$6),IFERROR(PRODUCT(IF(YEAR(OFFSET(HOMECELL,1,0):OFFSET(ENDCELL,-1,0))=$A69,1+OFFSET(BL$132,1,0):OFFSET(BL$885,-1,0)))-1,"NA"),0)</f>
        <v>0.60575382793381238</v>
      </c>
      <c r="BM69" s="391" cm="1">
        <f t="array" aca="1" ref="BM69" ca="1">IF(ISTEXT(BM$6),IFERROR(PRODUCT(IF(YEAR(OFFSET(HOMECELL,1,0):OFFSET(ENDCELL,-1,0))=$A69,1+OFFSET(BM$132,1,0):OFFSET(BM$885,-1,0)))-1,"NA"),0)</f>
        <v>0.38717527964857701</v>
      </c>
      <c r="BN69" s="391" cm="1">
        <f t="array" aca="1" ref="BN69" ca="1">IF(ISTEXT(BN$6),IFERROR(PRODUCT(IF(YEAR(OFFSET(HOMECELL,1,0):OFFSET(ENDCELL,-1,0))=$A69,1+OFFSET(BN$132,1,0):OFFSET(BN$885,-1,0)))-1,"NA"),0)</f>
        <v>0</v>
      </c>
      <c r="BO69" s="391" cm="1">
        <f t="array" aca="1" ref="BO69" ca="1">IF(ISTEXT(BO$6),IFERROR(PRODUCT(IF(YEAR(OFFSET(HOMECELL,1,0):OFFSET(ENDCELL,-1,0))=$A69,1+OFFSET(BO$132,1,0):OFFSET(BO$885,-1,0)))-1,"NA"),0)</f>
        <v>0.35366764532499828</v>
      </c>
      <c r="BP69" s="391" cm="1">
        <f t="array" aca="1" ref="BP69" ca="1">IF(ISTEXT(BP$6),IFERROR(PRODUCT(IF(YEAR(OFFSET(HOMECELL,1,0):OFFSET(ENDCELL,-1,0))=$A69,1+OFFSET(BP$132,1,0):OFFSET(BP$885,-1,0)))-1,"NA"),0)</f>
        <v>0.39117503342595494</v>
      </c>
      <c r="BQ69" s="391" cm="1">
        <f t="array" aca="1" ref="BQ69" ca="1">IF(ISTEXT(BQ$6),IFERROR(PRODUCT(IF(YEAR(OFFSET(HOMECELL,1,0):OFFSET(ENDCELL,-1,0))=$A69,1+OFFSET(BQ$132,1,0):OFFSET(BQ$885,-1,0)))-1,"NA"),0)</f>
        <v>0.43736549514077239</v>
      </c>
      <c r="BR69" s="391" cm="1">
        <f t="array" aca="1" ref="BR69" ca="1">IF(ISTEXT(BR$6),IFERROR(PRODUCT(IF(YEAR(OFFSET(HOMECELL,1,0):OFFSET(ENDCELL,-1,0))=$A69,1+OFFSET(BR$132,1,0):OFFSET(BR$885,-1,0)))-1,"NA"),0)</f>
        <v>0.39399901984807695</v>
      </c>
      <c r="BS69" s="391" cm="1">
        <f t="array" aca="1" ref="BS69" ca="1">IF(ISTEXT(BS$6),IFERROR(PRODUCT(IF(YEAR(OFFSET(HOMECELL,1,0):OFFSET(ENDCELL,-1,0))=$A69,1+OFFSET(BS$132,1,0):OFFSET(BS$885,-1,0)))-1,"NA"),0)</f>
        <v>0</v>
      </c>
      <c r="BT69" s="391" cm="1">
        <f t="array" aca="1" ref="BT69" ca="1">IF(ISTEXT(BT$6),IFERROR(PRODUCT(IF(YEAR(OFFSET(HOMECELL,1,0):OFFSET(ENDCELL,-1,0))=$A69,1+OFFSET(BT$132,1,0):OFFSET(BT$885,-1,0)))-1,"NA"),0)</f>
        <v>0</v>
      </c>
      <c r="BU69" s="391" cm="1">
        <f t="array" aca="1" ref="BU69" ca="1">IF(ISTEXT(BU$6),IFERROR(PRODUCT(IF(YEAR(OFFSET(HOMECELL,1,0):OFFSET(ENDCELL,-1,0))=$A69,1+OFFSET(BU$132,1,0):OFFSET(BU$885,-1,0)))-1,"NA"),0)</f>
        <v>0.34211577450944408</v>
      </c>
      <c r="BV69" s="391" cm="1">
        <f t="array" aca="1" ref="BV69" ca="1">IF(ISTEXT(BV$6),IFERROR(PRODUCT(IF(YEAR(OFFSET(HOMECELL,1,0):OFFSET(ENDCELL,-1,0))=$A69,1+OFFSET(BV$132,1,0):OFFSET(BV$885,-1,0)))-1,"NA"),0)</f>
        <v>0</v>
      </c>
      <c r="BW69" s="391" cm="1">
        <f t="array" aca="1" ref="BW69" ca="1">IF(ISTEXT(BW$6),IFERROR(PRODUCT(IF(YEAR(OFFSET(HOMECELL,1,0):OFFSET(ENDCELL,-1,0))=$A69,1+OFFSET(BW$132,1,0):OFFSET(BW$885,-1,0)))-1,"NA"),0)</f>
        <v>5.733805900064759E-2</v>
      </c>
      <c r="BX69" s="391" cm="1">
        <f t="array" aca="1" ref="BX69" ca="1">IF(ISTEXT(BX$6),IFERROR(PRODUCT(IF(YEAR(OFFSET(HOMECELL,1,0):OFFSET(ENDCELL,-1,0))=$A69,1+OFFSET(BX$132,1,0):OFFSET(BX$885,-1,0)))-1,"NA"),0)</f>
        <v>0</v>
      </c>
      <c r="BY69" s="391" cm="1">
        <f t="array" aca="1" ref="BY69" ca="1">IF(ISTEXT(BY$6),IFERROR(PRODUCT(IF(YEAR(OFFSET(HOMECELL,1,0):OFFSET(ENDCELL,-1,0))=$A69,1+OFFSET(BY$132,1,0):OFFSET(BY$885,-1,0)))-1,"NA"),0)</f>
        <v>0.11781262619253652</v>
      </c>
      <c r="BZ69" s="391" cm="1">
        <f t="array" aca="1" ref="BZ69" ca="1">IF(ISTEXT(BZ$6),IFERROR(PRODUCT(IF(YEAR(OFFSET(HOMECELL,1,0):OFFSET(ENDCELL,-1,0))=$A69,1+OFFSET(BZ$132,1,0):OFFSET(BZ$885,-1,0)))-1,"NA"),0)</f>
        <v>0.84961885928744274</v>
      </c>
      <c r="CA69" s="391" cm="1">
        <f t="array" aca="1" ref="CA69" ca="1">IF(ISTEXT(CA$6),IFERROR(PRODUCT(IF(YEAR(OFFSET(HOMECELL,1,0):OFFSET(ENDCELL,-1,0))=$A69,1+OFFSET(CA$132,1,0):OFFSET(CA$885,-1,0)))-1,"NA"),0)</f>
        <v>0.55584088820673583</v>
      </c>
      <c r="CB69" s="391" cm="1">
        <f t="array" aca="1" ref="CB69" ca="1">IF(ISTEXT(CB$6),IFERROR(PRODUCT(IF(YEAR(OFFSET(HOMECELL,1,0):OFFSET(ENDCELL,-1,0))=$A69,1+OFFSET(CB$132,1,0):OFFSET(CB$885,-1,0)))-1,"NA"),0)</f>
        <v>0</v>
      </c>
      <c r="CC69" s="391" cm="1">
        <f t="array" aca="1" ref="CC69" ca="1">IF(ISTEXT(CC$6),IFERROR(PRODUCT(IF(YEAR(OFFSET(HOMECELL,1,0):OFFSET(ENDCELL,-1,0))=$A69,1+OFFSET(CC$132,1,0):OFFSET(CC$885,-1,0)))-1,"NA"),0)</f>
        <v>0.45886064545048355</v>
      </c>
      <c r="CD69" s="391" cm="1">
        <f t="array" aca="1" ref="CD69" ca="1">IF(ISTEXT(CD$6),IFERROR(PRODUCT(IF(YEAR(OFFSET(HOMECELL,1,0):OFFSET(ENDCELL,-1,0))=$A69,1+OFFSET(CD$132,1,0):OFFSET(CD$885,-1,0)))-1,"NA"),0)</f>
        <v>0</v>
      </c>
      <c r="CE69" s="391" cm="1">
        <f t="array" aca="1" ref="CE69" ca="1">IF(ISTEXT(CE$6),IFERROR(PRODUCT(IF(YEAR(OFFSET(HOMECELL,1,0):OFFSET(ENDCELL,-1,0))=$A69,1+OFFSET(CE$132,1,0):OFFSET(CE$885,-1,0)))-1,"NA"),0)</f>
        <v>0</v>
      </c>
      <c r="CF69" s="391" cm="1">
        <f t="array" aca="1" ref="CF69" ca="1">IF(ISTEXT(CF$6),IFERROR(PRODUCT(IF(YEAR(OFFSET(HOMECELL,1,0):OFFSET(ENDCELL,-1,0))=$A69,1+OFFSET(CF$132,1,0):OFFSET(CF$885,-1,0)))-1,"NA"),0)</f>
        <v>0.68262900895705614</v>
      </c>
      <c r="CG69" s="391" cm="1">
        <f t="array" aca="1" ref="CG69" ca="1">IF(ISTEXT(CG$6),IFERROR(PRODUCT(IF(YEAR(OFFSET(HOMECELL,1,0):OFFSET(ENDCELL,-1,0))=$A69,1+OFFSET(CG$132,1,0):OFFSET(CG$885,-1,0)))-1,"NA"),0)</f>
        <v>0.43332311381754951</v>
      </c>
      <c r="CH69" s="391" cm="1">
        <f t="array" aca="1" ref="CH69" ca="1">IF(ISTEXT(CH$6),IFERROR(PRODUCT(IF(YEAR(OFFSET(HOMECELL,1,0):OFFSET(ENDCELL,-1,0))=$A69,1+OFFSET(CH$132,1,0):OFFSET(CH$885,-1,0)))-1,"NA"),0)</f>
        <v>0.32133985706323176</v>
      </c>
      <c r="CI69" s="391" cm="1">
        <f t="array" aca="1" ref="CI69" ca="1">IF(ISTEXT(CI$6),IFERROR(PRODUCT(IF(YEAR(OFFSET(HOMECELL,1,0):OFFSET(ENDCELL,-1,0))=$A69,1+OFFSET(CI$132,1,0):OFFSET(CI$885,-1,0)))-1,"NA"),0)</f>
        <v>0.8306595745711689</v>
      </c>
      <c r="CJ69" s="391" cm="1">
        <f t="array" aca="1" ref="CJ69" ca="1">IF(ISTEXT(CJ$6),IFERROR(PRODUCT(IF(YEAR(OFFSET(HOMECELL,1,0):OFFSET(ENDCELL,-1,0))=$A69,1+OFFSET(CJ$132,1,0):OFFSET(CJ$885,-1,0)))-1,"NA"),0)</f>
        <v>6.8164777336416016E-2</v>
      </c>
      <c r="CK69" s="391" cm="1">
        <f t="array" aca="1" ref="CK69" ca="1">IF(ISTEXT(CK$6),IFERROR(PRODUCT(IF(YEAR(OFFSET(HOMECELL,1,0):OFFSET(ENDCELL,-1,0))=$A69,1+OFFSET(CK$132,1,0):OFFSET(CK$885,-1,0)))-1,"NA"),0)</f>
        <v>0</v>
      </c>
      <c r="CL69" s="391" cm="1">
        <f t="array" aca="1" ref="CL69" ca="1">IF(ISTEXT(CL$6),IFERROR(PRODUCT(IF(YEAR(OFFSET(HOMECELL,1,0):OFFSET(ENDCELL,-1,0))=$A69,1+OFFSET(CL$132,1,0):OFFSET(CL$885,-1,0)))-1,"NA"),0)</f>
        <v>0</v>
      </c>
      <c r="CM69" s="391" cm="1">
        <f t="array" aca="1" ref="CM69" ca="1">IF(ISTEXT(CM$6),IFERROR(PRODUCT(IF(YEAR(OFFSET(HOMECELL,1,0):OFFSET(ENDCELL,-1,0))=$A69,1+OFFSET(CM$132,1,0):OFFSET(CM$885,-1,0)))-1,"NA"),0)</f>
        <v>0</v>
      </c>
      <c r="CN69" s="391" cm="1">
        <f t="array" aca="1" ref="CN69" ca="1">IF(ISTEXT(CN$6),IFERROR(PRODUCT(IF(YEAR(OFFSET(HOMECELL,1,0):OFFSET(ENDCELL,-1,0))=$A69,1+OFFSET(CN$132,1,0):OFFSET(CN$885,-1,0)))-1,"NA"),0)</f>
        <v>0</v>
      </c>
      <c r="CO69" s="391" cm="1">
        <f t="array" aca="1" ref="CO69" ca="1">IF(ISTEXT(CO$6),IFERROR(PRODUCT(IF(YEAR(OFFSET(HOMECELL,1,0):OFFSET(ENDCELL,-1,0))=$A69,1+OFFSET(CO$132,1,0):OFFSET(CO$885,-1,0)))-1,"NA"),0)</f>
        <v>0</v>
      </c>
      <c r="CP69" s="391" cm="1">
        <f t="array" aca="1" ref="CP69" ca="1">IF(ISTEXT(CP$6),IFERROR(PRODUCT(IF(YEAR(OFFSET(HOMECELL,1,0):OFFSET(ENDCELL,-1,0))=$A69,1+OFFSET(CP$132,1,0):OFFSET(CP$885,-1,0)))-1,"NA"),0)</f>
        <v>0</v>
      </c>
      <c r="CQ69" s="391" cm="1">
        <f t="array" aca="1" ref="CQ69" ca="1">IF(ISTEXT(CQ$6),IFERROR(PRODUCT(IF(YEAR(OFFSET(HOMECELL,1,0):OFFSET(ENDCELL,-1,0))=$A69,1+OFFSET(CQ$132,1,0):OFFSET(CQ$885,-1,0)))-1,"NA"),0)</f>
        <v>0</v>
      </c>
      <c r="CR69" s="391" cm="1">
        <f t="array" aca="1" ref="CR69" ca="1">IF(ISTEXT(CR$6),IFERROR(PRODUCT(IF(YEAR(OFFSET(HOMECELL,1,0):OFFSET(ENDCELL,-1,0))=$A69,1+OFFSET(CR$132,1,0):OFFSET(CR$885,-1,0)))-1,"NA"),0)</f>
        <v>0.29193513288041095</v>
      </c>
      <c r="CS69" s="391"/>
      <c r="CT69" s="391"/>
      <c r="CU69" s="391"/>
      <c r="CV69" s="391"/>
      <c r="CW69" s="391"/>
      <c r="CX69" s="391"/>
      <c r="CY69" s="391"/>
      <c r="CZ69" s="391"/>
      <c r="DA69" s="391"/>
      <c r="DB69" s="815"/>
      <c r="DC69" s="815"/>
      <c r="DD69" s="815"/>
      <c r="DE69" s="815"/>
      <c r="DG69" s="352"/>
      <c r="DI69" s="391" cm="1">
        <f t="array" aca="1" ref="DI69" ca="1">IF(ISTEXT(DI$6),IFERROR(PRODUCT(IF(YEAR(OFFSET(HOMECELL,1,0):OFFSET(ENDCELL,-1,0))=$A69,1+OFFSET(DI$132,1,0):OFFSET(DI$885,-1,0)))-1,"NA"),0)</f>
        <v>0</v>
      </c>
      <c r="DJ69" s="391" cm="1">
        <f t="array" aca="1" ref="DJ69" ca="1">IF(ISTEXT(DJ$6),IFERROR(PRODUCT(IF(YEAR(OFFSET(HOMECELL,1,0):OFFSET(ENDCELL,-1,0))=$A69,1+OFFSET(DJ$132,1,0):OFFSET(DJ$885,-1,0)))-1,"NA"),0)</f>
        <v>0.41666582599942559</v>
      </c>
      <c r="DK69" s="391" cm="1">
        <f t="array" aca="1" ref="DK69" ca="1">IF(ISTEXT(DK$6),IFERROR(PRODUCT(IF(YEAR(OFFSET(HOMECELL,1,0):OFFSET(ENDCELL,-1,0))=$A69,1+OFFSET(DK$132,1,0):OFFSET(DK$885,-1,0)))-1,"NA"),0)</f>
        <v>1.1201641963959075</v>
      </c>
    </row>
    <row r="70" spans="1:115" hidden="1" outlineLevel="1">
      <c r="A70" s="72">
        <f t="shared" ca="1" si="1"/>
        <v>2004</v>
      </c>
      <c r="B70" s="372"/>
      <c r="C70" s="391" cm="1">
        <f t="array" aca="1" ref="C70" ca="1">IF(ISTEXT(C$6),IFERROR(PRODUCT(IF(YEAR(OFFSET(HOMECELL,1,0):OFFSET(ENDCELL,-1,0))=$A70,1+OFFSET(C$132,1,0):OFFSET(C$885,-1,0)))-1,"NA"),0)</f>
        <v>0</v>
      </c>
      <c r="D70" s="391" cm="1">
        <f t="array" aca="1" ref="D70" ca="1">IF(ISTEXT(D$6),IFERROR(PRODUCT(IF(YEAR(OFFSET(HOMECELL,1,0):OFFSET(ENDCELL,-1,0))=$A70,1+OFFSET(D$132,1,0):OFFSET(D$885,-1,0)))-1,"NA"),0)</f>
        <v>1.1863454109522831E-2</v>
      </c>
      <c r="E70" s="391" cm="1">
        <f t="array" aca="1" ref="E70" ca="1">IF(ISTEXT(E$6),IFERROR(PRODUCT(IF(YEAR(OFFSET(HOMECELL,1,0):OFFSET(ENDCELL,-1,0))=$A70,1+OFFSET(E$132,1,0):OFFSET(E$885,-1,0)))-1,"NA"),0)</f>
        <v>0.10077285561383387</v>
      </c>
      <c r="F70" s="391" cm="1">
        <f t="array" aca="1" ref="F70" ca="1">IF(ISTEXT(F$6),IFERROR(PRODUCT(IF(YEAR(OFFSET(HOMECELL,1,0):OFFSET(ENDCELL,-1,0))=$A70,1+OFFSET(F$132,1,0):OFFSET(F$885,-1,0)))-1,"NA"),0)</f>
        <v>0</v>
      </c>
      <c r="G70" s="391" cm="1">
        <f t="array" aca="1" ref="G70" ca="1">IF(ISTEXT(G$6),IFERROR(PRODUCT(IF(YEAR(OFFSET(HOMECELL,1,0):OFFSET(ENDCELL,-1,0))=$A70,1+OFFSET(G$132,1,0):OFFSET(G$885,-1,0)))-1,"NA"),0)</f>
        <v>0.216324468630263</v>
      </c>
      <c r="H70" s="391" cm="1">
        <f t="array" aca="1" ref="H70" ca="1">IF(ISTEXT(H$6),IFERROR(PRODUCT(IF(YEAR(OFFSET(HOMECELL,1,0):OFFSET(ENDCELL,-1,0))=$A70,1+OFFSET(H$132,1,0):OFFSET(H$885,-1,0)))-1,"NA"),0)</f>
        <v>0.14416642169942762</v>
      </c>
      <c r="I70" s="391" cm="1">
        <f t="array" aca="1" ref="I70" ca="1">IF(ISTEXT(I$6),IFERROR(PRODUCT(IF(YEAR(OFFSET(HOMECELL,1,0):OFFSET(ENDCELL,-1,0))=$A70,1+OFFSET(I$132,1,0):OFFSET(I$885,-1,0)))-1,"NA"),0)</f>
        <v>5.3153547234537246E-2</v>
      </c>
      <c r="J70" s="391" cm="1">
        <f t="array" aca="1" ref="J70" ca="1">IF(ISTEXT(J$6),IFERROR(PRODUCT(IF(YEAR(OFFSET(HOMECELL,1,0):OFFSET(ENDCELL,-1,0))=$A70,1+OFFSET(J$132,1,0):OFFSET(J$885,-1,0)))-1,"NA"),0)</f>
        <v>0.10206383788948226</v>
      </c>
      <c r="K70" s="391" cm="1">
        <f t="array" aca="1" ref="K70" ca="1">IF(ISTEXT(K$6),IFERROR(PRODUCT(IF(YEAR(OFFSET(HOMECELL,1,0):OFFSET(ENDCELL,-1,0))=$A70,1+OFFSET(K$132,1,0):OFFSET(K$885,-1,0)))-1,"NA"),0)</f>
        <v>0.12234118134740113</v>
      </c>
      <c r="L70" s="391" cm="1">
        <f t="array" aca="1" ref="L70" ca="1">IF(ISTEXT(L$6),IFERROR(PRODUCT(IF(YEAR(OFFSET(HOMECELL,1,0):OFFSET(ENDCELL,-1,0))=$A70,1+OFFSET(L$132,1,0):OFFSET(L$885,-1,0)))-1,"NA"),0)</f>
        <v>0.15978984740942126</v>
      </c>
      <c r="M70" s="391" cm="1">
        <f t="array" aca="1" ref="M70" ca="1">IF(ISTEXT(M$6),IFERROR(PRODUCT(IF(YEAR(OFFSET(HOMECELL,1,0):OFFSET(ENDCELL,-1,0))=$A70,1+OFFSET(M$132,1,0):OFFSET(M$885,-1,0)))-1,"NA"),0)</f>
        <v>0.12073235117360914</v>
      </c>
      <c r="N70" s="391" cm="1">
        <f t="array" aca="1" ref="N70" ca="1">IF(ISTEXT(N$6),IFERROR(PRODUCT(IF(YEAR(OFFSET(HOMECELL,1,0):OFFSET(ENDCELL,-1,0))=$A70,1+OFFSET(N$132,1,0):OFFSET(N$885,-1,0)))-1,"NA"),0)</f>
        <v>-2.8725205950146493E-2</v>
      </c>
      <c r="O70" s="391" cm="1">
        <f t="array" aca="1" ref="O70" ca="1">IF(ISTEXT(O$6),IFERROR(PRODUCT(IF(YEAR(OFFSET(HOMECELL,1,0):OFFSET(ENDCELL,-1,0))=$A70,1+OFFSET(O$132,1,0):OFFSET(O$885,-1,0)))-1,"NA"),0)</f>
        <v>9.9052608149416965E-2</v>
      </c>
      <c r="P70" s="391" cm="1">
        <f t="array" aca="1" ref="P70" ca="1">IF(ISTEXT(P$6),IFERROR(PRODUCT(IF(YEAR(OFFSET(HOMECELL,1,0):OFFSET(ENDCELL,-1,0))=$A70,1+OFFSET(P$132,1,0):OFFSET(P$885,-1,0)))-1,"NA"),0)</f>
        <v>7.2821256638571086E-3</v>
      </c>
      <c r="Q70" s="391" cm="1">
        <f t="array" aca="1" ref="Q70" ca="1">IF(ISTEXT(Q$6),IFERROR(PRODUCT(IF(YEAR(OFFSET(HOMECELL,1,0):OFFSET(ENDCELL,-1,0))=$A70,1+OFFSET(Q$132,1,0):OFFSET(Q$885,-1,0)))-1,"NA"),0)</f>
        <v>0.2059579748708924</v>
      </c>
      <c r="R70" s="391" cm="1">
        <f t="array" aca="1" ref="R70" ca="1">IF(ISTEXT(R$6),IFERROR(PRODUCT(IF(YEAR(OFFSET(HOMECELL,1,0):OFFSET(ENDCELL,-1,0))=$A70,1+OFFSET(R$132,1,0):OFFSET(R$885,-1,0)))-1,"NA"),0)</f>
        <v>2.0135708225764022</v>
      </c>
      <c r="S70" s="391" cm="1">
        <f t="array" aca="1" ref="S70" ca="1">IF(ISTEXT(S$6),IFERROR(PRODUCT(IF(YEAR(OFFSET(HOMECELL,1,0):OFFSET(ENDCELL,-1,0))=$A70,1+OFFSET(S$132,1,0):OFFSET(S$885,-1,0)))-1,"NA"),0)</f>
        <v>0.13849065802771254</v>
      </c>
      <c r="T70" s="391" cm="1">
        <f t="array" aca="1" ref="T70" ca="1">IF(ISTEXT(T$6),IFERROR(PRODUCT(IF(YEAR(OFFSET(HOMECELL,1,0):OFFSET(ENDCELL,-1,0))=$A70,1+OFFSET(T$132,1,0):OFFSET(T$885,-1,0)))-1,"NA"),0)</f>
        <v>0.47785241755165253</v>
      </c>
      <c r="U70" s="391" cm="1">
        <f t="array" aca="1" ref="U70" ca="1">IF(ISTEXT(U$6),IFERROR(PRODUCT(IF(YEAR(OFFSET(HOMECELL,1,0):OFFSET(ENDCELL,-1,0))=$A70,1+OFFSET(U$132,1,0):OFFSET(U$885,-1,0)))-1,"NA"),0)</f>
        <v>-7.284382349155516E-2</v>
      </c>
      <c r="V70" s="391" cm="1">
        <f t="array" aca="1" ref="V70" ca="1">IF(ISTEXT(V$6),IFERROR(PRODUCT(IF(YEAR(OFFSET(HOMECELL,1,0):OFFSET(ENDCELL,-1,0))=$A70,1+OFFSET(V$132,1,0):OFFSET(V$885,-1,0)))-1,"NA"),0)</f>
        <v>-0.15830479257782648</v>
      </c>
      <c r="W70" s="391" cm="1">
        <f t="array" aca="1" ref="W70" ca="1">IF(ISTEXT(W$6),IFERROR(PRODUCT(IF(YEAR(OFFSET(HOMECELL,1,0):OFFSET(ENDCELL,-1,0))=$A70,1+OFFSET(W$132,1,0):OFFSET(W$885,-1,0)))-1,"NA"),0)</f>
        <v>0</v>
      </c>
      <c r="X70" s="391" cm="1">
        <f t="array" aca="1" ref="X70" ca="1">IF(ISTEXT(X$6),IFERROR(PRODUCT(IF(YEAR(OFFSET(HOMECELL,1,0):OFFSET(ENDCELL,-1,0))=$A70,1+OFFSET(X$132,1,0):OFFSET(X$885,-1,0)))-1,"NA"),0)</f>
        <v>0.49080786525491726</v>
      </c>
      <c r="Y70" s="391" cm="1">
        <f t="array" aca="1" ref="Y70" ca="1">IF(ISTEXT(Y$6),IFERROR(PRODUCT(IF(YEAR(OFFSET(HOMECELL,1,0):OFFSET(ENDCELL,-1,0))=$A70,1+OFFSET(Y$132,1,0):OFFSET(Y$885,-1,0)))-1,"NA"),0)</f>
        <v>0</v>
      </c>
      <c r="Z70" s="391" cm="1">
        <f t="array" aca="1" ref="Z70" ca="1">IF(ISTEXT(Z$6),IFERROR(PRODUCT(IF(YEAR(OFFSET(HOMECELL,1,0):OFFSET(ENDCELL,-1,0))=$A70,1+OFFSET(Z$132,1,0):OFFSET(Z$885,-1,0)))-1,"NA"),0)</f>
        <v>0.67681943559024349</v>
      </c>
      <c r="AA70" s="391" cm="1">
        <f t="array" aca="1" ref="AA70" ca="1">IF(ISTEXT(AA$6),IFERROR(PRODUCT(IF(YEAR(OFFSET(HOMECELL,1,0):OFFSET(ENDCELL,-1,0))=$A70,1+OFFSET(AA$132,1,0):OFFSET(AA$885,-1,0)))-1,"NA"),0)</f>
        <v>0.3114263766402372</v>
      </c>
      <c r="AB70" s="391" cm="1">
        <f t="array" aca="1" ref="AB70" ca="1">IF(ISTEXT(AB$6),IFERROR(PRODUCT(IF(YEAR(OFFSET(HOMECELL,1,0):OFFSET(ENDCELL,-1,0))=$A70,1+OFFSET(AB$132,1,0):OFFSET(AB$885,-1,0)))-1,"NA"),0)</f>
        <v>0.34022708614926067</v>
      </c>
      <c r="AC70" s="391" cm="1">
        <f t="array" aca="1" ref="AC70" ca="1">IF(ISTEXT(AC$6),IFERROR(PRODUCT(IF(YEAR(OFFSET(HOMECELL,1,0):OFFSET(ENDCELL,-1,0))=$A70,1+OFFSET(AC$132,1,0):OFFSET(AC$885,-1,0)))-1,"NA"),0)</f>
        <v>5.413819886465765E-2</v>
      </c>
      <c r="AD70" s="391" cm="1">
        <f t="array" aca="1" ref="AD70" ca="1">IF(ISTEXT(AD$6),IFERROR(PRODUCT(IF(YEAR(OFFSET(HOMECELL,1,0):OFFSET(ENDCELL,-1,0))=$A70,1+OFFSET(AD$132,1,0):OFFSET(AD$885,-1,0)))-1,"NA"),0)</f>
        <v>0</v>
      </c>
      <c r="AE70" s="391" cm="1">
        <f t="array" aca="1" ref="AE70" ca="1">IF(ISTEXT(AE$6),IFERROR(PRODUCT(IF(YEAR(OFFSET(HOMECELL,1,0):OFFSET(ENDCELL,-1,0))=$A70,1+OFFSET(AE$132,1,0):OFFSET(AE$885,-1,0)))-1,"NA"),0)</f>
        <v>0.20239324873759212</v>
      </c>
      <c r="AF70" s="391" cm="1">
        <f t="array" aca="1" ref="AF70" ca="1">IF(ISTEXT(AF$6),IFERROR(PRODUCT(IF(YEAR(OFFSET(HOMECELL,1,0):OFFSET(ENDCELL,-1,0))=$A70,1+OFFSET(AF$132,1,0):OFFSET(AF$885,-1,0)))-1,"NA"),0)</f>
        <v>0.13561912822300415</v>
      </c>
      <c r="AG70" s="391" cm="1">
        <f t="array" aca="1" ref="AG70" ca="1">IF(ISTEXT(AG$6),IFERROR(PRODUCT(IF(YEAR(OFFSET(HOMECELL,1,0):OFFSET(ENDCELL,-1,0))=$A70,1+OFFSET(AG$132,1,0):OFFSET(AG$885,-1,0)))-1,"NA"),0)</f>
        <v>0</v>
      </c>
      <c r="AH70" s="391" cm="1">
        <f t="array" aca="1" ref="AH70" ca="1">IF(ISTEXT(AH$6),IFERROR(PRODUCT(IF(YEAR(OFFSET(HOMECELL,1,0):OFFSET(ENDCELL,-1,0))=$A70,1+OFFSET(AH$132,1,0):OFFSET(AH$885,-1,0)))-1,"NA"),0)</f>
        <v>0</v>
      </c>
      <c r="AI70" s="391" cm="1">
        <f t="array" aca="1" ref="AI70" ca="1">IF(ISTEXT(AI$6),IFERROR(PRODUCT(IF(YEAR(OFFSET(HOMECELL,1,0):OFFSET(ENDCELL,-1,0))=$A70,1+OFFSET(AI$132,1,0):OFFSET(AI$885,-1,0)))-1,"NA"),0)</f>
        <v>0.88326653692641233</v>
      </c>
      <c r="AJ70" s="391" cm="1">
        <f t="array" aca="1" ref="AJ70" ca="1">IF(ISTEXT(AJ$6),IFERROR(PRODUCT(IF(YEAR(OFFSET(HOMECELL,1,0):OFFSET(ENDCELL,-1,0))=$A70,1+OFFSET(AJ$132,1,0):OFFSET(AJ$885,-1,0)))-1,"NA"),0)</f>
        <v>0.88326660349071773</v>
      </c>
      <c r="AK70" s="391" cm="1">
        <f t="array" aca="1" ref="AK70" ca="1">IF(ISTEXT(AK$6),IFERROR(PRODUCT(IF(YEAR(OFFSET(HOMECELL,1,0):OFFSET(ENDCELL,-1,0))=$A70,1+OFFSET(AK$132,1,0):OFFSET(AK$885,-1,0)))-1,"NA"),0)</f>
        <v>0.13559432191640131</v>
      </c>
      <c r="AL70" s="391" cm="1">
        <f t="array" aca="1" ref="AL70" ca="1">IF(ISTEXT(AL$6),IFERROR(PRODUCT(IF(YEAR(OFFSET(HOMECELL,1,0):OFFSET(ENDCELL,-1,0))=$A70,1+OFFSET(AL$132,1,0):OFFSET(AL$885,-1,0)))-1,"NA"),0)</f>
        <v>0</v>
      </c>
      <c r="AM70" s="391" cm="1">
        <f t="array" aca="1" ref="AM70" ca="1">IF(ISTEXT(AM$6),IFERROR(PRODUCT(IF(YEAR(OFFSET(HOMECELL,1,0):OFFSET(ENDCELL,-1,0))=$A70,1+OFFSET(AM$132,1,0):OFFSET(AM$885,-1,0)))-1,"NA"),0)</f>
        <v>9.9898718278986554E-2</v>
      </c>
      <c r="AN70" s="391" cm="1">
        <f t="array" aca="1" ref="AN70" ca="1">IF(ISTEXT(AN$6),IFERROR(PRODUCT(IF(YEAR(OFFSET(HOMECELL,1,0):OFFSET(ENDCELL,-1,0))=$A70,1+OFFSET(AN$132,1,0):OFFSET(AN$885,-1,0)))-1,"NA"),0)</f>
        <v>-0.10495356389706467</v>
      </c>
      <c r="AO70" s="391" cm="1">
        <f t="array" aca="1" ref="AO70" ca="1">IF(ISTEXT(AO$6),IFERROR(PRODUCT(IF(YEAR(OFFSET(HOMECELL,1,0):OFFSET(ENDCELL,-1,0))=$A70,1+OFFSET(AO$132,1,0):OFFSET(AO$885,-1,0)))-1,"NA"),0)</f>
        <v>0</v>
      </c>
      <c r="AP70" s="391" cm="1">
        <f t="array" aca="1" ref="AP70" ca="1">IF(ISTEXT(AP$6),IFERROR(PRODUCT(IF(YEAR(OFFSET(HOMECELL,1,0):OFFSET(ENDCELL,-1,0))=$A70,1+OFFSET(AP$132,1,0):OFFSET(AP$885,-1,0)))-1,"NA"),0)</f>
        <v>-0.27636242292469237</v>
      </c>
      <c r="AQ70" s="391" cm="1">
        <f t="array" aca="1" ref="AQ70" ca="1">IF(ISTEXT(AQ$6),IFERROR(PRODUCT(IF(YEAR(OFFSET(HOMECELL,1,0):OFFSET(ENDCELL,-1,0))=$A70,1+OFFSET(AQ$132,1,0):OFFSET(AQ$885,-1,0)))-1,"NA"),0)</f>
        <v>0.33927399761499477</v>
      </c>
      <c r="AR70" s="391" cm="1">
        <f t="array" aca="1" ref="AR70" ca="1">IF(ISTEXT(AR$6),IFERROR(PRODUCT(IF(YEAR(OFFSET(HOMECELL,1,0):OFFSET(ENDCELL,-1,0))=$A70,1+OFFSET(AR$132,1,0):OFFSET(AR$885,-1,0)))-1,"NA"),0)</f>
        <v>1.5517083392491138E-2</v>
      </c>
      <c r="AS70" s="391" cm="1">
        <f t="array" aca="1" ref="AS70" ca="1">IF(ISTEXT(AS$6),IFERROR(PRODUCT(IF(YEAR(OFFSET(HOMECELL,1,0):OFFSET(ENDCELL,-1,0))=$A70,1+OFFSET(AS$132,1,0):OFFSET(AS$885,-1,0)))-1,"NA"),0)</f>
        <v>0</v>
      </c>
      <c r="AT70" s="391" cm="1">
        <f t="array" aca="1" ref="AT70" ca="1">IF(ISTEXT(AT$6),IFERROR(PRODUCT(IF(YEAR(OFFSET(HOMECELL,1,0):OFFSET(ENDCELL,-1,0))=$A70,1+OFFSET(AT$132,1,0):OFFSET(AT$885,-1,0)))-1,"NA"),0)</f>
        <v>3.7037049750394013E-2</v>
      </c>
      <c r="AU70" s="391" cm="1">
        <f t="array" aca="1" ref="AU70" ca="1">IF(ISTEXT(AU$6),IFERROR(PRODUCT(IF(YEAR(OFFSET(HOMECELL,1,0):OFFSET(ENDCELL,-1,0))=$A70,1+OFFSET(AU$132,1,0):OFFSET(AU$885,-1,0)))-1,"NA"),0)</f>
        <v>0</v>
      </c>
      <c r="AV70" s="391" cm="1">
        <f t="array" aca="1" ref="AV70" ca="1">IF(ISTEXT(AV$6),IFERROR(PRODUCT(IF(YEAR(OFFSET(HOMECELL,1,0):OFFSET(ENDCELL,-1,0))=$A70,1+OFFSET(AV$132,1,0):OFFSET(AV$885,-1,0)))-1,"NA"),0)</f>
        <v>0.1381068964399601</v>
      </c>
      <c r="AW70" s="391" cm="1">
        <f t="array" aca="1" ref="AW70" ca="1">IF(ISTEXT(AW$6),IFERROR(PRODUCT(IF(YEAR(OFFSET(HOMECELL,1,0):OFFSET(ENDCELL,-1,0))=$A70,1+OFFSET(AW$132,1,0):OFFSET(AW$885,-1,0)))-1,"NA"),0)</f>
        <v>0.12378625475379601</v>
      </c>
      <c r="AX70" s="391" cm="1">
        <f t="array" aca="1" ref="AX70" ca="1">IF(ISTEXT(AX$6),IFERROR(PRODUCT(IF(YEAR(OFFSET(HOMECELL,1,0):OFFSET(ENDCELL,-1,0))=$A70,1+OFFSET(AX$132,1,0):OFFSET(AX$885,-1,0)))-1,"NA"),0)</f>
        <v>0</v>
      </c>
      <c r="AY70" s="391" cm="1">
        <f t="array" aca="1" ref="AY70" ca="1">IF(ISTEXT(AY$6),IFERROR(PRODUCT(IF(YEAR(OFFSET(HOMECELL,1,0):OFFSET(ENDCELL,-1,0))=$A70,1+OFFSET(AY$132,1,0):OFFSET(AY$885,-1,0)))-1,"NA"),0)</f>
        <v>6.0378467950299219E-2</v>
      </c>
      <c r="AZ70" s="391" cm="1">
        <f t="array" aca="1" ref="AZ70" ca="1">IF(ISTEXT(AZ$6),IFERROR(PRODUCT(IF(YEAR(OFFSET(HOMECELL,1,0):OFFSET(ENDCELL,-1,0))=$A70,1+OFFSET(AZ$132,1,0):OFFSET(AZ$885,-1,0)))-1,"NA"),0)</f>
        <v>0.30704614468438174</v>
      </c>
      <c r="BA70" s="391" cm="1">
        <f t="array" aca="1" ref="BA70" ca="1">IF(ISTEXT(BA$6),IFERROR(PRODUCT(IF(YEAR(OFFSET(HOMECELL,1,0):OFFSET(ENDCELL,-1,0))=$A70,1+OFFSET(BA$132,1,0):OFFSET(BA$885,-1,0)))-1,"NA"),0)</f>
        <v>0.16159977149927873</v>
      </c>
      <c r="BB70" s="391" cm="1">
        <f t="array" aca="1" ref="BB70" ca="1">IF(ISTEXT(BB$6),IFERROR(PRODUCT(IF(YEAR(OFFSET(HOMECELL,1,0):OFFSET(ENDCELL,-1,0))=$A70,1+OFFSET(BB$132,1,0):OFFSET(BB$885,-1,0)))-1,"NA"),0)</f>
        <v>0.13124971508005245</v>
      </c>
      <c r="BC70" s="391" cm="1">
        <f t="array" aca="1" ref="BC70" ca="1">IF(ISTEXT(BC$6),IFERROR(PRODUCT(IF(YEAR(OFFSET(HOMECELL,1,0):OFFSET(ENDCELL,-1,0))=$A70,1+OFFSET(BC$132,1,0):OFFSET(BC$885,-1,0)))-1,"NA"),0)</f>
        <v>0</v>
      </c>
      <c r="BD70" s="391" cm="1">
        <f t="array" aca="1" ref="BD70" ca="1">IF(ISTEXT(BD$6),IFERROR(PRODUCT(IF(YEAR(OFFSET(HOMECELL,1,0):OFFSET(ENDCELL,-1,0))=$A70,1+OFFSET(BD$132,1,0):OFFSET(BD$885,-1,0)))-1,"NA"),0)</f>
        <v>0.14804538430580405</v>
      </c>
      <c r="BE70" s="391" cm="1">
        <f t="array" aca="1" ref="BE70" ca="1">IF(ISTEXT(BE$6),IFERROR(PRODUCT(IF(YEAR(OFFSET(HOMECELL,1,0):OFFSET(ENDCELL,-1,0))=$A70,1+OFFSET(BE$132,1,0):OFFSET(BE$885,-1,0)))-1,"NA"),0)</f>
        <v>2.1255971521350947E-2</v>
      </c>
      <c r="BF70" s="391" cm="1">
        <f t="array" aca="1" ref="BF70" ca="1">IF(ISTEXT(BF$6),IFERROR(PRODUCT(IF(YEAR(OFFSET(HOMECELL,1,0):OFFSET(ENDCELL,-1,0))=$A70,1+OFFSET(BF$132,1,0):OFFSET(BF$885,-1,0)))-1,"NA"),0)</f>
        <v>0.66408766541576925</v>
      </c>
      <c r="BG70" s="391" cm="1">
        <f t="array" aca="1" ref="BG70" ca="1">IF(ISTEXT(BG$6),IFERROR(PRODUCT(IF(YEAR(OFFSET(HOMECELL,1,0):OFFSET(ENDCELL,-1,0))=$A70,1+OFFSET(BG$132,1,0):OFFSET(BG$885,-1,0)))-1,"NA"),0)</f>
        <v>-6.0021026455358895E-2</v>
      </c>
      <c r="BH70" s="391" cm="1">
        <f t="array" aca="1" ref="BH70" ca="1">IF(ISTEXT(BH$6),IFERROR(PRODUCT(IF(YEAR(OFFSET(HOMECELL,1,0):OFFSET(ENDCELL,-1,0))=$A70,1+OFFSET(BH$132,1,0):OFFSET(BH$885,-1,0)))-1,"NA"),0)</f>
        <v>0.29064946314828211</v>
      </c>
      <c r="BI70" s="391" cm="1">
        <f t="array" aca="1" ref="BI70" ca="1">IF(ISTEXT(BI$6),IFERROR(PRODUCT(IF(YEAR(OFFSET(HOMECELL,1,0):OFFSET(ENDCELL,-1,0))=$A70,1+OFFSET(BI$132,1,0):OFFSET(BI$885,-1,0)))-1,"NA"),0)</f>
        <v>0</v>
      </c>
      <c r="BJ70" s="391" cm="1">
        <f t="array" aca="1" ref="BJ70" ca="1">IF(ISTEXT(BJ$6),IFERROR(PRODUCT(IF(YEAR(OFFSET(HOMECELL,1,0):OFFSET(ENDCELL,-1,0))=$A70,1+OFFSET(BJ$132,1,0):OFFSET(BJ$885,-1,0)))-1,"NA"),0)</f>
        <v>0.21863313290231434</v>
      </c>
      <c r="BK70" s="391" cm="1">
        <f t="array" aca="1" ref="BK70" ca="1">IF(ISTEXT(BK$6),IFERROR(PRODUCT(IF(YEAR(OFFSET(HOMECELL,1,0):OFFSET(ENDCELL,-1,0))=$A70,1+OFFSET(BK$132,1,0):OFFSET(BK$885,-1,0)))-1,"NA"),0)</f>
        <v>0.19738859938747688</v>
      </c>
      <c r="BL70" s="391" cm="1">
        <f t="array" aca="1" ref="BL70" ca="1">IF(ISTEXT(BL$6),IFERROR(PRODUCT(IF(YEAR(OFFSET(HOMECELL,1,0):OFFSET(ENDCELL,-1,0))=$A70,1+OFFSET(BL$132,1,0):OFFSET(BL$885,-1,0)))-1,"NA"),0)</f>
        <v>9.9520942061349649E-2</v>
      </c>
      <c r="BM70" s="391" cm="1">
        <f t="array" aca="1" ref="BM70" ca="1">IF(ISTEXT(BM$6),IFERROR(PRODUCT(IF(YEAR(OFFSET(HOMECELL,1,0):OFFSET(ENDCELL,-1,0))=$A70,1+OFFSET(BM$132,1,0):OFFSET(BM$885,-1,0)))-1,"NA"),0)</f>
        <v>1.3417205122595268</v>
      </c>
      <c r="BN70" s="391" cm="1">
        <f t="array" aca="1" ref="BN70" ca="1">IF(ISTEXT(BN$6),IFERROR(PRODUCT(IF(YEAR(OFFSET(HOMECELL,1,0):OFFSET(ENDCELL,-1,0))=$A70,1+OFFSET(BN$132,1,0):OFFSET(BN$885,-1,0)))-1,"NA"),0)</f>
        <v>0</v>
      </c>
      <c r="BO70" s="391" cm="1">
        <f t="array" aca="1" ref="BO70" ca="1">IF(ISTEXT(BO$6),IFERROR(PRODUCT(IF(YEAR(OFFSET(HOMECELL,1,0):OFFSET(ENDCELL,-1,0))=$A70,1+OFFSET(BO$132,1,0):OFFSET(BO$885,-1,0)))-1,"NA"),0)</f>
        <v>0.25541006311433478</v>
      </c>
      <c r="BP70" s="391" cm="1">
        <f t="array" aca="1" ref="BP70" ca="1">IF(ISTEXT(BP$6),IFERROR(PRODUCT(IF(YEAR(OFFSET(HOMECELL,1,0):OFFSET(ENDCELL,-1,0))=$A70,1+OFFSET(BP$132,1,0):OFFSET(BP$885,-1,0)))-1,"NA"),0)</f>
        <v>1.4943661975085121E-2</v>
      </c>
      <c r="BQ70" s="391" cm="1">
        <f t="array" aca="1" ref="BQ70" ca="1">IF(ISTEXT(BQ$6),IFERROR(PRODUCT(IF(YEAR(OFFSET(HOMECELL,1,0):OFFSET(ENDCELL,-1,0))=$A70,1+OFFSET(BQ$132,1,0):OFFSET(BQ$885,-1,0)))-1,"NA"),0)</f>
        <v>0.45532181795395466</v>
      </c>
      <c r="BR70" s="391" cm="1">
        <f t="array" aca="1" ref="BR70" ca="1">IF(ISTEXT(BR$6),IFERROR(PRODUCT(IF(YEAR(OFFSET(HOMECELL,1,0):OFFSET(ENDCELL,-1,0))=$A70,1+OFFSET(BR$132,1,0):OFFSET(BR$885,-1,0)))-1,"NA"),0)</f>
        <v>0.51378063955692932</v>
      </c>
      <c r="BS70" s="391" cm="1">
        <f t="array" aca="1" ref="BS70" ca="1">IF(ISTEXT(BS$6),IFERROR(PRODUCT(IF(YEAR(OFFSET(HOMECELL,1,0):OFFSET(ENDCELL,-1,0))=$A70,1+OFFSET(BS$132,1,0):OFFSET(BS$885,-1,0)))-1,"NA"),0)</f>
        <v>0</v>
      </c>
      <c r="BT70" s="391" cm="1">
        <f t="array" aca="1" ref="BT70" ca="1">IF(ISTEXT(BT$6),IFERROR(PRODUCT(IF(YEAR(OFFSET(HOMECELL,1,0):OFFSET(ENDCELL,-1,0))=$A70,1+OFFSET(BT$132,1,0):OFFSET(BT$885,-1,0)))-1,"NA"),0)</f>
        <v>0</v>
      </c>
      <c r="BU70" s="391" cm="1">
        <f t="array" aca="1" ref="BU70" ca="1">IF(ISTEXT(BU$6),IFERROR(PRODUCT(IF(YEAR(OFFSET(HOMECELL,1,0):OFFSET(ENDCELL,-1,0))=$A70,1+OFFSET(BU$132,1,0):OFFSET(BU$885,-1,0)))-1,"NA"),0)</f>
        <v>0.17335830949919995</v>
      </c>
      <c r="BV70" s="391" cm="1">
        <f t="array" aca="1" ref="BV70" ca="1">IF(ISTEXT(BV$6),IFERROR(PRODUCT(IF(YEAR(OFFSET(HOMECELL,1,0):OFFSET(ENDCELL,-1,0))=$A70,1+OFFSET(BV$132,1,0):OFFSET(BV$885,-1,0)))-1,"NA"),0)</f>
        <v>0</v>
      </c>
      <c r="BW70" s="391" cm="1">
        <f t="array" aca="1" ref="BW70" ca="1">IF(ISTEXT(BW$6),IFERROR(PRODUCT(IF(YEAR(OFFSET(HOMECELL,1,0):OFFSET(ENDCELL,-1,0))=$A70,1+OFFSET(BW$132,1,0):OFFSET(BW$885,-1,0)))-1,"NA"),0)</f>
        <v>5.0707458780645531E-3</v>
      </c>
      <c r="BX70" s="391" cm="1">
        <f t="array" aca="1" ref="BX70" ca="1">IF(ISTEXT(BX$6),IFERROR(PRODUCT(IF(YEAR(OFFSET(HOMECELL,1,0):OFFSET(ENDCELL,-1,0))=$A70,1+OFFSET(BX$132,1,0):OFFSET(BX$885,-1,0)))-1,"NA"),0)</f>
        <v>0</v>
      </c>
      <c r="BY70" s="391" cm="1">
        <f t="array" aca="1" ref="BY70" ca="1">IF(ISTEXT(BY$6),IFERROR(PRODUCT(IF(YEAR(OFFSET(HOMECELL,1,0):OFFSET(ENDCELL,-1,0))=$A70,1+OFFSET(BY$132,1,0):OFFSET(BY$885,-1,0)))-1,"NA"),0)</f>
        <v>0.30193494679526056</v>
      </c>
      <c r="BZ70" s="391" cm="1">
        <f t="array" aca="1" ref="BZ70" ca="1">IF(ISTEXT(BZ$6),IFERROR(PRODUCT(IF(YEAR(OFFSET(HOMECELL,1,0):OFFSET(ENDCELL,-1,0))=$A70,1+OFFSET(BZ$132,1,0):OFFSET(BZ$885,-1,0)))-1,"NA"),0)</f>
        <v>-0.20264149984596136</v>
      </c>
      <c r="CA70" s="391" cm="1">
        <f t="array" aca="1" ref="CA70" ca="1">IF(ISTEXT(CA$6),IFERROR(PRODUCT(IF(YEAR(OFFSET(HOMECELL,1,0):OFFSET(ENDCELL,-1,0))=$A70,1+OFFSET(CA$132,1,0):OFFSET(CA$885,-1,0)))-1,"NA"),0)</f>
        <v>0.35416764669523437</v>
      </c>
      <c r="CB70" s="391" cm="1">
        <f t="array" aca="1" ref="CB70" ca="1">IF(ISTEXT(CB$6),IFERROR(PRODUCT(IF(YEAR(OFFSET(HOMECELL,1,0):OFFSET(ENDCELL,-1,0))=$A70,1+OFFSET(CB$132,1,0):OFFSET(CB$885,-1,0)))-1,"NA"),0)</f>
        <v>0</v>
      </c>
      <c r="CC70" s="391" cm="1">
        <f t="array" aca="1" ref="CC70" ca="1">IF(ISTEXT(CC$6),IFERROR(PRODUCT(IF(YEAR(OFFSET(HOMECELL,1,0):OFFSET(ENDCELL,-1,0))=$A70,1+OFFSET(CC$132,1,0):OFFSET(CC$885,-1,0)))-1,"NA"),0)</f>
        <v>0.25613774227461539</v>
      </c>
      <c r="CD70" s="391" cm="1">
        <f t="array" aca="1" ref="CD70" ca="1">IF(ISTEXT(CD$6),IFERROR(PRODUCT(IF(YEAR(OFFSET(HOMECELL,1,0):OFFSET(ENDCELL,-1,0))=$A70,1+OFFSET(CD$132,1,0):OFFSET(CD$885,-1,0)))-1,"NA"),0)</f>
        <v>0</v>
      </c>
      <c r="CE70" s="391" cm="1">
        <f t="array" aca="1" ref="CE70" ca="1">IF(ISTEXT(CE$6),IFERROR(PRODUCT(IF(YEAR(OFFSET(HOMECELL,1,0):OFFSET(ENDCELL,-1,0))=$A70,1+OFFSET(CE$132,1,0):OFFSET(CE$885,-1,0)))-1,"NA"),0)</f>
        <v>0</v>
      </c>
      <c r="CF70" s="391" cm="1">
        <f t="array" aca="1" ref="CF70" ca="1">IF(ISTEXT(CF$6),IFERROR(PRODUCT(IF(YEAR(OFFSET(HOMECELL,1,0):OFFSET(ENDCELL,-1,0))=$A70,1+OFFSET(CF$132,1,0):OFFSET(CF$885,-1,0)))-1,"NA"),0)</f>
        <v>-8.0210489678656738E-2</v>
      </c>
      <c r="CG70" s="391" cm="1">
        <f t="array" aca="1" ref="CG70" ca="1">IF(ISTEXT(CG$6),IFERROR(PRODUCT(IF(YEAR(OFFSET(HOMECELL,1,0):OFFSET(ENDCELL,-1,0))=$A70,1+OFFSET(CG$132,1,0):OFFSET(CG$885,-1,0)))-1,"NA"),0)</f>
        <v>8.23496028574906E-2</v>
      </c>
      <c r="CH70" s="391" cm="1">
        <f t="array" aca="1" ref="CH70" ca="1">IF(ISTEXT(CH$6),IFERROR(PRODUCT(IF(YEAR(OFFSET(HOMECELL,1,0):OFFSET(ENDCELL,-1,0))=$A70,1+OFFSET(CH$132,1,0):OFFSET(CH$885,-1,0)))-1,"NA"),0)</f>
        <v>0.23850484484377321</v>
      </c>
      <c r="CI70" s="391" cm="1">
        <f t="array" aca="1" ref="CI70" ca="1">IF(ISTEXT(CI$6),IFERROR(PRODUCT(IF(YEAR(OFFSET(HOMECELL,1,0):OFFSET(ENDCELL,-1,0))=$A70,1+OFFSET(CI$132,1,0):OFFSET(CI$885,-1,0)))-1,"NA"),0)</f>
        <v>-0.2083739287182792</v>
      </c>
      <c r="CJ70" s="391" cm="1">
        <f t="array" aca="1" ref="CJ70" ca="1">IF(ISTEXT(CJ$6),IFERROR(PRODUCT(IF(YEAR(OFFSET(HOMECELL,1,0):OFFSET(ENDCELL,-1,0))=$A70,1+OFFSET(CJ$132,1,0):OFFSET(CJ$885,-1,0)))-1,"NA"),0)</f>
        <v>9.1280890909215096E-2</v>
      </c>
      <c r="CK70" s="391" cm="1">
        <f t="array" aca="1" ref="CK70" ca="1">IF(ISTEXT(CK$6),IFERROR(PRODUCT(IF(YEAR(OFFSET(HOMECELL,1,0):OFFSET(ENDCELL,-1,0))=$A70,1+OFFSET(CK$132,1,0):OFFSET(CK$885,-1,0)))-1,"NA"),0)</f>
        <v>0</v>
      </c>
      <c r="CL70" s="391" cm="1">
        <f t="array" aca="1" ref="CL70" ca="1">IF(ISTEXT(CL$6),IFERROR(PRODUCT(IF(YEAR(OFFSET(HOMECELL,1,0):OFFSET(ENDCELL,-1,0))=$A70,1+OFFSET(CL$132,1,0):OFFSET(CL$885,-1,0)))-1,"NA"),0)</f>
        <v>0</v>
      </c>
      <c r="CM70" s="391" cm="1">
        <f t="array" aca="1" ref="CM70" ca="1">IF(ISTEXT(CM$6),IFERROR(PRODUCT(IF(YEAR(OFFSET(HOMECELL,1,0):OFFSET(ENDCELL,-1,0))=$A70,1+OFFSET(CM$132,1,0):OFFSET(CM$885,-1,0)))-1,"NA"),0)</f>
        <v>0</v>
      </c>
      <c r="CN70" s="391" cm="1">
        <f t="array" aca="1" ref="CN70" ca="1">IF(ISTEXT(CN$6),IFERROR(PRODUCT(IF(YEAR(OFFSET(HOMECELL,1,0):OFFSET(ENDCELL,-1,0))=$A70,1+OFFSET(CN$132,1,0):OFFSET(CN$885,-1,0)))-1,"NA"),0)</f>
        <v>0</v>
      </c>
      <c r="CO70" s="391" cm="1">
        <f t="array" aca="1" ref="CO70" ca="1">IF(ISTEXT(CO$6),IFERROR(PRODUCT(IF(YEAR(OFFSET(HOMECELL,1,0):OFFSET(ENDCELL,-1,0))=$A70,1+OFFSET(CO$132,1,0):OFFSET(CO$885,-1,0)))-1,"NA"),0)</f>
        <v>0</v>
      </c>
      <c r="CP70" s="391" cm="1">
        <f t="array" aca="1" ref="CP70" ca="1">IF(ISTEXT(CP$6),IFERROR(PRODUCT(IF(YEAR(OFFSET(HOMECELL,1,0):OFFSET(ENDCELL,-1,0))=$A70,1+OFFSET(CP$132,1,0):OFFSET(CP$885,-1,0)))-1,"NA"),0)</f>
        <v>0</v>
      </c>
      <c r="CQ70" s="391" cm="1">
        <f t="array" aca="1" ref="CQ70" ca="1">IF(ISTEXT(CQ$6),IFERROR(PRODUCT(IF(YEAR(OFFSET(HOMECELL,1,0):OFFSET(ENDCELL,-1,0))=$A70,1+OFFSET(CQ$132,1,0):OFFSET(CQ$885,-1,0)))-1,"NA"),0)</f>
        <v>0</v>
      </c>
      <c r="CR70" s="391" cm="1">
        <f t="array" aca="1" ref="CR70" ca="1">IF(ISTEXT(CR$6),IFERROR(PRODUCT(IF(YEAR(OFFSET(HOMECELL,1,0):OFFSET(ENDCELL,-1,0))=$A70,1+OFFSET(CR$132,1,0):OFFSET(CR$885,-1,0)))-1,"NA"),0)</f>
        <v>3.8086265280997456E-2</v>
      </c>
      <c r="CS70" s="391"/>
      <c r="CT70" s="391"/>
      <c r="CU70" s="391"/>
      <c r="CV70" s="391"/>
      <c r="CW70" s="391"/>
      <c r="CX70" s="391"/>
      <c r="CY70" s="391"/>
      <c r="CZ70" s="391"/>
      <c r="DA70" s="391"/>
      <c r="DB70" s="815"/>
      <c r="DC70" s="815"/>
      <c r="DD70" s="815"/>
      <c r="DE70" s="815"/>
      <c r="DG70" s="352"/>
      <c r="DI70" s="391" cm="1">
        <f t="array" aca="1" ref="DI70" ca="1">IF(ISTEXT(DI$6),IFERROR(PRODUCT(IF(YEAR(OFFSET(HOMECELL,1,0):OFFSET(ENDCELL,-1,0))=$A70,1+OFFSET(DI$132,1,0):OFFSET(DI$885,-1,0)))-1,"NA"),0)</f>
        <v>0</v>
      </c>
      <c r="DJ70" s="391" cm="1">
        <f t="array" aca="1" ref="DJ70" ca="1">IF(ISTEXT(DJ$6),IFERROR(PRODUCT(IF(YEAR(OFFSET(HOMECELL,1,0):OFFSET(ENDCELL,-1,0))=$A70,1+OFFSET(DJ$132,1,0):OFFSET(DJ$885,-1,0)))-1,"NA"),0)</f>
        <v>0.30289352074023279</v>
      </c>
      <c r="DK70" s="391" cm="1">
        <f t="array" aca="1" ref="DK70" ca="1">IF(ISTEXT(DK$6),IFERROR(PRODUCT(IF(YEAR(OFFSET(HOMECELL,1,0):OFFSET(ENDCELL,-1,0))=$A70,1+OFFSET(DK$132,1,0):OFFSET(DK$885,-1,0)))-1,"NA"),0)</f>
        <v>0.33777471915643886</v>
      </c>
    </row>
    <row r="71" spans="1:115" hidden="1" outlineLevel="1">
      <c r="A71" s="72">
        <f t="shared" ca="1" si="1"/>
        <v>2005</v>
      </c>
      <c r="B71" s="372"/>
      <c r="C71" s="391" cm="1">
        <f t="array" aca="1" ref="C71" ca="1">IF(ISTEXT(C$6),IFERROR(PRODUCT(IF(YEAR(OFFSET(HOMECELL,1,0):OFFSET(ENDCELL,-1,0))=$A71,1+OFFSET(C$132,1,0):OFFSET(C$885,-1,0)))-1,"NA"),0)</f>
        <v>0</v>
      </c>
      <c r="D71" s="391" cm="1">
        <f t="array" aca="1" ref="D71" ca="1">IF(ISTEXT(D$6),IFERROR(PRODUCT(IF(YEAR(OFFSET(HOMECELL,1,0):OFFSET(ENDCELL,-1,0))=$A71,1+OFFSET(D$132,1,0):OFFSET(D$885,-1,0)))-1,"NA"),0)</f>
        <v>2.9797742632779123E-2</v>
      </c>
      <c r="E71" s="391" cm="1">
        <f t="array" aca="1" ref="E71" ca="1">IF(ISTEXT(E$6),IFERROR(PRODUCT(IF(YEAR(OFFSET(HOMECELL,1,0):OFFSET(ENDCELL,-1,0))=$A71,1+OFFSET(E$132,1,0):OFFSET(E$885,-1,0)))-1,"NA"),0)</f>
        <v>4.27893725283639E-2</v>
      </c>
      <c r="F71" s="391" cm="1">
        <f t="array" aca="1" ref="F71" ca="1">IF(ISTEXT(F$6),IFERROR(PRODUCT(IF(YEAR(OFFSET(HOMECELL,1,0):OFFSET(ENDCELL,-1,0))=$A71,1+OFFSET(F$132,1,0):OFFSET(F$885,-1,0)))-1,"NA"),0)</f>
        <v>0</v>
      </c>
      <c r="G71" s="391" cm="1">
        <f t="array" aca="1" ref="G71" ca="1">IF(ISTEXT(G$6),IFERROR(PRODUCT(IF(YEAR(OFFSET(HOMECELL,1,0):OFFSET(ENDCELL,-1,0))=$A71,1+OFFSET(G$132,1,0):OFFSET(G$885,-1,0)))-1,"NA"),0)</f>
        <v>3.417458500960513E-2</v>
      </c>
      <c r="H71" s="391" cm="1">
        <f t="array" aca="1" ref="H71" ca="1">IF(ISTEXT(H$6),IFERROR(PRODUCT(IF(YEAR(OFFSET(HOMECELL,1,0):OFFSET(ENDCELL,-1,0))=$A71,1+OFFSET(H$132,1,0):OFFSET(H$885,-1,0)))-1,"NA"),0)</f>
        <v>-4.1044899450296102E-2</v>
      </c>
      <c r="I71" s="391" cm="1">
        <f t="array" aca="1" ref="I71" ca="1">IF(ISTEXT(I$6),IFERROR(PRODUCT(IF(YEAR(OFFSET(HOMECELL,1,0):OFFSET(ENDCELL,-1,0))=$A71,1+OFFSET(I$132,1,0):OFFSET(I$885,-1,0)))-1,"NA"),0)</f>
        <v>0.39049600537789986</v>
      </c>
      <c r="J71" s="391" cm="1">
        <f t="array" aca="1" ref="J71" ca="1">IF(ISTEXT(J$6),IFERROR(PRODUCT(IF(YEAR(OFFSET(HOMECELL,1,0):OFFSET(ENDCELL,-1,0))=$A71,1+OFFSET(J$132,1,0):OFFSET(J$885,-1,0)))-1,"NA"),0)</f>
        <v>6.0598051459912039E-2</v>
      </c>
      <c r="K71" s="391" cm="1">
        <f t="array" aca="1" ref="K71" ca="1">IF(ISTEXT(K$6),IFERROR(PRODUCT(IF(YEAR(OFFSET(HOMECELL,1,0):OFFSET(ENDCELL,-1,0))=$A71,1+OFFSET(K$132,1,0):OFFSET(K$885,-1,0)))-1,"NA"),0)</f>
        <v>5.4782524752135853E-2</v>
      </c>
      <c r="L71" s="391" cm="1">
        <f t="array" aca="1" ref="L71" ca="1">IF(ISTEXT(L$6),IFERROR(PRODUCT(IF(YEAR(OFFSET(HOMECELL,1,0):OFFSET(ENDCELL,-1,0))=$A71,1+OFFSET(L$132,1,0):OFFSET(L$885,-1,0)))-1,"NA"),0)</f>
        <v>0.11939488520907449</v>
      </c>
      <c r="M71" s="391" cm="1">
        <f t="array" aca="1" ref="M71" ca="1">IF(ISTEXT(M$6),IFERROR(PRODUCT(IF(YEAR(OFFSET(HOMECELL,1,0):OFFSET(ENDCELL,-1,0))=$A71,1+OFFSET(M$132,1,0):OFFSET(M$885,-1,0)))-1,"NA"),0)</f>
        <v>1.9950694613475539E-2</v>
      </c>
      <c r="N71" s="391" cm="1">
        <f t="array" aca="1" ref="N71" ca="1">IF(ISTEXT(N$6),IFERROR(PRODUCT(IF(YEAR(OFFSET(HOMECELL,1,0):OFFSET(ENDCELL,-1,0))=$A71,1+OFFSET(N$132,1,0):OFFSET(N$885,-1,0)))-1,"NA"),0)</f>
        <v>2.994462641030804E-2</v>
      </c>
      <c r="O71" s="391" cm="1">
        <f t="array" aca="1" ref="O71" ca="1">IF(ISTEXT(O$6),IFERROR(PRODUCT(IF(YEAR(OFFSET(HOMECELL,1,0):OFFSET(ENDCELL,-1,0))=$A71,1+OFFSET(O$132,1,0):OFFSET(O$885,-1,0)))-1,"NA"),0)</f>
        <v>3.7593929145335325E-2</v>
      </c>
      <c r="P71" s="391" cm="1">
        <f t="array" aca="1" ref="P71" ca="1">IF(ISTEXT(P$6),IFERROR(PRODUCT(IF(YEAR(OFFSET(HOMECELL,1,0):OFFSET(ENDCELL,-1,0))=$A71,1+OFFSET(P$132,1,0):OFFSET(P$885,-1,0)))-1,"NA"),0)</f>
        <v>8.1954214071433107E-2</v>
      </c>
      <c r="Q71" s="391" cm="1">
        <f t="array" aca="1" ref="Q71" ca="1">IF(ISTEXT(Q$6),IFERROR(PRODUCT(IF(YEAR(OFFSET(HOMECELL,1,0):OFFSET(ENDCELL,-1,0))=$A71,1+OFFSET(Q$132,1,0):OFFSET(Q$885,-1,0)))-1,"NA"),0)</f>
        <v>0.14535025810796132</v>
      </c>
      <c r="R71" s="391" cm="1">
        <f t="array" aca="1" ref="R71" ca="1">IF(ISTEXT(R$6),IFERROR(PRODUCT(IF(YEAR(OFFSET(HOMECELL,1,0):OFFSET(ENDCELL,-1,0))=$A71,1+OFFSET(R$132,1,0):OFFSET(R$885,-1,0)))-1,"NA"),0)</f>
        <v>1.2326092998976304</v>
      </c>
      <c r="S71" s="391" cm="1">
        <f t="array" aca="1" ref="S71" ca="1">IF(ISTEXT(S$6),IFERROR(PRODUCT(IF(YEAR(OFFSET(HOMECELL,1,0):OFFSET(ENDCELL,-1,0))=$A71,1+OFFSET(S$132,1,0):OFFSET(S$885,-1,0)))-1,"NA"),0)</f>
        <v>5.4338828705495779E-2</v>
      </c>
      <c r="T71" s="391" cm="1">
        <f t="array" aca="1" ref="T71" ca="1">IF(ISTEXT(T$6),IFERROR(PRODUCT(IF(YEAR(OFFSET(HOMECELL,1,0):OFFSET(ENDCELL,-1,0))=$A71,1+OFFSET(T$132,1,0):OFFSET(T$885,-1,0)))-1,"NA"),0)</f>
        <v>0.38964576500183101</v>
      </c>
      <c r="U71" s="391" cm="1">
        <f t="array" aca="1" ref="U71" ca="1">IF(ISTEXT(U$6),IFERROR(PRODUCT(IF(YEAR(OFFSET(HOMECELL,1,0):OFFSET(ENDCELL,-1,0))=$A71,1+OFFSET(U$132,1,0):OFFSET(U$885,-1,0)))-1,"NA"),0)</f>
        <v>0.24324329832491198</v>
      </c>
      <c r="V71" s="391" cm="1">
        <f t="array" aca="1" ref="V71" ca="1">IF(ISTEXT(V$6),IFERROR(PRODUCT(IF(YEAR(OFFSET(HOMECELL,1,0):OFFSET(ENDCELL,-1,0))=$A71,1+OFFSET(V$132,1,0):OFFSET(V$885,-1,0)))-1,"NA"),0)</f>
        <v>6.4574408472160005E-2</v>
      </c>
      <c r="W71" s="391" cm="1">
        <f t="array" aca="1" ref="W71" ca="1">IF(ISTEXT(W$6),IFERROR(PRODUCT(IF(YEAR(OFFSET(HOMECELL,1,0):OFFSET(ENDCELL,-1,0))=$A71,1+OFFSET(W$132,1,0):OFFSET(W$885,-1,0)))-1,"NA"),0)</f>
        <v>-0.22320993573177195</v>
      </c>
      <c r="X71" s="391" cm="1">
        <f t="array" aca="1" ref="X71" ca="1">IF(ISTEXT(X$6),IFERROR(PRODUCT(IF(YEAR(OFFSET(HOMECELL,1,0):OFFSET(ENDCELL,-1,0))=$A71,1+OFFSET(X$132,1,0):OFFSET(X$885,-1,0)))-1,"NA"),0)</f>
        <v>-8.7774640412809357E-2</v>
      </c>
      <c r="Y71" s="391" cm="1">
        <f t="array" aca="1" ref="Y71" ca="1">IF(ISTEXT(Y$6),IFERROR(PRODUCT(IF(YEAR(OFFSET(HOMECELL,1,0):OFFSET(ENDCELL,-1,0))=$A71,1+OFFSET(Y$132,1,0):OFFSET(Y$885,-1,0)))-1,"NA"),0)</f>
        <v>0</v>
      </c>
      <c r="Z71" s="391" cm="1">
        <f t="array" aca="1" ref="Z71" ca="1">IF(ISTEXT(Z$6),IFERROR(PRODUCT(IF(YEAR(OFFSET(HOMECELL,1,0):OFFSET(ENDCELL,-1,0))=$A71,1+OFFSET(Z$132,1,0):OFFSET(Z$885,-1,0)))-1,"NA"),0)</f>
        <v>0.49753195349019874</v>
      </c>
      <c r="AA71" s="391" cm="1">
        <f t="array" aca="1" ref="AA71" ca="1">IF(ISTEXT(AA$6),IFERROR(PRODUCT(IF(YEAR(OFFSET(HOMECELL,1,0):OFFSET(ENDCELL,-1,0))=$A71,1+OFFSET(AA$132,1,0):OFFSET(AA$885,-1,0)))-1,"NA"),0)</f>
        <v>3.1932174180821393E-2</v>
      </c>
      <c r="AB71" s="391" cm="1">
        <f t="array" aca="1" ref="AB71" ca="1">IF(ISTEXT(AB$6),IFERROR(PRODUCT(IF(YEAR(OFFSET(HOMECELL,1,0):OFFSET(ENDCELL,-1,0))=$A71,1+OFFSET(AB$132,1,0):OFFSET(AB$885,-1,0)))-1,"NA"),0)</f>
        <v>-7.911322587344749E-2</v>
      </c>
      <c r="AC71" s="391" cm="1">
        <f t="array" aca="1" ref="AC71" ca="1">IF(ISTEXT(AC$6),IFERROR(PRODUCT(IF(YEAR(OFFSET(HOMECELL,1,0):OFFSET(ENDCELL,-1,0))=$A71,1+OFFSET(AC$132,1,0):OFFSET(AC$885,-1,0)))-1,"NA"),0)</f>
        <v>0.89197156001409383</v>
      </c>
      <c r="AD71" s="391" cm="1">
        <f t="array" aca="1" ref="AD71" ca="1">IF(ISTEXT(AD$6),IFERROR(PRODUCT(IF(YEAR(OFFSET(HOMECELL,1,0):OFFSET(ENDCELL,-1,0))=$A71,1+OFFSET(AD$132,1,0):OFFSET(AD$885,-1,0)))-1,"NA"),0)</f>
        <v>0</v>
      </c>
      <c r="AE71" s="391" cm="1">
        <f t="array" aca="1" ref="AE71" ca="1">IF(ISTEXT(AE$6),IFERROR(PRODUCT(IF(YEAR(OFFSET(HOMECELL,1,0):OFFSET(ENDCELL,-1,0))=$A71,1+OFFSET(AE$132,1,0):OFFSET(AE$885,-1,0)))-1,"NA"),0)</f>
        <v>-0.12847760778215278</v>
      </c>
      <c r="AF71" s="391" cm="1">
        <f t="array" aca="1" ref="AF71" ca="1">IF(ISTEXT(AF$6),IFERROR(PRODUCT(IF(YEAR(OFFSET(HOMECELL,1,0):OFFSET(ENDCELL,-1,0))=$A71,1+OFFSET(AF$132,1,0):OFFSET(AF$885,-1,0)))-1,"NA"),0)</f>
        <v>0.77839341678249485</v>
      </c>
      <c r="AG71" s="391" cm="1">
        <f t="array" aca="1" ref="AG71" ca="1">IF(ISTEXT(AG$6),IFERROR(PRODUCT(IF(YEAR(OFFSET(HOMECELL,1,0):OFFSET(ENDCELL,-1,0))=$A71,1+OFFSET(AG$132,1,0):OFFSET(AG$885,-1,0)))-1,"NA"),0)</f>
        <v>0</v>
      </c>
      <c r="AH71" s="391" cm="1">
        <f t="array" aca="1" ref="AH71" ca="1">IF(ISTEXT(AH$6),IFERROR(PRODUCT(IF(YEAR(OFFSET(HOMECELL,1,0):OFFSET(ENDCELL,-1,0))=$A71,1+OFFSET(AH$132,1,0):OFFSET(AH$885,-1,0)))-1,"NA"),0)</f>
        <v>0</v>
      </c>
      <c r="AI71" s="391" cm="1">
        <f t="array" aca="1" ref="AI71" ca="1">IF(ISTEXT(AI$6),IFERROR(PRODUCT(IF(YEAR(OFFSET(HOMECELL,1,0):OFFSET(ENDCELL,-1,0))=$A71,1+OFFSET(AI$132,1,0):OFFSET(AI$885,-1,0)))-1,"NA"),0)</f>
        <v>1.1518752248261404</v>
      </c>
      <c r="AJ71" s="391" cm="1">
        <f t="array" aca="1" ref="AJ71" ca="1">IF(ISTEXT(AJ$6),IFERROR(PRODUCT(IF(YEAR(OFFSET(HOMECELL,1,0):OFFSET(ENDCELL,-1,0))=$A71,1+OFFSET(AJ$132,1,0):OFFSET(AJ$885,-1,0)))-1,"NA"),0)</f>
        <v>1.151875023769831</v>
      </c>
      <c r="AK71" s="391" cm="1">
        <f t="array" aca="1" ref="AK71" ca="1">IF(ISTEXT(AK$6),IFERROR(PRODUCT(IF(YEAR(OFFSET(HOMECELL,1,0):OFFSET(ENDCELL,-1,0))=$A71,1+OFFSET(AK$132,1,0):OFFSET(AK$885,-1,0)))-1,"NA"),0)</f>
        <v>-5.1220795865960511E-3</v>
      </c>
      <c r="AL71" s="391" cm="1">
        <f t="array" aca="1" ref="AL71" ca="1">IF(ISTEXT(AL$6),IFERROR(PRODUCT(IF(YEAR(OFFSET(HOMECELL,1,0):OFFSET(ENDCELL,-1,0))=$A71,1+OFFSET(AL$132,1,0):OFFSET(AL$885,-1,0)))-1,"NA"),0)</f>
        <v>0</v>
      </c>
      <c r="AM71" s="391" cm="1">
        <f t="array" aca="1" ref="AM71" ca="1">IF(ISTEXT(AM$6),IFERROR(PRODUCT(IF(YEAR(OFFSET(HOMECELL,1,0):OFFSET(ENDCELL,-1,0))=$A71,1+OFFSET(AM$132,1,0):OFFSET(AM$885,-1,0)))-1,"NA"),0)</f>
        <v>0.16514285784945049</v>
      </c>
      <c r="AN71" s="391" cm="1">
        <f t="array" aca="1" ref="AN71" ca="1">IF(ISTEXT(AN$6),IFERROR(PRODUCT(IF(YEAR(OFFSET(HOMECELL,1,0):OFFSET(ENDCELL,-1,0))=$A71,1+OFFSET(AN$132,1,0):OFFSET(AN$885,-1,0)))-1,"NA"),0)</f>
        <v>0.23417518748681054</v>
      </c>
      <c r="AO71" s="391" cm="1">
        <f t="array" aca="1" ref="AO71" ca="1">IF(ISTEXT(AO$6),IFERROR(PRODUCT(IF(YEAR(OFFSET(HOMECELL,1,0):OFFSET(ENDCELL,-1,0))=$A71,1+OFFSET(AO$132,1,0):OFFSET(AO$885,-1,0)))-1,"NA"),0)</f>
        <v>0</v>
      </c>
      <c r="AP71" s="391" cm="1">
        <f t="array" aca="1" ref="AP71" ca="1">IF(ISTEXT(AP$6),IFERROR(PRODUCT(IF(YEAR(OFFSET(HOMECELL,1,0):OFFSET(ENDCELL,-1,0))=$A71,1+OFFSET(AP$132,1,0):OFFSET(AP$885,-1,0)))-1,"NA"),0)</f>
        <v>4.293128664746515E-2</v>
      </c>
      <c r="AQ71" s="391" cm="1">
        <f t="array" aca="1" ref="AQ71" ca="1">IF(ISTEXT(AQ$6),IFERROR(PRODUCT(IF(YEAR(OFFSET(HOMECELL,1,0):OFFSET(ENDCELL,-1,0))=$A71,1+OFFSET(AQ$132,1,0):OFFSET(AQ$885,-1,0)))-1,"NA"),0)</f>
        <v>-3.0790403487071405E-2</v>
      </c>
      <c r="AR71" s="391" cm="1">
        <f t="array" aca="1" ref="AR71" ca="1">IF(ISTEXT(AR$6),IFERROR(PRODUCT(IF(YEAR(OFFSET(HOMECELL,1,0):OFFSET(ENDCELL,-1,0))=$A71,1+OFFSET(AR$132,1,0):OFFSET(AR$885,-1,0)))-1,"NA"),0)</f>
        <v>0.5517834744161918</v>
      </c>
      <c r="AS71" s="391" cm="1">
        <f t="array" aca="1" ref="AS71" ca="1">IF(ISTEXT(AS$6),IFERROR(PRODUCT(IF(YEAR(OFFSET(HOMECELL,1,0):OFFSET(ENDCELL,-1,0))=$A71,1+OFFSET(AS$132,1,0):OFFSET(AS$885,-1,0)))-1,"NA"),0)</f>
        <v>0</v>
      </c>
      <c r="AT71" s="391" cm="1">
        <f t="array" aca="1" ref="AT71" ca="1">IF(ISTEXT(AT$6),IFERROR(PRODUCT(IF(YEAR(OFFSET(HOMECELL,1,0):OFFSET(ENDCELL,-1,0))=$A71,1+OFFSET(AT$132,1,0):OFFSET(AT$885,-1,0)))-1,"NA"),0)</f>
        <v>-0.11005835222247495</v>
      </c>
      <c r="AU71" s="391" cm="1">
        <f t="array" aca="1" ref="AU71" ca="1">IF(ISTEXT(AU$6),IFERROR(PRODUCT(IF(YEAR(OFFSET(HOMECELL,1,0):OFFSET(ENDCELL,-1,0))=$A71,1+OFFSET(AU$132,1,0):OFFSET(AU$885,-1,0)))-1,"NA"),0)</f>
        <v>0</v>
      </c>
      <c r="AV71" s="391" cm="1">
        <f t="array" aca="1" ref="AV71" ca="1">IF(ISTEXT(AV$6),IFERROR(PRODUCT(IF(YEAR(OFFSET(HOMECELL,1,0):OFFSET(ENDCELL,-1,0))=$A71,1+OFFSET(AV$132,1,0):OFFSET(AV$885,-1,0)))-1,"NA"),0)</f>
        <v>0.1523910576013503</v>
      </c>
      <c r="AW71" s="391" cm="1">
        <f t="array" aca="1" ref="AW71" ca="1">IF(ISTEXT(AW$6),IFERROR(PRODUCT(IF(YEAR(OFFSET(HOMECELL,1,0):OFFSET(ENDCELL,-1,0))=$A71,1+OFFSET(AW$132,1,0):OFFSET(AW$885,-1,0)))-1,"NA"),0)</f>
        <v>7.1879223126469549E-2</v>
      </c>
      <c r="AX71" s="391" cm="1">
        <f t="array" aca="1" ref="AX71" ca="1">IF(ISTEXT(AX$6),IFERROR(PRODUCT(IF(YEAR(OFFSET(HOMECELL,1,0):OFFSET(ENDCELL,-1,0))=$A71,1+OFFSET(AX$132,1,0):OFFSET(AX$885,-1,0)))-1,"NA"),0)</f>
        <v>0</v>
      </c>
      <c r="AY71" s="391" cm="1">
        <f t="array" aca="1" ref="AY71" ca="1">IF(ISTEXT(AY$6),IFERROR(PRODUCT(IF(YEAR(OFFSET(HOMECELL,1,0):OFFSET(ENDCELL,-1,0))=$A71,1+OFFSET(AY$132,1,0):OFFSET(AY$885,-1,0)))-1,"NA"),0)</f>
        <v>0.10299258650697229</v>
      </c>
      <c r="AZ71" s="391" cm="1">
        <f t="array" aca="1" ref="AZ71" ca="1">IF(ISTEXT(AZ$6),IFERROR(PRODUCT(IF(YEAR(OFFSET(HOMECELL,1,0):OFFSET(ENDCELL,-1,0))=$A71,1+OFFSET(AZ$132,1,0):OFFSET(AZ$885,-1,0)))-1,"NA"),0)</f>
        <v>3.6913785316033509E-2</v>
      </c>
      <c r="BA71" s="391" cm="1">
        <f t="array" aca="1" ref="BA71" ca="1">IF(ISTEXT(BA$6),IFERROR(PRODUCT(IF(YEAR(OFFSET(HOMECELL,1,0):OFFSET(ENDCELL,-1,0))=$A71,1+OFFSET(BA$132,1,0):OFFSET(BA$885,-1,0)))-1,"NA"),0)</f>
        <v>7.5642340664685781E-2</v>
      </c>
      <c r="BB71" s="391" cm="1">
        <f t="array" aca="1" ref="BB71" ca="1">IF(ISTEXT(BB$6),IFERROR(PRODUCT(IF(YEAR(OFFSET(HOMECELL,1,0):OFFSET(ENDCELL,-1,0))=$A71,1+OFFSET(BB$132,1,0):OFFSET(BB$885,-1,0)))-1,"NA"),0)</f>
        <v>5.3790528334768828E-2</v>
      </c>
      <c r="BC71" s="391" cm="1">
        <f t="array" aca="1" ref="BC71" ca="1">IF(ISTEXT(BC$6),IFERROR(PRODUCT(IF(YEAR(OFFSET(HOMECELL,1,0):OFFSET(ENDCELL,-1,0))=$A71,1+OFFSET(BC$132,1,0):OFFSET(BC$885,-1,0)))-1,"NA"),0)</f>
        <v>0</v>
      </c>
      <c r="BD71" s="391" cm="1">
        <f t="array" aca="1" ref="BD71" ca="1">IF(ISTEXT(BD$6),IFERROR(PRODUCT(IF(YEAR(OFFSET(HOMECELL,1,0):OFFSET(ENDCELL,-1,0))=$A71,1+OFFSET(BD$132,1,0):OFFSET(BD$885,-1,0)))-1,"NA"),0)</f>
        <v>-6.6557235543417193E-2</v>
      </c>
      <c r="BE71" s="391" cm="1">
        <f t="array" aca="1" ref="BE71" ca="1">IF(ISTEXT(BE$6),IFERROR(PRODUCT(IF(YEAR(OFFSET(HOMECELL,1,0):OFFSET(ENDCELL,-1,0))=$A71,1+OFFSET(BE$132,1,0):OFFSET(BE$885,-1,0)))-1,"NA"),0)</f>
        <v>1.6177862701209929</v>
      </c>
      <c r="BF71" s="391" cm="1">
        <f t="array" aca="1" ref="BF71" ca="1">IF(ISTEXT(BF$6),IFERROR(PRODUCT(IF(YEAR(OFFSET(HOMECELL,1,0):OFFSET(ENDCELL,-1,0))=$A71,1+OFFSET(BF$132,1,0):OFFSET(BF$885,-1,0)))-1,"NA"),0)</f>
        <v>0.68240002201050198</v>
      </c>
      <c r="BG71" s="391" cm="1">
        <f t="array" aca="1" ref="BG71" ca="1">IF(ISTEXT(BG$6),IFERROR(PRODUCT(IF(YEAR(OFFSET(HOMECELL,1,0):OFFSET(ENDCELL,-1,0))=$A71,1+OFFSET(BG$132,1,0):OFFSET(BG$885,-1,0)))-1,"NA"),0)</f>
        <v>-0.45125857022084326</v>
      </c>
      <c r="BH71" s="391" cm="1">
        <f t="array" aca="1" ref="BH71" ca="1">IF(ISTEXT(BH$6),IFERROR(PRODUCT(IF(YEAR(OFFSET(HOMECELL,1,0):OFFSET(ENDCELL,-1,0))=$A71,1+OFFSET(BH$132,1,0):OFFSET(BH$885,-1,0)))-1,"NA"),0)</f>
        <v>0.30329390662774425</v>
      </c>
      <c r="BI71" s="391" cm="1">
        <f t="array" aca="1" ref="BI71" ca="1">IF(ISTEXT(BI$6),IFERROR(PRODUCT(IF(YEAR(OFFSET(HOMECELL,1,0):OFFSET(ENDCELL,-1,0))=$A71,1+OFFSET(BI$132,1,0):OFFSET(BI$885,-1,0)))-1,"NA"),0)</f>
        <v>0</v>
      </c>
      <c r="BJ71" s="391" cm="1">
        <f t="array" aca="1" ref="BJ71" ca="1">IF(ISTEXT(BJ$6),IFERROR(PRODUCT(IF(YEAR(OFFSET(HOMECELL,1,0):OFFSET(ENDCELL,-1,0))=$A71,1+OFFSET(BJ$132,1,0):OFFSET(BJ$885,-1,0)))-1,"NA"),0)</f>
        <v>-0.23030723078979964</v>
      </c>
      <c r="BK71" s="391" cm="1">
        <f t="array" aca="1" ref="BK71" ca="1">IF(ISTEXT(BK$6),IFERROR(PRODUCT(IF(YEAR(OFFSET(HOMECELL,1,0):OFFSET(ENDCELL,-1,0))=$A71,1+OFFSET(BK$132,1,0):OFFSET(BK$885,-1,0)))-1,"NA"),0)</f>
        <v>0.20674682604701355</v>
      </c>
      <c r="BL71" s="391" cm="1">
        <f t="array" aca="1" ref="BL71" ca="1">IF(ISTEXT(BL$6),IFERROR(PRODUCT(IF(YEAR(OFFSET(HOMECELL,1,0):OFFSET(ENDCELL,-1,0))=$A71,1+OFFSET(BL$132,1,0):OFFSET(BL$885,-1,0)))-1,"NA"),0)</f>
        <v>5.724685073216329E-2</v>
      </c>
      <c r="BM71" s="391" cm="1">
        <f t="array" aca="1" ref="BM71" ca="1">IF(ISTEXT(BM$6),IFERROR(PRODUCT(IF(YEAR(OFFSET(HOMECELL,1,0):OFFSET(ENDCELL,-1,0))=$A71,1+OFFSET(BM$132,1,0):OFFSET(BM$885,-1,0)))-1,"NA"),0)</f>
        <v>1.9302844497737652</v>
      </c>
      <c r="BN71" s="391" cm="1">
        <f t="array" aca="1" ref="BN71" ca="1">IF(ISTEXT(BN$6),IFERROR(PRODUCT(IF(YEAR(OFFSET(HOMECELL,1,0):OFFSET(ENDCELL,-1,0))=$A71,1+OFFSET(BN$132,1,0):OFFSET(BN$885,-1,0)))-1,"NA"),0)</f>
        <v>0</v>
      </c>
      <c r="BO71" s="391" cm="1">
        <f t="array" aca="1" ref="BO71" ca="1">IF(ISTEXT(BO$6),IFERROR(PRODUCT(IF(YEAR(OFFSET(HOMECELL,1,0):OFFSET(ENDCELL,-1,0))=$A71,1+OFFSET(BO$132,1,0):OFFSET(BO$885,-1,0)))-1,"NA"),0)</f>
        <v>0.1154257996937067</v>
      </c>
      <c r="BP71" s="391" cm="1">
        <f t="array" aca="1" ref="BP71" ca="1">IF(ISTEXT(BP$6),IFERROR(PRODUCT(IF(YEAR(OFFSET(HOMECELL,1,0):OFFSET(ENDCELL,-1,0))=$A71,1+OFFSET(BP$132,1,0):OFFSET(BP$885,-1,0)))-1,"NA"),0)</f>
        <v>-0.22115390633686149</v>
      </c>
      <c r="BQ71" s="391" cm="1">
        <f t="array" aca="1" ref="BQ71" ca="1">IF(ISTEXT(BQ$6),IFERROR(PRODUCT(IF(YEAR(OFFSET(HOMECELL,1,0):OFFSET(ENDCELL,-1,0))=$A71,1+OFFSET(BQ$132,1,0):OFFSET(BQ$885,-1,0)))-1,"NA"),0)</f>
        <v>0.51714564427773158</v>
      </c>
      <c r="BR71" s="391" cm="1">
        <f t="array" aca="1" ref="BR71" ca="1">IF(ISTEXT(BR$6),IFERROR(PRODUCT(IF(YEAR(OFFSET(HOMECELL,1,0):OFFSET(ENDCELL,-1,0))=$A71,1+OFFSET(BR$132,1,0):OFFSET(BR$885,-1,0)))-1,"NA"),0)</f>
        <v>0.41224654906429214</v>
      </c>
      <c r="BS71" s="391" cm="1">
        <f t="array" aca="1" ref="BS71" ca="1">IF(ISTEXT(BS$6),IFERROR(PRODUCT(IF(YEAR(OFFSET(HOMECELL,1,0):OFFSET(ENDCELL,-1,0))=$A71,1+OFFSET(BS$132,1,0):OFFSET(BS$885,-1,0)))-1,"NA"),0)</f>
        <v>0</v>
      </c>
      <c r="BT71" s="391" cm="1">
        <f t="array" aca="1" ref="BT71" ca="1">IF(ISTEXT(BT$6),IFERROR(PRODUCT(IF(YEAR(OFFSET(HOMECELL,1,0):OFFSET(ENDCELL,-1,0))=$A71,1+OFFSET(BT$132,1,0):OFFSET(BT$885,-1,0)))-1,"NA"),0)</f>
        <v>0</v>
      </c>
      <c r="BU71" s="391" cm="1">
        <f t="array" aca="1" ref="BU71" ca="1">IF(ISTEXT(BU$6),IFERROR(PRODUCT(IF(YEAR(OFFSET(HOMECELL,1,0):OFFSET(ENDCELL,-1,0))=$A71,1+OFFSET(BU$132,1,0):OFFSET(BU$885,-1,0)))-1,"NA"),0)</f>
        <v>0.21750935190038723</v>
      </c>
      <c r="BV71" s="391" cm="1">
        <f t="array" aca="1" ref="BV71" ca="1">IF(ISTEXT(BV$6),IFERROR(PRODUCT(IF(YEAR(OFFSET(HOMECELL,1,0):OFFSET(ENDCELL,-1,0))=$A71,1+OFFSET(BV$132,1,0):OFFSET(BV$885,-1,0)))-1,"NA"),0)</f>
        <v>0</v>
      </c>
      <c r="BW71" s="391" cm="1">
        <f t="array" aca="1" ref="BW71" ca="1">IF(ISTEXT(BW$6),IFERROR(PRODUCT(IF(YEAR(OFFSET(HOMECELL,1,0):OFFSET(ENDCELL,-1,0))=$A71,1+OFFSET(BW$132,1,0):OFFSET(BW$885,-1,0)))-1,"NA"),0)</f>
        <v>-0.10297476693979901</v>
      </c>
      <c r="BX71" s="391" cm="1">
        <f t="array" aca="1" ref="BX71" ca="1">IF(ISTEXT(BX$6),IFERROR(PRODUCT(IF(YEAR(OFFSET(HOMECELL,1,0):OFFSET(ENDCELL,-1,0))=$A71,1+OFFSET(BX$132,1,0):OFFSET(BX$885,-1,0)))-1,"NA"),0)</f>
        <v>0</v>
      </c>
      <c r="BY71" s="391" cm="1">
        <f t="array" aca="1" ref="BY71" ca="1">IF(ISTEXT(BY$6),IFERROR(PRODUCT(IF(YEAR(OFFSET(HOMECELL,1,0):OFFSET(ENDCELL,-1,0))=$A71,1+OFFSET(BY$132,1,0):OFFSET(BY$885,-1,0)))-1,"NA"),0)</f>
        <v>0.15660331349592704</v>
      </c>
      <c r="BZ71" s="391" cm="1">
        <f t="array" aca="1" ref="BZ71" ca="1">IF(ISTEXT(BZ$6),IFERROR(PRODUCT(IF(YEAR(OFFSET(HOMECELL,1,0):OFFSET(ENDCELL,-1,0))=$A71,1+OFFSET(BZ$132,1,0):OFFSET(BZ$885,-1,0)))-1,"NA"),0)</f>
        <v>-0.113871875797526</v>
      </c>
      <c r="CA71" s="391" cm="1">
        <f t="array" aca="1" ref="CA71" ca="1">IF(ISTEXT(CA$6),IFERROR(PRODUCT(IF(YEAR(OFFSET(HOMECELL,1,0):OFFSET(ENDCELL,-1,0))=$A71,1+OFFSET(CA$132,1,0):OFFSET(CA$885,-1,0)))-1,"NA"),0)</f>
        <v>-0.18168704137220815</v>
      </c>
      <c r="CB71" s="391" cm="1">
        <f t="array" aca="1" ref="CB71" ca="1">IF(ISTEXT(CB$6),IFERROR(PRODUCT(IF(YEAR(OFFSET(HOMECELL,1,0):OFFSET(ENDCELL,-1,0))=$A71,1+OFFSET(CB$132,1,0):OFFSET(CB$885,-1,0)))-1,"NA"),0)</f>
        <v>0</v>
      </c>
      <c r="CC71" s="391" cm="1">
        <f t="array" aca="1" ref="CC71" ca="1">IF(ISTEXT(CC$6),IFERROR(PRODUCT(IF(YEAR(OFFSET(HOMECELL,1,0):OFFSET(ENDCELL,-1,0))=$A71,1+OFFSET(CC$132,1,0):OFFSET(CC$885,-1,0)))-1,"NA"),0)</f>
        <v>0.17888863731201665</v>
      </c>
      <c r="CD71" s="391" cm="1">
        <f t="array" aca="1" ref="CD71" ca="1">IF(ISTEXT(CD$6),IFERROR(PRODUCT(IF(YEAR(OFFSET(HOMECELL,1,0):OFFSET(ENDCELL,-1,0))=$A71,1+OFFSET(CD$132,1,0):OFFSET(CD$885,-1,0)))-1,"NA"),0)</f>
        <v>0</v>
      </c>
      <c r="CE71" s="391" cm="1">
        <f t="array" aca="1" ref="CE71" ca="1">IF(ISTEXT(CE$6),IFERROR(PRODUCT(IF(YEAR(OFFSET(HOMECELL,1,0):OFFSET(ENDCELL,-1,0))=$A71,1+OFFSET(CE$132,1,0):OFFSET(CE$885,-1,0)))-1,"NA"),0)</f>
        <v>0</v>
      </c>
      <c r="CF71" s="391" cm="1">
        <f t="array" aca="1" ref="CF71" ca="1">IF(ISTEXT(CF$6),IFERROR(PRODUCT(IF(YEAR(OFFSET(HOMECELL,1,0):OFFSET(ENDCELL,-1,0))=$A71,1+OFFSET(CF$132,1,0):OFFSET(CF$885,-1,0)))-1,"NA"),0)</f>
        <v>0.21392628670009839</v>
      </c>
      <c r="CG71" s="391" cm="1">
        <f t="array" aca="1" ref="CG71" ca="1">IF(ISTEXT(CG$6),IFERROR(PRODUCT(IF(YEAR(OFFSET(HOMECELL,1,0):OFFSET(ENDCELL,-1,0))=$A71,1+OFFSET(CG$132,1,0):OFFSET(CG$885,-1,0)))-1,"NA"),0)</f>
        <v>7.5449869367561595E-2</v>
      </c>
      <c r="CH71" s="391" cm="1">
        <f t="array" aca="1" ref="CH71" ca="1">IF(ISTEXT(CH$6),IFERROR(PRODUCT(IF(YEAR(OFFSET(HOMECELL,1,0):OFFSET(ENDCELL,-1,0))=$A71,1+OFFSET(CH$132,1,0):OFFSET(CH$885,-1,0)))-1,"NA"),0)</f>
        <v>0.46608200482388806</v>
      </c>
      <c r="CI71" s="391" cm="1">
        <f t="array" aca="1" ref="CI71" ca="1">IF(ISTEXT(CI$6),IFERROR(PRODUCT(IF(YEAR(OFFSET(HOMECELL,1,0):OFFSET(ENDCELL,-1,0))=$A71,1+OFFSET(CI$132,1,0):OFFSET(CI$885,-1,0)))-1,"NA"),0)</f>
        <v>-0.41328414344622155</v>
      </c>
      <c r="CJ71" s="391" cm="1">
        <f t="array" aca="1" ref="CJ71" ca="1">IF(ISTEXT(CJ$6),IFERROR(PRODUCT(IF(YEAR(OFFSET(HOMECELL,1,0):OFFSET(ENDCELL,-1,0))=$A71,1+OFFSET(CJ$132,1,0):OFFSET(CJ$885,-1,0)))-1,"NA"),0)</f>
        <v>-9.3821298152446664E-3</v>
      </c>
      <c r="CK71" s="391" cm="1">
        <f t="array" aca="1" ref="CK71" ca="1">IF(ISTEXT(CK$6),IFERROR(PRODUCT(IF(YEAR(OFFSET(HOMECELL,1,0):OFFSET(ENDCELL,-1,0))=$A71,1+OFFSET(CK$132,1,0):OFFSET(CK$885,-1,0)))-1,"NA"),0)</f>
        <v>0</v>
      </c>
      <c r="CL71" s="391" cm="1">
        <f t="array" aca="1" ref="CL71" ca="1">IF(ISTEXT(CL$6),IFERROR(PRODUCT(IF(YEAR(OFFSET(HOMECELL,1,0):OFFSET(ENDCELL,-1,0))=$A71,1+OFFSET(CL$132,1,0):OFFSET(CL$885,-1,0)))-1,"NA"),0)</f>
        <v>0</v>
      </c>
      <c r="CM71" s="391" cm="1">
        <f t="array" aca="1" ref="CM71" ca="1">IF(ISTEXT(CM$6),IFERROR(PRODUCT(IF(YEAR(OFFSET(HOMECELL,1,0):OFFSET(ENDCELL,-1,0))=$A71,1+OFFSET(CM$132,1,0):OFFSET(CM$885,-1,0)))-1,"NA"),0)</f>
        <v>0</v>
      </c>
      <c r="CN71" s="391" cm="1">
        <f t="array" aca="1" ref="CN71" ca="1">IF(ISTEXT(CN$6),IFERROR(PRODUCT(IF(YEAR(OFFSET(HOMECELL,1,0):OFFSET(ENDCELL,-1,0))=$A71,1+OFFSET(CN$132,1,0):OFFSET(CN$885,-1,0)))-1,"NA"),0)</f>
        <v>0</v>
      </c>
      <c r="CO71" s="391" cm="1">
        <f t="array" aca="1" ref="CO71" ca="1">IF(ISTEXT(CO$6),IFERROR(PRODUCT(IF(YEAR(OFFSET(HOMECELL,1,0):OFFSET(ENDCELL,-1,0))=$A71,1+OFFSET(CO$132,1,0):OFFSET(CO$885,-1,0)))-1,"NA"),0)</f>
        <v>0</v>
      </c>
      <c r="CP71" s="391" cm="1">
        <f t="array" aca="1" ref="CP71" ca="1">IF(ISTEXT(CP$6),IFERROR(PRODUCT(IF(YEAR(OFFSET(HOMECELL,1,0):OFFSET(ENDCELL,-1,0))=$A71,1+OFFSET(CP$132,1,0):OFFSET(CP$885,-1,0)))-1,"NA"),0)</f>
        <v>0</v>
      </c>
      <c r="CQ71" s="391" cm="1">
        <f t="array" aca="1" ref="CQ71" ca="1">IF(ISTEXT(CQ$6),IFERROR(PRODUCT(IF(YEAR(OFFSET(HOMECELL,1,0):OFFSET(ENDCELL,-1,0))=$A71,1+OFFSET(CQ$132,1,0):OFFSET(CQ$885,-1,0)))-1,"NA"),0)</f>
        <v>0</v>
      </c>
      <c r="CR71" s="391" cm="1">
        <f t="array" aca="1" ref="CR71" ca="1">IF(ISTEXT(CR$6),IFERROR(PRODUCT(IF(YEAR(OFFSET(HOMECELL,1,0):OFFSET(ENDCELL,-1,0))=$A71,1+OFFSET(CR$132,1,0):OFFSET(CR$885,-1,0)))-1,"NA"),0)</f>
        <v>4.2051457278010185E-2</v>
      </c>
      <c r="CS71" s="391"/>
      <c r="CT71" s="391"/>
      <c r="CU71" s="391"/>
      <c r="CV71" s="391"/>
      <c r="CW71" s="391"/>
      <c r="CX71" s="391"/>
      <c r="CY71" s="391"/>
      <c r="CZ71" s="391"/>
      <c r="DA71" s="391"/>
      <c r="DB71" s="815"/>
      <c r="DC71" s="815"/>
      <c r="DD71" s="815"/>
      <c r="DE71" s="815"/>
      <c r="DG71" s="352"/>
      <c r="DI71" s="391" cm="1">
        <f t="array" aca="1" ref="DI71" ca="1">IF(ISTEXT(DI$6),IFERROR(PRODUCT(IF(YEAR(OFFSET(HOMECELL,1,0):OFFSET(ENDCELL,-1,0))=$A71,1+OFFSET(DI$132,1,0):OFFSET(DI$885,-1,0)))-1,"NA"),0)</f>
        <v>0</v>
      </c>
      <c r="DJ71" s="391" cm="1">
        <f t="array" aca="1" ref="DJ71" ca="1">IF(ISTEXT(DJ$6),IFERROR(PRODUCT(IF(YEAR(OFFSET(HOMECELL,1,0):OFFSET(ENDCELL,-1,0))=$A71,1+OFFSET(DJ$132,1,0):OFFSET(DJ$885,-1,0)))-1,"NA"),0)</f>
        <v>0.23721581714431594</v>
      </c>
      <c r="DK71" s="391" cm="1">
        <f t="array" aca="1" ref="DK71" ca="1">IF(ISTEXT(DK$6),IFERROR(PRODUCT(IF(YEAR(OFFSET(HOMECELL,1,0):OFFSET(ENDCELL,-1,0))=$A71,1+OFFSET(DK$132,1,0):OFFSET(DK$885,-1,0)))-1,"NA"),0)</f>
        <v>6.1886109364094555E-2</v>
      </c>
    </row>
    <row r="72" spans="1:115" hidden="1" outlineLevel="1">
      <c r="A72" s="72">
        <f t="shared" ca="1" si="1"/>
        <v>2006</v>
      </c>
      <c r="B72" s="372"/>
      <c r="C72" s="391" cm="1">
        <f t="array" aca="1" ref="C72" ca="1">IF(ISTEXT(C$6),IFERROR(PRODUCT(IF(YEAR(OFFSET(HOMECELL,1,0):OFFSET(ENDCELL,-1,0))=$A72,1+OFFSET(C$132,1,0):OFFSET(C$885,-1,0)))-1,"NA"),0)</f>
        <v>0</v>
      </c>
      <c r="D72" s="391" cm="1">
        <f t="array" aca="1" ref="D72" ca="1">IF(ISTEXT(D$6),IFERROR(PRODUCT(IF(YEAR(OFFSET(HOMECELL,1,0):OFFSET(ENDCELL,-1,0))=$A72,1+OFFSET(D$132,1,0):OFFSET(D$885,-1,0)))-1,"NA"),0)</f>
        <v>4.8129681297149229E-2</v>
      </c>
      <c r="E72" s="391" cm="1">
        <f t="array" aca="1" ref="E72" ca="1">IF(ISTEXT(E$6),IFERROR(PRODUCT(IF(YEAR(OFFSET(HOMECELL,1,0):OFFSET(ENDCELL,-1,0))=$A72,1+OFFSET(E$132,1,0):OFFSET(E$885,-1,0)))-1,"NA"),0)</f>
        <v>0.13662192926652295</v>
      </c>
      <c r="F72" s="391" cm="1">
        <f t="array" aca="1" ref="F72" ca="1">IF(ISTEXT(F$6),IFERROR(PRODUCT(IF(YEAR(OFFSET(HOMECELL,1,0):OFFSET(ENDCELL,-1,0))=$A72,1+OFFSET(F$132,1,0):OFFSET(F$885,-1,0)))-1,"NA"),0)</f>
        <v>0</v>
      </c>
      <c r="G72" s="391" cm="1">
        <f t="array" aca="1" ref="G72" ca="1">IF(ISTEXT(G$6),IFERROR(PRODUCT(IF(YEAR(OFFSET(HOMECELL,1,0):OFFSET(ENDCELL,-1,0))=$A72,1+OFFSET(G$132,1,0):OFFSET(G$885,-1,0)))-1,"NA"),0)</f>
        <v>0.19521502153460535</v>
      </c>
      <c r="H72" s="391" cm="1">
        <f t="array" aca="1" ref="H72" ca="1">IF(ISTEXT(H$6),IFERROR(PRODUCT(IF(YEAR(OFFSET(HOMECELL,1,0):OFFSET(ENDCELL,-1,0))=$A72,1+OFFSET(H$132,1,0):OFFSET(H$885,-1,0)))-1,"NA"),0)</f>
        <v>0.16506214657484697</v>
      </c>
      <c r="I72" s="391" cm="1">
        <f t="array" aca="1" ref="I72" ca="1">IF(ISTEXT(I$6),IFERROR(PRODUCT(IF(YEAR(OFFSET(HOMECELL,1,0):OFFSET(ENDCELL,-1,0))=$A72,1+OFFSET(I$132,1,0):OFFSET(I$885,-1,0)))-1,"NA"),0)</f>
        <v>0.19030024798175837</v>
      </c>
      <c r="J72" s="391" cm="1">
        <f t="array" aca="1" ref="J72" ca="1">IF(ISTEXT(J$6),IFERROR(PRODUCT(IF(YEAR(OFFSET(HOMECELL,1,0):OFFSET(ENDCELL,-1,0))=$A72,1+OFFSET(J$132,1,0):OFFSET(J$885,-1,0)))-1,"NA"),0)</f>
        <v>0.19428705236997446</v>
      </c>
      <c r="K72" s="391" cm="1">
        <f t="array" aca="1" ref="K72" ca="1">IF(ISTEXT(K$6),IFERROR(PRODUCT(IF(YEAR(OFFSET(HOMECELL,1,0):OFFSET(ENDCELL,-1,0))=$A72,1+OFFSET(K$132,1,0):OFFSET(K$885,-1,0)))-1,"NA"),0)</f>
        <v>0.15163752687061316</v>
      </c>
      <c r="L72" s="391" cm="1">
        <f t="array" aca="1" ref="L72" ca="1">IF(ISTEXT(L$6),IFERROR(PRODUCT(IF(YEAR(OFFSET(HOMECELL,1,0):OFFSET(ENDCELL,-1,0))=$A72,1+OFFSET(L$132,1,0):OFFSET(L$885,-1,0)))-1,"NA"),0)</f>
        <v>0.35297516607827562</v>
      </c>
      <c r="M72" s="391" cm="1">
        <f t="array" aca="1" ref="M72" ca="1">IF(ISTEXT(M$6),IFERROR(PRODUCT(IF(YEAR(OFFSET(HOMECELL,1,0):OFFSET(ENDCELL,-1,0))=$A72,1+OFFSET(M$132,1,0):OFFSET(M$885,-1,0)))-1,"NA"),0)</f>
        <v>0.36700461084672531</v>
      </c>
      <c r="N72" s="391" cm="1">
        <f t="array" aca="1" ref="N72" ca="1">IF(ISTEXT(N$6),IFERROR(PRODUCT(IF(YEAR(OFFSET(HOMECELL,1,0):OFFSET(ENDCELL,-1,0))=$A72,1+OFFSET(N$132,1,0):OFFSET(N$885,-1,0)))-1,"NA"),0)</f>
        <v>8.8564887461336284E-2</v>
      </c>
      <c r="O72" s="391" cm="1">
        <f t="array" aca="1" ref="O72" ca="1">IF(ISTEXT(O$6),IFERROR(PRODUCT(IF(YEAR(OFFSET(HOMECELL,1,0):OFFSET(ENDCELL,-1,0))=$A72,1+OFFSET(O$132,1,0):OFFSET(O$885,-1,0)))-1,"NA"),0)</f>
        <v>0.15864233029733077</v>
      </c>
      <c r="P72" s="391" cm="1">
        <f t="array" aca="1" ref="P72" ca="1">IF(ISTEXT(P$6),IFERROR(PRODUCT(IF(YEAR(OFFSET(HOMECELL,1,0):OFFSET(ENDCELL,-1,0))=$A72,1+OFFSET(P$132,1,0):OFFSET(P$885,-1,0)))-1,"NA"),0)</f>
        <v>6.5432724303854828E-2</v>
      </c>
      <c r="Q72" s="391" cm="1">
        <f t="array" aca="1" ref="Q72" ca="1">IF(ISTEXT(Q$6),IFERROR(PRODUCT(IF(YEAR(OFFSET(HOMECELL,1,0):OFFSET(ENDCELL,-1,0))=$A72,1+OFFSET(Q$132,1,0):OFFSET(Q$885,-1,0)))-1,"NA"),0)</f>
        <v>0.21661669888363222</v>
      </c>
      <c r="R72" s="391" cm="1">
        <f t="array" aca="1" ref="R72" ca="1">IF(ISTEXT(R$6),IFERROR(PRODUCT(IF(YEAR(OFFSET(HOMECELL,1,0):OFFSET(ENDCELL,-1,0))=$A72,1+OFFSET(R$132,1,0):OFFSET(R$885,-1,0)))-1,"NA"),0)</f>
        <v>0.18013593585330301</v>
      </c>
      <c r="S72" s="391" cm="1">
        <f t="array" aca="1" ref="S72" ca="1">IF(ISTEXT(S$6),IFERROR(PRODUCT(IF(YEAR(OFFSET(HOMECELL,1,0):OFFSET(ENDCELL,-1,0))=$A72,1+OFFSET(S$132,1,0):OFFSET(S$885,-1,0)))-1,"NA"),0)</f>
        <v>9.5972936339545845E-2</v>
      </c>
      <c r="T72" s="391" cm="1">
        <f t="array" aca="1" ref="T72" ca="1">IF(ISTEXT(T$6),IFERROR(PRODUCT(IF(YEAR(OFFSET(HOMECELL,1,0):OFFSET(ENDCELL,-1,0))=$A72,1+OFFSET(T$132,1,0):OFFSET(T$885,-1,0)))-1,"NA"),0)</f>
        <v>-0.33496731608562325</v>
      </c>
      <c r="U72" s="391" cm="1">
        <f t="array" aca="1" ref="U72" ca="1">IF(ISTEXT(U$6),IFERROR(PRODUCT(IF(YEAR(OFFSET(HOMECELL,1,0):OFFSET(ENDCELL,-1,0))=$A72,1+OFFSET(U$132,1,0):OFFSET(U$885,-1,0)))-1,"NA"),0)</f>
        <v>0.39231546812437679</v>
      </c>
      <c r="V72" s="391" cm="1">
        <f t="array" aca="1" ref="V72" ca="1">IF(ISTEXT(V$6),IFERROR(PRODUCT(IF(YEAR(OFFSET(HOMECELL,1,0):OFFSET(ENDCELL,-1,0))=$A72,1+OFFSET(V$132,1,0):OFFSET(V$885,-1,0)))-1,"NA"),0)</f>
        <v>-0.16309654703161547</v>
      </c>
      <c r="W72" s="391" cm="1">
        <f t="array" aca="1" ref="W72" ca="1">IF(ISTEXT(W$6),IFERROR(PRODUCT(IF(YEAR(OFFSET(HOMECELL,1,0):OFFSET(ENDCELL,-1,0))=$A72,1+OFFSET(W$132,1,0):OFFSET(W$885,-1,0)))-1,"NA"),0)</f>
        <v>0.7910045107038266</v>
      </c>
      <c r="X72" s="391" cm="1">
        <f t="array" aca="1" ref="X72" ca="1">IF(ISTEXT(X$6),IFERROR(PRODUCT(IF(YEAR(OFFSET(HOMECELL,1,0):OFFSET(ENDCELL,-1,0))=$A72,1+OFFSET(X$132,1,0):OFFSET(X$885,-1,0)))-1,"NA"),0)</f>
        <v>0.10860703793843474</v>
      </c>
      <c r="Y72" s="391" cm="1">
        <f t="array" aca="1" ref="Y72" ca="1">IF(ISTEXT(Y$6),IFERROR(PRODUCT(IF(YEAR(OFFSET(HOMECELL,1,0):OFFSET(ENDCELL,-1,0))=$A72,1+OFFSET(Y$132,1,0):OFFSET(Y$885,-1,0)))-1,"NA"),0)</f>
        <v>0</v>
      </c>
      <c r="Z72" s="391" cm="1">
        <f t="array" aca="1" ref="Z72" ca="1">IF(ISTEXT(Z$6),IFERROR(PRODUCT(IF(YEAR(OFFSET(HOMECELL,1,0):OFFSET(ENDCELL,-1,0))=$A72,1+OFFSET(Z$132,1,0):OFFSET(Z$885,-1,0)))-1,"NA"),0)</f>
        <v>0.38672714140731346</v>
      </c>
      <c r="AA72" s="391" cm="1">
        <f t="array" aca="1" ref="AA72" ca="1">IF(ISTEXT(AA$6),IFERROR(PRODUCT(IF(YEAR(OFFSET(HOMECELL,1,0):OFFSET(ENDCELL,-1,0))=$A72,1+OFFSET(AA$132,1,0):OFFSET(AA$885,-1,0)))-1,"NA"),0)</f>
        <v>7.9086399550447384E-2</v>
      </c>
      <c r="AB72" s="391" cm="1">
        <f t="array" aca="1" ref="AB72" ca="1">IF(ISTEXT(AB$6),IFERROR(PRODUCT(IF(YEAR(OFFSET(HOMECELL,1,0):OFFSET(ENDCELL,-1,0))=$A72,1+OFFSET(AB$132,1,0):OFFSET(AB$885,-1,0)))-1,"NA"),0)</f>
        <v>2.0769438052853806E-2</v>
      </c>
      <c r="AC72" s="391" cm="1">
        <f t="array" aca="1" ref="AC72" ca="1">IF(ISTEXT(AC$6),IFERROR(PRODUCT(IF(YEAR(OFFSET(HOMECELL,1,0):OFFSET(ENDCELL,-1,0))=$A72,1+OFFSET(AC$132,1,0):OFFSET(AC$885,-1,0)))-1,"NA"),0)</f>
        <v>0.13728554229701917</v>
      </c>
      <c r="AD72" s="391" cm="1">
        <f t="array" aca="1" ref="AD72" ca="1">IF(ISTEXT(AD$6),IFERROR(PRODUCT(IF(YEAR(OFFSET(HOMECELL,1,0):OFFSET(ENDCELL,-1,0))=$A72,1+OFFSET(AD$132,1,0):OFFSET(AD$885,-1,0)))-1,"NA"),0)</f>
        <v>0</v>
      </c>
      <c r="AE72" s="391" cm="1">
        <f t="array" aca="1" ref="AE72" ca="1">IF(ISTEXT(AE$6),IFERROR(PRODUCT(IF(YEAR(OFFSET(HOMECELL,1,0):OFFSET(ENDCELL,-1,0))=$A72,1+OFFSET(AE$132,1,0):OFFSET(AE$885,-1,0)))-1,"NA"),0)</f>
        <v>0.44283086798333393</v>
      </c>
      <c r="AF72" s="391" cm="1">
        <f t="array" aca="1" ref="AF72" ca="1">IF(ISTEXT(AF$6),IFERROR(PRODUCT(IF(YEAR(OFFSET(HOMECELL,1,0):OFFSET(ENDCELL,-1,0))=$A72,1+OFFSET(AF$132,1,0):OFFSET(AF$885,-1,0)))-1,"NA"),0)</f>
        <v>0.57135965934727606</v>
      </c>
      <c r="AG72" s="391" cm="1">
        <f t="array" aca="1" ref="AG72" ca="1">IF(ISTEXT(AG$6),IFERROR(PRODUCT(IF(YEAR(OFFSET(HOMECELL,1,0):OFFSET(ENDCELL,-1,0))=$A72,1+OFFSET(AG$132,1,0):OFFSET(AG$885,-1,0)))-1,"NA"),0)</f>
        <v>0.28173925980886483</v>
      </c>
      <c r="AH72" s="391" cm="1">
        <f t="array" aca="1" ref="AH72" ca="1">IF(ISTEXT(AH$6),IFERROR(PRODUCT(IF(YEAR(OFFSET(HOMECELL,1,0):OFFSET(ENDCELL,-1,0))=$A72,1+OFFSET(AH$132,1,0):OFFSET(AH$885,-1,0)))-1,"NA"),0)</f>
        <v>0</v>
      </c>
      <c r="AI72" s="391" cm="1">
        <f t="array" aca="1" ref="AI72" ca="1">IF(ISTEXT(AI$6),IFERROR(PRODUCT(IF(YEAR(OFFSET(HOMECELL,1,0):OFFSET(ENDCELL,-1,0))=$A72,1+OFFSET(AI$132,1,0):OFFSET(AI$885,-1,0)))-1,"NA"),0)</f>
        <v>0.10996481008528991</v>
      </c>
      <c r="AJ72" s="391" cm="1">
        <f t="array" aca="1" ref="AJ72" ca="1">IF(ISTEXT(AJ$6),IFERROR(PRODUCT(IF(YEAR(OFFSET(HOMECELL,1,0):OFFSET(ENDCELL,-1,0))=$A72,1+OFFSET(AJ$132,1,0):OFFSET(AJ$885,-1,0)))-1,"NA"),0)</f>
        <v>0.10996484353757663</v>
      </c>
      <c r="AK72" s="391" cm="1">
        <f t="array" aca="1" ref="AK72" ca="1">IF(ISTEXT(AK$6),IFERROR(PRODUCT(IF(YEAR(OFFSET(HOMECELL,1,0):OFFSET(ENDCELL,-1,0))=$A72,1+OFFSET(AK$132,1,0):OFFSET(AK$885,-1,0)))-1,"NA"),0)</f>
        <v>4.2527147392747766E-2</v>
      </c>
      <c r="AL72" s="391" cm="1">
        <f t="array" aca="1" ref="AL72" ca="1">IF(ISTEXT(AL$6),IFERROR(PRODUCT(IF(YEAR(OFFSET(HOMECELL,1,0):OFFSET(ENDCELL,-1,0))=$A72,1+OFFSET(AL$132,1,0):OFFSET(AL$885,-1,0)))-1,"NA"),0)</f>
        <v>0</v>
      </c>
      <c r="AM72" s="391" cm="1">
        <f t="array" aca="1" ref="AM72" ca="1">IF(ISTEXT(AM$6),IFERROR(PRODUCT(IF(YEAR(OFFSET(HOMECELL,1,0):OFFSET(ENDCELL,-1,0))=$A72,1+OFFSET(AM$132,1,0):OFFSET(AM$885,-1,0)))-1,"NA"),0)</f>
        <v>0.46988025619980678</v>
      </c>
      <c r="AN72" s="391" cm="1">
        <f t="array" aca="1" ref="AN72" ca="1">IF(ISTEXT(AN$6),IFERROR(PRODUCT(IF(YEAR(OFFSET(HOMECELL,1,0):OFFSET(ENDCELL,-1,0))=$A72,1+OFFSET(AN$132,1,0):OFFSET(AN$885,-1,0)))-1,"NA"),0)</f>
        <v>0.41872191426204575</v>
      </c>
      <c r="AO72" s="391" cm="1">
        <f t="array" aca="1" ref="AO72" ca="1">IF(ISTEXT(AO$6),IFERROR(PRODUCT(IF(YEAR(OFFSET(HOMECELL,1,0):OFFSET(ENDCELL,-1,0))=$A72,1+OFFSET(AO$132,1,0):OFFSET(AO$885,-1,0)))-1,"NA"),0)</f>
        <v>0</v>
      </c>
      <c r="AP72" s="391" cm="1">
        <f t="array" aca="1" ref="AP72" ca="1">IF(ISTEXT(AP$6),IFERROR(PRODUCT(IF(YEAR(OFFSET(HOMECELL,1,0):OFFSET(ENDCELL,-1,0))=$A72,1+OFFSET(AP$132,1,0):OFFSET(AP$885,-1,0)))-1,"NA"),0)</f>
        <v>0.42953835271483598</v>
      </c>
      <c r="AQ72" s="391" cm="1">
        <f t="array" aca="1" ref="AQ72" ca="1">IF(ISTEXT(AQ$6),IFERROR(PRODUCT(IF(YEAR(OFFSET(HOMECELL,1,0):OFFSET(ENDCELL,-1,0))=$A72,1+OFFSET(AQ$132,1,0):OFFSET(AQ$885,-1,0)))-1,"NA"),0)</f>
        <v>0.15840327569685519</v>
      </c>
      <c r="AR72" s="391" cm="1">
        <f t="array" aca="1" ref="AR72" ca="1">IF(ISTEXT(AR$6),IFERROR(PRODUCT(IF(YEAR(OFFSET(HOMECELL,1,0):OFFSET(ENDCELL,-1,0))=$A72,1+OFFSET(AR$132,1,0):OFFSET(AR$885,-1,0)))-1,"NA"),0)</f>
        <v>1.0246168510642923</v>
      </c>
      <c r="AS72" s="391" cm="1">
        <f t="array" aca="1" ref="AS72" ca="1">IF(ISTEXT(AS$6),IFERROR(PRODUCT(IF(YEAR(OFFSET(HOMECELL,1,0):OFFSET(ENDCELL,-1,0))=$A72,1+OFFSET(AS$132,1,0):OFFSET(AS$885,-1,0)))-1,"NA"),0)</f>
        <v>0</v>
      </c>
      <c r="AT72" s="391" cm="1">
        <f t="array" aca="1" ref="AT72" ca="1">IF(ISTEXT(AT$6),IFERROR(PRODUCT(IF(YEAR(OFFSET(HOMECELL,1,0):OFFSET(ENDCELL,-1,0))=$A72,1+OFFSET(AT$132,1,0):OFFSET(AT$885,-1,0)))-1,"NA"),0)</f>
        <v>0.4037672837487507</v>
      </c>
      <c r="AU72" s="391" cm="1">
        <f t="array" aca="1" ref="AU72" ca="1">IF(ISTEXT(AU$6),IFERROR(PRODUCT(IF(YEAR(OFFSET(HOMECELL,1,0):OFFSET(ENDCELL,-1,0))=$A72,1+OFFSET(AU$132,1,0):OFFSET(AU$885,-1,0)))-1,"NA"),0)</f>
        <v>0</v>
      </c>
      <c r="AV72" s="391" cm="1">
        <f t="array" aca="1" ref="AV72" ca="1">IF(ISTEXT(AV$6),IFERROR(PRODUCT(IF(YEAR(OFFSET(HOMECELL,1,0):OFFSET(ENDCELL,-1,0))=$A72,1+OFFSET(AV$132,1,0):OFFSET(AV$885,-1,0)))-1,"NA"),0)</f>
        <v>7.8640551116908819E-2</v>
      </c>
      <c r="AW72" s="391" cm="1">
        <f t="array" aca="1" ref="AW72" ca="1">IF(ISTEXT(AW$6),IFERROR(PRODUCT(IF(YEAR(OFFSET(HOMECELL,1,0):OFFSET(ENDCELL,-1,0))=$A72,1+OFFSET(AW$132,1,0):OFFSET(AW$885,-1,0)))-1,"NA"),0)</f>
        <v>0.13383383656620218</v>
      </c>
      <c r="AX72" s="391" cm="1">
        <f t="array" aca="1" ref="AX72" ca="1">IF(ISTEXT(AX$6),IFERROR(PRODUCT(IF(YEAR(OFFSET(HOMECELL,1,0):OFFSET(ENDCELL,-1,0))=$A72,1+OFFSET(AX$132,1,0):OFFSET(AX$885,-1,0)))-1,"NA"),0)</f>
        <v>0</v>
      </c>
      <c r="AY72" s="391" cm="1">
        <f t="array" aca="1" ref="AY72" ca="1">IF(ISTEXT(AY$6),IFERROR(PRODUCT(IF(YEAR(OFFSET(HOMECELL,1,0):OFFSET(ENDCELL,-1,0))=$A72,1+OFFSET(AY$132,1,0):OFFSET(AY$885,-1,0)))-1,"NA"),0)</f>
        <v>0.4644268860075258</v>
      </c>
      <c r="AZ72" s="391" cm="1">
        <f t="array" aca="1" ref="AZ72" ca="1">IF(ISTEXT(AZ$6),IFERROR(PRODUCT(IF(YEAR(OFFSET(HOMECELL,1,0):OFFSET(ENDCELL,-1,0))=$A72,1+OFFSET(AZ$132,1,0):OFFSET(AZ$885,-1,0)))-1,"NA"),0)</f>
        <v>0.42751646695742584</v>
      </c>
      <c r="BA72" s="391" cm="1">
        <f t="array" aca="1" ref="BA72" ca="1">IF(ISTEXT(BA$6),IFERROR(PRODUCT(IF(YEAR(OFFSET(HOMECELL,1,0):OFFSET(ENDCELL,-1,0))=$A72,1+OFFSET(BA$132,1,0):OFFSET(BA$885,-1,0)))-1,"NA"),0)</f>
        <v>0.11677663839201746</v>
      </c>
      <c r="BB72" s="391" cm="1">
        <f t="array" aca="1" ref="BB72" ca="1">IF(ISTEXT(BB$6),IFERROR(PRODUCT(IF(YEAR(OFFSET(HOMECELL,1,0):OFFSET(ENDCELL,-1,0))=$A72,1+OFFSET(BB$132,1,0):OFFSET(BB$885,-1,0)))-1,"NA"),0)</f>
        <v>5.5031992545228059E-2</v>
      </c>
      <c r="BC72" s="391" cm="1">
        <f t="array" aca="1" ref="BC72" ca="1">IF(ISTEXT(BC$6),IFERROR(PRODUCT(IF(YEAR(OFFSET(HOMECELL,1,0):OFFSET(ENDCELL,-1,0))=$A72,1+OFFSET(BC$132,1,0):OFFSET(BC$885,-1,0)))-1,"NA"),0)</f>
        <v>0</v>
      </c>
      <c r="BD72" s="391" cm="1">
        <f t="array" aca="1" ref="BD72" ca="1">IF(ISTEXT(BD$6),IFERROR(PRODUCT(IF(YEAR(OFFSET(HOMECELL,1,0):OFFSET(ENDCELL,-1,0))=$A72,1+OFFSET(BD$132,1,0):OFFSET(BD$885,-1,0)))-1,"NA"),0)</f>
        <v>0.24050299401197628</v>
      </c>
      <c r="BE72" s="391" cm="1">
        <f t="array" aca="1" ref="BE72" ca="1">IF(ISTEXT(BE$6),IFERROR(PRODUCT(IF(YEAR(OFFSET(HOMECELL,1,0):OFFSET(ENDCELL,-1,0))=$A72,1+OFFSET(BE$132,1,0):OFFSET(BE$885,-1,0)))-1,"NA"),0)</f>
        <v>0.35236711477296345</v>
      </c>
      <c r="BF72" s="391" cm="1">
        <f t="array" aca="1" ref="BF72" ca="1">IF(ISTEXT(BF$6),IFERROR(PRODUCT(IF(YEAR(OFFSET(HOMECELL,1,0):OFFSET(ENDCELL,-1,0))=$A72,1+OFFSET(BF$132,1,0):OFFSET(BF$885,-1,0)))-1,"NA"),0)</f>
        <v>1.5294788471292531</v>
      </c>
      <c r="BG72" s="391" cm="1">
        <f t="array" aca="1" ref="BG72" ca="1">IF(ISTEXT(BG$6),IFERROR(PRODUCT(IF(YEAR(OFFSET(HOMECELL,1,0):OFFSET(ENDCELL,-1,0))=$A72,1+OFFSET(BG$132,1,0):OFFSET(BG$885,-1,0)))-1,"NA"),0)</f>
        <v>5.3736349249304816E-3</v>
      </c>
      <c r="BH72" s="391" cm="1">
        <f t="array" aca="1" ref="BH72" ca="1">IF(ISTEXT(BH$6),IFERROR(PRODUCT(IF(YEAR(OFFSET(HOMECELL,1,0):OFFSET(ENDCELL,-1,0))=$A72,1+OFFSET(BH$132,1,0):OFFSET(BH$885,-1,0)))-1,"NA"),0)</f>
        <v>-0.16468425075541127</v>
      </c>
      <c r="BI72" s="391" cm="1">
        <f t="array" aca="1" ref="BI72" ca="1">IF(ISTEXT(BI$6),IFERROR(PRODUCT(IF(YEAR(OFFSET(HOMECELL,1,0):OFFSET(ENDCELL,-1,0))=$A72,1+OFFSET(BI$132,1,0):OFFSET(BI$885,-1,0)))-1,"NA"),0)</f>
        <v>0</v>
      </c>
      <c r="BJ72" s="391" cm="1">
        <f t="array" aca="1" ref="BJ72" ca="1">IF(ISTEXT(BJ$6),IFERROR(PRODUCT(IF(YEAR(OFFSET(HOMECELL,1,0):OFFSET(ENDCELL,-1,0))=$A72,1+OFFSET(BJ$132,1,0):OFFSET(BJ$885,-1,0)))-1,"NA"),0)</f>
        <v>0.26671426826633127</v>
      </c>
      <c r="BK72" s="391" cm="1">
        <f t="array" aca="1" ref="BK72" ca="1">IF(ISTEXT(BK$6),IFERROR(PRODUCT(IF(YEAR(OFFSET(HOMECELL,1,0):OFFSET(ENDCELL,-1,0))=$A72,1+OFFSET(BK$132,1,0):OFFSET(BK$885,-1,0)))-1,"NA"),0)</f>
        <v>7.8581460128061886E-2</v>
      </c>
      <c r="BL72" s="391" cm="1">
        <f t="array" aca="1" ref="BL72" ca="1">IF(ISTEXT(BL$6),IFERROR(PRODUCT(IF(YEAR(OFFSET(HOMECELL,1,0):OFFSET(ENDCELL,-1,0))=$A72,1+OFFSET(BL$132,1,0):OFFSET(BL$885,-1,0)))-1,"NA"),0)</f>
        <v>0.2563916116087972</v>
      </c>
      <c r="BM72" s="391" cm="1">
        <f t="array" aca="1" ref="BM72" ca="1">IF(ISTEXT(BM$6),IFERROR(PRODUCT(IF(YEAR(OFFSET(HOMECELL,1,0):OFFSET(ENDCELL,-1,0))=$A72,1+OFFSET(BM$132,1,0):OFFSET(BM$885,-1,0)))-1,"NA"),0)</f>
        <v>-0.18222901431572747</v>
      </c>
      <c r="BN72" s="391" cm="1">
        <f t="array" aca="1" ref="BN72" ca="1">IF(ISTEXT(BN$6),IFERROR(PRODUCT(IF(YEAR(OFFSET(HOMECELL,1,0):OFFSET(ENDCELL,-1,0))=$A72,1+OFFSET(BN$132,1,0):OFFSET(BN$885,-1,0)))-1,"NA"),0)</f>
        <v>0</v>
      </c>
      <c r="BO72" s="391" cm="1">
        <f t="array" aca="1" ref="BO72" ca="1">IF(ISTEXT(BO$6),IFERROR(PRODUCT(IF(YEAR(OFFSET(HOMECELL,1,0):OFFSET(ENDCELL,-1,0))=$A72,1+OFFSET(BO$132,1,0):OFFSET(BO$885,-1,0)))-1,"NA"),0)</f>
        <v>0.33702479396428853</v>
      </c>
      <c r="BP72" s="391" cm="1">
        <f t="array" aca="1" ref="BP72" ca="1">IF(ISTEXT(BP$6),IFERROR(PRODUCT(IF(YEAR(OFFSET(HOMECELL,1,0):OFFSET(ENDCELL,-1,0))=$A72,1+OFFSET(BP$132,1,0):OFFSET(BP$885,-1,0)))-1,"NA"),0)</f>
        <v>0.6331022704932161</v>
      </c>
      <c r="BQ72" s="391" cm="1">
        <f t="array" aca="1" ref="BQ72" ca="1">IF(ISTEXT(BQ$6),IFERROR(PRODUCT(IF(YEAR(OFFSET(HOMECELL,1,0):OFFSET(ENDCELL,-1,0))=$A72,1+OFFSET(BQ$132,1,0):OFFSET(BQ$885,-1,0)))-1,"NA"),0)</f>
        <v>0.18955437752820381</v>
      </c>
      <c r="BR72" s="391" cm="1">
        <f t="array" aca="1" ref="BR72" ca="1">IF(ISTEXT(BR$6),IFERROR(PRODUCT(IF(YEAR(OFFSET(HOMECELL,1,0):OFFSET(ENDCELL,-1,0))=$A72,1+OFFSET(BR$132,1,0):OFFSET(BR$885,-1,0)))-1,"NA"),0)</f>
        <v>-0.13487556252281618</v>
      </c>
      <c r="BS72" s="391" cm="1">
        <f t="array" aca="1" ref="BS72" ca="1">IF(ISTEXT(BS$6),IFERROR(PRODUCT(IF(YEAR(OFFSET(HOMECELL,1,0):OFFSET(ENDCELL,-1,0))=$A72,1+OFFSET(BS$132,1,0):OFFSET(BS$885,-1,0)))-1,"NA"),0)</f>
        <v>0</v>
      </c>
      <c r="BT72" s="391" cm="1">
        <f t="array" aca="1" ref="BT72" ca="1">IF(ISTEXT(BT$6),IFERROR(PRODUCT(IF(YEAR(OFFSET(HOMECELL,1,0):OFFSET(ENDCELL,-1,0))=$A72,1+OFFSET(BT$132,1,0):OFFSET(BT$885,-1,0)))-1,"NA"),0)</f>
        <v>0</v>
      </c>
      <c r="BU72" s="391" cm="1">
        <f t="array" aca="1" ref="BU72" ca="1">IF(ISTEXT(BU$6),IFERROR(PRODUCT(IF(YEAR(OFFSET(HOMECELL,1,0):OFFSET(ENDCELL,-1,0))=$A72,1+OFFSET(BU$132,1,0):OFFSET(BU$885,-1,0)))-1,"NA"),0)</f>
        <v>0.13996258994874999</v>
      </c>
      <c r="BV72" s="391" cm="1">
        <f t="array" aca="1" ref="BV72" ca="1">IF(ISTEXT(BV$6),IFERROR(PRODUCT(IF(YEAR(OFFSET(HOMECELL,1,0):OFFSET(ENDCELL,-1,0))=$A72,1+OFFSET(BV$132,1,0):OFFSET(BV$885,-1,0)))-1,"NA"),0)</f>
        <v>0</v>
      </c>
      <c r="BW72" s="391" cm="1">
        <f t="array" aca="1" ref="BW72" ca="1">IF(ISTEXT(BW$6),IFERROR(PRODUCT(IF(YEAR(OFFSET(HOMECELL,1,0):OFFSET(ENDCELL,-1,0))=$A72,1+OFFSET(BW$132,1,0):OFFSET(BW$885,-1,0)))-1,"NA"),0)</f>
        <v>1.3260328091277973E-3</v>
      </c>
      <c r="BX72" s="391" cm="1">
        <f t="array" aca="1" ref="BX72" ca="1">IF(ISTEXT(BX$6),IFERROR(PRODUCT(IF(YEAR(OFFSET(HOMECELL,1,0):OFFSET(ENDCELL,-1,0))=$A72,1+OFFSET(BX$132,1,0):OFFSET(BX$885,-1,0)))-1,"NA"),0)</f>
        <v>0</v>
      </c>
      <c r="BY72" s="391" cm="1">
        <f t="array" aca="1" ref="BY72" ca="1">IF(ISTEXT(BY$6),IFERROR(PRODUCT(IF(YEAR(OFFSET(HOMECELL,1,0):OFFSET(ENDCELL,-1,0))=$A72,1+OFFSET(BY$132,1,0):OFFSET(BY$885,-1,0)))-1,"NA"),0)</f>
        <v>0.26239164183965991</v>
      </c>
      <c r="BZ72" s="391" cm="1">
        <f t="array" aca="1" ref="BZ72" ca="1">IF(ISTEXT(BZ$6),IFERROR(PRODUCT(IF(YEAR(OFFSET(HOMECELL,1,0):OFFSET(ENDCELL,-1,0))=$A72,1+OFFSET(BZ$132,1,0):OFFSET(BZ$885,-1,0)))-1,"NA"),0)</f>
        <v>0.59637895482410741</v>
      </c>
      <c r="CA72" s="391" cm="1">
        <f t="array" aca="1" ref="CA72" ca="1">IF(ISTEXT(CA$6),IFERROR(PRODUCT(IF(YEAR(OFFSET(HOMECELL,1,0):OFFSET(ENDCELL,-1,0))=$A72,1+OFFSET(CA$132,1,0):OFFSET(CA$885,-1,0)))-1,"NA"),0)</f>
        <v>6.8428449734477814E-2</v>
      </c>
      <c r="CB72" s="391" cm="1">
        <f t="array" aca="1" ref="CB72" ca="1">IF(ISTEXT(CB$6),IFERROR(PRODUCT(IF(YEAR(OFFSET(HOMECELL,1,0):OFFSET(ENDCELL,-1,0))=$A72,1+OFFSET(CB$132,1,0):OFFSET(CB$885,-1,0)))-1,"NA"),0)</f>
        <v>0</v>
      </c>
      <c r="CC72" s="391" cm="1">
        <f t="array" aca="1" ref="CC72" ca="1">IF(ISTEXT(CC$6),IFERROR(PRODUCT(IF(YEAR(OFFSET(HOMECELL,1,0):OFFSET(ENDCELL,-1,0))=$A72,1+OFFSET(CC$132,1,0):OFFSET(CC$885,-1,0)))-1,"NA"),0)</f>
        <v>0.17608638261527254</v>
      </c>
      <c r="CD72" s="391" cm="1">
        <f t="array" aca="1" ref="CD72" ca="1">IF(ISTEXT(CD$6),IFERROR(PRODUCT(IF(YEAR(OFFSET(HOMECELL,1,0):OFFSET(ENDCELL,-1,0))=$A72,1+OFFSET(CD$132,1,0):OFFSET(CD$885,-1,0)))-1,"NA"),0)</f>
        <v>0</v>
      </c>
      <c r="CE72" s="391" cm="1">
        <f t="array" aca="1" ref="CE72" ca="1">IF(ISTEXT(CE$6),IFERROR(PRODUCT(IF(YEAR(OFFSET(HOMECELL,1,0):OFFSET(ENDCELL,-1,0))=$A72,1+OFFSET(CE$132,1,0):OFFSET(CE$885,-1,0)))-1,"NA"),0)</f>
        <v>0</v>
      </c>
      <c r="CF72" s="391" cm="1">
        <f t="array" aca="1" ref="CF72" ca="1">IF(ISTEXT(CF$6),IFERROR(PRODUCT(IF(YEAR(OFFSET(HOMECELL,1,0):OFFSET(ENDCELL,-1,0))=$A72,1+OFFSET(CF$132,1,0):OFFSET(CF$885,-1,0)))-1,"NA"),0)</f>
        <v>-0.14782721291403433</v>
      </c>
      <c r="CG72" s="391" cm="1">
        <f t="array" aca="1" ref="CG72" ca="1">IF(ISTEXT(CG$6),IFERROR(PRODUCT(IF(YEAR(OFFSET(HOMECELL,1,0):OFFSET(ENDCELL,-1,0))=$A72,1+OFFSET(CG$132,1,0):OFFSET(CG$885,-1,0)))-1,"NA"),0)</f>
        <v>0.24136066120153443</v>
      </c>
      <c r="CH72" s="391" cm="1">
        <f t="array" aca="1" ref="CH72" ca="1">IF(ISTEXT(CH$6),IFERROR(PRODUCT(IF(YEAR(OFFSET(HOMECELL,1,0):OFFSET(ENDCELL,-1,0))=$A72,1+OFFSET(CH$132,1,0):OFFSET(CH$885,-1,0)))-1,"NA"),0)</f>
        <v>0.31053952023299747</v>
      </c>
      <c r="CI72" s="391" cm="1">
        <f t="array" aca="1" ref="CI72" ca="1">IF(ISTEXT(CI$6),IFERROR(PRODUCT(IF(YEAR(OFFSET(HOMECELL,1,0):OFFSET(ENDCELL,-1,0))=$A72,1+OFFSET(CI$132,1,0):OFFSET(CI$885,-1,0)))-1,"NA"),0)</f>
        <v>0.22222221111490259</v>
      </c>
      <c r="CJ72" s="391" cm="1">
        <f t="array" aca="1" ref="CJ72" ca="1">IF(ISTEXT(CJ$6),IFERROR(PRODUCT(IF(YEAR(OFFSET(HOMECELL,1,0):OFFSET(ENDCELL,-1,0))=$A72,1+OFFSET(CJ$132,1,0):OFFSET(CJ$885,-1,0)))-1,"NA"),0)</f>
        <v>0.15839351366527454</v>
      </c>
      <c r="CK72" s="391" cm="1">
        <f t="array" aca="1" ref="CK72" ca="1">IF(ISTEXT(CK$6),IFERROR(PRODUCT(IF(YEAR(OFFSET(HOMECELL,1,0):OFFSET(ENDCELL,-1,0))=$A72,1+OFFSET(CK$132,1,0):OFFSET(CK$885,-1,0)))-1,"NA"),0)</f>
        <v>0</v>
      </c>
      <c r="CL72" s="391" cm="1">
        <f t="array" aca="1" ref="CL72" ca="1">IF(ISTEXT(CL$6),IFERROR(PRODUCT(IF(YEAR(OFFSET(HOMECELL,1,0):OFFSET(ENDCELL,-1,0))=$A72,1+OFFSET(CL$132,1,0):OFFSET(CL$885,-1,0)))-1,"NA"),0)</f>
        <v>0</v>
      </c>
      <c r="CM72" s="391" cm="1">
        <f t="array" aca="1" ref="CM72" ca="1">IF(ISTEXT(CM$6),IFERROR(PRODUCT(IF(YEAR(OFFSET(HOMECELL,1,0):OFFSET(ENDCELL,-1,0))=$A72,1+OFFSET(CM$132,1,0):OFFSET(CM$885,-1,0)))-1,"NA"),0)</f>
        <v>0</v>
      </c>
      <c r="CN72" s="391" cm="1">
        <f t="array" aca="1" ref="CN72" ca="1">IF(ISTEXT(CN$6),IFERROR(PRODUCT(IF(YEAR(OFFSET(HOMECELL,1,0):OFFSET(ENDCELL,-1,0))=$A72,1+OFFSET(CN$132,1,0):OFFSET(CN$885,-1,0)))-1,"NA"),0)</f>
        <v>0</v>
      </c>
      <c r="CO72" s="391" cm="1">
        <f t="array" aca="1" ref="CO72" ca="1">IF(ISTEXT(CO$6),IFERROR(PRODUCT(IF(YEAR(OFFSET(HOMECELL,1,0):OFFSET(ENDCELL,-1,0))=$A72,1+OFFSET(CO$132,1,0):OFFSET(CO$885,-1,0)))-1,"NA"),0)</f>
        <v>0</v>
      </c>
      <c r="CP72" s="391" cm="1">
        <f t="array" aca="1" ref="CP72" ca="1">IF(ISTEXT(CP$6),IFERROR(PRODUCT(IF(YEAR(OFFSET(HOMECELL,1,0):OFFSET(ENDCELL,-1,0))=$A72,1+OFFSET(CP$132,1,0):OFFSET(CP$885,-1,0)))-1,"NA"),0)</f>
        <v>0</v>
      </c>
      <c r="CQ72" s="391" cm="1">
        <f t="array" aca="1" ref="CQ72" ca="1">IF(ISTEXT(CQ$6),IFERROR(PRODUCT(IF(YEAR(OFFSET(HOMECELL,1,0):OFFSET(ENDCELL,-1,0))=$A72,1+OFFSET(CQ$132,1,0):OFFSET(CQ$885,-1,0)))-1,"NA"),0)</f>
        <v>0</v>
      </c>
      <c r="CR72" s="391" cm="1">
        <f t="array" aca="1" ref="CR72" ca="1">IF(ISTEXT(CR$6),IFERROR(PRODUCT(IF(YEAR(OFFSET(HOMECELL,1,0):OFFSET(ENDCELL,-1,0))=$A72,1+OFFSET(CR$132,1,0):OFFSET(CR$885,-1,0)))-1,"NA"),0)</f>
        <v>0.24225079711387099</v>
      </c>
      <c r="CS72" s="391"/>
      <c r="CT72" s="391"/>
      <c r="CU72" s="391"/>
      <c r="CV72" s="391"/>
      <c r="CW72" s="391"/>
      <c r="CX72" s="391"/>
      <c r="CY72" s="391"/>
      <c r="CZ72" s="391"/>
      <c r="DA72" s="391"/>
      <c r="DB72" s="815"/>
      <c r="DC72" s="815"/>
      <c r="DD72" s="815"/>
      <c r="DE72" s="815"/>
      <c r="DG72" s="352"/>
      <c r="DI72" s="391" cm="1">
        <f t="array" aca="1" ref="DI72" ca="1">IF(ISTEXT(DI$6),IFERROR(PRODUCT(IF(YEAR(OFFSET(HOMECELL,1,0):OFFSET(ENDCELL,-1,0))=$A72,1+OFFSET(DI$132,1,0):OFFSET(DI$885,-1,0)))-1,"NA"),0)</f>
        <v>0</v>
      </c>
      <c r="DJ72" s="391" cm="1">
        <f t="array" aca="1" ref="DJ72" ca="1">IF(ISTEXT(DJ$6),IFERROR(PRODUCT(IF(YEAR(OFFSET(HOMECELL,1,0):OFFSET(ENDCELL,-1,0))=$A72,1+OFFSET(DJ$132,1,0):OFFSET(DJ$885,-1,0)))-1,"NA"),0)</f>
        <v>0.14644387049309793</v>
      </c>
      <c r="DK72" s="391" cm="1">
        <f t="array" aca="1" ref="DK72" ca="1">IF(ISTEXT(DK$6),IFERROR(PRODUCT(IF(YEAR(OFFSET(HOMECELL,1,0):OFFSET(ENDCELL,-1,0))=$A72,1+OFFSET(DK$132,1,0):OFFSET(DK$885,-1,0)))-1,"NA"),0)</f>
        <v>-4.4006973171979991E-2</v>
      </c>
    </row>
    <row r="73" spans="1:115" hidden="1" outlineLevel="1">
      <c r="A73" s="72">
        <f t="shared" ca="1" si="1"/>
        <v>2007</v>
      </c>
      <c r="B73" s="372"/>
      <c r="C73" s="391" cm="1">
        <f t="array" aca="1" ref="C73" ca="1">IF(ISTEXT(C$6),IFERROR(PRODUCT(IF(YEAR(OFFSET(HOMECELL,1,0):OFFSET(ENDCELL,-1,0))=$A73,1+OFFSET(C$132,1,0):OFFSET(C$885,-1,0)))-1,"NA"),0)</f>
        <v>0</v>
      </c>
      <c r="D73" s="391" cm="1">
        <f t="array" aca="1" ref="D73" ca="1">IF(ISTEXT(D$6),IFERROR(PRODUCT(IF(YEAR(OFFSET(HOMECELL,1,0):OFFSET(ENDCELL,-1,0))=$A73,1+OFFSET(D$132,1,0):OFFSET(D$885,-1,0)))-1,"NA"),0)</f>
        <v>4.6667720112054889E-2</v>
      </c>
      <c r="E73" s="391" cm="1">
        <f t="array" aca="1" ref="E73" ca="1">IF(ISTEXT(E$6),IFERROR(PRODUCT(IF(YEAR(OFFSET(HOMECELL,1,0):OFFSET(ENDCELL,-1,0))=$A73,1+OFFSET(E$132,1,0):OFFSET(E$885,-1,0)))-1,"NA"),0)</f>
        <v>3.2950951381678362E-2</v>
      </c>
      <c r="F73" s="391" cm="1">
        <f t="array" aca="1" ref="F73" ca="1">IF(ISTEXT(F$6),IFERROR(PRODUCT(IF(YEAR(OFFSET(HOMECELL,1,0):OFFSET(ENDCELL,-1,0))=$A73,1+OFFSET(F$132,1,0):OFFSET(F$885,-1,0)))-1,"NA"),0)</f>
        <v>0</v>
      </c>
      <c r="G73" s="391" cm="1">
        <f t="array" aca="1" ref="G73" ca="1">IF(ISTEXT(G$6),IFERROR(PRODUCT(IF(YEAR(OFFSET(HOMECELL,1,0):OFFSET(ENDCELL,-1,0))=$A73,1+OFFSET(G$132,1,0):OFFSET(G$885,-1,0)))-1,"NA"),0)</f>
        <v>0.26550554256108083</v>
      </c>
      <c r="H73" s="391" cm="1">
        <f t="array" aca="1" ref="H73" ca="1">IF(ISTEXT(H$6),IFERROR(PRODUCT(IF(YEAR(OFFSET(HOMECELL,1,0):OFFSET(ENDCELL,-1,0))=$A73,1+OFFSET(H$132,1,0):OFFSET(H$885,-1,0)))-1,"NA"),0)</f>
        <v>-0.11786282907353995</v>
      </c>
      <c r="I73" s="391" cm="1">
        <f t="array" aca="1" ref="I73" ca="1">IF(ISTEXT(I$6),IFERROR(PRODUCT(IF(YEAR(OFFSET(HOMECELL,1,0):OFFSET(ENDCELL,-1,0))=$A73,1+OFFSET(I$132,1,0):OFFSET(I$885,-1,0)))-1,"NA"),0)</f>
        <v>0.34657552062317976</v>
      </c>
      <c r="J73" s="391" cm="1">
        <f t="array" aca="1" ref="J73" ca="1">IF(ISTEXT(J$6),IFERROR(PRODUCT(IF(YEAR(OFFSET(HOMECELL,1,0):OFFSET(ENDCELL,-1,0))=$A73,1+OFFSET(J$132,1,0):OFFSET(J$885,-1,0)))-1,"NA"),0)</f>
        <v>-0.17586000851382289</v>
      </c>
      <c r="K73" s="391" cm="1">
        <f t="array" aca="1" ref="K73" ca="1">IF(ISTEXT(K$6),IFERROR(PRODUCT(IF(YEAR(OFFSET(HOMECELL,1,0):OFFSET(ENDCELL,-1,0))=$A73,1+OFFSET(K$132,1,0):OFFSET(K$885,-1,0)))-1,"NA"),0)</f>
        <v>0.13199538976419989</v>
      </c>
      <c r="L73" s="391" cm="1">
        <f t="array" aca="1" ref="L73" ca="1">IF(ISTEXT(L$6),IFERROR(PRODUCT(IF(YEAR(OFFSET(HOMECELL,1,0):OFFSET(ENDCELL,-1,0))=$A73,1+OFFSET(L$132,1,0):OFFSET(L$885,-1,0)))-1,"NA"),0)</f>
        <v>-0.16500541399092283</v>
      </c>
      <c r="M73" s="391" cm="1">
        <f t="array" aca="1" ref="M73" ca="1">IF(ISTEXT(M$6),IFERROR(PRODUCT(IF(YEAR(OFFSET(HOMECELL,1,0):OFFSET(ENDCELL,-1,0))=$A73,1+OFFSET(M$132,1,0):OFFSET(M$885,-1,0)))-1,"NA"),0)</f>
        <v>5.1473430065562376E-2</v>
      </c>
      <c r="N73" s="391" cm="1">
        <f t="array" aca="1" ref="N73" ca="1">IF(ISTEXT(N$6),IFERROR(PRODUCT(IF(YEAR(OFFSET(HOMECELL,1,0):OFFSET(ENDCELL,-1,0))=$A73,1+OFFSET(N$132,1,0):OFFSET(N$885,-1,0)))-1,"NA"),0)</f>
        <v>0.14782083582282013</v>
      </c>
      <c r="O73" s="391" cm="1">
        <f t="array" aca="1" ref="O73" ca="1">IF(ISTEXT(O$6),IFERROR(PRODUCT(IF(YEAR(OFFSET(HOMECELL,1,0):OFFSET(ENDCELL,-1,0))=$A73,1+OFFSET(O$132,1,0):OFFSET(O$885,-1,0)))-1,"NA"),0)</f>
        <v>0.1268857493324671</v>
      </c>
      <c r="P73" s="391" cm="1">
        <f t="array" aca="1" ref="P73" ca="1">IF(ISTEXT(P$6),IFERROR(PRODUCT(IF(YEAR(OFFSET(HOMECELL,1,0):OFFSET(ENDCELL,-1,0))=$A73,1+OFFSET(P$132,1,0):OFFSET(P$885,-1,0)))-1,"NA"),0)</f>
        <v>7.8884757528751459E-2</v>
      </c>
      <c r="Q73" s="391" cm="1">
        <f t="array" aca="1" ref="Q73" ca="1">IF(ISTEXT(Q$6),IFERROR(PRODUCT(IF(YEAR(OFFSET(HOMECELL,1,0):OFFSET(ENDCELL,-1,0))=$A73,1+OFFSET(Q$132,1,0):OFFSET(Q$885,-1,0)))-1,"NA"),0)</f>
        <v>0.17004800087066907</v>
      </c>
      <c r="R73" s="391" cm="1">
        <f t="array" aca="1" ref="R73" ca="1">IF(ISTEXT(R$6),IFERROR(PRODUCT(IF(YEAR(OFFSET(HOMECELL,1,0):OFFSET(ENDCELL,-1,0))=$A73,1+OFFSET(R$132,1,0):OFFSET(R$885,-1,0)))-1,"NA"),0)</f>
        <v>1.3347480024201017</v>
      </c>
      <c r="S73" s="391" cm="1">
        <f t="array" aca="1" ref="S73" ca="1">IF(ISTEXT(S$6),IFERROR(PRODUCT(IF(YEAR(OFFSET(HOMECELL,1,0):OFFSET(ENDCELL,-1,0))=$A73,1+OFFSET(S$132,1,0):OFFSET(S$885,-1,0)))-1,"NA"),0)</f>
        <v>2.5896668235619424E-2</v>
      </c>
      <c r="T73" s="391" cm="1">
        <f t="array" aca="1" ref="T73" ca="1">IF(ISTEXT(T$6),IFERROR(PRODUCT(IF(YEAR(OFFSET(HOMECELL,1,0):OFFSET(ENDCELL,-1,0))=$A73,1+OFFSET(T$132,1,0):OFFSET(T$885,-1,0)))-1,"NA"),0)</f>
        <v>-0.63144963835826928</v>
      </c>
      <c r="U73" s="391" cm="1">
        <f t="array" aca="1" ref="U73" ca="1">IF(ISTEXT(U$6),IFERROR(PRODUCT(IF(YEAR(OFFSET(HOMECELL,1,0):OFFSET(ENDCELL,-1,0))=$A73,1+OFFSET(U$132,1,0):OFFSET(U$885,-1,0)))-1,"NA"),0)</f>
        <v>-0.37654322783216243</v>
      </c>
      <c r="V73" s="391" cm="1">
        <f t="array" aca="1" ref="V73" ca="1">IF(ISTEXT(V$6),IFERROR(PRODUCT(IF(YEAR(OFFSET(HOMECELL,1,0):OFFSET(ENDCELL,-1,0))=$A73,1+OFFSET(V$132,1,0):OFFSET(V$885,-1,0)))-1,"NA"),0)</f>
        <v>1.3476939062094817</v>
      </c>
      <c r="W73" s="391" cm="1">
        <f t="array" aca="1" ref="W73" ca="1">IF(ISTEXT(W$6),IFERROR(PRODUCT(IF(YEAR(OFFSET(HOMECELL,1,0):OFFSET(ENDCELL,-1,0))=$A73,1+OFFSET(W$132,1,0):OFFSET(W$885,-1,0)))-1,"NA"),0)</f>
        <v>2.4590468859262766</v>
      </c>
      <c r="X73" s="391" cm="1">
        <f t="array" aca="1" ref="X73" ca="1">IF(ISTEXT(X$6),IFERROR(PRODUCT(IF(YEAR(OFFSET(HOMECELL,1,0):OFFSET(ENDCELL,-1,0))=$A73,1+OFFSET(X$132,1,0):OFFSET(X$885,-1,0)))-1,"NA"),0)</f>
        <v>4.0454747686550663E-2</v>
      </c>
      <c r="Y73" s="391" cm="1">
        <f t="array" aca="1" ref="Y73" ca="1">IF(ISTEXT(Y$6),IFERROR(PRODUCT(IF(YEAR(OFFSET(HOMECELL,1,0):OFFSET(ENDCELL,-1,0))=$A73,1+OFFSET(Y$132,1,0):OFFSET(Y$885,-1,0)))-1,"NA"),0)</f>
        <v>-0.23289271600191674</v>
      </c>
      <c r="Z73" s="391" cm="1">
        <f t="array" aca="1" ref="Z73" ca="1">IF(ISTEXT(Z$6),IFERROR(PRODUCT(IF(YEAR(OFFSET(HOMECELL,1,0):OFFSET(ENDCELL,-1,0))=$A73,1+OFFSET(Z$132,1,0):OFFSET(Z$885,-1,0)))-1,"NA"),0)</f>
        <v>0.15495797850218684</v>
      </c>
      <c r="AA73" s="391" cm="1">
        <f t="array" aca="1" ref="AA73" ca="1">IF(ISTEXT(AA$6),IFERROR(PRODUCT(IF(YEAR(OFFSET(HOMECELL,1,0):OFFSET(ENDCELL,-1,0))=$A73,1+OFFSET(AA$132,1,0):OFFSET(AA$885,-1,0)))-1,"NA"),0)</f>
        <v>0.33221182170194274</v>
      </c>
      <c r="AB73" s="391" cm="1">
        <f t="array" aca="1" ref="AB73" ca="1">IF(ISTEXT(AB$6),IFERROR(PRODUCT(IF(YEAR(OFFSET(HOMECELL,1,0):OFFSET(ENDCELL,-1,0))=$A73,1+OFFSET(AB$132,1,0):OFFSET(AB$885,-1,0)))-1,"NA"),0)</f>
        <v>0.52138735379786816</v>
      </c>
      <c r="AC73" s="391" cm="1">
        <f t="array" aca="1" ref="AC73" ca="1">IF(ISTEXT(AC$6),IFERROR(PRODUCT(IF(YEAR(OFFSET(HOMECELL,1,0):OFFSET(ENDCELL,-1,0))=$A73,1+OFFSET(AC$132,1,0):OFFSET(AC$885,-1,0)))-1,"NA"),0)</f>
        <v>0.71989018695574325</v>
      </c>
      <c r="AD73" s="391" cm="1">
        <f t="array" aca="1" ref="AD73" ca="1">IF(ISTEXT(AD$6),IFERROR(PRODUCT(IF(YEAR(OFFSET(HOMECELL,1,0):OFFSET(ENDCELL,-1,0))=$A73,1+OFFSET(AD$132,1,0):OFFSET(AD$885,-1,0)))-1,"NA"),0)</f>
        <v>0</v>
      </c>
      <c r="AE73" s="391" cm="1">
        <f t="array" aca="1" ref="AE73" ca="1">IF(ISTEXT(AE$6),IFERROR(PRODUCT(IF(YEAR(OFFSET(HOMECELL,1,0):OFFSET(ENDCELL,-1,0))=$A73,1+OFFSET(AE$132,1,0):OFFSET(AE$885,-1,0)))-1,"NA"),0)</f>
        <v>-3.4863974900889882E-2</v>
      </c>
      <c r="AF73" s="391" cm="1">
        <f t="array" aca="1" ref="AF73" ca="1">IF(ISTEXT(AF$6),IFERROR(PRODUCT(IF(YEAR(OFFSET(HOMECELL,1,0):OFFSET(ENDCELL,-1,0))=$A73,1+OFFSET(AF$132,1,0):OFFSET(AF$885,-1,0)))-1,"NA"),0)</f>
        <v>0.15547139769554419</v>
      </c>
      <c r="AG73" s="391" cm="1">
        <f t="array" aca="1" ref="AG73" ca="1">IF(ISTEXT(AG$6),IFERROR(PRODUCT(IF(YEAR(OFFSET(HOMECELL,1,0):OFFSET(ENDCELL,-1,0))=$A73,1+OFFSET(AG$132,1,0):OFFSET(AG$885,-1,0)))-1,"NA"),0)</f>
        <v>-0.40506383545796498</v>
      </c>
      <c r="AH73" s="391" cm="1">
        <f t="array" aca="1" ref="AH73" ca="1">IF(ISTEXT(AH$6),IFERROR(PRODUCT(IF(YEAR(OFFSET(HOMECELL,1,0):OFFSET(ENDCELL,-1,0))=$A73,1+OFFSET(AH$132,1,0):OFFSET(AH$885,-1,0)))-1,"NA"),0)</f>
        <v>0</v>
      </c>
      <c r="AI73" s="391" cm="1">
        <f t="array" aca="1" ref="AI73" ca="1">IF(ISTEXT(AI$6),IFERROR(PRODUCT(IF(YEAR(OFFSET(HOMECELL,1,0):OFFSET(ENDCELL,-1,0))=$A73,1+OFFSET(AI$132,1,0):OFFSET(AI$885,-1,0)))-1,"NA"),0)</f>
        <v>0.50165037292461023</v>
      </c>
      <c r="AJ73" s="391" cm="1">
        <f t="array" aca="1" ref="AJ73" ca="1">IF(ISTEXT(AJ$6),IFERROR(PRODUCT(IF(YEAR(OFFSET(HOMECELL,1,0):OFFSET(ENDCELL,-1,0))=$A73,1+OFFSET(AJ$132,1,0):OFFSET(AJ$885,-1,0)))-1,"NA"),0)</f>
        <v>0.5016504444848886</v>
      </c>
      <c r="AK73" s="391" cm="1">
        <f t="array" aca="1" ref="AK73" ca="1">IF(ISTEXT(AK$6),IFERROR(PRODUCT(IF(YEAR(OFFSET(HOMECELL,1,0):OFFSET(ENDCELL,-1,0))=$A73,1+OFFSET(AK$132,1,0):OFFSET(AK$885,-1,0)))-1,"NA"),0)</f>
        <v>-0.34246166864491601</v>
      </c>
      <c r="AL73" s="391" cm="1">
        <f t="array" aca="1" ref="AL73" ca="1">IF(ISTEXT(AL$6),IFERROR(PRODUCT(IF(YEAR(OFFSET(HOMECELL,1,0):OFFSET(ENDCELL,-1,0))=$A73,1+OFFSET(AL$132,1,0):OFFSET(AL$885,-1,0)))-1,"NA"),0)</f>
        <v>0</v>
      </c>
      <c r="AM73" s="391" cm="1">
        <f t="array" aca="1" ref="AM73" ca="1">IF(ISTEXT(AM$6),IFERROR(PRODUCT(IF(YEAR(OFFSET(HOMECELL,1,0):OFFSET(ENDCELL,-1,0))=$A73,1+OFFSET(AM$132,1,0):OFFSET(AM$885,-1,0)))-1,"NA"),0)</f>
        <v>0.15975189186098926</v>
      </c>
      <c r="AN73" s="391" cm="1">
        <f t="array" aca="1" ref="AN73" ca="1">IF(ISTEXT(AN$6),IFERROR(PRODUCT(IF(YEAR(OFFSET(HOMECELL,1,0):OFFSET(ENDCELL,-1,0))=$A73,1+OFFSET(AN$132,1,0):OFFSET(AN$885,-1,0)))-1,"NA"),0)</f>
        <v>-0.14598970965144664</v>
      </c>
      <c r="AO73" s="391" cm="1">
        <f t="array" aca="1" ref="AO73" ca="1">IF(ISTEXT(AO$6),IFERROR(PRODUCT(IF(YEAR(OFFSET(HOMECELL,1,0):OFFSET(ENDCELL,-1,0))=$A73,1+OFFSET(AO$132,1,0):OFFSET(AO$885,-1,0)))-1,"NA"),0)</f>
        <v>0.4738643382532719</v>
      </c>
      <c r="AP73" s="391" cm="1">
        <f t="array" aca="1" ref="AP73" ca="1">IF(ISTEXT(AP$6),IFERROR(PRODUCT(IF(YEAR(OFFSET(HOMECELL,1,0):OFFSET(ENDCELL,-1,0))=$A73,1+OFFSET(AP$132,1,0):OFFSET(AP$885,-1,0)))-1,"NA"),0)</f>
        <v>0.37553347491105193</v>
      </c>
      <c r="AQ73" s="391" cm="1">
        <f t="array" aca="1" ref="AQ73" ca="1">IF(ISTEXT(AQ$6),IFERROR(PRODUCT(IF(YEAR(OFFSET(HOMECELL,1,0):OFFSET(ENDCELL,-1,0))=$A73,1+OFFSET(AQ$132,1,0):OFFSET(AQ$885,-1,0)))-1,"NA"),0)</f>
        <v>0.3152876448057238</v>
      </c>
      <c r="AR73" s="391" cm="1">
        <f t="array" aca="1" ref="AR73" ca="1">IF(ISTEXT(AR$6),IFERROR(PRODUCT(IF(YEAR(OFFSET(HOMECELL,1,0):OFFSET(ENDCELL,-1,0))=$A73,1+OFFSET(AR$132,1,0):OFFSET(AR$885,-1,0)))-1,"NA"),0)</f>
        <v>0.37881669527606432</v>
      </c>
      <c r="AS73" s="391" cm="1">
        <f t="array" aca="1" ref="AS73" ca="1">IF(ISTEXT(AS$6),IFERROR(PRODUCT(IF(YEAR(OFFSET(HOMECELL,1,0):OFFSET(ENDCELL,-1,0))=$A73,1+OFFSET(AS$132,1,0):OFFSET(AS$885,-1,0)))-1,"NA"),0)</f>
        <v>0</v>
      </c>
      <c r="AT73" s="391" cm="1">
        <f t="array" aca="1" ref="AT73" ca="1">IF(ISTEXT(AT$6),IFERROR(PRODUCT(IF(YEAR(OFFSET(HOMECELL,1,0):OFFSET(ENDCELL,-1,0))=$A73,1+OFFSET(AT$132,1,0):OFFSET(AT$885,-1,0)))-1,"NA"),0)</f>
        <v>0.3173863191509223</v>
      </c>
      <c r="AU73" s="391" cm="1">
        <f t="array" aca="1" ref="AU73" ca="1">IF(ISTEXT(AU$6),IFERROR(PRODUCT(IF(YEAR(OFFSET(HOMECELL,1,0):OFFSET(ENDCELL,-1,0))=$A73,1+OFFSET(AU$132,1,0):OFFSET(AU$885,-1,0)))-1,"NA"),0)</f>
        <v>0</v>
      </c>
      <c r="AV73" s="391" cm="1">
        <f t="array" aca="1" ref="AV73" ca="1">IF(ISTEXT(AV$6),IFERROR(PRODUCT(IF(YEAR(OFFSET(HOMECELL,1,0):OFFSET(ENDCELL,-1,0))=$A73,1+OFFSET(AV$132,1,0):OFFSET(AV$885,-1,0)))-1,"NA"),0)</f>
        <v>0.23880842939532987</v>
      </c>
      <c r="AW73" s="391" cm="1">
        <f t="array" aca="1" ref="AW73" ca="1">IF(ISTEXT(AW$6),IFERROR(PRODUCT(IF(YEAR(OFFSET(HOMECELL,1,0):OFFSET(ENDCELL,-1,0))=$A73,1+OFFSET(AW$132,1,0):OFFSET(AW$885,-1,0)))-1,"NA"),0)</f>
        <v>0.16642672524027602</v>
      </c>
      <c r="AX73" s="391" cm="1">
        <f t="array" aca="1" ref="AX73" ca="1">IF(ISTEXT(AX$6),IFERROR(PRODUCT(IF(YEAR(OFFSET(HOMECELL,1,0):OFFSET(ENDCELL,-1,0))=$A73,1+OFFSET(AX$132,1,0):OFFSET(AX$885,-1,0)))-1,"NA"),0)</f>
        <v>0</v>
      </c>
      <c r="AY73" s="391" cm="1">
        <f t="array" aca="1" ref="AY73" ca="1">IF(ISTEXT(AY$6),IFERROR(PRODUCT(IF(YEAR(OFFSET(HOMECELL,1,0):OFFSET(ENDCELL,-1,0))=$A73,1+OFFSET(AY$132,1,0):OFFSET(AY$885,-1,0)))-1,"NA"),0)</f>
        <v>0.19930459363602737</v>
      </c>
      <c r="AZ73" s="391" cm="1">
        <f t="array" aca="1" ref="AZ73" ca="1">IF(ISTEXT(AZ$6),IFERROR(PRODUCT(IF(YEAR(OFFSET(HOMECELL,1,0):OFFSET(ENDCELL,-1,0))=$A73,1+OFFSET(AZ$132,1,0):OFFSET(AZ$885,-1,0)))-1,"NA"),0)</f>
        <v>-6.9559157145295925E-2</v>
      </c>
      <c r="BA73" s="391" cm="1">
        <f t="array" aca="1" ref="BA73" ca="1">IF(ISTEXT(BA$6),IFERROR(PRODUCT(IF(YEAR(OFFSET(HOMECELL,1,0):OFFSET(ENDCELL,-1,0))=$A73,1+OFFSET(BA$132,1,0):OFFSET(BA$885,-1,0)))-1,"NA"),0)</f>
        <v>9.8489895671737715E-2</v>
      </c>
      <c r="BB73" s="391" cm="1">
        <f t="array" aca="1" ref="BB73" ca="1">IF(ISTEXT(BB$6),IFERROR(PRODUCT(IF(YEAR(OFFSET(HOMECELL,1,0):OFFSET(ENDCELL,-1,0))=$A73,1+OFFSET(BB$132,1,0):OFFSET(BB$885,-1,0)))-1,"NA"),0)</f>
        <v>0.27340651800474935</v>
      </c>
      <c r="BC73" s="391" cm="1">
        <f t="array" aca="1" ref="BC73" ca="1">IF(ISTEXT(BC$6),IFERROR(PRODUCT(IF(YEAR(OFFSET(HOMECELL,1,0):OFFSET(ENDCELL,-1,0))=$A73,1+OFFSET(BC$132,1,0):OFFSET(BC$885,-1,0)))-1,"NA"),0)</f>
        <v>0</v>
      </c>
      <c r="BD73" s="391" cm="1">
        <f t="array" aca="1" ref="BD73" ca="1">IF(ISTEXT(BD$6),IFERROR(PRODUCT(IF(YEAR(OFFSET(HOMECELL,1,0):OFFSET(ENDCELL,-1,0))=$A73,1+OFFSET(BD$132,1,0):OFFSET(BD$885,-1,0)))-1,"NA"),0)</f>
        <v>1.9687860988180095E-2</v>
      </c>
      <c r="BE73" s="391" cm="1">
        <f t="array" aca="1" ref="BE73" ca="1">IF(ISTEXT(BE$6),IFERROR(PRODUCT(IF(YEAR(OFFSET(HOMECELL,1,0):OFFSET(ENDCELL,-1,0))=$A73,1+OFFSET(BE$132,1,0):OFFSET(BE$885,-1,0)))-1,"NA"),0)</f>
        <v>-0.37920896101179313</v>
      </c>
      <c r="BF73" s="391" cm="1">
        <f t="array" aca="1" ref="BF73" ca="1">IF(ISTEXT(BF$6),IFERROR(PRODUCT(IF(YEAR(OFFSET(HOMECELL,1,0):OFFSET(ENDCELL,-1,0))=$A73,1+OFFSET(BF$132,1,0):OFFSET(BF$885,-1,0)))-1,"NA"),0)</f>
        <v>-4.1796592938179056E-2</v>
      </c>
      <c r="BG73" s="391" cm="1">
        <f t="array" aca="1" ref="BG73" ca="1">IF(ISTEXT(BG$6),IFERROR(PRODUCT(IF(YEAR(OFFSET(HOMECELL,1,0):OFFSET(ENDCELL,-1,0))=$A73,1+OFFSET(BG$132,1,0):OFFSET(BG$885,-1,0)))-1,"NA"),0)</f>
        <v>-0.10386137934844508</v>
      </c>
      <c r="BH73" s="391" cm="1">
        <f t="array" aca="1" ref="BH73" ca="1">IF(ISTEXT(BH$6),IFERROR(PRODUCT(IF(YEAR(OFFSET(HOMECELL,1,0):OFFSET(ENDCELL,-1,0))=$A73,1+OFFSET(BH$132,1,0):OFFSET(BH$885,-1,0)))-1,"NA"),0)</f>
        <v>0.19042140246877537</v>
      </c>
      <c r="BI73" s="391" cm="1">
        <f t="array" aca="1" ref="BI73" ca="1">IF(ISTEXT(BI$6),IFERROR(PRODUCT(IF(YEAR(OFFSET(HOMECELL,1,0):OFFSET(ENDCELL,-1,0))=$A73,1+OFFSET(BI$132,1,0):OFFSET(BI$885,-1,0)))-1,"NA"),0)</f>
        <v>0</v>
      </c>
      <c r="BJ73" s="391" cm="1">
        <f t="array" aca="1" ref="BJ73" ca="1">IF(ISTEXT(BJ$6),IFERROR(PRODUCT(IF(YEAR(OFFSET(HOMECELL,1,0):OFFSET(ENDCELL,-1,0))=$A73,1+OFFSET(BJ$132,1,0):OFFSET(BJ$885,-1,0)))-1,"NA"),0)</f>
        <v>0.1796508830770307</v>
      </c>
      <c r="BK73" s="391" cm="1">
        <f t="array" aca="1" ref="BK73" ca="1">IF(ISTEXT(BK$6),IFERROR(PRODUCT(IF(YEAR(OFFSET(HOMECELL,1,0):OFFSET(ENDCELL,-1,0))=$A73,1+OFFSET(BK$132,1,0):OFFSET(BK$885,-1,0)))-1,"NA"),0)</f>
        <v>0.20484234049116701</v>
      </c>
      <c r="BL73" s="391" cm="1">
        <f t="array" aca="1" ref="BL73" ca="1">IF(ISTEXT(BL$6),IFERROR(PRODUCT(IF(YEAR(OFFSET(HOMECELL,1,0):OFFSET(ENDCELL,-1,0))=$A73,1+OFFSET(BL$132,1,0):OFFSET(BL$885,-1,0)))-1,"NA"),0)</f>
        <v>-6.8761086562889928E-2</v>
      </c>
      <c r="BM73" s="391" cm="1">
        <f t="array" aca="1" ref="BM73" ca="1">IF(ISTEXT(BM$6),IFERROR(PRODUCT(IF(YEAR(OFFSET(HOMECELL,1,0):OFFSET(ENDCELL,-1,0))=$A73,1+OFFSET(BM$132,1,0):OFFSET(BM$885,-1,0)))-1,"NA"),0)</f>
        <v>2.3680917484400092</v>
      </c>
      <c r="BN73" s="391" cm="1">
        <f t="array" aca="1" ref="BN73" ca="1">IF(ISTEXT(BN$6),IFERROR(PRODUCT(IF(YEAR(OFFSET(HOMECELL,1,0):OFFSET(ENDCELL,-1,0))=$A73,1+OFFSET(BN$132,1,0):OFFSET(BN$885,-1,0)))-1,"NA"),0)</f>
        <v>0</v>
      </c>
      <c r="BO73" s="391" cm="1">
        <f t="array" aca="1" ref="BO73" ca="1">IF(ISTEXT(BO$6),IFERROR(PRODUCT(IF(YEAR(OFFSET(HOMECELL,1,0):OFFSET(ENDCELL,-1,0))=$A73,1+OFFSET(BO$132,1,0):OFFSET(BO$885,-1,0)))-1,"NA"),0)</f>
        <v>0.30549921884534714</v>
      </c>
      <c r="BP73" s="391" cm="1">
        <f t="array" aca="1" ref="BP73" ca="1">IF(ISTEXT(BP$6),IFERROR(PRODUCT(IF(YEAR(OFFSET(HOMECELL,1,0):OFFSET(ENDCELL,-1,0))=$A73,1+OFFSET(BP$132,1,0):OFFSET(BP$885,-1,0)))-1,"NA"),0)</f>
        <v>-0.35294133172811348</v>
      </c>
      <c r="BQ73" s="391" cm="1">
        <f t="array" aca="1" ref="BQ73" ca="1">IF(ISTEXT(BQ$6),IFERROR(PRODUCT(IF(YEAR(OFFSET(HOMECELL,1,0):OFFSET(ENDCELL,-1,0))=$A73,1+OFFSET(BQ$132,1,0):OFFSET(BQ$885,-1,0)))-1,"NA"),0)</f>
        <v>0.22704597580651265</v>
      </c>
      <c r="BR73" s="391" cm="1">
        <f t="array" aca="1" ref="BR73" ca="1">IF(ISTEXT(BR$6),IFERROR(PRODUCT(IF(YEAR(OFFSET(HOMECELL,1,0):OFFSET(ENDCELL,-1,0))=$A73,1+OFFSET(BR$132,1,0):OFFSET(BR$885,-1,0)))-1,"NA"),0)</f>
        <v>8.3786384731922015E-2</v>
      </c>
      <c r="BS73" s="391" cm="1">
        <f t="array" aca="1" ref="BS73" ca="1">IF(ISTEXT(BS$6),IFERROR(PRODUCT(IF(YEAR(OFFSET(HOMECELL,1,0):OFFSET(ENDCELL,-1,0))=$A73,1+OFFSET(BS$132,1,0):OFFSET(BS$885,-1,0)))-1,"NA"),0)</f>
        <v>0</v>
      </c>
      <c r="BT73" s="391" cm="1">
        <f t="array" aca="1" ref="BT73" ca="1">IF(ISTEXT(BT$6),IFERROR(PRODUCT(IF(YEAR(OFFSET(HOMECELL,1,0):OFFSET(ENDCELL,-1,0))=$A73,1+OFFSET(BT$132,1,0):OFFSET(BT$885,-1,0)))-1,"NA"),0)</f>
        <v>0</v>
      </c>
      <c r="BU73" s="391" cm="1">
        <f t="array" aca="1" ref="BU73" ca="1">IF(ISTEXT(BU$6),IFERROR(PRODUCT(IF(YEAR(OFFSET(HOMECELL,1,0):OFFSET(ENDCELL,-1,0))=$A73,1+OFFSET(BU$132,1,0):OFFSET(BU$885,-1,0)))-1,"NA"),0)</f>
        <v>0.52053939921721915</v>
      </c>
      <c r="BV73" s="391" cm="1">
        <f t="array" aca="1" ref="BV73" ca="1">IF(ISTEXT(BV$6),IFERROR(PRODUCT(IF(YEAR(OFFSET(HOMECELL,1,0):OFFSET(ENDCELL,-1,0))=$A73,1+OFFSET(BV$132,1,0):OFFSET(BV$885,-1,0)))-1,"NA"),0)</f>
        <v>0</v>
      </c>
      <c r="BW73" s="391" cm="1">
        <f t="array" aca="1" ref="BW73" ca="1">IF(ISTEXT(BW$6),IFERROR(PRODUCT(IF(YEAR(OFFSET(HOMECELL,1,0):OFFSET(ENDCELL,-1,0))=$A73,1+OFFSET(BW$132,1,0):OFFSET(BW$885,-1,0)))-1,"NA"),0)</f>
        <v>4.8909402032993876E-2</v>
      </c>
      <c r="BX73" s="391" cm="1">
        <f t="array" aca="1" ref="BX73" ca="1">IF(ISTEXT(BX$6),IFERROR(PRODUCT(IF(YEAR(OFFSET(HOMECELL,1,0):OFFSET(ENDCELL,-1,0))=$A73,1+OFFSET(BX$132,1,0):OFFSET(BX$885,-1,0)))-1,"NA"),0)</f>
        <v>-0.30659531465598167</v>
      </c>
      <c r="BY73" s="391" cm="1">
        <f t="array" aca="1" ref="BY73" ca="1">IF(ISTEXT(BY$6),IFERROR(PRODUCT(IF(YEAR(OFFSET(HOMECELL,1,0):OFFSET(ENDCELL,-1,0))=$A73,1+OFFSET(BY$132,1,0):OFFSET(BY$885,-1,0)))-1,"NA"),0)</f>
        <v>9.1938021954846461E-2</v>
      </c>
      <c r="BZ73" s="391" cm="1">
        <f t="array" aca="1" ref="BZ73" ca="1">IF(ISTEXT(BZ$6),IFERROR(PRODUCT(IF(YEAR(OFFSET(HOMECELL,1,0):OFFSET(ENDCELL,-1,0))=$A73,1+OFFSET(BZ$132,1,0):OFFSET(BZ$885,-1,0)))-1,"NA"),0)</f>
        <v>-9.5135942033663934E-3</v>
      </c>
      <c r="CA73" s="391" cm="1">
        <f t="array" aca="1" ref="CA73" ca="1">IF(ISTEXT(CA$6),IFERROR(PRODUCT(IF(YEAR(OFFSET(HOMECELL,1,0):OFFSET(ENDCELL,-1,0))=$A73,1+OFFSET(CA$132,1,0):OFFSET(CA$885,-1,0)))-1,"NA"),0)</f>
        <v>-0.61030890172331431</v>
      </c>
      <c r="CB73" s="391" cm="1">
        <f t="array" aca="1" ref="CB73" ca="1">IF(ISTEXT(CB$6),IFERROR(PRODUCT(IF(YEAR(OFFSET(HOMECELL,1,0):OFFSET(ENDCELL,-1,0))=$A73,1+OFFSET(CB$132,1,0):OFFSET(CB$885,-1,0)))-1,"NA"),0)</f>
        <v>0</v>
      </c>
      <c r="CC73" s="391" cm="1">
        <f t="array" aca="1" ref="CC73" ca="1">IF(ISTEXT(CC$6),IFERROR(PRODUCT(IF(YEAR(OFFSET(HOMECELL,1,0):OFFSET(ENDCELL,-1,0))=$A73,1+OFFSET(CC$132,1,0):OFFSET(CC$885,-1,0)))-1,"NA"),0)</f>
        <v>0.29425455441323911</v>
      </c>
      <c r="CD73" s="391" cm="1">
        <f t="array" aca="1" ref="CD73" ca="1">IF(ISTEXT(CD$6),IFERROR(PRODUCT(IF(YEAR(OFFSET(HOMECELL,1,0):OFFSET(ENDCELL,-1,0))=$A73,1+OFFSET(CD$132,1,0):OFFSET(CD$885,-1,0)))-1,"NA"),0)</f>
        <v>0</v>
      </c>
      <c r="CE73" s="391" cm="1">
        <f t="array" aca="1" ref="CE73" ca="1">IF(ISTEXT(CE$6),IFERROR(PRODUCT(IF(YEAR(OFFSET(HOMECELL,1,0):OFFSET(ENDCELL,-1,0))=$A73,1+OFFSET(CE$132,1,0):OFFSET(CE$885,-1,0)))-1,"NA"),0)</f>
        <v>0</v>
      </c>
      <c r="CF73" s="391" cm="1">
        <f t="array" aca="1" ref="CF73" ca="1">IF(ISTEXT(CF$6),IFERROR(PRODUCT(IF(YEAR(OFFSET(HOMECELL,1,0):OFFSET(ENDCELL,-1,0))=$A73,1+OFFSET(CF$132,1,0):OFFSET(CF$885,-1,0)))-1,"NA"),0)</f>
        <v>9.1418497242821362E-2</v>
      </c>
      <c r="CG73" s="391" cm="1">
        <f t="array" aca="1" ref="CG73" ca="1">IF(ISTEXT(CG$6),IFERROR(PRODUCT(IF(YEAR(OFFSET(HOMECELL,1,0):OFFSET(ENDCELL,-1,0))=$A73,1+OFFSET(CG$132,1,0):OFFSET(CG$885,-1,0)))-1,"NA"),0)</f>
        <v>0.38635222733352004</v>
      </c>
      <c r="CH73" s="391" cm="1">
        <f t="array" aca="1" ref="CH73" ca="1">IF(ISTEXT(CH$6),IFERROR(PRODUCT(IF(YEAR(OFFSET(HOMECELL,1,0):OFFSET(ENDCELL,-1,0))=$A73,1+OFFSET(CH$132,1,0):OFFSET(CH$885,-1,0)))-1,"NA"),0)</f>
        <v>0.57109159577898505</v>
      </c>
      <c r="CI73" s="391" cm="1">
        <f t="array" aca="1" ref="CI73" ca="1">IF(ISTEXT(CI$6),IFERROR(PRODUCT(IF(YEAR(OFFSET(HOMECELL,1,0):OFFSET(ENDCELL,-1,0))=$A73,1+OFFSET(CI$132,1,0):OFFSET(CI$885,-1,0)))-1,"NA"),0)</f>
        <v>-0.21097770757629541</v>
      </c>
      <c r="CJ73" s="391" cm="1">
        <f t="array" aca="1" ref="CJ73" ca="1">IF(ISTEXT(CJ$6),IFERROR(PRODUCT(IF(YEAR(OFFSET(HOMECELL,1,0):OFFSET(ENDCELL,-1,0))=$A73,1+OFFSET(CJ$132,1,0):OFFSET(CJ$885,-1,0)))-1,"NA"),0)</f>
        <v>0.20842920720313729</v>
      </c>
      <c r="CK73" s="391" cm="1">
        <f t="array" aca="1" ref="CK73" ca="1">IF(ISTEXT(CK$6),IFERROR(PRODUCT(IF(YEAR(OFFSET(HOMECELL,1,0):OFFSET(ENDCELL,-1,0))=$A73,1+OFFSET(CK$132,1,0):OFFSET(CK$885,-1,0)))-1,"NA"),0)</f>
        <v>0</v>
      </c>
      <c r="CL73" s="391" cm="1">
        <f t="array" aca="1" ref="CL73" ca="1">IF(ISTEXT(CL$6),IFERROR(PRODUCT(IF(YEAR(OFFSET(HOMECELL,1,0):OFFSET(ENDCELL,-1,0))=$A73,1+OFFSET(CL$132,1,0):OFFSET(CL$885,-1,0)))-1,"NA"),0)</f>
        <v>0</v>
      </c>
      <c r="CM73" s="391" cm="1">
        <f t="array" aca="1" ref="CM73" ca="1">IF(ISTEXT(CM$6),IFERROR(PRODUCT(IF(YEAR(OFFSET(HOMECELL,1,0):OFFSET(ENDCELL,-1,0))=$A73,1+OFFSET(CM$132,1,0):OFFSET(CM$885,-1,0)))-1,"NA"),0)</f>
        <v>0</v>
      </c>
      <c r="CN73" s="391" cm="1">
        <f t="array" aca="1" ref="CN73" ca="1">IF(ISTEXT(CN$6),IFERROR(PRODUCT(IF(YEAR(OFFSET(HOMECELL,1,0):OFFSET(ENDCELL,-1,0))=$A73,1+OFFSET(CN$132,1,0):OFFSET(CN$885,-1,0)))-1,"NA"),0)</f>
        <v>0</v>
      </c>
      <c r="CO73" s="391" cm="1">
        <f t="array" aca="1" ref="CO73" ca="1">IF(ISTEXT(CO$6),IFERROR(PRODUCT(IF(YEAR(OFFSET(HOMECELL,1,0):OFFSET(ENDCELL,-1,0))=$A73,1+OFFSET(CO$132,1,0):OFFSET(CO$885,-1,0)))-1,"NA"),0)</f>
        <v>0</v>
      </c>
      <c r="CP73" s="391" cm="1">
        <f t="array" aca="1" ref="CP73" ca="1">IF(ISTEXT(CP$6),IFERROR(PRODUCT(IF(YEAR(OFFSET(HOMECELL,1,0):OFFSET(ENDCELL,-1,0))=$A73,1+OFFSET(CP$132,1,0):OFFSET(CP$885,-1,0)))-1,"NA"),0)</f>
        <v>0</v>
      </c>
      <c r="CQ73" s="391" cm="1">
        <f t="array" aca="1" ref="CQ73" ca="1">IF(ISTEXT(CQ$6),IFERROR(PRODUCT(IF(YEAR(OFFSET(HOMECELL,1,0):OFFSET(ENDCELL,-1,0))=$A73,1+OFFSET(CQ$132,1,0):OFFSET(CQ$885,-1,0)))-1,"NA"),0)</f>
        <v>0</v>
      </c>
      <c r="CR73" s="391" cm="1">
        <f t="array" aca="1" ref="CR73" ca="1">IF(ISTEXT(CR$6),IFERROR(PRODUCT(IF(YEAR(OFFSET(HOMECELL,1,0):OFFSET(ENDCELL,-1,0))=$A73,1+OFFSET(CR$132,1,0):OFFSET(CR$885,-1,0)))-1,"NA"),0)</f>
        <v>-8.7537872154900165E-2</v>
      </c>
      <c r="CS73" s="391"/>
      <c r="CT73" s="391"/>
      <c r="CU73" s="391"/>
      <c r="CV73" s="391"/>
      <c r="CW73" s="391"/>
      <c r="CX73" s="391"/>
      <c r="CY73" s="391"/>
      <c r="CZ73" s="391"/>
      <c r="DA73" s="391"/>
      <c r="DB73" s="815"/>
      <c r="DC73" s="815"/>
      <c r="DD73" s="815"/>
      <c r="DE73" s="815"/>
      <c r="DG73" s="352"/>
      <c r="DI73" s="391" cm="1">
        <f t="array" aca="1" ref="DI73" ca="1">IF(ISTEXT(DI$6),IFERROR(PRODUCT(IF(YEAR(OFFSET(HOMECELL,1,0):OFFSET(ENDCELL,-1,0))=$A73,1+OFFSET(DI$132,1,0):OFFSET(DI$885,-1,0)))-1,"NA"),0)</f>
        <v>0</v>
      </c>
      <c r="DJ73" s="391" cm="1">
        <f t="array" aca="1" ref="DJ73" ca="1">IF(ISTEXT(DJ$6),IFERROR(PRODUCT(IF(YEAR(OFFSET(HOMECELL,1,0):OFFSET(ENDCELL,-1,0))=$A73,1+OFFSET(DJ$132,1,0):OFFSET(DJ$885,-1,0)))-1,"NA"),0)</f>
        <v>0.7089465496207179</v>
      </c>
      <c r="DK73" s="391" cm="1">
        <f t="array" aca="1" ref="DK73" ca="1">IF(ISTEXT(DK$6),IFERROR(PRODUCT(IF(YEAR(OFFSET(HOMECELL,1,0):OFFSET(ENDCELL,-1,0))=$A73,1+OFFSET(DK$132,1,0):OFFSET(DK$885,-1,0)))-1,"NA"),0)</f>
        <v>0.1833349981828345</v>
      </c>
    </row>
    <row r="74" spans="1:115" hidden="1" outlineLevel="1">
      <c r="A74" s="72">
        <f t="shared" ca="1" si="1"/>
        <v>2008</v>
      </c>
      <c r="B74" s="372"/>
      <c r="C74" s="391" cm="1">
        <f t="array" aca="1" ref="C74" ca="1">IF(ISTEXT(C$6),IFERROR(PRODUCT(IF(YEAR(OFFSET(HOMECELL,1,0):OFFSET(ENDCELL,-1,0))=$A74,1+OFFSET(C$132,1,0):OFFSET(C$885,-1,0)))-1,"NA"),0)</f>
        <v>0</v>
      </c>
      <c r="D74" s="391" cm="1">
        <f t="array" aca="1" ref="D74" ca="1">IF(ISTEXT(D$6),IFERROR(PRODUCT(IF(YEAR(OFFSET(HOMECELL,1,0):OFFSET(ENDCELL,-1,0))=$A74,1+OFFSET(D$132,1,0):OFFSET(D$885,-1,0)))-1,"NA"),0)</f>
        <v>1.5912653124452003E-2</v>
      </c>
      <c r="E74" s="391" cm="1">
        <f t="array" aca="1" ref="E74" ca="1">IF(ISTEXT(E$6),IFERROR(PRODUCT(IF(YEAR(OFFSET(HOMECELL,1,0):OFFSET(ENDCELL,-1,0))=$A74,1+OFFSET(E$132,1,0):OFFSET(E$885,-1,0)))-1,"NA"),0)</f>
        <v>-0.3869668713102693</v>
      </c>
      <c r="F74" s="391" cm="1">
        <f t="array" aca="1" ref="F74" ca="1">IF(ISTEXT(F$6),IFERROR(PRODUCT(IF(YEAR(OFFSET(HOMECELL,1,0):OFFSET(ENDCELL,-1,0))=$A74,1+OFFSET(F$132,1,0):OFFSET(F$885,-1,0)))-1,"NA"),0)</f>
        <v>0</v>
      </c>
      <c r="G74" s="391" cm="1">
        <f t="array" aca="1" ref="G74" ca="1">IF(ISTEXT(G$6),IFERROR(PRODUCT(IF(YEAR(OFFSET(HOMECELL,1,0):OFFSET(ENDCELL,-1,0))=$A74,1+OFFSET(G$132,1,0):OFFSET(G$885,-1,0)))-1,"NA"),0)</f>
        <v>-0.46466544700058765</v>
      </c>
      <c r="H74" s="391" cm="1">
        <f t="array" aca="1" ref="H74" ca="1">IF(ISTEXT(H$6),IFERROR(PRODUCT(IF(YEAR(OFFSET(HOMECELL,1,0):OFFSET(ENDCELL,-1,0))=$A74,1+OFFSET(H$132,1,0):OFFSET(H$885,-1,0)))-1,"NA"),0)</f>
        <v>-0.37835695720245499</v>
      </c>
      <c r="I74" s="391" cm="1">
        <f t="array" aca="1" ref="I74" ca="1">IF(ISTEXT(I$6),IFERROR(PRODUCT(IF(YEAR(OFFSET(HOMECELL,1,0):OFFSET(ENDCELL,-1,0))=$A74,1+OFFSET(I$132,1,0):OFFSET(I$885,-1,0)))-1,"NA"),0)</f>
        <v>-0.39539676574379645</v>
      </c>
      <c r="J74" s="391" cm="1">
        <f t="array" aca="1" ref="J74" ca="1">IF(ISTEXT(J$6),IFERROR(PRODUCT(IF(YEAR(OFFSET(HOMECELL,1,0):OFFSET(ENDCELL,-1,0))=$A74,1+OFFSET(J$132,1,0):OFFSET(J$885,-1,0)))-1,"NA"),0)</f>
        <v>-0.48908213085598862</v>
      </c>
      <c r="K74" s="391" cm="1">
        <f t="array" aca="1" ref="K74" ca="1">IF(ISTEXT(K$6),IFERROR(PRODUCT(IF(YEAR(OFFSET(HOMECELL,1,0):OFFSET(ENDCELL,-1,0))=$A74,1+OFFSET(K$132,1,0):OFFSET(K$885,-1,0)))-1,"NA"),0)</f>
        <v>-0.39790896518446206</v>
      </c>
      <c r="L74" s="391" cm="1">
        <f t="array" aca="1" ref="L74" ca="1">IF(ISTEXT(L$6),IFERROR(PRODUCT(IF(YEAR(OFFSET(HOMECELL,1,0):OFFSET(ENDCELL,-1,0))=$A74,1+OFFSET(L$132,1,0):OFFSET(L$885,-1,0)))-1,"NA"),0)</f>
        <v>-0.36997766772700669</v>
      </c>
      <c r="M74" s="391" cm="1">
        <f t="array" aca="1" ref="M74" ca="1">IF(ISTEXT(M$6),IFERROR(PRODUCT(IF(YEAR(OFFSET(HOMECELL,1,0):OFFSET(ENDCELL,-1,0))=$A74,1+OFFSET(M$132,1,0):OFFSET(M$885,-1,0)))-1,"NA"),0)</f>
        <v>-0.38547734807066203</v>
      </c>
      <c r="N74" s="391" cm="1">
        <f t="array" aca="1" ref="N74" ca="1">IF(ISTEXT(N$6),IFERROR(PRODUCT(IF(YEAR(OFFSET(HOMECELL,1,0):OFFSET(ENDCELL,-1,0))=$A74,1+OFFSET(N$132,1,0):OFFSET(N$885,-1,0)))-1,"NA"),0)</f>
        <v>-0.4280881640119405</v>
      </c>
      <c r="O74" s="391" cm="1">
        <f t="array" aca="1" ref="O74" ca="1">IF(ISTEXT(O$6),IFERROR(PRODUCT(IF(YEAR(OFFSET(HOMECELL,1,0):OFFSET(ENDCELL,-1,0))=$A74,1+OFFSET(O$132,1,0):OFFSET(O$885,-1,0)))-1,"NA"),0)</f>
        <v>-0.16573153089321069</v>
      </c>
      <c r="P74" s="391" cm="1">
        <f t="array" aca="1" ref="P74" ca="1">IF(ISTEXT(P$6),IFERROR(PRODUCT(IF(YEAR(OFFSET(HOMECELL,1,0):OFFSET(ENDCELL,-1,0))=$A74,1+OFFSET(P$132,1,0):OFFSET(P$885,-1,0)))-1,"NA"),0)</f>
        <v>-0.23329792266403859</v>
      </c>
      <c r="Q74" s="391" cm="1">
        <f t="array" aca="1" ref="Q74" ca="1">IF(ISTEXT(Q$6),IFERROR(PRODUCT(IF(YEAR(OFFSET(HOMECELL,1,0):OFFSET(ENDCELL,-1,0))=$A74,1+OFFSET(Q$132,1,0):OFFSET(Q$885,-1,0)))-1,"NA"),0)</f>
        <v>-0.27938300365428259</v>
      </c>
      <c r="R74" s="391" cm="1">
        <f t="array" aca="1" ref="R74" ca="1">IF(ISTEXT(R$6),IFERROR(PRODUCT(IF(YEAR(OFFSET(HOMECELL,1,0):OFFSET(ENDCELL,-1,0))=$A74,1+OFFSET(R$132,1,0):OFFSET(R$885,-1,0)))-1,"NA"),0)</f>
        <v>-0.56911357918567607</v>
      </c>
      <c r="S74" s="391" cm="1">
        <f t="array" aca="1" ref="S74" ca="1">IF(ISTEXT(S$6),IFERROR(PRODUCT(IF(YEAR(OFFSET(HOMECELL,1,0):OFFSET(ENDCELL,-1,0))=$A74,1+OFFSET(S$132,1,0):OFFSET(S$885,-1,0)))-1,"NA"),0)</f>
        <v>-8.689153003185035E-2</v>
      </c>
      <c r="T74" s="391" cm="1">
        <f t="array" aca="1" ref="T74" ca="1">IF(ISTEXT(T$6),IFERROR(PRODUCT(IF(YEAR(OFFSET(HOMECELL,1,0):OFFSET(ENDCELL,-1,0))=$A74,1+OFFSET(T$132,1,0):OFFSET(T$885,-1,0)))-1,"NA"),0)</f>
        <v>-0.71199998855590763</v>
      </c>
      <c r="U74" s="391" cm="1">
        <f t="array" aca="1" ref="U74" ca="1">IF(ISTEXT(U$6),IFERROR(PRODUCT(IF(YEAR(OFFSET(HOMECELL,1,0):OFFSET(ENDCELL,-1,0))=$A74,1+OFFSET(U$132,1,0):OFFSET(U$885,-1,0)))-1,"NA"),0)</f>
        <v>-0.50728013974633435</v>
      </c>
      <c r="V74" s="391" cm="1">
        <f t="array" aca="1" ref="V74" ca="1">IF(ISTEXT(V$6),IFERROR(PRODUCT(IF(YEAR(OFFSET(HOMECELL,1,0):OFFSET(ENDCELL,-1,0))=$A74,1+OFFSET(V$132,1,0):OFFSET(V$885,-1,0)))-1,"NA"),0)</f>
        <v>-0.44645942231054314</v>
      </c>
      <c r="W74" s="391" cm="1">
        <f t="array" aca="1" ref="W74" ca="1">IF(ISTEXT(W$6),IFERROR(PRODUCT(IF(YEAR(OFFSET(HOMECELL,1,0):OFFSET(ENDCELL,-1,0))=$A74,1+OFFSET(W$132,1,0):OFFSET(W$885,-1,0)))-1,"NA"),0)</f>
        <v>-0.66503334239217837</v>
      </c>
      <c r="X74" s="391" cm="1">
        <f t="array" aca="1" ref="X74" ca="1">IF(ISTEXT(X$6),IFERROR(PRODUCT(IF(YEAR(OFFSET(HOMECELL,1,0):OFFSET(ENDCELL,-1,0))=$A74,1+OFFSET(X$132,1,0):OFFSET(X$885,-1,0)))-1,"NA"),0)</f>
        <v>-6.721711626395277E-2</v>
      </c>
      <c r="Y74" s="391" cm="1">
        <f t="array" aca="1" ref="Y74" ca="1">IF(ISTEXT(Y$6),IFERROR(PRODUCT(IF(YEAR(OFFSET(HOMECELL,1,0):OFFSET(ENDCELL,-1,0))=$A74,1+OFFSET(Y$132,1,0):OFFSET(Y$885,-1,0)))-1,"NA"),0)</f>
        <v>-0.67386433957187286</v>
      </c>
      <c r="Z74" s="391" cm="1">
        <f t="array" aca="1" ref="Z74" ca="1">IF(ISTEXT(Z$6),IFERROR(PRODUCT(IF(YEAR(OFFSET(HOMECELL,1,0):OFFSET(ENDCELL,-1,0))=$A74,1+OFFSET(Z$132,1,0):OFFSET(Z$885,-1,0)))-1,"NA"),0)</f>
        <v>-0.58939203400098528</v>
      </c>
      <c r="AA74" s="391" cm="1">
        <f t="array" aca="1" ref="AA74" ca="1">IF(ISTEXT(AA$6),IFERROR(PRODUCT(IF(YEAR(OFFSET(HOMECELL,1,0):OFFSET(ENDCELL,-1,0))=$A74,1+OFFSET(AA$132,1,0):OFFSET(AA$885,-1,0)))-1,"NA"),0)</f>
        <v>-0.23988459435489973</v>
      </c>
      <c r="AB74" s="391" cm="1">
        <f t="array" aca="1" ref="AB74" ca="1">IF(ISTEXT(AB$6),IFERROR(PRODUCT(IF(YEAR(OFFSET(HOMECELL,1,0):OFFSET(ENDCELL,-1,0))=$A74,1+OFFSET(AB$132,1,0):OFFSET(AB$885,-1,0)))-1,"NA"),0)</f>
        <v>-0.60182371507899823</v>
      </c>
      <c r="AC74" s="391" cm="1">
        <f t="array" aca="1" ref="AC74" ca="1">IF(ISTEXT(AC$6),IFERROR(PRODUCT(IF(YEAR(OFFSET(HOMECELL,1,0):OFFSET(ENDCELL,-1,0))=$A74,1+OFFSET(AC$132,1,0):OFFSET(AC$885,-1,0)))-1,"NA"),0)</f>
        <v>-0.48939226315606577</v>
      </c>
      <c r="AD74" s="391" cm="1">
        <f t="array" aca="1" ref="AD74" ca="1">IF(ISTEXT(AD$6),IFERROR(PRODUCT(IF(YEAR(OFFSET(HOMECELL,1,0):OFFSET(ENDCELL,-1,0))=$A74,1+OFFSET(AD$132,1,0):OFFSET(AD$885,-1,0)))-1,"NA"),0)</f>
        <v>0</v>
      </c>
      <c r="AE74" s="391" cm="1">
        <f t="array" aca="1" ref="AE74" ca="1">IF(ISTEXT(AE$6),IFERROR(PRODUCT(IF(YEAR(OFFSET(HOMECELL,1,0):OFFSET(ENDCELL,-1,0))=$A74,1+OFFSET(AE$132,1,0):OFFSET(AE$885,-1,0)))-1,"NA"),0)</f>
        <v>-0.28655167605722132</v>
      </c>
      <c r="AF74" s="391" cm="1">
        <f t="array" aca="1" ref="AF74" ca="1">IF(ISTEXT(AF$6),IFERROR(PRODUCT(IF(YEAR(OFFSET(HOMECELL,1,0):OFFSET(ENDCELL,-1,0))=$A74,1+OFFSET(AF$132,1,0):OFFSET(AF$885,-1,0)))-1,"NA"),0)</f>
        <v>-0.1133175170021451</v>
      </c>
      <c r="AG74" s="391" cm="1">
        <f t="array" aca="1" ref="AG74" ca="1">IF(ISTEXT(AG$6),IFERROR(PRODUCT(IF(YEAR(OFFSET(HOMECELL,1,0):OFFSET(ENDCELL,-1,0))=$A74,1+OFFSET(AG$132,1,0):OFFSET(AG$885,-1,0)))-1,"NA"),0)</f>
        <v>-0.39710222816499174</v>
      </c>
      <c r="AH74" s="391" cm="1">
        <f t="array" aca="1" ref="AH74" ca="1">IF(ISTEXT(AH$6),IFERROR(PRODUCT(IF(YEAR(OFFSET(HOMECELL,1,0):OFFSET(ENDCELL,-1,0))=$A74,1+OFFSET(AH$132,1,0):OFFSET(AH$885,-1,0)))-1,"NA"),0)</f>
        <v>0</v>
      </c>
      <c r="AI74" s="391" cm="1">
        <f t="array" aca="1" ref="AI74" ca="1">IF(ISTEXT(AI$6),IFERROR(PRODUCT(IF(YEAR(OFFSET(HOMECELL,1,0):OFFSET(ENDCELL,-1,0))=$A74,1+OFFSET(AI$132,1,0):OFFSET(AI$885,-1,0)))-1,"NA"),0)</f>
        <v>-0.55508473450021834</v>
      </c>
      <c r="AJ74" s="391" cm="1">
        <f t="array" aca="1" ref="AJ74" ca="1">IF(ISTEXT(AJ$6),IFERROR(PRODUCT(IF(YEAR(OFFSET(HOMECELL,1,0):OFFSET(ENDCELL,-1,0))=$A74,1+OFFSET(AJ$132,1,0):OFFSET(AJ$885,-1,0)))-1,"NA"),0)</f>
        <v>-0.55508476706021814</v>
      </c>
      <c r="AK74" s="391" cm="1">
        <f t="array" aca="1" ref="AK74" ca="1">IF(ISTEXT(AK$6),IFERROR(PRODUCT(IF(YEAR(OFFSET(HOMECELL,1,0):OFFSET(ENDCELL,-1,0))=$A74,1+OFFSET(AK$132,1,0):OFFSET(AK$885,-1,0)))-1,"NA"),0)</f>
        <v>-0.44199782010896194</v>
      </c>
      <c r="AL74" s="391" cm="1">
        <f t="array" aca="1" ref="AL74" ca="1">IF(ISTEXT(AL$6),IFERROR(PRODUCT(IF(YEAR(OFFSET(HOMECELL,1,0):OFFSET(ENDCELL,-1,0))=$A74,1+OFFSET(AL$132,1,0):OFFSET(AL$885,-1,0)))-1,"NA"),0)</f>
        <v>0</v>
      </c>
      <c r="AM74" s="391" cm="1">
        <f t="array" aca="1" ref="AM74" ca="1">IF(ISTEXT(AM$6),IFERROR(PRODUCT(IF(YEAR(OFFSET(HOMECELL,1,0):OFFSET(ENDCELL,-1,0))=$A74,1+OFFSET(AM$132,1,0):OFFSET(AM$885,-1,0)))-1,"NA"),0)</f>
        <v>-0.18559466843911487</v>
      </c>
      <c r="AN74" s="391" cm="1">
        <f t="array" aca="1" ref="AN74" ca="1">IF(ISTEXT(AN$6),IFERROR(PRODUCT(IF(YEAR(OFFSET(HOMECELL,1,0):OFFSET(ENDCELL,-1,0))=$A74,1+OFFSET(AN$132,1,0):OFFSET(AN$885,-1,0)))-1,"NA"),0)</f>
        <v>-0.50774918401752067</v>
      </c>
      <c r="AO74" s="391" cm="1">
        <f t="array" aca="1" ref="AO74" ca="1">IF(ISTEXT(AO$6),IFERROR(PRODUCT(IF(YEAR(OFFSET(HOMECELL,1,0):OFFSET(ENDCELL,-1,0))=$A74,1+OFFSET(AO$132,1,0):OFFSET(AO$885,-1,0)))-1,"NA"),0)</f>
        <v>-0.83259446892237554</v>
      </c>
      <c r="AP74" s="391" cm="1">
        <f t="array" aca="1" ref="AP74" ca="1">IF(ISTEXT(AP$6),IFERROR(PRODUCT(IF(YEAR(OFFSET(HOMECELL,1,0):OFFSET(ENDCELL,-1,0))=$A74,1+OFFSET(AP$132,1,0):OFFSET(AP$885,-1,0)))-1,"NA"),0)</f>
        <v>-0.45216196691557475</v>
      </c>
      <c r="AQ74" s="391" cm="1">
        <f t="array" aca="1" ref="AQ74" ca="1">IF(ISTEXT(AQ$6),IFERROR(PRODUCT(IF(YEAR(OFFSET(HOMECELL,1,0):OFFSET(ENDCELL,-1,0))=$A74,1+OFFSET(AQ$132,1,0):OFFSET(AQ$885,-1,0)))-1,"NA"),0)</f>
        <v>-0.19352245849754957</v>
      </c>
      <c r="AR74" s="391" cm="1">
        <f t="array" aca="1" ref="AR74" ca="1">IF(ISTEXT(AR$6),IFERROR(PRODUCT(IF(YEAR(OFFSET(HOMECELL,1,0):OFFSET(ENDCELL,-1,0))=$A74,1+OFFSET(AR$132,1,0):OFFSET(AR$885,-1,0)))-1,"NA"),0)</f>
        <v>-0.76278666348367774</v>
      </c>
      <c r="AS74" s="391" cm="1">
        <f t="array" aca="1" ref="AS74" ca="1">IF(ISTEXT(AS$6),IFERROR(PRODUCT(IF(YEAR(OFFSET(HOMECELL,1,0):OFFSET(ENDCELL,-1,0))=$A74,1+OFFSET(AS$132,1,0):OFFSET(AS$885,-1,0)))-1,"NA"),0)</f>
        <v>0</v>
      </c>
      <c r="AT74" s="391" cm="1">
        <f t="array" aca="1" ref="AT74" ca="1">IF(ISTEXT(AT$6),IFERROR(PRODUCT(IF(YEAR(OFFSET(HOMECELL,1,0):OFFSET(ENDCELL,-1,0))=$A74,1+OFFSET(AT$132,1,0):OFFSET(AT$885,-1,0)))-1,"NA"),0)</f>
        <v>-0.21479188130172311</v>
      </c>
      <c r="AU74" s="391" cm="1">
        <f t="array" aca="1" ref="AU74" ca="1">IF(ISTEXT(AU$6),IFERROR(PRODUCT(IF(YEAR(OFFSET(HOMECELL,1,0):OFFSET(ENDCELL,-1,0))=$A74,1+OFFSET(AU$132,1,0):OFFSET(AU$885,-1,0)))-1,"NA"),0)</f>
        <v>0</v>
      </c>
      <c r="AV74" s="391" cm="1">
        <f t="array" aca="1" ref="AV74" ca="1">IF(ISTEXT(AV$6),IFERROR(PRODUCT(IF(YEAR(OFFSET(HOMECELL,1,0):OFFSET(ENDCELL,-1,0))=$A74,1+OFFSET(AV$132,1,0):OFFSET(AV$885,-1,0)))-1,"NA"),0)</f>
        <v>-0.25960635892761352</v>
      </c>
      <c r="AW74" s="391" cm="1">
        <f t="array" aca="1" ref="AW74" ca="1">IF(ISTEXT(AW$6),IFERROR(PRODUCT(IF(YEAR(OFFSET(HOMECELL,1,0):OFFSET(ENDCELL,-1,0))=$A74,1+OFFSET(AW$132,1,0):OFFSET(AW$885,-1,0)))-1,"NA"),0)</f>
        <v>-0.13809870937632884</v>
      </c>
      <c r="AX74" s="391" cm="1">
        <f t="array" aca="1" ref="AX74" ca="1">IF(ISTEXT(AX$6),IFERROR(PRODUCT(IF(YEAR(OFFSET(HOMECELL,1,0):OFFSET(ENDCELL,-1,0))=$A74,1+OFFSET(AX$132,1,0):OFFSET(AX$885,-1,0)))-1,"NA"),0)</f>
        <v>0</v>
      </c>
      <c r="AY74" s="391" cm="1">
        <f t="array" aca="1" ref="AY74" ca="1">IF(ISTEXT(AY$6),IFERROR(PRODUCT(IF(YEAR(OFFSET(HOMECELL,1,0):OFFSET(ENDCELL,-1,0))=$A74,1+OFFSET(AY$132,1,0):OFFSET(AY$885,-1,0)))-1,"NA"),0)</f>
        <v>-0.52328047217923324</v>
      </c>
      <c r="AZ74" s="391" cm="1">
        <f t="array" aca="1" ref="AZ74" ca="1">IF(ISTEXT(AZ$6),IFERROR(PRODUCT(IF(YEAR(OFFSET(HOMECELL,1,0):OFFSET(ENDCELL,-1,0))=$A74,1+OFFSET(AZ$132,1,0):OFFSET(AZ$885,-1,0)))-1,"NA"),0)</f>
        <v>5.5710487611551951E-2</v>
      </c>
      <c r="BA74" s="391" cm="1">
        <f t="array" aca="1" ref="BA74" ca="1">IF(ISTEXT(BA$6),IFERROR(PRODUCT(IF(YEAR(OFFSET(HOMECELL,1,0):OFFSET(ENDCELL,-1,0))=$A74,1+OFFSET(BA$132,1,0):OFFSET(BA$885,-1,0)))-1,"NA"),0)</f>
        <v>1.7860562493132726E-4</v>
      </c>
      <c r="BB74" s="391" cm="1">
        <f t="array" aca="1" ref="BB74" ca="1">IF(ISTEXT(BB$6),IFERROR(PRODUCT(IF(YEAR(OFFSET(HOMECELL,1,0):OFFSET(ENDCELL,-1,0))=$A74,1+OFFSET(BB$132,1,0):OFFSET(BB$885,-1,0)))-1,"NA"),0)</f>
        <v>-0.59475328250867054</v>
      </c>
      <c r="BC74" s="391" cm="1">
        <f t="array" aca="1" ref="BC74" ca="1">IF(ISTEXT(BC$6),IFERROR(PRODUCT(IF(YEAR(OFFSET(HOMECELL,1,0):OFFSET(ENDCELL,-1,0))=$A74,1+OFFSET(BC$132,1,0):OFFSET(BC$885,-1,0)))-1,"NA"),0)</f>
        <v>0</v>
      </c>
      <c r="BD74" s="391" cm="1">
        <f t="array" aca="1" ref="BD74" ca="1">IF(ISTEXT(BD$6),IFERROR(PRODUCT(IF(YEAR(OFFSET(HOMECELL,1,0):OFFSET(ENDCELL,-1,0))=$A74,1+OFFSET(BD$132,1,0):OFFSET(BD$885,-1,0)))-1,"NA"),0)</f>
        <v>-0.27400173775829084</v>
      </c>
      <c r="BE74" s="391" cm="1">
        <f t="array" aca="1" ref="BE74" ca="1">IF(ISTEXT(BE$6),IFERROR(PRODUCT(IF(YEAR(OFFSET(HOMECELL,1,0):OFFSET(ENDCELL,-1,0))=$A74,1+OFFSET(BE$132,1,0):OFFSET(BE$885,-1,0)))-1,"NA"),0)</f>
        <v>0.30779163837391832</v>
      </c>
      <c r="BF74" s="391" cm="1">
        <f t="array" aca="1" ref="BF74" ca="1">IF(ISTEXT(BF$6),IFERROR(PRODUCT(IF(YEAR(OFFSET(HOMECELL,1,0):OFFSET(ENDCELL,-1,0))=$A74,1+OFFSET(BF$132,1,0):OFFSET(BF$885,-1,0)))-1,"NA"),0)</f>
        <v>-0.69977057495737383</v>
      </c>
      <c r="BG74" s="391" cm="1">
        <f t="array" aca="1" ref="BG74" ca="1">IF(ISTEXT(BG$6),IFERROR(PRODUCT(IF(YEAR(OFFSET(HOMECELL,1,0):OFFSET(ENDCELL,-1,0))=$A74,1+OFFSET(BG$132,1,0):OFFSET(BG$885,-1,0)))-1,"NA"),0)</f>
        <v>-0.65973254346774457</v>
      </c>
      <c r="BH74" s="391" cm="1">
        <f t="array" aca="1" ref="BH74" ca="1">IF(ISTEXT(BH$6),IFERROR(PRODUCT(IF(YEAR(OFFSET(HOMECELL,1,0):OFFSET(ENDCELL,-1,0))=$A74,1+OFFSET(BH$132,1,0):OFFSET(BH$885,-1,0)))-1,"NA"),0)</f>
        <v>-0.50011068291022465</v>
      </c>
      <c r="BI74" s="391" cm="1">
        <f t="array" aca="1" ref="BI74" ca="1">IF(ISTEXT(BI$6),IFERROR(PRODUCT(IF(YEAR(OFFSET(HOMECELL,1,0):OFFSET(ENDCELL,-1,0))=$A74,1+OFFSET(BI$132,1,0):OFFSET(BI$885,-1,0)))-1,"NA"),0)</f>
        <v>0</v>
      </c>
      <c r="BJ74" s="391" cm="1">
        <f t="array" aca="1" ref="BJ74" ca="1">IF(ISTEXT(BJ$6),IFERROR(PRODUCT(IF(YEAR(OFFSET(HOMECELL,1,0):OFFSET(ENDCELL,-1,0))=$A74,1+OFFSET(BJ$132,1,0):OFFSET(BJ$885,-1,0)))-1,"NA"),0)</f>
        <v>-0.24150216885340337</v>
      </c>
      <c r="BK74" s="391" cm="1">
        <f t="array" aca="1" ref="BK74" ca="1">IF(ISTEXT(BK$6),IFERROR(PRODUCT(IF(YEAR(OFFSET(HOMECELL,1,0):OFFSET(ENDCELL,-1,0))=$A74,1+OFFSET(BK$132,1,0):OFFSET(BK$885,-1,0)))-1,"NA"),0)</f>
        <v>-0.3680339137838351</v>
      </c>
      <c r="BL74" s="391" cm="1">
        <f t="array" aca="1" ref="BL74" ca="1">IF(ISTEXT(BL$6),IFERROR(PRODUCT(IF(YEAR(OFFSET(HOMECELL,1,0):OFFSET(ENDCELL,-1,0))=$A74,1+OFFSET(BL$132,1,0):OFFSET(BL$885,-1,0)))-1,"NA"),0)</f>
        <v>-0.25142092711357977</v>
      </c>
      <c r="BM74" s="391" cm="1">
        <f t="array" aca="1" ref="BM74" ca="1">IF(ISTEXT(BM$6),IFERROR(PRODUCT(IF(YEAR(OFFSET(HOMECELL,1,0):OFFSET(ENDCELL,-1,0))=$A74,1+OFFSET(BM$132,1,0):OFFSET(BM$885,-1,0)))-1,"NA"),0)</f>
        <v>-0.6068421194727025</v>
      </c>
      <c r="BN74" s="391" cm="1">
        <f t="array" aca="1" ref="BN74" ca="1">IF(ISTEXT(BN$6),IFERROR(PRODUCT(IF(YEAR(OFFSET(HOMECELL,1,0):OFFSET(ENDCELL,-1,0))=$A74,1+OFFSET(BN$132,1,0):OFFSET(BN$885,-1,0)))-1,"NA"),0)</f>
        <v>0</v>
      </c>
      <c r="BO74" s="391" cm="1">
        <f t="array" aca="1" ref="BO74" ca="1">IF(ISTEXT(BO$6),IFERROR(PRODUCT(IF(YEAR(OFFSET(HOMECELL,1,0):OFFSET(ENDCELL,-1,0))=$A74,1+OFFSET(BO$132,1,0):OFFSET(BO$885,-1,0)))-1,"NA"),0)</f>
        <v>-0.18329235294036472</v>
      </c>
      <c r="BP74" s="391" cm="1">
        <f t="array" aca="1" ref="BP74" ca="1">IF(ISTEXT(BP$6),IFERROR(PRODUCT(IF(YEAR(OFFSET(HOMECELL,1,0):OFFSET(ENDCELL,-1,0))=$A74,1+OFFSET(BP$132,1,0):OFFSET(BP$885,-1,0)))-1,"NA"),0)</f>
        <v>-6.6103325945201297E-2</v>
      </c>
      <c r="BQ74" s="391" cm="1">
        <f t="array" aca="1" ref="BQ74" ca="1">IF(ISTEXT(BQ$6),IFERROR(PRODUCT(IF(YEAR(OFFSET(HOMECELL,1,0):OFFSET(ENDCELL,-1,0))=$A74,1+OFFSET(BQ$132,1,0):OFFSET(BQ$885,-1,0)))-1,"NA"),0)</f>
        <v>-0.43193827852670341</v>
      </c>
      <c r="BR74" s="391" cm="1">
        <f t="array" aca="1" ref="BR74" ca="1">IF(ISTEXT(BR$6),IFERROR(PRODUCT(IF(YEAR(OFFSET(HOMECELL,1,0):OFFSET(ENDCELL,-1,0))=$A74,1+OFFSET(BR$132,1,0):OFFSET(BR$885,-1,0)))-1,"NA"),0)</f>
        <v>-0.54255630661514065</v>
      </c>
      <c r="BS74" s="391" cm="1">
        <f t="array" aca="1" ref="BS74" ca="1">IF(ISTEXT(BS$6),IFERROR(PRODUCT(IF(YEAR(OFFSET(HOMECELL,1,0):OFFSET(ENDCELL,-1,0))=$A74,1+OFFSET(BS$132,1,0):OFFSET(BS$885,-1,0)))-1,"NA"),0)</f>
        <v>0</v>
      </c>
      <c r="BT74" s="391" cm="1">
        <f t="array" aca="1" ref="BT74" ca="1">IF(ISTEXT(BT$6),IFERROR(PRODUCT(IF(YEAR(OFFSET(HOMECELL,1,0):OFFSET(ENDCELL,-1,0))=$A74,1+OFFSET(BT$132,1,0):OFFSET(BT$885,-1,0)))-1,"NA"),0)</f>
        <v>-0.15605342633369457</v>
      </c>
      <c r="BU74" s="391" cm="1">
        <f t="array" aca="1" ref="BU74" ca="1">IF(ISTEXT(BU$6),IFERROR(PRODUCT(IF(YEAR(OFFSET(HOMECELL,1,0):OFFSET(ENDCELL,-1,0))=$A74,1+OFFSET(BU$132,1,0):OFFSET(BU$885,-1,0)))-1,"NA"),0)</f>
        <v>-0.31754545465168804</v>
      </c>
      <c r="BV74" s="391" cm="1">
        <f t="array" aca="1" ref="BV74" ca="1">IF(ISTEXT(BV$6),IFERROR(PRODUCT(IF(YEAR(OFFSET(HOMECELL,1,0):OFFSET(ENDCELL,-1,0))=$A74,1+OFFSET(BV$132,1,0):OFFSET(BV$885,-1,0)))-1,"NA"),0)</f>
        <v>0</v>
      </c>
      <c r="BW74" s="391" cm="1">
        <f t="array" aca="1" ref="BW74" ca="1">IF(ISTEXT(BW$6),IFERROR(PRODUCT(IF(YEAR(OFFSET(HOMECELL,1,0):OFFSET(ENDCELL,-1,0))=$A74,1+OFFSET(BW$132,1,0):OFFSET(BW$885,-1,0)))-1,"NA"),0)</f>
        <v>0.20004731226422368</v>
      </c>
      <c r="BX74" s="391" cm="1">
        <f t="array" aca="1" ref="BX74" ca="1">IF(ISTEXT(BX$6),IFERROR(PRODUCT(IF(YEAR(OFFSET(HOMECELL,1,0):OFFSET(ENDCELL,-1,0))=$A74,1+OFFSET(BX$132,1,0):OFFSET(BX$885,-1,0)))-1,"NA"),0)</f>
        <v>-0.23650389452990339</v>
      </c>
      <c r="BY74" s="391" cm="1">
        <f t="array" aca="1" ref="BY74" ca="1">IF(ISTEXT(BY$6),IFERROR(PRODUCT(IF(YEAR(OFFSET(HOMECELL,1,0):OFFSET(ENDCELL,-1,0))=$A74,1+OFFSET(BY$132,1,0):OFFSET(BY$885,-1,0)))-1,"NA"),0)</f>
        <v>-0.2167746724271159</v>
      </c>
      <c r="BZ74" s="391" cm="1">
        <f t="array" aca="1" ref="BZ74" ca="1">IF(ISTEXT(BZ$6),IFERROR(PRODUCT(IF(YEAR(OFFSET(HOMECELL,1,0):OFFSET(ENDCELL,-1,0))=$A74,1+OFFSET(BZ$132,1,0):OFFSET(BZ$885,-1,0)))-1,"NA"),0)</f>
        <v>-0.39785745861312161</v>
      </c>
      <c r="CA74" s="391" cm="1">
        <f t="array" aca="1" ref="CA74" ca="1">IF(ISTEXT(CA$6),IFERROR(PRODUCT(IF(YEAR(OFFSET(HOMECELL,1,0):OFFSET(ENDCELL,-1,0))=$A74,1+OFFSET(CA$132,1,0):OFFSET(CA$885,-1,0)))-1,"NA"),0)</f>
        <v>-0.44314088771511717</v>
      </c>
      <c r="CB74" s="391" cm="1">
        <f t="array" aca="1" ref="CB74" ca="1">IF(ISTEXT(CB$6),IFERROR(PRODUCT(IF(YEAR(OFFSET(HOMECELL,1,0):OFFSET(ENDCELL,-1,0))=$A74,1+OFFSET(CB$132,1,0):OFFSET(CB$885,-1,0)))-1,"NA"),0)</f>
        <v>-0.11202945918835938</v>
      </c>
      <c r="CC74" s="391" cm="1">
        <f t="array" aca="1" ref="CC74" ca="1">IF(ISTEXT(CC$6),IFERROR(PRODUCT(IF(YEAR(OFFSET(HOMECELL,1,0):OFFSET(ENDCELL,-1,0))=$A74,1+OFFSET(CC$132,1,0):OFFSET(CC$885,-1,0)))-1,"NA"),0)</f>
        <v>-0.27164470344266778</v>
      </c>
      <c r="CD74" s="391" cm="1">
        <f t="array" aca="1" ref="CD74" ca="1">IF(ISTEXT(CD$6),IFERROR(PRODUCT(IF(YEAR(OFFSET(HOMECELL,1,0):OFFSET(ENDCELL,-1,0))=$A74,1+OFFSET(CD$132,1,0):OFFSET(CD$885,-1,0)))-1,"NA"),0)</f>
        <v>0</v>
      </c>
      <c r="CE74" s="391" cm="1">
        <f t="array" aca="1" ref="CE74" ca="1">IF(ISTEXT(CE$6),IFERROR(PRODUCT(IF(YEAR(OFFSET(HOMECELL,1,0):OFFSET(ENDCELL,-1,0))=$A74,1+OFFSET(CE$132,1,0):OFFSET(CE$885,-1,0)))-1,"NA"),0)</f>
        <v>0</v>
      </c>
      <c r="CF74" s="391" cm="1">
        <f t="array" aca="1" ref="CF74" ca="1">IF(ISTEXT(CF$6),IFERROR(PRODUCT(IF(YEAR(OFFSET(HOMECELL,1,0):OFFSET(ENDCELL,-1,0))=$A74,1+OFFSET(CF$132,1,0):OFFSET(CF$885,-1,0)))-1,"NA"),0)</f>
        <v>-0.15848906648711802</v>
      </c>
      <c r="CG74" s="391" cm="1">
        <f t="array" aca="1" ref="CG74" ca="1">IF(ISTEXT(CG$6),IFERROR(PRODUCT(IF(YEAR(OFFSET(HOMECELL,1,0):OFFSET(ENDCELL,-1,0))=$A74,1+OFFSET(CG$132,1,0):OFFSET(CG$885,-1,0)))-1,"NA"),0)</f>
        <v>-0.45317163437040076</v>
      </c>
      <c r="CH74" s="391" cm="1">
        <f t="array" aca="1" ref="CH74" ca="1">IF(ISTEXT(CH$6),IFERROR(PRODUCT(IF(YEAR(OFFSET(HOMECELL,1,0):OFFSET(ENDCELL,-1,0))=$A74,1+OFFSET(CH$132,1,0):OFFSET(CH$885,-1,0)))-1,"NA"),0)</f>
        <v>-0.56496977660827985</v>
      </c>
      <c r="CI74" s="391" cm="1">
        <f t="array" aca="1" ref="CI74" ca="1">IF(ISTEXT(CI$6),IFERROR(PRODUCT(IF(YEAR(OFFSET(HOMECELL,1,0):OFFSET(ENDCELL,-1,0))=$A74,1+OFFSET(CI$132,1,0):OFFSET(CI$885,-1,0)))-1,"NA"),0)</f>
        <v>-0.88913043455725971</v>
      </c>
      <c r="CJ74" s="391" cm="1">
        <f t="array" aca="1" ref="CJ74" ca="1">IF(ISTEXT(CJ$6),IFERROR(PRODUCT(IF(YEAR(OFFSET(HOMECELL,1,0):OFFSET(ENDCELL,-1,0))=$A74,1+OFFSET(CJ$132,1,0):OFFSET(CJ$885,-1,0)))-1,"NA"),0)</f>
        <v>-0.44385618678271177</v>
      </c>
      <c r="CK74" s="391" cm="1">
        <f t="array" aca="1" ref="CK74" ca="1">IF(ISTEXT(CK$6),IFERROR(PRODUCT(IF(YEAR(OFFSET(HOMECELL,1,0):OFFSET(ENDCELL,-1,0))=$A74,1+OFFSET(CK$132,1,0):OFFSET(CK$885,-1,0)))-1,"NA"),0)</f>
        <v>0</v>
      </c>
      <c r="CL74" s="391" cm="1">
        <f t="array" aca="1" ref="CL74" ca="1">IF(ISTEXT(CL$6),IFERROR(PRODUCT(IF(YEAR(OFFSET(HOMECELL,1,0):OFFSET(ENDCELL,-1,0))=$A74,1+OFFSET(CL$132,1,0):OFFSET(CL$885,-1,0)))-1,"NA"),0)</f>
        <v>0</v>
      </c>
      <c r="CM74" s="391" cm="1">
        <f t="array" aca="1" ref="CM74" ca="1">IF(ISTEXT(CM$6),IFERROR(PRODUCT(IF(YEAR(OFFSET(HOMECELL,1,0):OFFSET(ENDCELL,-1,0))=$A74,1+OFFSET(CM$132,1,0):OFFSET(CM$885,-1,0)))-1,"NA"),0)</f>
        <v>0</v>
      </c>
      <c r="CN74" s="391" cm="1">
        <f t="array" aca="1" ref="CN74" ca="1">IF(ISTEXT(CN$6),IFERROR(PRODUCT(IF(YEAR(OFFSET(HOMECELL,1,0):OFFSET(ENDCELL,-1,0))=$A74,1+OFFSET(CN$132,1,0):OFFSET(CN$885,-1,0)))-1,"NA"),0)</f>
        <v>0</v>
      </c>
      <c r="CO74" s="391" cm="1">
        <f t="array" aca="1" ref="CO74" ca="1">IF(ISTEXT(CO$6),IFERROR(PRODUCT(IF(YEAR(OFFSET(HOMECELL,1,0):OFFSET(ENDCELL,-1,0))=$A74,1+OFFSET(CO$132,1,0):OFFSET(CO$885,-1,0)))-1,"NA"),0)</f>
        <v>0</v>
      </c>
      <c r="CP74" s="391" cm="1">
        <f t="array" aca="1" ref="CP74" ca="1">IF(ISTEXT(CP$6),IFERROR(PRODUCT(IF(YEAR(OFFSET(HOMECELL,1,0):OFFSET(ENDCELL,-1,0))=$A74,1+OFFSET(CP$132,1,0):OFFSET(CP$885,-1,0)))-1,"NA"),0)</f>
        <v>0</v>
      </c>
      <c r="CQ74" s="391" cm="1">
        <f t="array" aca="1" ref="CQ74" ca="1">IF(ISTEXT(CQ$6),IFERROR(PRODUCT(IF(YEAR(OFFSET(HOMECELL,1,0):OFFSET(ENDCELL,-1,0))=$A74,1+OFFSET(CQ$132,1,0):OFFSET(CQ$885,-1,0)))-1,"NA"),0)</f>
        <v>0</v>
      </c>
      <c r="CR74" s="391" cm="1">
        <f t="array" aca="1" ref="CR74" ca="1">IF(ISTEXT(CR$6),IFERROR(PRODUCT(IF(YEAR(OFFSET(HOMECELL,1,0):OFFSET(ENDCELL,-1,0))=$A74,1+OFFSET(CR$132,1,0):OFFSET(CR$885,-1,0)))-1,"NA"),0)</f>
        <v>4.746211583026283E-2</v>
      </c>
      <c r="CS74" s="391"/>
      <c r="CT74" s="391"/>
      <c r="CU74" s="391"/>
      <c r="CV74" s="391"/>
      <c r="CW74" s="391"/>
      <c r="CX74" s="391"/>
      <c r="CY74" s="391"/>
      <c r="CZ74" s="391"/>
      <c r="DA74" s="391"/>
      <c r="DB74" s="815"/>
      <c r="DC74" s="815"/>
      <c r="DD74" s="815"/>
      <c r="DE74" s="815"/>
      <c r="DG74" s="352"/>
      <c r="DI74" s="391" cm="1">
        <f t="array" aca="1" ref="DI74" ca="1">IF(ISTEXT(DI$6),IFERROR(PRODUCT(IF(YEAR(OFFSET(HOMECELL,1,0):OFFSET(ENDCELL,-1,0))=$A74,1+OFFSET(DI$132,1,0):OFFSET(DI$885,-1,0)))-1,"NA"),0)</f>
        <v>0</v>
      </c>
      <c r="DJ74" s="391" cm="1">
        <f t="array" aca="1" ref="DJ74" ca="1">IF(ISTEXT(DJ$6),IFERROR(PRODUCT(IF(YEAR(OFFSET(HOMECELL,1,0):OFFSET(ENDCELL,-1,0))=$A74,1+OFFSET(DJ$132,1,0):OFFSET(DJ$885,-1,0)))-1,"NA"),0)</f>
        <v>-0.5602684392166879</v>
      </c>
      <c r="DK74" s="391" cm="1">
        <f t="array" aca="1" ref="DK74" ca="1">IF(ISTEXT(DK$6),IFERROR(PRODUCT(IF(YEAR(OFFSET(HOMECELL,1,0):OFFSET(ENDCELL,-1,0))=$A74,1+OFFSET(DK$132,1,0):OFFSET(DK$885,-1,0)))-1,"NA"),0)</f>
        <v>-0.45931684926466376</v>
      </c>
    </row>
    <row r="75" spans="1:115" hidden="1" outlineLevel="1">
      <c r="A75" s="72">
        <f t="shared" ca="1" si="1"/>
        <v>2009</v>
      </c>
      <c r="B75" s="372"/>
      <c r="C75" s="391" cm="1">
        <f t="array" aca="1" ref="C75" ca="1">IF(ISTEXT(C$6),IFERROR(PRODUCT(IF(YEAR(OFFSET(HOMECELL,1,0):OFFSET(ENDCELL,-1,0))=$A75,1+OFFSET(C$132,1,0):OFFSET(C$885,-1,0)))-1,"NA"),0)</f>
        <v>0</v>
      </c>
      <c r="D75" s="391" cm="1">
        <f t="array" aca="1" ref="D75" ca="1">IF(ISTEXT(D$6),IFERROR(PRODUCT(IF(YEAR(OFFSET(HOMECELL,1,0):OFFSET(ENDCELL,-1,0))=$A75,1+OFFSET(D$132,1,0):OFFSET(D$885,-1,0)))-1,"NA"),0)</f>
        <v>9.0035007701039227E-4</v>
      </c>
      <c r="E75" s="391" cm="1">
        <f t="array" aca="1" ref="E75" ca="1">IF(ISTEXT(E$6),IFERROR(PRODUCT(IF(YEAR(OFFSET(HOMECELL,1,0):OFFSET(ENDCELL,-1,0))=$A75,1+OFFSET(E$132,1,0):OFFSET(E$885,-1,0)))-1,"NA"),0)</f>
        <v>0.2545717163119563</v>
      </c>
      <c r="F75" s="391" cm="1">
        <f t="array" aca="1" ref="F75" ca="1">IF(ISTEXT(F$6),IFERROR(PRODUCT(IF(YEAR(OFFSET(HOMECELL,1,0):OFFSET(ENDCELL,-1,0))=$A75,1+OFFSET(F$132,1,0):OFFSET(F$885,-1,0)))-1,"NA"),0)</f>
        <v>0</v>
      </c>
      <c r="G75" s="391" cm="1">
        <f t="array" aca="1" ref="G75" ca="1">IF(ISTEXT(G$6),IFERROR(PRODUCT(IF(YEAR(OFFSET(HOMECELL,1,0):OFFSET(ENDCELL,-1,0))=$A75,1+OFFSET(G$132,1,0):OFFSET(G$885,-1,0)))-1,"NA"),0)</f>
        <v>0.51435850182016596</v>
      </c>
      <c r="H75" s="391" cm="1">
        <f t="array" aca="1" ref="H75" ca="1">IF(ISTEXT(H$6),IFERROR(PRODUCT(IF(YEAR(OFFSET(HOMECELL,1,0):OFFSET(ENDCELL,-1,0))=$A75,1+OFFSET(H$132,1,0):OFFSET(H$885,-1,0)))-1,"NA"),0)</f>
        <v>0.46417467031712811</v>
      </c>
      <c r="I75" s="391" cm="1">
        <f t="array" aca="1" ref="I75" ca="1">IF(ISTEXT(I$6),IFERROR(PRODUCT(IF(YEAR(OFFSET(HOMECELL,1,0):OFFSET(ENDCELL,-1,0))=$A75,1+OFFSET(I$132,1,0):OFFSET(I$885,-1,0)))-1,"NA"),0)</f>
        <v>0.25534867396390459</v>
      </c>
      <c r="J75" s="391" cm="1">
        <f t="array" aca="1" ref="J75" ca="1">IF(ISTEXT(J$6),IFERROR(PRODUCT(IF(YEAR(OFFSET(HOMECELL,1,0):OFFSET(ENDCELL,-1,0))=$A75,1+OFFSET(J$132,1,0):OFFSET(J$885,-1,0)))-1,"NA"),0)</f>
        <v>0.14323402620985282</v>
      </c>
      <c r="K75" s="391" cm="1">
        <f t="array" aca="1" ref="K75" ca="1">IF(ISTEXT(K$6),IFERROR(PRODUCT(IF(YEAR(OFFSET(HOMECELL,1,0):OFFSET(ENDCELL,-1,0))=$A75,1+OFFSET(K$132,1,0):OFFSET(K$885,-1,0)))-1,"NA"),0)</f>
        <v>0.22053511227351308</v>
      </c>
      <c r="L75" s="391" cm="1">
        <f t="array" aca="1" ref="L75" ca="1">IF(ISTEXT(L$6),IFERROR(PRODUCT(IF(YEAR(OFFSET(HOMECELL,1,0):OFFSET(ENDCELL,-1,0))=$A75,1+OFFSET(L$132,1,0):OFFSET(L$885,-1,0)))-1,"NA"),0)</f>
        <v>0.30076155625820977</v>
      </c>
      <c r="M75" s="391" cm="1">
        <f t="array" aca="1" ref="M75" ca="1">IF(ISTEXT(M$6),IFERROR(PRODUCT(IF(YEAR(OFFSET(HOMECELL,1,0):OFFSET(ENDCELL,-1,0))=$A75,1+OFFSET(M$132,1,0):OFFSET(M$885,-1,0)))-1,"NA"),0)</f>
        <v>0.29446817249164603</v>
      </c>
      <c r="N75" s="391" cm="1">
        <f t="array" aca="1" ref="N75" ca="1">IF(ISTEXT(N$6),IFERROR(PRODUCT(IF(YEAR(OFFSET(HOMECELL,1,0):OFFSET(ENDCELL,-1,0))=$A75,1+OFFSET(N$132,1,0):OFFSET(N$885,-1,0)))-1,"NA"),0)</f>
        <v>0.61887291939635514</v>
      </c>
      <c r="O75" s="391" cm="1">
        <f t="array" aca="1" ref="O75" ca="1">IF(ISTEXT(O$6),IFERROR(PRODUCT(IF(YEAR(OFFSET(HOMECELL,1,0):OFFSET(ENDCELL,-1,0))=$A75,1+OFFSET(O$132,1,0):OFFSET(O$885,-1,0)))-1,"NA"),0)</f>
        <v>0.16552045035734508</v>
      </c>
      <c r="P75" s="391" cm="1">
        <f t="array" aca="1" ref="P75" ca="1">IF(ISTEXT(P$6),IFERROR(PRODUCT(IF(YEAR(OFFSET(HOMECELL,1,0):OFFSET(ENDCELL,-1,0))=$A75,1+OFFSET(P$132,1,0):OFFSET(P$885,-1,0)))-1,"NA"),0)</f>
        <v>0.21802357386181748</v>
      </c>
      <c r="Q75" s="391" cm="1">
        <f t="array" aca="1" ref="Q75" ca="1">IF(ISTEXT(Q$6),IFERROR(PRODUCT(IF(YEAR(OFFSET(HOMECELL,1,0):OFFSET(ENDCELL,-1,0))=$A75,1+OFFSET(Q$132,1,0):OFFSET(Q$885,-1,0)))-1,"NA"),0)</f>
        <v>0.11302242214419156</v>
      </c>
      <c r="R75" s="391" cm="1">
        <f t="array" aca="1" ref="R75" ca="1">IF(ISTEXT(R$6),IFERROR(PRODUCT(IF(YEAR(OFFSET(HOMECELL,1,0):OFFSET(ENDCELL,-1,0))=$A75,1+OFFSET(R$132,1,0):OFFSET(R$885,-1,0)))-1,"NA"),0)</f>
        <v>1.4690103742533793</v>
      </c>
      <c r="S75" s="391" cm="1">
        <f t="array" aca="1" ref="S75" ca="1">IF(ISTEXT(S$6),IFERROR(PRODUCT(IF(YEAR(OFFSET(HOMECELL,1,0):OFFSET(ENDCELL,-1,0))=$A75,1+OFFSET(S$132,1,0):OFFSET(S$885,-1,0)))-1,"NA"),0)</f>
        <v>0.13239531602018051</v>
      </c>
      <c r="T75" s="391" cm="1">
        <f t="array" aca="1" ref="T75" ca="1">IF(ISTEXT(T$6),IFERROR(PRODUCT(IF(YEAR(OFFSET(HOMECELL,1,0):OFFSET(ENDCELL,-1,0))=$A75,1+OFFSET(T$132,1,0):OFFSET(T$885,-1,0)))-1,"NA"),0)</f>
        <v>3.481481444688483</v>
      </c>
      <c r="U75" s="391" cm="1">
        <f t="array" aca="1" ref="U75" ca="1">IF(ISTEXT(U$6),IFERROR(PRODUCT(IF(YEAR(OFFSET(HOMECELL,1,0):OFFSET(ENDCELL,-1,0))=$A75,1+OFFSET(U$132,1,0):OFFSET(U$885,-1,0)))-1,"NA"),0)</f>
        <v>7.0922030586795026E-2</v>
      </c>
      <c r="V75" s="391" cm="1">
        <f t="array" aca="1" ref="V75" ca="1">IF(ISTEXT(V$6),IFERROR(PRODUCT(IF(YEAR(OFFSET(HOMECELL,1,0):OFFSET(ENDCELL,-1,0))=$A75,1+OFFSET(V$132,1,0):OFFSET(V$885,-1,0)))-1,"NA"),0)</f>
        <v>1.62324507555897</v>
      </c>
      <c r="W75" s="391" cm="1">
        <f t="array" aca="1" ref="W75" ca="1">IF(ISTEXT(W$6),IFERROR(PRODUCT(IF(YEAR(OFFSET(HOMECELL,1,0):OFFSET(ENDCELL,-1,0))=$A75,1+OFFSET(W$132,1,0):OFFSET(W$885,-1,0)))-1,"NA"),0)</f>
        <v>2.1494983988686989</v>
      </c>
      <c r="X75" s="391" cm="1">
        <f t="array" aca="1" ref="X75" ca="1">IF(ISTEXT(X$6),IFERROR(PRODUCT(IF(YEAR(OFFSET(HOMECELL,1,0):OFFSET(ENDCELL,-1,0))=$A75,1+OFFSET(X$132,1,0):OFFSET(X$885,-1,0)))-1,"NA"),0)</f>
        <v>0.25441929204223435</v>
      </c>
      <c r="Y75" s="391" cm="1">
        <f t="array" aca="1" ref="Y75" ca="1">IF(ISTEXT(Y$6),IFERROR(PRODUCT(IF(YEAR(OFFSET(HOMECELL,1,0):OFFSET(ENDCELL,-1,0))=$A75,1+OFFSET(Y$132,1,0):OFFSET(Y$885,-1,0)))-1,"NA"),0)</f>
        <v>1.1577432804337651</v>
      </c>
      <c r="Z75" s="391" cm="1">
        <f t="array" aca="1" ref="Z75" ca="1">IF(ISTEXT(Z$6),IFERROR(PRODUCT(IF(YEAR(OFFSET(HOMECELL,1,0):OFFSET(ENDCELL,-1,0))=$A75,1+OFFSET(Z$132,1,0):OFFSET(Z$885,-1,0)))-1,"NA"),0)</f>
        <v>0.36313009818268949</v>
      </c>
      <c r="AA75" s="391" cm="1">
        <f t="array" aca="1" ref="AA75" ca="1">IF(ISTEXT(AA$6),IFERROR(PRODUCT(IF(YEAR(OFFSET(HOMECELL,1,0):OFFSET(ENDCELL,-1,0))=$A75,1+OFFSET(AA$132,1,0):OFFSET(AA$885,-1,0)))-1,"NA"),0)</f>
        <v>0.14319711610211727</v>
      </c>
      <c r="AB75" s="391" cm="1">
        <f t="array" aca="1" ref="AB75" ca="1">IF(ISTEXT(AB$6),IFERROR(PRODUCT(IF(YEAR(OFFSET(HOMECELL,1,0):OFFSET(ENDCELL,-1,0))=$A75,1+OFFSET(AB$132,1,0):OFFSET(AB$885,-1,0)))-1,"NA"),0)</f>
        <v>0.28587777273519577</v>
      </c>
      <c r="AC75" s="391" cm="1">
        <f t="array" aca="1" ref="AC75" ca="1">IF(ISTEXT(AC$6),IFERROR(PRODUCT(IF(YEAR(OFFSET(HOMECELL,1,0):OFFSET(ENDCELL,-1,0))=$A75,1+OFFSET(AC$132,1,0):OFFSET(AC$885,-1,0)))-1,"NA"),0)</f>
        <v>1.3045923308731</v>
      </c>
      <c r="AD75" s="391" cm="1">
        <f t="array" aca="1" ref="AD75" ca="1">IF(ISTEXT(AD$6),IFERROR(PRODUCT(IF(YEAR(OFFSET(HOMECELL,1,0):OFFSET(ENDCELL,-1,0))=$A75,1+OFFSET(AD$132,1,0):OFFSET(AD$885,-1,0)))-1,"NA"),0)</f>
        <v>-2.4782385484364178E-2</v>
      </c>
      <c r="AE75" s="391" cm="1">
        <f t="array" aca="1" ref="AE75" ca="1">IF(ISTEXT(AE$6),IFERROR(PRODUCT(IF(YEAR(OFFSET(HOMECELL,1,0):OFFSET(ENDCELL,-1,0))=$A75,1+OFFSET(AE$132,1,0):OFFSET(AE$885,-1,0)))-1,"NA"),0)</f>
        <v>0.43772170288511392</v>
      </c>
      <c r="AF75" s="391" cm="1">
        <f t="array" aca="1" ref="AF75" ca="1">IF(ISTEXT(AF$6),IFERROR(PRODUCT(IF(YEAR(OFFSET(HOMECELL,1,0):OFFSET(ENDCELL,-1,0))=$A75,1+OFFSET(AF$132,1,0):OFFSET(AF$885,-1,0)))-1,"NA"),0)</f>
        <v>0.5884689240651837</v>
      </c>
      <c r="AG75" s="391" cm="1">
        <f t="array" aca="1" ref="AG75" ca="1">IF(ISTEXT(AG$6),IFERROR(PRODUCT(IF(YEAR(OFFSET(HOMECELL,1,0):OFFSET(ENDCELL,-1,0))=$A75,1+OFFSET(AG$132,1,0):OFFSET(AG$885,-1,0)))-1,"NA"),0)</f>
        <v>1.498177762843758</v>
      </c>
      <c r="AH75" s="391" cm="1">
        <f t="array" aca="1" ref="AH75" ca="1">IF(ISTEXT(AH$6),IFERROR(PRODUCT(IF(YEAR(OFFSET(HOMECELL,1,0):OFFSET(ENDCELL,-1,0))=$A75,1+OFFSET(AH$132,1,0):OFFSET(AH$885,-1,0)))-1,"NA"),0)</f>
        <v>0</v>
      </c>
      <c r="AI75" s="391" cm="1">
        <f t="array" aca="1" ref="AI75" ca="1">IF(ISTEXT(AI$6),IFERROR(PRODUCT(IF(YEAR(OFFSET(HOMECELL,1,0):OFFSET(ENDCELL,-1,0))=$A75,1+OFFSET(AI$132,1,0):OFFSET(AI$885,-1,0)))-1,"NA"),0)</f>
        <v>1.0152121337033249</v>
      </c>
      <c r="AJ75" s="391" cm="1">
        <f t="array" aca="1" ref="AJ75" ca="1">IF(ISTEXT(AJ$6),IFERROR(PRODUCT(IF(YEAR(OFFSET(HOMECELL,1,0):OFFSET(ENDCELL,-1,0))=$A75,1+OFFSET(AJ$132,1,0):OFFSET(AJ$885,-1,0)))-1,"NA"),0)</f>
        <v>1.0152121172122213</v>
      </c>
      <c r="AK75" s="391" cm="1">
        <f t="array" aca="1" ref="AK75" ca="1">IF(ISTEXT(AK$6),IFERROR(PRODUCT(IF(YEAR(OFFSET(HOMECELL,1,0):OFFSET(ENDCELL,-1,0))=$A75,1+OFFSET(AK$132,1,0):OFFSET(AK$885,-1,0)))-1,"NA"),0)</f>
        <v>-0.51627116332357226</v>
      </c>
      <c r="AL75" s="391" cm="1">
        <f t="array" aca="1" ref="AL75" ca="1">IF(ISTEXT(AL$6),IFERROR(PRODUCT(IF(YEAR(OFFSET(HOMECELL,1,0):OFFSET(ENDCELL,-1,0))=$A75,1+OFFSET(AL$132,1,0):OFFSET(AL$885,-1,0)))-1,"NA"),0)</f>
        <v>0</v>
      </c>
      <c r="AM75" s="391" cm="1">
        <f t="array" aca="1" ref="AM75" ca="1">IF(ISTEXT(AM$6),IFERROR(PRODUCT(IF(YEAR(OFFSET(HOMECELL,1,0):OFFSET(ENDCELL,-1,0))=$A75,1+OFFSET(AM$132,1,0):OFFSET(AM$885,-1,0)))-1,"NA"),0)</f>
        <v>-7.5854994942564202E-2</v>
      </c>
      <c r="AN75" s="391" cm="1">
        <f t="array" aca="1" ref="AN75" ca="1">IF(ISTEXT(AN$6),IFERROR(PRODUCT(IF(YEAR(OFFSET(HOMECELL,1,0):OFFSET(ENDCELL,-1,0))=$A75,1+OFFSET(AN$132,1,0):OFFSET(AN$885,-1,0)))-1,"NA"),0)</f>
        <v>0.84257509738772485</v>
      </c>
      <c r="AO75" s="391" cm="1">
        <f t="array" aca="1" ref="AO75" ca="1">IF(ISTEXT(AO$6),IFERROR(PRODUCT(IF(YEAR(OFFSET(HOMECELL,1,0):OFFSET(ENDCELL,-1,0))=$A75,1+OFFSET(AO$132,1,0):OFFSET(AO$885,-1,0)))-1,"NA"),0)</f>
        <v>2.7957126145078144</v>
      </c>
      <c r="AP75" s="391" cm="1">
        <f t="array" aca="1" ref="AP75" ca="1">IF(ISTEXT(AP$6),IFERROR(PRODUCT(IF(YEAR(OFFSET(HOMECELL,1,0):OFFSET(ENDCELL,-1,0))=$A75,1+OFFSET(AP$132,1,0):OFFSET(AP$885,-1,0)))-1,"NA"),0)</f>
        <v>0.27023828950278683</v>
      </c>
      <c r="AQ75" s="391" cm="1">
        <f t="array" aca="1" ref="AQ75" ca="1">IF(ISTEXT(AQ$6),IFERROR(PRODUCT(IF(YEAR(OFFSET(HOMECELL,1,0):OFFSET(ENDCELL,-1,0))=$A75,1+OFFSET(AQ$132,1,0):OFFSET(AQ$885,-1,0)))-1,"NA"),0)</f>
        <v>0.32039339640148778</v>
      </c>
      <c r="AR75" s="391" cm="1">
        <f t="array" aca="1" ref="AR75" ca="1">IF(ISTEXT(AR$6),IFERROR(PRODUCT(IF(YEAR(OFFSET(HOMECELL,1,0):OFFSET(ENDCELL,-1,0))=$A75,1+OFFSET(AR$132,1,0):OFFSET(AR$885,-1,0)))-1,"NA"),0)</f>
        <v>1.3147460240744957</v>
      </c>
      <c r="AS75" s="391" cm="1">
        <f t="array" aca="1" ref="AS75" ca="1">IF(ISTEXT(AS$6),IFERROR(PRODUCT(IF(YEAR(OFFSET(HOMECELL,1,0):OFFSET(ENDCELL,-1,0))=$A75,1+OFFSET(AS$132,1,0):OFFSET(AS$885,-1,0)))-1,"NA"),0)</f>
        <v>0</v>
      </c>
      <c r="AT75" s="391" cm="1">
        <f t="array" aca="1" ref="AT75" ca="1">IF(ISTEXT(AT$6),IFERROR(PRODUCT(IF(YEAR(OFFSET(HOMECELL,1,0):OFFSET(ENDCELL,-1,0))=$A75,1+OFFSET(AT$132,1,0):OFFSET(AT$885,-1,0)))-1,"NA"),0)</f>
        <v>0.3938701278343264</v>
      </c>
      <c r="AU75" s="391" cm="1">
        <f t="array" aca="1" ref="AU75" ca="1">IF(ISTEXT(AU$6),IFERROR(PRODUCT(IF(YEAR(OFFSET(HOMECELL,1,0):OFFSET(ENDCELL,-1,0))=$A75,1+OFFSET(AU$132,1,0):OFFSET(AU$885,-1,0)))-1,"NA"),0)</f>
        <v>0</v>
      </c>
      <c r="AV75" s="391" cm="1">
        <f t="array" aca="1" ref="AV75" ca="1">IF(ISTEXT(AV$6),IFERROR(PRODUCT(IF(YEAR(OFFSET(HOMECELL,1,0):OFFSET(ENDCELL,-1,0))=$A75,1+OFFSET(AV$132,1,0):OFFSET(AV$885,-1,0)))-1,"NA"),0)</f>
        <v>0.1462743008426628</v>
      </c>
      <c r="AW75" s="391" cm="1">
        <f t="array" aca="1" ref="AW75" ca="1">IF(ISTEXT(AW$6),IFERROR(PRODUCT(IF(YEAR(OFFSET(HOMECELL,1,0):OFFSET(ENDCELL,-1,0))=$A75,1+OFFSET(AW$132,1,0):OFFSET(AW$885,-1,0)))-1,"NA"),0)</f>
        <v>1.1782551913042338E-2</v>
      </c>
      <c r="AX75" s="391" cm="1">
        <f t="array" aca="1" ref="AX75" ca="1">IF(ISTEXT(AX$6),IFERROR(PRODUCT(IF(YEAR(OFFSET(HOMECELL,1,0):OFFSET(ENDCELL,-1,0))=$A75,1+OFFSET(AX$132,1,0):OFFSET(AX$885,-1,0)))-1,"NA"),0)</f>
        <v>0</v>
      </c>
      <c r="AY75" s="391" cm="1">
        <f t="array" aca="1" ref="AY75" ca="1">IF(ISTEXT(AY$6),IFERROR(PRODUCT(IF(YEAR(OFFSET(HOMECELL,1,0):OFFSET(ENDCELL,-1,0))=$A75,1+OFFSET(AY$132,1,0):OFFSET(AY$885,-1,0)))-1,"NA"),0)</f>
        <v>0.87267570406605954</v>
      </c>
      <c r="AZ75" s="391" cm="1">
        <f t="array" aca="1" ref="AZ75" ca="1">IF(ISTEXT(AZ$6),IFERROR(PRODUCT(IF(YEAR(OFFSET(HOMECELL,1,0):OFFSET(ENDCELL,-1,0))=$A75,1+OFFSET(AZ$132,1,0):OFFSET(AZ$885,-1,0)))-1,"NA"),0)</f>
        <v>5.8943952907850372E-2</v>
      </c>
      <c r="BA75" s="391" cm="1">
        <f t="array" aca="1" ref="BA75" ca="1">IF(ISTEXT(BA$6),IFERROR(PRODUCT(IF(YEAR(OFFSET(HOMECELL,1,0):OFFSET(ENDCELL,-1,0))=$A75,1+OFFSET(BA$132,1,0):OFFSET(BA$885,-1,0)))-1,"NA"),0)</f>
        <v>-4.9150270749288238E-2</v>
      </c>
      <c r="BB75" s="391" cm="1">
        <f t="array" aca="1" ref="BB75" ca="1">IF(ISTEXT(BB$6),IFERROR(PRODUCT(IF(YEAR(OFFSET(HOMECELL,1,0):OFFSET(ENDCELL,-1,0))=$A75,1+OFFSET(BB$132,1,0):OFFSET(BB$885,-1,0)))-1,"NA"),0)</f>
        <v>0.3402955630520561</v>
      </c>
      <c r="BC75" s="391" cm="1">
        <f t="array" aca="1" ref="BC75" ca="1">IF(ISTEXT(BC$6),IFERROR(PRODUCT(IF(YEAR(OFFSET(HOMECELL,1,0):OFFSET(ENDCELL,-1,0))=$A75,1+OFFSET(BC$132,1,0):OFFSET(BC$885,-1,0)))-1,"NA"),0)</f>
        <v>0</v>
      </c>
      <c r="BD75" s="391" cm="1">
        <f t="array" aca="1" ref="BD75" ca="1">IF(ISTEXT(BD$6),IFERROR(PRODUCT(IF(YEAR(OFFSET(HOMECELL,1,0):OFFSET(ENDCELL,-1,0))=$A75,1+OFFSET(BD$132,1,0):OFFSET(BD$885,-1,0)))-1,"NA"),0)</f>
        <v>0.80510637267606189</v>
      </c>
      <c r="BE75" s="391" cm="1">
        <f t="array" aca="1" ref="BE75" ca="1">IF(ISTEXT(BE$6),IFERROR(PRODUCT(IF(YEAR(OFFSET(HOMECELL,1,0):OFFSET(ENDCELL,-1,0))=$A75,1+OFFSET(BE$132,1,0):OFFSET(BE$885,-1,0)))-1,"NA"),0)</f>
        <v>0.41046740150864003</v>
      </c>
      <c r="BF75" s="391" cm="1">
        <f t="array" aca="1" ref="BF75" ca="1">IF(ISTEXT(BF$6),IFERROR(PRODUCT(IF(YEAR(OFFSET(HOMECELL,1,0):OFFSET(ENDCELL,-1,0))=$A75,1+OFFSET(BF$132,1,0):OFFSET(BF$885,-1,0)))-1,"NA"),0)</f>
        <v>0.79845031877987704</v>
      </c>
      <c r="BG75" s="391" cm="1">
        <f t="array" aca="1" ref="BG75" ca="1">IF(ISTEXT(BG$6),IFERROR(PRODUCT(IF(YEAR(OFFSET(HOMECELL,1,0):OFFSET(ENDCELL,-1,0))=$A75,1+OFFSET(BG$132,1,0):OFFSET(BG$885,-1,0)))-1,"NA"),0)</f>
        <v>3.3668124044040164</v>
      </c>
      <c r="BH75" s="391" cm="1">
        <f t="array" aca="1" ref="BH75" ca="1">IF(ISTEXT(BH$6),IFERROR(PRODUCT(IF(YEAR(OFFSET(HOMECELL,1,0):OFFSET(ENDCELL,-1,0))=$A75,1+OFFSET(BH$132,1,0):OFFSET(BH$885,-1,0)))-1,"NA"),0)</f>
        <v>0.43429831262797403</v>
      </c>
      <c r="BI75" s="391" cm="1">
        <f t="array" aca="1" ref="BI75" ca="1">IF(ISTEXT(BI$6),IFERROR(PRODUCT(IF(YEAR(OFFSET(HOMECELL,1,0):OFFSET(ENDCELL,-1,0))=$A75,1+OFFSET(BI$132,1,0):OFFSET(BI$885,-1,0)))-1,"NA"),0)</f>
        <v>0</v>
      </c>
      <c r="BJ75" s="391" cm="1">
        <f t="array" aca="1" ref="BJ75" ca="1">IF(ISTEXT(BJ$6),IFERROR(PRODUCT(IF(YEAR(OFFSET(HOMECELL,1,0):OFFSET(ENDCELL,-1,0))=$A75,1+OFFSET(BJ$132,1,0):OFFSET(BJ$885,-1,0)))-1,"NA"),0)</f>
        <v>0.28958961911946668</v>
      </c>
      <c r="BK75" s="391" cm="1">
        <f t="array" aca="1" ref="BK75" ca="1">IF(ISTEXT(BK$6),IFERROR(PRODUCT(IF(YEAR(OFFSET(HOMECELL,1,0):OFFSET(ENDCELL,-1,0))=$A75,1+OFFSET(BK$132,1,0):OFFSET(BK$885,-1,0)))-1,"NA"),0)</f>
        <v>0.33217462884095972</v>
      </c>
      <c r="BL75" s="391" cm="1">
        <f t="array" aca="1" ref="BL75" ca="1">IF(ISTEXT(BL$6),IFERROR(PRODUCT(IF(YEAR(OFFSET(HOMECELL,1,0):OFFSET(ENDCELL,-1,0))=$A75,1+OFFSET(BL$132,1,0):OFFSET(BL$885,-1,0)))-1,"NA"),0)</f>
        <v>0.34369274357489599</v>
      </c>
      <c r="BM75" s="391" cm="1">
        <f t="array" aca="1" ref="BM75" ca="1">IF(ISTEXT(BM$6),IFERROR(PRODUCT(IF(YEAR(OFFSET(HOMECELL,1,0):OFFSET(ENDCELL,-1,0))=$A75,1+OFFSET(BM$132,1,0):OFFSET(BM$885,-1,0)))-1,"NA"),0)</f>
        <v>1.3894007106394581</v>
      </c>
      <c r="BN75" s="391" cm="1">
        <f t="array" aca="1" ref="BN75" ca="1">IF(ISTEXT(BN$6),IFERROR(PRODUCT(IF(YEAR(OFFSET(HOMECELL,1,0):OFFSET(ENDCELL,-1,0))=$A75,1+OFFSET(BN$132,1,0):OFFSET(BN$885,-1,0)))-1,"NA"),0)</f>
        <v>0</v>
      </c>
      <c r="BO75" s="391" cm="1">
        <f t="array" aca="1" ref="BO75" ca="1">IF(ISTEXT(BO$6),IFERROR(PRODUCT(IF(YEAR(OFFSET(HOMECELL,1,0):OFFSET(ENDCELL,-1,0))=$A75,1+OFFSET(BO$132,1,0):OFFSET(BO$885,-1,0)))-1,"NA"),0)</f>
        <v>8.0610448905231058E-2</v>
      </c>
      <c r="BP75" s="391" cm="1">
        <f t="array" aca="1" ref="BP75" ca="1">IF(ISTEXT(BP$6),IFERROR(PRODUCT(IF(YEAR(OFFSET(HOMECELL,1,0):OFFSET(ENDCELL,-1,0))=$A75,1+OFFSET(BP$132,1,0):OFFSET(BP$885,-1,0)))-1,"NA"),0)</f>
        <v>1.6538128574812294E-2</v>
      </c>
      <c r="BQ75" s="391" cm="1">
        <f t="array" aca="1" ref="BQ75" ca="1">IF(ISTEXT(BQ$6),IFERROR(PRODUCT(IF(YEAR(OFFSET(HOMECELL,1,0):OFFSET(ENDCELL,-1,0))=$A75,1+OFFSET(BQ$132,1,0):OFFSET(BQ$885,-1,0)))-1,"NA"),0)</f>
        <v>0.57976225411923044</v>
      </c>
      <c r="BR75" s="391" cm="1">
        <f t="array" aca="1" ref="BR75" ca="1">IF(ISTEXT(BR$6),IFERROR(PRODUCT(IF(YEAR(OFFSET(HOMECELL,1,0):OFFSET(ENDCELL,-1,0))=$A75,1+OFFSET(BR$132,1,0):OFFSET(BR$885,-1,0)))-1,"NA"),0)</f>
        <v>0.14754035363110529</v>
      </c>
      <c r="BS75" s="391" cm="1">
        <f t="array" aca="1" ref="BS75" ca="1">IF(ISTEXT(BS$6),IFERROR(PRODUCT(IF(YEAR(OFFSET(HOMECELL,1,0):OFFSET(ENDCELL,-1,0))=$A75,1+OFFSET(BS$132,1,0):OFFSET(BS$885,-1,0)))-1,"NA"),0)</f>
        <v>0</v>
      </c>
      <c r="BT75" s="391" cm="1">
        <f t="array" aca="1" ref="BT75" ca="1">IF(ISTEXT(BT$6),IFERROR(PRODUCT(IF(YEAR(OFFSET(HOMECELL,1,0):OFFSET(ENDCELL,-1,0))=$A75,1+OFFSET(BT$132,1,0):OFFSET(BT$885,-1,0)))-1,"NA"),0)</f>
        <v>0.67860497588424074</v>
      </c>
      <c r="BU75" s="391" cm="1">
        <f t="array" aca="1" ref="BU75" ca="1">IF(ISTEXT(BU$6),IFERROR(PRODUCT(IF(YEAR(OFFSET(HOMECELL,1,0):OFFSET(ENDCELL,-1,0))=$A75,1+OFFSET(BU$132,1,0):OFFSET(BU$885,-1,0)))-1,"NA"),0)</f>
        <v>0.38392493429430452</v>
      </c>
      <c r="BV75" s="391" cm="1">
        <f t="array" aca="1" ref="BV75" ca="1">IF(ISTEXT(BV$6),IFERROR(PRODUCT(IF(YEAR(OFFSET(HOMECELL,1,0):OFFSET(ENDCELL,-1,0))=$A75,1+OFFSET(BV$132,1,0):OFFSET(BV$885,-1,0)))-1,"NA"),0)</f>
        <v>0</v>
      </c>
      <c r="BW75" s="391" cm="1">
        <f t="array" aca="1" ref="BW75" ca="1">IF(ISTEXT(BW$6),IFERROR(PRODUCT(IF(YEAR(OFFSET(HOMECELL,1,0):OFFSET(ENDCELL,-1,0))=$A75,1+OFFSET(BW$132,1,0):OFFSET(BW$885,-1,0)))-1,"NA"),0)</f>
        <v>-2.5832356023566261E-2</v>
      </c>
      <c r="BX75" s="391" cm="1">
        <f t="array" aca="1" ref="BX75" ca="1">IF(ISTEXT(BX$6),IFERROR(PRODUCT(IF(YEAR(OFFSET(HOMECELL,1,0):OFFSET(ENDCELL,-1,0))=$A75,1+OFFSET(BX$132,1,0):OFFSET(BX$885,-1,0)))-1,"NA"),0)</f>
        <v>-0.48619528131504164</v>
      </c>
      <c r="BY75" s="391" cm="1">
        <f t="array" aca="1" ref="BY75" ca="1">IF(ISTEXT(BY$6),IFERROR(PRODUCT(IF(YEAR(OFFSET(HOMECELL,1,0):OFFSET(ENDCELL,-1,0))=$A75,1+OFFSET(BY$132,1,0):OFFSET(BY$885,-1,0)))-1,"NA"),0)</f>
        <v>0.22000730777753619</v>
      </c>
      <c r="BZ75" s="391" cm="1">
        <f t="array" aca="1" ref="BZ75" ca="1">IF(ISTEXT(BZ$6),IFERROR(PRODUCT(IF(YEAR(OFFSET(HOMECELL,1,0):OFFSET(ENDCELL,-1,0))=$A75,1+OFFSET(BZ$132,1,0):OFFSET(BZ$885,-1,0)))-1,"NA"),0)</f>
        <v>0.46871173267976385</v>
      </c>
      <c r="CA75" s="391" cm="1">
        <f t="array" aca="1" ref="CA75" ca="1">IF(ISTEXT(CA$6),IFERROR(PRODUCT(IF(YEAR(OFFSET(HOMECELL,1,0):OFFSET(ENDCELL,-1,0))=$A75,1+OFFSET(CA$132,1,0):OFFSET(CA$885,-1,0)))-1,"NA"),0)</f>
        <v>0.68798895787188008</v>
      </c>
      <c r="CB75" s="391" cm="1">
        <f t="array" aca="1" ref="CB75" ca="1">IF(ISTEXT(CB$6),IFERROR(PRODUCT(IF(YEAR(OFFSET(HOMECELL,1,0):OFFSET(ENDCELL,-1,0))=$A75,1+OFFSET(CB$132,1,0):OFFSET(CB$885,-1,0)))-1,"NA"),0)</f>
        <v>0.16509819187340335</v>
      </c>
      <c r="CC75" s="391" cm="1">
        <f t="array" aca="1" ref="CC75" ca="1">IF(ISTEXT(CC$6),IFERROR(PRODUCT(IF(YEAR(OFFSET(HOMECELL,1,0):OFFSET(ENDCELL,-1,0))=$A75,1+OFFSET(CC$132,1,0):OFFSET(CC$885,-1,0)))-1,"NA"),0)</f>
        <v>0.13171234287324296</v>
      </c>
      <c r="CD75" s="391" cm="1">
        <f t="array" aca="1" ref="CD75" ca="1">IF(ISTEXT(CD$6),IFERROR(PRODUCT(IF(YEAR(OFFSET(HOMECELL,1,0):OFFSET(ENDCELL,-1,0))=$A75,1+OFFSET(CD$132,1,0):OFFSET(CD$885,-1,0)))-1,"NA"),0)</f>
        <v>0</v>
      </c>
      <c r="CE75" s="391" cm="1">
        <f t="array" aca="1" ref="CE75" ca="1">IF(ISTEXT(CE$6),IFERROR(PRODUCT(IF(YEAR(OFFSET(HOMECELL,1,0):OFFSET(ENDCELL,-1,0))=$A75,1+OFFSET(CE$132,1,0):OFFSET(CE$885,-1,0)))-1,"NA"),0)</f>
        <v>0</v>
      </c>
      <c r="CF75" s="391" cm="1">
        <f t="array" aca="1" ref="CF75" ca="1">IF(ISTEXT(CF$6),IFERROR(PRODUCT(IF(YEAR(OFFSET(HOMECELL,1,0):OFFSET(ENDCELL,-1,0))=$A75,1+OFFSET(CF$132,1,0):OFFSET(CF$885,-1,0)))-1,"NA"),0)</f>
        <v>0.17264119722261473</v>
      </c>
      <c r="CG75" s="391" cm="1">
        <f t="array" aca="1" ref="CG75" ca="1">IF(ISTEXT(CG$6),IFERROR(PRODUCT(IF(YEAR(OFFSET(HOMECELL,1,0):OFFSET(ENDCELL,-1,0))=$A75,1+OFFSET(CG$132,1,0):OFFSET(CG$885,-1,0)))-1,"NA"),0)</f>
        <v>0.23738832341405436</v>
      </c>
      <c r="CH75" s="391" cm="1">
        <f t="array" aca="1" ref="CH75" ca="1">IF(ISTEXT(CH$6),IFERROR(PRODUCT(IF(YEAR(OFFSET(HOMECELL,1,0):OFFSET(ENDCELL,-1,0))=$A75,1+OFFSET(CH$132,1,0):OFFSET(CH$885,-1,0)))-1,"NA"),0)</f>
        <v>0.561999285187881</v>
      </c>
      <c r="CI75" s="391" cm="1">
        <f t="array" aca="1" ref="CI75" ca="1">IF(ISTEXT(CI$6),IFERROR(PRODUCT(IF(YEAR(OFFSET(HOMECELL,1,0):OFFSET(ENDCELL,-1,0))=$A75,1+OFFSET(CI$132,1,0):OFFSET(CI$885,-1,0)))-1,"NA"),0)</f>
        <v>1.7647058686033037</v>
      </c>
      <c r="CJ75" s="391" cm="1">
        <f t="array" aca="1" ref="CJ75" ca="1">IF(ISTEXT(CJ$6),IFERROR(PRODUCT(IF(YEAR(OFFSET(HOMECELL,1,0):OFFSET(ENDCELL,-1,0))=$A75,1+OFFSET(CJ$132,1,0):OFFSET(CJ$885,-1,0)))-1,"NA"),0)</f>
        <v>0.60467162179015155</v>
      </c>
      <c r="CK75" s="391" cm="1">
        <f t="array" aca="1" ref="CK75" ca="1">IF(ISTEXT(CK$6),IFERROR(PRODUCT(IF(YEAR(OFFSET(HOMECELL,1,0):OFFSET(ENDCELL,-1,0))=$A75,1+OFFSET(CK$132,1,0):OFFSET(CK$885,-1,0)))-1,"NA"),0)</f>
        <v>0</v>
      </c>
      <c r="CL75" s="391" cm="1">
        <f t="array" aca="1" ref="CL75" ca="1">IF(ISTEXT(CL$6),IFERROR(PRODUCT(IF(YEAR(OFFSET(HOMECELL,1,0):OFFSET(ENDCELL,-1,0))=$A75,1+OFFSET(CL$132,1,0):OFFSET(CL$885,-1,0)))-1,"NA"),0)</f>
        <v>0</v>
      </c>
      <c r="CM75" s="391" cm="1">
        <f t="array" aca="1" ref="CM75" ca="1">IF(ISTEXT(CM$6),IFERROR(PRODUCT(IF(YEAR(OFFSET(HOMECELL,1,0):OFFSET(ENDCELL,-1,0))=$A75,1+OFFSET(CM$132,1,0):OFFSET(CM$885,-1,0)))-1,"NA"),0)</f>
        <v>0</v>
      </c>
      <c r="CN75" s="391" cm="1">
        <f t="array" aca="1" ref="CN75" ca="1">IF(ISTEXT(CN$6),IFERROR(PRODUCT(IF(YEAR(OFFSET(HOMECELL,1,0):OFFSET(ENDCELL,-1,0))=$A75,1+OFFSET(CN$132,1,0):OFFSET(CN$885,-1,0)))-1,"NA"),0)</f>
        <v>0</v>
      </c>
      <c r="CO75" s="391" cm="1">
        <f t="array" aca="1" ref="CO75" ca="1">IF(ISTEXT(CO$6),IFERROR(PRODUCT(IF(YEAR(OFFSET(HOMECELL,1,0):OFFSET(ENDCELL,-1,0))=$A75,1+OFFSET(CO$132,1,0):OFFSET(CO$885,-1,0)))-1,"NA"),0)</f>
        <v>0</v>
      </c>
      <c r="CP75" s="391" cm="1">
        <f t="array" aca="1" ref="CP75" ca="1">IF(ISTEXT(CP$6),IFERROR(PRODUCT(IF(YEAR(OFFSET(HOMECELL,1,0):OFFSET(ENDCELL,-1,0))=$A75,1+OFFSET(CP$132,1,0):OFFSET(CP$885,-1,0)))-1,"NA"),0)</f>
        <v>0</v>
      </c>
      <c r="CQ75" s="391" cm="1">
        <f t="array" aca="1" ref="CQ75" ca="1">IF(ISTEXT(CQ$6),IFERROR(PRODUCT(IF(YEAR(OFFSET(HOMECELL,1,0):OFFSET(ENDCELL,-1,0))=$A75,1+OFFSET(CQ$132,1,0):OFFSET(CQ$885,-1,0)))-1,"NA"),0)</f>
        <v>0</v>
      </c>
      <c r="CR75" s="391" cm="1">
        <f t="array" aca="1" ref="CR75" ca="1">IF(ISTEXT(CR$6),IFERROR(PRODUCT(IF(YEAR(OFFSET(HOMECELL,1,0):OFFSET(ENDCELL,-1,0))=$A75,1+OFFSET(CR$132,1,0):OFFSET(CR$885,-1,0)))-1,"NA"),0)</f>
        <v>6.2855152227144551E-2</v>
      </c>
      <c r="CS75" s="391"/>
      <c r="CT75" s="391"/>
      <c r="CU75" s="391"/>
      <c r="CV75" s="391"/>
      <c r="CW75" s="391"/>
      <c r="CX75" s="391"/>
      <c r="CY75" s="391"/>
      <c r="CZ75" s="391"/>
      <c r="DA75" s="391"/>
      <c r="DB75" s="815"/>
      <c r="DC75" s="815"/>
      <c r="DD75" s="815"/>
      <c r="DE75" s="815"/>
      <c r="DG75" s="352"/>
      <c r="DI75" s="391" cm="1">
        <f t="array" aca="1" ref="DI75" ca="1">IF(ISTEXT(DI$6),IFERROR(PRODUCT(IF(YEAR(OFFSET(HOMECELL,1,0):OFFSET(ENDCELL,-1,0))=$A75,1+OFFSET(DI$132,1,0):OFFSET(DI$885,-1,0)))-1,"NA"),0)</f>
        <v>0</v>
      </c>
      <c r="DJ75" s="391" cm="1">
        <f t="array" aca="1" ref="DJ75" ca="1">IF(ISTEXT(DJ$6),IFERROR(PRODUCT(IF(YEAR(OFFSET(HOMECELL,1,0):OFFSET(ENDCELL,-1,0))=$A75,1+OFFSET(DJ$132,1,0):OFFSET(DJ$885,-1,0)))-1,"NA"),0)</f>
        <v>0.19688134541248892</v>
      </c>
      <c r="DK75" s="391" cm="1">
        <f t="array" aca="1" ref="DK75" ca="1">IF(ISTEXT(DK$6),IFERROR(PRODUCT(IF(YEAR(OFFSET(HOMECELL,1,0):OFFSET(ENDCELL,-1,0))=$A75,1+OFFSET(DK$132,1,0):OFFSET(DK$885,-1,0)))-1,"NA"),0)</f>
        <v>0.50646360803334001</v>
      </c>
    </row>
    <row r="76" spans="1:115" hidden="1" outlineLevel="1">
      <c r="A76" s="72">
        <f t="shared" ca="1" si="1"/>
        <v>2010</v>
      </c>
      <c r="B76" s="372"/>
      <c r="C76" s="391" cm="1">
        <f t="array" aca="1" ref="C76" ca="1">IF(ISTEXT(C$6),IFERROR(PRODUCT(IF(YEAR(OFFSET(HOMECELL,1,0):OFFSET(ENDCELL,-1,0))=$A76,1+OFFSET(C$132,1,0):OFFSET(C$885,-1,0)))-1,"NA"),0)</f>
        <v>0</v>
      </c>
      <c r="D76" s="391" cm="1">
        <f t="array" aca="1" ref="D76" ca="1">IF(ISTEXT(D$6),IFERROR(PRODUCT(IF(YEAR(OFFSET(HOMECELL,1,0):OFFSET(ENDCELL,-1,0))=$A76,1+OFFSET(D$132,1,0):OFFSET(D$885,-1,0)))-1,"NA"),0)</f>
        <v>1.0004501200207017E-3</v>
      </c>
      <c r="E76" s="391" cm="1">
        <f t="array" aca="1" ref="E76" ca="1">IF(ISTEXT(E$6),IFERROR(PRODUCT(IF(YEAR(OFFSET(HOMECELL,1,0):OFFSET(ENDCELL,-1,0))=$A76,1+OFFSET(E$132,1,0):OFFSET(E$885,-1,0)))-1,"NA"),0)</f>
        <v>0.14752036327472839</v>
      </c>
      <c r="F76" s="391" cm="1">
        <f t="array" aca="1" ref="F76" ca="1">IF(ISTEXT(F$6),IFERROR(PRODUCT(IF(YEAR(OFFSET(HOMECELL,1,0):OFFSET(ENDCELL,-1,0))=$A76,1+OFFSET(F$132,1,0):OFFSET(F$885,-1,0)))-1,"NA"),0)</f>
        <v>0.10641850742148118</v>
      </c>
      <c r="G76" s="391" cm="1">
        <f t="array" aca="1" ref="G76" ca="1">IF(ISTEXT(G$6),IFERROR(PRODUCT(IF(YEAR(OFFSET(HOMECELL,1,0):OFFSET(ENDCELL,-1,0))=$A76,1+OFFSET(G$132,1,0):OFFSET(G$885,-1,0)))-1,"NA"),0)</f>
        <v>0.24478979602622708</v>
      </c>
      <c r="H76" s="391" cm="1">
        <f t="array" aca="1" ref="H76" ca="1">IF(ISTEXT(H$6),IFERROR(PRODUCT(IF(YEAR(OFFSET(HOMECELL,1,0):OFFSET(ENDCELL,-1,0))=$A76,1+OFFSET(H$132,1,0):OFFSET(H$885,-1,0)))-1,"NA"),0)</f>
        <v>0.30564634204159979</v>
      </c>
      <c r="I76" s="391" cm="1">
        <f t="array" aca="1" ref="I76" ca="1">IF(ISTEXT(I$6),IFERROR(PRODUCT(IF(YEAR(OFFSET(HOMECELL,1,0):OFFSET(ENDCELL,-1,0))=$A76,1+OFFSET(I$132,1,0):OFFSET(I$885,-1,0)))-1,"NA"),0)</f>
        <v>0.21064594274740922</v>
      </c>
      <c r="J76" s="391" cm="1">
        <f t="array" aca="1" ref="J76" ca="1">IF(ISTEXT(J$6),IFERROR(PRODUCT(IF(YEAR(OFFSET(HOMECELL,1,0):OFFSET(ENDCELL,-1,0))=$A76,1+OFFSET(J$132,1,0):OFFSET(J$885,-1,0)))-1,"NA"),0)</f>
        <v>0.14806026612142853</v>
      </c>
      <c r="K76" s="391" cm="1">
        <f t="array" aca="1" ref="K76" ca="1">IF(ISTEXT(K$6),IFERROR(PRODUCT(IF(YEAR(OFFSET(HOMECELL,1,0):OFFSET(ENDCELL,-1,0))=$A76,1+OFFSET(K$132,1,0):OFFSET(K$885,-1,0)))-1,"NA"),0)</f>
        <v>0.27316689823496576</v>
      </c>
      <c r="L76" s="391" cm="1">
        <f t="array" aca="1" ref="L76" ca="1">IF(ISTEXT(L$6),IFERROR(PRODUCT(IF(YEAR(OFFSET(HOMECELL,1,0):OFFSET(ENDCELL,-1,0))=$A76,1+OFFSET(L$132,1,0):OFFSET(L$885,-1,0)))-1,"NA"),0)</f>
        <v>0.28365864930644125</v>
      </c>
      <c r="M76" s="391" cm="1">
        <f t="array" aca="1" ref="M76" ca="1">IF(ISTEXT(M$6),IFERROR(PRODUCT(IF(YEAR(OFFSET(HOMECELL,1,0):OFFSET(ENDCELL,-1,0))=$A76,1+OFFSET(M$132,1,0):OFFSET(M$885,-1,0)))-1,"NA"),0)</f>
        <v>0.19529973822889368</v>
      </c>
      <c r="N76" s="391" cm="1">
        <f t="array" aca="1" ref="N76" ca="1">IF(ISTEXT(N$6),IFERROR(PRODUCT(IF(YEAR(OFFSET(HOMECELL,1,0):OFFSET(ENDCELL,-1,0))=$A76,1+OFFSET(N$132,1,0):OFFSET(N$885,-1,0)))-1,"NA"),0)</f>
        <v>0.12776923217620118</v>
      </c>
      <c r="O76" s="391" cm="1">
        <f t="array" aca="1" ref="O76" ca="1">IF(ISTEXT(O$6),IFERROR(PRODUCT(IF(YEAR(OFFSET(HOMECELL,1,0):OFFSET(ENDCELL,-1,0))=$A76,1+OFFSET(O$132,1,0):OFFSET(O$885,-1,0)))-1,"NA"),0)</f>
        <v>0.14617311522864584</v>
      </c>
      <c r="P76" s="391" cm="1">
        <f t="array" aca="1" ref="P76" ca="1">IF(ISTEXT(P$6),IFERROR(PRODUCT(IF(YEAR(OFFSET(HOMECELL,1,0):OFFSET(ENDCELL,-1,0))=$A76,1+OFFSET(P$132,1,0):OFFSET(P$885,-1,0)))-1,"NA"),0)</f>
        <v>5.5943413427405053E-2</v>
      </c>
      <c r="Q76" s="391" cm="1">
        <f t="array" aca="1" ref="Q76" ca="1">IF(ISTEXT(Q$6),IFERROR(PRODUCT(IF(YEAR(OFFSET(HOMECELL,1,0):OFFSET(ENDCELL,-1,0))=$A76,1+OFFSET(Q$132,1,0):OFFSET(Q$885,-1,0)))-1,"NA"),0)</f>
        <v>7.0446055990604384E-2</v>
      </c>
      <c r="R76" s="391" cm="1">
        <f t="array" aca="1" ref="R76" ca="1">IF(ISTEXT(R$6),IFERROR(PRODUCT(IF(YEAR(OFFSET(HOMECELL,1,0):OFFSET(ENDCELL,-1,0))=$A76,1+OFFSET(R$132,1,0):OFFSET(R$885,-1,0)))-1,"NA"),0)</f>
        <v>0.53067959032909284</v>
      </c>
      <c r="S76" s="391" cm="1">
        <f t="array" aca="1" ref="S76" ca="1">IF(ISTEXT(S$6),IFERROR(PRODUCT(IF(YEAR(OFFSET(HOMECELL,1,0):OFFSET(ENDCELL,-1,0))=$A76,1+OFFSET(S$132,1,0):OFFSET(S$885,-1,0)))-1,"NA"),0)</f>
        <v>0.1215893234329537</v>
      </c>
      <c r="T76" s="391" cm="1">
        <f t="array" aca="1" ref="T76" ca="1">IF(ISTEXT(T$6),IFERROR(PRODUCT(IF(YEAR(OFFSET(HOMECELL,1,0):OFFSET(ENDCELL,-1,0))=$A76,1+OFFSET(T$132,1,0):OFFSET(T$885,-1,0)))-1,"NA"),0)</f>
        <v>-0.15495867280065789</v>
      </c>
      <c r="U76" s="391" cm="1">
        <f t="array" aca="1" ref="U76" ca="1">IF(ISTEXT(U$6),IFERROR(PRODUCT(IF(YEAR(OFFSET(HOMECELL,1,0):OFFSET(ENDCELL,-1,0))=$A76,1+OFFSET(U$132,1,0):OFFSET(U$885,-1,0)))-1,"NA"),0)</f>
        <v>-0.32229585186427889</v>
      </c>
      <c r="V76" s="391" cm="1">
        <f t="array" aca="1" ref="V76" ca="1">IF(ISTEXT(V$6),IFERROR(PRODUCT(IF(YEAR(OFFSET(HOMECELL,1,0):OFFSET(ENDCELL,-1,0))=$A76,1+OFFSET(V$132,1,0):OFFSET(V$885,-1,0)))-1,"NA"),0)</f>
        <v>0.33809094768851211</v>
      </c>
      <c r="W76" s="391" cm="1">
        <f t="array" aca="1" ref="W76" ca="1">IF(ISTEXT(W$6),IFERROR(PRODUCT(IF(YEAR(OFFSET(HOMECELL,1,0):OFFSET(ENDCELL,-1,0))=$A76,1+OFFSET(W$132,1,0):OFFSET(W$885,-1,0)))-1,"NA"),0)</f>
        <v>1.3473481069091027</v>
      </c>
      <c r="X76" s="391" cm="1">
        <f t="array" aca="1" ref="X76" ca="1">IF(ISTEXT(X$6),IFERROR(PRODUCT(IF(YEAR(OFFSET(HOMECELL,1,0):OFFSET(ENDCELL,-1,0))=$A76,1+OFFSET(X$132,1,0):OFFSET(X$885,-1,0)))-1,"NA"),0)</f>
        <v>0.3258605970295414</v>
      </c>
      <c r="Y76" s="391" cm="1">
        <f t="array" aca="1" ref="Y76" ca="1">IF(ISTEXT(Y$6),IFERROR(PRODUCT(IF(YEAR(OFFSET(HOMECELL,1,0):OFFSET(ENDCELL,-1,0))=$A76,1+OFFSET(Y$132,1,0):OFFSET(Y$885,-1,0)))-1,"NA"),0)</f>
        <v>0.12757683002707809</v>
      </c>
      <c r="Z76" s="391" cm="1">
        <f t="array" aca="1" ref="Z76" ca="1">IF(ISTEXT(Z$6),IFERROR(PRODUCT(IF(YEAR(OFFSET(HOMECELL,1,0):OFFSET(ENDCELL,-1,0))=$A76,1+OFFSET(Z$132,1,0):OFFSET(Z$885,-1,0)))-1,"NA"),0)</f>
        <v>0.10334177573291892</v>
      </c>
      <c r="AA76" s="391" cm="1">
        <f t="array" aca="1" ref="AA76" ca="1">IF(ISTEXT(AA$6),IFERROR(PRODUCT(IF(YEAR(OFFSET(HOMECELL,1,0):OFFSET(ENDCELL,-1,0))=$A76,1+OFFSET(AA$132,1,0):OFFSET(AA$885,-1,0)))-1,"NA"),0)</f>
        <v>0.2367873780247407</v>
      </c>
      <c r="AB76" s="391" cm="1">
        <f t="array" aca="1" ref="AB76" ca="1">IF(ISTEXT(AB$6),IFERROR(PRODUCT(IF(YEAR(OFFSET(HOMECELL,1,0):OFFSET(ENDCELL,-1,0))=$A76,1+OFFSET(AB$132,1,0):OFFSET(AB$885,-1,0)))-1,"NA"),0)</f>
        <v>5.4912507100897123E-2</v>
      </c>
      <c r="AC76" s="391" cm="1">
        <f t="array" aca="1" ref="AC76" ca="1">IF(ISTEXT(AC$6),IFERROR(PRODUCT(IF(YEAR(OFFSET(HOMECELL,1,0):OFFSET(ENDCELL,-1,0))=$A76,1+OFFSET(AC$132,1,0):OFFSET(AC$885,-1,0)))-1,"NA"),0)</f>
        <v>0.78934534372662912</v>
      </c>
      <c r="AD76" s="391" cm="1">
        <f t="array" aca="1" ref="AD76" ca="1">IF(ISTEXT(AD$6),IFERROR(PRODUCT(IF(YEAR(OFFSET(HOMECELL,1,0):OFFSET(ENDCELL,-1,0))=$A76,1+OFFSET(AD$132,1,0):OFFSET(AD$885,-1,0)))-1,"NA"),0)</f>
        <v>0.3673649034946378</v>
      </c>
      <c r="AE76" s="391" cm="1">
        <f t="array" aca="1" ref="AE76" ca="1">IF(ISTEXT(AE$6),IFERROR(PRODUCT(IF(YEAR(OFFSET(HOMECELL,1,0):OFFSET(ENDCELL,-1,0))=$A76,1+OFFSET(AE$132,1,0):OFFSET(AE$885,-1,0)))-1,"NA"),0)</f>
        <v>0.17582270590903404</v>
      </c>
      <c r="AF76" s="391" cm="1">
        <f t="array" aca="1" ref="AF76" ca="1">IF(ISTEXT(AF$6),IFERROR(PRODUCT(IF(YEAR(OFFSET(HOMECELL,1,0):OFFSET(ENDCELL,-1,0))=$A76,1+OFFSET(AF$132,1,0):OFFSET(AF$885,-1,0)))-1,"NA"),0)</f>
        <v>6.1702345557194782E-2</v>
      </c>
      <c r="AG76" s="391" cm="1">
        <f t="array" aca="1" ref="AG76" ca="1">IF(ISTEXT(AG$6),IFERROR(PRODUCT(IF(YEAR(OFFSET(HOMECELL,1,0):OFFSET(ENDCELL,-1,0))=$A76,1+OFFSET(AG$132,1,0):OFFSET(AG$885,-1,0)))-1,"NA"),0)</f>
        <v>0.14316267031939223</v>
      </c>
      <c r="AH76" s="391" cm="1">
        <f t="array" aca="1" ref="AH76" ca="1">IF(ISTEXT(AH$6),IFERROR(PRODUCT(IF(YEAR(OFFSET(HOMECELL,1,0):OFFSET(ENDCELL,-1,0))=$A76,1+OFFSET(AH$132,1,0):OFFSET(AH$885,-1,0)))-1,"NA"),0)</f>
        <v>0.2040209223490157</v>
      </c>
      <c r="AI76" s="391" cm="1">
        <f t="array" aca="1" ref="AI76" ca="1">IF(ISTEXT(AI$6),IFERROR(PRODUCT(IF(YEAR(OFFSET(HOMECELL,1,0):OFFSET(ENDCELL,-1,0))=$A76,1+OFFSET(AI$132,1,0):OFFSET(AI$885,-1,0)))-1,"NA"),0)</f>
        <v>-4.1953014781585751E-2</v>
      </c>
      <c r="AJ76" s="391" cm="1">
        <f t="array" aca="1" ref="AJ76" ca="1">IF(ISTEXT(AJ$6),IFERROR(PRODUCT(IF(YEAR(OFFSET(HOMECELL,1,0):OFFSET(ENDCELL,-1,0))=$A76,1+OFFSET(AJ$132,1,0):OFFSET(AJ$885,-1,0)))-1,"NA"),0)</f>
        <v>-4.1952926458902584E-2</v>
      </c>
      <c r="AK76" s="391" cm="1">
        <f t="array" aca="1" ref="AK76" ca="1">IF(ISTEXT(AK$6),IFERROR(PRODUCT(IF(YEAR(OFFSET(HOMECELL,1,0):OFFSET(ENDCELL,-1,0))=$A76,1+OFFSET(AK$132,1,0):OFFSET(AK$885,-1,0)))-1,"NA"),0)</f>
        <v>0.89492200401018507</v>
      </c>
      <c r="AL76" s="391" cm="1">
        <f t="array" aca="1" ref="AL76" ca="1">IF(ISTEXT(AL$6),IFERROR(PRODUCT(IF(YEAR(OFFSET(HOMECELL,1,0):OFFSET(ENDCELL,-1,0))=$A76,1+OFFSET(AL$132,1,0):OFFSET(AL$885,-1,0)))-1,"NA"),0)</f>
        <v>0</v>
      </c>
      <c r="AM76" s="391" cm="1">
        <f t="array" aca="1" ref="AM76" ca="1">IF(ISTEXT(AM$6),IFERROR(PRODUCT(IF(YEAR(OFFSET(HOMECELL,1,0):OFFSET(ENDCELL,-1,0))=$A76,1+OFFSET(AM$132,1,0):OFFSET(AM$885,-1,0)))-1,"NA"),0)</f>
        <v>-3.8373764698822144E-2</v>
      </c>
      <c r="AN76" s="391" cm="1">
        <f t="array" aca="1" ref="AN76" ca="1">IF(ISTEXT(AN$6),IFERROR(PRODUCT(IF(YEAR(OFFSET(HOMECELL,1,0):OFFSET(ENDCELL,-1,0))=$A76,1+OFFSET(AN$132,1,0):OFFSET(AN$885,-1,0)))-1,"NA"),0)</f>
        <v>0.3205811199115256</v>
      </c>
      <c r="AO76" s="391" cm="1">
        <f t="array" aca="1" ref="AO76" ca="1">IF(ISTEXT(AO$6),IFERROR(PRODUCT(IF(YEAR(OFFSET(HOMECELL,1,0):OFFSET(ENDCELL,-1,0))=$A76,1+OFFSET(AO$132,1,0):OFFSET(AO$885,-1,0)))-1,"NA"),0)</f>
        <v>1.2730896113564905</v>
      </c>
      <c r="AP76" s="391" cm="1">
        <f t="array" aca="1" ref="AP76" ca="1">IF(ISTEXT(AP$6),IFERROR(PRODUCT(IF(YEAR(OFFSET(HOMECELL,1,0):OFFSET(ENDCELL,-1,0))=$A76,1+OFFSET(AP$132,1,0):OFFSET(AP$885,-1,0)))-1,"NA"),0)</f>
        <v>3.1230936163082923E-2</v>
      </c>
      <c r="AQ76" s="391" cm="1">
        <f t="array" aca="1" ref="AQ76" ca="1">IF(ISTEXT(AQ$6),IFERROR(PRODUCT(IF(YEAR(OFFSET(HOMECELL,1,0):OFFSET(ENDCELL,-1,0))=$A76,1+OFFSET(AQ$132,1,0):OFFSET(AQ$885,-1,0)))-1,"NA"),0)</f>
        <v>0.31240873120732138</v>
      </c>
      <c r="AR76" s="391" cm="1">
        <f t="array" aca="1" ref="AR76" ca="1">IF(ISTEXT(AR$6),IFERROR(PRODUCT(IF(YEAR(OFFSET(HOMECELL,1,0):OFFSET(ENDCELL,-1,0))=$A76,1+OFFSET(AR$132,1,0):OFFSET(AR$885,-1,0)))-1,"NA"),0)</f>
        <v>-0.1755888381978904</v>
      </c>
      <c r="AS76" s="391" cm="1">
        <f t="array" aca="1" ref="AS76" ca="1">IF(ISTEXT(AS$6),IFERROR(PRODUCT(IF(YEAR(OFFSET(HOMECELL,1,0):OFFSET(ENDCELL,-1,0))=$A76,1+OFFSET(AS$132,1,0):OFFSET(AS$885,-1,0)))-1,"NA"),0)</f>
        <v>0</v>
      </c>
      <c r="AT76" s="391" cm="1">
        <f t="array" aca="1" ref="AT76" ca="1">IF(ISTEXT(AT$6),IFERROR(PRODUCT(IF(YEAR(OFFSET(HOMECELL,1,0):OFFSET(ENDCELL,-1,0))=$A76,1+OFFSET(AT$132,1,0):OFFSET(AT$885,-1,0)))-1,"NA"),0)</f>
        <v>0.28612500419204268</v>
      </c>
      <c r="AU76" s="391" cm="1">
        <f t="array" aca="1" ref="AU76" ca="1">IF(ISTEXT(AU$6),IFERROR(PRODUCT(IF(YEAR(OFFSET(HOMECELL,1,0):OFFSET(ENDCELL,-1,0))=$A76,1+OFFSET(AU$132,1,0):OFFSET(AU$885,-1,0)))-1,"NA"),0)</f>
        <v>0</v>
      </c>
      <c r="AV76" s="391" cm="1">
        <f t="array" aca="1" ref="AV76" ca="1">IF(ISTEXT(AV$6),IFERROR(PRODUCT(IF(YEAR(OFFSET(HOMECELL,1,0):OFFSET(ENDCELL,-1,0))=$A76,1+OFFSET(AV$132,1,0):OFFSET(AV$885,-1,0)))-1,"NA"),0)</f>
        <v>0.10691752236030228</v>
      </c>
      <c r="AW76" s="391" cm="1">
        <f t="array" aca="1" ref="AW76" ca="1">IF(ISTEXT(AW$6),IFERROR(PRODUCT(IF(YEAR(OFFSET(HOMECELL,1,0):OFFSET(ENDCELL,-1,0))=$A76,1+OFFSET(AW$132,1,0):OFFSET(AW$885,-1,0)))-1,"NA"),0)</f>
        <v>9.3629244340954765E-2</v>
      </c>
      <c r="AX76" s="391" cm="1">
        <f t="array" aca="1" ref="AX76" ca="1">IF(ISTEXT(AX$6),IFERROR(PRODUCT(IF(YEAR(OFFSET(HOMECELL,1,0):OFFSET(ENDCELL,-1,0))=$A76,1+OFFSET(AX$132,1,0):OFFSET(AX$885,-1,0)))-1,"NA"),0)</f>
        <v>0</v>
      </c>
      <c r="AY76" s="391" cm="1">
        <f t="array" aca="1" ref="AY76" ca="1">IF(ISTEXT(AY$6),IFERROR(PRODUCT(IF(YEAR(OFFSET(HOMECELL,1,0):OFFSET(ENDCELL,-1,0))=$A76,1+OFFSET(AY$132,1,0):OFFSET(AY$885,-1,0)))-1,"NA"),0)</f>
        <v>-0.32115803295601686</v>
      </c>
      <c r="AZ76" s="391" cm="1">
        <f t="array" aca="1" ref="AZ76" ca="1">IF(ISTEXT(AZ$6),IFERROR(PRODUCT(IF(YEAR(OFFSET(HOMECELL,1,0):OFFSET(ENDCELL,-1,0))=$A76,1+OFFSET(AZ$132,1,0):OFFSET(AZ$885,-1,0)))-1,"NA"),0)</f>
        <v>0.38638475255409599</v>
      </c>
      <c r="BA76" s="391" cm="1">
        <f t="array" aca="1" ref="BA76" ca="1">IF(ISTEXT(BA$6),IFERROR(PRODUCT(IF(YEAR(OFFSET(HOMECELL,1,0):OFFSET(ENDCELL,-1,0))=$A76,1+OFFSET(BA$132,1,0):OFFSET(BA$885,-1,0)))-1,"NA"),0)</f>
        <v>0.20719300765177295</v>
      </c>
      <c r="BB76" s="391" cm="1">
        <f t="array" aca="1" ref="BB76" ca="1">IF(ISTEXT(BB$6),IFERROR(PRODUCT(IF(YEAR(OFFSET(HOMECELL,1,0):OFFSET(ENDCELL,-1,0))=$A76,1+OFFSET(BB$132,1,0):OFFSET(BB$885,-1,0)))-1,"NA"),0)</f>
        <v>0.24330546472373027</v>
      </c>
      <c r="BC76" s="391" cm="1">
        <f t="array" aca="1" ref="BC76" ca="1">IF(ISTEXT(BC$6),IFERROR(PRODUCT(IF(YEAR(OFFSET(HOMECELL,1,0):OFFSET(ENDCELL,-1,0))=$A76,1+OFFSET(BC$132,1,0):OFFSET(BC$885,-1,0)))-1,"NA"),0)</f>
        <v>0</v>
      </c>
      <c r="BD76" s="391" cm="1">
        <f t="array" aca="1" ref="BD76" ca="1">IF(ISTEXT(BD$6),IFERROR(PRODUCT(IF(YEAR(OFFSET(HOMECELL,1,0):OFFSET(ENDCELL,-1,0))=$A76,1+OFFSET(BD$132,1,0):OFFSET(BD$885,-1,0)))-1,"NA"),0)</f>
        <v>0.23057756126789175</v>
      </c>
      <c r="BE76" s="391" cm="1">
        <f t="array" aca="1" ref="BE76" ca="1">IF(ISTEXT(BE$6),IFERROR(PRODUCT(IF(YEAR(OFFSET(HOMECELL,1,0):OFFSET(ENDCELL,-1,0))=$A76,1+OFFSET(BE$132,1,0):OFFSET(BE$885,-1,0)))-1,"NA"),0)</f>
        <v>-0.18249708222386607</v>
      </c>
      <c r="BF76" s="391" cm="1">
        <f t="array" aca="1" ref="BF76" ca="1">IF(ISTEXT(BF$6),IFERROR(PRODUCT(IF(YEAR(OFFSET(HOMECELL,1,0):OFFSET(ENDCELL,-1,0))=$A76,1+OFFSET(BF$132,1,0):OFFSET(BF$885,-1,0)))-1,"NA"),0)</f>
        <v>0.25047535973531998</v>
      </c>
      <c r="BG76" s="391" cm="1">
        <f t="array" aca="1" ref="BG76" ca="1">IF(ISTEXT(BG$6),IFERROR(PRODUCT(IF(YEAR(OFFSET(HOMECELL,1,0):OFFSET(ENDCELL,-1,0))=$A76,1+OFFSET(BG$132,1,0):OFFSET(BG$885,-1,0)))-1,"NA"),0)</f>
        <v>0.67899970456676706</v>
      </c>
      <c r="BH76" s="391" cm="1">
        <f t="array" aca="1" ref="BH76" ca="1">IF(ISTEXT(BH$6),IFERROR(PRODUCT(IF(YEAR(OFFSET(HOMECELL,1,0):OFFSET(ENDCELL,-1,0))=$A76,1+OFFSET(BH$132,1,0):OFFSET(BH$885,-1,0)))-1,"NA"),0)</f>
        <v>0.21353632441991177</v>
      </c>
      <c r="BI76" s="391" cm="1">
        <f t="array" aca="1" ref="BI76" ca="1">IF(ISTEXT(BI$6),IFERROR(PRODUCT(IF(YEAR(OFFSET(HOMECELL,1,0):OFFSET(ENDCELL,-1,0))=$A76,1+OFFSET(BI$132,1,0):OFFSET(BI$885,-1,0)))-1,"NA"),0)</f>
        <v>0</v>
      </c>
      <c r="BJ76" s="391" cm="1">
        <f t="array" aca="1" ref="BJ76" ca="1">IF(ISTEXT(BJ$6),IFERROR(PRODUCT(IF(YEAR(OFFSET(HOMECELL,1,0):OFFSET(ENDCELL,-1,0))=$A76,1+OFFSET(BJ$132,1,0):OFFSET(BJ$885,-1,0)))-1,"NA"),0)</f>
        <v>0.21152847100619954</v>
      </c>
      <c r="BK76" s="391" cm="1">
        <f t="array" aca="1" ref="BK76" ca="1">IF(ISTEXT(BK$6),IFERROR(PRODUCT(IF(YEAR(OFFSET(HOMECELL,1,0):OFFSET(ENDCELL,-1,0))=$A76,1+OFFSET(BK$132,1,0):OFFSET(BK$885,-1,0)))-1,"NA"),0)</f>
        <v>0.68530086122002065</v>
      </c>
      <c r="BL76" s="391" cm="1">
        <f t="array" aca="1" ref="BL76" ca="1">IF(ISTEXT(BL$6),IFERROR(PRODUCT(IF(YEAR(OFFSET(HOMECELL,1,0):OFFSET(ENDCELL,-1,0))=$A76,1+OFFSET(BL$132,1,0):OFFSET(BL$885,-1,0)))-1,"NA"),0)</f>
        <v>2.3075315368348948E-2</v>
      </c>
      <c r="BM76" s="391" cm="1">
        <f t="array" aca="1" ref="BM76" ca="1">IF(ISTEXT(BM$6),IFERROR(PRODUCT(IF(YEAR(OFFSET(HOMECELL,1,0):OFFSET(ENDCELL,-1,0))=$A76,1+OFFSET(BM$132,1,0):OFFSET(BM$885,-1,0)))-1,"NA"),0)</f>
        <v>-0.1505453868216674</v>
      </c>
      <c r="BN76" s="391" cm="1">
        <f t="array" aca="1" ref="BN76" ca="1">IF(ISTEXT(BN$6),IFERROR(PRODUCT(IF(YEAR(OFFSET(HOMECELL,1,0):OFFSET(ENDCELL,-1,0))=$A76,1+OFFSET(BN$132,1,0):OFFSET(BN$885,-1,0)))-1,"NA"),0)</f>
        <v>0</v>
      </c>
      <c r="BO76" s="391" cm="1">
        <f t="array" aca="1" ref="BO76" ca="1">IF(ISTEXT(BO$6),IFERROR(PRODUCT(IF(YEAR(OFFSET(HOMECELL,1,0):OFFSET(ENDCELL,-1,0))=$A76,1+OFFSET(BO$132,1,0):OFFSET(BO$885,-1,0)))-1,"NA"),0)</f>
        <v>0.22946076272958016</v>
      </c>
      <c r="BP76" s="391" cm="1">
        <f t="array" aca="1" ref="BP76" ca="1">IF(ISTEXT(BP$6),IFERROR(PRODUCT(IF(YEAR(OFFSET(HOMECELL,1,0):OFFSET(ENDCELL,-1,0))=$A76,1+OFFSET(BP$132,1,0):OFFSET(BP$885,-1,0)))-1,"NA"),0)</f>
        <v>0.33129072401353432</v>
      </c>
      <c r="BQ76" s="391" cm="1">
        <f t="array" aca="1" ref="BQ76" ca="1">IF(ISTEXT(BQ$6),IFERROR(PRODUCT(IF(YEAR(OFFSET(HOMECELL,1,0):OFFSET(ENDCELL,-1,0))=$A76,1+OFFSET(BQ$132,1,0):OFFSET(BQ$885,-1,0)))-1,"NA"),0)</f>
        <v>4.8488721842516735E-3</v>
      </c>
      <c r="BR76" s="391" cm="1">
        <f t="array" aca="1" ref="BR76" ca="1">IF(ISTEXT(BR$6),IFERROR(PRODUCT(IF(YEAR(OFFSET(HOMECELL,1,0):OFFSET(ENDCELL,-1,0))=$A76,1+OFFSET(BR$132,1,0):OFFSET(BR$885,-1,0)))-1,"NA"),0)</f>
        <v>0.19910738917408244</v>
      </c>
      <c r="BS76" s="391" cm="1">
        <f t="array" aca="1" ref="BS76" ca="1">IF(ISTEXT(BS$6),IFERROR(PRODUCT(IF(YEAR(OFFSET(HOMECELL,1,0):OFFSET(ENDCELL,-1,0))=$A76,1+OFFSET(BS$132,1,0):OFFSET(BS$885,-1,0)))-1,"NA"),0)</f>
        <v>0</v>
      </c>
      <c r="BT76" s="391" cm="1">
        <f t="array" aca="1" ref="BT76" ca="1">IF(ISTEXT(BT$6),IFERROR(PRODUCT(IF(YEAR(OFFSET(HOMECELL,1,0):OFFSET(ENDCELL,-1,0))=$A76,1+OFFSET(BT$132,1,0):OFFSET(BT$885,-1,0)))-1,"NA"),0)</f>
        <v>-0.18991745572355079</v>
      </c>
      <c r="BU76" s="391" cm="1">
        <f t="array" aca="1" ref="BU76" ca="1">IF(ISTEXT(BU$6),IFERROR(PRODUCT(IF(YEAR(OFFSET(HOMECELL,1,0):OFFSET(ENDCELL,-1,0))=$A76,1+OFFSET(BU$132,1,0):OFFSET(BU$885,-1,0)))-1,"NA"),0)</f>
        <v>0.21472945394017295</v>
      </c>
      <c r="BV76" s="391" cm="1">
        <f t="array" aca="1" ref="BV76" ca="1">IF(ISTEXT(BV$6),IFERROR(PRODUCT(IF(YEAR(OFFSET(HOMECELL,1,0):OFFSET(ENDCELL,-1,0))=$A76,1+OFFSET(BV$132,1,0):OFFSET(BV$885,-1,0)))-1,"NA"),0)</f>
        <v>7.77777487168132E-2</v>
      </c>
      <c r="BW76" s="391" cm="1">
        <f t="array" aca="1" ref="BW76" ca="1">IF(ISTEXT(BW$6),IFERROR(PRODUCT(IF(YEAR(OFFSET(HOMECELL,1,0):OFFSET(ENDCELL,-1,0))=$A76,1+OFFSET(BW$132,1,0):OFFSET(BW$885,-1,0)))-1,"NA"),0)</f>
        <v>3.2194782885925033E-2</v>
      </c>
      <c r="BX76" s="391" cm="1">
        <f t="array" aca="1" ref="BX76" ca="1">IF(ISTEXT(BX$6),IFERROR(PRODUCT(IF(YEAR(OFFSET(HOMECELL,1,0):OFFSET(ENDCELL,-1,0))=$A76,1+OFFSET(BX$132,1,0):OFFSET(BX$885,-1,0)))-1,"NA"),0)</f>
        <v>0.65530805278609505</v>
      </c>
      <c r="BY76" s="391" cm="1">
        <f t="array" aca="1" ref="BY76" ca="1">IF(ISTEXT(BY$6),IFERROR(PRODUCT(IF(YEAR(OFFSET(HOMECELL,1,0):OFFSET(ENDCELL,-1,0))=$A76,1+OFFSET(BY$132,1,0):OFFSET(BY$885,-1,0)))-1,"NA"),0)</f>
        <v>9.4684820265342751E-2</v>
      </c>
      <c r="BZ76" s="391" cm="1">
        <f t="array" aca="1" ref="BZ76" ca="1">IF(ISTEXT(BZ$6),IFERROR(PRODUCT(IF(YEAR(OFFSET(HOMECELL,1,0):OFFSET(ENDCELL,-1,0))=$A76,1+OFFSET(BZ$132,1,0):OFFSET(BZ$885,-1,0)))-1,"NA"),0)</f>
        <v>-0.15497044267789695</v>
      </c>
      <c r="CA76" s="391" cm="1">
        <f t="array" aca="1" ref="CA76" ca="1">IF(ISTEXT(CA$6),IFERROR(PRODUCT(IF(YEAR(OFFSET(HOMECELL,1,0):OFFSET(ENDCELL,-1,0))=$A76,1+OFFSET(CA$132,1,0):OFFSET(CA$885,-1,0)))-1,"NA"),0)</f>
        <v>0.1869558448335733</v>
      </c>
      <c r="CB76" s="391" cm="1">
        <f t="array" aca="1" ref="CB76" ca="1">IF(ISTEXT(CB$6),IFERROR(PRODUCT(IF(YEAR(OFFSET(HOMECELL,1,0):OFFSET(ENDCELL,-1,0))=$A76,1+OFFSET(CB$132,1,0):OFFSET(CB$885,-1,0)))-1,"NA"),0)</f>
        <v>0.27164465372182867</v>
      </c>
      <c r="CC76" s="391" cm="1">
        <f t="array" aca="1" ref="CC76" ca="1">IF(ISTEXT(CC$6),IFERROR(PRODUCT(IF(YEAR(OFFSET(HOMECELL,1,0):OFFSET(ENDCELL,-1,0))=$A76,1+OFFSET(CC$132,1,0):OFFSET(CC$885,-1,0)))-1,"NA"),0)</f>
        <v>9.1167902346764196E-2</v>
      </c>
      <c r="CD76" s="391" cm="1">
        <f t="array" aca="1" ref="CD76" ca="1">IF(ISTEXT(CD$6),IFERROR(PRODUCT(IF(YEAR(OFFSET(HOMECELL,1,0):OFFSET(ENDCELL,-1,0))=$A76,1+OFFSET(CD$132,1,0):OFFSET(CD$885,-1,0)))-1,"NA"),0)</f>
        <v>0</v>
      </c>
      <c r="CE76" s="391" cm="1">
        <f t="array" aca="1" ref="CE76" ca="1">IF(ISTEXT(CE$6),IFERROR(PRODUCT(IF(YEAR(OFFSET(HOMECELL,1,0):OFFSET(ENDCELL,-1,0))=$A76,1+OFFSET(CE$132,1,0):OFFSET(CE$885,-1,0)))-1,"NA"),0)</f>
        <v>0</v>
      </c>
      <c r="CF76" s="391" cm="1">
        <f t="array" aca="1" ref="CF76" ca="1">IF(ISTEXT(CF$6),IFERROR(PRODUCT(IF(YEAR(OFFSET(HOMECELL,1,0):OFFSET(ENDCELL,-1,0))=$A76,1+OFFSET(CF$132,1,0):OFFSET(CF$885,-1,0)))-1,"NA"),0)</f>
        <v>0.30965738201885817</v>
      </c>
      <c r="CG76" s="391" cm="1">
        <f t="array" aca="1" ref="CG76" ca="1">IF(ISTEXT(CG$6),IFERROR(PRODUCT(IF(YEAR(OFFSET(HOMECELL,1,0):OFFSET(ENDCELL,-1,0))=$A76,1+OFFSET(CG$132,1,0):OFFSET(CG$885,-1,0)))-1,"NA"),0)</f>
        <v>0.39456731655716459</v>
      </c>
      <c r="CH76" s="391" cm="1">
        <f t="array" aca="1" ref="CH76" ca="1">IF(ISTEXT(CH$6),IFERROR(PRODUCT(IF(YEAR(OFFSET(HOMECELL,1,0):OFFSET(ENDCELL,-1,0))=$A76,1+OFFSET(CH$132,1,0):OFFSET(CH$885,-1,0)))-1,"NA"),0)</f>
        <v>0.30000711935127677</v>
      </c>
      <c r="CI76" s="391" cm="1">
        <f t="array" aca="1" ref="CI76" ca="1">IF(ISTEXT(CI$6),IFERROR(PRODUCT(IF(YEAR(OFFSET(HOMECELL,1,0):OFFSET(ENDCELL,-1,0))=$A76,1+OFFSET(CI$132,1,0):OFFSET(CI$885,-1,0)))-1,"NA"),0)</f>
        <v>1.4539007943650684</v>
      </c>
      <c r="CJ76" s="391" cm="1">
        <f t="array" aca="1" ref="CJ76" ca="1">IF(ISTEXT(CJ$6),IFERROR(PRODUCT(IF(YEAR(OFFSET(HOMECELL,1,0):OFFSET(ENDCELL,-1,0))=$A76,1+OFFSET(CJ$132,1,0):OFFSET(CJ$885,-1,0)))-1,"NA"),0)</f>
        <v>-6.5246057638340238E-2</v>
      </c>
      <c r="CK76" s="391" cm="1">
        <f t="array" aca="1" ref="CK76" ca="1">IF(ISTEXT(CK$6),IFERROR(PRODUCT(IF(YEAR(OFFSET(HOMECELL,1,0):OFFSET(ENDCELL,-1,0))=$A76,1+OFFSET(CK$132,1,0):OFFSET(CK$885,-1,0)))-1,"NA"),0)</f>
        <v>0</v>
      </c>
      <c r="CL76" s="391" cm="1">
        <f t="array" aca="1" ref="CL76" ca="1">IF(ISTEXT(CL$6),IFERROR(PRODUCT(IF(YEAR(OFFSET(HOMECELL,1,0):OFFSET(ENDCELL,-1,0))=$A76,1+OFFSET(CL$132,1,0):OFFSET(CL$885,-1,0)))-1,"NA"),0)</f>
        <v>0</v>
      </c>
      <c r="CM76" s="391" cm="1">
        <f t="array" aca="1" ref="CM76" ca="1">IF(ISTEXT(CM$6),IFERROR(PRODUCT(IF(YEAR(OFFSET(HOMECELL,1,0):OFFSET(ENDCELL,-1,0))=$A76,1+OFFSET(CM$132,1,0):OFFSET(CM$885,-1,0)))-1,"NA"),0)</f>
        <v>0</v>
      </c>
      <c r="CN76" s="391" cm="1">
        <f t="array" aca="1" ref="CN76" ca="1">IF(ISTEXT(CN$6),IFERROR(PRODUCT(IF(YEAR(OFFSET(HOMECELL,1,0):OFFSET(ENDCELL,-1,0))=$A76,1+OFFSET(CN$132,1,0):OFFSET(CN$885,-1,0)))-1,"NA"),0)</f>
        <v>0</v>
      </c>
      <c r="CO76" s="391" cm="1">
        <f t="array" aca="1" ref="CO76" ca="1">IF(ISTEXT(CO$6),IFERROR(PRODUCT(IF(YEAR(OFFSET(HOMECELL,1,0):OFFSET(ENDCELL,-1,0))=$A76,1+OFFSET(CO$132,1,0):OFFSET(CO$885,-1,0)))-1,"NA"),0)</f>
        <v>0</v>
      </c>
      <c r="CP76" s="391" cm="1">
        <f t="array" aca="1" ref="CP76" ca="1">IF(ISTEXT(CP$6),IFERROR(PRODUCT(IF(YEAR(OFFSET(HOMECELL,1,0):OFFSET(ENDCELL,-1,0))=$A76,1+OFFSET(CP$132,1,0):OFFSET(CP$885,-1,0)))-1,"NA"),0)</f>
        <v>0</v>
      </c>
      <c r="CQ76" s="391" cm="1">
        <f t="array" aca="1" ref="CQ76" ca="1">IF(ISTEXT(CQ$6),IFERROR(PRODUCT(IF(YEAR(OFFSET(HOMECELL,1,0):OFFSET(ENDCELL,-1,0))=$A76,1+OFFSET(CQ$132,1,0):OFFSET(CQ$885,-1,0)))-1,"NA"),0)</f>
        <v>0</v>
      </c>
      <c r="CR76" s="391" cm="1">
        <f t="array" aca="1" ref="CR76" ca="1">IF(ISTEXT(CR$6),IFERROR(PRODUCT(IF(YEAR(OFFSET(HOMECELL,1,0):OFFSET(ENDCELL,-1,0))=$A76,1+OFFSET(CR$132,1,0):OFFSET(CR$885,-1,0)))-1,"NA"),0)</f>
        <v>0.13249220864256972</v>
      </c>
      <c r="CS76" s="391"/>
      <c r="CT76" s="391"/>
      <c r="CU76" s="391"/>
      <c r="CV76" s="391"/>
      <c r="CW76" s="391"/>
      <c r="CX76" s="391"/>
      <c r="CY76" s="391"/>
      <c r="CZ76" s="391"/>
      <c r="DA76" s="391"/>
      <c r="DB76" s="815"/>
      <c r="DC76" s="815"/>
      <c r="DD76" s="815"/>
      <c r="DE76" s="815"/>
      <c r="DG76" s="352"/>
      <c r="DI76" s="391" cm="1">
        <f t="array" aca="1" ref="DI76" ca="1">IF(ISTEXT(DI$6),IFERROR(PRODUCT(IF(YEAR(OFFSET(HOMECELL,1,0):OFFSET(ENDCELL,-1,0))=$A76,1+OFFSET(DI$132,1,0):OFFSET(DI$885,-1,0)))-1,"NA"),0)</f>
        <v>0</v>
      </c>
      <c r="DJ76" s="391" cm="1">
        <f t="array" aca="1" ref="DJ76" ca="1">IF(ISTEXT(DJ$6),IFERROR(PRODUCT(IF(YEAR(OFFSET(HOMECELL,1,0):OFFSET(ENDCELL,-1,0))=$A76,1+OFFSET(DJ$132,1,0):OFFSET(DJ$885,-1,0)))-1,"NA"),0)</f>
        <v>-9.5485858615961483E-2</v>
      </c>
      <c r="DK76" s="391" cm="1">
        <f t="array" aca="1" ref="DK76" ca="1">IF(ISTEXT(DK$6),IFERROR(PRODUCT(IF(YEAR(OFFSET(HOMECELL,1,0):OFFSET(ENDCELL,-1,0))=$A76,1+OFFSET(DK$132,1,0):OFFSET(DK$885,-1,0)))-1,"NA"),0)</f>
        <v>0.27034720876777363</v>
      </c>
    </row>
    <row r="77" spans="1:115" hidden="1" outlineLevel="1">
      <c r="A77" s="72">
        <f t="shared" ca="1" si="1"/>
        <v>2011</v>
      </c>
      <c r="B77" s="372"/>
      <c r="C77" s="391" cm="1">
        <f t="array" aca="1" ref="C77" ca="1">IF(ISTEXT(C$6),IFERROR(PRODUCT(IF(YEAR(OFFSET(HOMECELL,1,0):OFFSET(ENDCELL,-1,0))=$A77,1+OFFSET(C$132,1,0):OFFSET(C$885,-1,0)))-1,"NA"),0)</f>
        <v>0</v>
      </c>
      <c r="D77" s="391" cm="1">
        <f t="array" aca="1" ref="D77" ca="1">IF(ISTEXT(D$6),IFERROR(PRODUCT(IF(YEAR(OFFSET(HOMECELL,1,0):OFFSET(ENDCELL,-1,0))=$A77,1+OFFSET(D$132,1,0):OFFSET(D$885,-1,0)))-1,"NA"),0)</f>
        <v>4.000600039999469E-4</v>
      </c>
      <c r="E77" s="391" cm="1">
        <f t="array" aca="1" ref="E77" ca="1">IF(ISTEXT(E$6),IFERROR(PRODUCT(IF(YEAR(OFFSET(HOMECELL,1,0):OFFSET(ENDCELL,-1,0))=$A77,1+OFFSET(E$132,1,0):OFFSET(E$885,-1,0)))-1,"NA"),0)</f>
        <v>-9.206334470188926E-3</v>
      </c>
      <c r="F77" s="391" cm="1">
        <f t="array" aca="1" ref="F77" ca="1">IF(ISTEXT(F$6),IFERROR(PRODUCT(IF(YEAR(OFFSET(HOMECELL,1,0):OFFSET(ENDCELL,-1,0))=$A77,1+OFFSET(F$132,1,0):OFFSET(F$885,-1,0)))-1,"NA"),0)</f>
        <v>1.1257265056840104E-2</v>
      </c>
      <c r="G77" s="391" cm="1">
        <f t="array" aca="1" ref="G77" ca="1">IF(ISTEXT(G$6),IFERROR(PRODUCT(IF(YEAR(OFFSET(HOMECELL,1,0):OFFSET(ENDCELL,-1,0))=$A77,1+OFFSET(G$132,1,0):OFFSET(G$885,-1,0)))-1,"NA"),0)</f>
        <v>-9.5464096375071139E-2</v>
      </c>
      <c r="H77" s="391" cm="1">
        <f t="array" aca="1" ref="H77" ca="1">IF(ISTEXT(H$6),IFERROR(PRODUCT(IF(YEAR(OFFSET(HOMECELL,1,0):OFFSET(ENDCELL,-1,0))=$A77,1+OFFSET(H$132,1,0):OFFSET(H$885,-1,0)))-1,"NA"),0)</f>
        <v>3.6399509916085426E-2</v>
      </c>
      <c r="I77" s="391" cm="1">
        <f t="array" aca="1" ref="I77" ca="1">IF(ISTEXT(I$6),IFERROR(PRODUCT(IF(YEAR(OFFSET(HOMECELL,1,0):OFFSET(ENDCELL,-1,0))=$A77,1+OFFSET(I$132,1,0):OFFSET(I$885,-1,0)))-1,"NA"),0)</f>
        <v>2.7878120945520779E-2</v>
      </c>
      <c r="J77" s="391" cm="1">
        <f t="array" aca="1" ref="J77" ca="1">IF(ISTEXT(J$6),IFERROR(PRODUCT(IF(YEAR(OFFSET(HOMECELL,1,0):OFFSET(ENDCELL,-1,0))=$A77,1+OFFSET(J$132,1,0):OFFSET(J$885,-1,0)))-1,"NA"),0)</f>
        <v>-0.14307415715579552</v>
      </c>
      <c r="K77" s="391" cm="1">
        <f t="array" aca="1" ref="K77" ca="1">IF(ISTEXT(K$6),IFERROR(PRODUCT(IF(YEAR(OFFSET(HOMECELL,1,0):OFFSET(ENDCELL,-1,0))=$A77,1+OFFSET(K$132,1,0):OFFSET(K$885,-1,0)))-1,"NA"),0)</f>
        <v>-2.3192620545360532E-2</v>
      </c>
      <c r="L77" s="391" cm="1">
        <f t="array" aca="1" ref="L77" ca="1">IF(ISTEXT(L$6),IFERROR(PRODUCT(IF(YEAR(OFFSET(HOMECELL,1,0):OFFSET(ENDCELL,-1,0))=$A77,1+OFFSET(L$132,1,0):OFFSET(L$885,-1,0)))-1,"NA"),0)</f>
        <v>8.6167452876046102E-2</v>
      </c>
      <c r="M77" s="391" cm="1">
        <f t="array" aca="1" ref="M77" ca="1">IF(ISTEXT(M$6),IFERROR(PRODUCT(IF(YEAR(OFFSET(HOMECELL,1,0):OFFSET(ENDCELL,-1,0))=$A77,1+OFFSET(M$132,1,0):OFFSET(M$885,-1,0)))-1,"NA"),0)</f>
        <v>-2.1689542298195974E-2</v>
      </c>
      <c r="N77" s="391" cm="1">
        <f t="array" aca="1" ref="N77" ca="1">IF(ISTEXT(N$6),IFERROR(PRODUCT(IF(YEAR(OFFSET(HOMECELL,1,0):OFFSET(ENDCELL,-1,0))=$A77,1+OFFSET(N$132,1,0):OFFSET(N$885,-1,0)))-1,"NA"),0)</f>
        <v>5.5832717184431946E-3</v>
      </c>
      <c r="O77" s="391" cm="1">
        <f t="array" aca="1" ref="O77" ca="1">IF(ISTEXT(O$6),IFERROR(PRODUCT(IF(YEAR(OFFSET(HOMECELL,1,0):OFFSET(ENDCELL,-1,0))=$A77,1+OFFSET(O$132,1,0):OFFSET(O$885,-1,0)))-1,"NA"),0)</f>
        <v>0.13596439100923896</v>
      </c>
      <c r="P77" s="391" cm="1">
        <f t="array" aca="1" ref="P77" ca="1">IF(ISTEXT(P$6),IFERROR(PRODUCT(IF(YEAR(OFFSET(HOMECELL,1,0):OFFSET(ENDCELL,-1,0))=$A77,1+OFFSET(P$132,1,0):OFFSET(P$885,-1,0)))-1,"NA"),0)</f>
        <v>0.10703310031745872</v>
      </c>
      <c r="Q77" s="391" cm="1">
        <f t="array" aca="1" ref="Q77" ca="1">IF(ISTEXT(Q$6),IFERROR(PRODUCT(IF(YEAR(OFFSET(HOMECELL,1,0):OFFSET(ENDCELL,-1,0))=$A77,1+OFFSET(Q$132,1,0):OFFSET(Q$885,-1,0)))-1,"NA"),0)</f>
        <v>0.18957948735294194</v>
      </c>
      <c r="R77" s="391" cm="1">
        <f t="array" aca="1" ref="R77" ca="1">IF(ISTEXT(R$6),IFERROR(PRODUCT(IF(YEAR(OFFSET(HOMECELL,1,0):OFFSET(ENDCELL,-1,0))=$A77,1+OFFSET(R$132,1,0):OFFSET(R$885,-1,0)))-1,"NA"),0)</f>
        <v>0.25558017338700556</v>
      </c>
      <c r="S77" s="391" cm="1">
        <f t="array" aca="1" ref="S77" ca="1">IF(ISTEXT(S$6),IFERROR(PRODUCT(IF(YEAR(OFFSET(HOMECELL,1,0):OFFSET(ENDCELL,-1,0))=$A77,1+OFFSET(S$132,1,0):OFFSET(S$885,-1,0)))-1,"NA"),0)</f>
        <v>0.206306169858822</v>
      </c>
      <c r="T77" s="391" cm="1">
        <f t="array" aca="1" ref="T77" ca="1">IF(ISTEXT(T$6),IFERROR(PRODUCT(IF(YEAR(OFFSET(HOMECELL,1,0):OFFSET(ENDCELL,-1,0))=$A77,1+OFFSET(T$132,1,0):OFFSET(T$885,-1,0)))-1,"NA"),0)</f>
        <v>-0.33985331370334382</v>
      </c>
      <c r="U77" s="391" cm="1">
        <f t="array" aca="1" ref="U77" ca="1">IF(ISTEXT(U$6),IFERROR(PRODUCT(IF(YEAR(OFFSET(HOMECELL,1,0):OFFSET(ENDCELL,-1,0))=$A77,1+OFFSET(U$132,1,0):OFFSET(U$885,-1,0)))-1,"NA"),0)</f>
        <v>-0.27850164093337981</v>
      </c>
      <c r="V77" s="391" cm="1">
        <f t="array" aca="1" ref="V77" ca="1">IF(ISTEXT(V$6),IFERROR(PRODUCT(IF(YEAR(OFFSET(HOMECELL,1,0):OFFSET(ENDCELL,-1,0))=$A77,1+OFFSET(V$132,1,0):OFFSET(V$885,-1,0)))-1,"NA"),0)</f>
        <v>-3.8333299424912703E-2</v>
      </c>
      <c r="W77" s="391" cm="1">
        <f t="array" aca="1" ref="W77" ca="1">IF(ISTEXT(W$6),IFERROR(PRODUCT(IF(YEAR(OFFSET(HOMECELL,1,0):OFFSET(ENDCELL,-1,0))=$A77,1+OFFSET(W$132,1,0):OFFSET(W$885,-1,0)))-1,"NA"),0)</f>
        <v>0.20656793425426612</v>
      </c>
      <c r="X77" s="391" cm="1">
        <f t="array" aca="1" ref="X77" ca="1">IF(ISTEXT(X$6),IFERROR(PRODUCT(IF(YEAR(OFFSET(HOMECELL,1,0):OFFSET(ENDCELL,-1,0))=$A77,1+OFFSET(X$132,1,0):OFFSET(X$885,-1,0)))-1,"NA"),0)</f>
        <v>5.7719609988480247E-2</v>
      </c>
      <c r="Y77" s="391" cm="1">
        <f t="array" aca="1" ref="Y77" ca="1">IF(ISTEXT(Y$6),IFERROR(PRODUCT(IF(YEAR(OFFSET(HOMECELL,1,0):OFFSET(ENDCELL,-1,0))=$A77,1+OFFSET(Y$132,1,0):OFFSET(Y$885,-1,0)))-1,"NA"),0)</f>
        <v>3.0177414432347005E-2</v>
      </c>
      <c r="Z77" s="391" cm="1">
        <f t="array" aca="1" ref="Z77" ca="1">IF(ISTEXT(Z$6),IFERROR(PRODUCT(IF(YEAR(OFFSET(HOMECELL,1,0):OFFSET(ENDCELL,-1,0))=$A77,1+OFFSET(Z$132,1,0):OFFSET(Z$885,-1,0)))-1,"NA"),0)</f>
        <v>-0.14389253974976146</v>
      </c>
      <c r="AA77" s="391" cm="1">
        <f t="array" aca="1" ref="AA77" ca="1">IF(ISTEXT(AA$6),IFERROR(PRODUCT(IF(YEAR(OFFSET(HOMECELL,1,0):OFFSET(ENDCELL,-1,0))=$A77,1+OFFSET(AA$132,1,0):OFFSET(AA$885,-1,0)))-1,"NA"),0)</f>
        <v>0.16742800313642725</v>
      </c>
      <c r="AB77" s="391" cm="1">
        <f t="array" aca="1" ref="AB77" ca="1">IF(ISTEXT(AB$6),IFERROR(PRODUCT(IF(YEAR(OFFSET(HOMECELL,1,0):OFFSET(ENDCELL,-1,0))=$A77,1+OFFSET(AB$132,1,0):OFFSET(AB$885,-1,0)))-1,"NA"),0)</f>
        <v>-0.23100733765694192</v>
      </c>
      <c r="AC77" s="391" cm="1">
        <f t="array" aca="1" ref="AC77" ca="1">IF(ISTEXT(AC$6),IFERROR(PRODUCT(IF(YEAR(OFFSET(HOMECELL,1,0):OFFSET(ENDCELL,-1,0))=$A77,1+OFFSET(AC$132,1,0):OFFSET(AC$885,-1,0)))-1,"NA"),0)</f>
        <v>-0.23136364329944814</v>
      </c>
      <c r="AD77" s="391" cm="1">
        <f t="array" aca="1" ref="AD77" ca="1">IF(ISTEXT(AD$6),IFERROR(PRODUCT(IF(YEAR(OFFSET(HOMECELL,1,0):OFFSET(ENDCELL,-1,0))=$A77,1+OFFSET(AD$132,1,0):OFFSET(AD$885,-1,0)))-1,"NA"),0)</f>
        <v>0.34137540073342754</v>
      </c>
      <c r="AE77" s="391" cm="1">
        <f t="array" aca="1" ref="AE77" ca="1">IF(ISTEXT(AE$6),IFERROR(PRODUCT(IF(YEAR(OFFSET(HOMECELL,1,0):OFFSET(ENDCELL,-1,0))=$A77,1+OFFSET(AE$132,1,0):OFFSET(AE$885,-1,0)))-1,"NA"),0)</f>
        <v>1.6521501616613143E-2</v>
      </c>
      <c r="AF77" s="391" cm="1">
        <f t="array" aca="1" ref="AF77" ca="1">IF(ISTEXT(AF$6),IFERROR(PRODUCT(IF(YEAR(OFFSET(HOMECELL,1,0):OFFSET(ENDCELL,-1,0))=$A77,1+OFFSET(AF$132,1,0):OFFSET(AF$885,-1,0)))-1,"NA"),0)</f>
        <v>0.35405238288169505</v>
      </c>
      <c r="AG77" s="391" cm="1">
        <f t="array" aca="1" ref="AG77" ca="1">IF(ISTEXT(AG$6),IFERROR(PRODUCT(IF(YEAR(OFFSET(HOMECELL,1,0):OFFSET(ENDCELL,-1,0))=$A77,1+OFFSET(AG$132,1,0):OFFSET(AG$885,-1,0)))-1,"NA"),0)</f>
        <v>-0.19652783925049777</v>
      </c>
      <c r="AH77" s="391" cm="1">
        <f t="array" aca="1" ref="AH77" ca="1">IF(ISTEXT(AH$6),IFERROR(PRODUCT(IF(YEAR(OFFSET(HOMECELL,1,0):OFFSET(ENDCELL,-1,0))=$A77,1+OFFSET(AH$132,1,0):OFFSET(AH$885,-1,0)))-1,"NA"),0)</f>
        <v>0.73345704264104405</v>
      </c>
      <c r="AI77" s="391" cm="1">
        <f t="array" aca="1" ref="AI77" ca="1">IF(ISTEXT(AI$6),IFERROR(PRODUCT(IF(YEAR(OFFSET(HOMECELL,1,0):OFFSET(ENDCELL,-1,0))=$A77,1+OFFSET(AI$132,1,0):OFFSET(AI$885,-1,0)))-1,"NA"),0)</f>
        <v>8.7428666202384209E-2</v>
      </c>
      <c r="AJ77" s="391" cm="1">
        <f t="array" aca="1" ref="AJ77" ca="1">IF(ISTEXT(AJ$6),IFERROR(PRODUCT(IF(YEAR(OFFSET(HOMECELL,1,0):OFFSET(ENDCELL,-1,0))=$A77,1+OFFSET(AJ$132,1,0):OFFSET(AJ$885,-1,0)))-1,"NA"),0)</f>
        <v>8.7428677720716497E-2</v>
      </c>
      <c r="AK77" s="391" cm="1">
        <f t="array" aca="1" ref="AK77" ca="1">IF(ISTEXT(AK$6),IFERROR(PRODUCT(IF(YEAR(OFFSET(HOMECELL,1,0):OFFSET(ENDCELL,-1,0))=$A77,1+OFFSET(AK$132,1,0):OFFSET(AK$885,-1,0)))-1,"NA"),0)</f>
        <v>-0.18560547594181975</v>
      </c>
      <c r="AL77" s="391" cm="1">
        <f t="array" aca="1" ref="AL77" ca="1">IF(ISTEXT(AL$6),IFERROR(PRODUCT(IF(YEAR(OFFSET(HOMECELL,1,0):OFFSET(ENDCELL,-1,0))=$A77,1+OFFSET(AL$132,1,0):OFFSET(AL$885,-1,0)))-1,"NA"),0)</f>
        <v>8.2247150694758187E-2</v>
      </c>
      <c r="AM77" s="391" cm="1">
        <f t="array" aca="1" ref="AM77" ca="1">IF(ISTEXT(AM$6),IFERROR(PRODUCT(IF(YEAR(OFFSET(HOMECELL,1,0):OFFSET(ENDCELL,-1,0))=$A77,1+OFFSET(AM$132,1,0):OFFSET(AM$885,-1,0)))-1,"NA"),0)</f>
        <v>0.20704248470406306</v>
      </c>
      <c r="AN77" s="391" cm="1">
        <f t="array" aca="1" ref="AN77" ca="1">IF(ISTEXT(AN$6),IFERROR(PRODUCT(IF(YEAR(OFFSET(HOMECELL,1,0):OFFSET(ENDCELL,-1,0))=$A77,1+OFFSET(AN$132,1,0):OFFSET(AN$885,-1,0)))-1,"NA"),0)</f>
        <v>-0.28505199687248539</v>
      </c>
      <c r="AO77" s="391" cm="1">
        <f t="array" aca="1" ref="AO77" ca="1">IF(ISTEXT(AO$6),IFERROR(PRODUCT(IF(YEAR(OFFSET(HOMECELL,1,0):OFFSET(ENDCELL,-1,0))=$A77,1+OFFSET(AO$132,1,0):OFFSET(AO$885,-1,0)))-1,"NA"),0)</f>
        <v>0.36392870786688536</v>
      </c>
      <c r="AP77" s="391" cm="1">
        <f t="array" aca="1" ref="AP77" ca="1">IF(ISTEXT(AP$6),IFERROR(PRODUCT(IF(YEAR(OFFSET(HOMECELL,1,0):OFFSET(ENDCELL,-1,0))=$A77,1+OFFSET(AP$132,1,0):OFFSET(AP$885,-1,0)))-1,"NA"),0)</f>
        <v>9.8052510977581164E-2</v>
      </c>
      <c r="AQ77" s="391" cm="1">
        <f t="array" aca="1" ref="AQ77" ca="1">IF(ISTEXT(AQ$6),IFERROR(PRODUCT(IF(YEAR(OFFSET(HOMECELL,1,0):OFFSET(ENDCELL,-1,0))=$A77,1+OFFSET(AQ$132,1,0):OFFSET(AQ$885,-1,0)))-1,"NA"),0)</f>
        <v>0.14481789780129128</v>
      </c>
      <c r="AR77" s="391" cm="1">
        <f t="array" aca="1" ref="AR77" ca="1">IF(ISTEXT(AR$6),IFERROR(PRODUCT(IF(YEAR(OFFSET(HOMECELL,1,0):OFFSET(ENDCELL,-1,0))=$A77,1+OFFSET(AR$132,1,0):OFFSET(AR$885,-1,0)))-1,"NA"),0)</f>
        <v>-0.10000014832515902</v>
      </c>
      <c r="AS77" s="391" cm="1">
        <f t="array" aca="1" ref="AS77" ca="1">IF(ISTEXT(AS$6),IFERROR(PRODUCT(IF(YEAR(OFFSET(HOMECELL,1,0):OFFSET(ENDCELL,-1,0))=$A77,1+OFFSET(AS$132,1,0):OFFSET(AS$885,-1,0)))-1,"NA"),0)</f>
        <v>0</v>
      </c>
      <c r="AT77" s="391" cm="1">
        <f t="array" aca="1" ref="AT77" ca="1">IF(ISTEXT(AT$6),IFERROR(PRODUCT(IF(YEAR(OFFSET(HOMECELL,1,0):OFFSET(ENDCELL,-1,0))=$A77,1+OFFSET(AT$132,1,0):OFFSET(AT$885,-1,0)))-1,"NA"),0)</f>
        <v>-0.17462093020497949</v>
      </c>
      <c r="AU77" s="391" cm="1">
        <f t="array" aca="1" ref="AU77" ca="1">IF(ISTEXT(AU$6),IFERROR(PRODUCT(IF(YEAR(OFFSET(HOMECELL,1,0):OFFSET(ENDCELL,-1,0))=$A77,1+OFFSET(AU$132,1,0):OFFSET(AU$885,-1,0)))-1,"NA"),0)</f>
        <v>0</v>
      </c>
      <c r="AV77" s="391" cm="1">
        <f t="array" aca="1" ref="AV77" ca="1">IF(ISTEXT(AV$6),IFERROR(PRODUCT(IF(YEAR(OFFSET(HOMECELL,1,0):OFFSET(ENDCELL,-1,0))=$A77,1+OFFSET(AV$132,1,0):OFFSET(AV$885,-1,0)))-1,"NA"),0)</f>
        <v>4.7618916181550119E-2</v>
      </c>
      <c r="AW77" s="391" cm="1">
        <f t="array" aca="1" ref="AW77" ca="1">IF(ISTEXT(AW$6),IFERROR(PRODUCT(IF(YEAR(OFFSET(HOMECELL,1,0):OFFSET(ENDCELL,-1,0))=$A77,1+OFFSET(AW$132,1,0):OFFSET(AW$885,-1,0)))-1,"NA"),0)</f>
        <v>7.0632154368938327E-2</v>
      </c>
      <c r="AX77" s="391" cm="1">
        <f t="array" aca="1" ref="AX77" ca="1">IF(ISTEXT(AX$6),IFERROR(PRODUCT(IF(YEAR(OFFSET(HOMECELL,1,0):OFFSET(ENDCELL,-1,0))=$A77,1+OFFSET(AX$132,1,0):OFFSET(AX$885,-1,0)))-1,"NA"),0)</f>
        <v>0</v>
      </c>
      <c r="AY77" s="391" cm="1">
        <f t="array" aca="1" ref="AY77" ca="1">IF(ISTEXT(AY$6),IFERROR(PRODUCT(IF(YEAR(OFFSET(HOMECELL,1,0):OFFSET(ENDCELL,-1,0))=$A77,1+OFFSET(AY$132,1,0):OFFSET(AY$885,-1,0)))-1,"NA"),0)</f>
        <v>-0.23559231334441377</v>
      </c>
      <c r="AZ77" s="391" cm="1">
        <f t="array" aca="1" ref="AZ77" ca="1">IF(ISTEXT(AZ$6),IFERROR(PRODUCT(IF(YEAR(OFFSET(HOMECELL,1,0):OFFSET(ENDCELL,-1,0))=$A77,1+OFFSET(AZ$132,1,0):OFFSET(AZ$885,-1,0)))-1,"NA"),0)</f>
        <v>8.502053096611073E-2</v>
      </c>
      <c r="BA77" s="391" cm="1">
        <f t="array" aca="1" ref="BA77" ca="1">IF(ISTEXT(BA$6),IFERROR(PRODUCT(IF(YEAR(OFFSET(HOMECELL,1,0):OFFSET(ENDCELL,-1,0))=$A77,1+OFFSET(BA$132,1,0):OFFSET(BA$885,-1,0)))-1,"NA"),0)</f>
        <v>0.26935001055720575</v>
      </c>
      <c r="BB77" s="391" cm="1">
        <f t="array" aca="1" ref="BB77" ca="1">IF(ISTEXT(BB$6),IFERROR(PRODUCT(IF(YEAR(OFFSET(HOMECELL,1,0):OFFSET(ENDCELL,-1,0))=$A77,1+OFFSET(BB$132,1,0):OFFSET(BB$885,-1,0)))-1,"NA"),0)</f>
        <v>-0.48779405914926477</v>
      </c>
      <c r="BC77" s="391" cm="1">
        <f t="array" aca="1" ref="BC77" ca="1">IF(ISTEXT(BC$6),IFERROR(PRODUCT(IF(YEAR(OFFSET(HOMECELL,1,0):OFFSET(ENDCELL,-1,0))=$A77,1+OFFSET(BC$132,1,0):OFFSET(BC$885,-1,0)))-1,"NA"),0)</f>
        <v>0</v>
      </c>
      <c r="BD77" s="391" cm="1">
        <f t="array" aca="1" ref="BD77" ca="1">IF(ISTEXT(BD$6),IFERROR(PRODUCT(IF(YEAR(OFFSET(HOMECELL,1,0):OFFSET(ENDCELL,-1,0))=$A77,1+OFFSET(BD$132,1,0):OFFSET(BD$885,-1,0)))-1,"NA"),0)</f>
        <v>0.47390344634334136</v>
      </c>
      <c r="BE77" s="391" cm="1">
        <f t="array" aca="1" ref="BE77" ca="1">IF(ISTEXT(BE$6),IFERROR(PRODUCT(IF(YEAR(OFFSET(HOMECELL,1,0):OFFSET(ENDCELL,-1,0))=$A77,1+OFFSET(BE$132,1,0):OFFSET(BE$885,-1,0)))-1,"NA"),0)</f>
        <v>-5.1955459841461327E-2</v>
      </c>
      <c r="BF77" s="391" cm="1">
        <f t="array" aca="1" ref="BF77" ca="1">IF(ISTEXT(BF$6),IFERROR(PRODUCT(IF(YEAR(OFFSET(HOMECELL,1,0):OFFSET(ENDCELL,-1,0))=$A77,1+OFFSET(BF$132,1,0):OFFSET(BF$885,-1,0)))-1,"NA"),0)</f>
        <v>-0.12197895727593699</v>
      </c>
      <c r="BG77" s="391" cm="1">
        <f t="array" aca="1" ref="BG77" ca="1">IF(ISTEXT(BG$6),IFERROR(PRODUCT(IF(YEAR(OFFSET(HOMECELL,1,0):OFFSET(ENDCELL,-1,0))=$A77,1+OFFSET(BG$132,1,0):OFFSET(BG$885,-1,0)))-1,"NA"),0)</f>
        <v>-0.35914222194159751</v>
      </c>
      <c r="BH77" s="391" cm="1">
        <f t="array" aca="1" ref="BH77" ca="1">IF(ISTEXT(BH$6),IFERROR(PRODUCT(IF(YEAR(OFFSET(HOMECELL,1,0):OFFSET(ENDCELL,-1,0))=$A77,1+OFFSET(BH$132,1,0):OFFSET(BH$885,-1,0)))-1,"NA"),0)</f>
        <v>4.89998988205127E-2</v>
      </c>
      <c r="BI77" s="391" cm="1">
        <f t="array" aca="1" ref="BI77" ca="1">IF(ISTEXT(BI$6),IFERROR(PRODUCT(IF(YEAR(OFFSET(HOMECELL,1,0):OFFSET(ENDCELL,-1,0))=$A77,1+OFFSET(BI$132,1,0):OFFSET(BI$885,-1,0)))-1,"NA"),0)</f>
        <v>0</v>
      </c>
      <c r="BJ77" s="391" cm="1">
        <f t="array" aca="1" ref="BJ77" ca="1">IF(ISTEXT(BJ$6),IFERROR(PRODUCT(IF(YEAR(OFFSET(HOMECELL,1,0):OFFSET(ENDCELL,-1,0))=$A77,1+OFFSET(BJ$132,1,0):OFFSET(BJ$885,-1,0)))-1,"NA"),0)</f>
        <v>0.38248720191847463</v>
      </c>
      <c r="BK77" s="391" cm="1">
        <f t="array" aca="1" ref="BK77" ca="1">IF(ISTEXT(BK$6),IFERROR(PRODUCT(IF(YEAR(OFFSET(HOMECELL,1,0):OFFSET(ENDCELL,-1,0))=$A77,1+OFFSET(BK$132,1,0):OFFSET(BK$885,-1,0)))-1,"NA"),0)</f>
        <v>-1.4528148674668118E-2</v>
      </c>
      <c r="BL77" s="391" cm="1">
        <f t="array" aca="1" ref="BL77" ca="1">IF(ISTEXT(BL$6),IFERROR(PRODUCT(IF(YEAR(OFFSET(HOMECELL,1,0):OFFSET(ENDCELL,-1,0))=$A77,1+OFFSET(BL$132,1,0):OFFSET(BL$885,-1,0)))-1,"NA"),0)</f>
        <v>-0.19918021282424725</v>
      </c>
      <c r="BM77" s="391" cm="1">
        <f t="array" aca="1" ref="BM77" ca="1">IF(ISTEXT(BM$6),IFERROR(PRODUCT(IF(YEAR(OFFSET(HOMECELL,1,0):OFFSET(ENDCELL,-1,0))=$A77,1+OFFSET(BM$132,1,0):OFFSET(BM$885,-1,0)))-1,"NA"),0)</f>
        <v>0.79635306658809579</v>
      </c>
      <c r="BN77" s="391" cm="1">
        <f t="array" aca="1" ref="BN77" ca="1">IF(ISTEXT(BN$6),IFERROR(PRODUCT(IF(YEAR(OFFSET(HOMECELL,1,0):OFFSET(ENDCELL,-1,0))=$A77,1+OFFSET(BN$132,1,0):OFFSET(BN$885,-1,0)))-1,"NA"),0)</f>
        <v>0</v>
      </c>
      <c r="BO77" s="391" cm="1">
        <f t="array" aca="1" ref="BO77" ca="1">IF(ISTEXT(BO$6),IFERROR(PRODUCT(IF(YEAR(OFFSET(HOMECELL,1,0):OFFSET(ENDCELL,-1,0))=$A77,1+OFFSET(BO$132,1,0):OFFSET(BO$885,-1,0)))-1,"NA"),0)</f>
        <v>0.20280099457194245</v>
      </c>
      <c r="BP77" s="391" cm="1">
        <f t="array" aca="1" ref="BP77" ca="1">IF(ISTEXT(BP$6),IFERROR(PRODUCT(IF(YEAR(OFFSET(HOMECELL,1,0):OFFSET(ENDCELL,-1,0))=$A77,1+OFFSET(BP$132,1,0):OFFSET(BP$885,-1,0)))-1,"NA"),0)</f>
        <v>0.10482162472046741</v>
      </c>
      <c r="BQ77" s="391" cm="1">
        <f t="array" aca="1" ref="BQ77" ca="1">IF(ISTEXT(BQ$6),IFERROR(PRODUCT(IF(YEAR(OFFSET(HOMECELL,1,0):OFFSET(ENDCELL,-1,0))=$A77,1+OFFSET(BQ$132,1,0):OFFSET(BQ$885,-1,0)))-1,"NA"),0)</f>
        <v>0.12469221027700517</v>
      </c>
      <c r="BR77" s="391" cm="1">
        <f t="array" aca="1" ref="BR77" ca="1">IF(ISTEXT(BR$6),IFERROR(PRODUCT(IF(YEAR(OFFSET(HOMECELL,1,0):OFFSET(ENDCELL,-1,0))=$A77,1+OFFSET(BR$132,1,0):OFFSET(BR$885,-1,0)))-1,"NA"),0)</f>
        <v>0.42189046761660443</v>
      </c>
      <c r="BS77" s="391" cm="1">
        <f t="array" aca="1" ref="BS77" ca="1">IF(ISTEXT(BS$6),IFERROR(PRODUCT(IF(YEAR(OFFSET(HOMECELL,1,0):OFFSET(ENDCELL,-1,0))=$A77,1+OFFSET(BS$132,1,0):OFFSET(BS$885,-1,0)))-1,"NA"),0)</f>
        <v>0</v>
      </c>
      <c r="BT77" s="391" cm="1">
        <f t="array" aca="1" ref="BT77" ca="1">IF(ISTEXT(BT$6),IFERROR(PRODUCT(IF(YEAR(OFFSET(HOMECELL,1,0):OFFSET(ENDCELL,-1,0))=$A77,1+OFFSET(BT$132,1,0):OFFSET(BT$885,-1,0)))-1,"NA"),0)</f>
        <v>0.45408102899115121</v>
      </c>
      <c r="BU77" s="391" cm="1">
        <f t="array" aca="1" ref="BU77" ca="1">IF(ISTEXT(BU$6),IFERROR(PRODUCT(IF(YEAR(OFFSET(HOMECELL,1,0):OFFSET(ENDCELL,-1,0))=$A77,1+OFFSET(BU$132,1,0):OFFSET(BU$885,-1,0)))-1,"NA"),0)</f>
        <v>0.14242326120195115</v>
      </c>
      <c r="BV77" s="391" cm="1">
        <f t="array" aca="1" ref="BV77" ca="1">IF(ISTEXT(BV$6),IFERROR(PRODUCT(IF(YEAR(OFFSET(HOMECELL,1,0):OFFSET(ENDCELL,-1,0))=$A77,1+OFFSET(BV$132,1,0):OFFSET(BV$885,-1,0)))-1,"NA"),0)</f>
        <v>-0.45008124187631693</v>
      </c>
      <c r="BW77" s="391" cm="1">
        <f t="array" aca="1" ref="BW77" ca="1">IF(ISTEXT(BW$6),IFERROR(PRODUCT(IF(YEAR(OFFSET(HOMECELL,1,0):OFFSET(ENDCELL,-1,0))=$A77,1+OFFSET(BW$132,1,0):OFFSET(BW$885,-1,0)))-1,"NA"),0)</f>
        <v>0.13844847809905603</v>
      </c>
      <c r="BX77" s="391" cm="1">
        <f t="array" aca="1" ref="BX77" ca="1">IF(ISTEXT(BX$6),IFERROR(PRODUCT(IF(YEAR(OFFSET(HOMECELL,1,0):OFFSET(ENDCELL,-1,0))=$A77,1+OFFSET(BX$132,1,0):OFFSET(BX$885,-1,0)))-1,"NA"),0)</f>
        <v>-0.31274745670666737</v>
      </c>
      <c r="BY77" s="391" cm="1">
        <f t="array" aca="1" ref="BY77" ca="1">IF(ISTEXT(BY$6),IFERROR(PRODUCT(IF(YEAR(OFFSET(HOMECELL,1,0):OFFSET(ENDCELL,-1,0))=$A77,1+OFFSET(BY$132,1,0):OFFSET(BY$885,-1,0)))-1,"NA"),0)</f>
        <v>0.30187261834476242</v>
      </c>
      <c r="BZ77" s="391" cm="1">
        <f t="array" aca="1" ref="BZ77" ca="1">IF(ISTEXT(BZ$6),IFERROR(PRODUCT(IF(YEAR(OFFSET(HOMECELL,1,0):OFFSET(ENDCELL,-1,0))=$A77,1+OFFSET(BZ$132,1,0):OFFSET(BZ$885,-1,0)))-1,"NA"),0)</f>
        <v>-9.6171578162111415E-2</v>
      </c>
      <c r="CA77" s="391" cm="1">
        <f t="array" aca="1" ref="CA77" ca="1">IF(ISTEXT(CA$6),IFERROR(PRODUCT(IF(YEAR(OFFSET(HOMECELL,1,0):OFFSET(ENDCELL,-1,0))=$A77,1+OFFSET(CA$132,1,0):OFFSET(CA$885,-1,0)))-1,"NA"),0)</f>
        <v>0.15078759717991064</v>
      </c>
      <c r="CB77" s="391" cm="1">
        <f t="array" aca="1" ref="CB77" ca="1">IF(ISTEXT(CB$6),IFERROR(PRODUCT(IF(YEAR(OFFSET(HOMECELL,1,0):OFFSET(ENDCELL,-1,0))=$A77,1+OFFSET(CB$132,1,0):OFFSET(CB$885,-1,0)))-1,"NA"),0)</f>
        <v>0.39781691329813462</v>
      </c>
      <c r="CC77" s="391" cm="1">
        <f t="array" aca="1" ref="CC77" ca="1">IF(ISTEXT(CC$6),IFERROR(PRODUCT(IF(YEAR(OFFSET(HOMECELL,1,0):OFFSET(ENDCELL,-1,0))=$A77,1+OFFSET(CC$132,1,0):OFFSET(CC$885,-1,0)))-1,"NA"),0)</f>
        <v>0.18940854920567896</v>
      </c>
      <c r="CD77" s="391" cm="1">
        <f t="array" aca="1" ref="CD77" ca="1">IF(ISTEXT(CD$6),IFERROR(PRODUCT(IF(YEAR(OFFSET(HOMECELL,1,0):OFFSET(ENDCELL,-1,0))=$A77,1+OFFSET(CD$132,1,0):OFFSET(CD$885,-1,0)))-1,"NA"),0)</f>
        <v>0</v>
      </c>
      <c r="CE77" s="391" cm="1">
        <f t="array" aca="1" ref="CE77" ca="1">IF(ISTEXT(CE$6),IFERROR(PRODUCT(IF(YEAR(OFFSET(HOMECELL,1,0):OFFSET(ENDCELL,-1,0))=$A77,1+OFFSET(CE$132,1,0):OFFSET(CE$885,-1,0)))-1,"NA"),0)</f>
        <v>0</v>
      </c>
      <c r="CF77" s="391" cm="1">
        <f t="array" aca="1" ref="CF77" ca="1">IF(ISTEXT(CF$6),IFERROR(PRODUCT(IF(YEAR(OFFSET(HOMECELL,1,0):OFFSET(ENDCELL,-1,0))=$A77,1+OFFSET(CF$132,1,0):OFFSET(CF$885,-1,0)))-1,"NA"),0)</f>
        <v>-6.6326079848131325E-3</v>
      </c>
      <c r="CG77" s="391" cm="1">
        <f t="array" aca="1" ref="CG77" ca="1">IF(ISTEXT(CG$6),IFERROR(PRODUCT(IF(YEAR(OFFSET(HOMECELL,1,0):OFFSET(ENDCELL,-1,0))=$A77,1+OFFSET(CG$132,1,0):OFFSET(CG$885,-1,0)))-1,"NA"),0)</f>
        <v>4.8871322358383429E-2</v>
      </c>
      <c r="CH77" s="391" cm="1">
        <f t="array" aca="1" ref="CH77" ca="1">IF(ISTEXT(CH$6),IFERROR(PRODUCT(IF(YEAR(OFFSET(HOMECELL,1,0):OFFSET(ENDCELL,-1,0))=$A77,1+OFFSET(CH$132,1,0):OFFSET(CH$885,-1,0)))-1,"NA"),0)</f>
        <v>-0.17156896141460709</v>
      </c>
      <c r="CI77" s="391" cm="1">
        <f t="array" aca="1" ref="CI77" ca="1">IF(ISTEXT(CI$6),IFERROR(PRODUCT(IF(YEAR(OFFSET(HOMECELL,1,0):OFFSET(ENDCELL,-1,0))=$A77,1+OFFSET(CI$132,1,0):OFFSET(CI$885,-1,0)))-1,"NA"),0)</f>
        <v>-0.61560692825089158</v>
      </c>
      <c r="CJ77" s="391" cm="1">
        <f t="array" aca="1" ref="CJ77" ca="1">IF(ISTEXT(CJ$6),IFERROR(PRODUCT(IF(YEAR(OFFSET(HOMECELL,1,0):OFFSET(ENDCELL,-1,0))=$A77,1+OFFSET(CJ$132,1,0):OFFSET(CJ$885,-1,0)))-1,"NA"),0)</f>
        <v>-4.5156933590163928E-2</v>
      </c>
      <c r="CK77" s="391" cm="1">
        <f t="array" aca="1" ref="CK77" ca="1">IF(ISTEXT(CK$6),IFERROR(PRODUCT(IF(YEAR(OFFSET(HOMECELL,1,0):OFFSET(ENDCELL,-1,0))=$A77,1+OFFSET(CK$132,1,0):OFFSET(CK$885,-1,0)))-1,"NA"),0)</f>
        <v>0</v>
      </c>
      <c r="CL77" s="391" cm="1">
        <f t="array" aca="1" ref="CL77" ca="1">IF(ISTEXT(CL$6),IFERROR(PRODUCT(IF(YEAR(OFFSET(HOMECELL,1,0):OFFSET(ENDCELL,-1,0))=$A77,1+OFFSET(CL$132,1,0):OFFSET(CL$885,-1,0)))-1,"NA"),0)</f>
        <v>0</v>
      </c>
      <c r="CM77" s="391" cm="1">
        <f t="array" aca="1" ref="CM77" ca="1">IF(ISTEXT(CM$6),IFERROR(PRODUCT(IF(YEAR(OFFSET(HOMECELL,1,0):OFFSET(ENDCELL,-1,0))=$A77,1+OFFSET(CM$132,1,0):OFFSET(CM$885,-1,0)))-1,"NA"),0)</f>
        <v>0</v>
      </c>
      <c r="CN77" s="391" cm="1">
        <f t="array" aca="1" ref="CN77" ca="1">IF(ISTEXT(CN$6),IFERROR(PRODUCT(IF(YEAR(OFFSET(HOMECELL,1,0):OFFSET(ENDCELL,-1,0))=$A77,1+OFFSET(CN$132,1,0):OFFSET(CN$885,-1,0)))-1,"NA"),0)</f>
        <v>0</v>
      </c>
      <c r="CO77" s="391" cm="1">
        <f t="array" aca="1" ref="CO77" ca="1">IF(ISTEXT(CO$6),IFERROR(PRODUCT(IF(YEAR(OFFSET(HOMECELL,1,0):OFFSET(ENDCELL,-1,0))=$A77,1+OFFSET(CO$132,1,0):OFFSET(CO$885,-1,0)))-1,"NA"),0)</f>
        <v>0</v>
      </c>
      <c r="CP77" s="391" cm="1">
        <f t="array" aca="1" ref="CP77" ca="1">IF(ISTEXT(CP$6),IFERROR(PRODUCT(IF(YEAR(OFFSET(HOMECELL,1,0):OFFSET(ENDCELL,-1,0))=$A77,1+OFFSET(CP$132,1,0):OFFSET(CP$885,-1,0)))-1,"NA"),0)</f>
        <v>0</v>
      </c>
      <c r="CQ77" s="391" cm="1">
        <f t="array" aca="1" ref="CQ77" ca="1">IF(ISTEXT(CQ$6),IFERROR(PRODUCT(IF(YEAR(OFFSET(HOMECELL,1,0):OFFSET(ENDCELL,-1,0))=$A77,1+OFFSET(CQ$132,1,0):OFFSET(CQ$885,-1,0)))-1,"NA"),0)</f>
        <v>0</v>
      </c>
      <c r="CR77" s="391" cm="1">
        <f t="array" aca="1" ref="CR77" ca="1">IF(ISTEXT(CR$6),IFERROR(PRODUCT(IF(YEAR(OFFSET(HOMECELL,1,0):OFFSET(ENDCELL,-1,0))=$A77,1+OFFSET(CR$132,1,0):OFFSET(CR$885,-1,0)))-1,"NA"),0)</f>
        <v>-7.7067256700570685E-2</v>
      </c>
      <c r="CS77" s="391"/>
      <c r="CT77" s="391"/>
      <c r="CU77" s="391"/>
      <c r="CV77" s="391"/>
      <c r="CW77" s="391"/>
      <c r="CX77" s="391"/>
      <c r="CY77" s="391"/>
      <c r="CZ77" s="391"/>
      <c r="DA77" s="391"/>
      <c r="DB77" s="815"/>
      <c r="DC77" s="815"/>
      <c r="DD77" s="815"/>
      <c r="DE77" s="815"/>
      <c r="DG77" s="352"/>
      <c r="DI77" s="391" cm="1">
        <f t="array" aca="1" ref="DI77" ca="1">IF(ISTEXT(DI$6),IFERROR(PRODUCT(IF(YEAR(OFFSET(HOMECELL,1,0):OFFSET(ENDCELL,-1,0))=$A77,1+OFFSET(DI$132,1,0):OFFSET(DI$885,-1,0)))-1,"NA"),0)</f>
        <v>0</v>
      </c>
      <c r="DJ77" s="391" cm="1">
        <f t="array" aca="1" ref="DJ77" ca="1">IF(ISTEXT(DJ$6),IFERROR(PRODUCT(IF(YEAR(OFFSET(HOMECELL,1,0):OFFSET(ENDCELL,-1,0))=$A77,1+OFFSET(DJ$132,1,0):OFFSET(DJ$885,-1,0)))-1,"NA"),0)</f>
        <v>-0.25248502330348832</v>
      </c>
      <c r="DK77" s="391" cm="1">
        <f t="array" aca="1" ref="DK77" ca="1">IF(ISTEXT(DK$6),IFERROR(PRODUCT(IF(YEAR(OFFSET(HOMECELL,1,0):OFFSET(ENDCELL,-1,0))=$A77,1+OFFSET(DK$132,1,0):OFFSET(DK$885,-1,0)))-1,"NA"),0)</f>
        <v>-0.21626383097777613</v>
      </c>
    </row>
    <row r="78" spans="1:115" hidden="1" outlineLevel="1">
      <c r="A78" s="72">
        <f t="shared" ca="1" si="1"/>
        <v>2012</v>
      </c>
      <c r="B78" s="372"/>
      <c r="C78" s="391" cm="1">
        <f t="array" aca="1" ref="C78" ca="1">IF(ISTEXT(C$6),IFERROR(PRODUCT(IF(YEAR(OFFSET(HOMECELL,1,0):OFFSET(ENDCELL,-1,0))=$A78,1+OFFSET(C$132,1,0):OFFSET(C$885,-1,0)))-1,"NA"),0)</f>
        <v>0</v>
      </c>
      <c r="D78" s="391" cm="1">
        <f t="array" aca="1" ref="D78" ca="1">IF(ISTEXT(D$6),IFERROR(PRODUCT(IF(YEAR(OFFSET(HOMECELL,1,0):OFFSET(ENDCELL,-1,0))=$A78,1+OFFSET(D$132,1,0):OFFSET(D$885,-1,0)))-1,"NA"),0)</f>
        <v>6.001500200012444E-4</v>
      </c>
      <c r="E78" s="391" cm="1">
        <f t="array" aca="1" ref="E78" ca="1">IF(ISTEXT(E$6),IFERROR(PRODUCT(IF(YEAR(OFFSET(HOMECELL,1,0):OFFSET(ENDCELL,-1,0))=$A78,1+OFFSET(E$132,1,0):OFFSET(E$885,-1,0)))-1,"NA"),0)</f>
        <v>0.13976941964327927</v>
      </c>
      <c r="F78" s="391" cm="1">
        <f t="array" aca="1" ref="F78" ca="1">IF(ISTEXT(F$6),IFERROR(PRODUCT(IF(YEAR(OFFSET(HOMECELL,1,0):OFFSET(ENDCELL,-1,0))=$A78,1+OFFSET(F$132,1,0):OFFSET(F$885,-1,0)))-1,"NA"),0)</f>
        <v>0.15663922457647517</v>
      </c>
      <c r="G78" s="391" cm="1">
        <f t="array" aca="1" ref="G78" ca="1">IF(ISTEXT(G$6),IFERROR(PRODUCT(IF(YEAR(OFFSET(HOMECELL,1,0):OFFSET(ENDCELL,-1,0))=$A78,1+OFFSET(G$132,1,0):OFFSET(G$885,-1,0)))-1,"NA"),0)</f>
        <v>0.17313193790123815</v>
      </c>
      <c r="H78" s="391" cm="1">
        <f t="array" aca="1" ref="H78" ca="1">IF(ISTEXT(H$6),IFERROR(PRODUCT(IF(YEAR(OFFSET(HOMECELL,1,0):OFFSET(ENDCELL,-1,0))=$A78,1+OFFSET(H$132,1,0):OFFSET(H$885,-1,0)))-1,"NA"),0)</f>
        <v>0.2459942792923322</v>
      </c>
      <c r="I78" s="391" cm="1">
        <f t="array" aca="1" ref="I78" ca="1">IF(ISTEXT(I$6),IFERROR(PRODUCT(IF(YEAR(OFFSET(HOMECELL,1,0):OFFSET(ENDCELL,-1,0))=$A78,1+OFFSET(I$132,1,0):OFFSET(I$885,-1,0)))-1,"NA"),0)</f>
        <v>3.3776351357597934E-2</v>
      </c>
      <c r="J78" s="391" cm="1">
        <f t="array" aca="1" ref="J78" ca="1">IF(ISTEXT(J$6),IFERROR(PRODUCT(IF(YEAR(OFFSET(HOMECELL,1,0):OFFSET(ENDCELL,-1,0))=$A78,1+OFFSET(J$132,1,0):OFFSET(J$885,-1,0)))-1,"NA"),0)</f>
        <v>0.26232453195076477</v>
      </c>
      <c r="K78" s="391" cm="1">
        <f t="array" aca="1" ref="K78" ca="1">IF(ISTEXT(K$6),IFERROR(PRODUCT(IF(YEAR(OFFSET(HOMECELL,1,0):OFFSET(ENDCELL,-1,0))=$A78,1+OFFSET(K$132,1,0):OFFSET(K$885,-1,0)))-1,"NA"),0)</f>
        <v>0.17139136766129037</v>
      </c>
      <c r="L78" s="391" cm="1">
        <f t="array" aca="1" ref="L78" ca="1">IF(ISTEXT(L$6),IFERROR(PRODUCT(IF(YEAR(OFFSET(HOMECELL,1,0):OFFSET(ENDCELL,-1,0))=$A78,1+OFFSET(L$132,1,0):OFFSET(L$885,-1,0)))-1,"NA"),0)</f>
        <v>0.17628922155509419</v>
      </c>
      <c r="M78" s="391" cm="1">
        <f t="array" aca="1" ref="M78" ca="1">IF(ISTEXT(M$6),IFERROR(PRODUCT(IF(YEAR(OFFSET(HOMECELL,1,0):OFFSET(ENDCELL,-1,0))=$A78,1+OFFSET(M$132,1,0):OFFSET(M$885,-1,0)))-1,"NA"),0)</f>
        <v>0.16550438941936041</v>
      </c>
      <c r="N78" s="391" cm="1">
        <f t="array" aca="1" ref="N78" ca="1">IF(ISTEXT(N$6),IFERROR(PRODUCT(IF(YEAR(OFFSET(HOMECELL,1,0):OFFSET(ENDCELL,-1,0))=$A78,1+OFFSET(N$132,1,0):OFFSET(N$885,-1,0)))-1,"NA"),0)</f>
        <v>0.13955755900815281</v>
      </c>
      <c r="O78" s="391" cm="1">
        <f t="array" aca="1" ref="O78" ca="1">IF(ISTEXT(O$6),IFERROR(PRODUCT(IF(YEAR(OFFSET(HOMECELL,1,0):OFFSET(ENDCELL,-1,0))=$A78,1+OFFSET(O$132,1,0):OFFSET(O$885,-1,0)))-1,"NA"),0)</f>
        <v>0.11022422057923875</v>
      </c>
      <c r="P78" s="391" cm="1">
        <f t="array" aca="1" ref="P78" ca="1">IF(ISTEXT(P$6),IFERROR(PRODUCT(IF(YEAR(OFFSET(HOMECELL,1,0):OFFSET(ENDCELL,-1,0))=$A78,1+OFFSET(P$132,1,0):OFFSET(P$885,-1,0)))-1,"NA"),0)</f>
        <v>0.19017914492193611</v>
      </c>
      <c r="Q78" s="391" cm="1">
        <f t="array" aca="1" ref="Q78" ca="1">IF(ISTEXT(Q$6),IFERROR(PRODUCT(IF(YEAR(OFFSET(HOMECELL,1,0):OFFSET(ENDCELL,-1,0))=$A78,1+OFFSET(Q$132,1,0):OFFSET(Q$885,-1,0)))-1,"NA"),0)</f>
        <v>1.8261971879017347E-2</v>
      </c>
      <c r="R78" s="391" cm="1">
        <f t="array" aca="1" ref="R78" ca="1">IF(ISTEXT(R$6),IFERROR(PRODUCT(IF(YEAR(OFFSET(HOMECELL,1,0):OFFSET(ENDCELL,-1,0))=$A78,1+OFFSET(R$132,1,0):OFFSET(R$885,-1,0)))-1,"NA"),0)</f>
        <v>0.32566855922122828</v>
      </c>
      <c r="S78" s="391" cm="1">
        <f t="array" aca="1" ref="S78" ca="1">IF(ISTEXT(S$6),IFERROR(PRODUCT(IF(YEAR(OFFSET(HOMECELL,1,0):OFFSET(ENDCELL,-1,0))=$A78,1+OFFSET(S$132,1,0):OFFSET(S$885,-1,0)))-1,"NA"),0)</f>
        <v>8.9817478535194173E-2</v>
      </c>
      <c r="T78" s="391" cm="1">
        <f t="array" aca="1" ref="T78" ca="1">IF(ISTEXT(T$6),IFERROR(PRODUCT(IF(YEAR(OFFSET(HOMECELL,1,0):OFFSET(ENDCELL,-1,0))=$A78,1+OFFSET(T$132,1,0):OFFSET(T$885,-1,0)))-1,"NA"),0)</f>
        <v>-0.55555554574409027</v>
      </c>
      <c r="U78" s="391" cm="1">
        <f t="array" aca="1" ref="U78" ca="1">IF(ISTEXT(U$6),IFERROR(PRODUCT(IF(YEAR(OFFSET(HOMECELL,1,0):OFFSET(ENDCELL,-1,0))=$A78,1+OFFSET(U$132,1,0):OFFSET(U$885,-1,0)))-1,"NA"),0)</f>
        <v>1.6072236203824923</v>
      </c>
      <c r="V78" s="391" cm="1">
        <f t="array" aca="1" ref="V78" ca="1">IF(ISTEXT(V$6),IFERROR(PRODUCT(IF(YEAR(OFFSET(HOMECELL,1,0):OFFSET(ENDCELL,-1,0))=$A78,1+OFFSET(V$132,1,0):OFFSET(V$885,-1,0)))-1,"NA"),0)</f>
        <v>0.44927779475157315</v>
      </c>
      <c r="W78" s="391" cm="1">
        <f t="array" aca="1" ref="W78" ca="1">IF(ISTEXT(W$6),IFERROR(PRODUCT(IF(YEAR(OFFSET(HOMECELL,1,0):OFFSET(ENDCELL,-1,0))=$A78,1+OFFSET(W$132,1,0):OFFSET(W$885,-1,0)))-1,"NA"),0)</f>
        <v>-0.13891989469902788</v>
      </c>
      <c r="X78" s="391" cm="1">
        <f t="array" aca="1" ref="X78" ca="1">IF(ISTEXT(X$6),IFERROR(PRODUCT(IF(YEAR(OFFSET(HOMECELL,1,0):OFFSET(ENDCELL,-1,0))=$A78,1+OFFSET(X$132,1,0):OFFSET(X$885,-1,0)))-1,"NA"),0)</f>
        <v>0.26526223301354102</v>
      </c>
      <c r="Y78" s="391" cm="1">
        <f t="array" aca="1" ref="Y78" ca="1">IF(ISTEXT(Y$6),IFERROR(PRODUCT(IF(YEAR(OFFSET(HOMECELL,1,0):OFFSET(ENDCELL,-1,0))=$A78,1+OFFSET(Y$132,1,0):OFFSET(Y$885,-1,0)))-1,"NA"),0)</f>
        <v>0.15440770747857102</v>
      </c>
      <c r="Z78" s="391" cm="1">
        <f t="array" aca="1" ref="Z78" ca="1">IF(ISTEXT(Z$6),IFERROR(PRODUCT(IF(YEAR(OFFSET(HOMECELL,1,0):OFFSET(ENDCELL,-1,0))=$A78,1+OFFSET(Z$132,1,0):OFFSET(Z$885,-1,0)))-1,"NA"),0)</f>
        <v>0.11257233208374506</v>
      </c>
      <c r="AA78" s="391" cm="1">
        <f t="array" aca="1" ref="AA78" ca="1">IF(ISTEXT(AA$6),IFERROR(PRODUCT(IF(YEAR(OFFSET(HOMECELL,1,0):OFFSET(ENDCELL,-1,0))=$A78,1+OFFSET(AA$132,1,0):OFFSET(AA$885,-1,0)))-1,"NA"),0)</f>
        <v>0.2839632496293889</v>
      </c>
      <c r="AB78" s="391" cm="1">
        <f t="array" aca="1" ref="AB78" ca="1">IF(ISTEXT(AB$6),IFERROR(PRODUCT(IF(YEAR(OFFSET(HOMECELL,1,0):OFFSET(ENDCELL,-1,0))=$A78,1+OFFSET(AB$132,1,0):OFFSET(AB$885,-1,0)))-1,"NA"),0)</f>
        <v>0.37102090469461069</v>
      </c>
      <c r="AC78" s="391" cm="1">
        <f t="array" aca="1" ref="AC78" ca="1">IF(ISTEXT(AC$6),IFERROR(PRODUCT(IF(YEAR(OFFSET(HOMECELL,1,0):OFFSET(ENDCELL,-1,0))=$A78,1+OFFSET(AC$132,1,0):OFFSET(AC$885,-1,0)))-1,"NA"),0)</f>
        <v>0.65681064084733842</v>
      </c>
      <c r="AD78" s="391" cm="1">
        <f t="array" aca="1" ref="AD78" ca="1">IF(ISTEXT(AD$6),IFERROR(PRODUCT(IF(YEAR(OFFSET(HOMECELL,1,0):OFFSET(ENDCELL,-1,0))=$A78,1+OFFSET(AD$132,1,0):OFFSET(AD$885,-1,0)))-1,"NA"),0)</f>
        <v>7.1706784312037142E-2</v>
      </c>
      <c r="AE78" s="391" cm="1">
        <f t="array" aca="1" ref="AE78" ca="1">IF(ISTEXT(AE$6),IFERROR(PRODUCT(IF(YEAR(OFFSET(HOMECELL,1,0):OFFSET(ENDCELL,-1,0))=$A78,1+OFFSET(AE$132,1,0):OFFSET(AE$885,-1,0)))-1,"NA"),0)</f>
        <v>0.34812244655424074</v>
      </c>
      <c r="AF78" s="391" cm="1">
        <f t="array" aca="1" ref="AF78" ca="1">IF(ISTEXT(AF$6),IFERROR(PRODUCT(IF(YEAR(OFFSET(HOMECELL,1,0):OFFSET(ENDCELL,-1,0))=$A78,1+OFFSET(AF$132,1,0):OFFSET(AF$885,-1,0)))-1,"NA"),0)</f>
        <v>6.1279868775836244E-2</v>
      </c>
      <c r="AG78" s="391" cm="1">
        <f t="array" aca="1" ref="AG78" ca="1">IF(ISTEXT(AG$6),IFERROR(PRODUCT(IF(YEAR(OFFSET(HOMECELL,1,0):OFFSET(ENDCELL,-1,0))=$A78,1+OFFSET(AG$132,1,0):OFFSET(AG$885,-1,0)))-1,"NA"),0)</f>
        <v>0.16989284397472493</v>
      </c>
      <c r="AH78" s="391" cm="1">
        <f t="array" aca="1" ref="AH78" ca="1">IF(ISTEXT(AH$6),IFERROR(PRODUCT(IF(YEAR(OFFSET(HOMECELL,1,0):OFFSET(ENDCELL,-1,0))=$A78,1+OFFSET(AH$132,1,0):OFFSET(AH$885,-1,0)))-1,"NA"),0)</f>
        <v>0.63070532006011892</v>
      </c>
      <c r="AI78" s="391" cm="1">
        <f t="array" aca="1" ref="AI78" ca="1">IF(ISTEXT(AI$6),IFERROR(PRODUCT(IF(YEAR(OFFSET(HOMECELL,1,0):OFFSET(ENDCELL,-1,0))=$A78,1+OFFSET(AI$132,1,0):OFFSET(AI$885,-1,0)))-1,"NA"),0)</f>
        <v>9.5185028646745717E-2</v>
      </c>
      <c r="AJ78" s="391" cm="1">
        <f t="array" aca="1" ref="AJ78" ca="1">IF(ISTEXT(AJ$6),IFERROR(PRODUCT(IF(YEAR(OFFSET(HOMECELL,1,0):OFFSET(ENDCELL,-1,0))=$A78,1+OFFSET(AJ$132,1,0):OFFSET(AJ$885,-1,0)))-1,"NA"),0)</f>
        <v>9.5184951523263006E-2</v>
      </c>
      <c r="AK78" s="391" cm="1">
        <f t="array" aca="1" ref="AK78" ca="1">IF(ISTEXT(AK$6),IFERROR(PRODUCT(IF(YEAR(OFFSET(HOMECELL,1,0):OFFSET(ENDCELL,-1,0))=$A78,1+OFFSET(AK$132,1,0):OFFSET(AK$885,-1,0)))-1,"NA"),0)</f>
        <v>0.19370208371638498</v>
      </c>
      <c r="AL78" s="391" cm="1">
        <f t="array" aca="1" ref="AL78" ca="1">IF(ISTEXT(AL$6),IFERROR(PRODUCT(IF(YEAR(OFFSET(HOMECELL,1,0):OFFSET(ENDCELL,-1,0))=$A78,1+OFFSET(AL$132,1,0):OFFSET(AL$885,-1,0)))-1,"NA"),0)</f>
        <v>0.15354002828167945</v>
      </c>
      <c r="AM78" s="391" cm="1">
        <f t="array" aca="1" ref="AM78" ca="1">IF(ISTEXT(AM$6),IFERROR(PRODUCT(IF(YEAR(OFFSET(HOMECELL,1,0):OFFSET(ENDCELL,-1,0))=$A78,1+OFFSET(AM$132,1,0):OFFSET(AM$885,-1,0)))-1,"NA"),0)</f>
        <v>0.19516315176191812</v>
      </c>
      <c r="AN78" s="391" cm="1">
        <f t="array" aca="1" ref="AN78" ca="1">IF(ISTEXT(AN$6),IFERROR(PRODUCT(IF(YEAR(OFFSET(HOMECELL,1,0):OFFSET(ENDCELL,-1,0))=$A78,1+OFFSET(AN$132,1,0):OFFSET(AN$885,-1,0)))-1,"NA"),0)</f>
        <v>-2.4041189030420074E-2</v>
      </c>
      <c r="AO78" s="391" cm="1">
        <f t="array" aca="1" ref="AO78" ca="1">IF(ISTEXT(AO$6),IFERROR(PRODUCT(IF(YEAR(OFFSET(HOMECELL,1,0):OFFSET(ENDCELL,-1,0))=$A78,1+OFFSET(AO$132,1,0):OFFSET(AO$885,-1,0)))-1,"NA"),0)</f>
        <v>0.63373346777157047</v>
      </c>
      <c r="AP78" s="391" cm="1">
        <f t="array" aca="1" ref="AP78" ca="1">IF(ISTEXT(AP$6),IFERROR(PRODUCT(IF(YEAR(OFFSET(HOMECELL,1,0):OFFSET(ENDCELL,-1,0))=$A78,1+OFFSET(AP$132,1,0):OFFSET(AP$885,-1,0)))-1,"NA"),0)</f>
        <v>0.1336041565854631</v>
      </c>
      <c r="AQ78" s="391" cm="1">
        <f t="array" aca="1" ref="AQ78" ca="1">IF(ISTEXT(AQ$6),IFERROR(PRODUCT(IF(YEAR(OFFSET(HOMECELL,1,0):OFFSET(ENDCELL,-1,0))=$A78,1+OFFSET(AQ$132,1,0):OFFSET(AQ$885,-1,0)))-1,"NA"),0)</f>
        <v>8.664916058102845E-2</v>
      </c>
      <c r="AR78" s="391" cm="1">
        <f t="array" aca="1" ref="AR78" ca="1">IF(ISTEXT(AR$6),IFERROR(PRODUCT(IF(YEAR(OFFSET(HOMECELL,1,0):OFFSET(ENDCELL,-1,0))=$A78,1+OFFSET(AR$132,1,0):OFFSET(AR$885,-1,0)))-1,"NA"),0)</f>
        <v>-0.10973321842875883</v>
      </c>
      <c r="AS78" s="391" cm="1">
        <f t="array" aca="1" ref="AS78" ca="1">IF(ISTEXT(AS$6),IFERROR(PRODUCT(IF(YEAR(OFFSET(HOMECELL,1,0):OFFSET(ENDCELL,-1,0))=$A78,1+OFFSET(AS$132,1,0):OFFSET(AS$885,-1,0)))-1,"NA"),0)</f>
        <v>0</v>
      </c>
      <c r="AT78" s="391" cm="1">
        <f t="array" aca="1" ref="AT78" ca="1">IF(ISTEXT(AT$6),IFERROR(PRODUCT(IF(YEAR(OFFSET(HOMECELL,1,0):OFFSET(ENDCELL,-1,0))=$A78,1+OFFSET(AT$132,1,0):OFFSET(AT$885,-1,0)))-1,"NA"),0)</f>
        <v>0.31716961067921634</v>
      </c>
      <c r="AU78" s="391" cm="1">
        <f t="array" aca="1" ref="AU78" ca="1">IF(ISTEXT(AU$6),IFERROR(PRODUCT(IF(YEAR(OFFSET(HOMECELL,1,0):OFFSET(ENDCELL,-1,0))=$A78,1+OFFSET(AU$132,1,0):OFFSET(AU$885,-1,0)))-1,"NA"),0)</f>
        <v>-6.3353149642149553E-2</v>
      </c>
      <c r="AV78" s="391" cm="1">
        <f t="array" aca="1" ref="AV78" ca="1">IF(ISTEXT(AV$6),IFERROR(PRODUCT(IF(YEAR(OFFSET(HOMECELL,1,0):OFFSET(ENDCELL,-1,0))=$A78,1+OFFSET(AV$132,1,0):OFFSET(AV$885,-1,0)))-1,"NA"),0)</f>
        <v>6.3945543649871928E-2</v>
      </c>
      <c r="AW78" s="391" cm="1">
        <f t="array" aca="1" ref="AW78" ca="1">IF(ISTEXT(AW$6),IFERROR(PRODUCT(IF(YEAR(OFFSET(HOMECELL,1,0):OFFSET(ENDCELL,-1,0))=$A78,1+OFFSET(AW$132,1,0):OFFSET(AW$885,-1,0)))-1,"NA"),0)</f>
        <v>5.2036068758744003E-2</v>
      </c>
      <c r="AX78" s="391" cm="1">
        <f t="array" aca="1" ref="AX78" ca="1">IF(ISTEXT(AX$6),IFERROR(PRODUCT(IF(YEAR(OFFSET(HOMECELL,1,0):OFFSET(ENDCELL,-1,0))=$A78,1+OFFSET(AX$132,1,0):OFFSET(AX$885,-1,0)))-1,"NA"),0)</f>
        <v>0</v>
      </c>
      <c r="AY78" s="391" cm="1">
        <f t="array" aca="1" ref="AY78" ca="1">IF(ISTEXT(AY$6),IFERROR(PRODUCT(IF(YEAR(OFFSET(HOMECELL,1,0):OFFSET(ENDCELL,-1,0))=$A78,1+OFFSET(AY$132,1,0):OFFSET(AY$885,-1,0)))-1,"NA"),0)</f>
        <v>0.24450078466618308</v>
      </c>
      <c r="AZ78" s="391" cm="1">
        <f t="array" aca="1" ref="AZ78" ca="1">IF(ISTEXT(AZ$6),IFERROR(PRODUCT(IF(YEAR(OFFSET(HOMECELL,1,0):OFFSET(ENDCELL,-1,0))=$A78,1+OFFSET(AZ$132,1,0):OFFSET(AZ$885,-1,0)))-1,"NA"),0)</f>
        <v>0.74482844706315365</v>
      </c>
      <c r="BA78" s="391" cm="1">
        <f t="array" aca="1" ref="BA78" ca="1">IF(ISTEXT(BA$6),IFERROR(PRODUCT(IF(YEAR(OFFSET(HOMECELL,1,0):OFFSET(ENDCELL,-1,0))=$A78,1+OFFSET(BA$132,1,0):OFFSET(BA$885,-1,0)))-1,"NA"),0)</f>
        <v>-3.5508092411826175E-2</v>
      </c>
      <c r="BB78" s="391" cm="1">
        <f t="array" aca="1" ref="BB78" ca="1">IF(ISTEXT(BB$6),IFERROR(PRODUCT(IF(YEAR(OFFSET(HOMECELL,1,0):OFFSET(ENDCELL,-1,0))=$A78,1+OFFSET(BB$132,1,0):OFFSET(BB$885,-1,0)))-1,"NA"),0)</f>
        <v>-0.36536141084716023</v>
      </c>
      <c r="BC78" s="391" cm="1">
        <f t="array" aca="1" ref="BC78" ca="1">IF(ISTEXT(BC$6),IFERROR(PRODUCT(IF(YEAR(OFFSET(HOMECELL,1,0):OFFSET(ENDCELL,-1,0))=$A78,1+OFFSET(BC$132,1,0):OFFSET(BC$885,-1,0)))-1,"NA"),0)</f>
        <v>0</v>
      </c>
      <c r="BD78" s="391" cm="1">
        <f t="array" aca="1" ref="BD78" ca="1">IF(ISTEXT(BD$6),IFERROR(PRODUCT(IF(YEAR(OFFSET(HOMECELL,1,0):OFFSET(ENDCELL,-1,0))=$A78,1+OFFSET(BD$132,1,0):OFFSET(BD$885,-1,0)))-1,"NA"),0)</f>
        <v>0.32958713146245566</v>
      </c>
      <c r="BE78" s="391" cm="1">
        <f t="array" aca="1" ref="BE78" ca="1">IF(ISTEXT(BE$6),IFERROR(PRODUCT(IF(YEAR(OFFSET(HOMECELL,1,0):OFFSET(ENDCELL,-1,0))=$A78,1+OFFSET(BE$132,1,0):OFFSET(BE$885,-1,0)))-1,"NA"),0)</f>
        <v>0.261668252965092</v>
      </c>
      <c r="BF78" s="391" cm="1">
        <f t="array" aca="1" ref="BF78" ca="1">IF(ISTEXT(BF$6),IFERROR(PRODUCT(IF(YEAR(OFFSET(HOMECELL,1,0):OFFSET(ENDCELL,-1,0))=$A78,1+OFFSET(BF$132,1,0):OFFSET(BF$885,-1,0)))-1,"NA"),0)</f>
        <v>-0.35143476303556198</v>
      </c>
      <c r="BG78" s="391" cm="1">
        <f t="array" aca="1" ref="BG78" ca="1">IF(ISTEXT(BG$6),IFERROR(PRODUCT(IF(YEAR(OFFSET(HOMECELL,1,0):OFFSET(ENDCELL,-1,0))=$A78,1+OFFSET(BG$132,1,0):OFFSET(BG$885,-1,0)))-1,"NA"),0)</f>
        <v>0.22600454330600273</v>
      </c>
      <c r="BH78" s="391" cm="1">
        <f t="array" aca="1" ref="BH78" ca="1">IF(ISTEXT(BH$6),IFERROR(PRODUCT(IF(YEAR(OFFSET(HOMECELL,1,0):OFFSET(ENDCELL,-1,0))=$A78,1+OFFSET(BH$132,1,0):OFFSET(BH$885,-1,0)))-1,"NA"),0)</f>
        <v>0.2958400476111902</v>
      </c>
      <c r="BI78" s="391" cm="1">
        <f t="array" aca="1" ref="BI78" ca="1">IF(ISTEXT(BI$6),IFERROR(PRODUCT(IF(YEAR(OFFSET(HOMECELL,1,0):OFFSET(ENDCELL,-1,0))=$A78,1+OFFSET(BI$132,1,0):OFFSET(BI$885,-1,0)))-1,"NA"),0)</f>
        <v>0</v>
      </c>
      <c r="BJ78" s="391" cm="1">
        <f t="array" aca="1" ref="BJ78" ca="1">IF(ISTEXT(BJ$6),IFERROR(PRODUCT(IF(YEAR(OFFSET(HOMECELL,1,0):OFFSET(ENDCELL,-1,0))=$A78,1+OFFSET(BJ$132,1,0):OFFSET(BJ$885,-1,0)))-1,"NA"),0)</f>
        <v>0.33923895118642045</v>
      </c>
      <c r="BK78" s="391" cm="1">
        <f t="array" aca="1" ref="BK78" ca="1">IF(ISTEXT(BK$6),IFERROR(PRODUCT(IF(YEAR(OFFSET(HOMECELL,1,0):OFFSET(ENDCELL,-1,0))=$A78,1+OFFSET(BK$132,1,0):OFFSET(BK$885,-1,0)))-1,"NA"),0)</f>
        <v>1.5952870203037373E-2</v>
      </c>
      <c r="BL78" s="391" cm="1">
        <f t="array" aca="1" ref="BL78" ca="1">IF(ISTEXT(BL$6),IFERROR(PRODUCT(IF(YEAR(OFFSET(HOMECELL,1,0):OFFSET(ENDCELL,-1,0))=$A78,1+OFFSET(BL$132,1,0):OFFSET(BL$885,-1,0)))-1,"NA"),0)</f>
        <v>0.36180646692405749</v>
      </c>
      <c r="BM78" s="391" cm="1">
        <f t="array" aca="1" ref="BM78" ca="1">IF(ISTEXT(BM$6),IFERROR(PRODUCT(IF(YEAR(OFFSET(HOMECELL,1,0):OFFSET(ENDCELL,-1,0))=$A78,1+OFFSET(BM$132,1,0):OFFSET(BM$885,-1,0)))-1,"NA"),0)</f>
        <v>5.9091612843523267E-2</v>
      </c>
      <c r="BN78" s="391" cm="1">
        <f t="array" aca="1" ref="BN78" ca="1">IF(ISTEXT(BN$6),IFERROR(PRODUCT(IF(YEAR(OFFSET(HOMECELL,1,0):OFFSET(ENDCELL,-1,0))=$A78,1+OFFSET(BN$132,1,0):OFFSET(BN$885,-1,0)))-1,"NA"),0)</f>
        <v>0</v>
      </c>
      <c r="BO78" s="391" cm="1">
        <f t="array" aca="1" ref="BO78" ca="1">IF(ISTEXT(BO$6),IFERROR(PRODUCT(IF(YEAR(OFFSET(HOMECELL,1,0):OFFSET(ENDCELL,-1,0))=$A78,1+OFFSET(BO$132,1,0):OFFSET(BO$885,-1,0)))-1,"NA"),0)</f>
        <v>5.0614609709070946E-2</v>
      </c>
      <c r="BP78" s="391" cm="1">
        <f t="array" aca="1" ref="BP78" ca="1">IF(ISTEXT(BP$6),IFERROR(PRODUCT(IF(YEAR(OFFSET(HOMECELL,1,0):OFFSET(ENDCELL,-1,0))=$A78,1+OFFSET(BP$132,1,0):OFFSET(BP$885,-1,0)))-1,"NA"),0)</f>
        <v>0.60705346868046717</v>
      </c>
      <c r="BQ78" s="391" cm="1">
        <f t="array" aca="1" ref="BQ78" ca="1">IF(ISTEXT(BQ$6),IFERROR(PRODUCT(IF(YEAR(OFFSET(HOMECELL,1,0):OFFSET(ENDCELL,-1,0))=$A78,1+OFFSET(BQ$132,1,0):OFFSET(BQ$885,-1,0)))-1,"NA"),0)</f>
        <v>2.3700484698588209E-2</v>
      </c>
      <c r="BR78" s="391" cm="1">
        <f t="array" aca="1" ref="BR78" ca="1">IF(ISTEXT(BR$6),IFERROR(PRODUCT(IF(YEAR(OFFSET(HOMECELL,1,0):OFFSET(ENDCELL,-1,0))=$A78,1+OFFSET(BR$132,1,0):OFFSET(BR$885,-1,0)))-1,"NA"),0)</f>
        <v>8.6025961967389541E-2</v>
      </c>
      <c r="BS78" s="391" cm="1">
        <f t="array" aca="1" ref="BS78" ca="1">IF(ISTEXT(BS$6),IFERROR(PRODUCT(IF(YEAR(OFFSET(HOMECELL,1,0):OFFSET(ENDCELL,-1,0))=$A78,1+OFFSET(BS$132,1,0):OFFSET(BS$885,-1,0)))-1,"NA"),0)</f>
        <v>0</v>
      </c>
      <c r="BT78" s="391" cm="1">
        <f t="array" aca="1" ref="BT78" ca="1">IF(ISTEXT(BT$6),IFERROR(PRODUCT(IF(YEAR(OFFSET(HOMECELL,1,0):OFFSET(ENDCELL,-1,0))=$A78,1+OFFSET(BT$132,1,0):OFFSET(BT$885,-1,0)))-1,"NA"),0)</f>
        <v>0.50466907819000517</v>
      </c>
      <c r="BU78" s="391" cm="1">
        <f t="array" aca="1" ref="BU78" ca="1">IF(ISTEXT(BU$6),IFERROR(PRODUCT(IF(YEAR(OFFSET(HOMECELL,1,0):OFFSET(ENDCELL,-1,0))=$A78,1+OFFSET(BU$132,1,0):OFFSET(BU$885,-1,0)))-1,"NA"),0)</f>
        <v>4.5411830326693714E-2</v>
      </c>
      <c r="BV78" s="391" cm="1">
        <f t="array" aca="1" ref="BV78" ca="1">IF(ISTEXT(BV$6),IFERROR(PRODUCT(IF(YEAR(OFFSET(HOMECELL,1,0):OFFSET(ENDCELL,-1,0))=$A78,1+OFFSET(BV$132,1,0):OFFSET(BV$885,-1,0)))-1,"NA"),0)</f>
        <v>0.42229897139424755</v>
      </c>
      <c r="BW78" s="391" cm="1">
        <f t="array" aca="1" ref="BW78" ca="1">IF(ISTEXT(BW$6),IFERROR(PRODUCT(IF(YEAR(OFFSET(HOMECELL,1,0):OFFSET(ENDCELL,-1,0))=$A78,1+OFFSET(BW$132,1,0):OFFSET(BW$885,-1,0)))-1,"NA"),0)</f>
        <v>0.1698893375654924</v>
      </c>
      <c r="BX78" s="391" cm="1">
        <f t="array" aca="1" ref="BX78" ca="1">IF(ISTEXT(BX$6),IFERROR(PRODUCT(IF(YEAR(OFFSET(HOMECELL,1,0):OFFSET(ENDCELL,-1,0))=$A78,1+OFFSET(BX$132,1,0):OFFSET(BX$885,-1,0)))-1,"NA"),0)</f>
        <v>0.14516122829721034</v>
      </c>
      <c r="BY78" s="391" cm="1">
        <f t="array" aca="1" ref="BY78" ca="1">IF(ISTEXT(BY$6),IFERROR(PRODUCT(IF(YEAR(OFFSET(HOMECELL,1,0):OFFSET(ENDCELL,-1,0))=$A78,1+OFFSET(BY$132,1,0):OFFSET(BY$885,-1,0)))-1,"NA"),0)</f>
        <v>1.3172628243224072E-2</v>
      </c>
      <c r="BZ78" s="391" cm="1">
        <f t="array" aca="1" ref="BZ78" ca="1">IF(ISTEXT(BZ$6),IFERROR(PRODUCT(IF(YEAR(OFFSET(HOMECELL,1,0):OFFSET(ENDCELL,-1,0))=$A78,1+OFFSET(BZ$132,1,0):OFFSET(BZ$885,-1,0)))-1,"NA"),0)</f>
        <v>0.11605487397657233</v>
      </c>
      <c r="CA78" s="391" cm="1">
        <f t="array" aca="1" ref="CA78" ca="1">IF(ISTEXT(CA$6),IFERROR(PRODUCT(IF(YEAR(OFFSET(HOMECELL,1,0):OFFSET(ENDCELL,-1,0))=$A78,1+OFFSET(CA$132,1,0):OFFSET(CA$885,-1,0)))-1,"NA"),0)</f>
        <v>0.28522827611281354</v>
      </c>
      <c r="CB78" s="391" cm="1">
        <f t="array" aca="1" ref="CB78" ca="1">IF(ISTEXT(CB$6),IFERROR(PRODUCT(IF(YEAR(OFFSET(HOMECELL,1,0):OFFSET(ENDCELL,-1,0))=$A78,1+OFFSET(CB$132,1,0):OFFSET(CB$885,-1,0)))-1,"NA"),0)</f>
        <v>9.655727112852297E-2</v>
      </c>
      <c r="CC78" s="391" cm="1">
        <f t="array" aca="1" ref="CC78" ca="1">IF(ISTEXT(CC$6),IFERROR(PRODUCT(IF(YEAR(OFFSET(HOMECELL,1,0):OFFSET(ENDCELL,-1,0))=$A78,1+OFFSET(CC$132,1,0):OFFSET(CC$885,-1,0)))-1,"NA"),0)</f>
        <v>0.20281950698373441</v>
      </c>
      <c r="CD78" s="391" cm="1">
        <f t="array" aca="1" ref="CD78" ca="1">IF(ISTEXT(CD$6),IFERROR(PRODUCT(IF(YEAR(OFFSET(HOMECELL,1,0):OFFSET(ENDCELL,-1,0))=$A78,1+OFFSET(CD$132,1,0):OFFSET(CD$885,-1,0)))-1,"NA"),0)</f>
        <v>0</v>
      </c>
      <c r="CE78" s="391" cm="1">
        <f t="array" aca="1" ref="CE78" ca="1">IF(ISTEXT(CE$6),IFERROR(PRODUCT(IF(YEAR(OFFSET(HOMECELL,1,0):OFFSET(ENDCELL,-1,0))=$A78,1+OFFSET(CE$132,1,0):OFFSET(CE$885,-1,0)))-1,"NA"),0)</f>
        <v>0</v>
      </c>
      <c r="CF78" s="391" cm="1">
        <f t="array" aca="1" ref="CF78" ca="1">IF(ISTEXT(CF$6),IFERROR(PRODUCT(IF(YEAR(OFFSET(HOMECELL,1,0):OFFSET(ENDCELL,-1,0))=$A78,1+OFFSET(CF$132,1,0):OFFSET(CF$885,-1,0)))-1,"NA"),0)</f>
        <v>-0.20427532219373024</v>
      </c>
      <c r="CG78" s="391" cm="1">
        <f t="array" aca="1" ref="CG78" ca="1">IF(ISTEXT(CG$6),IFERROR(PRODUCT(IF(YEAR(OFFSET(HOMECELL,1,0):OFFSET(ENDCELL,-1,0))=$A78,1+OFFSET(CG$132,1,0):OFFSET(CG$885,-1,0)))-1,"NA"),0)</f>
        <v>0.19872100480104193</v>
      </c>
      <c r="CH78" s="391" cm="1">
        <f t="array" aca="1" ref="CH78" ca="1">IF(ISTEXT(CH$6),IFERROR(PRODUCT(IF(YEAR(OFFSET(HOMECELL,1,0):OFFSET(ENDCELL,-1,0))=$A78,1+OFFSET(CH$132,1,0):OFFSET(CH$885,-1,0)))-1,"NA"),0)</f>
        <v>3.0058769464669677E-2</v>
      </c>
      <c r="CI78" s="391" cm="1">
        <f t="array" aca="1" ref="CI78" ca="1">IF(ISTEXT(CI$6),IFERROR(PRODUCT(IF(YEAR(OFFSET(HOMECELL,1,0):OFFSET(ENDCELL,-1,0))=$A78,1+OFFSET(CI$132,1,0):OFFSET(CI$885,-1,0)))-1,"NA"),0)</f>
        <v>3.7593947896937152E-2</v>
      </c>
      <c r="CJ78" s="391" cm="1">
        <f t="array" aca="1" ref="CJ78" ca="1">IF(ISTEXT(CJ$6),IFERROR(PRODUCT(IF(YEAR(OFFSET(HOMECELL,1,0):OFFSET(ENDCELL,-1,0))=$A78,1+OFFSET(CJ$132,1,0):OFFSET(CJ$885,-1,0)))-1,"NA"),0)</f>
        <v>5.798831882931399E-2</v>
      </c>
      <c r="CK78" s="391" cm="1">
        <f t="array" aca="1" ref="CK78" ca="1">IF(ISTEXT(CK$6),IFERROR(PRODUCT(IF(YEAR(OFFSET(HOMECELL,1,0):OFFSET(ENDCELL,-1,0))=$A78,1+OFFSET(CK$132,1,0):OFFSET(CK$885,-1,0)))-1,"NA"),0)</f>
        <v>0</v>
      </c>
      <c r="CL78" s="391" cm="1">
        <f t="array" aca="1" ref="CL78" ca="1">IF(ISTEXT(CL$6),IFERROR(PRODUCT(IF(YEAR(OFFSET(HOMECELL,1,0):OFFSET(ENDCELL,-1,0))=$A78,1+OFFSET(CL$132,1,0):OFFSET(CL$885,-1,0)))-1,"NA"),0)</f>
        <v>0</v>
      </c>
      <c r="CM78" s="391" cm="1">
        <f t="array" aca="1" ref="CM78" ca="1">IF(ISTEXT(CM$6),IFERROR(PRODUCT(IF(YEAR(OFFSET(HOMECELL,1,0):OFFSET(ENDCELL,-1,0))=$A78,1+OFFSET(CM$132,1,0):OFFSET(CM$885,-1,0)))-1,"NA"),0)</f>
        <v>0</v>
      </c>
      <c r="CN78" s="391" cm="1">
        <f t="array" aca="1" ref="CN78" ca="1">IF(ISTEXT(CN$6),IFERROR(PRODUCT(IF(YEAR(OFFSET(HOMECELL,1,0):OFFSET(ENDCELL,-1,0))=$A78,1+OFFSET(CN$132,1,0):OFFSET(CN$885,-1,0)))-1,"NA"),0)</f>
        <v>0</v>
      </c>
      <c r="CO78" s="391" cm="1">
        <f t="array" aca="1" ref="CO78" ca="1">IF(ISTEXT(CO$6),IFERROR(PRODUCT(IF(YEAR(OFFSET(HOMECELL,1,0):OFFSET(ENDCELL,-1,0))=$A78,1+OFFSET(CO$132,1,0):OFFSET(CO$885,-1,0)))-1,"NA"),0)</f>
        <v>0</v>
      </c>
      <c r="CP78" s="391" cm="1">
        <f t="array" aca="1" ref="CP78" ca="1">IF(ISTEXT(CP$6),IFERROR(PRODUCT(IF(YEAR(OFFSET(HOMECELL,1,0):OFFSET(ENDCELL,-1,0))=$A78,1+OFFSET(CP$132,1,0):OFFSET(CP$885,-1,0)))-1,"NA"),0)</f>
        <v>0</v>
      </c>
      <c r="CQ78" s="391" cm="1">
        <f t="array" aca="1" ref="CQ78" ca="1">IF(ISTEXT(CQ$6),IFERROR(PRODUCT(IF(YEAR(OFFSET(HOMECELL,1,0):OFFSET(ENDCELL,-1,0))=$A78,1+OFFSET(CQ$132,1,0):OFFSET(CQ$885,-1,0)))-1,"NA"),0)</f>
        <v>0</v>
      </c>
      <c r="CR78" s="391" cm="1">
        <f t="array" aca="1" ref="CR78" ca="1">IF(ISTEXT(CR$6),IFERROR(PRODUCT(IF(YEAR(OFFSET(HOMECELL,1,0):OFFSET(ENDCELL,-1,0))=$A78,1+OFFSET(CR$132,1,0):OFFSET(CR$885,-1,0)))-1,"NA"),0)</f>
        <v>7.6443902891675686E-2</v>
      </c>
      <c r="CS78" s="391"/>
      <c r="CT78" s="391"/>
      <c r="CU78" s="391"/>
      <c r="CV78" s="391"/>
      <c r="CW78" s="391"/>
      <c r="CX78" s="391"/>
      <c r="CY78" s="391"/>
      <c r="CZ78" s="391"/>
      <c r="DA78" s="391"/>
      <c r="DB78" s="815"/>
      <c r="DC78" s="815"/>
      <c r="DD78" s="815"/>
      <c r="DE78" s="815"/>
      <c r="DG78" s="352"/>
      <c r="DI78" s="391" cm="1">
        <f t="array" aca="1" ref="DI78" ca="1">IF(ISTEXT(DI$6),IFERROR(PRODUCT(IF(YEAR(OFFSET(HOMECELL,1,0):OFFSET(ENDCELL,-1,0))=$A78,1+OFFSET(DI$132,1,0):OFFSET(DI$885,-1,0)))-1,"NA"),0)</f>
        <v>0</v>
      </c>
      <c r="DJ78" s="391" cm="1">
        <f t="array" aca="1" ref="DJ78" ca="1">IF(ISTEXT(DJ$6),IFERROR(PRODUCT(IF(YEAR(OFFSET(HOMECELL,1,0):OFFSET(ENDCELL,-1,0))=$A78,1+OFFSET(DJ$132,1,0):OFFSET(DJ$885,-1,0)))-1,"NA"),0)</f>
        <v>0.18779281469273523</v>
      </c>
      <c r="DK78" s="391" cm="1">
        <f t="array" aca="1" ref="DK78" ca="1">IF(ISTEXT(DK$6),IFERROR(PRODUCT(IF(YEAR(OFFSET(HOMECELL,1,0):OFFSET(ENDCELL,-1,0))=$A78,1+OFFSET(DK$132,1,0):OFFSET(DK$885,-1,0)))-1,"NA"),0)</f>
        <v>0.60435530725177067</v>
      </c>
    </row>
    <row r="79" spans="1:115" hidden="1" outlineLevel="1">
      <c r="A79" s="72">
        <f t="shared" ca="1" si="1"/>
        <v>2013</v>
      </c>
      <c r="B79" s="372"/>
      <c r="C79" s="391" cm="1">
        <f t="array" aca="1" ref="C79" ca="1">IF(ISTEXT(C$6),IFERROR(PRODUCT(IF(YEAR(OFFSET(HOMECELL,1,0):OFFSET(ENDCELL,-1,0))=$A79,1+OFFSET(C$132,1,0):OFFSET(C$885,-1,0)))-1,"NA"),0)</f>
        <v>0</v>
      </c>
      <c r="D79" s="391" cm="1">
        <f t="array" aca="1" ref="D79" ca="1">IF(ISTEXT(D$6),IFERROR(PRODUCT(IF(YEAR(OFFSET(HOMECELL,1,0):OFFSET(ENDCELL,-1,0))=$A79,1+OFFSET(D$132,1,0):OFFSET(D$885,-1,0)))-1,"NA"),0)</f>
        <v>0</v>
      </c>
      <c r="E79" s="391" cm="1">
        <f t="array" aca="1" ref="E79" ca="1">IF(ISTEXT(E$6),IFERROR(PRODUCT(IF(YEAR(OFFSET(HOMECELL,1,0):OFFSET(ENDCELL,-1,0))=$A79,1+OFFSET(E$132,1,0):OFFSET(E$885,-1,0)))-1,"NA"),0)</f>
        <v>0.30946281821940946</v>
      </c>
      <c r="F79" s="391" cm="1">
        <f t="array" aca="1" ref="F79" ca="1">IF(ISTEXT(F$6),IFERROR(PRODUCT(IF(YEAR(OFFSET(HOMECELL,1,0):OFFSET(ENDCELL,-1,0))=$A79,1+OFFSET(F$132,1,0):OFFSET(F$885,-1,0)))-1,"NA"),0)</f>
        <v>0.33772082619553445</v>
      </c>
      <c r="G79" s="391" cm="1">
        <f t="array" aca="1" ref="G79" ca="1">IF(ISTEXT(G$6),IFERROR(PRODUCT(IF(YEAR(OFFSET(HOMECELL,1,0):OFFSET(ENDCELL,-1,0))=$A79,1+OFFSET(G$132,1,0):OFFSET(G$885,-1,0)))-1,"NA"),0)</f>
        <v>0.249271539141112</v>
      </c>
      <c r="H79" s="391" cm="1">
        <f t="array" aca="1" ref="H79" ca="1">IF(ISTEXT(H$6),IFERROR(PRODUCT(IF(YEAR(OFFSET(HOMECELL,1,0):OFFSET(ENDCELL,-1,0))=$A79,1+OFFSET(H$132,1,0):OFFSET(H$885,-1,0)))-1,"NA"),0)</f>
        <v>0.43648123294228558</v>
      </c>
      <c r="I79" s="391" cm="1">
        <f t="array" aca="1" ref="I79" ca="1">IF(ISTEXT(I$6),IFERROR(PRODUCT(IF(YEAR(OFFSET(HOMECELL,1,0):OFFSET(ENDCELL,-1,0))=$A79,1+OFFSET(I$132,1,0):OFFSET(I$885,-1,0)))-1,"NA"),0)</f>
        <v>0.25826035526699176</v>
      </c>
      <c r="J79" s="391" cm="1">
        <f t="array" aca="1" ref="J79" ca="1">IF(ISTEXT(J$6),IFERROR(PRODUCT(IF(YEAR(OFFSET(HOMECELL,1,0):OFFSET(ENDCELL,-1,0))=$A79,1+OFFSET(J$132,1,0):OFFSET(J$885,-1,0)))-1,"NA"),0)</f>
        <v>0.32853138413538807</v>
      </c>
      <c r="K79" s="391" cm="1">
        <f t="array" aca="1" ref="K79" ca="1">IF(ISTEXT(K$6),IFERROR(PRODUCT(IF(YEAR(OFFSET(HOMECELL,1,0):OFFSET(ENDCELL,-1,0))=$A79,1+OFFSET(K$132,1,0):OFFSET(K$885,-1,0)))-1,"NA"),0)</f>
        <v>0.41908271146226128</v>
      </c>
      <c r="L79" s="391" cm="1">
        <f t="array" aca="1" ref="L79" ca="1">IF(ISTEXT(L$6),IFERROR(PRODUCT(IF(YEAR(OFFSET(HOMECELL,1,0):OFFSET(ENDCELL,-1,0))=$A79,1+OFFSET(L$132,1,0):OFFSET(L$885,-1,0)))-1,"NA"),0)</f>
        <v>2.3087321674666539E-2</v>
      </c>
      <c r="M79" s="391" cm="1">
        <f t="array" aca="1" ref="M79" ca="1">IF(ISTEXT(M$6),IFERROR(PRODUCT(IF(YEAR(OFFSET(HOMECELL,1,0):OFFSET(ENDCELL,-1,0))=$A79,1+OFFSET(M$132,1,0):OFFSET(M$885,-1,0)))-1,"NA"),0)</f>
        <v>0.24238217650485661</v>
      </c>
      <c r="N79" s="391" cm="1">
        <f t="array" aca="1" ref="N79" ca="1">IF(ISTEXT(N$6),IFERROR(PRODUCT(IF(YEAR(OFFSET(HOMECELL,1,0):OFFSET(ENDCELL,-1,0))=$A79,1+OFFSET(N$132,1,0):OFFSET(N$885,-1,0)))-1,"NA"),0)</f>
        <v>0.30957280573482615</v>
      </c>
      <c r="O79" s="391" cm="1">
        <f t="array" aca="1" ref="O79" ca="1">IF(ISTEXT(O$6),IFERROR(PRODUCT(IF(YEAR(OFFSET(HOMECELL,1,0):OFFSET(ENDCELL,-1,0))=$A79,1+OFFSET(O$132,1,0):OFFSET(O$885,-1,0)))-1,"NA"),0)</f>
        <v>0.2801476766439821</v>
      </c>
      <c r="P79" s="391" cm="1">
        <f t="array" aca="1" ref="P79" ca="1">IF(ISTEXT(P$6),IFERROR(PRODUCT(IF(YEAR(OFFSET(HOMECELL,1,0):OFFSET(ENDCELL,-1,0))=$A79,1+OFFSET(P$132,1,0):OFFSET(P$885,-1,0)))-1,"NA"),0)</f>
        <v>0.42666022983735585</v>
      </c>
      <c r="Q79" s="391" cm="1">
        <f t="array" aca="1" ref="Q79" ca="1">IF(ISTEXT(Q$6),IFERROR(PRODUCT(IF(YEAR(OFFSET(HOMECELL,1,0):OFFSET(ENDCELL,-1,0))=$A79,1+OFFSET(Q$132,1,0):OFFSET(Q$885,-1,0)))-1,"NA"),0)</f>
        <v>0.14877696974610943</v>
      </c>
      <c r="R79" s="391" cm="1">
        <f t="array" aca="1" ref="R79" ca="1">IF(ISTEXT(R$6),IFERROR(PRODUCT(IF(YEAR(OFFSET(HOMECELL,1,0):OFFSET(ENDCELL,-1,0))=$A79,1+OFFSET(R$132,1,0):OFFSET(R$885,-1,0)))-1,"NA"),0)</f>
        <v>8.0695030929632816E-2</v>
      </c>
      <c r="S79" s="391" cm="1">
        <f t="array" aca="1" ref="S79" ca="1">IF(ISTEXT(S$6),IFERROR(PRODUCT(IF(YEAR(OFFSET(HOMECELL,1,0):OFFSET(ENDCELL,-1,0))=$A79,1+OFFSET(S$132,1,0):OFFSET(S$885,-1,0)))-1,"NA"),0)</f>
        <v>0.46100395230372926</v>
      </c>
      <c r="T79" s="391" cm="1">
        <f t="array" aca="1" ref="T79" ca="1">IF(ISTEXT(T$6),IFERROR(PRODUCT(IF(YEAR(OFFSET(HOMECELL,1,0):OFFSET(ENDCELL,-1,0))=$A79,1+OFFSET(T$132,1,0):OFFSET(T$885,-1,0)))-1,"NA"),0)</f>
        <v>0.61249988824129376</v>
      </c>
      <c r="U79" s="391" cm="1">
        <f t="array" aca="1" ref="U79" ca="1">IF(ISTEXT(U$6),IFERROR(PRODUCT(IF(YEAR(OFFSET(HOMECELL,1,0):OFFSET(ENDCELL,-1,0))=$A79,1+OFFSET(U$132,1,0):OFFSET(U$885,-1,0)))-1,"NA"),0)</f>
        <v>0.27272723519581588</v>
      </c>
      <c r="V79" s="391" cm="1">
        <f t="array" aca="1" ref="V79" ca="1">IF(ISTEXT(V$6),IFERROR(PRODUCT(IF(YEAR(OFFSET(HOMECELL,1,0):OFFSET(ENDCELL,-1,0))=$A79,1+OFFSET(V$132,1,0):OFFSET(V$885,-1,0)))-1,"NA"),0)</f>
        <v>0.58962815923298106</v>
      </c>
      <c r="W79" s="391" cm="1">
        <f t="array" aca="1" ref="W79" ca="1">IF(ISTEXT(W$6),IFERROR(PRODUCT(IF(YEAR(OFFSET(HOMECELL,1,0):OFFSET(ENDCELL,-1,0))=$A79,1+OFFSET(W$132,1,0):OFFSET(W$885,-1,0)))-1,"NA"),0)</f>
        <v>0.77365642894587361</v>
      </c>
      <c r="X79" s="391" cm="1">
        <f t="array" aca="1" ref="X79" ca="1">IF(ISTEXT(X$6),IFERROR(PRODUCT(IF(YEAR(OFFSET(HOMECELL,1,0):OFFSET(ENDCELL,-1,0))=$A79,1+OFFSET(X$132,1,0):OFFSET(X$885,-1,0)))-1,"NA"),0)</f>
        <v>0.16770569791408674</v>
      </c>
      <c r="Y79" s="391" cm="1">
        <f t="array" aca="1" ref="Y79" ca="1">IF(ISTEXT(Y$6),IFERROR(PRODUCT(IF(YEAR(OFFSET(HOMECELL,1,0):OFFSET(ENDCELL,-1,0))=$A79,1+OFFSET(Y$132,1,0):OFFSET(Y$885,-1,0)))-1,"NA"),0)</f>
        <v>1.1359872438484615</v>
      </c>
      <c r="Z79" s="391" cm="1">
        <f t="array" aca="1" ref="Z79" ca="1">IF(ISTEXT(Z$6),IFERROR(PRODUCT(IF(YEAR(OFFSET(HOMECELL,1,0):OFFSET(ENDCELL,-1,0))=$A79,1+OFFSET(Z$132,1,0):OFFSET(Z$885,-1,0)))-1,"NA"),0)</f>
        <v>0.41099054028924931</v>
      </c>
      <c r="AA79" s="391" cm="1">
        <f t="array" aca="1" ref="AA79" ca="1">IF(ISTEXT(AA$6),IFERROR(PRODUCT(IF(YEAR(OFFSET(HOMECELL,1,0):OFFSET(ENDCELL,-1,0))=$A79,1+OFFSET(AA$132,1,0):OFFSET(AA$885,-1,0)))-1,"NA"),0)</f>
        <v>0.21833756000786031</v>
      </c>
      <c r="AB79" s="391" cm="1">
        <f t="array" aca="1" ref="AB79" ca="1">IF(ISTEXT(AB$6),IFERROR(PRODUCT(IF(YEAR(OFFSET(HOMECELL,1,0):OFFSET(ENDCELL,-1,0))=$A79,1+OFFSET(AB$132,1,0):OFFSET(AB$885,-1,0)))-1,"NA"),0)</f>
        <v>0.41553240425893923</v>
      </c>
      <c r="AC79" s="391" cm="1">
        <f t="array" aca="1" ref="AC79" ca="1">IF(ISTEXT(AC$6),IFERROR(PRODUCT(IF(YEAR(OFFSET(HOMECELL,1,0):OFFSET(ENDCELL,-1,0))=$A79,1+OFFSET(AC$132,1,0):OFFSET(AC$885,-1,0)))-1,"NA"),0)</f>
        <v>0.31326583278582532</v>
      </c>
      <c r="AD79" s="391" cm="1">
        <f t="array" aca="1" ref="AD79" ca="1">IF(ISTEXT(AD$6),IFERROR(PRODUCT(IF(YEAR(OFFSET(HOMECELL,1,0):OFFSET(ENDCELL,-1,0))=$A79,1+OFFSET(AD$132,1,0):OFFSET(AD$885,-1,0)))-1,"NA"),0)</f>
        <v>0.36811081531015799</v>
      </c>
      <c r="AE79" s="391" cm="1">
        <f t="array" aca="1" ref="AE79" ca="1">IF(ISTEXT(AE$6),IFERROR(PRODUCT(IF(YEAR(OFFSET(HOMECELL,1,0):OFFSET(ENDCELL,-1,0))=$A79,1+OFFSET(AE$132,1,0):OFFSET(AE$885,-1,0)))-1,"NA"),0)</f>
        <v>0.55338841629558733</v>
      </c>
      <c r="AF79" s="391" cm="1">
        <f t="array" aca="1" ref="AF79" ca="1">IF(ISTEXT(AF$6),IFERROR(PRODUCT(IF(YEAR(OFFSET(HOMECELL,1,0):OFFSET(ENDCELL,-1,0))=$A79,1+OFFSET(AF$132,1,0):OFFSET(AF$885,-1,0)))-1,"NA"),0)</f>
        <v>-0.23489848561331306</v>
      </c>
      <c r="AG79" s="391" cm="1">
        <f t="array" aca="1" ref="AG79" ca="1">IF(ISTEXT(AG$6),IFERROR(PRODUCT(IF(YEAR(OFFSET(HOMECELL,1,0):OFFSET(ENDCELL,-1,0))=$A79,1+OFFSET(AG$132,1,0):OFFSET(AG$885,-1,0)))-1,"NA"),0)</f>
        <v>1.0304298116963588</v>
      </c>
      <c r="AH79" s="391" cm="1">
        <f t="array" aca="1" ref="AH79" ca="1">IF(ISTEXT(AH$6),IFERROR(PRODUCT(IF(YEAR(OFFSET(HOMECELL,1,0):OFFSET(ENDCELL,-1,0))=$A79,1+OFFSET(AH$132,1,0):OFFSET(AH$885,-1,0)))-1,"NA"),0)</f>
        <v>0.88055923190566765</v>
      </c>
      <c r="AI79" s="391" cm="1">
        <f t="array" aca="1" ref="AI79" ca="1">IF(ISTEXT(AI$6),IFERROR(PRODUCT(IF(YEAR(OFFSET(HOMECELL,1,0):OFFSET(ENDCELL,-1,0))=$A79,1+OFFSET(AI$132,1,0):OFFSET(AI$885,-1,0)))-1,"NA"),0)</f>
        <v>0.58431117483448225</v>
      </c>
      <c r="AJ79" s="391" cm="1">
        <f t="array" aca="1" ref="AJ79" ca="1">IF(ISTEXT(AJ$6),IFERROR(PRODUCT(IF(YEAR(OFFSET(HOMECELL,1,0):OFFSET(ENDCELL,-1,0))=$A79,1+OFFSET(AJ$132,1,0):OFFSET(AJ$885,-1,0)))-1,"NA"),0)</f>
        <v>0.58431108887225247</v>
      </c>
      <c r="AK79" s="391" cm="1">
        <f t="array" aca="1" ref="AK79" ca="1">IF(ISTEXT(AK$6),IFERROR(PRODUCT(IF(YEAR(OFFSET(HOMECELL,1,0):OFFSET(ENDCELL,-1,0))=$A79,1+OFFSET(AK$132,1,0):OFFSET(AK$885,-1,0)))-1,"NA"),0)</f>
        <v>0.54552954478873494</v>
      </c>
      <c r="AL79" s="391" cm="1">
        <f t="array" aca="1" ref="AL79" ca="1">IF(ISTEXT(AL$6),IFERROR(PRODUCT(IF(YEAR(OFFSET(HOMECELL,1,0):OFFSET(ENDCELL,-1,0))=$A79,1+OFFSET(AL$132,1,0):OFFSET(AL$885,-1,0)))-1,"NA"),0)</f>
        <v>6.1893858759086706E-2</v>
      </c>
      <c r="AM79" s="391" cm="1">
        <f t="array" aca="1" ref="AM79" ca="1">IF(ISTEXT(AM$6),IFERROR(PRODUCT(IF(YEAR(OFFSET(HOMECELL,1,0):OFFSET(ENDCELL,-1,0))=$A79,1+OFFSET(AM$132,1,0):OFFSET(AM$885,-1,0)))-1,"NA"),0)</f>
        <v>0.68113917060043772</v>
      </c>
      <c r="AN79" s="391" cm="1">
        <f t="array" aca="1" ref="AN79" ca="1">IF(ISTEXT(AN$6),IFERROR(PRODUCT(IF(YEAR(OFFSET(HOMECELL,1,0):OFFSET(ENDCELL,-1,0))=$A79,1+OFFSET(AN$132,1,0):OFFSET(AN$885,-1,0)))-1,"NA"),0)</f>
        <v>0.50705791524548105</v>
      </c>
      <c r="AO79" s="391" cm="1">
        <f t="array" aca="1" ref="AO79" ca="1">IF(ISTEXT(AO$6),IFERROR(PRODUCT(IF(YEAR(OFFSET(HOMECELL,1,0):OFFSET(ENDCELL,-1,0))=$A79,1+OFFSET(AO$132,1,0):OFFSET(AO$885,-1,0)))-1,"NA"),0)</f>
        <v>-0.22563300301982969</v>
      </c>
      <c r="AP79" s="391" cm="1">
        <f t="array" aca="1" ref="AP79" ca="1">IF(ISTEXT(AP$6),IFERROR(PRODUCT(IF(YEAR(OFFSET(HOMECELL,1,0):OFFSET(ENDCELL,-1,0))=$A79,1+OFFSET(AP$132,1,0):OFFSET(AP$885,-1,0)))-1,"NA"),0)</f>
        <v>0.27051669110154974</v>
      </c>
      <c r="AQ79" s="391" cm="1">
        <f t="array" aca="1" ref="AQ79" ca="1">IF(ISTEXT(AQ$6),IFERROR(PRODUCT(IF(YEAR(OFFSET(HOMECELL,1,0):OFFSET(ENDCELL,-1,0))=$A79,1+OFFSET(AQ$132,1,0):OFFSET(AQ$885,-1,0)))-1,"NA"),0)</f>
        <v>0.54499563145232988</v>
      </c>
      <c r="AR79" s="391" cm="1">
        <f t="array" aca="1" ref="AR79" ca="1">IF(ISTEXT(AR$6),IFERROR(PRODUCT(IF(YEAR(OFFSET(HOMECELL,1,0):OFFSET(ENDCELL,-1,0))=$A79,1+OFFSET(AR$132,1,0):OFFSET(AR$885,-1,0)))-1,"NA"),0)</f>
        <v>0.33523807295964247</v>
      </c>
      <c r="AS79" s="391" cm="1">
        <f t="array" aca="1" ref="AS79" ca="1">IF(ISTEXT(AS$6),IFERROR(PRODUCT(IF(YEAR(OFFSET(HOMECELL,1,0):OFFSET(ENDCELL,-1,0))=$A79,1+OFFSET(AS$132,1,0):OFFSET(AS$885,-1,0)))-1,"NA"),0)</f>
        <v>0</v>
      </c>
      <c r="AT79" s="391" cm="1">
        <f t="array" aca="1" ref="AT79" ca="1">IF(ISTEXT(AT$6),IFERROR(PRODUCT(IF(YEAR(OFFSET(HOMECELL,1,0):OFFSET(ENDCELL,-1,0))=$A79,1+OFFSET(AT$132,1,0):OFFSET(AT$885,-1,0)))-1,"NA"),0)</f>
        <v>0.15682379078306785</v>
      </c>
      <c r="AU79" s="391" cm="1">
        <f t="array" aca="1" ref="AU79" ca="1">IF(ISTEXT(AU$6),IFERROR(PRODUCT(IF(YEAR(OFFSET(HOMECELL,1,0):OFFSET(ENDCELL,-1,0))=$A79,1+OFFSET(AU$132,1,0):OFFSET(AU$885,-1,0)))-1,"NA"),0)</f>
        <v>7.380419897523427E-2</v>
      </c>
      <c r="AV79" s="391" cm="1">
        <f t="array" aca="1" ref="AV79" ca="1">IF(ISTEXT(AV$6),IFERROR(PRODUCT(IF(YEAR(OFFSET(HOMECELL,1,0):OFFSET(ENDCELL,-1,0))=$A79,1+OFFSET(AV$132,1,0):OFFSET(AV$885,-1,0)))-1,"NA"),0)</f>
        <v>0.24646585330964133</v>
      </c>
      <c r="AW79" s="391" cm="1">
        <f t="array" aca="1" ref="AW79" ca="1">IF(ISTEXT(AW$6),IFERROR(PRODUCT(IF(YEAR(OFFSET(HOMECELL,1,0):OFFSET(ENDCELL,-1,0))=$A79,1+OFFSET(AW$132,1,0):OFFSET(AW$885,-1,0)))-1,"NA"),0)</f>
        <v>0.23643958307052948</v>
      </c>
      <c r="AX79" s="391" cm="1">
        <f t="array" aca="1" ref="AX79" ca="1">IF(ISTEXT(AX$6),IFERROR(PRODUCT(IF(YEAR(OFFSET(HOMECELL,1,0):OFFSET(ENDCELL,-1,0))=$A79,1+OFFSET(AX$132,1,0):OFFSET(AX$885,-1,0)))-1,"NA"),0)</f>
        <v>0</v>
      </c>
      <c r="AY79" s="391" cm="1">
        <f t="array" aca="1" ref="AY79" ca="1">IF(ISTEXT(AY$6),IFERROR(PRODUCT(IF(YEAR(OFFSET(HOMECELL,1,0):OFFSET(ENDCELL,-1,0))=$A79,1+OFFSET(AY$132,1,0):OFFSET(AY$885,-1,0)))-1,"NA"),0)</f>
        <v>0.23186528250488947</v>
      </c>
      <c r="AZ79" s="391" cm="1">
        <f t="array" aca="1" ref="AZ79" ca="1">IF(ISTEXT(AZ$6),IFERROR(PRODUCT(IF(YEAR(OFFSET(HOMECELL,1,0):OFFSET(ENDCELL,-1,0))=$A79,1+OFFSET(AZ$132,1,0):OFFSET(AZ$885,-1,0)))-1,"NA"),0)</f>
        <v>0.20649972813360784</v>
      </c>
      <c r="BA79" s="391" cm="1">
        <f t="array" aca="1" ref="BA79" ca="1">IF(ISTEXT(BA$6),IFERROR(PRODUCT(IF(YEAR(OFFSET(HOMECELL,1,0):OFFSET(ENDCELL,-1,0))=$A79,1+OFFSET(BA$132,1,0):OFFSET(BA$885,-1,0)))-1,"NA"),0)</f>
        <v>4.7892457347387118E-3</v>
      </c>
      <c r="BB79" s="391" cm="1">
        <f t="array" aca="1" ref="BB79" ca="1">IF(ISTEXT(BB$6),IFERROR(PRODUCT(IF(YEAR(OFFSET(HOMECELL,1,0):OFFSET(ENDCELL,-1,0))=$A79,1+OFFSET(BB$132,1,0):OFFSET(BB$885,-1,0)))-1,"NA"),0)</f>
        <v>0.56674555625284961</v>
      </c>
      <c r="BC79" s="391" cm="1">
        <f t="array" aca="1" ref="BC79" ca="1">IF(ISTEXT(BC$6),IFERROR(PRODUCT(IF(YEAR(OFFSET(HOMECELL,1,0):OFFSET(ENDCELL,-1,0))=$A79,1+OFFSET(BC$132,1,0):OFFSET(BC$885,-1,0)))-1,"NA"),0)</f>
        <v>0</v>
      </c>
      <c r="BD79" s="391" cm="1">
        <f t="array" aca="1" ref="BD79" ca="1">IF(ISTEXT(BD$6),IFERROR(PRODUCT(IF(YEAR(OFFSET(HOMECELL,1,0):OFFSET(ENDCELL,-1,0))=$A79,1+OFFSET(BD$132,1,0):OFFSET(BD$885,-1,0)))-1,"NA"),0)</f>
        <v>0.51718405560074165</v>
      </c>
      <c r="BE79" s="391" cm="1">
        <f t="array" aca="1" ref="BE79" ca="1">IF(ISTEXT(BE$6),IFERROR(PRODUCT(IF(YEAR(OFFSET(HOMECELL,1,0):OFFSET(ENDCELL,-1,0))=$A79,1+OFFSET(BE$132,1,0):OFFSET(BE$885,-1,0)))-1,"NA"),0)</f>
        <v>0.7732696979943432</v>
      </c>
      <c r="BF79" s="391" cm="1">
        <f t="array" aca="1" ref="BF79" ca="1">IF(ISTEXT(BF$6),IFERROR(PRODUCT(IF(YEAR(OFFSET(HOMECELL,1,0):OFFSET(ENDCELL,-1,0))=$A79,1+OFFSET(BF$132,1,0):OFFSET(BF$885,-1,0)))-1,"NA"),0)</f>
        <v>0.2017409619257462</v>
      </c>
      <c r="BG79" s="391" cm="1">
        <f t="array" aca="1" ref="BG79" ca="1">IF(ISTEXT(BG$6),IFERROR(PRODUCT(IF(YEAR(OFFSET(HOMECELL,1,0):OFFSET(ENDCELL,-1,0))=$A79,1+OFFSET(BG$132,1,0):OFFSET(BG$885,-1,0)))-1,"NA"),0)</f>
        <v>0.2231649897377912</v>
      </c>
      <c r="BH79" s="391" cm="1">
        <f t="array" aca="1" ref="BH79" ca="1">IF(ISTEXT(BH$6),IFERROR(PRODUCT(IF(YEAR(OFFSET(HOMECELL,1,0):OFFSET(ENDCELL,-1,0))=$A79,1+OFFSET(BH$132,1,0):OFFSET(BH$885,-1,0)))-1,"NA"),0)</f>
        <v>7.5111081659120948E-2</v>
      </c>
      <c r="BI79" s="391" cm="1">
        <f t="array" aca="1" ref="BI79" ca="1">IF(ISTEXT(BI$6),IFERROR(PRODUCT(IF(YEAR(OFFSET(HOMECELL,1,0):OFFSET(ENDCELL,-1,0))=$A79,1+OFFSET(BI$132,1,0):OFFSET(BI$885,-1,0)))-1,"NA"),0)</f>
        <v>-0.17501931123096481</v>
      </c>
      <c r="BJ79" s="391" cm="1">
        <f t="array" aca="1" ref="BJ79" ca="1">IF(ISTEXT(BJ$6),IFERROR(PRODUCT(IF(YEAR(OFFSET(HOMECELL,1,0):OFFSET(ENDCELL,-1,0))=$A79,1+OFFSET(BJ$132,1,0):OFFSET(BJ$885,-1,0)))-1,"NA"),0)</f>
        <v>0.24135809866899471</v>
      </c>
      <c r="BK79" s="391" cm="1">
        <f t="array" aca="1" ref="BK79" ca="1">IF(ISTEXT(BK$6),IFERROR(PRODUCT(IF(YEAR(OFFSET(HOMECELL,1,0):OFFSET(ENDCELL,-1,0))=$A79,1+OFFSET(BK$132,1,0):OFFSET(BK$885,-1,0)))-1,"NA"),0)</f>
        <v>3.4203676558226093E-2</v>
      </c>
      <c r="BL79" s="391" cm="1">
        <f t="array" aca="1" ref="BL79" ca="1">IF(ISTEXT(BL$6),IFERROR(PRODUCT(IF(YEAR(OFFSET(HOMECELL,1,0):OFFSET(ENDCELL,-1,0))=$A79,1+OFFSET(BL$132,1,0):OFFSET(BL$885,-1,0)))-1,"NA"),0)</f>
        <v>0.3673329789906532</v>
      </c>
      <c r="BM79" s="391" cm="1">
        <f t="array" aca="1" ref="BM79" ca="1">IF(ISTEXT(BM$6),IFERROR(PRODUCT(IF(YEAR(OFFSET(HOMECELL,1,0):OFFSET(ENDCELL,-1,0))=$A79,1+OFFSET(BM$132,1,0):OFFSET(BM$885,-1,0)))-1,"NA"),0)</f>
        <v>-0.21675471267995483</v>
      </c>
      <c r="BN79" s="391" cm="1">
        <f t="array" aca="1" ref="BN79" ca="1">IF(ISTEXT(BN$6),IFERROR(PRODUCT(IF(YEAR(OFFSET(HOMECELL,1,0):OFFSET(ENDCELL,-1,0))=$A79,1+OFFSET(BN$132,1,0):OFFSET(BN$885,-1,0)))-1,"NA"),0)</f>
        <v>0</v>
      </c>
      <c r="BO79" s="391" cm="1">
        <f t="array" aca="1" ref="BO79" ca="1">IF(ISTEXT(BO$6),IFERROR(PRODUCT(IF(YEAR(OFFSET(HOMECELL,1,0):OFFSET(ENDCELL,-1,0))=$A79,1+OFFSET(BO$132,1,0):OFFSET(BO$885,-1,0)))-1,"NA"),0)</f>
        <v>0.19308599319649811</v>
      </c>
      <c r="BP79" s="391" cm="1">
        <f t="array" aca="1" ref="BP79" ca="1">IF(ISTEXT(BP$6),IFERROR(PRODUCT(IF(YEAR(OFFSET(HOMECELL,1,0):OFFSET(ENDCELL,-1,0))=$A79,1+OFFSET(BP$132,1,0):OFFSET(BP$885,-1,0)))-1,"NA"),0)</f>
        <v>0.41558658507015567</v>
      </c>
      <c r="BQ79" s="391" cm="1">
        <f t="array" aca="1" ref="BQ79" ca="1">IF(ISTEXT(BQ$6),IFERROR(PRODUCT(IF(YEAR(OFFSET(HOMECELL,1,0):OFFSET(ENDCELL,-1,0))=$A79,1+OFFSET(BQ$132,1,0):OFFSET(BQ$885,-1,0)))-1,"NA"),0)</f>
        <v>1.4446218264564825E-2</v>
      </c>
      <c r="BR79" s="391" cm="1">
        <f t="array" aca="1" ref="BR79" ca="1">IF(ISTEXT(BR$6),IFERROR(PRODUCT(IF(YEAR(OFFSET(HOMECELL,1,0):OFFSET(ENDCELL,-1,0))=$A79,1+OFFSET(BR$132,1,0):OFFSET(BR$885,-1,0)))-1,"NA"),0)</f>
        <v>0.41043144010020094</v>
      </c>
      <c r="BS79" s="391" cm="1">
        <f t="array" aca="1" ref="BS79" ca="1">IF(ISTEXT(BS$6),IFERROR(PRODUCT(IF(YEAR(OFFSET(HOMECELL,1,0):OFFSET(ENDCELL,-1,0))=$A79,1+OFFSET(BS$132,1,0):OFFSET(BS$885,-1,0)))-1,"NA"),0)</f>
        <v>0</v>
      </c>
      <c r="BT79" s="391" cm="1">
        <f t="array" aca="1" ref="BT79" ca="1">IF(ISTEXT(BT$6),IFERROR(PRODUCT(IF(YEAR(OFFSET(HOMECELL,1,0):OFFSET(ENDCELL,-1,0))=$A79,1+OFFSET(BT$132,1,0):OFFSET(BT$885,-1,0)))-1,"NA"),0)</f>
        <v>0.48056399526618243</v>
      </c>
      <c r="BU79" s="391" cm="1">
        <f t="array" aca="1" ref="BU79" ca="1">IF(ISTEXT(BU$6),IFERROR(PRODUCT(IF(YEAR(OFFSET(HOMECELL,1,0):OFFSET(ENDCELL,-1,0))=$A79,1+OFFSET(BU$132,1,0):OFFSET(BU$885,-1,0)))-1,"NA"),0)</f>
        <v>0.21257306108650131</v>
      </c>
      <c r="BV79" s="391" cm="1">
        <f t="array" aca="1" ref="BV79" ca="1">IF(ISTEXT(BV$6),IFERROR(PRODUCT(IF(YEAR(OFFSET(HOMECELL,1,0):OFFSET(ENDCELL,-1,0))=$A79,1+OFFSET(BV$132,1,0):OFFSET(BV$885,-1,0)))-1,"NA"),0)</f>
        <v>0.41761982184710722</v>
      </c>
      <c r="BW79" s="391" cm="1">
        <f t="array" aca="1" ref="BW79" ca="1">IF(ISTEXT(BW$6),IFERROR(PRODUCT(IF(YEAR(OFFSET(HOMECELL,1,0):OFFSET(ENDCELL,-1,0))=$A79,1+OFFSET(BW$132,1,0):OFFSET(BW$885,-1,0)))-1,"NA"),0)</f>
        <v>0.18163706697473425</v>
      </c>
      <c r="BX79" s="391" cm="1">
        <f t="array" aca="1" ref="BX79" ca="1">IF(ISTEXT(BX$6),IFERROR(PRODUCT(IF(YEAR(OFFSET(HOMECELL,1,0):OFFSET(ENDCELL,-1,0))=$A79,1+OFFSET(BX$132,1,0):OFFSET(BX$885,-1,0)))-1,"NA"),0)</f>
        <v>1.0423130634959938</v>
      </c>
      <c r="BY79" s="391" cm="1">
        <f t="array" aca="1" ref="BY79" ca="1">IF(ISTEXT(BY$6),IFERROR(PRODUCT(IF(YEAR(OFFSET(HOMECELL,1,0):OFFSET(ENDCELL,-1,0))=$A79,1+OFFSET(BY$132,1,0):OFFSET(BY$885,-1,0)))-1,"NA"),0)</f>
        <v>0.13003302068686495</v>
      </c>
      <c r="BZ79" s="391" cm="1">
        <f t="array" aca="1" ref="BZ79" ca="1">IF(ISTEXT(BZ$6),IFERROR(PRODUCT(IF(YEAR(OFFSET(HOMECELL,1,0):OFFSET(ENDCELL,-1,0))=$A79,1+OFFSET(BZ$132,1,0):OFFSET(BZ$885,-1,0)))-1,"NA"),0)</f>
        <v>0.16726563439096287</v>
      </c>
      <c r="CA79" s="391" cm="1">
        <f t="array" aca="1" ref="CA79" ca="1">IF(ISTEXT(CA$6),IFERROR(PRODUCT(IF(YEAR(OFFSET(HOMECELL,1,0):OFFSET(ENDCELL,-1,0))=$A79,1+OFFSET(CA$132,1,0):OFFSET(CA$885,-1,0)))-1,"NA"),0)</f>
        <v>0.42996616532068854</v>
      </c>
      <c r="CB79" s="391" cm="1">
        <f t="array" aca="1" ref="CB79" ca="1">IF(ISTEXT(CB$6),IFERROR(PRODUCT(IF(YEAR(OFFSET(HOMECELL,1,0):OFFSET(ENDCELL,-1,0))=$A79,1+OFFSET(CB$132,1,0):OFFSET(CB$885,-1,0)))-1,"NA"),0)</f>
        <v>8.4998745838286371E-2</v>
      </c>
      <c r="CC79" s="391" cm="1">
        <f t="array" aca="1" ref="CC79" ca="1">IF(ISTEXT(CC$6),IFERROR(PRODUCT(IF(YEAR(OFFSET(HOMECELL,1,0):OFFSET(ENDCELL,-1,0))=$A79,1+OFFSET(CC$132,1,0):OFFSET(CC$885,-1,0)))-1,"NA"),0)</f>
        <v>0.50382213003160237</v>
      </c>
      <c r="CD79" s="391" cm="1">
        <f t="array" aca="1" ref="CD79" ca="1">IF(ISTEXT(CD$6),IFERROR(PRODUCT(IF(YEAR(OFFSET(HOMECELL,1,0):OFFSET(ENDCELL,-1,0))=$A79,1+OFFSET(CD$132,1,0):OFFSET(CD$885,-1,0)))-1,"NA"),0)</f>
        <v>0</v>
      </c>
      <c r="CE79" s="391" cm="1">
        <f t="array" aca="1" ref="CE79" ca="1">IF(ISTEXT(CE$6),IFERROR(PRODUCT(IF(YEAR(OFFSET(HOMECELL,1,0):OFFSET(ENDCELL,-1,0))=$A79,1+OFFSET(CE$132,1,0):OFFSET(CE$885,-1,0)))-1,"NA"),0)</f>
        <v>0</v>
      </c>
      <c r="CF79" s="391" cm="1">
        <f t="array" aca="1" ref="CF79" ca="1">IF(ISTEXT(CF$6),IFERROR(PRODUCT(IF(YEAR(OFFSET(HOMECELL,1,0):OFFSET(ENDCELL,-1,0))=$A79,1+OFFSET(CF$132,1,0):OFFSET(CF$885,-1,0)))-1,"NA"),0)</f>
        <v>-0.4851264274356758</v>
      </c>
      <c r="CG79" s="391" cm="1">
        <f t="array" aca="1" ref="CG79" ca="1">IF(ISTEXT(CG$6),IFERROR(PRODUCT(IF(YEAR(OFFSET(HOMECELL,1,0):OFFSET(ENDCELL,-1,0))=$A79,1+OFFSET(CG$132,1,0):OFFSET(CG$885,-1,0)))-1,"NA"),0)</f>
        <v>0.47026062647418354</v>
      </c>
      <c r="CH79" s="391" cm="1">
        <f t="array" aca="1" ref="CH79" ca="1">IF(ISTEXT(CH$6),IFERROR(PRODUCT(IF(YEAR(OFFSET(HOMECELL,1,0):OFFSET(ENDCELL,-1,0))=$A79,1+OFFSET(CH$132,1,0):OFFSET(CH$885,-1,0)))-1,"NA"),0)</f>
        <v>0.3206391983774175</v>
      </c>
      <c r="CI79" s="391" cm="1">
        <f t="array" aca="1" ref="CI79" ca="1">IF(ISTEXT(CI$6),IFERROR(PRODUCT(IF(YEAR(OFFSET(HOMECELL,1,0):OFFSET(ENDCELL,-1,0))=$A79,1+OFFSET(CI$132,1,0):OFFSET(CI$885,-1,0)))-1,"NA"),0)</f>
        <v>0.7681159896025318</v>
      </c>
      <c r="CJ79" s="391" cm="1">
        <f t="array" aca="1" ref="CJ79" ca="1">IF(ISTEXT(CJ$6),IFERROR(PRODUCT(IF(YEAR(OFFSET(HOMECELL,1,0):OFFSET(ENDCELL,-1,0))=$A79,1+OFFSET(CJ$132,1,0):OFFSET(CJ$885,-1,0)))-1,"NA"),0)</f>
        <v>0.4429806114106043</v>
      </c>
      <c r="CK79" s="391" cm="1">
        <f t="array" aca="1" ref="CK79" ca="1">IF(ISTEXT(CK$6),IFERROR(PRODUCT(IF(YEAR(OFFSET(HOMECELL,1,0):OFFSET(ENDCELL,-1,0))=$A79,1+OFFSET(CK$132,1,0):OFFSET(CK$885,-1,0)))-1,"NA"),0)</f>
        <v>0</v>
      </c>
      <c r="CL79" s="391" cm="1">
        <f t="array" aca="1" ref="CL79" ca="1">IF(ISTEXT(CL$6),IFERROR(PRODUCT(IF(YEAR(OFFSET(HOMECELL,1,0):OFFSET(ENDCELL,-1,0))=$A79,1+OFFSET(CL$132,1,0):OFFSET(CL$885,-1,0)))-1,"NA"),0)</f>
        <v>0</v>
      </c>
      <c r="CM79" s="391" cm="1">
        <f t="array" aca="1" ref="CM79" ca="1">IF(ISTEXT(CM$6),IFERROR(PRODUCT(IF(YEAR(OFFSET(HOMECELL,1,0):OFFSET(ENDCELL,-1,0))=$A79,1+OFFSET(CM$132,1,0):OFFSET(CM$885,-1,0)))-1,"NA"),0)</f>
        <v>0</v>
      </c>
      <c r="CN79" s="391" cm="1">
        <f t="array" aca="1" ref="CN79" ca="1">IF(ISTEXT(CN$6),IFERROR(PRODUCT(IF(YEAR(OFFSET(HOMECELL,1,0):OFFSET(ENDCELL,-1,0))=$A79,1+OFFSET(CN$132,1,0):OFFSET(CN$885,-1,0)))-1,"NA"),0)</f>
        <v>0</v>
      </c>
      <c r="CO79" s="391" cm="1">
        <f t="array" aca="1" ref="CO79" ca="1">IF(ISTEXT(CO$6),IFERROR(PRODUCT(IF(YEAR(OFFSET(HOMECELL,1,0):OFFSET(ENDCELL,-1,0))=$A79,1+OFFSET(CO$132,1,0):OFFSET(CO$885,-1,0)))-1,"NA"),0)</f>
        <v>0</v>
      </c>
      <c r="CP79" s="391" cm="1">
        <f t="array" aca="1" ref="CP79" ca="1">IF(ISTEXT(CP$6),IFERROR(PRODUCT(IF(YEAR(OFFSET(HOMECELL,1,0):OFFSET(ENDCELL,-1,0))=$A79,1+OFFSET(CP$132,1,0):OFFSET(CP$885,-1,0)))-1,"NA"),0)</f>
        <v>0</v>
      </c>
      <c r="CQ79" s="391" cm="1">
        <f t="array" aca="1" ref="CQ79" ca="1">IF(ISTEXT(CQ$6),IFERROR(PRODUCT(IF(YEAR(OFFSET(HOMECELL,1,0):OFFSET(ENDCELL,-1,0))=$A79,1+OFFSET(CQ$132,1,0):OFFSET(CQ$885,-1,0)))-1,"NA"),0)</f>
        <v>0</v>
      </c>
      <c r="CR79" s="391" cm="1">
        <f t="array" aca="1" ref="CR79" ca="1">IF(ISTEXT(CR$6),IFERROR(PRODUCT(IF(YEAR(OFFSET(HOMECELL,1,0):OFFSET(ENDCELL,-1,0))=$A79,1+OFFSET(CR$132,1,0):OFFSET(CR$885,-1,0)))-1,"NA"),0)</f>
        <v>0.37832593253847402</v>
      </c>
      <c r="CS79" s="391"/>
      <c r="CT79" s="391"/>
      <c r="CU79" s="391"/>
      <c r="CV79" s="391"/>
      <c r="CW79" s="391"/>
      <c r="CX79" s="391"/>
      <c r="CY79" s="391"/>
      <c r="CZ79" s="391"/>
      <c r="DA79" s="391"/>
      <c r="DB79" s="815"/>
      <c r="DC79" s="815"/>
      <c r="DD79" s="815"/>
      <c r="DE79" s="815"/>
      <c r="DG79" s="352"/>
      <c r="DI79" s="391" cm="1">
        <f t="array" aca="1" ref="DI79" ca="1">IF(ISTEXT(DI$6),IFERROR(PRODUCT(IF(YEAR(OFFSET(HOMECELL,1,0):OFFSET(ENDCELL,-1,0))=$A79,1+OFFSET(DI$132,1,0):OFFSET(DI$885,-1,0)))-1,"NA"),0)</f>
        <v>0</v>
      </c>
      <c r="DJ79" s="391" cm="1">
        <f t="array" aca="1" ref="DJ79" ca="1">IF(ISTEXT(DJ$6),IFERROR(PRODUCT(IF(YEAR(OFFSET(HOMECELL,1,0):OFFSET(ENDCELL,-1,0))=$A79,1+OFFSET(DJ$132,1,0):OFFSET(DJ$885,-1,0)))-1,"NA"),0)</f>
        <v>0.23361904821986035</v>
      </c>
      <c r="DK79" s="391" cm="1">
        <f t="array" aca="1" ref="DK79" ca="1">IF(ISTEXT(DK$6),IFERROR(PRODUCT(IF(YEAR(OFFSET(HOMECELL,1,0):OFFSET(ENDCELL,-1,0))=$A79,1+OFFSET(DK$132,1,0):OFFSET(DK$885,-1,0)))-1,"NA"),0)</f>
        <v>0.30954996371251875</v>
      </c>
    </row>
    <row r="80" spans="1:115" hidden="1" outlineLevel="1">
      <c r="A80" s="72">
        <f t="shared" ca="1" si="1"/>
        <v>2014</v>
      </c>
      <c r="B80" s="372"/>
      <c r="C80" s="391" cm="1">
        <f t="array" aca="1" ref="C80" ca="1">IF(ISTEXT(C$6),IFERROR(PRODUCT(IF(YEAR(OFFSET(HOMECELL,1,0):OFFSET(ENDCELL,-1,0))=$A80,1+OFFSET(C$132,1,0):OFFSET(C$885,-1,0)))-1,"NA"),0)</f>
        <v>0</v>
      </c>
      <c r="D80" s="391" cm="1">
        <f t="array" aca="1" ref="D80" ca="1">IF(ISTEXT(D$6),IFERROR(PRODUCT(IF(YEAR(OFFSET(HOMECELL,1,0):OFFSET(ENDCELL,-1,0))=$A80,1+OFFSET(D$132,1,0):OFFSET(D$885,-1,0)))-1,"NA"),0)</f>
        <v>0</v>
      </c>
      <c r="E80" s="391" cm="1">
        <f t="array" aca="1" ref="E80" ca="1">IF(ISTEXT(E$6),IFERROR(PRODUCT(IF(YEAR(OFFSET(HOMECELL,1,0):OFFSET(ENDCELL,-1,0))=$A80,1+OFFSET(E$132,1,0):OFFSET(E$885,-1,0)))-1,"NA"),0)</f>
        <v>0.10450328181875101</v>
      </c>
      <c r="F80" s="391" cm="1">
        <f t="array" aca="1" ref="F80" ca="1">IF(ISTEXT(F$6),IFERROR(PRODUCT(IF(YEAR(OFFSET(HOMECELL,1,0):OFFSET(ENDCELL,-1,0))=$A80,1+OFFSET(F$132,1,0):OFFSET(F$885,-1,0)))-1,"NA"),0)</f>
        <v>0.12279068775928192</v>
      </c>
      <c r="G80" s="391" cm="1">
        <f t="array" aca="1" ref="G80" ca="1">IF(ISTEXT(G$6),IFERROR(PRODUCT(IF(YEAR(OFFSET(HOMECELL,1,0):OFFSET(ENDCELL,-1,0))=$A80,1+OFFSET(G$132,1,0):OFFSET(G$885,-1,0)))-1,"NA"),0)</f>
        <v>5.8586591573943636E-2</v>
      </c>
      <c r="H80" s="391" cm="1">
        <f t="array" aca="1" ref="H80" ca="1">IF(ISTEXT(H$6),IFERROR(PRODUCT(IF(YEAR(OFFSET(HOMECELL,1,0):OFFSET(ENDCELL,-1,0))=$A80,1+OFFSET(H$132,1,0):OFFSET(H$885,-1,0)))-1,"NA"),0)</f>
        <v>9.5210523151953996E-2</v>
      </c>
      <c r="I80" s="391" cm="1">
        <f t="array" aca="1" ref="I80" ca="1">IF(ISTEXT(I$6),IFERROR(PRODUCT(IF(YEAR(OFFSET(HOMECELL,1,0):OFFSET(ENDCELL,-1,0))=$A80,1+OFFSET(I$132,1,0):OFFSET(I$885,-1,0)))-1,"NA"),0)</f>
        <v>-9.9444249511891569E-2</v>
      </c>
      <c r="J80" s="391" cm="1">
        <f t="array" aca="1" ref="J80" ca="1">IF(ISTEXT(J$6),IFERROR(PRODUCT(IF(YEAR(OFFSET(HOMECELL,1,0):OFFSET(ENDCELL,-1,0))=$A80,1+OFFSET(J$132,1,0):OFFSET(J$885,-1,0)))-1,"NA"),0)</f>
        <v>0.14091567575683661</v>
      </c>
      <c r="K80" s="391" cm="1">
        <f t="array" aca="1" ref="K80" ca="1">IF(ISTEXT(K$6),IFERROR(PRODUCT(IF(YEAR(OFFSET(HOMECELL,1,0):OFFSET(ENDCELL,-1,0))=$A80,1+OFFSET(K$132,1,0):OFFSET(K$885,-1,0)))-1,"NA"),0)</f>
        <v>8.4762662118819332E-2</v>
      </c>
      <c r="L80" s="391" cm="1">
        <f t="array" aca="1" ref="L80" ca="1">IF(ISTEXT(L$6),IFERROR(PRODUCT(IF(YEAR(OFFSET(HOMECELL,1,0):OFFSET(ENDCELL,-1,0))=$A80,1+OFFSET(L$132,1,0):OFFSET(L$885,-1,0)))-1,"NA"),0)</f>
        <v>0.30364822977669204</v>
      </c>
      <c r="M80" s="391" cm="1">
        <f t="array" aca="1" ref="M80" ca="1">IF(ISTEXT(M$6),IFERROR(PRODUCT(IF(YEAR(OFFSET(HOMECELL,1,0):OFFSET(ENDCELL,-1,0))=$A80,1+OFFSET(M$132,1,0):OFFSET(M$885,-1,0)))-1,"NA"),0)</f>
        <v>3.967886252045294E-2</v>
      </c>
      <c r="N80" s="391" cm="1">
        <f t="array" aca="1" ref="N80" ca="1">IF(ISTEXT(N$6),IFERROR(PRODUCT(IF(YEAR(OFFSET(HOMECELL,1,0):OFFSET(ENDCELL,-1,0))=$A80,1+OFFSET(N$132,1,0):OFFSET(N$885,-1,0)))-1,"NA"),0)</f>
        <v>0.17987217844394343</v>
      </c>
      <c r="O80" s="391" cm="1">
        <f t="array" aca="1" ref="O80" ca="1">IF(ISTEXT(O$6),IFERROR(PRODUCT(IF(YEAR(OFFSET(HOMECELL,1,0):OFFSET(ENDCELL,-1,0))=$A80,1+OFFSET(O$132,1,0):OFFSET(O$885,-1,0)))-1,"NA"),0)</f>
        <v>0.15964329839338887</v>
      </c>
      <c r="P80" s="391" cm="1">
        <f t="array" aca="1" ref="P80" ca="1">IF(ISTEXT(P$6),IFERROR(PRODUCT(IF(YEAR(OFFSET(HOMECELL,1,0):OFFSET(ENDCELL,-1,0))=$A80,1+OFFSET(P$132,1,0):OFFSET(P$885,-1,0)))-1,"NA"),0)</f>
        <v>0.25466298056678105</v>
      </c>
      <c r="Q80" s="391" cm="1">
        <f t="array" aca="1" ref="Q80" ca="1">IF(ISTEXT(Q$6),IFERROR(PRODUCT(IF(YEAR(OFFSET(HOMECELL,1,0):OFFSET(ENDCELL,-1,0))=$A80,1+OFFSET(Q$132,1,0):OFFSET(Q$885,-1,0)))-1,"NA"),0)</f>
        <v>0.26989925541760518</v>
      </c>
      <c r="R80" s="391" cm="1">
        <f t="array" aca="1" ref="R80" ca="1">IF(ISTEXT(R$6),IFERROR(PRODUCT(IF(YEAR(OFFSET(HOMECELL,1,0):OFFSET(ENDCELL,-1,0))=$A80,1+OFFSET(R$132,1,0):OFFSET(R$885,-1,0)))-1,"NA"),0)</f>
        <v>0.40622546126242742</v>
      </c>
      <c r="S80" s="391" cm="1">
        <f t="array" aca="1" ref="S80" ca="1">IF(ISTEXT(S$6),IFERROR(PRODUCT(IF(YEAR(OFFSET(HOMECELL,1,0):OFFSET(ENDCELL,-1,0))=$A80,1+OFFSET(S$132,1,0):OFFSET(S$885,-1,0)))-1,"NA"),0)</f>
        <v>0.20651844719806012</v>
      </c>
      <c r="T80" s="391" cm="1">
        <f t="array" aca="1" ref="T80" ca="1">IF(ISTEXT(T$6),IFERROR(PRODUCT(IF(YEAR(OFFSET(HOMECELL,1,0):OFFSET(ENDCELL,-1,0))=$A80,1+OFFSET(T$132,1,0):OFFSET(T$885,-1,0)))-1,"NA"),0)</f>
        <v>-0.31007747926374196</v>
      </c>
      <c r="U80" s="391" cm="1">
        <f t="array" aca="1" ref="U80" ca="1">IF(ISTEXT(U$6),IFERROR(PRODUCT(IF(YEAR(OFFSET(HOMECELL,1,0):OFFSET(ENDCELL,-1,0))=$A80,1+OFFSET(U$132,1,0):OFFSET(U$885,-1,0)))-1,"NA"),0)</f>
        <v>0.33333337658386908</v>
      </c>
      <c r="V80" s="391" cm="1">
        <f t="array" aca="1" ref="V80" ca="1">IF(ISTEXT(V$6),IFERROR(PRODUCT(IF(YEAR(OFFSET(HOMECELL,1,0):OFFSET(ENDCELL,-1,0))=$A80,1+OFFSET(V$132,1,0):OFFSET(V$885,-1,0)))-1,"NA"),0)</f>
        <v>-0.22177085821207032</v>
      </c>
      <c r="W80" s="391" cm="1">
        <f t="array" aca="1" ref="W80" ca="1">IF(ISTEXT(W$6),IFERROR(PRODUCT(IF(YEAR(OFFSET(HOMECELL,1,0):OFFSET(ENDCELL,-1,0))=$A80,1+OFFSET(W$132,1,0):OFFSET(W$885,-1,0)))-1,"NA"),0)</f>
        <v>0.28159430494107407</v>
      </c>
      <c r="X80" s="391" cm="1">
        <f t="array" aca="1" ref="X80" ca="1">IF(ISTEXT(X$6),IFERROR(PRODUCT(IF(YEAR(OFFSET(HOMECELL,1,0):OFFSET(ENDCELL,-1,0))=$A80,1+OFFSET(X$132,1,0):OFFSET(X$885,-1,0)))-1,"NA"),0)</f>
        <v>0.33093446992825237</v>
      </c>
      <c r="Y80" s="391" cm="1">
        <f t="array" aca="1" ref="Y80" ca="1">IF(ISTEXT(Y$6),IFERROR(PRODUCT(IF(YEAR(OFFSET(HOMECELL,1,0):OFFSET(ENDCELL,-1,0))=$A80,1+OFFSET(Y$132,1,0):OFFSET(Y$885,-1,0)))-1,"NA"),0)</f>
        <v>0.13927035047782188</v>
      </c>
      <c r="Z80" s="391" cm="1">
        <f t="array" aca="1" ref="Z80" ca="1">IF(ISTEXT(Z$6),IFERROR(PRODUCT(IF(YEAR(OFFSET(HOMECELL,1,0):OFFSET(ENDCELL,-1,0))=$A80,1+OFFSET(Z$132,1,0):OFFSET(Z$885,-1,0)))-1,"NA"),0)</f>
        <v>-0.17743302363270197</v>
      </c>
      <c r="AA80" s="391" cm="1">
        <f t="array" aca="1" ref="AA80" ca="1">IF(ISTEXT(AA$6),IFERROR(PRODUCT(IF(YEAR(OFFSET(HOMECELL,1,0):OFFSET(ENDCELL,-1,0))=$A80,1+OFFSET(AA$132,1,0):OFFSET(AA$885,-1,0)))-1,"NA"),0)</f>
        <v>0.2046038347597956</v>
      </c>
      <c r="AB80" s="391" cm="1">
        <f t="array" aca="1" ref="AB80" ca="1">IF(ISTEXT(AB$6),IFERROR(PRODUCT(IF(YEAR(OFFSET(HOMECELL,1,0):OFFSET(ENDCELL,-1,0))=$A80,1+OFFSET(AB$132,1,0):OFFSET(AB$885,-1,0)))-1,"NA"),0)</f>
        <v>0.19984913821934014</v>
      </c>
      <c r="AC80" s="391" cm="1">
        <f t="array" aca="1" ref="AC80" ca="1">IF(ISTEXT(AC$6),IFERROR(PRODUCT(IF(YEAR(OFFSET(HOMECELL,1,0):OFFSET(ENDCELL,-1,0))=$A80,1+OFFSET(AC$132,1,0):OFFSET(AC$885,-1,0)))-1,"NA"),0)</f>
        <v>7.4651256551909073E-2</v>
      </c>
      <c r="AD80" s="391" cm="1">
        <f t="array" aca="1" ref="AD80" ca="1">IF(ISTEXT(AD$6),IFERROR(PRODUCT(IF(YEAR(OFFSET(HOMECELL,1,0):OFFSET(ENDCELL,-1,0))=$A80,1+OFFSET(AD$132,1,0):OFFSET(AD$885,-1,0)))-1,"NA"),0)</f>
        <v>0.17208209108844241</v>
      </c>
      <c r="AE80" s="391" cm="1">
        <f t="array" aca="1" ref="AE80" ca="1">IF(ISTEXT(AE$6),IFERROR(PRODUCT(IF(YEAR(OFFSET(HOMECELL,1,0):OFFSET(ENDCELL,-1,0))=$A80,1+OFFSET(AE$132,1,0):OFFSET(AE$885,-1,0)))-1,"NA"),0)</f>
        <v>0.24852288791309229</v>
      </c>
      <c r="AF80" s="391" cm="1">
        <f t="array" aca="1" ref="AF80" ca="1">IF(ISTEXT(AF$6),IFERROR(PRODUCT(IF(YEAR(OFFSET(HOMECELL,1,0):OFFSET(ENDCELL,-1,0))=$A80,1+OFFSET(AF$132,1,0):OFFSET(AF$885,-1,0)))-1,"NA"),0)</f>
        <v>0.42573742072828114</v>
      </c>
      <c r="AG80" s="391" cm="1">
        <f t="array" aca="1" ref="AG80" ca="1">IF(ISTEXT(AG$6),IFERROR(PRODUCT(IF(YEAR(OFFSET(HOMECELL,1,0):OFFSET(ENDCELL,-1,0))=$A80,1+OFFSET(AG$132,1,0):OFFSET(AG$885,-1,0)))-1,"NA"),0)</f>
        <v>-0.10690321100652167</v>
      </c>
      <c r="AH80" s="391" cm="1">
        <f t="array" aca="1" ref="AH80" ca="1">IF(ISTEXT(AH$6),IFERROR(PRODUCT(IF(YEAR(OFFSET(HOMECELL,1,0):OFFSET(ENDCELL,-1,0))=$A80,1+OFFSET(AH$132,1,0):OFFSET(AH$885,-1,0)))-1,"NA"),0)</f>
        <v>-0.17443504898626194</v>
      </c>
      <c r="AI80" s="391" cm="1">
        <f t="array" aca="1" ref="AI80" ca="1">IF(ISTEXT(AI$6),IFERROR(PRODUCT(IF(YEAR(OFFSET(HOMECELL,1,0):OFFSET(ENDCELL,-1,0))=$A80,1+OFFSET(AI$132,1,0):OFFSET(AI$885,-1,0)))-1,"NA"),0)</f>
        <v>-5.965611382536351E-2</v>
      </c>
      <c r="AJ80" s="391" cm="1">
        <f t="array" aca="1" ref="AJ80" ca="1">IF(ISTEXT(AJ$6),IFERROR(PRODUCT(IF(YEAR(OFFSET(HOMECELL,1,0):OFFSET(ENDCELL,-1,0))=$A80,1+OFFSET(AJ$132,1,0):OFFSET(AJ$885,-1,0)))-1,"NA"),0)</f>
        <v>-5.3940208786767974E-2</v>
      </c>
      <c r="AK80" s="391" cm="1">
        <f t="array" aca="1" ref="AK80" ca="1">IF(ISTEXT(AK$6),IFERROR(PRODUCT(IF(YEAR(OFFSET(HOMECELL,1,0):OFFSET(ENDCELL,-1,0))=$A80,1+OFFSET(AK$132,1,0):OFFSET(AK$885,-1,0)))-1,"NA"),0)</f>
        <v>0.11377506515772384</v>
      </c>
      <c r="AL80" s="391" cm="1">
        <f t="array" aca="1" ref="AL80" ca="1">IF(ISTEXT(AL$6),IFERROR(PRODUCT(IF(YEAR(OFFSET(HOMECELL,1,0):OFFSET(ENDCELL,-1,0))=$A80,1+OFFSET(AL$132,1,0):OFFSET(AL$885,-1,0)))-1,"NA"),0)</f>
        <v>0.23188239048887027</v>
      </c>
      <c r="AM80" s="391" cm="1">
        <f t="array" aca="1" ref="AM80" ca="1">IF(ISTEXT(AM$6),IFERROR(PRODUCT(IF(YEAR(OFFSET(HOMECELL,1,0):OFFSET(ENDCELL,-1,0))=$A80,1+OFFSET(AM$132,1,0):OFFSET(AM$885,-1,0)))-1,"NA"),0)</f>
        <v>0.33761171884511931</v>
      </c>
      <c r="AN80" s="391" cm="1">
        <f t="array" aca="1" ref="AN80" ca="1">IF(ISTEXT(AN$6),IFERROR(PRODUCT(IF(YEAR(OFFSET(HOMECELL,1,0):OFFSET(ENDCELL,-1,0))=$A80,1+OFFSET(AN$132,1,0):OFFSET(AN$885,-1,0)))-1,"NA"),0)</f>
        <v>0.46796089166770161</v>
      </c>
      <c r="AO80" s="391" cm="1">
        <f t="array" aca="1" ref="AO80" ca="1">IF(ISTEXT(AO$6),IFERROR(PRODUCT(IF(YEAR(OFFSET(HOMECELL,1,0):OFFSET(ENDCELL,-1,0))=$A80,1+OFFSET(AO$132,1,0):OFFSET(AO$885,-1,0)))-1,"NA"),0)</f>
        <v>-5.4887310363725517E-2</v>
      </c>
      <c r="AP80" s="391" cm="1">
        <f t="array" aca="1" ref="AP80" ca="1">IF(ISTEXT(AP$6),IFERROR(PRODUCT(IF(YEAR(OFFSET(HOMECELL,1,0):OFFSET(ENDCELL,-1,0))=$A80,1+OFFSET(AP$132,1,0):OFFSET(AP$885,-1,0)))-1,"NA"),0)</f>
        <v>0.17101579455317428</v>
      </c>
      <c r="AQ80" s="391" cm="1">
        <f t="array" aca="1" ref="AQ80" ca="1">IF(ISTEXT(AQ$6),IFERROR(PRODUCT(IF(YEAR(OFFSET(HOMECELL,1,0):OFFSET(ENDCELL,-1,0))=$A80,1+OFFSET(AQ$132,1,0):OFFSET(AQ$885,-1,0)))-1,"NA"),0)</f>
        <v>0.23754808446749687</v>
      </c>
      <c r="AR80" s="391" cm="1">
        <f t="array" aca="1" ref="AR80" ca="1">IF(ISTEXT(AR$6),IFERROR(PRODUCT(IF(YEAR(OFFSET(HOMECELL,1,0):OFFSET(ENDCELL,-1,0))=$A80,1+OFFSET(AR$132,1,0):OFFSET(AR$885,-1,0)))-1,"NA"),0)</f>
        <v>0.27395784854730354</v>
      </c>
      <c r="AS80" s="391" cm="1">
        <f t="array" aca="1" ref="AS80" ca="1">IF(ISTEXT(AS$6),IFERROR(PRODUCT(IF(YEAR(OFFSET(HOMECELL,1,0):OFFSET(ENDCELL,-1,0))=$A80,1+OFFSET(AS$132,1,0):OFFSET(AS$885,-1,0)))-1,"NA"),0)</f>
        <v>0</v>
      </c>
      <c r="AT80" s="391" cm="1">
        <f t="array" aca="1" ref="AT80" ca="1">IF(ISTEXT(AT$6),IFERROR(PRODUCT(IF(YEAR(OFFSET(HOMECELL,1,0):OFFSET(ENDCELL,-1,0))=$A80,1+OFFSET(AT$132,1,0):OFFSET(AT$885,-1,0)))-1,"NA"),0)</f>
        <v>0.18974771165943149</v>
      </c>
      <c r="AU80" s="391" cm="1">
        <f t="array" aca="1" ref="AU80" ca="1">IF(ISTEXT(AU$6),IFERROR(PRODUCT(IF(YEAR(OFFSET(HOMECELL,1,0):OFFSET(ENDCELL,-1,0))=$A80,1+OFFSET(AU$132,1,0):OFFSET(AU$885,-1,0)))-1,"NA"),0)</f>
        <v>1.132764870216656</v>
      </c>
      <c r="AV80" s="391" cm="1">
        <f t="array" aca="1" ref="AV80" ca="1">IF(ISTEXT(AV$6),IFERROR(PRODUCT(IF(YEAR(OFFSET(HOMECELL,1,0):OFFSET(ENDCELL,-1,0))=$A80,1+OFFSET(AV$132,1,0):OFFSET(AV$885,-1,0)))-1,"NA"),0)</f>
        <v>0.1726508649628995</v>
      </c>
      <c r="AW80" s="391" cm="1">
        <f t="array" aca="1" ref="AW80" ca="1">IF(ISTEXT(AW$6),IFERROR(PRODUCT(IF(YEAR(OFFSET(HOMECELL,1,0):OFFSET(ENDCELL,-1,0))=$A80,1+OFFSET(AW$132,1,0):OFFSET(AW$885,-1,0)))-1,"NA"),0)</f>
        <v>0.1542152417910394</v>
      </c>
      <c r="AX80" s="391" cm="1">
        <f t="array" aca="1" ref="AX80" ca="1">IF(ISTEXT(AX$6),IFERROR(PRODUCT(IF(YEAR(OFFSET(HOMECELL,1,0):OFFSET(ENDCELL,-1,0))=$A80,1+OFFSET(AX$132,1,0):OFFSET(AX$885,-1,0)))-1,"NA"),0)</f>
        <v>0</v>
      </c>
      <c r="AY80" s="391" cm="1">
        <f t="array" aca="1" ref="AY80" ca="1">IF(ISTEXT(AY$6),IFERROR(PRODUCT(IF(YEAR(OFFSET(HOMECELL,1,0):OFFSET(ENDCELL,-1,0))=$A80,1+OFFSET(AY$132,1,0):OFFSET(AY$885,-1,0)))-1,"NA"),0)</f>
        <v>-8.7819609727791681E-3</v>
      </c>
      <c r="AZ80" s="391" cm="1">
        <f t="array" aca="1" ref="AZ80" ca="1">IF(ISTEXT(AZ$6),IFERROR(PRODUCT(IF(YEAR(OFFSET(HOMECELL,1,0):OFFSET(ENDCELL,-1,0))=$A80,1+OFFSET(AZ$132,1,0):OFFSET(AZ$885,-1,0)))-1,"NA"),0)</f>
        <v>0.44852737944553733</v>
      </c>
      <c r="BA80" s="391" cm="1">
        <f t="array" aca="1" ref="BA80" ca="1">IF(ISTEXT(BA$6),IFERROR(PRODUCT(IF(YEAR(OFFSET(HOMECELL,1,0):OFFSET(ENDCELL,-1,0))=$A80,1+OFFSET(BA$132,1,0):OFFSET(BA$885,-1,0)))-1,"NA"),0)</f>
        <v>0.25244351717689861</v>
      </c>
      <c r="BB80" s="391" cm="1">
        <f t="array" aca="1" ref="BB80" ca="1">IF(ISTEXT(BB$6),IFERROR(PRODUCT(IF(YEAR(OFFSET(HOMECELL,1,0):OFFSET(ENDCELL,-1,0))=$A80,1+OFFSET(BB$132,1,0):OFFSET(BB$885,-1,0)))-1,"NA"),0)</f>
        <v>0.19188217487381909</v>
      </c>
      <c r="BC80" s="391" cm="1">
        <f t="array" aca="1" ref="BC80" ca="1">IF(ISTEXT(BC$6),IFERROR(PRODUCT(IF(YEAR(OFFSET(HOMECELL,1,0):OFFSET(ENDCELL,-1,0))=$A80,1+OFFSET(BC$132,1,0):OFFSET(BC$885,-1,0)))-1,"NA"),0)</f>
        <v>0</v>
      </c>
      <c r="BD80" s="391" cm="1">
        <f t="array" aca="1" ref="BD80" ca="1">IF(ISTEXT(BD$6),IFERROR(PRODUCT(IF(YEAR(OFFSET(HOMECELL,1,0):OFFSET(ENDCELL,-1,0))=$A80,1+OFFSET(BD$132,1,0):OFFSET(BD$885,-1,0)))-1,"NA"),0)</f>
        <v>8.8368460598809984E-2</v>
      </c>
      <c r="BE80" s="391" cm="1">
        <f t="array" aca="1" ref="BE80" ca="1">IF(ISTEXT(BE$6),IFERROR(PRODUCT(IF(YEAR(OFFSET(HOMECELL,1,0):OFFSET(ENDCELL,-1,0))=$A80,1+OFFSET(BE$132,1,0):OFFSET(BE$885,-1,0)))-1,"NA"),0)</f>
        <v>0.59892325938399926</v>
      </c>
      <c r="BF80" s="391" cm="1">
        <f t="array" aca="1" ref="BF80" ca="1">IF(ISTEXT(BF$6),IFERROR(PRODUCT(IF(YEAR(OFFSET(HOMECELL,1,0):OFFSET(ENDCELL,-1,0))=$A80,1+OFFSET(BF$132,1,0):OFFSET(BF$885,-1,0)))-1,"NA"),0)</f>
        <v>-4.688869157836506E-3</v>
      </c>
      <c r="BG80" s="391" cm="1">
        <f t="array" aca="1" ref="BG80" ca="1">IF(ISTEXT(BG$6),IFERROR(PRODUCT(IF(YEAR(OFFSET(HOMECELL,1,0):OFFSET(ENDCELL,-1,0))=$A80,1+OFFSET(BG$132,1,0):OFFSET(BG$885,-1,0)))-1,"NA"),0)</f>
        <v>3.6968407411360316E-2</v>
      </c>
      <c r="BH80" s="391" cm="1">
        <f t="array" aca="1" ref="BH80" ca="1">IF(ISTEXT(BH$6),IFERROR(PRODUCT(IF(YEAR(OFFSET(HOMECELL,1,0):OFFSET(ENDCELL,-1,0))=$A80,1+OFFSET(BH$132,1,0):OFFSET(BH$885,-1,0)))-1,"NA"),0)</f>
        <v>0.35613402294968943</v>
      </c>
      <c r="BI80" s="391" cm="1">
        <f t="array" aca="1" ref="BI80" ca="1">IF(ISTEXT(BI$6),IFERROR(PRODUCT(IF(YEAR(OFFSET(HOMECELL,1,0):OFFSET(ENDCELL,-1,0))=$A80,1+OFFSET(BI$132,1,0):OFFSET(BI$885,-1,0)))-1,"NA"),0)</f>
        <v>-0.17725853262255531</v>
      </c>
      <c r="BJ80" s="391" cm="1">
        <f t="array" aca="1" ref="BJ80" ca="1">IF(ISTEXT(BJ$6),IFERROR(PRODUCT(IF(YEAR(OFFSET(HOMECELL,1,0):OFFSET(ENDCELL,-1,0))=$A80,1+OFFSET(BJ$132,1,0):OFFSET(BJ$885,-1,0)))-1,"NA"),0)</f>
        <v>0.20932171376523212</v>
      </c>
      <c r="BK80" s="391" cm="1">
        <f t="array" aca="1" ref="BK80" ca="1">IF(ISTEXT(BK$6),IFERROR(PRODUCT(IF(YEAR(OFFSET(HOMECELL,1,0):OFFSET(ENDCELL,-1,0))=$A80,1+OFFSET(BK$132,1,0):OFFSET(BK$885,-1,0)))-1,"NA"),0)</f>
        <v>3.4765420362491861E-2</v>
      </c>
      <c r="BL80" s="391" cm="1">
        <f t="array" aca="1" ref="BL80" ca="1">IF(ISTEXT(BL$6),IFERROR(PRODUCT(IF(YEAR(OFFSET(HOMECELL,1,0):OFFSET(ENDCELL,-1,0))=$A80,1+OFFSET(BL$132,1,0):OFFSET(BL$885,-1,0)))-1,"NA"),0)</f>
        <v>9.8828052381327414E-2</v>
      </c>
      <c r="BM80" s="391" cm="1">
        <f t="array" aca="1" ref="BM80" ca="1">IF(ISTEXT(BM$6),IFERROR(PRODUCT(IF(YEAR(OFFSET(HOMECELL,1,0):OFFSET(ENDCELL,-1,0))=$A80,1+OFFSET(BM$132,1,0):OFFSET(BM$885,-1,0)))-1,"NA"),0)</f>
        <v>0.37716097437227258</v>
      </c>
      <c r="BN80" s="391" cm="1">
        <f t="array" aca="1" ref="BN80" ca="1">IF(ISTEXT(BN$6),IFERROR(PRODUCT(IF(YEAR(OFFSET(HOMECELL,1,0):OFFSET(ENDCELL,-1,0))=$A80,1+OFFSET(BN$132,1,0):OFFSET(BN$885,-1,0)))-1,"NA"),0)</f>
        <v>-2.6125999103402964E-2</v>
      </c>
      <c r="BO80" s="391" cm="1">
        <f t="array" aca="1" ref="BO80" ca="1">IF(ISTEXT(BO$6),IFERROR(PRODUCT(IF(YEAR(OFFSET(HOMECELL,1,0):OFFSET(ENDCELL,-1,0))=$A80,1+OFFSET(BO$132,1,0):OFFSET(BO$885,-1,0)))-1,"NA"),0)</f>
        <v>-6.9888614117266989E-2</v>
      </c>
      <c r="BP80" s="391" cm="1">
        <f t="array" aca="1" ref="BP80" ca="1">IF(ISTEXT(BP$6),IFERROR(PRODUCT(IF(YEAR(OFFSET(HOMECELL,1,0):OFFSET(ENDCELL,-1,0))=$A80,1+OFFSET(BP$132,1,0):OFFSET(BP$885,-1,0)))-1,"NA"),0)</f>
        <v>0.13068241126837532</v>
      </c>
      <c r="BQ80" s="391" cm="1">
        <f t="array" aca="1" ref="BQ80" ca="1">IF(ISTEXT(BQ$6),IFERROR(PRODUCT(IF(YEAR(OFFSET(HOMECELL,1,0):OFFSET(ENDCELL,-1,0))=$A80,1+OFFSET(BQ$132,1,0):OFFSET(BQ$885,-1,0)))-1,"NA"),0)</f>
        <v>-0.22501349146874794</v>
      </c>
      <c r="BR80" s="391" cm="1">
        <f t="array" aca="1" ref="BR80" ca="1">IF(ISTEXT(BR$6),IFERROR(PRODUCT(IF(YEAR(OFFSET(HOMECELL,1,0):OFFSET(ENDCELL,-1,0))=$A80,1+OFFSET(BR$132,1,0):OFFSET(BR$885,-1,0)))-1,"NA"),0)</f>
        <v>0.36456104558154245</v>
      </c>
      <c r="BS80" s="391" cm="1">
        <f t="array" aca="1" ref="BS80" ca="1">IF(ISTEXT(BS$6),IFERROR(PRODUCT(IF(YEAR(OFFSET(HOMECELL,1,0):OFFSET(ENDCELL,-1,0))=$A80,1+OFFSET(BS$132,1,0):OFFSET(BS$885,-1,0)))-1,"NA"),0)</f>
        <v>7.2063506595671845E-2</v>
      </c>
      <c r="BT80" s="391" cm="1">
        <f t="array" aca="1" ref="BT80" ca="1">IF(ISTEXT(BT$6),IFERROR(PRODUCT(IF(YEAR(OFFSET(HOMECELL,1,0):OFFSET(ENDCELL,-1,0))=$A80,1+OFFSET(BT$132,1,0):OFFSET(BT$885,-1,0)))-1,"NA"),0)</f>
        <v>0.18635847239351699</v>
      </c>
      <c r="BU80" s="391" cm="1">
        <f t="array" aca="1" ref="BU80" ca="1">IF(ISTEXT(BU$6),IFERROR(PRODUCT(IF(YEAR(OFFSET(HOMECELL,1,0):OFFSET(ENDCELL,-1,0))=$A80,1+OFFSET(BU$132,1,0):OFFSET(BU$885,-1,0)))-1,"NA"),0)</f>
        <v>1.6360298927286632E-2</v>
      </c>
      <c r="BV80" s="391" cm="1">
        <f t="array" aca="1" ref="BV80" ca="1">IF(ISTEXT(BV$6),IFERROR(PRODUCT(IF(YEAR(OFFSET(HOMECELL,1,0):OFFSET(ENDCELL,-1,0))=$A80,1+OFFSET(BV$132,1,0):OFFSET(BV$885,-1,0)))-1,"NA"),0)</f>
        <v>-0.11563327142119684</v>
      </c>
      <c r="BW80" s="391" cm="1">
        <f t="array" aca="1" ref="BW80" ca="1">IF(ISTEXT(BW$6),IFERROR(PRODUCT(IF(YEAR(OFFSET(HOMECELL,1,0):OFFSET(ENDCELL,-1,0))=$A80,1+OFFSET(BW$132,1,0):OFFSET(BW$885,-1,0)))-1,"NA"),0)</f>
        <v>0.11870923839906533</v>
      </c>
      <c r="BX80" s="391" cm="1">
        <f t="array" aca="1" ref="BX80" ca="1">IF(ISTEXT(BX$6),IFERROR(PRODUCT(IF(YEAR(OFFSET(HOMECELL,1,0):OFFSET(ENDCELL,-1,0))=$A80,1+OFFSET(BX$132,1,0):OFFSET(BX$885,-1,0)))-1,"NA"),0)</f>
        <v>-0.19916762714485925</v>
      </c>
      <c r="BY80" s="391" cm="1">
        <f t="array" aca="1" ref="BY80" ca="1">IF(ISTEXT(BY$6),IFERROR(PRODUCT(IF(YEAR(OFFSET(HOMECELL,1,0):OFFSET(ENDCELL,-1,0))=$A80,1+OFFSET(BY$132,1,0):OFFSET(BY$885,-1,0)))-1,"NA"),0)</f>
        <v>0.2634851912897278</v>
      </c>
      <c r="BZ80" s="391" cm="1">
        <f t="array" aca="1" ref="BZ80" ca="1">IF(ISTEXT(BZ$6),IFERROR(PRODUCT(IF(YEAR(OFFSET(HOMECELL,1,0):OFFSET(ENDCELL,-1,0))=$A80,1+OFFSET(BZ$132,1,0):OFFSET(BZ$885,-1,0)))-1,"NA"),0)</f>
        <v>0.27975911702395617</v>
      </c>
      <c r="CA80" s="391" cm="1">
        <f t="array" aca="1" ref="CA80" ca="1">IF(ISTEXT(CA$6),IFERROR(PRODUCT(IF(YEAR(OFFSET(HOMECELL,1,0):OFFSET(ENDCELL,-1,0))=$A80,1+OFFSET(CA$132,1,0):OFFSET(CA$885,-1,0)))-1,"NA"),0)</f>
        <v>8.6493008193518017E-2</v>
      </c>
      <c r="CB80" s="391" cm="1">
        <f t="array" aca="1" ref="CB80" ca="1">IF(ISTEXT(CB$6),IFERROR(PRODUCT(IF(YEAR(OFFSET(HOMECELL,1,0):OFFSET(ENDCELL,-1,0))=$A80,1+OFFSET(CB$132,1,0):OFFSET(CB$885,-1,0)))-1,"NA"),0)</f>
        <v>-2.1174777223330388E-2</v>
      </c>
      <c r="CC80" s="391" cm="1">
        <f t="array" aca="1" ref="CC80" ca="1">IF(ISTEXT(CC$6),IFERROR(PRODUCT(IF(YEAR(OFFSET(HOMECELL,1,0):OFFSET(ENDCELL,-1,0))=$A80,1+OFFSET(CC$132,1,0):OFFSET(CC$885,-1,0)))-1,"NA"),0)</f>
        <v>0.36564053705730104</v>
      </c>
      <c r="CD80" s="391" cm="1">
        <f t="array" aca="1" ref="CD80" ca="1">IF(ISTEXT(CD$6),IFERROR(PRODUCT(IF(YEAR(OFFSET(HOMECELL,1,0):OFFSET(ENDCELL,-1,0))=$A80,1+OFFSET(CD$132,1,0):OFFSET(CD$885,-1,0)))-1,"NA"),0)</f>
        <v>0</v>
      </c>
      <c r="CE80" s="391" cm="1">
        <f t="array" aca="1" ref="CE80" ca="1">IF(ISTEXT(CE$6),IFERROR(PRODUCT(IF(YEAR(OFFSET(HOMECELL,1,0):OFFSET(ENDCELL,-1,0))=$A80,1+OFFSET(CE$132,1,0):OFFSET(CE$885,-1,0)))-1,"NA"),0)</f>
        <v>0</v>
      </c>
      <c r="CF80" s="391" cm="1">
        <f t="array" aca="1" ref="CF80" ca="1">IF(ISTEXT(CF$6),IFERROR(PRODUCT(IF(YEAR(OFFSET(HOMECELL,1,0):OFFSET(ENDCELL,-1,0))=$A80,1+OFFSET(CF$132,1,0):OFFSET(CF$885,-1,0)))-1,"NA"),0)</f>
        <v>-0.17142657321315835</v>
      </c>
      <c r="CG80" s="391" cm="1">
        <f t="array" aca="1" ref="CG80" ca="1">IF(ISTEXT(CG$6),IFERROR(PRODUCT(IF(YEAR(OFFSET(HOMECELL,1,0):OFFSET(ENDCELL,-1,0))=$A80,1+OFFSET(CG$132,1,0):OFFSET(CG$885,-1,0)))-1,"NA"),0)</f>
        <v>0.11548401474737746</v>
      </c>
      <c r="CH80" s="391" cm="1">
        <f t="array" aca="1" ref="CH80" ca="1">IF(ISTEXT(CH$6),IFERROR(PRODUCT(IF(YEAR(OFFSET(HOMECELL,1,0):OFFSET(ENDCELL,-1,0))=$A80,1+OFFSET(CH$132,1,0):OFFSET(CH$885,-1,0)))-1,"NA"),0)</f>
        <v>-3.6297036407244243E-2</v>
      </c>
      <c r="CI80" s="391" cm="1">
        <f t="array" aca="1" ref="CI80" ca="1">IF(ISTEXT(CI$6),IFERROR(PRODUCT(IF(YEAR(OFFSET(HOMECELL,1,0):OFFSET(ENDCELL,-1,0))=$A80,1+OFFSET(CI$132,1,0):OFFSET(CI$885,-1,0)))-1,"NA"),0)</f>
        <v>4.9180279813509475E-2</v>
      </c>
      <c r="CJ80" s="391" cm="1">
        <f t="array" aca="1" ref="CJ80" ca="1">IF(ISTEXT(CJ$6),IFERROR(PRODUCT(IF(YEAR(OFFSET(HOMECELL,1,0):OFFSET(ENDCELL,-1,0))=$A80,1+OFFSET(CJ$132,1,0):OFFSET(CJ$885,-1,0)))-1,"NA"),0)</f>
        <v>0.27564554036092503</v>
      </c>
      <c r="CK80" s="391" cm="1">
        <f t="array" aca="1" ref="CK80" ca="1">IF(ISTEXT(CK$6),IFERROR(PRODUCT(IF(YEAR(OFFSET(HOMECELL,1,0):OFFSET(ENDCELL,-1,0))=$A80,1+OFFSET(CK$132,1,0):OFFSET(CK$885,-1,0)))-1,"NA"),0)</f>
        <v>0</v>
      </c>
      <c r="CL80" s="391" cm="1">
        <f t="array" aca="1" ref="CL80" ca="1">IF(ISTEXT(CL$6),IFERROR(PRODUCT(IF(YEAR(OFFSET(HOMECELL,1,0):OFFSET(ENDCELL,-1,0))=$A80,1+OFFSET(CL$132,1,0):OFFSET(CL$885,-1,0)))-1,"NA"),0)</f>
        <v>0</v>
      </c>
      <c r="CM80" s="391" cm="1">
        <f t="array" aca="1" ref="CM80" ca="1">IF(ISTEXT(CM$6),IFERROR(PRODUCT(IF(YEAR(OFFSET(HOMECELL,1,0):OFFSET(ENDCELL,-1,0))=$A80,1+OFFSET(CM$132,1,0):OFFSET(CM$885,-1,0)))-1,"NA"),0)</f>
        <v>0</v>
      </c>
      <c r="CN80" s="391" cm="1">
        <f t="array" aca="1" ref="CN80" ca="1">IF(ISTEXT(CN$6),IFERROR(PRODUCT(IF(YEAR(OFFSET(HOMECELL,1,0):OFFSET(ENDCELL,-1,0))=$A80,1+OFFSET(CN$132,1,0):OFFSET(CN$885,-1,0)))-1,"NA"),0)</f>
        <v>0</v>
      </c>
      <c r="CO80" s="391" cm="1">
        <f t="array" aca="1" ref="CO80" ca="1">IF(ISTEXT(CO$6),IFERROR(PRODUCT(IF(YEAR(OFFSET(HOMECELL,1,0):OFFSET(ENDCELL,-1,0))=$A80,1+OFFSET(CO$132,1,0):OFFSET(CO$885,-1,0)))-1,"NA"),0)</f>
        <v>0</v>
      </c>
      <c r="CP80" s="391" cm="1">
        <f t="array" aca="1" ref="CP80" ca="1">IF(ISTEXT(CP$6),IFERROR(PRODUCT(IF(YEAR(OFFSET(HOMECELL,1,0):OFFSET(ENDCELL,-1,0))=$A80,1+OFFSET(CP$132,1,0):OFFSET(CP$885,-1,0)))-1,"NA"),0)</f>
        <v>0</v>
      </c>
      <c r="CQ80" s="391" cm="1">
        <f t="array" aca="1" ref="CQ80" ca="1">IF(ISTEXT(CQ$6),IFERROR(PRODUCT(IF(YEAR(OFFSET(HOMECELL,1,0):OFFSET(ENDCELL,-1,0))=$A80,1+OFFSET(CQ$132,1,0):OFFSET(CQ$885,-1,0)))-1,"NA"),0)</f>
        <v>0</v>
      </c>
      <c r="CR80" s="391" cm="1">
        <f t="array" aca="1" ref="CR80" ca="1">IF(ISTEXT(CR$6),IFERROR(PRODUCT(IF(YEAR(OFFSET(HOMECELL,1,0):OFFSET(ENDCELL,-1,0))=$A80,1+OFFSET(CR$132,1,0):OFFSET(CR$885,-1,0)))-1,"NA"),0)</f>
        <v>0.18238403322316477</v>
      </c>
      <c r="CS80" s="391"/>
      <c r="CT80" s="391"/>
      <c r="CU80" s="391"/>
      <c r="CV80" s="391"/>
      <c r="CW80" s="391"/>
      <c r="CX80" s="391"/>
      <c r="CY80" s="391"/>
      <c r="CZ80" s="391"/>
      <c r="DA80" s="391"/>
      <c r="DB80" s="815"/>
      <c r="DC80" s="815"/>
      <c r="DD80" s="815"/>
      <c r="DE80" s="815"/>
      <c r="DG80" s="352"/>
      <c r="DI80" s="391" cm="1">
        <f t="array" aca="1" ref="DI80" ca="1">IF(ISTEXT(DI$6),IFERROR(PRODUCT(IF(YEAR(OFFSET(HOMECELL,1,0):OFFSET(ENDCELL,-1,0))=$A80,1+OFFSET(DI$132,1,0):OFFSET(DI$885,-1,0)))-1,"NA"),0)</f>
        <v>0</v>
      </c>
      <c r="DJ80" s="391" cm="1">
        <f t="array" aca="1" ref="DJ80" ca="1">IF(ISTEXT(DJ$6),IFERROR(PRODUCT(IF(YEAR(OFFSET(HOMECELL,1,0):OFFSET(ENDCELL,-1,0))=$A80,1+OFFSET(DJ$132,1,0):OFFSET(DJ$885,-1,0)))-1,"NA"),0)</f>
        <v>-0.30228203850514979</v>
      </c>
      <c r="DK80" s="391" cm="1">
        <f t="array" aca="1" ref="DK80" ca="1">IF(ISTEXT(DK$6),IFERROR(PRODUCT(IF(YEAR(OFFSET(HOMECELL,1,0):OFFSET(ENDCELL,-1,0))=$A80,1+OFFSET(DK$132,1,0):OFFSET(DK$885,-1,0)))-1,"NA"),0)</f>
        <v>6.7525681117909686E-2</v>
      </c>
    </row>
    <row r="81" spans="1:115" hidden="1" outlineLevel="1">
      <c r="A81" s="72">
        <f t="shared" ca="1" si="1"/>
        <v>2015</v>
      </c>
      <c r="B81" s="372"/>
      <c r="C81" s="391" cm="1">
        <f t="array" aca="1" ref="C81" ca="1">IF(ISTEXT(C$6),IFERROR(PRODUCT(IF(YEAR(OFFSET(HOMECELL,1,0):OFFSET(ENDCELL,-1,0))=$A81,1+OFFSET(C$132,1,0):OFFSET(C$885,-1,0)))-1,"NA"),0)</f>
        <v>0</v>
      </c>
      <c r="D81" s="391" cm="1">
        <f t="array" aca="1" ref="D81" ca="1">IF(ISTEXT(D$6),IFERROR(PRODUCT(IF(YEAR(OFFSET(HOMECELL,1,0):OFFSET(ENDCELL,-1,0))=$A81,1+OFFSET(D$132,1,0):OFFSET(D$885,-1,0)))-1,"NA"),0)</f>
        <v>9.9999999999988987E-5</v>
      </c>
      <c r="E81" s="391" cm="1">
        <f t="array" aca="1" ref="E81" ca="1">IF(ISTEXT(E$6),IFERROR(PRODUCT(IF(YEAR(OFFSET(HOMECELL,1,0):OFFSET(ENDCELL,-1,0))=$A81,1+OFFSET(E$132,1,0):OFFSET(E$885,-1,0)))-1,"NA"),0)</f>
        <v>-1.471273821890462E-2</v>
      </c>
      <c r="F81" s="391" cm="1">
        <f t="array" aca="1" ref="F81" ca="1">IF(ISTEXT(F$6),IFERROR(PRODUCT(IF(YEAR(OFFSET(HOMECELL,1,0):OFFSET(ENDCELL,-1,0))=$A81,1+OFFSET(F$132,1,0):OFFSET(F$885,-1,0)))-1,"NA"),0)</f>
        <v>1.8121792539478321E-3</v>
      </c>
      <c r="G81" s="391" cm="1">
        <f t="array" aca="1" ref="G81" ca="1">IF(ISTEXT(G$6),IFERROR(PRODUCT(IF(YEAR(OFFSET(HOMECELL,1,0):OFFSET(ENDCELL,-1,0))=$A81,1+OFFSET(G$132,1,0):OFFSET(G$885,-1,0)))-1,"NA"),0)</f>
        <v>-0.10182967342027938</v>
      </c>
      <c r="H81" s="391" cm="1">
        <f t="array" aca="1" ref="H81" ca="1">IF(ISTEXT(H$6),IFERROR(PRODUCT(IF(YEAR(OFFSET(HOMECELL,1,0):OFFSET(ENDCELL,-1,0))=$A81,1+OFFSET(H$132,1,0):OFFSET(H$885,-1,0)))-1,"NA"),0)</f>
        <v>6.261014977481838E-2</v>
      </c>
      <c r="I81" s="391" cm="1">
        <f t="array" aca="1" ref="I81" ca="1">IF(ISTEXT(I$6),IFERROR(PRODUCT(IF(YEAR(OFFSET(HOMECELL,1,0):OFFSET(ENDCELL,-1,0))=$A81,1+OFFSET(I$132,1,0):OFFSET(I$885,-1,0)))-1,"NA"),0)</f>
        <v>-0.23225592676915074</v>
      </c>
      <c r="J81" s="391" cm="1">
        <f t="array" aca="1" ref="J81" ca="1">IF(ISTEXT(J$6),IFERROR(PRODUCT(IF(YEAR(OFFSET(HOMECELL,1,0):OFFSET(ENDCELL,-1,0))=$A81,1+OFFSET(J$132,1,0):OFFSET(J$885,-1,0)))-1,"NA"),0)</f>
        <v>-5.8017499769706937E-3</v>
      </c>
      <c r="K81" s="391" cm="1">
        <f t="array" aca="1" ref="K81" ca="1">IF(ISTEXT(K$6),IFERROR(PRODUCT(IF(YEAR(OFFSET(HOMECELL,1,0):OFFSET(ENDCELL,-1,0))=$A81,1+OFFSET(K$132,1,0):OFFSET(K$885,-1,0)))-1,"NA"),0)</f>
        <v>-3.5082133098071067E-2</v>
      </c>
      <c r="L81" s="391" cm="1">
        <f t="array" aca="1" ref="L81" ca="1">IF(ISTEXT(L$6),IFERROR(PRODUCT(IF(YEAR(OFFSET(HOMECELL,1,0):OFFSET(ENDCELL,-1,0))=$A81,1+OFFSET(L$132,1,0):OFFSET(L$885,-1,0)))-1,"NA"),0)</f>
        <v>2.4151813527959032E-2</v>
      </c>
      <c r="M81" s="391" cm="1">
        <f t="array" aca="1" ref="M81" ca="1">IF(ISTEXT(M$6),IFERROR(PRODUCT(IF(YEAR(OFFSET(HOMECELL,1,0):OFFSET(ENDCELL,-1,0))=$A81,1+OFFSET(M$132,1,0):OFFSET(M$885,-1,0)))-1,"NA"),0)</f>
        <v>2.6970390784079035E-2</v>
      </c>
      <c r="N81" s="391" cm="1">
        <f t="array" aca="1" ref="N81" ca="1">IF(ISTEXT(N$6),IFERROR(PRODUCT(IF(YEAR(OFFSET(HOMECELL,1,0):OFFSET(ENDCELL,-1,0))=$A81,1+OFFSET(N$132,1,0):OFFSET(N$885,-1,0)))-1,"NA"),0)</f>
        <v>5.0413070625690892E-2</v>
      </c>
      <c r="O81" s="391" cm="1">
        <f t="array" aca="1" ref="O81" ca="1">IF(ISTEXT(O$6),IFERROR(PRODUCT(IF(YEAR(OFFSET(HOMECELL,1,0):OFFSET(ENDCELL,-1,0))=$A81,1+OFFSET(O$132,1,0):OFFSET(O$885,-1,0)))-1,"NA"),0)</f>
        <v>5.8164581514353664E-2</v>
      </c>
      <c r="P81" s="391" cm="1">
        <f t="array" aca="1" ref="P81" ca="1">IF(ISTEXT(P$6),IFERROR(PRODUCT(IF(YEAR(OFFSET(HOMECELL,1,0):OFFSET(ENDCELL,-1,0))=$A81,1+OFFSET(P$132,1,0):OFFSET(P$885,-1,0)))-1,"NA"),0)</f>
        <v>7.1174094502159502E-2</v>
      </c>
      <c r="Q81" s="391" cm="1">
        <f t="array" aca="1" ref="Q81" ca="1">IF(ISTEXT(Q$6),IFERROR(PRODUCT(IF(YEAR(OFFSET(HOMECELL,1,0):OFFSET(ENDCELL,-1,0))=$A81,1+OFFSET(Q$132,1,0):OFFSET(Q$885,-1,0)))-1,"NA"),0)</f>
        <v>-4.8215979504967477E-2</v>
      </c>
      <c r="R81" s="391" cm="1">
        <f t="array" aca="1" ref="R81" ca="1">IF(ISTEXT(R$6),IFERROR(PRODUCT(IF(YEAR(OFFSET(HOMECELL,1,0):OFFSET(ENDCELL,-1,0))=$A81,1+OFFSET(R$132,1,0):OFFSET(R$885,-1,0)))-1,"NA"),0)</f>
        <v>-3.0137368506946149E-2</v>
      </c>
      <c r="S81" s="391" cm="1">
        <f t="array" aca="1" ref="S81" ca="1">IF(ISTEXT(S$6),IFERROR(PRODUCT(IF(YEAR(OFFSET(HOMECELL,1,0):OFFSET(ENDCELL,-1,0))=$A81,1+OFFSET(S$132,1,0):OFFSET(S$885,-1,0)))-1,"NA"),0)</f>
        <v>4.1007145372228493E-2</v>
      </c>
      <c r="T81" s="391" cm="1">
        <f t="array" aca="1" ref="T81" ca="1">IF(ISTEXT(T$6),IFERROR(PRODUCT(IF(YEAR(OFFSET(HOMECELL,1,0):OFFSET(ENDCELL,-1,0))=$A81,1+OFFSET(T$132,1,0):OFFSET(T$885,-1,0)))-1,"NA"),0)</f>
        <v>7.4906293464511275E-2</v>
      </c>
      <c r="U81" s="391" cm="1">
        <f t="array" aca="1" ref="U81" ca="1">IF(ISTEXT(U$6),IFERROR(PRODUCT(IF(YEAR(OFFSET(HOMECELL,1,0):OFFSET(ENDCELL,-1,0))=$A81,1+OFFSET(U$132,1,0):OFFSET(U$885,-1,0)))-1,"NA"),0)</f>
        <v>0.58418360371134814</v>
      </c>
      <c r="V81" s="391" cm="1">
        <f t="array" aca="1" ref="V81" ca="1">IF(ISTEXT(V$6),IFERROR(PRODUCT(IF(YEAR(OFFSET(HOMECELL,1,0):OFFSET(ENDCELL,-1,0))=$A81,1+OFFSET(V$132,1,0):OFFSET(V$885,-1,0)))-1,"NA"),0)</f>
        <v>1.1778314849557208</v>
      </c>
      <c r="W81" s="391" cm="1">
        <f t="array" aca="1" ref="W81" ca="1">IF(ISTEXT(W$6),IFERROR(PRODUCT(IF(YEAR(OFFSET(HOMECELL,1,0):OFFSET(ENDCELL,-1,0))=$A81,1+OFFSET(W$132,1,0):OFFSET(W$885,-1,0)))-1,"NA"),0)</f>
        <v>-0.17076811741068132</v>
      </c>
      <c r="X81" s="391" cm="1">
        <f t="array" aca="1" ref="X81" ca="1">IF(ISTEXT(X$6),IFERROR(PRODUCT(IF(YEAR(OFFSET(HOMECELL,1,0):OFFSET(ENDCELL,-1,0))=$A81,1+OFFSET(X$132,1,0):OFFSET(X$885,-1,0)))-1,"NA"),0)</f>
        <v>7.4889881968672301E-2</v>
      </c>
      <c r="Y81" s="391" cm="1">
        <f t="array" aca="1" ref="Y81" ca="1">IF(ISTEXT(Y$6),IFERROR(PRODUCT(IF(YEAR(OFFSET(HOMECELL,1,0):OFFSET(ENDCELL,-1,0))=$A81,1+OFFSET(Y$132,1,0):OFFSET(Y$885,-1,0)))-1,"NA"),0)</f>
        <v>-6.7981937580998908E-2</v>
      </c>
      <c r="Z81" s="391" cm="1">
        <f t="array" aca="1" ref="Z81" ca="1">IF(ISTEXT(Z$6),IFERROR(PRODUCT(IF(YEAR(OFFSET(HOMECELL,1,0):OFFSET(ENDCELL,-1,0))=$A81,1+OFFSET(Z$132,1,0):OFFSET(Z$885,-1,0)))-1,"NA"),0)</f>
        <v>-0.13209404645145151</v>
      </c>
      <c r="AA81" s="391" cm="1">
        <f t="array" aca="1" ref="AA81" ca="1">IF(ISTEXT(AA$6),IFERROR(PRODUCT(IF(YEAR(OFFSET(HOMECELL,1,0):OFFSET(ENDCELL,-1,0))=$A81,1+OFFSET(AA$132,1,0):OFFSET(AA$885,-1,0)))-1,"NA"),0)</f>
        <v>0.18944943882483267</v>
      </c>
      <c r="AB81" s="391" cm="1">
        <f t="array" aca="1" ref="AB81" ca="1">IF(ISTEXT(AB$6),IFERROR(PRODUCT(IF(YEAR(OFFSET(HOMECELL,1,0):OFFSET(ENDCELL,-1,0))=$A81,1+OFFSET(AB$132,1,0):OFFSET(AB$885,-1,0)))-1,"NA"),0)</f>
        <v>0.26319924828164654</v>
      </c>
      <c r="AC81" s="391" cm="1">
        <f t="array" aca="1" ref="AC81" ca="1">IF(ISTEXT(AC$6),IFERROR(PRODUCT(IF(YEAR(OFFSET(HOMECELL,1,0):OFFSET(ENDCELL,-1,0))=$A81,1+OFFSET(AC$132,1,0):OFFSET(AC$885,-1,0)))-1,"NA"),0)</f>
        <v>0.32186814551625709</v>
      </c>
      <c r="AD81" s="391" cm="1">
        <f t="array" aca="1" ref="AD81" ca="1">IF(ISTEXT(AD$6),IFERROR(PRODUCT(IF(YEAR(OFFSET(HOMECELL,1,0):OFFSET(ENDCELL,-1,0))=$A81,1+OFFSET(AD$132,1,0):OFFSET(AD$885,-1,0)))-1,"NA"),0)</f>
        <v>2.8778708766802774E-2</v>
      </c>
      <c r="AE81" s="391" cm="1">
        <f t="array" aca="1" ref="AE81" ca="1">IF(ISTEXT(AE$6),IFERROR(PRODUCT(IF(YEAR(OFFSET(HOMECELL,1,0):OFFSET(ENDCELL,-1,0))=$A81,1+OFFSET(AE$132,1,0):OFFSET(AE$885,-1,0)))-1,"NA"),0)</f>
        <v>0.12929880695255513</v>
      </c>
      <c r="AF81" s="391" cm="1">
        <f t="array" aca="1" ref="AF81" ca="1">IF(ISTEXT(AF$6),IFERROR(PRODUCT(IF(YEAR(OFFSET(HOMECELL,1,0):OFFSET(ENDCELL,-1,0))=$A81,1+OFFSET(AF$132,1,0):OFFSET(AF$885,-1,0)))-1,"NA"),0)</f>
        <v>0.20195677404419943</v>
      </c>
      <c r="AG81" s="391" cm="1">
        <f t="array" aca="1" ref="AG81" ca="1">IF(ISTEXT(AG$6),IFERROR(PRODUCT(IF(YEAR(OFFSET(HOMECELL,1,0):OFFSET(ENDCELL,-1,0))=$A81,1+OFFSET(AG$132,1,0):OFFSET(AG$885,-1,0)))-1,"NA"),0)</f>
        <v>5.5667872704187937E-2</v>
      </c>
      <c r="AH81" s="391" cm="1">
        <f t="array" aca="1" ref="AH81" ca="1">IF(ISTEXT(AH$6),IFERROR(PRODUCT(IF(YEAR(OFFSET(HOMECELL,1,0):OFFSET(ENDCELL,-1,0))=$A81,1+OFFSET(AH$132,1,0):OFFSET(AH$885,-1,0)))-1,"NA"),0)</f>
        <v>-0.36334470645063077</v>
      </c>
      <c r="AI81" s="391" cm="1">
        <f t="array" aca="1" ref="AI81" ca="1">IF(ISTEXT(AI$6),IFERROR(PRODUCT(IF(YEAR(OFFSET(HOMECELL,1,0):OFFSET(ENDCELL,-1,0))=$A81,1+OFFSET(AI$132,1,0):OFFSET(AI$885,-1,0)))-1,"NA"),0)</f>
        <v>0.44559933328093515</v>
      </c>
      <c r="AJ81" s="391" cm="1">
        <f t="array" aca="1" ref="AJ81" ca="1">IF(ISTEXT(AJ$6),IFERROR(PRODUCT(IF(YEAR(OFFSET(HOMECELL,1,0):OFFSET(ENDCELL,-1,0))=$A81,1+OFFSET(AJ$132,1,0):OFFSET(AJ$885,-1,0)))-1,"NA"),0)</f>
        <v>0.46611775739438488</v>
      </c>
      <c r="AK81" s="391" cm="1">
        <f t="array" aca="1" ref="AK81" ca="1">IF(ISTEXT(AK$6),IFERROR(PRODUCT(IF(YEAR(OFFSET(HOMECELL,1,0):OFFSET(ENDCELL,-1,0))=$A81,1+OFFSET(AK$132,1,0):OFFSET(AK$885,-1,0)))-1,"NA"),0)</f>
        <v>7.511406021649214E-2</v>
      </c>
      <c r="AL81" s="391" cm="1">
        <f t="array" aca="1" ref="AL81" ca="1">IF(ISTEXT(AL$6),IFERROR(PRODUCT(IF(YEAR(OFFSET(HOMECELL,1,0):OFFSET(ENDCELL,-1,0))=$A81,1+OFFSET(AL$132,1,0):OFFSET(AL$885,-1,0)))-1,"NA"),0)</f>
        <v>-0.62768392997416322</v>
      </c>
      <c r="AM81" s="391" cm="1">
        <f t="array" aca="1" ref="AM81" ca="1">IF(ISTEXT(AM$6),IFERROR(PRODUCT(IF(YEAR(OFFSET(HOMECELL,1,0):OFFSET(ENDCELL,-1,0))=$A81,1+OFFSET(AM$132,1,0):OFFSET(AM$885,-1,0)))-1,"NA"),0)</f>
        <v>0.16184605807640229</v>
      </c>
      <c r="AN81" s="391" cm="1">
        <f t="array" aca="1" ref="AN81" ca="1">IF(ISTEXT(AN$6),IFERROR(PRODUCT(IF(YEAR(OFFSET(HOMECELL,1,0):OFFSET(ENDCELL,-1,0))=$A81,1+OFFSET(AN$132,1,0):OFFSET(AN$885,-1,0)))-1,"NA"),0)</f>
        <v>1.5028484853378599E-2</v>
      </c>
      <c r="AO81" s="391" cm="1">
        <f t="array" aca="1" ref="AO81" ca="1">IF(ISTEXT(AO$6),IFERROR(PRODUCT(IF(YEAR(OFFSET(HOMECELL,1,0):OFFSET(ENDCELL,-1,0))=$A81,1+OFFSET(AO$132,1,0):OFFSET(AO$885,-1,0)))-1,"NA"),0)</f>
        <v>-5.9508866111171121E-2</v>
      </c>
      <c r="AP81" s="391" cm="1">
        <f t="array" aca="1" ref="AP81" ca="1">IF(ISTEXT(AP$6),IFERROR(PRODUCT(IF(YEAR(OFFSET(HOMECELL,1,0):OFFSET(ENDCELL,-1,0))=$A81,1+OFFSET(AP$132,1,0):OFFSET(AP$885,-1,0)))-1,"NA"),0)</f>
        <v>-3.7358451951525096E-2</v>
      </c>
      <c r="AQ81" s="391" cm="1">
        <f t="array" aca="1" ref="AQ81" ca="1">IF(ISTEXT(AQ$6),IFERROR(PRODUCT(IF(YEAR(OFFSET(HOMECELL,1,0):OFFSET(ENDCELL,-1,0))=$A81,1+OFFSET(AQ$132,1,0):OFFSET(AQ$885,-1,0)))-1,"NA"),0)</f>
        <v>0.31387451986477966</v>
      </c>
      <c r="AR81" s="391" cm="1">
        <f t="array" aca="1" ref="AR81" ca="1">IF(ISTEXT(AR$6),IFERROR(PRODUCT(IF(YEAR(OFFSET(HOMECELL,1,0):OFFSET(ENDCELL,-1,0))=$A81,1+OFFSET(AR$132,1,0):OFFSET(AR$885,-1,0)))-1,"NA"),0)</f>
        <v>0.67104073866532121</v>
      </c>
      <c r="AS81" s="391" cm="1">
        <f t="array" aca="1" ref="AS81" ca="1">IF(ISTEXT(AS$6),IFERROR(PRODUCT(IF(YEAR(OFFSET(HOMECELL,1,0):OFFSET(ENDCELL,-1,0))=$A81,1+OFFSET(AS$132,1,0):OFFSET(AS$885,-1,0)))-1,"NA"),0)</f>
        <v>0</v>
      </c>
      <c r="AT81" s="391" cm="1">
        <f t="array" aca="1" ref="AT81" ca="1">IF(ISTEXT(AT$6),IFERROR(PRODUCT(IF(YEAR(OFFSET(HOMECELL,1,0):OFFSET(ENDCELL,-1,0))=$A81,1+OFFSET(AT$132,1,0):OFFSET(AT$885,-1,0)))-1,"NA"),0)</f>
        <v>-0.1763106051860156</v>
      </c>
      <c r="AU81" s="391" cm="1">
        <f t="array" aca="1" ref="AU81" ca="1">IF(ISTEXT(AU$6),IFERROR(PRODUCT(IF(YEAR(OFFSET(HOMECELL,1,0):OFFSET(ENDCELL,-1,0))=$A81,1+OFFSET(AU$132,1,0):OFFSET(AU$885,-1,0)))-1,"NA"),0)</f>
        <v>0.43705637454681501</v>
      </c>
      <c r="AV81" s="391" cm="1">
        <f t="array" aca="1" ref="AV81" ca="1">IF(ISTEXT(AV$6),IFERROR(PRODUCT(IF(YEAR(OFFSET(HOMECELL,1,0):OFFSET(ENDCELL,-1,0))=$A81,1+OFFSET(AV$132,1,0):OFFSET(AV$885,-1,0)))-1,"NA"),0)</f>
        <v>8.7468272217769316E-2</v>
      </c>
      <c r="AW81" s="391" cm="1">
        <f t="array" aca="1" ref="AW81" ca="1">IF(ISTEXT(AW$6),IFERROR(PRODUCT(IF(YEAR(OFFSET(HOMECELL,1,0):OFFSET(ENDCELL,-1,0))=$A81,1+OFFSET(AW$132,1,0):OFFSET(AW$885,-1,0)))-1,"NA"),0)</f>
        <v>-9.9703081859098597E-2</v>
      </c>
      <c r="AX81" s="391" cm="1">
        <f t="array" aca="1" ref="AX81" ca="1">IF(ISTEXT(AX$6),IFERROR(PRODUCT(IF(YEAR(OFFSET(HOMECELL,1,0):OFFSET(ENDCELL,-1,0))=$A81,1+OFFSET(AX$132,1,0):OFFSET(AX$885,-1,0)))-1,"NA"),0)</f>
        <v>0.17874985606755178</v>
      </c>
      <c r="AY81" s="391" cm="1">
        <f t="array" aca="1" ref="AY81" ca="1">IF(ISTEXT(AY$6),IFERROR(PRODUCT(IF(YEAR(OFFSET(HOMECELL,1,0):OFFSET(ENDCELL,-1,0))=$A81,1+OFFSET(AY$132,1,0):OFFSET(AY$885,-1,0)))-1,"NA"),0)</f>
        <v>-0.3794189927405488</v>
      </c>
      <c r="AZ81" s="391" cm="1">
        <f t="array" aca="1" ref="AZ81" ca="1">IF(ISTEXT(AZ$6),IFERROR(PRODUCT(IF(YEAR(OFFSET(HOMECELL,1,0):OFFSET(ENDCELL,-1,0))=$A81,1+OFFSET(AZ$132,1,0):OFFSET(AZ$885,-1,0)))-1,"NA"),0)</f>
        <v>-3.5115804525727157E-3</v>
      </c>
      <c r="BA81" s="391" cm="1">
        <f t="array" aca="1" ref="BA81" ca="1">IF(ISTEXT(BA$6),IFERROR(PRODUCT(IF(YEAR(OFFSET(HOMECELL,1,0):OFFSET(ENDCELL,-1,0))=$A81,1+OFFSET(BA$132,1,0):OFFSET(BA$885,-1,0)))-1,"NA"),0)</f>
        <v>-9.6072486345388786E-4</v>
      </c>
      <c r="BB81" s="391" cm="1">
        <f t="array" aca="1" ref="BB81" ca="1">IF(ISTEXT(BB$6),IFERROR(PRODUCT(IF(YEAR(OFFSET(HOMECELL,1,0):OFFSET(ENDCELL,-1,0))=$A81,1+OFFSET(BB$132,1,0):OFFSET(BB$885,-1,0)))-1,"NA"),0)</f>
        <v>0.20614535053806993</v>
      </c>
      <c r="BC81" s="391" cm="1">
        <f t="array" aca="1" ref="BC81" ca="1">IF(ISTEXT(BC$6),IFERROR(PRODUCT(IF(YEAR(OFFSET(HOMECELL,1,0):OFFSET(ENDCELL,-1,0))=$A81,1+OFFSET(BC$132,1,0):OFFSET(BC$885,-1,0)))-1,"NA"),0)</f>
        <v>8.7209318443657313E-2</v>
      </c>
      <c r="BD81" s="391" cm="1">
        <f t="array" aca="1" ref="BD81" ca="1">IF(ISTEXT(BD$6),IFERROR(PRODUCT(IF(YEAR(OFFSET(HOMECELL,1,0):OFFSET(ENDCELL,-1,0))=$A81,1+OFFSET(BD$132,1,0):OFFSET(BD$885,-1,0)))-1,"NA"),0)</f>
        <v>4.6063746427733365E-2</v>
      </c>
      <c r="BE81" s="391" cm="1">
        <f t="array" aca="1" ref="BE81" ca="1">IF(ISTEXT(BE$6),IFERROR(PRODUCT(IF(YEAR(OFFSET(HOMECELL,1,0):OFFSET(ENDCELL,-1,0))=$A81,1+OFFSET(BE$132,1,0):OFFSET(BE$885,-1,0)))-1,"NA"),0)</f>
        <v>5.9175072379704208E-2</v>
      </c>
      <c r="BF81" s="391" cm="1">
        <f t="array" aca="1" ref="BF81" ca="1">IF(ISTEXT(BF$6),IFERROR(PRODUCT(IF(YEAR(OFFSET(HOMECELL,1,0):OFFSET(ENDCELL,-1,0))=$A81,1+OFFSET(BF$132,1,0):OFFSET(BF$885,-1,0)))-1,"NA"),0)</f>
        <v>-0.66742492909664486</v>
      </c>
      <c r="BG81" s="391" cm="1">
        <f t="array" aca="1" ref="BG81" ca="1">IF(ISTEXT(BG$6),IFERROR(PRODUCT(IF(YEAR(OFFSET(HOMECELL,1,0):OFFSET(ENDCELL,-1,0))=$A81,1+OFFSET(BG$132,1,0):OFFSET(BG$885,-1,0)))-1,"NA"),0)</f>
        <v>-5.4032969330289005E-2</v>
      </c>
      <c r="BH81" s="391" cm="1">
        <f t="array" aca="1" ref="BH81" ca="1">IF(ISTEXT(BH$6),IFERROR(PRODUCT(IF(YEAR(OFFSET(HOMECELL,1,0):OFFSET(ENDCELL,-1,0))=$A81,1+OFFSET(BH$132,1,0):OFFSET(BH$885,-1,0)))-1,"NA"),0)</f>
        <v>0.25610694758071872</v>
      </c>
      <c r="BI81" s="391" cm="1">
        <f t="array" aca="1" ref="BI81" ca="1">IF(ISTEXT(BI$6),IFERROR(PRODUCT(IF(YEAR(OFFSET(HOMECELL,1,0):OFFSET(ENDCELL,-1,0))=$A81,1+OFFSET(BI$132,1,0):OFFSET(BI$885,-1,0)))-1,"NA"),0)</f>
        <v>9.2389267253129015E-2</v>
      </c>
      <c r="BJ81" s="391" cm="1">
        <f t="array" aca="1" ref="BJ81" ca="1">IF(ISTEXT(BJ$6),IFERROR(PRODUCT(IF(YEAR(OFFSET(HOMECELL,1,0):OFFSET(ENDCELL,-1,0))=$A81,1+OFFSET(BJ$132,1,0):OFFSET(BJ$885,-1,0)))-1,"NA"),0)</f>
        <v>-0.10408003009349232</v>
      </c>
      <c r="BK81" s="391" cm="1">
        <f t="array" aca="1" ref="BK81" ca="1">IF(ISTEXT(BK$6),IFERROR(PRODUCT(IF(YEAR(OFFSET(HOMECELL,1,0):OFFSET(ENDCELL,-1,0))=$A81,1+OFFSET(BK$132,1,0):OFFSET(BK$885,-1,0)))-1,"NA"),0)</f>
        <v>-0.22973663081129414</v>
      </c>
      <c r="BL81" s="391" cm="1">
        <f t="array" aca="1" ref="BL81" ca="1">IF(ISTEXT(BL$6),IFERROR(PRODUCT(IF(YEAR(OFFSET(HOMECELL,1,0):OFFSET(ENDCELL,-1,0))=$A81,1+OFFSET(BL$132,1,0):OFFSET(BL$885,-1,0)))-1,"NA"),0)</f>
        <v>8.3725739189905557E-2</v>
      </c>
      <c r="BM81" s="391" cm="1">
        <f t="array" aca="1" ref="BM81" ca="1">IF(ISTEXT(BM$6),IFERROR(PRODUCT(IF(YEAR(OFFSET(HOMECELL,1,0):OFFSET(ENDCELL,-1,0))=$A81,1+OFFSET(BM$132,1,0):OFFSET(BM$885,-1,0)))-1,"NA"),0)</f>
        <v>3.2555687231631492E-2</v>
      </c>
      <c r="BN81" s="391" cm="1">
        <f t="array" aca="1" ref="BN81" ca="1">IF(ISTEXT(BN$6),IFERROR(PRODUCT(IF(YEAR(OFFSET(HOMECELL,1,0):OFFSET(ENDCELL,-1,0))=$A81,1+OFFSET(BN$132,1,0):OFFSET(BN$885,-1,0)))-1,"NA"),0)</f>
        <v>0.28110596590165438</v>
      </c>
      <c r="BO81" s="391" cm="1">
        <f t="array" aca="1" ref="BO81" ca="1">IF(ISTEXT(BO$6),IFERROR(PRODUCT(IF(YEAR(OFFSET(HOMECELL,1,0):OFFSET(ENDCELL,-1,0))=$A81,1+OFFSET(BO$132,1,0):OFFSET(BO$885,-1,0)))-1,"NA"),0)</f>
        <v>-0.16170659897440887</v>
      </c>
      <c r="BP81" s="391" cm="1">
        <f t="array" aca="1" ref="BP81" ca="1">IF(ISTEXT(BP$6),IFERROR(PRODUCT(IF(YEAR(OFFSET(HOMECELL,1,0):OFFSET(ENDCELL,-1,0))=$A81,1+OFFSET(BP$132,1,0):OFFSET(BP$885,-1,0)))-1,"NA"),0)</f>
        <v>-1.0790519114186603E-2</v>
      </c>
      <c r="BQ81" s="391" cm="1">
        <f t="array" aca="1" ref="BQ81" ca="1">IF(ISTEXT(BQ$6),IFERROR(PRODUCT(IF(YEAR(OFFSET(HOMECELL,1,0):OFFSET(ENDCELL,-1,0))=$A81,1+OFFSET(BQ$132,1,0):OFFSET(BQ$885,-1,0)))-1,"NA"),0)</f>
        <v>-0.18743593301503003</v>
      </c>
      <c r="BR81" s="391" cm="1">
        <f t="array" aca="1" ref="BR81" ca="1">IF(ISTEXT(BR$6),IFERROR(PRODUCT(IF(YEAR(OFFSET(HOMECELL,1,0):OFFSET(ENDCELL,-1,0))=$A81,1+OFFSET(BR$132,1,0):OFFSET(BR$885,-1,0)))-1,"NA"),0)</f>
        <v>0.18271273526522469</v>
      </c>
      <c r="BS81" s="391" cm="1">
        <f t="array" aca="1" ref="BS81" ca="1">IF(ISTEXT(BS$6),IFERROR(PRODUCT(IF(YEAR(OFFSET(HOMECELL,1,0):OFFSET(ENDCELL,-1,0))=$A81,1+OFFSET(BS$132,1,0):OFFSET(BS$885,-1,0)))-1,"NA"),0)</f>
        <v>-0.16108973823857253</v>
      </c>
      <c r="BT81" s="391" cm="1">
        <f t="array" aca="1" ref="BT81" ca="1">IF(ISTEXT(BT$6),IFERROR(PRODUCT(IF(YEAR(OFFSET(HOMECELL,1,0):OFFSET(ENDCELL,-1,0))=$A81,1+OFFSET(BT$132,1,0):OFFSET(BT$885,-1,0)))-1,"NA"),0)</f>
        <v>0.19137327666513548</v>
      </c>
      <c r="BU81" s="391" cm="1">
        <f t="array" aca="1" ref="BU81" ca="1">IF(ISTEXT(BU$6),IFERROR(PRODUCT(IF(YEAR(OFFSET(HOMECELL,1,0):OFFSET(ENDCELL,-1,0))=$A81,1+OFFSET(BU$132,1,0):OFFSET(BU$885,-1,0)))-1,"NA"),0)</f>
        <v>-0.18972395118494834</v>
      </c>
      <c r="BV81" s="391" cm="1">
        <f t="array" aca="1" ref="BV81" ca="1">IF(ISTEXT(BV$6),IFERROR(PRODUCT(IF(YEAR(OFFSET(HOMECELL,1,0):OFFSET(ENDCELL,-1,0))=$A81,1+OFFSET(BV$132,1,0):OFFSET(BV$885,-1,0)))-1,"NA"),0)</f>
        <v>1.5181304521421302E-2</v>
      </c>
      <c r="BW81" s="391" cm="1">
        <f t="array" aca="1" ref="BW81" ca="1">IF(ISTEXT(BW$6),IFERROR(PRODUCT(IF(YEAR(OFFSET(HOMECELL,1,0):OFFSET(ENDCELL,-1,0))=$A81,1+OFFSET(BW$132,1,0):OFFSET(BW$885,-1,0)))-1,"NA"),0)</f>
        <v>-0.26636609243312248</v>
      </c>
      <c r="BX81" s="391" cm="1">
        <f t="array" aca="1" ref="BX81" ca="1">IF(ISTEXT(BX$6),IFERROR(PRODUCT(IF(YEAR(OFFSET(HOMECELL,1,0):OFFSET(ENDCELL,-1,0))=$A81,1+OFFSET(BX$132,1,0):OFFSET(BX$885,-1,0)))-1,"NA"),0)</f>
        <v>0.45211574448297109</v>
      </c>
      <c r="BY81" s="391" cm="1">
        <f t="array" aca="1" ref="BY81" ca="1">IF(ISTEXT(BY$6),IFERROR(PRODUCT(IF(YEAR(OFFSET(HOMECELL,1,0):OFFSET(ENDCELL,-1,0))=$A81,1+OFFSET(BY$132,1,0):OFFSET(BY$885,-1,0)))-1,"NA"),0)</f>
        <v>-0.10771952382429983</v>
      </c>
      <c r="BZ81" s="391" cm="1">
        <f t="array" aca="1" ref="BZ81" ca="1">IF(ISTEXT(BZ$6),IFERROR(PRODUCT(IF(YEAR(OFFSET(HOMECELL,1,0):OFFSET(ENDCELL,-1,0))=$A81,1+OFFSET(BZ$132,1,0):OFFSET(BZ$885,-1,0)))-1,"NA"),0)</f>
        <v>6.1952548426731369E-3</v>
      </c>
      <c r="CA81" s="391" cm="1">
        <f t="array" aca="1" ref="CA81" ca="1">IF(ISTEXT(CA$6),IFERROR(PRODUCT(IF(YEAR(OFFSET(HOMECELL,1,0):OFFSET(ENDCELL,-1,0))=$A81,1+OFFSET(CA$132,1,0):OFFSET(CA$885,-1,0)))-1,"NA"),0)</f>
        <v>-0.25813726682540328</v>
      </c>
      <c r="CB81" s="391" cm="1">
        <f t="array" aca="1" ref="CB81" ca="1">IF(ISTEXT(CB$6),IFERROR(PRODUCT(IF(YEAR(OFFSET(HOMECELL,1,0):OFFSET(ENDCELL,-1,0))=$A81,1+OFFSET(CB$132,1,0):OFFSET(CB$885,-1,0)))-1,"NA"),0)</f>
        <v>0.13379203255515115</v>
      </c>
      <c r="CC81" s="391" cm="1">
        <f t="array" aca="1" ref="CC81" ca="1">IF(ISTEXT(CC$6),IFERROR(PRODUCT(IF(YEAR(OFFSET(HOMECELL,1,0):OFFSET(ENDCELL,-1,0))=$A81,1+OFFSET(CC$132,1,0):OFFSET(CC$885,-1,0)))-1,"NA"),0)</f>
        <v>2.9012649546286351E-2</v>
      </c>
      <c r="CD81" s="391" cm="1">
        <f t="array" aca="1" ref="CD81" ca="1">IF(ISTEXT(CD$6),IFERROR(PRODUCT(IF(YEAR(OFFSET(HOMECELL,1,0):OFFSET(ENDCELL,-1,0))=$A81,1+OFFSET(CD$132,1,0):OFFSET(CD$885,-1,0)))-1,"NA"),0)</f>
        <v>0</v>
      </c>
      <c r="CE81" s="391" cm="1">
        <f t="array" aca="1" ref="CE81" ca="1">IF(ISTEXT(CE$6),IFERROR(PRODUCT(IF(YEAR(OFFSET(HOMECELL,1,0):OFFSET(ENDCELL,-1,0))=$A81,1+OFFSET(CE$132,1,0):OFFSET(CE$885,-1,0)))-1,"NA"),0)</f>
        <v>0</v>
      </c>
      <c r="CF81" s="391" cm="1">
        <f t="array" aca="1" ref="CF81" ca="1">IF(ISTEXT(CF$6),IFERROR(PRODUCT(IF(YEAR(OFFSET(HOMECELL,1,0):OFFSET(ENDCELL,-1,0))=$A81,1+OFFSET(CF$132,1,0):OFFSET(CF$885,-1,0)))-1,"NA"),0)</f>
        <v>-4.3407385535433218E-2</v>
      </c>
      <c r="CG81" s="391" cm="1">
        <f t="array" aca="1" ref="CG81" ca="1">IF(ISTEXT(CG$6),IFERROR(PRODUCT(IF(YEAR(OFFSET(HOMECELL,1,0):OFFSET(ENDCELL,-1,0))=$A81,1+OFFSET(CG$132,1,0):OFFSET(CG$885,-1,0)))-1,"NA"),0)</f>
        <v>5.8018349292615401E-2</v>
      </c>
      <c r="CH81" s="391" cm="1">
        <f t="array" aca="1" ref="CH81" ca="1">IF(ISTEXT(CH$6),IFERROR(PRODUCT(IF(YEAR(OFFSET(HOMECELL,1,0):OFFSET(ENDCELL,-1,0))=$A81,1+OFFSET(CH$132,1,0):OFFSET(CH$885,-1,0)))-1,"NA"),0)</f>
        <v>-0.16315789774928946</v>
      </c>
      <c r="CI81" s="391" cm="1">
        <f t="array" aca="1" ref="CI81" ca="1">IF(ISTEXT(CI$6),IFERROR(PRODUCT(IF(YEAR(OFFSET(HOMECELL,1,0):OFFSET(ENDCELL,-1,0))=$A81,1+OFFSET(CI$132,1,0):OFFSET(CI$885,-1,0)))-1,"NA"),0)</f>
        <v>1.1718739086064023E-2</v>
      </c>
      <c r="CJ81" s="391" cm="1">
        <f t="array" aca="1" ref="CJ81" ca="1">IF(ISTEXT(CJ$6),IFERROR(PRODUCT(IF(YEAR(OFFSET(HOMECELL,1,0):OFFSET(ENDCELL,-1,0))=$A81,1+OFFSET(CJ$132,1,0):OFFSET(CJ$885,-1,0)))-1,"NA"),0)</f>
        <v>0.22691880436728717</v>
      </c>
      <c r="CK81" s="391" cm="1">
        <f t="array" aca="1" ref="CK81" ca="1">IF(ISTEXT(CK$6),IFERROR(PRODUCT(IF(YEAR(OFFSET(HOMECELL,1,0):OFFSET(ENDCELL,-1,0))=$A81,1+OFFSET(CK$132,1,0):OFFSET(CK$885,-1,0)))-1,"NA"),0)</f>
        <v>0</v>
      </c>
      <c r="CL81" s="391" cm="1">
        <f t="array" aca="1" ref="CL81" ca="1">IF(ISTEXT(CL$6),IFERROR(PRODUCT(IF(YEAR(OFFSET(HOMECELL,1,0):OFFSET(ENDCELL,-1,0))=$A81,1+OFFSET(CL$132,1,0):OFFSET(CL$885,-1,0)))-1,"NA"),0)</f>
        <v>0</v>
      </c>
      <c r="CM81" s="391" cm="1">
        <f t="array" aca="1" ref="CM81" ca="1">IF(ISTEXT(CM$6),IFERROR(PRODUCT(IF(YEAR(OFFSET(HOMECELL,1,0):OFFSET(ENDCELL,-1,0))=$A81,1+OFFSET(CM$132,1,0):OFFSET(CM$885,-1,0)))-1,"NA"),0)</f>
        <v>0</v>
      </c>
      <c r="CN81" s="391" cm="1">
        <f t="array" aca="1" ref="CN81" ca="1">IF(ISTEXT(CN$6),IFERROR(PRODUCT(IF(YEAR(OFFSET(HOMECELL,1,0):OFFSET(ENDCELL,-1,0))=$A81,1+OFFSET(CN$132,1,0):OFFSET(CN$885,-1,0)))-1,"NA"),0)</f>
        <v>0</v>
      </c>
      <c r="CO81" s="391" cm="1">
        <f t="array" aca="1" ref="CO81" ca="1">IF(ISTEXT(CO$6),IFERROR(PRODUCT(IF(YEAR(OFFSET(HOMECELL,1,0):OFFSET(ENDCELL,-1,0))=$A81,1+OFFSET(CO$132,1,0):OFFSET(CO$885,-1,0)))-1,"NA"),0)</f>
        <v>0</v>
      </c>
      <c r="CP81" s="391" cm="1">
        <f t="array" aca="1" ref="CP81" ca="1">IF(ISTEXT(CP$6),IFERROR(PRODUCT(IF(YEAR(OFFSET(HOMECELL,1,0):OFFSET(ENDCELL,-1,0))=$A81,1+OFFSET(CP$132,1,0):OFFSET(CP$885,-1,0)))-1,"NA"),0)</f>
        <v>0</v>
      </c>
      <c r="CQ81" s="391" cm="1">
        <f t="array" aca="1" ref="CQ81" ca="1">IF(ISTEXT(CQ$6),IFERROR(PRODUCT(IF(YEAR(OFFSET(HOMECELL,1,0):OFFSET(ENDCELL,-1,0))=$A81,1+OFFSET(CQ$132,1,0):OFFSET(CQ$885,-1,0)))-1,"NA"),0)</f>
        <v>0</v>
      </c>
      <c r="CR81" s="391" cm="1">
        <f t="array" aca="1" ref="CR81" ca="1">IF(ISTEXT(CR$6),IFERROR(PRODUCT(IF(YEAR(OFFSET(HOMECELL,1,0):OFFSET(ENDCELL,-1,0))=$A81,1+OFFSET(CR$132,1,0):OFFSET(CR$885,-1,0)))-1,"NA"),0)</f>
        <v>7.1283885677411174E-2</v>
      </c>
      <c r="CS81" s="391"/>
      <c r="CT81" s="391"/>
      <c r="CU81" s="391"/>
      <c r="CV81" s="391"/>
      <c r="CW81" s="391"/>
      <c r="CX81" s="391"/>
      <c r="CY81" s="391"/>
      <c r="CZ81" s="391"/>
      <c r="DA81" s="391"/>
      <c r="DB81" s="815"/>
      <c r="DC81" s="815"/>
      <c r="DD81" s="815"/>
      <c r="DE81" s="815"/>
      <c r="DG81" s="352"/>
      <c r="DI81" s="391" cm="1">
        <f t="array" aca="1" ref="DI81" ca="1">IF(ISTEXT(DI$6),IFERROR(PRODUCT(IF(YEAR(OFFSET(HOMECELL,1,0):OFFSET(ENDCELL,-1,0))=$A81,1+OFFSET(DI$132,1,0):OFFSET(DI$885,-1,0)))-1,"NA"),0)</f>
        <v>0</v>
      </c>
      <c r="DJ81" s="391" cm="1">
        <f t="array" aca="1" ref="DJ81" ca="1">IF(ISTEXT(DJ$6),IFERROR(PRODUCT(IF(YEAR(OFFSET(HOMECELL,1,0):OFFSET(ENDCELL,-1,0))=$A81,1+OFFSET(DJ$132,1,0):OFFSET(DJ$885,-1,0)))-1,"NA"),0)</f>
        <v>-0.55817027870751346</v>
      </c>
      <c r="DK81" s="391" cm="1">
        <f t="array" aca="1" ref="DK81" ca="1">IF(ISTEXT(DK$6),IFERROR(PRODUCT(IF(YEAR(OFFSET(HOMECELL,1,0):OFFSET(ENDCELL,-1,0))=$A81,1+OFFSET(DK$132,1,0):OFFSET(DK$885,-1,0)))-1,"NA"),0)</f>
        <v>0.2321147718287524</v>
      </c>
    </row>
    <row r="82" spans="1:115" hidden="1" outlineLevel="1">
      <c r="A82" s="72">
        <f t="shared" ca="1" si="1"/>
        <v>2016</v>
      </c>
      <c r="B82" s="372"/>
      <c r="C82" s="391" cm="1">
        <f t="array" aca="1" ref="C82" ca="1">IF(ISTEXT(C$6),IFERROR(PRODUCT(IF(YEAR(OFFSET(HOMECELL,1,0):OFFSET(ENDCELL,-1,0))=$A82,1+OFFSET(C$132,1,0):OFFSET(C$885,-1,0)))-1,"NA"),0)</f>
        <v>0</v>
      </c>
      <c r="D82" s="391" cm="1">
        <f t="array" aca="1" ref="D82" ca="1">IF(ISTEXT(D$6),IFERROR(PRODUCT(IF(YEAR(OFFSET(HOMECELL,1,0):OFFSET(ENDCELL,-1,0))=$A82,1+OFFSET(D$132,1,0):OFFSET(D$885,-1,0)))-1,"NA"),0)</f>
        <v>2.1020011424353058E-3</v>
      </c>
      <c r="E82" s="391" cm="1">
        <f t="array" aca="1" ref="E82" ca="1">IF(ISTEXT(E$6),IFERROR(PRODUCT(IF(YEAR(OFFSET(HOMECELL,1,0):OFFSET(ENDCELL,-1,0))=$A82,1+OFFSET(E$132,1,0):OFFSET(E$885,-1,0)))-1,"NA"),0)</f>
        <v>0.10415388248072888</v>
      </c>
      <c r="F82" s="391" cm="1">
        <f t="array" aca="1" ref="F82" ca="1">IF(ISTEXT(F$6),IFERROR(PRODUCT(IF(YEAR(OFFSET(HOMECELL,1,0):OFFSET(ENDCELL,-1,0))=$A82,1+OFFSET(F$132,1,0):OFFSET(F$885,-1,0)))-1,"NA"),0)</f>
        <v>0.12447077134379025</v>
      </c>
      <c r="G82" s="391" cm="1">
        <f t="array" aca="1" ref="G82" ca="1">IF(ISTEXT(G$6),IFERROR(PRODUCT(IF(YEAR(OFFSET(HOMECELL,1,0):OFFSET(ENDCELL,-1,0))=$A82,1+OFFSET(G$132,1,0):OFFSET(G$885,-1,0)))-1,"NA"),0)</f>
        <v>0.21513718016141903</v>
      </c>
      <c r="H82" s="391" cm="1">
        <f t="array" aca="1" ref="H82" ca="1">IF(ISTEXT(H$6),IFERROR(PRODUCT(IF(YEAR(OFFSET(HOMECELL,1,0):OFFSET(ENDCELL,-1,0))=$A82,1+OFFSET(H$132,1,0):OFFSET(H$885,-1,0)))-1,"NA"),0)</f>
        <v>6.7167544600526208E-2</v>
      </c>
      <c r="I82" s="391" cm="1">
        <f t="array" aca="1" ref="I82" ca="1">IF(ISTEXT(I$6),IFERROR(PRODUCT(IF(YEAR(OFFSET(HOMECELL,1,0):OFFSET(ENDCELL,-1,0))=$A82,1+OFFSET(I$132,1,0):OFFSET(I$885,-1,0)))-1,"NA"),0)</f>
        <v>0.29194390128009573</v>
      </c>
      <c r="J82" s="391" cm="1">
        <f t="array" aca="1" ref="J82" ca="1">IF(ISTEXT(J$6),IFERROR(PRODUCT(IF(YEAR(OFFSET(HOMECELL,1,0):OFFSET(ENDCELL,-1,0))=$A82,1+OFFSET(J$132,1,0):OFFSET(J$885,-1,0)))-1,"NA"),0)</f>
        <v>0.24861552951248744</v>
      </c>
      <c r="K82" s="391" cm="1">
        <f t="array" aca="1" ref="K82" ca="1">IF(ISTEXT(K$6),IFERROR(PRODUCT(IF(YEAR(OFFSET(HOMECELL,1,0):OFFSET(ENDCELL,-1,0))=$A82,1+OFFSET(K$132,1,0):OFFSET(K$885,-1,0)))-1,"NA"),0)</f>
        <v>0.20378131871161553</v>
      </c>
      <c r="L82" s="391" cm="1">
        <f t="array" aca="1" ref="L82" ca="1">IF(ISTEXT(L$6),IFERROR(PRODUCT(IF(YEAR(OFFSET(HOMECELL,1,0):OFFSET(ENDCELL,-1,0))=$A82,1+OFFSET(L$132,1,0):OFFSET(L$885,-1,0)))-1,"NA"),0)</f>
        <v>8.6039121508942218E-2</v>
      </c>
      <c r="M82" s="391" cm="1">
        <f t="array" aca="1" ref="M82" ca="1">IF(ISTEXT(M$6),IFERROR(PRODUCT(IF(YEAR(OFFSET(HOMECELL,1,0):OFFSET(ENDCELL,-1,0))=$A82,1+OFFSET(M$132,1,0):OFFSET(M$885,-1,0)))-1,"NA"),0)</f>
        <v>0.22788995400198586</v>
      </c>
      <c r="N82" s="391" cm="1">
        <f t="array" aca="1" ref="N82" ca="1">IF(ISTEXT(N$6),IFERROR(PRODUCT(IF(YEAR(OFFSET(HOMECELL,1,0):OFFSET(ENDCELL,-1,0))=$A82,1+OFFSET(N$132,1,0):OFFSET(N$885,-1,0)))-1,"NA"),0)</f>
        <v>0.13769973139048597</v>
      </c>
      <c r="O82" s="391" cm="1">
        <f t="array" aca="1" ref="O82" ca="1">IF(ISTEXT(O$6),IFERROR(PRODUCT(IF(YEAR(OFFSET(HOMECELL,1,0):OFFSET(ENDCELL,-1,0))=$A82,1+OFFSET(O$132,1,0):OFFSET(O$885,-1,0)))-1,"NA"),0)</f>
        <v>6.2972047495607031E-2</v>
      </c>
      <c r="P82" s="391" cm="1">
        <f t="array" aca="1" ref="P82" ca="1">IF(ISTEXT(P$6),IFERROR(PRODUCT(IF(YEAR(OFFSET(HOMECELL,1,0):OFFSET(ENDCELL,-1,0))=$A82,1+OFFSET(P$132,1,0):OFFSET(P$885,-1,0)))-1,"NA"),0)</f>
        <v>-3.2123713783829388E-2</v>
      </c>
      <c r="Q82" s="391" cm="1">
        <f t="array" aca="1" ref="Q82" ca="1">IF(ISTEXT(Q$6),IFERROR(PRODUCT(IF(YEAR(OFFSET(HOMECELL,1,0):OFFSET(ENDCELL,-1,0))=$A82,1+OFFSET(Q$132,1,0):OFFSET(Q$885,-1,0)))-1,"NA"),0)</f>
        <v>0.17602603039364051</v>
      </c>
      <c r="R82" s="391" cm="1">
        <f t="array" aca="1" ref="R82" ca="1">IF(ISTEXT(R$6),IFERROR(PRODUCT(IF(YEAR(OFFSET(HOMECELL,1,0):OFFSET(ENDCELL,-1,0))=$A82,1+OFFSET(R$132,1,0):OFFSET(R$885,-1,0)))-1,"NA"),0)</f>
        <v>0.12480424952999858</v>
      </c>
      <c r="S82" s="391" cm="1">
        <f t="array" aca="1" ref="S82" ca="1">IF(ISTEXT(S$6),IFERROR(PRODUCT(IF(YEAR(OFFSET(HOMECELL,1,0):OFFSET(ENDCELL,-1,0))=$A82,1+OFFSET(S$132,1,0):OFFSET(S$885,-1,0)))-1,"NA"),0)</f>
        <v>0.24290141014081534</v>
      </c>
      <c r="T82" s="391" cm="1">
        <f t="array" aca="1" ref="T82" ca="1">IF(ISTEXT(T$6),IFERROR(PRODUCT(IF(YEAR(OFFSET(HOMECELL,1,0):OFFSET(ENDCELL,-1,0))=$A82,1+OFFSET(T$132,1,0):OFFSET(T$885,-1,0)))-1,"NA"),0)</f>
        <v>2.9512197229160568</v>
      </c>
      <c r="U82" s="391" cm="1">
        <f t="array" aca="1" ref="U82" ca="1">IF(ISTEXT(U$6),IFERROR(PRODUCT(IF(YEAR(OFFSET(HOMECELL,1,0):OFFSET(ENDCELL,-1,0))=$A82,1+OFFSET(U$132,1,0):OFFSET(U$885,-1,0)))-1,"NA"),0)</f>
        <v>0.2383253368021494</v>
      </c>
      <c r="V82" s="391" cm="1">
        <f t="array" aca="1" ref="V82" ca="1">IF(ISTEXT(V$6),IFERROR(PRODUCT(IF(YEAR(OFFSET(HOMECELL,1,0):OFFSET(ENDCELL,-1,0))=$A82,1+OFFSET(V$132,1,0):OFFSET(V$885,-1,0)))-1,"NA"),0)</f>
        <v>0.10945564938880015</v>
      </c>
      <c r="W82" s="391" cm="1">
        <f t="array" aca="1" ref="W82" ca="1">IF(ISTEXT(W$6),IFERROR(PRODUCT(IF(YEAR(OFFSET(HOMECELL,1,0):OFFSET(ENDCELL,-1,0))=$A82,1+OFFSET(W$132,1,0):OFFSET(W$885,-1,0)))-1,"NA"),0)</f>
        <v>-0.13028983547805784</v>
      </c>
      <c r="X82" s="391" cm="1">
        <f t="array" aca="1" ref="X82" ca="1">IF(ISTEXT(X$6),IFERROR(PRODUCT(IF(YEAR(OFFSET(HOMECELL,1,0):OFFSET(ENDCELL,-1,0))=$A82,1+OFFSET(X$132,1,0):OFFSET(X$885,-1,0)))-1,"NA"),0)</f>
        <v>3.9517117369570753E-2</v>
      </c>
      <c r="Y82" s="391" cm="1">
        <f t="array" aca="1" ref="Y82" ca="1">IF(ISTEXT(Y$6),IFERROR(PRODUCT(IF(YEAR(OFFSET(HOMECELL,1,0):OFFSET(ENDCELL,-1,0))=$A82,1+OFFSET(Y$132,1,0):OFFSET(Y$885,-1,0)))-1,"NA"),0)</f>
        <v>-1.5250533504054031E-2</v>
      </c>
      <c r="Z82" s="391" cm="1">
        <f t="array" aca="1" ref="Z82" ca="1">IF(ISTEXT(Z$6),IFERROR(PRODUCT(IF(YEAR(OFFSET(HOMECELL,1,0):OFFSET(ENDCELL,-1,0))=$A82,1+OFFSET(Z$132,1,0):OFFSET(Z$885,-1,0)))-1,"NA"),0)</f>
        <v>0.64024792496501837</v>
      </c>
      <c r="AA82" s="391" cm="1">
        <f t="array" aca="1" ref="AA82" ca="1">IF(ISTEXT(AA$6),IFERROR(PRODUCT(IF(YEAR(OFFSET(HOMECELL,1,0):OFFSET(ENDCELL,-1,0))=$A82,1+OFFSET(AA$132,1,0):OFFSET(AA$885,-1,0)))-1,"NA"),0)</f>
        <v>2.7777092797232061E-3</v>
      </c>
      <c r="AB82" s="391" cm="1">
        <f t="array" aca="1" ref="AB82" ca="1">IF(ISTEXT(AB$6),IFERROR(PRODUCT(IF(YEAR(OFFSET(HOMECELL,1,0):OFFSET(ENDCELL,-1,0))=$A82,1+OFFSET(AB$132,1,0):OFFSET(AB$885,-1,0)))-1,"NA"),0)</f>
        <v>-5.2245266577063743E-2</v>
      </c>
      <c r="AC82" s="391" cm="1">
        <f t="array" aca="1" ref="AC82" ca="1">IF(ISTEXT(AC$6),IFERROR(PRODUCT(IF(YEAR(OFFSET(HOMECELL,1,0):OFFSET(ENDCELL,-1,0))=$A82,1+OFFSET(AC$132,1,0):OFFSET(AC$885,-1,0)))-1,"NA"),0)</f>
        <v>-0.12678574295850153</v>
      </c>
      <c r="AD82" s="391" cm="1">
        <f t="array" aca="1" ref="AD82" ca="1">IF(ISTEXT(AD$6),IFERROR(PRODUCT(IF(YEAR(OFFSET(HOMECELL,1,0):OFFSET(ENDCELL,-1,0))=$A82,1+OFFSET(AD$132,1,0):OFFSET(AD$885,-1,0)))-1,"NA"),0)</f>
        <v>4.3570400659291408E-2</v>
      </c>
      <c r="AE82" s="391" cm="1">
        <f t="array" aca="1" ref="AE82" ca="1">IF(ISTEXT(AE$6),IFERROR(PRODUCT(IF(YEAR(OFFSET(HOMECELL,1,0):OFFSET(ENDCELL,-1,0))=$A82,1+OFFSET(AE$132,1,0):OFFSET(AE$885,-1,0)))-1,"NA"),0)</f>
        <v>6.7196718014896906E-3</v>
      </c>
      <c r="AF82" s="391" cm="1">
        <f t="array" aca="1" ref="AF82" ca="1">IF(ISTEXT(AF$6),IFERROR(PRODUCT(IF(YEAR(OFFSET(HOMECELL,1,0):OFFSET(ENDCELL,-1,0))=$A82,1+OFFSET(AF$132,1,0):OFFSET(AF$885,-1,0)))-1,"NA"),0)</f>
        <v>0.34888161770368487</v>
      </c>
      <c r="AG82" s="391" cm="1">
        <f t="array" aca="1" ref="AG82" ca="1">IF(ISTEXT(AG$6),IFERROR(PRODUCT(IF(YEAR(OFFSET(HOMECELL,1,0):OFFSET(ENDCELL,-1,0))=$A82,1+OFFSET(AG$132,1,0):OFFSET(AG$885,-1,0)))-1,"NA"),0)</f>
        <v>0.30168365319398904</v>
      </c>
      <c r="AH82" s="391" cm="1">
        <f t="array" aca="1" ref="AH82" ca="1">IF(ISTEXT(AH$6),IFERROR(PRODUCT(IF(YEAR(OFFSET(HOMECELL,1,0):OFFSET(ENDCELL,-1,0))=$A82,1+OFFSET(AH$132,1,0):OFFSET(AH$885,-1,0)))-1,"NA"),0)</f>
        <v>0.36849180557678718</v>
      </c>
      <c r="AI82" s="391" cm="1">
        <f t="array" aca="1" ref="AI82" ca="1">IF(ISTEXT(AI$6),IFERROR(PRODUCT(IF(YEAR(OFFSET(HOMECELL,1,0):OFFSET(ENDCELL,-1,0))=$A82,1+OFFSET(AI$132,1,0):OFFSET(AI$885,-1,0)))-1,"NA"),0)</f>
        <v>1.7051447341011938E-2</v>
      </c>
      <c r="AJ82" s="391" cm="1">
        <f t="array" aca="1" ref="AJ82" ca="1">IF(ISTEXT(AJ$6),IFERROR(PRODUCT(IF(YEAR(OFFSET(HOMECELL,1,0):OFFSET(ENDCELL,-1,0))=$A82,1+OFFSET(AJ$132,1,0):OFFSET(AJ$885,-1,0)))-1,"NA"),0)</f>
        <v>1.8560175653468347E-2</v>
      </c>
      <c r="AK82" s="391" cm="1">
        <f t="array" aca="1" ref="AK82" ca="1">IF(ISTEXT(AK$6),IFERROR(PRODUCT(IF(YEAR(OFFSET(HOMECELL,1,0):OFFSET(ENDCELL,-1,0))=$A82,1+OFFSET(AK$132,1,0):OFFSET(AK$885,-1,0)))-1,"NA"),0)</f>
        <v>0.22907697534651006</v>
      </c>
      <c r="AL82" s="391" cm="1">
        <f t="array" aca="1" ref="AL82" ca="1">IF(ISTEXT(AL$6),IFERROR(PRODUCT(IF(YEAR(OFFSET(HOMECELL,1,0):OFFSET(ENDCELL,-1,0))=$A82,1+OFFSET(AL$132,1,0):OFFSET(AL$885,-1,0)))-1,"NA"),0)</f>
        <v>0.42728193430602213</v>
      </c>
      <c r="AM82" s="391" cm="1">
        <f t="array" aca="1" ref="AM82" ca="1">IF(ISTEXT(AM$6),IFERROR(PRODUCT(IF(YEAR(OFFSET(HOMECELL,1,0):OFFSET(ENDCELL,-1,0))=$A82,1+OFFSET(AM$132,1,0):OFFSET(AM$885,-1,0)))-1,"NA"),0)</f>
        <v>0.18371625534522584</v>
      </c>
      <c r="AN82" s="391" cm="1">
        <f t="array" aca="1" ref="AN82" ca="1">IF(ISTEXT(AN$6),IFERROR(PRODUCT(IF(YEAR(OFFSET(HOMECELL,1,0):OFFSET(ENDCELL,-1,0))=$A82,1+OFFSET(AN$132,1,0):OFFSET(AN$885,-1,0)))-1,"NA"),0)</f>
        <v>0.35178755498619307</v>
      </c>
      <c r="AO82" s="391" cm="1">
        <f t="array" aca="1" ref="AO82" ca="1">IF(ISTEXT(AO$6),IFERROR(PRODUCT(IF(YEAR(OFFSET(HOMECELL,1,0):OFFSET(ENDCELL,-1,0))=$A82,1+OFFSET(AO$132,1,0):OFFSET(AO$885,-1,0)))-1,"NA"),0)</f>
        <v>0.23861247096991334</v>
      </c>
      <c r="AP82" s="391" cm="1">
        <f t="array" aca="1" ref="AP82" ca="1">IF(ISTEXT(AP$6),IFERROR(PRODUCT(IF(YEAR(OFFSET(HOMECELL,1,0):OFFSET(ENDCELL,-1,0))=$A82,1+OFFSET(AP$132,1,0):OFFSET(AP$885,-1,0)))-1,"NA"),0)</f>
        <v>0.15230608145203695</v>
      </c>
      <c r="AQ82" s="391" cm="1">
        <f t="array" aca="1" ref="AQ82" ca="1">IF(ISTEXT(AQ$6),IFERROR(PRODUCT(IF(YEAR(OFFSET(HOMECELL,1,0):OFFSET(ENDCELL,-1,0))=$A82,1+OFFSET(AQ$132,1,0):OFFSET(AQ$885,-1,0)))-1,"NA"),0)</f>
        <v>-0.17700624675378451</v>
      </c>
      <c r="AR82" s="391" cm="1">
        <f t="array" aca="1" ref="AR82" ca="1">IF(ISTEXT(AR$6),IFERROR(PRODUCT(IF(YEAR(OFFSET(HOMECELL,1,0):OFFSET(ENDCELL,-1,0))=$A82,1+OFFSET(AR$132,1,0):OFFSET(AR$885,-1,0)))-1,"NA"),0)</f>
        <v>2.2696027317682153</v>
      </c>
      <c r="AS82" s="391" cm="1">
        <f t="array" aca="1" ref="AS82" ca="1">IF(ISTEXT(AS$6),IFERROR(PRODUCT(IF(YEAR(OFFSET(HOMECELL,1,0):OFFSET(ENDCELL,-1,0))=$A82,1+OFFSET(AS$132,1,0):OFFSET(AS$885,-1,0)))-1,"NA"),0)</f>
        <v>0</v>
      </c>
      <c r="AT82" s="391" cm="1">
        <f t="array" aca="1" ref="AT82" ca="1">IF(ISTEXT(AT$6),IFERROR(PRODUCT(IF(YEAR(OFFSET(HOMECELL,1,0):OFFSET(ENDCELL,-1,0))=$A82,1+OFFSET(AT$132,1,0):OFFSET(AT$885,-1,0)))-1,"NA"),0)</f>
        <v>6.886584700821885E-2</v>
      </c>
      <c r="AU82" s="391" cm="1">
        <f t="array" aca="1" ref="AU82" ca="1">IF(ISTEXT(AU$6),IFERROR(PRODUCT(IF(YEAR(OFFSET(HOMECELL,1,0):OFFSET(ENDCELL,-1,0))=$A82,1+OFFSET(AU$132,1,0):OFFSET(AU$885,-1,0)))-1,"NA"),0)</f>
        <v>-0.29005334685434869</v>
      </c>
      <c r="AV82" s="391" cm="1">
        <f t="array" aca="1" ref="AV82" ca="1">IF(ISTEXT(AV$6),IFERROR(PRODUCT(IF(YEAR(OFFSET(HOMECELL,1,0):OFFSET(ENDCELL,-1,0))=$A82,1+OFFSET(AV$132,1,0):OFFSET(AV$885,-1,0)))-1,"NA"),0)</f>
        <v>7.7938408300693762E-2</v>
      </c>
      <c r="AW82" s="391" cm="1">
        <f t="array" aca="1" ref="AW82" ca="1">IF(ISTEXT(AW$6),IFERROR(PRODUCT(IF(YEAR(OFFSET(HOMECELL,1,0):OFFSET(ENDCELL,-1,0))=$A82,1+OFFSET(AW$132,1,0):OFFSET(AW$885,-1,0)))-1,"NA"),0)</f>
        <v>9.3582170127000763E-2</v>
      </c>
      <c r="AX82" s="391" cm="1">
        <f t="array" aca="1" ref="AX82" ca="1">IF(ISTEXT(AX$6),IFERROR(PRODUCT(IF(YEAR(OFFSET(HOMECELL,1,0):OFFSET(ENDCELL,-1,0))=$A82,1+OFFSET(AX$132,1,0):OFFSET(AX$885,-1,0)))-1,"NA"),0)</f>
        <v>9.9789087636879659E-2</v>
      </c>
      <c r="AY82" s="391" cm="1">
        <f t="array" aca="1" ref="AY82" ca="1">IF(ISTEXT(AY$6),IFERROR(PRODUCT(IF(YEAR(OFFSET(HOMECELL,1,0):OFFSET(ENDCELL,-1,0))=$A82,1+OFFSET(AY$132,1,0):OFFSET(AY$885,-1,0)))-1,"NA"),0)</f>
        <v>0.11617322469330427</v>
      </c>
      <c r="AZ82" s="391" cm="1">
        <f t="array" aca="1" ref="AZ82" ca="1">IF(ISTEXT(AZ$6),IFERROR(PRODUCT(IF(YEAR(OFFSET(HOMECELL,1,0):OFFSET(ENDCELL,-1,0))=$A82,1+OFFSET(AZ$132,1,0):OFFSET(AZ$885,-1,0)))-1,"NA"),0)</f>
        <v>4.787878589501493E-2</v>
      </c>
      <c r="BA82" s="391" cm="1">
        <f t="array" aca="1" ref="BA82" ca="1">IF(ISTEXT(BA$6),IFERROR(PRODUCT(IF(YEAR(OFFSET(HOMECELL,1,0):OFFSET(ENDCELL,-1,0))=$A82,1+OFFSET(BA$132,1,0):OFFSET(BA$885,-1,0)))-1,"NA"),0)</f>
        <v>9.9190673563815501E-2</v>
      </c>
      <c r="BB82" s="391" cm="1">
        <f t="array" aca="1" ref="BB82" ca="1">IF(ISTEXT(BB$6),IFERROR(PRODUCT(IF(YEAR(OFFSET(HOMECELL,1,0):OFFSET(ENDCELL,-1,0))=$A82,1+OFFSET(BB$132,1,0):OFFSET(BB$885,-1,0)))-1,"NA"),0)</f>
        <v>0.14602003856073353</v>
      </c>
      <c r="BC82" s="391" cm="1">
        <f t="array" aca="1" ref="BC82" ca="1">IF(ISTEXT(BC$6),IFERROR(PRODUCT(IF(YEAR(OFFSET(HOMECELL,1,0):OFFSET(ENDCELL,-1,0))=$A82,1+OFFSET(BC$132,1,0):OFFSET(BC$885,-1,0)))-1,"NA"),0)</f>
        <v>4.1252861387190531E-2</v>
      </c>
      <c r="BD82" s="391" cm="1">
        <f t="array" aca="1" ref="BD82" ca="1">IF(ISTEXT(BD$6),IFERROR(PRODUCT(IF(YEAR(OFFSET(HOMECELL,1,0):OFFSET(ENDCELL,-1,0))=$A82,1+OFFSET(BD$132,1,0):OFFSET(BD$885,-1,0)))-1,"NA"),0)</f>
        <v>7.3573307926673825E-2</v>
      </c>
      <c r="BE82" s="391" cm="1">
        <f t="array" aca="1" ref="BE82" ca="1">IF(ISTEXT(BE$6),IFERROR(PRODUCT(IF(YEAR(OFFSET(HOMECELL,1,0):OFFSET(ENDCELL,-1,0))=$A82,1+OFFSET(BE$132,1,0):OFFSET(BE$885,-1,0)))-1,"NA"),0)</f>
        <v>-0.41452756022480086</v>
      </c>
      <c r="BF82" s="391" cm="1">
        <f t="array" aca="1" ref="BF82" ca="1">IF(ISTEXT(BF$6),IFERROR(PRODUCT(IF(YEAR(OFFSET(HOMECELL,1,0):OFFSET(ENDCELL,-1,0))=$A82,1+OFFSET(BF$132,1,0):OFFSET(BF$885,-1,0)))-1,"NA"),0)</f>
        <v>0.43920572614432363</v>
      </c>
      <c r="BG82" s="391" cm="1">
        <f t="array" aca="1" ref="BG82" ca="1">IF(ISTEXT(BG$6),IFERROR(PRODUCT(IF(YEAR(OFFSET(HOMECELL,1,0):OFFSET(ENDCELL,-1,0))=$A82,1+OFFSET(BG$132,1,0):OFFSET(BG$885,-1,0)))-1,"NA"),0)</f>
        <v>-7.9057153551274961E-2</v>
      </c>
      <c r="BH82" s="391" cm="1">
        <f t="array" aca="1" ref="BH82" ca="1">IF(ISTEXT(BH$6),IFERROR(PRODUCT(IF(YEAR(OFFSET(HOMECELL,1,0):OFFSET(ENDCELL,-1,0))=$A82,1+OFFSET(BH$132,1,0):OFFSET(BH$885,-1,0)))-1,"NA"),0)</f>
        <v>-0.15337460887121013</v>
      </c>
      <c r="BI82" s="391" cm="1">
        <f t="array" aca="1" ref="BI82" ca="1">IF(ISTEXT(BI$6),IFERROR(PRODUCT(IF(YEAR(OFFSET(HOMECELL,1,0):OFFSET(ENDCELL,-1,0))=$A82,1+OFFSET(BI$132,1,0):OFFSET(BI$885,-1,0)))-1,"NA"),0)</f>
        <v>0.41074524176023797</v>
      </c>
      <c r="BJ82" s="391" cm="1">
        <f t="array" aca="1" ref="BJ82" ca="1">IF(ISTEXT(BJ$6),IFERROR(PRODUCT(IF(YEAR(OFFSET(HOMECELL,1,0):OFFSET(ENDCELL,-1,0))=$A82,1+OFFSET(BJ$132,1,0):OFFSET(BJ$885,-1,0)))-1,"NA"),0)</f>
        <v>6.5690211787436725E-2</v>
      </c>
      <c r="BK82" s="391" cm="1">
        <f t="array" aca="1" ref="BK82" ca="1">IF(ISTEXT(BK$6),IFERROR(PRODUCT(IF(YEAR(OFFSET(HOMECELL,1,0):OFFSET(ENDCELL,-1,0))=$A82,1+OFFSET(BK$132,1,0):OFFSET(BK$885,-1,0)))-1,"NA"),0)</f>
        <v>0.42105914424842594</v>
      </c>
      <c r="BL82" s="391" cm="1">
        <f t="array" aca="1" ref="BL82" ca="1">IF(ISTEXT(BL$6),IFERROR(PRODUCT(IF(YEAR(OFFSET(HOMECELL,1,0):OFFSET(ENDCELL,-1,0))=$A82,1+OFFSET(BL$132,1,0):OFFSET(BL$885,-1,0)))-1,"NA"),0)</f>
        <v>0.34536392829883389</v>
      </c>
      <c r="BM82" s="391" cm="1">
        <f t="array" aca="1" ref="BM82" ca="1">IF(ISTEXT(BM$6),IFERROR(PRODUCT(IF(YEAR(OFFSET(HOMECELL,1,0):OFFSET(ENDCELL,-1,0))=$A82,1+OFFSET(BM$132,1,0):OFFSET(BM$885,-1,0)))-1,"NA"),0)</f>
        <v>0.16114325169569721</v>
      </c>
      <c r="BN82" s="391" cm="1">
        <f t="array" aca="1" ref="BN82" ca="1">IF(ISTEXT(BN$6),IFERROR(PRODUCT(IF(YEAR(OFFSET(HOMECELL,1,0):OFFSET(ENDCELL,-1,0))=$A82,1+OFFSET(BN$132,1,0):OFFSET(BN$885,-1,0)))-1,"NA"),0)</f>
        <v>0.24319117671850354</v>
      </c>
      <c r="BO82" s="391" cm="1">
        <f t="array" aca="1" ref="BO82" ca="1">IF(ISTEXT(BO$6),IFERROR(PRODUCT(IF(YEAR(OFFSET(HOMECELL,1,0):OFFSET(ENDCELL,-1,0))=$A82,1+OFFSET(BO$132,1,0):OFFSET(BO$885,-1,0)))-1,"NA"),0)</f>
        <v>0.36661402418837841</v>
      </c>
      <c r="BP82" s="391" cm="1">
        <f t="array" aca="1" ref="BP82" ca="1">IF(ISTEXT(BP$6),IFERROR(PRODUCT(IF(YEAR(OFFSET(HOMECELL,1,0):OFFSET(ENDCELL,-1,0))=$A82,1+OFFSET(BP$132,1,0):OFFSET(BP$885,-1,0)))-1,"NA"),0)</f>
        <v>0.24986732788156907</v>
      </c>
      <c r="BQ82" s="391" cm="1">
        <f t="array" aca="1" ref="BQ82" ca="1">IF(ISTEXT(BQ$6),IFERROR(PRODUCT(IF(YEAR(OFFSET(HOMECELL,1,0):OFFSET(ENDCELL,-1,0))=$A82,1+OFFSET(BQ$132,1,0):OFFSET(BQ$885,-1,0)))-1,"NA"),0)</f>
        <v>0.38342058157961278</v>
      </c>
      <c r="BR82" s="391" cm="1">
        <f t="array" aca="1" ref="BR82" ca="1">IF(ISTEXT(BR$6),IFERROR(PRODUCT(IF(YEAR(OFFSET(HOMECELL,1,0):OFFSET(ENDCELL,-1,0))=$A82,1+OFFSET(BR$132,1,0):OFFSET(BR$885,-1,0)))-1,"NA"),0)</f>
        <v>0.38408256571982635</v>
      </c>
      <c r="BS82" s="391" cm="1">
        <f t="array" aca="1" ref="BS82" ca="1">IF(ISTEXT(BS$6),IFERROR(PRODUCT(IF(YEAR(OFFSET(HOMECELL,1,0):OFFSET(ENDCELL,-1,0))=$A82,1+OFFSET(BS$132,1,0):OFFSET(BS$885,-1,0)))-1,"NA"),0)</f>
        <v>0.29085774067450831</v>
      </c>
      <c r="BT82" s="391" cm="1">
        <f t="array" aca="1" ref="BT82" ca="1">IF(ISTEXT(BT$6),IFERROR(PRODUCT(IF(YEAR(OFFSET(HOMECELL,1,0):OFFSET(ENDCELL,-1,0))=$A82,1+OFFSET(BT$132,1,0):OFFSET(BT$885,-1,0)))-1,"NA"),0)</f>
        <v>1.3711936676429115E-2</v>
      </c>
      <c r="BU82" s="391" cm="1">
        <f t="array" aca="1" ref="BU82" ca="1">IF(ISTEXT(BU$6),IFERROR(PRODUCT(IF(YEAR(OFFSET(HOMECELL,1,0):OFFSET(ENDCELL,-1,0))=$A82,1+OFFSET(BU$132,1,0):OFFSET(BU$885,-1,0)))-1,"NA"),0)</f>
        <v>0.17507333802724001</v>
      </c>
      <c r="BV82" s="391" cm="1">
        <f t="array" aca="1" ref="BV82" ca="1">IF(ISTEXT(BV$6),IFERROR(PRODUCT(IF(YEAR(OFFSET(HOMECELL,1,0):OFFSET(ENDCELL,-1,0))=$A82,1+OFFSET(BV$132,1,0):OFFSET(BV$885,-1,0)))-1,"NA"),0)</f>
        <v>7.4564520851724048E-2</v>
      </c>
      <c r="BW82" s="391" cm="1">
        <f t="array" aca="1" ref="BW82" ca="1">IF(ISTEXT(BW$6),IFERROR(PRODUCT(IF(YEAR(OFFSET(HOMECELL,1,0):OFFSET(ENDCELL,-1,0))=$A82,1+OFFSET(BW$132,1,0):OFFSET(BW$885,-1,0)))-1,"NA"),0)</f>
        <v>0.16031186045404855</v>
      </c>
      <c r="BX82" s="391" cm="1">
        <f t="array" aca="1" ref="BX82" ca="1">IF(ISTEXT(BX$6),IFERROR(PRODUCT(IF(YEAR(OFFSET(HOMECELL,1,0):OFFSET(ENDCELL,-1,0))=$A82,1+OFFSET(BX$132,1,0):OFFSET(BX$885,-1,0)))-1,"NA"),0)</f>
        <v>0.47009202177302889</v>
      </c>
      <c r="BY82" s="391" cm="1">
        <f t="array" aca="1" ref="BY82" ca="1">IF(ISTEXT(BY$6),IFERROR(PRODUCT(IF(YEAR(OFFSET(HOMECELL,1,0):OFFSET(ENDCELL,-1,0))=$A82,1+OFFSET(BY$132,1,0):OFFSET(BY$885,-1,0)))-1,"NA"),0)</f>
        <v>0.13436301893139002</v>
      </c>
      <c r="BZ82" s="391" cm="1">
        <f t="array" aca="1" ref="BZ82" ca="1">IF(ISTEXT(BZ$6),IFERROR(PRODUCT(IF(YEAR(OFFSET(HOMECELL,1,0):OFFSET(ENDCELL,-1,0))=$A82,1+OFFSET(BZ$132,1,0):OFFSET(BZ$885,-1,0)))-1,"NA"),0)</f>
        <v>0.15133682422012895</v>
      </c>
      <c r="CA82" s="391" cm="1">
        <f t="array" aca="1" ref="CA82" ca="1">IF(ISTEXT(CA$6),IFERROR(PRODUCT(IF(YEAR(OFFSET(HOMECELL,1,0):OFFSET(ENDCELL,-1,0))=$A82,1+OFFSET(CA$132,1,0):OFFSET(CA$885,-1,0)))-1,"NA"),0)</f>
        <v>0.42109651118577207</v>
      </c>
      <c r="CB82" s="391" cm="1">
        <f t="array" aca="1" ref="CB82" ca="1">IF(ISTEXT(CB$6),IFERROR(PRODUCT(IF(YEAR(OFFSET(HOMECELL,1,0):OFFSET(ENDCELL,-1,0))=$A82,1+OFFSET(CB$132,1,0):OFFSET(CB$885,-1,0)))-1,"NA"),0)</f>
        <v>8.5611279058732892E-2</v>
      </c>
      <c r="CC82" s="391" cm="1">
        <f t="array" aca="1" ref="CC82" ca="1">IF(ISTEXT(CC$6),IFERROR(PRODUCT(IF(YEAR(OFFSET(HOMECELL,1,0):OFFSET(ENDCELL,-1,0))=$A82,1+OFFSET(CC$132,1,0):OFFSET(CC$885,-1,0)))-1,"NA"),0)</f>
        <v>-0.17830369119962874</v>
      </c>
      <c r="CD82" s="391" cm="1">
        <f t="array" aca="1" ref="CD82" ca="1">IF(ISTEXT(CD$6),IFERROR(PRODUCT(IF(YEAR(OFFSET(HOMECELL,1,0):OFFSET(ENDCELL,-1,0))=$A82,1+OFFSET(CD$132,1,0):OFFSET(CD$885,-1,0)))-1,"NA"),0)</f>
        <v>0</v>
      </c>
      <c r="CE82" s="391" cm="1">
        <f t="array" aca="1" ref="CE82" ca="1">IF(ISTEXT(CE$6),IFERROR(PRODUCT(IF(YEAR(OFFSET(HOMECELL,1,0):OFFSET(ENDCELL,-1,0))=$A82,1+OFFSET(CE$132,1,0):OFFSET(CE$885,-1,0)))-1,"NA"),0)</f>
        <v>0</v>
      </c>
      <c r="CF82" s="391" cm="1">
        <f t="array" aca="1" ref="CF82" ca="1">IF(ISTEXT(CF$6),IFERROR(PRODUCT(IF(YEAR(OFFSET(HOMECELL,1,0):OFFSET(ENDCELL,-1,0))=$A82,1+OFFSET(CF$132,1,0):OFFSET(CF$885,-1,0)))-1,"NA"),0)</f>
        <v>0.90096871746248519</v>
      </c>
      <c r="CG82" s="391" cm="1">
        <f t="array" aca="1" ref="CG82" ca="1">IF(ISTEXT(CG$6),IFERROR(PRODUCT(IF(YEAR(OFFSET(HOMECELL,1,0):OFFSET(ENDCELL,-1,0))=$A82,1+OFFSET(CG$132,1,0):OFFSET(CG$885,-1,0)))-1,"NA"),0)</f>
        <v>0.14942201594233873</v>
      </c>
      <c r="CH82" s="391" cm="1">
        <f t="array" aca="1" ref="CH82" ca="1">IF(ISTEXT(CH$6),IFERROR(PRODUCT(IF(YEAR(OFFSET(HOMECELL,1,0):OFFSET(ENDCELL,-1,0))=$A82,1+OFFSET(CH$132,1,0):OFFSET(CH$885,-1,0)))-1,"NA"),0)</f>
        <v>0.23526723406921302</v>
      </c>
      <c r="CI82" s="391" cm="1">
        <f t="array" aca="1" ref="CI82" ca="1">IF(ISTEXT(CI$6),IFERROR(PRODUCT(IF(YEAR(OFFSET(HOMECELL,1,0):OFFSET(ENDCELL,-1,0))=$A82,1+OFFSET(CI$132,1,0):OFFSET(CI$885,-1,0)))-1,"NA"),0)</f>
        <v>0.40444021939296637</v>
      </c>
      <c r="CJ82" s="391" cm="1">
        <f t="array" aca="1" ref="CJ82" ca="1">IF(ISTEXT(CJ$6),IFERROR(PRODUCT(IF(YEAR(OFFSET(HOMECELL,1,0):OFFSET(ENDCELL,-1,0))=$A82,1+OFFSET(CJ$132,1,0):OFFSET(CJ$885,-1,0)))-1,"NA"),0)</f>
        <v>0.15077721963162705</v>
      </c>
      <c r="CK82" s="391" cm="1">
        <f t="array" aca="1" ref="CK82" ca="1">IF(ISTEXT(CK$6),IFERROR(PRODUCT(IF(YEAR(OFFSET(HOMECELL,1,0):OFFSET(ENDCELL,-1,0))=$A82,1+OFFSET(CK$132,1,0):OFFSET(CK$885,-1,0)))-1,"NA"),0)</f>
        <v>0</v>
      </c>
      <c r="CL82" s="391" cm="1">
        <f t="array" aca="1" ref="CL82" ca="1">IF(ISTEXT(CL$6),IFERROR(PRODUCT(IF(YEAR(OFFSET(HOMECELL,1,0):OFFSET(ENDCELL,-1,0))=$A82,1+OFFSET(CL$132,1,0):OFFSET(CL$885,-1,0)))-1,"NA"),0)</f>
        <v>0</v>
      </c>
      <c r="CM82" s="391" cm="1">
        <f t="array" aca="1" ref="CM82" ca="1">IF(ISTEXT(CM$6),IFERROR(PRODUCT(IF(YEAR(OFFSET(HOMECELL,1,0):OFFSET(ENDCELL,-1,0))=$A82,1+OFFSET(CM$132,1,0):OFFSET(CM$885,-1,0)))-1,"NA"),0)</f>
        <v>0</v>
      </c>
      <c r="CN82" s="391" cm="1">
        <f t="array" aca="1" ref="CN82" ca="1">IF(ISTEXT(CN$6),IFERROR(PRODUCT(IF(YEAR(OFFSET(HOMECELL,1,0):OFFSET(ENDCELL,-1,0))=$A82,1+OFFSET(CN$132,1,0):OFFSET(CN$885,-1,0)))-1,"NA"),0)</f>
        <v>0</v>
      </c>
      <c r="CO82" s="391" cm="1">
        <f t="array" aca="1" ref="CO82" ca="1">IF(ISTEXT(CO$6),IFERROR(PRODUCT(IF(YEAR(OFFSET(HOMECELL,1,0):OFFSET(ENDCELL,-1,0))=$A82,1+OFFSET(CO$132,1,0):OFFSET(CO$885,-1,0)))-1,"NA"),0)</f>
        <v>0</v>
      </c>
      <c r="CP82" s="391" cm="1">
        <f t="array" aca="1" ref="CP82" ca="1">IF(ISTEXT(CP$6),IFERROR(PRODUCT(IF(YEAR(OFFSET(HOMECELL,1,0):OFFSET(ENDCELL,-1,0))=$A82,1+OFFSET(CP$132,1,0):OFFSET(CP$885,-1,0)))-1,"NA"),0)</f>
        <v>0</v>
      </c>
      <c r="CQ82" s="391" cm="1">
        <f t="array" aca="1" ref="CQ82" ca="1">IF(ISTEXT(CQ$6),IFERROR(PRODUCT(IF(YEAR(OFFSET(HOMECELL,1,0):OFFSET(ENDCELL,-1,0))=$A82,1+OFFSET(CQ$132,1,0):OFFSET(CQ$885,-1,0)))-1,"NA"),0)</f>
        <v>0</v>
      </c>
      <c r="CR82" s="391" cm="1">
        <f t="array" aca="1" ref="CR82" ca="1">IF(ISTEXT(CR$6),IFERROR(PRODUCT(IF(YEAR(OFFSET(HOMECELL,1,0):OFFSET(ENDCELL,-1,0))=$A82,1+OFFSET(CR$132,1,0):OFFSET(CR$885,-1,0)))-1,"NA"),0)</f>
        <v>0.36386887021309167</v>
      </c>
      <c r="CS82" s="391"/>
      <c r="CT82" s="391"/>
      <c r="CU82" s="391"/>
      <c r="CV82" s="391"/>
      <c r="CW82" s="391"/>
      <c r="CX82" s="391"/>
      <c r="CY82" s="391"/>
      <c r="CZ82" s="391"/>
      <c r="DA82" s="391"/>
      <c r="DB82" s="815"/>
      <c r="DC82" s="815"/>
      <c r="DD82" s="815"/>
      <c r="DE82" s="815"/>
      <c r="DG82" s="352"/>
      <c r="DI82" s="391" cm="1">
        <f t="array" aca="1" ref="DI82" ca="1">IF(ISTEXT(DI$6),IFERROR(PRODUCT(IF(YEAR(OFFSET(HOMECELL,1,0):OFFSET(ENDCELL,-1,0))=$A82,1+OFFSET(DI$132,1,0):OFFSET(DI$885,-1,0)))-1,"NA"),0)</f>
        <v>0</v>
      </c>
      <c r="DJ82" s="391" cm="1">
        <f t="array" aca="1" ref="DJ82" ca="1">IF(ISTEXT(DJ$6),IFERROR(PRODUCT(IF(YEAR(OFFSET(HOMECELL,1,0):OFFSET(ENDCELL,-1,0))=$A82,1+OFFSET(DJ$132,1,0):OFFSET(DJ$885,-1,0)))-1,"NA"),0)</f>
        <v>0.73945299197008607</v>
      </c>
      <c r="DK82" s="391" cm="1">
        <f t="array" aca="1" ref="DK82" ca="1">IF(ISTEXT(DK$6),IFERROR(PRODUCT(IF(YEAR(OFFSET(HOMECELL,1,0):OFFSET(ENDCELL,-1,0))=$A82,1+OFFSET(DK$132,1,0):OFFSET(DK$885,-1,0)))-1,"NA"),0)</f>
        <v>-2.1209635402151705E-2</v>
      </c>
    </row>
    <row r="83" spans="1:115" hidden="1" outlineLevel="1">
      <c r="A83" s="72">
        <f t="shared" ca="1" si="1"/>
        <v>2017</v>
      </c>
      <c r="B83" s="372"/>
      <c r="C83" s="391" cm="1">
        <f t="array" aca="1" ref="C83" ca="1">IF(ISTEXT(C$6),IFERROR(PRODUCT(IF(YEAR(OFFSET(HOMECELL,1,0):OFFSET(ENDCELL,-1,0))=$A83,1+OFFSET(C$132,1,0):OFFSET(C$885,-1,0)))-1,"NA"),0)</f>
        <v>0</v>
      </c>
      <c r="D83" s="391" cm="1">
        <f t="array" aca="1" ref="D83" ca="1">IF(ISTEXT(D$6),IFERROR(PRODUCT(IF(YEAR(OFFSET(HOMECELL,1,0):OFFSET(ENDCELL,-1,0))=$A83,1+OFFSET(D$132,1,0):OFFSET(D$885,-1,0)))-1,"NA"),0)</f>
        <v>7.9283910426892756E-3</v>
      </c>
      <c r="E83" s="391" cm="1">
        <f t="array" aca="1" ref="E83" ca="1">IF(ISTEXT(E$6),IFERROR(PRODUCT(IF(YEAR(OFFSET(HOMECELL,1,0):OFFSET(ENDCELL,-1,0))=$A83,1+OFFSET(E$132,1,0):OFFSET(E$885,-1,0)))-1,"NA"),0)</f>
        <v>0.18851564469336224</v>
      </c>
      <c r="F83" s="391" cm="1">
        <f t="array" aca="1" ref="F83" ca="1">IF(ISTEXT(F$6),IFERROR(PRODUCT(IF(YEAR(OFFSET(HOMECELL,1,0):OFFSET(ENDCELL,-1,0))=$A83,1+OFFSET(F$132,1,0):OFFSET(F$885,-1,0)))-1,"NA"),0)</f>
        <v>0.21050874955302334</v>
      </c>
      <c r="G83" s="391" cm="1">
        <f t="array" aca="1" ref="G83" ca="1">IF(ISTEXT(G$6),IFERROR(PRODUCT(IF(YEAR(OFFSET(HOMECELL,1,0):OFFSET(ENDCELL,-1,0))=$A83,1+OFFSET(G$132,1,0):OFFSET(G$885,-1,0)))-1,"NA"),0)</f>
        <v>0.23761987275442631</v>
      </c>
      <c r="H83" s="391" cm="1">
        <f t="array" aca="1" ref="H83" ca="1">IF(ISTEXT(H$6),IFERROR(PRODUCT(IF(YEAR(OFFSET(HOMECELL,1,0):OFFSET(ENDCELL,-1,0))=$A83,1+OFFSET(H$132,1,0):OFFSET(H$885,-1,0)))-1,"NA"),0)</f>
        <v>0.22807993581173158</v>
      </c>
      <c r="I83" s="391" cm="1">
        <f t="array" aca="1" ref="I83" ca="1">IF(ISTEXT(I$6),IFERROR(PRODUCT(IF(YEAR(OFFSET(HOMECELL,1,0):OFFSET(ENDCELL,-1,0))=$A83,1+OFFSET(I$132,1,0):OFFSET(I$885,-1,0)))-1,"NA"),0)</f>
        <v>-2.5042262541865257E-2</v>
      </c>
      <c r="J83" s="391" cm="1">
        <f t="array" aca="1" ref="J83" ca="1">IF(ISTEXT(J$6),IFERROR(PRODUCT(IF(YEAR(OFFSET(HOMECELL,1,0):OFFSET(ENDCELL,-1,0))=$A83,1+OFFSET(J$132,1,0):OFFSET(J$885,-1,0)))-1,"NA"),0)</f>
        <v>0.19981454281420841</v>
      </c>
      <c r="K83" s="391" cm="1">
        <f t="array" aca="1" ref="K83" ca="1">IF(ISTEXT(K$6),IFERROR(PRODUCT(IF(YEAR(OFFSET(HOMECELL,1,0):OFFSET(ENDCELL,-1,0))=$A83,1+OFFSET(K$132,1,0):OFFSET(K$885,-1,0)))-1,"NA"),0)</f>
        <v>0.2146854643370355</v>
      </c>
      <c r="L83" s="391" cm="1">
        <f t="array" aca="1" ref="L83" ca="1">IF(ISTEXT(L$6),IFERROR(PRODUCT(IF(YEAR(OFFSET(HOMECELL,1,0):OFFSET(ENDCELL,-1,0))=$A83,1+OFFSET(L$132,1,0):OFFSET(L$885,-1,0)))-1,"NA"),0)</f>
        <v>4.9092193882436241E-2</v>
      </c>
      <c r="M83" s="391" cm="1">
        <f t="array" aca="1" ref="M83" ca="1">IF(ISTEXT(M$6),IFERROR(PRODUCT(IF(YEAR(OFFSET(HOMECELL,1,0):OFFSET(ENDCELL,-1,0))=$A83,1+OFFSET(M$132,1,0):OFFSET(M$885,-1,0)))-1,"NA"),0)</f>
        <v>-5.4963642682930525E-2</v>
      </c>
      <c r="N83" s="391" cm="1">
        <f t="array" aca="1" ref="N83" ca="1">IF(ISTEXT(N$6),IFERROR(PRODUCT(IF(YEAR(OFFSET(HOMECELL,1,0):OFFSET(ENDCELL,-1,0))=$A83,1+OFFSET(N$132,1,0):OFFSET(N$885,-1,0)))-1,"NA"),0)</f>
        <v>0.37073220724433731</v>
      </c>
      <c r="O83" s="391" cm="1">
        <f t="array" aca="1" ref="O83" ca="1">IF(ISTEXT(O$6),IFERROR(PRODUCT(IF(YEAR(OFFSET(HOMECELL,1,0):OFFSET(ENDCELL,-1,0))=$A83,1+OFFSET(O$132,1,0):OFFSET(O$885,-1,0)))-1,"NA"),0)</f>
        <v>0.11849598751475643</v>
      </c>
      <c r="P83" s="391" cm="1">
        <f t="array" aca="1" ref="P83" ca="1">IF(ISTEXT(P$6),IFERROR(PRODUCT(IF(YEAR(OFFSET(HOMECELL,1,0):OFFSET(ENDCELL,-1,0))=$A83,1+OFFSET(P$132,1,0):OFFSET(P$885,-1,0)))-1,"NA"),0)</f>
        <v>0.23259381965081904</v>
      </c>
      <c r="Q83" s="391" cm="1">
        <f t="array" aca="1" ref="Q83" ca="1">IF(ISTEXT(Q$6),IFERROR(PRODUCT(IF(YEAR(OFFSET(HOMECELL,1,0):OFFSET(ENDCELL,-1,0))=$A83,1+OFFSET(Q$132,1,0):OFFSET(Q$885,-1,0)))-1,"NA"),0)</f>
        <v>0.12459524507322417</v>
      </c>
      <c r="R83" s="391" cm="1">
        <f t="array" aca="1" ref="R83" ca="1">IF(ISTEXT(R$6),IFERROR(PRODUCT(IF(YEAR(OFFSET(HOMECELL,1,0):OFFSET(ENDCELL,-1,0))=$A83,1+OFFSET(R$132,1,0):OFFSET(R$885,-1,0)))-1,"NA"),0)</f>
        <v>0.48464322068749754</v>
      </c>
      <c r="S83" s="391" cm="1">
        <f t="array" aca="1" ref="S83" ca="1">IF(ISTEXT(S$6),IFERROR(PRODUCT(IF(YEAR(OFFSET(HOMECELL,1,0):OFFSET(ENDCELL,-1,0))=$A83,1+OFFSET(S$132,1,0):OFFSET(S$885,-1,0)))-1,"NA"),0)</f>
        <v>0.16541183691581685</v>
      </c>
      <c r="T83" s="391" cm="1">
        <f t="array" aca="1" ref="T83" ca="1">IF(ISTEXT(T$6),IFERROR(PRODUCT(IF(YEAR(OFFSET(HOMECELL,1,0):OFFSET(ENDCELL,-1,0))=$A83,1+OFFSET(T$132,1,0):OFFSET(T$885,-1,0)))-1,"NA"),0)</f>
        <v>-9.347446255322911E-2</v>
      </c>
      <c r="U83" s="391" cm="1">
        <f t="array" aca="1" ref="U83" ca="1">IF(ISTEXT(U$6),IFERROR(PRODUCT(IF(YEAR(OFFSET(HOMECELL,1,0):OFFSET(ENDCELL,-1,0))=$A83,1+OFFSET(U$132,1,0):OFFSET(U$885,-1,0)))-1,"NA"),0)</f>
        <v>0.28088423986379363</v>
      </c>
      <c r="V83" s="391" cm="1">
        <f t="array" aca="1" ref="V83" ca="1">IF(ISTEXT(V$6),IFERROR(PRODUCT(IF(YEAR(OFFSET(HOMECELL,1,0):OFFSET(ENDCELL,-1,0))=$A83,1+OFFSET(V$132,1,0):OFFSET(V$885,-1,0)))-1,"NA"),0)</f>
        <v>0.55956362878656485</v>
      </c>
      <c r="W83" s="391" cm="1">
        <f t="array" aca="1" ref="W83" ca="1">IF(ISTEXT(W$6),IFERROR(PRODUCT(IF(YEAR(OFFSET(HOMECELL,1,0):OFFSET(ENDCELL,-1,0))=$A83,1+OFFSET(W$132,1,0):OFFSET(W$885,-1,0)))-1,"NA"),0)</f>
        <v>0.42454839424010093</v>
      </c>
      <c r="X83" s="391" cm="1">
        <f t="array" aca="1" ref="X83" ca="1">IF(ISTEXT(X$6),IFERROR(PRODUCT(IF(YEAR(OFFSET(HOMECELL,1,0):OFFSET(ENDCELL,-1,0))=$A83,1+OFFSET(X$132,1,0):OFFSET(X$885,-1,0)))-1,"NA"),0)</f>
        <v>1.7850812439869079E-2</v>
      </c>
      <c r="Y83" s="391" cm="1">
        <f t="array" aca="1" ref="Y83" ca="1">IF(ISTEXT(Y$6),IFERROR(PRODUCT(IF(YEAR(OFFSET(HOMECELL,1,0):OFFSET(ENDCELL,-1,0))=$A83,1+OFFSET(Y$132,1,0):OFFSET(Y$885,-1,0)))-1,"NA"),0)</f>
        <v>0.27344268440231323</v>
      </c>
      <c r="Z83" s="391" cm="1">
        <f t="array" aca="1" ref="Z83" ca="1">IF(ISTEXT(Z$6),IFERROR(PRODUCT(IF(YEAR(OFFSET(HOMECELL,1,0):OFFSET(ENDCELL,-1,0))=$A83,1+OFFSET(Z$132,1,0):OFFSET(Z$885,-1,0)))-1,"NA"),0)</f>
        <v>3.2724397609986688E-3</v>
      </c>
      <c r="AA83" s="391" cm="1">
        <f t="array" aca="1" ref="AA83" ca="1">IF(ISTEXT(AA$6),IFERROR(PRODUCT(IF(YEAR(OFFSET(HOMECELL,1,0):OFFSET(ENDCELL,-1,0))=$A83,1+OFFSET(AA$132,1,0):OFFSET(AA$885,-1,0)))-1,"NA"),0)</f>
        <v>0.22372040768017465</v>
      </c>
      <c r="AB83" s="391" cm="1">
        <f t="array" aca="1" ref="AB83" ca="1">IF(ISTEXT(AB$6),IFERROR(PRODUCT(IF(YEAR(OFFSET(HOMECELL,1,0):OFFSET(ENDCELL,-1,0))=$A83,1+OFFSET(AB$132,1,0):OFFSET(AB$885,-1,0)))-1,"NA"),0)</f>
        <v>0.43654014228985538</v>
      </c>
      <c r="AC83" s="391" cm="1">
        <f t="array" aca="1" ref="AC83" ca="1">IF(ISTEXT(AC$6),IFERROR(PRODUCT(IF(YEAR(OFFSET(HOMECELL,1,0):OFFSET(ENDCELL,-1,0))=$A83,1+OFFSET(AC$132,1,0):OFFSET(AC$885,-1,0)))-1,"NA"),0)</f>
        <v>0.49328081688683856</v>
      </c>
      <c r="AD83" s="391" cm="1">
        <f t="array" aca="1" ref="AD83" ca="1">IF(ISTEXT(AD$6),IFERROR(PRODUCT(IF(YEAR(OFFSET(HOMECELL,1,0):OFFSET(ENDCELL,-1,0))=$A83,1+OFFSET(AD$132,1,0):OFFSET(AD$885,-1,0)))-1,"NA"),0)</f>
        <v>0.27328425505616472</v>
      </c>
      <c r="AE83" s="391" cm="1">
        <f t="array" aca="1" ref="AE83" ca="1">IF(ISTEXT(AE$6),IFERROR(PRODUCT(IF(YEAR(OFFSET(HOMECELL,1,0):OFFSET(ENDCELL,-1,0))=$A83,1+OFFSET(AE$132,1,0):OFFSET(AE$885,-1,0)))-1,"NA"),0)</f>
        <v>4.7601927713717185E-2</v>
      </c>
      <c r="AF83" s="391" cm="1">
        <f t="array" aca="1" ref="AF83" ca="1">IF(ISTEXT(AF$6),IFERROR(PRODUCT(IF(YEAR(OFFSET(HOMECELL,1,0):OFFSET(ENDCELL,-1,0))=$A83,1+OFFSET(AF$132,1,0):OFFSET(AF$885,-1,0)))-1,"NA"),0)</f>
        <v>0.19795419422253224</v>
      </c>
      <c r="AG83" s="391" cm="1">
        <f t="array" aca="1" ref="AG83" ca="1">IF(ISTEXT(AG$6),IFERROR(PRODUCT(IF(YEAR(OFFSET(HOMECELL,1,0):OFFSET(ENDCELL,-1,0))=$A83,1+OFFSET(AG$132,1,0):OFFSET(AG$885,-1,0)))-1,"NA"),0)</f>
        <v>0.33420886063621635</v>
      </c>
      <c r="AH83" s="391" cm="1">
        <f t="array" aca="1" ref="AH83" ca="1">IF(ISTEXT(AH$6),IFERROR(PRODUCT(IF(YEAR(OFFSET(HOMECELL,1,0):OFFSET(ENDCELL,-1,0))=$A83,1+OFFSET(AH$132,1,0):OFFSET(AH$885,-1,0)))-1,"NA"),0)</f>
        <v>0.21551297048516105</v>
      </c>
      <c r="AI83" s="391" cm="1">
        <f t="array" aca="1" ref="AI83" ca="1">IF(ISTEXT(AI$6),IFERROR(PRODUCT(IF(YEAR(OFFSET(HOMECELL,1,0):OFFSET(ENDCELL,-1,0))=$A83,1+OFFSET(AI$132,1,0):OFFSET(AI$885,-1,0)))-1,"NA"),0)</f>
        <v>0.35575654230805864</v>
      </c>
      <c r="AJ83" s="391" cm="1">
        <f t="array" aca="1" ref="AJ83" ca="1">IF(ISTEXT(AJ$6),IFERROR(PRODUCT(IF(YEAR(OFFSET(HOMECELL,1,0):OFFSET(ENDCELL,-1,0))=$A83,1+OFFSET(AJ$132,1,0):OFFSET(AJ$885,-1,0)))-1,"NA"),0)</f>
        <v>0.329295234005065</v>
      </c>
      <c r="AK83" s="391" cm="1">
        <f t="array" aca="1" ref="AK83" ca="1">IF(ISTEXT(AK$6),IFERROR(PRODUCT(IF(YEAR(OFFSET(HOMECELL,1,0):OFFSET(ENDCELL,-1,0))=$A83,1+OFFSET(AK$132,1,0):OFFSET(AK$885,-1,0)))-1,"NA"),0)</f>
        <v>0.12998767419906021</v>
      </c>
      <c r="AL83" s="391" cm="1">
        <f t="array" aca="1" ref="AL83" ca="1">IF(ISTEXT(AL$6),IFERROR(PRODUCT(IF(YEAR(OFFSET(HOMECELL,1,0):OFFSET(ENDCELL,-1,0))=$A83,1+OFFSET(AL$132,1,0):OFFSET(AL$885,-1,0)))-1,"NA"),0)</f>
        <v>-0.10564098833178348</v>
      </c>
      <c r="AM83" s="391" cm="1">
        <f t="array" aca="1" ref="AM83" ca="1">IF(ISTEXT(AM$6),IFERROR(PRODUCT(IF(YEAR(OFFSET(HOMECELL,1,0):OFFSET(ENDCELL,-1,0))=$A83,1+OFFSET(AM$132,1,0):OFFSET(AM$885,-1,0)))-1,"NA"),0)</f>
        <v>0.31765965558722464</v>
      </c>
      <c r="AN83" s="391" cm="1">
        <f t="array" aca="1" ref="AN83" ca="1">IF(ISTEXT(AN$6),IFERROR(PRODUCT(IF(YEAR(OFFSET(HOMECELL,1,0):OFFSET(ENDCELL,-1,0))=$A83,1+OFFSET(AN$132,1,0):OFFSET(AN$885,-1,0)))-1,"NA"),0)</f>
        <v>0.76206864900951832</v>
      </c>
      <c r="AO83" s="391" cm="1">
        <f t="array" aca="1" ref="AO83" ca="1">IF(ISTEXT(AO$6),IFERROR(PRODUCT(IF(YEAR(OFFSET(HOMECELL,1,0):OFFSET(ENDCELL,-1,0))=$A83,1+OFFSET(AO$132,1,0):OFFSET(AO$885,-1,0)))-1,"NA"),0)</f>
        <v>0.20926294693268188</v>
      </c>
      <c r="AP83" s="391" cm="1">
        <f t="array" aca="1" ref="AP83" ca="1">IF(ISTEXT(AP$6),IFERROR(PRODUCT(IF(YEAR(OFFSET(HOMECELL,1,0):OFFSET(ENDCELL,-1,0))=$A83,1+OFFSET(AP$132,1,0):OFFSET(AP$885,-1,0)))-1,"NA"),0)</f>
        <v>-1.3430625045390499E-2</v>
      </c>
      <c r="AQ83" s="391" cm="1">
        <f t="array" aca="1" ref="AQ83" ca="1">IF(ISTEXT(AQ$6),IFERROR(PRODUCT(IF(YEAR(OFFSET(HOMECELL,1,0):OFFSET(ENDCELL,-1,0))=$A83,1+OFFSET(AQ$132,1,0):OFFSET(AQ$885,-1,0)))-1,"NA"),0)</f>
        <v>0.24699833488435208</v>
      </c>
      <c r="AR83" s="391" cm="1">
        <f t="array" aca="1" ref="AR83" ca="1">IF(ISTEXT(AR$6),IFERROR(PRODUCT(IF(YEAR(OFFSET(HOMECELL,1,0):OFFSET(ENDCELL,-1,0))=$A83,1+OFFSET(AR$132,1,0):OFFSET(AR$885,-1,0)))-1,"NA"),0)</f>
        <v>0.81987889992276486</v>
      </c>
      <c r="AS83" s="391" cm="1">
        <f t="array" aca="1" ref="AS83" ca="1">IF(ISTEXT(AS$6),IFERROR(PRODUCT(IF(YEAR(OFFSET(HOMECELL,1,0):OFFSET(ENDCELL,-1,0))=$A83,1+OFFSET(AS$132,1,0):OFFSET(AS$885,-1,0)))-1,"NA"),0)</f>
        <v>0</v>
      </c>
      <c r="AT83" s="391" cm="1">
        <f t="array" aca="1" ref="AT83" ca="1">IF(ISTEXT(AT$6),IFERROR(PRODUCT(IF(YEAR(OFFSET(HOMECELL,1,0):OFFSET(ENDCELL,-1,0))=$A83,1+OFFSET(AT$132,1,0):OFFSET(AT$885,-1,0)))-1,"NA"),0)</f>
        <v>0.24936879553313585</v>
      </c>
      <c r="AU83" s="391" cm="1">
        <f t="array" aca="1" ref="AU83" ca="1">IF(ISTEXT(AU$6),IFERROR(PRODUCT(IF(YEAR(OFFSET(HOMECELL,1,0):OFFSET(ENDCELL,-1,0))=$A83,1+OFFSET(AU$132,1,0):OFFSET(AU$885,-1,0)))-1,"NA"),0)</f>
        <v>0.15905636868649942</v>
      </c>
      <c r="AV83" s="391" cm="1">
        <f t="array" aca="1" ref="AV83" ca="1">IF(ISTEXT(AV$6),IFERROR(PRODUCT(IF(YEAR(OFFSET(HOMECELL,1,0):OFFSET(ENDCELL,-1,0))=$A83,1+OFFSET(AV$132,1,0):OFFSET(AV$885,-1,0)))-1,"NA"),0)</f>
        <v>0.17817541498853151</v>
      </c>
      <c r="AW83" s="391" cm="1">
        <f t="array" aca="1" ref="AW83" ca="1">IF(ISTEXT(AW$6),IFERROR(PRODUCT(IF(YEAR(OFFSET(HOMECELL,1,0):OFFSET(ENDCELL,-1,0))=$A83,1+OFFSET(AW$132,1,0):OFFSET(AW$885,-1,0)))-1,"NA"),0)</f>
        <v>0.12693064570284718</v>
      </c>
      <c r="AX83" s="391" cm="1">
        <f t="array" aca="1" ref="AX83" ca="1">IF(ISTEXT(AX$6),IFERROR(PRODUCT(IF(YEAR(OFFSET(HOMECELL,1,0):OFFSET(ENDCELL,-1,0))=$A83,1+OFFSET(AX$132,1,0):OFFSET(AX$885,-1,0)))-1,"NA"),0)</f>
        <v>0.48414041177208578</v>
      </c>
      <c r="AY83" s="391" cm="1">
        <f t="array" aca="1" ref="AY83" ca="1">IF(ISTEXT(AY$6),IFERROR(PRODUCT(IF(YEAR(OFFSET(HOMECELL,1,0):OFFSET(ENDCELL,-1,0))=$A83,1+OFFSET(AY$132,1,0):OFFSET(AY$885,-1,0)))-1,"NA"),0)</f>
        <v>0.30827650763484549</v>
      </c>
      <c r="AZ83" s="391" cm="1">
        <f t="array" aca="1" ref="AZ83" ca="1">IF(ISTEXT(AZ$6),IFERROR(PRODUCT(IF(YEAR(OFFSET(HOMECELL,1,0):OFFSET(ENDCELL,-1,0))=$A83,1+OFFSET(AZ$132,1,0):OFFSET(AZ$885,-1,0)))-1,"NA"),0)</f>
        <v>0.5411430877588419</v>
      </c>
      <c r="BA83" s="391" cm="1">
        <f t="array" aca="1" ref="BA83" ca="1">IF(ISTEXT(BA$6),IFERROR(PRODUCT(IF(YEAR(OFFSET(HOMECELL,1,0):OFFSET(ENDCELL,-1,0))=$A83,1+OFFSET(BA$132,1,0):OFFSET(BA$885,-1,0)))-1,"NA"),0)</f>
        <v>2.4158739306300081E-2</v>
      </c>
      <c r="BB83" s="391" cm="1">
        <f t="array" aca="1" ref="BB83" ca="1">IF(ISTEXT(BB$6),IFERROR(PRODUCT(IF(YEAR(OFFSET(HOMECELL,1,0):OFFSET(ENDCELL,-1,0))=$A83,1+OFFSET(BB$132,1,0):OFFSET(BB$885,-1,0)))-1,"NA"),0)</f>
        <v>0.61306762527915981</v>
      </c>
      <c r="BC83" s="391" cm="1">
        <f t="array" aca="1" ref="BC83" ca="1">IF(ISTEXT(BC$6),IFERROR(PRODUCT(IF(YEAR(OFFSET(HOMECELL,1,0):OFFSET(ENDCELL,-1,0))=$A83,1+OFFSET(BC$132,1,0):OFFSET(BC$885,-1,0)))-1,"NA"),0)</f>
        <v>1.5436535493651684</v>
      </c>
      <c r="BD83" s="391" cm="1">
        <f t="array" aca="1" ref="BD83" ca="1">IF(ISTEXT(BD$6),IFERROR(PRODUCT(IF(YEAR(OFFSET(HOMECELL,1,0):OFFSET(ENDCELL,-1,0))=$A83,1+OFFSET(BD$132,1,0):OFFSET(BD$885,-1,0)))-1,"NA"),0)</f>
        <v>3.4596302129623613E-2</v>
      </c>
      <c r="BE83" s="391" cm="1">
        <f t="array" aca="1" ref="BE83" ca="1">IF(ISTEXT(BE$6),IFERROR(PRODUCT(IF(YEAR(OFFSET(HOMECELL,1,0):OFFSET(ENDCELL,-1,0))=$A83,1+OFFSET(BE$132,1,0):OFFSET(BE$885,-1,0)))-1,"NA"),0)</f>
        <v>1.0342066558313432</v>
      </c>
      <c r="BF83" s="391" cm="1">
        <f t="array" aca="1" ref="BF83" ca="1">IF(ISTEXT(BF$6),IFERROR(PRODUCT(IF(YEAR(OFFSET(HOMECELL,1,0):OFFSET(ENDCELL,-1,0))=$A83,1+OFFSET(BF$132,1,0):OFFSET(BF$885,-1,0)))-1,"NA"),0)</f>
        <v>0.51537971922104386</v>
      </c>
      <c r="BG83" s="391" cm="1">
        <f t="array" aca="1" ref="BG83" ca="1">IF(ISTEXT(BG$6),IFERROR(PRODUCT(IF(YEAR(OFFSET(HOMECELL,1,0):OFFSET(ENDCELL,-1,0))=$A83,1+OFFSET(BG$132,1,0):OFFSET(BG$885,-1,0)))-1,"NA"),0)</f>
        <v>8.7327298620155647E-2</v>
      </c>
      <c r="BH83" s="391" cm="1">
        <f t="array" aca="1" ref="BH83" ca="1">IF(ISTEXT(BH$6),IFERROR(PRODUCT(IF(YEAR(OFFSET(HOMECELL,1,0):OFFSET(ENDCELL,-1,0))=$A83,1+OFFSET(BH$132,1,0):OFFSET(BH$885,-1,0)))-1,"NA"),0)</f>
        <v>-0.13505266781811431</v>
      </c>
      <c r="BI83" s="391" cm="1">
        <f t="array" aca="1" ref="BI83" ca="1">IF(ISTEXT(BI$6),IFERROR(PRODUCT(IF(YEAR(OFFSET(HOMECELL,1,0):OFFSET(ENDCELL,-1,0))=$A83,1+OFFSET(BI$132,1,0):OFFSET(BI$885,-1,0)))-1,"NA"),0)</f>
        <v>0.35823090277761338</v>
      </c>
      <c r="BJ83" s="391" cm="1">
        <f t="array" aca="1" ref="BJ83" ca="1">IF(ISTEXT(BJ$6),IFERROR(PRODUCT(IF(YEAR(OFFSET(HOMECELL,1,0):OFFSET(ENDCELL,-1,0))=$A83,1+OFFSET(BJ$132,1,0):OFFSET(BJ$885,-1,0)))-1,"NA"),0)</f>
        <v>0.23880829897198064</v>
      </c>
      <c r="BK83" s="391" cm="1">
        <f t="array" aca="1" ref="BK83" ca="1">IF(ISTEXT(BK$6),IFERROR(PRODUCT(IF(YEAR(OFFSET(HOMECELL,1,0):OFFSET(ENDCELL,-1,0))=$A83,1+OFFSET(BK$132,1,0):OFFSET(BK$885,-1,0)))-1,"NA"),0)</f>
        <v>0.75033603052814124</v>
      </c>
      <c r="BL83" s="391" cm="1">
        <f t="array" aca="1" ref="BL83" ca="1">IF(ISTEXT(BL$6),IFERROR(PRODUCT(IF(YEAR(OFFSET(HOMECELL,1,0):OFFSET(ENDCELL,-1,0))=$A83,1+OFFSET(BL$132,1,0):OFFSET(BL$885,-1,0)))-1,"NA"),0)</f>
        <v>0.26758727477565669</v>
      </c>
      <c r="BM83" s="391" cm="1">
        <f t="array" aca="1" ref="BM83" ca="1">IF(ISTEXT(BM$6),IFERROR(PRODUCT(IF(YEAR(OFFSET(HOMECELL,1,0):OFFSET(ENDCELL,-1,0))=$A83,1+OFFSET(BM$132,1,0):OFFSET(BM$885,-1,0)))-1,"NA"),0)</f>
        <v>0.7263825322631472</v>
      </c>
      <c r="BN83" s="391" cm="1">
        <f t="array" aca="1" ref="BN83" ca="1">IF(ISTEXT(BN$6),IFERROR(PRODUCT(IF(YEAR(OFFSET(HOMECELL,1,0):OFFSET(ENDCELL,-1,0))=$A83,1+OFFSET(BN$132,1,0):OFFSET(BN$885,-1,0)))-1,"NA"),0)</f>
        <v>1.4344322620986016</v>
      </c>
      <c r="BO83" s="391" cm="1">
        <f t="array" aca="1" ref="BO83" ca="1">IF(ISTEXT(BO$6),IFERROR(PRODUCT(IF(YEAR(OFFSET(HOMECELL,1,0):OFFSET(ENDCELL,-1,0))=$A83,1+OFFSET(BO$132,1,0):OFFSET(BO$885,-1,0)))-1,"NA"),0)</f>
        <v>0.10589609826150359</v>
      </c>
      <c r="BP83" s="391" cm="1">
        <f t="array" aca="1" ref="BP83" ca="1">IF(ISTEXT(BP$6),IFERROR(PRODUCT(IF(YEAR(OFFSET(HOMECELL,1,0):OFFSET(ENDCELL,-1,0))=$A83,1+OFFSET(BP$132,1,0):OFFSET(BP$885,-1,0)))-1,"NA"),0)</f>
        <v>0.17456724447946037</v>
      </c>
      <c r="BQ83" s="391" cm="1">
        <f t="array" aca="1" ref="BQ83" ca="1">IF(ISTEXT(BQ$6),IFERROR(PRODUCT(IF(YEAR(OFFSET(HOMECELL,1,0):OFFSET(ENDCELL,-1,0))=$A83,1+OFFSET(BQ$132,1,0):OFFSET(BQ$885,-1,0)))-1,"NA"),0)</f>
        <v>0.21640720574733763</v>
      </c>
      <c r="BR83" s="391" cm="1">
        <f t="array" aca="1" ref="BR83" ca="1">IF(ISTEXT(BR$6),IFERROR(PRODUCT(IF(YEAR(OFFSET(HOMECELL,1,0):OFFSET(ENDCELL,-1,0))=$A83,1+OFFSET(BR$132,1,0):OFFSET(BR$885,-1,0)))-1,"NA"),0)</f>
        <v>0.39834987495250251</v>
      </c>
      <c r="BS83" s="391" cm="1">
        <f t="array" aca="1" ref="BS83" ca="1">IF(ISTEXT(BS$6),IFERROR(PRODUCT(IF(YEAR(OFFSET(HOMECELL,1,0):OFFSET(ENDCELL,-1,0))=$A83,1+OFFSET(BS$132,1,0):OFFSET(BS$885,-1,0)))-1,"NA"),0)</f>
        <v>0.13754440309740468</v>
      </c>
      <c r="BT83" s="391" cm="1">
        <f t="array" aca="1" ref="BT83" ca="1">IF(ISTEXT(BT$6),IFERROR(PRODUCT(IF(YEAR(OFFSET(HOMECELL,1,0):OFFSET(ENDCELL,-1,0))=$A83,1+OFFSET(BT$132,1,0):OFFSET(BT$885,-1,0)))-1,"NA"),0)</f>
        <v>0.47176505093234766</v>
      </c>
      <c r="BU83" s="391" cm="1">
        <f t="array" aca="1" ref="BU83" ca="1">IF(ISTEXT(BU$6),IFERROR(PRODUCT(IF(YEAR(OFFSET(HOMECELL,1,0):OFFSET(ENDCELL,-1,0))=$A83,1+OFFSET(BU$132,1,0):OFFSET(BU$885,-1,0)))-1,"NA"),0)</f>
        <v>0.35142783174042558</v>
      </c>
      <c r="BV83" s="391" cm="1">
        <f t="array" aca="1" ref="BV83" ca="1">IF(ISTEXT(BV$6),IFERROR(PRODUCT(IF(YEAR(OFFSET(HOMECELL,1,0):OFFSET(ENDCELL,-1,0))=$A83,1+OFFSET(BV$132,1,0):OFFSET(BV$885,-1,0)))-1,"NA"),0)</f>
        <v>0.22511533356855673</v>
      </c>
      <c r="BW83" s="391" cm="1">
        <f t="array" aca="1" ref="BW83" ca="1">IF(ISTEXT(BW$6),IFERROR(PRODUCT(IF(YEAR(OFFSET(HOMECELL,1,0):OFFSET(ENDCELL,-1,0))=$A83,1+OFFSET(BW$132,1,0):OFFSET(BW$885,-1,0)))-1,"NA"),0)</f>
        <v>0.46560749195779949</v>
      </c>
      <c r="BX83" s="391" cm="1">
        <f t="array" aca="1" ref="BX83" ca="1">IF(ISTEXT(BX$6),IFERROR(PRODUCT(IF(YEAR(OFFSET(HOMECELL,1,0):OFFSET(ENDCELL,-1,0))=$A83,1+OFFSET(BX$132,1,0):OFFSET(BX$885,-1,0)))-1,"NA"),0)</f>
        <v>0.10432968483940064</v>
      </c>
      <c r="BY83" s="391" cm="1">
        <f t="array" aca="1" ref="BY83" ca="1">IF(ISTEXT(BY$6),IFERROR(PRODUCT(IF(YEAR(OFFSET(HOMECELL,1,0):OFFSET(ENDCELL,-1,0))=$A83,1+OFFSET(BY$132,1,0):OFFSET(BY$885,-1,0)))-1,"NA"),0)</f>
        <v>0.12955765503907224</v>
      </c>
      <c r="BZ83" s="391" cm="1">
        <f t="array" aca="1" ref="BZ83" ca="1">IF(ISTEXT(BZ$6),IFERROR(PRODUCT(IF(YEAR(OFFSET(HOMECELL,1,0):OFFSET(ENDCELL,-1,0))=$A83,1+OFFSET(BZ$132,1,0):OFFSET(BZ$885,-1,0)))-1,"NA"),0)</f>
        <v>0.31268271305228068</v>
      </c>
      <c r="CA83" s="391" cm="1">
        <f t="array" aca="1" ref="CA83" ca="1">IF(ISTEXT(CA$6),IFERROR(PRODUCT(IF(YEAR(OFFSET(HOMECELL,1,0):OFFSET(ENDCELL,-1,0))=$A83,1+OFFSET(CA$132,1,0):OFFSET(CA$885,-1,0)))-1,"NA"),0)</f>
        <v>-5.1146854634516403E-2</v>
      </c>
      <c r="CB83" s="391" cm="1">
        <f t="array" aca="1" ref="CB83" ca="1">IF(ISTEXT(CB$6),IFERROR(PRODUCT(IF(YEAR(OFFSET(HOMECELL,1,0):OFFSET(ENDCELL,-1,0))=$A83,1+OFFSET(CB$132,1,0):OFFSET(CB$885,-1,0)))-1,"NA"),0)</f>
        <v>0.19848470311729915</v>
      </c>
      <c r="CC83" s="391" cm="1">
        <f t="array" aca="1" ref="CC83" ca="1">IF(ISTEXT(CC$6),IFERROR(PRODUCT(IF(YEAR(OFFSET(HOMECELL,1,0):OFFSET(ENDCELL,-1,0))=$A83,1+OFFSET(CC$132,1,0):OFFSET(CC$885,-1,0)))-1,"NA"),0)</f>
        <v>-5.7522683842044176E-2</v>
      </c>
      <c r="CD83" s="391" cm="1">
        <f t="array" aca="1" ref="CD83" ca="1">IF(ISTEXT(CD$6),IFERROR(PRODUCT(IF(YEAR(OFFSET(HOMECELL,1,0):OFFSET(ENDCELL,-1,0))=$A83,1+OFFSET(CD$132,1,0):OFFSET(CD$885,-1,0)))-1,"NA"),0)</f>
        <v>0</v>
      </c>
      <c r="CE83" s="391" cm="1">
        <f t="array" aca="1" ref="CE83" ca="1">IF(ISTEXT(CE$6),IFERROR(PRODUCT(IF(YEAR(OFFSET(HOMECELL,1,0):OFFSET(ENDCELL,-1,0))=$A83,1+OFFSET(CE$132,1,0):OFFSET(CE$885,-1,0)))-1,"NA"),0)</f>
        <v>0</v>
      </c>
      <c r="CF83" s="391" cm="1">
        <f t="array" aca="1" ref="CF83" ca="1">IF(ISTEXT(CF$6),IFERROR(PRODUCT(IF(YEAR(OFFSET(HOMECELL,1,0):OFFSET(ENDCELL,-1,0))=$A83,1+OFFSET(CF$132,1,0):OFFSET(CF$885,-1,0)))-1,"NA"),0)</f>
        <v>0.10905065255931023</v>
      </c>
      <c r="CG83" s="391" cm="1">
        <f t="array" aca="1" ref="CG83" ca="1">IF(ISTEXT(CG$6),IFERROR(PRODUCT(IF(YEAR(OFFSET(HOMECELL,1,0):OFFSET(ENDCELL,-1,0))=$A83,1+OFFSET(CG$132,1,0):OFFSET(CG$885,-1,0)))-1,"NA"),0)</f>
        <v>0.35099641455203034</v>
      </c>
      <c r="CH83" s="391" cm="1">
        <f t="array" aca="1" ref="CH83" ca="1">IF(ISTEXT(CH$6),IFERROR(PRODUCT(IF(YEAR(OFFSET(HOMECELL,1,0):OFFSET(ENDCELL,-1,0))=$A83,1+OFFSET(CH$132,1,0):OFFSET(CH$885,-1,0)))-1,"NA"),0)</f>
        <v>-0.17369187945805453</v>
      </c>
      <c r="CI83" s="391" cm="1">
        <f t="array" aca="1" ref="CI83" ca="1">IF(ISTEXT(CI$6),IFERROR(PRODUCT(IF(YEAR(OFFSET(HOMECELL,1,0):OFFSET(ENDCELL,-1,0))=$A83,1+OFFSET(CI$132,1,0):OFFSET(CI$885,-1,0)))-1,"NA"),0)</f>
        <v>0.97250861764352181</v>
      </c>
      <c r="CJ83" s="391" cm="1">
        <f t="array" aca="1" ref="CJ83" ca="1">IF(ISTEXT(CJ$6),IFERROR(PRODUCT(IF(YEAR(OFFSET(HOMECELL,1,0):OFFSET(ENDCELL,-1,0))=$A83,1+OFFSET(CJ$132,1,0):OFFSET(CJ$885,-1,0)))-1,"NA"),0)</f>
        <v>0.40730641580388105</v>
      </c>
      <c r="CK83" s="391" cm="1">
        <f t="array" aca="1" ref="CK83" ca="1">IF(ISTEXT(CK$6),IFERROR(PRODUCT(IF(YEAR(OFFSET(HOMECELL,1,0):OFFSET(ENDCELL,-1,0))=$A83,1+OFFSET(CK$132,1,0):OFFSET(CK$885,-1,0)))-1,"NA"),0)</f>
        <v>0</v>
      </c>
      <c r="CL83" s="391" cm="1">
        <f t="array" aca="1" ref="CL83" ca="1">IF(ISTEXT(CL$6),IFERROR(PRODUCT(IF(YEAR(OFFSET(HOMECELL,1,0):OFFSET(ENDCELL,-1,0))=$A83,1+OFFSET(CL$132,1,0):OFFSET(CL$885,-1,0)))-1,"NA"),0)</f>
        <v>0</v>
      </c>
      <c r="CM83" s="391" cm="1">
        <f t="array" aca="1" ref="CM83" ca="1">IF(ISTEXT(CM$6),IFERROR(PRODUCT(IF(YEAR(OFFSET(HOMECELL,1,0):OFFSET(ENDCELL,-1,0))=$A83,1+OFFSET(CM$132,1,0):OFFSET(CM$885,-1,0)))-1,"NA"),0)</f>
        <v>0</v>
      </c>
      <c r="CN83" s="391" cm="1">
        <f t="array" aca="1" ref="CN83" ca="1">IF(ISTEXT(CN$6),IFERROR(PRODUCT(IF(YEAR(OFFSET(HOMECELL,1,0):OFFSET(ENDCELL,-1,0))=$A83,1+OFFSET(CN$132,1,0):OFFSET(CN$885,-1,0)))-1,"NA"),0)</f>
        <v>0</v>
      </c>
      <c r="CO83" s="391" cm="1">
        <f t="array" aca="1" ref="CO83" ca="1">IF(ISTEXT(CO$6),IFERROR(PRODUCT(IF(YEAR(OFFSET(HOMECELL,1,0):OFFSET(ENDCELL,-1,0))=$A83,1+OFFSET(CO$132,1,0):OFFSET(CO$885,-1,0)))-1,"NA"),0)</f>
        <v>0</v>
      </c>
      <c r="CP83" s="391" cm="1">
        <f t="array" aca="1" ref="CP83" ca="1">IF(ISTEXT(CP$6),IFERROR(PRODUCT(IF(YEAR(OFFSET(HOMECELL,1,0):OFFSET(ENDCELL,-1,0))=$A83,1+OFFSET(CP$132,1,0):OFFSET(CP$885,-1,0)))-1,"NA"),0)</f>
        <v>0</v>
      </c>
      <c r="CQ83" s="391" cm="1">
        <f t="array" aca="1" ref="CQ83" ca="1">IF(ISTEXT(CQ$6),IFERROR(PRODUCT(IF(YEAR(OFFSET(HOMECELL,1,0):OFFSET(ENDCELL,-1,0))=$A83,1+OFFSET(CQ$132,1,0):OFFSET(CQ$885,-1,0)))-1,"NA"),0)</f>
        <v>0</v>
      </c>
      <c r="CR83" s="391" cm="1">
        <f t="array" aca="1" ref="CR83" ca="1">IF(ISTEXT(CR$6),IFERROR(PRODUCT(IF(YEAR(OFFSET(HOMECELL,1,0):OFFSET(ENDCELL,-1,0))=$A83,1+OFFSET(CR$132,1,0):OFFSET(CR$885,-1,0)))-1,"NA"),0)</f>
        <v>0.24463527364936954</v>
      </c>
      <c r="CS83" s="391"/>
      <c r="CT83" s="391"/>
      <c r="CU83" s="391"/>
      <c r="CV83" s="391"/>
      <c r="CW83" s="391"/>
      <c r="CX83" s="391"/>
      <c r="CY83" s="391"/>
      <c r="CZ83" s="391"/>
      <c r="DA83" s="391"/>
      <c r="DB83" s="815"/>
      <c r="DC83" s="815"/>
      <c r="DD83" s="815"/>
      <c r="DE83" s="815"/>
      <c r="DG83" s="352"/>
      <c r="DI83" s="391" cm="1">
        <f t="array" aca="1" ref="DI83" ca="1">IF(ISTEXT(DI$6),IFERROR(PRODUCT(IF(YEAR(OFFSET(HOMECELL,1,0):OFFSET(ENDCELL,-1,0))=$A83,1+OFFSET(DI$132,1,0):OFFSET(DI$885,-1,0)))-1,"NA"),0)</f>
        <v>0</v>
      </c>
      <c r="DJ83" s="391" cm="1">
        <f t="array" aca="1" ref="DJ83" ca="1">IF(ISTEXT(DJ$6),IFERROR(PRODUCT(IF(YEAR(OFFSET(HOMECELL,1,0):OFFSET(ENDCELL,-1,0))=$A83,1+OFFSET(DJ$132,1,0):OFFSET(DJ$885,-1,0)))-1,"NA"),0)</f>
        <v>0.3713234628979325</v>
      </c>
      <c r="DK83" s="391" cm="1">
        <f t="array" aca="1" ref="DK83" ca="1">IF(ISTEXT(DK$6),IFERROR(PRODUCT(IF(YEAR(OFFSET(HOMECELL,1,0):OFFSET(ENDCELL,-1,0))=$A83,1+OFFSET(DK$132,1,0):OFFSET(DK$885,-1,0)))-1,"NA"),0)</f>
        <v>0.41021541422551611</v>
      </c>
    </row>
    <row r="84" spans="1:115" hidden="1" outlineLevel="1">
      <c r="A84" s="72">
        <f t="shared" ca="1" si="1"/>
        <v>2018</v>
      </c>
      <c r="B84" s="372"/>
      <c r="C84" s="391" cm="1">
        <f t="array" aca="1" ref="C84" ca="1">IF(ISTEXT(C$6),IFERROR(PRODUCT(IF(YEAR(OFFSET(HOMECELL,1,0):OFFSET(ENDCELL,-1,0))=$A84,1+OFFSET(C$132,1,0):OFFSET(C$885,-1,0)))-1,"NA"),0)</f>
        <v>4.3457037174653879E-2</v>
      </c>
      <c r="D84" s="391" cm="1">
        <f t="array" aca="1" ref="D84" ca="1">IF(ISTEXT(D$6),IFERROR(PRODUCT(IF(YEAR(OFFSET(HOMECELL,1,0):OFFSET(ENDCELL,-1,0))=$A84,1+OFFSET(D$132,1,0):OFFSET(D$885,-1,0)))-1,"NA"),0)</f>
        <v>1.8047146131043634E-2</v>
      </c>
      <c r="E84" s="391" cm="1">
        <f t="array" aca="1" ref="E84" ca="1">IF(ISTEXT(E$6),IFERROR(PRODUCT(IF(YEAR(OFFSET(HOMECELL,1,0):OFFSET(ENDCELL,-1,0))=$A84,1+OFFSET(E$132,1,0):OFFSET(E$885,-1,0)))-1,"NA"),0)</f>
        <v>-6.9896449590052145E-2</v>
      </c>
      <c r="F84" s="391" cm="1">
        <f t="array" aca="1" ref="F84" ca="1">IF(ISTEXT(F$6),IFERROR(PRODUCT(IF(YEAR(OFFSET(HOMECELL,1,0):OFFSET(ENDCELL,-1,0))=$A84,1+OFFSET(F$132,1,0):OFFSET(F$885,-1,0)))-1,"NA"),0)</f>
        <v>-5.6486752103626303E-2</v>
      </c>
      <c r="G84" s="391" cm="1">
        <f t="array" aca="1" ref="G84" ca="1">IF(ISTEXT(G$6),IFERROR(PRODUCT(IF(YEAR(OFFSET(HOMECELL,1,0):OFFSET(ENDCELL,-1,0))=$A84,1+OFFSET(G$132,1,0):OFFSET(G$885,-1,0)))-1,"NA"),0)</f>
        <v>-0.17479169083501755</v>
      </c>
      <c r="H84" s="391" cm="1">
        <f t="array" aca="1" ref="H84" ca="1">IF(ISTEXT(H$6),IFERROR(PRODUCT(IF(YEAR(OFFSET(HOMECELL,1,0):OFFSET(ENDCELL,-1,0))=$A84,1+OFFSET(H$132,1,0):OFFSET(H$885,-1,0)))-1,"NA"),0)</f>
        <v>-2.3046510188630243E-2</v>
      </c>
      <c r="I84" s="391" cm="1">
        <f t="array" aca="1" ref="I84" ca="1">IF(ISTEXT(I$6),IFERROR(PRODUCT(IF(YEAR(OFFSET(HOMECELL,1,0):OFFSET(ENDCELL,-1,0))=$A84,1+OFFSET(I$132,1,0):OFFSET(I$885,-1,0)))-1,"NA"),0)</f>
        <v>-0.19957864365479761</v>
      </c>
      <c r="J84" s="391" cm="1">
        <f t="array" aca="1" ref="J84" ca="1">IF(ISTEXT(J$6),IFERROR(PRODUCT(IF(YEAR(OFFSET(HOMECELL,1,0):OFFSET(ENDCELL,-1,0))=$A84,1+OFFSET(J$132,1,0):OFFSET(J$885,-1,0)))-1,"NA"),0)</f>
        <v>-0.13514231602933946</v>
      </c>
      <c r="K84" s="391" cm="1">
        <f t="array" aca="1" ref="K84" ca="1">IF(ISTEXT(K$6),IFERROR(PRODUCT(IF(YEAR(OFFSET(HOMECELL,1,0):OFFSET(ENDCELL,-1,0))=$A84,1+OFFSET(K$132,1,0):OFFSET(K$885,-1,0)))-1,"NA"),0)</f>
        <v>-0.14002678636756694</v>
      </c>
      <c r="L84" s="391" cm="1">
        <f t="array" aca="1" ref="L84" ca="1">IF(ISTEXT(L$6),IFERROR(PRODUCT(IF(YEAR(OFFSET(HOMECELL,1,0):OFFSET(ENDCELL,-1,0))=$A84,1+OFFSET(L$132,1,0):OFFSET(L$885,-1,0)))-1,"NA"),0)</f>
        <v>-6.0198501702176666E-2</v>
      </c>
      <c r="M84" s="391" cm="1">
        <f t="array" aca="1" ref="M84" ca="1">IF(ISTEXT(M$6),IFERROR(PRODUCT(IF(YEAR(OFFSET(HOMECELL,1,0):OFFSET(ENDCELL,-1,0))=$A84,1+OFFSET(M$132,1,0):OFFSET(M$885,-1,0)))-1,"NA"),0)</f>
        <v>-0.16767083143657335</v>
      </c>
      <c r="N84" s="391" cm="1">
        <f t="array" aca="1" ref="N84" ca="1">IF(ISTEXT(N$6),IFERROR(PRODUCT(IF(YEAR(OFFSET(HOMECELL,1,0):OFFSET(ENDCELL,-1,0))=$A84,1+OFFSET(N$132,1,0):OFFSET(N$885,-1,0)))-1,"NA"),0)</f>
        <v>2.4548017881675044E-2</v>
      </c>
      <c r="O84" s="391" cm="1">
        <f t="array" aca="1" ref="O84" ca="1">IF(ISTEXT(O$6),IFERROR(PRODUCT(IF(YEAR(OFFSET(HOMECELL,1,0):OFFSET(ENDCELL,-1,0))=$A84,1+OFFSET(O$132,1,0):OFFSET(O$885,-1,0)))-1,"NA"),0)</f>
        <v>-7.7914853920821758E-2</v>
      </c>
      <c r="P84" s="391" cm="1">
        <f t="array" aca="1" ref="P84" ca="1">IF(ISTEXT(P$6),IFERROR(PRODUCT(IF(YEAR(OFFSET(HOMECELL,1,0):OFFSET(ENDCELL,-1,0))=$A84,1+OFFSET(P$132,1,0):OFFSET(P$885,-1,0)))-1,"NA"),0)</f>
        <v>5.5798854459245817E-2</v>
      </c>
      <c r="Q84" s="391" cm="1">
        <f t="array" aca="1" ref="Q84" ca="1">IF(ISTEXT(Q$6),IFERROR(PRODUCT(IF(YEAR(OFFSET(HOMECELL,1,0):OFFSET(ENDCELL,-1,0))=$A84,1+OFFSET(Q$132,1,0):OFFSET(Q$885,-1,0)))-1,"NA"),0)</f>
        <v>4.3721085980456653E-2</v>
      </c>
      <c r="R84" s="391" cm="1">
        <f t="array" aca="1" ref="R84" ca="1">IF(ISTEXT(R$6),IFERROR(PRODUCT(IF(YEAR(OFFSET(HOMECELL,1,0):OFFSET(ENDCELL,-1,0))=$A84,1+OFFSET(R$132,1,0):OFFSET(R$885,-1,0)))-1,"NA"),0)</f>
        <v>-5.3901655041640684E-2</v>
      </c>
      <c r="S84" s="391" cm="1">
        <f t="array" aca="1" ref="S84" ca="1">IF(ISTEXT(S$6),IFERROR(PRODUCT(IF(YEAR(OFFSET(HOMECELL,1,0):OFFSET(ENDCELL,-1,0))=$A84,1+OFFSET(S$132,1,0):OFFSET(S$885,-1,0)))-1,"NA"),0)</f>
        <v>0.14254801552074747</v>
      </c>
      <c r="T84" s="391" cm="1">
        <f t="array" aca="1" ref="T84" ca="1">IF(ISTEXT(T$6),IFERROR(PRODUCT(IF(YEAR(OFFSET(HOMECELL,1,0):OFFSET(ENDCELL,-1,0))=$A84,1+OFFSET(T$132,1,0):OFFSET(T$885,-1,0)))-1,"NA"),0)</f>
        <v>0.79571980194373171</v>
      </c>
      <c r="U84" s="391" cm="1">
        <f t="array" aca="1" ref="U84" ca="1">IF(ISTEXT(U$6),IFERROR(PRODUCT(IF(YEAR(OFFSET(HOMECELL,1,0):OFFSET(ENDCELL,-1,0))=$A84,1+OFFSET(U$132,1,0):OFFSET(U$885,-1,0)))-1,"NA"),0)</f>
        <v>0.15045684969364714</v>
      </c>
      <c r="V84" s="391" cm="1">
        <f t="array" aca="1" ref="V84" ca="1">IF(ISTEXT(V$6),IFERROR(PRODUCT(IF(YEAR(OFFSET(HOMECELL,1,0):OFFSET(ENDCELL,-1,0))=$A84,1+OFFSET(V$132,1,0):OFFSET(V$885,-1,0)))-1,"NA"),0)</f>
        <v>0.28431683440327338</v>
      </c>
      <c r="W84" s="391" cm="1">
        <f t="array" aca="1" ref="W84" ca="1">IF(ISTEXT(W$6),IFERROR(PRODUCT(IF(YEAR(OFFSET(HOMECELL,1,0):OFFSET(ENDCELL,-1,0))=$A84,1+OFFSET(W$132,1,0):OFFSET(W$885,-1,0)))-1,"NA"),0)</f>
        <v>-0.32282993229543555</v>
      </c>
      <c r="X84" s="391" cm="1">
        <f t="array" aca="1" ref="X84" ca="1">IF(ISTEXT(X$6),IFERROR(PRODUCT(IF(YEAR(OFFSET(HOMECELL,1,0):OFFSET(ENDCELL,-1,0))=$A84,1+OFFSET(X$132,1,0):OFFSET(X$885,-1,0)))-1,"NA"),0)</f>
        <v>0.22648021363780102</v>
      </c>
      <c r="Y84" s="391" cm="1">
        <f t="array" aca="1" ref="Y84" ca="1">IF(ISTEXT(Y$6),IFERROR(PRODUCT(IF(YEAR(OFFSET(HOMECELL,1,0):OFFSET(ENDCELL,-1,0))=$A84,1+OFFSET(Y$132,1,0):OFFSET(Y$885,-1,0)))-1,"NA"),0)</f>
        <v>4.2122161908445088E-2</v>
      </c>
      <c r="Z84" s="391" cm="1">
        <f t="array" aca="1" ref="Z84" ca="1">IF(ISTEXT(Z$6),IFERROR(PRODUCT(IF(YEAR(OFFSET(HOMECELL,1,0):OFFSET(ENDCELL,-1,0))=$A84,1+OFFSET(Z$132,1,0):OFFSET(Z$885,-1,0)))-1,"NA"),0)</f>
        <v>-0.2317128206531448</v>
      </c>
      <c r="AA84" s="391" cm="1">
        <f t="array" aca="1" ref="AA84" ca="1">IF(ISTEXT(AA$6),IFERROR(PRODUCT(IF(YEAR(OFFSET(HOMECELL,1,0):OFFSET(ENDCELL,-1,0))=$A84,1+OFFSET(AA$132,1,0):OFFSET(AA$885,-1,0)))-1,"NA"),0)</f>
        <v>0.10599259323266441</v>
      </c>
      <c r="AB84" s="391" cm="1">
        <f t="array" aca="1" ref="AB84" ca="1">IF(ISTEXT(AB$6),IFERROR(PRODUCT(IF(YEAR(OFFSET(HOMECELL,1,0):OFFSET(ENDCELL,-1,0))=$A84,1+OFFSET(AB$132,1,0):OFFSET(AB$885,-1,0)))-1,"NA"),0)</f>
        <v>3.4079519972006533E-2</v>
      </c>
      <c r="AC84" s="391" cm="1">
        <f t="array" aca="1" ref="AC84" ca="1">IF(ISTEXT(AC$6),IFERROR(PRODUCT(IF(YEAR(OFFSET(HOMECELL,1,0):OFFSET(ENDCELL,-1,0))=$A84,1+OFFSET(AC$132,1,0):OFFSET(AC$885,-1,0)))-1,"NA"),0)</f>
        <v>0.33982193801242078</v>
      </c>
      <c r="AD84" s="391" cm="1">
        <f t="array" aca="1" ref="AD84" ca="1">IF(ISTEXT(AD$6),IFERROR(PRODUCT(IF(YEAR(OFFSET(HOMECELL,1,0):OFFSET(ENDCELL,-1,0))=$A84,1+OFFSET(AD$132,1,0):OFFSET(AD$885,-1,0)))-1,"NA"),0)</f>
        <v>0.17546949570389025</v>
      </c>
      <c r="AE84" s="391" cm="1">
        <f t="array" aca="1" ref="AE84" ca="1">IF(ISTEXT(AE$6),IFERROR(PRODUCT(IF(YEAR(OFFSET(HOMECELL,1,0):OFFSET(ENDCELL,-1,0))=$A84,1+OFFSET(AE$132,1,0):OFFSET(AE$885,-1,0)))-1,"NA"),0)</f>
        <v>3.6078173084367782E-2</v>
      </c>
      <c r="AF84" s="391" cm="1">
        <f t="array" aca="1" ref="AF84" ca="1">IF(ISTEXT(AF$6),IFERROR(PRODUCT(IF(YEAR(OFFSET(HOMECELL,1,0):OFFSET(ENDCELL,-1,0))=$A84,1+OFFSET(AF$132,1,0):OFFSET(AF$885,-1,0)))-1,"NA"),0)</f>
        <v>-3.0023643954233292E-2</v>
      </c>
      <c r="AG84" s="391" cm="1">
        <f t="array" aca="1" ref="AG84" ca="1">IF(ISTEXT(AG$6),IFERROR(PRODUCT(IF(YEAR(OFFSET(HOMECELL,1,0):OFFSET(ENDCELL,-1,0))=$A84,1+OFFSET(AG$132,1,0):OFFSET(AG$885,-1,0)))-1,"NA"),0)</f>
        <v>-0.18927696656696213</v>
      </c>
      <c r="AH84" s="391" cm="1">
        <f t="array" aca="1" ref="AH84" ca="1">IF(ISTEXT(AH$6),IFERROR(PRODUCT(IF(YEAR(OFFSET(HOMECELL,1,0):OFFSET(ENDCELL,-1,0))=$A84,1+OFFSET(AH$132,1,0):OFFSET(AH$885,-1,0)))-1,"NA"),0)</f>
        <v>3.634901121000178E-3</v>
      </c>
      <c r="AI84" s="391" cm="1">
        <f t="array" aca="1" ref="AI84" ca="1">IF(ISTEXT(AI$6),IFERROR(PRODUCT(IF(YEAR(OFFSET(HOMECELL,1,0):OFFSET(ENDCELL,-1,0))=$A84,1+OFFSET(AI$132,1,0):OFFSET(AI$885,-1,0)))-1,"NA"),0)</f>
        <v>-1.0311581432294825E-2</v>
      </c>
      <c r="AJ84" s="391" cm="1">
        <f t="array" aca="1" ref="AJ84" ca="1">IF(ISTEXT(AJ$6),IFERROR(PRODUCT(IF(YEAR(OFFSET(HOMECELL,1,0):OFFSET(ENDCELL,-1,0))=$A84,1+OFFSET(AJ$132,1,0):OFFSET(AJ$885,-1,0)))-1,"NA"),0)</f>
        <v>-8.012211202726327E-3</v>
      </c>
      <c r="AK84" s="391" cm="1">
        <f t="array" aca="1" ref="AK84" ca="1">IF(ISTEXT(AK$6),IFERROR(PRODUCT(IF(YEAR(OFFSET(HOMECELL,1,0):OFFSET(ENDCELL,-1,0))=$A84,1+OFFSET(AK$132,1,0):OFFSET(AK$885,-1,0)))-1,"NA"),0)</f>
        <v>-0.14626711446942942</v>
      </c>
      <c r="AL84" s="391" cm="1">
        <f t="array" aca="1" ref="AL84" ca="1">IF(ISTEXT(AL$6),IFERROR(PRODUCT(IF(YEAR(OFFSET(HOMECELL,1,0):OFFSET(ENDCELL,-1,0))=$A84,1+OFFSET(AL$132,1,0):OFFSET(AL$885,-1,0)))-1,"NA"),0)</f>
        <v>-0.11184902455954393</v>
      </c>
      <c r="AM84" s="391" cm="1">
        <f t="array" aca="1" ref="AM84" ca="1">IF(ISTEXT(AM$6),IFERROR(PRODUCT(IF(YEAR(OFFSET(HOMECELL,1,0):OFFSET(ENDCELL,-1,0))=$A84,1+OFFSET(AM$132,1,0):OFFSET(AM$885,-1,0)))-1,"NA"),0)</f>
        <v>-0.16345884939987521</v>
      </c>
      <c r="AN84" s="391" cm="1">
        <f t="array" aca="1" ref="AN84" ca="1">IF(ISTEXT(AN$6),IFERROR(PRODUCT(IF(YEAR(OFFSET(HOMECELL,1,0):OFFSET(ENDCELL,-1,0))=$A84,1+OFFSET(AN$132,1,0):OFFSET(AN$885,-1,0)))-1,"NA"),0)</f>
        <v>-0.24400766488905357</v>
      </c>
      <c r="AO84" s="391" cm="1">
        <f t="array" aca="1" ref="AO84" ca="1">IF(ISTEXT(AO$6),IFERROR(PRODUCT(IF(YEAR(OFFSET(HOMECELL,1,0):OFFSET(ENDCELL,-1,0))=$A84,1+OFFSET(AO$132,1,0):OFFSET(AO$885,-1,0)))-1,"NA"),0)</f>
        <v>0.54739796764336468</v>
      </c>
      <c r="AP84" s="391" cm="1">
        <f t="array" aca="1" ref="AP84" ca="1">IF(ISTEXT(AP$6),IFERROR(PRODUCT(IF(YEAR(OFFSET(HOMECELL,1,0):OFFSET(ENDCELL,-1,0))=$A84,1+OFFSET(AP$132,1,0):OFFSET(AP$885,-1,0)))-1,"NA"),0)</f>
        <v>0.40157635141893788</v>
      </c>
      <c r="AQ84" s="391" cm="1">
        <f t="array" aca="1" ref="AQ84" ca="1">IF(ISTEXT(AQ$6),IFERROR(PRODUCT(IF(YEAR(OFFSET(HOMECELL,1,0):OFFSET(ENDCELL,-1,0))=$A84,1+OFFSET(AQ$132,1,0):OFFSET(AQ$885,-1,0)))-1,"NA"),0)</f>
        <v>0.19868169165578897</v>
      </c>
      <c r="AR84" s="391" cm="1">
        <f t="array" aca="1" ref="AR84" ca="1">IF(ISTEXT(AR$6),IFERROR(PRODUCT(IF(YEAR(OFFSET(HOMECELL,1,0):OFFSET(ENDCELL,-1,0))=$A84,1+OFFSET(AR$132,1,0):OFFSET(AR$885,-1,0)))-1,"NA"),0)</f>
        <v>-0.30815235089251358</v>
      </c>
      <c r="AS84" s="391" cm="1">
        <f t="array" aca="1" ref="AS84" ca="1">IF(ISTEXT(AS$6),IFERROR(PRODUCT(IF(YEAR(OFFSET(HOMECELL,1,0):OFFSET(ENDCELL,-1,0))=$A84,1+OFFSET(AS$132,1,0):OFFSET(AS$885,-1,0)))-1,"NA"),0)</f>
        <v>0</v>
      </c>
      <c r="AT84" s="391" cm="1">
        <f t="array" aca="1" ref="AT84" ca="1">IF(ISTEXT(AT$6),IFERROR(PRODUCT(IF(YEAR(OFFSET(HOMECELL,1,0):OFFSET(ENDCELL,-1,0))=$A84,1+OFFSET(AT$132,1,0):OFFSET(AT$885,-1,0)))-1,"NA"),0)</f>
        <v>-2.9695981576608577E-2</v>
      </c>
      <c r="AU84" s="391" cm="1">
        <f t="array" aca="1" ref="AU84" ca="1">IF(ISTEXT(AU$6),IFERROR(PRODUCT(IF(YEAR(OFFSET(HOMECELL,1,0):OFFSET(ENDCELL,-1,0))=$A84,1+OFFSET(AU$132,1,0):OFFSET(AU$885,-1,0)))-1,"NA"),0)</f>
        <v>0.29950326294259955</v>
      </c>
      <c r="AV84" s="391" cm="1">
        <f t="array" aca="1" ref="AV84" ca="1">IF(ISTEXT(AV$6),IFERROR(PRODUCT(IF(YEAR(OFFSET(HOMECELL,1,0):OFFSET(ENDCELL,-1,0))=$A84,1+OFFSET(AV$132,1,0):OFFSET(AV$885,-1,0)))-1,"NA"),0)</f>
        <v>-4.8141775606815984E-2</v>
      </c>
      <c r="AW84" s="391" cm="1">
        <f t="array" aca="1" ref="AW84" ca="1">IF(ISTEXT(AW$6),IFERROR(PRODUCT(IF(YEAR(OFFSET(HOMECELL,1,0):OFFSET(ENDCELL,-1,0))=$A84,1+OFFSET(AW$132,1,0):OFFSET(AW$885,-1,0)))-1,"NA"),0)</f>
        <v>3.569872769033644E-2</v>
      </c>
      <c r="AX84" s="391" cm="1">
        <f t="array" aca="1" ref="AX84" ca="1">IF(ISTEXT(AX$6),IFERROR(PRODUCT(IF(YEAR(OFFSET(HOMECELL,1,0):OFFSET(ENDCELL,-1,0))=$A84,1+OFFSET(AX$132,1,0):OFFSET(AX$885,-1,0)))-1,"NA"),0)</f>
        <v>-0.14670565560699267</v>
      </c>
      <c r="AY84" s="391" cm="1">
        <f t="array" aca="1" ref="AY84" ca="1">IF(ISTEXT(AY$6),IFERROR(PRODUCT(IF(YEAR(OFFSET(HOMECELL,1,0):OFFSET(ENDCELL,-1,0))=$A84,1+OFFSET(AY$132,1,0):OFFSET(AY$885,-1,0)))-1,"NA"),0)</f>
        <v>-0.28620369949567148</v>
      </c>
      <c r="AZ84" s="391" cm="1">
        <f t="array" aca="1" ref="AZ84" ca="1">IF(ISTEXT(AZ$6),IFERROR(PRODUCT(IF(YEAR(OFFSET(HOMECELL,1,0):OFFSET(ENDCELL,-1,0))=$A84,1+OFFSET(AZ$132,1,0):OFFSET(AZ$885,-1,0)))-1,"NA"),0)</f>
        <v>-3.2287342716304845E-2</v>
      </c>
      <c r="BA84" s="391" cm="1">
        <f t="array" aca="1" ref="BA84" ca="1">IF(ISTEXT(BA$6),IFERROR(PRODUCT(IF(YEAR(OFFSET(HOMECELL,1,0):OFFSET(ENDCELL,-1,0))=$A84,1+OFFSET(BA$132,1,0):OFFSET(BA$885,-1,0)))-1,"NA"),0)</f>
        <v>-3.751921087187704E-2</v>
      </c>
      <c r="BB84" s="391" cm="1">
        <f t="array" aca="1" ref="BB84" ca="1">IF(ISTEXT(BB$6),IFERROR(PRODUCT(IF(YEAR(OFFSET(HOMECELL,1,0):OFFSET(ENDCELL,-1,0))=$A84,1+OFFSET(BB$132,1,0):OFFSET(BB$885,-1,0)))-1,"NA"),0)</f>
        <v>7.9570661635535167E-2</v>
      </c>
      <c r="BC84" s="391" cm="1">
        <f t="array" aca="1" ref="BC84" ca="1">IF(ISTEXT(BC$6),IFERROR(PRODUCT(IF(YEAR(OFFSET(HOMECELL,1,0):OFFSET(ENDCELL,-1,0))=$A84,1+OFFSET(BC$132,1,0):OFFSET(BC$885,-1,0)))-1,"NA"),0)</f>
        <v>0.61782529895917193</v>
      </c>
      <c r="BD84" s="391" cm="1">
        <f t="array" aca="1" ref="BD84" ca="1">IF(ISTEXT(BD$6),IFERROR(PRODUCT(IF(YEAR(OFFSET(HOMECELL,1,0):OFFSET(ENDCELL,-1,0))=$A84,1+OFFSET(BD$132,1,0):OFFSET(BD$885,-1,0)))-1,"NA"),0)</f>
        <v>0.18941644039721761</v>
      </c>
      <c r="BE84" s="391" cm="1">
        <f t="array" aca="1" ref="BE84" ca="1">IF(ISTEXT(BE$6),IFERROR(PRODUCT(IF(YEAR(OFFSET(HOMECELL,1,0):OFFSET(ENDCELL,-1,0))=$A84,1+OFFSET(BE$132,1,0):OFFSET(BE$885,-1,0)))-1,"NA"),0)</f>
        <v>0.10576542131964195</v>
      </c>
      <c r="BF84" s="391" cm="1">
        <f t="array" aca="1" ref="BF84" ca="1">IF(ISTEXT(BF$6),IFERROR(PRODUCT(IF(YEAR(OFFSET(HOMECELL,1,0):OFFSET(ENDCELL,-1,0))=$A84,1+OFFSET(BF$132,1,0):OFFSET(BF$885,-1,0)))-1,"NA"),0)</f>
        <v>-9.81772573242502E-2</v>
      </c>
      <c r="BG84" s="391" cm="1">
        <f t="array" aca="1" ref="BG84" ca="1">IF(ISTEXT(BG$6),IFERROR(PRODUCT(IF(YEAR(OFFSET(HOMECELL,1,0):OFFSET(ENDCELL,-1,0))=$A84,1+OFFSET(BG$132,1,0):OFFSET(BG$885,-1,0)))-1,"NA"),0)</f>
        <v>-0.3434800339718227</v>
      </c>
      <c r="BH84" s="391" cm="1">
        <f t="array" aca="1" ref="BH84" ca="1">IF(ISTEXT(BH$6),IFERROR(PRODUCT(IF(YEAR(OFFSET(HOMECELL,1,0):OFFSET(ENDCELL,-1,0))=$A84,1+OFFSET(BH$132,1,0):OFFSET(BH$885,-1,0)))-1,"NA"),0)</f>
        <v>9.7825110155467465E-2</v>
      </c>
      <c r="BI84" s="391" cm="1">
        <f t="array" aca="1" ref="BI84" ca="1">IF(ISTEXT(BI$6),IFERROR(PRODUCT(IF(YEAR(OFFSET(HOMECELL,1,0):OFFSET(ENDCELL,-1,0))=$A84,1+OFFSET(BI$132,1,0):OFFSET(BI$885,-1,0)))-1,"NA"),0)</f>
        <v>0.61577427039082444</v>
      </c>
      <c r="BJ84" s="391" cm="1">
        <f t="array" aca="1" ref="BJ84" ca="1">IF(ISTEXT(BJ$6),IFERROR(PRODUCT(IF(YEAR(OFFSET(HOMECELL,1,0):OFFSET(ENDCELL,-1,0))=$A84,1+OFFSET(BJ$132,1,0):OFFSET(BJ$885,-1,0)))-1,"NA"),0)</f>
        <v>1.078652017432824E-2</v>
      </c>
      <c r="BK84" s="391" cm="1">
        <f t="array" aca="1" ref="BK84" ca="1">IF(ISTEXT(BK$6),IFERROR(PRODUCT(IF(YEAR(OFFSET(HOMECELL,1,0):OFFSET(ENDCELL,-1,0))=$A84,1+OFFSET(BK$132,1,0):OFFSET(BK$885,-1,0)))-1,"NA"),0)</f>
        <v>-0.17558092480070109</v>
      </c>
      <c r="BL84" s="391" cm="1">
        <f t="array" aca="1" ref="BL84" ca="1">IF(ISTEXT(BL$6),IFERROR(PRODUCT(IF(YEAR(OFFSET(HOMECELL,1,0):OFFSET(ENDCELL,-1,0))=$A84,1+OFFSET(BL$132,1,0):OFFSET(BL$885,-1,0)))-1,"NA"),0)</f>
        <v>-6.6237979618409826E-2</v>
      </c>
      <c r="BM84" s="391" cm="1">
        <f t="array" aca="1" ref="BM84" ca="1">IF(ISTEXT(BM$6),IFERROR(PRODUCT(IF(YEAR(OFFSET(HOMECELL,1,0):OFFSET(ENDCELL,-1,0))=$A84,1+OFFSET(BM$132,1,0):OFFSET(BM$885,-1,0)))-1,"NA"),0)</f>
        <v>0.31232529995348779</v>
      </c>
      <c r="BN84" s="391" cm="1">
        <f t="array" aca="1" ref="BN84" ca="1">IF(ISTEXT(BN$6),IFERROR(PRODUCT(IF(YEAR(OFFSET(HOMECELL,1,0):OFFSET(ENDCELL,-1,0))=$A84,1+OFFSET(BN$132,1,0):OFFSET(BN$885,-1,0)))-1,"NA"),0)</f>
        <v>-0.105611701712503</v>
      </c>
      <c r="BO84" s="391" cm="1">
        <f t="array" aca="1" ref="BO84" ca="1">IF(ISTEXT(BO$6),IFERROR(PRODUCT(IF(YEAR(OFFSET(HOMECELL,1,0):OFFSET(ENDCELL,-1,0))=$A84,1+OFFSET(BO$132,1,0):OFFSET(BO$885,-1,0)))-1,"NA"),0)</f>
        <v>-9.7474292929429551E-2</v>
      </c>
      <c r="BP84" s="391" cm="1">
        <f t="array" aca="1" ref="BP84" ca="1">IF(ISTEXT(BP$6),IFERROR(PRODUCT(IF(YEAR(OFFSET(HOMECELL,1,0):OFFSET(ENDCELL,-1,0))=$A84,1+OFFSET(BP$132,1,0):OFFSET(BP$885,-1,0)))-1,"NA"),0)</f>
        <v>-0.12710804093875594</v>
      </c>
      <c r="BQ84" s="391" cm="1">
        <f t="array" aca="1" ref="BQ84" ca="1">IF(ISTEXT(BQ$6),IFERROR(PRODUCT(IF(YEAR(OFFSET(HOMECELL,1,0):OFFSET(ENDCELL,-1,0))=$A84,1+OFFSET(BQ$132,1,0):OFFSET(BQ$885,-1,0)))-1,"NA"),0)</f>
        <v>2.5357147563885185E-2</v>
      </c>
      <c r="BR84" s="391" cm="1">
        <f t="array" aca="1" ref="BR84" ca="1">IF(ISTEXT(BR$6),IFERROR(PRODUCT(IF(YEAR(OFFSET(HOMECELL,1,0):OFFSET(ENDCELL,-1,0))=$A84,1+OFFSET(BR$132,1,0):OFFSET(BR$885,-1,0)))-1,"NA"),0)</f>
        <v>0.14523942059334072</v>
      </c>
      <c r="BS84" s="391" cm="1">
        <f t="array" aca="1" ref="BS84" ca="1">IF(ISTEXT(BS$6),IFERROR(PRODUCT(IF(YEAR(OFFSET(HOMECELL,1,0):OFFSET(ENDCELL,-1,0))=$A84,1+OFFSET(BS$132,1,0):OFFSET(BS$885,-1,0)))-1,"NA"),0)</f>
        <v>0.49230779106095057</v>
      </c>
      <c r="BT84" s="391" cm="1">
        <f t="array" aca="1" ref="BT84" ca="1">IF(ISTEXT(BT$6),IFERROR(PRODUCT(IF(YEAR(OFFSET(HOMECELL,1,0):OFFSET(ENDCELL,-1,0))=$A84,1+OFFSET(BT$132,1,0):OFFSET(BT$885,-1,0)))-1,"NA"),0)</f>
        <v>0.16487592919564631</v>
      </c>
      <c r="BU84" s="391" cm="1">
        <f t="array" aca="1" ref="BU84" ca="1">IF(ISTEXT(BU$6),IFERROR(PRODUCT(IF(YEAR(OFFSET(HOMECELL,1,0):OFFSET(ENDCELL,-1,0))=$A84,1+OFFSET(BU$132,1,0):OFFSET(BU$885,-1,0)))-1,"NA"),0)</f>
        <v>3.0116357627739898E-2</v>
      </c>
      <c r="BV84" s="391" cm="1">
        <f t="array" aca="1" ref="BV84" ca="1">IF(ISTEXT(BV$6),IFERROR(PRODUCT(IF(YEAR(OFFSET(HOMECELL,1,0):OFFSET(ENDCELL,-1,0))=$A84,1+OFFSET(BV$132,1,0):OFFSET(BV$885,-1,0)))-1,"NA"),0)</f>
        <v>-0.15056406149791823</v>
      </c>
      <c r="BW84" s="391" cm="1">
        <f t="array" aca="1" ref="BW84" ca="1">IF(ISTEXT(BW$6),IFERROR(PRODUCT(IF(YEAR(OFFSET(HOMECELL,1,0):OFFSET(ENDCELL,-1,0))=$A84,1+OFFSET(BW$132,1,0):OFFSET(BW$885,-1,0)))-1,"NA"),0)</f>
        <v>-3.4319586709619654E-2</v>
      </c>
      <c r="BX84" s="391" cm="1">
        <f t="array" aca="1" ref="BX84" ca="1">IF(ISTEXT(BX$6),IFERROR(PRODUCT(IF(YEAR(OFFSET(HOMECELL,1,0):OFFSET(ENDCELL,-1,0))=$A84,1+OFFSET(BX$132,1,0):OFFSET(BX$885,-1,0)))-1,"NA"),0)</f>
        <v>1.5745912684808072E-3</v>
      </c>
      <c r="BY84" s="391" cm="1">
        <f t="array" aca="1" ref="BY84" ca="1">IF(ISTEXT(BY$6),IFERROR(PRODUCT(IF(YEAR(OFFSET(HOMECELL,1,0):OFFSET(ENDCELL,-1,0))=$A84,1+OFFSET(BY$132,1,0):OFFSET(BY$885,-1,0)))-1,"NA"),0)</f>
        <v>7.4158651570895406E-2</v>
      </c>
      <c r="BZ84" s="391" cm="1">
        <f t="array" aca="1" ref="BZ84" ca="1">IF(ISTEXT(BZ$6),IFERROR(PRODUCT(IF(YEAR(OFFSET(HOMECELL,1,0):OFFSET(ENDCELL,-1,0))=$A84,1+OFFSET(BZ$132,1,0):OFFSET(BZ$885,-1,0)))-1,"NA"),0)</f>
        <v>0.16571609621174499</v>
      </c>
      <c r="CA84" s="391" cm="1">
        <f t="array" aca="1" ref="CA84" ca="1">IF(ISTEXT(CA$6),IFERROR(PRODUCT(IF(YEAR(OFFSET(HOMECELL,1,0):OFFSET(ENDCELL,-1,0))=$A84,1+OFFSET(CA$132,1,0):OFFSET(CA$885,-1,0)))-1,"NA"),0)</f>
        <v>-0.1984964636576525</v>
      </c>
      <c r="CB84" s="391" cm="1">
        <f t="array" aca="1" ref="CB84" ca="1">IF(ISTEXT(CB$6),IFERROR(PRODUCT(IF(YEAR(OFFSET(HOMECELL,1,0):OFFSET(ENDCELL,-1,0))=$A84,1+OFFSET(CB$132,1,0):OFFSET(CB$885,-1,0)))-1,"NA"),0)</f>
        <v>-0.33296101118875621</v>
      </c>
      <c r="CC84" s="391" cm="1">
        <f t="array" aca="1" ref="CC84" ca="1">IF(ISTEXT(CC$6),IFERROR(PRODUCT(IF(YEAR(OFFSET(HOMECELL,1,0):OFFSET(ENDCELL,-1,0))=$A84,1+OFFSET(CC$132,1,0):OFFSET(CC$885,-1,0)))-1,"NA"),0)</f>
        <v>-7.0362959434607464E-2</v>
      </c>
      <c r="CD84" s="391" cm="1">
        <f t="array" aca="1" ref="CD84" ca="1">IF(ISTEXT(CD$6),IFERROR(PRODUCT(IF(YEAR(OFFSET(HOMECELL,1,0):OFFSET(ENDCELL,-1,0))=$A84,1+OFFSET(CD$132,1,0):OFFSET(CD$885,-1,0)))-1,"NA"),0)</f>
        <v>-6.6400893101836722E-3</v>
      </c>
      <c r="CE84" s="391" cm="1">
        <f t="array" aca="1" ref="CE84" ca="1">IF(ISTEXT(CE$6),IFERROR(PRODUCT(IF(YEAR(OFFSET(HOMECELL,1,0):OFFSET(ENDCELL,-1,0))=$A84,1+OFFSET(CE$132,1,0):OFFSET(CE$885,-1,0)))-1,"NA"),0)</f>
        <v>0</v>
      </c>
      <c r="CF84" s="391" cm="1">
        <f t="array" aca="1" ref="CF84" ca="1">IF(ISTEXT(CF$6),IFERROR(PRODUCT(IF(YEAR(OFFSET(HOMECELL,1,0):OFFSET(ENDCELL,-1,0))=$A84,1+OFFSET(CF$132,1,0):OFFSET(CF$885,-1,0)))-1,"NA"),0)</f>
        <v>-6.1469458859442438E-2</v>
      </c>
      <c r="CG84" s="391" cm="1">
        <f t="array" aca="1" ref="CG84" ca="1">IF(ISTEXT(CG$6),IFERROR(PRODUCT(IF(YEAR(OFFSET(HOMECELL,1,0):OFFSET(ENDCELL,-1,0))=$A84,1+OFFSET(CG$132,1,0):OFFSET(CG$885,-1,0)))-1,"NA"),0)</f>
        <v>-8.2662881997043747E-2</v>
      </c>
      <c r="CH84" s="391" cm="1">
        <f t="array" aca="1" ref="CH84" ca="1">IF(ISTEXT(CH$6),IFERROR(PRODUCT(IF(YEAR(OFFSET(HOMECELL,1,0):OFFSET(ENDCELL,-1,0))=$A84,1+OFFSET(CH$132,1,0):OFFSET(CH$885,-1,0)))-1,"NA"),0)</f>
        <v>-0.4465889382946211</v>
      </c>
      <c r="CI84" s="391" cm="1">
        <f t="array" aca="1" ref="CI84" ca="1">IF(ISTEXT(CI$6),IFERROR(PRODUCT(IF(YEAR(OFFSET(HOMECELL,1,0):OFFSET(ENDCELL,-1,0))=$A84,1+OFFSET(CI$132,1,0):OFFSET(CI$885,-1,0)))-1,"NA"),0)</f>
        <v>-0.37979098383698173</v>
      </c>
      <c r="CJ84" s="391" cm="1">
        <f t="array" aca="1" ref="CJ84" ca="1">IF(ISTEXT(CJ$6),IFERROR(PRODUCT(IF(YEAR(OFFSET(HOMECELL,1,0):OFFSET(ENDCELL,-1,0))=$A84,1+OFFSET(CJ$132,1,0):OFFSET(CJ$885,-1,0)))-1,"NA"),0)</f>
        <v>0.20795290100008446</v>
      </c>
      <c r="CK84" s="391" cm="1">
        <f t="array" aca="1" ref="CK84" ca="1">IF(ISTEXT(CK$6),IFERROR(PRODUCT(IF(YEAR(OFFSET(HOMECELL,1,0):OFFSET(ENDCELL,-1,0))=$A84,1+OFFSET(CK$132,1,0):OFFSET(CK$885,-1,0)))-1,"NA"),0)</f>
        <v>0</v>
      </c>
      <c r="CL84" s="391" cm="1">
        <f t="array" aca="1" ref="CL84" ca="1">IF(ISTEXT(CL$6),IFERROR(PRODUCT(IF(YEAR(OFFSET(HOMECELL,1,0):OFFSET(ENDCELL,-1,0))=$A84,1+OFFSET(CL$132,1,0):OFFSET(CL$885,-1,0)))-1,"NA"),0)</f>
        <v>0</v>
      </c>
      <c r="CM84" s="391" cm="1">
        <f t="array" aca="1" ref="CM84" ca="1">IF(ISTEXT(CM$6),IFERROR(PRODUCT(IF(YEAR(OFFSET(HOMECELL,1,0):OFFSET(ENDCELL,-1,0))=$A84,1+OFFSET(CM$132,1,0):OFFSET(CM$885,-1,0)))-1,"NA"),0)</f>
        <v>0</v>
      </c>
      <c r="CN84" s="391" cm="1">
        <f t="array" aca="1" ref="CN84" ca="1">IF(ISTEXT(CN$6),IFERROR(PRODUCT(IF(YEAR(OFFSET(HOMECELL,1,0):OFFSET(ENDCELL,-1,0))=$A84,1+OFFSET(CN$132,1,0):OFFSET(CN$885,-1,0)))-1,"NA"),0)</f>
        <v>0</v>
      </c>
      <c r="CO84" s="391" cm="1">
        <f t="array" aca="1" ref="CO84" ca="1">IF(ISTEXT(CO$6),IFERROR(PRODUCT(IF(YEAR(OFFSET(HOMECELL,1,0):OFFSET(ENDCELL,-1,0))=$A84,1+OFFSET(CO$132,1,0):OFFSET(CO$885,-1,0)))-1,"NA"),0)</f>
        <v>0</v>
      </c>
      <c r="CP84" s="391" cm="1">
        <f t="array" aca="1" ref="CP84" ca="1">IF(ISTEXT(CP$6),IFERROR(PRODUCT(IF(YEAR(OFFSET(HOMECELL,1,0):OFFSET(ENDCELL,-1,0))=$A84,1+OFFSET(CP$132,1,0):OFFSET(CP$885,-1,0)))-1,"NA"),0)</f>
        <v>0</v>
      </c>
      <c r="CQ84" s="391" cm="1">
        <f t="array" aca="1" ref="CQ84" ca="1">IF(ISTEXT(CQ$6),IFERROR(PRODUCT(IF(YEAR(OFFSET(HOMECELL,1,0):OFFSET(ENDCELL,-1,0))=$A84,1+OFFSET(CQ$132,1,0):OFFSET(CQ$885,-1,0)))-1,"NA"),0)</f>
        <v>0</v>
      </c>
      <c r="CR84" s="391" cm="1">
        <f t="array" aca="1" ref="CR84" ca="1">IF(ISTEXT(CR$6),IFERROR(PRODUCT(IF(YEAR(OFFSET(HOMECELL,1,0):OFFSET(ENDCELL,-1,0))=$A84,1+OFFSET(CR$132,1,0):OFFSET(CR$885,-1,0)))-1,"NA"),0)</f>
        <v>5.320912580342152E-2</v>
      </c>
      <c r="CS84" s="391"/>
      <c r="CT84" s="391"/>
      <c r="CU84" s="391"/>
      <c r="CV84" s="391"/>
      <c r="CW84" s="391"/>
      <c r="CX84" s="391"/>
      <c r="CY84" s="391"/>
      <c r="CZ84" s="391"/>
      <c r="DA84" s="391"/>
      <c r="DB84" s="815"/>
      <c r="DC84" s="815"/>
      <c r="DD84" s="815"/>
      <c r="DE84" s="815"/>
      <c r="DG84" s="352"/>
      <c r="DI84" s="391" cm="1">
        <f t="array" aca="1" ref="DI84" ca="1">IF(ISTEXT(DI$6),IFERROR(PRODUCT(IF(YEAR(OFFSET(HOMECELL,1,0):OFFSET(ENDCELL,-1,0))=$A84,1+OFFSET(DI$132,1,0):OFFSET(DI$885,-1,0)))-1,"NA"),0)</f>
        <v>0</v>
      </c>
      <c r="DJ84" s="391" cm="1">
        <f t="array" aca="1" ref="DJ84" ca="1">IF(ISTEXT(DJ$6),IFERROR(PRODUCT(IF(YEAR(OFFSET(HOMECELL,1,0):OFFSET(ENDCELL,-1,0))=$A84,1+OFFSET(DJ$132,1,0):OFFSET(DJ$885,-1,0)))-1,"NA"),0)</f>
        <v>6.4879411076181448E-2</v>
      </c>
      <c r="DK84" s="391" cm="1">
        <f t="array" aca="1" ref="DK84" ca="1">IF(ISTEXT(DK$6),IFERROR(PRODUCT(IF(YEAR(OFFSET(HOMECELL,1,0):OFFSET(ENDCELL,-1,0))=$A84,1+OFFSET(DK$132,1,0):OFFSET(DK$885,-1,0)))-1,"NA"),0)</f>
        <v>7.803732649583317E-2</v>
      </c>
    </row>
    <row r="85" spans="1:115" hidden="1" outlineLevel="1">
      <c r="A85" s="72">
        <f t="shared" ca="1" si="1"/>
        <v>2019</v>
      </c>
      <c r="B85" s="372"/>
      <c r="C85" s="391" cm="1">
        <f t="array" aca="1" ref="C85" ca="1">IF(ISTEXT(C$6),IFERROR(PRODUCT(IF(YEAR(OFFSET(HOMECELL,1,0):OFFSET(ENDCELL,-1,0))=$A85,1+OFFSET(C$132,1,0):OFFSET(C$885,-1,0)))-1,"NA"),0)</f>
        <v>0.22891439097800759</v>
      </c>
      <c r="D85" s="391" cm="1">
        <f t="array" aca="1" ref="D85" ca="1">IF(ISTEXT(D$6),IFERROR(PRODUCT(IF(YEAR(OFFSET(HOMECELL,1,0):OFFSET(ENDCELL,-1,0))=$A85,1+OFFSET(D$132,1,0):OFFSET(D$885,-1,0)))-1,"NA"),0)</f>
        <v>2.1406739609562075E-2</v>
      </c>
      <c r="E85" s="391" cm="1">
        <f t="array" aca="1" ref="E85" ca="1">IF(ISTEXT(E$6),IFERROR(PRODUCT(IF(YEAR(OFFSET(HOMECELL,1,0):OFFSET(ENDCELL,-1,0))=$A85,1+OFFSET(E$132,1,0):OFFSET(E$885,-1,0)))-1,"NA"),0)</f>
        <v>0.28537366090948146</v>
      </c>
      <c r="F85" s="391" cm="1">
        <f t="array" aca="1" ref="F85" ca="1">IF(ISTEXT(F$6),IFERROR(PRODUCT(IF(YEAR(OFFSET(HOMECELL,1,0):OFFSET(ENDCELL,-1,0))=$A85,1+OFFSET(F$132,1,0):OFFSET(F$885,-1,0)))-1,"NA"),0)</f>
        <v>0.30816458069283215</v>
      </c>
      <c r="G85" s="391" cm="1">
        <f t="array" aca="1" ref="G85" ca="1">IF(ISTEXT(G$6),IFERROR(PRODUCT(IF(YEAR(OFFSET(HOMECELL,1,0):OFFSET(ENDCELL,-1,0))=$A85,1+OFFSET(G$132,1,0):OFFSET(G$885,-1,0)))-1,"NA"),0)</f>
        <v>0.23525725309041357</v>
      </c>
      <c r="H85" s="391" cm="1">
        <f t="array" aca="1" ref="H85" ca="1">IF(ISTEXT(H$6),IFERROR(PRODUCT(IF(YEAR(OFFSET(HOMECELL,1,0):OFFSET(ENDCELL,-1,0))=$A85,1+OFFSET(H$132,1,0):OFFSET(H$885,-1,0)))-1,"NA"),0)</f>
        <v>0.27446050297134672</v>
      </c>
      <c r="I85" s="391" cm="1">
        <f t="array" aca="1" ref="I85" ca="1">IF(ISTEXT(I$6),IFERROR(PRODUCT(IF(YEAR(OFFSET(HOMECELL,1,0):OFFSET(ENDCELL,-1,0))=$A85,1+OFFSET(I$132,1,0):OFFSET(I$885,-1,0)))-1,"NA"),0)</f>
        <v>9.2657243146133439E-2</v>
      </c>
      <c r="J85" s="391" cm="1">
        <f t="array" aca="1" ref="J85" ca="1">IF(ISTEXT(J$6),IFERROR(PRODUCT(IF(YEAR(OFFSET(HOMECELL,1,0):OFFSET(ENDCELL,-1,0))=$A85,1+OFFSET(J$132,1,0):OFFSET(J$885,-1,0)))-1,"NA"),0)</f>
        <v>0.31572454886625656</v>
      </c>
      <c r="K85" s="391" cm="1">
        <f t="array" aca="1" ref="K85" ca="1">IF(ISTEXT(K$6),IFERROR(PRODUCT(IF(YEAR(OFFSET(HOMECELL,1,0):OFFSET(ENDCELL,-1,0))=$A85,1+OFFSET(K$132,1,0):OFFSET(K$885,-1,0)))-1,"NA"),0)</f>
        <v>0.30080840064103098</v>
      </c>
      <c r="L85" s="391" cm="1">
        <f t="array" aca="1" ref="L85" ca="1">IF(ISTEXT(L$6),IFERROR(PRODUCT(IF(YEAR(OFFSET(HOMECELL,1,0):OFFSET(ENDCELL,-1,0))=$A85,1+OFFSET(L$132,1,0):OFFSET(L$885,-1,0)))-1,"NA"),0)</f>
        <v>0.28872465371011891</v>
      </c>
      <c r="M85" s="391" cm="1">
        <f t="array" aca="1" ref="M85" ca="1">IF(ISTEXT(M$6),IFERROR(PRODUCT(IF(YEAR(OFFSET(HOMECELL,1,0):OFFSET(ENDCELL,-1,0))=$A85,1+OFFSET(M$132,1,0):OFFSET(M$885,-1,0)))-1,"NA"),0)</f>
        <v>0.28023780088999617</v>
      </c>
      <c r="N85" s="391" cm="1">
        <f t="array" aca="1" ref="N85" ca="1">IF(ISTEXT(N$6),IFERROR(PRODUCT(IF(YEAR(OFFSET(HOMECELL,1,0):OFFSET(ENDCELL,-1,0))=$A85,1+OFFSET(N$132,1,0):OFFSET(N$885,-1,0)))-1,"NA"),0)</f>
        <v>0.48610551653165768</v>
      </c>
      <c r="O85" s="391" cm="1">
        <f t="array" aca="1" ref="O85" ca="1">IF(ISTEXT(O$6),IFERROR(PRODUCT(IF(YEAR(OFFSET(HOMECELL,1,0):OFFSET(ENDCELL,-1,0))=$A85,1+OFFSET(O$132,1,0):OFFSET(O$885,-1,0)))-1,"NA"),0)</f>
        <v>0.26094429888314963</v>
      </c>
      <c r="P85" s="391" cm="1">
        <f t="array" aca="1" ref="P85" ca="1">IF(ISTEXT(P$6),IFERROR(PRODUCT(IF(YEAR(OFFSET(HOMECELL,1,0):OFFSET(ENDCELL,-1,0))=$A85,1+OFFSET(P$132,1,0):OFFSET(P$885,-1,0)))-1,"NA"),0)</f>
        <v>0.21861555141795042</v>
      </c>
      <c r="Q85" s="391" cm="1">
        <f t="array" aca="1" ref="Q85" ca="1">IF(ISTEXT(Q$6),IFERROR(PRODUCT(IF(YEAR(OFFSET(HOMECELL,1,0):OFFSET(ENDCELL,-1,0))=$A85,1+OFFSET(Q$132,1,0):OFFSET(Q$885,-1,0)))-1,"NA"),0)</f>
        <v>0.24866120975670603</v>
      </c>
      <c r="R85" s="391" cm="1">
        <f t="array" aca="1" ref="R85" ca="1">IF(ISTEXT(R$6),IFERROR(PRODUCT(IF(YEAR(OFFSET(HOMECELL,1,0):OFFSET(ENDCELL,-1,0))=$A85,1+OFFSET(R$132,1,0):OFFSET(R$885,-1,0)))-1,"NA"),0)</f>
        <v>0.8895776304956271</v>
      </c>
      <c r="S85" s="391" cm="1">
        <f t="array" aca="1" ref="S85" ca="1">IF(ISTEXT(S$6),IFERROR(PRODUCT(IF(YEAR(OFFSET(HOMECELL,1,0):OFFSET(ENDCELL,-1,0))=$A85,1+OFFSET(S$132,1,0):OFFSET(S$885,-1,0)))-1,"NA"),0)</f>
        <v>0.32707708599370799</v>
      </c>
      <c r="T85" s="391" cm="1">
        <f t="array" aca="1" ref="T85" ca="1">IF(ISTEXT(T$6),IFERROR(PRODUCT(IF(YEAR(OFFSET(HOMECELL,1,0):OFFSET(ENDCELL,-1,0))=$A85,1+OFFSET(T$132,1,0):OFFSET(T$885,-1,0)))-1,"NA"),0)</f>
        <v>1.4842905138021325</v>
      </c>
      <c r="U85" s="391" cm="1">
        <f t="array" aca="1" ref="U85" ca="1">IF(ISTEXT(U$6),IFERROR(PRODUCT(IF(YEAR(OFFSET(HOMECELL,1,0):OFFSET(ENDCELL,-1,0))=$A85,1+OFFSET(U$132,1,0):OFFSET(U$885,-1,0)))-1,"NA"),0)</f>
        <v>9.9717641035907967E-2</v>
      </c>
      <c r="V85" s="391" cm="1">
        <f t="array" aca="1" ref="V85" ca="1">IF(ISTEXT(V$6),IFERROR(PRODUCT(IF(YEAR(OFFSET(HOMECELL,1,0):OFFSET(ENDCELL,-1,0))=$A85,1+OFFSET(V$132,1,0):OFFSET(V$885,-1,0)))-1,"NA"),0)</f>
        <v>0.23027757003375626</v>
      </c>
      <c r="W85" s="391" cm="1">
        <f t="array" aca="1" ref="W85" ca="1">IF(ISTEXT(W$6),IFERROR(PRODUCT(IF(YEAR(OFFSET(HOMECELL,1,0):OFFSET(ENDCELL,-1,0))=$A85,1+OFFSET(W$132,1,0):OFFSET(W$885,-1,0)))-1,"NA"),0)</f>
        <v>-0.20302650276457357</v>
      </c>
      <c r="X85" s="391" cm="1">
        <f t="array" aca="1" ref="X85" ca="1">IF(ISTEXT(X$6),IFERROR(PRODUCT(IF(YEAR(OFFSET(HOMECELL,1,0):OFFSET(ENDCELL,-1,0))=$A85,1+OFFSET(X$132,1,0):OFFSET(X$885,-1,0)))-1,"NA"),0)</f>
        <v>0.41832685334802977</v>
      </c>
      <c r="Y85" s="391" cm="1">
        <f t="array" aca="1" ref="Y85" ca="1">IF(ISTEXT(Y$6),IFERROR(PRODUCT(IF(YEAR(OFFSET(HOMECELL,1,0):OFFSET(ENDCELL,-1,0))=$A85,1+OFFSET(Y$132,1,0):OFFSET(Y$885,-1,0)))-1,"NA"),0)</f>
        <v>0.96326100460340269</v>
      </c>
      <c r="Z85" s="391" cm="1">
        <f t="array" aca="1" ref="Z85" ca="1">IF(ISTEXT(Z$6),IFERROR(PRODUCT(IF(YEAR(OFFSET(HOMECELL,1,0):OFFSET(ENDCELL,-1,0))=$A85,1+OFFSET(Z$132,1,0):OFFSET(Z$885,-1,0)))-1,"NA"),0)</f>
        <v>0.42813972558175806</v>
      </c>
      <c r="AA85" s="391" cm="1">
        <f t="array" aca="1" ref="AA85" ca="1">IF(ISTEXT(AA$6),IFERROR(PRODUCT(IF(YEAR(OFFSET(HOMECELL,1,0):OFFSET(ENDCELL,-1,0))=$A85,1+OFFSET(AA$132,1,0):OFFSET(AA$885,-1,0)))-1,"NA"),0)</f>
        <v>0.45700726343284703</v>
      </c>
      <c r="AB85" s="391" cm="1">
        <f t="array" aca="1" ref="AB85" ca="1">IF(ISTEXT(AB$6),IFERROR(PRODUCT(IF(YEAR(OFFSET(HOMECELL,1,0):OFFSET(ENDCELL,-1,0))=$A85,1+OFFSET(AB$132,1,0):OFFSET(AB$885,-1,0)))-1,"NA"),0)</f>
        <v>0.34970837687698841</v>
      </c>
      <c r="AC85" s="391" cm="1">
        <f t="array" aca="1" ref="AC85" ca="1">IF(ISTEXT(AC$6),IFERROR(PRODUCT(IF(YEAR(OFFSET(HOMECELL,1,0):OFFSET(ENDCELL,-1,0))=$A85,1+OFFSET(AC$132,1,0):OFFSET(AC$885,-1,0)))-1,"NA"),0)</f>
        <v>0.18741328714440542</v>
      </c>
      <c r="AD85" s="391" cm="1">
        <f t="array" aca="1" ref="AD85" ca="1">IF(ISTEXT(AD$6),IFERROR(PRODUCT(IF(YEAR(OFFSET(HOMECELL,1,0):OFFSET(ENDCELL,-1,0))=$A85,1+OFFSET(AD$132,1,0):OFFSET(AD$885,-1,0)))-1,"NA"),0)</f>
        <v>0.45705706936956969</v>
      </c>
      <c r="AE85" s="391" cm="1">
        <f t="array" aca="1" ref="AE85" ca="1">IF(ISTEXT(AE$6),IFERROR(PRODUCT(IF(YEAR(OFFSET(HOMECELL,1,0):OFFSET(ENDCELL,-1,0))=$A85,1+OFFSET(AE$132,1,0):OFFSET(AE$885,-1,0)))-1,"NA"),0)</f>
        <v>0.33513502320875332</v>
      </c>
      <c r="AF85" s="391" cm="1">
        <f t="array" aca="1" ref="AF85" ca="1">IF(ISTEXT(AF$6),IFERROR(PRODUCT(IF(YEAR(OFFSET(HOMECELL,1,0):OFFSET(ENDCELL,-1,0))=$A85,1+OFFSET(AF$132,1,0):OFFSET(AF$885,-1,0)))-1,"NA"),0)</f>
        <v>0.16516665600491143</v>
      </c>
      <c r="AG85" s="391" cm="1">
        <f t="array" aca="1" ref="AG85" ca="1">IF(ISTEXT(AG$6),IFERROR(PRODUCT(IF(YEAR(OFFSET(HOMECELL,1,0):OFFSET(ENDCELL,-1,0))=$A85,1+OFFSET(AG$132,1,0):OFFSET(AG$885,-1,0)))-1,"NA"),0)</f>
        <v>7.3944149163881923E-2</v>
      </c>
      <c r="AH85" s="391" cm="1">
        <f t="array" aca="1" ref="AH85" ca="1">IF(ISTEXT(AH$6),IFERROR(PRODUCT(IF(YEAR(OFFSET(HOMECELL,1,0):OFFSET(ENDCELL,-1,0))=$A85,1+OFFSET(AH$132,1,0):OFFSET(AH$885,-1,0)))-1,"NA"),0)</f>
        <v>1.0239435572181912</v>
      </c>
      <c r="AI85" s="391" cm="1">
        <f t="array" aca="1" ref="AI85" ca="1">IF(ISTEXT(AI$6),IFERROR(PRODUCT(IF(YEAR(OFFSET(HOMECELL,1,0):OFFSET(ENDCELL,-1,0))=$A85,1+OFFSET(AI$132,1,0):OFFSET(AI$885,-1,0)))-1,"NA"),0)</f>
        <v>0.29104589415229087</v>
      </c>
      <c r="AJ85" s="391" cm="1">
        <f t="array" aca="1" ref="AJ85" ca="1">IF(ISTEXT(AJ$6),IFERROR(PRODUCT(IF(YEAR(OFFSET(HOMECELL,1,0):OFFSET(ENDCELL,-1,0))=$A85,1+OFFSET(AJ$132,1,0):OFFSET(AJ$885,-1,0)))-1,"NA"),0)</f>
        <v>0.28176204325262888</v>
      </c>
      <c r="AK85" s="391" cm="1">
        <f t="array" aca="1" ref="AK85" ca="1">IF(ISTEXT(AK$6),IFERROR(PRODUCT(IF(YEAR(OFFSET(HOMECELL,1,0):OFFSET(ENDCELL,-1,0))=$A85,1+OFFSET(AK$132,1,0):OFFSET(AK$885,-1,0)))-1,"NA"),0)</f>
        <v>0.31742480516150606</v>
      </c>
      <c r="AL85" s="391" cm="1">
        <f t="array" aca="1" ref="AL85" ca="1">IF(ISTEXT(AL$6),IFERROR(PRODUCT(IF(YEAR(OFFSET(HOMECELL,1,0):OFFSET(ENDCELL,-1,0))=$A85,1+OFFSET(AL$132,1,0):OFFSET(AL$885,-1,0)))-1,"NA"),0)</f>
        <v>0.44427264012671519</v>
      </c>
      <c r="AM85" s="391" cm="1">
        <f t="array" aca="1" ref="AM85" ca="1">IF(ISTEXT(AM$6),IFERROR(PRODUCT(IF(YEAR(OFFSET(HOMECELL,1,0):OFFSET(ENDCELL,-1,0))=$A85,1+OFFSET(AM$132,1,0):OFFSET(AM$885,-1,0)))-1,"NA"),0)</f>
        <v>0.52546630752724788</v>
      </c>
      <c r="AN85" s="391" cm="1">
        <f t="array" aca="1" ref="AN85" ca="1">IF(ISTEXT(AN$6),IFERROR(PRODUCT(IF(YEAR(OFFSET(HOMECELL,1,0):OFFSET(ENDCELL,-1,0))=$A85,1+OFFSET(AN$132,1,0):OFFSET(AN$885,-1,0)))-1,"NA"),0)</f>
        <v>1.1933343926039144</v>
      </c>
      <c r="AO85" s="391" cm="1">
        <f t="array" aca="1" ref="AO85" ca="1">IF(ISTEXT(AO$6),IFERROR(PRODUCT(IF(YEAR(OFFSET(HOMECELL,1,0):OFFSET(ENDCELL,-1,0))=$A85,1+OFFSET(AO$132,1,0):OFFSET(AO$885,-1,0)))-1,"NA"),0)</f>
        <v>0.90502423325557735</v>
      </c>
      <c r="AP85" s="391" cm="1">
        <f t="array" aca="1" ref="AP85" ca="1">IF(ISTEXT(AP$6),IFERROR(PRODUCT(IF(YEAR(OFFSET(HOMECELL,1,0):OFFSET(ENDCELL,-1,0))=$A85,1+OFFSET(AP$132,1,0):OFFSET(AP$885,-1,0)))-1,"NA"),0)</f>
        <v>0.22429846638309692</v>
      </c>
      <c r="AQ85" s="391" cm="1">
        <f t="array" aca="1" ref="AQ85" ca="1">IF(ISTEXT(AQ$6),IFERROR(PRODUCT(IF(YEAR(OFFSET(HOMECELL,1,0):OFFSET(ENDCELL,-1,0))=$A85,1+OFFSET(AQ$132,1,0):OFFSET(AQ$885,-1,0)))-1,"NA"),0)</f>
        <v>0.38094038084464832</v>
      </c>
      <c r="AR85" s="391" cm="1">
        <f t="array" aca="1" ref="AR85" ca="1">IF(ISTEXT(AR$6),IFERROR(PRODUCT(IF(YEAR(OFFSET(HOMECELL,1,0):OFFSET(ENDCELL,-1,0))=$A85,1+OFFSET(AR$132,1,0):OFFSET(AR$885,-1,0)))-1,"NA"),0)</f>
        <v>0.76943033438070429</v>
      </c>
      <c r="AS85" s="391" cm="1">
        <f t="array" aca="1" ref="AS85" ca="1">IF(ISTEXT(AS$6),IFERROR(PRODUCT(IF(YEAR(OFFSET(HOMECELL,1,0):OFFSET(ENDCELL,-1,0))=$A85,1+OFFSET(AS$132,1,0):OFFSET(AS$885,-1,0)))-1,"NA"),0)</f>
        <v>0</v>
      </c>
      <c r="AT85" s="391" cm="1">
        <f t="array" aca="1" ref="AT85" ca="1">IF(ISTEXT(AT$6),IFERROR(PRODUCT(IF(YEAR(OFFSET(HOMECELL,1,0):OFFSET(ENDCELL,-1,0))=$A85,1+OFFSET(AT$132,1,0):OFFSET(AT$885,-1,0)))-1,"NA"),0)</f>
        <v>0.19343300236472616</v>
      </c>
      <c r="AU85" s="391" cm="1">
        <f t="array" aca="1" ref="AU85" ca="1">IF(ISTEXT(AU$6),IFERROR(PRODUCT(IF(YEAR(OFFSET(HOMECELL,1,0):OFFSET(ENDCELL,-1,0))=$A85,1+OFFSET(AU$132,1,0):OFFSET(AU$885,-1,0)))-1,"NA"),0)</f>
        <v>0.22776741442156778</v>
      </c>
      <c r="AV85" s="391" cm="1">
        <f t="array" aca="1" ref="AV85" ca="1">IF(ISTEXT(AV$6),IFERROR(PRODUCT(IF(YEAR(OFFSET(HOMECELL,1,0):OFFSET(ENDCELL,-1,0))=$A85,1+OFFSET(AV$132,1,0):OFFSET(AV$885,-1,0)))-1,"NA"),0)</f>
        <v>0.27375369534609995</v>
      </c>
      <c r="AW85" s="391" cm="1">
        <f t="array" aca="1" ref="AW85" ca="1">IF(ISTEXT(AW$6),IFERROR(PRODUCT(IF(YEAR(OFFSET(HOMECELL,1,0):OFFSET(ENDCELL,-1,0))=$A85,1+OFFSET(AW$132,1,0):OFFSET(AW$885,-1,0)))-1,"NA"),0)</f>
        <v>0.39700376827132167</v>
      </c>
      <c r="AX85" s="391" cm="1">
        <f t="array" aca="1" ref="AX85" ca="1">IF(ISTEXT(AX$6),IFERROR(PRODUCT(IF(YEAR(OFFSET(HOMECELL,1,0):OFFSET(ENDCELL,-1,0))=$A85,1+OFFSET(AX$132,1,0):OFFSET(AX$885,-1,0)))-1,"NA"),0)</f>
        <v>0.17001096310646124</v>
      </c>
      <c r="AY85" s="391" cm="1">
        <f t="array" aca="1" ref="AY85" ca="1">IF(ISTEXT(AY$6),IFERROR(PRODUCT(IF(YEAR(OFFSET(HOMECELL,1,0):OFFSET(ENDCELL,-1,0))=$A85,1+OFFSET(AY$132,1,0):OFFSET(AY$885,-1,0)))-1,"NA"),0)</f>
        <v>-2.5096296575522481E-2</v>
      </c>
      <c r="AZ85" s="391" cm="1">
        <f t="array" aca="1" ref="AZ85" ca="1">IF(ISTEXT(AZ$6),IFERROR(PRODUCT(IF(YEAR(OFFSET(HOMECELL,1,0):OFFSET(ENDCELL,-1,0))=$A85,1+OFFSET(AZ$132,1,0):OFFSET(AZ$885,-1,0)))-1,"NA"),0)</f>
        <v>0.49697416917639847</v>
      </c>
      <c r="BA85" s="391" cm="1">
        <f t="array" aca="1" ref="BA85" ca="1">IF(ISTEXT(BA$6),IFERROR(PRODUCT(IF(YEAR(OFFSET(HOMECELL,1,0):OFFSET(ENDCELL,-1,0))=$A85,1+OFFSET(BA$132,1,0):OFFSET(BA$885,-1,0)))-1,"NA"),0)</f>
        <v>0.5165280413165354</v>
      </c>
      <c r="BB85" s="391" cm="1">
        <f t="array" aca="1" ref="BB85" ca="1">IF(ISTEXT(BB$6),IFERROR(PRODUCT(IF(YEAR(OFFSET(HOMECELL,1,0):OFFSET(ENDCELL,-1,0))=$A85,1+OFFSET(BB$132,1,0):OFFSET(BB$885,-1,0)))-1,"NA"),0)</f>
        <v>0.41888252406175419</v>
      </c>
      <c r="BC85" s="391" cm="1">
        <f t="array" aca="1" ref="BC85" ca="1">IF(ISTEXT(BC$6),IFERROR(PRODUCT(IF(YEAR(OFFSET(HOMECELL,1,0):OFFSET(ENDCELL,-1,0))=$A85,1+OFFSET(BC$132,1,0):OFFSET(BC$885,-1,0)))-1,"NA"),0)</f>
        <v>0.11535035127655635</v>
      </c>
      <c r="BD85" s="391" cm="1">
        <f t="array" aca="1" ref="BD85" ca="1">IF(ISTEXT(BD$6),IFERROR(PRODUCT(IF(YEAR(OFFSET(HOMECELL,1,0):OFFSET(ENDCELL,-1,0))=$A85,1+OFFSET(BD$132,1,0):OFFSET(BD$885,-1,0)))-1,"NA"),0)</f>
        <v>0.38756621283081083</v>
      </c>
      <c r="BE85" s="391" cm="1">
        <f t="array" aca="1" ref="BE85" ca="1">IF(ISTEXT(BE$6),IFERROR(PRODUCT(IF(YEAR(OFFSET(HOMECELL,1,0):OFFSET(ENDCELL,-1,0))=$A85,1+OFFSET(BE$132,1,0):OFFSET(BE$885,-1,0)))-1,"NA"),0)</f>
        <v>0.32128409919326506</v>
      </c>
      <c r="BF85" s="391" cm="1">
        <f t="array" aca="1" ref="BF85" ca="1">IF(ISTEXT(BF$6),IFERROR(PRODUCT(IF(YEAR(OFFSET(HOMECELL,1,0):OFFSET(ENDCELL,-1,0))=$A85,1+OFFSET(BF$132,1,0):OFFSET(BF$885,-1,0)))-1,"NA"),0)</f>
        <v>-5.0987624575618895E-2</v>
      </c>
      <c r="BG85" s="391" cm="1">
        <f t="array" aca="1" ref="BG85" ca="1">IF(ISTEXT(BG$6),IFERROR(PRODUCT(IF(YEAR(OFFSET(HOMECELL,1,0):OFFSET(ENDCELL,-1,0))=$A85,1+OFFSET(BG$132,1,0):OFFSET(BG$885,-1,0)))-1,"NA"),0)</f>
        <v>0.29639727675850769</v>
      </c>
      <c r="BH85" s="391" cm="1">
        <f t="array" aca="1" ref="BH85" ca="1">IF(ISTEXT(BH$6),IFERROR(PRODUCT(IF(YEAR(OFFSET(HOMECELL,1,0):OFFSET(ENDCELL,-1,0))=$A85,1+OFFSET(BH$132,1,0):OFFSET(BH$885,-1,0)))-1,"NA"),0)</f>
        <v>0.30322525365759612</v>
      </c>
      <c r="BI85" s="391" cm="1">
        <f t="array" aca="1" ref="BI85" ca="1">IF(ISTEXT(BI$6),IFERROR(PRODUCT(IF(YEAR(OFFSET(HOMECELL,1,0):OFFSET(ENDCELL,-1,0))=$A85,1+OFFSET(BI$132,1,0):OFFSET(BI$885,-1,0)))-1,"NA"),0)</f>
        <v>0.57478732806421973</v>
      </c>
      <c r="BJ85" s="391" cm="1">
        <f t="array" aca="1" ref="BJ85" ca="1">IF(ISTEXT(BJ$6),IFERROR(PRODUCT(IF(YEAR(OFFSET(HOMECELL,1,0):OFFSET(ENDCELL,-1,0))=$A85,1+OFFSET(BJ$132,1,0):OFFSET(BJ$885,-1,0)))-1,"NA"),0)</f>
        <v>0.28843519534582973</v>
      </c>
      <c r="BK85" s="391" cm="1">
        <f t="array" aca="1" ref="BK85" ca="1">IF(ISTEXT(BK$6),IFERROR(PRODUCT(IF(YEAR(OFFSET(HOMECELL,1,0):OFFSET(ENDCELL,-1,0))=$A85,1+OFFSET(BK$132,1,0):OFFSET(BK$885,-1,0)))-1,"NA"),0)</f>
        <v>0.19513609535879572</v>
      </c>
      <c r="BL85" s="391" cm="1">
        <f t="array" aca="1" ref="BL85" ca="1">IF(ISTEXT(BL$6),IFERROR(PRODUCT(IF(YEAR(OFFSET(HOMECELL,1,0):OFFSET(ENDCELL,-1,0))=$A85,1+OFFSET(BL$132,1,0):OFFSET(BL$885,-1,0)))-1,"NA"),0)</f>
        <v>0.47257003143950604</v>
      </c>
      <c r="BM85" s="391" cm="1">
        <f t="array" aca="1" ref="BM85" ca="1">IF(ISTEXT(BM$6),IFERROR(PRODUCT(IF(YEAR(OFFSET(HOMECELL,1,0):OFFSET(ENDCELL,-1,0))=$A85,1+OFFSET(BM$132,1,0):OFFSET(BM$885,-1,0)))-1,"NA"),0)</f>
        <v>0.23433978830580826</v>
      </c>
      <c r="BN85" s="391" cm="1">
        <f t="array" aca="1" ref="BN85" ca="1">IF(ISTEXT(BN$6),IFERROR(PRODUCT(IF(YEAR(OFFSET(HOMECELL,1,0):OFFSET(ENDCELL,-1,0))=$A85,1+OFFSET(BN$132,1,0):OFFSET(BN$885,-1,0)))-1,"NA"),0)</f>
        <v>-3.4646431691932267E-2</v>
      </c>
      <c r="BO85" s="391" cm="1">
        <f t="array" aca="1" ref="BO85" ca="1">IF(ISTEXT(BO$6),IFERROR(PRODUCT(IF(YEAR(OFFSET(HOMECELL,1,0):OFFSET(ENDCELL,-1,0))=$A85,1+OFFSET(BO$132,1,0):OFFSET(BO$885,-1,0)))-1,"NA"),0)</f>
        <v>0.1527365672566412</v>
      </c>
      <c r="BP85" s="391" cm="1">
        <f t="array" aca="1" ref="BP85" ca="1">IF(ISTEXT(BP$6),IFERROR(PRODUCT(IF(YEAR(OFFSET(HOMECELL,1,0):OFFSET(ENDCELL,-1,0))=$A85,1+OFFSET(BP$132,1,0):OFFSET(BP$885,-1,0)))-1,"NA"),0)</f>
        <v>0.34042583174172236</v>
      </c>
      <c r="BQ85" s="391" cm="1">
        <f t="array" aca="1" ref="BQ85" ca="1">IF(ISTEXT(BQ$6),IFERROR(PRODUCT(IF(YEAR(OFFSET(HOMECELL,1,0):OFFSET(ENDCELL,-1,0))=$A85,1+OFFSET(BQ$132,1,0):OFFSET(BQ$885,-1,0)))-1,"NA"),0)</f>
        <v>-9.9179884599673862E-3</v>
      </c>
      <c r="BR85" s="391" cm="1">
        <f t="array" aca="1" ref="BR85" ca="1">IF(ISTEXT(BR$6),IFERROR(PRODUCT(IF(YEAR(OFFSET(HOMECELL,1,0):OFFSET(ENDCELL,-1,0))=$A85,1+OFFSET(BR$132,1,0):OFFSET(BR$885,-1,0)))-1,"NA"),0)</f>
        <v>0.2000305353001981</v>
      </c>
      <c r="BS85" s="391" cm="1">
        <f t="array" aca="1" ref="BS85" ca="1">IF(ISTEXT(BS$6),IFERROR(PRODUCT(IF(YEAR(OFFSET(HOMECELL,1,0):OFFSET(ENDCELL,-1,0))=$A85,1+OFFSET(BS$132,1,0):OFFSET(BS$885,-1,0)))-1,"NA"),0)</f>
        <v>0.65318933998611062</v>
      </c>
      <c r="BT85" s="391" cm="1">
        <f t="array" aca="1" ref="BT85" ca="1">IF(ISTEXT(BT$6),IFERROR(PRODUCT(IF(YEAR(OFFSET(HOMECELL,1,0):OFFSET(ENDCELL,-1,0))=$A85,1+OFFSET(BT$132,1,0):OFFSET(BT$885,-1,0)))-1,"NA"),0)</f>
        <v>0.43327022647593627</v>
      </c>
      <c r="BU85" s="391" cm="1">
        <f t="array" aca="1" ref="BU85" ca="1">IF(ISTEXT(BU$6),IFERROR(PRODUCT(IF(YEAR(OFFSET(HOMECELL,1,0):OFFSET(ENDCELL,-1,0))=$A85,1+OFFSET(BU$132,1,0):OFFSET(BU$885,-1,0)))-1,"NA"),0)</f>
        <v>0.3904193316209541</v>
      </c>
      <c r="BV85" s="391" cm="1">
        <f t="array" aca="1" ref="BV85" ca="1">IF(ISTEXT(BV$6),IFERROR(PRODUCT(IF(YEAR(OFFSET(HOMECELL,1,0):OFFSET(ENDCELL,-1,0))=$A85,1+OFFSET(BV$132,1,0):OFFSET(BV$885,-1,0)))-1,"NA"),0)</f>
        <v>0.14018345006062849</v>
      </c>
      <c r="BW85" s="391" cm="1">
        <f t="array" aca="1" ref="BW85" ca="1">IF(ISTEXT(BW$6),IFERROR(PRODUCT(IF(YEAR(OFFSET(HOMECELL,1,0):OFFSET(ENDCELL,-1,0))=$A85,1+OFFSET(BW$132,1,0):OFFSET(BW$885,-1,0)))-1,"NA"),0)</f>
        <v>0.30162935934097246</v>
      </c>
      <c r="BX85" s="391" cm="1">
        <f t="array" aca="1" ref="BX85" ca="1">IF(ISTEXT(BX$6),IFERROR(PRODUCT(IF(YEAR(OFFSET(HOMECELL,1,0):OFFSET(ENDCELL,-1,0))=$A85,1+OFFSET(BX$132,1,0):OFFSET(BX$885,-1,0)))-1,"NA"),0)</f>
        <v>0.23282498689653641</v>
      </c>
      <c r="BY85" s="391" cm="1">
        <f t="array" aca="1" ref="BY85" ca="1">IF(ISTEXT(BY$6),IFERROR(PRODUCT(IF(YEAR(OFFSET(HOMECELL,1,0):OFFSET(ENDCELL,-1,0))=$A85,1+OFFSET(BY$132,1,0):OFFSET(BY$885,-1,0)))-1,"NA"),0)</f>
        <v>0.10288202589957951</v>
      </c>
      <c r="BZ85" s="391" cm="1">
        <f t="array" aca="1" ref="BZ85" ca="1">IF(ISTEXT(BZ$6),IFERROR(PRODUCT(IF(YEAR(OFFSET(HOMECELL,1,0):OFFSET(ENDCELL,-1,0))=$A85,1+OFFSET(BZ$132,1,0):OFFSET(BZ$885,-1,0)))-1,"NA"),0)</f>
        <v>0.13812580740318858</v>
      </c>
      <c r="CA85" s="391" cm="1">
        <f t="array" aca="1" ref="CA85" ca="1">IF(ISTEXT(CA$6),IFERROR(PRODUCT(IF(YEAR(OFFSET(HOMECELL,1,0):OFFSET(ENDCELL,-1,0))=$A85,1+OFFSET(CA$132,1,0):OFFSET(CA$885,-1,0)))-1,"NA"),0)</f>
        <v>0.40906061284844975</v>
      </c>
      <c r="CB85" s="391" cm="1">
        <f t="array" aca="1" ref="CB85" ca="1">IF(ISTEXT(CB$6),IFERROR(PRODUCT(IF(YEAR(OFFSET(HOMECELL,1,0):OFFSET(ENDCELL,-1,0))=$A85,1+OFFSET(CB$132,1,0):OFFSET(CB$885,-1,0)))-1,"NA"),0)</f>
        <v>0.35021310104812176</v>
      </c>
      <c r="CC85" s="391" cm="1">
        <f t="array" aca="1" ref="CC85" ca="1">IF(ISTEXT(CC$6),IFERROR(PRODUCT(IF(YEAR(OFFSET(HOMECELL,1,0):OFFSET(ENDCELL,-1,0))=$A85,1+OFFSET(CC$132,1,0):OFFSET(CC$885,-1,0)))-1,"NA"),0)</f>
        <v>0.17260092401993887</v>
      </c>
      <c r="CD85" s="391" cm="1">
        <f t="array" aca="1" ref="CD85" ca="1">IF(ISTEXT(CD$6),IFERROR(PRODUCT(IF(YEAR(OFFSET(HOMECELL,1,0):OFFSET(ENDCELL,-1,0))=$A85,1+OFFSET(CD$132,1,0):OFFSET(CD$885,-1,0)))-1,"NA"),0)</f>
        <v>0.68538319049610119</v>
      </c>
      <c r="CE85" s="391" cm="1">
        <f t="array" aca="1" ref="CE85" ca="1">IF(ISTEXT(CE$6),IFERROR(PRODUCT(IF(YEAR(OFFSET(HOMECELL,1,0):OFFSET(ENDCELL,-1,0))=$A85,1+OFFSET(CE$132,1,0):OFFSET(CE$885,-1,0)))-1,"NA"),0)</f>
        <v>0</v>
      </c>
      <c r="CF85" s="391" cm="1">
        <f t="array" aca="1" ref="CF85" ca="1">IF(ISTEXT(CF$6),IFERROR(PRODUCT(IF(YEAR(OFFSET(HOMECELL,1,0):OFFSET(ENDCELL,-1,0))=$A85,1+OFFSET(CF$132,1,0):OFFSET(CF$885,-1,0)))-1,"NA"),0)</f>
        <v>0.30516554892730263</v>
      </c>
      <c r="CG85" s="391" cm="1">
        <f t="array" aca="1" ref="CG85" ca="1">IF(ISTEXT(CG$6),IFERROR(PRODUCT(IF(YEAR(OFFSET(HOMECELL,1,0):OFFSET(ENDCELL,-1,0))=$A85,1+OFFSET(CG$132,1,0):OFFSET(CG$885,-1,0)))-1,"NA"),0)</f>
        <v>0.36695116351720269</v>
      </c>
      <c r="CH85" s="391" cm="1">
        <f t="array" aca="1" ref="CH85" ca="1">IF(ISTEXT(CH$6),IFERROR(PRODUCT(IF(YEAR(OFFSET(HOMECELL,1,0):OFFSET(ENDCELL,-1,0))=$A85,1+OFFSET(CH$132,1,0):OFFSET(CH$885,-1,0)))-1,"NA"),0)</f>
        <v>0.1772861024046597</v>
      </c>
      <c r="CI85" s="391" cm="1">
        <f t="array" aca="1" ref="CI85" ca="1">IF(ISTEXT(CI$6),IFERROR(PRODUCT(IF(YEAR(OFFSET(HOMECELL,1,0):OFFSET(ENDCELL,-1,0))=$A85,1+OFFSET(CI$132,1,0):OFFSET(CI$885,-1,0)))-1,"NA"),0)</f>
        <v>0.35393266373249266</v>
      </c>
      <c r="CJ85" s="391" cm="1">
        <f t="array" aca="1" ref="CJ85" ca="1">IF(ISTEXT(CJ$6),IFERROR(PRODUCT(IF(YEAR(OFFSET(HOMECELL,1,0):OFFSET(ENDCELL,-1,0))=$A85,1+OFFSET(CJ$132,1,0):OFFSET(CJ$885,-1,0)))-1,"NA"),0)</f>
        <v>0.57558102099593467</v>
      </c>
      <c r="CK85" s="391" cm="1">
        <f t="array" aca="1" ref="CK85" ca="1">IF(ISTEXT(CK$6),IFERROR(PRODUCT(IF(YEAR(OFFSET(HOMECELL,1,0):OFFSET(ENDCELL,-1,0))=$A85,1+OFFSET(CK$132,1,0):OFFSET(CK$885,-1,0)))-1,"NA"),0)</f>
        <v>0</v>
      </c>
      <c r="CL85" s="391" cm="1">
        <f t="array" aca="1" ref="CL85" ca="1">IF(ISTEXT(CL$6),IFERROR(PRODUCT(IF(YEAR(OFFSET(HOMECELL,1,0):OFFSET(ENDCELL,-1,0))=$A85,1+OFFSET(CL$132,1,0):OFFSET(CL$885,-1,0)))-1,"NA"),0)</f>
        <v>0</v>
      </c>
      <c r="CM85" s="391" cm="1">
        <f t="array" aca="1" ref="CM85" ca="1">IF(ISTEXT(CM$6),IFERROR(PRODUCT(IF(YEAR(OFFSET(HOMECELL,1,0):OFFSET(ENDCELL,-1,0))=$A85,1+OFFSET(CM$132,1,0):OFFSET(CM$885,-1,0)))-1,"NA"),0)</f>
        <v>0</v>
      </c>
      <c r="CN85" s="391" cm="1">
        <f t="array" aca="1" ref="CN85" ca="1">IF(ISTEXT(CN$6),IFERROR(PRODUCT(IF(YEAR(OFFSET(HOMECELL,1,0):OFFSET(ENDCELL,-1,0))=$A85,1+OFFSET(CN$132,1,0):OFFSET(CN$885,-1,0)))-1,"NA"),0)</f>
        <v>0</v>
      </c>
      <c r="CO85" s="391" cm="1">
        <f t="array" aca="1" ref="CO85" ca="1">IF(ISTEXT(CO$6),IFERROR(PRODUCT(IF(YEAR(OFFSET(HOMECELL,1,0):OFFSET(ENDCELL,-1,0))=$A85,1+OFFSET(CO$132,1,0):OFFSET(CO$885,-1,0)))-1,"NA"),0)</f>
        <v>0</v>
      </c>
      <c r="CP85" s="391" cm="1">
        <f t="array" aca="1" ref="CP85" ca="1">IF(ISTEXT(CP$6),IFERROR(PRODUCT(IF(YEAR(OFFSET(HOMECELL,1,0):OFFSET(ENDCELL,-1,0))=$A85,1+OFFSET(CP$132,1,0):OFFSET(CP$885,-1,0)))-1,"NA"),0)</f>
        <v>0</v>
      </c>
      <c r="CQ85" s="391" cm="1">
        <f t="array" aca="1" ref="CQ85" ca="1">IF(ISTEXT(CQ$6),IFERROR(PRODUCT(IF(YEAR(OFFSET(HOMECELL,1,0):OFFSET(ENDCELL,-1,0))=$A85,1+OFFSET(CQ$132,1,0):OFFSET(CQ$885,-1,0)))-1,"NA"),0)</f>
        <v>0</v>
      </c>
      <c r="CR85" s="391" cm="1">
        <f t="array" aca="1" ref="CR85" ca="1">IF(ISTEXT(CR$6),IFERROR(PRODUCT(IF(YEAR(OFFSET(HOMECELL,1,0):OFFSET(ENDCELL,-1,0))=$A85,1+OFFSET(CR$132,1,0):OFFSET(CR$885,-1,0)))-1,"NA"),0)</f>
        <v>0.30450792381041825</v>
      </c>
      <c r="CS85" s="391"/>
      <c r="CT85" s="391"/>
      <c r="CU85" s="391"/>
      <c r="CV85" s="391"/>
      <c r="CW85" s="391"/>
      <c r="CX85" s="391"/>
      <c r="CY85" s="391"/>
      <c r="CZ85" s="391"/>
      <c r="DA85" s="391"/>
      <c r="DB85" s="815"/>
      <c r="DC85" s="815"/>
      <c r="DD85" s="815"/>
      <c r="DE85" s="815"/>
      <c r="DG85" s="352"/>
      <c r="DI85" s="391" cm="1">
        <f t="array" aca="1" ref="DI85" ca="1">IF(ISTEXT(DI$6),IFERROR(PRODUCT(IF(YEAR(OFFSET(HOMECELL,1,0):OFFSET(ENDCELL,-1,0))=$A85,1+OFFSET(DI$132,1,0):OFFSET(DI$885,-1,0)))-1,"NA"),0)</f>
        <v>0</v>
      </c>
      <c r="DJ85" s="391" cm="1">
        <f t="array" aca="1" ref="DJ85" ca="1">IF(ISTEXT(DJ$6),IFERROR(PRODUCT(IF(YEAR(OFFSET(HOMECELL,1,0):OFFSET(ENDCELL,-1,0))=$A85,1+OFFSET(DJ$132,1,0):OFFSET(DJ$885,-1,0)))-1,"NA"),0)</f>
        <v>0.15861024782085953</v>
      </c>
      <c r="DK85" s="391" cm="1">
        <f t="array" aca="1" ref="DK85" ca="1">IF(ISTEXT(DK$6),IFERROR(PRODUCT(IF(YEAR(OFFSET(HOMECELL,1,0):OFFSET(ENDCELL,-1,0))=$A85,1+OFFSET(DK$132,1,0):OFFSET(DK$885,-1,0)))-1,"NA"),0)</f>
        <v>0.24006585404761815</v>
      </c>
    </row>
    <row r="86" spans="1:115" hidden="1" outlineLevel="1">
      <c r="A86" s="72">
        <f t="shared" ca="1" si="1"/>
        <v>2020</v>
      </c>
      <c r="B86" s="372"/>
      <c r="C86" s="391" cm="1">
        <f t="array" aca="1" ref="C86" ca="1">IF(ISTEXT(C$6),IFERROR(PRODUCT(IF(YEAR(OFFSET(HOMECELL,1,0):OFFSET(ENDCELL,-1,0))=$A86,1+OFFSET(C$132,1,0):OFFSET(C$885,-1,0)))-1,"NA"),0)</f>
        <v>0.18930684321697711</v>
      </c>
      <c r="D86" s="391" cm="1">
        <f t="array" aca="1" ref="D86" ca="1">IF(ISTEXT(D$6),IFERROR(PRODUCT(IF(YEAR(OFFSET(HOMECELL,1,0):OFFSET(ENDCELL,-1,0))=$A86,1+OFFSET(D$132,1,0):OFFSET(D$885,-1,0)))-1,"NA"),0)</f>
        <v>4.507806614990173E-3</v>
      </c>
      <c r="E86" s="391" cm="1">
        <f t="array" aca="1" ref="E86" ca="1">IF(ISTEXT(E$6),IFERROR(PRODUCT(IF(YEAR(OFFSET(HOMECELL,1,0):OFFSET(ENDCELL,-1,0))=$A86,1+OFFSET(E$132,1,0):OFFSET(E$885,-1,0)))-1,"NA"),0)</f>
        <v>0.18823619574910766</v>
      </c>
      <c r="F86" s="391" cm="1">
        <f t="array" aca="1" ref="F86" ca="1">IF(ISTEXT(F$6),IFERROR(PRODUCT(IF(YEAR(OFFSET(HOMECELL,1,0):OFFSET(ENDCELL,-1,0))=$A86,1+OFFSET(F$132,1,0):OFFSET(F$885,-1,0)))-1,"NA"),0)</f>
        <v>0.20934303551306188</v>
      </c>
      <c r="G86" s="391" cm="1">
        <f t="array" aca="1" ref="G86" ca="1">IF(ISTEXT(G$6),IFERROR(PRODUCT(IF(YEAR(OFFSET(HOMECELL,1,0):OFFSET(ENDCELL,-1,0))=$A86,1+OFFSET(G$132,1,0):OFFSET(G$885,-1,0)))-1,"NA"),0)</f>
        <v>0.19401029270647574</v>
      </c>
      <c r="H86" s="391" cm="1">
        <f t="array" aca="1" ref="H86" ca="1">IF(ISTEXT(H$6),IFERROR(PRODUCT(IF(YEAR(OFFSET(HOMECELL,1,0):OFFSET(ENDCELL,-1,0))=$A86,1+OFFSET(H$132,1,0):OFFSET(H$885,-1,0)))-1,"NA"),0)</f>
        <v>0.48343864633788258</v>
      </c>
      <c r="I86" s="391" cm="1">
        <f t="array" aca="1" ref="I86" ca="1">IF(ISTEXT(I$6),IFERROR(PRODUCT(IF(YEAR(OFFSET(HOMECELL,1,0):OFFSET(ENDCELL,-1,0))=$A86,1+OFFSET(I$132,1,0):OFFSET(I$885,-1,0)))-1,"NA"),0)</f>
        <v>-0.33061770062218077</v>
      </c>
      <c r="J86" s="391" cm="1">
        <f t="array" aca="1" ref="J86" ca="1">IF(ISTEXT(J$6),IFERROR(PRODUCT(IF(YEAR(OFFSET(HOMECELL,1,0):OFFSET(ENDCELL,-1,0))=$A86,1+OFFSET(J$132,1,0):OFFSET(J$885,-1,0)))-1,"NA"),0)</f>
        <v>-1.9990419432359796E-2</v>
      </c>
      <c r="K86" s="391" cm="1">
        <f t="array" aca="1" ref="K86" ca="1">IF(ISTEXT(K$6),IFERROR(PRODUCT(IF(YEAR(OFFSET(HOMECELL,1,0):OFFSET(ENDCELL,-1,0))=$A86,1+OFFSET(K$132,1,0):OFFSET(K$885,-1,0)))-1,"NA"),0)</f>
        <v>0.123057817455128</v>
      </c>
      <c r="L86" s="391" cm="1">
        <f t="array" aca="1" ref="L86" ca="1">IF(ISTEXT(L$6),IFERROR(PRODUCT(IF(YEAR(OFFSET(HOMECELL,1,0):OFFSET(ENDCELL,-1,0))=$A86,1+OFFSET(L$132,1,0):OFFSET(L$885,-1,0)))-1,"NA"),0)</f>
        <v>-4.6809208718896156E-2</v>
      </c>
      <c r="M86" s="391" cm="1">
        <f t="array" aca="1" ref="M86" ca="1">IF(ISTEXT(M$6),IFERROR(PRODUCT(IF(YEAR(OFFSET(HOMECELL,1,0):OFFSET(ENDCELL,-1,0))=$A86,1+OFFSET(M$132,1,0):OFFSET(M$885,-1,0)))-1,"NA"),0)</f>
        <v>0.29105882159543661</v>
      </c>
      <c r="N86" s="391" cm="1">
        <f t="array" aca="1" ref="N86" ca="1">IF(ISTEXT(N$6),IFERROR(PRODUCT(IF(YEAR(OFFSET(HOMECELL,1,0):OFFSET(ENDCELL,-1,0))=$A86,1+OFFSET(N$132,1,0):OFFSET(N$885,-1,0)))-1,"NA"),0)</f>
        <v>0.46003482924857675</v>
      </c>
      <c r="O86" s="391" cm="1">
        <f t="array" aca="1" ref="O86" ca="1">IF(ISTEXT(O$6),IFERROR(PRODUCT(IF(YEAR(OFFSET(HOMECELL,1,0):OFFSET(ENDCELL,-1,0))=$A86,1+OFFSET(O$132,1,0):OFFSET(O$885,-1,0)))-1,"NA"),0)</f>
        <v>0.10835652844104526</v>
      </c>
      <c r="P86" s="391" cm="1">
        <f t="array" aca="1" ref="P86" ca="1">IF(ISTEXT(P$6),IFERROR(PRODUCT(IF(YEAR(OFFSET(HOMECELL,1,0):OFFSET(ENDCELL,-1,0))=$A86,1+OFFSET(P$132,1,0):OFFSET(P$885,-1,0)))-1,"NA"),0)</f>
        <v>0.18271883492461116</v>
      </c>
      <c r="Q86" s="391" cm="1">
        <f t="array" aca="1" ref="Q86" ca="1">IF(ISTEXT(Q$6),IFERROR(PRODUCT(IF(YEAR(OFFSET(HOMECELL,1,0):OFFSET(ENDCELL,-1,0))=$A86,1+OFFSET(Q$132,1,0):OFFSET(Q$885,-1,0)))-1,"NA"),0)</f>
        <v>-7.6137399275991724E-3</v>
      </c>
      <c r="R86" s="391" cm="1">
        <f t="array" aca="1" ref="R86" ca="1">IF(ISTEXT(R$6),IFERROR(PRODUCT(IF(YEAR(OFFSET(HOMECELL,1,0):OFFSET(ENDCELL,-1,0))=$A86,1+OFFSET(R$132,1,0):OFFSET(R$885,-1,0)))-1,"NA"),0)</f>
        <v>0.82306747890947451</v>
      </c>
      <c r="S86" s="391" cm="1">
        <f t="array" aca="1" ref="S86" ca="1">IF(ISTEXT(S$6),IFERROR(PRODUCT(IF(YEAR(OFFSET(HOMECELL,1,0):OFFSET(ENDCELL,-1,0))=$A86,1+OFFSET(S$132,1,0):OFFSET(S$885,-1,0)))-1,"NA"),0)</f>
        <v>5.8567236781874366E-2</v>
      </c>
      <c r="T86" s="391" cm="1">
        <f t="array" aca="1" ref="T86" ca="1">IF(ISTEXT(T$6),IFERROR(PRODUCT(IF(YEAR(OFFSET(HOMECELL,1,0):OFFSET(ENDCELL,-1,0))=$A86,1+OFFSET(T$132,1,0):OFFSET(T$885,-1,0)))-1,"NA"),0)</f>
        <v>0.99978189847148902</v>
      </c>
      <c r="U86" s="391" cm="1">
        <f t="array" aca="1" ref="U86" ca="1">IF(ISTEXT(U$6),IFERROR(PRODUCT(IF(YEAR(OFFSET(HOMECELL,1,0):OFFSET(ENDCELL,-1,0))=$A86,1+OFFSET(U$132,1,0):OFFSET(U$885,-1,0)))-1,"NA"),0)</f>
        <v>9.5329778459212866E-2</v>
      </c>
      <c r="V86" s="391" cm="1">
        <f t="array" aca="1" ref="V86" ca="1">IF(ISTEXT(V$6),IFERROR(PRODUCT(IF(YEAR(OFFSET(HOMECELL,1,0):OFFSET(ENDCELL,-1,0))=$A86,1+OFFSET(V$132,1,0):OFFSET(V$885,-1,0)))-1,"NA"),0)</f>
        <v>0.76256060691639638</v>
      </c>
      <c r="W86" s="391" cm="1">
        <f t="array" aca="1" ref="W86" ca="1">IF(ISTEXT(W$6),IFERROR(PRODUCT(IF(YEAR(OFFSET(HOMECELL,1,0):OFFSET(ENDCELL,-1,0))=$A86,1+OFFSET(W$132,1,0):OFFSET(W$885,-1,0)))-1,"NA"),0)</f>
        <v>0.71075951647746893</v>
      </c>
      <c r="X86" s="391" cm="1">
        <f t="array" aca="1" ref="X86" ca="1">IF(ISTEXT(X$6),IFERROR(PRODUCT(IF(YEAR(OFFSET(HOMECELL,1,0):OFFSET(ENDCELL,-1,0))=$A86,1+OFFSET(X$132,1,0):OFFSET(X$885,-1,0)))-1,"NA"),0)</f>
        <v>0.45190655117239609</v>
      </c>
      <c r="Y86" s="391" cm="1">
        <f t="array" aca="1" ref="Y86" ca="1">IF(ISTEXT(Y$6),IFERROR(PRODUCT(IF(YEAR(OFFSET(HOMECELL,1,0):OFFSET(ENDCELL,-1,0))=$A86,1+OFFSET(Y$132,1,0):OFFSET(Y$885,-1,0)))-1,"NA"),0)</f>
        <v>0.19776109057762481</v>
      </c>
      <c r="Z86" s="391" cm="1">
        <f t="array" aca="1" ref="Z86" ca="1">IF(ISTEXT(Z$6),IFERROR(PRODUCT(IF(YEAR(OFFSET(HOMECELL,1,0):OFFSET(ENDCELL,-1,0))=$A86,1+OFFSET(Z$132,1,0):OFFSET(Z$885,-1,0)))-1,"NA"),0)</f>
        <v>-5.4471093884617017E-2</v>
      </c>
      <c r="AA86" s="391" cm="1">
        <f t="array" aca="1" ref="AA86" ca="1">IF(ISTEXT(AA$6),IFERROR(PRODUCT(IF(YEAR(OFFSET(HOMECELL,1,0):OFFSET(ENDCELL,-1,0))=$A86,1+OFFSET(AA$132,1,0):OFFSET(AA$885,-1,0)))-1,"NA"),0)</f>
        <v>0.32666351979164232</v>
      </c>
      <c r="AB86" s="391" cm="1">
        <f t="array" aca="1" ref="AB86" ca="1">IF(ISTEXT(AB$6),IFERROR(PRODUCT(IF(YEAR(OFFSET(HOMECELL,1,0):OFFSET(ENDCELL,-1,0))=$A86,1+OFFSET(AB$132,1,0):OFFSET(AB$885,-1,0)))-1,"NA"),0)</f>
        <v>0.63563766427845825</v>
      </c>
      <c r="AC86" s="391" cm="1">
        <f t="array" aca="1" ref="AC86" ca="1">IF(ISTEXT(AC$6),IFERROR(PRODUCT(IF(YEAR(OFFSET(HOMECELL,1,0):OFFSET(ENDCELL,-1,0))=$A86,1+OFFSET(AC$132,1,0):OFFSET(AC$885,-1,0)))-1,"NA"),0)</f>
        <v>0.36823659379243989</v>
      </c>
      <c r="AD86" s="391" cm="1">
        <f t="array" aca="1" ref="AD86" ca="1">IF(ISTEXT(AD$6),IFERROR(PRODUCT(IF(YEAR(OFFSET(HOMECELL,1,0):OFFSET(ENDCELL,-1,0))=$A86,1+OFFSET(AD$132,1,0):OFFSET(AD$885,-1,0)))-1,"NA"),0)</f>
        <v>0.35892775426066992</v>
      </c>
      <c r="AE86" s="391" cm="1">
        <f t="array" aca="1" ref="AE86" ca="1">IF(ISTEXT(AE$6),IFERROR(PRODUCT(IF(YEAR(OFFSET(HOMECELL,1,0):OFFSET(ENDCELL,-1,0))=$A86,1+OFFSET(AE$132,1,0):OFFSET(AE$885,-1,0)))-1,"NA"),0)</f>
        <v>0.25271372854190077</v>
      </c>
      <c r="AF86" s="391" cm="1">
        <f t="array" aca="1" ref="AF86" ca="1">IF(ISTEXT(AF$6),IFERROR(PRODUCT(IF(YEAR(OFFSET(HOMECELL,1,0):OFFSET(ENDCELL,-1,0))=$A86,1+OFFSET(AF$132,1,0):OFFSET(AF$885,-1,0)))-1,"NA"),0)</f>
        <v>0.20371447426429201</v>
      </c>
      <c r="AG86" s="391" cm="1">
        <f t="array" aca="1" ref="AG86" ca="1">IF(ISTEXT(AG$6),IFERROR(PRODUCT(IF(YEAR(OFFSET(HOMECELL,1,0):OFFSET(ENDCELL,-1,0))=$A86,1+OFFSET(AG$132,1,0):OFFSET(AG$885,-1,0)))-1,"NA"),0)</f>
        <v>0.51678484915979173</v>
      </c>
      <c r="AH86" s="391" cm="1">
        <f t="array" aca="1" ref="AH86" ca="1">IF(ISTEXT(AH$6),IFERROR(PRODUCT(IF(YEAR(OFFSET(HOMECELL,1,0):OFFSET(ENDCELL,-1,0))=$A86,1+OFFSET(AH$132,1,0):OFFSET(AH$885,-1,0)))-1,"NA"),0)</f>
        <v>1.2607616258203151</v>
      </c>
      <c r="AI86" s="391" cm="1">
        <f t="array" aca="1" ref="AI86" ca="1">IF(ISTEXT(AI$6),IFERROR(PRODUCT(IF(YEAR(OFFSET(HOMECELL,1,0):OFFSET(ENDCELL,-1,0))=$A86,1+OFFSET(AI$132,1,0):OFFSET(AI$885,-1,0)))-1,"NA"),0)</f>
        <v>0.31028704080063707</v>
      </c>
      <c r="AJ86" s="391" cm="1">
        <f t="array" aca="1" ref="AJ86" ca="1">IF(ISTEXT(AJ$6),IFERROR(PRODUCT(IF(YEAR(OFFSET(HOMECELL,1,0):OFFSET(ENDCELL,-1,0))=$A86,1+OFFSET(AJ$132,1,0):OFFSET(AJ$885,-1,0)))-1,"NA"),0)</f>
        <v>0.30853597195770432</v>
      </c>
      <c r="AK86" s="391" cm="1">
        <f t="array" aca="1" ref="AK86" ca="1">IF(ISTEXT(AK$6),IFERROR(PRODUCT(IF(YEAR(OFFSET(HOMECELL,1,0):OFFSET(ENDCELL,-1,0))=$A86,1+OFFSET(AK$132,1,0):OFFSET(AK$885,-1,0)))-1,"NA"),0)</f>
        <v>-0.11062900645126694</v>
      </c>
      <c r="AL86" s="391" cm="1">
        <f t="array" aca="1" ref="AL86" ca="1">IF(ISTEXT(AL$6),IFERROR(PRODUCT(IF(YEAR(OFFSET(HOMECELL,1,0):OFFSET(ENDCELL,-1,0))=$A86,1+OFFSET(AL$132,1,0):OFFSET(AL$885,-1,0)))-1,"NA"),0)</f>
        <v>-0.30770821819883554</v>
      </c>
      <c r="AM86" s="391" cm="1">
        <f t="array" aca="1" ref="AM86" ca="1">IF(ISTEXT(AM$6),IFERROR(PRODUCT(IF(YEAR(OFFSET(HOMECELL,1,0):OFFSET(ENDCELL,-1,0))=$A86,1+OFFSET(AM$132,1,0):OFFSET(AM$885,-1,0)))-1,"NA"),0)</f>
        <v>-6.4933514080391719E-2</v>
      </c>
      <c r="AN86" s="391" cm="1">
        <f t="array" aca="1" ref="AN86" ca="1">IF(ISTEXT(AN$6),IFERROR(PRODUCT(IF(YEAR(OFFSET(HOMECELL,1,0):OFFSET(ENDCELL,-1,0))=$A86,1+OFFSET(AN$132,1,0):OFFSET(AN$885,-1,0)))-1,"NA"),0)</f>
        <v>0.64180344727406236</v>
      </c>
      <c r="AO86" s="391" cm="1">
        <f t="array" aca="1" ref="AO86" ca="1">IF(ISTEXT(AO$6),IFERROR(PRODUCT(IF(YEAR(OFFSET(HOMECELL,1,0):OFFSET(ENDCELL,-1,0))=$A86,1+OFFSET(AO$132,1,0):OFFSET(AO$885,-1,0)))-1,"NA"),0)</f>
        <v>0.50226616104816402</v>
      </c>
      <c r="AP86" s="391" cm="1">
        <f t="array" aca="1" ref="AP86" ca="1">IF(ISTEXT(AP$6),IFERROR(PRODUCT(IF(YEAR(OFFSET(HOMECELL,1,0):OFFSET(ENDCELL,-1,0))=$A86,1+OFFSET(AP$132,1,0):OFFSET(AP$885,-1,0)))-1,"NA"),0)</f>
        <v>-7.0648825615525435E-2</v>
      </c>
      <c r="AQ86" s="391" cm="1">
        <f t="array" aca="1" ref="AQ86" ca="1">IF(ISTEXT(AQ$6),IFERROR(PRODUCT(IF(YEAR(OFFSET(HOMECELL,1,0):OFFSET(ENDCELL,-1,0))=$A86,1+OFFSET(AQ$132,1,0):OFFSET(AQ$885,-1,0)))-1,"NA"),0)</f>
        <v>0.40971504088315469</v>
      </c>
      <c r="AR86" s="391" cm="1">
        <f t="array" aca="1" ref="AR86" ca="1">IF(ISTEXT(AR$6),IFERROR(PRODUCT(IF(YEAR(OFFSET(HOMECELL,1,0):OFFSET(ENDCELL,-1,0))=$A86,1+OFFSET(AR$132,1,0):OFFSET(AR$885,-1,0)))-1,"NA"),0)</f>
        <v>1.2229568670284574</v>
      </c>
      <c r="AS86" s="391" cm="1">
        <f t="array" aca="1" ref="AS86" ca="1">IF(ISTEXT(AS$6),IFERROR(PRODUCT(IF(YEAR(OFFSET(HOMECELL,1,0):OFFSET(ENDCELL,-1,0))=$A86,1+OFFSET(AS$132,1,0):OFFSET(AS$885,-1,0)))-1,"NA"),0)</f>
        <v>0</v>
      </c>
      <c r="AT86" s="391" cm="1">
        <f t="array" aca="1" ref="AT86" ca="1">IF(ISTEXT(AT$6),IFERROR(PRODUCT(IF(YEAR(OFFSET(HOMECELL,1,0):OFFSET(ENDCELL,-1,0))=$A86,1+OFFSET(AT$132,1,0):OFFSET(AT$885,-1,0)))-1,"NA"),0)</f>
        <v>0.24250865735813321</v>
      </c>
      <c r="AU86" s="391" cm="1">
        <f t="array" aca="1" ref="AU86" ca="1">IF(ISTEXT(AU$6),IFERROR(PRODUCT(IF(YEAR(OFFSET(HOMECELL,1,0):OFFSET(ENDCELL,-1,0))=$A86,1+OFFSET(AU$132,1,0):OFFSET(AU$885,-1,0)))-1,"NA"),0)</f>
        <v>0.53682168496621396</v>
      </c>
      <c r="AV86" s="391" cm="1">
        <f t="array" aca="1" ref="AV86" ca="1">IF(ISTEXT(AV$6),IFERROR(PRODUCT(IF(YEAR(OFFSET(HOMECELL,1,0):OFFSET(ENDCELL,-1,0))=$A86,1+OFFSET(AV$132,1,0):OFFSET(AV$885,-1,0)))-1,"NA"),0)</f>
        <v>0.11670518792489704</v>
      </c>
      <c r="AW86" s="391" cm="1">
        <f t="array" aca="1" ref="AW86" ca="1">IF(ISTEXT(AW$6),IFERROR(PRODUCT(IF(YEAR(OFFSET(HOMECELL,1,0):OFFSET(ENDCELL,-1,0))=$A86,1+OFFSET(AW$132,1,0):OFFSET(AW$885,-1,0)))-1,"NA"),0)</f>
        <v>0.14151635261997986</v>
      </c>
      <c r="AX86" s="391" cm="1">
        <f t="array" aca="1" ref="AX86" ca="1">IF(ISTEXT(AX$6),IFERROR(PRODUCT(IF(YEAR(OFFSET(HOMECELL,1,0):OFFSET(ENDCELL,-1,0))=$A86,1+OFFSET(AX$132,1,0):OFFSET(AX$885,-1,0)))-1,"NA"),0)</f>
        <v>0.67335592065539029</v>
      </c>
      <c r="AY86" s="391" cm="1">
        <f t="array" aca="1" ref="AY86" ca="1">IF(ISTEXT(AY$6),IFERROR(PRODUCT(IF(YEAR(OFFSET(HOMECELL,1,0):OFFSET(ENDCELL,-1,0))=$A86,1+OFFSET(AY$132,1,0):OFFSET(AY$885,-1,0)))-1,"NA"),0)</f>
        <v>-0.26328497119195859</v>
      </c>
      <c r="AZ86" s="391" cm="1">
        <f t="array" aca="1" ref="AZ86" ca="1">IF(ISTEXT(AZ$6),IFERROR(PRODUCT(IF(YEAR(OFFSET(HOMECELL,1,0):OFFSET(ENDCELL,-1,0))=$A86,1+OFFSET(AZ$132,1,0):OFFSET(AZ$885,-1,0)))-1,"NA"),0)</f>
        <v>0.27051897150239146</v>
      </c>
      <c r="BA86" s="391" cm="1">
        <f t="array" aca="1" ref="BA86" ca="1">IF(ISTEXT(BA$6),IFERROR(PRODUCT(IF(YEAR(OFFSET(HOMECELL,1,0):OFFSET(ENDCELL,-1,0))=$A86,1+OFFSET(BA$132,1,0):OFFSET(BA$885,-1,0)))-1,"NA"),0)</f>
        <v>6.2765885641198338E-3</v>
      </c>
      <c r="BB86" s="391" cm="1">
        <f t="array" aca="1" ref="BB86" ca="1">IF(ISTEXT(BB$6),IFERROR(PRODUCT(IF(YEAR(OFFSET(HOMECELL,1,0):OFFSET(ENDCELL,-1,0))=$A86,1+OFFSET(BB$132,1,0):OFFSET(BB$885,-1,0)))-1,"NA"),0)</f>
        <v>0.49701244743721906</v>
      </c>
      <c r="BC86" s="391" cm="1">
        <f t="array" aca="1" ref="BC86" ca="1">IF(ISTEXT(BC$6),IFERROR(PRODUCT(IF(YEAR(OFFSET(HOMECELL,1,0):OFFSET(ENDCELL,-1,0))=$A86,1+OFFSET(BC$132,1,0):OFFSET(BC$885,-1,0)))-1,"NA"),0)</f>
        <v>2.478900169630839</v>
      </c>
      <c r="BD86" s="391" cm="1">
        <f t="array" aca="1" ref="BD86" ca="1">IF(ISTEXT(BD$6),IFERROR(PRODUCT(IF(YEAR(OFFSET(HOMECELL,1,0):OFFSET(ENDCELL,-1,0))=$A86,1+OFFSET(BD$132,1,0):OFFSET(BD$885,-1,0)))-1,"NA"),0)</f>
        <v>0.12254192019861332</v>
      </c>
      <c r="BE86" s="391" cm="1">
        <f t="array" aca="1" ref="BE86" ca="1">IF(ISTEXT(BE$6),IFERROR(PRODUCT(IF(YEAR(OFFSET(HOMECELL,1,0):OFFSET(ENDCELL,-1,0))=$A86,1+OFFSET(BE$132,1,0):OFFSET(BE$885,-1,0)))-1,"NA"),0)</f>
        <v>7.9424524466923829E-2</v>
      </c>
      <c r="BF86" s="391" cm="1">
        <f t="array" aca="1" ref="BF86" ca="1">IF(ISTEXT(BF$6),IFERROR(PRODUCT(IF(YEAR(OFFSET(HOMECELL,1,0):OFFSET(ENDCELL,-1,0))=$A86,1+OFFSET(BF$132,1,0):OFFSET(BF$885,-1,0)))-1,"NA"),0)</f>
        <v>-0.18828651589441703</v>
      </c>
      <c r="BG86" s="391" cm="1">
        <f t="array" aca="1" ref="BG86" ca="1">IF(ISTEXT(BG$6),IFERROR(PRODUCT(IF(YEAR(OFFSET(HOMECELL,1,0):OFFSET(ENDCELL,-1,0))=$A86,1+OFFSET(BG$132,1,0):OFFSET(BG$885,-1,0)))-1,"NA"),0)</f>
        <v>-3.8764638313121935E-2</v>
      </c>
      <c r="BH86" s="391" cm="1">
        <f t="array" aca="1" ref="BH86" ca="1">IF(ISTEXT(BH$6),IFERROR(PRODUCT(IF(YEAR(OFFSET(HOMECELL,1,0):OFFSET(ENDCELL,-1,0))=$A86,1+OFFSET(BH$132,1,0):OFFSET(BH$885,-1,0)))-1,"NA"),0)</f>
        <v>0.43047554605181637</v>
      </c>
      <c r="BI86" s="391" cm="1">
        <f t="array" aca="1" ref="BI86" ca="1">IF(ISTEXT(BI$6),IFERROR(PRODUCT(IF(YEAR(OFFSET(HOMECELL,1,0):OFFSET(ENDCELL,-1,0))=$A86,1+OFFSET(BI$132,1,0):OFFSET(BI$885,-1,0)))-1,"NA"),0)</f>
        <v>0.93551822061652201</v>
      </c>
      <c r="BJ86" s="391" cm="1">
        <f t="array" aca="1" ref="BJ86" ca="1">IF(ISTEXT(BJ$6),IFERROR(PRODUCT(IF(YEAR(OFFSET(HOMECELL,1,0):OFFSET(ENDCELL,-1,0))=$A86,1+OFFSET(BJ$132,1,0):OFFSET(BJ$885,-1,0)))-1,"NA"),0)</f>
        <v>-5.9878599780005315E-2</v>
      </c>
      <c r="BK86" s="391" cm="1">
        <f t="array" aca="1" ref="BK86" ca="1">IF(ISTEXT(BK$6),IFERROR(PRODUCT(IF(YEAR(OFFSET(HOMECELL,1,0):OFFSET(ENDCELL,-1,0))=$A86,1+OFFSET(BK$132,1,0):OFFSET(BK$885,-1,0)))-1,"NA"),0)</f>
        <v>0.26965922380931473</v>
      </c>
      <c r="BL86" s="391" cm="1">
        <f t="array" aca="1" ref="BL86" ca="1">IF(ISTEXT(BL$6),IFERROR(PRODUCT(IF(YEAR(OFFSET(HOMECELL,1,0):OFFSET(ENDCELL,-1,0))=$A86,1+OFFSET(BL$132,1,0):OFFSET(BL$885,-1,0)))-1,"NA"),0)</f>
        <v>-5.5347521225339369E-2</v>
      </c>
      <c r="BM86" s="391" cm="1">
        <f t="array" aca="1" ref="BM86" ca="1">IF(ISTEXT(BM$6),IFERROR(PRODUCT(IF(YEAR(OFFSET(HOMECELL,1,0):OFFSET(ENDCELL,-1,0))=$A86,1+OFFSET(BM$132,1,0):OFFSET(BM$885,-1,0)))-1,"NA"),0)</f>
        <v>0.38391275302544781</v>
      </c>
      <c r="BN86" s="391" cm="1">
        <f t="array" aca="1" ref="BN86" ca="1">IF(ISTEXT(BN$6),IFERROR(PRODUCT(IF(YEAR(OFFSET(HOMECELL,1,0):OFFSET(ENDCELL,-1,0))=$A86,1+OFFSET(BN$132,1,0):OFFSET(BN$885,-1,0)))-1,"NA"),0)</f>
        <v>0.42856448398959945</v>
      </c>
      <c r="BO86" s="391" cm="1">
        <f t="array" aca="1" ref="BO86" ca="1">IF(ISTEXT(BO$6),IFERROR(PRODUCT(IF(YEAR(OFFSET(HOMECELL,1,0):OFFSET(ENDCELL,-1,0))=$A86,1+OFFSET(BO$132,1,0):OFFSET(BO$885,-1,0)))-1,"NA"),0)</f>
        <v>-0.2595210860081677</v>
      </c>
      <c r="BP86" s="391" cm="1">
        <f t="array" aca="1" ref="BP86" ca="1">IF(ISTEXT(BP$6),IFERROR(PRODUCT(IF(YEAR(OFFSET(HOMECELL,1,0):OFFSET(ENDCELL,-1,0))=$A86,1+OFFSET(BP$132,1,0):OFFSET(BP$885,-1,0)))-1,"NA"),0)</f>
        <v>0.19134436095895047</v>
      </c>
      <c r="BQ86" s="391" cm="1">
        <f t="array" aca="1" ref="BQ86" ca="1">IF(ISTEXT(BQ$6),IFERROR(PRODUCT(IF(YEAR(OFFSET(HOMECELL,1,0):OFFSET(ENDCELL,-1,0))=$A86,1+OFFSET(BQ$132,1,0):OFFSET(BQ$885,-1,0)))-1,"NA"),0)</f>
        <v>-0.13571728464497845</v>
      </c>
      <c r="BR86" s="391" cm="1">
        <f t="array" aca="1" ref="BR86" ca="1">IF(ISTEXT(BR$6),IFERROR(PRODUCT(IF(YEAR(OFFSET(HOMECELL,1,0):OFFSET(ENDCELL,-1,0))=$A86,1+OFFSET(BR$132,1,0):OFFSET(BR$885,-1,0)))-1,"NA"),0)</f>
        <v>0.21250179353477727</v>
      </c>
      <c r="BS86" s="391" cm="1">
        <f t="array" aca="1" ref="BS86" ca="1">IF(ISTEXT(BS$6),IFERROR(PRODUCT(IF(YEAR(OFFSET(HOMECELL,1,0):OFFSET(ENDCELL,-1,0))=$A86,1+OFFSET(BS$132,1,0):OFFSET(BS$885,-1,0)))-1,"NA"),0)</f>
        <v>0.28705056877015145</v>
      </c>
      <c r="BT86" s="391" cm="1">
        <f t="array" aca="1" ref="BT86" ca="1">IF(ISTEXT(BT$6),IFERROR(PRODUCT(IF(YEAR(OFFSET(HOMECELL,1,0):OFFSET(ENDCELL,-1,0))=$A86,1+OFFSET(BT$132,1,0):OFFSET(BT$885,-1,0)))-1,"NA"),0)</f>
        <v>0.17124188312024402</v>
      </c>
      <c r="BU86" s="391" cm="1">
        <f t="array" aca="1" ref="BU86" ca="1">IF(ISTEXT(BU$6),IFERROR(PRODUCT(IF(YEAR(OFFSET(HOMECELL,1,0):OFFSET(ENDCELL,-1,0))=$A86,1+OFFSET(BU$132,1,0):OFFSET(BU$885,-1,0)))-1,"NA"),0)</f>
        <v>0.25878942170855201</v>
      </c>
      <c r="BV86" s="391" cm="1">
        <f t="array" aca="1" ref="BV86" ca="1">IF(ISTEXT(BV$6),IFERROR(PRODUCT(IF(YEAR(OFFSET(HOMECELL,1,0):OFFSET(ENDCELL,-1,0))=$A86,1+OFFSET(BV$132,1,0):OFFSET(BV$885,-1,0)))-1,"NA"),0)</f>
        <v>0.15158397956476088</v>
      </c>
      <c r="BW86" s="391" cm="1">
        <f t="array" aca="1" ref="BW86" ca="1">IF(ISTEXT(BW$6),IFERROR(PRODUCT(IF(YEAR(OFFSET(HOMECELL,1,0):OFFSET(ENDCELL,-1,0))=$A86,1+OFFSET(BW$132,1,0):OFFSET(BW$885,-1,0)))-1,"NA"),0)</f>
        <v>0.23322416031279758</v>
      </c>
      <c r="BX86" s="391" cm="1">
        <f t="array" aca="1" ref="BX86" ca="1">IF(ISTEXT(BX$6),IFERROR(PRODUCT(IF(YEAR(OFFSET(HOMECELL,1,0):OFFSET(ENDCELL,-1,0))=$A86,1+OFFSET(BX$132,1,0):OFFSET(BX$885,-1,0)))-1,"NA"),0)</f>
        <v>0.71958695807413031</v>
      </c>
      <c r="BY86" s="391" cm="1">
        <f t="array" aca="1" ref="BY86" ca="1">IF(ISTEXT(BY$6),IFERROR(PRODUCT(IF(YEAR(OFFSET(HOMECELL,1,0):OFFSET(ENDCELL,-1,0))=$A86,1+OFFSET(BY$132,1,0):OFFSET(BY$885,-1,0)))-1,"NA"),0)</f>
        <v>4.7714648149208339E-2</v>
      </c>
      <c r="BZ86" s="391" cm="1">
        <f t="array" aca="1" ref="BZ86" ca="1">IF(ISTEXT(BZ$6),IFERROR(PRODUCT(IF(YEAR(OFFSET(HOMECELL,1,0):OFFSET(ENDCELL,-1,0))=$A86,1+OFFSET(BZ$132,1,0):OFFSET(BZ$885,-1,0)))-1,"NA"),0)</f>
        <v>-3.4864504248488637E-2</v>
      </c>
      <c r="CA86" s="391" cm="1">
        <f t="array" aca="1" ref="CA86" ca="1">IF(ISTEXT(CA$6),IFERROR(PRODUCT(IF(YEAR(OFFSET(HOMECELL,1,0):OFFSET(ENDCELL,-1,0))=$A86,1+OFFSET(CA$132,1,0):OFFSET(CA$885,-1,0)))-1,"NA"),0)</f>
        <v>0.17700403683363874</v>
      </c>
      <c r="CB86" s="391" cm="1">
        <f t="array" aca="1" ref="CB86" ca="1">IF(ISTEXT(CB$6),IFERROR(PRODUCT(IF(YEAR(OFFSET(HOMECELL,1,0):OFFSET(ENDCELL,-1,0))=$A86,1+OFFSET(CB$132,1,0):OFFSET(CB$885,-1,0)))-1,"NA"),0)</f>
        <v>3.6904346401249066E-2</v>
      </c>
      <c r="CC86" s="391" cm="1">
        <f t="array" aca="1" ref="CC86" ca="1">IF(ISTEXT(CC$6),IFERROR(PRODUCT(IF(YEAR(OFFSET(HOMECELL,1,0):OFFSET(ENDCELL,-1,0))=$A86,1+OFFSET(CC$132,1,0):OFFSET(CC$885,-1,0)))-1,"NA"),0)</f>
        <v>-5.1409869441622846E-2</v>
      </c>
      <c r="CD86" s="391" cm="1">
        <f t="array" aca="1" ref="CD86" ca="1">IF(ISTEXT(CD$6),IFERROR(PRODUCT(IF(YEAR(OFFSET(HOMECELL,1,0):OFFSET(ENDCELL,-1,0))=$A86,1+OFFSET(CD$132,1,0):OFFSET(CD$885,-1,0)))-1,"NA"),0)</f>
        <v>3.6977789424271172</v>
      </c>
      <c r="CE86" s="391" cm="1">
        <f t="array" aca="1" ref="CE86" ca="1">IF(ISTEXT(CE$6),IFERROR(PRODUCT(IF(YEAR(OFFSET(HOMECELL,1,0):OFFSET(ENDCELL,-1,0))=$A86,1+OFFSET(CE$132,1,0):OFFSET(CE$885,-1,0)))-1,"NA"),0)</f>
        <v>2.2266797700430088</v>
      </c>
      <c r="CF86" s="391" cm="1">
        <f t="array" aca="1" ref="CF86" ca="1">IF(ISTEXT(CF$6),IFERROR(PRODUCT(IF(YEAR(OFFSET(HOMECELL,1,0):OFFSET(ENDCELL,-1,0))=$A86,1+OFFSET(CF$132,1,0):OFFSET(CF$885,-1,0)))-1,"NA"),0)</f>
        <v>0.40284435796543661</v>
      </c>
      <c r="CG86" s="391" cm="1">
        <f t="array" aca="1" ref="CG86" ca="1">IF(ISTEXT(CG$6),IFERROR(PRODUCT(IF(YEAR(OFFSET(HOMECELL,1,0):OFFSET(ENDCELL,-1,0))=$A86,1+OFFSET(CG$132,1,0):OFFSET(CG$885,-1,0)))-1,"NA"),0)</f>
        <v>0.22972782222019195</v>
      </c>
      <c r="CH86" s="391" cm="1">
        <f t="array" aca="1" ref="CH86" ca="1">IF(ISTEXT(CH$6),IFERROR(PRODUCT(IF(YEAR(OFFSET(HOMECELL,1,0):OFFSET(ENDCELL,-1,0))=$A86,1+OFFSET(CH$132,1,0):OFFSET(CH$885,-1,0)))-1,"NA"),0)</f>
        <v>-0.43813037594001891</v>
      </c>
      <c r="CI86" s="391" cm="1">
        <f t="array" aca="1" ref="CI86" ca="1">IF(ISTEXT(CI$6),IFERROR(PRODUCT(IF(YEAR(OFFSET(HOMECELL,1,0):OFFSET(ENDCELL,-1,0))=$A86,1+OFFSET(CI$132,1,0):OFFSET(CI$885,-1,0)))-1,"NA"),0)</f>
        <v>0.20829877088398252</v>
      </c>
      <c r="CJ86" s="391" cm="1">
        <f t="array" aca="1" ref="CJ86" ca="1">IF(ISTEXT(CJ$6),IFERROR(PRODUCT(IF(YEAR(OFFSET(HOMECELL,1,0):OFFSET(ENDCELL,-1,0))=$A86,1+OFFSET(CJ$132,1,0):OFFSET(CJ$885,-1,0)))-1,"NA"),0)</f>
        <v>0.42534066911237023</v>
      </c>
      <c r="CK86" s="391" cm="1">
        <f t="array" aca="1" ref="CK86" ca="1">IF(ISTEXT(CK$6),IFERROR(PRODUCT(IF(YEAR(OFFSET(HOMECELL,1,0):OFFSET(ENDCELL,-1,0))=$A86,1+OFFSET(CK$132,1,0):OFFSET(CK$885,-1,0)))-1,"NA"),0)</f>
        <v>0.42957324461595014</v>
      </c>
      <c r="CL86" s="391" cm="1">
        <f t="array" aca="1" ref="CL86" ca="1">IF(ISTEXT(CL$6),IFERROR(PRODUCT(IF(YEAR(OFFSET(HOMECELL,1,0):OFFSET(ENDCELL,-1,0))=$A86,1+OFFSET(CL$132,1,0):OFFSET(CL$885,-1,0)))-1,"NA"),0)</f>
        <v>0.29625486117220112</v>
      </c>
      <c r="CM86" s="391" cm="1">
        <f t="array" aca="1" ref="CM86" ca="1">IF(ISTEXT(CM$6),IFERROR(PRODUCT(IF(YEAR(OFFSET(HOMECELL,1,0):OFFSET(ENDCELL,-1,0))=$A86,1+OFFSET(CM$132,1,0):OFFSET(CM$885,-1,0)))-1,"NA"),0)</f>
        <v>3.0763550449404153E-3</v>
      </c>
      <c r="CN86" s="391" cm="1">
        <f t="array" aca="1" ref="CN86" ca="1">IF(ISTEXT(CN$6),IFERROR(PRODUCT(IF(YEAR(OFFSET(HOMECELL,1,0):OFFSET(ENDCELL,-1,0))=$A86,1+OFFSET(CN$132,1,0):OFFSET(CN$885,-1,0)))-1,"NA"),0)</f>
        <v>5.4531548263970109E-2</v>
      </c>
      <c r="CO86" s="391" cm="1">
        <f t="array" aca="1" ref="CO86" ca="1">IF(ISTEXT(CO$6),IFERROR(PRODUCT(IF(YEAR(OFFSET(HOMECELL,1,0):OFFSET(ENDCELL,-1,0))=$A86,1+OFFSET(CO$132,1,0):OFFSET(CO$885,-1,0)))-1,"NA"),0)</f>
        <v>0.14439330149677798</v>
      </c>
      <c r="CP86" s="391" cm="1">
        <f t="array" aca="1" ref="CP86" ca="1">IF(ISTEXT(CP$6),IFERROR(PRODUCT(IF(YEAR(OFFSET(HOMECELL,1,0):OFFSET(ENDCELL,-1,0))=$A86,1+OFFSET(CP$132,1,0):OFFSET(CP$885,-1,0)))-1,"NA"),0)</f>
        <v>-2.8824368318508431E-2</v>
      </c>
      <c r="CQ86" s="391" cm="1">
        <f t="array" aca="1" ref="CQ86" ca="1">IF(ISTEXT(CQ$6),IFERROR(PRODUCT(IF(YEAR(OFFSET(HOMECELL,1,0):OFFSET(ENDCELL,-1,0))=$A86,1+OFFSET(CQ$132,1,0):OFFSET(CQ$885,-1,0)))-1,"NA"),0)</f>
        <v>0</v>
      </c>
      <c r="CR86" s="391" cm="1">
        <f t="array" aca="1" ref="CR86" ca="1">IF(ISTEXT(CR$6),IFERROR(PRODUCT(IF(YEAR(OFFSET(HOMECELL,1,0):OFFSET(ENDCELL,-1,0))=$A86,1+OFFSET(CR$132,1,0):OFFSET(CR$885,-1,0)))-1,"NA"),0)</f>
        <v>5.4631980732777086E-2</v>
      </c>
      <c r="CS86" s="391"/>
      <c r="CT86" s="391"/>
      <c r="CU86" s="391"/>
      <c r="CV86" s="391"/>
      <c r="CW86" s="391"/>
      <c r="CX86" s="391"/>
      <c r="CY86" s="391"/>
      <c r="CZ86" s="391"/>
      <c r="DA86" s="391"/>
      <c r="DB86" s="815"/>
      <c r="DC86" s="815"/>
      <c r="DD86" s="815"/>
      <c r="DE86" s="815"/>
      <c r="DG86" s="352"/>
      <c r="DI86" s="391" cm="1">
        <f t="array" aca="1" ref="DI86" ca="1">IF(ISTEXT(DI$6),IFERROR(PRODUCT(IF(YEAR(OFFSET(HOMECELL,1,0):OFFSET(ENDCELL,-1,0))=$A86,1+OFFSET(DI$132,1,0):OFFSET(DI$885,-1,0)))-1,"NA"),0)</f>
        <v>0</v>
      </c>
      <c r="DJ86" s="391" cm="1">
        <f t="array" aca="1" ref="DJ86" ca="1">IF(ISTEXT(DJ$6),IFERROR(PRODUCT(IF(YEAR(OFFSET(HOMECELL,1,0):OFFSET(ENDCELL,-1,0))=$A86,1+OFFSET(DJ$132,1,0):OFFSET(DJ$885,-1,0)))-1,"NA"),0)</f>
        <v>-0.21860063609786096</v>
      </c>
      <c r="DK86" s="391" cm="1">
        <f t="array" aca="1" ref="DK86" ca="1">IF(ISTEXT(DK$6),IFERROR(PRODUCT(IF(YEAR(OFFSET(HOMECELL,1,0):OFFSET(ENDCELL,-1,0))=$A86,1+OFFSET(DK$132,1,0):OFFSET(DK$885,-1,0)))-1,"NA"),0)</f>
        <v>0.48199243047561513</v>
      </c>
    </row>
    <row r="87" spans="1:115" hidden="1" outlineLevel="1">
      <c r="A87" s="72">
        <f t="shared" ca="1" si="1"/>
        <v>2021</v>
      </c>
      <c r="B87" s="372"/>
      <c r="C87" s="391" cm="1">
        <f t="array" aca="1" ref="C87" ca="1">IF(ISTEXT(C$6),IFERROR(PRODUCT(IF(YEAR(OFFSET(HOMECELL,1,0):OFFSET(ENDCELL,-1,0))=$A87,1+OFFSET(C$132,1,0):OFFSET(C$885,-1,0)))-1,"NA"),0)</f>
        <v>0.31569034755321379</v>
      </c>
      <c r="D87" s="391" cm="1">
        <f t="array" aca="1" ref="D87" ca="1">IF(ISTEXT(D$6),IFERROR(PRODUCT(IF(YEAR(OFFSET(HOMECELL,1,0):OFFSET(ENDCELL,-1,0))=$A87,1+OFFSET(D$132,1,0):OFFSET(D$885,-1,0)))-1,"NA"),0)</f>
        <v>2.000099999999172E-4</v>
      </c>
      <c r="E87" s="391" cm="1">
        <f t="array" aca="1" ref="E87" ca="1">IF(ISTEXT(E$6),IFERROR(PRODUCT(IF(YEAR(OFFSET(HOMECELL,1,0):OFFSET(ENDCELL,-1,0))=$A87,1+OFFSET(E$132,1,0):OFFSET(E$885,-1,0)))-1,"NA"),0)</f>
        <v>0.24003307414754804</v>
      </c>
      <c r="F87" s="391" cm="1">
        <f t="array" aca="1" ref="F87" ca="1">IF(ISTEXT(F$6),IFERROR(PRODUCT(IF(YEAR(OFFSET(HOMECELL,1,0):OFFSET(ENDCELL,-1,0))=$A87,1+OFFSET(F$132,1,0):OFFSET(F$885,-1,0)))-1,"NA"),0)</f>
        <v>0.25491892093572632</v>
      </c>
      <c r="G87" s="391" cm="1">
        <f t="array" aca="1" ref="G87" ca="1">IF(ISTEXT(G$6),IFERROR(PRODUCT(IF(YEAR(OFFSET(HOMECELL,1,0):OFFSET(ENDCELL,-1,0))=$A87,1+OFFSET(G$132,1,0):OFFSET(G$885,-1,0)))-1,"NA"),0)</f>
        <v>0.27409061532811707</v>
      </c>
      <c r="H87" s="391" cm="1">
        <f t="array" aca="1" ref="H87" ca="1">IF(ISTEXT(H$6),IFERROR(PRODUCT(IF(YEAR(OFFSET(HOMECELL,1,0):OFFSET(ENDCELL,-1,0))=$A87,1+OFFSET(H$132,1,0):OFFSET(H$885,-1,0)))-1,"NA"),0)</f>
        <v>0.24858801402662056</v>
      </c>
      <c r="I87" s="391" cm="1">
        <f t="array" aca="1" ref="I87" ca="1">IF(ISTEXT(I$6),IFERROR(PRODUCT(IF(YEAR(OFFSET(HOMECELL,1,0):OFFSET(ENDCELL,-1,0))=$A87,1+OFFSET(I$132,1,0):OFFSET(I$885,-1,0)))-1,"NA"),0)</f>
        <v>0.56205927197822003</v>
      </c>
      <c r="J87" s="391" cm="1">
        <f t="array" aca="1" ref="J87" ca="1">IF(ISTEXT(J$6),IFERROR(PRODUCT(IF(YEAR(OFFSET(HOMECELL,1,0):OFFSET(ENDCELL,-1,0))=$A87,1+OFFSET(J$132,1,0):OFFSET(J$885,-1,0)))-1,"NA"),0)</f>
        <v>0.35190948867016258</v>
      </c>
      <c r="K87" s="391" cm="1">
        <f t="array" aca="1" ref="K87" ca="1">IF(ISTEXT(K$6),IFERROR(PRODUCT(IF(YEAR(OFFSET(HOMECELL,1,0):OFFSET(ENDCELL,-1,0))=$A87,1+OFFSET(K$132,1,0):OFFSET(K$885,-1,0)))-1,"NA"),0)</f>
        <v>0.20791128750764987</v>
      </c>
      <c r="L87" s="391" cm="1">
        <f t="array" aca="1" ref="L87" ca="1">IF(ISTEXT(L$6),IFERROR(PRODUCT(IF(YEAR(OFFSET(HOMECELL,1,0):OFFSET(ENDCELL,-1,0))=$A87,1+OFFSET(L$132,1,0):OFFSET(L$885,-1,0)))-1,"NA"),0)</f>
        <v>0.40519338764819213</v>
      </c>
      <c r="M87" s="391" cm="1">
        <f t="array" aca="1" ref="M87" ca="1">IF(ISTEXT(M$6),IFERROR(PRODUCT(IF(YEAR(OFFSET(HOMECELL,1,0):OFFSET(ENDCELL,-1,0))=$A87,1+OFFSET(M$132,1,0):OFFSET(M$885,-1,0)))-1,"NA"),0)</f>
        <v>0.13827617279217441</v>
      </c>
      <c r="N87" s="391" cm="1">
        <f t="array" aca="1" ref="N87" ca="1">IF(ISTEXT(N$6),IFERROR(PRODUCT(IF(YEAR(OFFSET(HOMECELL,1,0):OFFSET(ENDCELL,-1,0))=$A87,1+OFFSET(N$132,1,0):OFFSET(N$885,-1,0)))-1,"NA"),0)</f>
        <v>0.30451289419237693</v>
      </c>
      <c r="O87" s="391" cm="1">
        <f t="array" aca="1" ref="O87" ca="1">IF(ISTEXT(O$6),IFERROR(PRODUCT(IF(YEAR(OFFSET(HOMECELL,1,0):OFFSET(ENDCELL,-1,0))=$A87,1+OFFSET(O$132,1,0):OFFSET(O$885,-1,0)))-1,"NA"),0)</f>
        <v>0.17610248585756927</v>
      </c>
      <c r="P87" s="391" cm="1">
        <f t="array" aca="1" ref="P87" ca="1">IF(ISTEXT(P$6),IFERROR(PRODUCT(IF(YEAR(OFFSET(HOMECELL,1,0):OFFSET(ENDCELL,-1,0))=$A87,1+OFFSET(P$132,1,0):OFFSET(P$885,-1,0)))-1,"NA"),0)</f>
        <v>0.2055743793353717</v>
      </c>
      <c r="Q87" s="391" cm="1">
        <f t="array" aca="1" ref="Q87" ca="1">IF(ISTEXT(Q$6),IFERROR(PRODUCT(IF(YEAR(OFFSET(HOMECELL,1,0):OFFSET(ENDCELL,-1,0))=$A87,1+OFFSET(Q$132,1,0):OFFSET(Q$885,-1,0)))-1,"NA"),0)</f>
        <v>0.17369148295391335</v>
      </c>
      <c r="R87" s="391" cm="1">
        <f t="array" aca="1" ref="R87" ca="1">IF(ISTEXT(R$6),IFERROR(PRODUCT(IF(YEAR(OFFSET(HOMECELL,1,0):OFFSET(ENDCELL,-1,0))=$A87,1+OFFSET(R$132,1,0):OFFSET(R$885,-1,0)))-1,"NA"),0)</f>
        <v>0.34648193042987807</v>
      </c>
      <c r="S87" s="391" cm="1">
        <f t="array" aca="1" ref="S87" ca="1">IF(ISTEXT(S$6),IFERROR(PRODUCT(IF(YEAR(OFFSET(HOMECELL,1,0):OFFSET(ENDCELL,-1,0))=$A87,1+OFFSET(S$132,1,0):OFFSET(S$885,-1,0)))-1,"NA"),0)</f>
        <v>0.42601543936620589</v>
      </c>
      <c r="T87" s="391" cm="1">
        <f t="array" aca="1" ref="T87" ca="1">IF(ISTEXT(T$6),IFERROR(PRODUCT(IF(YEAR(OFFSET(HOMECELL,1,0):OFFSET(ENDCELL,-1,0))=$A87,1+OFFSET(T$132,1,0):OFFSET(T$885,-1,0)))-1,"NA"),0)</f>
        <v>0.56907638570511954</v>
      </c>
      <c r="U87" s="391" cm="1">
        <f t="array" aca="1" ref="U87" ca="1">IF(ISTEXT(U$6),IFERROR(PRODUCT(IF(YEAR(OFFSET(HOMECELL,1,0):OFFSET(ENDCELL,-1,0))=$A87,1+OFFSET(U$132,1,0):OFFSET(U$885,-1,0)))-1,"NA"),0)</f>
        <v>0.79238097920959194</v>
      </c>
      <c r="V87" s="391" cm="1">
        <f t="array" aca="1" ref="V87" ca="1">IF(ISTEXT(V$6),IFERROR(PRODUCT(IF(YEAR(OFFSET(HOMECELL,1,0):OFFSET(ENDCELL,-1,0))=$A87,1+OFFSET(V$132,1,0):OFFSET(V$885,-1,0)))-1,"NA"),0)</f>
        <v>2.3767829789020478E-2</v>
      </c>
      <c r="W87" s="391" cm="1">
        <f t="array" aca="1" ref="W87" ca="1">IF(ISTEXT(W$6),IFERROR(PRODUCT(IF(YEAR(OFFSET(HOMECELL,1,0):OFFSET(ENDCELL,-1,0))=$A87,1+OFFSET(W$132,1,0):OFFSET(W$885,-1,0)))-1,"NA"),0)</f>
        <v>-0.31192198711428265</v>
      </c>
      <c r="X87" s="391" cm="1">
        <f t="array" aca="1" ref="X87" ca="1">IF(ISTEXT(X$6),IFERROR(PRODUCT(IF(YEAR(OFFSET(HOMECELL,1,0):OFFSET(ENDCELL,-1,0))=$A87,1+OFFSET(X$132,1,0):OFFSET(X$885,-1,0)))-1,"NA"),0)</f>
        <v>4.1211211033231887E-2</v>
      </c>
      <c r="Y87" s="391" cm="1">
        <f t="array" aca="1" ref="Y87" ca="1">IF(ISTEXT(Y$6),IFERROR(PRODUCT(IF(YEAR(OFFSET(HOMECELL,1,0):OFFSET(ENDCELL,-1,0))=$A87,1+OFFSET(Y$132,1,0):OFFSET(Y$885,-1,0)))-1,"NA"),0)</f>
        <v>1.0710563372935304</v>
      </c>
      <c r="Z87" s="391" cm="1">
        <f t="array" aca="1" ref="Z87" ca="1">IF(ISTEXT(Z$6),IFERROR(PRODUCT(IF(YEAR(OFFSET(HOMECELL,1,0):OFFSET(ENDCELL,-1,0))=$A87,1+OFFSET(Z$132,1,0):OFFSET(Z$885,-1,0)))-1,"NA"),0)</f>
        <v>0.79833375205662205</v>
      </c>
      <c r="AA87" s="391" cm="1">
        <f t="array" aca="1" ref="AA87" ca="1">IF(ISTEXT(AA$6),IFERROR(PRODUCT(IF(YEAR(OFFSET(HOMECELL,1,0):OFFSET(ENDCELL,-1,0))=$A87,1+OFFSET(AA$132,1,0):OFFSET(AA$885,-1,0)))-1,"NA"),0)</f>
        <v>0.51821193027334322</v>
      </c>
      <c r="AB87" s="391" cm="1">
        <f t="array" aca="1" ref="AB87" ca="1">IF(ISTEXT(AB$6),IFERROR(PRODUCT(IF(YEAR(OFFSET(HOMECELL,1,0):OFFSET(ENDCELL,-1,0))=$A87,1+OFFSET(AB$132,1,0):OFFSET(AB$885,-1,0)))-1,"NA"),0)</f>
        <v>0.50796445152848868</v>
      </c>
      <c r="AC87" s="391" cm="1">
        <f t="array" aca="1" ref="AC87" ca="1">IF(ISTEXT(AC$6),IFERROR(PRODUCT(IF(YEAR(OFFSET(HOMECELL,1,0):OFFSET(ENDCELL,-1,0))=$A87,1+OFFSET(AC$132,1,0):OFFSET(AC$885,-1,0)))-1,"NA"),0)</f>
        <v>0.14200335360113137</v>
      </c>
      <c r="AD87" s="391" cm="1">
        <f t="array" aca="1" ref="AD87" ca="1">IF(ISTEXT(AD$6),IFERROR(PRODUCT(IF(YEAR(OFFSET(HOMECELL,1,0):OFFSET(ENDCELL,-1,0))=$A87,1+OFFSET(AD$132,1,0):OFFSET(AD$885,-1,0)))-1,"NA"),0)</f>
        <v>0.1301002742067312</v>
      </c>
      <c r="AE87" s="391" cm="1">
        <f t="array" aca="1" ref="AE87" ca="1">IF(ISTEXT(AE$6),IFERROR(PRODUCT(IF(YEAR(OFFSET(HOMECELL,1,0):OFFSET(ENDCELL,-1,0))=$A87,1+OFFSET(AE$132,1,0):OFFSET(AE$885,-1,0)))-1,"NA"),0)</f>
        <v>-0.14510428495920247</v>
      </c>
      <c r="AF87" s="391" cm="1">
        <f t="array" aca="1" ref="AF87" ca="1">IF(ISTEXT(AF$6),IFERROR(PRODUCT(IF(YEAR(OFFSET(HOMECELL,1,0):OFFSET(ENDCELL,-1,0))=$A87,1+OFFSET(AF$132,1,0):OFFSET(AF$885,-1,0)))-1,"NA"),0)</f>
        <v>0.30657836279007711</v>
      </c>
      <c r="AG87" s="391" cm="1">
        <f t="array" aca="1" ref="AG87" ca="1">IF(ISTEXT(AG$6),IFERROR(PRODUCT(IF(YEAR(OFFSET(HOMECELL,1,0):OFFSET(ENDCELL,-1,0))=$A87,1+OFFSET(AG$132,1,0):OFFSET(AG$885,-1,0)))-1,"NA"),0)</f>
        <v>0.26286669828920717</v>
      </c>
      <c r="AH87" s="391" cm="1">
        <f t="array" aca="1" ref="AH87" ca="1">IF(ISTEXT(AH$6),IFERROR(PRODUCT(IF(YEAR(OFFSET(HOMECELL,1,0):OFFSET(ENDCELL,-1,0))=$A87,1+OFFSET(AH$132,1,0):OFFSET(AH$885,-1,0)))-1,"NA"),0)</f>
        <v>0.54751333609151631</v>
      </c>
      <c r="AI87" s="391" cm="1">
        <f t="array" aca="1" ref="AI87" ca="1">IF(ISTEXT(AI$6),IFERROR(PRODUCT(IF(YEAR(OFFSET(HOMECELL,1,0):OFFSET(ENDCELL,-1,0))=$A87,1+OFFSET(AI$132,1,0):OFFSET(AI$885,-1,0)))-1,"NA"),0)</f>
        <v>0.65170564183942581</v>
      </c>
      <c r="AJ87" s="391" cm="1">
        <f t="array" aca="1" ref="AJ87" ca="1">IF(ISTEXT(AJ$6),IFERROR(PRODUCT(IF(YEAR(OFFSET(HOMECELL,1,0):OFFSET(ENDCELL,-1,0))=$A87,1+OFFSET(AJ$132,1,0):OFFSET(AJ$885,-1,0)))-1,"NA"),0)</f>
        <v>0.65295783209857516</v>
      </c>
      <c r="AK87" s="391" cm="1">
        <f t="array" aca="1" ref="AK87" ca="1">IF(ISTEXT(AK$6),IFERROR(PRODUCT(IF(YEAR(OFFSET(HOMECELL,1,0):OFFSET(ENDCELL,-1,0))=$A87,1+OFFSET(AK$132,1,0):OFFSET(AK$885,-1,0)))-1,"NA"),0)</f>
        <v>0.27053520677785103</v>
      </c>
      <c r="AL87" s="391" cm="1">
        <f t="array" aca="1" ref="AL87" ca="1">IF(ISTEXT(AL$6),IFERROR(PRODUCT(IF(YEAR(OFFSET(HOMECELL,1,0):OFFSET(ENDCELL,-1,0))=$A87,1+OFFSET(AL$132,1,0):OFFSET(AL$885,-1,0)))-1,"NA"),0)</f>
        <v>0.23752476876627271</v>
      </c>
      <c r="AM87" s="391" cm="1">
        <f t="array" aca="1" ref="AM87" ca="1">IF(ISTEXT(AM$6),IFERROR(PRODUCT(IF(YEAR(OFFSET(HOMECELL,1,0):OFFSET(ENDCELL,-1,0))=$A87,1+OFFSET(AM$132,1,0):OFFSET(AM$885,-1,0)))-1,"NA"),0)</f>
        <v>3.1516319202415044E-2</v>
      </c>
      <c r="AN87" s="391" cm="1">
        <f t="array" aca="1" ref="AN87" ca="1">IF(ISTEXT(AN$6),IFERROR(PRODUCT(IF(YEAR(OFFSET(HOMECELL,1,0):OFFSET(ENDCELL,-1,0))=$A87,1+OFFSET(AN$132,1,0):OFFSET(AN$885,-1,0)))-1,"NA"),0)</f>
        <v>0.5366268449784084</v>
      </c>
      <c r="AO87" s="391" cm="1">
        <f t="array" aca="1" ref="AO87" ca="1">IF(ISTEXT(AO$6),IFERROR(PRODUCT(IF(YEAR(OFFSET(HOMECELL,1,0):OFFSET(ENDCELL,-1,0))=$A87,1+OFFSET(AO$132,1,0):OFFSET(AO$885,-1,0)))-1,"NA"),0)</f>
        <v>0.12475939884501019</v>
      </c>
      <c r="AP87" s="391" cm="1">
        <f t="array" aca="1" ref="AP87" ca="1">IF(ISTEXT(AP$6),IFERROR(PRODUCT(IF(YEAR(OFFSET(HOMECELL,1,0):OFFSET(ENDCELL,-1,0))=$A87,1+OFFSET(AP$132,1,0):OFFSET(AP$885,-1,0)))-1,"NA"),0)</f>
        <v>1.7977907869676457E-2</v>
      </c>
      <c r="AQ87" s="391" cm="1">
        <f t="array" aca="1" ref="AQ87" ca="1">IF(ISTEXT(AQ$6),IFERROR(PRODUCT(IF(YEAR(OFFSET(HOMECELL,1,0):OFFSET(ENDCELL,-1,0))=$A87,1+OFFSET(AQ$132,1,0):OFFSET(AQ$885,-1,0)))-1,"NA"),0)</f>
        <v>0.18698839251765009</v>
      </c>
      <c r="AR87" s="391" cm="1">
        <f t="array" aca="1" ref="AR87" ca="1">IF(ISTEXT(AR$6),IFERROR(PRODUCT(IF(YEAR(OFFSET(HOMECELL,1,0):OFFSET(ENDCELL,-1,0))=$A87,1+OFFSET(AR$132,1,0):OFFSET(AR$885,-1,0)))-1,"NA"),0)</f>
        <v>1.2548203983617725</v>
      </c>
      <c r="AS87" s="391" cm="1">
        <f t="array" aca="1" ref="AS87" ca="1">IF(ISTEXT(AS$6),IFERROR(PRODUCT(IF(YEAR(OFFSET(HOMECELL,1,0):OFFSET(ENDCELL,-1,0))=$A87,1+OFFSET(AS$132,1,0):OFFSET(AS$885,-1,0)))-1,"NA"),0)</f>
        <v>-0.13352236239799198</v>
      </c>
      <c r="AT87" s="391" cm="1">
        <f t="array" aca="1" ref="AT87" ca="1">IF(ISTEXT(AT$6),IFERROR(PRODUCT(IF(YEAR(OFFSET(HOMECELL,1,0):OFFSET(ENDCELL,-1,0))=$A87,1+OFFSET(AT$132,1,0):OFFSET(AT$885,-1,0)))-1,"NA"),0)</f>
        <v>0.36889449870913094</v>
      </c>
      <c r="AU87" s="391" cm="1">
        <f t="array" aca="1" ref="AU87" ca="1">IF(ISTEXT(AU$6),IFERROR(PRODUCT(IF(YEAR(OFFSET(HOMECELL,1,0):OFFSET(ENDCELL,-1,0))=$A87,1+OFFSET(AU$132,1,0):OFFSET(AU$885,-1,0)))-1,"NA"),0)</f>
        <v>0.56661691892606703</v>
      </c>
      <c r="AV87" s="391" cm="1">
        <f t="array" aca="1" ref="AV87" ca="1">IF(ISTEXT(AV$6),IFERROR(PRODUCT(IF(YEAR(OFFSET(HOMECELL,1,0):OFFSET(ENDCELL,-1,0))=$A87,1+OFFSET(AV$132,1,0):OFFSET(AV$885,-1,0)))-1,"NA"),0)</f>
        <v>0.20555975060513054</v>
      </c>
      <c r="AW87" s="391" cm="1">
        <f t="array" aca="1" ref="AW87" ca="1">IF(ISTEXT(AW$6),IFERROR(PRODUCT(IF(YEAR(OFFSET(HOMECELL,1,0):OFFSET(ENDCELL,-1,0))=$A87,1+OFFSET(AW$132,1,0):OFFSET(AW$885,-1,0)))-1,"NA"),0)</f>
        <v>0.20521237437062356</v>
      </c>
      <c r="AX87" s="391" cm="1">
        <f t="array" aca="1" ref="AX87" ca="1">IF(ISTEXT(AX$6),IFERROR(PRODUCT(IF(YEAR(OFFSET(HOMECELL,1,0):OFFSET(ENDCELL,-1,0))=$A87,1+OFFSET(AX$132,1,0):OFFSET(AX$885,-1,0)))-1,"NA"),0)</f>
        <v>2.6153127973333579E-2</v>
      </c>
      <c r="AY87" s="391" cm="1">
        <f t="array" aca="1" ref="AY87" ca="1">IF(ISTEXT(AY$6),IFERROR(PRODUCT(IF(YEAR(OFFSET(HOMECELL,1,0):OFFSET(ENDCELL,-1,0))=$A87,1+OFFSET(AY$132,1,0):OFFSET(AY$885,-1,0)))-1,"NA"),0)</f>
        <v>0.10403592373518933</v>
      </c>
      <c r="AZ87" s="391" cm="1">
        <f t="array" aca="1" ref="AZ87" ca="1">IF(ISTEXT(AZ$6),IFERROR(PRODUCT(IF(YEAR(OFFSET(HOMECELL,1,0):OFFSET(ENDCELL,-1,0))=$A87,1+OFFSET(AZ$132,1,0):OFFSET(AZ$885,-1,0)))-1,"NA"),0)</f>
        <v>0.44895371955100161</v>
      </c>
      <c r="BA87" s="391" cm="1">
        <f t="array" aca="1" ref="BA87" ca="1">IF(ISTEXT(BA$6),IFERROR(PRODUCT(IF(YEAR(OFFSET(HOMECELL,1,0):OFFSET(ENDCELL,-1,0))=$A87,1+OFFSET(BA$132,1,0):OFFSET(BA$885,-1,0)))-1,"NA"),0)</f>
        <v>0.16335475981925218</v>
      </c>
      <c r="BB87" s="391" cm="1">
        <f t="array" aca="1" ref="BB87" ca="1">IF(ISTEXT(BB$6),IFERROR(PRODUCT(IF(YEAR(OFFSET(HOMECELL,1,0):OFFSET(ENDCELL,-1,0))=$A87,1+OFFSET(BB$132,1,0):OFFSET(BB$885,-1,0)))-1,"NA"),0)</f>
        <v>0.25349252845108206</v>
      </c>
      <c r="BC87" s="391" cm="1">
        <f t="array" aca="1" ref="BC87" ca="1">IF(ISTEXT(BC$6),IFERROR(PRODUCT(IF(YEAR(OFFSET(HOMECELL,1,0):OFFSET(ENDCELL,-1,0))=$A87,1+OFFSET(BC$132,1,0):OFFSET(BC$885,-1,0)))-1,"NA"),0)</f>
        <v>-0.25790298217342189</v>
      </c>
      <c r="BD87" s="391" cm="1">
        <f t="array" aca="1" ref="BD87" ca="1">IF(ISTEXT(BD$6),IFERROR(PRODUCT(IF(YEAR(OFFSET(HOMECELL,1,0):OFFSET(ENDCELL,-1,0))=$A87,1+OFFSET(BD$132,1,0):OFFSET(BD$885,-1,0)))-1,"NA"),0)</f>
        <v>0.12826675661613396</v>
      </c>
      <c r="BE87" s="391" cm="1">
        <f t="array" aca="1" ref="BE87" ca="1">IF(ISTEXT(BE$6),IFERROR(PRODUCT(IF(YEAR(OFFSET(HOMECELL,1,0):OFFSET(ENDCELL,-1,0))=$A87,1+OFFSET(BE$132,1,0):OFFSET(BE$885,-1,0)))-1,"NA"),0)</f>
        <v>-7.0830119716352002E-2</v>
      </c>
      <c r="BF87" s="391" cm="1">
        <f t="array" aca="1" ref="BF87" ca="1">IF(ISTEXT(BF$6),IFERROR(PRODUCT(IF(YEAR(OFFSET(HOMECELL,1,0):OFFSET(ENDCELL,-1,0))=$A87,1+OFFSET(BF$132,1,0):OFFSET(BF$885,-1,0)))-1,"NA"),0)</f>
        <v>-5.00894531698719E-2</v>
      </c>
      <c r="BG87" s="391" cm="1">
        <f t="array" aca="1" ref="BG87" ca="1">IF(ISTEXT(BG$6),IFERROR(PRODUCT(IF(YEAR(OFFSET(HOMECELL,1,0):OFFSET(ENDCELL,-1,0))=$A87,1+OFFSET(BG$132,1,0):OFFSET(BG$885,-1,0)))-1,"NA"),0)</f>
        <v>1.3748102987413442</v>
      </c>
      <c r="BH87" s="391" cm="1">
        <f t="array" aca="1" ref="BH87" ca="1">IF(ISTEXT(BH$6),IFERROR(PRODUCT(IF(YEAR(OFFSET(HOMECELL,1,0):OFFSET(ENDCELL,-1,0))=$A87,1+OFFSET(BH$132,1,0):OFFSET(BH$885,-1,0)))-1,"NA"),0)</f>
        <v>0.60346468364263517</v>
      </c>
      <c r="BI87" s="391" cm="1">
        <f t="array" aca="1" ref="BI87" ca="1">IF(ISTEXT(BI$6),IFERROR(PRODUCT(IF(YEAR(OFFSET(HOMECELL,1,0):OFFSET(ENDCELL,-1,0))=$A87,1+OFFSET(BI$132,1,0):OFFSET(BI$885,-1,0)))-1,"NA"),0)</f>
        <v>-6.1597811836404004E-2</v>
      </c>
      <c r="BJ87" s="391" cm="1">
        <f t="array" aca="1" ref="BJ87" ca="1">IF(ISTEXT(BJ$6),IFERROR(PRODUCT(IF(YEAR(OFFSET(HOMECELL,1,0):OFFSET(ENDCELL,-1,0))=$A87,1+OFFSET(BJ$132,1,0):OFFSET(BJ$885,-1,0)))-1,"NA"),0)</f>
        <v>0.22882563153208046</v>
      </c>
      <c r="BK87" s="391" cm="1">
        <f t="array" aca="1" ref="BK87" ca="1">IF(ISTEXT(BK$6),IFERROR(PRODUCT(IF(YEAR(OFFSET(HOMECELL,1,0):OFFSET(ENDCELL,-1,0))=$A87,1+OFFSET(BK$132,1,0):OFFSET(BK$885,-1,0)))-1,"NA"),0)</f>
        <v>0.15953656164090213</v>
      </c>
      <c r="BL87" s="391" cm="1">
        <f t="array" aca="1" ref="BL87" ca="1">IF(ISTEXT(BL$6),IFERROR(PRODUCT(IF(YEAR(OFFSET(HOMECELL,1,0):OFFSET(ENDCELL,-1,0))=$A87,1+OFFSET(BL$132,1,0):OFFSET(BL$885,-1,0)))-1,"NA"),0)</f>
        <v>0.27745759463046293</v>
      </c>
      <c r="BM87" s="391" cm="1">
        <f t="array" aca="1" ref="BM87" ca="1">IF(ISTEXT(BM$6),IFERROR(PRODUCT(IF(YEAR(OFFSET(HOMECELL,1,0):OFFSET(ENDCELL,-1,0))=$A87,1+OFFSET(BM$132,1,0):OFFSET(BM$885,-1,0)))-1,"NA"),0)</f>
        <v>0.31756498609978645</v>
      </c>
      <c r="BN87" s="391" cm="1">
        <f t="array" aca="1" ref="BN87" ca="1">IF(ISTEXT(BN$6),IFERROR(PRODUCT(IF(YEAR(OFFSET(HOMECELL,1,0):OFFSET(ENDCELL,-1,0))=$A87,1+OFFSET(BN$132,1,0):OFFSET(BN$885,-1,0)))-1,"NA"),0)</f>
        <v>0.97886906943707053</v>
      </c>
      <c r="BO87" s="391" cm="1">
        <f t="array" aca="1" ref="BO87" ca="1">IF(ISTEXT(BO$6),IFERROR(PRODUCT(IF(YEAR(OFFSET(HOMECELL,1,0):OFFSET(ENDCELL,-1,0))=$A87,1+OFFSET(BO$132,1,0):OFFSET(BO$885,-1,0)))-1,"NA"),0)</f>
        <v>0.46241325155633706</v>
      </c>
      <c r="BP87" s="391" cm="1">
        <f t="array" aca="1" ref="BP87" ca="1">IF(ISTEXT(BP$6),IFERROR(PRODUCT(IF(YEAR(OFFSET(HOMECELL,1,0):OFFSET(ENDCELL,-1,0))=$A87,1+OFFSET(BP$132,1,0):OFFSET(BP$885,-1,0)))-1,"NA"),0)</f>
        <v>-2.2217105048452201E-2</v>
      </c>
      <c r="BQ87" s="391" cm="1">
        <f t="array" aca="1" ref="BQ87" ca="1">IF(ISTEXT(BQ$6),IFERROR(PRODUCT(IF(YEAR(OFFSET(HOMECELL,1,0):OFFSET(ENDCELL,-1,0))=$A87,1+OFFSET(BQ$132,1,0):OFFSET(BQ$885,-1,0)))-1,"NA"),0)</f>
        <v>0.64551233745072989</v>
      </c>
      <c r="BR87" s="391" cm="1">
        <f t="array" aca="1" ref="BR87" ca="1">IF(ISTEXT(BR$6),IFERROR(PRODUCT(IF(YEAR(OFFSET(HOMECELL,1,0):OFFSET(ENDCELL,-1,0))=$A87,1+OFFSET(BR$132,1,0):OFFSET(BR$885,-1,0)))-1,"NA"),0)</f>
        <v>0.45203672674728157</v>
      </c>
      <c r="BS87" s="391" cm="1">
        <f t="array" aca="1" ref="BS87" ca="1">IF(ISTEXT(BS$6),IFERROR(PRODUCT(IF(YEAR(OFFSET(HOMECELL,1,0):OFFSET(ENDCELL,-1,0))=$A87,1+OFFSET(BS$132,1,0):OFFSET(BS$885,-1,0)))-1,"NA"),0)</f>
        <v>0.56340374163215579</v>
      </c>
      <c r="BT87" s="391" cm="1">
        <f t="array" aca="1" ref="BT87" ca="1">IF(ISTEXT(BT$6),IFERROR(PRODUCT(IF(YEAR(OFFSET(HOMECELL,1,0):OFFSET(ENDCELL,-1,0))=$A87,1+OFFSET(BT$132,1,0):OFFSET(BT$885,-1,0)))-1,"NA"),0)</f>
        <v>-3.1491752951338103E-3</v>
      </c>
      <c r="BU87" s="391" cm="1">
        <f t="array" aca="1" ref="BU87" ca="1">IF(ISTEXT(BU$6),IFERROR(PRODUCT(IF(YEAR(OFFSET(HOMECELL,1,0):OFFSET(ENDCELL,-1,0))=$A87,1+OFFSET(BU$132,1,0):OFFSET(BU$885,-1,0)))-1,"NA"),0)</f>
        <v>0.33390685358892847</v>
      </c>
      <c r="BV87" s="391" cm="1">
        <f t="array" aca="1" ref="BV87" ca="1">IF(ISTEXT(BV$6),IFERROR(PRODUCT(IF(YEAR(OFFSET(HOMECELL,1,0):OFFSET(ENDCELL,-1,0))=$A87,1+OFFSET(BV$132,1,0):OFFSET(BV$885,-1,0)))-1,"NA"),0)</f>
        <v>0.40802113235142312</v>
      </c>
      <c r="BW87" s="391" cm="1">
        <f t="array" aca="1" ref="BW87" ca="1">IF(ISTEXT(BW$6),IFERROR(PRODUCT(IF(YEAR(OFFSET(HOMECELL,1,0):OFFSET(ENDCELL,-1,0))=$A87,1+OFFSET(BW$132,1,0):OFFSET(BW$885,-1,0)))-1,"NA"),0)</f>
        <v>1.9708380525938596E-2</v>
      </c>
      <c r="BX87" s="391" cm="1">
        <f t="array" aca="1" ref="BX87" ca="1">IF(ISTEXT(BX$6),IFERROR(PRODUCT(IF(YEAR(OFFSET(HOMECELL,1,0):OFFSET(ENDCELL,-1,0))=$A87,1+OFFSET(BX$132,1,0):OFFSET(BX$885,-1,0)))-1,"NA"),0)</f>
        <v>-0.1399332732109535</v>
      </c>
      <c r="BY87" s="391" cm="1">
        <f t="array" aca="1" ref="BY87" ca="1">IF(ISTEXT(BY$6),IFERROR(PRODUCT(IF(YEAR(OFFSET(HOMECELL,1,0):OFFSET(ENDCELL,-1,0))=$A87,1+OFFSET(BY$132,1,0):OFFSET(BY$885,-1,0)))-1,"NA"),0)</f>
        <v>0.19111335127012219</v>
      </c>
      <c r="BZ87" s="391" cm="1">
        <f t="array" aca="1" ref="BZ87" ca="1">IF(ISTEXT(BZ$6),IFERROR(PRODUCT(IF(YEAR(OFFSET(HOMECELL,1,0):OFFSET(ENDCELL,-1,0))=$A87,1+OFFSET(BZ$132,1,0):OFFSET(BZ$885,-1,0)))-1,"NA"),0)</f>
        <v>0.45761340545429863</v>
      </c>
      <c r="CA87" s="391" cm="1">
        <f t="array" aca="1" ref="CA87" ca="1">IF(ISTEXT(CA$6),IFERROR(PRODUCT(IF(YEAR(OFFSET(HOMECELL,1,0):OFFSET(ENDCELL,-1,0))=$A87,1+OFFSET(CA$132,1,0):OFFSET(CA$885,-1,0)))-1,"NA"),0)</f>
        <v>0.77419026424377013</v>
      </c>
      <c r="CB87" s="391" cm="1">
        <f t="array" aca="1" ref="CB87" ca="1">IF(ISTEXT(CB$6),IFERROR(PRODUCT(IF(YEAR(OFFSET(HOMECELL,1,0):OFFSET(ENDCELL,-1,0))=$A87,1+OFFSET(CB$132,1,0):OFFSET(CB$885,-1,0)))-1,"NA"),0)</f>
        <v>0.20776358668133721</v>
      </c>
      <c r="CC87" s="391" cm="1">
        <f t="array" aca="1" ref="CC87" ca="1">IF(ISTEXT(CC$6),IFERROR(PRODUCT(IF(YEAR(OFFSET(HOMECELL,1,0):OFFSET(ENDCELL,-1,0))=$A87,1+OFFSET(CC$132,1,0):OFFSET(CC$885,-1,0)))-1,"NA"),0)</f>
        <v>0.54869092337510783</v>
      </c>
      <c r="CD87" s="391" cm="1">
        <f t="array" aca="1" ref="CD87" ca="1">IF(ISTEXT(CD$6),IFERROR(PRODUCT(IF(YEAR(OFFSET(HOMECELL,1,0):OFFSET(ENDCELL,-1,0))=$A87,1+OFFSET(CD$132,1,0):OFFSET(CD$885,-1,0)))-1,"NA"),0)</f>
        <v>-0.67186356820005355</v>
      </c>
      <c r="CE87" s="391" cm="1">
        <f t="array" aca="1" ref="CE87" ca="1">IF(ISTEXT(CE$6),IFERROR(PRODUCT(IF(YEAR(OFFSET(HOMECELL,1,0):OFFSET(ENDCELL,-1,0))=$A87,1+OFFSET(CE$132,1,0):OFFSET(CE$885,-1,0)))-1,"NA"),0)</f>
        <v>0.41187444060195055</v>
      </c>
      <c r="CF87" s="391" cm="1">
        <f t="array" aca="1" ref="CF87" ca="1">IF(ISTEXT(CF$6),IFERROR(PRODUCT(IF(YEAR(OFFSET(HOMECELL,1,0):OFFSET(ENDCELL,-1,0))=$A87,1+OFFSET(CF$132,1,0):OFFSET(CF$885,-1,0)))-1,"NA"),0)</f>
        <v>7.4039022709811331E-2</v>
      </c>
      <c r="CG87" s="391" cm="1">
        <f t="array" aca="1" ref="CG87" ca="1">IF(ISTEXT(CG$6),IFERROR(PRODUCT(IF(YEAR(OFFSET(HOMECELL,1,0):OFFSET(ENDCELL,-1,0))=$A87,1+OFFSET(CG$132,1,0):OFFSET(CG$885,-1,0)))-1,"NA"),0)</f>
        <v>-2.9478267323056473E-3</v>
      </c>
      <c r="CH87" s="391" cm="1">
        <f t="array" aca="1" ref="CH87" ca="1">IF(ISTEXT(CH$6),IFERROR(PRODUCT(IF(YEAR(OFFSET(HOMECELL,1,0):OFFSET(ENDCELL,-1,0))=$A87,1+OFFSET(CH$132,1,0):OFFSET(CH$885,-1,0)))-1,"NA"),0)</f>
        <v>0.39595249653310205</v>
      </c>
      <c r="CI87" s="391" cm="1">
        <f t="array" aca="1" ref="CI87" ca="1">IF(ISTEXT(CI$6),IFERROR(PRODUCT(IF(YEAR(OFFSET(HOMECELL,1,0):OFFSET(ENDCELL,-1,0))=$A87,1+OFFSET(CI$132,1,0):OFFSET(CI$885,-1,0)))-1,"NA"),0)</f>
        <v>1.5604394028086306</v>
      </c>
      <c r="CJ87" s="391" cm="1">
        <f t="array" aca="1" ref="CJ87" ca="1">IF(ISTEXT(CJ$6),IFERROR(PRODUCT(IF(YEAR(OFFSET(HOMECELL,1,0):OFFSET(ENDCELL,-1,0))=$A87,1+OFFSET(CJ$132,1,0):OFFSET(CJ$885,-1,0)))-1,"NA"),0)</f>
        <v>0.52476945341084003</v>
      </c>
      <c r="CK87" s="391" cm="1">
        <f t="array" aca="1" ref="CK87" ca="1">IF(ISTEXT(CK$6),IFERROR(PRODUCT(IF(YEAR(OFFSET(HOMECELL,1,0):OFFSET(ENDCELL,-1,0))=$A87,1+OFFSET(CK$132,1,0):OFFSET(CK$885,-1,0)))-1,"NA"),0)</f>
        <v>0.30719719787030542</v>
      </c>
      <c r="CL87" s="391" cm="1">
        <f t="array" aca="1" ref="CL87" ca="1">IF(ISTEXT(CL$6),IFERROR(PRODUCT(IF(YEAR(OFFSET(HOMECELL,1,0):OFFSET(ENDCELL,-1,0))=$A87,1+OFFSET(CL$132,1,0):OFFSET(CL$885,-1,0)))-1,"NA"),0)</f>
        <v>0.27591903827673381</v>
      </c>
      <c r="CM87" s="391" cm="1">
        <f t="array" aca="1" ref="CM87" ca="1">IF(ISTEXT(CM$6),IFERROR(PRODUCT(IF(YEAR(OFFSET(HOMECELL,1,0):OFFSET(ENDCELL,-1,0))=$A87,1+OFFSET(CM$132,1,0):OFFSET(CM$885,-1,0)))-1,"NA"),0)</f>
        <v>0.29582718460706015</v>
      </c>
      <c r="CN87" s="391" cm="1">
        <f t="array" aca="1" ref="CN87" ca="1">IF(ISTEXT(CN$6),IFERROR(PRODUCT(IF(YEAR(OFFSET(HOMECELL,1,0):OFFSET(ENDCELL,-1,0))=$A87,1+OFFSET(CN$132,1,0):OFFSET(CN$885,-1,0)))-1,"NA"),0)</f>
        <v>0.59929517275763033</v>
      </c>
      <c r="CO87" s="391" cm="1">
        <f t="array" aca="1" ref="CO87" ca="1">IF(ISTEXT(CO$6),IFERROR(PRODUCT(IF(YEAR(OFFSET(HOMECELL,1,0):OFFSET(ENDCELL,-1,0))=$A87,1+OFFSET(CO$132,1,0):OFFSET(CO$885,-1,0)))-1,"NA"),0)</f>
        <v>0.24831284796960418</v>
      </c>
      <c r="CP87" s="391" cm="1">
        <f t="array" aca="1" ref="CP87" ca="1">IF(ISTEXT(CP$6),IFERROR(PRODUCT(IF(YEAR(OFFSET(HOMECELL,1,0):OFFSET(ENDCELL,-1,0))=$A87,1+OFFSET(CP$132,1,0):OFFSET(CP$885,-1,0)))-1,"NA"),0)</f>
        <v>0.11372479549467918</v>
      </c>
      <c r="CQ87" s="391" cm="1">
        <f t="array" aca="1" ref="CQ87" ca="1">IF(ISTEXT(CQ$6),IFERROR(PRODUCT(IF(YEAR(OFFSET(HOMECELL,1,0):OFFSET(ENDCELL,-1,0))=$A87,1+OFFSET(CQ$132,1,0):OFFSET(CQ$885,-1,0)))-1,"NA"),0)</f>
        <v>0</v>
      </c>
      <c r="CR87" s="391" cm="1">
        <f t="array" aca="1" ref="CR87" ca="1">IF(ISTEXT(CR$6),IFERROR(PRODUCT(IF(YEAR(OFFSET(HOMECELL,1,0):OFFSET(ENDCELL,-1,0))=$A87,1+OFFSET(CR$132,1,0):OFFSET(CR$885,-1,0)))-1,"NA"),0)</f>
        <v>0.4382220818911835</v>
      </c>
      <c r="CS87" s="391"/>
      <c r="CT87" s="391"/>
      <c r="CU87" s="391"/>
      <c r="CV87" s="391"/>
      <c r="CW87" s="391"/>
      <c r="CX87" s="391"/>
      <c r="CY87" s="391"/>
      <c r="CZ87" s="391"/>
      <c r="DA87" s="391"/>
      <c r="DB87" s="815"/>
      <c r="DC87" s="815"/>
      <c r="DD87" s="815"/>
      <c r="DE87" s="815"/>
      <c r="DG87" s="352"/>
      <c r="DI87" s="391" cm="1">
        <f t="array" aca="1" ref="DI87" ca="1">IF(ISTEXT(DI$6),IFERROR(PRODUCT(IF(YEAR(OFFSET(HOMECELL,1,0):OFFSET(ENDCELL,-1,0))=$A87,1+OFFSET(DI$132,1,0):OFFSET(DI$885,-1,0)))-1,"NA"),0)</f>
        <v>0</v>
      </c>
      <c r="DJ87" s="391" cm="1">
        <f t="array" aca="1" ref="DJ87" ca="1">IF(ISTEXT(DJ$6),IFERROR(PRODUCT(IF(YEAR(OFFSET(HOMECELL,1,0):OFFSET(ENDCELL,-1,0))=$A87,1+OFFSET(DJ$132,1,0):OFFSET(DJ$885,-1,0)))-1,"NA"),0)</f>
        <v>-7.0634065077718633E-2</v>
      </c>
      <c r="DK87" s="391" cm="1">
        <f t="array" aca="1" ref="DK87" ca="1">IF(ISTEXT(DK$6),IFERROR(PRODUCT(IF(YEAR(OFFSET(HOMECELL,1,0):OFFSET(ENDCELL,-1,0))=$A87,1+OFFSET(DK$132,1,0):OFFSET(DK$885,-1,0)))-1,"NA"),0)</f>
        <v>0.40370543806131165</v>
      </c>
    </row>
    <row r="88" spans="1:115" hidden="1" outlineLevel="1">
      <c r="A88" s="72">
        <f t="shared" ca="1" si="1"/>
        <v>2022</v>
      </c>
      <c r="B88" s="372"/>
      <c r="C88" s="391" cm="1">
        <f t="array" aca="1" ref="C88" ca="1">IF(ISTEXT(C$6),IFERROR(PRODUCT(IF(YEAR(OFFSET(HOMECELL,1,0):OFFSET(ENDCELL,-1,0))=$A88,1+OFFSET(C$132,1,0):OFFSET(C$885,-1,0)))-1,"NA"),0)</f>
        <v>-0.23222139245833129</v>
      </c>
      <c r="D88" s="391" cm="1">
        <f t="array" aca="1" ref="D88" ca="1">IF(ISTEXT(D$6),IFERROR(PRODUCT(IF(YEAR(OFFSET(HOMECELL,1,0):OFFSET(ENDCELL,-1,0))=$A88,1+OFFSET(D$132,1,0):OFFSET(D$885,-1,0)))-1,"NA"),0)</f>
        <v>1.4284632993352142E-2</v>
      </c>
      <c r="E88" s="391" cm="1">
        <f t="array" aca="1" ref="E88" ca="1">IF(ISTEXT(E$6),IFERROR(PRODUCT(IF(YEAR(OFFSET(HOMECELL,1,0):OFFSET(ENDCELL,-1,0))=$A88,1+OFFSET(E$132,1,0):OFFSET(E$885,-1,0)))-1,"NA"),0)</f>
        <v>-0.20479603678422642</v>
      </c>
      <c r="F88" s="391" cm="1">
        <f t="array" aca="1" ref="F88" ca="1">IF(ISTEXT(F$6),IFERROR(PRODUCT(IF(YEAR(OFFSET(HOMECELL,1,0):OFFSET(ENDCELL,-1,0))=$A88,1+OFFSET(F$132,1,0):OFFSET(F$885,-1,0)))-1,"NA"),0)</f>
        <v>-0.19197868035600429</v>
      </c>
      <c r="G88" s="391" cm="1">
        <f t="array" aca="1" ref="G88" ca="1">IF(ISTEXT(G$6),IFERROR(PRODUCT(IF(YEAR(OFFSET(HOMECELL,1,0):OFFSET(ENDCELL,-1,0))=$A88,1+OFFSET(G$132,1,0):OFFSET(G$885,-1,0)))-1,"NA"),0)</f>
        <v>-0.11807663907949539</v>
      </c>
      <c r="H88" s="391" cm="1">
        <f t="array" aca="1" ref="H88" ca="1">IF(ISTEXT(H$6),IFERROR(PRODUCT(IF(YEAR(OFFSET(HOMECELL,1,0):OFFSET(ENDCELL,-1,0))=$A88,1+OFFSET(H$132,1,0):OFFSET(H$885,-1,0)))-1,"NA"),0)</f>
        <v>-0.35156177189052529</v>
      </c>
      <c r="I88" s="391" cm="1">
        <f t="array" aca="1" ref="I88" ca="1">IF(ISTEXT(I$6),IFERROR(PRODUCT(IF(YEAR(OFFSET(HOMECELL,1,0):OFFSET(ENDCELL,-1,0))=$A88,1+OFFSET(I$132,1,0):OFFSET(I$885,-1,0)))-1,"NA"),0)</f>
        <v>0.62852052429123573</v>
      </c>
      <c r="J88" s="391" cm="1">
        <f t="array" aca="1" ref="J88" ca="1">IF(ISTEXT(J$6),IFERROR(PRODUCT(IF(YEAR(OFFSET(HOMECELL,1,0):OFFSET(ENDCELL,-1,0))=$A88,1+OFFSET(J$132,1,0):OFFSET(J$885,-1,0)))-1,"NA"),0)</f>
        <v>-0.12321522230877147</v>
      </c>
      <c r="K88" s="391" cm="1">
        <f t="array" aca="1" ref="K88" ca="1">IF(ISTEXT(K$6),IFERROR(PRODUCT(IF(YEAR(OFFSET(HOMECELL,1,0):OFFSET(ENDCELL,-1,0))=$A88,1+OFFSET(K$132,1,0):OFFSET(K$885,-1,0)))-1,"NA"),0)</f>
        <v>-8.5820020486059856E-2</v>
      </c>
      <c r="L88" s="391" cm="1">
        <f t="array" aca="1" ref="L88" ca="1">IF(ISTEXT(L$6),IFERROR(PRODUCT(IF(YEAR(OFFSET(HOMECELL,1,0):OFFSET(ENDCELL,-1,0))=$A88,1+OFFSET(L$132,1,0):OFFSET(L$885,-1,0)))-1,"NA"),0)</f>
        <v>-0.2624492103359366</v>
      </c>
      <c r="M88" s="391" cm="1">
        <f t="array" aca="1" ref="M88" ca="1">IF(ISTEXT(M$6),IFERROR(PRODUCT(IF(YEAR(OFFSET(HOMECELL,1,0):OFFSET(ENDCELL,-1,0))=$A88,1+OFFSET(M$132,1,0):OFFSET(M$885,-1,0)))-1,"NA"),0)</f>
        <v>-0.38854681559679893</v>
      </c>
      <c r="N88" s="391" cm="1">
        <f t="array" aca="1" ref="N88" ca="1">IF(ISTEXT(N$6),IFERROR(PRODUCT(IF(YEAR(OFFSET(HOMECELL,1,0):OFFSET(ENDCELL,-1,0))=$A88,1+OFFSET(N$132,1,0):OFFSET(N$885,-1,0)))-1,"NA"),0)</f>
        <v>-0.29702341459785786</v>
      </c>
      <c r="O88" s="391" cm="1">
        <f t="array" aca="1" ref="O88" ca="1">IF(ISTEXT(O$6),IFERROR(PRODUCT(IF(YEAR(OFFSET(HOMECELL,1,0):OFFSET(ENDCELL,-1,0))=$A88,1+OFFSET(O$132,1,0):OFFSET(O$885,-1,0)))-1,"NA"),0)</f>
        <v>-1.8114909021213599E-2</v>
      </c>
      <c r="P88" s="391" cm="1">
        <f t="array" aca="1" ref="P88" ca="1">IF(ISTEXT(P$6),IFERROR(PRODUCT(IF(YEAR(OFFSET(HOMECELL,1,0):OFFSET(ENDCELL,-1,0))=$A88,1+OFFSET(P$132,1,0):OFFSET(P$885,-1,0)))-1,"NA"),0)</f>
        <v>-5.6223979707435312E-2</v>
      </c>
      <c r="Q88" s="391" cm="1">
        <f t="array" aca="1" ref="Q88" ca="1">IF(ISTEXT(Q$6),IFERROR(PRODUCT(IF(YEAR(OFFSET(HOMECELL,1,0):OFFSET(ENDCELL,-1,0))=$A88,1+OFFSET(Q$132,1,0):OFFSET(Q$885,-1,0)))-1,"NA"),0)</f>
        <v>1.0293790664405833E-2</v>
      </c>
      <c r="R88" s="391" cm="1">
        <f t="array" aca="1" ref="R88" ca="1">IF(ISTEXT(R$6),IFERROR(PRODUCT(IF(YEAR(OFFSET(HOMECELL,1,0):OFFSET(ENDCELL,-1,0))=$A88,1+OFFSET(R$132,1,0):OFFSET(R$885,-1,0)))-1,"NA"),0)</f>
        <v>-0.26404190901383962</v>
      </c>
      <c r="S88" s="391" cm="1">
        <f t="array" aca="1" ref="S88" ca="1">IF(ISTEXT(S$6),IFERROR(PRODUCT(IF(YEAR(OFFSET(HOMECELL,1,0):OFFSET(ENDCELL,-1,0))=$A88,1+OFFSET(S$132,1,0):OFFSET(S$885,-1,0)))-1,"NA"),0)</f>
        <v>-1.2869310739753059E-2</v>
      </c>
      <c r="T88" s="391" cm="1">
        <f t="array" aca="1" ref="T88" ca="1">IF(ISTEXT(T$6),IFERROR(PRODUCT(IF(YEAR(OFFSET(HOMECELL,1,0):OFFSET(ENDCELL,-1,0))=$A88,1+OFFSET(T$132,1,0):OFFSET(T$885,-1,0)))-1,"NA"),0)</f>
        <v>-0.54989576518217653</v>
      </c>
      <c r="U88" s="391" cm="1">
        <f t="array" aca="1" ref="U88" ca="1">IF(ISTEXT(U$6),IFERROR(PRODUCT(IF(YEAR(OFFSET(HOMECELL,1,0):OFFSET(ENDCELL,-1,0))=$A88,1+OFFSET(U$132,1,0):OFFSET(U$885,-1,0)))-1,"NA"),0)</f>
        <v>-0.15948664958882974</v>
      </c>
      <c r="V88" s="391" cm="1">
        <f t="array" aca="1" ref="V88" ca="1">IF(ISTEXT(V$6),IFERROR(PRODUCT(IF(YEAR(OFFSET(HOMECELL,1,0):OFFSET(ENDCELL,-1,0))=$A88,1+OFFSET(V$132,1,0):OFFSET(V$885,-1,0)))-1,"NA"),0)</f>
        <v>-0.49615220625831691</v>
      </c>
      <c r="W88" s="391" cm="1">
        <f t="array" aca="1" ref="W88" ca="1">IF(ISTEXT(W$6),IFERROR(PRODUCT(IF(YEAR(OFFSET(HOMECELL,1,0):OFFSET(ENDCELL,-1,0))=$A88,1+OFFSET(W$132,1,0):OFFSET(W$885,-1,0)))-1,"NA"),0)</f>
        <v>-0.231265525810879</v>
      </c>
      <c r="X88" s="391" cm="1">
        <f t="array" aca="1" ref="X88" ca="1">IF(ISTEXT(X$6),IFERROR(PRODUCT(IF(YEAR(OFFSET(HOMECELL,1,0):OFFSET(ENDCELL,-1,0))=$A88,1+OFFSET(X$132,1,0):OFFSET(X$885,-1,0)))-1,"NA"),0)</f>
        <v>-0.46231568556191316</v>
      </c>
      <c r="Y88" s="391" cm="1">
        <f t="array" aca="1" ref="Y88" ca="1">IF(ISTEXT(Y$6),IFERROR(PRODUCT(IF(YEAR(OFFSET(HOMECELL,1,0):OFFSET(ENDCELL,-1,0))=$A88,1+OFFSET(Y$132,1,0):OFFSET(Y$885,-1,0)))-1,"NA"),0)</f>
        <v>-0.4000549751472704</v>
      </c>
      <c r="Z88" s="391" cm="1">
        <f t="array" aca="1" ref="Z88" ca="1">IF(ISTEXT(Z$6),IFERROR(PRODUCT(IF(YEAR(OFFSET(HOMECELL,1,0):OFFSET(ENDCELL,-1,0))=$A88,1+OFFSET(Z$132,1,0):OFFSET(Z$885,-1,0)))-1,"NA"),0)</f>
        <v>0.35049907736023345</v>
      </c>
      <c r="AA88" s="391" cm="1">
        <f t="array" aca="1" ref="AA88" ca="1">IF(ISTEXT(AA$6),IFERROR(PRODUCT(IF(YEAR(OFFSET(HOMECELL,1,0):OFFSET(ENDCELL,-1,0))=$A88,1+OFFSET(AA$132,1,0):OFFSET(AA$885,-1,0)))-1,"NA"),0)</f>
        <v>-0.19049803398968579</v>
      </c>
      <c r="AB88" s="391" cm="1">
        <f t="array" aca="1" ref="AB88" ca="1">IF(ISTEXT(AB$6),IFERROR(PRODUCT(IF(YEAR(OFFSET(HOMECELL,1,0):OFFSET(ENDCELL,-1,0))=$A88,1+OFFSET(AB$132,1,0):OFFSET(AB$885,-1,0)))-1,"NA"),0)</f>
        <v>-0.42167844736333215</v>
      </c>
      <c r="AC88" s="391" cm="1">
        <f t="array" aca="1" ref="AC88" ca="1">IF(ISTEXT(AC$6),IFERROR(PRODUCT(IF(YEAR(OFFSET(HOMECELL,1,0):OFFSET(ENDCELL,-1,0))=$A88,1+OFFSET(AC$132,1,0):OFFSET(AC$885,-1,0)))-1,"NA"),0)</f>
        <v>-0.47825918313332494</v>
      </c>
      <c r="AD88" s="391" cm="1">
        <f t="array" aca="1" ref="AD88" ca="1">IF(ISTEXT(AD$6),IFERROR(PRODUCT(IF(YEAR(OFFSET(HOMECELL,1,0):OFFSET(ENDCELL,-1,0))=$A88,1+OFFSET(AD$132,1,0):OFFSET(AD$885,-1,0)))-1,"NA"),0)</f>
        <v>5.5707386781521873E-2</v>
      </c>
      <c r="AE88" s="391" cm="1">
        <f t="array" aca="1" ref="AE88" ca="1">IF(ISTEXT(AE$6),IFERROR(PRODUCT(IF(YEAR(OFFSET(HOMECELL,1,0):OFFSET(ENDCELL,-1,0))=$A88,1+OFFSET(AE$132,1,0):OFFSET(AE$885,-1,0)))-1,"NA"),0)</f>
        <v>-0.43908581834997218</v>
      </c>
      <c r="AF88" s="391" cm="1">
        <f t="array" aca="1" ref="AF88" ca="1">IF(ISTEXT(AF$6),IFERROR(PRODUCT(IF(YEAR(OFFSET(HOMECELL,1,0):OFFSET(ENDCELL,-1,0))=$A88,1+OFFSET(AF$132,1,0):OFFSET(AF$885,-1,0)))-1,"NA"),0)</f>
        <v>-0.40999843127264946</v>
      </c>
      <c r="AG88" s="391" cm="1">
        <f t="array" aca="1" ref="AG88" ca="1">IF(ISTEXT(AG$6),IFERROR(PRODUCT(IF(YEAR(OFFSET(HOMECELL,1,0):OFFSET(ENDCELL,-1,0))=$A88,1+OFFSET(AG$132,1,0):OFFSET(AG$885,-1,0)))-1,"NA"),0)</f>
        <v>-0.17597402613561186</v>
      </c>
      <c r="AH88" s="391" cm="1">
        <f t="array" aca="1" ref="AH88" ca="1">IF(ISTEXT(AH$6),IFERROR(PRODUCT(IF(YEAR(OFFSET(HOMECELL,1,0):OFFSET(ENDCELL,-1,0))=$A88,1+OFFSET(AH$132,1,0):OFFSET(AH$885,-1,0)))-1,"NA"),0)</f>
        <v>-0.71396908439030882</v>
      </c>
      <c r="AI88" s="391" cm="1">
        <f t="array" aca="1" ref="AI88" ca="1">IF(ISTEXT(AI$6),IFERROR(PRODUCT(IF(YEAR(OFFSET(HOMECELL,1,0):OFFSET(ENDCELL,-1,0))=$A88,1+OFFSET(AI$132,1,0):OFFSET(AI$885,-1,0)))-1,"NA"),0)</f>
        <v>-0.38671338605796535</v>
      </c>
      <c r="AJ88" s="391" cm="1">
        <f t="array" aca="1" ref="AJ88" ca="1">IF(ISTEXT(AJ$6),IFERROR(PRODUCT(IF(YEAR(OFFSET(HOMECELL,1,0):OFFSET(ENDCELL,-1,0))=$A88,1+OFFSET(AJ$132,1,0):OFFSET(AJ$885,-1,0)))-1,"NA"),0)</f>
        <v>-0.3908955027313431</v>
      </c>
      <c r="AK88" s="391" cm="1">
        <f t="array" aca="1" ref="AK88" ca="1">IF(ISTEXT(AK$6),IFERROR(PRODUCT(IF(YEAR(OFFSET(HOMECELL,1,0):OFFSET(ENDCELL,-1,0))=$A88,1+OFFSET(AK$132,1,0):OFFSET(AK$885,-1,0)))-1,"NA"),0)</f>
        <v>-4.3699183997317093E-2</v>
      </c>
      <c r="AL88" s="391" cm="1">
        <f t="array" aca="1" ref="AL88" ca="1">IF(ISTEXT(AL$6),IFERROR(PRODUCT(IF(YEAR(OFFSET(HOMECELL,1,0):OFFSET(ENDCELL,-1,0))=$A88,1+OFFSET(AL$132,1,0):OFFSET(AL$885,-1,0)))-1,"NA"),0)</f>
        <v>0.21235703947684281</v>
      </c>
      <c r="AM88" s="391" cm="1">
        <f t="array" aca="1" ref="AM88" ca="1">IF(ISTEXT(AM$6),IFERROR(PRODUCT(IF(YEAR(OFFSET(HOMECELL,1,0):OFFSET(ENDCELL,-1,0))=$A88,1+OFFSET(AM$132,1,0):OFFSET(AM$885,-1,0)))-1,"NA"),0)</f>
        <v>0.40475661746304459</v>
      </c>
      <c r="AN88" s="391" cm="1">
        <f t="array" aca="1" ref="AN88" ca="1">IF(ISTEXT(AN$6),IFERROR(PRODUCT(IF(YEAR(OFFSET(HOMECELL,1,0):OFFSET(ENDCELL,-1,0))=$A88,1+OFFSET(AN$132,1,0):OFFSET(AN$885,-1,0)))-1,"NA"),0)</f>
        <v>-0.40723130131899665</v>
      </c>
      <c r="AO88" s="391" cm="1">
        <f t="array" aca="1" ref="AO88" ca="1">IF(ISTEXT(AO$6),IFERROR(PRODUCT(IF(YEAR(OFFSET(HOMECELL,1,0):OFFSET(ENDCELL,-1,0))=$A88,1+OFFSET(AO$132,1,0):OFFSET(AO$885,-1,0)))-1,"NA"),0)</f>
        <v>-0.18155576729585299</v>
      </c>
      <c r="AP88" s="391" cm="1">
        <f t="array" aca="1" ref="AP88" ca="1">IF(ISTEXT(AP$6),IFERROR(PRODUCT(IF(YEAR(OFFSET(HOMECELL,1,0):OFFSET(ENDCELL,-1,0))=$A88,1+OFFSET(AP$132,1,0):OFFSET(AP$885,-1,0)))-1,"NA"),0)</f>
        <v>0.49421384189467887</v>
      </c>
      <c r="AQ88" s="391" cm="1">
        <f t="array" aca="1" ref="AQ88" ca="1">IF(ISTEXT(AQ$6),IFERROR(PRODUCT(IF(YEAR(OFFSET(HOMECELL,1,0):OFFSET(ENDCELL,-1,0))=$A88,1+OFFSET(AQ$132,1,0):OFFSET(AQ$885,-1,0)))-1,"NA"),0)</f>
        <v>-0.29041115866370637</v>
      </c>
      <c r="AR88" s="391" cm="1">
        <f t="array" aca="1" ref="AR88" ca="1">IF(ISTEXT(AR$6),IFERROR(PRODUCT(IF(YEAR(OFFSET(HOMECELL,1,0):OFFSET(ENDCELL,-1,0))=$A88,1+OFFSET(AR$132,1,0):OFFSET(AR$885,-1,0)))-1,"NA"),0)</f>
        <v>-0.50264643263345476</v>
      </c>
      <c r="AS88" s="391" cm="1">
        <f t="array" aca="1" ref="AS88" ca="1">IF(ISTEXT(AS$6),IFERROR(PRODUCT(IF(YEAR(OFFSET(HOMECELL,1,0):OFFSET(ENDCELL,-1,0))=$A88,1+OFFSET(AS$132,1,0):OFFSET(AS$885,-1,0)))-1,"NA"),0)</f>
        <v>-4.8561538366306389E-2</v>
      </c>
      <c r="AT88" s="391" cm="1">
        <f t="array" aca="1" ref="AT88" ca="1">IF(ISTEXT(AT$6),IFERROR(PRODUCT(IF(YEAR(OFFSET(HOMECELL,1,0):OFFSET(ENDCELL,-1,0))=$A88,1+OFFSET(AT$132,1,0):OFFSET(AT$885,-1,0)))-1,"NA"),0)</f>
        <v>-4.6459514202879526E-2</v>
      </c>
      <c r="AU88" s="391" cm="1">
        <f t="array" aca="1" ref="AU88" ca="1">IF(ISTEXT(AU$6),IFERROR(PRODUCT(IF(YEAR(OFFSET(HOMECELL,1,0):OFFSET(ENDCELL,-1,0))=$A88,1+OFFSET(AU$132,1,0):OFFSET(AU$885,-1,0)))-1,"NA"),0)</f>
        <v>-0.2481141380203975</v>
      </c>
      <c r="AV88" s="391" cm="1">
        <f t="array" aca="1" ref="AV88" ca="1">IF(ISTEXT(AV$6),IFERROR(PRODUCT(IF(YEAR(OFFSET(HOMECELL,1,0):OFFSET(ENDCELL,-1,0))=$A88,1+OFFSET(AV$132,1,0):OFFSET(AV$885,-1,0)))-1,"NA"),0)</f>
        <v>6.7834643078897194E-2</v>
      </c>
      <c r="AW88" s="391" cm="1">
        <f t="array" aca="1" ref="AW88" ca="1">IF(ISTEXT(AW$6),IFERROR(PRODUCT(IF(YEAR(OFFSET(HOMECELL,1,0):OFFSET(ENDCELL,-1,0))=$A88,1+OFFSET(AW$132,1,0):OFFSET(AW$885,-1,0)))-1,"NA"),0)</f>
        <v>-5.0480812438705169E-2</v>
      </c>
      <c r="AX88" s="391" cm="1">
        <f t="array" aca="1" ref="AX88" ca="1">IF(ISTEXT(AX$6),IFERROR(PRODUCT(IF(YEAR(OFFSET(HOMECELL,1,0):OFFSET(ENDCELL,-1,0))=$A88,1+OFFSET(AX$132,1,0):OFFSET(AX$885,-1,0)))-1,"NA"),0)</f>
        <v>9.174034904487538E-3</v>
      </c>
      <c r="AY88" s="391" cm="1">
        <f t="array" aca="1" ref="AY88" ca="1">IF(ISTEXT(AY$6),IFERROR(PRODUCT(IF(YEAR(OFFSET(HOMECELL,1,0):OFFSET(ENDCELL,-1,0))=$A88,1+OFFSET(AY$132,1,0):OFFSET(AY$885,-1,0)))-1,"NA"),0)</f>
        <v>-6.6226015085902756E-2</v>
      </c>
      <c r="AZ88" s="391" cm="1">
        <f t="array" aca="1" ref="AZ88" ca="1">IF(ISTEXT(AZ$6),IFERROR(PRODUCT(IF(YEAR(OFFSET(HOMECELL,1,0):OFFSET(ENDCELL,-1,0))=$A88,1+OFFSET(AZ$132,1,0):OFFSET(AZ$885,-1,0)))-1,"NA"),0)</f>
        <v>-0.31962920310377807</v>
      </c>
      <c r="BA88" s="391" cm="1">
        <f t="array" aca="1" ref="BA88" ca="1">IF(ISTEXT(BA$6),IFERROR(PRODUCT(IF(YEAR(OFFSET(HOMECELL,1,0):OFFSET(ENDCELL,-1,0))=$A88,1+OFFSET(BA$132,1,0):OFFSET(BA$885,-1,0)))-1,"NA"),0)</f>
        <v>8.2415262215332241E-2</v>
      </c>
      <c r="BB88" s="391" cm="1">
        <f t="array" aca="1" ref="BB88" ca="1">IF(ISTEXT(BB$6),IFERROR(PRODUCT(IF(YEAR(OFFSET(HOMECELL,1,0):OFFSET(ENDCELL,-1,0))=$A88,1+OFFSET(BB$132,1,0):OFFSET(BB$885,-1,0)))-1,"NA"),0)</f>
        <v>-0.39651900428435027</v>
      </c>
      <c r="BC88" s="391" cm="1">
        <f t="array" aca="1" ref="BC88" ca="1">IF(ISTEXT(BC$6),IFERROR(PRODUCT(IF(YEAR(OFFSET(HOMECELL,1,0):OFFSET(ENDCELL,-1,0))=$A88,1+OFFSET(BC$132,1,0):OFFSET(BC$885,-1,0)))-1,"NA"),0)</f>
        <v>-0.61092191016124242</v>
      </c>
      <c r="BD88" s="391" cm="1">
        <f t="array" aca="1" ref="BD88" ca="1">IF(ISTEXT(BD$6),IFERROR(PRODUCT(IF(YEAR(OFFSET(HOMECELL,1,0):OFFSET(ENDCELL,-1,0))=$A88,1+OFFSET(BD$132,1,0):OFFSET(BD$885,-1,0)))-1,"NA"),0)</f>
        <v>6.7314624166415982E-2</v>
      </c>
      <c r="BE88" s="391" cm="1">
        <f t="array" aca="1" ref="BE88" ca="1">IF(ISTEXT(BE$6),IFERROR(PRODUCT(IF(YEAR(OFFSET(HOMECELL,1,0):OFFSET(ENDCELL,-1,0))=$A88,1+OFFSET(BE$132,1,0):OFFSET(BE$885,-1,0)))-1,"NA"),0)</f>
        <v>0.31502728029602567</v>
      </c>
      <c r="BF88" s="391" cm="1">
        <f t="array" aca="1" ref="BF88" ca="1">IF(ISTEXT(BF$6),IFERROR(PRODUCT(IF(YEAR(OFFSET(HOMECELL,1,0):OFFSET(ENDCELL,-1,0))=$A88,1+OFFSET(BF$132,1,0):OFFSET(BF$885,-1,0)))-1,"NA"),0)</f>
        <v>0.87445072431353066</v>
      </c>
      <c r="BG88" s="391" cm="1">
        <f t="array" aca="1" ref="BG88" ca="1">IF(ISTEXT(BG$6),IFERROR(PRODUCT(IF(YEAR(OFFSET(HOMECELL,1,0):OFFSET(ENDCELL,-1,0))=$A88,1+OFFSET(BG$132,1,0):OFFSET(BG$885,-1,0)))-1,"NA"),0)</f>
        <v>-0.421802292258314</v>
      </c>
      <c r="BH88" s="391" cm="1">
        <f t="array" aca="1" ref="BH88" ca="1">IF(ISTEXT(BH$6),IFERROR(PRODUCT(IF(YEAR(OFFSET(HOMECELL,1,0):OFFSET(ENDCELL,-1,0))=$A88,1+OFFSET(BH$132,1,0):OFFSET(BH$885,-1,0)))-1,"NA"),0)</f>
        <v>-0.29526321380725984</v>
      </c>
      <c r="BI88" s="391" cm="1">
        <f t="array" aca="1" ref="BI88" ca="1">IF(ISTEXT(BI$6),IFERROR(PRODUCT(IF(YEAR(OFFSET(HOMECELL,1,0):OFFSET(ENDCELL,-1,0))=$A88,1+OFFSET(BI$132,1,0):OFFSET(BI$885,-1,0)))-1,"NA"),0)</f>
        <v>-0.36832625809607777</v>
      </c>
      <c r="BJ88" s="391" cm="1">
        <f t="array" aca="1" ref="BJ88" ca="1">IF(ISTEXT(BJ$6),IFERROR(PRODUCT(IF(YEAR(OFFSET(HOMECELL,1,0):OFFSET(ENDCELL,-1,0))=$A88,1+OFFSET(BJ$132,1,0):OFFSET(BJ$885,-1,0)))-1,"NA"),0)</f>
        <v>4.710519211085451E-3</v>
      </c>
      <c r="BK88" s="391" cm="1">
        <f t="array" aca="1" ref="BK88" ca="1">IF(ISTEXT(BK$6),IFERROR(PRODUCT(IF(YEAR(OFFSET(HOMECELL,1,0):OFFSET(ENDCELL,-1,0))=$A88,1+OFFSET(BK$132,1,0):OFFSET(BK$885,-1,0)))-1,"NA"),0)</f>
        <v>0.18598833229753331</v>
      </c>
      <c r="BL88" s="391" cm="1">
        <f t="array" aca="1" ref="BL88" ca="1">IF(ISTEXT(BL$6),IFERROR(PRODUCT(IF(YEAR(OFFSET(HOMECELL,1,0):OFFSET(ENDCELL,-1,0))=$A88,1+OFFSET(BL$132,1,0):OFFSET(BL$885,-1,0)))-1,"NA"),0)</f>
        <v>-0.12641228743497246</v>
      </c>
      <c r="BM88" s="391" cm="1">
        <f t="array" aca="1" ref="BM88" ca="1">IF(ISTEXT(BM$6),IFERROR(PRODUCT(IF(YEAR(OFFSET(HOMECELL,1,0):OFFSET(ENDCELL,-1,0))=$A88,1+OFFSET(BM$132,1,0):OFFSET(BM$885,-1,0)))-1,"NA"),0)</f>
        <v>-0.26148061475467388</v>
      </c>
      <c r="BN88" s="391" cm="1">
        <f t="array" aca="1" ref="BN88" ca="1">IF(ISTEXT(BN$6),IFERROR(PRODUCT(IF(YEAR(OFFSET(HOMECELL,1,0):OFFSET(ENDCELL,-1,0))=$A88,1+OFFSET(BN$132,1,0):OFFSET(BN$885,-1,0)))-1,"NA"),0)</f>
        <v>-0.15582609757133004</v>
      </c>
      <c r="BO88" s="391" cm="1">
        <f t="array" aca="1" ref="BO88" ca="1">IF(ISTEXT(BO$6),IFERROR(PRODUCT(IF(YEAR(OFFSET(HOMECELL,1,0):OFFSET(ENDCELL,-1,0))=$A88,1+OFFSET(BO$132,1,0):OFFSET(BO$885,-1,0)))-1,"NA"),0)</f>
        <v>0.58462335607302829</v>
      </c>
      <c r="BP88" s="391" cm="1">
        <f t="array" aca="1" ref="BP88" ca="1">IF(ISTEXT(BP$6),IFERROR(PRODUCT(IF(YEAR(OFFSET(HOMECELL,1,0):OFFSET(ENDCELL,-1,0))=$A88,1+OFFSET(BP$132,1,0):OFFSET(BP$885,-1,0)))-1,"NA"),0)</f>
        <v>-0.28678019924490461</v>
      </c>
      <c r="BQ88" s="391" cm="1">
        <f t="array" aca="1" ref="BQ88" ca="1">IF(ISTEXT(BQ$6),IFERROR(PRODUCT(IF(YEAR(OFFSET(HOMECELL,1,0):OFFSET(ENDCELL,-1,0))=$A88,1+OFFSET(BQ$132,1,0):OFFSET(BQ$885,-1,0)))-1,"NA"),0)</f>
        <v>0.42813119871258731</v>
      </c>
      <c r="BR88" s="391" cm="1">
        <f t="array" aca="1" ref="BR88" ca="1">IF(ISTEXT(BR$6),IFERROR(PRODUCT(IF(YEAR(OFFSET(HOMECELL,1,0):OFFSET(ENDCELL,-1,0))=$A88,1+OFFSET(BR$132,1,0):OFFSET(BR$885,-1,0)))-1,"NA"),0)</f>
        <v>6.9362827244628722E-2</v>
      </c>
      <c r="BS88" s="391" cm="1">
        <f t="array" aca="1" ref="BS88" ca="1">IF(ISTEXT(BS$6),IFERROR(PRODUCT(IF(YEAR(OFFSET(HOMECELL,1,0):OFFSET(ENDCELL,-1,0))=$A88,1+OFFSET(BS$132,1,0):OFFSET(BS$885,-1,0)))-1,"NA"),0)</f>
        <v>-0.17161390792368603</v>
      </c>
      <c r="BT88" s="391" cm="1">
        <f t="array" aca="1" ref="BT88" ca="1">IF(ISTEXT(BT$6),IFERROR(PRODUCT(IF(YEAR(OFFSET(HOMECELL,1,0):OFFSET(ENDCELL,-1,0))=$A88,1+OFFSET(BT$132,1,0):OFFSET(BT$885,-1,0)))-1,"NA"),0)</f>
        <v>-3.4047381892891138E-2</v>
      </c>
      <c r="BU88" s="391" cm="1">
        <f t="array" aca="1" ref="BU88" ca="1">IF(ISTEXT(BU$6),IFERROR(PRODUCT(IF(YEAR(OFFSET(HOMECELL,1,0):OFFSET(ENDCELL,-1,0))=$A88,1+OFFSET(BU$132,1,0):OFFSET(BU$885,-1,0)))-1,"NA"),0)</f>
        <v>-4.3937013762205934E-2</v>
      </c>
      <c r="BV88" s="391" cm="1">
        <f t="array" aca="1" ref="BV88" ca="1">IF(ISTEXT(BV$6),IFERROR(PRODUCT(IF(YEAR(OFFSET(HOMECELL,1,0):OFFSET(ENDCELL,-1,0))=$A88,1+OFFSET(BV$132,1,0):OFFSET(BV$885,-1,0)))-1,"NA"),0)</f>
        <v>-0.42364346656139529</v>
      </c>
      <c r="BW88" s="391" cm="1">
        <f t="array" aca="1" ref="BW88" ca="1">IF(ISTEXT(BW$6),IFERROR(PRODUCT(IF(YEAR(OFFSET(HOMECELL,1,0):OFFSET(ENDCELL,-1,0))=$A88,1+OFFSET(BW$132,1,0):OFFSET(BW$885,-1,0)))-1,"NA"),0)</f>
        <v>-4.6386656017115557E-3</v>
      </c>
      <c r="BX88" s="391" cm="1">
        <f t="array" aca="1" ref="BX88" ca="1">IF(ISTEXT(BX$6),IFERROR(PRODUCT(IF(YEAR(OFFSET(HOMECELL,1,0):OFFSET(ENDCELL,-1,0))=$A88,1+OFFSET(BX$132,1,0):OFFSET(BX$885,-1,0)))-1,"NA"),0)</f>
        <v>0.20710463828099468</v>
      </c>
      <c r="BY88" s="391" cm="1">
        <f t="array" aca="1" ref="BY88" ca="1">IF(ISTEXT(BY$6),IFERROR(PRODUCT(IF(YEAR(OFFSET(HOMECELL,1,0):OFFSET(ENDCELL,-1,0))=$A88,1+OFFSET(BY$132,1,0):OFFSET(BY$885,-1,0)))-1,"NA"),0)</f>
        <v>2.0264644614337746E-2</v>
      </c>
      <c r="BZ88" s="391" cm="1">
        <f t="array" aca="1" ref="BZ88" ca="1">IF(ISTEXT(BZ$6),IFERROR(PRODUCT(IF(YEAR(OFFSET(HOMECELL,1,0):OFFSET(ENDCELL,-1,0))=$A88,1+OFFSET(BZ$132,1,0):OFFSET(BZ$885,-1,0)))-1,"NA"),0)</f>
        <v>-0.2246274429979056</v>
      </c>
      <c r="CA88" s="391" cm="1">
        <f t="array" aca="1" ref="CA88" ca="1">IF(ISTEXT(CA$6),IFERROR(PRODUCT(IF(YEAR(OFFSET(HOMECELL,1,0):OFFSET(ENDCELL,-1,0))=$A88,1+OFFSET(CA$132,1,0):OFFSET(CA$885,-1,0)))-1,"NA"),0)</f>
        <v>-0.19288696216011947</v>
      </c>
      <c r="CB88" s="391" cm="1">
        <f t="array" aca="1" ref="CB88" ca="1">IF(ISTEXT(CB$6),IFERROR(PRODUCT(IF(YEAR(OFFSET(HOMECELL,1,0):OFFSET(ENDCELL,-1,0))=$A88,1+OFFSET(CB$132,1,0):OFFSET(CB$885,-1,0)))-1,"NA"),0)</f>
        <v>0.12308183740154699</v>
      </c>
      <c r="CC88" s="391" cm="1">
        <f t="array" aca="1" ref="CC88" ca="1">IF(ISTEXT(CC$6),IFERROR(PRODUCT(IF(YEAR(OFFSET(HOMECELL,1,0):OFFSET(ENDCELL,-1,0))=$A88,1+OFFSET(CC$132,1,0):OFFSET(CC$885,-1,0)))-1,"NA"),0)</f>
        <v>-7.6258962814089837E-2</v>
      </c>
      <c r="CD88" s="391" cm="1">
        <f t="array" aca="1" ref="CD88" ca="1">IF(ISTEXT(CD$6),IFERROR(PRODUCT(IF(YEAR(OFFSET(HOMECELL,1,0):OFFSET(ENDCELL,-1,0))=$A88,1+OFFSET(CD$132,1,0):OFFSET(CD$885,-1,0)))-1,"NA"),0)</f>
        <v>0.39879938454471864</v>
      </c>
      <c r="CE88" s="391" cm="1">
        <f t="array" aca="1" ref="CE88" ca="1">IF(ISTEXT(CE$6),IFERROR(PRODUCT(IF(YEAR(OFFSET(HOMECELL,1,0):OFFSET(ENDCELL,-1,0))=$A88,1+OFFSET(CE$132,1,0):OFFSET(CE$885,-1,0)))-1,"NA"),0)</f>
        <v>-0.46543369296640869</v>
      </c>
      <c r="CF88" s="391" cm="1">
        <f t="array" aca="1" ref="CF88" ca="1">IF(ISTEXT(CF$6),IFERROR(PRODUCT(IF(YEAR(OFFSET(HOMECELL,1,0):OFFSET(ENDCELL,-1,0))=$A88,1+OFFSET(CF$132,1,0):OFFSET(CF$885,-1,0)))-1,"NA"),0)</f>
        <v>-0.20768549056043384</v>
      </c>
      <c r="CG88" s="391" cm="1">
        <f t="array" aca="1" ref="CG88" ca="1">IF(ISTEXT(CG$6),IFERROR(PRODUCT(IF(YEAR(OFFSET(HOMECELL,1,0):OFFSET(ENDCELL,-1,0))=$A88,1+OFFSET(CG$132,1,0):OFFSET(CG$885,-1,0)))-1,"NA"),0)</f>
        <v>4.9028044512346769E-2</v>
      </c>
      <c r="CH88" s="391" cm="1">
        <f t="array" aca="1" ref="CH88" ca="1">IF(ISTEXT(CH$6),IFERROR(PRODUCT(IF(YEAR(OFFSET(HOMECELL,1,0):OFFSET(ENDCELL,-1,0))=$A88,1+OFFSET(CH$132,1,0):OFFSET(CH$885,-1,0)))-1,"NA"),0)</f>
        <v>0.81152490633468699</v>
      </c>
      <c r="CI88" s="391" cm="1">
        <f t="array" aca="1" ref="CI88" ca="1">IF(ISTEXT(CI$6),IFERROR(PRODUCT(IF(YEAR(OFFSET(HOMECELL,1,0):OFFSET(ENDCELL,-1,0))=$A88,1+OFFSET(CI$132,1,0):OFFSET(CI$885,-1,0)))-1,"NA"),0)</f>
        <v>6.4377725441658651E-2</v>
      </c>
      <c r="CJ88" s="391" cm="1">
        <f t="array" aca="1" ref="CJ88" ca="1">IF(ISTEXT(CJ$6),IFERROR(PRODUCT(IF(YEAR(OFFSET(HOMECELL,1,0):OFFSET(ENDCELL,-1,0))=$A88,1+OFFSET(CJ$132,1,0):OFFSET(CJ$885,-1,0)))-1,"NA"),0)</f>
        <v>-0.28024762827022398</v>
      </c>
      <c r="CK88" s="391" cm="1">
        <f t="array" aca="1" ref="CK88" ca="1">IF(ISTEXT(CK$6),IFERROR(PRODUCT(IF(YEAR(OFFSET(HOMECELL,1,0):OFFSET(ENDCELL,-1,0))=$A88,1+OFFSET(CK$132,1,0):OFFSET(CK$885,-1,0)))-1,"NA"),0)</f>
        <v>0.14246574579035731</v>
      </c>
      <c r="CL88" s="391" cm="1">
        <f t="array" aca="1" ref="CL88" ca="1">IF(ISTEXT(CL$6),IFERROR(PRODUCT(IF(YEAR(OFFSET(HOMECELL,1,0):OFFSET(ENDCELL,-1,0))=$A88,1+OFFSET(CL$132,1,0):OFFSET(CL$885,-1,0)))-1,"NA"),0)</f>
        <v>-0.15814808465276187</v>
      </c>
      <c r="CM88" s="391" cm="1">
        <f t="array" aca="1" ref="CM88" ca="1">IF(ISTEXT(CM$6),IFERROR(PRODUCT(IF(YEAR(OFFSET(HOMECELL,1,0):OFFSET(ENDCELL,-1,0))=$A88,1+OFFSET(CM$132,1,0):OFFSET(CM$885,-1,0)))-1,"NA"),0)</f>
        <v>0.2186233964906279</v>
      </c>
      <c r="CN88" s="391" cm="1">
        <f t="array" aca="1" ref="CN88" ca="1">IF(ISTEXT(CN$6),IFERROR(PRODUCT(IF(YEAR(OFFSET(HOMECELL,1,0):OFFSET(ENDCELL,-1,0))=$A88,1+OFFSET(CN$132,1,0):OFFSET(CN$885,-1,0)))-1,"NA"),0)</f>
        <v>-8.1829271810341053E-2</v>
      </c>
      <c r="CO88" s="391" cm="1">
        <f t="array" aca="1" ref="CO88" ca="1">IF(ISTEXT(CO$6),IFERROR(PRODUCT(IF(YEAR(OFFSET(HOMECELL,1,0):OFFSET(ENDCELL,-1,0))=$A88,1+OFFSET(CO$132,1,0):OFFSET(CO$885,-1,0)))-1,"NA"),0)</f>
        <v>-0.17892112238726499</v>
      </c>
      <c r="CP88" s="391" cm="1">
        <f t="array" aca="1" ref="CP88" ca="1">IF(ISTEXT(CP$6),IFERROR(PRODUCT(IF(YEAR(OFFSET(HOMECELL,1,0):OFFSET(ENDCELL,-1,0))=$A88,1+OFFSET(CP$132,1,0):OFFSET(CP$885,-1,0)))-1,"NA"),0)</f>
        <v>0.10609584370161529</v>
      </c>
      <c r="CQ88" s="391" cm="1">
        <f t="array" aca="1" ref="CQ88" ca="1">IF(ISTEXT(CQ$6),IFERROR(PRODUCT(IF(YEAR(OFFSET(HOMECELL,1,0):OFFSET(ENDCELL,-1,0))=$A88,1+OFFSET(CQ$132,1,0):OFFSET(CQ$885,-1,0)))-1,"NA"),0)</f>
        <v>0</v>
      </c>
      <c r="CR88" s="391" cm="1">
        <f t="array" aca="1" ref="CR88" ca="1">IF(ISTEXT(CR$6),IFERROR(PRODUCT(IF(YEAR(OFFSET(HOMECELL,1,0):OFFSET(ENDCELL,-1,0))=$A88,1+OFFSET(CR$132,1,0):OFFSET(CR$885,-1,0)))-1,"NA"),0)</f>
        <v>-4.493482019321271E-2</v>
      </c>
      <c r="CS88" s="391"/>
      <c r="CT88" s="391"/>
      <c r="CU88" s="391"/>
      <c r="CV88" s="391"/>
      <c r="CW88" s="391"/>
      <c r="CX88" s="391"/>
      <c r="CY88" s="391"/>
      <c r="CZ88" s="391"/>
      <c r="DA88" s="391"/>
      <c r="DB88" s="815"/>
      <c r="DC88" s="815"/>
      <c r="DD88" s="815"/>
      <c r="DE88" s="815"/>
      <c r="DG88" s="352"/>
      <c r="DI88" s="391" cm="1">
        <f t="array" aca="1" ref="DI88" ca="1">IF(ISTEXT(DI$6),IFERROR(PRODUCT(IF(YEAR(OFFSET(HOMECELL,1,0):OFFSET(ENDCELL,-1,0))=$A88,1+OFFSET(DI$132,1,0):OFFSET(DI$885,-1,0)))-1,"NA"),0)</f>
        <v>0</v>
      </c>
      <c r="DJ88" s="391" cm="1">
        <f t="array" aca="1" ref="DJ88" ca="1">IF(ISTEXT(DJ$6),IFERROR(PRODUCT(IF(YEAR(OFFSET(HOMECELL,1,0):OFFSET(ENDCELL,-1,0))=$A88,1+OFFSET(DJ$132,1,0):OFFSET(DJ$885,-1,0)))-1,"NA"),0)</f>
        <v>-0.62357867705104408</v>
      </c>
      <c r="DK88" s="391" cm="1">
        <f t="array" aca="1" ref="DK88" ca="1">IF(ISTEXT(DK$6),IFERROR(PRODUCT(IF(YEAR(OFFSET(HOMECELL,1,0):OFFSET(ENDCELL,-1,0))=$A88,1+OFFSET(DK$132,1,0):OFFSET(DK$885,-1,0)))-1,"NA"),0)</f>
        <v>-0.30129015668485259</v>
      </c>
    </row>
    <row r="89" spans="1:115" hidden="1" outlineLevel="1">
      <c r="A89" s="72">
        <f t="shared" ca="1" si="1"/>
        <v>2023</v>
      </c>
      <c r="B89" s="372"/>
      <c r="C89" s="391" cm="1">
        <f t="array" aca="1" ref="C89" ca="1">IF(ISTEXT(C$6),IFERROR(PRODUCT(IF(YEAR(OFFSET(HOMECELL,1,0):OFFSET(ENDCELL,-1,0))=$A89,1+OFFSET(C$132,1,0):OFFSET(C$885,-1,0)))-1,"NA"),0)</f>
        <v>0.28033674254601992</v>
      </c>
      <c r="D89" s="391" cm="1">
        <f t="array" aca="1" ref="D89" ca="1">IF(ISTEXT(D$6),IFERROR(PRODUCT(IF(YEAR(OFFSET(HOMECELL,1,0):OFFSET(ENDCELL,-1,0))=$A89,1+OFFSET(D$132,1,0):OFFSET(D$885,-1,0)))-1,"NA"),0)</f>
        <v>4.9382415103136124E-2</v>
      </c>
      <c r="E89" s="391" cm="1">
        <f t="array" aca="1" ref="E89" ca="1">IF(ISTEXT(E$6),IFERROR(PRODUCT(IF(YEAR(OFFSET(HOMECELL,1,0):OFFSET(ENDCELL,-1,0))=$A89,1+OFFSET(E$132,1,0):OFFSET(E$885,-1,0)))-1,"NA"),0)</f>
        <v>0.23952934595472875</v>
      </c>
      <c r="F89" s="391" cm="1">
        <f t="array" aca="1" ref="F89" ca="1">IF(ISTEXT(F$6),IFERROR(PRODUCT(IF(YEAR(OFFSET(HOMECELL,1,0):OFFSET(ENDCELL,-1,0))=$A89,1+OFFSET(F$132,1,0):OFFSET(F$885,-1,0)))-1,"NA"),0)</f>
        <v>0.28218823696411133</v>
      </c>
      <c r="G89" s="391" cm="1">
        <f t="array" aca="1" ref="G89" ca="1">IF(ISTEXT(G$6),IFERROR(PRODUCT(IF(YEAR(OFFSET(HOMECELL,1,0):OFFSET(ENDCELL,-1,0))=$A89,1+OFFSET(G$132,1,0):OFFSET(G$885,-1,0)))-1,"NA"),0)</f>
        <v>0.13675217357547553</v>
      </c>
      <c r="H89" s="391" cm="1">
        <f t="array" aca="1" ref="H89" ca="1">IF(ISTEXT(H$6),IFERROR(PRODUCT(IF(YEAR(OFFSET(HOMECELL,1,0):OFFSET(ENDCELL,-1,0))=$A89,1+OFFSET(H$132,1,0):OFFSET(H$885,-1,0)))-1,"NA"),0)</f>
        <v>0.40375841487728392</v>
      </c>
      <c r="I89" s="391" cm="1">
        <f t="array" aca="1" ref="I89" ca="1">IF(ISTEXT(I$6),IFERROR(PRODUCT(IF(YEAR(OFFSET(HOMECELL,1,0):OFFSET(ENDCELL,-1,0))=$A89,1+OFFSET(I$132,1,0):OFFSET(I$885,-1,0)))-1,"NA"),0)</f>
        <v>3.0586400543586301E-4</v>
      </c>
      <c r="J89" s="391" cm="1">
        <f t="array" aca="1" ref="J89" ca="1">IF(ISTEXT(J$6),IFERROR(PRODUCT(IF(YEAR(OFFSET(HOMECELL,1,0):OFFSET(ENDCELL,-1,0))=$A89,1+OFFSET(J$132,1,0):OFFSET(J$885,-1,0)))-1,"NA"),0)</f>
        <v>0.1417154314845761</v>
      </c>
      <c r="K89" s="391" cm="1">
        <f t="array" aca="1" ref="K89" ca="1">IF(ISTEXT(K$6),IFERROR(PRODUCT(IF(YEAR(OFFSET(HOMECELL,1,0):OFFSET(ENDCELL,-1,0))=$A89,1+OFFSET(K$132,1,0):OFFSET(K$885,-1,0)))-1,"NA"),0)</f>
        <v>0.22501912203315588</v>
      </c>
      <c r="L89" s="391" cm="1">
        <f t="array" aca="1" ref="L89" ca="1">IF(ISTEXT(L$6),IFERROR(PRODUCT(IF(YEAR(OFFSET(HOMECELL,1,0):OFFSET(ENDCELL,-1,0))=$A89,1+OFFSET(L$132,1,0):OFFSET(L$885,-1,0)))-1,"NA"),0)</f>
        <v>0.1185181697728781</v>
      </c>
      <c r="M89" s="391" cm="1">
        <f t="array" aca="1" ref="M89" ca="1">IF(ISTEXT(M$6),IFERROR(PRODUCT(IF(YEAR(OFFSET(HOMECELL,1,0):OFFSET(ENDCELL,-1,0))=$A89,1+OFFSET(M$132,1,0):OFFSET(M$885,-1,0)))-1,"NA"),0)</f>
        <v>0.44802295390391844</v>
      </c>
      <c r="N89" s="391" cm="1">
        <f t="array" aca="1" ref="N89" ca="1">IF(ISTEXT(N$6),IFERROR(PRODUCT(IF(YEAR(OFFSET(HOMECELL,1,0):OFFSET(ENDCELL,-1,0))=$A89,1+OFFSET(N$132,1,0):OFFSET(N$885,-1,0)))-1,"NA"),0)</f>
        <v>0.52658872326679274</v>
      </c>
      <c r="O89" s="391" cm="1">
        <f t="array" aca="1" ref="O89" ca="1">IF(ISTEXT(O$6),IFERROR(PRODUCT(IF(YEAR(OFFSET(HOMECELL,1,0):OFFSET(ENDCELL,-1,0))=$A89,1+OFFSET(O$132,1,0):OFFSET(O$885,-1,0)))-1,"NA"),0)</f>
        <v>2.3851702525604201E-2</v>
      </c>
      <c r="P89" s="391" cm="1">
        <f t="array" aca="1" ref="P89" ca="1">IF(ISTEXT(P$6),IFERROR(PRODUCT(IF(YEAR(OFFSET(HOMECELL,1,0):OFFSET(ENDCELL,-1,0))=$A89,1+OFFSET(P$132,1,0):OFFSET(P$885,-1,0)))-1,"NA"),0)</f>
        <v>2.5207093808362613E-2</v>
      </c>
      <c r="Q89" s="391" cm="1">
        <f t="array" aca="1" ref="Q89" ca="1">IF(ISTEXT(Q$6),IFERROR(PRODUCT(IF(YEAR(OFFSET(HOMECELL,1,0):OFFSET(ENDCELL,-1,0))=$A89,1+OFFSET(Q$132,1,0):OFFSET(Q$885,-1,0)))-1,"NA"),0)</f>
        <v>-7.4455285908607727E-2</v>
      </c>
      <c r="R89" s="391" cm="1">
        <f t="array" aca="1" ref="R89" ca="1">IF(ISTEXT(R$6),IFERROR(PRODUCT(IF(YEAR(OFFSET(HOMECELL,1,0):OFFSET(ENDCELL,-1,0))=$A89,1+OFFSET(R$132,1,0):OFFSET(R$885,-1,0)))-1,"NA"),0)</f>
        <v>0.43099697927500324</v>
      </c>
      <c r="S89" s="391" cm="1">
        <f t="array" aca="1" ref="S89" ca="1">IF(ISTEXT(S$6),IFERROR(PRODUCT(IF(YEAR(OFFSET(HOMECELL,1,0):OFFSET(ENDCELL,-1,0))=$A89,1+OFFSET(S$132,1,0):OFFSET(S$885,-1,0)))-1,"NA"),0)</f>
        <v>-7.9552246209833921E-2</v>
      </c>
      <c r="T89" s="391" cm="1">
        <f t="array" aca="1" ref="T89" ca="1">IF(ISTEXT(T$6),IFERROR(PRODUCT(IF(YEAR(OFFSET(HOMECELL,1,0):OFFSET(ENDCELL,-1,0))=$A89,1+OFFSET(T$132,1,0):OFFSET(T$885,-1,0)))-1,"NA"),0)</f>
        <v>1.597917201175747</v>
      </c>
      <c r="U89" s="391" cm="1">
        <f t="array" aca="1" ref="U89" ca="1">IF(ISTEXT(U$6),IFERROR(PRODUCT(IF(YEAR(OFFSET(HOMECELL,1,0):OFFSET(ENDCELL,-1,0))=$A89,1+OFFSET(U$132,1,0):OFFSET(U$885,-1,0)))-1,"NA"),0)</f>
        <v>-0.28569627297474054</v>
      </c>
      <c r="V89" s="391" cm="1">
        <f t="array" aca="1" ref="V89" ca="1">IF(ISTEXT(V$6),IFERROR(PRODUCT(IF(YEAR(OFFSET(HOMECELL,1,0):OFFSET(ENDCELL,-1,0))=$A89,1+OFFSET(V$132,1,0):OFFSET(V$885,-1,0)))-1,"NA"),0)</f>
        <v>0.41592771025699693</v>
      </c>
      <c r="W89" s="391" cm="1">
        <f t="array" aca="1" ref="W89" ca="1">IF(ISTEXT(W$6),IFERROR(PRODUCT(IF(YEAR(OFFSET(HOMECELL,1,0):OFFSET(ENDCELL,-1,0))=$A89,1+OFFSET(W$132,1,0):OFFSET(W$885,-1,0)))-1,"NA"),0)</f>
        <v>0.25720642368533397</v>
      </c>
      <c r="X89" s="391" cm="1">
        <f t="array" aca="1" ref="X89" ca="1">IF(ISTEXT(X$6),IFERROR(PRODUCT(IF(YEAR(OFFSET(HOMECELL,1,0):OFFSET(ENDCELL,-1,0))=$A89,1+OFFSET(X$132,1,0):OFFSET(X$885,-1,0)))-1,"NA"),0)</f>
        <v>0.21440159525873992</v>
      </c>
      <c r="Y89" s="391" cm="1">
        <f t="array" aca="1" ref="Y89" ca="1">IF(ISTEXT(Y$6),IFERROR(PRODUCT(IF(YEAR(OFFSET(HOMECELL,1,0):OFFSET(ENDCELL,-1,0))=$A89,1+OFFSET(Y$132,1,0):OFFSET(Y$885,-1,0)))-1,"NA"),0)</f>
        <v>0.69963193687342384</v>
      </c>
      <c r="Z89" s="391" cm="1">
        <f t="array" aca="1" ref="Z89" ca="1">IF(ISTEXT(Z$6),IFERROR(PRODUCT(IF(YEAR(OFFSET(HOMECELL,1,0):OFFSET(ENDCELL,-1,0))=$A89,1+OFFSET(Z$132,1,0):OFFSET(Z$885,-1,0)))-1,"NA"),0)</f>
        <v>0.11359921614805168</v>
      </c>
      <c r="AA89" s="391" cm="1">
        <f t="array" aca="1" ref="AA89" ca="1">IF(ISTEXT(AA$6),IFERROR(PRODUCT(IF(YEAR(OFFSET(HOMECELL,1,0):OFFSET(ENDCELL,-1,0))=$A89,1+OFFSET(AA$132,1,0):OFFSET(AA$885,-1,0)))-1,"NA"),0)</f>
        <v>0.3859452199567619</v>
      </c>
      <c r="AB89" s="391" cm="1">
        <f t="array" aca="1" ref="AB89" ca="1">IF(ISTEXT(AB$6),IFERROR(PRODUCT(IF(YEAR(OFFSET(HOMECELL,1,0):OFFSET(ENDCELL,-1,0))=$A89,1+OFFSET(AB$132,1,0):OFFSET(AB$885,-1,0)))-1,"NA"),0)</f>
        <v>0.1435381097033257</v>
      </c>
      <c r="AC89" s="391" cm="1">
        <f t="array" aca="1" ref="AC89" ca="1">IF(ISTEXT(AC$6),IFERROR(PRODUCT(IF(YEAR(OFFSET(HOMECELL,1,0):OFFSET(ENDCELL,-1,0))=$A89,1+OFFSET(AC$132,1,0):OFFSET(AC$885,-1,0)))-1,"NA"),0)</f>
        <v>1.1090443726124026</v>
      </c>
      <c r="AD89" s="391" cm="1">
        <f t="array" aca="1" ref="AD89" ca="1">IF(ISTEXT(AD$6),IFERROR(PRODUCT(IF(YEAR(OFFSET(HOMECELL,1,0):OFFSET(ENDCELL,-1,0))=$A89,1+OFFSET(AD$132,1,0):OFFSET(AD$885,-1,0)))-1,"NA"),0)</f>
        <v>-0.45803884358285185</v>
      </c>
      <c r="AE89" s="391" cm="1">
        <f t="array" aca="1" ref="AE89" ca="1">IF(ISTEXT(AE$6),IFERROR(PRODUCT(IF(YEAR(OFFSET(HOMECELL,1,0):OFFSET(ENDCELL,-1,0))=$A89,1+OFFSET(AE$132,1,0):OFFSET(AE$885,-1,0)))-1,"NA"),0)</f>
        <v>2.7231506688667029E-2</v>
      </c>
      <c r="AF89" s="391" cm="1">
        <f t="array" aca="1" ref="AF89" ca="1">IF(ISTEXT(AF$6),IFERROR(PRODUCT(IF(YEAR(OFFSET(HOMECELL,1,0):OFFSET(ENDCELL,-1,0))=$A89,1+OFFSET(AF$132,1,0):OFFSET(AF$885,-1,0)))-1,"NA"),0)</f>
        <v>0.37185866961727521</v>
      </c>
      <c r="AG89" s="391" cm="1">
        <f t="array" aca="1" ref="AG89" ca="1">IF(ISTEXT(AG$6),IFERROR(PRODUCT(IF(YEAR(OFFSET(HOMECELL,1,0):OFFSET(ENDCELL,-1,0))=$A89,1+OFFSET(AG$132,1,0):OFFSET(AG$885,-1,0)))-1,"NA"),0)</f>
        <v>0.53725099467268844</v>
      </c>
      <c r="AH89" s="391" cm="1">
        <f t="array" aca="1" ref="AH89" ca="1">IF(ISTEXT(AH$6),IFERROR(PRODUCT(IF(YEAR(OFFSET(HOMECELL,1,0):OFFSET(ENDCELL,-1,0))=$A89,1+OFFSET(AH$132,1,0):OFFSET(AH$885,-1,0)))-1,"NA"),0)</f>
        <v>0.41169967262981788</v>
      </c>
      <c r="AI89" s="391" cm="1">
        <f t="array" aca="1" ref="AI89" ca="1">IF(ISTEXT(AI$6),IFERROR(PRODUCT(IF(YEAR(OFFSET(HOMECELL,1,0):OFFSET(ENDCELL,-1,0))=$A89,1+OFFSET(AI$132,1,0):OFFSET(AI$885,-1,0)))-1,"NA"),0)</f>
        <v>0.57948650759773801</v>
      </c>
      <c r="AJ89" s="391" cm="1">
        <f t="array" aca="1" ref="AJ89" ca="1">IF(ISTEXT(AJ$6),IFERROR(PRODUCT(IF(YEAR(OFFSET(HOMECELL,1,0):OFFSET(ENDCELL,-1,0))=$A89,1+OFFSET(AJ$132,1,0):OFFSET(AJ$885,-1,0)))-1,"NA"),0)</f>
        <v>0.53000145916946506</v>
      </c>
      <c r="AK89" s="391" cm="1">
        <f t="array" aca="1" ref="AK89" ca="1">IF(ISTEXT(AK$6),IFERROR(PRODUCT(IF(YEAR(OFFSET(HOMECELL,1,0):OFFSET(ENDCELL,-1,0))=$A89,1+OFFSET(AK$132,1,0):OFFSET(AK$885,-1,0)))-1,"NA"),0)</f>
        <v>-4.1623651551974894E-2</v>
      </c>
      <c r="AL89" s="391" cm="1">
        <f t="array" aca="1" ref="AL89" ca="1">IF(ISTEXT(AL$6),IFERROR(PRODUCT(IF(YEAR(OFFSET(HOMECELL,1,0):OFFSET(ENDCELL,-1,0))=$A89,1+OFFSET(AL$132,1,0):OFFSET(AL$885,-1,0)))-1,"NA"),0)</f>
        <v>2.7308251008034023E-2</v>
      </c>
      <c r="AM89" s="391" cm="1">
        <f t="array" aca="1" ref="AM89" ca="1">IF(ISTEXT(AM$6),IFERROR(PRODUCT(IF(YEAR(OFFSET(HOMECELL,1,0):OFFSET(ENDCELL,-1,0))=$A89,1+OFFSET(AM$132,1,0):OFFSET(AM$885,-1,0)))-1,"NA"),0)</f>
        <v>-3.7123936101138733E-2</v>
      </c>
      <c r="AN89" s="391" cm="1">
        <f t="array" aca="1" ref="AN89" ca="1">IF(ISTEXT(AN$6),IFERROR(PRODUCT(IF(YEAR(OFFSET(HOMECELL,1,0):OFFSET(ENDCELL,-1,0))=$A89,1+OFFSET(AN$132,1,0):OFFSET(AN$885,-1,0)))-1,"NA"),0)</f>
        <v>0.9904932769108008</v>
      </c>
      <c r="AO89" s="391" cm="1">
        <f t="array" aca="1" ref="AO89" ca="1">IF(ISTEXT(AO$6),IFERROR(PRODUCT(IF(YEAR(OFFSET(HOMECELL,1,0):OFFSET(ENDCELL,-1,0))=$A89,1+OFFSET(AO$132,1,0):OFFSET(AO$885,-1,0)))-1,"NA"),0)</f>
        <v>0.66033111455909643</v>
      </c>
      <c r="AP89" s="391" cm="1">
        <f t="array" aca="1" ref="AP89" ca="1">IF(ISTEXT(AP$6),IFERROR(PRODUCT(IF(YEAR(OFFSET(HOMECELL,1,0):OFFSET(ENDCELL,-1,0))=$A89,1+OFFSET(AP$132,1,0):OFFSET(AP$885,-1,0)))-1,"NA"),0)</f>
        <v>-3.8368826092207708E-2</v>
      </c>
      <c r="AQ89" s="391" cm="1">
        <f t="array" aca="1" ref="AQ89" ca="1">IF(ISTEXT(AQ$6),IFERROR(PRODUCT(IF(YEAR(OFFSET(HOMECELL,1,0):OFFSET(ENDCELL,-1,0))=$A89,1+OFFSET(AQ$132,1,0):OFFSET(AQ$885,-1,0)))-1,"NA"),0)</f>
        <v>-9.1314702892877131E-2</v>
      </c>
      <c r="AR89" s="391" cm="1">
        <f t="array" aca="1" ref="AR89" ca="1">IF(ISTEXT(AR$6),IFERROR(PRODUCT(IF(YEAR(OFFSET(HOMECELL,1,0):OFFSET(ENDCELL,-1,0))=$A89,1+OFFSET(AR$132,1,0):OFFSET(AR$885,-1,0)))-1,"NA"),0)</f>
        <v>2.5537493793755219</v>
      </c>
      <c r="AS89" s="391" cm="1">
        <f t="array" aca="1" ref="AS89" ca="1">IF(ISTEXT(AS$6),IFERROR(PRODUCT(IF(YEAR(OFFSET(HOMECELL,1,0):OFFSET(ENDCELL,-1,0))=$A89,1+OFFSET(AS$132,1,0):OFFSET(AS$885,-1,0)))-1,"NA"),0)</f>
        <v>-0.46355797486720807</v>
      </c>
      <c r="AT89" s="391" cm="1">
        <f t="array" aca="1" ref="AT89" ca="1">IF(ISTEXT(AT$6),IFERROR(PRODUCT(IF(YEAR(OFFSET(HOMECELL,1,0):OFFSET(ENDCELL,-1,0))=$A89,1+OFFSET(AT$132,1,0):OFFSET(AT$885,-1,0)))-1,"NA"),0)</f>
        <v>0.16851129665142728</v>
      </c>
      <c r="AU89" s="391" cm="1">
        <f t="array" aca="1" ref="AU89" ca="1">IF(ISTEXT(AU$6),IFERROR(PRODUCT(IF(YEAR(OFFSET(HOMECELL,1,0):OFFSET(ENDCELL,-1,0))=$A89,1+OFFSET(AU$132,1,0):OFFSET(AU$885,-1,0)))-1,"NA"),0)</f>
        <v>1.4223701095021206</v>
      </c>
      <c r="AV89" s="391" cm="1">
        <f t="array" aca="1" ref="AV89" ca="1">IF(ISTEXT(AV$6),IFERROR(PRODUCT(IF(YEAR(OFFSET(HOMECELL,1,0):OFFSET(ENDCELL,-1,0))=$A89,1+OFFSET(AV$132,1,0):OFFSET(AV$885,-1,0)))-1,"NA"),0)</f>
        <v>-2.2575212706361092E-2</v>
      </c>
      <c r="AW89" s="391" cm="1">
        <f t="array" aca="1" ref="AW89" ca="1">IF(ISTEXT(AW$6),IFERROR(PRODUCT(IF(YEAR(OFFSET(HOMECELL,1,0):OFFSET(ENDCELL,-1,0))=$A89,1+OFFSET(AW$132,1,0):OFFSET(AW$885,-1,0)))-1,"NA"),0)</f>
        <v>-0.10757643901486158</v>
      </c>
      <c r="AX89" s="391" cm="1">
        <f t="array" aca="1" ref="AX89" ca="1">IF(ISTEXT(AX$6),IFERROR(PRODUCT(IF(YEAR(OFFSET(HOMECELL,1,0):OFFSET(ENDCELL,-1,0))=$A89,1+OFFSET(AX$132,1,0):OFFSET(AX$885,-1,0)))-1,"NA"),0)</f>
        <v>0.439851943306522</v>
      </c>
      <c r="AY89" s="391" cm="1">
        <f t="array" aca="1" ref="AY89" ca="1">IF(ISTEXT(AY$6),IFERROR(PRODUCT(IF(YEAR(OFFSET(HOMECELL,1,0):OFFSET(ENDCELL,-1,0))=$A89,1+OFFSET(AY$132,1,0):OFFSET(AY$885,-1,0)))-1,"NA"),0)</f>
        <v>0.61383004280821085</v>
      </c>
      <c r="AZ89" s="391" cm="1">
        <f t="array" aca="1" ref="AZ89" ca="1">IF(ISTEXT(AZ$6),IFERROR(PRODUCT(IF(YEAR(OFFSET(HOMECELL,1,0):OFFSET(ENDCELL,-1,0))=$A89,1+OFFSET(AZ$132,1,0):OFFSET(AZ$885,-1,0)))-1,"NA"),0)</f>
        <v>0.32756166941768017</v>
      </c>
      <c r="BA89" s="391" cm="1">
        <f t="array" aca="1" ref="BA89" ca="1">IF(ISTEXT(BA$6),IFERROR(PRODUCT(IF(YEAR(OFFSET(HOMECELL,1,0):OFFSET(ENDCELL,-1,0))=$A89,1+OFFSET(BA$132,1,0):OFFSET(BA$885,-1,0)))-1,"NA"),0)</f>
        <v>-4.3492727678073773E-2</v>
      </c>
      <c r="BB89" s="391" cm="1">
        <f t="array" aca="1" ref="BB89" ca="1">IF(ISTEXT(BB$6),IFERROR(PRODUCT(IF(YEAR(OFFSET(HOMECELL,1,0):OFFSET(ENDCELL,-1,0))=$A89,1+OFFSET(BB$132,1,0):OFFSET(BB$885,-1,0)))-1,"NA"),0)</f>
        <v>0.11123446824837879</v>
      </c>
      <c r="BC89" s="391" cm="1">
        <f t="array" aca="1" ref="BC89" ca="1">IF(ISTEXT(BC$6),IFERROR(PRODUCT(IF(YEAR(OFFSET(HOMECELL,1,0):OFFSET(ENDCELL,-1,0))=$A89,1+OFFSET(BC$132,1,0):OFFSET(BC$885,-1,0)))-1,"NA"),0)</f>
        <v>0.3982168498519516</v>
      </c>
      <c r="BD89" s="391" cm="1">
        <f t="array" aca="1" ref="BD89" ca="1">IF(ISTEXT(BD$6),IFERROR(PRODUCT(IF(YEAR(OFFSET(HOMECELL,1,0):OFFSET(ENDCELL,-1,0))=$A89,1+OFFSET(BD$132,1,0):OFFSET(BD$885,-1,0)))-1,"NA"),0)</f>
        <v>0.28682202789171751</v>
      </c>
      <c r="BE89" s="391" cm="1">
        <f t="array" aca="1" ref="BE89" ca="1">IF(ISTEXT(BE$6),IFERROR(PRODUCT(IF(YEAR(OFFSET(HOMECELL,1,0):OFFSET(ENDCELL,-1,0))=$A89,1+OFFSET(BE$132,1,0):OFFSET(BE$885,-1,0)))-1,"NA"),0)</f>
        <v>0.27515149459753085</v>
      </c>
      <c r="BF89" s="391" cm="1">
        <f t="array" aca="1" ref="BF89" ca="1">IF(ISTEXT(BF$6),IFERROR(PRODUCT(IF(YEAR(OFFSET(HOMECELL,1,0):OFFSET(ENDCELL,-1,0))=$A89,1+OFFSET(BF$132,1,0):OFFSET(BF$885,-1,0)))-1,"NA"),0)</f>
        <v>0.48530769644510263</v>
      </c>
      <c r="BG89" s="391" cm="1">
        <f t="array" aca="1" ref="BG89" ca="1">IF(ISTEXT(BG$6),IFERROR(PRODUCT(IF(YEAR(OFFSET(HOMECELL,1,0):OFFSET(ENDCELL,-1,0))=$A89,1+OFFSET(BG$132,1,0):OFFSET(BG$885,-1,0)))-1,"NA"),0)</f>
        <v>0.38322951204917888</v>
      </c>
      <c r="BH89" s="391" cm="1">
        <f t="array" aca="1" ref="BH89" ca="1">IF(ISTEXT(BH$6),IFERROR(PRODUCT(IF(YEAR(OFFSET(HOMECELL,1,0):OFFSET(ENDCELL,-1,0))=$A89,1+OFFSET(BH$132,1,0):OFFSET(BH$885,-1,0)))-1,"NA"),0)</f>
        <v>0.52291744502988591</v>
      </c>
      <c r="BI89" s="391" cm="1">
        <f t="array" aca="1" ref="BI89" ca="1">IF(ISTEXT(BI$6),IFERROR(PRODUCT(IF(YEAR(OFFSET(HOMECELL,1,0):OFFSET(ENDCELL,-1,0))=$A89,1+OFFSET(BI$132,1,0):OFFSET(BI$885,-1,0)))-1,"NA"),0)</f>
        <v>0.17296051421569802</v>
      </c>
      <c r="BJ89" s="391" cm="1">
        <f t="array" aca="1" ref="BJ89" ca="1">IF(ISTEXT(BJ$6),IFERROR(PRODUCT(IF(YEAR(OFFSET(HOMECELL,1,0):OFFSET(ENDCELL,-1,0))=$A89,1+OFFSET(BJ$132,1,0):OFFSET(BJ$885,-1,0)))-1,"NA"),0)</f>
        <v>-9.5520814614562299E-2</v>
      </c>
      <c r="BK89" s="391" cm="1">
        <f t="array" aca="1" ref="BK89" ca="1">IF(ISTEXT(BK$6),IFERROR(PRODUCT(IF(YEAR(OFFSET(HOMECELL,1,0):OFFSET(ENDCELL,-1,0))=$A89,1+OFFSET(BK$132,1,0):OFFSET(BK$885,-1,0)))-1,"NA"),0)</f>
        <v>0.40080795551621295</v>
      </c>
      <c r="BL89" s="391" cm="1">
        <f t="array" aca="1" ref="BL89" ca="1">IF(ISTEXT(BL$6),IFERROR(PRODUCT(IF(YEAR(OFFSET(HOMECELL,1,0):OFFSET(ENDCELL,-1,0))=$A89,1+OFFSET(BL$132,1,0):OFFSET(BL$885,-1,0)))-1,"NA"),0)</f>
        <v>0.44053817128556649</v>
      </c>
      <c r="BM89" s="391" cm="1">
        <f t="array" aca="1" ref="BM89" ca="1">IF(ISTEXT(BM$6),IFERROR(PRODUCT(IF(YEAR(OFFSET(HOMECELL,1,0):OFFSET(ENDCELL,-1,0))=$A89,1+OFFSET(BM$132,1,0):OFFSET(BM$885,-1,0)))-1,"NA"),0)</f>
        <v>2.8815316110899936E-2</v>
      </c>
      <c r="BN89" s="391" cm="1">
        <f t="array" aca="1" ref="BN89" ca="1">IF(ISTEXT(BN$6),IFERROR(PRODUCT(IF(YEAR(OFFSET(HOMECELL,1,0):OFFSET(ENDCELL,-1,0))=$A89,1+OFFSET(BN$132,1,0):OFFSET(BN$885,-1,0)))-1,"NA"),0)</f>
        <v>1.1016242220947716</v>
      </c>
      <c r="BO89" s="391" cm="1">
        <f t="array" aca="1" ref="BO89" ca="1">IF(ISTEXT(BO$6),IFERROR(PRODUCT(IF(YEAR(OFFSET(HOMECELL,1,0):OFFSET(ENDCELL,-1,0))=$A89,1+OFFSET(BO$132,1,0):OFFSET(BO$885,-1,0)))-1,"NA"),0)</f>
        <v>-8.0789725408311197E-2</v>
      </c>
      <c r="BP89" s="391" cm="1">
        <f t="array" aca="1" ref="BP89" ca="1">IF(ISTEXT(BP$6),IFERROR(PRODUCT(IF(YEAR(OFFSET(HOMECELL,1,0):OFFSET(ENDCELL,-1,0))=$A89,1+OFFSET(BP$132,1,0):OFFSET(BP$885,-1,0)))-1,"NA"),0)</f>
        <v>0.18658858683039004</v>
      </c>
      <c r="BQ89" s="391" cm="1">
        <f t="array" aca="1" ref="BQ89" ca="1">IF(ISTEXT(BQ$6),IFERROR(PRODUCT(IF(YEAR(OFFSET(HOMECELL,1,0):OFFSET(ENDCELL,-1,0))=$A89,1+OFFSET(BQ$132,1,0):OFFSET(BQ$885,-1,0)))-1,"NA"),0)</f>
        <v>2.201838257487565E-2</v>
      </c>
      <c r="BR89" s="391" cm="1">
        <f t="array" aca="1" ref="BR89" ca="1">IF(ISTEXT(BR$6),IFERROR(PRODUCT(IF(YEAR(OFFSET(HOMECELL,1,0):OFFSET(ENDCELL,-1,0))=$A89,1+OFFSET(BR$132,1,0):OFFSET(BR$885,-1,0)))-1,"NA"),0)</f>
        <v>-0.132939121144658</v>
      </c>
      <c r="BS89" s="391" cm="1">
        <f t="array" aca="1" ref="BS89" ca="1">IF(ISTEXT(BS$6),IFERROR(PRODUCT(IF(YEAR(OFFSET(HOMECELL,1,0):OFFSET(ENDCELL,-1,0))=$A89,1+OFFSET(BS$132,1,0):OFFSET(BS$885,-1,0)))-1,"NA"),0)</f>
        <v>7.1722039189514364E-2</v>
      </c>
      <c r="BT89" s="391" cm="1">
        <f t="array" aca="1" ref="BT89" ca="1">IF(ISTEXT(BT$6),IFERROR(PRODUCT(IF(YEAR(OFFSET(HOMECELL,1,0):OFFSET(ENDCELL,-1,0))=$A89,1+OFFSET(BT$132,1,0):OFFSET(BT$885,-1,0)))-1,"NA"),0)</f>
        <v>0.27185438167704556</v>
      </c>
      <c r="BU89" s="391" cm="1">
        <f t="array" aca="1" ref="BU89" ca="1">IF(ISTEXT(BU$6),IFERROR(PRODUCT(IF(YEAR(OFFSET(HOMECELL,1,0):OFFSET(ENDCELL,-1,0))=$A89,1+OFFSET(BU$132,1,0):OFFSET(BU$885,-1,0)))-1,"NA"),0)</f>
        <v>0.10628112544633317</v>
      </c>
      <c r="BV89" s="391" cm="1">
        <f t="array" aca="1" ref="BV89" ca="1">IF(ISTEXT(BV$6),IFERROR(PRODUCT(IF(YEAR(OFFSET(HOMECELL,1,0):OFFSET(ENDCELL,-1,0))=$A89,1+OFFSET(BV$132,1,0):OFFSET(BV$885,-1,0)))-1,"NA"),0)</f>
        <v>7.921886336334949E-2</v>
      </c>
      <c r="BW89" s="391" cm="1">
        <f t="array" aca="1" ref="BW89" ca="1">IF(ISTEXT(BW$6),IFERROR(PRODUCT(IF(YEAR(OFFSET(HOMECELL,1,0):OFFSET(ENDCELL,-1,0))=$A89,1+OFFSET(BW$132,1,0):OFFSET(BW$885,-1,0)))-1,"NA"),0)</f>
        <v>0.1288143626389191</v>
      </c>
      <c r="BX89" s="391" cm="1">
        <f t="array" aca="1" ref="BX89" ca="1">IF(ISTEXT(BX$6),IFERROR(PRODUCT(IF(YEAR(OFFSET(HOMECELL,1,0):OFFSET(ENDCELL,-1,0))=$A89,1+OFFSET(BX$132,1,0):OFFSET(BX$885,-1,0)))-1,"NA"),0)</f>
        <v>0.15021359958771097</v>
      </c>
      <c r="BY89" s="391" cm="1">
        <f t="array" aca="1" ref="BY89" ca="1">IF(ISTEXT(BY$6),IFERROR(PRODUCT(IF(YEAR(OFFSET(HOMECELL,1,0):OFFSET(ENDCELL,-1,0))=$A89,1+OFFSET(BY$132,1,0):OFFSET(BY$885,-1,0)))-1,"NA"),0)</f>
        <v>-1.6264363202074139E-2</v>
      </c>
      <c r="BZ89" s="391" cm="1">
        <f t="array" aca="1" ref="BZ89" ca="1">IF(ISTEXT(BZ$6),IFERROR(PRODUCT(IF(YEAR(OFFSET(HOMECELL,1,0):OFFSET(ENDCELL,-1,0))=$A89,1+OFFSET(BZ$132,1,0):OFFSET(BZ$885,-1,0)))-1,"NA"),0)</f>
        <v>9.295923923912186E-2</v>
      </c>
      <c r="CA89" s="391" cm="1">
        <f t="array" aca="1" ref="CA89" ca="1">IF(ISTEXT(CA$6),IFERROR(PRODUCT(IF(YEAR(OFFSET(HOMECELL,1,0):OFFSET(ENDCELL,-1,0))=$A89,1+OFFSET(CA$132,1,0):OFFSET(CA$885,-1,0)))-1,"NA"),0)</f>
        <v>-7.6287811883966161E-2</v>
      </c>
      <c r="CB89" s="391" cm="1">
        <f t="array" aca="1" ref="CB89" ca="1">IF(ISTEXT(CB$6),IFERROR(PRODUCT(IF(YEAR(OFFSET(HOMECELL,1,0):OFFSET(ENDCELL,-1,0))=$A89,1+OFFSET(CB$132,1,0):OFFSET(CB$885,-1,0)))-1,"NA"),0)</f>
        <v>-1.8542216317161575E-2</v>
      </c>
      <c r="CC89" s="391" cm="1">
        <f t="array" aca="1" ref="CC89" ca="1">IF(ISTEXT(CC$6),IFERROR(PRODUCT(IF(YEAR(OFFSET(HOMECELL,1,0):OFFSET(ENDCELL,-1,0))=$A89,1+OFFSET(CC$132,1,0):OFFSET(CC$885,-1,0)))-1,"NA"),0)</f>
        <v>-0.12533660500339339</v>
      </c>
      <c r="CD89" s="391" cm="1">
        <f t="array" aca="1" ref="CD89" ca="1">IF(ISTEXT(CD$6),IFERROR(PRODUCT(IF(YEAR(OFFSET(HOMECELL,1,0):OFFSET(ENDCELL,-1,0))=$A89,1+OFFSET(CD$132,1,0):OFFSET(CD$885,-1,0)))-1,"NA"),0)</f>
        <v>0.79411394338923791</v>
      </c>
      <c r="CE89" s="391" cm="1">
        <f t="array" aca="1" ref="CE89" ca="1">IF(ISTEXT(CE$6),IFERROR(PRODUCT(IF(YEAR(OFFSET(HOMECELL,1,0):OFFSET(ENDCELL,-1,0))=$A89,1+OFFSET(CE$132,1,0):OFFSET(CE$885,-1,0)))-1,"NA"),0)</f>
        <v>-0.18245470263155061</v>
      </c>
      <c r="CF89" s="391" cm="1">
        <f t="array" aca="1" ref="CF89" ca="1">IF(ISTEXT(CF$6),IFERROR(PRODUCT(IF(YEAR(OFFSET(HOMECELL,1,0):OFFSET(ENDCELL,-1,0))=$A89,1+OFFSET(CF$132,1,0):OFFSET(CF$885,-1,0)))-1,"NA"),0)</f>
        <v>-8.7609828333548578E-2</v>
      </c>
      <c r="CG89" s="391" cm="1">
        <f t="array" aca="1" ref="CG89" ca="1">IF(ISTEXT(CG$6),IFERROR(PRODUCT(IF(YEAR(OFFSET(HOMECELL,1,0):OFFSET(ENDCELL,-1,0))=$A89,1+OFFSET(CG$132,1,0):OFFSET(CG$885,-1,0)))-1,"NA"),0)</f>
        <v>1.8928816732866061E-4</v>
      </c>
      <c r="CH89" s="391" cm="1">
        <f t="array" aca="1" ref="CH89" ca="1">IF(ISTEXT(CH$6),IFERROR(PRODUCT(IF(YEAR(OFFSET(HOMECELL,1,0):OFFSET(ENDCELL,-1,0))=$A89,1+OFFSET(CH$132,1,0):OFFSET(CH$885,-1,0)))-1,"NA"),0)</f>
        <v>-7.7634799591959069E-3</v>
      </c>
      <c r="CI89" s="391" cm="1">
        <f t="array" aca="1" ref="CI89" ca="1">IF(ISTEXT(CI$6),IFERROR(PRODUCT(IF(YEAR(OFFSET(HOMECELL,1,0):OFFSET(ENDCELL,-1,0))=$A89,1+OFFSET(CI$132,1,0):OFFSET(CI$885,-1,0)))-1,"NA"),0)</f>
        <v>0.63419860690487262</v>
      </c>
      <c r="CJ89" s="391" cm="1">
        <f t="array" aca="1" ref="CJ89" ca="1">IF(ISTEXT(CJ$6),IFERROR(PRODUCT(IF(YEAR(OFFSET(HOMECELL,1,0):OFFSET(ENDCELL,-1,0))=$A89,1+OFFSET(CJ$132,1,0):OFFSET(CJ$885,-1,0)))-1,"NA"),0)</f>
        <v>0.58191272460381516</v>
      </c>
      <c r="CK89" s="391" cm="1">
        <f t="array" aca="1" ref="CK89" ca="1">IF(ISTEXT(CK$6),IFERROR(PRODUCT(IF(YEAR(OFFSET(HOMECELL,1,0):OFFSET(ENDCELL,-1,0))=$A89,1+OFFSET(CK$132,1,0):OFFSET(CK$885,-1,0)))-1,"NA"),0)</f>
        <v>0.21732801527133483</v>
      </c>
      <c r="CL89" s="391" cm="1">
        <f t="array" aca="1" ref="CL89" ca="1">IF(ISTEXT(CL$6),IFERROR(PRODUCT(IF(YEAR(OFFSET(HOMECELL,1,0):OFFSET(ENDCELL,-1,0))=$A89,1+OFFSET(CL$132,1,0):OFFSET(CL$885,-1,0)))-1,"NA"),0)</f>
        <v>9.2882623740795589E-2</v>
      </c>
      <c r="CM89" s="391" cm="1">
        <f t="array" aca="1" ref="CM89" ca="1">IF(ISTEXT(CM$6),IFERROR(PRODUCT(IF(YEAR(OFFSET(HOMECELL,1,0):OFFSET(ENDCELL,-1,0))=$A89,1+OFFSET(CM$132,1,0):OFFSET(CM$885,-1,0)))-1,"NA"),0)</f>
        <v>-0.17878119560824757</v>
      </c>
      <c r="CN89" s="391" cm="1">
        <f t="array" aca="1" ref="CN89" ca="1">IF(ISTEXT(CN$6),IFERROR(PRODUCT(IF(YEAR(OFFSET(HOMECELL,1,0):OFFSET(ENDCELL,-1,0))=$A89,1+OFFSET(CN$132,1,0):OFFSET(CN$885,-1,0)))-1,"NA"),0)</f>
        <v>0.13712202725560774</v>
      </c>
      <c r="CO89" s="391" cm="1">
        <f t="array" aca="1" ref="CO89" ca="1">IF(ISTEXT(CO$6),IFERROR(PRODUCT(IF(YEAR(OFFSET(HOMECELL,1,0):OFFSET(ENDCELL,-1,0))=$A89,1+OFFSET(CO$132,1,0):OFFSET(CO$885,-1,0)))-1,"NA"),0)</f>
        <v>-0.11679024735276644</v>
      </c>
      <c r="CP89" s="391" cm="1">
        <f t="array" aca="1" ref="CP89" ca="1">IF(ISTEXT(CP$6),IFERROR(PRODUCT(IF(YEAR(OFFSET(HOMECELL,1,0):OFFSET(ENDCELL,-1,0))=$A89,1+OFFSET(CP$132,1,0):OFFSET(CP$885,-1,0)))-1,"NA"),0)</f>
        <v>-4.4345307636746822E-2</v>
      </c>
      <c r="CQ89" s="391" cm="1">
        <f t="array" aca="1" ref="CQ89" ca="1">IF(ISTEXT(CQ$6),IFERROR(PRODUCT(IF(YEAR(OFFSET(HOMECELL,1,0):OFFSET(ENDCELL,-1,0))=$A89,1+OFFSET(CQ$132,1,0):OFFSET(CQ$885,-1,0)))-1,"NA"),0)</f>
        <v>0.15018675899999989</v>
      </c>
      <c r="CR89" s="391" cm="1">
        <f t="array" aca="1" ref="CR89" ca="1">IF(ISTEXT(CR$6),IFERROR(PRODUCT(IF(YEAR(OFFSET(HOMECELL,1,0):OFFSET(ENDCELL,-1,0))=$A89,1+OFFSET(CR$132,1,0):OFFSET(CR$885,-1,0)))-1,"NA"),0)</f>
        <v>0.16195847775939343</v>
      </c>
      <c r="CS89" s="391"/>
      <c r="CT89" s="391"/>
      <c r="CU89" s="391"/>
      <c r="CV89" s="391"/>
      <c r="CW89" s="391"/>
      <c r="CX89" s="391"/>
      <c r="CY89" s="391"/>
      <c r="CZ89" s="391"/>
      <c r="DA89" s="391"/>
      <c r="DB89" s="815"/>
      <c r="DC89" s="815"/>
      <c r="DD89" s="815"/>
      <c r="DE89" s="815"/>
      <c r="DG89" s="352"/>
      <c r="DI89" s="391" cm="1">
        <f t="array" aca="1" ref="DI89" ca="1">IF(ISTEXT(DI$6),IFERROR(PRODUCT(IF(YEAR(OFFSET(HOMECELL,1,0):OFFSET(ENDCELL,-1,0))=$A89,1+OFFSET(DI$132,1,0):OFFSET(DI$885,-1,0)))-1,"NA"),0)</f>
        <v>0</v>
      </c>
      <c r="DJ89" s="391" cm="1">
        <f t="array" aca="1" ref="DJ89" ca="1">IF(ISTEXT(DJ$6),IFERROR(PRODUCT(IF(YEAR(OFFSET(HOMECELL,1,0):OFFSET(ENDCELL,-1,0))=$A89,1+OFFSET(DJ$132,1,0):OFFSET(DJ$885,-1,0)))-1,"NA"),0)</f>
        <v>0.17247153381130831</v>
      </c>
      <c r="DK89" s="391" cm="1">
        <f t="array" aca="1" ref="DK89" ca="1">IF(ISTEXT(DK$6),IFERROR(PRODUCT(IF(YEAR(OFFSET(HOMECELL,1,0):OFFSET(ENDCELL,-1,0))=$A89,1+OFFSET(DK$132,1,0):OFFSET(DK$885,-1,0)))-1,"NA"),0)</f>
        <v>-0.17133444578012769</v>
      </c>
    </row>
    <row r="90" spans="1:115" ht="6" customHeight="1" collapsed="1">
      <c r="A90" s="357"/>
      <c r="B90" s="357"/>
      <c r="C90" s="373"/>
      <c r="D90" s="373"/>
      <c r="E90" s="373"/>
      <c r="F90" s="373"/>
      <c r="G90" s="373"/>
      <c r="H90" s="373"/>
      <c r="I90" s="373"/>
      <c r="J90" s="373"/>
      <c r="K90" s="373"/>
      <c r="L90" s="373"/>
      <c r="M90" s="373"/>
      <c r="N90" s="373"/>
      <c r="O90" s="373"/>
      <c r="P90" s="373"/>
      <c r="Q90" s="373"/>
      <c r="R90" s="373"/>
      <c r="S90" s="373"/>
      <c r="T90" s="373"/>
      <c r="U90" s="373"/>
      <c r="V90" s="373"/>
      <c r="W90" s="373"/>
      <c r="X90" s="373"/>
      <c r="Y90" s="373"/>
      <c r="Z90" s="373"/>
      <c r="AA90" s="373"/>
      <c r="AB90" s="373"/>
      <c r="AC90" s="373"/>
      <c r="AD90" s="373"/>
      <c r="AE90" s="373"/>
      <c r="AF90" s="373"/>
      <c r="AG90" s="373"/>
      <c r="AH90" s="373"/>
      <c r="AI90" s="373"/>
      <c r="AJ90" s="373"/>
      <c r="AK90" s="373"/>
      <c r="AL90" s="373"/>
      <c r="AM90" s="373"/>
      <c r="AN90" s="373"/>
      <c r="AO90" s="373"/>
      <c r="AP90" s="373"/>
      <c r="AQ90" s="373"/>
      <c r="AR90" s="373"/>
      <c r="AS90" s="373"/>
      <c r="AT90" s="373"/>
      <c r="AU90" s="373"/>
      <c r="AV90" s="373"/>
      <c r="AW90" s="373"/>
      <c r="AX90" s="373"/>
      <c r="AY90" s="373"/>
      <c r="AZ90" s="373"/>
      <c r="BA90" s="373"/>
      <c r="BB90" s="373"/>
      <c r="BC90" s="373"/>
      <c r="BD90" s="373"/>
      <c r="BE90" s="373"/>
      <c r="BF90" s="373"/>
      <c r="BG90" s="373"/>
      <c r="BH90" s="373"/>
      <c r="BI90" s="373"/>
      <c r="BJ90" s="373"/>
      <c r="BK90" s="373"/>
      <c r="BL90" s="373"/>
      <c r="BM90" s="373"/>
      <c r="BN90" s="373"/>
      <c r="BO90" s="373"/>
      <c r="BP90" s="373"/>
      <c r="BQ90" s="373"/>
      <c r="BR90" s="373"/>
      <c r="BS90" s="373"/>
      <c r="BT90" s="373"/>
      <c r="BU90" s="373"/>
      <c r="BV90" s="373"/>
      <c r="BW90" s="373"/>
      <c r="BX90" s="373"/>
      <c r="BY90" s="373"/>
      <c r="BZ90" s="373"/>
      <c r="CA90" s="373"/>
      <c r="CB90" s="373"/>
      <c r="CC90" s="373"/>
      <c r="CD90" s="373"/>
      <c r="CE90" s="373"/>
      <c r="CF90" s="373"/>
      <c r="CG90" s="373"/>
      <c r="CH90" s="373"/>
      <c r="CI90" s="373"/>
      <c r="CJ90" s="373"/>
      <c r="CK90" s="373"/>
      <c r="CL90" s="373"/>
      <c r="CM90" s="373"/>
      <c r="CN90" s="373"/>
      <c r="CO90" s="373"/>
      <c r="CP90" s="373"/>
      <c r="CQ90" s="373"/>
      <c r="CR90" s="373"/>
      <c r="CS90" s="373"/>
      <c r="CT90" s="373"/>
      <c r="CU90" s="373"/>
      <c r="CV90" s="373"/>
      <c r="CW90" s="373"/>
      <c r="CX90" s="373"/>
      <c r="CY90" s="373"/>
      <c r="CZ90" s="373"/>
      <c r="DA90" s="373"/>
      <c r="DB90" s="373"/>
      <c r="DC90" s="373"/>
      <c r="DD90" s="373"/>
      <c r="DE90" s="373"/>
      <c r="DI90" s="373"/>
      <c r="DJ90" s="373"/>
      <c r="DK90" s="373"/>
    </row>
    <row r="91" spans="1:115">
      <c r="A91" s="376" t="s">
        <v>214</v>
      </c>
      <c r="B91" s="377"/>
      <c r="C91" s="377"/>
      <c r="D91" s="377"/>
      <c r="E91" s="377"/>
      <c r="F91" s="377"/>
      <c r="G91" s="377"/>
      <c r="H91" s="377"/>
      <c r="I91" s="377"/>
      <c r="J91" s="377"/>
      <c r="K91" s="377"/>
      <c r="L91" s="377"/>
      <c r="M91" s="377"/>
      <c r="N91" s="377"/>
      <c r="O91" s="377"/>
      <c r="P91" s="377"/>
      <c r="Q91" s="377"/>
      <c r="R91" s="377"/>
      <c r="S91" s="377"/>
      <c r="T91" s="377"/>
      <c r="U91" s="377"/>
      <c r="V91" s="377"/>
      <c r="W91" s="377"/>
      <c r="X91" s="377"/>
      <c r="Y91" s="377"/>
      <c r="Z91" s="377"/>
      <c r="AA91" s="377"/>
      <c r="AB91" s="377"/>
      <c r="AC91" s="377"/>
      <c r="AD91" s="377"/>
      <c r="AE91" s="377"/>
      <c r="AF91" s="377"/>
      <c r="AG91" s="377"/>
      <c r="AH91" s="377"/>
      <c r="AI91" s="377"/>
      <c r="AJ91" s="377"/>
      <c r="AK91" s="377"/>
      <c r="AL91" s="377"/>
      <c r="AM91" s="377"/>
      <c r="AN91" s="377"/>
      <c r="AO91" s="377"/>
      <c r="AP91" s="377"/>
      <c r="AQ91" s="377"/>
      <c r="AR91" s="377"/>
      <c r="AS91" s="377"/>
      <c r="AT91" s="377"/>
      <c r="AU91" s="377"/>
      <c r="AV91" s="377"/>
      <c r="AW91" s="377"/>
      <c r="AX91" s="377"/>
      <c r="AY91" s="377"/>
      <c r="AZ91" s="377"/>
      <c r="BA91" s="377"/>
      <c r="BB91" s="377"/>
      <c r="BC91" s="377"/>
      <c r="BD91" s="377"/>
      <c r="BE91" s="377"/>
      <c r="BF91" s="377"/>
      <c r="BG91" s="377"/>
      <c r="BH91" s="377"/>
      <c r="BI91" s="377"/>
      <c r="BJ91" s="377"/>
      <c r="BK91" s="377"/>
      <c r="BL91" s="377"/>
      <c r="BM91" s="377"/>
      <c r="BN91" s="377"/>
      <c r="BO91" s="377"/>
      <c r="BP91" s="377"/>
      <c r="BQ91" s="377"/>
      <c r="BR91" s="377"/>
      <c r="BS91" s="377"/>
      <c r="BT91" s="377"/>
      <c r="BU91" s="377"/>
      <c r="BV91" s="377"/>
      <c r="BW91" s="377"/>
      <c r="BX91" s="377"/>
      <c r="BY91" s="377"/>
      <c r="BZ91" s="377"/>
      <c r="CA91" s="377"/>
      <c r="CB91" s="377"/>
      <c r="CC91" s="377"/>
      <c r="CD91" s="377"/>
      <c r="CE91" s="377"/>
      <c r="CF91" s="377"/>
      <c r="CG91" s="377"/>
      <c r="CH91" s="377"/>
      <c r="CI91" s="377"/>
      <c r="CJ91" s="377"/>
      <c r="CK91" s="377"/>
      <c r="CL91" s="377"/>
      <c r="CM91" s="377"/>
      <c r="CN91" s="377"/>
      <c r="CO91" s="377"/>
      <c r="CP91" s="377"/>
      <c r="CQ91" s="377"/>
      <c r="CR91" s="377"/>
      <c r="CS91" s="377"/>
      <c r="CT91" s="377"/>
      <c r="CU91" s="377"/>
      <c r="CV91" s="377"/>
      <c r="CW91" s="377"/>
      <c r="CX91" s="377"/>
      <c r="CY91" s="377"/>
      <c r="CZ91" s="377"/>
      <c r="DA91" s="377"/>
      <c r="DB91" s="377"/>
      <c r="DC91" s="377"/>
      <c r="DD91" s="377"/>
      <c r="DE91" s="377"/>
      <c r="DG91" s="352"/>
      <c r="DI91" s="377"/>
      <c r="DJ91" s="377"/>
      <c r="DK91" s="377"/>
    </row>
    <row r="92" spans="1:115">
      <c r="A92" s="392" t="str">
        <f ca="1">"Total Risk as of "&amp;TEXT(EndDate,"MMM-YY")</f>
        <v>Total Risk as of Sep-24</v>
      </c>
      <c r="B92" s="379"/>
      <c r="C92" s="379"/>
      <c r="D92" s="379"/>
      <c r="E92" s="379"/>
      <c r="F92" s="379"/>
      <c r="G92" s="379"/>
      <c r="H92" s="379"/>
      <c r="I92" s="379"/>
      <c r="J92" s="379"/>
      <c r="K92" s="379"/>
      <c r="L92" s="379"/>
      <c r="M92" s="379"/>
      <c r="N92" s="379"/>
      <c r="O92" s="379"/>
      <c r="P92" s="379"/>
      <c r="Q92" s="379"/>
      <c r="R92" s="379"/>
      <c r="S92" s="379"/>
      <c r="T92" s="379"/>
      <c r="U92" s="379"/>
      <c r="V92" s="379"/>
      <c r="W92" s="379"/>
      <c r="X92" s="379"/>
      <c r="Y92" s="379"/>
      <c r="Z92" s="379"/>
      <c r="AA92" s="379"/>
      <c r="AB92" s="379"/>
      <c r="AC92" s="379"/>
      <c r="AD92" s="379"/>
      <c r="AE92" s="379"/>
      <c r="AF92" s="379"/>
      <c r="AG92" s="379"/>
      <c r="AH92" s="379"/>
      <c r="AI92" s="379"/>
      <c r="AJ92" s="379"/>
      <c r="AK92" s="379"/>
      <c r="AL92" s="379"/>
      <c r="AM92" s="379"/>
      <c r="AN92" s="379"/>
      <c r="AO92" s="379"/>
      <c r="AP92" s="379"/>
      <c r="AQ92" s="379"/>
      <c r="AR92" s="379"/>
      <c r="AS92" s="379"/>
      <c r="AT92" s="379"/>
      <c r="AU92" s="379"/>
      <c r="AV92" s="379"/>
      <c r="AW92" s="379"/>
      <c r="AX92" s="379"/>
      <c r="AY92" s="379"/>
      <c r="AZ92" s="379"/>
      <c r="BA92" s="379"/>
      <c r="BB92" s="379"/>
      <c r="BC92" s="379"/>
      <c r="BD92" s="379"/>
      <c r="BE92" s="379"/>
      <c r="BF92" s="379"/>
      <c r="BG92" s="379"/>
      <c r="BH92" s="379"/>
      <c r="BI92" s="379"/>
      <c r="BJ92" s="379"/>
      <c r="BK92" s="379"/>
      <c r="BL92" s="379"/>
      <c r="BM92" s="379"/>
      <c r="BN92" s="379"/>
      <c r="BO92" s="379"/>
      <c r="BP92" s="379"/>
      <c r="BQ92" s="379"/>
      <c r="BR92" s="379"/>
      <c r="BS92" s="379"/>
      <c r="BT92" s="379"/>
      <c r="BU92" s="379"/>
      <c r="BV92" s="379"/>
      <c r="BW92" s="379"/>
      <c r="BX92" s="379"/>
      <c r="BY92" s="379"/>
      <c r="BZ92" s="379"/>
      <c r="CA92" s="379"/>
      <c r="CB92" s="379"/>
      <c r="CC92" s="379"/>
      <c r="CD92" s="379"/>
      <c r="CE92" s="379"/>
      <c r="CF92" s="379"/>
      <c r="CG92" s="379"/>
      <c r="CH92" s="379"/>
      <c r="CI92" s="379"/>
      <c r="CJ92" s="379"/>
      <c r="CK92" s="379"/>
      <c r="CL92" s="379"/>
      <c r="CM92" s="379"/>
      <c r="CN92" s="379"/>
      <c r="CO92" s="379"/>
      <c r="CP92" s="379"/>
      <c r="CQ92" s="379"/>
      <c r="CR92" s="379"/>
      <c r="CS92" s="379"/>
      <c r="CT92" s="379"/>
      <c r="CU92" s="379"/>
      <c r="CV92" s="379"/>
      <c r="CW92" s="379"/>
      <c r="CX92" s="379"/>
      <c r="CY92" s="379"/>
      <c r="CZ92" s="379"/>
      <c r="DA92" s="379"/>
      <c r="DB92" s="379"/>
      <c r="DC92" s="379"/>
      <c r="DD92" s="379"/>
      <c r="DE92" s="379"/>
      <c r="DG92" s="352"/>
      <c r="DI92" s="379"/>
      <c r="DJ92" s="379"/>
      <c r="DK92" s="379"/>
    </row>
    <row r="93" spans="1:115">
      <c r="A93" s="371" t="s">
        <v>215</v>
      </c>
      <c r="B93" s="372"/>
      <c r="C93" s="393">
        <f ca="1">IF(ISTEXT(C$6),IFERROR(_xlfn.STDEV.S(OFFSET(C$132,MATCH(C$8,DateRange,0)-1,0):OFFSET(C$132,MATCH(C$9,DateRange,0)-1,0))*SQRT(12),"NA"),0)</f>
        <v>0.17505282064914773</v>
      </c>
      <c r="D93" s="393">
        <f ca="1">IF(ISTEXT(D$6),IFERROR(_xlfn.STDEV.S(OFFSET(D$132,MATCH(D$8,DateRange,0)-1,0):OFFSET(D$132,MATCH(D$9,DateRange,0)-1,0))*SQRT(12),"NA"),0)</f>
        <v>6.1481627143322032E-3</v>
      </c>
      <c r="E93" s="393">
        <f ca="1">IF(ISTEXT(E$6),IFERROR(_xlfn.STDEV.S(OFFSET(E$132,MATCH(E$8,DateRange,0)-1,0):OFFSET(E$132,MATCH(E$9,DateRange,0)-1,0))*SQRT(12),"NA"),0)</f>
        <v>0.17775417276206898</v>
      </c>
      <c r="F93" s="393">
        <f ca="1">IF(ISTEXT(F$6),IFERROR(_xlfn.STDEV.S(OFFSET(F$132,MATCH(F$8,DateRange,0)-1,0):OFFSET(F$132,MATCH(F$9,DateRange,0)-1,0))*SQRT(12),"NA"),0)</f>
        <v>0.1782779690922395</v>
      </c>
      <c r="G93" s="393">
        <f ca="1">IF(ISTEXT(G$6),IFERROR(_xlfn.STDEV.S(OFFSET(G$132,MATCH(G$8,DateRange,0)-1,0):OFFSET(G$132,MATCH(G$9,DateRange,0)-1,0))*SQRT(12),"NA"),0)</f>
        <v>0.22148279135949611</v>
      </c>
      <c r="H93" s="393">
        <f ca="1">IF(ISTEXT(H$6),IFERROR(_xlfn.STDEV.S(OFFSET(H$132,MATCH(H$8,DateRange,0)-1,0):OFFSET(H$132,MATCH(H$9,DateRange,0)-1,0))*SQRT(12),"NA"),0)</f>
        <v>0.25184745112321777</v>
      </c>
      <c r="I93" s="393">
        <f ca="1">IF(ISTEXT(I$6),IFERROR(_xlfn.STDEV.S(OFFSET(I$132,MATCH(I$8,DateRange,0)-1,0):OFFSET(I$132,MATCH(I$9,DateRange,0)-1,0))*SQRT(12),"NA"),0)</f>
        <v>0.27736725438196391</v>
      </c>
      <c r="J93" s="393">
        <f ca="1">IF(ISTEXT(J$6),IFERROR(_xlfn.STDEV.S(OFFSET(J$132,MATCH(J$8,DateRange,0)-1,0):OFFSET(J$132,MATCH(J$9,DateRange,0)-1,0))*SQRT(12),"NA"),0)</f>
        <v>0.20837131082960481</v>
      </c>
      <c r="K93" s="393">
        <f ca="1">IF(ISTEXT(K$6),IFERROR(_xlfn.STDEV.S(OFFSET(K$132,MATCH(K$8,DateRange,0)-1,0):OFFSET(K$132,MATCH(K$9,DateRange,0)-1,0))*SQRT(12),"NA"),0)</f>
        <v>0.20252606078696991</v>
      </c>
      <c r="L93" s="393">
        <f ca="1">IF(ISTEXT(L$6),IFERROR(_xlfn.STDEV.S(OFFSET(L$132,MATCH(L$8,DateRange,0)-1,0):OFFSET(L$132,MATCH(L$9,DateRange,0)-1,0))*SQRT(12),"NA"),0)</f>
        <v>0.22251242833923124</v>
      </c>
      <c r="M93" s="393">
        <f ca="1">IF(ISTEXT(M$6),IFERROR(_xlfn.STDEV.S(OFFSET(M$132,MATCH(M$8,DateRange,0)-1,0):OFFSET(M$132,MATCH(M$9,DateRange,0)-1,0))*SQRT(12),"NA"),0)</f>
        <v>0.21117827798784641</v>
      </c>
      <c r="N93" s="393">
        <f ca="1">IF(ISTEXT(N$6),IFERROR(_xlfn.STDEV.S(OFFSET(N$132,MATCH(N$8,DateRange,0)-1,0):OFFSET(N$132,MATCH(N$9,DateRange,0)-1,0))*SQRT(12),"NA"),0)</f>
        <v>0.23388075083223023</v>
      </c>
      <c r="O93" s="393">
        <f ca="1">IF(ISTEXT(O$6),IFERROR(_xlfn.STDEV.S(OFFSET(O$132,MATCH(O$8,DateRange,0)-1,0):OFFSET(O$132,MATCH(O$9,DateRange,0)-1,0))*SQRT(12),"NA"),0)</f>
        <v>0.1369123765478811</v>
      </c>
      <c r="P93" s="393">
        <f ca="1">IF(ISTEXT(P$6),IFERROR(_xlfn.STDEV.S(OFFSET(P$132,MATCH(P$8,DateRange,0)-1,0):OFFSET(P$132,MATCH(P$9,DateRange,0)-1,0))*SQRT(12),"NA"),0)</f>
        <v>0.14645032086267123</v>
      </c>
      <c r="Q93" s="393">
        <f ca="1">IF(ISTEXT(Q$6),IFERROR(_xlfn.STDEV.S(OFFSET(Q$132,MATCH(Q$8,DateRange,0)-1,0):OFFSET(Q$132,MATCH(Q$9,DateRange,0)-1,0))*SQRT(12),"NA"),0)</f>
        <v>0.17991104249016066</v>
      </c>
      <c r="R93" s="393">
        <f ca="1">IF(ISTEXT(R$6),IFERROR(_xlfn.STDEV.S(OFFSET(R$132,MATCH(R$8,DateRange,0)-1,0):OFFSET(R$132,MATCH(R$9,DateRange,0)-1,0))*SQRT(12),"NA"),0)</f>
        <v>0.26927173067579641</v>
      </c>
      <c r="S93" s="393">
        <f ca="1">IF(ISTEXT(S$6),IFERROR(_xlfn.STDEV.S(OFFSET(S$132,MATCH(S$8,DateRange,0)-1,0):OFFSET(S$132,MATCH(S$9,DateRange,0)-1,0))*SQRT(12),"NA"),0)</f>
        <v>0.24691969628107879</v>
      </c>
      <c r="T93" s="393">
        <f ca="1">IF(ISTEXT(T$6),IFERROR(_xlfn.STDEV.S(OFFSET(T$132,MATCH(T$8,DateRange,0)-1,0):OFFSET(T$132,MATCH(T$9,DateRange,0)-1,0))*SQRT(12),"NA"),0)</f>
        <v>0.57082877100691509</v>
      </c>
      <c r="U93" s="393">
        <f ca="1">IF(ISTEXT(U$6),IFERROR(_xlfn.STDEV.S(OFFSET(U$132,MATCH(U$8,DateRange,0)-1,0):OFFSET(U$132,MATCH(U$9,DateRange,0)-1,0))*SQRT(12),"NA"),0)</f>
        <v>0.4324906694471653</v>
      </c>
      <c r="V93" s="393">
        <f ca="1">IF(ISTEXT(V$6),IFERROR(_xlfn.STDEV.S(OFFSET(V$132,MATCH(V$8,DateRange,0)-1,0):OFFSET(V$132,MATCH(V$9,DateRange,0)-1,0))*SQRT(12),"NA"),0)</f>
        <v>0.37072137324712745</v>
      </c>
      <c r="W93" s="393">
        <f ca="1">IF(ISTEXT(W$6),IFERROR(_xlfn.STDEV.S(OFFSET(W$132,MATCH(W$8,DateRange,0)-1,0):OFFSET(W$132,MATCH(W$9,DateRange,0)-1,0))*SQRT(12),"NA"),0)</f>
        <v>0.47046664080603101</v>
      </c>
      <c r="X93" s="393">
        <f ca="1">IF(ISTEXT(X$6),IFERROR(_xlfn.STDEV.S(OFFSET(X$132,MATCH(X$8,DateRange,0)-1,0):OFFSET(X$132,MATCH(X$9,DateRange,0)-1,0))*SQRT(12),"NA"),0)</f>
        <v>0.30752408051862679</v>
      </c>
      <c r="Y93" s="393">
        <f ca="1">IF(ISTEXT(Y$6),IFERROR(_xlfn.STDEV.S(OFFSET(Y$132,MATCH(Y$8,DateRange,0)-1,0):OFFSET(Y$132,MATCH(Y$9,DateRange,0)-1,0))*SQRT(12),"NA"),0)</f>
        <v>0.41052961311085412</v>
      </c>
      <c r="Z93" s="393">
        <f ca="1">IF(ISTEXT(Z$6),IFERROR(_xlfn.STDEV.S(OFFSET(Z$132,MATCH(Z$8,DateRange,0)-1,0):OFFSET(Z$132,MATCH(Z$9,DateRange,0)-1,0))*SQRT(12),"NA"),0)</f>
        <v>0.37373526446037586</v>
      </c>
      <c r="AA93" s="393">
        <f ca="1">IF(ISTEXT(AA$6),IFERROR(_xlfn.STDEV.S(OFFSET(AA$132,MATCH(AA$8,DateRange,0)-1,0):OFFSET(AA$132,MATCH(AA$9,DateRange,0)-1,0))*SQRT(12),"NA"),0)</f>
        <v>0.26115293268113587</v>
      </c>
      <c r="AB93" s="393">
        <f ca="1">IF(ISTEXT(AB$6),IFERROR(_xlfn.STDEV.S(OFFSET(AB$132,MATCH(AB$8,DateRange,0)-1,0):OFFSET(AB$132,MATCH(AB$9,DateRange,0)-1,0))*SQRT(12),"NA"),0)</f>
        <v>0.39187503493765918</v>
      </c>
      <c r="AC93" s="393">
        <f ca="1">IF(ISTEXT(AC$6),IFERROR(_xlfn.STDEV.S(OFFSET(AC$132,MATCH(AC$8,DateRange,0)-1,0):OFFSET(AC$132,MATCH(AC$9,DateRange,0)-1,0))*SQRT(12),"NA"),0)</f>
        <v>0.39168486149701986</v>
      </c>
      <c r="AD93" s="393">
        <f ca="1">IF(ISTEXT(AD$6),IFERROR(_xlfn.STDEV.S(OFFSET(AD$132,MATCH(AD$8,DateRange,0)-1,0):OFFSET(AD$132,MATCH(AD$9,DateRange,0)-1,0))*SQRT(12),"NA"),0)</f>
        <v>0.34424161002799225</v>
      </c>
      <c r="AE93" s="393">
        <f ca="1">IF(ISTEXT(AE$6),IFERROR(_xlfn.STDEV.S(OFFSET(AE$132,MATCH(AE$8,DateRange,0)-1,0):OFFSET(AE$132,MATCH(AE$9,DateRange,0)-1,0))*SQRT(12),"NA"),0)</f>
        <v>0.34356307095066663</v>
      </c>
      <c r="AF93" s="393">
        <f ca="1">IF(ISTEXT(AF$6),IFERROR(_xlfn.STDEV.S(OFFSET(AF$132,MATCH(AF$8,DateRange,0)-1,0):OFFSET(AF$132,MATCH(AF$9,DateRange,0)-1,0))*SQRT(12),"NA"),0)</f>
        <v>0.27416265239019627</v>
      </c>
      <c r="AG93" s="393">
        <f ca="1">IF(ISTEXT(AG$6),IFERROR(_xlfn.STDEV.S(OFFSET(AG$132,MATCH(AG$8,DateRange,0)-1,0):OFFSET(AG$132,MATCH(AG$9,DateRange,0)-1,0))*SQRT(12),"NA"),0)</f>
        <v>0.36551237212721377</v>
      </c>
      <c r="AH93" s="393">
        <f ca="1">IF(ISTEXT(AH$6),IFERROR(_xlfn.STDEV.S(OFFSET(AH$132,MATCH(AH$8,DateRange,0)-1,0):OFFSET(AH$132,MATCH(AH$9,DateRange,0)-1,0))*SQRT(12),"NA"),0)</f>
        <v>0.61068497067681982</v>
      </c>
      <c r="AI93" s="393">
        <f ca="1">IF(ISTEXT(AI$6),IFERROR(_xlfn.STDEV.S(OFFSET(AI$132,MATCH(AI$8,DateRange,0)-1,0):OFFSET(AI$132,MATCH(AI$9,DateRange,0)-1,0))*SQRT(12),"NA"),0)</f>
        <v>0.26943926755123976</v>
      </c>
      <c r="AJ93" s="393">
        <f ca="1">IF(ISTEXT(AJ$6),IFERROR(_xlfn.STDEV.S(OFFSET(AJ$132,MATCH(AJ$8,DateRange,0)-1,0):OFFSET(AJ$132,MATCH(AJ$9,DateRange,0)-1,0))*SQRT(12),"NA"),0)</f>
        <v>0.27006344123199166</v>
      </c>
      <c r="AK93" s="393">
        <f ca="1">IF(ISTEXT(AK$6),IFERROR(_xlfn.STDEV.S(OFFSET(AK$132,MATCH(AK$8,DateRange,0)-1,0):OFFSET(AK$132,MATCH(AK$9,DateRange,0)-1,0))*SQRT(12),"NA"),0)</f>
        <v>0.30565162860951345</v>
      </c>
      <c r="AL93" s="393">
        <f ca="1">IF(ISTEXT(AL$6),IFERROR(_xlfn.STDEV.S(OFFSET(AL$132,MATCH(AL$8,DateRange,0)-1,0):OFFSET(AL$132,MATCH(AL$9,DateRange,0)-1,0))*SQRT(12),"NA"),0)</f>
        <v>0.20790695474914267</v>
      </c>
      <c r="AM93" s="393">
        <f ca="1">IF(ISTEXT(AM$6),IFERROR(_xlfn.STDEV.S(OFFSET(AM$132,MATCH(AM$8,DateRange,0)-1,0):OFFSET(AM$132,MATCH(AM$9,DateRange,0)-1,0))*SQRT(12),"NA"),0)</f>
        <v>0.23306556419267094</v>
      </c>
      <c r="AN93" s="393">
        <f ca="1">IF(ISTEXT(AN$6),IFERROR(_xlfn.STDEV.S(OFFSET(AN$132,MATCH(AN$8,DateRange,0)-1,0):OFFSET(AN$132,MATCH(AN$9,DateRange,0)-1,0))*SQRT(12),"NA"),0)</f>
        <v>0.41507619317213362</v>
      </c>
      <c r="AO93" s="393">
        <f ca="1">IF(ISTEXT(AO$6),IFERROR(_xlfn.STDEV.S(OFFSET(AO$132,MATCH(AO$8,DateRange,0)-1,0):OFFSET(AO$132,MATCH(AO$9,DateRange,0)-1,0))*SQRT(12),"NA"),0)</f>
        <v>0.38383085502039882</v>
      </c>
      <c r="AP93" s="393">
        <f ca="1">IF(ISTEXT(AP$6),IFERROR(_xlfn.STDEV.S(OFFSET(AP$132,MATCH(AP$8,DateRange,0)-1,0):OFFSET(AP$132,MATCH(AP$9,DateRange,0)-1,0))*SQRT(12),"NA"),0)</f>
        <v>0.23261408151944696</v>
      </c>
      <c r="AQ93" s="393">
        <f ca="1">IF(ISTEXT(AQ$6),IFERROR(_xlfn.STDEV.S(OFFSET(AQ$132,MATCH(AQ$8,DateRange,0)-1,0):OFFSET(AQ$132,MATCH(AQ$9,DateRange,0)-1,0))*SQRT(12),"NA"),0)</f>
        <v>0.33341305633093243</v>
      </c>
      <c r="AR93" s="393">
        <f ca="1">IF(ISTEXT(AR$6),IFERROR(_xlfn.STDEV.S(OFFSET(AR$132,MATCH(AR$8,DateRange,0)-1,0):OFFSET(AR$132,MATCH(AR$9,DateRange,0)-1,0))*SQRT(12),"NA"),0)</f>
        <v>0.59027018727472069</v>
      </c>
      <c r="AS93" s="393">
        <f ca="1">IF(ISTEXT(AS$6),IFERROR(_xlfn.STDEV.S(OFFSET(AS$132,MATCH(AS$8,DateRange,0)-1,0):OFFSET(AS$132,MATCH(AS$9,DateRange,0)-1,0))*SQRT(12),"NA"),0)</f>
        <v>0.44306975798680565</v>
      </c>
      <c r="AT93" s="393">
        <f ca="1">IF(ISTEXT(AT$6),IFERROR(_xlfn.STDEV.S(OFFSET(AT$132,MATCH(AT$8,DateRange,0)-1,0):OFFSET(AT$132,MATCH(AT$9,DateRange,0)-1,0))*SQRT(12),"NA"),0)</f>
        <v>0.35267776883786484</v>
      </c>
      <c r="AU93" s="393">
        <f ca="1">IF(ISTEXT(AU$6),IFERROR(_xlfn.STDEV.S(OFFSET(AU$132,MATCH(AU$8,DateRange,0)-1,0):OFFSET(AU$132,MATCH(AU$9,DateRange,0)-1,0))*SQRT(12),"NA"),0)</f>
        <v>0.34361953554008512</v>
      </c>
      <c r="AV93" s="393">
        <f ca="1">IF(ISTEXT(AV$6),IFERROR(_xlfn.STDEV.S(OFFSET(AV$132,MATCH(AV$8,DateRange,0)-1,0):OFFSET(AV$132,MATCH(AV$9,DateRange,0)-1,0))*SQRT(12),"NA"),0)</f>
        <v>0.14772020933962593</v>
      </c>
      <c r="AW93" s="393">
        <f ca="1">IF(ISTEXT(AW$6),IFERROR(_xlfn.STDEV.S(OFFSET(AW$132,MATCH(AW$8,DateRange,0)-1,0):OFFSET(AW$132,MATCH(AW$9,DateRange,0)-1,0))*SQRT(12),"NA"),0)</f>
        <v>0.18427977171578194</v>
      </c>
      <c r="AX93" s="393">
        <f ca="1">IF(ISTEXT(AX$6),IFERROR(_xlfn.STDEV.S(OFFSET(AX$132,MATCH(AX$8,DateRange,0)-1,0):OFFSET(AX$132,MATCH(AX$9,DateRange,0)-1,0))*SQRT(12),"NA"),0)</f>
        <v>0.28404285190426282</v>
      </c>
      <c r="AY93" s="393">
        <f ca="1">IF(ISTEXT(AY$6),IFERROR(_xlfn.STDEV.S(OFFSET(AY$132,MATCH(AY$8,DateRange,0)-1,0):OFFSET(AY$132,MATCH(AY$9,DateRange,0)-1,0))*SQRT(12),"NA"),0)</f>
        <v>0.32304557357235786</v>
      </c>
      <c r="AZ93" s="393">
        <f ca="1">IF(ISTEXT(AZ$6),IFERROR(_xlfn.STDEV.S(OFFSET(AZ$132,MATCH(AZ$8,DateRange,0)-1,0):OFFSET(AZ$132,MATCH(AZ$9,DateRange,0)-1,0))*SQRT(12),"NA"),0)</f>
        <v>0.32114886445666002</v>
      </c>
      <c r="BA93" s="393">
        <f ca="1">IF(ISTEXT(BA$6),IFERROR(_xlfn.STDEV.S(OFFSET(BA$132,MATCH(BA$8,DateRange,0)-1,0):OFFSET(BA$132,MATCH(BA$9,DateRange,0)-1,0))*SQRT(12),"NA"),0)</f>
        <v>0.19857412701007501</v>
      </c>
      <c r="BB93" s="393">
        <f ca="1">IF(ISTEXT(BB$6),IFERROR(_xlfn.STDEV.S(OFFSET(BB$132,MATCH(BB$8,DateRange,0)-1,0):OFFSET(BB$132,MATCH(BB$9,DateRange,0)-1,0))*SQRT(12),"NA"),0)</f>
        <v>0.32059632847316394</v>
      </c>
      <c r="BC93" s="393">
        <f ca="1">IF(ISTEXT(BC$6),IFERROR(_xlfn.STDEV.S(OFFSET(BC$132,MATCH(BC$8,DateRange,0)-1,0):OFFSET(BC$132,MATCH(BC$9,DateRange,0)-1,0))*SQRT(12),"NA"),0)</f>
        <v>0.65626555725552005</v>
      </c>
      <c r="BD93" s="393">
        <f ca="1">IF(ISTEXT(BD$6),IFERROR(_xlfn.STDEV.S(OFFSET(BD$132,MATCH(BD$8,DateRange,0)-1,0):OFFSET(BD$132,MATCH(BD$9,DateRange,0)-1,0))*SQRT(12),"NA"),0)</f>
        <v>0.21694856582090025</v>
      </c>
      <c r="BE93" s="393">
        <f ca="1">IF(ISTEXT(BE$6),IFERROR(_xlfn.STDEV.S(OFFSET(BE$132,MATCH(BE$8,DateRange,0)-1,0):OFFSET(BE$132,MATCH(BE$9,DateRange,0)-1,0))*SQRT(12),"NA"),0)</f>
        <v>0.23936781152139208</v>
      </c>
      <c r="BF93" s="393">
        <f ca="1">IF(ISTEXT(BF$6),IFERROR(_xlfn.STDEV.S(OFFSET(BF$132,MATCH(BF$8,DateRange,0)-1,0):OFFSET(BF$132,MATCH(BF$9,DateRange,0)-1,0))*SQRT(12),"NA"),0)</f>
        <v>0.45325211523551151</v>
      </c>
      <c r="BG93" s="393">
        <f ca="1">IF(ISTEXT(BG$6),IFERROR(_xlfn.STDEV.S(OFFSET(BG$132,MATCH(BG$8,DateRange,0)-1,0):OFFSET(BG$132,MATCH(BG$9,DateRange,0)-1,0))*SQRT(12),"NA"),0)</f>
        <v>0.47187891646902963</v>
      </c>
      <c r="BH93" s="393">
        <f ca="1">IF(ISTEXT(BH$6),IFERROR(_xlfn.STDEV.S(OFFSET(BH$132,MATCH(BH$8,DateRange,0)-1,0):OFFSET(BH$132,MATCH(BH$9,DateRange,0)-1,0))*SQRT(12),"NA"),0)</f>
        <v>0.41091640373133526</v>
      </c>
      <c r="BI93" s="393">
        <f ca="1">IF(ISTEXT(BI$6),IFERROR(_xlfn.STDEV.S(OFFSET(BI$132,MATCH(BI$8,DateRange,0)-1,0):OFFSET(BI$132,MATCH(BI$9,DateRange,0)-1,0))*SQRT(12),"NA"),0)</f>
        <v>0.3467603662029316</v>
      </c>
      <c r="BJ93" s="393">
        <f ca="1">IF(ISTEXT(BJ$6),IFERROR(_xlfn.STDEV.S(OFFSET(BJ$132,MATCH(BJ$8,DateRange,0)-1,0):OFFSET(BJ$132,MATCH(BJ$9,DateRange,0)-1,0))*SQRT(12),"NA"),0)</f>
        <v>0.23540553537981165</v>
      </c>
      <c r="BK93" s="393">
        <f ca="1">IF(ISTEXT(BK$6),IFERROR(_xlfn.STDEV.S(OFFSET(BK$132,MATCH(BK$8,DateRange,0)-1,0):OFFSET(BK$132,MATCH(BK$9,DateRange,0)-1,0))*SQRT(12),"NA"),0)</f>
        <v>0.36139992253818082</v>
      </c>
      <c r="BL93" s="393">
        <f ca="1">IF(ISTEXT(BL$6),IFERROR(_xlfn.STDEV.S(OFFSET(BL$132,MATCH(BL$8,DateRange,0)-1,0):OFFSET(BL$132,MATCH(BL$9,DateRange,0)-1,0))*SQRT(12),"NA"),0)</f>
        <v>0.28118165268955864</v>
      </c>
      <c r="BM93" s="393">
        <f ca="1">IF(ISTEXT(BM$6),IFERROR(_xlfn.STDEV.S(OFFSET(BM$132,MATCH(BM$8,DateRange,0)-1,0):OFFSET(BM$132,MATCH(BM$9,DateRange,0)-1,0))*SQRT(12),"NA"),0)</f>
        <v>0.38391780657522029</v>
      </c>
      <c r="BN93" s="393">
        <f ca="1">IF(ISTEXT(BN$6),IFERROR(_xlfn.STDEV.S(OFFSET(BN$132,MATCH(BN$8,DateRange,0)-1,0):OFFSET(BN$132,MATCH(BN$9,DateRange,0)-1,0))*SQRT(12),"NA"),0)</f>
        <v>0.39533448086671857</v>
      </c>
      <c r="BO93" s="393">
        <f ca="1">IF(ISTEXT(BO$6),IFERROR(_xlfn.STDEV.S(OFFSET(BO$132,MATCH(BO$8,DateRange,0)-1,0):OFFSET(BO$132,MATCH(BO$9,DateRange,0)-1,0))*SQRT(12),"NA"),0)</f>
        <v>0.2929432797145618</v>
      </c>
      <c r="BP93" s="393">
        <f ca="1">IF(ISTEXT(BP$6),IFERROR(_xlfn.STDEV.S(OFFSET(BP$132,MATCH(BP$8,DateRange,0)-1,0):OFFSET(BP$132,MATCH(BP$9,DateRange,0)-1,0))*SQRT(12),"NA"),0)</f>
        <v>0.26990175763365987</v>
      </c>
      <c r="BQ93" s="393">
        <f ca="1">IF(ISTEXT(BQ$6),IFERROR(_xlfn.STDEV.S(OFFSET(BQ$132,MATCH(BQ$8,DateRange,0)-1,0):OFFSET(BQ$132,MATCH(BQ$9,DateRange,0)-1,0))*SQRT(12),"NA"),0)</f>
        <v>0.29870008146851124</v>
      </c>
      <c r="BR93" s="393">
        <f ca="1">IF(ISTEXT(BR$6),IFERROR(_xlfn.STDEV.S(OFFSET(BR$132,MATCH(BR$8,DateRange,0)-1,0):OFFSET(BR$132,MATCH(BR$9,DateRange,0)-1,0))*SQRT(12),"NA"),0)</f>
        <v>0.21176801344037802</v>
      </c>
      <c r="BS93" s="393">
        <f ca="1">IF(ISTEXT(BS$6),IFERROR(_xlfn.STDEV.S(OFFSET(BS$132,MATCH(BS$8,DateRange,0)-1,0):OFFSET(BS$132,MATCH(BS$9,DateRange,0)-1,0))*SQRT(12),"NA"),0)</f>
        <v>0.29456805645488748</v>
      </c>
      <c r="BT93" s="393">
        <f ca="1">IF(ISTEXT(BT$6),IFERROR(_xlfn.STDEV.S(OFFSET(BT$132,MATCH(BT$8,DateRange,0)-1,0):OFFSET(BT$132,MATCH(BT$9,DateRange,0)-1,0))*SQRT(12),"NA"),0)</f>
        <v>0.21288263135877231</v>
      </c>
      <c r="BU93" s="393">
        <f ca="1">IF(ISTEXT(BU$6),IFERROR(_xlfn.STDEV.S(OFFSET(BU$132,MATCH(BU$8,DateRange,0)-1,0):OFFSET(BU$132,MATCH(BU$9,DateRange,0)-1,0))*SQRT(12),"NA"),0)</f>
        <v>0.21552827362852039</v>
      </c>
      <c r="BV93" s="393">
        <f ca="1">IF(ISTEXT(BV$6),IFERROR(_xlfn.STDEV.S(OFFSET(BV$132,MATCH(BV$8,DateRange,0)-1,0):OFFSET(BV$132,MATCH(BV$9,DateRange,0)-1,0))*SQRT(12),"NA"),0)</f>
        <v>0.37490148876726581</v>
      </c>
      <c r="BW93" s="393">
        <f ca="1">IF(ISTEXT(BW$6),IFERROR(_xlfn.STDEV.S(OFFSET(BW$132,MATCH(BW$8,DateRange,0)-1,0):OFFSET(BW$132,MATCH(BW$9,DateRange,0)-1,0))*SQRT(12),"NA"),0)</f>
        <v>0.20098488160972286</v>
      </c>
      <c r="BX93" s="393">
        <f ca="1">IF(ISTEXT(BX$6),IFERROR(_xlfn.STDEV.S(OFFSET(BX$132,MATCH(BX$8,DateRange,0)-1,0):OFFSET(BX$132,MATCH(BX$9,DateRange,0)-1,0))*SQRT(12),"NA"),0)</f>
        <v>0.19308341712961943</v>
      </c>
      <c r="BY93" s="393">
        <f ca="1">IF(ISTEXT(BY$6),IFERROR(_xlfn.STDEV.S(OFFSET(BY$132,MATCH(BY$8,DateRange,0)-1,0):OFFSET(BY$132,MATCH(BY$9,DateRange,0)-1,0))*SQRT(12),"NA"),0)</f>
        <v>0.17868748284556055</v>
      </c>
      <c r="BZ93" s="393">
        <f ca="1">IF(ISTEXT(BZ$6),IFERROR(_xlfn.STDEV.S(OFFSET(BZ$132,MATCH(BZ$8,DateRange,0)-1,0):OFFSET(BZ$132,MATCH(BZ$9,DateRange,0)-1,0))*SQRT(12),"NA"),0)</f>
        <v>0.23642328087992806</v>
      </c>
      <c r="CA93" s="393">
        <f ca="1">IF(ISTEXT(CA$6),IFERROR(_xlfn.STDEV.S(OFFSET(CA$132,MATCH(CA$8,DateRange,0)-1,0):OFFSET(CA$132,MATCH(CA$9,DateRange,0)-1,0))*SQRT(12),"NA"),0)</f>
        <v>0.31855044961641621</v>
      </c>
      <c r="CB93" s="393">
        <f ca="1">IF(ISTEXT(CB$6),IFERROR(_xlfn.STDEV.S(OFFSET(CB$132,MATCH(CB$8,DateRange,0)-1,0):OFFSET(CB$132,MATCH(CB$9,DateRange,0)-1,0))*SQRT(12),"NA"),0)</f>
        <v>0.21664814695440052</v>
      </c>
      <c r="CC93" s="393">
        <f ca="1">IF(ISTEXT(CC$6),IFERROR(_xlfn.STDEV.S(OFFSET(CC$132,MATCH(CC$8,DateRange,0)-1,0):OFFSET(CC$132,MATCH(CC$9,DateRange,0)-1,0))*SQRT(12),"NA"),0)</f>
        <v>0.25193683268927225</v>
      </c>
      <c r="CD93" s="393">
        <f ca="1">IF(ISTEXT(CD$6),IFERROR(_xlfn.STDEV.S(OFFSET(CD$132,MATCH(CD$8,DateRange,0)-1,0):OFFSET(CD$132,MATCH(CD$9,DateRange,0)-1,0))*SQRT(12),"NA"),0)</f>
        <v>0.70026642516099891</v>
      </c>
      <c r="CE93" s="393">
        <f ca="1">IF(ISTEXT(CE$6),IFERROR(_xlfn.STDEV.S(OFFSET(CE$132,MATCH(CE$8,DateRange,0)-1,0):OFFSET(CE$132,MATCH(CE$9,DateRange,0)-1,0))*SQRT(12),"NA"),0)</f>
        <v>0.60594746430258561</v>
      </c>
      <c r="CF93" s="393">
        <f ca="1">IF(ISTEXT(CF$6),IFERROR(_xlfn.STDEV.S(OFFSET(CF$132,MATCH(CF$8,DateRange,0)-1,0):OFFSET(CF$132,MATCH(CF$9,DateRange,0)-1,0))*SQRT(12),"NA"),0)</f>
        <v>0.36797499445814341</v>
      </c>
      <c r="CG93" s="393">
        <f ca="1">IF(ISTEXT(CG$6),IFERROR(_xlfn.STDEV.S(OFFSET(CG$132,MATCH(CG$8,DateRange,0)-1,0):OFFSET(CG$132,MATCH(CG$9,DateRange,0)-1,0))*SQRT(12),"NA"),0)</f>
        <v>0.22819655926083382</v>
      </c>
      <c r="CH93" s="393">
        <f ca="1">IF(ISTEXT(CH$6),IFERROR(_xlfn.STDEV.S(OFFSET(CH$132,MATCH(CH$8,DateRange,0)-1,0):OFFSET(CH$132,MATCH(CH$9,DateRange,0)-1,0))*SQRT(12),"NA"),0)</f>
        <v>0.43363485132943114</v>
      </c>
      <c r="CI93" s="393">
        <f ca="1">IF(ISTEXT(CI$6),IFERROR(_xlfn.STDEV.S(OFFSET(CI$132,MATCH(CI$8,DateRange,0)-1,0):OFFSET(CI$132,MATCH(CI$9,DateRange,0)-1,0))*SQRT(12),"NA"),0)</f>
        <v>0.57863095007413479</v>
      </c>
      <c r="CJ93" s="393">
        <f ca="1">IF(ISTEXT(CJ$6),IFERROR(_xlfn.STDEV.S(OFFSET(CJ$132,MATCH(CJ$8,DateRange,0)-1,0):OFFSET(CJ$132,MATCH(CJ$9,DateRange,0)-1,0))*SQRT(12),"NA"),0)</f>
        <v>0.24072730730363889</v>
      </c>
      <c r="CK93" s="393">
        <f ca="1">IF(ISTEXT(CK$6),IFERROR(_xlfn.STDEV.S(OFFSET(CK$132,MATCH(CK$8,DateRange,0)-1,0):OFFSET(CK$132,MATCH(CK$9,DateRange,0)-1,0))*SQRT(12),"NA"),0)</f>
        <v>0.23507878589006129</v>
      </c>
      <c r="CL93" s="393">
        <f ca="1">IF(ISTEXT(CL$6),IFERROR(_xlfn.STDEV.S(OFFSET(CL$132,MATCH(CL$8,DateRange,0)-1,0):OFFSET(CL$132,MATCH(CL$9,DateRange,0)-1,0))*SQRT(12),"NA"),0)</f>
        <v>0.34433181772183363</v>
      </c>
      <c r="CM93" s="393">
        <f ca="1">IF(ISTEXT(CM$6),IFERROR(_xlfn.STDEV.S(OFFSET(CM$132,MATCH(CM$8,DateRange,0)-1,0):OFFSET(CM$132,MATCH(CM$9,DateRange,0)-1,0))*SQRT(12),"NA"),0)</f>
        <v>0.16903838763260884</v>
      </c>
      <c r="CN93" s="393">
        <f ca="1">IF(ISTEXT(CN$6),IFERROR(_xlfn.STDEV.S(OFFSET(CN$132,MATCH(CN$8,DateRange,0)-1,0):OFFSET(CN$132,MATCH(CN$9,DateRange,0)-1,0))*SQRT(12),"NA"),0)</f>
        <v>0.23906626805128167</v>
      </c>
      <c r="CO93" s="393">
        <f ca="1">IF(ISTEXT(CO$6),IFERROR(_xlfn.STDEV.S(OFFSET(CO$132,MATCH(CO$8,DateRange,0)-1,0):OFFSET(CO$132,MATCH(CO$9,DateRange,0)-1,0))*SQRT(12),"NA"),0)</f>
        <v>0.23503144595445608</v>
      </c>
      <c r="CP93" s="393">
        <f ca="1">IF(ISTEXT(CP$6),IFERROR(_xlfn.STDEV.S(OFFSET(CP$132,MATCH(CP$8,DateRange,0)-1,0):OFFSET(CP$132,MATCH(CP$9,DateRange,0)-1,0))*SQRT(12),"NA"),0)</f>
        <v>0.15774517836566124</v>
      </c>
      <c r="CQ93" s="393">
        <f ca="1">IF(ISTEXT(CQ$6),IFERROR(_xlfn.STDEV.S(OFFSET(CQ$132,MATCH(CQ$8,DateRange,0)-1,0):OFFSET(CQ$132,MATCH(CQ$9,DateRange,0)-1,0))*SQRT(12),"NA"),0)</f>
        <v>0.41954316761725646</v>
      </c>
      <c r="CR93" s="393">
        <f ca="1">IF(ISTEXT(CR$6),IFERROR(_xlfn.STDEV.S(OFFSET(CR$132,MATCH(CR$8,DateRange,0)-1,0):OFFSET(CR$132,MATCH(CR$9,DateRange,0)-1,0))*SQRT(12),"NA"),0)</f>
        <v>0.18221550654826538</v>
      </c>
      <c r="CS93" s="393">
        <f ca="1">IF(ISTEXT(CS$6),IFERROR(_xlfn.STDEV.S(OFFSET(CS$132,MATCH(CS$8,DateRange,0)-1,0):OFFSET(CS$132,MATCH(CS$9,DateRange,0)-1,0))*SQRT(12),"NA"),0)</f>
        <v>0.43535252561527704</v>
      </c>
      <c r="CT93" s="393">
        <f ca="1">IF(ISTEXT(CT$6),IFERROR(_xlfn.STDEV.S(OFFSET(CT$132,MATCH(CT$8,DateRange,0)-1,0):OFFSET(CT$132,MATCH(CT$9,DateRange,0)-1,0))*SQRT(12),"NA"),0)</f>
        <v>0.51632170946499512</v>
      </c>
      <c r="CU93" s="393">
        <f ca="1">IF(ISTEXT(CU$6),IFERROR(_xlfn.STDEV.S(OFFSET(CU$132,MATCH(CU$8,DateRange,0)-1,0):OFFSET(CU$132,MATCH(CU$9,DateRange,0)-1,0))*SQRT(12),"NA"),0)</f>
        <v>0.3896484826601368</v>
      </c>
      <c r="CV93" s="393">
        <f ca="1">IF(ISTEXT(CV$6),IFERROR(_xlfn.STDEV.S(OFFSET(CV$132,MATCH(CV$8,DateRange,0)-1,0):OFFSET(CV$132,MATCH(CV$9,DateRange,0)-1,0))*SQRT(12),"NA"),0)</f>
        <v>0.23757470110572207</v>
      </c>
      <c r="CW93" s="393">
        <f ca="1">IF(ISTEXT(CW$6),IFERROR(_xlfn.STDEV.S(OFFSET(CW$132,MATCH(CW$8,DateRange,0)-1,0):OFFSET(CW$132,MATCH(CW$9,DateRange,0)-1,0))*SQRT(12),"NA"),0)</f>
        <v>0.36373146171282478</v>
      </c>
      <c r="CX93" s="393">
        <f ca="1">IF(ISTEXT(CX$6),IFERROR(_xlfn.STDEV.S(OFFSET(CX$132,MATCH(CX$8,DateRange,0)-1,0):OFFSET(CX$132,MATCH(CX$9,DateRange,0)-1,0))*SQRT(12),"NA"),0)</f>
        <v>0.31581601767081241</v>
      </c>
      <c r="CY93" s="393">
        <f ca="1">IF(ISTEXT(CY$6),IFERROR(_xlfn.STDEV.S(OFFSET(CY$132,MATCH(CY$8,DateRange,0)-1,0):OFFSET(CY$132,MATCH(CY$9,DateRange,0)-1,0))*SQRT(12),"NA"),0)</f>
        <v>0.34351515930311238</v>
      </c>
      <c r="CZ93" s="393">
        <f ca="1">IF(ISTEXT(CZ$6),IFERROR(_xlfn.STDEV.S(OFFSET(CZ$132,MATCH(CZ$8,DateRange,0)-1,0):OFFSET(CZ$132,MATCH(CZ$9,DateRange,0)-1,0))*SQRT(12),"NA"),0)</f>
        <v>0.3295159217277211</v>
      </c>
      <c r="DA93" s="393">
        <f ca="1">IF(ISTEXT(DA$6),IFERROR(_xlfn.STDEV.S(OFFSET(DA$132,MATCH(DA$8,DateRange,0)-1,0):OFFSET(DA$132,MATCH(DA$9,DateRange,0)-1,0))*SQRT(12),"NA"),0)</f>
        <v>0.42622055001100734</v>
      </c>
      <c r="DB93" s="816">
        <f ca="1">IF(ISTEXT(DB$6),IFERROR(_xlfn.STDEV.S(OFFSET(DB$132,MATCH(DB$8,DateRange,0)-1,0):OFFSET(DB$132,MATCH(DB$9,DateRange,0)-1,0))*SQRT(12),"NA"),0)</f>
        <v>0.3812306139725421</v>
      </c>
      <c r="DC93" s="816">
        <f ca="1">IF(ISTEXT(DC$6),IFERROR(_xlfn.STDEV.S(OFFSET(DC$132,MATCH(DC$8,DateRange,0)-1,0):OFFSET(DC$132,MATCH(DC$9,DateRange,0)-1,0))*SQRT(12),"NA"),0)</f>
        <v>0.24472088426191982</v>
      </c>
      <c r="DD93" s="816">
        <f ca="1">IF(ISTEXT(DD$6),IFERROR(_xlfn.STDEV.S(OFFSET(DD$132,MATCH(DD$8,DateRange,0)-1,0):OFFSET(DD$132,MATCH(DD$9,DateRange,0)-1,0))*SQRT(12),"NA"),0)</f>
        <v>0.20726521951836147</v>
      </c>
      <c r="DE93" s="816">
        <f ca="1">IF(ISTEXT(DE$6),IFERROR(_xlfn.STDEV.S(OFFSET(DE$132,MATCH(DE$8,DateRange,0)-1,0):OFFSET(DE$132,MATCH(DE$9,DateRange,0)-1,0))*SQRT(12),"NA"),0)</f>
        <v>0.29462478769165229</v>
      </c>
      <c r="DG93" s="352"/>
      <c r="DI93" s="393">
        <f ca="1">IF(ISTEXT(DI$6),IFERROR(_xlfn.STDEV.S(OFFSET(DI$132,MATCH(DI$8,DateRange,0)-1,0):OFFSET(DI$132,MATCH(DI$9,DateRange,0)-1,0))*SQRT(12),"NA"),0)</f>
        <v>0</v>
      </c>
      <c r="DJ93" s="393">
        <f ca="1">IF(ISTEXT(DJ$6),IFERROR(_xlfn.STDEV.S(OFFSET(DJ$132,MATCH(DJ$8,DateRange,0)-1,0):OFFSET(DJ$132,MATCH(DJ$9,DateRange,0)-1,0))*SQRT(12),"NA"),0)</f>
        <v>0.75443687124640058</v>
      </c>
      <c r="DK93" s="393">
        <f ca="1">IF(ISTEXT(DK$6),IFERROR(_xlfn.STDEV.S(OFFSET(DK$132,MATCH(DK$8,DateRange,0)-1,0):OFFSET(DK$132,MATCH(DK$9,DateRange,0)-1,0))*SQRT(12),"NA"),0)</f>
        <v>0.28486315271560037</v>
      </c>
    </row>
    <row r="94" spans="1:115">
      <c r="A94" s="72" t="str">
        <f>$B94&amp;" Year Trailing Volatility"</f>
        <v>3 Year Trailing Volatility</v>
      </c>
      <c r="B94" s="375">
        <v>3</v>
      </c>
      <c r="C94" s="393">
        <f t="shared" ref="C94:L97" ca="1" si="2">IF(ISTEXT(C$6),IFERROR(_xlfn.STDEV.S(OFFSET(C$132,MATCH(C$9,DateRange,0)-1,0,-12*$B94))*SQRT(12),"NA"),0)</f>
        <v>0.17505282064914773</v>
      </c>
      <c r="D94" s="393">
        <f t="shared" ca="1" si="2"/>
        <v>6.1481627143322032E-3</v>
      </c>
      <c r="E94" s="393">
        <f t="shared" ca="1" si="2"/>
        <v>0.17775417276206898</v>
      </c>
      <c r="F94" s="393">
        <f t="shared" ca="1" si="2"/>
        <v>0.1782779690922395</v>
      </c>
      <c r="G94" s="393">
        <f t="shared" ca="1" si="2"/>
        <v>0.22148279135949611</v>
      </c>
      <c r="H94" s="393">
        <f t="shared" ca="1" si="2"/>
        <v>0.25184745112321777</v>
      </c>
      <c r="I94" s="393">
        <f t="shared" ca="1" si="2"/>
        <v>0.27736725438196391</v>
      </c>
      <c r="J94" s="393">
        <f t="shared" ca="1" si="2"/>
        <v>0.20837131082960481</v>
      </c>
      <c r="K94" s="393">
        <f t="shared" ca="1" si="2"/>
        <v>0.20252606078696991</v>
      </c>
      <c r="L94" s="393">
        <f t="shared" ca="1" si="2"/>
        <v>0.22251242833923124</v>
      </c>
      <c r="M94" s="393">
        <f t="shared" ref="M94:V97" ca="1" si="3">IF(ISTEXT(M$6),IFERROR(_xlfn.STDEV.S(OFFSET(M$132,MATCH(M$9,DateRange,0)-1,0,-12*$B94))*SQRT(12),"NA"),0)</f>
        <v>0.21117827798784641</v>
      </c>
      <c r="N94" s="393">
        <f t="shared" ca="1" si="3"/>
        <v>0.23388075083223023</v>
      </c>
      <c r="O94" s="393">
        <f t="shared" ca="1" si="3"/>
        <v>0.1369123765478811</v>
      </c>
      <c r="P94" s="393">
        <f t="shared" ca="1" si="3"/>
        <v>0.14645032086267123</v>
      </c>
      <c r="Q94" s="393">
        <f t="shared" ca="1" si="3"/>
        <v>0.17991104249016066</v>
      </c>
      <c r="R94" s="393">
        <f t="shared" ca="1" si="3"/>
        <v>0.26927173067579641</v>
      </c>
      <c r="S94" s="393">
        <f t="shared" ca="1" si="3"/>
        <v>0.24691969628107879</v>
      </c>
      <c r="T94" s="393">
        <f t="shared" ca="1" si="3"/>
        <v>0.57082877100691509</v>
      </c>
      <c r="U94" s="393">
        <f t="shared" ca="1" si="3"/>
        <v>0.4324906694471653</v>
      </c>
      <c r="V94" s="393">
        <f t="shared" ca="1" si="3"/>
        <v>0.37072137324712745</v>
      </c>
      <c r="W94" s="393">
        <f t="shared" ref="W94:AF97" ca="1" si="4">IF(ISTEXT(W$6),IFERROR(_xlfn.STDEV.S(OFFSET(W$132,MATCH(W$9,DateRange,0)-1,0,-12*$B94))*SQRT(12),"NA"),0)</f>
        <v>0.47046664080603101</v>
      </c>
      <c r="X94" s="393">
        <f t="shared" ca="1" si="4"/>
        <v>0.30752408051862679</v>
      </c>
      <c r="Y94" s="393">
        <f t="shared" ca="1" si="4"/>
        <v>0.41052961311085412</v>
      </c>
      <c r="Z94" s="393">
        <f t="shared" ca="1" si="4"/>
        <v>0.37373526446037586</v>
      </c>
      <c r="AA94" s="393">
        <f t="shared" ca="1" si="4"/>
        <v>0.26115293268113587</v>
      </c>
      <c r="AB94" s="393">
        <f t="shared" ca="1" si="4"/>
        <v>0.39187503493765918</v>
      </c>
      <c r="AC94" s="393">
        <f t="shared" ca="1" si="4"/>
        <v>0.39168486149701986</v>
      </c>
      <c r="AD94" s="393">
        <f t="shared" ca="1" si="4"/>
        <v>0.34424161002799225</v>
      </c>
      <c r="AE94" s="393">
        <f t="shared" ca="1" si="4"/>
        <v>0.34356307095066663</v>
      </c>
      <c r="AF94" s="393">
        <f t="shared" ca="1" si="4"/>
        <v>0.27416265239019627</v>
      </c>
      <c r="AG94" s="393">
        <f t="shared" ref="AG94:AO97" ca="1" si="5">IF(ISTEXT(AG$6),IFERROR(_xlfn.STDEV.S(OFFSET(AG$132,MATCH(AG$9,DateRange,0)-1,0,-12*$B94))*SQRT(12),"NA"),0)</f>
        <v>0.36551237212721377</v>
      </c>
      <c r="AH94" s="393">
        <f t="shared" ca="1" si="5"/>
        <v>0.61068497067681982</v>
      </c>
      <c r="AI94" s="393">
        <f t="shared" ca="1" si="5"/>
        <v>0.26943926755123976</v>
      </c>
      <c r="AJ94" s="393">
        <f t="shared" ca="1" si="5"/>
        <v>0.27006344123199166</v>
      </c>
      <c r="AK94" s="393">
        <f t="shared" ca="1" si="5"/>
        <v>0.30565162860951345</v>
      </c>
      <c r="AL94" s="393">
        <f t="shared" ca="1" si="5"/>
        <v>0.20790695474914267</v>
      </c>
      <c r="AM94" s="393">
        <f t="shared" ca="1" si="5"/>
        <v>0.23306556419267094</v>
      </c>
      <c r="AN94" s="393">
        <f t="shared" ca="1" si="5"/>
        <v>0.41507619317213362</v>
      </c>
      <c r="AO94" s="393">
        <f t="shared" ca="1" si="5"/>
        <v>0.38383085502039882</v>
      </c>
      <c r="AP94" s="393">
        <f t="shared" ref="AP94:AX97" ca="1" si="6">IF(ISTEXT(AP$6),IFERROR(_xlfn.STDEV.S(OFFSET(AP$132,MATCH(AP$9,DateRange,0)-1,0,-12*$B94))*SQRT(12),"NA"),0)</f>
        <v>0.23261408151944696</v>
      </c>
      <c r="AQ94" s="393">
        <f t="shared" ca="1" si="6"/>
        <v>0.33341305633093243</v>
      </c>
      <c r="AR94" s="393">
        <f t="shared" ca="1" si="6"/>
        <v>0.59027018727472069</v>
      </c>
      <c r="AS94" s="393">
        <f t="shared" ca="1" si="6"/>
        <v>0.44306975798680565</v>
      </c>
      <c r="AT94" s="393">
        <f t="shared" ca="1" si="6"/>
        <v>0.35267776883786484</v>
      </c>
      <c r="AU94" s="393">
        <f t="shared" ca="1" si="6"/>
        <v>0.34361953554008512</v>
      </c>
      <c r="AV94" s="393">
        <f t="shared" ca="1" si="6"/>
        <v>0.14772020933962593</v>
      </c>
      <c r="AW94" s="393">
        <f t="shared" ca="1" si="6"/>
        <v>0.18427977171578194</v>
      </c>
      <c r="AX94" s="393">
        <f t="shared" ca="1" si="6"/>
        <v>0.28404285190426282</v>
      </c>
      <c r="AY94" s="393">
        <f t="shared" ref="AY94:BH97" ca="1" si="7">IF(ISTEXT(AY$6),IFERROR(_xlfn.STDEV.S(OFFSET(AY$132,MATCH(AY$9,DateRange,0)-1,0,-12*$B94))*SQRT(12),"NA"),0)</f>
        <v>0.32304557357235786</v>
      </c>
      <c r="AZ94" s="393">
        <f t="shared" ca="1" si="7"/>
        <v>0.32114886445666002</v>
      </c>
      <c r="BA94" s="393">
        <f t="shared" ca="1" si="7"/>
        <v>0.19857412701007501</v>
      </c>
      <c r="BB94" s="393">
        <f t="shared" ca="1" si="7"/>
        <v>0.32059632847316394</v>
      </c>
      <c r="BC94" s="393">
        <f t="shared" ca="1" si="7"/>
        <v>0.65626555725552005</v>
      </c>
      <c r="BD94" s="393">
        <f t="shared" ca="1" si="7"/>
        <v>0.21694856582090025</v>
      </c>
      <c r="BE94" s="393">
        <f t="shared" ca="1" si="7"/>
        <v>0.23936781152139208</v>
      </c>
      <c r="BF94" s="393">
        <f t="shared" ca="1" si="7"/>
        <v>0.45325211523551151</v>
      </c>
      <c r="BG94" s="393">
        <f t="shared" ca="1" si="7"/>
        <v>0.47187891646902963</v>
      </c>
      <c r="BH94" s="393">
        <f t="shared" ca="1" si="7"/>
        <v>0.41091640373133526</v>
      </c>
      <c r="BI94" s="393">
        <f t="shared" ref="BI94:BV97" ca="1" si="8">IF(ISTEXT(BI$6),IFERROR(_xlfn.STDEV.S(OFFSET(BI$132,MATCH(BI$9,DateRange,0)-1,0,-12*$B94))*SQRT(12),"NA"),0)</f>
        <v>0.3467603662029316</v>
      </c>
      <c r="BJ94" s="393">
        <f t="shared" ca="1" si="8"/>
        <v>0.23540553537981165</v>
      </c>
      <c r="BK94" s="393">
        <f t="shared" ca="1" si="8"/>
        <v>0.36139992253818082</v>
      </c>
      <c r="BL94" s="393">
        <f t="shared" ca="1" si="8"/>
        <v>0.28118165268955864</v>
      </c>
      <c r="BM94" s="393">
        <f t="shared" ca="1" si="8"/>
        <v>0.38391780657522029</v>
      </c>
      <c r="BN94" s="393">
        <f t="shared" ca="1" si="8"/>
        <v>0.39533448086671857</v>
      </c>
      <c r="BO94" s="393">
        <f t="shared" ca="1" si="8"/>
        <v>0.2929432797145618</v>
      </c>
      <c r="BP94" s="393">
        <f t="shared" ca="1" si="8"/>
        <v>0.26990175763365987</v>
      </c>
      <c r="BQ94" s="393">
        <f t="shared" ca="1" si="8"/>
        <v>0.29870008146851124</v>
      </c>
      <c r="BR94" s="393">
        <f t="shared" ca="1" si="8"/>
        <v>0.21176801344037802</v>
      </c>
      <c r="BS94" s="393">
        <f t="shared" ca="1" si="8"/>
        <v>0.29456805645488748</v>
      </c>
      <c r="BT94" s="393">
        <f t="shared" ca="1" si="8"/>
        <v>0.21288263135877231</v>
      </c>
      <c r="BU94" s="393">
        <f t="shared" ca="1" si="8"/>
        <v>0.21552827362852039</v>
      </c>
      <c r="BV94" s="393">
        <f t="shared" ca="1" si="8"/>
        <v>0.37490148876726581</v>
      </c>
      <c r="BW94" s="393">
        <f t="shared" ref="BW94:BX97" ca="1" si="9">IF(ISTEXT(BW$6),IFERROR(_xlfn.STDEV.S(OFFSET(BW$132,MATCH(BW$9,DateRange,0)-1,0,-12*$B94))*SQRT(12),"NA"),0)</f>
        <v>0.20098488160972286</v>
      </c>
      <c r="BX94" s="393">
        <f t="shared" ca="1" si="9"/>
        <v>0.19308341712961943</v>
      </c>
      <c r="BY94" s="393">
        <f t="shared" ref="BY94:CH97" ca="1" si="10">IF(ISTEXT(BY$6),IFERROR(_xlfn.STDEV.S(OFFSET(BY$132,MATCH(BY$9,DateRange,0)-1,0,-12*$B94))*SQRT(12),"NA"),0)</f>
        <v>0.17868748284556055</v>
      </c>
      <c r="BZ94" s="393">
        <f t="shared" ca="1" si="10"/>
        <v>0.23642328087992806</v>
      </c>
      <c r="CA94" s="393">
        <f t="shared" ca="1" si="10"/>
        <v>0.31855044961641621</v>
      </c>
      <c r="CB94" s="393">
        <f t="shared" ca="1" si="10"/>
        <v>0.21664814695440052</v>
      </c>
      <c r="CC94" s="393">
        <f t="shared" ca="1" si="10"/>
        <v>0.25193683268927225</v>
      </c>
      <c r="CD94" s="393">
        <f t="shared" ca="1" si="10"/>
        <v>0.70026642516099891</v>
      </c>
      <c r="CE94" s="393">
        <f t="shared" ca="1" si="10"/>
        <v>0.60594746430258561</v>
      </c>
      <c r="CF94" s="393">
        <f t="shared" ca="1" si="10"/>
        <v>0.36797499445814341</v>
      </c>
      <c r="CG94" s="393">
        <f t="shared" ca="1" si="10"/>
        <v>0.22819655926083382</v>
      </c>
      <c r="CH94" s="393">
        <f t="shared" ca="1" si="10"/>
        <v>0.43363485132943114</v>
      </c>
      <c r="CI94" s="393">
        <f t="shared" ref="CI94:DA97" ca="1" si="11">IF(ISTEXT(CI$6),IFERROR(_xlfn.STDEV.S(OFFSET(CI$132,MATCH(CI$9,DateRange,0)-1,0,-12*$B94))*SQRT(12),"NA"),0)</f>
        <v>0.57863095007413479</v>
      </c>
      <c r="CJ94" s="393">
        <f t="shared" ca="1" si="11"/>
        <v>0.24072730730363889</v>
      </c>
      <c r="CK94" s="393">
        <f t="shared" ref="CK94:CP97" ca="1" si="12">IF(ISTEXT(CK$6),IFERROR(_xlfn.STDEV.S(OFFSET(CK$132,MATCH(CK$9,DateRange,0)-1,0,-12*$B94))*SQRT(12),"NA"),0)</f>
        <v>0.23507878589006129</v>
      </c>
      <c r="CL94" s="393">
        <f t="shared" ca="1" si="12"/>
        <v>0.34433181772183363</v>
      </c>
      <c r="CM94" s="393">
        <f t="shared" ca="1" si="12"/>
        <v>0.16903838763260884</v>
      </c>
      <c r="CN94" s="393">
        <f t="shared" ca="1" si="12"/>
        <v>0.23906626805128167</v>
      </c>
      <c r="CO94" s="393">
        <f t="shared" ca="1" si="12"/>
        <v>0.23503144595445608</v>
      </c>
      <c r="CP94" s="393">
        <f t="shared" ca="1" si="12"/>
        <v>0.15774517836566124</v>
      </c>
      <c r="CQ94" s="393">
        <f t="shared" ref="CQ94:CQ97" ca="1" si="13">IF(ISTEXT(CQ$6),IFERROR(_xlfn.STDEV.S(OFFSET(CQ$132,MATCH(CQ$9,DateRange,0)-1,0,-12*$B94))*SQRT(12),"NA"),0)</f>
        <v>0.41954316761725646</v>
      </c>
      <c r="CR94" s="393">
        <f t="shared" ca="1" si="11"/>
        <v>0.18221550654826538</v>
      </c>
      <c r="CS94" s="393">
        <f t="shared" ca="1" si="11"/>
        <v>0.43535252561527704</v>
      </c>
      <c r="CT94" s="393">
        <f t="shared" ca="1" si="11"/>
        <v>0.51632170946499512</v>
      </c>
      <c r="CU94" s="393">
        <f t="shared" ca="1" si="11"/>
        <v>0.3896484826601368</v>
      </c>
      <c r="CV94" s="393">
        <f t="shared" ca="1" si="11"/>
        <v>0.23757470110572207</v>
      </c>
      <c r="CW94" s="393">
        <f t="shared" ca="1" si="11"/>
        <v>0.36373146171282478</v>
      </c>
      <c r="CX94" s="393">
        <f t="shared" ca="1" si="11"/>
        <v>0.31581601767081241</v>
      </c>
      <c r="CY94" s="393">
        <f t="shared" ca="1" si="11"/>
        <v>0.34351515930311238</v>
      </c>
      <c r="CZ94" s="393">
        <f t="shared" ca="1" si="11"/>
        <v>0.3295159217277211</v>
      </c>
      <c r="DA94" s="393">
        <f t="shared" ca="1" si="11"/>
        <v>0.42622055001100734</v>
      </c>
      <c r="DB94" s="816">
        <f t="shared" ref="DB94:DC97" ca="1" si="14">IF(ISTEXT(DB$6),IFERROR(_xlfn.STDEV.S(OFFSET(DB$132,MATCH(DB$9,DateRange,0)-1,0,-12*$B94))*SQRT(12),"NA"),0)</f>
        <v>0.3812306139725421</v>
      </c>
      <c r="DC94" s="816">
        <f t="shared" ca="1" si="14"/>
        <v>0.24472088426191982</v>
      </c>
      <c r="DD94" s="816">
        <f t="shared" ref="DD94:DE97" ca="1" si="15">IF(ISTEXT(DD$6),IFERROR(_xlfn.STDEV.S(OFFSET(DD$132,MATCH(DD$9,DateRange,0)-1,0,-12*$B94))*SQRT(12),"NA"),0)</f>
        <v>0.20726521951836147</v>
      </c>
      <c r="DE94" s="816">
        <f t="shared" ca="1" si="15"/>
        <v>0.29462478769165229</v>
      </c>
      <c r="DG94" s="352"/>
      <c r="DI94" s="393">
        <f t="shared" ref="DI94:DI97" ca="1" si="16">IF(ISTEXT(DI$6),IFERROR(_xlfn.STDEV.S(OFFSET(DI$132,MATCH(DI$9,DateRange,0)-1,0,-12*$B94))*SQRT(12),"NA"),0)</f>
        <v>0</v>
      </c>
      <c r="DJ94" s="393">
        <f t="shared" ref="DJ94:DK97" ca="1" si="17">IF(ISTEXT(DJ$6),IFERROR(_xlfn.STDEV.S(OFFSET(DJ$132,MATCH(DJ$9,DateRange,0)-1,0,-12*$B94))*SQRT(12),"NA"),0)</f>
        <v>0.65470970350876878</v>
      </c>
      <c r="DK94" s="393">
        <f t="shared" ca="1" si="17"/>
        <v>0.30533195496576515</v>
      </c>
    </row>
    <row r="95" spans="1:115">
      <c r="A95" s="72" t="str">
        <f>$B95&amp;" Year Trailing Volatility"</f>
        <v>5 Year Trailing Volatility</v>
      </c>
      <c r="B95" s="375">
        <v>5</v>
      </c>
      <c r="C95" s="393">
        <f t="shared" ca="1" si="2"/>
        <v>0.17480756292633345</v>
      </c>
      <c r="D95" s="393">
        <f t="shared" ca="1" si="2"/>
        <v>6.4280740189593556E-3</v>
      </c>
      <c r="E95" s="393">
        <f t="shared" ca="1" si="2"/>
        <v>0.18574931150178084</v>
      </c>
      <c r="F95" s="393">
        <f t="shared" ca="1" si="2"/>
        <v>0.18624399771866132</v>
      </c>
      <c r="G95" s="393">
        <f t="shared" ca="1" si="2"/>
        <v>0.22594859531663425</v>
      </c>
      <c r="H95" s="393">
        <f t="shared" ca="1" si="2"/>
        <v>0.25843713181382022</v>
      </c>
      <c r="I95" s="393">
        <f t="shared" ca="1" si="2"/>
        <v>0.37383161008807358</v>
      </c>
      <c r="J95" s="393">
        <f t="shared" ca="1" si="2"/>
        <v>0.23120295504815025</v>
      </c>
      <c r="K95" s="393">
        <f t="shared" ca="1" si="2"/>
        <v>0.2178782511051692</v>
      </c>
      <c r="L95" s="393">
        <f t="shared" ca="1" si="2"/>
        <v>0.2136934676487369</v>
      </c>
      <c r="M95" s="393">
        <f t="shared" ca="1" si="3"/>
        <v>0.21287601759467517</v>
      </c>
      <c r="N95" s="393">
        <f t="shared" ca="1" si="3"/>
        <v>0.22545751256595467</v>
      </c>
      <c r="O95" s="393">
        <f t="shared" ca="1" si="3"/>
        <v>0.13936397257576322</v>
      </c>
      <c r="P95" s="393">
        <f t="shared" ca="1" si="3"/>
        <v>0.15234700742024065</v>
      </c>
      <c r="Q95" s="393">
        <f t="shared" ca="1" si="3"/>
        <v>0.17872262211120807</v>
      </c>
      <c r="R95" s="393">
        <f t="shared" ca="1" si="3"/>
        <v>0.29360155054766696</v>
      </c>
      <c r="S95" s="393">
        <f t="shared" ca="1" si="3"/>
        <v>0.23363920690609385</v>
      </c>
      <c r="T95" s="393">
        <f t="shared" ca="1" si="3"/>
        <v>0.52774642869873523</v>
      </c>
      <c r="U95" s="393">
        <f t="shared" ca="1" si="3"/>
        <v>0.39894037003282307</v>
      </c>
      <c r="V95" s="393">
        <f t="shared" ca="1" si="3"/>
        <v>0.3394438226158466</v>
      </c>
      <c r="W95" s="393">
        <f t="shared" ca="1" si="4"/>
        <v>0.48999581810327131</v>
      </c>
      <c r="X95" s="393">
        <f t="shared" ca="1" si="4"/>
        <v>0.28676794504226427</v>
      </c>
      <c r="Y95" s="393">
        <f t="shared" ca="1" si="4"/>
        <v>0.37594220432731401</v>
      </c>
      <c r="Z95" s="393">
        <f t="shared" ca="1" si="4"/>
        <v>0.36257435993084891</v>
      </c>
      <c r="AA95" s="393">
        <f t="shared" ca="1" si="4"/>
        <v>0.22610758685616494</v>
      </c>
      <c r="AB95" s="393">
        <f t="shared" ca="1" si="4"/>
        <v>0.37174403613309887</v>
      </c>
      <c r="AC95" s="393">
        <f t="shared" ca="1" si="4"/>
        <v>0.38105374742102321</v>
      </c>
      <c r="AD95" s="393">
        <f t="shared" ca="1" si="4"/>
        <v>0.29755558462253462</v>
      </c>
      <c r="AE95" s="393">
        <f t="shared" ca="1" si="4"/>
        <v>0.35171023047337319</v>
      </c>
      <c r="AF95" s="393">
        <f t="shared" ca="1" si="4"/>
        <v>0.25416418058719248</v>
      </c>
      <c r="AG95" s="393">
        <f t="shared" ca="1" si="5"/>
        <v>0.37407800474010028</v>
      </c>
      <c r="AH95" s="393">
        <f t="shared" ca="1" si="5"/>
        <v>0.54913504824151282</v>
      </c>
      <c r="AI95" s="393">
        <f t="shared" ca="1" si="5"/>
        <v>0.26822364949366945</v>
      </c>
      <c r="AJ95" s="393">
        <f t="shared" ca="1" si="5"/>
        <v>0.26621182279129568</v>
      </c>
      <c r="AK95" s="393">
        <f t="shared" ca="1" si="5"/>
        <v>0.32194818591661656</v>
      </c>
      <c r="AL95" s="393">
        <f t="shared" ca="1" si="5"/>
        <v>0.25783653447393046</v>
      </c>
      <c r="AM95" s="393">
        <f t="shared" ca="1" si="5"/>
        <v>0.23363409508650074</v>
      </c>
      <c r="AN95" s="393">
        <f t="shared" ca="1" si="5"/>
        <v>0.39569999395993272</v>
      </c>
      <c r="AO95" s="393">
        <f t="shared" ca="1" si="5"/>
        <v>0.38444469507331325</v>
      </c>
      <c r="AP95" s="393">
        <f t="shared" ca="1" si="6"/>
        <v>0.21212907112182916</v>
      </c>
      <c r="AQ95" s="393">
        <f t="shared" ca="1" si="6"/>
        <v>0.3095164152974525</v>
      </c>
      <c r="AR95" s="393">
        <f t="shared" ca="1" si="6"/>
        <v>0.49749829739877482</v>
      </c>
      <c r="AS95" s="393">
        <f t="shared" ca="1" si="6"/>
        <v>0.44036611872762355</v>
      </c>
      <c r="AT95" s="393">
        <f t="shared" ca="1" si="6"/>
        <v>0.2967408545198989</v>
      </c>
      <c r="AU95" s="393">
        <f t="shared" ca="1" si="6"/>
        <v>0.37273741006769001</v>
      </c>
      <c r="AV95" s="393">
        <f t="shared" ca="1" si="6"/>
        <v>0.15859499773884739</v>
      </c>
      <c r="AW95" s="393">
        <f t="shared" ca="1" si="6"/>
        <v>0.1742696093008331</v>
      </c>
      <c r="AX95" s="393">
        <f t="shared" ca="1" si="6"/>
        <v>0.25346476949751473</v>
      </c>
      <c r="AY95" s="393">
        <f t="shared" ca="1" si="7"/>
        <v>0.3928399894912758</v>
      </c>
      <c r="AZ95" s="393">
        <f t="shared" ca="1" si="7"/>
        <v>0.29178381036904183</v>
      </c>
      <c r="BA95" s="393">
        <f t="shared" ca="1" si="7"/>
        <v>0.20498156656212074</v>
      </c>
      <c r="BB95" s="393">
        <f t="shared" ca="1" si="7"/>
        <v>0.28623920607955267</v>
      </c>
      <c r="BC95" s="393">
        <f t="shared" ca="1" si="7"/>
        <v>0.62982468756671817</v>
      </c>
      <c r="BD95" s="393">
        <f t="shared" ca="1" si="7"/>
        <v>0.24532680833860199</v>
      </c>
      <c r="BE95" s="393">
        <f t="shared" ca="1" si="7"/>
        <v>0.25998853131560268</v>
      </c>
      <c r="BF95" s="393">
        <f t="shared" ca="1" si="7"/>
        <v>0.52934554957942392</v>
      </c>
      <c r="BG95" s="393">
        <f t="shared" ca="1" si="7"/>
        <v>0.45306662133540487</v>
      </c>
      <c r="BH95" s="393">
        <f t="shared" ca="1" si="7"/>
        <v>0.3884304127805977</v>
      </c>
      <c r="BI95" s="393">
        <f t="shared" ca="1" si="8"/>
        <v>0.32156923905059304</v>
      </c>
      <c r="BJ95" s="393">
        <f t="shared" ca="1" si="8"/>
        <v>0.25697972967620747</v>
      </c>
      <c r="BK95" s="393">
        <f t="shared" ca="1" si="8"/>
        <v>0.317065826115347</v>
      </c>
      <c r="BL95" s="393">
        <f t="shared" ca="1" si="8"/>
        <v>0.28266533660353366</v>
      </c>
      <c r="BM95" s="393">
        <f t="shared" ca="1" si="8"/>
        <v>0.34442795625351119</v>
      </c>
      <c r="BN95" s="393">
        <f t="shared" ca="1" si="8"/>
        <v>0.39436234733720954</v>
      </c>
      <c r="BO95" s="393">
        <f t="shared" ca="1" si="8"/>
        <v>0.33421253729259992</v>
      </c>
      <c r="BP95" s="393">
        <f t="shared" ca="1" si="8"/>
        <v>0.25782595001220943</v>
      </c>
      <c r="BQ95" s="393">
        <f t="shared" ca="1" si="8"/>
        <v>0.32125867724190293</v>
      </c>
      <c r="BR95" s="393">
        <f t="shared" ca="1" si="8"/>
        <v>0.22253715460022158</v>
      </c>
      <c r="BS95" s="393">
        <f t="shared" ca="1" si="8"/>
        <v>0.2791094050385422</v>
      </c>
      <c r="BT95" s="393">
        <f t="shared" ca="1" si="8"/>
        <v>0.23503434491995248</v>
      </c>
      <c r="BU95" s="393">
        <f t="shared" ca="1" si="8"/>
        <v>0.23009872641746312</v>
      </c>
      <c r="BV95" s="393">
        <f t="shared" ca="1" si="8"/>
        <v>0.39766437831246271</v>
      </c>
      <c r="BW95" s="393">
        <f t="shared" ca="1" si="9"/>
        <v>0.18794896382486123</v>
      </c>
      <c r="BX95" s="393">
        <f t="shared" ca="1" si="9"/>
        <v>0.21617965129856828</v>
      </c>
      <c r="BY95" s="393">
        <f t="shared" ca="1" si="10"/>
        <v>0.19016608047896816</v>
      </c>
      <c r="BZ95" s="393">
        <f t="shared" ca="1" si="10"/>
        <v>0.2520069329096023</v>
      </c>
      <c r="CA95" s="393">
        <f t="shared" ca="1" si="10"/>
        <v>0.30394327536641164</v>
      </c>
      <c r="CB95" s="393">
        <f t="shared" ca="1" si="10"/>
        <v>0.20336314153307805</v>
      </c>
      <c r="CC95" s="393">
        <f t="shared" ca="1" si="10"/>
        <v>0.25590596335803156</v>
      </c>
      <c r="CD95" s="393">
        <f t="shared" ca="1" si="10"/>
        <v>0.69885064267135999</v>
      </c>
      <c r="CE95" s="393">
        <f t="shared" ca="1" si="10"/>
        <v>0.78880164253223917</v>
      </c>
      <c r="CF95" s="393">
        <f t="shared" ca="1" si="10"/>
        <v>0.35399987784201004</v>
      </c>
      <c r="CG95" s="393">
        <f t="shared" ca="1" si="10"/>
        <v>0.2449624779990674</v>
      </c>
      <c r="CH95" s="393">
        <f t="shared" ca="1" si="10"/>
        <v>0.5056505767102939</v>
      </c>
      <c r="CI95" s="393">
        <f t="shared" ca="1" si="11"/>
        <v>0.52592387107431526</v>
      </c>
      <c r="CJ95" s="393">
        <f t="shared" ca="1" si="11"/>
        <v>0.22187467493005042</v>
      </c>
      <c r="CK95" s="393">
        <f t="shared" ca="1" si="12"/>
        <v>0.28499502315290298</v>
      </c>
      <c r="CL95" s="393">
        <f t="shared" ca="1" si="12"/>
        <v>0.35274508365288471</v>
      </c>
      <c r="CM95" s="393">
        <f t="shared" ca="1" si="12"/>
        <v>0.17452686052328362</v>
      </c>
      <c r="CN95" s="393">
        <f t="shared" ca="1" si="12"/>
        <v>0.32359300134628372</v>
      </c>
      <c r="CO95" s="393">
        <f t="shared" ca="1" si="12"/>
        <v>0.2265887175361555</v>
      </c>
      <c r="CP95" s="393">
        <f t="shared" ca="1" si="12"/>
        <v>0.18655487442104884</v>
      </c>
      <c r="CQ95" s="393">
        <f t="shared" ca="1" si="13"/>
        <v>0.41954316761725646</v>
      </c>
      <c r="CR95" s="393">
        <f t="shared" ca="1" si="11"/>
        <v>0.20246735489051082</v>
      </c>
      <c r="CS95" s="393">
        <f t="shared" ca="1" si="11"/>
        <v>0.40577154707774971</v>
      </c>
      <c r="CT95" s="393">
        <f t="shared" ca="1" si="11"/>
        <v>0.54493472604750692</v>
      </c>
      <c r="CU95" s="393">
        <f t="shared" ca="1" si="11"/>
        <v>0.37630432491230564</v>
      </c>
      <c r="CV95" s="393">
        <f t="shared" ca="1" si="11"/>
        <v>0.25068335026309341</v>
      </c>
      <c r="CW95" s="393">
        <f t="shared" ca="1" si="11"/>
        <v>0.35781628560943379</v>
      </c>
      <c r="CX95" s="393">
        <f t="shared" ca="1" si="11"/>
        <v>0.31849092435541959</v>
      </c>
      <c r="CY95" s="393">
        <f t="shared" ca="1" si="11"/>
        <v>0.43670306468077935</v>
      </c>
      <c r="CZ95" s="393">
        <f t="shared" ca="1" si="11"/>
        <v>0.46036940996072623</v>
      </c>
      <c r="DA95" s="393">
        <f t="shared" ca="1" si="11"/>
        <v>0.52416303011966181</v>
      </c>
      <c r="DB95" s="816">
        <f t="shared" ca="1" si="14"/>
        <v>0.390182499043501</v>
      </c>
      <c r="DC95" s="816">
        <f t="shared" ca="1" si="14"/>
        <v>0.24718471628243555</v>
      </c>
      <c r="DD95" s="816">
        <f t="shared" ca="1" si="15"/>
        <v>0.21541628352014289</v>
      </c>
      <c r="DE95" s="816">
        <f t="shared" ca="1" si="15"/>
        <v>0.31205713127587592</v>
      </c>
      <c r="DG95" s="352"/>
      <c r="DI95" s="393">
        <f t="shared" ca="1" si="16"/>
        <v>0</v>
      </c>
      <c r="DJ95" s="393">
        <f t="shared" ca="1" si="17"/>
        <v>0.65281789108296717</v>
      </c>
      <c r="DK95" s="393">
        <f t="shared" ca="1" si="17"/>
        <v>0.31043539547685489</v>
      </c>
    </row>
    <row r="96" spans="1:115">
      <c r="A96" s="72" t="str">
        <f>$B96&amp;" Year Trailing Volatility"</f>
        <v>7 Year Trailing Volatility</v>
      </c>
      <c r="B96" s="375">
        <v>7</v>
      </c>
      <c r="C96" s="393">
        <f t="shared" ca="1" si="2"/>
        <v>0.18387201571785211</v>
      </c>
      <c r="D96" s="393">
        <f t="shared" ca="1" si="2"/>
        <v>5.4834189116292177E-3</v>
      </c>
      <c r="E96" s="393">
        <f t="shared" ca="1" si="2"/>
        <v>0.17535862998509433</v>
      </c>
      <c r="F96" s="393">
        <f t="shared" ca="1" si="2"/>
        <v>0.17486481180991301</v>
      </c>
      <c r="G96" s="393">
        <f t="shared" ca="1" si="2"/>
        <v>0.21315889627782722</v>
      </c>
      <c r="H96" s="393">
        <f t="shared" ca="1" si="2"/>
        <v>0.23666556639013009</v>
      </c>
      <c r="I96" s="393">
        <f t="shared" ca="1" si="2"/>
        <v>0.34044319230536108</v>
      </c>
      <c r="J96" s="393">
        <f t="shared" ca="1" si="2"/>
        <v>0.21596758203180327</v>
      </c>
      <c r="K96" s="393">
        <f t="shared" ca="1" si="2"/>
        <v>0.2103022386404918</v>
      </c>
      <c r="L96" s="393">
        <f t="shared" ca="1" si="2"/>
        <v>0.19568579802005745</v>
      </c>
      <c r="M96" s="393">
        <f t="shared" ca="1" si="3"/>
        <v>0.19631933566806417</v>
      </c>
      <c r="N96" s="393">
        <f t="shared" ca="1" si="3"/>
        <v>0.21456628728705782</v>
      </c>
      <c r="O96" s="393">
        <f t="shared" ca="1" si="3"/>
        <v>0.13598831486196603</v>
      </c>
      <c r="P96" s="393">
        <f t="shared" ca="1" si="3"/>
        <v>0.15103556257340528</v>
      </c>
      <c r="Q96" s="393">
        <f t="shared" ca="1" si="3"/>
        <v>0.16051953190090712</v>
      </c>
      <c r="R96" s="393">
        <f t="shared" ca="1" si="3"/>
        <v>0.29477111803313394</v>
      </c>
      <c r="S96" s="393">
        <f t="shared" ca="1" si="3"/>
        <v>0.21834210727262426</v>
      </c>
      <c r="T96" s="393">
        <f t="shared" ca="1" si="3"/>
        <v>0.55919454313309147</v>
      </c>
      <c r="U96" s="393">
        <f t="shared" ca="1" si="3"/>
        <v>0.39440372891429104</v>
      </c>
      <c r="V96" s="393">
        <f t="shared" ca="1" si="3"/>
        <v>0.33490344290543711</v>
      </c>
      <c r="W96" s="393">
        <f t="shared" ca="1" si="4"/>
        <v>0.45355225794377152</v>
      </c>
      <c r="X96" s="393">
        <f t="shared" ca="1" si="4"/>
        <v>0.27358339955159483</v>
      </c>
      <c r="Y96" s="393">
        <f t="shared" ca="1" si="4"/>
        <v>0.3472033348949074</v>
      </c>
      <c r="Z96" s="393">
        <f t="shared" ca="1" si="4"/>
        <v>0.37557277459830379</v>
      </c>
      <c r="AA96" s="393">
        <f t="shared" ca="1" si="4"/>
        <v>0.21558473549238266</v>
      </c>
      <c r="AB96" s="393">
        <f t="shared" ca="1" si="4"/>
        <v>0.34667594943745972</v>
      </c>
      <c r="AC96" s="393">
        <f t="shared" ca="1" si="4"/>
        <v>0.34082938992868206</v>
      </c>
      <c r="AD96" s="393">
        <f t="shared" ca="1" si="4"/>
        <v>0.28052912145232817</v>
      </c>
      <c r="AE96" s="393">
        <f t="shared" ca="1" si="4"/>
        <v>0.31750864718135746</v>
      </c>
      <c r="AF96" s="393">
        <f t="shared" ca="1" si="4"/>
        <v>0.23745039589936104</v>
      </c>
      <c r="AG96" s="393">
        <f t="shared" ca="1" si="5"/>
        <v>0.37125023868351326</v>
      </c>
      <c r="AH96" s="393">
        <f t="shared" ca="1" si="5"/>
        <v>0.48705070639307618</v>
      </c>
      <c r="AI96" s="393">
        <f t="shared" ca="1" si="5"/>
        <v>0.25081539067414516</v>
      </c>
      <c r="AJ96" s="393">
        <f t="shared" ca="1" si="5"/>
        <v>0.25033938073954154</v>
      </c>
      <c r="AK96" s="393">
        <f t="shared" ca="1" si="5"/>
        <v>0.30451304555051989</v>
      </c>
      <c r="AL96" s="393">
        <f t="shared" ca="1" si="5"/>
        <v>0.24432469161398024</v>
      </c>
      <c r="AM96" s="393">
        <f t="shared" ca="1" si="5"/>
        <v>0.23529411230362662</v>
      </c>
      <c r="AN96" s="393">
        <f t="shared" ca="1" si="5"/>
        <v>0.38606707752027697</v>
      </c>
      <c r="AO96" s="393">
        <f t="shared" ca="1" si="5"/>
        <v>0.3775132047396686</v>
      </c>
      <c r="AP96" s="393">
        <f t="shared" ca="1" si="6"/>
        <v>0.20569068689788525</v>
      </c>
      <c r="AQ96" s="393">
        <f t="shared" ca="1" si="6"/>
        <v>0.28786972609001971</v>
      </c>
      <c r="AR96" s="393">
        <f t="shared" ca="1" si="6"/>
        <v>0.49781661441856523</v>
      </c>
      <c r="AS96" s="393">
        <f t="shared" ca="1" si="6"/>
        <v>0.44036611872762355</v>
      </c>
      <c r="AT96" s="393">
        <f t="shared" ca="1" si="6"/>
        <v>0.27718029499539193</v>
      </c>
      <c r="AU96" s="393">
        <f t="shared" ca="1" si="6"/>
        <v>0.3584428193192305</v>
      </c>
      <c r="AV96" s="393">
        <f t="shared" ca="1" si="6"/>
        <v>0.16079375361072087</v>
      </c>
      <c r="AW96" s="393">
        <f t="shared" ca="1" si="6"/>
        <v>0.17233705357662246</v>
      </c>
      <c r="AX96" s="393">
        <f t="shared" ca="1" si="6"/>
        <v>0.26694141165148766</v>
      </c>
      <c r="AY96" s="393">
        <f t="shared" ca="1" si="7"/>
        <v>0.36148035519336952</v>
      </c>
      <c r="AZ96" s="393">
        <f t="shared" ca="1" si="7"/>
        <v>0.27187731125444303</v>
      </c>
      <c r="BA96" s="393">
        <f t="shared" ca="1" si="7"/>
        <v>0.19427587947110278</v>
      </c>
      <c r="BB96" s="393">
        <f t="shared" ca="1" si="7"/>
        <v>0.2821690643464897</v>
      </c>
      <c r="BC96" s="393">
        <f t="shared" ca="1" si="7"/>
        <v>0.62218098249355636</v>
      </c>
      <c r="BD96" s="393">
        <f t="shared" ca="1" si="7"/>
        <v>0.23265453068808534</v>
      </c>
      <c r="BE96" s="393">
        <f t="shared" ca="1" si="7"/>
        <v>0.25665977918406241</v>
      </c>
      <c r="BF96" s="393">
        <f t="shared" ca="1" si="7"/>
        <v>0.49473500834245232</v>
      </c>
      <c r="BG96" s="393">
        <f t="shared" ca="1" si="7"/>
        <v>0.41179609032729358</v>
      </c>
      <c r="BH96" s="393">
        <f t="shared" ca="1" si="7"/>
        <v>0.37805743778088458</v>
      </c>
      <c r="BI96" s="393">
        <f t="shared" ca="1" si="8"/>
        <v>0.34152560741302534</v>
      </c>
      <c r="BJ96" s="393">
        <f t="shared" ca="1" si="8"/>
        <v>0.23358794919481934</v>
      </c>
      <c r="BK96" s="393">
        <f t="shared" ca="1" si="8"/>
        <v>0.31263911491862129</v>
      </c>
      <c r="BL96" s="393">
        <f t="shared" ca="1" si="8"/>
        <v>0.26458801441411178</v>
      </c>
      <c r="BM96" s="393">
        <f t="shared" ca="1" si="8"/>
        <v>0.32218178991673946</v>
      </c>
      <c r="BN96" s="393">
        <f t="shared" ca="1" si="8"/>
        <v>0.40100630343255045</v>
      </c>
      <c r="BO96" s="393">
        <f t="shared" ca="1" si="8"/>
        <v>0.29868896256055744</v>
      </c>
      <c r="BP96" s="393">
        <f t="shared" ca="1" si="8"/>
        <v>0.25018775528074733</v>
      </c>
      <c r="BQ96" s="393">
        <f t="shared" ca="1" si="8"/>
        <v>0.29785342568318818</v>
      </c>
      <c r="BR96" s="393">
        <f t="shared" ca="1" si="8"/>
        <v>0.22057416392791052</v>
      </c>
      <c r="BS96" s="393">
        <f t="shared" ca="1" si="8"/>
        <v>0.28813217874713465</v>
      </c>
      <c r="BT96" s="393">
        <f t="shared" ca="1" si="8"/>
        <v>0.21627928074637978</v>
      </c>
      <c r="BU96" s="393">
        <f t="shared" ca="1" si="8"/>
        <v>0.20922046907388148</v>
      </c>
      <c r="BV96" s="393">
        <f t="shared" ca="1" si="8"/>
        <v>0.36957763586888209</v>
      </c>
      <c r="BW96" s="393">
        <f t="shared" ca="1" si="9"/>
        <v>0.19320742484333267</v>
      </c>
      <c r="BX96" s="393">
        <f t="shared" ca="1" si="9"/>
        <v>0.2043544674399031</v>
      </c>
      <c r="BY96" s="393">
        <f t="shared" ca="1" si="10"/>
        <v>0.17563883070222697</v>
      </c>
      <c r="BZ96" s="393">
        <f t="shared" ca="1" si="10"/>
        <v>0.24744964014498513</v>
      </c>
      <c r="CA96" s="393">
        <f t="shared" ca="1" si="10"/>
        <v>0.28396443673629373</v>
      </c>
      <c r="CB96" s="393">
        <f t="shared" ca="1" si="10"/>
        <v>0.24161286900404361</v>
      </c>
      <c r="CC96" s="393">
        <f t="shared" ca="1" si="10"/>
        <v>0.27790664039276758</v>
      </c>
      <c r="CD96" s="393">
        <f t="shared" ca="1" si="10"/>
        <v>0.71350916193624625</v>
      </c>
      <c r="CE96" s="393">
        <f t="shared" ca="1" si="10"/>
        <v>0.78880164253223917</v>
      </c>
      <c r="CF96" s="393">
        <f t="shared" ca="1" si="10"/>
        <v>0.32354340246170959</v>
      </c>
      <c r="CG96" s="393">
        <f t="shared" ca="1" si="10"/>
        <v>0.23196734502673838</v>
      </c>
      <c r="CH96" s="393">
        <f t="shared" ca="1" si="10"/>
        <v>0.47198113211841308</v>
      </c>
      <c r="CI96" s="393">
        <f t="shared" ca="1" si="11"/>
        <v>0.49656141537363602</v>
      </c>
      <c r="CJ96" s="393">
        <f t="shared" ca="1" si="11"/>
        <v>0.2112060068204509</v>
      </c>
      <c r="CK96" s="393">
        <f t="shared" ca="1" si="12"/>
        <v>0.28499502315290298</v>
      </c>
      <c r="CL96" s="393">
        <f t="shared" ca="1" si="12"/>
        <v>0.35274508365288471</v>
      </c>
      <c r="CM96" s="393">
        <f t="shared" ca="1" si="12"/>
        <v>0.17452686052328362</v>
      </c>
      <c r="CN96" s="393">
        <f t="shared" ca="1" si="12"/>
        <v>0.32359300134628372</v>
      </c>
      <c r="CO96" s="393">
        <f t="shared" ca="1" si="12"/>
        <v>0.2265887175361555</v>
      </c>
      <c r="CP96" s="393">
        <f t="shared" ca="1" si="12"/>
        <v>0.18655487442104884</v>
      </c>
      <c r="CQ96" s="393">
        <f t="shared" ca="1" si="13"/>
        <v>0.41954316761725646</v>
      </c>
      <c r="CR96" s="393">
        <f t="shared" ca="1" si="11"/>
        <v>0.18454012839434392</v>
      </c>
      <c r="CS96" s="393">
        <f t="shared" ca="1" si="11"/>
        <v>0.40577154707774971</v>
      </c>
      <c r="CT96" s="393">
        <f t="shared" ca="1" si="11"/>
        <v>0.54493472604750692</v>
      </c>
      <c r="CU96" s="393">
        <f t="shared" ca="1" si="11"/>
        <v>0.37630432491230564</v>
      </c>
      <c r="CV96" s="393">
        <f t="shared" ca="1" si="11"/>
        <v>0.25068335026309341</v>
      </c>
      <c r="CW96" s="393">
        <f t="shared" ca="1" si="11"/>
        <v>0.35781628560943379</v>
      </c>
      <c r="CX96" s="393">
        <f t="shared" ca="1" si="11"/>
        <v>0.31849092435541959</v>
      </c>
      <c r="CY96" s="393">
        <f t="shared" ca="1" si="11"/>
        <v>0.42595253508012482</v>
      </c>
      <c r="CZ96" s="393">
        <f t="shared" ca="1" si="11"/>
        <v>0.46036940996072623</v>
      </c>
      <c r="DA96" s="393">
        <f t="shared" ca="1" si="11"/>
        <v>0.52416303011966181</v>
      </c>
      <c r="DB96" s="816">
        <f t="shared" ca="1" si="14"/>
        <v>0.390182499043501</v>
      </c>
      <c r="DC96" s="816">
        <f t="shared" ca="1" si="14"/>
        <v>0.24718471628243555</v>
      </c>
      <c r="DD96" s="816">
        <f t="shared" ca="1" si="15"/>
        <v>0.21541628352014289</v>
      </c>
      <c r="DE96" s="816">
        <f t="shared" ca="1" si="15"/>
        <v>0.31205713127587592</v>
      </c>
      <c r="DG96" s="352"/>
      <c r="DI96" s="393">
        <f t="shared" ca="1" si="16"/>
        <v>0</v>
      </c>
      <c r="DJ96" s="393">
        <f t="shared" ca="1" si="17"/>
        <v>0.60186945007710613</v>
      </c>
      <c r="DK96" s="393">
        <f t="shared" ca="1" si="17"/>
        <v>0.27605076549309537</v>
      </c>
    </row>
    <row r="97" spans="1:115">
      <c r="A97" s="72" t="str">
        <f>$B97&amp;" Year Trailing Volatility"</f>
        <v>10 Year Trailing Volatility</v>
      </c>
      <c r="B97" s="375">
        <v>10</v>
      </c>
      <c r="C97" s="393">
        <f t="shared" ca="1" si="2"/>
        <v>0.18387201571785211</v>
      </c>
      <c r="D97" s="393">
        <f t="shared" ca="1" si="2"/>
        <v>5.2217636030416322E-3</v>
      </c>
      <c r="E97" s="393">
        <f t="shared" ca="1" si="2"/>
        <v>0.156663800005369</v>
      </c>
      <c r="F97" s="393">
        <f t="shared" ca="1" si="2"/>
        <v>0.1565748739779137</v>
      </c>
      <c r="G97" s="393">
        <f t="shared" ca="1" si="2"/>
        <v>0.19947916934333565</v>
      </c>
      <c r="H97" s="393">
        <f t="shared" ca="1" si="2"/>
        <v>0.2074007451371668</v>
      </c>
      <c r="I97" s="393">
        <f t="shared" ca="1" si="2"/>
        <v>0.30612872222751447</v>
      </c>
      <c r="J97" s="393">
        <f t="shared" ca="1" si="2"/>
        <v>0.19756873569817093</v>
      </c>
      <c r="K97" s="393">
        <f t="shared" ca="1" si="2"/>
        <v>0.18791080255595768</v>
      </c>
      <c r="L97" s="393">
        <f t="shared" ca="1" si="2"/>
        <v>0.1815547222546505</v>
      </c>
      <c r="M97" s="393">
        <f t="shared" ca="1" si="3"/>
        <v>0.17675748287249615</v>
      </c>
      <c r="N97" s="393">
        <f t="shared" ca="1" si="3"/>
        <v>0.19502435102638147</v>
      </c>
      <c r="O97" s="393">
        <f t="shared" ca="1" si="3"/>
        <v>0.12453347510350396</v>
      </c>
      <c r="P97" s="393">
        <f t="shared" ca="1" si="3"/>
        <v>0.14573218365590973</v>
      </c>
      <c r="Q97" s="393">
        <f t="shared" ca="1" si="3"/>
        <v>0.15128954469697833</v>
      </c>
      <c r="R97" s="393">
        <f t="shared" ca="1" si="3"/>
        <v>0.27868502768784481</v>
      </c>
      <c r="S97" s="393">
        <f t="shared" ca="1" si="3"/>
        <v>0.20703525882406926</v>
      </c>
      <c r="T97" s="393">
        <f t="shared" ca="1" si="3"/>
        <v>0.56388274915841574</v>
      </c>
      <c r="U97" s="393">
        <f t="shared" ca="1" si="3"/>
        <v>0.38190325363234978</v>
      </c>
      <c r="V97" s="393">
        <f t="shared" ca="1" si="3"/>
        <v>0.31833489963969808</v>
      </c>
      <c r="W97" s="393">
        <f t="shared" ca="1" si="4"/>
        <v>0.42745717194160615</v>
      </c>
      <c r="X97" s="393">
        <f t="shared" ca="1" si="4"/>
        <v>0.24710664924407535</v>
      </c>
      <c r="Y97" s="393">
        <f t="shared" ca="1" si="4"/>
        <v>0.31532400526777532</v>
      </c>
      <c r="Z97" s="393">
        <f t="shared" ca="1" si="4"/>
        <v>0.36088090246615734</v>
      </c>
      <c r="AA97" s="393">
        <f t="shared" ca="1" si="4"/>
        <v>0.2049187115018406</v>
      </c>
      <c r="AB97" s="393">
        <f t="shared" ca="1" si="4"/>
        <v>0.317840581325117</v>
      </c>
      <c r="AC97" s="393">
        <f t="shared" ca="1" si="4"/>
        <v>0.31633383695681916</v>
      </c>
      <c r="AD97" s="393">
        <f t="shared" ca="1" si="4"/>
        <v>0.26948948378080667</v>
      </c>
      <c r="AE97" s="393">
        <f t="shared" ca="1" si="4"/>
        <v>0.28517690073047702</v>
      </c>
      <c r="AF97" s="393">
        <f t="shared" ca="1" si="4"/>
        <v>0.22861028628547417</v>
      </c>
      <c r="AG97" s="393">
        <f t="shared" ca="1" si="5"/>
        <v>0.34864675840271897</v>
      </c>
      <c r="AH97" s="393">
        <f t="shared" ca="1" si="5"/>
        <v>0.43445094161513076</v>
      </c>
      <c r="AI97" s="393">
        <f t="shared" ca="1" si="5"/>
        <v>0.23733052160817245</v>
      </c>
      <c r="AJ97" s="393">
        <f t="shared" ca="1" si="5"/>
        <v>0.23795495034576641</v>
      </c>
      <c r="AK97" s="393">
        <f t="shared" ca="1" si="5"/>
        <v>0.28852038412146491</v>
      </c>
      <c r="AL97" s="393">
        <f t="shared" ca="1" si="5"/>
        <v>0.26844111086015948</v>
      </c>
      <c r="AM97" s="393">
        <f t="shared" ca="1" si="5"/>
        <v>0.21028905777207446</v>
      </c>
      <c r="AN97" s="393">
        <f t="shared" ca="1" si="5"/>
        <v>0.35196633916707332</v>
      </c>
      <c r="AO97" s="393">
        <f t="shared" ca="1" si="5"/>
        <v>0.37311535059658513</v>
      </c>
      <c r="AP97" s="393">
        <f t="shared" ca="1" si="6"/>
        <v>0.19158721152936983</v>
      </c>
      <c r="AQ97" s="393">
        <f t="shared" ca="1" si="6"/>
        <v>0.2590617097194482</v>
      </c>
      <c r="AR97" s="393">
        <f t="shared" ca="1" si="6"/>
        <v>0.46649424570287024</v>
      </c>
      <c r="AS97" s="393">
        <f t="shared" ca="1" si="6"/>
        <v>0.44036611872762355</v>
      </c>
      <c r="AT97" s="393">
        <f t="shared" ca="1" si="6"/>
        <v>0.24844825347850968</v>
      </c>
      <c r="AU97" s="393">
        <f t="shared" ca="1" si="6"/>
        <v>0.35911132527953271</v>
      </c>
      <c r="AV97" s="393">
        <f t="shared" ca="1" si="6"/>
        <v>0.14835917722370187</v>
      </c>
      <c r="AW97" s="393">
        <f t="shared" ca="1" si="6"/>
        <v>0.15848537807531915</v>
      </c>
      <c r="AX97" s="393">
        <f t="shared" ca="1" si="6"/>
        <v>0.28276701743747151</v>
      </c>
      <c r="AY97" s="393">
        <f t="shared" ca="1" si="7"/>
        <v>0.34441247869446268</v>
      </c>
      <c r="AZ97" s="393">
        <f t="shared" ca="1" si="7"/>
        <v>0.25690629052515124</v>
      </c>
      <c r="BA97" s="393">
        <f t="shared" ca="1" si="7"/>
        <v>0.17923239246391431</v>
      </c>
      <c r="BB97" s="393">
        <f t="shared" ca="1" si="7"/>
        <v>0.29349244391592455</v>
      </c>
      <c r="BC97" s="393">
        <f t="shared" ca="1" si="7"/>
        <v>0.61851455831316204</v>
      </c>
      <c r="BD97" s="393">
        <f t="shared" ca="1" si="7"/>
        <v>0.20748923209447248</v>
      </c>
      <c r="BE97" s="393">
        <f t="shared" ca="1" si="7"/>
        <v>0.29075086807014572</v>
      </c>
      <c r="BF97" s="393">
        <f t="shared" ca="1" si="7"/>
        <v>0.53820920094288183</v>
      </c>
      <c r="BG97" s="393">
        <f t="shared" ca="1" si="7"/>
        <v>0.35804882747557648</v>
      </c>
      <c r="BH97" s="393">
        <f t="shared" ca="1" si="7"/>
        <v>0.35926462430062922</v>
      </c>
      <c r="BI97" s="393">
        <f t="shared" ca="1" si="8"/>
        <v>0.34149464775236055</v>
      </c>
      <c r="BJ97" s="393">
        <f t="shared" ca="1" si="8"/>
        <v>0.21472085130119165</v>
      </c>
      <c r="BK97" s="393">
        <f t="shared" ca="1" si="8"/>
        <v>0.29460468548942748</v>
      </c>
      <c r="BL97" s="393">
        <f t="shared" ca="1" si="8"/>
        <v>0.24812207044404999</v>
      </c>
      <c r="BM97" s="393">
        <f t="shared" ca="1" si="8"/>
        <v>0.28502257389428315</v>
      </c>
      <c r="BN97" s="393">
        <f t="shared" ca="1" si="8"/>
        <v>0.39481817215804693</v>
      </c>
      <c r="BO97" s="393">
        <f t="shared" ca="1" si="8"/>
        <v>0.27299325312866402</v>
      </c>
      <c r="BP97" s="393">
        <f t="shared" ca="1" si="8"/>
        <v>0.23240459086983986</v>
      </c>
      <c r="BQ97" s="393">
        <f t="shared" ca="1" si="8"/>
        <v>0.29964898512944421</v>
      </c>
      <c r="BR97" s="393">
        <f t="shared" ca="1" si="8"/>
        <v>0.2008351862629329</v>
      </c>
      <c r="BS97" s="393">
        <f t="shared" ca="1" si="8"/>
        <v>0.27640172707232002</v>
      </c>
      <c r="BT97" s="393">
        <f t="shared" ca="1" si="8"/>
        <v>0.20268396382654222</v>
      </c>
      <c r="BU97" s="393">
        <f t="shared" ca="1" si="8"/>
        <v>0.19659719336296472</v>
      </c>
      <c r="BV97" s="393">
        <f t="shared" ca="1" si="8"/>
        <v>0.3320856576043319</v>
      </c>
      <c r="BW97" s="393">
        <f t="shared" ca="1" si="9"/>
        <v>0.1872263186736195</v>
      </c>
      <c r="BX97" s="393">
        <f t="shared" ca="1" si="9"/>
        <v>0.20324172727217091</v>
      </c>
      <c r="BY97" s="393">
        <f t="shared" ca="1" si="10"/>
        <v>0.17024358848931209</v>
      </c>
      <c r="BZ97" s="393">
        <f t="shared" ca="1" si="10"/>
        <v>0.23601078944405862</v>
      </c>
      <c r="CA97" s="393">
        <f t="shared" ca="1" si="10"/>
        <v>0.26123031193847923</v>
      </c>
      <c r="CB97" s="393">
        <f t="shared" ca="1" si="10"/>
        <v>0.22479252211415271</v>
      </c>
      <c r="CC97" s="393">
        <f t="shared" ca="1" si="10"/>
        <v>0.24835088073927955</v>
      </c>
      <c r="CD97" s="393">
        <f t="shared" ca="1" si="10"/>
        <v>0.71350916193624625</v>
      </c>
      <c r="CE97" s="393">
        <f t="shared" ca="1" si="10"/>
        <v>0.78880164253223917</v>
      </c>
      <c r="CF97" s="393">
        <f t="shared" ca="1" si="10"/>
        <v>0.37768175074884408</v>
      </c>
      <c r="CG97" s="393">
        <f t="shared" ca="1" si="10"/>
        <v>0.20445734522104189</v>
      </c>
      <c r="CH97" s="393">
        <f t="shared" ca="1" si="10"/>
        <v>0.41129649297730869</v>
      </c>
      <c r="CI97" s="393">
        <f t="shared" ca="1" si="11"/>
        <v>0.46090651182870995</v>
      </c>
      <c r="CJ97" s="393">
        <f t="shared" ca="1" si="11"/>
        <v>0.21783320687982907</v>
      </c>
      <c r="CK97" s="393">
        <f t="shared" ca="1" si="12"/>
        <v>0.28499502315290298</v>
      </c>
      <c r="CL97" s="393">
        <f t="shared" ca="1" si="12"/>
        <v>0.35274508365288471</v>
      </c>
      <c r="CM97" s="393">
        <f t="shared" ca="1" si="12"/>
        <v>0.17452686052328362</v>
      </c>
      <c r="CN97" s="393">
        <f t="shared" ca="1" si="12"/>
        <v>0.32359300134628372</v>
      </c>
      <c r="CO97" s="393">
        <f t="shared" ca="1" si="12"/>
        <v>0.2265887175361555</v>
      </c>
      <c r="CP97" s="393">
        <f t="shared" ca="1" si="12"/>
        <v>0.18655487442104884</v>
      </c>
      <c r="CQ97" s="393">
        <f t="shared" ca="1" si="13"/>
        <v>0.41954316761725646</v>
      </c>
      <c r="CR97" s="393">
        <f t="shared" ca="1" si="11"/>
        <v>0.17135577455204656</v>
      </c>
      <c r="CS97" s="393">
        <f t="shared" ca="1" si="11"/>
        <v>0.40577154707774971</v>
      </c>
      <c r="CT97" s="393">
        <f t="shared" ca="1" si="11"/>
        <v>0.54493472604750692</v>
      </c>
      <c r="CU97" s="393">
        <f t="shared" ca="1" si="11"/>
        <v>0.37630432491230564</v>
      </c>
      <c r="CV97" s="393">
        <f t="shared" ca="1" si="11"/>
        <v>0.25068335026309341</v>
      </c>
      <c r="CW97" s="393">
        <f t="shared" ca="1" si="11"/>
        <v>0.35781628560943379</v>
      </c>
      <c r="CX97" s="393">
        <f t="shared" ca="1" si="11"/>
        <v>0.31849092435541959</v>
      </c>
      <c r="CY97" s="393">
        <f t="shared" ca="1" si="11"/>
        <v>0.42788411893385364</v>
      </c>
      <c r="CZ97" s="393">
        <f t="shared" ca="1" si="11"/>
        <v>0.46036940996072623</v>
      </c>
      <c r="DA97" s="393">
        <f t="shared" ca="1" si="11"/>
        <v>0.52416303011966181</v>
      </c>
      <c r="DB97" s="816">
        <f t="shared" ca="1" si="14"/>
        <v>0.390182499043501</v>
      </c>
      <c r="DC97" s="816">
        <f t="shared" ca="1" si="14"/>
        <v>0.24718471628243555</v>
      </c>
      <c r="DD97" s="816">
        <f t="shared" ca="1" si="15"/>
        <v>0.21541628352014289</v>
      </c>
      <c r="DE97" s="816">
        <f t="shared" ca="1" si="15"/>
        <v>0.31205713127587592</v>
      </c>
      <c r="DG97" s="352"/>
      <c r="DI97" s="393">
        <f t="shared" ca="1" si="16"/>
        <v>0</v>
      </c>
      <c r="DJ97" s="393">
        <f t="shared" ca="1" si="17"/>
        <v>0.60059859185726361</v>
      </c>
      <c r="DK97" s="393">
        <f t="shared" ca="1" si="17"/>
        <v>0.24914140267528473</v>
      </c>
    </row>
    <row r="98" spans="1:115" ht="6" customHeight="1" collapsed="1">
      <c r="A98" s="357"/>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357"/>
      <c r="Z98" s="357"/>
      <c r="AA98" s="357"/>
      <c r="AB98" s="357"/>
      <c r="AC98" s="357"/>
      <c r="AD98" s="357"/>
      <c r="AE98" s="357"/>
      <c r="AF98" s="357"/>
      <c r="AG98" s="357"/>
      <c r="AH98" s="357"/>
      <c r="AI98" s="357"/>
      <c r="AJ98" s="357"/>
      <c r="AK98" s="357"/>
      <c r="AL98" s="357"/>
      <c r="AM98" s="357"/>
      <c r="AN98" s="357"/>
      <c r="AO98" s="357"/>
      <c r="AP98" s="357"/>
      <c r="AQ98" s="357"/>
      <c r="AR98" s="357"/>
      <c r="AS98" s="357"/>
      <c r="AT98" s="357"/>
      <c r="AU98" s="357"/>
      <c r="AV98" s="357"/>
      <c r="AW98" s="357"/>
      <c r="AX98" s="357"/>
      <c r="AY98" s="357"/>
      <c r="AZ98" s="357"/>
      <c r="BA98" s="357"/>
      <c r="BB98" s="357"/>
      <c r="BC98" s="357"/>
      <c r="BD98" s="357"/>
      <c r="BE98" s="357"/>
      <c r="BF98" s="357"/>
      <c r="BG98" s="357"/>
      <c r="BH98" s="357"/>
      <c r="BI98" s="357"/>
      <c r="BJ98" s="357"/>
      <c r="BK98" s="357"/>
      <c r="BL98" s="357"/>
      <c r="BM98" s="357"/>
      <c r="BN98" s="357"/>
      <c r="BO98" s="357"/>
      <c r="BP98" s="357"/>
      <c r="BQ98" s="357"/>
      <c r="BR98" s="357"/>
      <c r="BS98" s="357"/>
      <c r="BT98" s="357"/>
      <c r="BU98" s="357"/>
      <c r="BV98" s="357"/>
      <c r="BW98" s="357"/>
      <c r="BX98" s="357"/>
      <c r="BY98" s="357"/>
      <c r="BZ98" s="357"/>
      <c r="CA98" s="357"/>
      <c r="CB98" s="357"/>
      <c r="CC98" s="357"/>
      <c r="CD98" s="357"/>
      <c r="CE98" s="357"/>
      <c r="CF98" s="357"/>
      <c r="CG98" s="357"/>
      <c r="CH98" s="357"/>
      <c r="CI98" s="357"/>
      <c r="CJ98" s="357"/>
      <c r="CK98" s="357"/>
      <c r="CL98" s="357"/>
      <c r="CM98" s="357"/>
      <c r="CN98" s="357"/>
      <c r="CO98" s="357"/>
      <c r="CP98" s="357"/>
      <c r="CQ98" s="357"/>
      <c r="CR98" s="357"/>
      <c r="CS98" s="357"/>
      <c r="CT98" s="357"/>
      <c r="CU98" s="357"/>
      <c r="CV98" s="357"/>
      <c r="CW98" s="357"/>
      <c r="CX98" s="357"/>
      <c r="CY98" s="357"/>
      <c r="CZ98" s="357"/>
      <c r="DA98" s="357"/>
      <c r="DB98" s="357"/>
      <c r="DC98" s="357"/>
      <c r="DD98" s="357"/>
      <c r="DE98" s="357"/>
      <c r="DI98" s="357"/>
      <c r="DJ98" s="357"/>
      <c r="DK98" s="357"/>
    </row>
    <row r="99" spans="1:115">
      <c r="A99" s="392" t="str">
        <f ca="1">"Market Risk (Beta) as of "&amp;TEXT(EndDate,"MMM-YY")</f>
        <v>Market Risk (Beta) as of Sep-24</v>
      </c>
      <c r="B99" s="379"/>
      <c r="C99" s="379"/>
      <c r="D99" s="379"/>
      <c r="E99" s="379"/>
      <c r="F99" s="379"/>
      <c r="G99" s="379"/>
      <c r="H99" s="379"/>
      <c r="I99" s="379"/>
      <c r="J99" s="379"/>
      <c r="K99" s="379"/>
      <c r="L99" s="379"/>
      <c r="M99" s="379"/>
      <c r="N99" s="379"/>
      <c r="O99" s="379"/>
      <c r="P99" s="379"/>
      <c r="Q99" s="379"/>
      <c r="R99" s="379"/>
      <c r="S99" s="379"/>
      <c r="T99" s="379"/>
      <c r="U99" s="379"/>
      <c r="V99" s="379"/>
      <c r="W99" s="379"/>
      <c r="X99" s="379"/>
      <c r="Y99" s="379"/>
      <c r="Z99" s="379"/>
      <c r="AA99" s="379"/>
      <c r="AB99" s="379"/>
      <c r="AC99" s="379"/>
      <c r="AD99" s="379"/>
      <c r="AE99" s="379"/>
      <c r="AF99" s="379"/>
      <c r="AG99" s="379"/>
      <c r="AH99" s="379"/>
      <c r="AI99" s="379"/>
      <c r="AJ99" s="379"/>
      <c r="AK99" s="379"/>
      <c r="AL99" s="379"/>
      <c r="AM99" s="379"/>
      <c r="AN99" s="379"/>
      <c r="AO99" s="379"/>
      <c r="AP99" s="379"/>
      <c r="AQ99" s="379"/>
      <c r="AR99" s="379"/>
      <c r="AS99" s="379"/>
      <c r="AT99" s="379"/>
      <c r="AU99" s="379"/>
      <c r="AV99" s="379"/>
      <c r="AW99" s="379"/>
      <c r="AX99" s="379"/>
      <c r="AY99" s="379"/>
      <c r="AZ99" s="379"/>
      <c r="BA99" s="379"/>
      <c r="BB99" s="379"/>
      <c r="BC99" s="379"/>
      <c r="BD99" s="379"/>
      <c r="BE99" s="379"/>
      <c r="BF99" s="379"/>
      <c r="BG99" s="379"/>
      <c r="BH99" s="379"/>
      <c r="BI99" s="379"/>
      <c r="BJ99" s="379"/>
      <c r="BK99" s="379"/>
      <c r="BL99" s="379"/>
      <c r="BM99" s="379"/>
      <c r="BN99" s="379"/>
      <c r="BO99" s="379"/>
      <c r="BP99" s="379"/>
      <c r="BQ99" s="379"/>
      <c r="BR99" s="379"/>
      <c r="BS99" s="379"/>
      <c r="BT99" s="379"/>
      <c r="BU99" s="379"/>
      <c r="BV99" s="379"/>
      <c r="BW99" s="379"/>
      <c r="BX99" s="379"/>
      <c r="BY99" s="379"/>
      <c r="BZ99" s="379"/>
      <c r="CA99" s="379"/>
      <c r="CB99" s="379"/>
      <c r="CC99" s="379"/>
      <c r="CD99" s="379"/>
      <c r="CE99" s="379"/>
      <c r="CF99" s="379"/>
      <c r="CG99" s="379"/>
      <c r="CH99" s="379"/>
      <c r="CI99" s="379"/>
      <c r="CJ99" s="379"/>
      <c r="CK99" s="379"/>
      <c r="CL99" s="379"/>
      <c r="CM99" s="379"/>
      <c r="CN99" s="379"/>
      <c r="CO99" s="379"/>
      <c r="CP99" s="379"/>
      <c r="CQ99" s="379"/>
      <c r="CR99" s="379"/>
      <c r="CS99" s="379"/>
      <c r="CT99" s="379"/>
      <c r="CU99" s="379"/>
      <c r="CV99" s="379"/>
      <c r="CW99" s="379"/>
      <c r="CX99" s="379"/>
      <c r="CY99" s="379"/>
      <c r="CZ99" s="379"/>
      <c r="DA99" s="379"/>
      <c r="DB99" s="379"/>
      <c r="DC99" s="379"/>
      <c r="DD99" s="379"/>
      <c r="DE99" s="379"/>
      <c r="DG99" s="352"/>
      <c r="DI99" s="379"/>
      <c r="DJ99" s="379"/>
      <c r="DK99" s="379"/>
    </row>
    <row r="100" spans="1:115">
      <c r="A100" s="380" t="s">
        <v>216</v>
      </c>
      <c r="B100" s="372"/>
      <c r="C100" s="381" t="s">
        <v>192</v>
      </c>
      <c r="D100" s="381" t="s">
        <v>192</v>
      </c>
      <c r="E100" s="381" t="s">
        <v>192</v>
      </c>
      <c r="F100" s="381" t="s">
        <v>192</v>
      </c>
      <c r="G100" s="381" t="s">
        <v>192</v>
      </c>
      <c r="H100" s="381" t="s">
        <v>192</v>
      </c>
      <c r="I100" s="381" t="s">
        <v>192</v>
      </c>
      <c r="J100" s="381" t="s">
        <v>192</v>
      </c>
      <c r="K100" s="381" t="s">
        <v>192</v>
      </c>
      <c r="L100" s="381" t="s">
        <v>192</v>
      </c>
      <c r="M100" s="381" t="s">
        <v>192</v>
      </c>
      <c r="N100" s="381" t="s">
        <v>192</v>
      </c>
      <c r="O100" s="381" t="s">
        <v>192</v>
      </c>
      <c r="P100" s="381" t="s">
        <v>192</v>
      </c>
      <c r="Q100" s="381" t="s">
        <v>192</v>
      </c>
      <c r="R100" s="381" t="s">
        <v>192</v>
      </c>
      <c r="S100" s="381" t="s">
        <v>192</v>
      </c>
      <c r="T100" s="381" t="s">
        <v>192</v>
      </c>
      <c r="U100" s="381" t="s">
        <v>192</v>
      </c>
      <c r="V100" s="381" t="s">
        <v>192</v>
      </c>
      <c r="W100" s="381" t="s">
        <v>192</v>
      </c>
      <c r="X100" s="381" t="s">
        <v>192</v>
      </c>
      <c r="Y100" s="381" t="s">
        <v>192</v>
      </c>
      <c r="Z100" s="381" t="s">
        <v>192</v>
      </c>
      <c r="AA100" s="381" t="s">
        <v>192</v>
      </c>
      <c r="AB100" s="381" t="s">
        <v>192</v>
      </c>
      <c r="AC100" s="381" t="s">
        <v>192</v>
      </c>
      <c r="AD100" s="381" t="s">
        <v>192</v>
      </c>
      <c r="AE100" s="381" t="s">
        <v>192</v>
      </c>
      <c r="AF100" s="381" t="s">
        <v>192</v>
      </c>
      <c r="AG100" s="381" t="s">
        <v>192</v>
      </c>
      <c r="AH100" s="381" t="s">
        <v>192</v>
      </c>
      <c r="AI100" s="381" t="s">
        <v>192</v>
      </c>
      <c r="AJ100" s="381" t="s">
        <v>192</v>
      </c>
      <c r="AK100" s="381" t="s">
        <v>192</v>
      </c>
      <c r="AL100" s="381" t="s">
        <v>192</v>
      </c>
      <c r="AM100" s="381" t="s">
        <v>192</v>
      </c>
      <c r="AN100" s="381" t="s">
        <v>192</v>
      </c>
      <c r="AO100" s="381" t="s">
        <v>192</v>
      </c>
      <c r="AP100" s="381" t="s">
        <v>192</v>
      </c>
      <c r="AQ100" s="381" t="s">
        <v>192</v>
      </c>
      <c r="AR100" s="381" t="s">
        <v>192</v>
      </c>
      <c r="AS100" s="381" t="s">
        <v>192</v>
      </c>
      <c r="AT100" s="381" t="s">
        <v>192</v>
      </c>
      <c r="AU100" s="381" t="s">
        <v>192</v>
      </c>
      <c r="AV100" s="381" t="s">
        <v>192</v>
      </c>
      <c r="AW100" s="381" t="s">
        <v>192</v>
      </c>
      <c r="AX100" s="381" t="s">
        <v>192</v>
      </c>
      <c r="AY100" s="381" t="s">
        <v>192</v>
      </c>
      <c r="AZ100" s="381" t="s">
        <v>192</v>
      </c>
      <c r="BA100" s="381" t="s">
        <v>192</v>
      </c>
      <c r="BB100" s="381" t="s">
        <v>192</v>
      </c>
      <c r="BC100" s="381" t="s">
        <v>192</v>
      </c>
      <c r="BD100" s="381" t="s">
        <v>192</v>
      </c>
      <c r="BE100" s="381" t="s">
        <v>192</v>
      </c>
      <c r="BF100" s="381" t="s">
        <v>192</v>
      </c>
      <c r="BG100" s="381" t="s">
        <v>192</v>
      </c>
      <c r="BH100" s="381" t="s">
        <v>192</v>
      </c>
      <c r="BI100" s="381" t="s">
        <v>192</v>
      </c>
      <c r="BJ100" s="381" t="s">
        <v>192</v>
      </c>
      <c r="BK100" s="381" t="s">
        <v>192</v>
      </c>
      <c r="BL100" s="381" t="s">
        <v>192</v>
      </c>
      <c r="BM100" s="381" t="s">
        <v>192</v>
      </c>
      <c r="BN100" s="381" t="s">
        <v>192</v>
      </c>
      <c r="BO100" s="381" t="s">
        <v>192</v>
      </c>
      <c r="BP100" s="381" t="s">
        <v>192</v>
      </c>
      <c r="BQ100" s="381" t="s">
        <v>192</v>
      </c>
      <c r="BR100" s="381" t="s">
        <v>192</v>
      </c>
      <c r="BS100" s="381" t="s">
        <v>192</v>
      </c>
      <c r="BT100" s="381" t="s">
        <v>192</v>
      </c>
      <c r="BU100" s="381" t="s">
        <v>192</v>
      </c>
      <c r="BV100" s="381" t="s">
        <v>192</v>
      </c>
      <c r="BW100" s="381" t="s">
        <v>192</v>
      </c>
      <c r="BX100" s="381" t="s">
        <v>192</v>
      </c>
      <c r="BY100" s="381" t="s">
        <v>192</v>
      </c>
      <c r="BZ100" s="381" t="s">
        <v>192</v>
      </c>
      <c r="CA100" s="381" t="s">
        <v>192</v>
      </c>
      <c r="CB100" s="381" t="s">
        <v>192</v>
      </c>
      <c r="CC100" s="381" t="s">
        <v>192</v>
      </c>
      <c r="CD100" s="381" t="s">
        <v>192</v>
      </c>
      <c r="CE100" s="381" t="s">
        <v>192</v>
      </c>
      <c r="CF100" s="381" t="s">
        <v>192</v>
      </c>
      <c r="CG100" s="381" t="s">
        <v>192</v>
      </c>
      <c r="CH100" s="381" t="s">
        <v>192</v>
      </c>
      <c r="CI100" s="381" t="s">
        <v>192</v>
      </c>
      <c r="CJ100" s="381" t="s">
        <v>192</v>
      </c>
      <c r="CK100" s="381" t="s">
        <v>192</v>
      </c>
      <c r="CL100" s="381" t="s">
        <v>192</v>
      </c>
      <c r="CM100" s="381" t="s">
        <v>192</v>
      </c>
      <c r="CN100" s="381" t="s">
        <v>192</v>
      </c>
      <c r="CO100" s="381" t="s">
        <v>192</v>
      </c>
      <c r="CP100" s="381" t="s">
        <v>192</v>
      </c>
      <c r="CQ100" s="381" t="s">
        <v>192</v>
      </c>
      <c r="CR100" s="381" t="s">
        <v>192</v>
      </c>
      <c r="CS100" s="381" t="s">
        <v>192</v>
      </c>
      <c r="CT100" s="381" t="s">
        <v>192</v>
      </c>
      <c r="CU100" s="381" t="s">
        <v>192</v>
      </c>
      <c r="CV100" s="381" t="s">
        <v>192</v>
      </c>
      <c r="CW100" s="381" t="s">
        <v>192</v>
      </c>
      <c r="CX100" s="381" t="s">
        <v>192</v>
      </c>
      <c r="CY100" s="381" t="s">
        <v>192</v>
      </c>
      <c r="CZ100" s="381" t="s">
        <v>192</v>
      </c>
      <c r="DA100" s="381" t="s">
        <v>192</v>
      </c>
      <c r="DB100" s="381" t="s">
        <v>192</v>
      </c>
      <c r="DC100" s="381" t="s">
        <v>192</v>
      </c>
      <c r="DD100" s="381" t="s">
        <v>192</v>
      </c>
      <c r="DE100" s="381" t="s">
        <v>192</v>
      </c>
      <c r="DG100" s="352"/>
      <c r="DI100" s="381" t="s">
        <v>192</v>
      </c>
      <c r="DJ100" s="381" t="s">
        <v>192</v>
      </c>
      <c r="DK100" s="381" t="s">
        <v>192</v>
      </c>
    </row>
    <row r="101" spans="1:115">
      <c r="A101" s="380" t="s">
        <v>217</v>
      </c>
      <c r="B101" s="372"/>
      <c r="C101" s="382" t="s">
        <v>155</v>
      </c>
      <c r="D101" s="382" t="s">
        <v>155</v>
      </c>
      <c r="E101" s="382" t="s">
        <v>155</v>
      </c>
      <c r="F101" s="382" t="s">
        <v>155</v>
      </c>
      <c r="G101" s="382" t="s">
        <v>155</v>
      </c>
      <c r="H101" s="382" t="s">
        <v>155</v>
      </c>
      <c r="I101" s="382" t="s">
        <v>155</v>
      </c>
      <c r="J101" s="382" t="s">
        <v>155</v>
      </c>
      <c r="K101" s="382" t="s">
        <v>155</v>
      </c>
      <c r="L101" s="382" t="s">
        <v>155</v>
      </c>
      <c r="M101" s="382" t="s">
        <v>155</v>
      </c>
      <c r="N101" s="382" t="s">
        <v>155</v>
      </c>
      <c r="O101" s="382" t="s">
        <v>155</v>
      </c>
      <c r="P101" s="382" t="s">
        <v>155</v>
      </c>
      <c r="Q101" s="382" t="s">
        <v>155</v>
      </c>
      <c r="R101" s="382" t="s">
        <v>155</v>
      </c>
      <c r="S101" s="382" t="s">
        <v>155</v>
      </c>
      <c r="T101" s="382" t="s">
        <v>155</v>
      </c>
      <c r="U101" s="382" t="s">
        <v>155</v>
      </c>
      <c r="V101" s="382" t="s">
        <v>155</v>
      </c>
      <c r="W101" s="382" t="s">
        <v>155</v>
      </c>
      <c r="X101" s="382" t="s">
        <v>155</v>
      </c>
      <c r="Y101" s="382" t="s">
        <v>155</v>
      </c>
      <c r="Z101" s="382" t="s">
        <v>155</v>
      </c>
      <c r="AA101" s="382" t="s">
        <v>155</v>
      </c>
      <c r="AB101" s="382" t="s">
        <v>155</v>
      </c>
      <c r="AC101" s="382" t="s">
        <v>155</v>
      </c>
      <c r="AD101" s="382" t="s">
        <v>155</v>
      </c>
      <c r="AE101" s="382" t="s">
        <v>155</v>
      </c>
      <c r="AF101" s="382" t="s">
        <v>155</v>
      </c>
      <c r="AG101" s="382" t="s">
        <v>155</v>
      </c>
      <c r="AH101" s="382" t="s">
        <v>155</v>
      </c>
      <c r="AI101" s="382" t="s">
        <v>155</v>
      </c>
      <c r="AJ101" s="382" t="s">
        <v>155</v>
      </c>
      <c r="AK101" s="382" t="s">
        <v>155</v>
      </c>
      <c r="AL101" s="382" t="s">
        <v>155</v>
      </c>
      <c r="AM101" s="382" t="s">
        <v>155</v>
      </c>
      <c r="AN101" s="382" t="s">
        <v>155</v>
      </c>
      <c r="AO101" s="382" t="s">
        <v>155</v>
      </c>
      <c r="AP101" s="382" t="s">
        <v>155</v>
      </c>
      <c r="AQ101" s="382" t="s">
        <v>155</v>
      </c>
      <c r="AR101" s="382" t="s">
        <v>155</v>
      </c>
      <c r="AS101" s="382" t="s">
        <v>155</v>
      </c>
      <c r="AT101" s="382" t="s">
        <v>155</v>
      </c>
      <c r="AU101" s="382" t="s">
        <v>155</v>
      </c>
      <c r="AV101" s="382" t="s">
        <v>155</v>
      </c>
      <c r="AW101" s="382" t="s">
        <v>155</v>
      </c>
      <c r="AX101" s="382" t="s">
        <v>155</v>
      </c>
      <c r="AY101" s="382" t="s">
        <v>155</v>
      </c>
      <c r="AZ101" s="382" t="s">
        <v>155</v>
      </c>
      <c r="BA101" s="382" t="s">
        <v>155</v>
      </c>
      <c r="BB101" s="382" t="s">
        <v>155</v>
      </c>
      <c r="BC101" s="382" t="s">
        <v>155</v>
      </c>
      <c r="BD101" s="382" t="s">
        <v>155</v>
      </c>
      <c r="BE101" s="382" t="s">
        <v>155</v>
      </c>
      <c r="BF101" s="382" t="s">
        <v>155</v>
      </c>
      <c r="BG101" s="382" t="s">
        <v>155</v>
      </c>
      <c r="BH101" s="382" t="s">
        <v>155</v>
      </c>
      <c r="BI101" s="382" t="s">
        <v>155</v>
      </c>
      <c r="BJ101" s="382" t="s">
        <v>155</v>
      </c>
      <c r="BK101" s="382" t="s">
        <v>155</v>
      </c>
      <c r="BL101" s="382" t="s">
        <v>155</v>
      </c>
      <c r="BM101" s="382" t="s">
        <v>155</v>
      </c>
      <c r="BN101" s="382" t="s">
        <v>155</v>
      </c>
      <c r="BO101" s="382" t="s">
        <v>155</v>
      </c>
      <c r="BP101" s="382" t="s">
        <v>155</v>
      </c>
      <c r="BQ101" s="382" t="s">
        <v>155</v>
      </c>
      <c r="BR101" s="382" t="s">
        <v>155</v>
      </c>
      <c r="BS101" s="382" t="s">
        <v>155</v>
      </c>
      <c r="BT101" s="382" t="s">
        <v>155</v>
      </c>
      <c r="BU101" s="382" t="s">
        <v>155</v>
      </c>
      <c r="BV101" s="382" t="s">
        <v>155</v>
      </c>
      <c r="BW101" s="382" t="s">
        <v>155</v>
      </c>
      <c r="BX101" s="382" t="s">
        <v>155</v>
      </c>
      <c r="BY101" s="382" t="s">
        <v>155</v>
      </c>
      <c r="BZ101" s="382" t="s">
        <v>155</v>
      </c>
      <c r="CA101" s="382" t="s">
        <v>155</v>
      </c>
      <c r="CB101" s="382" t="s">
        <v>155</v>
      </c>
      <c r="CC101" s="382" t="s">
        <v>155</v>
      </c>
      <c r="CD101" s="382" t="s">
        <v>155</v>
      </c>
      <c r="CE101" s="382" t="s">
        <v>155</v>
      </c>
      <c r="CF101" s="382" t="s">
        <v>155</v>
      </c>
      <c r="CG101" s="382" t="s">
        <v>155</v>
      </c>
      <c r="CH101" s="382" t="s">
        <v>155</v>
      </c>
      <c r="CI101" s="382" t="s">
        <v>155</v>
      </c>
      <c r="CJ101" s="382" t="s">
        <v>155</v>
      </c>
      <c r="CK101" s="382" t="s">
        <v>155</v>
      </c>
      <c r="CL101" s="382" t="s">
        <v>155</v>
      </c>
      <c r="CM101" s="382" t="s">
        <v>155</v>
      </c>
      <c r="CN101" s="382" t="s">
        <v>155</v>
      </c>
      <c r="CO101" s="382" t="s">
        <v>155</v>
      </c>
      <c r="CP101" s="382" t="s">
        <v>155</v>
      </c>
      <c r="CQ101" s="382" t="s">
        <v>155</v>
      </c>
      <c r="CR101" s="382" t="s">
        <v>155</v>
      </c>
      <c r="CS101" s="382" t="s">
        <v>155</v>
      </c>
      <c r="CT101" s="382" t="s">
        <v>155</v>
      </c>
      <c r="CU101" s="382" t="s">
        <v>155</v>
      </c>
      <c r="CV101" s="382" t="s">
        <v>155</v>
      </c>
      <c r="CW101" s="382" t="s">
        <v>155</v>
      </c>
      <c r="CX101" s="382" t="s">
        <v>155</v>
      </c>
      <c r="CY101" s="382" t="s">
        <v>155</v>
      </c>
      <c r="CZ101" s="382" t="s">
        <v>155</v>
      </c>
      <c r="DA101" s="382" t="s">
        <v>155</v>
      </c>
      <c r="DB101" s="382" t="s">
        <v>155</v>
      </c>
      <c r="DC101" s="382" t="s">
        <v>155</v>
      </c>
      <c r="DD101" s="382" t="s">
        <v>155</v>
      </c>
      <c r="DE101" s="382" t="s">
        <v>155</v>
      </c>
      <c r="DG101" s="352"/>
      <c r="DI101" s="382" t="s">
        <v>155</v>
      </c>
      <c r="DJ101" s="382" t="s">
        <v>155</v>
      </c>
      <c r="DK101" s="382" t="s">
        <v>155</v>
      </c>
    </row>
    <row r="102" spans="1:115">
      <c r="A102" s="371" t="s">
        <v>218</v>
      </c>
      <c r="B102" s="372"/>
      <c r="C102" s="394">
        <f ca="1">IF(ISTEXT(C$6),IFERROR(SLOPE(OFFSET(C$132,MATCH(C$8,DateRange,0)-1,0):OFFSET(C$132,MATCH(C$9,DateRange,0)-1,0),OFFSET(HOMECELL,MATCH(C$8,DateRange,0)-1,MATCH(C$100,DataStreams,0)-1):OFFSET(HOMECELL,MATCH(C$9,DateRange,0)-1,MATCH(C$100,DataStreams,0)-1)),"NA"),0)</f>
        <v>0.93987784111191475</v>
      </c>
      <c r="D102" s="394">
        <f ca="1">IF(ISTEXT(D$6),IFERROR(SLOPE(OFFSET(D$132,MATCH(D$8,DateRange,0)-1,0):OFFSET(D$132,MATCH(D$9,DateRange,0)-1,0),OFFSET(HOMECELL,MATCH(D$8,DateRange,0)-1,MATCH(D$100,DataStreams,0)-1):OFFSET(HOMECELL,MATCH(D$9,DateRange,0)-1,MATCH(D$100,DataStreams,0)-1)),"NA"),0)</f>
        <v>8.0698350870982358E-3</v>
      </c>
      <c r="E102" s="394">
        <f ca="1">IF(ISTEXT(E$6),IFERROR(SLOPE(OFFSET(E$132,MATCH(E$8,DateRange,0)-1,0):OFFSET(E$132,MATCH(E$9,DateRange,0)-1,0),OFFSET(HOMECELL,MATCH(E$8,DateRange,0)-1,MATCH(E$100,DataStreams,0)-1):OFFSET(HOMECELL,MATCH(E$9,DateRange,0)-1,MATCH(E$100,DataStreams,0)-1)),"NA"),0)</f>
        <v>1</v>
      </c>
      <c r="F102" s="394">
        <f ca="1">IF(ISTEXT(F$6),IFERROR(SLOPE(OFFSET(F$132,MATCH(F$8,DateRange,0)-1,0):OFFSET(F$132,MATCH(F$9,DateRange,0)-1,0),OFFSET(HOMECELL,MATCH(F$8,DateRange,0)-1,MATCH(F$100,DataStreams,0)-1):OFFSET(HOMECELL,MATCH(F$9,DateRange,0)-1,MATCH(F$100,DataStreams,0)-1)),"NA"),0)</f>
        <v>1.0009543094326869</v>
      </c>
      <c r="G102" s="394">
        <f ca="1">IF(ISTEXT(G$6),IFERROR(SLOPE(OFFSET(G$132,MATCH(G$8,DateRange,0)-1,0):OFFSET(G$132,MATCH(G$9,DateRange,0)-1,0),OFFSET(HOMECELL,MATCH(G$8,DateRange,0)-1,MATCH(G$100,DataStreams,0)-1):OFFSET(HOMECELL,MATCH(G$9,DateRange,0)-1,MATCH(G$100,DataStreams,0)-1)),"NA"),0)</f>
        <v>1.090603518183545</v>
      </c>
      <c r="H102" s="394">
        <f ca="1">IF(ISTEXT(H$6),IFERROR(SLOPE(OFFSET(H$132,MATCH(H$8,DateRange,0)-1,0):OFFSET(H$132,MATCH(H$9,DateRange,0)-1,0),OFFSET(HOMECELL,MATCH(H$8,DateRange,0)-1,MATCH(H$100,DataStreams,0)-1):OFFSET(HOMECELL,MATCH(H$9,DateRange,0)-1,MATCH(H$100,DataStreams,0)-1)),"NA"),0)</f>
        <v>1.273395766767887</v>
      </c>
      <c r="I102" s="394">
        <f ca="1">IF(ISTEXT(I$6),IFERROR(SLOPE(OFFSET(I$132,MATCH(I$8,DateRange,0)-1,0):OFFSET(I$132,MATCH(I$9,DateRange,0)-1,0),OFFSET(HOMECELL,MATCH(I$8,DateRange,0)-1,MATCH(I$100,DataStreams,0)-1):OFFSET(HOMECELL,MATCH(I$9,DateRange,0)-1,MATCH(I$100,DataStreams,0)-1)),"NA"),0)</f>
        <v>0.68466036543846476</v>
      </c>
      <c r="J102" s="394">
        <f ca="1">IF(ISTEXT(J$6),IFERROR(SLOPE(OFFSET(J$132,MATCH(J$8,DateRange,0)-1,0):OFFSET(J$132,MATCH(J$9,DateRange,0)-1,0),OFFSET(HOMECELL,MATCH(J$8,DateRange,0)-1,MATCH(J$100,DataStreams,0)-1):OFFSET(HOMECELL,MATCH(J$9,DateRange,0)-1,MATCH(J$100,DataStreams,0)-1)),"NA"),0)</f>
        <v>0.98716773511439848</v>
      </c>
      <c r="K102" s="394">
        <f ca="1">IF(ISTEXT(K$6),IFERROR(SLOPE(OFFSET(K$132,MATCH(K$8,DateRange,0)-1,0):OFFSET(K$132,MATCH(K$9,DateRange,0)-1,0),OFFSET(HOMECELL,MATCH(K$8,DateRange,0)-1,MATCH(K$100,DataStreams,0)-1):OFFSET(HOMECELL,MATCH(K$9,DateRange,0)-1,MATCH(K$100,DataStreams,0)-1)),"NA"),0)</f>
        <v>1.0639569500449237</v>
      </c>
      <c r="L102" s="394">
        <f ca="1">IF(ISTEXT(L$6),IFERROR(SLOPE(OFFSET(L$132,MATCH(L$8,DateRange,0)-1,0):OFFSET(L$132,MATCH(L$9,DateRange,0)-1,0),OFFSET(HOMECELL,MATCH(L$8,DateRange,0)-1,MATCH(L$100,DataStreams,0)-1):OFFSET(HOMECELL,MATCH(L$9,DateRange,0)-1,MATCH(L$100,DataStreams,0)-1)),"NA"),0)</f>
        <v>1.0963473956465197</v>
      </c>
      <c r="M102" s="394">
        <f ca="1">IF(ISTEXT(M$6),IFERROR(SLOPE(OFFSET(M$132,MATCH(M$8,DateRange,0)-1,0):OFFSET(M$132,MATCH(M$9,DateRange,0)-1,0),OFFSET(HOMECELL,MATCH(M$8,DateRange,0)-1,MATCH(M$100,DataStreams,0)-1):OFFSET(HOMECELL,MATCH(M$9,DateRange,0)-1,MATCH(M$100,DataStreams,0)-1)),"NA"),0)</f>
        <v>1.0320198549413349</v>
      </c>
      <c r="N102" s="394">
        <f ca="1">IF(ISTEXT(N$6),IFERROR(SLOPE(OFFSET(N$132,MATCH(N$8,DateRange,0)-1,0):OFFSET(N$132,MATCH(N$9,DateRange,0)-1,0),OFFSET(HOMECELL,MATCH(N$8,DateRange,0)-1,MATCH(N$100,DataStreams,0)-1):OFFSET(HOMECELL,MATCH(N$9,DateRange,0)-1,MATCH(N$100,DataStreams,0)-1)),"NA"),0)</f>
        <v>1.2143219818463789</v>
      </c>
      <c r="O102" s="394">
        <f ca="1">IF(ISTEXT(O$6),IFERROR(SLOPE(OFFSET(O$132,MATCH(O$8,DateRange,0)-1,0):OFFSET(O$132,MATCH(O$9,DateRange,0)-1,0),OFFSET(HOMECELL,MATCH(O$8,DateRange,0)-1,MATCH(O$100,DataStreams,0)-1):OFFSET(HOMECELL,MATCH(O$9,DateRange,0)-1,MATCH(O$100,DataStreams,0)-1)),"NA"),0)</f>
        <v>0.54227143213735651</v>
      </c>
      <c r="P102" s="394">
        <f ca="1">IF(ISTEXT(P$6),IFERROR(SLOPE(OFFSET(P$132,MATCH(P$8,DateRange,0)-1,0):OFFSET(P$132,MATCH(P$9,DateRange,0)-1,0),OFFSET(HOMECELL,MATCH(P$8,DateRange,0)-1,MATCH(P$100,DataStreams,0)-1):OFFSET(HOMECELL,MATCH(P$9,DateRange,0)-1,MATCH(P$100,DataStreams,0)-1)),"NA"),0)</f>
        <v>0.66638093672161891</v>
      </c>
      <c r="Q102" s="394">
        <f ca="1">IF(ISTEXT(Q$6),IFERROR(SLOPE(OFFSET(Q$132,MATCH(Q$8,DateRange,0)-1,0):OFFSET(Q$132,MATCH(Q$9,DateRange,0)-1,0),OFFSET(HOMECELL,MATCH(Q$8,DateRange,0)-1,MATCH(Q$100,DataStreams,0)-1):OFFSET(HOMECELL,MATCH(Q$9,DateRange,0)-1,MATCH(Q$100,DataStreams,0)-1)),"NA"),0)</f>
        <v>0.65491646540123738</v>
      </c>
      <c r="R102" s="394">
        <f ca="1">IF(ISTEXT(R$6),IFERROR(SLOPE(OFFSET(R$132,MATCH(R$8,DateRange,0)-1,0):OFFSET(R$132,MATCH(R$9,DateRange,0)-1,0),OFFSET(HOMECELL,MATCH(R$8,DateRange,0)-1,MATCH(R$100,DataStreams,0)-1):OFFSET(HOMECELL,MATCH(R$9,DateRange,0)-1,MATCH(R$100,DataStreams,0)-1)),"NA"),0)</f>
        <v>1.1497134193704825</v>
      </c>
      <c r="S102" s="394">
        <f ca="1">IF(ISTEXT(S$6),IFERROR(SLOPE(OFFSET(S$132,MATCH(S$8,DateRange,0)-1,0):OFFSET(S$132,MATCH(S$9,DateRange,0)-1,0),OFFSET(HOMECELL,MATCH(S$8,DateRange,0)-1,MATCH(S$100,DataStreams,0)-1):OFFSET(HOMECELL,MATCH(S$9,DateRange,0)-1,MATCH(S$100,DataStreams,0)-1)),"NA"),0)</f>
        <v>0.92949016557524644</v>
      </c>
      <c r="T102" s="394">
        <f ca="1">IF(ISTEXT(T$6),IFERROR(SLOPE(OFFSET(T$132,MATCH(T$8,DateRange,0)-1,0):OFFSET(T$132,MATCH(T$9,DateRange,0)-1,0),OFFSET(HOMECELL,MATCH(T$8,DateRange,0)-1,MATCH(T$100,DataStreams,0)-1):OFFSET(HOMECELL,MATCH(T$9,DateRange,0)-1,MATCH(T$100,DataStreams,0)-1)),"NA"),0)</f>
        <v>1.9176148358846883</v>
      </c>
      <c r="U102" s="394">
        <f ca="1">IF(ISTEXT(U$6),IFERROR(SLOPE(OFFSET(U$132,MATCH(U$8,DateRange,0)-1,0):OFFSET(U$132,MATCH(U$9,DateRange,0)-1,0),OFFSET(HOMECELL,MATCH(U$8,DateRange,0)-1,MATCH(U$100,DataStreams,0)-1):OFFSET(HOMECELL,MATCH(U$9,DateRange,0)-1,MATCH(U$100,DataStreams,0)-1)),"NA"),0)</f>
        <v>0.21697234539739693</v>
      </c>
      <c r="V102" s="394">
        <f ca="1">IF(ISTEXT(V$6),IFERROR(SLOPE(OFFSET(V$132,MATCH(V$8,DateRange,0)-1,0):OFFSET(V$132,MATCH(V$9,DateRange,0)-1,0),OFFSET(HOMECELL,MATCH(V$8,DateRange,0)-1,MATCH(V$100,DataStreams,0)-1):OFFSET(HOMECELL,MATCH(V$9,DateRange,0)-1,MATCH(V$100,DataStreams,0)-1)),"NA"),0)</f>
        <v>1.3235804764440906</v>
      </c>
      <c r="W102" s="394">
        <f ca="1">IF(ISTEXT(W$6),IFERROR(SLOPE(OFFSET(W$132,MATCH(W$8,DateRange,0)-1,0):OFFSET(W$132,MATCH(W$9,DateRange,0)-1,0),OFFSET(HOMECELL,MATCH(W$8,DateRange,0)-1,MATCH(W$100,DataStreams,0)-1):OFFSET(HOMECELL,MATCH(W$9,DateRange,0)-1,MATCH(W$100,DataStreams,0)-1)),"NA"),0)</f>
        <v>0.42868380456641725</v>
      </c>
      <c r="X102" s="394">
        <f ca="1">IF(ISTEXT(X$6),IFERROR(SLOPE(OFFSET(X$132,MATCH(X$8,DateRange,0)-1,0):OFFSET(X$132,MATCH(X$9,DateRange,0)-1,0),OFFSET(HOMECELL,MATCH(X$8,DateRange,0)-1,MATCH(X$100,DataStreams,0)-1):OFFSET(HOMECELL,MATCH(X$9,DateRange,0)-1,MATCH(X$100,DataStreams,0)-1)),"NA"),0)</f>
        <v>1.1518138263091897</v>
      </c>
      <c r="Y102" s="394">
        <f ca="1">IF(ISTEXT(Y$6),IFERROR(SLOPE(OFFSET(Y$132,MATCH(Y$8,DateRange,0)-1,0):OFFSET(Y$132,MATCH(Y$9,DateRange,0)-1,0),OFFSET(HOMECELL,MATCH(Y$8,DateRange,0)-1,MATCH(Y$100,DataStreams,0)-1):OFFSET(HOMECELL,MATCH(Y$9,DateRange,0)-1,MATCH(Y$100,DataStreams,0)-1)),"NA"),0)</f>
        <v>1.741922946250291</v>
      </c>
      <c r="Z102" s="394">
        <f ca="1">IF(ISTEXT(Z$6),IFERROR(SLOPE(OFFSET(Z$132,MATCH(Z$8,DateRange,0)-1,0):OFFSET(Z$132,MATCH(Z$9,DateRange,0)-1,0),OFFSET(HOMECELL,MATCH(Z$8,DateRange,0)-1,MATCH(Z$100,DataStreams,0)-1):OFFSET(HOMECELL,MATCH(Z$9,DateRange,0)-1,MATCH(Z$100,DataStreams,0)-1)),"NA"),0)</f>
        <v>1.5157281090607149</v>
      </c>
      <c r="AA102" s="394">
        <f ca="1">IF(ISTEXT(AA$6),IFERROR(SLOPE(OFFSET(AA$132,MATCH(AA$8,DateRange,0)-1,0):OFFSET(AA$132,MATCH(AA$9,DateRange,0)-1,0),OFFSET(HOMECELL,MATCH(AA$8,DateRange,0)-1,MATCH(AA$100,DataStreams,0)-1):OFFSET(HOMECELL,MATCH(AA$9,DateRange,0)-1,MATCH(AA$100,DataStreams,0)-1)),"NA"),0)</f>
        <v>1.0389537294959184</v>
      </c>
      <c r="AB102" s="394">
        <f ca="1">IF(ISTEXT(AB$6),IFERROR(SLOPE(OFFSET(AB$132,MATCH(AB$8,DateRange,0)-1,0):OFFSET(AB$132,MATCH(AB$9,DateRange,0)-1,0),OFFSET(HOMECELL,MATCH(AB$8,DateRange,0)-1,MATCH(AB$100,DataStreams,0)-1):OFFSET(HOMECELL,MATCH(AB$9,DateRange,0)-1,MATCH(AB$100,DataStreams,0)-1)),"NA"),0)</f>
        <v>1.5523485779664785</v>
      </c>
      <c r="AC102" s="394">
        <f ca="1">IF(ISTEXT(AC$6),IFERROR(SLOPE(OFFSET(AC$132,MATCH(AC$8,DateRange,0)-1,0):OFFSET(AC$132,MATCH(AC$9,DateRange,0)-1,0),OFFSET(HOMECELL,MATCH(AC$8,DateRange,0)-1,MATCH(AC$100,DataStreams,0)-1):OFFSET(HOMECELL,MATCH(AC$9,DateRange,0)-1,MATCH(AC$100,DataStreams,0)-1)),"NA"),0)</f>
        <v>1.3964334617526615</v>
      </c>
      <c r="AD102" s="394">
        <f ca="1">IF(ISTEXT(AD$6),IFERROR(SLOPE(OFFSET(AD$132,MATCH(AD$8,DateRange,0)-1,0):OFFSET(AD$132,MATCH(AD$9,DateRange,0)-1,0),OFFSET(HOMECELL,MATCH(AD$8,DateRange,0)-1,MATCH(AD$100,DataStreams,0)-1):OFFSET(HOMECELL,MATCH(AD$9,DateRange,0)-1,MATCH(AD$100,DataStreams,0)-1)),"NA"),0)</f>
        <v>0.32647203262576929</v>
      </c>
      <c r="AE102" s="394">
        <f ca="1">IF(ISTEXT(AE$6),IFERROR(SLOPE(OFFSET(AE$132,MATCH(AE$8,DateRange,0)-1,0):OFFSET(AE$132,MATCH(AE$9,DateRange,0)-1,0),OFFSET(HOMECELL,MATCH(AE$8,DateRange,0)-1,MATCH(AE$100,DataStreams,0)-1):OFFSET(HOMECELL,MATCH(AE$9,DateRange,0)-1,MATCH(AE$100,DataStreams,0)-1)),"NA"),0)</f>
        <v>1.3135120965938618</v>
      </c>
      <c r="AF102" s="394">
        <f ca="1">IF(ISTEXT(AF$6),IFERROR(SLOPE(OFFSET(AF$132,MATCH(AF$8,DateRange,0)-1,0):OFFSET(AF$132,MATCH(AF$9,DateRange,0)-1,0),OFFSET(HOMECELL,MATCH(AF$8,DateRange,0)-1,MATCH(AF$100,DataStreams,0)-1):OFFSET(HOMECELL,MATCH(AF$9,DateRange,0)-1,MATCH(AF$100,DataStreams,0)-1)),"NA"),0)</f>
        <v>1.0759283281000953</v>
      </c>
      <c r="AG102" s="394">
        <f ca="1">IF(ISTEXT(AG$6),IFERROR(SLOPE(OFFSET(AG$132,MATCH(AG$8,DateRange,0)-1,0):OFFSET(AG$132,MATCH(AG$9,DateRange,0)-1,0),OFFSET(HOMECELL,MATCH(AG$8,DateRange,0)-1,MATCH(AG$100,DataStreams,0)-1):OFFSET(HOMECELL,MATCH(AG$9,DateRange,0)-1,MATCH(AG$100,DataStreams,0)-1)),"NA"),0)</f>
        <v>1.4786239199126781</v>
      </c>
      <c r="AH102" s="394">
        <f ca="1">IF(ISTEXT(AH$6),IFERROR(SLOPE(OFFSET(AH$132,MATCH(AH$8,DateRange,0)-1,0):OFFSET(AH$132,MATCH(AH$9,DateRange,0)-1,0),OFFSET(HOMECELL,MATCH(AH$8,DateRange,0)-1,MATCH(AH$100,DataStreams,0)-1):OFFSET(HOMECELL,MATCH(AH$9,DateRange,0)-1,MATCH(AH$100,DataStreams,0)-1)),"NA"),0)</f>
        <v>1.8769266439365071</v>
      </c>
      <c r="AI102" s="394">
        <f ca="1">IF(ISTEXT(AI$6),IFERROR(SLOPE(OFFSET(AI$132,MATCH(AI$8,DateRange,0)-1,0):OFFSET(AI$132,MATCH(AI$9,DateRange,0)-1,0),OFFSET(HOMECELL,MATCH(AI$8,DateRange,0)-1,MATCH(AI$100,DataStreams,0)-1):OFFSET(HOMECELL,MATCH(AI$9,DateRange,0)-1,MATCH(AI$100,DataStreams,0)-1)),"NA"),0)</f>
        <v>0.98105122265117839</v>
      </c>
      <c r="AJ102" s="394">
        <f ca="1">IF(ISTEXT(AJ$6),IFERROR(SLOPE(OFFSET(AJ$132,MATCH(AJ$8,DateRange,0)-1,0):OFFSET(AJ$132,MATCH(AJ$9,DateRange,0)-1,0),OFFSET(HOMECELL,MATCH(AJ$8,DateRange,0)-1,MATCH(AJ$100,DataStreams,0)-1):OFFSET(HOMECELL,MATCH(AJ$9,DateRange,0)-1,MATCH(AJ$100,DataStreams,0)-1)),"NA"),0)</f>
        <v>0.9844426225206413</v>
      </c>
      <c r="AK102" s="394">
        <f ca="1">IF(ISTEXT(AK$6),IFERROR(SLOPE(OFFSET(AK$132,MATCH(AK$8,DateRange,0)-1,0):OFFSET(AK$132,MATCH(AK$9,DateRange,0)-1,0),OFFSET(HOMECELL,MATCH(AK$8,DateRange,0)-1,MATCH(AK$100,DataStreams,0)-1):OFFSET(HOMECELL,MATCH(AK$9,DateRange,0)-1,MATCH(AK$100,DataStreams,0)-1)),"NA"),0)</f>
        <v>1.0028376665615903</v>
      </c>
      <c r="AL102" s="394">
        <f ca="1">IF(ISTEXT(AL$6),IFERROR(SLOPE(OFFSET(AL$132,MATCH(AL$8,DateRange,0)-1,0):OFFSET(AL$132,MATCH(AL$9,DateRange,0)-1,0),OFFSET(HOMECELL,MATCH(AL$8,DateRange,0)-1,MATCH(AL$100,DataStreams,0)-1):OFFSET(HOMECELL,MATCH(AL$9,DateRange,0)-1,MATCH(AL$100,DataStreams,0)-1)),"NA"),0)</f>
        <v>0.7544755352686674</v>
      </c>
      <c r="AM102" s="394">
        <f ca="1">IF(ISTEXT(AM$6),IFERROR(SLOPE(OFFSET(AM$132,MATCH(AM$8,DateRange,0)-1,0):OFFSET(AM$132,MATCH(AM$9,DateRange,0)-1,0),OFFSET(HOMECELL,MATCH(AM$8,DateRange,0)-1,MATCH(AM$100,DataStreams,0)-1):OFFSET(HOMECELL,MATCH(AM$9,DateRange,0)-1,MATCH(AM$100,DataStreams,0)-1)),"NA"),0)</f>
        <v>0.19075133958917861</v>
      </c>
      <c r="AN102" s="394">
        <f ca="1">IF(ISTEXT(AN$6),IFERROR(SLOPE(OFFSET(AN$132,MATCH(AN$8,DateRange,0)-1,0):OFFSET(AN$132,MATCH(AN$9,DateRange,0)-1,0),OFFSET(HOMECELL,MATCH(AN$8,DateRange,0)-1,MATCH(AN$100,DataStreams,0)-1):OFFSET(HOMECELL,MATCH(AN$9,DateRange,0)-1,MATCH(AN$100,DataStreams,0)-1)),"NA"),0)</f>
        <v>1.7358040596282363</v>
      </c>
      <c r="AO102" s="394">
        <f ca="1">IF(ISTEXT(AO$6),IFERROR(SLOPE(OFFSET(AO$132,MATCH(AO$8,DateRange,0)-1,0):OFFSET(AO$132,MATCH(AO$9,DateRange,0)-1,0),OFFSET(HOMECELL,MATCH(AO$8,DateRange,0)-1,MATCH(AO$100,DataStreams,0)-1):OFFSET(HOMECELL,MATCH(AO$9,DateRange,0)-1,MATCH(AO$100,DataStreams,0)-1)),"NA"),0)</f>
        <v>1.1036226520339918</v>
      </c>
      <c r="AP102" s="394">
        <f ca="1">IF(ISTEXT(AP$6),IFERROR(SLOPE(OFFSET(AP$132,MATCH(AP$8,DateRange,0)-1,0):OFFSET(AP$132,MATCH(AP$9,DateRange,0)-1,0),OFFSET(HOMECELL,MATCH(AP$8,DateRange,0)-1,MATCH(AP$100,DataStreams,0)-1):OFFSET(HOMECELL,MATCH(AP$9,DateRange,0)-1,MATCH(AP$100,DataStreams,0)-1)),"NA"),0)</f>
        <v>0.30551928051260524</v>
      </c>
      <c r="AQ102" s="394">
        <f ca="1">IF(ISTEXT(AQ$6),IFERROR(SLOPE(OFFSET(AQ$132,MATCH(AQ$8,DateRange,0)-1,0):OFFSET(AQ$132,MATCH(AQ$9,DateRange,0)-1,0),OFFSET(HOMECELL,MATCH(AQ$8,DateRange,0)-1,MATCH(AQ$100,DataStreams,0)-1):OFFSET(HOMECELL,MATCH(AQ$9,DateRange,0)-1,MATCH(AQ$100,DataStreams,0)-1)),"NA"),0)</f>
        <v>1.1439527552793642</v>
      </c>
      <c r="AR102" s="394">
        <f ca="1">IF(ISTEXT(AR$6),IFERROR(SLOPE(OFFSET(AR$132,MATCH(AR$8,DateRange,0)-1,0):OFFSET(AR$132,MATCH(AR$9,DateRange,0)-1,0),OFFSET(HOMECELL,MATCH(AR$8,DateRange,0)-1,MATCH(AR$100,DataStreams,0)-1):OFFSET(HOMECELL,MATCH(AR$9,DateRange,0)-1,MATCH(AR$100,DataStreams,0)-1)),"NA"),0)</f>
        <v>2.3679534016146615</v>
      </c>
      <c r="AS102" s="394">
        <f ca="1">IF(ISTEXT(AS$6),IFERROR(SLOPE(OFFSET(AS$132,MATCH(AS$8,DateRange,0)-1,0):OFFSET(AS$132,MATCH(AS$9,DateRange,0)-1,0),OFFSET(HOMECELL,MATCH(AS$8,DateRange,0)-1,MATCH(AS$100,DataStreams,0)-1):OFFSET(HOMECELL,MATCH(AS$9,DateRange,0)-1,MATCH(AS$100,DataStreams,0)-1)),"NA"),0)</f>
        <v>0.84194816612510037</v>
      </c>
      <c r="AT102" s="394">
        <f ca="1">IF(ISTEXT(AT$6),IFERROR(SLOPE(OFFSET(AT$132,MATCH(AT$8,DateRange,0)-1,0):OFFSET(AT$132,MATCH(AT$9,DateRange,0)-1,0),OFFSET(HOMECELL,MATCH(AT$8,DateRange,0)-1,MATCH(AT$100,DataStreams,0)-1):OFFSET(HOMECELL,MATCH(AT$9,DateRange,0)-1,MATCH(AT$100,DataStreams,0)-1)),"NA"),0)</f>
        <v>1.3561148478865264</v>
      </c>
      <c r="AU102" s="394">
        <f ca="1">IF(ISTEXT(AU$6),IFERROR(SLOPE(OFFSET(AU$132,MATCH(AU$8,DateRange,0)-1,0):OFFSET(AU$132,MATCH(AU$9,DateRange,0)-1,0),OFFSET(HOMECELL,MATCH(AU$8,DateRange,0)-1,MATCH(AU$100,DataStreams,0)-1):OFFSET(HOMECELL,MATCH(AU$9,DateRange,0)-1,MATCH(AU$100,DataStreams,0)-1)),"NA"),0)</f>
        <v>0.73924286464152089</v>
      </c>
      <c r="AV102" s="394">
        <f ca="1">IF(ISTEXT(AV$6),IFERROR(SLOPE(OFFSET(AV$132,MATCH(AV$8,DateRange,0)-1,0):OFFSET(AV$132,MATCH(AV$9,DateRange,0)-1,0),OFFSET(HOMECELL,MATCH(AV$8,DateRange,0)-1,MATCH(AV$100,DataStreams,0)-1):OFFSET(HOMECELL,MATCH(AV$9,DateRange,0)-1,MATCH(AV$100,DataStreams,0)-1)),"NA"),0)</f>
        <v>0.38588503462965329</v>
      </c>
      <c r="AW102" s="394">
        <f ca="1">IF(ISTEXT(AW$6),IFERROR(SLOPE(OFFSET(AW$132,MATCH(AW$8,DateRange,0)-1,0):OFFSET(AW$132,MATCH(AW$9,DateRange,0)-1,0),OFFSET(HOMECELL,MATCH(AW$8,DateRange,0)-1,MATCH(AW$100,DataStreams,0)-1):OFFSET(HOMECELL,MATCH(AW$9,DateRange,0)-1,MATCH(AW$100,DataStreams,0)-1)),"NA"),0)</f>
        <v>0.30881546401693633</v>
      </c>
      <c r="AX102" s="394">
        <f ca="1">IF(ISTEXT(AX$6),IFERROR(SLOPE(OFFSET(AX$132,MATCH(AX$8,DateRange,0)-1,0):OFFSET(AX$132,MATCH(AX$9,DateRange,0)-1,0),OFFSET(HOMECELL,MATCH(AX$8,DateRange,0)-1,MATCH(AX$100,DataStreams,0)-1):OFFSET(HOMECELL,MATCH(AX$9,DateRange,0)-1,MATCH(AX$100,DataStreams,0)-1)),"NA"),0)</f>
        <v>0.7471650170301507</v>
      </c>
      <c r="AY102" s="394">
        <f ca="1">IF(ISTEXT(AY$6),IFERROR(SLOPE(OFFSET(AY$132,MATCH(AY$8,DateRange,0)-1,0):OFFSET(AY$132,MATCH(AY$9,DateRange,0)-1,0),OFFSET(HOMECELL,MATCH(AY$8,DateRange,0)-1,MATCH(AY$100,DataStreams,0)-1):OFFSET(HOMECELL,MATCH(AY$9,DateRange,0)-1,MATCH(AY$100,DataStreams,0)-1)),"NA"),0)</f>
        <v>0.86624068528607479</v>
      </c>
      <c r="AZ102" s="394">
        <f ca="1">IF(ISTEXT(AZ$6),IFERROR(SLOPE(OFFSET(AZ$132,MATCH(AZ$8,DateRange,0)-1,0):OFFSET(AZ$132,MATCH(AZ$9,DateRange,0)-1,0),OFFSET(HOMECELL,MATCH(AZ$8,DateRange,0)-1,MATCH(AZ$100,DataStreams,0)-1):OFFSET(HOMECELL,MATCH(AZ$9,DateRange,0)-1,MATCH(AZ$100,DataStreams,0)-1)),"NA"),0)</f>
        <v>1.2851889811890642</v>
      </c>
      <c r="BA102" s="394">
        <f ca="1">IF(ISTEXT(BA$6),IFERROR(SLOPE(OFFSET(BA$132,MATCH(BA$8,DateRange,0)-1,0):OFFSET(BA$132,MATCH(BA$9,DateRange,0)-1,0),OFFSET(HOMECELL,MATCH(BA$8,DateRange,0)-1,MATCH(BA$100,DataStreams,0)-1):OFFSET(HOMECELL,MATCH(BA$9,DateRange,0)-1,MATCH(BA$100,DataStreams,0)-1)),"NA"),0)</f>
        <v>0.42229760255829185</v>
      </c>
      <c r="BB102" s="394">
        <f ca="1">IF(ISTEXT(BB$6),IFERROR(SLOPE(OFFSET(BB$132,MATCH(BB$8,DateRange,0)-1,0):OFFSET(BB$132,MATCH(BB$9,DateRange,0)-1,0),OFFSET(HOMECELL,MATCH(BB$8,DateRange,0)-1,MATCH(BB$100,DataStreams,0)-1):OFFSET(HOMECELL,MATCH(BB$9,DateRange,0)-1,MATCH(BB$100,DataStreams,0)-1)),"NA"),0)</f>
        <v>1.1743280168196193</v>
      </c>
      <c r="BC102" s="394">
        <f ca="1">IF(ISTEXT(BC$6),IFERROR(SLOPE(OFFSET(BC$132,MATCH(BC$8,DateRange,0)-1,0):OFFSET(BC$132,MATCH(BC$9,DateRange,0)-1,0),OFFSET(HOMECELL,MATCH(BC$8,DateRange,0)-1,MATCH(BC$100,DataStreams,0)-1):OFFSET(HOMECELL,MATCH(BC$9,DateRange,0)-1,MATCH(BC$100,DataStreams,0)-1)),"NA"),0)</f>
        <v>2.8395282515032449</v>
      </c>
      <c r="BD102" s="394">
        <f ca="1">IF(ISTEXT(BD$6),IFERROR(SLOPE(OFFSET(BD$132,MATCH(BD$8,DateRange,0)-1,0):OFFSET(BD$132,MATCH(BD$9,DateRange,0)-1,0),OFFSET(HOMECELL,MATCH(BD$8,DateRange,0)-1,MATCH(BD$100,DataStreams,0)-1):OFFSET(HOMECELL,MATCH(BD$9,DateRange,0)-1,MATCH(BD$100,DataStreams,0)-1)),"NA"),0)</f>
        <v>0.71720936899170595</v>
      </c>
      <c r="BE102" s="394">
        <f ca="1">IF(ISTEXT(BE$6),IFERROR(SLOPE(OFFSET(BE$132,MATCH(BE$8,DateRange,0)-1,0):OFFSET(BE$132,MATCH(BE$9,DateRange,0)-1,0),OFFSET(HOMECELL,MATCH(BE$8,DateRange,0)-1,MATCH(BE$100,DataStreams,0)-1):OFFSET(HOMECELL,MATCH(BE$9,DateRange,0)-1,MATCH(BE$100,DataStreams,0)-1)),"NA"),0)</f>
        <v>0.35704378226961214</v>
      </c>
      <c r="BF102" s="394">
        <f ca="1">IF(ISTEXT(BF$6),IFERROR(SLOPE(OFFSET(BF$132,MATCH(BF$8,DateRange,0)-1,0):OFFSET(BF$132,MATCH(BF$9,DateRange,0)-1,0),OFFSET(HOMECELL,MATCH(BF$8,DateRange,0)-1,MATCH(BF$100,DataStreams,0)-1):OFFSET(HOMECELL,MATCH(BF$9,DateRange,0)-1,MATCH(BF$100,DataStreams,0)-1)),"NA"),0)</f>
        <v>0.77536591409092748</v>
      </c>
      <c r="BG102" s="394">
        <f ca="1">IF(ISTEXT(BG$6),IFERROR(SLOPE(OFFSET(BG$132,MATCH(BG$8,DateRange,0)-1,0):OFFSET(BG$132,MATCH(BG$9,DateRange,0)-1,0),OFFSET(HOMECELL,MATCH(BG$8,DateRange,0)-1,MATCH(BG$100,DataStreams,0)-1):OFFSET(HOMECELL,MATCH(BG$9,DateRange,0)-1,MATCH(BG$100,DataStreams,0)-1)),"NA"),0)</f>
        <v>1.9944099341438544</v>
      </c>
      <c r="BH102" s="394">
        <f ca="1">IF(ISTEXT(BH$6),IFERROR(SLOPE(OFFSET(BH$132,MATCH(BH$8,DateRange,0)-1,0):OFFSET(BH$132,MATCH(BH$9,DateRange,0)-1,0),OFFSET(HOMECELL,MATCH(BH$8,DateRange,0)-1,MATCH(BH$100,DataStreams,0)-1):OFFSET(HOMECELL,MATCH(BH$9,DateRange,0)-1,MATCH(BH$100,DataStreams,0)-1)),"NA"),0)</f>
        <v>1.5480791650761241</v>
      </c>
      <c r="BI102" s="394">
        <f ca="1">IF(ISTEXT(BI$6),IFERROR(SLOPE(OFFSET(BI$132,MATCH(BI$8,DateRange,0)-1,0):OFFSET(BI$132,MATCH(BI$9,DateRange,0)-1,0),OFFSET(HOMECELL,MATCH(BI$8,DateRange,0)-1,MATCH(BI$100,DataStreams,0)-1):OFFSET(HOMECELL,MATCH(BI$9,DateRange,0)-1,MATCH(BI$100,DataStreams,0)-1)),"NA"),0)</f>
        <v>0.96921538422154319</v>
      </c>
      <c r="BJ102" s="394">
        <f ca="1">IF(ISTEXT(BJ$6),IFERROR(SLOPE(OFFSET(BJ$132,MATCH(BJ$8,DateRange,0)-1,0):OFFSET(BJ$132,MATCH(BJ$9,DateRange,0)-1,0),OFFSET(HOMECELL,MATCH(BJ$8,DateRange,0)-1,MATCH(BJ$100,DataStreams,0)-1):OFFSET(HOMECELL,MATCH(BJ$9,DateRange,0)-1,MATCH(BJ$100,DataStreams,0)-1)),"NA"),0)</f>
        <v>0.8547392667855308</v>
      </c>
      <c r="BK102" s="394">
        <f ca="1">IF(ISTEXT(BK$6),IFERROR(SLOPE(OFFSET(BK$132,MATCH(BK$8,DateRange,0)-1,0):OFFSET(BK$132,MATCH(BK$9,DateRange,0)-1,0),OFFSET(HOMECELL,MATCH(BK$8,DateRange,0)-1,MATCH(BK$100,DataStreams,0)-1):OFFSET(HOMECELL,MATCH(BK$9,DateRange,0)-1,MATCH(BK$100,DataStreams,0)-1)),"NA"),0)</f>
        <v>1.5458911852653952</v>
      </c>
      <c r="BL102" s="394">
        <f ca="1">IF(ISTEXT(BL$6),IFERROR(SLOPE(OFFSET(BL$132,MATCH(BL$8,DateRange,0)-1,0):OFFSET(BL$132,MATCH(BL$9,DateRange,0)-1,0),OFFSET(HOMECELL,MATCH(BL$8,DateRange,0)-1,MATCH(BL$100,DataStreams,0)-1):OFFSET(HOMECELL,MATCH(BL$9,DateRange,0)-1,MATCH(BL$100,DataStreams,0)-1)),"NA"),0)</f>
        <v>1.102208700724451</v>
      </c>
      <c r="BM102" s="394">
        <f ca="1">IF(ISTEXT(BM$6),IFERROR(SLOPE(OFFSET(BM$132,MATCH(BM$8,DateRange,0)-1,0):OFFSET(BM$132,MATCH(BM$9,DateRange,0)-1,0),OFFSET(HOMECELL,MATCH(BM$8,DateRange,0)-1,MATCH(BM$100,DataStreams,0)-1):OFFSET(HOMECELL,MATCH(BM$9,DateRange,0)-1,MATCH(BM$100,DataStreams,0)-1)),"NA"),0)</f>
        <v>1.6999829057181528</v>
      </c>
      <c r="BN102" s="394">
        <f ca="1">IF(ISTEXT(BN$6),IFERROR(SLOPE(OFFSET(BN$132,MATCH(BN$8,DateRange,0)-1,0):OFFSET(BN$132,MATCH(BN$9,DateRange,0)-1,0),OFFSET(HOMECELL,MATCH(BN$8,DateRange,0)-1,MATCH(BN$100,DataStreams,0)-1):OFFSET(HOMECELL,MATCH(BN$9,DateRange,0)-1,MATCH(BN$100,DataStreams,0)-1)),"NA"),0)</f>
        <v>1.2975330177688675</v>
      </c>
      <c r="BO102" s="394">
        <f ca="1">IF(ISTEXT(BO$6),IFERROR(SLOPE(OFFSET(BO$132,MATCH(BO$8,DateRange,0)-1,0):OFFSET(BO$132,MATCH(BO$9,DateRange,0)-1,0),OFFSET(HOMECELL,MATCH(BO$8,DateRange,0)-1,MATCH(BO$100,DataStreams,0)-1):OFFSET(HOMECELL,MATCH(BO$9,DateRange,0)-1,MATCH(BO$100,DataStreams,0)-1)),"NA"),0)</f>
        <v>0.76606763279491874</v>
      </c>
      <c r="BP102" s="394">
        <f ca="1">IF(ISTEXT(BP$6),IFERROR(SLOPE(OFFSET(BP$132,MATCH(BP$8,DateRange,0)-1,0):OFFSET(BP$132,MATCH(BP$9,DateRange,0)-1,0),OFFSET(HOMECELL,MATCH(BP$8,DateRange,0)-1,MATCH(BP$100,DataStreams,0)-1):OFFSET(HOMECELL,MATCH(BP$9,DateRange,0)-1,MATCH(BP$100,DataStreams,0)-1)),"NA"),0)</f>
        <v>0.92907755704197015</v>
      </c>
      <c r="BQ102" s="394">
        <f ca="1">IF(ISTEXT(BQ$6),IFERROR(SLOPE(OFFSET(BQ$132,MATCH(BQ$8,DateRange,0)-1,0):OFFSET(BQ$132,MATCH(BQ$9,DateRange,0)-1,0),OFFSET(HOMECELL,MATCH(BQ$8,DateRange,0)-1,MATCH(BQ$100,DataStreams,0)-1):OFFSET(HOMECELL,MATCH(BQ$9,DateRange,0)-1,MATCH(BQ$100,DataStreams,0)-1)),"NA"),0)</f>
        <v>0.50743204411186527</v>
      </c>
      <c r="BR102" s="394">
        <f ca="1">IF(ISTEXT(BR$6),IFERROR(SLOPE(OFFSET(BR$132,MATCH(BR$8,DateRange,0)-1,0):OFFSET(BR$132,MATCH(BR$9,DateRange,0)-1,0),OFFSET(HOMECELL,MATCH(BR$8,DateRange,0)-1,MATCH(BR$100,DataStreams,0)-1):OFFSET(HOMECELL,MATCH(BR$9,DateRange,0)-1,MATCH(BR$100,DataStreams,0)-1)),"NA"),0)</f>
        <v>0.36874957076417481</v>
      </c>
      <c r="BS102" s="394">
        <f ca="1">IF(ISTEXT(BS$6),IFERROR(SLOPE(OFFSET(BS$132,MATCH(BS$8,DateRange,0)-1,0):OFFSET(BS$132,MATCH(BS$9,DateRange,0)-1,0),OFFSET(HOMECELL,MATCH(BS$8,DateRange,0)-1,MATCH(BS$100,DataStreams,0)-1):OFFSET(HOMECELL,MATCH(BS$9,DateRange,0)-1,MATCH(BS$100,DataStreams,0)-1)),"NA"),0)</f>
        <v>1.1118585349041081</v>
      </c>
      <c r="BT102" s="394">
        <f ca="1">IF(ISTEXT(BT$6),IFERROR(SLOPE(OFFSET(BT$132,MATCH(BT$8,DateRange,0)-1,0):OFFSET(BT$132,MATCH(BT$9,DateRange,0)-1,0),OFFSET(HOMECELL,MATCH(BT$8,DateRange,0)-1,MATCH(BT$100,DataStreams,0)-1):OFFSET(HOMECELL,MATCH(BT$9,DateRange,0)-1,MATCH(BT$100,DataStreams,0)-1)),"NA"),0)</f>
        <v>0.83407961927412333</v>
      </c>
      <c r="BU102" s="394">
        <f ca="1">IF(ISTEXT(BU$6),IFERROR(SLOPE(OFFSET(BU$132,MATCH(BU$8,DateRange,0)-1,0):OFFSET(BU$132,MATCH(BU$9,DateRange,0)-1,0),OFFSET(HOMECELL,MATCH(BU$8,DateRange,0)-1,MATCH(BU$100,DataStreams,0)-1):OFFSET(HOMECELL,MATCH(BU$9,DateRange,0)-1,MATCH(BU$100,DataStreams,0)-1)),"NA"),0)</f>
        <v>0.85948662453553648</v>
      </c>
      <c r="BV102" s="394">
        <f ca="1">IF(ISTEXT(BV$6),IFERROR(SLOPE(OFFSET(BV$132,MATCH(BV$8,DateRange,0)-1,0):OFFSET(BV$132,MATCH(BV$9,DateRange,0)-1,0),OFFSET(HOMECELL,MATCH(BV$8,DateRange,0)-1,MATCH(BV$100,DataStreams,0)-1):OFFSET(HOMECELL,MATCH(BV$9,DateRange,0)-1,MATCH(BV$100,DataStreams,0)-1)),"NA"),0)</f>
        <v>1.6125027718908693</v>
      </c>
      <c r="BW102" s="394">
        <f ca="1">IF(ISTEXT(BW$6),IFERROR(SLOPE(OFFSET(BW$132,MATCH(BW$8,DateRange,0)-1,0):OFFSET(BW$132,MATCH(BW$9,DateRange,0)-1,0),OFFSET(HOMECELL,MATCH(BW$8,DateRange,0)-1,MATCH(BW$100,DataStreams,0)-1):OFFSET(HOMECELL,MATCH(BW$9,DateRange,0)-1,MATCH(BW$100,DataStreams,0)-1)),"NA"),0)</f>
        <v>0.59506605519956302</v>
      </c>
      <c r="BX102" s="394">
        <f ca="1">IF(ISTEXT(BX$6),IFERROR(SLOPE(OFFSET(BX$132,MATCH(BX$8,DateRange,0)-1,0):OFFSET(BX$132,MATCH(BX$9,DateRange,0)-1,0),OFFSET(HOMECELL,MATCH(BX$8,DateRange,0)-1,MATCH(BX$100,DataStreams,0)-1):OFFSET(HOMECELL,MATCH(BX$9,DateRange,0)-1,MATCH(BX$100,DataStreams,0)-1)),"NA"),0)</f>
        <v>0.47191786504368533</v>
      </c>
      <c r="BY102" s="394">
        <f ca="1">IF(ISTEXT(BY$6),IFERROR(SLOPE(OFFSET(BY$132,MATCH(BY$8,DateRange,0)-1,0):OFFSET(BY$132,MATCH(BY$9,DateRange,0)-1,0),OFFSET(HOMECELL,MATCH(BY$8,DateRange,0)-1,MATCH(BY$100,DataStreams,0)-1):OFFSET(HOMECELL,MATCH(BY$9,DateRange,0)-1,MATCH(BY$100,DataStreams,0)-1)),"NA"),0)</f>
        <v>0.51480115386509584</v>
      </c>
      <c r="BZ102" s="394">
        <f ca="1">IF(ISTEXT(BZ$6),IFERROR(SLOPE(OFFSET(BZ$132,MATCH(BZ$8,DateRange,0)-1,0):OFFSET(BZ$132,MATCH(BZ$9,DateRange,0)-1,0),OFFSET(HOMECELL,MATCH(BZ$8,DateRange,0)-1,MATCH(BZ$100,DataStreams,0)-1):OFFSET(HOMECELL,MATCH(BZ$9,DateRange,0)-1,MATCH(BZ$100,DataStreams,0)-1)),"NA"),0)</f>
        <v>0.80103748280486176</v>
      </c>
      <c r="CA102" s="394">
        <f ca="1">IF(ISTEXT(CA$6),IFERROR(SLOPE(OFFSET(CA$132,MATCH(CA$8,DateRange,0)-1,0):OFFSET(CA$132,MATCH(CA$9,DateRange,0)-1,0),OFFSET(HOMECELL,MATCH(CA$8,DateRange,0)-1,MATCH(CA$100,DataStreams,0)-1):OFFSET(HOMECELL,MATCH(CA$9,DateRange,0)-1,MATCH(CA$100,DataStreams,0)-1)),"NA"),0)</f>
        <v>1.4234960689378491</v>
      </c>
      <c r="CB102" s="394">
        <f ca="1">IF(ISTEXT(CB$6),IFERROR(SLOPE(OFFSET(CB$132,MATCH(CB$8,DateRange,0)-1,0):OFFSET(CB$132,MATCH(CB$9,DateRange,0)-1,0),OFFSET(HOMECELL,MATCH(CB$8,DateRange,0)-1,MATCH(CB$100,DataStreams,0)-1):OFFSET(HOMECELL,MATCH(CB$9,DateRange,0)-1,MATCH(CB$100,DataStreams,0)-1)),"NA"),0)</f>
        <v>0.45324723660010191</v>
      </c>
      <c r="CC102" s="394">
        <f ca="1">IF(ISTEXT(CC$6),IFERROR(SLOPE(OFFSET(CC$132,MATCH(CC$8,DateRange,0)-1,0):OFFSET(CC$132,MATCH(CC$9,DateRange,0)-1,0),OFFSET(HOMECELL,MATCH(CC$8,DateRange,0)-1,MATCH(CC$100,DataStreams,0)-1):OFFSET(HOMECELL,MATCH(CC$9,DateRange,0)-1,MATCH(CC$100,DataStreams,0)-1)),"NA"),0)</f>
        <v>0.43304824093596805</v>
      </c>
      <c r="CD102" s="394">
        <f ca="1">IF(ISTEXT(CD$6),IFERROR(SLOPE(OFFSET(CD$132,MATCH(CD$8,DateRange,0)-1,0):OFFSET(CD$132,MATCH(CD$9,DateRange,0)-1,0),OFFSET(HOMECELL,MATCH(CD$8,DateRange,0)-1,MATCH(CD$100,DataStreams,0)-1):OFFSET(HOMECELL,MATCH(CD$9,DateRange,0)-1,MATCH(CD$100,DataStreams,0)-1)),"NA"),0)</f>
        <v>0.13287661697629097</v>
      </c>
      <c r="CE102" s="394">
        <f ca="1">IF(ISTEXT(CE$6),IFERROR(SLOPE(OFFSET(CE$132,MATCH(CE$8,DateRange,0)-1,0):OFFSET(CE$132,MATCH(CE$9,DateRange,0)-1,0),OFFSET(HOMECELL,MATCH(CE$8,DateRange,0)-1,MATCH(CE$100,DataStreams,0)-1):OFFSET(HOMECELL,MATCH(CE$9,DateRange,0)-1,MATCH(CE$100,DataStreams,0)-1)),"NA"),0)</f>
        <v>1.5646430912140508</v>
      </c>
      <c r="CF102" s="394">
        <f ca="1">IF(ISTEXT(CF$6),IFERROR(SLOPE(OFFSET(CF$132,MATCH(CF$8,DateRange,0)-1,0):OFFSET(CF$132,MATCH(CF$9,DateRange,0)-1,0),OFFSET(HOMECELL,MATCH(CF$8,DateRange,0)-1,MATCH(CF$100,DataStreams,0)-1):OFFSET(HOMECELL,MATCH(CF$9,DateRange,0)-1,MATCH(CF$100,DataStreams,0)-1)),"NA"),0)</f>
        <v>0.4359209301490814</v>
      </c>
      <c r="CG102" s="394">
        <f ca="1">IF(ISTEXT(CG$6),IFERROR(SLOPE(OFFSET(CG$132,MATCH(CG$8,DateRange,0)-1,0):OFFSET(CG$132,MATCH(CG$9,DateRange,0)-1,0),OFFSET(HOMECELL,MATCH(CG$8,DateRange,0)-1,MATCH(CG$100,DataStreams,0)-1):OFFSET(HOMECELL,MATCH(CG$9,DateRange,0)-1,MATCH(CG$100,DataStreams,0)-1)),"NA"),0)</f>
        <v>0.90774395404475194</v>
      </c>
      <c r="CH102" s="394">
        <f ca="1">IF(ISTEXT(CH$6),IFERROR(SLOPE(OFFSET(CH$132,MATCH(CH$8,DateRange,0)-1,0):OFFSET(CH$132,MATCH(CH$9,DateRange,0)-1,0),OFFSET(HOMECELL,MATCH(CH$8,DateRange,0)-1,MATCH(CH$100,DataStreams,0)-1):OFFSET(HOMECELL,MATCH(CH$9,DateRange,0)-1,MATCH(CH$100,DataStreams,0)-1)),"NA"),0)</f>
        <v>0.80733598913567239</v>
      </c>
      <c r="CI102" s="394">
        <f ca="1">IF(ISTEXT(CI$6),IFERROR(SLOPE(OFFSET(CI$132,MATCH(CI$8,DateRange,0)-1,0):OFFSET(CI$132,MATCH(CI$9,DateRange,0)-1,0),OFFSET(HOMECELL,MATCH(CI$8,DateRange,0)-1,MATCH(CI$100,DataStreams,0)-1):OFFSET(HOMECELL,MATCH(CI$9,DateRange,0)-1,MATCH(CI$100,DataStreams,0)-1)),"NA"),0)</f>
        <v>1.7013623491465553</v>
      </c>
      <c r="CJ102" s="394">
        <f ca="1">IF(ISTEXT(CJ$6),IFERROR(SLOPE(OFFSET(CJ$132,MATCH(CJ$8,DateRange,0)-1,0):OFFSET(CJ$132,MATCH(CJ$9,DateRange,0)-1,0),OFFSET(HOMECELL,MATCH(CJ$8,DateRange,0)-1,MATCH(CJ$100,DataStreams,0)-1):OFFSET(HOMECELL,MATCH(CJ$9,DateRange,0)-1,MATCH(CJ$100,DataStreams,0)-1)),"NA"),0)</f>
        <v>0.97319866639533104</v>
      </c>
      <c r="CK102" s="394">
        <f ca="1">IF(ISTEXT(CK$6),IFERROR(SLOPE(OFFSET(CK$132,MATCH(CK$8,DateRange,0)-1,0):OFFSET(CK$132,MATCH(CK$9,DateRange,0)-1,0),OFFSET(HOMECELL,MATCH(CK$8,DateRange,0)-1,MATCH(CK$100,DataStreams,0)-1):OFFSET(HOMECELL,MATCH(CK$9,DateRange,0)-1,MATCH(CK$100,DataStreams,0)-1)),"NA"),0)</f>
        <v>0.37015734749398116</v>
      </c>
      <c r="CL102" s="394">
        <f ca="1">IF(ISTEXT(CL$6),IFERROR(SLOPE(OFFSET(CL$132,MATCH(CL$8,DateRange,0)-1,0):OFFSET(CL$132,MATCH(CL$9,DateRange,0)-1,0),OFFSET(HOMECELL,MATCH(CL$8,DateRange,0)-1,MATCH(CL$100,DataStreams,0)-1):OFFSET(HOMECELL,MATCH(CL$9,DateRange,0)-1,MATCH(CL$100,DataStreams,0)-1)),"NA"),0)</f>
        <v>1.2069564729201971</v>
      </c>
      <c r="CM102" s="394">
        <f ca="1">IF(ISTEXT(CM$6),IFERROR(SLOPE(OFFSET(CM$132,MATCH(CM$8,DateRange,0)-1,0):OFFSET(CM$132,MATCH(CM$9,DateRange,0)-1,0),OFFSET(HOMECELL,MATCH(CM$8,DateRange,0)-1,MATCH(CM$100,DataStreams,0)-1):OFFSET(HOMECELL,MATCH(CM$9,DateRange,0)-1,MATCH(CM$100,DataStreams,0)-1)),"NA"),0)</f>
        <v>0.1578143728874622</v>
      </c>
      <c r="CN102" s="394">
        <f ca="1">IF(ISTEXT(CN$6),IFERROR(SLOPE(OFFSET(CN$132,MATCH(CN$8,DateRange,0)-1,0):OFFSET(CN$132,MATCH(CN$9,DateRange,0)-1,0),OFFSET(HOMECELL,MATCH(CN$8,DateRange,0)-1,MATCH(CN$100,DataStreams,0)-1):OFFSET(HOMECELL,MATCH(CN$9,DateRange,0)-1,MATCH(CN$100,DataStreams,0)-1)),"NA"),0)</f>
        <v>0.90358306685080803</v>
      </c>
      <c r="CO102" s="394">
        <f ca="1">IF(ISTEXT(CO$6),IFERROR(SLOPE(OFFSET(CO$132,MATCH(CO$8,DateRange,0)-1,0):OFFSET(CO$132,MATCH(CO$9,DateRange,0)-1,0),OFFSET(HOMECELL,MATCH(CO$8,DateRange,0)-1,MATCH(CO$100,DataStreams,0)-1):OFFSET(HOMECELL,MATCH(CO$9,DateRange,0)-1,MATCH(CO$100,DataStreams,0)-1)),"NA"),0)</f>
        <v>0.93497101377385783</v>
      </c>
      <c r="CP102" s="394">
        <f ca="1">IF(ISTEXT(CP$6),IFERROR(SLOPE(OFFSET(CP$132,MATCH(CP$8,DateRange,0)-1,0):OFFSET(CP$132,MATCH(CP$9,DateRange,0)-1,0),OFFSET(HOMECELL,MATCH(CP$8,DateRange,0)-1,MATCH(CP$100,DataStreams,0)-1):OFFSET(HOMECELL,MATCH(CP$9,DateRange,0)-1,MATCH(CP$100,DataStreams,0)-1)),"NA"),0)</f>
        <v>0.39307158826390748</v>
      </c>
      <c r="CQ102" s="394">
        <f ca="1">IF(ISTEXT(CQ$6),IFERROR(SLOPE(OFFSET(CQ$132,MATCH(CQ$8,DateRange,0)-1,0):OFFSET(CQ$132,MATCH(CQ$9,DateRange,0)-1,0),OFFSET(HOMECELL,MATCH(CQ$8,DateRange,0)-1,MATCH(CQ$100,DataStreams,0)-1):OFFSET(HOMECELL,MATCH(CQ$9,DateRange,0)-1,MATCH(CQ$100,DataStreams,0)-1)),"NA"),0)</f>
        <v>0.23619337344761546</v>
      </c>
      <c r="CR102" s="394">
        <f ca="1">IF(ISTEXT(CR$6),IFERROR(SLOPE(OFFSET(CR$132,MATCH(CR$8,DateRange,0)-1,0):OFFSET(CR$132,MATCH(CR$9,DateRange,0)-1,0),OFFSET(HOMECELL,MATCH(CR$8,DateRange,0)-1,MATCH(CR$100,DataStreams,0)-1):OFFSET(HOMECELL,MATCH(CR$9,DateRange,0)-1,MATCH(CR$100,DataStreams,0)-1)),"NA"),0)</f>
        <v>0.53936226273150045</v>
      </c>
      <c r="CS102" s="394">
        <f ca="1">IF(ISTEXT(CS$6),IFERROR(SLOPE(OFFSET(CS$132,MATCH(CS$8,DateRange,0)-1,0):OFFSET(CS$132,MATCH(CS$9,DateRange,0)-1,0),OFFSET(HOMECELL,MATCH(CS$8,DateRange,0)-1,MATCH(CS$100,DataStreams,0)-1):OFFSET(HOMECELL,MATCH(CS$9,DateRange,0)-1,MATCH(CS$100,DataStreams,0)-1)),"NA"),0)</f>
        <v>1.3647964013021752</v>
      </c>
      <c r="CT102" s="394">
        <f ca="1">IF(ISTEXT(CT$6),IFERROR(SLOPE(OFFSET(CT$132,MATCH(CT$8,DateRange,0)-1,0):OFFSET(CT$132,MATCH(CT$9,DateRange,0)-1,0),OFFSET(HOMECELL,MATCH(CT$8,DateRange,0)-1,MATCH(CT$100,DataStreams,0)-1):OFFSET(HOMECELL,MATCH(CT$9,DateRange,0)-1,MATCH(CT$100,DataStreams,0)-1)),"NA"),0)</f>
        <v>2.0096383315338278</v>
      </c>
      <c r="CU102" s="394">
        <f ca="1">IF(ISTEXT(CU$6),IFERROR(SLOPE(OFFSET(CU$132,MATCH(CU$8,DateRange,0)-1,0):OFFSET(CU$132,MATCH(CU$9,DateRange,0)-1,0),OFFSET(HOMECELL,MATCH(CU$8,DateRange,0)-1,MATCH(CU$100,DataStreams,0)-1):OFFSET(HOMECELL,MATCH(CU$9,DateRange,0)-1,MATCH(CU$100,DataStreams,0)-1)),"NA"),0)</f>
        <v>1.3965459029387162</v>
      </c>
      <c r="CV102" s="394">
        <f ca="1">IF(ISTEXT(CV$6),IFERROR(SLOPE(OFFSET(CV$132,MATCH(CV$8,DateRange,0)-1,0):OFFSET(CV$132,MATCH(CV$9,DateRange,0)-1,0),OFFSET(HOMECELL,MATCH(CV$8,DateRange,0)-1,MATCH(CV$100,DataStreams,0)-1):OFFSET(HOMECELL,MATCH(CV$9,DateRange,0)-1,MATCH(CV$100,DataStreams,0)-1)),"NA"),0)</f>
        <v>0.69375184457494143</v>
      </c>
      <c r="CW102" s="394">
        <f ca="1">IF(ISTEXT(CW$6),IFERROR(SLOPE(OFFSET(CW$132,MATCH(CW$8,DateRange,0)-1,0):OFFSET(CW$132,MATCH(CW$9,DateRange,0)-1,0),OFFSET(HOMECELL,MATCH(CW$8,DateRange,0)-1,MATCH(CW$100,DataStreams,0)-1):OFFSET(HOMECELL,MATCH(CW$9,DateRange,0)-1,MATCH(CW$100,DataStreams,0)-1)),"NA"),0)</f>
        <v>1.3804715356846471</v>
      </c>
      <c r="CX102" s="394">
        <f ca="1">IF(ISTEXT(CX$6),IFERROR(SLOPE(OFFSET(CX$132,MATCH(CX$8,DateRange,0)-1,0):OFFSET(CX$132,MATCH(CX$9,DateRange,0)-1,0),OFFSET(HOMECELL,MATCH(CX$8,DateRange,0)-1,MATCH(CX$100,DataStreams,0)-1):OFFSET(HOMECELL,MATCH(CX$9,DateRange,0)-1,MATCH(CX$100,DataStreams,0)-1)),"NA"),0)</f>
        <v>1.2135355246304909</v>
      </c>
      <c r="CY102" s="394">
        <f ca="1">IF(ISTEXT(CY$6),IFERROR(SLOPE(OFFSET(CY$132,MATCH(CY$8,DateRange,0)-1,0):OFFSET(CY$132,MATCH(CY$9,DateRange,0)-1,0),OFFSET(HOMECELL,MATCH(CY$8,DateRange,0)-1,MATCH(CY$100,DataStreams,0)-1):OFFSET(HOMECELL,MATCH(CY$9,DateRange,0)-1,MATCH(CY$100,DataStreams,0)-1)),"NA"),0)</f>
        <v>1.205263024723773</v>
      </c>
      <c r="CZ102" s="394">
        <f ca="1">IF(ISTEXT(CZ$6),IFERROR(SLOPE(OFFSET(CZ$132,MATCH(CZ$8,DateRange,0)-1,0):OFFSET(CZ$132,MATCH(CZ$9,DateRange,0)-1,0),OFFSET(HOMECELL,MATCH(CZ$8,DateRange,0)-1,MATCH(CZ$100,DataStreams,0)-1):OFFSET(HOMECELL,MATCH(CZ$9,DateRange,0)-1,MATCH(CZ$100,DataStreams,0)-1)),"NA"),0)</f>
        <v>0.56252540772135806</v>
      </c>
      <c r="DA102" s="394">
        <f ca="1">IF(ISTEXT(DA$6),IFERROR(SLOPE(OFFSET(DA$132,MATCH(DA$8,DateRange,0)-1,0):OFFSET(DA$132,MATCH(DA$9,DateRange,0)-1,0),OFFSET(HOMECELL,MATCH(DA$8,DateRange,0)-1,MATCH(DA$100,DataStreams,0)-1):OFFSET(HOMECELL,MATCH(DA$9,DateRange,0)-1,MATCH(DA$100,DataStreams,0)-1)),"NA"),0)</f>
        <v>1.5391159077826224</v>
      </c>
      <c r="DB102" s="817">
        <f ca="1">IF(ISTEXT(DB$6),IFERROR(SLOPE(OFFSET(DB$132,MATCH(DB$8,DateRange,0)-1,0):OFFSET(DB$132,MATCH(DB$9,DateRange,0)-1,0),OFFSET(HOMECELL,MATCH(DB$8,DateRange,0)-1,MATCH(DB$100,DataStreams,0)-1):OFFSET(HOMECELL,MATCH(DB$9,DateRange,0)-1,MATCH(DB$100,DataStreams,0)-1)),"NA"),0)</f>
        <v>1.1029333758524946</v>
      </c>
      <c r="DC102" s="817">
        <f ca="1">IF(ISTEXT(DC$6),IFERROR(SLOPE(OFFSET(DC$132,MATCH(DC$8,DateRange,0)-1,0):OFFSET(DC$132,MATCH(DC$9,DateRange,0)-1,0),OFFSET(HOMECELL,MATCH(DC$8,DateRange,0)-1,MATCH(DC$100,DataStreams,0)-1):OFFSET(HOMECELL,MATCH(DC$9,DateRange,0)-1,MATCH(DC$100,DataStreams,0)-1)),"NA"),0)</f>
        <v>0.83566100461231063</v>
      </c>
      <c r="DD102" s="817">
        <f ca="1">IF(ISTEXT(DD$6),IFERROR(SLOPE(OFFSET(DD$132,MATCH(DD$8,DateRange,0)-1,0):OFFSET(DD$132,MATCH(DD$9,DateRange,0)-1,0),OFFSET(HOMECELL,MATCH(DD$8,DateRange,0)-1,MATCH(DD$100,DataStreams,0)-1):OFFSET(HOMECELL,MATCH(DD$9,DateRange,0)-1,MATCH(DD$100,DataStreams,0)-1)),"NA"),0)</f>
        <v>0.77613096111809887</v>
      </c>
      <c r="DE102" s="817">
        <f ca="1">IF(ISTEXT(DE$6),IFERROR(SLOPE(OFFSET(DE$132,MATCH(DE$8,DateRange,0)-1,0):OFFSET(DE$132,MATCH(DE$9,DateRange,0)-1,0),OFFSET(HOMECELL,MATCH(DE$8,DateRange,0)-1,MATCH(DE$100,DataStreams,0)-1):OFFSET(HOMECELL,MATCH(DE$9,DateRange,0)-1,MATCH(DE$100,DataStreams,0)-1)),"NA"),0)</f>
        <v>0.86260656208497311</v>
      </c>
      <c r="DG102" s="352"/>
      <c r="DI102" s="394">
        <f ca="1">IF(ISTEXT(DI$6),IFERROR(SLOPE(OFFSET(DI$132,MATCH(DI$8,DateRange,0)-1,0):OFFSET(DI$132,MATCH(DI$9,DateRange,0)-1,0),OFFSET(HOMECELL,MATCH(DI$8,DateRange,0)-1,MATCH(DI$100,DataStreams,0)-1):OFFSET(HOMECELL,MATCH(DI$9,DateRange,0)-1,MATCH(DI$100,DataStreams,0)-1)),"NA"),0)</f>
        <v>0</v>
      </c>
      <c r="DJ102" s="394">
        <f ca="1">IF(ISTEXT(DJ$6),IFERROR(SLOPE(OFFSET(DJ$132,MATCH(DJ$8,DateRange,0)-1,0):OFFSET(DJ$132,MATCH(DJ$9,DateRange,0)-1,0),OFFSET(HOMECELL,MATCH(DJ$8,DateRange,0)-1,MATCH(DJ$100,DataStreams,0)-1):OFFSET(HOMECELL,MATCH(DJ$9,DateRange,0)-1,MATCH(DJ$100,DataStreams,0)-1)),"NA"),0)</f>
        <v>1.8798318607902005</v>
      </c>
      <c r="DK102" s="394">
        <f ca="1">IF(ISTEXT(DK$6),IFERROR(SLOPE(OFFSET(DK$132,MATCH(DK$8,DateRange,0)-1,0):OFFSET(DK$132,MATCH(DK$9,DateRange,0)-1,0),OFFSET(HOMECELL,MATCH(DK$8,DateRange,0)-1,MATCH(DK$100,DataStreams,0)-1):OFFSET(HOMECELL,MATCH(DK$9,DateRange,0)-1,MATCH(DK$100,DataStreams,0)-1)),"NA"),0)</f>
        <v>0.98452190067900003</v>
      </c>
    </row>
    <row r="103" spans="1:115">
      <c r="A103" s="371" t="s">
        <v>219</v>
      </c>
      <c r="B103" s="372"/>
      <c r="C103" s="394" cm="1">
        <f t="array" aca="1" ref="C103" ca="1">IF(ISTEXT(C$6),IFERROR(SLOPE(
IF(OFFSET(HOMECELL,MATCH(C$8,DateRange,0)-1,MATCH(C$100,DataStreams,0)-1):OFFSET(HOMECELL,MATCH(C$9,DateRange,0)-1,MATCH(C$100,DataStreams,0)-1)&lt;=Stress_Threshold,
OFFSET(C$132,MATCH(C$8,DateRange,0)-1,0):OFFSET(C$132,MATCH(C$9,DateRange,0)-1,0),"NA"),
IF(OFFSET(HOMECELL,MATCH(C$8,DateRange,0)-1,MATCH(C$100,DataStreams,0)-1):OFFSET(HOMECELL,MATCH(C$9,DateRange,0)-1,MATCH(C$100,DataStreams,0)-1)&lt;=Stress_Threshold,
OFFSET(HOMECELL,MATCH(C$8,DateRange,0)-1,MATCH(C$100,DataStreams,0)-1):OFFSET(HOMECELL,MATCH(C$9,DateRange,0)-1,MATCH(C$100,DataStreams,0)-1),"NA")),"NA"),0)</f>
        <v>1.2173508497458405</v>
      </c>
      <c r="D103" s="394" cm="1">
        <f t="array" aca="1" ref="D103" ca="1">IF(ISTEXT(D$6),IFERROR(SLOPE(
IF(OFFSET(HOMECELL,MATCH(D$8,DateRange,0)-1,MATCH(D$100,DataStreams,0)-1):OFFSET(HOMECELL,MATCH(D$9,DateRange,0)-1,MATCH(D$100,DataStreams,0)-1)&lt;=Stress_Threshold,
OFFSET(D$132,MATCH(D$8,DateRange,0)-1,0):OFFSET(D$132,MATCH(D$9,DateRange,0)-1,0),"NA"),
IF(OFFSET(HOMECELL,MATCH(D$8,DateRange,0)-1,MATCH(D$100,DataStreams,0)-1):OFFSET(HOMECELL,MATCH(D$9,DateRange,0)-1,MATCH(D$100,DataStreams,0)-1)&lt;=Stress_Threshold,
OFFSET(HOMECELL,MATCH(D$8,DateRange,0)-1,MATCH(D$100,DataStreams,0)-1):OFFSET(HOMECELL,MATCH(D$9,DateRange,0)-1,MATCH(D$100,DataStreams,0)-1),"NA")),"NA"),0)</f>
        <v>3.6719495795177429E-2</v>
      </c>
      <c r="E103" s="394" cm="1">
        <f t="array" aca="1" ref="E103" ca="1">IF(ISTEXT(E$6),IFERROR(SLOPE(
IF(OFFSET(HOMECELL,MATCH(E$8,DateRange,0)-1,MATCH(E$100,DataStreams,0)-1):OFFSET(HOMECELL,MATCH(E$9,DateRange,0)-1,MATCH(E$100,DataStreams,0)-1)&lt;=Stress_Threshold,
OFFSET(E$132,MATCH(E$8,DateRange,0)-1,0):OFFSET(E$132,MATCH(E$9,DateRange,0)-1,0),"NA"),
IF(OFFSET(HOMECELL,MATCH(E$8,DateRange,0)-1,MATCH(E$100,DataStreams,0)-1):OFFSET(HOMECELL,MATCH(E$9,DateRange,0)-1,MATCH(E$100,DataStreams,0)-1)&lt;=Stress_Threshold,
OFFSET(HOMECELL,MATCH(E$8,DateRange,0)-1,MATCH(E$100,DataStreams,0)-1):OFFSET(HOMECELL,MATCH(E$9,DateRange,0)-1,MATCH(E$100,DataStreams,0)-1),"NA")),"NA"),0)</f>
        <v>1</v>
      </c>
      <c r="F103" s="394" cm="1">
        <f t="array" aca="1" ref="F103" ca="1">IF(ISTEXT(F$6),IFERROR(SLOPE(
IF(OFFSET(HOMECELL,MATCH(F$8,DateRange,0)-1,MATCH(F$100,DataStreams,0)-1):OFFSET(HOMECELL,MATCH(F$9,DateRange,0)-1,MATCH(F$100,DataStreams,0)-1)&lt;=Stress_Threshold,
OFFSET(F$132,MATCH(F$8,DateRange,0)-1,0):OFFSET(F$132,MATCH(F$9,DateRange,0)-1,0),"NA"),
IF(OFFSET(HOMECELL,MATCH(F$8,DateRange,0)-1,MATCH(F$100,DataStreams,0)-1):OFFSET(HOMECELL,MATCH(F$9,DateRange,0)-1,MATCH(F$100,DataStreams,0)-1)&lt;=Stress_Threshold,
OFFSET(HOMECELL,MATCH(F$8,DateRange,0)-1,MATCH(F$100,DataStreams,0)-1):OFFSET(HOMECELL,MATCH(F$9,DateRange,0)-1,MATCH(F$100,DataStreams,0)-1),"NA")),"NA"),0)</f>
        <v>0.99613941873828027</v>
      </c>
      <c r="G103" s="394" cm="1">
        <f t="array" aca="1" ref="G103" ca="1">IF(ISTEXT(G$6),IFERROR(SLOPE(
IF(OFFSET(HOMECELL,MATCH(G$8,DateRange,0)-1,MATCH(G$100,DataStreams,0)-1):OFFSET(HOMECELL,MATCH(G$9,DateRange,0)-1,MATCH(G$100,DataStreams,0)-1)&lt;=Stress_Threshold,
OFFSET(G$132,MATCH(G$8,DateRange,0)-1,0):OFFSET(G$132,MATCH(G$9,DateRange,0)-1,0),"NA"),
IF(OFFSET(HOMECELL,MATCH(G$8,DateRange,0)-1,MATCH(G$100,DataStreams,0)-1):OFFSET(HOMECELL,MATCH(G$9,DateRange,0)-1,MATCH(G$100,DataStreams,0)-1)&lt;=Stress_Threshold,
OFFSET(HOMECELL,MATCH(G$8,DateRange,0)-1,MATCH(G$100,DataStreams,0)-1):OFFSET(HOMECELL,MATCH(G$9,DateRange,0)-1,MATCH(G$100,DataStreams,0)-1),"NA")),"NA"),0)</f>
        <v>1.0612374959979962</v>
      </c>
      <c r="H103" s="394" cm="1">
        <f t="array" aca="1" ref="H103" ca="1">IF(ISTEXT(H$6),IFERROR(SLOPE(
IF(OFFSET(HOMECELL,MATCH(H$8,DateRange,0)-1,MATCH(H$100,DataStreams,0)-1):OFFSET(HOMECELL,MATCH(H$9,DateRange,0)-1,MATCH(H$100,DataStreams,0)-1)&lt;=Stress_Threshold,
OFFSET(H$132,MATCH(H$8,DateRange,0)-1,0):OFFSET(H$132,MATCH(H$9,DateRange,0)-1,0),"NA"),
IF(OFFSET(HOMECELL,MATCH(H$8,DateRange,0)-1,MATCH(H$100,DataStreams,0)-1):OFFSET(HOMECELL,MATCH(H$9,DateRange,0)-1,MATCH(H$100,DataStreams,0)-1)&lt;=Stress_Threshold,
OFFSET(HOMECELL,MATCH(H$8,DateRange,0)-1,MATCH(H$100,DataStreams,0)-1):OFFSET(HOMECELL,MATCH(H$9,DateRange,0)-1,MATCH(H$100,DataStreams,0)-1),"NA")),"NA"),0)</f>
        <v>1.1626735026767305</v>
      </c>
      <c r="I103" s="394" cm="1">
        <f t="array" aca="1" ref="I103" ca="1">IF(ISTEXT(I$6),IFERROR(SLOPE(
IF(OFFSET(HOMECELL,MATCH(I$8,DateRange,0)-1,MATCH(I$100,DataStreams,0)-1):OFFSET(HOMECELL,MATCH(I$9,DateRange,0)-1,MATCH(I$100,DataStreams,0)-1)&lt;=Stress_Threshold,
OFFSET(I$132,MATCH(I$8,DateRange,0)-1,0):OFFSET(I$132,MATCH(I$9,DateRange,0)-1,0),"NA"),
IF(OFFSET(HOMECELL,MATCH(I$8,DateRange,0)-1,MATCH(I$100,DataStreams,0)-1):OFFSET(HOMECELL,MATCH(I$9,DateRange,0)-1,MATCH(I$100,DataStreams,0)-1)&lt;=Stress_Threshold,
OFFSET(HOMECELL,MATCH(I$8,DateRange,0)-1,MATCH(I$100,DataStreams,0)-1):OFFSET(HOMECELL,MATCH(I$9,DateRange,0)-1,MATCH(I$100,DataStreams,0)-1),"NA")),"NA"),0)</f>
        <v>1.1901057264832828</v>
      </c>
      <c r="J103" s="394" cm="1">
        <f t="array" aca="1" ref="J103" ca="1">IF(ISTEXT(J$6),IFERROR(SLOPE(
IF(OFFSET(HOMECELL,MATCH(J$8,DateRange,0)-1,MATCH(J$100,DataStreams,0)-1):OFFSET(HOMECELL,MATCH(J$9,DateRange,0)-1,MATCH(J$100,DataStreams,0)-1)&lt;=Stress_Threshold,
OFFSET(J$132,MATCH(J$8,DateRange,0)-1,0):OFFSET(J$132,MATCH(J$9,DateRange,0)-1,0),"NA"),
IF(OFFSET(HOMECELL,MATCH(J$8,DateRange,0)-1,MATCH(J$100,DataStreams,0)-1):OFFSET(HOMECELL,MATCH(J$9,DateRange,0)-1,MATCH(J$100,DataStreams,0)-1)&lt;=Stress_Threshold,
OFFSET(HOMECELL,MATCH(J$8,DateRange,0)-1,MATCH(J$100,DataStreams,0)-1):OFFSET(HOMECELL,MATCH(J$9,DateRange,0)-1,MATCH(J$100,DataStreams,0)-1),"NA")),"NA"),0)</f>
        <v>1.064592083786021</v>
      </c>
      <c r="K103" s="394" cm="1">
        <f t="array" aca="1" ref="K103" ca="1">IF(ISTEXT(K$6),IFERROR(SLOPE(
IF(OFFSET(HOMECELL,MATCH(K$8,DateRange,0)-1,MATCH(K$100,DataStreams,0)-1):OFFSET(HOMECELL,MATCH(K$9,DateRange,0)-1,MATCH(K$100,DataStreams,0)-1)&lt;=Stress_Threshold,
OFFSET(K$132,MATCH(K$8,DateRange,0)-1,0):OFFSET(K$132,MATCH(K$9,DateRange,0)-1,0),"NA"),
IF(OFFSET(HOMECELL,MATCH(K$8,DateRange,0)-1,MATCH(K$100,DataStreams,0)-1):OFFSET(HOMECELL,MATCH(K$9,DateRange,0)-1,MATCH(K$100,DataStreams,0)-1)&lt;=Stress_Threshold,
OFFSET(HOMECELL,MATCH(K$8,DateRange,0)-1,MATCH(K$100,DataStreams,0)-1):OFFSET(HOMECELL,MATCH(K$9,DateRange,0)-1,MATCH(K$100,DataStreams,0)-1),"NA")),"NA"),0)</f>
        <v>1.0465808573431041</v>
      </c>
      <c r="L103" s="394" cm="1">
        <f t="array" aca="1" ref="L103" ca="1">IF(ISTEXT(L$6),IFERROR(SLOPE(
IF(OFFSET(HOMECELL,MATCH(L$8,DateRange,0)-1,MATCH(L$100,DataStreams,0)-1):OFFSET(HOMECELL,MATCH(L$9,DateRange,0)-1,MATCH(L$100,DataStreams,0)-1)&lt;=Stress_Threshold,
OFFSET(L$132,MATCH(L$8,DateRange,0)-1,0):OFFSET(L$132,MATCH(L$9,DateRange,0)-1,0),"NA"),
IF(OFFSET(HOMECELL,MATCH(L$8,DateRange,0)-1,MATCH(L$100,DataStreams,0)-1):OFFSET(HOMECELL,MATCH(L$9,DateRange,0)-1,MATCH(L$100,DataStreams,0)-1)&lt;=Stress_Threshold,
OFFSET(HOMECELL,MATCH(L$8,DateRange,0)-1,MATCH(L$100,DataStreams,0)-1):OFFSET(HOMECELL,MATCH(L$9,DateRange,0)-1,MATCH(L$100,DataStreams,0)-1),"NA")),"NA"),0)</f>
        <v>0.60708532979021035</v>
      </c>
      <c r="M103" s="394" cm="1">
        <f t="array" aca="1" ref="M103" ca="1">IF(ISTEXT(M$6),IFERROR(SLOPE(
IF(OFFSET(HOMECELL,MATCH(M$8,DateRange,0)-1,MATCH(M$100,DataStreams,0)-1):OFFSET(HOMECELL,MATCH(M$9,DateRange,0)-1,MATCH(M$100,DataStreams,0)-1)&lt;=Stress_Threshold,
OFFSET(M$132,MATCH(M$8,DateRange,0)-1,0):OFFSET(M$132,MATCH(M$9,DateRange,0)-1,0),"NA"),
IF(OFFSET(HOMECELL,MATCH(M$8,DateRange,0)-1,MATCH(M$100,DataStreams,0)-1):OFFSET(HOMECELL,MATCH(M$9,DateRange,0)-1,MATCH(M$100,DataStreams,0)-1)&lt;=Stress_Threshold,
OFFSET(HOMECELL,MATCH(M$8,DateRange,0)-1,MATCH(M$100,DataStreams,0)-1):OFFSET(HOMECELL,MATCH(M$9,DateRange,0)-1,MATCH(M$100,DataStreams,0)-1),"NA")),"NA"),0)</f>
        <v>1.3514175209851964</v>
      </c>
      <c r="N103" s="394" cm="1">
        <f t="array" aca="1" ref="N103" ca="1">IF(ISTEXT(N$6),IFERROR(SLOPE(
IF(OFFSET(HOMECELL,MATCH(N$8,DateRange,0)-1,MATCH(N$100,DataStreams,0)-1):OFFSET(HOMECELL,MATCH(N$9,DateRange,0)-1,MATCH(N$100,DataStreams,0)-1)&lt;=Stress_Threshold,
OFFSET(N$132,MATCH(N$8,DateRange,0)-1,0):OFFSET(N$132,MATCH(N$9,DateRange,0)-1,0),"NA"),
IF(OFFSET(HOMECELL,MATCH(N$8,DateRange,0)-1,MATCH(N$100,DataStreams,0)-1):OFFSET(HOMECELL,MATCH(N$9,DateRange,0)-1,MATCH(N$100,DataStreams,0)-1)&lt;=Stress_Threshold,
OFFSET(HOMECELL,MATCH(N$8,DateRange,0)-1,MATCH(N$100,DataStreams,0)-1):OFFSET(HOMECELL,MATCH(N$9,DateRange,0)-1,MATCH(N$100,DataStreams,0)-1),"NA")),"NA"),0)</f>
        <v>1.3844228235928997</v>
      </c>
      <c r="O103" s="394" cm="1">
        <f t="array" aca="1" ref="O103" ca="1">IF(ISTEXT(O$6),IFERROR(SLOPE(
IF(OFFSET(HOMECELL,MATCH(O$8,DateRange,0)-1,MATCH(O$100,DataStreams,0)-1):OFFSET(HOMECELL,MATCH(O$9,DateRange,0)-1,MATCH(O$100,DataStreams,0)-1)&lt;=Stress_Threshold,
OFFSET(O$132,MATCH(O$8,DateRange,0)-1,0):OFFSET(O$132,MATCH(O$9,DateRange,0)-1,0),"NA"),
IF(OFFSET(HOMECELL,MATCH(O$8,DateRange,0)-1,MATCH(O$100,DataStreams,0)-1):OFFSET(HOMECELL,MATCH(O$9,DateRange,0)-1,MATCH(O$100,DataStreams,0)-1)&lt;=Stress_Threshold,
OFFSET(HOMECELL,MATCH(O$8,DateRange,0)-1,MATCH(O$100,DataStreams,0)-1):OFFSET(HOMECELL,MATCH(O$9,DateRange,0)-1,MATCH(O$100,DataStreams,0)-1),"NA")),"NA"),0)</f>
        <v>0.17038369099202841</v>
      </c>
      <c r="P103" s="394" cm="1">
        <f t="array" aca="1" ref="P103" ca="1">IF(ISTEXT(P$6),IFERROR(SLOPE(
IF(OFFSET(HOMECELL,MATCH(P$8,DateRange,0)-1,MATCH(P$100,DataStreams,0)-1):OFFSET(HOMECELL,MATCH(P$9,DateRange,0)-1,MATCH(P$100,DataStreams,0)-1)&lt;=Stress_Threshold,
OFFSET(P$132,MATCH(P$8,DateRange,0)-1,0):OFFSET(P$132,MATCH(P$9,DateRange,0)-1,0),"NA"),
IF(OFFSET(HOMECELL,MATCH(P$8,DateRange,0)-1,MATCH(P$100,DataStreams,0)-1):OFFSET(HOMECELL,MATCH(P$9,DateRange,0)-1,MATCH(P$100,DataStreams,0)-1)&lt;=Stress_Threshold,
OFFSET(HOMECELL,MATCH(P$8,DateRange,0)-1,MATCH(P$100,DataStreams,0)-1):OFFSET(HOMECELL,MATCH(P$9,DateRange,0)-1,MATCH(P$100,DataStreams,0)-1),"NA")),"NA"),0)</f>
        <v>0.14641314381061446</v>
      </c>
      <c r="Q103" s="394" cm="1">
        <f t="array" aca="1" ref="Q103" ca="1">IF(ISTEXT(Q$6),IFERROR(SLOPE(
IF(OFFSET(HOMECELL,MATCH(Q$8,DateRange,0)-1,MATCH(Q$100,DataStreams,0)-1):OFFSET(HOMECELL,MATCH(Q$9,DateRange,0)-1,MATCH(Q$100,DataStreams,0)-1)&lt;=Stress_Threshold,
OFFSET(Q$132,MATCH(Q$8,DateRange,0)-1,0):OFFSET(Q$132,MATCH(Q$9,DateRange,0)-1,0),"NA"),
IF(OFFSET(HOMECELL,MATCH(Q$8,DateRange,0)-1,MATCH(Q$100,DataStreams,0)-1):OFFSET(HOMECELL,MATCH(Q$9,DateRange,0)-1,MATCH(Q$100,DataStreams,0)-1)&lt;=Stress_Threshold,
OFFSET(HOMECELL,MATCH(Q$8,DateRange,0)-1,MATCH(Q$100,DataStreams,0)-1):OFFSET(HOMECELL,MATCH(Q$9,DateRange,0)-1,MATCH(Q$100,DataStreams,0)-1),"NA")),"NA"),0)</f>
        <v>0.61061460920623811</v>
      </c>
      <c r="R103" s="394" cm="1">
        <f t="array" aca="1" ref="R103" ca="1">IF(ISTEXT(R$6),IFERROR(SLOPE(
IF(OFFSET(HOMECELL,MATCH(R$8,DateRange,0)-1,MATCH(R$100,DataStreams,0)-1):OFFSET(HOMECELL,MATCH(R$9,DateRange,0)-1,MATCH(R$100,DataStreams,0)-1)&lt;=Stress_Threshold,
OFFSET(R$132,MATCH(R$8,DateRange,0)-1,0):OFFSET(R$132,MATCH(R$9,DateRange,0)-1,0),"NA"),
IF(OFFSET(HOMECELL,MATCH(R$8,DateRange,0)-1,MATCH(R$100,DataStreams,0)-1):OFFSET(HOMECELL,MATCH(R$9,DateRange,0)-1,MATCH(R$100,DataStreams,0)-1)&lt;=Stress_Threshold,
OFFSET(HOMECELL,MATCH(R$8,DateRange,0)-1,MATCH(R$100,DataStreams,0)-1):OFFSET(HOMECELL,MATCH(R$9,DateRange,0)-1,MATCH(R$100,DataStreams,0)-1),"NA")),"NA"),0)</f>
        <v>1.2919111564666015</v>
      </c>
      <c r="S103" s="394" cm="1">
        <f t="array" aca="1" ref="S103" ca="1">IF(ISTEXT(S$6),IFERROR(SLOPE(
IF(OFFSET(HOMECELL,MATCH(S$8,DateRange,0)-1,MATCH(S$100,DataStreams,0)-1):OFFSET(HOMECELL,MATCH(S$9,DateRange,0)-1,MATCH(S$100,DataStreams,0)-1)&lt;=Stress_Threshold,
OFFSET(S$132,MATCH(S$8,DateRange,0)-1,0):OFFSET(S$132,MATCH(S$9,DateRange,0)-1,0),"NA"),
IF(OFFSET(HOMECELL,MATCH(S$8,DateRange,0)-1,MATCH(S$100,DataStreams,0)-1):OFFSET(HOMECELL,MATCH(S$9,DateRange,0)-1,MATCH(S$100,DataStreams,0)-1)&lt;=Stress_Threshold,
OFFSET(HOMECELL,MATCH(S$8,DateRange,0)-1,MATCH(S$100,DataStreams,0)-1):OFFSET(HOMECELL,MATCH(S$9,DateRange,0)-1,MATCH(S$100,DataStreams,0)-1),"NA")),"NA"),0)</f>
        <v>0.7727363061806426</v>
      </c>
      <c r="T103" s="394" cm="1">
        <f t="array" aca="1" ref="T103" ca="1">IF(ISTEXT(T$6),IFERROR(SLOPE(
IF(OFFSET(HOMECELL,MATCH(T$8,DateRange,0)-1,MATCH(T$100,DataStreams,0)-1):OFFSET(HOMECELL,MATCH(T$9,DateRange,0)-1,MATCH(T$100,DataStreams,0)-1)&lt;=Stress_Threshold,
OFFSET(T$132,MATCH(T$8,DateRange,0)-1,0):OFFSET(T$132,MATCH(T$9,DateRange,0)-1,0),"NA"),
IF(OFFSET(HOMECELL,MATCH(T$8,DateRange,0)-1,MATCH(T$100,DataStreams,0)-1):OFFSET(HOMECELL,MATCH(T$9,DateRange,0)-1,MATCH(T$100,DataStreams,0)-1)&lt;=Stress_Threshold,
OFFSET(HOMECELL,MATCH(T$8,DateRange,0)-1,MATCH(T$100,DataStreams,0)-1):OFFSET(HOMECELL,MATCH(T$9,DateRange,0)-1,MATCH(T$100,DataStreams,0)-1),"NA")),"NA"),0)</f>
        <v>3.6681419630502803</v>
      </c>
      <c r="U103" s="394" cm="1">
        <f t="array" aca="1" ref="U103" ca="1">IF(ISTEXT(U$6),IFERROR(SLOPE(
IF(OFFSET(HOMECELL,MATCH(U$8,DateRange,0)-1,MATCH(U$100,DataStreams,0)-1):OFFSET(HOMECELL,MATCH(U$9,DateRange,0)-1,MATCH(U$100,DataStreams,0)-1)&lt;=Stress_Threshold,
OFFSET(U$132,MATCH(U$8,DateRange,0)-1,0):OFFSET(U$132,MATCH(U$9,DateRange,0)-1,0),"NA"),
IF(OFFSET(HOMECELL,MATCH(U$8,DateRange,0)-1,MATCH(U$100,DataStreams,0)-1):OFFSET(HOMECELL,MATCH(U$9,DateRange,0)-1,MATCH(U$100,DataStreams,0)-1)&lt;=Stress_Threshold,
OFFSET(HOMECELL,MATCH(U$8,DateRange,0)-1,MATCH(U$100,DataStreams,0)-1):OFFSET(HOMECELL,MATCH(U$9,DateRange,0)-1,MATCH(U$100,DataStreams,0)-1),"NA")),"NA"),0)</f>
        <v>-1.3899741521369802</v>
      </c>
      <c r="V103" s="394" cm="1">
        <f t="array" aca="1" ref="V103" ca="1">IF(ISTEXT(V$6),IFERROR(SLOPE(
IF(OFFSET(HOMECELL,MATCH(V$8,DateRange,0)-1,MATCH(V$100,DataStreams,0)-1):OFFSET(HOMECELL,MATCH(V$9,DateRange,0)-1,MATCH(V$100,DataStreams,0)-1)&lt;=Stress_Threshold,
OFFSET(V$132,MATCH(V$8,DateRange,0)-1,0):OFFSET(V$132,MATCH(V$9,DateRange,0)-1,0),"NA"),
IF(OFFSET(HOMECELL,MATCH(V$8,DateRange,0)-1,MATCH(V$100,DataStreams,0)-1):OFFSET(HOMECELL,MATCH(V$9,DateRange,0)-1,MATCH(V$100,DataStreams,0)-1)&lt;=Stress_Threshold,
OFFSET(HOMECELL,MATCH(V$8,DateRange,0)-1,MATCH(V$100,DataStreams,0)-1):OFFSET(HOMECELL,MATCH(V$9,DateRange,0)-1,MATCH(V$100,DataStreams,0)-1),"NA")),"NA"),0)</f>
        <v>2.4607632246261302</v>
      </c>
      <c r="W103" s="394" cm="1">
        <f t="array" aca="1" ref="W103" ca="1">IF(ISTEXT(W$6),IFERROR(SLOPE(
IF(OFFSET(HOMECELL,MATCH(W$8,DateRange,0)-1,MATCH(W$100,DataStreams,0)-1):OFFSET(HOMECELL,MATCH(W$9,DateRange,0)-1,MATCH(W$100,DataStreams,0)-1)&lt;=Stress_Threshold,
OFFSET(W$132,MATCH(W$8,DateRange,0)-1,0):OFFSET(W$132,MATCH(W$9,DateRange,0)-1,0),"NA"),
IF(OFFSET(HOMECELL,MATCH(W$8,DateRange,0)-1,MATCH(W$100,DataStreams,0)-1):OFFSET(HOMECELL,MATCH(W$9,DateRange,0)-1,MATCH(W$100,DataStreams,0)-1)&lt;=Stress_Threshold,
OFFSET(HOMECELL,MATCH(W$8,DateRange,0)-1,MATCH(W$100,DataStreams,0)-1):OFFSET(HOMECELL,MATCH(W$9,DateRange,0)-1,MATCH(W$100,DataStreams,0)-1),"NA")),"NA"),0)</f>
        <v>-0.12205179498608071</v>
      </c>
      <c r="X103" s="394" cm="1">
        <f t="array" aca="1" ref="X103" ca="1">IF(ISTEXT(X$6),IFERROR(SLOPE(
IF(OFFSET(HOMECELL,MATCH(X$8,DateRange,0)-1,MATCH(X$100,DataStreams,0)-1):OFFSET(HOMECELL,MATCH(X$9,DateRange,0)-1,MATCH(X$100,DataStreams,0)-1)&lt;=Stress_Threshold,
OFFSET(X$132,MATCH(X$8,DateRange,0)-1,0):OFFSET(X$132,MATCH(X$9,DateRange,0)-1,0),"NA"),
IF(OFFSET(HOMECELL,MATCH(X$8,DateRange,0)-1,MATCH(X$100,DataStreams,0)-1):OFFSET(HOMECELL,MATCH(X$9,DateRange,0)-1,MATCH(X$100,DataStreams,0)-1)&lt;=Stress_Threshold,
OFFSET(HOMECELL,MATCH(X$8,DateRange,0)-1,MATCH(X$100,DataStreams,0)-1):OFFSET(HOMECELL,MATCH(X$9,DateRange,0)-1,MATCH(X$100,DataStreams,0)-1),"NA")),"NA"),0)</f>
        <v>0.31544146608141815</v>
      </c>
      <c r="Y103" s="394" cm="1">
        <f t="array" aca="1" ref="Y103" ca="1">IF(ISTEXT(Y$6),IFERROR(SLOPE(
IF(OFFSET(HOMECELL,MATCH(Y$8,DateRange,0)-1,MATCH(Y$100,DataStreams,0)-1):OFFSET(HOMECELL,MATCH(Y$9,DateRange,0)-1,MATCH(Y$100,DataStreams,0)-1)&lt;=Stress_Threshold,
OFFSET(Y$132,MATCH(Y$8,DateRange,0)-1,0):OFFSET(Y$132,MATCH(Y$9,DateRange,0)-1,0),"NA"),
IF(OFFSET(HOMECELL,MATCH(Y$8,DateRange,0)-1,MATCH(Y$100,DataStreams,0)-1):OFFSET(HOMECELL,MATCH(Y$9,DateRange,0)-1,MATCH(Y$100,DataStreams,0)-1)&lt;=Stress_Threshold,
OFFSET(HOMECELL,MATCH(Y$8,DateRange,0)-1,MATCH(Y$100,DataStreams,0)-1):OFFSET(HOMECELL,MATCH(Y$9,DateRange,0)-1,MATCH(Y$100,DataStreams,0)-1),"NA")),"NA"),0)</f>
        <v>1.9084058351906565</v>
      </c>
      <c r="Z103" s="394" cm="1">
        <f t="array" aca="1" ref="Z103" ca="1">IF(ISTEXT(Z$6),IFERROR(SLOPE(
IF(OFFSET(HOMECELL,MATCH(Z$8,DateRange,0)-1,MATCH(Z$100,DataStreams,0)-1):OFFSET(HOMECELL,MATCH(Z$9,DateRange,0)-1,MATCH(Z$100,DataStreams,0)-1)&lt;=Stress_Threshold,
OFFSET(Z$132,MATCH(Z$8,DateRange,0)-1,0):OFFSET(Z$132,MATCH(Z$9,DateRange,0)-1,0),"NA"),
IF(OFFSET(HOMECELL,MATCH(Z$8,DateRange,0)-1,MATCH(Z$100,DataStreams,0)-1):OFFSET(HOMECELL,MATCH(Z$9,DateRange,0)-1,MATCH(Z$100,DataStreams,0)-1)&lt;=Stress_Threshold,
OFFSET(HOMECELL,MATCH(Z$8,DateRange,0)-1,MATCH(Z$100,DataStreams,0)-1):OFFSET(HOMECELL,MATCH(Z$9,DateRange,0)-1,MATCH(Z$100,DataStreams,0)-1),"NA")),"NA"),0)</f>
        <v>1.3097721667248652</v>
      </c>
      <c r="AA103" s="394" cm="1">
        <f t="array" aca="1" ref="AA103" ca="1">IF(ISTEXT(AA$6),IFERROR(SLOPE(
IF(OFFSET(HOMECELL,MATCH(AA$8,DateRange,0)-1,MATCH(AA$100,DataStreams,0)-1):OFFSET(HOMECELL,MATCH(AA$9,DateRange,0)-1,MATCH(AA$100,DataStreams,0)-1)&lt;=Stress_Threshold,
OFFSET(AA$132,MATCH(AA$8,DateRange,0)-1,0):OFFSET(AA$132,MATCH(AA$9,DateRange,0)-1,0),"NA"),
IF(OFFSET(HOMECELL,MATCH(AA$8,DateRange,0)-1,MATCH(AA$100,DataStreams,0)-1):OFFSET(HOMECELL,MATCH(AA$9,DateRange,0)-1,MATCH(AA$100,DataStreams,0)-1)&lt;=Stress_Threshold,
OFFSET(HOMECELL,MATCH(AA$8,DateRange,0)-1,MATCH(AA$100,DataStreams,0)-1):OFFSET(HOMECELL,MATCH(AA$9,DateRange,0)-1,MATCH(AA$100,DataStreams,0)-1),"NA")),"NA"),0)</f>
        <v>0.77772565744713507</v>
      </c>
      <c r="AB103" s="394" cm="1">
        <f t="array" aca="1" ref="AB103" ca="1">IF(ISTEXT(AB$6),IFERROR(SLOPE(
IF(OFFSET(HOMECELL,MATCH(AB$8,DateRange,0)-1,MATCH(AB$100,DataStreams,0)-1):OFFSET(HOMECELL,MATCH(AB$9,DateRange,0)-1,MATCH(AB$100,DataStreams,0)-1)&lt;=Stress_Threshold,
OFFSET(AB$132,MATCH(AB$8,DateRange,0)-1,0):OFFSET(AB$132,MATCH(AB$9,DateRange,0)-1,0),"NA"),
IF(OFFSET(HOMECELL,MATCH(AB$8,DateRange,0)-1,MATCH(AB$100,DataStreams,0)-1):OFFSET(HOMECELL,MATCH(AB$9,DateRange,0)-1,MATCH(AB$100,DataStreams,0)-1)&lt;=Stress_Threshold,
OFFSET(HOMECELL,MATCH(AB$8,DateRange,0)-1,MATCH(AB$100,DataStreams,0)-1):OFFSET(HOMECELL,MATCH(AB$9,DateRange,0)-1,MATCH(AB$100,DataStreams,0)-1),"NA")),"NA"),0)</f>
        <v>-0.16560077678646085</v>
      </c>
      <c r="AC103" s="394" cm="1">
        <f t="array" aca="1" ref="AC103" ca="1">IF(ISTEXT(AC$6),IFERROR(SLOPE(
IF(OFFSET(HOMECELL,MATCH(AC$8,DateRange,0)-1,MATCH(AC$100,DataStreams,0)-1):OFFSET(HOMECELL,MATCH(AC$9,DateRange,0)-1,MATCH(AC$100,DataStreams,0)-1)&lt;=Stress_Threshold,
OFFSET(AC$132,MATCH(AC$8,DateRange,0)-1,0):OFFSET(AC$132,MATCH(AC$9,DateRange,0)-1,0),"NA"),
IF(OFFSET(HOMECELL,MATCH(AC$8,DateRange,0)-1,MATCH(AC$100,DataStreams,0)-1):OFFSET(HOMECELL,MATCH(AC$9,DateRange,0)-1,MATCH(AC$100,DataStreams,0)-1)&lt;=Stress_Threshold,
OFFSET(HOMECELL,MATCH(AC$8,DateRange,0)-1,MATCH(AC$100,DataStreams,0)-1):OFFSET(HOMECELL,MATCH(AC$9,DateRange,0)-1,MATCH(AC$100,DataStreams,0)-1),"NA")),"NA"),0)</f>
        <v>0.55601189115977279</v>
      </c>
      <c r="AD103" s="394" cm="1">
        <f t="array" aca="1" ref="AD103" ca="1">IF(ISTEXT(AD$6),IFERROR(SLOPE(
IF(OFFSET(HOMECELL,MATCH(AD$8,DateRange,0)-1,MATCH(AD$100,DataStreams,0)-1):OFFSET(HOMECELL,MATCH(AD$9,DateRange,0)-1,MATCH(AD$100,DataStreams,0)-1)&lt;=Stress_Threshold,
OFFSET(AD$132,MATCH(AD$8,DateRange,0)-1,0):OFFSET(AD$132,MATCH(AD$9,DateRange,0)-1,0),"NA"),
IF(OFFSET(HOMECELL,MATCH(AD$8,DateRange,0)-1,MATCH(AD$100,DataStreams,0)-1):OFFSET(HOMECELL,MATCH(AD$9,DateRange,0)-1,MATCH(AD$100,DataStreams,0)-1)&lt;=Stress_Threshold,
OFFSET(HOMECELL,MATCH(AD$8,DateRange,0)-1,MATCH(AD$100,DataStreams,0)-1):OFFSET(HOMECELL,MATCH(AD$9,DateRange,0)-1,MATCH(AD$100,DataStreams,0)-1),"NA")),"NA"),0)</f>
        <v>-1.743073839390205</v>
      </c>
      <c r="AE103" s="394" cm="1">
        <f t="array" aca="1" ref="AE103" ca="1">IF(ISTEXT(AE$6),IFERROR(SLOPE(
IF(OFFSET(HOMECELL,MATCH(AE$8,DateRange,0)-1,MATCH(AE$100,DataStreams,0)-1):OFFSET(HOMECELL,MATCH(AE$9,DateRange,0)-1,MATCH(AE$100,DataStreams,0)-1)&lt;=Stress_Threshold,
OFFSET(AE$132,MATCH(AE$8,DateRange,0)-1,0):OFFSET(AE$132,MATCH(AE$9,DateRange,0)-1,0),"NA"),
IF(OFFSET(HOMECELL,MATCH(AE$8,DateRange,0)-1,MATCH(AE$100,DataStreams,0)-1):OFFSET(HOMECELL,MATCH(AE$9,DateRange,0)-1,MATCH(AE$100,DataStreams,0)-1)&lt;=Stress_Threshold,
OFFSET(HOMECELL,MATCH(AE$8,DateRange,0)-1,MATCH(AE$100,DataStreams,0)-1):OFFSET(HOMECELL,MATCH(AE$9,DateRange,0)-1,MATCH(AE$100,DataStreams,0)-1),"NA")),"NA"),0)</f>
        <v>2.2738154250019265</v>
      </c>
      <c r="AF103" s="394" cm="1">
        <f t="array" aca="1" ref="AF103" ca="1">IF(ISTEXT(AF$6),IFERROR(SLOPE(
IF(OFFSET(HOMECELL,MATCH(AF$8,DateRange,0)-1,MATCH(AF$100,DataStreams,0)-1):OFFSET(HOMECELL,MATCH(AF$9,DateRange,0)-1,MATCH(AF$100,DataStreams,0)-1)&lt;=Stress_Threshold,
OFFSET(AF$132,MATCH(AF$8,DateRange,0)-1,0):OFFSET(AF$132,MATCH(AF$9,DateRange,0)-1,0),"NA"),
IF(OFFSET(HOMECELL,MATCH(AF$8,DateRange,0)-1,MATCH(AF$100,DataStreams,0)-1):OFFSET(HOMECELL,MATCH(AF$9,DateRange,0)-1,MATCH(AF$100,DataStreams,0)-1)&lt;=Stress_Threshold,
OFFSET(HOMECELL,MATCH(AF$8,DateRange,0)-1,MATCH(AF$100,DataStreams,0)-1):OFFSET(HOMECELL,MATCH(AF$9,DateRange,0)-1,MATCH(AF$100,DataStreams,0)-1),"NA")),"NA"),0)</f>
        <v>0.93219734325349501</v>
      </c>
      <c r="AG103" s="394" cm="1">
        <f t="array" aca="1" ref="AG103" ca="1">IF(ISTEXT(AG$6),IFERROR(SLOPE(
IF(OFFSET(HOMECELL,MATCH(AG$8,DateRange,0)-1,MATCH(AG$100,DataStreams,0)-1):OFFSET(HOMECELL,MATCH(AG$9,DateRange,0)-1,MATCH(AG$100,DataStreams,0)-1)&lt;=Stress_Threshold,
OFFSET(AG$132,MATCH(AG$8,DateRange,0)-1,0):OFFSET(AG$132,MATCH(AG$9,DateRange,0)-1,0),"NA"),
IF(OFFSET(HOMECELL,MATCH(AG$8,DateRange,0)-1,MATCH(AG$100,DataStreams,0)-1):OFFSET(HOMECELL,MATCH(AG$9,DateRange,0)-1,MATCH(AG$100,DataStreams,0)-1)&lt;=Stress_Threshold,
OFFSET(HOMECELL,MATCH(AG$8,DateRange,0)-1,MATCH(AG$100,DataStreams,0)-1):OFFSET(HOMECELL,MATCH(AG$9,DateRange,0)-1,MATCH(AG$100,DataStreams,0)-1),"NA")),"NA"),0)</f>
        <v>1.8292589028604491</v>
      </c>
      <c r="AH103" s="394" cm="1">
        <f t="array" aca="1" ref="AH103" ca="1">IF(ISTEXT(AH$6),IFERROR(SLOPE(
IF(OFFSET(HOMECELL,MATCH(AH$8,DateRange,0)-1,MATCH(AH$100,DataStreams,0)-1):OFFSET(HOMECELL,MATCH(AH$9,DateRange,0)-1,MATCH(AH$100,DataStreams,0)-1)&lt;=Stress_Threshold,
OFFSET(AH$132,MATCH(AH$8,DateRange,0)-1,0):OFFSET(AH$132,MATCH(AH$9,DateRange,0)-1,0),"NA"),
IF(OFFSET(HOMECELL,MATCH(AH$8,DateRange,0)-1,MATCH(AH$100,DataStreams,0)-1):OFFSET(HOMECELL,MATCH(AH$9,DateRange,0)-1,MATCH(AH$100,DataStreams,0)-1)&lt;=Stress_Threshold,
OFFSET(HOMECELL,MATCH(AH$8,DateRange,0)-1,MATCH(AH$100,DataStreams,0)-1):OFFSET(HOMECELL,MATCH(AH$9,DateRange,0)-1,MATCH(AH$100,DataStreams,0)-1),"NA")),"NA"),0)</f>
        <v>1.7481425204924366</v>
      </c>
      <c r="AI103" s="394" cm="1">
        <f t="array" aca="1" ref="AI103" ca="1">IF(ISTEXT(AI$6),IFERROR(SLOPE(
IF(OFFSET(HOMECELL,MATCH(AI$8,DateRange,0)-1,MATCH(AI$100,DataStreams,0)-1):OFFSET(HOMECELL,MATCH(AI$9,DateRange,0)-1,MATCH(AI$100,DataStreams,0)-1)&lt;=Stress_Threshold,
OFFSET(AI$132,MATCH(AI$8,DateRange,0)-1,0):OFFSET(AI$132,MATCH(AI$9,DateRange,0)-1,0),"NA"),
IF(OFFSET(HOMECELL,MATCH(AI$8,DateRange,0)-1,MATCH(AI$100,DataStreams,0)-1):OFFSET(HOMECELL,MATCH(AI$9,DateRange,0)-1,MATCH(AI$100,DataStreams,0)-1)&lt;=Stress_Threshold,
OFFSET(HOMECELL,MATCH(AI$8,DateRange,0)-1,MATCH(AI$100,DataStreams,0)-1):OFFSET(HOMECELL,MATCH(AI$9,DateRange,0)-1,MATCH(AI$100,DataStreams,0)-1),"NA")),"NA"),0)</f>
        <v>1.4951304641666241</v>
      </c>
      <c r="AJ103" s="394" cm="1">
        <f t="array" aca="1" ref="AJ103" ca="1">IF(ISTEXT(AJ$6),IFERROR(SLOPE(
IF(OFFSET(HOMECELL,MATCH(AJ$8,DateRange,0)-1,MATCH(AJ$100,DataStreams,0)-1):OFFSET(HOMECELL,MATCH(AJ$9,DateRange,0)-1,MATCH(AJ$100,DataStreams,0)-1)&lt;=Stress_Threshold,
OFFSET(AJ$132,MATCH(AJ$8,DateRange,0)-1,0):OFFSET(AJ$132,MATCH(AJ$9,DateRange,0)-1,0),"NA"),
IF(OFFSET(HOMECELL,MATCH(AJ$8,DateRange,0)-1,MATCH(AJ$100,DataStreams,0)-1):OFFSET(HOMECELL,MATCH(AJ$9,DateRange,0)-1,MATCH(AJ$100,DataStreams,0)-1)&lt;=Stress_Threshold,
OFFSET(HOMECELL,MATCH(AJ$8,DateRange,0)-1,MATCH(AJ$100,DataStreams,0)-1):OFFSET(HOMECELL,MATCH(AJ$9,DateRange,0)-1,MATCH(AJ$100,DataStreams,0)-1),"NA")),"NA"),0)</f>
        <v>1.4995214378532999</v>
      </c>
      <c r="AK103" s="394" cm="1">
        <f t="array" aca="1" ref="AK103" ca="1">IF(ISTEXT(AK$6),IFERROR(SLOPE(
IF(OFFSET(HOMECELL,MATCH(AK$8,DateRange,0)-1,MATCH(AK$100,DataStreams,0)-1):OFFSET(HOMECELL,MATCH(AK$9,DateRange,0)-1,MATCH(AK$100,DataStreams,0)-1)&lt;=Stress_Threshold,
OFFSET(AK$132,MATCH(AK$8,DateRange,0)-1,0):OFFSET(AK$132,MATCH(AK$9,DateRange,0)-1,0),"NA"),
IF(OFFSET(HOMECELL,MATCH(AK$8,DateRange,0)-1,MATCH(AK$100,DataStreams,0)-1):OFFSET(HOMECELL,MATCH(AK$9,DateRange,0)-1,MATCH(AK$100,DataStreams,0)-1)&lt;=Stress_Threshold,
OFFSET(HOMECELL,MATCH(AK$8,DateRange,0)-1,MATCH(AK$100,DataStreams,0)-1):OFFSET(HOMECELL,MATCH(AK$9,DateRange,0)-1,MATCH(AK$100,DataStreams,0)-1),"NA")),"NA"),0)</f>
        <v>0.67149299061337597</v>
      </c>
      <c r="AL103" s="394" cm="1">
        <f t="array" aca="1" ref="AL103" ca="1">IF(ISTEXT(AL$6),IFERROR(SLOPE(
IF(OFFSET(HOMECELL,MATCH(AL$8,DateRange,0)-1,MATCH(AL$100,DataStreams,0)-1):OFFSET(HOMECELL,MATCH(AL$9,DateRange,0)-1,MATCH(AL$100,DataStreams,0)-1)&lt;=Stress_Threshold,
OFFSET(AL$132,MATCH(AL$8,DateRange,0)-1,0):OFFSET(AL$132,MATCH(AL$9,DateRange,0)-1,0),"NA"),
IF(OFFSET(HOMECELL,MATCH(AL$8,DateRange,0)-1,MATCH(AL$100,DataStreams,0)-1):OFFSET(HOMECELL,MATCH(AL$9,DateRange,0)-1,MATCH(AL$100,DataStreams,0)-1)&lt;=Stress_Threshold,
OFFSET(HOMECELL,MATCH(AL$8,DateRange,0)-1,MATCH(AL$100,DataStreams,0)-1):OFFSET(HOMECELL,MATCH(AL$9,DateRange,0)-1,MATCH(AL$100,DataStreams,0)-1),"NA")),"NA"),0)</f>
        <v>0.89741307919913527</v>
      </c>
      <c r="AM103" s="394" cm="1">
        <f t="array" aca="1" ref="AM103" ca="1">IF(ISTEXT(AM$6),IFERROR(SLOPE(
IF(OFFSET(HOMECELL,MATCH(AM$8,DateRange,0)-1,MATCH(AM$100,DataStreams,0)-1):OFFSET(HOMECELL,MATCH(AM$9,DateRange,0)-1,MATCH(AM$100,DataStreams,0)-1)&lt;=Stress_Threshold,
OFFSET(AM$132,MATCH(AM$8,DateRange,0)-1,0):OFFSET(AM$132,MATCH(AM$9,DateRange,0)-1,0),"NA"),
IF(OFFSET(HOMECELL,MATCH(AM$8,DateRange,0)-1,MATCH(AM$100,DataStreams,0)-1):OFFSET(HOMECELL,MATCH(AM$9,DateRange,0)-1,MATCH(AM$100,DataStreams,0)-1)&lt;=Stress_Threshold,
OFFSET(HOMECELL,MATCH(AM$8,DateRange,0)-1,MATCH(AM$100,DataStreams,0)-1):OFFSET(HOMECELL,MATCH(AM$9,DateRange,0)-1,MATCH(AM$100,DataStreams,0)-1),"NA")),"NA"),0)</f>
        <v>1.4870409388684338</v>
      </c>
      <c r="AN103" s="394" cm="1">
        <f t="array" aca="1" ref="AN103" ca="1">IF(ISTEXT(AN$6),IFERROR(SLOPE(
IF(OFFSET(HOMECELL,MATCH(AN$8,DateRange,0)-1,MATCH(AN$100,DataStreams,0)-1):OFFSET(HOMECELL,MATCH(AN$9,DateRange,0)-1,MATCH(AN$100,DataStreams,0)-1)&lt;=Stress_Threshold,
OFFSET(AN$132,MATCH(AN$8,DateRange,0)-1,0):OFFSET(AN$132,MATCH(AN$9,DateRange,0)-1,0),"NA"),
IF(OFFSET(HOMECELL,MATCH(AN$8,DateRange,0)-1,MATCH(AN$100,DataStreams,0)-1):OFFSET(HOMECELL,MATCH(AN$9,DateRange,0)-1,MATCH(AN$100,DataStreams,0)-1)&lt;=Stress_Threshold,
OFFSET(HOMECELL,MATCH(AN$8,DateRange,0)-1,MATCH(AN$100,DataStreams,0)-1):OFFSET(HOMECELL,MATCH(AN$9,DateRange,0)-1,MATCH(AN$100,DataStreams,0)-1),"NA")),"NA"),0)</f>
        <v>1.7684785921124173</v>
      </c>
      <c r="AO103" s="394" cm="1">
        <f t="array" aca="1" ref="AO103" ca="1">IF(ISTEXT(AO$6),IFERROR(SLOPE(
IF(OFFSET(HOMECELL,MATCH(AO$8,DateRange,0)-1,MATCH(AO$100,DataStreams,0)-1):OFFSET(HOMECELL,MATCH(AO$9,DateRange,0)-1,MATCH(AO$100,DataStreams,0)-1)&lt;=Stress_Threshold,
OFFSET(AO$132,MATCH(AO$8,DateRange,0)-1,0):OFFSET(AO$132,MATCH(AO$9,DateRange,0)-1,0),"NA"),
IF(OFFSET(HOMECELL,MATCH(AO$8,DateRange,0)-1,MATCH(AO$100,DataStreams,0)-1):OFFSET(HOMECELL,MATCH(AO$9,DateRange,0)-1,MATCH(AO$100,DataStreams,0)-1)&lt;=Stress_Threshold,
OFFSET(HOMECELL,MATCH(AO$8,DateRange,0)-1,MATCH(AO$100,DataStreams,0)-1):OFFSET(HOMECELL,MATCH(AO$9,DateRange,0)-1,MATCH(AO$100,DataStreams,0)-1),"NA")),"NA"),0)</f>
        <v>1.0013699325398664</v>
      </c>
      <c r="AP103" s="394" cm="1">
        <f t="array" aca="1" ref="AP103" ca="1">IF(ISTEXT(AP$6),IFERROR(SLOPE(
IF(OFFSET(HOMECELL,MATCH(AP$8,DateRange,0)-1,MATCH(AP$100,DataStreams,0)-1):OFFSET(HOMECELL,MATCH(AP$9,DateRange,0)-1,MATCH(AP$100,DataStreams,0)-1)&lt;=Stress_Threshold,
OFFSET(AP$132,MATCH(AP$8,DateRange,0)-1,0):OFFSET(AP$132,MATCH(AP$9,DateRange,0)-1,0),"NA"),
IF(OFFSET(HOMECELL,MATCH(AP$8,DateRange,0)-1,MATCH(AP$100,DataStreams,0)-1):OFFSET(HOMECELL,MATCH(AP$9,DateRange,0)-1,MATCH(AP$100,DataStreams,0)-1)&lt;=Stress_Threshold,
OFFSET(HOMECELL,MATCH(AP$8,DateRange,0)-1,MATCH(AP$100,DataStreams,0)-1):OFFSET(HOMECELL,MATCH(AP$9,DateRange,0)-1,MATCH(AP$100,DataStreams,0)-1),"NA")),"NA"),0)</f>
        <v>-0.84983785752268326</v>
      </c>
      <c r="AQ103" s="394" cm="1">
        <f t="array" aca="1" ref="AQ103" ca="1">IF(ISTEXT(AQ$6),IFERROR(SLOPE(
IF(OFFSET(HOMECELL,MATCH(AQ$8,DateRange,0)-1,MATCH(AQ$100,DataStreams,0)-1):OFFSET(HOMECELL,MATCH(AQ$9,DateRange,0)-1,MATCH(AQ$100,DataStreams,0)-1)&lt;=Stress_Threshold,
OFFSET(AQ$132,MATCH(AQ$8,DateRange,0)-1,0):OFFSET(AQ$132,MATCH(AQ$9,DateRange,0)-1,0),"NA"),
IF(OFFSET(HOMECELL,MATCH(AQ$8,DateRange,0)-1,MATCH(AQ$100,DataStreams,0)-1):OFFSET(HOMECELL,MATCH(AQ$9,DateRange,0)-1,MATCH(AQ$100,DataStreams,0)-1)&lt;=Stress_Threshold,
OFFSET(HOMECELL,MATCH(AQ$8,DateRange,0)-1,MATCH(AQ$100,DataStreams,0)-1):OFFSET(HOMECELL,MATCH(AQ$9,DateRange,0)-1,MATCH(AQ$100,DataStreams,0)-1),"NA")),"NA"),0)</f>
        <v>1.4776999650779328</v>
      </c>
      <c r="AR103" s="394" cm="1">
        <f t="array" aca="1" ref="AR103" ca="1">IF(ISTEXT(AR$6),IFERROR(SLOPE(
IF(OFFSET(HOMECELL,MATCH(AR$8,DateRange,0)-1,MATCH(AR$100,DataStreams,0)-1):OFFSET(HOMECELL,MATCH(AR$9,DateRange,0)-1,MATCH(AR$100,DataStreams,0)-1)&lt;=Stress_Threshold,
OFFSET(AR$132,MATCH(AR$8,DateRange,0)-1,0):OFFSET(AR$132,MATCH(AR$9,DateRange,0)-1,0),"NA"),
IF(OFFSET(HOMECELL,MATCH(AR$8,DateRange,0)-1,MATCH(AR$100,DataStreams,0)-1):OFFSET(HOMECELL,MATCH(AR$9,DateRange,0)-1,MATCH(AR$100,DataStreams,0)-1)&lt;=Stress_Threshold,
OFFSET(HOMECELL,MATCH(AR$8,DateRange,0)-1,MATCH(AR$100,DataStreams,0)-1):OFFSET(HOMECELL,MATCH(AR$9,DateRange,0)-1,MATCH(AR$100,DataStreams,0)-1),"NA")),"NA"),0)</f>
        <v>4.1416419033162954</v>
      </c>
      <c r="AS103" s="394" cm="1">
        <f t="array" aca="1" ref="AS103" ca="1">IF(ISTEXT(AS$6),IFERROR(SLOPE(
IF(OFFSET(HOMECELL,MATCH(AS$8,DateRange,0)-1,MATCH(AS$100,DataStreams,0)-1):OFFSET(HOMECELL,MATCH(AS$9,DateRange,0)-1,MATCH(AS$100,DataStreams,0)-1)&lt;=Stress_Threshold,
OFFSET(AS$132,MATCH(AS$8,DateRange,0)-1,0):OFFSET(AS$132,MATCH(AS$9,DateRange,0)-1,0),"NA"),
IF(OFFSET(HOMECELL,MATCH(AS$8,DateRange,0)-1,MATCH(AS$100,DataStreams,0)-1):OFFSET(HOMECELL,MATCH(AS$9,DateRange,0)-1,MATCH(AS$100,DataStreams,0)-1)&lt;=Stress_Threshold,
OFFSET(HOMECELL,MATCH(AS$8,DateRange,0)-1,MATCH(AS$100,DataStreams,0)-1):OFFSET(HOMECELL,MATCH(AS$9,DateRange,0)-1,MATCH(AS$100,DataStreams,0)-1),"NA")),"NA"),0)</f>
        <v>1.0176877753080287</v>
      </c>
      <c r="AT103" s="394" cm="1">
        <f t="array" aca="1" ref="AT103" ca="1">IF(ISTEXT(AT$6),IFERROR(SLOPE(
IF(OFFSET(HOMECELL,MATCH(AT$8,DateRange,0)-1,MATCH(AT$100,DataStreams,0)-1):OFFSET(HOMECELL,MATCH(AT$9,DateRange,0)-1,MATCH(AT$100,DataStreams,0)-1)&lt;=Stress_Threshold,
OFFSET(AT$132,MATCH(AT$8,DateRange,0)-1,0):OFFSET(AT$132,MATCH(AT$9,DateRange,0)-1,0),"NA"),
IF(OFFSET(HOMECELL,MATCH(AT$8,DateRange,0)-1,MATCH(AT$100,DataStreams,0)-1):OFFSET(HOMECELL,MATCH(AT$9,DateRange,0)-1,MATCH(AT$100,DataStreams,0)-1)&lt;=Stress_Threshold,
OFFSET(HOMECELL,MATCH(AT$8,DateRange,0)-1,MATCH(AT$100,DataStreams,0)-1):OFFSET(HOMECELL,MATCH(AT$9,DateRange,0)-1,MATCH(AT$100,DataStreams,0)-1),"NA")),"NA"),0)</f>
        <v>1.3161771043772021</v>
      </c>
      <c r="AU103" s="394" cm="1">
        <f t="array" aca="1" ref="AU103" ca="1">IF(ISTEXT(AU$6),IFERROR(SLOPE(
IF(OFFSET(HOMECELL,MATCH(AU$8,DateRange,0)-1,MATCH(AU$100,DataStreams,0)-1):OFFSET(HOMECELL,MATCH(AU$9,DateRange,0)-1,MATCH(AU$100,DataStreams,0)-1)&lt;=Stress_Threshold,
OFFSET(AU$132,MATCH(AU$8,DateRange,0)-1,0):OFFSET(AU$132,MATCH(AU$9,DateRange,0)-1,0),"NA"),
IF(OFFSET(HOMECELL,MATCH(AU$8,DateRange,0)-1,MATCH(AU$100,DataStreams,0)-1):OFFSET(HOMECELL,MATCH(AU$9,DateRange,0)-1,MATCH(AU$100,DataStreams,0)-1)&lt;=Stress_Threshold,
OFFSET(HOMECELL,MATCH(AU$8,DateRange,0)-1,MATCH(AU$100,DataStreams,0)-1):OFFSET(HOMECELL,MATCH(AU$9,DateRange,0)-1,MATCH(AU$100,DataStreams,0)-1),"NA")),"NA"),0)</f>
        <v>2.8490404763765982</v>
      </c>
      <c r="AV103" s="394" cm="1">
        <f t="array" aca="1" ref="AV103" ca="1">IF(ISTEXT(AV$6),IFERROR(SLOPE(
IF(OFFSET(HOMECELL,MATCH(AV$8,DateRange,0)-1,MATCH(AV$100,DataStreams,0)-1):OFFSET(HOMECELL,MATCH(AV$9,DateRange,0)-1,MATCH(AV$100,DataStreams,0)-1)&lt;=Stress_Threshold,
OFFSET(AV$132,MATCH(AV$8,DateRange,0)-1,0):OFFSET(AV$132,MATCH(AV$9,DateRange,0)-1,0),"NA"),
IF(OFFSET(HOMECELL,MATCH(AV$8,DateRange,0)-1,MATCH(AV$100,DataStreams,0)-1):OFFSET(HOMECELL,MATCH(AV$9,DateRange,0)-1,MATCH(AV$100,DataStreams,0)-1)&lt;=Stress_Threshold,
OFFSET(HOMECELL,MATCH(AV$8,DateRange,0)-1,MATCH(AV$100,DataStreams,0)-1):OFFSET(HOMECELL,MATCH(AV$9,DateRange,0)-1,MATCH(AV$100,DataStreams,0)-1),"NA")),"NA"),0)</f>
        <v>-0.32582257015612054</v>
      </c>
      <c r="AW103" s="394" cm="1">
        <f t="array" aca="1" ref="AW103" ca="1">IF(ISTEXT(AW$6),IFERROR(SLOPE(
IF(OFFSET(HOMECELL,MATCH(AW$8,DateRange,0)-1,MATCH(AW$100,DataStreams,0)-1):OFFSET(HOMECELL,MATCH(AW$9,DateRange,0)-1,MATCH(AW$100,DataStreams,0)-1)&lt;=Stress_Threshold,
OFFSET(AW$132,MATCH(AW$8,DateRange,0)-1,0):OFFSET(AW$132,MATCH(AW$9,DateRange,0)-1,0),"NA"),
IF(OFFSET(HOMECELL,MATCH(AW$8,DateRange,0)-1,MATCH(AW$100,DataStreams,0)-1):OFFSET(HOMECELL,MATCH(AW$9,DateRange,0)-1,MATCH(AW$100,DataStreams,0)-1)&lt;=Stress_Threshold,
OFFSET(HOMECELL,MATCH(AW$8,DateRange,0)-1,MATCH(AW$100,DataStreams,0)-1):OFFSET(HOMECELL,MATCH(AW$9,DateRange,0)-1,MATCH(AW$100,DataStreams,0)-1),"NA")),"NA"),0)</f>
        <v>0.12569147638829281</v>
      </c>
      <c r="AX103" s="394" cm="1">
        <f t="array" aca="1" ref="AX103" ca="1">IF(ISTEXT(AX$6),IFERROR(SLOPE(
IF(OFFSET(HOMECELL,MATCH(AX$8,DateRange,0)-1,MATCH(AX$100,DataStreams,0)-1):OFFSET(HOMECELL,MATCH(AX$9,DateRange,0)-1,MATCH(AX$100,DataStreams,0)-1)&lt;=Stress_Threshold,
OFFSET(AX$132,MATCH(AX$8,DateRange,0)-1,0):OFFSET(AX$132,MATCH(AX$9,DateRange,0)-1,0),"NA"),
IF(OFFSET(HOMECELL,MATCH(AX$8,DateRange,0)-1,MATCH(AX$100,DataStreams,0)-1):OFFSET(HOMECELL,MATCH(AX$9,DateRange,0)-1,MATCH(AX$100,DataStreams,0)-1)&lt;=Stress_Threshold,
OFFSET(HOMECELL,MATCH(AX$8,DateRange,0)-1,MATCH(AX$100,DataStreams,0)-1):OFFSET(HOMECELL,MATCH(AX$9,DateRange,0)-1,MATCH(AX$100,DataStreams,0)-1),"NA")),"NA"),0)</f>
        <v>-6.342375069774793E-2</v>
      </c>
      <c r="AY103" s="394" cm="1">
        <f t="array" aca="1" ref="AY103" ca="1">IF(ISTEXT(AY$6),IFERROR(SLOPE(
IF(OFFSET(HOMECELL,MATCH(AY$8,DateRange,0)-1,MATCH(AY$100,DataStreams,0)-1):OFFSET(HOMECELL,MATCH(AY$9,DateRange,0)-1,MATCH(AY$100,DataStreams,0)-1)&lt;=Stress_Threshold,
OFFSET(AY$132,MATCH(AY$8,DateRange,0)-1,0):OFFSET(AY$132,MATCH(AY$9,DateRange,0)-1,0),"NA"),
IF(OFFSET(HOMECELL,MATCH(AY$8,DateRange,0)-1,MATCH(AY$100,DataStreams,0)-1):OFFSET(HOMECELL,MATCH(AY$9,DateRange,0)-1,MATCH(AY$100,DataStreams,0)-1)&lt;=Stress_Threshold,
OFFSET(HOMECELL,MATCH(AY$8,DateRange,0)-1,MATCH(AY$100,DataStreams,0)-1):OFFSET(HOMECELL,MATCH(AY$9,DateRange,0)-1,MATCH(AY$100,DataStreams,0)-1),"NA")),"NA"),0)</f>
        <v>1.4373099508106286</v>
      </c>
      <c r="AZ103" s="394" cm="1">
        <f t="array" aca="1" ref="AZ103" ca="1">IF(ISTEXT(AZ$6),IFERROR(SLOPE(
IF(OFFSET(HOMECELL,MATCH(AZ$8,DateRange,0)-1,MATCH(AZ$100,DataStreams,0)-1):OFFSET(HOMECELL,MATCH(AZ$9,DateRange,0)-1,MATCH(AZ$100,DataStreams,0)-1)&lt;=Stress_Threshold,
OFFSET(AZ$132,MATCH(AZ$8,DateRange,0)-1,0):OFFSET(AZ$132,MATCH(AZ$9,DateRange,0)-1,0),"NA"),
IF(OFFSET(HOMECELL,MATCH(AZ$8,DateRange,0)-1,MATCH(AZ$100,DataStreams,0)-1):OFFSET(HOMECELL,MATCH(AZ$9,DateRange,0)-1,MATCH(AZ$100,DataStreams,0)-1)&lt;=Stress_Threshold,
OFFSET(HOMECELL,MATCH(AZ$8,DateRange,0)-1,MATCH(AZ$100,DataStreams,0)-1):OFFSET(HOMECELL,MATCH(AZ$9,DateRange,0)-1,MATCH(AZ$100,DataStreams,0)-1),"NA")),"NA"),0)</f>
        <v>0.12850679153605754</v>
      </c>
      <c r="BA103" s="394" cm="1">
        <f t="array" aca="1" ref="BA103" ca="1">IF(ISTEXT(BA$6),IFERROR(SLOPE(
IF(OFFSET(HOMECELL,MATCH(BA$8,DateRange,0)-1,MATCH(BA$100,DataStreams,0)-1):OFFSET(HOMECELL,MATCH(BA$9,DateRange,0)-1,MATCH(BA$100,DataStreams,0)-1)&lt;=Stress_Threshold,
OFFSET(BA$132,MATCH(BA$8,DateRange,0)-1,0):OFFSET(BA$132,MATCH(BA$9,DateRange,0)-1,0),"NA"),
IF(OFFSET(HOMECELL,MATCH(BA$8,DateRange,0)-1,MATCH(BA$100,DataStreams,0)-1):OFFSET(HOMECELL,MATCH(BA$9,DateRange,0)-1,MATCH(BA$100,DataStreams,0)-1)&lt;=Stress_Threshold,
OFFSET(HOMECELL,MATCH(BA$8,DateRange,0)-1,MATCH(BA$100,DataStreams,0)-1):OFFSET(HOMECELL,MATCH(BA$9,DateRange,0)-1,MATCH(BA$100,DataStreams,0)-1),"NA")),"NA"),0)</f>
        <v>0.30205048336244023</v>
      </c>
      <c r="BB103" s="394" cm="1">
        <f t="array" aca="1" ref="BB103" ca="1">IF(ISTEXT(BB$6),IFERROR(SLOPE(
IF(OFFSET(HOMECELL,MATCH(BB$8,DateRange,0)-1,MATCH(BB$100,DataStreams,0)-1):OFFSET(HOMECELL,MATCH(BB$9,DateRange,0)-1,MATCH(BB$100,DataStreams,0)-1)&lt;=Stress_Threshold,
OFFSET(BB$132,MATCH(BB$8,DateRange,0)-1,0):OFFSET(BB$132,MATCH(BB$9,DateRange,0)-1,0),"NA"),
IF(OFFSET(HOMECELL,MATCH(BB$8,DateRange,0)-1,MATCH(BB$100,DataStreams,0)-1):OFFSET(HOMECELL,MATCH(BB$9,DateRange,0)-1,MATCH(BB$100,DataStreams,0)-1)&lt;=Stress_Threshold,
OFFSET(HOMECELL,MATCH(BB$8,DateRange,0)-1,MATCH(BB$100,DataStreams,0)-1):OFFSET(HOMECELL,MATCH(BB$9,DateRange,0)-1,MATCH(BB$100,DataStreams,0)-1),"NA")),"NA"),0)</f>
        <v>1.5838812557541599</v>
      </c>
      <c r="BC103" s="394" cm="1">
        <f t="array" aca="1" ref="BC103" ca="1">IF(ISTEXT(BC$6),IFERROR(SLOPE(
IF(OFFSET(HOMECELL,MATCH(BC$8,DateRange,0)-1,MATCH(BC$100,DataStreams,0)-1):OFFSET(HOMECELL,MATCH(BC$9,DateRange,0)-1,MATCH(BC$100,DataStreams,0)-1)&lt;=Stress_Threshold,
OFFSET(BC$132,MATCH(BC$8,DateRange,0)-1,0):OFFSET(BC$132,MATCH(BC$9,DateRange,0)-1,0),"NA"),
IF(OFFSET(HOMECELL,MATCH(BC$8,DateRange,0)-1,MATCH(BC$100,DataStreams,0)-1):OFFSET(HOMECELL,MATCH(BC$9,DateRange,0)-1,MATCH(BC$100,DataStreams,0)-1)&lt;=Stress_Threshold,
OFFSET(HOMECELL,MATCH(BC$8,DateRange,0)-1,MATCH(BC$100,DataStreams,0)-1):OFFSET(HOMECELL,MATCH(BC$9,DateRange,0)-1,MATCH(BC$100,DataStreams,0)-1),"NA")),"NA"),0)</f>
        <v>2.2032128347465298</v>
      </c>
      <c r="BD103" s="394" cm="1">
        <f t="array" aca="1" ref="BD103" ca="1">IF(ISTEXT(BD$6),IFERROR(SLOPE(
IF(OFFSET(HOMECELL,MATCH(BD$8,DateRange,0)-1,MATCH(BD$100,DataStreams,0)-1):OFFSET(HOMECELL,MATCH(BD$9,DateRange,0)-1,MATCH(BD$100,DataStreams,0)-1)&lt;=Stress_Threshold,
OFFSET(BD$132,MATCH(BD$8,DateRange,0)-1,0):OFFSET(BD$132,MATCH(BD$9,DateRange,0)-1,0),"NA"),
IF(OFFSET(HOMECELL,MATCH(BD$8,DateRange,0)-1,MATCH(BD$100,DataStreams,0)-1):OFFSET(HOMECELL,MATCH(BD$9,DateRange,0)-1,MATCH(BD$100,DataStreams,0)-1)&lt;=Stress_Threshold,
OFFSET(HOMECELL,MATCH(BD$8,DateRange,0)-1,MATCH(BD$100,DataStreams,0)-1):OFFSET(HOMECELL,MATCH(BD$9,DateRange,0)-1,MATCH(BD$100,DataStreams,0)-1),"NA")),"NA"),0)</f>
        <v>0.30152735401571967</v>
      </c>
      <c r="BE103" s="394" cm="1">
        <f t="array" aca="1" ref="BE103" ca="1">IF(ISTEXT(BE$6),IFERROR(SLOPE(
IF(OFFSET(HOMECELL,MATCH(BE$8,DateRange,0)-1,MATCH(BE$100,DataStreams,0)-1):OFFSET(HOMECELL,MATCH(BE$9,DateRange,0)-1,MATCH(BE$100,DataStreams,0)-1)&lt;=Stress_Threshold,
OFFSET(BE$132,MATCH(BE$8,DateRange,0)-1,0):OFFSET(BE$132,MATCH(BE$9,DateRange,0)-1,0),"NA"),
IF(OFFSET(HOMECELL,MATCH(BE$8,DateRange,0)-1,MATCH(BE$100,DataStreams,0)-1):OFFSET(HOMECELL,MATCH(BE$9,DateRange,0)-1,MATCH(BE$100,DataStreams,0)-1)&lt;=Stress_Threshold,
OFFSET(HOMECELL,MATCH(BE$8,DateRange,0)-1,MATCH(BE$100,DataStreams,0)-1):OFFSET(HOMECELL,MATCH(BE$9,DateRange,0)-1,MATCH(BE$100,DataStreams,0)-1),"NA")),"NA"),0)</f>
        <v>-1.1155495364993806</v>
      </c>
      <c r="BF103" s="394" cm="1">
        <f t="array" aca="1" ref="BF103" ca="1">IF(ISTEXT(BF$6),IFERROR(SLOPE(
IF(OFFSET(HOMECELL,MATCH(BF$8,DateRange,0)-1,MATCH(BF$100,DataStreams,0)-1):OFFSET(HOMECELL,MATCH(BF$9,DateRange,0)-1,MATCH(BF$100,DataStreams,0)-1)&lt;=Stress_Threshold,
OFFSET(BF$132,MATCH(BF$8,DateRange,0)-1,0):OFFSET(BF$132,MATCH(BF$9,DateRange,0)-1,0),"NA"),
IF(OFFSET(HOMECELL,MATCH(BF$8,DateRange,0)-1,MATCH(BF$100,DataStreams,0)-1):OFFSET(HOMECELL,MATCH(BF$9,DateRange,0)-1,MATCH(BF$100,DataStreams,0)-1)&lt;=Stress_Threshold,
OFFSET(HOMECELL,MATCH(BF$8,DateRange,0)-1,MATCH(BF$100,DataStreams,0)-1):OFFSET(HOMECELL,MATCH(BF$9,DateRange,0)-1,MATCH(BF$100,DataStreams,0)-1),"NA")),"NA"),0)</f>
        <v>2.93468703644889</v>
      </c>
      <c r="BG103" s="394" cm="1">
        <f t="array" aca="1" ref="BG103" ca="1">IF(ISTEXT(BG$6),IFERROR(SLOPE(
IF(OFFSET(HOMECELL,MATCH(BG$8,DateRange,0)-1,MATCH(BG$100,DataStreams,0)-1):OFFSET(HOMECELL,MATCH(BG$9,DateRange,0)-1,MATCH(BG$100,DataStreams,0)-1)&lt;=Stress_Threshold,
OFFSET(BG$132,MATCH(BG$8,DateRange,0)-1,0):OFFSET(BG$132,MATCH(BG$9,DateRange,0)-1,0),"NA"),
IF(OFFSET(HOMECELL,MATCH(BG$8,DateRange,0)-1,MATCH(BG$100,DataStreams,0)-1):OFFSET(HOMECELL,MATCH(BG$9,DateRange,0)-1,MATCH(BG$100,DataStreams,0)-1)&lt;=Stress_Threshold,
OFFSET(HOMECELL,MATCH(BG$8,DateRange,0)-1,MATCH(BG$100,DataStreams,0)-1):OFFSET(HOMECELL,MATCH(BG$9,DateRange,0)-1,MATCH(BG$100,DataStreams,0)-1),"NA")),"NA"),0)</f>
        <v>1.6794421878122519</v>
      </c>
      <c r="BH103" s="394" cm="1">
        <f t="array" aca="1" ref="BH103" ca="1">IF(ISTEXT(BH$6),IFERROR(SLOPE(
IF(OFFSET(HOMECELL,MATCH(BH$8,DateRange,0)-1,MATCH(BH$100,DataStreams,0)-1):OFFSET(HOMECELL,MATCH(BH$9,DateRange,0)-1,MATCH(BH$100,DataStreams,0)-1)&lt;=Stress_Threshold,
OFFSET(BH$132,MATCH(BH$8,DateRange,0)-1,0):OFFSET(BH$132,MATCH(BH$9,DateRange,0)-1,0),"NA"),
IF(OFFSET(HOMECELL,MATCH(BH$8,DateRange,0)-1,MATCH(BH$100,DataStreams,0)-1):OFFSET(HOMECELL,MATCH(BH$9,DateRange,0)-1,MATCH(BH$100,DataStreams,0)-1)&lt;=Stress_Threshold,
OFFSET(HOMECELL,MATCH(BH$8,DateRange,0)-1,MATCH(BH$100,DataStreams,0)-1):OFFSET(HOMECELL,MATCH(BH$9,DateRange,0)-1,MATCH(BH$100,DataStreams,0)-1),"NA")),"NA"),0)</f>
        <v>2.9687212723313512</v>
      </c>
      <c r="BI103" s="394" cm="1">
        <f t="array" aca="1" ref="BI103" ca="1">IF(ISTEXT(BI$6),IFERROR(SLOPE(
IF(OFFSET(HOMECELL,MATCH(BI$8,DateRange,0)-1,MATCH(BI$100,DataStreams,0)-1):OFFSET(HOMECELL,MATCH(BI$9,DateRange,0)-1,MATCH(BI$100,DataStreams,0)-1)&lt;=Stress_Threshold,
OFFSET(BI$132,MATCH(BI$8,DateRange,0)-1,0):OFFSET(BI$132,MATCH(BI$9,DateRange,0)-1,0),"NA"),
IF(OFFSET(HOMECELL,MATCH(BI$8,DateRange,0)-1,MATCH(BI$100,DataStreams,0)-1):OFFSET(HOMECELL,MATCH(BI$9,DateRange,0)-1,MATCH(BI$100,DataStreams,0)-1)&lt;=Stress_Threshold,
OFFSET(HOMECELL,MATCH(BI$8,DateRange,0)-1,MATCH(BI$100,DataStreams,0)-1):OFFSET(HOMECELL,MATCH(BI$9,DateRange,0)-1,MATCH(BI$100,DataStreams,0)-1),"NA")),"NA"),0)</f>
        <v>0.60116231099793271</v>
      </c>
      <c r="BJ103" s="394" cm="1">
        <f t="array" aca="1" ref="BJ103" ca="1">IF(ISTEXT(BJ$6),IFERROR(SLOPE(
IF(OFFSET(HOMECELL,MATCH(BJ$8,DateRange,0)-1,MATCH(BJ$100,DataStreams,0)-1):OFFSET(HOMECELL,MATCH(BJ$9,DateRange,0)-1,MATCH(BJ$100,DataStreams,0)-1)&lt;=Stress_Threshold,
OFFSET(BJ$132,MATCH(BJ$8,DateRange,0)-1,0):OFFSET(BJ$132,MATCH(BJ$9,DateRange,0)-1,0),"NA"),
IF(OFFSET(HOMECELL,MATCH(BJ$8,DateRange,0)-1,MATCH(BJ$100,DataStreams,0)-1):OFFSET(HOMECELL,MATCH(BJ$9,DateRange,0)-1,MATCH(BJ$100,DataStreams,0)-1)&lt;=Stress_Threshold,
OFFSET(HOMECELL,MATCH(BJ$8,DateRange,0)-1,MATCH(BJ$100,DataStreams,0)-1):OFFSET(HOMECELL,MATCH(BJ$9,DateRange,0)-1,MATCH(BJ$100,DataStreams,0)-1),"NA")),"NA"),0)</f>
        <v>0.38837004519073365</v>
      </c>
      <c r="BK103" s="394" cm="1">
        <f t="array" aca="1" ref="BK103" ca="1">IF(ISTEXT(BK$6),IFERROR(SLOPE(
IF(OFFSET(HOMECELL,MATCH(BK$8,DateRange,0)-1,MATCH(BK$100,DataStreams,0)-1):OFFSET(HOMECELL,MATCH(BK$9,DateRange,0)-1,MATCH(BK$100,DataStreams,0)-1)&lt;=Stress_Threshold,
OFFSET(BK$132,MATCH(BK$8,DateRange,0)-1,0):OFFSET(BK$132,MATCH(BK$9,DateRange,0)-1,0),"NA"),
IF(OFFSET(HOMECELL,MATCH(BK$8,DateRange,0)-1,MATCH(BK$100,DataStreams,0)-1):OFFSET(HOMECELL,MATCH(BK$9,DateRange,0)-1,MATCH(BK$100,DataStreams,0)-1)&lt;=Stress_Threshold,
OFFSET(HOMECELL,MATCH(BK$8,DateRange,0)-1,MATCH(BK$100,DataStreams,0)-1):OFFSET(HOMECELL,MATCH(BK$9,DateRange,0)-1,MATCH(BK$100,DataStreams,0)-1),"NA")),"NA"),0)</f>
        <v>0.7259145961191803</v>
      </c>
      <c r="BL103" s="394" cm="1">
        <f t="array" aca="1" ref="BL103" ca="1">IF(ISTEXT(BL$6),IFERROR(SLOPE(
IF(OFFSET(HOMECELL,MATCH(BL$8,DateRange,0)-1,MATCH(BL$100,DataStreams,0)-1):OFFSET(HOMECELL,MATCH(BL$9,DateRange,0)-1,MATCH(BL$100,DataStreams,0)-1)&lt;=Stress_Threshold,
OFFSET(BL$132,MATCH(BL$8,DateRange,0)-1,0):OFFSET(BL$132,MATCH(BL$9,DateRange,0)-1,0),"NA"),
IF(OFFSET(HOMECELL,MATCH(BL$8,DateRange,0)-1,MATCH(BL$100,DataStreams,0)-1):OFFSET(HOMECELL,MATCH(BL$9,DateRange,0)-1,MATCH(BL$100,DataStreams,0)-1)&lt;=Stress_Threshold,
OFFSET(HOMECELL,MATCH(BL$8,DateRange,0)-1,MATCH(BL$100,DataStreams,0)-1):OFFSET(HOMECELL,MATCH(BL$9,DateRange,0)-1,MATCH(BL$100,DataStreams,0)-1),"NA")),"NA"),0)</f>
        <v>1.2485292132493535</v>
      </c>
      <c r="BM103" s="394" cm="1">
        <f t="array" aca="1" ref="BM103" ca="1">IF(ISTEXT(BM$6),IFERROR(SLOPE(
IF(OFFSET(HOMECELL,MATCH(BM$8,DateRange,0)-1,MATCH(BM$100,DataStreams,0)-1):OFFSET(HOMECELL,MATCH(BM$9,DateRange,0)-1,MATCH(BM$100,DataStreams,0)-1)&lt;=Stress_Threshold,
OFFSET(BM$132,MATCH(BM$8,DateRange,0)-1,0):OFFSET(BM$132,MATCH(BM$9,DateRange,0)-1,0),"NA"),
IF(OFFSET(HOMECELL,MATCH(BM$8,DateRange,0)-1,MATCH(BM$100,DataStreams,0)-1):OFFSET(HOMECELL,MATCH(BM$9,DateRange,0)-1,MATCH(BM$100,DataStreams,0)-1)&lt;=Stress_Threshold,
OFFSET(HOMECELL,MATCH(BM$8,DateRange,0)-1,MATCH(BM$100,DataStreams,0)-1):OFFSET(HOMECELL,MATCH(BM$9,DateRange,0)-1,MATCH(BM$100,DataStreams,0)-1),"NA")),"NA"),0)</f>
        <v>1.3834899274300825</v>
      </c>
      <c r="BN103" s="394" cm="1">
        <f t="array" aca="1" ref="BN103" ca="1">IF(ISTEXT(BN$6),IFERROR(SLOPE(
IF(OFFSET(HOMECELL,MATCH(BN$8,DateRange,0)-1,MATCH(BN$100,DataStreams,0)-1):OFFSET(HOMECELL,MATCH(BN$9,DateRange,0)-1,MATCH(BN$100,DataStreams,0)-1)&lt;=Stress_Threshold,
OFFSET(BN$132,MATCH(BN$8,DateRange,0)-1,0):OFFSET(BN$132,MATCH(BN$9,DateRange,0)-1,0),"NA"),
IF(OFFSET(HOMECELL,MATCH(BN$8,DateRange,0)-1,MATCH(BN$100,DataStreams,0)-1):OFFSET(HOMECELL,MATCH(BN$9,DateRange,0)-1,MATCH(BN$100,DataStreams,0)-1)&lt;=Stress_Threshold,
OFFSET(HOMECELL,MATCH(BN$8,DateRange,0)-1,MATCH(BN$100,DataStreams,0)-1):OFFSET(HOMECELL,MATCH(BN$9,DateRange,0)-1,MATCH(BN$100,DataStreams,0)-1),"NA")),"NA"),0)</f>
        <v>3.3725357277029708</v>
      </c>
      <c r="BO103" s="394" cm="1">
        <f t="array" aca="1" ref="BO103" ca="1">IF(ISTEXT(BO$6),IFERROR(SLOPE(
IF(OFFSET(HOMECELL,MATCH(BO$8,DateRange,0)-1,MATCH(BO$100,DataStreams,0)-1):OFFSET(HOMECELL,MATCH(BO$9,DateRange,0)-1,MATCH(BO$100,DataStreams,0)-1)&lt;=Stress_Threshold,
OFFSET(BO$132,MATCH(BO$8,DateRange,0)-1,0):OFFSET(BO$132,MATCH(BO$9,DateRange,0)-1,0),"NA"),
IF(OFFSET(HOMECELL,MATCH(BO$8,DateRange,0)-1,MATCH(BO$100,DataStreams,0)-1):OFFSET(HOMECELL,MATCH(BO$9,DateRange,0)-1,MATCH(BO$100,DataStreams,0)-1)&lt;=Stress_Threshold,
OFFSET(HOMECELL,MATCH(BO$8,DateRange,0)-1,MATCH(BO$100,DataStreams,0)-1):OFFSET(HOMECELL,MATCH(BO$9,DateRange,0)-1,MATCH(BO$100,DataStreams,0)-1),"NA")),"NA"),0)</f>
        <v>0.99660380368512902</v>
      </c>
      <c r="BP103" s="394" cm="1">
        <f t="array" aca="1" ref="BP103" ca="1">IF(ISTEXT(BP$6),IFERROR(SLOPE(
IF(OFFSET(HOMECELL,MATCH(BP$8,DateRange,0)-1,MATCH(BP$100,DataStreams,0)-1):OFFSET(HOMECELL,MATCH(BP$9,DateRange,0)-1,MATCH(BP$100,DataStreams,0)-1)&lt;=Stress_Threshold,
OFFSET(BP$132,MATCH(BP$8,DateRange,0)-1,0):OFFSET(BP$132,MATCH(BP$9,DateRange,0)-1,0),"NA"),
IF(OFFSET(HOMECELL,MATCH(BP$8,DateRange,0)-1,MATCH(BP$100,DataStreams,0)-1):OFFSET(HOMECELL,MATCH(BP$9,DateRange,0)-1,MATCH(BP$100,DataStreams,0)-1)&lt;=Stress_Threshold,
OFFSET(HOMECELL,MATCH(BP$8,DateRange,0)-1,MATCH(BP$100,DataStreams,0)-1):OFFSET(HOMECELL,MATCH(BP$9,DateRange,0)-1,MATCH(BP$100,DataStreams,0)-1),"NA")),"NA"),0)</f>
        <v>1.6744618193955698</v>
      </c>
      <c r="BQ103" s="394" cm="1">
        <f t="array" aca="1" ref="BQ103" ca="1">IF(ISTEXT(BQ$6),IFERROR(SLOPE(
IF(OFFSET(HOMECELL,MATCH(BQ$8,DateRange,0)-1,MATCH(BQ$100,DataStreams,0)-1):OFFSET(HOMECELL,MATCH(BQ$9,DateRange,0)-1,MATCH(BQ$100,DataStreams,0)-1)&lt;=Stress_Threshold,
OFFSET(BQ$132,MATCH(BQ$8,DateRange,0)-1,0):OFFSET(BQ$132,MATCH(BQ$9,DateRange,0)-1,0),"NA"),
IF(OFFSET(HOMECELL,MATCH(BQ$8,DateRange,0)-1,MATCH(BQ$100,DataStreams,0)-1):OFFSET(HOMECELL,MATCH(BQ$9,DateRange,0)-1,MATCH(BQ$100,DataStreams,0)-1)&lt;=Stress_Threshold,
OFFSET(HOMECELL,MATCH(BQ$8,DateRange,0)-1,MATCH(BQ$100,DataStreams,0)-1):OFFSET(HOMECELL,MATCH(BQ$9,DateRange,0)-1,MATCH(BQ$100,DataStreams,0)-1),"NA")),"NA"),0)</f>
        <v>2.345503763418995</v>
      </c>
      <c r="BR103" s="394" cm="1">
        <f t="array" aca="1" ref="BR103" ca="1">IF(ISTEXT(BR$6),IFERROR(SLOPE(
IF(OFFSET(HOMECELL,MATCH(BR$8,DateRange,0)-1,MATCH(BR$100,DataStreams,0)-1):OFFSET(HOMECELL,MATCH(BR$9,DateRange,0)-1,MATCH(BR$100,DataStreams,0)-1)&lt;=Stress_Threshold,
OFFSET(BR$132,MATCH(BR$8,DateRange,0)-1,0):OFFSET(BR$132,MATCH(BR$9,DateRange,0)-1,0),"NA"),
IF(OFFSET(HOMECELL,MATCH(BR$8,DateRange,0)-1,MATCH(BR$100,DataStreams,0)-1):OFFSET(HOMECELL,MATCH(BR$9,DateRange,0)-1,MATCH(BR$100,DataStreams,0)-1)&lt;=Stress_Threshold,
OFFSET(HOMECELL,MATCH(BR$8,DateRange,0)-1,MATCH(BR$100,DataStreams,0)-1):OFFSET(HOMECELL,MATCH(BR$9,DateRange,0)-1,MATCH(BR$100,DataStreams,0)-1),"NA")),"NA"),0)</f>
        <v>-0.1686279747132311</v>
      </c>
      <c r="BS103" s="394" cm="1">
        <f t="array" aca="1" ref="BS103" ca="1">IF(ISTEXT(BS$6),IFERROR(SLOPE(
IF(OFFSET(HOMECELL,MATCH(BS$8,DateRange,0)-1,MATCH(BS$100,DataStreams,0)-1):OFFSET(HOMECELL,MATCH(BS$9,DateRange,0)-1,MATCH(BS$100,DataStreams,0)-1)&lt;=Stress_Threshold,
OFFSET(BS$132,MATCH(BS$8,DateRange,0)-1,0):OFFSET(BS$132,MATCH(BS$9,DateRange,0)-1,0),"NA"),
IF(OFFSET(HOMECELL,MATCH(BS$8,DateRange,0)-1,MATCH(BS$100,DataStreams,0)-1):OFFSET(HOMECELL,MATCH(BS$9,DateRange,0)-1,MATCH(BS$100,DataStreams,0)-1)&lt;=Stress_Threshold,
OFFSET(HOMECELL,MATCH(BS$8,DateRange,0)-1,MATCH(BS$100,DataStreams,0)-1):OFFSET(HOMECELL,MATCH(BS$9,DateRange,0)-1,MATCH(BS$100,DataStreams,0)-1),"NA")),"NA"),0)</f>
        <v>-0.3200602510114065</v>
      </c>
      <c r="BT103" s="394" cm="1">
        <f t="array" aca="1" ref="BT103" ca="1">IF(ISTEXT(BT$6),IFERROR(SLOPE(
IF(OFFSET(HOMECELL,MATCH(BT$8,DateRange,0)-1,MATCH(BT$100,DataStreams,0)-1):OFFSET(HOMECELL,MATCH(BT$9,DateRange,0)-1,MATCH(BT$100,DataStreams,0)-1)&lt;=Stress_Threshold,
OFFSET(BT$132,MATCH(BT$8,DateRange,0)-1,0):OFFSET(BT$132,MATCH(BT$9,DateRange,0)-1,0),"NA"),
IF(OFFSET(HOMECELL,MATCH(BT$8,DateRange,0)-1,MATCH(BT$100,DataStreams,0)-1):OFFSET(HOMECELL,MATCH(BT$9,DateRange,0)-1,MATCH(BT$100,DataStreams,0)-1)&lt;=Stress_Threshold,
OFFSET(HOMECELL,MATCH(BT$8,DateRange,0)-1,MATCH(BT$100,DataStreams,0)-1):OFFSET(HOMECELL,MATCH(BT$9,DateRange,0)-1,MATCH(BT$100,DataStreams,0)-1),"NA")),"NA"),0)</f>
        <v>0.85568683518288779</v>
      </c>
      <c r="BU103" s="394" cm="1">
        <f t="array" aca="1" ref="BU103" ca="1">IF(ISTEXT(BU$6),IFERROR(SLOPE(
IF(OFFSET(HOMECELL,MATCH(BU$8,DateRange,0)-1,MATCH(BU$100,DataStreams,0)-1):OFFSET(HOMECELL,MATCH(BU$9,DateRange,0)-1,MATCH(BU$100,DataStreams,0)-1)&lt;=Stress_Threshold,
OFFSET(BU$132,MATCH(BU$8,DateRange,0)-1,0):OFFSET(BU$132,MATCH(BU$9,DateRange,0)-1,0),"NA"),
IF(OFFSET(HOMECELL,MATCH(BU$8,DateRange,0)-1,MATCH(BU$100,DataStreams,0)-1):OFFSET(HOMECELL,MATCH(BU$9,DateRange,0)-1,MATCH(BU$100,DataStreams,0)-1)&lt;=Stress_Threshold,
OFFSET(HOMECELL,MATCH(BU$8,DateRange,0)-1,MATCH(BU$100,DataStreams,0)-1):OFFSET(HOMECELL,MATCH(BU$9,DateRange,0)-1,MATCH(BU$100,DataStreams,0)-1),"NA")),"NA"),0)</f>
        <v>0.75146444100589416</v>
      </c>
      <c r="BV103" s="394" cm="1">
        <f t="array" aca="1" ref="BV103" ca="1">IF(ISTEXT(BV$6),IFERROR(SLOPE(
IF(OFFSET(HOMECELL,MATCH(BV$8,DateRange,0)-1,MATCH(BV$100,DataStreams,0)-1):OFFSET(HOMECELL,MATCH(BV$9,DateRange,0)-1,MATCH(BV$100,DataStreams,0)-1)&lt;=Stress_Threshold,
OFFSET(BV$132,MATCH(BV$8,DateRange,0)-1,0):OFFSET(BV$132,MATCH(BV$9,DateRange,0)-1,0),"NA"),
IF(OFFSET(HOMECELL,MATCH(BV$8,DateRange,0)-1,MATCH(BV$100,DataStreams,0)-1):OFFSET(HOMECELL,MATCH(BV$9,DateRange,0)-1,MATCH(BV$100,DataStreams,0)-1)&lt;=Stress_Threshold,
OFFSET(HOMECELL,MATCH(BV$8,DateRange,0)-1,MATCH(BV$100,DataStreams,0)-1):OFFSET(HOMECELL,MATCH(BV$9,DateRange,0)-1,MATCH(BV$100,DataStreams,0)-1),"NA")),"NA"),0)</f>
        <v>1.304439971147251</v>
      </c>
      <c r="BW103" s="394" cm="1">
        <f t="array" aca="1" ref="BW103" ca="1">IF(ISTEXT(BW$6),IFERROR(SLOPE(
IF(OFFSET(HOMECELL,MATCH(BW$8,DateRange,0)-1,MATCH(BW$100,DataStreams,0)-1):OFFSET(HOMECELL,MATCH(BW$9,DateRange,0)-1,MATCH(BW$100,DataStreams,0)-1)&lt;=Stress_Threshold,
OFFSET(BW$132,MATCH(BW$8,DateRange,0)-1,0):OFFSET(BW$132,MATCH(BW$9,DateRange,0)-1,0),"NA"),
IF(OFFSET(HOMECELL,MATCH(BW$8,DateRange,0)-1,MATCH(BW$100,DataStreams,0)-1):OFFSET(HOMECELL,MATCH(BW$9,DateRange,0)-1,MATCH(BW$100,DataStreams,0)-1)&lt;=Stress_Threshold,
OFFSET(HOMECELL,MATCH(BW$8,DateRange,0)-1,MATCH(BW$100,DataStreams,0)-1):OFFSET(HOMECELL,MATCH(BW$9,DateRange,0)-1,MATCH(BW$100,DataStreams,0)-1),"NA")),"NA"),0)</f>
        <v>0.31981708707087747</v>
      </c>
      <c r="BX103" s="394" cm="1">
        <f t="array" aca="1" ref="BX103" ca="1">IF(ISTEXT(BX$6),IFERROR(SLOPE(
IF(OFFSET(HOMECELL,MATCH(BX$8,DateRange,0)-1,MATCH(BX$100,DataStreams,0)-1):OFFSET(HOMECELL,MATCH(BX$9,DateRange,0)-1,MATCH(BX$100,DataStreams,0)-1)&lt;=Stress_Threshold,
OFFSET(BX$132,MATCH(BX$8,DateRange,0)-1,0):OFFSET(BX$132,MATCH(BX$9,DateRange,0)-1,0),"NA"),
IF(OFFSET(HOMECELL,MATCH(BX$8,DateRange,0)-1,MATCH(BX$100,DataStreams,0)-1):OFFSET(HOMECELL,MATCH(BX$9,DateRange,0)-1,MATCH(BX$100,DataStreams,0)-1)&lt;=Stress_Threshold,
OFFSET(HOMECELL,MATCH(BX$8,DateRange,0)-1,MATCH(BX$100,DataStreams,0)-1):OFFSET(HOMECELL,MATCH(BX$9,DateRange,0)-1,MATCH(BX$100,DataStreams,0)-1),"NA")),"NA"),0)</f>
        <v>1.0530577865252519</v>
      </c>
      <c r="BY103" s="394" cm="1">
        <f t="array" aca="1" ref="BY103" ca="1">IF(ISTEXT(BY$6),IFERROR(SLOPE(
IF(OFFSET(HOMECELL,MATCH(BY$8,DateRange,0)-1,MATCH(BY$100,DataStreams,0)-1):OFFSET(HOMECELL,MATCH(BY$9,DateRange,0)-1,MATCH(BY$100,DataStreams,0)-1)&lt;=Stress_Threshold,
OFFSET(BY$132,MATCH(BY$8,DateRange,0)-1,0):OFFSET(BY$132,MATCH(BY$9,DateRange,0)-1,0),"NA"),
IF(OFFSET(HOMECELL,MATCH(BY$8,DateRange,0)-1,MATCH(BY$100,DataStreams,0)-1):OFFSET(HOMECELL,MATCH(BY$9,DateRange,0)-1,MATCH(BY$100,DataStreams,0)-1)&lt;=Stress_Threshold,
OFFSET(HOMECELL,MATCH(BY$8,DateRange,0)-1,MATCH(BY$100,DataStreams,0)-1):OFFSET(HOMECELL,MATCH(BY$9,DateRange,0)-1,MATCH(BY$100,DataStreams,0)-1),"NA")),"NA"),0)</f>
        <v>0.43589180188156268</v>
      </c>
      <c r="BZ103" s="394" cm="1">
        <f t="array" aca="1" ref="BZ103" ca="1">IF(ISTEXT(BZ$6),IFERROR(SLOPE(
IF(OFFSET(HOMECELL,MATCH(BZ$8,DateRange,0)-1,MATCH(BZ$100,DataStreams,0)-1):OFFSET(HOMECELL,MATCH(BZ$9,DateRange,0)-1,MATCH(BZ$100,DataStreams,0)-1)&lt;=Stress_Threshold,
OFFSET(BZ$132,MATCH(BZ$8,DateRange,0)-1,0):OFFSET(BZ$132,MATCH(BZ$9,DateRange,0)-1,0),"NA"),
IF(OFFSET(HOMECELL,MATCH(BZ$8,DateRange,0)-1,MATCH(BZ$100,DataStreams,0)-1):OFFSET(HOMECELL,MATCH(BZ$9,DateRange,0)-1,MATCH(BZ$100,DataStreams,0)-1)&lt;=Stress_Threshold,
OFFSET(HOMECELL,MATCH(BZ$8,DateRange,0)-1,MATCH(BZ$100,DataStreams,0)-1):OFFSET(HOMECELL,MATCH(BZ$9,DateRange,0)-1,MATCH(BZ$100,DataStreams,0)-1),"NA")),"NA"),0)</f>
        <v>1.7949005108718012</v>
      </c>
      <c r="CA103" s="394" cm="1">
        <f t="array" aca="1" ref="CA103" ca="1">IF(ISTEXT(CA$6),IFERROR(SLOPE(
IF(OFFSET(HOMECELL,MATCH(CA$8,DateRange,0)-1,MATCH(CA$100,DataStreams,0)-1):OFFSET(HOMECELL,MATCH(CA$9,DateRange,0)-1,MATCH(CA$100,DataStreams,0)-1)&lt;=Stress_Threshold,
OFFSET(CA$132,MATCH(CA$8,DateRange,0)-1,0):OFFSET(CA$132,MATCH(CA$9,DateRange,0)-1,0),"NA"),
IF(OFFSET(HOMECELL,MATCH(CA$8,DateRange,0)-1,MATCH(CA$100,DataStreams,0)-1):OFFSET(HOMECELL,MATCH(CA$9,DateRange,0)-1,MATCH(CA$100,DataStreams,0)-1)&lt;=Stress_Threshold,
OFFSET(HOMECELL,MATCH(CA$8,DateRange,0)-1,MATCH(CA$100,DataStreams,0)-1):OFFSET(HOMECELL,MATCH(CA$9,DateRange,0)-1,MATCH(CA$100,DataStreams,0)-1),"NA")),"NA"),0)</f>
        <v>-3.6402493478492122E-2</v>
      </c>
      <c r="CB103" s="394" cm="1">
        <f t="array" aca="1" ref="CB103" ca="1">IF(ISTEXT(CB$6),IFERROR(SLOPE(
IF(OFFSET(HOMECELL,MATCH(CB$8,DateRange,0)-1,MATCH(CB$100,DataStreams,0)-1):OFFSET(HOMECELL,MATCH(CB$9,DateRange,0)-1,MATCH(CB$100,DataStreams,0)-1)&lt;=Stress_Threshold,
OFFSET(CB$132,MATCH(CB$8,DateRange,0)-1,0):OFFSET(CB$132,MATCH(CB$9,DateRange,0)-1,0),"NA"),
IF(OFFSET(HOMECELL,MATCH(CB$8,DateRange,0)-1,MATCH(CB$100,DataStreams,0)-1):OFFSET(HOMECELL,MATCH(CB$9,DateRange,0)-1,MATCH(CB$100,DataStreams,0)-1)&lt;=Stress_Threshold,
OFFSET(HOMECELL,MATCH(CB$8,DateRange,0)-1,MATCH(CB$100,DataStreams,0)-1):OFFSET(HOMECELL,MATCH(CB$9,DateRange,0)-1,MATCH(CB$100,DataStreams,0)-1),"NA")),"NA"),0)</f>
        <v>-9.1496990510494591E-2</v>
      </c>
      <c r="CC103" s="394" cm="1">
        <f t="array" aca="1" ref="CC103" ca="1">IF(ISTEXT(CC$6),IFERROR(SLOPE(
IF(OFFSET(HOMECELL,MATCH(CC$8,DateRange,0)-1,MATCH(CC$100,DataStreams,0)-1):OFFSET(HOMECELL,MATCH(CC$9,DateRange,0)-1,MATCH(CC$100,DataStreams,0)-1)&lt;=Stress_Threshold,
OFFSET(CC$132,MATCH(CC$8,DateRange,0)-1,0):OFFSET(CC$132,MATCH(CC$9,DateRange,0)-1,0),"NA"),
IF(OFFSET(HOMECELL,MATCH(CC$8,DateRange,0)-1,MATCH(CC$100,DataStreams,0)-1):OFFSET(HOMECELL,MATCH(CC$9,DateRange,0)-1,MATCH(CC$100,DataStreams,0)-1)&lt;=Stress_Threshold,
OFFSET(HOMECELL,MATCH(CC$8,DateRange,0)-1,MATCH(CC$100,DataStreams,0)-1):OFFSET(HOMECELL,MATCH(CC$9,DateRange,0)-1,MATCH(CC$100,DataStreams,0)-1),"NA")),"NA"),0)</f>
        <v>-0.23547345177353232</v>
      </c>
      <c r="CD103" s="394" cm="1">
        <f t="array" aca="1" ref="CD103" ca="1">IF(ISTEXT(CD$6),IFERROR(SLOPE(
IF(OFFSET(HOMECELL,MATCH(CD$8,DateRange,0)-1,MATCH(CD$100,DataStreams,0)-1):OFFSET(HOMECELL,MATCH(CD$9,DateRange,0)-1,MATCH(CD$100,DataStreams,0)-1)&lt;=Stress_Threshold,
OFFSET(CD$132,MATCH(CD$8,DateRange,0)-1,0):OFFSET(CD$132,MATCH(CD$9,DateRange,0)-1,0),"NA"),
IF(OFFSET(HOMECELL,MATCH(CD$8,DateRange,0)-1,MATCH(CD$100,DataStreams,0)-1):OFFSET(HOMECELL,MATCH(CD$9,DateRange,0)-1,MATCH(CD$100,DataStreams,0)-1)&lt;=Stress_Threshold,
OFFSET(HOMECELL,MATCH(CD$8,DateRange,0)-1,MATCH(CD$100,DataStreams,0)-1):OFFSET(HOMECELL,MATCH(CD$9,DateRange,0)-1,MATCH(CD$100,DataStreams,0)-1),"NA")),"NA"),0)</f>
        <v>-0.1646962186963489</v>
      </c>
      <c r="CE103" s="394" cm="1">
        <f t="array" aca="1" ref="CE103" ca="1">IF(ISTEXT(CE$6),IFERROR(SLOPE(
IF(OFFSET(HOMECELL,MATCH(CE$8,DateRange,0)-1,MATCH(CE$100,DataStreams,0)-1):OFFSET(HOMECELL,MATCH(CE$9,DateRange,0)-1,MATCH(CE$100,DataStreams,0)-1)&lt;=Stress_Threshold,
OFFSET(CE$132,MATCH(CE$8,DateRange,0)-1,0):OFFSET(CE$132,MATCH(CE$9,DateRange,0)-1,0),"NA"),
IF(OFFSET(HOMECELL,MATCH(CE$8,DateRange,0)-1,MATCH(CE$100,DataStreams,0)-1):OFFSET(HOMECELL,MATCH(CE$9,DateRange,0)-1,MATCH(CE$100,DataStreams,0)-1)&lt;=Stress_Threshold,
OFFSET(HOMECELL,MATCH(CE$8,DateRange,0)-1,MATCH(CE$100,DataStreams,0)-1):OFFSET(HOMECELL,MATCH(CE$9,DateRange,0)-1,MATCH(CE$100,DataStreams,0)-1),"NA")),"NA"),0)</f>
        <v>4.0874616635589147</v>
      </c>
      <c r="CF103" s="394" cm="1">
        <f t="array" aca="1" ref="CF103" ca="1">IF(ISTEXT(CF$6),IFERROR(SLOPE(
IF(OFFSET(HOMECELL,MATCH(CF$8,DateRange,0)-1,MATCH(CF$100,DataStreams,0)-1):OFFSET(HOMECELL,MATCH(CF$9,DateRange,0)-1,MATCH(CF$100,DataStreams,0)-1)&lt;=Stress_Threshold,
OFFSET(CF$132,MATCH(CF$8,DateRange,0)-1,0):OFFSET(CF$132,MATCH(CF$9,DateRange,0)-1,0),"NA"),
IF(OFFSET(HOMECELL,MATCH(CF$8,DateRange,0)-1,MATCH(CF$100,DataStreams,0)-1):OFFSET(HOMECELL,MATCH(CF$9,DateRange,0)-1,MATCH(CF$100,DataStreams,0)-1)&lt;=Stress_Threshold,
OFFSET(HOMECELL,MATCH(CF$8,DateRange,0)-1,MATCH(CF$100,DataStreams,0)-1):OFFSET(HOMECELL,MATCH(CF$9,DateRange,0)-1,MATCH(CF$100,DataStreams,0)-1),"NA")),"NA"),0)</f>
        <v>8.4784672420564797E-2</v>
      </c>
      <c r="CG103" s="394" cm="1">
        <f t="array" aca="1" ref="CG103" ca="1">IF(ISTEXT(CG$6),IFERROR(SLOPE(
IF(OFFSET(HOMECELL,MATCH(CG$8,DateRange,0)-1,MATCH(CG$100,DataStreams,0)-1):OFFSET(HOMECELL,MATCH(CG$9,DateRange,0)-1,MATCH(CG$100,DataStreams,0)-1)&lt;=Stress_Threshold,
OFFSET(CG$132,MATCH(CG$8,DateRange,0)-1,0):OFFSET(CG$132,MATCH(CG$9,DateRange,0)-1,0),"NA"),
IF(OFFSET(HOMECELL,MATCH(CG$8,DateRange,0)-1,MATCH(CG$100,DataStreams,0)-1):OFFSET(HOMECELL,MATCH(CG$9,DateRange,0)-1,MATCH(CG$100,DataStreams,0)-1)&lt;=Stress_Threshold,
OFFSET(HOMECELL,MATCH(CG$8,DateRange,0)-1,MATCH(CG$100,DataStreams,0)-1):OFFSET(HOMECELL,MATCH(CG$9,DateRange,0)-1,MATCH(CG$100,DataStreams,0)-1),"NA")),"NA"),0)</f>
        <v>0.46774390451916953</v>
      </c>
      <c r="CH103" s="394" cm="1">
        <f t="array" aca="1" ref="CH103" ca="1">IF(ISTEXT(CH$6),IFERROR(SLOPE(
IF(OFFSET(HOMECELL,MATCH(CH$8,DateRange,0)-1,MATCH(CH$100,DataStreams,0)-1):OFFSET(HOMECELL,MATCH(CH$9,DateRange,0)-1,MATCH(CH$100,DataStreams,0)-1)&lt;=Stress_Threshold,
OFFSET(CH$132,MATCH(CH$8,DateRange,0)-1,0):OFFSET(CH$132,MATCH(CH$9,DateRange,0)-1,0),"NA"),
IF(OFFSET(HOMECELL,MATCH(CH$8,DateRange,0)-1,MATCH(CH$100,DataStreams,0)-1):OFFSET(HOMECELL,MATCH(CH$9,DateRange,0)-1,MATCH(CH$100,DataStreams,0)-1)&lt;=Stress_Threshold,
OFFSET(HOMECELL,MATCH(CH$8,DateRange,0)-1,MATCH(CH$100,DataStreams,0)-1):OFFSET(HOMECELL,MATCH(CH$9,DateRange,0)-1,MATCH(CH$100,DataStreams,0)-1),"NA")),"NA"),0)</f>
        <v>0.82708118101095396</v>
      </c>
      <c r="CI103" s="394" cm="1">
        <f t="array" aca="1" ref="CI103" ca="1">IF(ISTEXT(CI$6),IFERROR(SLOPE(
IF(OFFSET(HOMECELL,MATCH(CI$8,DateRange,0)-1,MATCH(CI$100,DataStreams,0)-1):OFFSET(HOMECELL,MATCH(CI$9,DateRange,0)-1,MATCH(CI$100,DataStreams,0)-1)&lt;=Stress_Threshold,
OFFSET(CI$132,MATCH(CI$8,DateRange,0)-1,0):OFFSET(CI$132,MATCH(CI$9,DateRange,0)-1,0),"NA"),
IF(OFFSET(HOMECELL,MATCH(CI$8,DateRange,0)-1,MATCH(CI$100,DataStreams,0)-1):OFFSET(HOMECELL,MATCH(CI$9,DateRange,0)-1,MATCH(CI$100,DataStreams,0)-1)&lt;=Stress_Threshold,
OFFSET(HOMECELL,MATCH(CI$8,DateRange,0)-1,MATCH(CI$100,DataStreams,0)-1):OFFSET(HOMECELL,MATCH(CI$9,DateRange,0)-1,MATCH(CI$100,DataStreams,0)-1),"NA")),"NA"),0)</f>
        <v>2.4899511467855744</v>
      </c>
      <c r="CJ103" s="394" cm="1">
        <f t="array" aca="1" ref="CJ103" ca="1">IF(ISTEXT(CJ$6),IFERROR(SLOPE(
IF(OFFSET(HOMECELL,MATCH(CJ$8,DateRange,0)-1,MATCH(CJ$100,DataStreams,0)-1):OFFSET(HOMECELL,MATCH(CJ$9,DateRange,0)-1,MATCH(CJ$100,DataStreams,0)-1)&lt;=Stress_Threshold,
OFFSET(CJ$132,MATCH(CJ$8,DateRange,0)-1,0):OFFSET(CJ$132,MATCH(CJ$9,DateRange,0)-1,0),"NA"),
IF(OFFSET(HOMECELL,MATCH(CJ$8,DateRange,0)-1,MATCH(CJ$100,DataStreams,0)-1):OFFSET(HOMECELL,MATCH(CJ$9,DateRange,0)-1,MATCH(CJ$100,DataStreams,0)-1)&lt;=Stress_Threshold,
OFFSET(HOMECELL,MATCH(CJ$8,DateRange,0)-1,MATCH(CJ$100,DataStreams,0)-1):OFFSET(HOMECELL,MATCH(CJ$9,DateRange,0)-1,MATCH(CJ$100,DataStreams,0)-1),"NA")),"NA"),0)</f>
        <v>1.3420901278939525</v>
      </c>
      <c r="CK103" s="394" cm="1">
        <f t="array" aca="1" ref="CK103" ca="1">IF(ISTEXT(CK$6),IFERROR(SLOPE(
IF(OFFSET(HOMECELL,MATCH(CK$8,DateRange,0)-1,MATCH(CK$100,DataStreams,0)-1):OFFSET(HOMECELL,MATCH(CK$9,DateRange,0)-1,MATCH(CK$100,DataStreams,0)-1)&lt;=Stress_Threshold,
OFFSET(CK$132,MATCH(CK$8,DateRange,0)-1,0):OFFSET(CK$132,MATCH(CK$9,DateRange,0)-1,0),"NA"),
IF(OFFSET(HOMECELL,MATCH(CK$8,DateRange,0)-1,MATCH(CK$100,DataStreams,0)-1):OFFSET(HOMECELL,MATCH(CK$9,DateRange,0)-1,MATCH(CK$100,DataStreams,0)-1)&lt;=Stress_Threshold,
OFFSET(HOMECELL,MATCH(CK$8,DateRange,0)-1,MATCH(CK$100,DataStreams,0)-1):OFFSET(HOMECELL,MATCH(CK$9,DateRange,0)-1,MATCH(CK$100,DataStreams,0)-1),"NA")),"NA"),0)</f>
        <v>0.10287595319005345</v>
      </c>
      <c r="CL103" s="394" cm="1">
        <f t="array" aca="1" ref="CL103" ca="1">IF(ISTEXT(CL$6),IFERROR(SLOPE(
IF(OFFSET(HOMECELL,MATCH(CL$8,DateRange,0)-1,MATCH(CL$100,DataStreams,0)-1):OFFSET(HOMECELL,MATCH(CL$9,DateRange,0)-1,MATCH(CL$100,DataStreams,0)-1)&lt;=Stress_Threshold,
OFFSET(CL$132,MATCH(CL$8,DateRange,0)-1,0):OFFSET(CL$132,MATCH(CL$9,DateRange,0)-1,0),"NA"),
IF(OFFSET(HOMECELL,MATCH(CL$8,DateRange,0)-1,MATCH(CL$100,DataStreams,0)-1):OFFSET(HOMECELL,MATCH(CL$9,DateRange,0)-1,MATCH(CL$100,DataStreams,0)-1)&lt;=Stress_Threshold,
OFFSET(HOMECELL,MATCH(CL$8,DateRange,0)-1,MATCH(CL$100,DataStreams,0)-1):OFFSET(HOMECELL,MATCH(CL$9,DateRange,0)-1,MATCH(CL$100,DataStreams,0)-1),"NA")),"NA"),0)</f>
        <v>0.97511106973932116</v>
      </c>
      <c r="CM103" s="394" cm="1">
        <f t="array" aca="1" ref="CM103" ca="1">IF(ISTEXT(CM$6),IFERROR(SLOPE(
IF(OFFSET(HOMECELL,MATCH(CM$8,DateRange,0)-1,MATCH(CM$100,DataStreams,0)-1):OFFSET(HOMECELL,MATCH(CM$9,DateRange,0)-1,MATCH(CM$100,DataStreams,0)-1)&lt;=Stress_Threshold,
OFFSET(CM$132,MATCH(CM$8,DateRange,0)-1,0):OFFSET(CM$132,MATCH(CM$9,DateRange,0)-1,0),"NA"),
IF(OFFSET(HOMECELL,MATCH(CM$8,DateRange,0)-1,MATCH(CM$100,DataStreams,0)-1):OFFSET(HOMECELL,MATCH(CM$9,DateRange,0)-1,MATCH(CM$100,DataStreams,0)-1)&lt;=Stress_Threshold,
OFFSET(HOMECELL,MATCH(CM$8,DateRange,0)-1,MATCH(CM$100,DataStreams,0)-1):OFFSET(HOMECELL,MATCH(CM$9,DateRange,0)-1,MATCH(CM$100,DataStreams,0)-1),"NA")),"NA"),0)</f>
        <v>-0.36788342762176718</v>
      </c>
      <c r="CN103" s="394" cm="1">
        <f t="array" aca="1" ref="CN103" ca="1">IF(ISTEXT(CN$6),IFERROR(SLOPE(
IF(OFFSET(HOMECELL,MATCH(CN$8,DateRange,0)-1,MATCH(CN$100,DataStreams,0)-1):OFFSET(HOMECELL,MATCH(CN$9,DateRange,0)-1,MATCH(CN$100,DataStreams,0)-1)&lt;=Stress_Threshold,
OFFSET(CN$132,MATCH(CN$8,DateRange,0)-1,0):OFFSET(CN$132,MATCH(CN$9,DateRange,0)-1,0),"NA"),
IF(OFFSET(HOMECELL,MATCH(CN$8,DateRange,0)-1,MATCH(CN$100,DataStreams,0)-1):OFFSET(HOMECELL,MATCH(CN$9,DateRange,0)-1,MATCH(CN$100,DataStreams,0)-1)&lt;=Stress_Threshold,
OFFSET(HOMECELL,MATCH(CN$8,DateRange,0)-1,MATCH(CN$100,DataStreams,0)-1):OFFSET(HOMECELL,MATCH(CN$9,DateRange,0)-1,MATCH(CN$100,DataStreams,0)-1),"NA")),"NA"),0)</f>
        <v>1.0734249285142288</v>
      </c>
      <c r="CO103" s="394" cm="1">
        <f t="array" aca="1" ref="CO103" ca="1">IF(ISTEXT(CO$6),IFERROR(SLOPE(
IF(OFFSET(HOMECELL,MATCH(CO$8,DateRange,0)-1,MATCH(CO$100,DataStreams,0)-1):OFFSET(HOMECELL,MATCH(CO$9,DateRange,0)-1,MATCH(CO$100,DataStreams,0)-1)&lt;=Stress_Threshold,
OFFSET(CO$132,MATCH(CO$8,DateRange,0)-1,0):OFFSET(CO$132,MATCH(CO$9,DateRange,0)-1,0),"NA"),
IF(OFFSET(HOMECELL,MATCH(CO$8,DateRange,0)-1,MATCH(CO$100,DataStreams,0)-1):OFFSET(HOMECELL,MATCH(CO$9,DateRange,0)-1,MATCH(CO$100,DataStreams,0)-1)&lt;=Stress_Threshold,
OFFSET(HOMECELL,MATCH(CO$8,DateRange,0)-1,MATCH(CO$100,DataStreams,0)-1):OFFSET(HOMECELL,MATCH(CO$9,DateRange,0)-1,MATCH(CO$100,DataStreams,0)-1),"NA")),"NA"),0)</f>
        <v>0.22667821307704297</v>
      </c>
      <c r="CP103" s="394" cm="1">
        <f t="array" aca="1" ref="CP103" ca="1">IF(ISTEXT(CP$6),IFERROR(SLOPE(
IF(OFFSET(HOMECELL,MATCH(CP$8,DateRange,0)-1,MATCH(CP$100,DataStreams,0)-1):OFFSET(HOMECELL,MATCH(CP$9,DateRange,0)-1,MATCH(CP$100,DataStreams,0)-1)&lt;=Stress_Threshold,
OFFSET(CP$132,MATCH(CP$8,DateRange,0)-1,0):OFFSET(CP$132,MATCH(CP$9,DateRange,0)-1,0),"NA"),
IF(OFFSET(HOMECELL,MATCH(CP$8,DateRange,0)-1,MATCH(CP$100,DataStreams,0)-1):OFFSET(HOMECELL,MATCH(CP$9,DateRange,0)-1,MATCH(CP$100,DataStreams,0)-1)&lt;=Stress_Threshold,
OFFSET(HOMECELL,MATCH(CP$8,DateRange,0)-1,MATCH(CP$100,DataStreams,0)-1):OFFSET(HOMECELL,MATCH(CP$9,DateRange,0)-1,MATCH(CP$100,DataStreams,0)-1),"NA")),"NA"),0)</f>
        <v>7.0466194114377264E-3</v>
      </c>
      <c r="CQ103" s="394" t="str" cm="1">
        <f t="array" aca="1" ref="CQ103" ca="1">IF(ISTEXT(CQ$6),IFERROR(SLOPE(
IF(OFFSET(HOMECELL,MATCH(CQ$8,DateRange,0)-1,MATCH(CQ$100,DataStreams,0)-1):OFFSET(HOMECELL,MATCH(CQ$9,DateRange,0)-1,MATCH(CQ$100,DataStreams,0)-1)&lt;=Stress_Threshold,
OFFSET(CQ$132,MATCH(CQ$8,DateRange,0)-1,0):OFFSET(CQ$132,MATCH(CQ$9,DateRange,0)-1,0),"NA"),
IF(OFFSET(HOMECELL,MATCH(CQ$8,DateRange,0)-1,MATCH(CQ$100,DataStreams,0)-1):OFFSET(HOMECELL,MATCH(CQ$9,DateRange,0)-1,MATCH(CQ$100,DataStreams,0)-1)&lt;=Stress_Threshold,
OFFSET(HOMECELL,MATCH(CQ$8,DateRange,0)-1,MATCH(CQ$100,DataStreams,0)-1):OFFSET(HOMECELL,MATCH(CQ$9,DateRange,0)-1,MATCH(CQ$100,DataStreams,0)-1),"NA")),"NA"),0)</f>
        <v>NA</v>
      </c>
      <c r="CR103" s="394" cm="1">
        <f t="array" aca="1" ref="CR103" ca="1">IF(ISTEXT(CR$6),IFERROR(SLOPE(
IF(OFFSET(HOMECELL,MATCH(CR$8,DateRange,0)-1,MATCH(CR$100,DataStreams,0)-1):OFFSET(HOMECELL,MATCH(CR$9,DateRange,0)-1,MATCH(CR$100,DataStreams,0)-1)&lt;=Stress_Threshold,
OFFSET(CR$132,MATCH(CR$8,DateRange,0)-1,0):OFFSET(CR$132,MATCH(CR$9,DateRange,0)-1,0),"NA"),
IF(OFFSET(HOMECELL,MATCH(CR$8,DateRange,0)-1,MATCH(CR$100,DataStreams,0)-1):OFFSET(HOMECELL,MATCH(CR$9,DateRange,0)-1,MATCH(CR$100,DataStreams,0)-1)&lt;=Stress_Threshold,
OFFSET(HOMECELL,MATCH(CR$8,DateRange,0)-1,MATCH(CR$100,DataStreams,0)-1):OFFSET(HOMECELL,MATCH(CR$9,DateRange,0)-1,MATCH(CR$100,DataStreams,0)-1),"NA")),"NA"),0)</f>
        <v>0.22523727823895523</v>
      </c>
      <c r="CS103" s="394" cm="1">
        <f t="array" aca="1" ref="CS103" ca="1">IF(ISTEXT(CS$6),IFERROR(SLOPE(
IF(OFFSET(HOMECELL,MATCH(CS$8,DateRange,0)-1,MATCH(CS$100,DataStreams,0)-1):OFFSET(HOMECELL,MATCH(CS$9,DateRange,0)-1,MATCH(CS$100,DataStreams,0)-1)&lt;=Stress_Threshold,
OFFSET(CS$132,MATCH(CS$8,DateRange,0)-1,0):OFFSET(CS$132,MATCH(CS$9,DateRange,0)-1,0),"NA"),
IF(OFFSET(HOMECELL,MATCH(CS$8,DateRange,0)-1,MATCH(CS$100,DataStreams,0)-1):OFFSET(HOMECELL,MATCH(CS$9,DateRange,0)-1,MATCH(CS$100,DataStreams,0)-1)&lt;=Stress_Threshold,
OFFSET(HOMECELL,MATCH(CS$8,DateRange,0)-1,MATCH(CS$100,DataStreams,0)-1):OFFSET(HOMECELL,MATCH(CS$9,DateRange,0)-1,MATCH(CS$100,DataStreams,0)-1),"NA")),"NA"),0)</f>
        <v>1.7220465267789282</v>
      </c>
      <c r="CT103" s="394" cm="1">
        <f t="array" aca="1" ref="CT103" ca="1">IF(ISTEXT(CT$6),IFERROR(SLOPE(
IF(OFFSET(HOMECELL,MATCH(CT$8,DateRange,0)-1,MATCH(CT$100,DataStreams,0)-1):OFFSET(HOMECELL,MATCH(CT$9,DateRange,0)-1,MATCH(CT$100,DataStreams,0)-1)&lt;=Stress_Threshold,
OFFSET(CT$132,MATCH(CT$8,DateRange,0)-1,0):OFFSET(CT$132,MATCH(CT$9,DateRange,0)-1,0),"NA"),
IF(OFFSET(HOMECELL,MATCH(CT$8,DateRange,0)-1,MATCH(CT$100,DataStreams,0)-1):OFFSET(HOMECELL,MATCH(CT$9,DateRange,0)-1,MATCH(CT$100,DataStreams,0)-1)&lt;=Stress_Threshold,
OFFSET(HOMECELL,MATCH(CT$8,DateRange,0)-1,MATCH(CT$100,DataStreams,0)-1):OFFSET(HOMECELL,MATCH(CT$9,DateRange,0)-1,MATCH(CT$100,DataStreams,0)-1),"NA")),"NA"),0)</f>
        <v>1.730202296403281</v>
      </c>
      <c r="CU103" s="394" cm="1">
        <f t="array" aca="1" ref="CU103" ca="1">IF(ISTEXT(CU$6),IFERROR(SLOPE(
IF(OFFSET(HOMECELL,MATCH(CU$8,DateRange,0)-1,MATCH(CU$100,DataStreams,0)-1):OFFSET(HOMECELL,MATCH(CU$9,DateRange,0)-1,MATCH(CU$100,DataStreams,0)-1)&lt;=Stress_Threshold,
OFFSET(CU$132,MATCH(CU$8,DateRange,0)-1,0):OFFSET(CU$132,MATCH(CU$9,DateRange,0)-1,0),"NA"),
IF(OFFSET(HOMECELL,MATCH(CU$8,DateRange,0)-1,MATCH(CU$100,DataStreams,0)-1):OFFSET(HOMECELL,MATCH(CU$9,DateRange,0)-1,MATCH(CU$100,DataStreams,0)-1)&lt;=Stress_Threshold,
OFFSET(HOMECELL,MATCH(CU$8,DateRange,0)-1,MATCH(CU$100,DataStreams,0)-1):OFFSET(HOMECELL,MATCH(CU$9,DateRange,0)-1,MATCH(CU$100,DataStreams,0)-1),"NA")),"NA"),0)</f>
        <v>1.8337151986410771</v>
      </c>
      <c r="CV103" s="394" cm="1">
        <f t="array" aca="1" ref="CV103" ca="1">IF(ISTEXT(CV$6),IFERROR(SLOPE(
IF(OFFSET(HOMECELL,MATCH(CV$8,DateRange,0)-1,MATCH(CV$100,DataStreams,0)-1):OFFSET(HOMECELL,MATCH(CV$9,DateRange,0)-1,MATCH(CV$100,DataStreams,0)-1)&lt;=Stress_Threshold,
OFFSET(CV$132,MATCH(CV$8,DateRange,0)-1,0):OFFSET(CV$132,MATCH(CV$9,DateRange,0)-1,0),"NA"),
IF(OFFSET(HOMECELL,MATCH(CV$8,DateRange,0)-1,MATCH(CV$100,DataStreams,0)-1):OFFSET(HOMECELL,MATCH(CV$9,DateRange,0)-1,MATCH(CV$100,DataStreams,0)-1)&lt;=Stress_Threshold,
OFFSET(HOMECELL,MATCH(CV$8,DateRange,0)-1,MATCH(CV$100,DataStreams,0)-1):OFFSET(HOMECELL,MATCH(CV$9,DateRange,0)-1,MATCH(CV$100,DataStreams,0)-1),"NA")),"NA"),0)</f>
        <v>0.26926754801117236</v>
      </c>
      <c r="CW103" s="394" cm="1">
        <f t="array" aca="1" ref="CW103" ca="1">IF(ISTEXT(CW$6),IFERROR(SLOPE(
IF(OFFSET(HOMECELL,MATCH(CW$8,DateRange,0)-1,MATCH(CW$100,DataStreams,0)-1):OFFSET(HOMECELL,MATCH(CW$9,DateRange,0)-1,MATCH(CW$100,DataStreams,0)-1)&lt;=Stress_Threshold,
OFFSET(CW$132,MATCH(CW$8,DateRange,0)-1,0):OFFSET(CW$132,MATCH(CW$9,DateRange,0)-1,0),"NA"),
IF(OFFSET(HOMECELL,MATCH(CW$8,DateRange,0)-1,MATCH(CW$100,DataStreams,0)-1):OFFSET(HOMECELL,MATCH(CW$9,DateRange,0)-1,MATCH(CW$100,DataStreams,0)-1)&lt;=Stress_Threshold,
OFFSET(HOMECELL,MATCH(CW$8,DateRange,0)-1,MATCH(CW$100,DataStreams,0)-1):OFFSET(HOMECELL,MATCH(CW$9,DateRange,0)-1,MATCH(CW$100,DataStreams,0)-1),"NA")),"NA"),0)</f>
        <v>1.0691369449137831</v>
      </c>
      <c r="CX103" s="394" cm="1">
        <f t="array" aca="1" ref="CX103" ca="1">IF(ISTEXT(CX$6),IFERROR(SLOPE(
IF(OFFSET(HOMECELL,MATCH(CX$8,DateRange,0)-1,MATCH(CX$100,DataStreams,0)-1):OFFSET(HOMECELL,MATCH(CX$9,DateRange,0)-1,MATCH(CX$100,DataStreams,0)-1)&lt;=Stress_Threshold,
OFFSET(CX$132,MATCH(CX$8,DateRange,0)-1,0):OFFSET(CX$132,MATCH(CX$9,DateRange,0)-1,0),"NA"),
IF(OFFSET(HOMECELL,MATCH(CX$8,DateRange,0)-1,MATCH(CX$100,DataStreams,0)-1):OFFSET(HOMECELL,MATCH(CX$9,DateRange,0)-1,MATCH(CX$100,DataStreams,0)-1)&lt;=Stress_Threshold,
OFFSET(HOMECELL,MATCH(CX$8,DateRange,0)-1,MATCH(CX$100,DataStreams,0)-1):OFFSET(HOMECELL,MATCH(CX$9,DateRange,0)-1,MATCH(CX$100,DataStreams,0)-1),"NA")),"NA"),0)</f>
        <v>1.1839450001671641</v>
      </c>
      <c r="CY103" s="394" cm="1">
        <f t="array" aca="1" ref="CY103" ca="1">IF(ISTEXT(CY$6),IFERROR(SLOPE(
IF(OFFSET(HOMECELL,MATCH(CY$8,DateRange,0)-1,MATCH(CY$100,DataStreams,0)-1):OFFSET(HOMECELL,MATCH(CY$9,DateRange,0)-1,MATCH(CY$100,DataStreams,0)-1)&lt;=Stress_Threshold,
OFFSET(CY$132,MATCH(CY$8,DateRange,0)-1,0):OFFSET(CY$132,MATCH(CY$9,DateRange,0)-1,0),"NA"),
IF(OFFSET(HOMECELL,MATCH(CY$8,DateRange,0)-1,MATCH(CY$100,DataStreams,0)-1):OFFSET(HOMECELL,MATCH(CY$9,DateRange,0)-1,MATCH(CY$100,DataStreams,0)-1)&lt;=Stress_Threshold,
OFFSET(HOMECELL,MATCH(CY$8,DateRange,0)-1,MATCH(CY$100,DataStreams,0)-1):OFFSET(HOMECELL,MATCH(CY$9,DateRange,0)-1,MATCH(CY$100,DataStreams,0)-1),"NA")),"NA"),0)</f>
        <v>1.7063478265389247</v>
      </c>
      <c r="CZ103" s="394" cm="1">
        <f t="array" aca="1" ref="CZ103" ca="1">IF(ISTEXT(CZ$6),IFERROR(SLOPE(
IF(OFFSET(HOMECELL,MATCH(CZ$8,DateRange,0)-1,MATCH(CZ$100,DataStreams,0)-1):OFFSET(HOMECELL,MATCH(CZ$9,DateRange,0)-1,MATCH(CZ$100,DataStreams,0)-1)&lt;=Stress_Threshold,
OFFSET(CZ$132,MATCH(CZ$8,DateRange,0)-1,0):OFFSET(CZ$132,MATCH(CZ$9,DateRange,0)-1,0),"NA"),
IF(OFFSET(HOMECELL,MATCH(CZ$8,DateRange,0)-1,MATCH(CZ$100,DataStreams,0)-1):OFFSET(HOMECELL,MATCH(CZ$9,DateRange,0)-1,MATCH(CZ$100,DataStreams,0)-1)&lt;=Stress_Threshold,
OFFSET(HOMECELL,MATCH(CZ$8,DateRange,0)-1,MATCH(CZ$100,DataStreams,0)-1):OFFSET(HOMECELL,MATCH(CZ$9,DateRange,0)-1,MATCH(CZ$100,DataStreams,0)-1),"NA")),"NA"),0)</f>
        <v>0.71926340875782302</v>
      </c>
      <c r="DA103" s="394" cm="1">
        <f t="array" aca="1" ref="DA103" ca="1">IF(ISTEXT(DA$6),IFERROR(SLOPE(
IF(OFFSET(HOMECELL,MATCH(DA$8,DateRange,0)-1,MATCH(DA$100,DataStreams,0)-1):OFFSET(HOMECELL,MATCH(DA$9,DateRange,0)-1,MATCH(DA$100,DataStreams,0)-1)&lt;=Stress_Threshold,
OFFSET(DA$132,MATCH(DA$8,DateRange,0)-1,0):OFFSET(DA$132,MATCH(DA$9,DateRange,0)-1,0),"NA"),
IF(OFFSET(HOMECELL,MATCH(DA$8,DateRange,0)-1,MATCH(DA$100,DataStreams,0)-1):OFFSET(HOMECELL,MATCH(DA$9,DateRange,0)-1,MATCH(DA$100,DataStreams,0)-1)&lt;=Stress_Threshold,
OFFSET(HOMECELL,MATCH(DA$8,DateRange,0)-1,MATCH(DA$100,DataStreams,0)-1):OFFSET(HOMECELL,MATCH(DA$9,DateRange,0)-1,MATCH(DA$100,DataStreams,0)-1),"NA")),"NA"),0)</f>
        <v>0.27210531525406612</v>
      </c>
      <c r="DB103" s="817" cm="1">
        <f t="array" aca="1" ref="DB103" ca="1">IF(ISTEXT(DB$6),IFERROR(SLOPE(
IF(OFFSET(HOMECELL,MATCH(DB$8,DateRange,0)-1,MATCH(DB$100,DataStreams,0)-1):OFFSET(HOMECELL,MATCH(DB$9,DateRange,0)-1,MATCH(DB$100,DataStreams,0)-1)&lt;=Stress_Threshold,
OFFSET(DB$132,MATCH(DB$8,DateRange,0)-1,0):OFFSET(DB$132,MATCH(DB$9,DateRange,0)-1,0),"NA"),
IF(OFFSET(HOMECELL,MATCH(DB$8,DateRange,0)-1,MATCH(DB$100,DataStreams,0)-1):OFFSET(HOMECELL,MATCH(DB$9,DateRange,0)-1,MATCH(DB$100,DataStreams,0)-1)&lt;=Stress_Threshold,
OFFSET(HOMECELL,MATCH(DB$8,DateRange,0)-1,MATCH(DB$100,DataStreams,0)-1):OFFSET(HOMECELL,MATCH(DB$9,DateRange,0)-1,MATCH(DB$100,DataStreams,0)-1),"NA")),"NA"),0)</f>
        <v>1.0013705563771156</v>
      </c>
      <c r="DC103" s="817" cm="1">
        <f t="array" aca="1" ref="DC103" ca="1">IF(ISTEXT(DC$6),IFERROR(SLOPE(
IF(OFFSET(HOMECELL,MATCH(DC$8,DateRange,0)-1,MATCH(DC$100,DataStreams,0)-1):OFFSET(HOMECELL,MATCH(DC$9,DateRange,0)-1,MATCH(DC$100,DataStreams,0)-1)&lt;=Stress_Threshold,
OFFSET(DC$132,MATCH(DC$8,DateRange,0)-1,0):OFFSET(DC$132,MATCH(DC$9,DateRange,0)-1,0),"NA"),
IF(OFFSET(HOMECELL,MATCH(DC$8,DateRange,0)-1,MATCH(DC$100,DataStreams,0)-1):OFFSET(HOMECELL,MATCH(DC$9,DateRange,0)-1,MATCH(DC$100,DataStreams,0)-1)&lt;=Stress_Threshold,
OFFSET(HOMECELL,MATCH(DC$8,DateRange,0)-1,MATCH(DC$100,DataStreams,0)-1):OFFSET(HOMECELL,MATCH(DC$9,DateRange,0)-1,MATCH(DC$100,DataStreams,0)-1),"NA")),"NA"),0)</f>
        <v>1.3700374766954082</v>
      </c>
      <c r="DD103" s="817" cm="1">
        <f t="array" aca="1" ref="DD103" ca="1">IF(ISTEXT(DD$6),IFERROR(SLOPE(
IF(OFFSET(HOMECELL,MATCH(DD$8,DateRange,0)-1,MATCH(DD$100,DataStreams,0)-1):OFFSET(HOMECELL,MATCH(DD$9,DateRange,0)-1,MATCH(DD$100,DataStreams,0)-1)&lt;=Stress_Threshold,
OFFSET(DD$132,MATCH(DD$8,DateRange,0)-1,0):OFFSET(DD$132,MATCH(DD$9,DateRange,0)-1,0),"NA"),
IF(OFFSET(HOMECELL,MATCH(DD$8,DateRange,0)-1,MATCH(DD$100,DataStreams,0)-1):OFFSET(HOMECELL,MATCH(DD$9,DateRange,0)-1,MATCH(DD$100,DataStreams,0)-1)&lt;=Stress_Threshold,
OFFSET(HOMECELL,MATCH(DD$8,DateRange,0)-1,MATCH(DD$100,DataStreams,0)-1):OFFSET(HOMECELL,MATCH(DD$9,DateRange,0)-1,MATCH(DD$100,DataStreams,0)-1),"NA")),"NA"),0)</f>
        <v>-9.4586683406182898E-2</v>
      </c>
      <c r="DE103" s="817" cm="1">
        <f t="array" aca="1" ref="DE103" ca="1">IF(ISTEXT(DE$6),IFERROR(SLOPE(
IF(OFFSET(HOMECELL,MATCH(DE$8,DateRange,0)-1,MATCH(DE$100,DataStreams,0)-1):OFFSET(HOMECELL,MATCH(DE$9,DateRange,0)-1,MATCH(DE$100,DataStreams,0)-1)&lt;=Stress_Threshold,
OFFSET(DE$132,MATCH(DE$8,DateRange,0)-1,0):OFFSET(DE$132,MATCH(DE$9,DateRange,0)-1,0),"NA"),
IF(OFFSET(HOMECELL,MATCH(DE$8,DateRange,0)-1,MATCH(DE$100,DataStreams,0)-1):OFFSET(HOMECELL,MATCH(DE$9,DateRange,0)-1,MATCH(DE$100,DataStreams,0)-1)&lt;=Stress_Threshold,
OFFSET(HOMECELL,MATCH(DE$8,DateRange,0)-1,MATCH(DE$100,DataStreams,0)-1):OFFSET(HOMECELL,MATCH(DE$9,DateRange,0)-1,MATCH(DE$100,DataStreams,0)-1),"NA")),"NA"),0)</f>
        <v>1.0661246388228527</v>
      </c>
      <c r="DG103" s="352"/>
      <c r="DI103" s="394" cm="1">
        <f t="array" aca="1" ref="DI103" ca="1">IF(ISTEXT(DI$6),IFERROR(SLOPE(
IF(OFFSET(HOMECELL,MATCH(DI$8,DateRange,0)-1,MATCH(DI$100,DataStreams,0)-1):OFFSET(HOMECELL,MATCH(DI$9,DateRange,0)-1,MATCH(DI$100,DataStreams,0)-1)&lt;=Stress_Threshold,
OFFSET(DI$132,MATCH(DI$8,DateRange,0)-1,0):OFFSET(DI$132,MATCH(DI$9,DateRange,0)-1,0),"NA"),
IF(OFFSET(HOMECELL,MATCH(DI$8,DateRange,0)-1,MATCH(DI$100,DataStreams,0)-1):OFFSET(HOMECELL,MATCH(DI$9,DateRange,0)-1,MATCH(DI$100,DataStreams,0)-1)&lt;=Stress_Threshold,
OFFSET(HOMECELL,MATCH(DI$8,DateRange,0)-1,MATCH(DI$100,DataStreams,0)-1):OFFSET(HOMECELL,MATCH(DI$9,DateRange,0)-1,MATCH(DI$100,DataStreams,0)-1),"NA")),"NA"),0)</f>
        <v>0</v>
      </c>
      <c r="DJ103" s="394" cm="1">
        <f t="array" aca="1" ref="DJ103" ca="1">IF(ISTEXT(DJ$6),IFERROR(SLOPE(
IF(OFFSET(HOMECELL,MATCH(DJ$8,DateRange,0)-1,MATCH(DJ$100,DataStreams,0)-1):OFFSET(HOMECELL,MATCH(DJ$9,DateRange,0)-1,MATCH(DJ$100,DataStreams,0)-1)&lt;=Stress_Threshold,
OFFSET(DJ$132,MATCH(DJ$8,DateRange,0)-1,0):OFFSET(DJ$132,MATCH(DJ$9,DateRange,0)-1,0),"NA"),
IF(OFFSET(HOMECELL,MATCH(DJ$8,DateRange,0)-1,MATCH(DJ$100,DataStreams,0)-1):OFFSET(HOMECELL,MATCH(DJ$9,DateRange,0)-1,MATCH(DJ$100,DataStreams,0)-1)&lt;=Stress_Threshold,
OFFSET(HOMECELL,MATCH(DJ$8,DateRange,0)-1,MATCH(DJ$100,DataStreams,0)-1):OFFSET(HOMECELL,MATCH(DJ$9,DateRange,0)-1,MATCH(DJ$100,DataStreams,0)-1),"NA")),"NA"),0)</f>
        <v>2.1438555038531892</v>
      </c>
      <c r="DK103" s="394" cm="1">
        <f t="array" aca="1" ref="DK103" ca="1">IF(ISTEXT(DK$6),IFERROR(SLOPE(
IF(OFFSET(HOMECELL,MATCH(DK$8,DateRange,0)-1,MATCH(DK$100,DataStreams,0)-1):OFFSET(HOMECELL,MATCH(DK$9,DateRange,0)-1,MATCH(DK$100,DataStreams,0)-1)&lt;=Stress_Threshold,
OFFSET(DK$132,MATCH(DK$8,DateRange,0)-1,0):OFFSET(DK$132,MATCH(DK$9,DateRange,0)-1,0),"NA"),
IF(OFFSET(HOMECELL,MATCH(DK$8,DateRange,0)-1,MATCH(DK$100,DataStreams,0)-1):OFFSET(HOMECELL,MATCH(DK$9,DateRange,0)-1,MATCH(DK$100,DataStreams,0)-1)&lt;=Stress_Threshold,
OFFSET(HOMECELL,MATCH(DK$8,DateRange,0)-1,MATCH(DK$100,DataStreams,0)-1):OFFSET(HOMECELL,MATCH(DK$9,DateRange,0)-1,MATCH(DK$100,DataStreams,0)-1),"NA")),"NA"),0)</f>
        <v>0.99015497965032273</v>
      </c>
    </row>
    <row r="104" spans="1:115">
      <c r="A104" s="371" t="s">
        <v>220</v>
      </c>
      <c r="B104" s="372"/>
      <c r="C104" s="394" cm="1">
        <f t="array" aca="1" ref="C104" ca="1">IF(ISTEXT(C$6),IFERROR(SLOPE((OFFSET(C$132,MATCH(C$8,DateRange,0)-1,0):OFFSET(C$132,MATCH(C$9,DateRange,0)-1,0))-(OFFSET(HOMECELL,MATCH(C$8,DateRange,0)-1,MATCH(C$101,DataStreams,0)-1):OFFSET(HOMECELL,MATCH(C$9,DateRange,0)-1,MATCH(C$101,DataStreams,0)-1)),(OFFSET(HOMECELL,MATCH(C$8,DateRange,0)-1,MATCH(C$100,DataStreams,0)-1):OFFSET(HOMECELL,MATCH(C$9,DateRange,0)-1,MATCH(C$100,DataStreams,0)-1))-OFFSET(HOMECELL,MATCH(C$8,DateRange,0)-1,MATCH(C$101,DataStreams,0)-1):OFFSET(HOMECELL,MATCH(C$9,DateRange,0)-1,MATCH(C$101,DataStreams,0)-1)),"NA"),0)</f>
        <v>0.93961699183133984</v>
      </c>
      <c r="D104" s="394" cm="1">
        <f t="array" aca="1" ref="D104" ca="1">IF(ISTEXT(D$6),IFERROR(SLOPE((OFFSET(D$132,MATCH(D$8,DateRange,0)-1,0):OFFSET(D$132,MATCH(D$9,DateRange,0)-1,0))-(OFFSET(HOMECELL,MATCH(D$8,DateRange,0)-1,MATCH(D$101,DataStreams,0)-1):OFFSET(HOMECELL,MATCH(D$9,DateRange,0)-1,MATCH(D$101,DataStreams,0)-1)),(OFFSET(HOMECELL,MATCH(D$8,DateRange,0)-1,MATCH(D$100,DataStreams,0)-1):OFFSET(HOMECELL,MATCH(D$9,DateRange,0)-1,MATCH(D$100,DataStreams,0)-1))-OFFSET(HOMECELL,MATCH(D$8,DateRange,0)-1,MATCH(D$101,DataStreams,0)-1):OFFSET(HOMECELL,MATCH(D$9,DateRange,0)-1,MATCH(D$101,DataStreams,0)-1)),"NA"),0)</f>
        <v>0</v>
      </c>
      <c r="E104" s="394" cm="1">
        <f t="array" aca="1" ref="E104" ca="1">IF(ISTEXT(E$6),IFERROR(SLOPE((OFFSET(E$132,MATCH(E$8,DateRange,0)-1,0):OFFSET(E$132,MATCH(E$9,DateRange,0)-1,0))-(OFFSET(HOMECELL,MATCH(E$8,DateRange,0)-1,MATCH(E$101,DataStreams,0)-1):OFFSET(HOMECELL,MATCH(E$9,DateRange,0)-1,MATCH(E$101,DataStreams,0)-1)),(OFFSET(HOMECELL,MATCH(E$8,DateRange,0)-1,MATCH(E$100,DataStreams,0)-1):OFFSET(HOMECELL,MATCH(E$9,DateRange,0)-1,MATCH(E$100,DataStreams,0)-1))-OFFSET(HOMECELL,MATCH(E$8,DateRange,0)-1,MATCH(E$101,DataStreams,0)-1):OFFSET(HOMECELL,MATCH(E$9,DateRange,0)-1,MATCH(E$101,DataStreams,0)-1)),"NA"),0)</f>
        <v>1</v>
      </c>
      <c r="F104" s="394" cm="1">
        <f t="array" aca="1" ref="F104" ca="1">IF(ISTEXT(F$6),IFERROR(SLOPE((OFFSET(F$132,MATCH(F$8,DateRange,0)-1,0):OFFSET(F$132,MATCH(F$9,DateRange,0)-1,0))-(OFFSET(HOMECELL,MATCH(F$8,DateRange,0)-1,MATCH(F$101,DataStreams,0)-1):OFFSET(HOMECELL,MATCH(F$9,DateRange,0)-1,MATCH(F$101,DataStreams,0)-1)),(OFFSET(HOMECELL,MATCH(F$8,DateRange,0)-1,MATCH(F$100,DataStreams,0)-1):OFFSET(HOMECELL,MATCH(F$9,DateRange,0)-1,MATCH(F$100,DataStreams,0)-1))-OFFSET(HOMECELL,MATCH(F$8,DateRange,0)-1,MATCH(F$101,DataStreams,0)-1):OFFSET(HOMECELL,MATCH(F$9,DateRange,0)-1,MATCH(F$101,DataStreams,0)-1)),"NA"),0)</f>
        <v>1.0008691634008104</v>
      </c>
      <c r="G104" s="394" cm="1">
        <f t="array" aca="1" ref="G104" ca="1">IF(ISTEXT(G$6),IFERROR(SLOPE((OFFSET(G$132,MATCH(G$8,DateRange,0)-1,0):OFFSET(G$132,MATCH(G$9,DateRange,0)-1,0))-(OFFSET(HOMECELL,MATCH(G$8,DateRange,0)-1,MATCH(G$101,DataStreams,0)-1):OFFSET(HOMECELL,MATCH(G$9,DateRange,0)-1,MATCH(G$101,DataStreams,0)-1)),(OFFSET(HOMECELL,MATCH(G$8,DateRange,0)-1,MATCH(G$100,DataStreams,0)-1):OFFSET(HOMECELL,MATCH(G$9,DateRange,0)-1,MATCH(G$100,DataStreams,0)-1))-OFFSET(HOMECELL,MATCH(G$8,DateRange,0)-1,MATCH(G$101,DataStreams,0)-1):OFFSET(HOMECELL,MATCH(G$9,DateRange,0)-1,MATCH(G$101,DataStreams,0)-1)),"NA"),0)</f>
        <v>1.0966763761138139</v>
      </c>
      <c r="H104" s="394" cm="1">
        <f t="array" aca="1" ref="H104" ca="1">IF(ISTEXT(H$6),IFERROR(SLOPE((OFFSET(H$132,MATCH(H$8,DateRange,0)-1,0):OFFSET(H$132,MATCH(H$9,DateRange,0)-1,0))-(OFFSET(HOMECELL,MATCH(H$8,DateRange,0)-1,MATCH(H$101,DataStreams,0)-1):OFFSET(HOMECELL,MATCH(H$9,DateRange,0)-1,MATCH(H$101,DataStreams,0)-1)),(OFFSET(HOMECELL,MATCH(H$8,DateRange,0)-1,MATCH(H$100,DataStreams,0)-1):OFFSET(HOMECELL,MATCH(H$9,DateRange,0)-1,MATCH(H$100,DataStreams,0)-1))-OFFSET(HOMECELL,MATCH(H$8,DateRange,0)-1,MATCH(H$101,DataStreams,0)-1):OFFSET(HOMECELL,MATCH(H$9,DateRange,0)-1,MATCH(H$101,DataStreams,0)-1)),"NA"),0)</f>
        <v>1.2755638561126432</v>
      </c>
      <c r="I104" s="394" cm="1">
        <f t="array" aca="1" ref="I104" ca="1">IF(ISTEXT(I$6),IFERROR(SLOPE((OFFSET(I$132,MATCH(I$8,DateRange,0)-1,0):OFFSET(I$132,MATCH(I$9,DateRange,0)-1,0))-(OFFSET(HOMECELL,MATCH(I$8,DateRange,0)-1,MATCH(I$101,DataStreams,0)-1):OFFSET(HOMECELL,MATCH(I$9,DateRange,0)-1,MATCH(I$101,DataStreams,0)-1)),(OFFSET(HOMECELL,MATCH(I$8,DateRange,0)-1,MATCH(I$100,DataStreams,0)-1):OFFSET(HOMECELL,MATCH(I$9,DateRange,0)-1,MATCH(I$100,DataStreams,0)-1))-OFFSET(HOMECELL,MATCH(I$8,DateRange,0)-1,MATCH(I$101,DataStreams,0)-1):OFFSET(HOMECELL,MATCH(I$9,DateRange,0)-1,MATCH(I$101,DataStreams,0)-1)),"NA"),0)</f>
        <v>0.70152711872295814</v>
      </c>
      <c r="J104" s="394" cm="1">
        <f t="array" aca="1" ref="J104" ca="1">IF(ISTEXT(J$6),IFERROR(SLOPE((OFFSET(J$132,MATCH(J$8,DateRange,0)-1,0):OFFSET(J$132,MATCH(J$9,DateRange,0)-1,0))-(OFFSET(HOMECELL,MATCH(J$8,DateRange,0)-1,MATCH(J$101,DataStreams,0)-1):OFFSET(HOMECELL,MATCH(J$9,DateRange,0)-1,MATCH(J$101,DataStreams,0)-1)),(OFFSET(HOMECELL,MATCH(J$8,DateRange,0)-1,MATCH(J$100,DataStreams,0)-1):OFFSET(HOMECELL,MATCH(J$9,DateRange,0)-1,MATCH(J$100,DataStreams,0)-1))-OFFSET(HOMECELL,MATCH(J$8,DateRange,0)-1,MATCH(J$101,DataStreams,0)-1):OFFSET(HOMECELL,MATCH(J$9,DateRange,0)-1,MATCH(J$101,DataStreams,0)-1)),"NA"),0)</f>
        <v>0.98684236982597906</v>
      </c>
      <c r="K104" s="394" cm="1">
        <f t="array" aca="1" ref="K104" ca="1">IF(ISTEXT(K$6),IFERROR(SLOPE((OFFSET(K$132,MATCH(K$8,DateRange,0)-1,0):OFFSET(K$132,MATCH(K$9,DateRange,0)-1,0))-(OFFSET(HOMECELL,MATCH(K$8,DateRange,0)-1,MATCH(K$101,DataStreams,0)-1):OFFSET(HOMECELL,MATCH(K$9,DateRange,0)-1,MATCH(K$101,DataStreams,0)-1)),(OFFSET(HOMECELL,MATCH(K$8,DateRange,0)-1,MATCH(K$100,DataStreams,0)-1):OFFSET(HOMECELL,MATCH(K$9,DateRange,0)-1,MATCH(K$100,DataStreams,0)-1))-OFFSET(HOMECELL,MATCH(K$8,DateRange,0)-1,MATCH(K$101,DataStreams,0)-1):OFFSET(HOMECELL,MATCH(K$9,DateRange,0)-1,MATCH(K$101,DataStreams,0)-1)),"NA"),0)</f>
        <v>1.066157650477398</v>
      </c>
      <c r="L104" s="394" cm="1">
        <f t="array" aca="1" ref="L104" ca="1">IF(ISTEXT(L$6),IFERROR(SLOPE((OFFSET(L$132,MATCH(L$8,DateRange,0)-1,0):OFFSET(L$132,MATCH(L$9,DateRange,0)-1,0))-(OFFSET(HOMECELL,MATCH(L$8,DateRange,0)-1,MATCH(L$101,DataStreams,0)-1):OFFSET(HOMECELL,MATCH(L$9,DateRange,0)-1,MATCH(L$101,DataStreams,0)-1)),(OFFSET(HOMECELL,MATCH(L$8,DateRange,0)-1,MATCH(L$100,DataStreams,0)-1):OFFSET(HOMECELL,MATCH(L$9,DateRange,0)-1,MATCH(L$100,DataStreams,0)-1))-OFFSET(HOMECELL,MATCH(L$8,DateRange,0)-1,MATCH(L$101,DataStreams,0)-1):OFFSET(HOMECELL,MATCH(L$9,DateRange,0)-1,MATCH(L$101,DataStreams,0)-1)),"NA"),0)</f>
        <v>1.100773378666885</v>
      </c>
      <c r="M104" s="394" cm="1">
        <f t="array" aca="1" ref="M104" ca="1">IF(ISTEXT(M$6),IFERROR(SLOPE((OFFSET(M$132,MATCH(M$8,DateRange,0)-1,0):OFFSET(M$132,MATCH(M$9,DateRange,0)-1,0))-(OFFSET(HOMECELL,MATCH(M$8,DateRange,0)-1,MATCH(M$101,DataStreams,0)-1):OFFSET(HOMECELL,MATCH(M$9,DateRange,0)-1,MATCH(M$101,DataStreams,0)-1)),(OFFSET(HOMECELL,MATCH(M$8,DateRange,0)-1,MATCH(M$100,DataStreams,0)-1):OFFSET(HOMECELL,MATCH(M$9,DateRange,0)-1,MATCH(M$100,DataStreams,0)-1))-OFFSET(HOMECELL,MATCH(M$8,DateRange,0)-1,MATCH(M$101,DataStreams,0)-1):OFFSET(HOMECELL,MATCH(M$9,DateRange,0)-1,MATCH(M$101,DataStreams,0)-1)),"NA"),0)</f>
        <v>1.0213132459050547</v>
      </c>
      <c r="N104" s="394" cm="1">
        <f t="array" aca="1" ref="N104" ca="1">IF(ISTEXT(N$6),IFERROR(SLOPE((OFFSET(N$132,MATCH(N$8,DateRange,0)-1,0):OFFSET(N$132,MATCH(N$9,DateRange,0)-1,0))-(OFFSET(HOMECELL,MATCH(N$8,DateRange,0)-1,MATCH(N$101,DataStreams,0)-1):OFFSET(HOMECELL,MATCH(N$9,DateRange,0)-1,MATCH(N$101,DataStreams,0)-1)),(OFFSET(HOMECELL,MATCH(N$8,DateRange,0)-1,MATCH(N$100,DataStreams,0)-1):OFFSET(HOMECELL,MATCH(N$9,DateRange,0)-1,MATCH(N$100,DataStreams,0)-1))-OFFSET(HOMECELL,MATCH(N$8,DateRange,0)-1,MATCH(N$101,DataStreams,0)-1):OFFSET(HOMECELL,MATCH(N$9,DateRange,0)-1,MATCH(N$101,DataStreams,0)-1)),"NA"),0)</f>
        <v>1.2146524337930835</v>
      </c>
      <c r="O104" s="394" cm="1">
        <f t="array" aca="1" ref="O104" ca="1">IF(ISTEXT(O$6),IFERROR(SLOPE((OFFSET(O$132,MATCH(O$8,DateRange,0)-1,0):OFFSET(O$132,MATCH(O$9,DateRange,0)-1,0))-(OFFSET(HOMECELL,MATCH(O$8,DateRange,0)-1,MATCH(O$101,DataStreams,0)-1):OFFSET(HOMECELL,MATCH(O$9,DateRange,0)-1,MATCH(O$101,DataStreams,0)-1)),(OFFSET(HOMECELL,MATCH(O$8,DateRange,0)-1,MATCH(O$100,DataStreams,0)-1):OFFSET(HOMECELL,MATCH(O$9,DateRange,0)-1,MATCH(O$100,DataStreams,0)-1))-OFFSET(HOMECELL,MATCH(O$8,DateRange,0)-1,MATCH(O$101,DataStreams,0)-1):OFFSET(HOMECELL,MATCH(O$9,DateRange,0)-1,MATCH(O$101,DataStreams,0)-1)),"NA"),0)</f>
        <v>0.54305256238010957</v>
      </c>
      <c r="P104" s="394" cm="1">
        <f t="array" aca="1" ref="P104" ca="1">IF(ISTEXT(P$6),IFERROR(SLOPE((OFFSET(P$132,MATCH(P$8,DateRange,0)-1,0):OFFSET(P$132,MATCH(P$9,DateRange,0)-1,0))-(OFFSET(HOMECELL,MATCH(P$8,DateRange,0)-1,MATCH(P$101,DataStreams,0)-1):OFFSET(HOMECELL,MATCH(P$9,DateRange,0)-1,MATCH(P$101,DataStreams,0)-1)),(OFFSET(HOMECELL,MATCH(P$8,DateRange,0)-1,MATCH(P$100,DataStreams,0)-1):OFFSET(HOMECELL,MATCH(P$9,DateRange,0)-1,MATCH(P$100,DataStreams,0)-1))-OFFSET(HOMECELL,MATCH(P$8,DateRange,0)-1,MATCH(P$101,DataStreams,0)-1):OFFSET(HOMECELL,MATCH(P$9,DateRange,0)-1,MATCH(P$101,DataStreams,0)-1)),"NA"),0)</f>
        <v>0.66637038437710083</v>
      </c>
      <c r="Q104" s="394" cm="1">
        <f t="array" aca="1" ref="Q104" ca="1">IF(ISTEXT(Q$6),IFERROR(SLOPE((OFFSET(Q$132,MATCH(Q$8,DateRange,0)-1,0):OFFSET(Q$132,MATCH(Q$9,DateRange,0)-1,0))-(OFFSET(HOMECELL,MATCH(Q$8,DateRange,0)-1,MATCH(Q$101,DataStreams,0)-1):OFFSET(HOMECELL,MATCH(Q$9,DateRange,0)-1,MATCH(Q$101,DataStreams,0)-1)),(OFFSET(HOMECELL,MATCH(Q$8,DateRange,0)-1,MATCH(Q$100,DataStreams,0)-1):OFFSET(HOMECELL,MATCH(Q$9,DateRange,0)-1,MATCH(Q$100,DataStreams,0)-1))-OFFSET(HOMECELL,MATCH(Q$8,DateRange,0)-1,MATCH(Q$101,DataStreams,0)-1):OFFSET(HOMECELL,MATCH(Q$9,DateRange,0)-1,MATCH(Q$101,DataStreams,0)-1)),"NA"),0)</f>
        <v>0.65848945395326075</v>
      </c>
      <c r="R104" s="394" cm="1">
        <f t="array" aca="1" ref="R104" ca="1">IF(ISTEXT(R$6),IFERROR(SLOPE((OFFSET(R$132,MATCH(R$8,DateRange,0)-1,0):OFFSET(R$132,MATCH(R$9,DateRange,0)-1,0))-(OFFSET(HOMECELL,MATCH(R$8,DateRange,0)-1,MATCH(R$101,DataStreams,0)-1):OFFSET(HOMECELL,MATCH(R$9,DateRange,0)-1,MATCH(R$101,DataStreams,0)-1)),(OFFSET(HOMECELL,MATCH(R$8,DateRange,0)-1,MATCH(R$100,DataStreams,0)-1):OFFSET(HOMECELL,MATCH(R$9,DateRange,0)-1,MATCH(R$100,DataStreams,0)-1))-OFFSET(HOMECELL,MATCH(R$8,DateRange,0)-1,MATCH(R$101,DataStreams,0)-1):OFFSET(HOMECELL,MATCH(R$9,DateRange,0)-1,MATCH(R$101,DataStreams,0)-1)),"NA"),0)</f>
        <v>1.1578126550148942</v>
      </c>
      <c r="S104" s="394" cm="1">
        <f t="array" aca="1" ref="S104" ca="1">IF(ISTEXT(S$6),IFERROR(SLOPE((OFFSET(S$132,MATCH(S$8,DateRange,0)-1,0):OFFSET(S$132,MATCH(S$9,DateRange,0)-1,0))-(OFFSET(HOMECELL,MATCH(S$8,DateRange,0)-1,MATCH(S$101,DataStreams,0)-1):OFFSET(HOMECELL,MATCH(S$9,DateRange,0)-1,MATCH(S$101,DataStreams,0)-1)),(OFFSET(HOMECELL,MATCH(S$8,DateRange,0)-1,MATCH(S$100,DataStreams,0)-1):OFFSET(HOMECELL,MATCH(S$9,DateRange,0)-1,MATCH(S$100,DataStreams,0)-1))-OFFSET(HOMECELL,MATCH(S$8,DateRange,0)-1,MATCH(S$101,DataStreams,0)-1):OFFSET(HOMECELL,MATCH(S$9,DateRange,0)-1,MATCH(S$101,DataStreams,0)-1)),"NA"),0)</f>
        <v>0.93928958138658825</v>
      </c>
      <c r="T104" s="394" cm="1">
        <f t="array" aca="1" ref="T104" ca="1">IF(ISTEXT(T$6),IFERROR(SLOPE((OFFSET(T$132,MATCH(T$8,DateRange,0)-1,0):OFFSET(T$132,MATCH(T$9,DateRange,0)-1,0))-(OFFSET(HOMECELL,MATCH(T$8,DateRange,0)-1,MATCH(T$101,DataStreams,0)-1):OFFSET(HOMECELL,MATCH(T$9,DateRange,0)-1,MATCH(T$101,DataStreams,0)-1)),(OFFSET(HOMECELL,MATCH(T$8,DateRange,0)-1,MATCH(T$100,DataStreams,0)-1):OFFSET(HOMECELL,MATCH(T$9,DateRange,0)-1,MATCH(T$100,DataStreams,0)-1))-OFFSET(HOMECELL,MATCH(T$8,DateRange,0)-1,MATCH(T$101,DataStreams,0)-1):OFFSET(HOMECELL,MATCH(T$9,DateRange,0)-1,MATCH(T$101,DataStreams,0)-1)),"NA"),0)</f>
        <v>1.9250312968867653</v>
      </c>
      <c r="U104" s="394" cm="1">
        <f t="array" aca="1" ref="U104" ca="1">IF(ISTEXT(U$6),IFERROR(SLOPE((OFFSET(U$132,MATCH(U$8,DateRange,0)-1,0):OFFSET(U$132,MATCH(U$9,DateRange,0)-1,0))-(OFFSET(HOMECELL,MATCH(U$8,DateRange,0)-1,MATCH(U$101,DataStreams,0)-1):OFFSET(HOMECELL,MATCH(U$9,DateRange,0)-1,MATCH(U$101,DataStreams,0)-1)),(OFFSET(HOMECELL,MATCH(U$8,DateRange,0)-1,MATCH(U$100,DataStreams,0)-1):OFFSET(HOMECELL,MATCH(U$9,DateRange,0)-1,MATCH(U$100,DataStreams,0)-1))-OFFSET(HOMECELL,MATCH(U$8,DateRange,0)-1,MATCH(U$101,DataStreams,0)-1):OFFSET(HOMECELL,MATCH(U$9,DateRange,0)-1,MATCH(U$101,DataStreams,0)-1)),"NA"),0)</f>
        <v>0.22655794638300664</v>
      </c>
      <c r="V104" s="394" cm="1">
        <f t="array" aca="1" ref="V104" ca="1">IF(ISTEXT(V$6),IFERROR(SLOPE((OFFSET(V$132,MATCH(V$8,DateRange,0)-1,0):OFFSET(V$132,MATCH(V$9,DateRange,0)-1,0))-(OFFSET(HOMECELL,MATCH(V$8,DateRange,0)-1,MATCH(V$101,DataStreams,0)-1):OFFSET(HOMECELL,MATCH(V$9,DateRange,0)-1,MATCH(V$101,DataStreams,0)-1)),(OFFSET(HOMECELL,MATCH(V$8,DateRange,0)-1,MATCH(V$100,DataStreams,0)-1):OFFSET(HOMECELL,MATCH(V$9,DateRange,0)-1,MATCH(V$100,DataStreams,0)-1))-OFFSET(HOMECELL,MATCH(V$8,DateRange,0)-1,MATCH(V$101,DataStreams,0)-1):OFFSET(HOMECELL,MATCH(V$9,DateRange,0)-1,MATCH(V$101,DataStreams,0)-1)),"NA"),0)</f>
        <v>1.3210209961702111</v>
      </c>
      <c r="W104" s="394" cm="1">
        <f t="array" aca="1" ref="W104" ca="1">IF(ISTEXT(W$6),IFERROR(SLOPE((OFFSET(W$132,MATCH(W$8,DateRange,0)-1,0):OFFSET(W$132,MATCH(W$9,DateRange,0)-1,0))-(OFFSET(HOMECELL,MATCH(W$8,DateRange,0)-1,MATCH(W$101,DataStreams,0)-1):OFFSET(HOMECELL,MATCH(W$9,DateRange,0)-1,MATCH(W$101,DataStreams,0)-1)),(OFFSET(HOMECELL,MATCH(W$8,DateRange,0)-1,MATCH(W$100,DataStreams,0)-1):OFFSET(HOMECELL,MATCH(W$9,DateRange,0)-1,MATCH(W$100,DataStreams,0)-1))-OFFSET(HOMECELL,MATCH(W$8,DateRange,0)-1,MATCH(W$101,DataStreams,0)-1):OFFSET(HOMECELL,MATCH(W$9,DateRange,0)-1,MATCH(W$101,DataStreams,0)-1)),"NA"),0)</f>
        <v>0.42198303551809374</v>
      </c>
      <c r="X104" s="394" cm="1">
        <f t="array" aca="1" ref="X104" ca="1">IF(ISTEXT(X$6),IFERROR(SLOPE((OFFSET(X$132,MATCH(X$8,DateRange,0)-1,0):OFFSET(X$132,MATCH(X$9,DateRange,0)-1,0))-(OFFSET(HOMECELL,MATCH(X$8,DateRange,0)-1,MATCH(X$101,DataStreams,0)-1):OFFSET(HOMECELL,MATCH(X$9,DateRange,0)-1,MATCH(X$101,DataStreams,0)-1)),(OFFSET(HOMECELL,MATCH(X$8,DateRange,0)-1,MATCH(X$100,DataStreams,0)-1):OFFSET(HOMECELL,MATCH(X$9,DateRange,0)-1,MATCH(X$100,DataStreams,0)-1))-OFFSET(HOMECELL,MATCH(X$8,DateRange,0)-1,MATCH(X$101,DataStreams,0)-1):OFFSET(HOMECELL,MATCH(X$9,DateRange,0)-1,MATCH(X$101,DataStreams,0)-1)),"NA"),0)</f>
        <v>1.148262289946079</v>
      </c>
      <c r="Y104" s="394" cm="1">
        <f t="array" aca="1" ref="Y104" ca="1">IF(ISTEXT(Y$6),IFERROR(SLOPE((OFFSET(Y$132,MATCH(Y$8,DateRange,0)-1,0):OFFSET(Y$132,MATCH(Y$9,DateRange,0)-1,0))-(OFFSET(HOMECELL,MATCH(Y$8,DateRange,0)-1,MATCH(Y$101,DataStreams,0)-1):OFFSET(HOMECELL,MATCH(Y$9,DateRange,0)-1,MATCH(Y$101,DataStreams,0)-1)),(OFFSET(HOMECELL,MATCH(Y$8,DateRange,0)-1,MATCH(Y$100,DataStreams,0)-1):OFFSET(HOMECELL,MATCH(Y$9,DateRange,0)-1,MATCH(Y$100,DataStreams,0)-1))-OFFSET(HOMECELL,MATCH(Y$8,DateRange,0)-1,MATCH(Y$101,DataStreams,0)-1):OFFSET(HOMECELL,MATCH(Y$9,DateRange,0)-1,MATCH(Y$101,DataStreams,0)-1)),"NA"),0)</f>
        <v>1.7496946990461824</v>
      </c>
      <c r="Z104" s="394" cm="1">
        <f t="array" aca="1" ref="Z104" ca="1">IF(ISTEXT(Z$6),IFERROR(SLOPE((OFFSET(Z$132,MATCH(Z$8,DateRange,0)-1,0):OFFSET(Z$132,MATCH(Z$9,DateRange,0)-1,0))-(OFFSET(HOMECELL,MATCH(Z$8,DateRange,0)-1,MATCH(Z$101,DataStreams,0)-1):OFFSET(HOMECELL,MATCH(Z$9,DateRange,0)-1,MATCH(Z$101,DataStreams,0)-1)),(OFFSET(HOMECELL,MATCH(Z$8,DateRange,0)-1,MATCH(Z$100,DataStreams,0)-1):OFFSET(HOMECELL,MATCH(Z$9,DateRange,0)-1,MATCH(Z$100,DataStreams,0)-1))-OFFSET(HOMECELL,MATCH(Z$8,DateRange,0)-1,MATCH(Z$101,DataStreams,0)-1):OFFSET(HOMECELL,MATCH(Z$9,DateRange,0)-1,MATCH(Z$101,DataStreams,0)-1)),"NA"),0)</f>
        <v>1.5379405847110141</v>
      </c>
      <c r="AA104" s="394" cm="1">
        <f t="array" aca="1" ref="AA104" ca="1">IF(ISTEXT(AA$6),IFERROR(SLOPE((OFFSET(AA$132,MATCH(AA$8,DateRange,0)-1,0):OFFSET(AA$132,MATCH(AA$9,DateRange,0)-1,0))-(OFFSET(HOMECELL,MATCH(AA$8,DateRange,0)-1,MATCH(AA$101,DataStreams,0)-1):OFFSET(HOMECELL,MATCH(AA$9,DateRange,0)-1,MATCH(AA$101,DataStreams,0)-1)),(OFFSET(HOMECELL,MATCH(AA$8,DateRange,0)-1,MATCH(AA$100,DataStreams,0)-1):OFFSET(HOMECELL,MATCH(AA$9,DateRange,0)-1,MATCH(AA$100,DataStreams,0)-1))-OFFSET(HOMECELL,MATCH(AA$8,DateRange,0)-1,MATCH(AA$101,DataStreams,0)-1):OFFSET(HOMECELL,MATCH(AA$9,DateRange,0)-1,MATCH(AA$101,DataStreams,0)-1)),"NA"),0)</f>
        <v>1.0433544567024988</v>
      </c>
      <c r="AB104" s="394" cm="1">
        <f t="array" aca="1" ref="AB104" ca="1">IF(ISTEXT(AB$6),IFERROR(SLOPE((OFFSET(AB$132,MATCH(AB$8,DateRange,0)-1,0):OFFSET(AB$132,MATCH(AB$9,DateRange,0)-1,0))-(OFFSET(HOMECELL,MATCH(AB$8,DateRange,0)-1,MATCH(AB$101,DataStreams,0)-1):OFFSET(HOMECELL,MATCH(AB$9,DateRange,0)-1,MATCH(AB$101,DataStreams,0)-1)),(OFFSET(HOMECELL,MATCH(AB$8,DateRange,0)-1,MATCH(AB$100,DataStreams,0)-1):OFFSET(HOMECELL,MATCH(AB$9,DateRange,0)-1,MATCH(AB$100,DataStreams,0)-1))-OFFSET(HOMECELL,MATCH(AB$8,DateRange,0)-1,MATCH(AB$101,DataStreams,0)-1):OFFSET(HOMECELL,MATCH(AB$9,DateRange,0)-1,MATCH(AB$101,DataStreams,0)-1)),"NA"),0)</f>
        <v>1.552575977015505</v>
      </c>
      <c r="AC104" s="394" cm="1">
        <f t="array" aca="1" ref="AC104" ca="1">IF(ISTEXT(AC$6),IFERROR(SLOPE((OFFSET(AC$132,MATCH(AC$8,DateRange,0)-1,0):OFFSET(AC$132,MATCH(AC$9,DateRange,0)-1,0))-(OFFSET(HOMECELL,MATCH(AC$8,DateRange,0)-1,MATCH(AC$101,DataStreams,0)-1):OFFSET(HOMECELL,MATCH(AC$9,DateRange,0)-1,MATCH(AC$101,DataStreams,0)-1)),(OFFSET(HOMECELL,MATCH(AC$8,DateRange,0)-1,MATCH(AC$100,DataStreams,0)-1):OFFSET(HOMECELL,MATCH(AC$9,DateRange,0)-1,MATCH(AC$100,DataStreams,0)-1))-OFFSET(HOMECELL,MATCH(AC$8,DateRange,0)-1,MATCH(AC$101,DataStreams,0)-1):OFFSET(HOMECELL,MATCH(AC$9,DateRange,0)-1,MATCH(AC$101,DataStreams,0)-1)),"NA"),0)</f>
        <v>1.3882532894093689</v>
      </c>
      <c r="AD104" s="394" cm="1">
        <f t="array" aca="1" ref="AD104" ca="1">IF(ISTEXT(AD$6),IFERROR(SLOPE((OFFSET(AD$132,MATCH(AD$8,DateRange,0)-1,0):OFFSET(AD$132,MATCH(AD$9,DateRange,0)-1,0))-(OFFSET(HOMECELL,MATCH(AD$8,DateRange,0)-1,MATCH(AD$101,DataStreams,0)-1):OFFSET(HOMECELL,MATCH(AD$9,DateRange,0)-1,MATCH(AD$101,DataStreams,0)-1)),(OFFSET(HOMECELL,MATCH(AD$8,DateRange,0)-1,MATCH(AD$100,DataStreams,0)-1):OFFSET(HOMECELL,MATCH(AD$9,DateRange,0)-1,MATCH(AD$100,DataStreams,0)-1))-OFFSET(HOMECELL,MATCH(AD$8,DateRange,0)-1,MATCH(AD$101,DataStreams,0)-1):OFFSET(HOMECELL,MATCH(AD$9,DateRange,0)-1,MATCH(AD$101,DataStreams,0)-1)),"NA"),0)</f>
        <v>0.34175418627556847</v>
      </c>
      <c r="AE104" s="394" cm="1">
        <f t="array" aca="1" ref="AE104" ca="1">IF(ISTEXT(AE$6),IFERROR(SLOPE((OFFSET(AE$132,MATCH(AE$8,DateRange,0)-1,0):OFFSET(AE$132,MATCH(AE$9,DateRange,0)-1,0))-(OFFSET(HOMECELL,MATCH(AE$8,DateRange,0)-1,MATCH(AE$101,DataStreams,0)-1):OFFSET(HOMECELL,MATCH(AE$9,DateRange,0)-1,MATCH(AE$101,DataStreams,0)-1)),(OFFSET(HOMECELL,MATCH(AE$8,DateRange,0)-1,MATCH(AE$100,DataStreams,0)-1):OFFSET(HOMECELL,MATCH(AE$9,DateRange,0)-1,MATCH(AE$100,DataStreams,0)-1))-OFFSET(HOMECELL,MATCH(AE$8,DateRange,0)-1,MATCH(AE$101,DataStreams,0)-1):OFFSET(HOMECELL,MATCH(AE$9,DateRange,0)-1,MATCH(AE$101,DataStreams,0)-1)),"NA"),0)</f>
        <v>1.3116490053837651</v>
      </c>
      <c r="AF104" s="394" cm="1">
        <f t="array" aca="1" ref="AF104" ca="1">IF(ISTEXT(AF$6),IFERROR(SLOPE((OFFSET(AF$132,MATCH(AF$8,DateRange,0)-1,0):OFFSET(AF$132,MATCH(AF$9,DateRange,0)-1,0))-(OFFSET(HOMECELL,MATCH(AF$8,DateRange,0)-1,MATCH(AF$101,DataStreams,0)-1):OFFSET(HOMECELL,MATCH(AF$9,DateRange,0)-1,MATCH(AF$101,DataStreams,0)-1)),(OFFSET(HOMECELL,MATCH(AF$8,DateRange,0)-1,MATCH(AF$100,DataStreams,0)-1):OFFSET(HOMECELL,MATCH(AF$9,DateRange,0)-1,MATCH(AF$100,DataStreams,0)-1))-OFFSET(HOMECELL,MATCH(AF$8,DateRange,0)-1,MATCH(AF$101,DataStreams,0)-1):OFFSET(HOMECELL,MATCH(AF$9,DateRange,0)-1,MATCH(AF$101,DataStreams,0)-1)),"NA"),0)</f>
        <v>1.0730617722764144</v>
      </c>
      <c r="AG104" s="394" cm="1">
        <f t="array" aca="1" ref="AG104" ca="1">IF(ISTEXT(AG$6),IFERROR(SLOPE((OFFSET(AG$132,MATCH(AG$8,DateRange,0)-1,0):OFFSET(AG$132,MATCH(AG$9,DateRange,0)-1,0))-(OFFSET(HOMECELL,MATCH(AG$8,DateRange,0)-1,MATCH(AG$101,DataStreams,0)-1):OFFSET(HOMECELL,MATCH(AG$9,DateRange,0)-1,MATCH(AG$101,DataStreams,0)-1)),(OFFSET(HOMECELL,MATCH(AG$8,DateRange,0)-1,MATCH(AG$100,DataStreams,0)-1):OFFSET(HOMECELL,MATCH(AG$9,DateRange,0)-1,MATCH(AG$100,DataStreams,0)-1))-OFFSET(HOMECELL,MATCH(AG$8,DateRange,0)-1,MATCH(AG$101,DataStreams,0)-1):OFFSET(HOMECELL,MATCH(AG$9,DateRange,0)-1,MATCH(AG$101,DataStreams,0)-1)),"NA"),0)</f>
        <v>1.4731036535306559</v>
      </c>
      <c r="AH104" s="394" cm="1">
        <f t="array" aca="1" ref="AH104" ca="1">IF(ISTEXT(AH$6),IFERROR(SLOPE((OFFSET(AH$132,MATCH(AH$8,DateRange,0)-1,0):OFFSET(AH$132,MATCH(AH$9,DateRange,0)-1,0))-(OFFSET(HOMECELL,MATCH(AH$8,DateRange,0)-1,MATCH(AH$101,DataStreams,0)-1):OFFSET(HOMECELL,MATCH(AH$9,DateRange,0)-1,MATCH(AH$101,DataStreams,0)-1)),(OFFSET(HOMECELL,MATCH(AH$8,DateRange,0)-1,MATCH(AH$100,DataStreams,0)-1):OFFSET(HOMECELL,MATCH(AH$9,DateRange,0)-1,MATCH(AH$100,DataStreams,0)-1))-OFFSET(HOMECELL,MATCH(AH$8,DateRange,0)-1,MATCH(AH$101,DataStreams,0)-1):OFFSET(HOMECELL,MATCH(AH$9,DateRange,0)-1,MATCH(AH$101,DataStreams,0)-1)),"NA"),0)</f>
        <v>1.8758826750932185</v>
      </c>
      <c r="AI104" s="394" cm="1">
        <f t="array" aca="1" ref="AI104" ca="1">IF(ISTEXT(AI$6),IFERROR(SLOPE((OFFSET(AI$132,MATCH(AI$8,DateRange,0)-1,0):OFFSET(AI$132,MATCH(AI$9,DateRange,0)-1,0))-(OFFSET(HOMECELL,MATCH(AI$8,DateRange,0)-1,MATCH(AI$101,DataStreams,0)-1):OFFSET(HOMECELL,MATCH(AI$9,DateRange,0)-1,MATCH(AI$101,DataStreams,0)-1)),(OFFSET(HOMECELL,MATCH(AI$8,DateRange,0)-1,MATCH(AI$100,DataStreams,0)-1):OFFSET(HOMECELL,MATCH(AI$9,DateRange,0)-1,MATCH(AI$100,DataStreams,0)-1))-OFFSET(HOMECELL,MATCH(AI$8,DateRange,0)-1,MATCH(AI$101,DataStreams,0)-1):OFFSET(HOMECELL,MATCH(AI$9,DateRange,0)-1,MATCH(AI$101,DataStreams,0)-1)),"NA"),0)</f>
        <v>0.97567231670163246</v>
      </c>
      <c r="AJ104" s="394" cm="1">
        <f t="array" aca="1" ref="AJ104" ca="1">IF(ISTEXT(AJ$6),IFERROR(SLOPE((OFFSET(AJ$132,MATCH(AJ$8,DateRange,0)-1,0):OFFSET(AJ$132,MATCH(AJ$9,DateRange,0)-1,0))-(OFFSET(HOMECELL,MATCH(AJ$8,DateRange,0)-1,MATCH(AJ$101,DataStreams,0)-1):OFFSET(HOMECELL,MATCH(AJ$9,DateRange,0)-1,MATCH(AJ$101,DataStreams,0)-1)),(OFFSET(HOMECELL,MATCH(AJ$8,DateRange,0)-1,MATCH(AJ$100,DataStreams,0)-1):OFFSET(HOMECELL,MATCH(AJ$9,DateRange,0)-1,MATCH(AJ$100,DataStreams,0)-1))-OFFSET(HOMECELL,MATCH(AJ$8,DateRange,0)-1,MATCH(AJ$101,DataStreams,0)-1):OFFSET(HOMECELL,MATCH(AJ$9,DateRange,0)-1,MATCH(AJ$101,DataStreams,0)-1)),"NA"),0)</f>
        <v>0.97920722292900242</v>
      </c>
      <c r="AK104" s="394" cm="1">
        <f t="array" aca="1" ref="AK104" ca="1">IF(ISTEXT(AK$6),IFERROR(SLOPE((OFFSET(AK$132,MATCH(AK$8,DateRange,0)-1,0):OFFSET(AK$132,MATCH(AK$9,DateRange,0)-1,0))-(OFFSET(HOMECELL,MATCH(AK$8,DateRange,0)-1,MATCH(AK$101,DataStreams,0)-1):OFFSET(HOMECELL,MATCH(AK$9,DateRange,0)-1,MATCH(AK$101,DataStreams,0)-1)),(OFFSET(HOMECELL,MATCH(AK$8,DateRange,0)-1,MATCH(AK$100,DataStreams,0)-1):OFFSET(HOMECELL,MATCH(AK$9,DateRange,0)-1,MATCH(AK$100,DataStreams,0)-1))-OFFSET(HOMECELL,MATCH(AK$8,DateRange,0)-1,MATCH(AK$101,DataStreams,0)-1):OFFSET(HOMECELL,MATCH(AK$9,DateRange,0)-1,MATCH(AK$101,DataStreams,0)-1)),"NA"),0)</f>
        <v>1.0040061170627357</v>
      </c>
      <c r="AL104" s="394" cm="1">
        <f t="array" aca="1" ref="AL104" ca="1">IF(ISTEXT(AL$6),IFERROR(SLOPE((OFFSET(AL$132,MATCH(AL$8,DateRange,0)-1,0):OFFSET(AL$132,MATCH(AL$9,DateRange,0)-1,0))-(OFFSET(HOMECELL,MATCH(AL$8,DateRange,0)-1,MATCH(AL$101,DataStreams,0)-1):OFFSET(HOMECELL,MATCH(AL$9,DateRange,0)-1,MATCH(AL$101,DataStreams,0)-1)),(OFFSET(HOMECELL,MATCH(AL$8,DateRange,0)-1,MATCH(AL$100,DataStreams,0)-1):OFFSET(HOMECELL,MATCH(AL$9,DateRange,0)-1,MATCH(AL$100,DataStreams,0)-1))-OFFSET(HOMECELL,MATCH(AL$8,DateRange,0)-1,MATCH(AL$101,DataStreams,0)-1):OFFSET(HOMECELL,MATCH(AL$9,DateRange,0)-1,MATCH(AL$101,DataStreams,0)-1)),"NA"),0)</f>
        <v>0.75848485029091572</v>
      </c>
      <c r="AM104" s="394" cm="1">
        <f t="array" aca="1" ref="AM104" ca="1">IF(ISTEXT(AM$6),IFERROR(SLOPE((OFFSET(AM$132,MATCH(AM$8,DateRange,0)-1,0):OFFSET(AM$132,MATCH(AM$9,DateRange,0)-1,0))-(OFFSET(HOMECELL,MATCH(AM$8,DateRange,0)-1,MATCH(AM$101,DataStreams,0)-1):OFFSET(HOMECELL,MATCH(AM$9,DateRange,0)-1,MATCH(AM$101,DataStreams,0)-1)),(OFFSET(HOMECELL,MATCH(AM$8,DateRange,0)-1,MATCH(AM$100,DataStreams,0)-1):OFFSET(HOMECELL,MATCH(AM$9,DateRange,0)-1,MATCH(AM$100,DataStreams,0)-1))-OFFSET(HOMECELL,MATCH(AM$8,DateRange,0)-1,MATCH(AM$101,DataStreams,0)-1):OFFSET(HOMECELL,MATCH(AM$9,DateRange,0)-1,MATCH(AM$101,DataStreams,0)-1)),"NA"),0)</f>
        <v>0.18994342208556295</v>
      </c>
      <c r="AN104" s="394" cm="1">
        <f t="array" aca="1" ref="AN104" ca="1">IF(ISTEXT(AN$6),IFERROR(SLOPE((OFFSET(AN$132,MATCH(AN$8,DateRange,0)-1,0):OFFSET(AN$132,MATCH(AN$9,DateRange,0)-1,0))-(OFFSET(HOMECELL,MATCH(AN$8,DateRange,0)-1,MATCH(AN$101,DataStreams,0)-1):OFFSET(HOMECELL,MATCH(AN$9,DateRange,0)-1,MATCH(AN$101,DataStreams,0)-1)),(OFFSET(HOMECELL,MATCH(AN$8,DateRange,0)-1,MATCH(AN$100,DataStreams,0)-1):OFFSET(HOMECELL,MATCH(AN$9,DateRange,0)-1,MATCH(AN$100,DataStreams,0)-1))-OFFSET(HOMECELL,MATCH(AN$8,DateRange,0)-1,MATCH(AN$101,DataStreams,0)-1):OFFSET(HOMECELL,MATCH(AN$9,DateRange,0)-1,MATCH(AN$101,DataStreams,0)-1)),"NA"),0)</f>
        <v>1.7408587299006213</v>
      </c>
      <c r="AO104" s="394" cm="1">
        <f t="array" aca="1" ref="AO104" ca="1">IF(ISTEXT(AO$6),IFERROR(SLOPE((OFFSET(AO$132,MATCH(AO$8,DateRange,0)-1,0):OFFSET(AO$132,MATCH(AO$9,DateRange,0)-1,0))-(OFFSET(HOMECELL,MATCH(AO$8,DateRange,0)-1,MATCH(AO$101,DataStreams,0)-1):OFFSET(HOMECELL,MATCH(AO$9,DateRange,0)-1,MATCH(AO$101,DataStreams,0)-1)),(OFFSET(HOMECELL,MATCH(AO$8,DateRange,0)-1,MATCH(AO$100,DataStreams,0)-1):OFFSET(HOMECELL,MATCH(AO$9,DateRange,0)-1,MATCH(AO$100,DataStreams,0)-1))-OFFSET(HOMECELL,MATCH(AO$8,DateRange,0)-1,MATCH(AO$101,DataStreams,0)-1):OFFSET(HOMECELL,MATCH(AO$9,DateRange,0)-1,MATCH(AO$101,DataStreams,0)-1)),"NA"),0)</f>
        <v>1.1093843656278448</v>
      </c>
      <c r="AP104" s="394" cm="1">
        <f t="array" aca="1" ref="AP104" ca="1">IF(ISTEXT(AP$6),IFERROR(SLOPE((OFFSET(AP$132,MATCH(AP$8,DateRange,0)-1,0):OFFSET(AP$132,MATCH(AP$9,DateRange,0)-1,0))-(OFFSET(HOMECELL,MATCH(AP$8,DateRange,0)-1,MATCH(AP$101,DataStreams,0)-1):OFFSET(HOMECELL,MATCH(AP$9,DateRange,0)-1,MATCH(AP$101,DataStreams,0)-1)),(OFFSET(HOMECELL,MATCH(AP$8,DateRange,0)-1,MATCH(AP$100,DataStreams,0)-1):OFFSET(HOMECELL,MATCH(AP$9,DateRange,0)-1,MATCH(AP$100,DataStreams,0)-1))-OFFSET(HOMECELL,MATCH(AP$8,DateRange,0)-1,MATCH(AP$101,DataStreams,0)-1):OFFSET(HOMECELL,MATCH(AP$9,DateRange,0)-1,MATCH(AP$101,DataStreams,0)-1)),"NA"),0)</f>
        <v>0.30954529944865505</v>
      </c>
      <c r="AQ104" s="394" cm="1">
        <f t="array" aca="1" ref="AQ104" ca="1">IF(ISTEXT(AQ$6),IFERROR(SLOPE((OFFSET(AQ$132,MATCH(AQ$8,DateRange,0)-1,0):OFFSET(AQ$132,MATCH(AQ$9,DateRange,0)-1,0))-(OFFSET(HOMECELL,MATCH(AQ$8,DateRange,0)-1,MATCH(AQ$101,DataStreams,0)-1):OFFSET(HOMECELL,MATCH(AQ$9,DateRange,0)-1,MATCH(AQ$101,DataStreams,0)-1)),(OFFSET(HOMECELL,MATCH(AQ$8,DateRange,0)-1,MATCH(AQ$100,DataStreams,0)-1):OFFSET(HOMECELL,MATCH(AQ$9,DateRange,0)-1,MATCH(AQ$100,DataStreams,0)-1))-OFFSET(HOMECELL,MATCH(AQ$8,DateRange,0)-1,MATCH(AQ$101,DataStreams,0)-1):OFFSET(HOMECELL,MATCH(AQ$9,DateRange,0)-1,MATCH(AQ$101,DataStreams,0)-1)),"NA"),0)</f>
        <v>1.1485960450700781</v>
      </c>
      <c r="AR104" s="394" cm="1">
        <f t="array" aca="1" ref="AR104" ca="1">IF(ISTEXT(AR$6),IFERROR(SLOPE((OFFSET(AR$132,MATCH(AR$8,DateRange,0)-1,0):OFFSET(AR$132,MATCH(AR$9,DateRange,0)-1,0))-(OFFSET(HOMECELL,MATCH(AR$8,DateRange,0)-1,MATCH(AR$101,DataStreams,0)-1):OFFSET(HOMECELL,MATCH(AR$9,DateRange,0)-1,MATCH(AR$101,DataStreams,0)-1)),(OFFSET(HOMECELL,MATCH(AR$8,DateRange,0)-1,MATCH(AR$100,DataStreams,0)-1):OFFSET(HOMECELL,MATCH(AR$9,DateRange,0)-1,MATCH(AR$100,DataStreams,0)-1))-OFFSET(HOMECELL,MATCH(AR$8,DateRange,0)-1,MATCH(AR$101,DataStreams,0)-1):OFFSET(HOMECELL,MATCH(AR$9,DateRange,0)-1,MATCH(AR$101,DataStreams,0)-1)),"NA"),0)</f>
        <v>2.3651163522610164</v>
      </c>
      <c r="AS104" s="394" cm="1">
        <f t="array" aca="1" ref="AS104" ca="1">IF(ISTEXT(AS$6),IFERROR(SLOPE((OFFSET(AS$132,MATCH(AS$8,DateRange,0)-1,0):OFFSET(AS$132,MATCH(AS$9,DateRange,0)-1,0))-(OFFSET(HOMECELL,MATCH(AS$8,DateRange,0)-1,MATCH(AS$101,DataStreams,0)-1):OFFSET(HOMECELL,MATCH(AS$9,DateRange,0)-1,MATCH(AS$101,DataStreams,0)-1)),(OFFSET(HOMECELL,MATCH(AS$8,DateRange,0)-1,MATCH(AS$100,DataStreams,0)-1):OFFSET(HOMECELL,MATCH(AS$9,DateRange,0)-1,MATCH(AS$100,DataStreams,0)-1))-OFFSET(HOMECELL,MATCH(AS$8,DateRange,0)-1,MATCH(AS$101,DataStreams,0)-1):OFFSET(HOMECELL,MATCH(AS$9,DateRange,0)-1,MATCH(AS$101,DataStreams,0)-1)),"NA"),0)</f>
        <v>0.84767808365894881</v>
      </c>
      <c r="AT104" s="394" cm="1">
        <f t="array" aca="1" ref="AT104" ca="1">IF(ISTEXT(AT$6),IFERROR(SLOPE((OFFSET(AT$132,MATCH(AT$8,DateRange,0)-1,0):OFFSET(AT$132,MATCH(AT$9,DateRange,0)-1,0))-(OFFSET(HOMECELL,MATCH(AT$8,DateRange,0)-1,MATCH(AT$101,DataStreams,0)-1):OFFSET(HOMECELL,MATCH(AT$9,DateRange,0)-1,MATCH(AT$101,DataStreams,0)-1)),(OFFSET(HOMECELL,MATCH(AT$8,DateRange,0)-1,MATCH(AT$100,DataStreams,0)-1):OFFSET(HOMECELL,MATCH(AT$9,DateRange,0)-1,MATCH(AT$100,DataStreams,0)-1))-OFFSET(HOMECELL,MATCH(AT$8,DateRange,0)-1,MATCH(AT$101,DataStreams,0)-1):OFFSET(HOMECELL,MATCH(AT$9,DateRange,0)-1,MATCH(AT$101,DataStreams,0)-1)),"NA"),0)</f>
        <v>1.3558963752996418</v>
      </c>
      <c r="AU104" s="394" cm="1">
        <f t="array" aca="1" ref="AU104" ca="1">IF(ISTEXT(AU$6),IFERROR(SLOPE((OFFSET(AU$132,MATCH(AU$8,DateRange,0)-1,0):OFFSET(AU$132,MATCH(AU$9,DateRange,0)-1,0))-(OFFSET(HOMECELL,MATCH(AU$8,DateRange,0)-1,MATCH(AU$101,DataStreams,0)-1):OFFSET(HOMECELL,MATCH(AU$9,DateRange,0)-1,MATCH(AU$101,DataStreams,0)-1)),(OFFSET(HOMECELL,MATCH(AU$8,DateRange,0)-1,MATCH(AU$100,DataStreams,0)-1):OFFSET(HOMECELL,MATCH(AU$9,DateRange,0)-1,MATCH(AU$100,DataStreams,0)-1))-OFFSET(HOMECELL,MATCH(AU$8,DateRange,0)-1,MATCH(AU$101,DataStreams,0)-1):OFFSET(HOMECELL,MATCH(AU$9,DateRange,0)-1,MATCH(AU$101,DataStreams,0)-1)),"NA"),0)</f>
        <v>0.73336129627084412</v>
      </c>
      <c r="AV104" s="394" cm="1">
        <f t="array" aca="1" ref="AV104" ca="1">IF(ISTEXT(AV$6),IFERROR(SLOPE((OFFSET(AV$132,MATCH(AV$8,DateRange,0)-1,0):OFFSET(AV$132,MATCH(AV$9,DateRange,0)-1,0))-(OFFSET(HOMECELL,MATCH(AV$8,DateRange,0)-1,MATCH(AV$101,DataStreams,0)-1):OFFSET(HOMECELL,MATCH(AV$9,DateRange,0)-1,MATCH(AV$101,DataStreams,0)-1)),(OFFSET(HOMECELL,MATCH(AV$8,DateRange,0)-1,MATCH(AV$100,DataStreams,0)-1):OFFSET(HOMECELL,MATCH(AV$9,DateRange,0)-1,MATCH(AV$100,DataStreams,0)-1))-OFFSET(HOMECELL,MATCH(AV$8,DateRange,0)-1,MATCH(AV$101,DataStreams,0)-1):OFFSET(HOMECELL,MATCH(AV$9,DateRange,0)-1,MATCH(AV$101,DataStreams,0)-1)),"NA"),0)</f>
        <v>0.39033267352911355</v>
      </c>
      <c r="AW104" s="394" cm="1">
        <f t="array" aca="1" ref="AW104" ca="1">IF(ISTEXT(AW$6),IFERROR(SLOPE((OFFSET(AW$132,MATCH(AW$8,DateRange,0)-1,0):OFFSET(AW$132,MATCH(AW$9,DateRange,0)-1,0))-(OFFSET(HOMECELL,MATCH(AW$8,DateRange,0)-1,MATCH(AW$101,DataStreams,0)-1):OFFSET(HOMECELL,MATCH(AW$9,DateRange,0)-1,MATCH(AW$101,DataStreams,0)-1)),(OFFSET(HOMECELL,MATCH(AW$8,DateRange,0)-1,MATCH(AW$100,DataStreams,0)-1):OFFSET(HOMECELL,MATCH(AW$9,DateRange,0)-1,MATCH(AW$100,DataStreams,0)-1))-OFFSET(HOMECELL,MATCH(AW$8,DateRange,0)-1,MATCH(AW$101,DataStreams,0)-1):OFFSET(HOMECELL,MATCH(AW$9,DateRange,0)-1,MATCH(AW$101,DataStreams,0)-1)),"NA"),0)</f>
        <v>0.30420776529167026</v>
      </c>
      <c r="AX104" s="394" cm="1">
        <f t="array" aca="1" ref="AX104" ca="1">IF(ISTEXT(AX$6),IFERROR(SLOPE((OFFSET(AX$132,MATCH(AX$8,DateRange,0)-1,0):OFFSET(AX$132,MATCH(AX$9,DateRange,0)-1,0))-(OFFSET(HOMECELL,MATCH(AX$8,DateRange,0)-1,MATCH(AX$101,DataStreams,0)-1):OFFSET(HOMECELL,MATCH(AX$9,DateRange,0)-1,MATCH(AX$101,DataStreams,0)-1)),(OFFSET(HOMECELL,MATCH(AX$8,DateRange,0)-1,MATCH(AX$100,DataStreams,0)-1):OFFSET(HOMECELL,MATCH(AX$9,DateRange,0)-1,MATCH(AX$100,DataStreams,0)-1))-OFFSET(HOMECELL,MATCH(AX$8,DateRange,0)-1,MATCH(AX$101,DataStreams,0)-1):OFFSET(HOMECELL,MATCH(AX$9,DateRange,0)-1,MATCH(AX$101,DataStreams,0)-1)),"NA"),0)</f>
        <v>0.73868887003458794</v>
      </c>
      <c r="AY104" s="394" cm="1">
        <f t="array" aca="1" ref="AY104" ca="1">IF(ISTEXT(AY$6),IFERROR(SLOPE((OFFSET(AY$132,MATCH(AY$8,DateRange,0)-1,0):OFFSET(AY$132,MATCH(AY$9,DateRange,0)-1,0))-(OFFSET(HOMECELL,MATCH(AY$8,DateRange,0)-1,MATCH(AY$101,DataStreams,0)-1):OFFSET(HOMECELL,MATCH(AY$9,DateRange,0)-1,MATCH(AY$101,DataStreams,0)-1)),(OFFSET(HOMECELL,MATCH(AY$8,DateRange,0)-1,MATCH(AY$100,DataStreams,0)-1):OFFSET(HOMECELL,MATCH(AY$9,DateRange,0)-1,MATCH(AY$100,DataStreams,0)-1))-OFFSET(HOMECELL,MATCH(AY$8,DateRange,0)-1,MATCH(AY$101,DataStreams,0)-1):OFFSET(HOMECELL,MATCH(AY$9,DateRange,0)-1,MATCH(AY$101,DataStreams,0)-1)),"NA"),0)</f>
        <v>0.85520238584271291</v>
      </c>
      <c r="AZ104" s="394" cm="1">
        <f t="array" aca="1" ref="AZ104" ca="1">IF(ISTEXT(AZ$6),IFERROR(SLOPE((OFFSET(AZ$132,MATCH(AZ$8,DateRange,0)-1,0):OFFSET(AZ$132,MATCH(AZ$9,DateRange,0)-1,0))-(OFFSET(HOMECELL,MATCH(AZ$8,DateRange,0)-1,MATCH(AZ$101,DataStreams,0)-1):OFFSET(HOMECELL,MATCH(AZ$9,DateRange,0)-1,MATCH(AZ$101,DataStreams,0)-1)),(OFFSET(HOMECELL,MATCH(AZ$8,DateRange,0)-1,MATCH(AZ$100,DataStreams,0)-1):OFFSET(HOMECELL,MATCH(AZ$9,DateRange,0)-1,MATCH(AZ$100,DataStreams,0)-1))-OFFSET(HOMECELL,MATCH(AZ$8,DateRange,0)-1,MATCH(AZ$101,DataStreams,0)-1):OFFSET(HOMECELL,MATCH(AZ$9,DateRange,0)-1,MATCH(AZ$101,DataStreams,0)-1)),"NA"),0)</f>
        <v>1.2860528756481566</v>
      </c>
      <c r="BA104" s="394" cm="1">
        <f t="array" aca="1" ref="BA104" ca="1">IF(ISTEXT(BA$6),IFERROR(SLOPE((OFFSET(BA$132,MATCH(BA$8,DateRange,0)-1,0):OFFSET(BA$132,MATCH(BA$9,DateRange,0)-1,0))-(OFFSET(HOMECELL,MATCH(BA$8,DateRange,0)-1,MATCH(BA$101,DataStreams,0)-1):OFFSET(HOMECELL,MATCH(BA$9,DateRange,0)-1,MATCH(BA$101,DataStreams,0)-1)),(OFFSET(HOMECELL,MATCH(BA$8,DateRange,0)-1,MATCH(BA$100,DataStreams,0)-1):OFFSET(HOMECELL,MATCH(BA$9,DateRange,0)-1,MATCH(BA$100,DataStreams,0)-1))-OFFSET(HOMECELL,MATCH(BA$8,DateRange,0)-1,MATCH(BA$101,DataStreams,0)-1):OFFSET(HOMECELL,MATCH(BA$9,DateRange,0)-1,MATCH(BA$101,DataStreams,0)-1)),"NA"),0)</f>
        <v>0.42281701639563379</v>
      </c>
      <c r="BB104" s="394" cm="1">
        <f t="array" aca="1" ref="BB104" ca="1">IF(ISTEXT(BB$6),IFERROR(SLOPE((OFFSET(BB$132,MATCH(BB$8,DateRange,0)-1,0):OFFSET(BB$132,MATCH(BB$9,DateRange,0)-1,0))-(OFFSET(HOMECELL,MATCH(BB$8,DateRange,0)-1,MATCH(BB$101,DataStreams,0)-1):OFFSET(HOMECELL,MATCH(BB$9,DateRange,0)-1,MATCH(BB$101,DataStreams,0)-1)),(OFFSET(HOMECELL,MATCH(BB$8,DateRange,0)-1,MATCH(BB$100,DataStreams,0)-1):OFFSET(HOMECELL,MATCH(BB$9,DateRange,0)-1,MATCH(BB$100,DataStreams,0)-1))-OFFSET(HOMECELL,MATCH(BB$8,DateRange,0)-1,MATCH(BB$101,DataStreams,0)-1):OFFSET(HOMECELL,MATCH(BB$9,DateRange,0)-1,MATCH(BB$101,DataStreams,0)-1)),"NA"),0)</f>
        <v>1.1743763310130384</v>
      </c>
      <c r="BC104" s="394" cm="1">
        <f t="array" aca="1" ref="BC104" ca="1">IF(ISTEXT(BC$6),IFERROR(SLOPE((OFFSET(BC$132,MATCH(BC$8,DateRange,0)-1,0):OFFSET(BC$132,MATCH(BC$9,DateRange,0)-1,0))-(OFFSET(HOMECELL,MATCH(BC$8,DateRange,0)-1,MATCH(BC$101,DataStreams,0)-1):OFFSET(HOMECELL,MATCH(BC$9,DateRange,0)-1,MATCH(BC$101,DataStreams,0)-1)),(OFFSET(HOMECELL,MATCH(BC$8,DateRange,0)-1,MATCH(BC$100,DataStreams,0)-1):OFFSET(HOMECELL,MATCH(BC$9,DateRange,0)-1,MATCH(BC$100,DataStreams,0)-1))-OFFSET(HOMECELL,MATCH(BC$8,DateRange,0)-1,MATCH(BC$101,DataStreams,0)-1):OFFSET(HOMECELL,MATCH(BC$9,DateRange,0)-1,MATCH(BC$101,DataStreams,0)-1)),"NA"),0)</f>
        <v>2.838717317486366</v>
      </c>
      <c r="BD104" s="394" cm="1">
        <f t="array" aca="1" ref="BD104" ca="1">IF(ISTEXT(BD$6),IFERROR(SLOPE((OFFSET(BD$132,MATCH(BD$8,DateRange,0)-1,0):OFFSET(BD$132,MATCH(BD$9,DateRange,0)-1,0))-(OFFSET(HOMECELL,MATCH(BD$8,DateRange,0)-1,MATCH(BD$101,DataStreams,0)-1):OFFSET(HOMECELL,MATCH(BD$9,DateRange,0)-1,MATCH(BD$101,DataStreams,0)-1)),(OFFSET(HOMECELL,MATCH(BD$8,DateRange,0)-1,MATCH(BD$100,DataStreams,0)-1):OFFSET(HOMECELL,MATCH(BD$9,DateRange,0)-1,MATCH(BD$100,DataStreams,0)-1))-OFFSET(HOMECELL,MATCH(BD$8,DateRange,0)-1,MATCH(BD$101,DataStreams,0)-1):OFFSET(HOMECELL,MATCH(BD$9,DateRange,0)-1,MATCH(BD$101,DataStreams,0)-1)),"NA"),0)</f>
        <v>0.7130462462423065</v>
      </c>
      <c r="BE104" s="394" cm="1">
        <f t="array" aca="1" ref="BE104" ca="1">IF(ISTEXT(BE$6),IFERROR(SLOPE((OFFSET(BE$132,MATCH(BE$8,DateRange,0)-1,0):OFFSET(BE$132,MATCH(BE$9,DateRange,0)-1,0))-(OFFSET(HOMECELL,MATCH(BE$8,DateRange,0)-1,MATCH(BE$101,DataStreams,0)-1):OFFSET(HOMECELL,MATCH(BE$9,DateRange,0)-1,MATCH(BE$101,DataStreams,0)-1)),(OFFSET(HOMECELL,MATCH(BE$8,DateRange,0)-1,MATCH(BE$100,DataStreams,0)-1):OFFSET(HOMECELL,MATCH(BE$9,DateRange,0)-1,MATCH(BE$100,DataStreams,0)-1))-OFFSET(HOMECELL,MATCH(BE$8,DateRange,0)-1,MATCH(BE$101,DataStreams,0)-1):OFFSET(HOMECELL,MATCH(BE$9,DateRange,0)-1,MATCH(BE$101,DataStreams,0)-1)),"NA"),0)</f>
        <v>0.3635226030606446</v>
      </c>
      <c r="BF104" s="394" cm="1">
        <f t="array" aca="1" ref="BF104" ca="1">IF(ISTEXT(BF$6),IFERROR(SLOPE((OFFSET(BF$132,MATCH(BF$8,DateRange,0)-1,0):OFFSET(BF$132,MATCH(BF$9,DateRange,0)-1,0))-(OFFSET(HOMECELL,MATCH(BF$8,DateRange,0)-1,MATCH(BF$101,DataStreams,0)-1):OFFSET(HOMECELL,MATCH(BF$9,DateRange,0)-1,MATCH(BF$101,DataStreams,0)-1)),(OFFSET(HOMECELL,MATCH(BF$8,DateRange,0)-1,MATCH(BF$100,DataStreams,0)-1):OFFSET(HOMECELL,MATCH(BF$9,DateRange,0)-1,MATCH(BF$100,DataStreams,0)-1))-OFFSET(HOMECELL,MATCH(BF$8,DateRange,0)-1,MATCH(BF$101,DataStreams,0)-1):OFFSET(HOMECELL,MATCH(BF$9,DateRange,0)-1,MATCH(BF$101,DataStreams,0)-1)),"NA"),0)</f>
        <v>0.78603872973952549</v>
      </c>
      <c r="BG104" s="394" cm="1">
        <f t="array" aca="1" ref="BG104" ca="1">IF(ISTEXT(BG$6),IFERROR(SLOPE((OFFSET(BG$132,MATCH(BG$8,DateRange,0)-1,0):OFFSET(BG$132,MATCH(BG$9,DateRange,0)-1,0))-(OFFSET(HOMECELL,MATCH(BG$8,DateRange,0)-1,MATCH(BG$101,DataStreams,0)-1):OFFSET(HOMECELL,MATCH(BG$9,DateRange,0)-1,MATCH(BG$101,DataStreams,0)-1)),(OFFSET(HOMECELL,MATCH(BG$8,DateRange,0)-1,MATCH(BG$100,DataStreams,0)-1):OFFSET(HOMECELL,MATCH(BG$9,DateRange,0)-1,MATCH(BG$100,DataStreams,0)-1))-OFFSET(HOMECELL,MATCH(BG$8,DateRange,0)-1,MATCH(BG$101,DataStreams,0)-1):OFFSET(HOMECELL,MATCH(BG$9,DateRange,0)-1,MATCH(BG$101,DataStreams,0)-1)),"NA"),0)</f>
        <v>2.0202106555042074</v>
      </c>
      <c r="BH104" s="394" cm="1">
        <f t="array" aca="1" ref="BH104" ca="1">IF(ISTEXT(BH$6),IFERROR(SLOPE((OFFSET(BH$132,MATCH(BH$8,DateRange,0)-1,0):OFFSET(BH$132,MATCH(BH$9,DateRange,0)-1,0))-(OFFSET(HOMECELL,MATCH(BH$8,DateRange,0)-1,MATCH(BH$101,DataStreams,0)-1):OFFSET(HOMECELL,MATCH(BH$9,DateRange,0)-1,MATCH(BH$101,DataStreams,0)-1)),(OFFSET(HOMECELL,MATCH(BH$8,DateRange,0)-1,MATCH(BH$100,DataStreams,0)-1):OFFSET(HOMECELL,MATCH(BH$9,DateRange,0)-1,MATCH(BH$100,DataStreams,0)-1))-OFFSET(HOMECELL,MATCH(BH$8,DateRange,0)-1,MATCH(BH$101,DataStreams,0)-1):OFFSET(HOMECELL,MATCH(BH$9,DateRange,0)-1,MATCH(BH$101,DataStreams,0)-1)),"NA"),0)</f>
        <v>1.5566960230099343</v>
      </c>
      <c r="BI104" s="394" cm="1">
        <f t="array" aca="1" ref="BI104" ca="1">IF(ISTEXT(BI$6),IFERROR(SLOPE((OFFSET(BI$132,MATCH(BI$8,DateRange,0)-1,0):OFFSET(BI$132,MATCH(BI$9,DateRange,0)-1,0))-(OFFSET(HOMECELL,MATCH(BI$8,DateRange,0)-1,MATCH(BI$101,DataStreams,0)-1):OFFSET(HOMECELL,MATCH(BI$9,DateRange,0)-1,MATCH(BI$101,DataStreams,0)-1)),(OFFSET(HOMECELL,MATCH(BI$8,DateRange,0)-1,MATCH(BI$100,DataStreams,0)-1):OFFSET(HOMECELL,MATCH(BI$9,DateRange,0)-1,MATCH(BI$100,DataStreams,0)-1))-OFFSET(HOMECELL,MATCH(BI$8,DateRange,0)-1,MATCH(BI$101,DataStreams,0)-1):OFFSET(HOMECELL,MATCH(BI$9,DateRange,0)-1,MATCH(BI$101,DataStreams,0)-1)),"NA"),0)</f>
        <v>0.96250598306643842</v>
      </c>
      <c r="BJ104" s="394" cm="1">
        <f t="array" aca="1" ref="BJ104" ca="1">IF(ISTEXT(BJ$6),IFERROR(SLOPE((OFFSET(BJ$132,MATCH(BJ$8,DateRange,0)-1,0):OFFSET(BJ$132,MATCH(BJ$9,DateRange,0)-1,0))-(OFFSET(HOMECELL,MATCH(BJ$8,DateRange,0)-1,MATCH(BJ$101,DataStreams,0)-1):OFFSET(HOMECELL,MATCH(BJ$9,DateRange,0)-1,MATCH(BJ$101,DataStreams,0)-1)),(OFFSET(HOMECELL,MATCH(BJ$8,DateRange,0)-1,MATCH(BJ$100,DataStreams,0)-1):OFFSET(HOMECELL,MATCH(BJ$9,DateRange,0)-1,MATCH(BJ$100,DataStreams,0)-1))-OFFSET(HOMECELL,MATCH(BJ$8,DateRange,0)-1,MATCH(BJ$101,DataStreams,0)-1):OFFSET(HOMECELL,MATCH(BJ$9,DateRange,0)-1,MATCH(BJ$101,DataStreams,0)-1)),"NA"),0)</f>
        <v>0.86593415381885708</v>
      </c>
      <c r="BK104" s="394" cm="1">
        <f t="array" aca="1" ref="BK104" ca="1">IF(ISTEXT(BK$6),IFERROR(SLOPE((OFFSET(BK$132,MATCH(BK$8,DateRange,0)-1,0):OFFSET(BK$132,MATCH(BK$9,DateRange,0)-1,0))-(OFFSET(HOMECELL,MATCH(BK$8,DateRange,0)-1,MATCH(BK$101,DataStreams,0)-1):OFFSET(HOMECELL,MATCH(BK$9,DateRange,0)-1,MATCH(BK$101,DataStreams,0)-1)),(OFFSET(HOMECELL,MATCH(BK$8,DateRange,0)-1,MATCH(BK$100,DataStreams,0)-1):OFFSET(HOMECELL,MATCH(BK$9,DateRange,0)-1,MATCH(BK$100,DataStreams,0)-1))-OFFSET(HOMECELL,MATCH(BK$8,DateRange,0)-1,MATCH(BK$101,DataStreams,0)-1):OFFSET(HOMECELL,MATCH(BK$9,DateRange,0)-1,MATCH(BK$101,DataStreams,0)-1)),"NA"),0)</f>
        <v>1.5544004990296802</v>
      </c>
      <c r="BL104" s="394" cm="1">
        <f t="array" aca="1" ref="BL104" ca="1">IF(ISTEXT(BL$6),IFERROR(SLOPE((OFFSET(BL$132,MATCH(BL$8,DateRange,0)-1,0):OFFSET(BL$132,MATCH(BL$9,DateRange,0)-1,0))-(OFFSET(HOMECELL,MATCH(BL$8,DateRange,0)-1,MATCH(BL$101,DataStreams,0)-1):OFFSET(HOMECELL,MATCH(BL$9,DateRange,0)-1,MATCH(BL$101,DataStreams,0)-1)),(OFFSET(HOMECELL,MATCH(BL$8,DateRange,0)-1,MATCH(BL$100,DataStreams,0)-1):OFFSET(HOMECELL,MATCH(BL$9,DateRange,0)-1,MATCH(BL$100,DataStreams,0)-1))-OFFSET(HOMECELL,MATCH(BL$8,DateRange,0)-1,MATCH(BL$101,DataStreams,0)-1):OFFSET(HOMECELL,MATCH(BL$9,DateRange,0)-1,MATCH(BL$101,DataStreams,0)-1)),"NA"),0)</f>
        <v>1.0948156235194906</v>
      </c>
      <c r="BM104" s="394" cm="1">
        <f t="array" aca="1" ref="BM104" ca="1">IF(ISTEXT(BM$6),IFERROR(SLOPE((OFFSET(BM$132,MATCH(BM$8,DateRange,0)-1,0):OFFSET(BM$132,MATCH(BM$9,DateRange,0)-1,0))-(OFFSET(HOMECELL,MATCH(BM$8,DateRange,0)-1,MATCH(BM$101,DataStreams,0)-1):OFFSET(HOMECELL,MATCH(BM$9,DateRange,0)-1,MATCH(BM$101,DataStreams,0)-1)),(OFFSET(HOMECELL,MATCH(BM$8,DateRange,0)-1,MATCH(BM$100,DataStreams,0)-1):OFFSET(HOMECELL,MATCH(BM$9,DateRange,0)-1,MATCH(BM$100,DataStreams,0)-1))-OFFSET(HOMECELL,MATCH(BM$8,DateRange,0)-1,MATCH(BM$101,DataStreams,0)-1):OFFSET(HOMECELL,MATCH(BM$9,DateRange,0)-1,MATCH(BM$101,DataStreams,0)-1)),"NA"),0)</f>
        <v>1.7017453343265798</v>
      </c>
      <c r="BN104" s="394" cm="1">
        <f t="array" aca="1" ref="BN104" ca="1">IF(ISTEXT(BN$6),IFERROR(SLOPE((OFFSET(BN$132,MATCH(BN$8,DateRange,0)-1,0):OFFSET(BN$132,MATCH(BN$9,DateRange,0)-1,0))-(OFFSET(HOMECELL,MATCH(BN$8,DateRange,0)-1,MATCH(BN$101,DataStreams,0)-1):OFFSET(HOMECELL,MATCH(BN$9,DateRange,0)-1,MATCH(BN$101,DataStreams,0)-1)),(OFFSET(HOMECELL,MATCH(BN$8,DateRange,0)-1,MATCH(BN$100,DataStreams,0)-1):OFFSET(HOMECELL,MATCH(BN$9,DateRange,0)-1,MATCH(BN$100,DataStreams,0)-1))-OFFSET(HOMECELL,MATCH(BN$8,DateRange,0)-1,MATCH(BN$101,DataStreams,0)-1):OFFSET(HOMECELL,MATCH(BN$9,DateRange,0)-1,MATCH(BN$101,DataStreams,0)-1)),"NA"),0)</f>
        <v>1.3029630854161676</v>
      </c>
      <c r="BO104" s="394" cm="1">
        <f t="array" aca="1" ref="BO104" ca="1">IF(ISTEXT(BO$6),IFERROR(SLOPE((OFFSET(BO$132,MATCH(BO$8,DateRange,0)-1,0):OFFSET(BO$132,MATCH(BO$9,DateRange,0)-1,0))-(OFFSET(HOMECELL,MATCH(BO$8,DateRange,0)-1,MATCH(BO$101,DataStreams,0)-1):OFFSET(HOMECELL,MATCH(BO$9,DateRange,0)-1,MATCH(BO$101,DataStreams,0)-1)),(OFFSET(HOMECELL,MATCH(BO$8,DateRange,0)-1,MATCH(BO$100,DataStreams,0)-1):OFFSET(HOMECELL,MATCH(BO$9,DateRange,0)-1,MATCH(BO$100,DataStreams,0)-1))-OFFSET(HOMECELL,MATCH(BO$8,DateRange,0)-1,MATCH(BO$101,DataStreams,0)-1):OFFSET(HOMECELL,MATCH(BO$9,DateRange,0)-1,MATCH(BO$101,DataStreams,0)-1)),"NA"),0)</f>
        <v>0.78868752042319412</v>
      </c>
      <c r="BP104" s="394" cm="1">
        <f t="array" aca="1" ref="BP104" ca="1">IF(ISTEXT(BP$6),IFERROR(SLOPE((OFFSET(BP$132,MATCH(BP$8,DateRange,0)-1,0):OFFSET(BP$132,MATCH(BP$9,DateRange,0)-1,0))-(OFFSET(HOMECELL,MATCH(BP$8,DateRange,0)-1,MATCH(BP$101,DataStreams,0)-1):OFFSET(HOMECELL,MATCH(BP$9,DateRange,0)-1,MATCH(BP$101,DataStreams,0)-1)),(OFFSET(HOMECELL,MATCH(BP$8,DateRange,0)-1,MATCH(BP$100,DataStreams,0)-1):OFFSET(HOMECELL,MATCH(BP$9,DateRange,0)-1,MATCH(BP$100,DataStreams,0)-1))-OFFSET(HOMECELL,MATCH(BP$8,DateRange,0)-1,MATCH(BP$101,DataStreams,0)-1):OFFSET(HOMECELL,MATCH(BP$9,DateRange,0)-1,MATCH(BP$101,DataStreams,0)-1)),"NA"),0)</f>
        <v>0.92193469835619601</v>
      </c>
      <c r="BQ104" s="394" cm="1">
        <f t="array" aca="1" ref="BQ104" ca="1">IF(ISTEXT(BQ$6),IFERROR(SLOPE((OFFSET(BQ$132,MATCH(BQ$8,DateRange,0)-1,0):OFFSET(BQ$132,MATCH(BQ$9,DateRange,0)-1,0))-(OFFSET(HOMECELL,MATCH(BQ$8,DateRange,0)-1,MATCH(BQ$101,DataStreams,0)-1):OFFSET(HOMECELL,MATCH(BQ$9,DateRange,0)-1,MATCH(BQ$101,DataStreams,0)-1)),(OFFSET(HOMECELL,MATCH(BQ$8,DateRange,0)-1,MATCH(BQ$100,DataStreams,0)-1):OFFSET(HOMECELL,MATCH(BQ$9,DateRange,0)-1,MATCH(BQ$100,DataStreams,0)-1))-OFFSET(HOMECELL,MATCH(BQ$8,DateRange,0)-1,MATCH(BQ$101,DataStreams,0)-1):OFFSET(HOMECELL,MATCH(BQ$9,DateRange,0)-1,MATCH(BQ$101,DataStreams,0)-1)),"NA"),0)</f>
        <v>0.52129314842566232</v>
      </c>
      <c r="BR104" s="394" cm="1">
        <f t="array" aca="1" ref="BR104" ca="1">IF(ISTEXT(BR$6),IFERROR(SLOPE((OFFSET(BR$132,MATCH(BR$8,DateRange,0)-1,0):OFFSET(BR$132,MATCH(BR$9,DateRange,0)-1,0))-(OFFSET(HOMECELL,MATCH(BR$8,DateRange,0)-1,MATCH(BR$101,DataStreams,0)-1):OFFSET(HOMECELL,MATCH(BR$9,DateRange,0)-1,MATCH(BR$101,DataStreams,0)-1)),(OFFSET(HOMECELL,MATCH(BR$8,DateRange,0)-1,MATCH(BR$100,DataStreams,0)-1):OFFSET(HOMECELL,MATCH(BR$9,DateRange,0)-1,MATCH(BR$100,DataStreams,0)-1))-OFFSET(HOMECELL,MATCH(BR$8,DateRange,0)-1,MATCH(BR$101,DataStreams,0)-1):OFFSET(HOMECELL,MATCH(BR$9,DateRange,0)-1,MATCH(BR$101,DataStreams,0)-1)),"NA"),0)</f>
        <v>0.37582508227291922</v>
      </c>
      <c r="BS104" s="394" cm="1">
        <f t="array" aca="1" ref="BS104" ca="1">IF(ISTEXT(BS$6),IFERROR(SLOPE((OFFSET(BS$132,MATCH(BS$8,DateRange,0)-1,0):OFFSET(BS$132,MATCH(BS$9,DateRange,0)-1,0))-(OFFSET(HOMECELL,MATCH(BS$8,DateRange,0)-1,MATCH(BS$101,DataStreams,0)-1):OFFSET(HOMECELL,MATCH(BS$9,DateRange,0)-1,MATCH(BS$101,DataStreams,0)-1)),(OFFSET(HOMECELL,MATCH(BS$8,DateRange,0)-1,MATCH(BS$100,DataStreams,0)-1):OFFSET(HOMECELL,MATCH(BS$9,DateRange,0)-1,MATCH(BS$100,DataStreams,0)-1))-OFFSET(HOMECELL,MATCH(BS$8,DateRange,0)-1,MATCH(BS$101,DataStreams,0)-1):OFFSET(HOMECELL,MATCH(BS$9,DateRange,0)-1,MATCH(BS$101,DataStreams,0)-1)),"NA"),0)</f>
        <v>1.1217532526114338</v>
      </c>
      <c r="BT104" s="394" cm="1">
        <f t="array" aca="1" ref="BT104" ca="1">IF(ISTEXT(BT$6),IFERROR(SLOPE((OFFSET(BT$132,MATCH(BT$8,DateRange,0)-1,0):OFFSET(BT$132,MATCH(BT$9,DateRange,0)-1,0))-(OFFSET(HOMECELL,MATCH(BT$8,DateRange,0)-1,MATCH(BT$101,DataStreams,0)-1):OFFSET(HOMECELL,MATCH(BT$9,DateRange,0)-1,MATCH(BT$101,DataStreams,0)-1)),(OFFSET(HOMECELL,MATCH(BT$8,DateRange,0)-1,MATCH(BT$100,DataStreams,0)-1):OFFSET(HOMECELL,MATCH(BT$9,DateRange,0)-1,MATCH(BT$100,DataStreams,0)-1))-OFFSET(HOMECELL,MATCH(BT$8,DateRange,0)-1,MATCH(BT$101,DataStreams,0)-1):OFFSET(HOMECELL,MATCH(BT$9,DateRange,0)-1,MATCH(BT$101,DataStreams,0)-1)),"NA"),0)</f>
        <v>0.83326524084632858</v>
      </c>
      <c r="BU104" s="394" cm="1">
        <f t="array" aca="1" ref="BU104" ca="1">IF(ISTEXT(BU$6),IFERROR(SLOPE((OFFSET(BU$132,MATCH(BU$8,DateRange,0)-1,0):OFFSET(BU$132,MATCH(BU$9,DateRange,0)-1,0))-(OFFSET(HOMECELL,MATCH(BU$8,DateRange,0)-1,MATCH(BU$101,DataStreams,0)-1):OFFSET(HOMECELL,MATCH(BU$9,DateRange,0)-1,MATCH(BU$101,DataStreams,0)-1)),(OFFSET(HOMECELL,MATCH(BU$8,DateRange,0)-1,MATCH(BU$100,DataStreams,0)-1):OFFSET(HOMECELL,MATCH(BU$9,DateRange,0)-1,MATCH(BU$100,DataStreams,0)-1))-OFFSET(HOMECELL,MATCH(BU$8,DateRange,0)-1,MATCH(BU$101,DataStreams,0)-1):OFFSET(HOMECELL,MATCH(BU$9,DateRange,0)-1,MATCH(BU$101,DataStreams,0)-1)),"NA"),0)</f>
        <v>0.86235701189485015</v>
      </c>
      <c r="BV104" s="394" cm="1">
        <f t="array" aca="1" ref="BV104" ca="1">IF(ISTEXT(BV$6),IFERROR(SLOPE((OFFSET(BV$132,MATCH(BV$8,DateRange,0)-1,0):OFFSET(BV$132,MATCH(BV$9,DateRange,0)-1,0))-(OFFSET(HOMECELL,MATCH(BV$8,DateRange,0)-1,MATCH(BV$101,DataStreams,0)-1):OFFSET(HOMECELL,MATCH(BV$9,DateRange,0)-1,MATCH(BV$101,DataStreams,0)-1)),(OFFSET(HOMECELL,MATCH(BV$8,DateRange,0)-1,MATCH(BV$100,DataStreams,0)-1):OFFSET(HOMECELL,MATCH(BV$9,DateRange,0)-1,MATCH(BV$100,DataStreams,0)-1))-OFFSET(HOMECELL,MATCH(BV$8,DateRange,0)-1,MATCH(BV$101,DataStreams,0)-1):OFFSET(HOMECELL,MATCH(BV$9,DateRange,0)-1,MATCH(BV$101,DataStreams,0)-1)),"NA"),0)</f>
        <v>1.6158326830508671</v>
      </c>
      <c r="BW104" s="394" cm="1">
        <f t="array" aca="1" ref="BW104" ca="1">IF(ISTEXT(BW$6),IFERROR(SLOPE((OFFSET(BW$132,MATCH(BW$8,DateRange,0)-1,0):OFFSET(BW$132,MATCH(BW$9,DateRange,0)-1,0))-(OFFSET(HOMECELL,MATCH(BW$8,DateRange,0)-1,MATCH(BW$101,DataStreams,0)-1):OFFSET(HOMECELL,MATCH(BW$9,DateRange,0)-1,MATCH(BW$101,DataStreams,0)-1)),(OFFSET(HOMECELL,MATCH(BW$8,DateRange,0)-1,MATCH(BW$100,DataStreams,0)-1):OFFSET(HOMECELL,MATCH(BW$9,DateRange,0)-1,MATCH(BW$100,DataStreams,0)-1))-OFFSET(HOMECELL,MATCH(BW$8,DateRange,0)-1,MATCH(BW$101,DataStreams,0)-1):OFFSET(HOMECELL,MATCH(BW$9,DateRange,0)-1,MATCH(BW$101,DataStreams,0)-1)),"NA"),0)</f>
        <v>0.58842286948038569</v>
      </c>
      <c r="BX104" s="394" cm="1">
        <f t="array" aca="1" ref="BX104" ca="1">IF(ISTEXT(BX$6),IFERROR(SLOPE((OFFSET(BX$132,MATCH(BX$8,DateRange,0)-1,0):OFFSET(BX$132,MATCH(BX$9,DateRange,0)-1,0))-(OFFSET(HOMECELL,MATCH(BX$8,DateRange,0)-1,MATCH(BX$101,DataStreams,0)-1):OFFSET(HOMECELL,MATCH(BX$9,DateRange,0)-1,MATCH(BX$101,DataStreams,0)-1)),(OFFSET(HOMECELL,MATCH(BX$8,DateRange,0)-1,MATCH(BX$100,DataStreams,0)-1):OFFSET(HOMECELL,MATCH(BX$9,DateRange,0)-1,MATCH(BX$100,DataStreams,0)-1))-OFFSET(HOMECELL,MATCH(BX$8,DateRange,0)-1,MATCH(BX$101,DataStreams,0)-1):OFFSET(HOMECELL,MATCH(BX$9,DateRange,0)-1,MATCH(BX$101,DataStreams,0)-1)),"NA"),0)</f>
        <v>0.46906732862040296</v>
      </c>
      <c r="BY104" s="394" cm="1">
        <f t="array" aca="1" ref="BY104" ca="1">IF(ISTEXT(BY$6),IFERROR(SLOPE((OFFSET(BY$132,MATCH(BY$8,DateRange,0)-1,0):OFFSET(BY$132,MATCH(BY$9,DateRange,0)-1,0))-(OFFSET(HOMECELL,MATCH(BY$8,DateRange,0)-1,MATCH(BY$101,DataStreams,0)-1):OFFSET(HOMECELL,MATCH(BY$9,DateRange,0)-1,MATCH(BY$101,DataStreams,0)-1)),(OFFSET(HOMECELL,MATCH(BY$8,DateRange,0)-1,MATCH(BY$100,DataStreams,0)-1):OFFSET(HOMECELL,MATCH(BY$9,DateRange,0)-1,MATCH(BY$100,DataStreams,0)-1))-OFFSET(HOMECELL,MATCH(BY$8,DateRange,0)-1,MATCH(BY$101,DataStreams,0)-1):OFFSET(HOMECELL,MATCH(BY$9,DateRange,0)-1,MATCH(BY$101,DataStreams,0)-1)),"NA"),0)</f>
        <v>0.51444945124659214</v>
      </c>
      <c r="BZ104" s="394" cm="1">
        <f t="array" aca="1" ref="BZ104" ca="1">IF(ISTEXT(BZ$6),IFERROR(SLOPE((OFFSET(BZ$132,MATCH(BZ$8,DateRange,0)-1,0):OFFSET(BZ$132,MATCH(BZ$9,DateRange,0)-1,0))-(OFFSET(HOMECELL,MATCH(BZ$8,DateRange,0)-1,MATCH(BZ$101,DataStreams,0)-1):OFFSET(HOMECELL,MATCH(BZ$9,DateRange,0)-1,MATCH(BZ$101,DataStreams,0)-1)),(OFFSET(HOMECELL,MATCH(BZ$8,DateRange,0)-1,MATCH(BZ$100,DataStreams,0)-1):OFFSET(HOMECELL,MATCH(BZ$9,DateRange,0)-1,MATCH(BZ$100,DataStreams,0)-1))-OFFSET(HOMECELL,MATCH(BZ$8,DateRange,0)-1,MATCH(BZ$101,DataStreams,0)-1):OFFSET(HOMECELL,MATCH(BZ$9,DateRange,0)-1,MATCH(BZ$101,DataStreams,0)-1)),"NA"),0)</f>
        <v>0.79960708522891577</v>
      </c>
      <c r="CA104" s="394" cm="1">
        <f t="array" aca="1" ref="CA104" ca="1">IF(ISTEXT(CA$6),IFERROR(SLOPE((OFFSET(CA$132,MATCH(CA$8,DateRange,0)-1,0):OFFSET(CA$132,MATCH(CA$9,DateRange,0)-1,0))-(OFFSET(HOMECELL,MATCH(CA$8,DateRange,0)-1,MATCH(CA$101,DataStreams,0)-1):OFFSET(HOMECELL,MATCH(CA$9,DateRange,0)-1,MATCH(CA$101,DataStreams,0)-1)),(OFFSET(HOMECELL,MATCH(CA$8,DateRange,0)-1,MATCH(CA$100,DataStreams,0)-1):OFFSET(HOMECELL,MATCH(CA$9,DateRange,0)-1,MATCH(CA$100,DataStreams,0)-1))-OFFSET(HOMECELL,MATCH(CA$8,DateRange,0)-1,MATCH(CA$101,DataStreams,0)-1):OFFSET(HOMECELL,MATCH(CA$9,DateRange,0)-1,MATCH(CA$101,DataStreams,0)-1)),"NA"),0)</f>
        <v>1.4290511950553597</v>
      </c>
      <c r="CB104" s="394" cm="1">
        <f t="array" aca="1" ref="CB104" ca="1">IF(ISTEXT(CB$6),IFERROR(SLOPE((OFFSET(CB$132,MATCH(CB$8,DateRange,0)-1,0):OFFSET(CB$132,MATCH(CB$9,DateRange,0)-1,0))-(OFFSET(HOMECELL,MATCH(CB$8,DateRange,0)-1,MATCH(CB$101,DataStreams,0)-1):OFFSET(HOMECELL,MATCH(CB$9,DateRange,0)-1,MATCH(CB$101,DataStreams,0)-1)),(OFFSET(HOMECELL,MATCH(CB$8,DateRange,0)-1,MATCH(CB$100,DataStreams,0)-1):OFFSET(HOMECELL,MATCH(CB$9,DateRange,0)-1,MATCH(CB$100,DataStreams,0)-1))-OFFSET(HOMECELL,MATCH(CB$8,DateRange,0)-1,MATCH(CB$101,DataStreams,0)-1):OFFSET(HOMECELL,MATCH(CB$9,DateRange,0)-1,MATCH(CB$101,DataStreams,0)-1)),"NA"),0)</f>
        <v>0.45013001998338947</v>
      </c>
      <c r="CC104" s="394" cm="1">
        <f t="array" aca="1" ref="CC104" ca="1">IF(ISTEXT(CC$6),IFERROR(SLOPE((OFFSET(CC$132,MATCH(CC$8,DateRange,0)-1,0):OFFSET(CC$132,MATCH(CC$9,DateRange,0)-1,0))-(OFFSET(HOMECELL,MATCH(CC$8,DateRange,0)-1,MATCH(CC$101,DataStreams,0)-1):OFFSET(HOMECELL,MATCH(CC$9,DateRange,0)-1,MATCH(CC$101,DataStreams,0)-1)),(OFFSET(HOMECELL,MATCH(CC$8,DateRange,0)-1,MATCH(CC$100,DataStreams,0)-1):OFFSET(HOMECELL,MATCH(CC$9,DateRange,0)-1,MATCH(CC$100,DataStreams,0)-1))-OFFSET(HOMECELL,MATCH(CC$8,DateRange,0)-1,MATCH(CC$101,DataStreams,0)-1):OFFSET(HOMECELL,MATCH(CC$9,DateRange,0)-1,MATCH(CC$101,DataStreams,0)-1)),"NA"),0)</f>
        <v>0.43993308308536849</v>
      </c>
      <c r="CD104" s="394" cm="1">
        <f t="array" aca="1" ref="CD104" ca="1">IF(ISTEXT(CD$6),IFERROR(SLOPE((OFFSET(CD$132,MATCH(CD$8,DateRange,0)-1,0):OFFSET(CD$132,MATCH(CD$9,DateRange,0)-1,0))-(OFFSET(HOMECELL,MATCH(CD$8,DateRange,0)-1,MATCH(CD$101,DataStreams,0)-1):OFFSET(HOMECELL,MATCH(CD$9,DateRange,0)-1,MATCH(CD$101,DataStreams,0)-1)),(OFFSET(HOMECELL,MATCH(CD$8,DateRange,0)-1,MATCH(CD$100,DataStreams,0)-1):OFFSET(HOMECELL,MATCH(CD$9,DateRange,0)-1,MATCH(CD$100,DataStreams,0)-1))-OFFSET(HOMECELL,MATCH(CD$8,DateRange,0)-1,MATCH(CD$101,DataStreams,0)-1):OFFSET(HOMECELL,MATCH(CD$9,DateRange,0)-1,MATCH(CD$101,DataStreams,0)-1)),"NA"),0)</f>
        <v>0.100324949053669</v>
      </c>
      <c r="CE104" s="394" cm="1">
        <f t="array" aca="1" ref="CE104" ca="1">IF(ISTEXT(CE$6),IFERROR(SLOPE((OFFSET(CE$132,MATCH(CE$8,DateRange,0)-1,0):OFFSET(CE$132,MATCH(CE$9,DateRange,0)-1,0))-(OFFSET(HOMECELL,MATCH(CE$8,DateRange,0)-1,MATCH(CE$101,DataStreams,0)-1):OFFSET(HOMECELL,MATCH(CE$9,DateRange,0)-1,MATCH(CE$101,DataStreams,0)-1)),(OFFSET(HOMECELL,MATCH(CE$8,DateRange,0)-1,MATCH(CE$100,DataStreams,0)-1):OFFSET(HOMECELL,MATCH(CE$9,DateRange,0)-1,MATCH(CE$100,DataStreams,0)-1))-OFFSET(HOMECELL,MATCH(CE$8,DateRange,0)-1,MATCH(CE$101,DataStreams,0)-1):OFFSET(HOMECELL,MATCH(CE$9,DateRange,0)-1,MATCH(CE$101,DataStreams,0)-1)),"NA"),0)</f>
        <v>1.5919397248470897</v>
      </c>
      <c r="CF104" s="394" cm="1">
        <f t="array" aca="1" ref="CF104" ca="1">IF(ISTEXT(CF$6),IFERROR(SLOPE((OFFSET(CF$132,MATCH(CF$8,DateRange,0)-1,0):OFFSET(CF$132,MATCH(CF$9,DateRange,0)-1,0))-(OFFSET(HOMECELL,MATCH(CF$8,DateRange,0)-1,MATCH(CF$101,DataStreams,0)-1):OFFSET(HOMECELL,MATCH(CF$9,DateRange,0)-1,MATCH(CF$101,DataStreams,0)-1)),(OFFSET(HOMECELL,MATCH(CF$8,DateRange,0)-1,MATCH(CF$100,DataStreams,0)-1):OFFSET(HOMECELL,MATCH(CF$9,DateRange,0)-1,MATCH(CF$100,DataStreams,0)-1))-OFFSET(HOMECELL,MATCH(CF$8,DateRange,0)-1,MATCH(CF$101,DataStreams,0)-1):OFFSET(HOMECELL,MATCH(CF$9,DateRange,0)-1,MATCH(CF$101,DataStreams,0)-1)),"NA"),0)</f>
        <v>0.43094398740730516</v>
      </c>
      <c r="CG104" s="394" cm="1">
        <f t="array" aca="1" ref="CG104" ca="1">IF(ISTEXT(CG$6),IFERROR(SLOPE((OFFSET(CG$132,MATCH(CG$8,DateRange,0)-1,0):OFFSET(CG$132,MATCH(CG$9,DateRange,0)-1,0))-(OFFSET(HOMECELL,MATCH(CG$8,DateRange,0)-1,MATCH(CG$101,DataStreams,0)-1):OFFSET(HOMECELL,MATCH(CG$9,DateRange,0)-1,MATCH(CG$101,DataStreams,0)-1)),(OFFSET(HOMECELL,MATCH(CG$8,DateRange,0)-1,MATCH(CG$100,DataStreams,0)-1):OFFSET(HOMECELL,MATCH(CG$9,DateRange,0)-1,MATCH(CG$100,DataStreams,0)-1))-OFFSET(HOMECELL,MATCH(CG$8,DateRange,0)-1,MATCH(CG$101,DataStreams,0)-1):OFFSET(HOMECELL,MATCH(CG$9,DateRange,0)-1,MATCH(CG$101,DataStreams,0)-1)),"NA"),0)</f>
        <v>0.91147219794102585</v>
      </c>
      <c r="CH104" s="394" cm="1">
        <f t="array" aca="1" ref="CH104" ca="1">IF(ISTEXT(CH$6),IFERROR(SLOPE((OFFSET(CH$132,MATCH(CH$8,DateRange,0)-1,0):OFFSET(CH$132,MATCH(CH$9,DateRange,0)-1,0))-(OFFSET(HOMECELL,MATCH(CH$8,DateRange,0)-1,MATCH(CH$101,DataStreams,0)-1):OFFSET(HOMECELL,MATCH(CH$9,DateRange,0)-1,MATCH(CH$101,DataStreams,0)-1)),(OFFSET(HOMECELL,MATCH(CH$8,DateRange,0)-1,MATCH(CH$100,DataStreams,0)-1):OFFSET(HOMECELL,MATCH(CH$9,DateRange,0)-1,MATCH(CH$100,DataStreams,0)-1))-OFFSET(HOMECELL,MATCH(CH$8,DateRange,0)-1,MATCH(CH$101,DataStreams,0)-1):OFFSET(HOMECELL,MATCH(CH$9,DateRange,0)-1,MATCH(CH$101,DataStreams,0)-1)),"NA"),0)</f>
        <v>0.8264247543172748</v>
      </c>
      <c r="CI104" s="394" cm="1">
        <f t="array" aca="1" ref="CI104" ca="1">IF(ISTEXT(CI$6),IFERROR(SLOPE((OFFSET(CI$132,MATCH(CI$8,DateRange,0)-1,0):OFFSET(CI$132,MATCH(CI$9,DateRange,0)-1,0))-(OFFSET(HOMECELL,MATCH(CI$8,DateRange,0)-1,MATCH(CI$101,DataStreams,0)-1):OFFSET(HOMECELL,MATCH(CI$9,DateRange,0)-1,MATCH(CI$101,DataStreams,0)-1)),(OFFSET(HOMECELL,MATCH(CI$8,DateRange,0)-1,MATCH(CI$100,DataStreams,0)-1):OFFSET(HOMECELL,MATCH(CI$9,DateRange,0)-1,MATCH(CI$100,DataStreams,0)-1))-OFFSET(HOMECELL,MATCH(CI$8,DateRange,0)-1,MATCH(CI$101,DataStreams,0)-1):OFFSET(HOMECELL,MATCH(CI$9,DateRange,0)-1,MATCH(CI$101,DataStreams,0)-1)),"NA"),0)</f>
        <v>1.7328212928726594</v>
      </c>
      <c r="CJ104" s="394" cm="1">
        <f t="array" aca="1" ref="CJ104" ca="1">IF(ISTEXT(CJ$6),IFERROR(SLOPE((OFFSET(CJ$132,MATCH(CJ$8,DateRange,0)-1,0):OFFSET(CJ$132,MATCH(CJ$9,DateRange,0)-1,0))-(OFFSET(HOMECELL,MATCH(CJ$8,DateRange,0)-1,MATCH(CJ$101,DataStreams,0)-1):OFFSET(HOMECELL,MATCH(CJ$9,DateRange,0)-1,MATCH(CJ$101,DataStreams,0)-1)),(OFFSET(HOMECELL,MATCH(CJ$8,DateRange,0)-1,MATCH(CJ$100,DataStreams,0)-1):OFFSET(HOMECELL,MATCH(CJ$9,DateRange,0)-1,MATCH(CJ$100,DataStreams,0)-1))-OFFSET(HOMECELL,MATCH(CJ$8,DateRange,0)-1,MATCH(CJ$101,DataStreams,0)-1):OFFSET(HOMECELL,MATCH(CJ$9,DateRange,0)-1,MATCH(CJ$101,DataStreams,0)-1)),"NA"),0)</f>
        <v>0.97184544697744235</v>
      </c>
      <c r="CK104" s="394" cm="1">
        <f t="array" aca="1" ref="CK104" ca="1">IF(ISTEXT(CK$6),IFERROR(SLOPE((OFFSET(CK$132,MATCH(CK$8,DateRange,0)-1,0):OFFSET(CK$132,MATCH(CK$9,DateRange,0)-1,0))-(OFFSET(HOMECELL,MATCH(CK$8,DateRange,0)-1,MATCH(CK$101,DataStreams,0)-1):OFFSET(HOMECELL,MATCH(CK$9,DateRange,0)-1,MATCH(CK$101,DataStreams,0)-1)),(OFFSET(HOMECELL,MATCH(CK$8,DateRange,0)-1,MATCH(CK$100,DataStreams,0)-1):OFFSET(HOMECELL,MATCH(CK$9,DateRange,0)-1,MATCH(CK$100,DataStreams,0)-1))-OFFSET(HOMECELL,MATCH(CK$8,DateRange,0)-1,MATCH(CK$101,DataStreams,0)-1):OFFSET(HOMECELL,MATCH(CK$9,DateRange,0)-1,MATCH(CK$101,DataStreams,0)-1)),"NA"),0)</f>
        <v>0.36434064724100262</v>
      </c>
      <c r="CL104" s="394" cm="1">
        <f t="array" aca="1" ref="CL104" ca="1">IF(ISTEXT(CL$6),IFERROR(SLOPE((OFFSET(CL$132,MATCH(CL$8,DateRange,0)-1,0):OFFSET(CL$132,MATCH(CL$9,DateRange,0)-1,0))-(OFFSET(HOMECELL,MATCH(CL$8,DateRange,0)-1,MATCH(CL$101,DataStreams,0)-1):OFFSET(HOMECELL,MATCH(CL$9,DateRange,0)-1,MATCH(CL$101,DataStreams,0)-1)),(OFFSET(HOMECELL,MATCH(CL$8,DateRange,0)-1,MATCH(CL$100,DataStreams,0)-1):OFFSET(HOMECELL,MATCH(CL$9,DateRange,0)-1,MATCH(CL$100,DataStreams,0)-1))-OFFSET(HOMECELL,MATCH(CL$8,DateRange,0)-1,MATCH(CL$101,DataStreams,0)-1):OFFSET(HOMECELL,MATCH(CL$9,DateRange,0)-1,MATCH(CL$101,DataStreams,0)-1)),"NA"),0)</f>
        <v>1.2092583792373381</v>
      </c>
      <c r="CM104" s="394" cm="1">
        <f t="array" aca="1" ref="CM104" ca="1">IF(ISTEXT(CM$6),IFERROR(SLOPE((OFFSET(CM$132,MATCH(CM$8,DateRange,0)-1,0):OFFSET(CM$132,MATCH(CM$9,DateRange,0)-1,0))-(OFFSET(HOMECELL,MATCH(CM$8,DateRange,0)-1,MATCH(CM$101,DataStreams,0)-1):OFFSET(HOMECELL,MATCH(CM$9,DateRange,0)-1,MATCH(CM$101,DataStreams,0)-1)),(OFFSET(HOMECELL,MATCH(CM$8,DateRange,0)-1,MATCH(CM$100,DataStreams,0)-1):OFFSET(HOMECELL,MATCH(CM$9,DateRange,0)-1,MATCH(CM$100,DataStreams,0)-1))-OFFSET(HOMECELL,MATCH(CM$8,DateRange,0)-1,MATCH(CM$101,DataStreams,0)-1):OFFSET(HOMECELL,MATCH(CM$9,DateRange,0)-1,MATCH(CM$101,DataStreams,0)-1)),"NA"),0)</f>
        <v>0.16634690037929137</v>
      </c>
      <c r="CN104" s="394" cm="1">
        <f t="array" aca="1" ref="CN104" ca="1">IF(ISTEXT(CN$6),IFERROR(SLOPE((OFFSET(CN$132,MATCH(CN$8,DateRange,0)-1,0):OFFSET(CN$132,MATCH(CN$9,DateRange,0)-1,0))-(OFFSET(HOMECELL,MATCH(CN$8,DateRange,0)-1,MATCH(CN$101,DataStreams,0)-1):OFFSET(HOMECELL,MATCH(CN$9,DateRange,0)-1,MATCH(CN$101,DataStreams,0)-1)),(OFFSET(HOMECELL,MATCH(CN$8,DateRange,0)-1,MATCH(CN$100,DataStreams,0)-1):OFFSET(HOMECELL,MATCH(CN$9,DateRange,0)-1,MATCH(CN$100,DataStreams,0)-1))-OFFSET(HOMECELL,MATCH(CN$8,DateRange,0)-1,MATCH(CN$101,DataStreams,0)-1):OFFSET(HOMECELL,MATCH(CN$9,DateRange,0)-1,MATCH(CN$101,DataStreams,0)-1)),"NA"),0)</f>
        <v>0.90348907640862031</v>
      </c>
      <c r="CO104" s="394" cm="1">
        <f t="array" aca="1" ref="CO104" ca="1">IF(ISTEXT(CO$6),IFERROR(SLOPE((OFFSET(CO$132,MATCH(CO$8,DateRange,0)-1,0):OFFSET(CO$132,MATCH(CO$9,DateRange,0)-1,0))-(OFFSET(HOMECELL,MATCH(CO$8,DateRange,0)-1,MATCH(CO$101,DataStreams,0)-1):OFFSET(HOMECELL,MATCH(CO$9,DateRange,0)-1,MATCH(CO$101,DataStreams,0)-1)),(OFFSET(HOMECELL,MATCH(CO$8,DateRange,0)-1,MATCH(CO$100,DataStreams,0)-1):OFFSET(HOMECELL,MATCH(CO$9,DateRange,0)-1,MATCH(CO$100,DataStreams,0)-1))-OFFSET(HOMECELL,MATCH(CO$8,DateRange,0)-1,MATCH(CO$101,DataStreams,0)-1):OFFSET(HOMECELL,MATCH(CO$9,DateRange,0)-1,MATCH(CO$101,DataStreams,0)-1)),"NA"),0)</f>
        <v>0.93899950901242046</v>
      </c>
      <c r="CP104" s="394" cm="1">
        <f t="array" aca="1" ref="CP104" ca="1">IF(ISTEXT(CP$6),IFERROR(SLOPE((OFFSET(CP$132,MATCH(CP$8,DateRange,0)-1,0):OFFSET(CP$132,MATCH(CP$9,DateRange,0)-1,0))-(OFFSET(HOMECELL,MATCH(CP$8,DateRange,0)-1,MATCH(CP$101,DataStreams,0)-1):OFFSET(HOMECELL,MATCH(CP$9,DateRange,0)-1,MATCH(CP$101,DataStreams,0)-1)),(OFFSET(HOMECELL,MATCH(CP$8,DateRange,0)-1,MATCH(CP$100,DataStreams,0)-1):OFFSET(HOMECELL,MATCH(CP$9,DateRange,0)-1,MATCH(CP$100,DataStreams,0)-1))-OFFSET(HOMECELL,MATCH(CP$8,DateRange,0)-1,MATCH(CP$101,DataStreams,0)-1):OFFSET(HOMECELL,MATCH(CP$9,DateRange,0)-1,MATCH(CP$101,DataStreams,0)-1)),"NA"),0)</f>
        <v>0.39475304314063969</v>
      </c>
      <c r="CQ104" s="394" cm="1">
        <f t="array" aca="1" ref="CQ104" ca="1">IF(ISTEXT(CQ$6),IFERROR(SLOPE((OFFSET(CQ$132,MATCH(CQ$8,DateRange,0)-1,0):OFFSET(CQ$132,MATCH(CQ$9,DateRange,0)-1,0))-(OFFSET(HOMECELL,MATCH(CQ$8,DateRange,0)-1,MATCH(CQ$101,DataStreams,0)-1):OFFSET(HOMECELL,MATCH(CQ$9,DateRange,0)-1,MATCH(CQ$101,DataStreams,0)-1)),(OFFSET(HOMECELL,MATCH(CQ$8,DateRange,0)-1,MATCH(CQ$100,DataStreams,0)-1):OFFSET(HOMECELL,MATCH(CQ$9,DateRange,0)-1,MATCH(CQ$100,DataStreams,0)-1))-OFFSET(HOMECELL,MATCH(CQ$8,DateRange,0)-1,MATCH(CQ$101,DataStreams,0)-1):OFFSET(HOMECELL,MATCH(CQ$9,DateRange,0)-1,MATCH(CQ$101,DataStreams,0)-1)),"NA"),0)</f>
        <v>0.21656752463778292</v>
      </c>
      <c r="CR104" s="394" cm="1">
        <f t="array" aca="1" ref="CR104" ca="1">IF(ISTEXT(CR$6),IFERROR(SLOPE((OFFSET(CR$132,MATCH(CR$8,DateRange,0)-1,0):OFFSET(CR$132,MATCH(CR$9,DateRange,0)-1,0))-(OFFSET(HOMECELL,MATCH(CR$8,DateRange,0)-1,MATCH(CR$101,DataStreams,0)-1):OFFSET(HOMECELL,MATCH(CR$9,DateRange,0)-1,MATCH(CR$101,DataStreams,0)-1)),(OFFSET(HOMECELL,MATCH(CR$8,DateRange,0)-1,MATCH(CR$100,DataStreams,0)-1):OFFSET(HOMECELL,MATCH(CR$9,DateRange,0)-1,MATCH(CR$100,DataStreams,0)-1))-OFFSET(HOMECELL,MATCH(CR$8,DateRange,0)-1,MATCH(CR$101,DataStreams,0)-1):OFFSET(HOMECELL,MATCH(CR$9,DateRange,0)-1,MATCH(CR$101,DataStreams,0)-1)),"NA"),0)</f>
        <v>0.53875810597222307</v>
      </c>
      <c r="CS104" s="394" cm="1">
        <f t="array" aca="1" ref="CS104" ca="1">IF(ISTEXT(CS$6),IFERROR(SLOPE((OFFSET(CS$132,MATCH(CS$8,DateRange,0)-1,0):OFFSET(CS$132,MATCH(CS$9,DateRange,0)-1,0))-(OFFSET(HOMECELL,MATCH(CS$8,DateRange,0)-1,MATCH(CS$101,DataStreams,0)-1):OFFSET(HOMECELL,MATCH(CS$9,DateRange,0)-1,MATCH(CS$101,DataStreams,0)-1)),(OFFSET(HOMECELL,MATCH(CS$8,DateRange,0)-1,MATCH(CS$100,DataStreams,0)-1):OFFSET(HOMECELL,MATCH(CS$9,DateRange,0)-1,MATCH(CS$100,DataStreams,0)-1))-OFFSET(HOMECELL,MATCH(CS$8,DateRange,0)-1,MATCH(CS$101,DataStreams,0)-1):OFFSET(HOMECELL,MATCH(CS$9,DateRange,0)-1,MATCH(CS$101,DataStreams,0)-1)),"NA"),0)</f>
        <v>1.3660117055178895</v>
      </c>
      <c r="CT104" s="394" cm="1">
        <f t="array" aca="1" ref="CT104" ca="1">IF(ISTEXT(CT$6),IFERROR(SLOPE((OFFSET(CT$132,MATCH(CT$8,DateRange,0)-1,0):OFFSET(CT$132,MATCH(CT$9,DateRange,0)-1,0))-(OFFSET(HOMECELL,MATCH(CT$8,DateRange,0)-1,MATCH(CT$101,DataStreams,0)-1):OFFSET(HOMECELL,MATCH(CT$9,DateRange,0)-1,MATCH(CT$101,DataStreams,0)-1)),(OFFSET(HOMECELL,MATCH(CT$8,DateRange,0)-1,MATCH(CT$100,DataStreams,0)-1):OFFSET(HOMECELL,MATCH(CT$9,DateRange,0)-1,MATCH(CT$100,DataStreams,0)-1))-OFFSET(HOMECELL,MATCH(CT$8,DateRange,0)-1,MATCH(CT$101,DataStreams,0)-1):OFFSET(HOMECELL,MATCH(CT$9,DateRange,0)-1,MATCH(CT$101,DataStreams,0)-1)),"NA"),0)</f>
        <v>2.0221238968270905</v>
      </c>
      <c r="CU104" s="394" cm="1">
        <f t="array" aca="1" ref="CU104" ca="1">IF(ISTEXT(CU$6),IFERROR(SLOPE((OFFSET(CU$132,MATCH(CU$8,DateRange,0)-1,0):OFFSET(CU$132,MATCH(CU$9,DateRange,0)-1,0))-(OFFSET(HOMECELL,MATCH(CU$8,DateRange,0)-1,MATCH(CU$101,DataStreams,0)-1):OFFSET(HOMECELL,MATCH(CU$9,DateRange,0)-1,MATCH(CU$101,DataStreams,0)-1)),(OFFSET(HOMECELL,MATCH(CU$8,DateRange,0)-1,MATCH(CU$100,DataStreams,0)-1):OFFSET(HOMECELL,MATCH(CU$9,DateRange,0)-1,MATCH(CU$100,DataStreams,0)-1))-OFFSET(HOMECELL,MATCH(CU$8,DateRange,0)-1,MATCH(CU$101,DataStreams,0)-1):OFFSET(HOMECELL,MATCH(CU$9,DateRange,0)-1,MATCH(CU$101,DataStreams,0)-1)),"NA"),0)</f>
        <v>1.4050522516206996</v>
      </c>
      <c r="CV104" s="394" cm="1">
        <f t="array" aca="1" ref="CV104" ca="1">IF(ISTEXT(CV$6),IFERROR(SLOPE((OFFSET(CV$132,MATCH(CV$8,DateRange,0)-1,0):OFFSET(CV$132,MATCH(CV$9,DateRange,0)-1,0))-(OFFSET(HOMECELL,MATCH(CV$8,DateRange,0)-1,MATCH(CV$101,DataStreams,0)-1):OFFSET(HOMECELL,MATCH(CV$9,DateRange,0)-1,MATCH(CV$101,DataStreams,0)-1)),(OFFSET(HOMECELL,MATCH(CV$8,DateRange,0)-1,MATCH(CV$100,DataStreams,0)-1):OFFSET(HOMECELL,MATCH(CV$9,DateRange,0)-1,MATCH(CV$100,DataStreams,0)-1))-OFFSET(HOMECELL,MATCH(CV$8,DateRange,0)-1,MATCH(CV$101,DataStreams,0)-1):OFFSET(HOMECELL,MATCH(CV$9,DateRange,0)-1,MATCH(CV$101,DataStreams,0)-1)),"NA"),0)</f>
        <v>0.69757640800076737</v>
      </c>
      <c r="CW104" s="394" cm="1">
        <f t="array" aca="1" ref="CW104" ca="1">IF(ISTEXT(CW$6),IFERROR(SLOPE((OFFSET(CW$132,MATCH(CW$8,DateRange,0)-1,0):OFFSET(CW$132,MATCH(CW$9,DateRange,0)-1,0))-(OFFSET(HOMECELL,MATCH(CW$8,DateRange,0)-1,MATCH(CW$101,DataStreams,0)-1):OFFSET(HOMECELL,MATCH(CW$9,DateRange,0)-1,MATCH(CW$101,DataStreams,0)-1)),(OFFSET(HOMECELL,MATCH(CW$8,DateRange,0)-1,MATCH(CW$100,DataStreams,0)-1):OFFSET(HOMECELL,MATCH(CW$9,DateRange,0)-1,MATCH(CW$100,DataStreams,0)-1))-OFFSET(HOMECELL,MATCH(CW$8,DateRange,0)-1,MATCH(CW$101,DataStreams,0)-1):OFFSET(HOMECELL,MATCH(CW$9,DateRange,0)-1,MATCH(CW$101,DataStreams,0)-1)),"NA"),0)</f>
        <v>1.3774009728395387</v>
      </c>
      <c r="CX104" s="394" cm="1">
        <f t="array" aca="1" ref="CX104" ca="1">IF(ISTEXT(CX$6),IFERROR(SLOPE((OFFSET(CX$132,MATCH(CX$8,DateRange,0)-1,0):OFFSET(CX$132,MATCH(CX$9,DateRange,0)-1,0))-(OFFSET(HOMECELL,MATCH(CX$8,DateRange,0)-1,MATCH(CX$101,DataStreams,0)-1):OFFSET(HOMECELL,MATCH(CX$9,DateRange,0)-1,MATCH(CX$101,DataStreams,0)-1)),(OFFSET(HOMECELL,MATCH(CX$8,DateRange,0)-1,MATCH(CX$100,DataStreams,0)-1):OFFSET(HOMECELL,MATCH(CX$9,DateRange,0)-1,MATCH(CX$100,DataStreams,0)-1))-OFFSET(HOMECELL,MATCH(CX$8,DateRange,0)-1,MATCH(CX$101,DataStreams,0)-1):OFFSET(HOMECELL,MATCH(CX$9,DateRange,0)-1,MATCH(CX$101,DataStreams,0)-1)),"NA"),0)</f>
        <v>1.2156592038088403</v>
      </c>
      <c r="CY104" s="394" cm="1">
        <f t="array" aca="1" ref="CY104" ca="1">IF(ISTEXT(CY$6),IFERROR(SLOPE((OFFSET(CY$132,MATCH(CY$8,DateRange,0)-1,0):OFFSET(CY$132,MATCH(CY$9,DateRange,0)-1,0))-(OFFSET(HOMECELL,MATCH(CY$8,DateRange,0)-1,MATCH(CY$101,DataStreams,0)-1):OFFSET(HOMECELL,MATCH(CY$9,DateRange,0)-1,MATCH(CY$101,DataStreams,0)-1)),(OFFSET(HOMECELL,MATCH(CY$8,DateRange,0)-1,MATCH(CY$100,DataStreams,0)-1):OFFSET(HOMECELL,MATCH(CY$9,DateRange,0)-1,MATCH(CY$100,DataStreams,0)-1))-OFFSET(HOMECELL,MATCH(CY$8,DateRange,0)-1,MATCH(CY$101,DataStreams,0)-1):OFFSET(HOMECELL,MATCH(CY$9,DateRange,0)-1,MATCH(CY$101,DataStreams,0)-1)),"NA"),0)</f>
        <v>1.2057643894042809</v>
      </c>
      <c r="CZ104" s="394" cm="1">
        <f t="array" aca="1" ref="CZ104" ca="1">IF(ISTEXT(CZ$6),IFERROR(SLOPE((OFFSET(CZ$132,MATCH(CZ$8,DateRange,0)-1,0):OFFSET(CZ$132,MATCH(CZ$9,DateRange,0)-1,0))-(OFFSET(HOMECELL,MATCH(CZ$8,DateRange,0)-1,MATCH(CZ$101,DataStreams,0)-1):OFFSET(HOMECELL,MATCH(CZ$9,DateRange,0)-1,MATCH(CZ$101,DataStreams,0)-1)),(OFFSET(HOMECELL,MATCH(CZ$8,DateRange,0)-1,MATCH(CZ$100,DataStreams,0)-1):OFFSET(HOMECELL,MATCH(CZ$9,DateRange,0)-1,MATCH(CZ$100,DataStreams,0)-1))-OFFSET(HOMECELL,MATCH(CZ$8,DateRange,0)-1,MATCH(CZ$101,DataStreams,0)-1):OFFSET(HOMECELL,MATCH(CZ$9,DateRange,0)-1,MATCH(CZ$101,DataStreams,0)-1)),"NA"),0)</f>
        <v>0.57889895309408912</v>
      </c>
      <c r="DA104" s="394" cm="1">
        <f t="array" aca="1" ref="DA104" ca="1">IF(ISTEXT(DA$6),IFERROR(SLOPE((OFFSET(DA$132,MATCH(DA$8,DateRange,0)-1,0):OFFSET(DA$132,MATCH(DA$9,DateRange,0)-1,0))-(OFFSET(HOMECELL,MATCH(DA$8,DateRange,0)-1,MATCH(DA$101,DataStreams,0)-1):OFFSET(HOMECELL,MATCH(DA$9,DateRange,0)-1,MATCH(DA$101,DataStreams,0)-1)),(OFFSET(HOMECELL,MATCH(DA$8,DateRange,0)-1,MATCH(DA$100,DataStreams,0)-1):OFFSET(HOMECELL,MATCH(DA$9,DateRange,0)-1,MATCH(DA$100,DataStreams,0)-1))-OFFSET(HOMECELL,MATCH(DA$8,DateRange,0)-1,MATCH(DA$101,DataStreams,0)-1):OFFSET(HOMECELL,MATCH(DA$9,DateRange,0)-1,MATCH(DA$101,DataStreams,0)-1)),"NA"),0)</f>
        <v>1.5395450889329558</v>
      </c>
      <c r="DB104" s="817" cm="1">
        <f t="array" aca="1" ref="DB104" ca="1">IF(ISTEXT(DB$6),IFERROR(SLOPE((OFFSET(DB$132,MATCH(DB$8,DateRange,0)-1,0):OFFSET(DB$132,MATCH(DB$9,DateRange,0)-1,0))-(OFFSET(HOMECELL,MATCH(DB$8,DateRange,0)-1,MATCH(DB$101,DataStreams,0)-1):OFFSET(HOMECELL,MATCH(DB$9,DateRange,0)-1,MATCH(DB$101,DataStreams,0)-1)),(OFFSET(HOMECELL,MATCH(DB$8,DateRange,0)-1,MATCH(DB$100,DataStreams,0)-1):OFFSET(HOMECELL,MATCH(DB$9,DateRange,0)-1,MATCH(DB$100,DataStreams,0)-1))-OFFSET(HOMECELL,MATCH(DB$8,DateRange,0)-1,MATCH(DB$101,DataStreams,0)-1):OFFSET(HOMECELL,MATCH(DB$9,DateRange,0)-1,MATCH(DB$101,DataStreams,0)-1)),"NA"),0)</f>
        <v>1.1090079855626733</v>
      </c>
      <c r="DC104" s="817" cm="1">
        <f t="array" aca="1" ref="DC104" ca="1">IF(ISTEXT(DC$6),IFERROR(SLOPE((OFFSET(DC$132,MATCH(DC$8,DateRange,0)-1,0):OFFSET(DC$132,MATCH(DC$9,DateRange,0)-1,0))-(OFFSET(HOMECELL,MATCH(DC$8,DateRange,0)-1,MATCH(DC$101,DataStreams,0)-1):OFFSET(HOMECELL,MATCH(DC$9,DateRange,0)-1,MATCH(DC$101,DataStreams,0)-1)),(OFFSET(HOMECELL,MATCH(DC$8,DateRange,0)-1,MATCH(DC$100,DataStreams,0)-1):OFFSET(HOMECELL,MATCH(DC$9,DateRange,0)-1,MATCH(DC$100,DataStreams,0)-1))-OFFSET(HOMECELL,MATCH(DC$8,DateRange,0)-1,MATCH(DC$101,DataStreams,0)-1):OFFSET(HOMECELL,MATCH(DC$9,DateRange,0)-1,MATCH(DC$101,DataStreams,0)-1)),"NA"),0)</f>
        <v>0.83061208872238124</v>
      </c>
      <c r="DD104" s="817" cm="1">
        <f t="array" aca="1" ref="DD104" ca="1">IF(ISTEXT(DD$6),IFERROR(SLOPE((OFFSET(DD$132,MATCH(DD$8,DateRange,0)-1,0):OFFSET(DD$132,MATCH(DD$9,DateRange,0)-1,0))-(OFFSET(HOMECELL,MATCH(DD$8,DateRange,0)-1,MATCH(DD$101,DataStreams,0)-1):OFFSET(HOMECELL,MATCH(DD$9,DateRange,0)-1,MATCH(DD$101,DataStreams,0)-1)),(OFFSET(HOMECELL,MATCH(DD$8,DateRange,0)-1,MATCH(DD$100,DataStreams,0)-1):OFFSET(HOMECELL,MATCH(DD$9,DateRange,0)-1,MATCH(DD$100,DataStreams,0)-1))-OFFSET(HOMECELL,MATCH(DD$8,DateRange,0)-1,MATCH(DD$101,DataStreams,0)-1):OFFSET(HOMECELL,MATCH(DD$9,DateRange,0)-1,MATCH(DD$101,DataStreams,0)-1)),"NA"),0)</f>
        <v>0.77659388858681533</v>
      </c>
      <c r="DE104" s="817" cm="1">
        <f t="array" aca="1" ref="DE104" ca="1">IF(ISTEXT(DE$6),IFERROR(SLOPE((OFFSET(DE$132,MATCH(DE$8,DateRange,0)-1,0):OFFSET(DE$132,MATCH(DE$9,DateRange,0)-1,0))-(OFFSET(HOMECELL,MATCH(DE$8,DateRange,0)-1,MATCH(DE$101,DataStreams,0)-1):OFFSET(HOMECELL,MATCH(DE$9,DateRange,0)-1,MATCH(DE$101,DataStreams,0)-1)),(OFFSET(HOMECELL,MATCH(DE$8,DateRange,0)-1,MATCH(DE$100,DataStreams,0)-1):OFFSET(HOMECELL,MATCH(DE$9,DateRange,0)-1,MATCH(DE$100,DataStreams,0)-1))-OFFSET(HOMECELL,MATCH(DE$8,DateRange,0)-1,MATCH(DE$101,DataStreams,0)-1):OFFSET(HOMECELL,MATCH(DE$9,DateRange,0)-1,MATCH(DE$101,DataStreams,0)-1)),"NA"),0)</f>
        <v>0.85738463294026357</v>
      </c>
      <c r="DG104" s="352"/>
      <c r="DI104" s="394" cm="1">
        <f t="array" aca="1" ref="DI104" ca="1">IF(ISTEXT(DI$6),IFERROR(SLOPE((OFFSET(DI$132,MATCH(DI$8,DateRange,0)-1,0):OFFSET(DI$132,MATCH(DI$9,DateRange,0)-1,0))-(OFFSET(HOMECELL,MATCH(DI$8,DateRange,0)-1,MATCH(DI$101,DataStreams,0)-1):OFFSET(HOMECELL,MATCH(DI$9,DateRange,0)-1,MATCH(DI$101,DataStreams,0)-1)),(OFFSET(HOMECELL,MATCH(DI$8,DateRange,0)-1,MATCH(DI$100,DataStreams,0)-1):OFFSET(HOMECELL,MATCH(DI$9,DateRange,0)-1,MATCH(DI$100,DataStreams,0)-1))-OFFSET(HOMECELL,MATCH(DI$8,DateRange,0)-1,MATCH(DI$101,DataStreams,0)-1):OFFSET(HOMECELL,MATCH(DI$9,DateRange,0)-1,MATCH(DI$101,DataStreams,0)-1)),"NA"),0)</f>
        <v>0</v>
      </c>
      <c r="DJ104" s="394" cm="1">
        <f t="array" aca="1" ref="DJ104" ca="1">IF(ISTEXT(DJ$6),IFERROR(SLOPE((OFFSET(DJ$132,MATCH(DJ$8,DateRange,0)-1,0):OFFSET(DJ$132,MATCH(DJ$9,DateRange,0)-1,0))-(OFFSET(HOMECELL,MATCH(DJ$8,DateRange,0)-1,MATCH(DJ$101,DataStreams,0)-1):OFFSET(HOMECELL,MATCH(DJ$9,DateRange,0)-1,MATCH(DJ$101,DataStreams,0)-1)),(OFFSET(HOMECELL,MATCH(DJ$8,DateRange,0)-1,MATCH(DJ$100,DataStreams,0)-1):OFFSET(HOMECELL,MATCH(DJ$9,DateRange,0)-1,MATCH(DJ$100,DataStreams,0)-1))-OFFSET(HOMECELL,MATCH(DJ$8,DateRange,0)-1,MATCH(DJ$101,DataStreams,0)-1):OFFSET(HOMECELL,MATCH(DJ$9,DateRange,0)-1,MATCH(DJ$101,DataStreams,0)-1)),"NA"),0)</f>
        <v>1.862836602030201</v>
      </c>
      <c r="DK104" s="394" cm="1">
        <f t="array" aca="1" ref="DK104" ca="1">IF(ISTEXT(DK$6),IFERROR(SLOPE((OFFSET(DK$132,MATCH(DK$8,DateRange,0)-1,0):OFFSET(DK$132,MATCH(DK$9,DateRange,0)-1,0))-(OFFSET(HOMECELL,MATCH(DK$8,DateRange,0)-1,MATCH(DK$101,DataStreams,0)-1):OFFSET(HOMECELL,MATCH(DK$9,DateRange,0)-1,MATCH(DK$101,DataStreams,0)-1)),(OFFSET(HOMECELL,MATCH(DK$8,DateRange,0)-1,MATCH(DK$100,DataStreams,0)-1):OFFSET(HOMECELL,MATCH(DK$9,DateRange,0)-1,MATCH(DK$100,DataStreams,0)-1))-OFFSET(HOMECELL,MATCH(DK$8,DateRange,0)-1,MATCH(DK$101,DataStreams,0)-1):OFFSET(HOMECELL,MATCH(DK$9,DateRange,0)-1,MATCH(DK$101,DataStreams,0)-1)),"NA"),0)</f>
        <v>0.99064691620913004</v>
      </c>
    </row>
    <row r="105" spans="1:115">
      <c r="A105" s="371" t="s">
        <v>221</v>
      </c>
      <c r="B105" s="372"/>
      <c r="C105" s="394" cm="1">
        <f t="array" aca="1" ref="C105" ca="1">IF(ISTEXT(C$6),IFERROR(SLOPE(
IF(OFFSET(HOMECELL,MATCH(C$8,DateRange,0)-1,MATCH(C$100,DataStreams,0)-1):OFFSET(HOMECELL,MATCH(C$9,DateRange,0)-1,MATCH(C$100,DataStreams,0)-1)&lt;=Stress_Threshold,
(OFFSET(C$132,MATCH(C$8,DateRange,0)-1,0):OFFSET(C$132,MATCH(C$9,DateRange,0)-1,0))-(OFFSET(HOMECELL,MATCH(C$8,DateRange,0)-1,MATCH(C$101,DataStreams,0)-1):OFFSET(HOMECELL,MATCH(C$9,DateRange,0)-1,MATCH(C$101,DataStreams,0)-1)),"NA"),
IF(OFFSET(HOMECELL,MATCH(C$8,DateRange,0)-1,MATCH(C$100,DataStreams,0)-1):OFFSET(HOMECELL,MATCH(C$9,DateRange,0)-1,MATCH(C$100,DataStreams,0)-1)&lt;=Stress_Threshold,
(OFFSET(HOMECELL,MATCH(C$8,DateRange,0)-1,MATCH(C$100,DataStreams,0)-1):OFFSET(HOMECELL,MATCH(C$9,DateRange,0)-1,MATCH(C$100,DataStreams,0)-1))-OFFSET(HOMECELL,MATCH(C$8,DateRange,0)-1,MATCH(C$101,DataStreams,0)-1):OFFSET(HOMECELL,MATCH(C$9,DateRange,0)-1,MATCH(C$101,DataStreams,0)-1),"NA")),"NA"),0)</f>
        <v>1.2172531651995278</v>
      </c>
      <c r="D105" s="394" cm="1">
        <f t="array" aca="1" ref="D105" ca="1">IF(ISTEXT(D$6),IFERROR(SLOPE(
IF(OFFSET(HOMECELL,MATCH(D$8,DateRange,0)-1,MATCH(D$100,DataStreams,0)-1):OFFSET(HOMECELL,MATCH(D$9,DateRange,0)-1,MATCH(D$100,DataStreams,0)-1)&lt;=Stress_Threshold,
(OFFSET(D$132,MATCH(D$8,DateRange,0)-1,0):OFFSET(D$132,MATCH(D$9,DateRange,0)-1,0))-(OFFSET(HOMECELL,MATCH(D$8,DateRange,0)-1,MATCH(D$101,DataStreams,0)-1):OFFSET(HOMECELL,MATCH(D$9,DateRange,0)-1,MATCH(D$101,DataStreams,0)-1)),"NA"),
IF(OFFSET(HOMECELL,MATCH(D$8,DateRange,0)-1,MATCH(D$100,DataStreams,0)-1):OFFSET(HOMECELL,MATCH(D$9,DateRange,0)-1,MATCH(D$100,DataStreams,0)-1)&lt;=Stress_Threshold,
(OFFSET(HOMECELL,MATCH(D$8,DateRange,0)-1,MATCH(D$100,DataStreams,0)-1):OFFSET(HOMECELL,MATCH(D$9,DateRange,0)-1,MATCH(D$100,DataStreams,0)-1))-OFFSET(HOMECELL,MATCH(D$8,DateRange,0)-1,MATCH(D$101,DataStreams,0)-1):OFFSET(HOMECELL,MATCH(D$9,DateRange,0)-1,MATCH(D$101,DataStreams,0)-1),"NA")),"NA"),0)</f>
        <v>0</v>
      </c>
      <c r="E105" s="394" cm="1">
        <f t="array" aca="1" ref="E105" ca="1">IF(ISTEXT(E$6),IFERROR(SLOPE(
IF(OFFSET(HOMECELL,MATCH(E$8,DateRange,0)-1,MATCH(E$100,DataStreams,0)-1):OFFSET(HOMECELL,MATCH(E$9,DateRange,0)-1,MATCH(E$100,DataStreams,0)-1)&lt;=Stress_Threshold,
(OFFSET(E$132,MATCH(E$8,DateRange,0)-1,0):OFFSET(E$132,MATCH(E$9,DateRange,0)-1,0))-(OFFSET(HOMECELL,MATCH(E$8,DateRange,0)-1,MATCH(E$101,DataStreams,0)-1):OFFSET(HOMECELL,MATCH(E$9,DateRange,0)-1,MATCH(E$101,DataStreams,0)-1)),"NA"),
IF(OFFSET(HOMECELL,MATCH(E$8,DateRange,0)-1,MATCH(E$100,DataStreams,0)-1):OFFSET(HOMECELL,MATCH(E$9,DateRange,0)-1,MATCH(E$100,DataStreams,0)-1)&lt;=Stress_Threshold,
(OFFSET(HOMECELL,MATCH(E$8,DateRange,0)-1,MATCH(E$100,DataStreams,0)-1):OFFSET(HOMECELL,MATCH(E$9,DateRange,0)-1,MATCH(E$100,DataStreams,0)-1))-OFFSET(HOMECELL,MATCH(E$8,DateRange,0)-1,MATCH(E$101,DataStreams,0)-1):OFFSET(HOMECELL,MATCH(E$9,DateRange,0)-1,MATCH(E$101,DataStreams,0)-1),"NA")),"NA"),0)</f>
        <v>1</v>
      </c>
      <c r="F105" s="394" cm="1">
        <f t="array" aca="1" ref="F105" ca="1">IF(ISTEXT(F$6),IFERROR(SLOPE(
IF(OFFSET(HOMECELL,MATCH(F$8,DateRange,0)-1,MATCH(F$100,DataStreams,0)-1):OFFSET(HOMECELL,MATCH(F$9,DateRange,0)-1,MATCH(F$100,DataStreams,0)-1)&lt;=Stress_Threshold,
(OFFSET(F$132,MATCH(F$8,DateRange,0)-1,0):OFFSET(F$132,MATCH(F$9,DateRange,0)-1,0))-(OFFSET(HOMECELL,MATCH(F$8,DateRange,0)-1,MATCH(F$101,DataStreams,0)-1):OFFSET(HOMECELL,MATCH(F$9,DateRange,0)-1,MATCH(F$101,DataStreams,0)-1)),"NA"),
IF(OFFSET(HOMECELL,MATCH(F$8,DateRange,0)-1,MATCH(F$100,DataStreams,0)-1):OFFSET(HOMECELL,MATCH(F$9,DateRange,0)-1,MATCH(F$100,DataStreams,0)-1)&lt;=Stress_Threshold,
(OFFSET(HOMECELL,MATCH(F$8,DateRange,0)-1,MATCH(F$100,DataStreams,0)-1):OFFSET(HOMECELL,MATCH(F$9,DateRange,0)-1,MATCH(F$100,DataStreams,0)-1))-OFFSET(HOMECELL,MATCH(F$8,DateRange,0)-1,MATCH(F$101,DataStreams,0)-1):OFFSET(HOMECELL,MATCH(F$9,DateRange,0)-1,MATCH(F$101,DataStreams,0)-1),"NA")),"NA"),0)</f>
        <v>0.99513571931793465</v>
      </c>
      <c r="G105" s="394" cm="1">
        <f t="array" aca="1" ref="G105" ca="1">IF(ISTEXT(G$6),IFERROR(SLOPE(
IF(OFFSET(HOMECELL,MATCH(G$8,DateRange,0)-1,MATCH(G$100,DataStreams,0)-1):OFFSET(HOMECELL,MATCH(G$9,DateRange,0)-1,MATCH(G$100,DataStreams,0)-1)&lt;=Stress_Threshold,
(OFFSET(G$132,MATCH(G$8,DateRange,0)-1,0):OFFSET(G$132,MATCH(G$9,DateRange,0)-1,0))-(OFFSET(HOMECELL,MATCH(G$8,DateRange,0)-1,MATCH(G$101,DataStreams,0)-1):OFFSET(HOMECELL,MATCH(G$9,DateRange,0)-1,MATCH(G$101,DataStreams,0)-1)),"NA"),
IF(OFFSET(HOMECELL,MATCH(G$8,DateRange,0)-1,MATCH(G$100,DataStreams,0)-1):OFFSET(HOMECELL,MATCH(G$9,DateRange,0)-1,MATCH(G$100,DataStreams,0)-1)&lt;=Stress_Threshold,
(OFFSET(HOMECELL,MATCH(G$8,DateRange,0)-1,MATCH(G$100,DataStreams,0)-1):OFFSET(HOMECELL,MATCH(G$9,DateRange,0)-1,MATCH(G$100,DataStreams,0)-1))-OFFSET(HOMECELL,MATCH(G$8,DateRange,0)-1,MATCH(G$101,DataStreams,0)-1):OFFSET(HOMECELL,MATCH(G$9,DateRange,0)-1,MATCH(G$101,DataStreams,0)-1),"NA")),"NA"),0)</f>
        <v>1.0831004569535363</v>
      </c>
      <c r="H105" s="394" cm="1">
        <f t="array" aca="1" ref="H105" ca="1">IF(ISTEXT(H$6),IFERROR(SLOPE(
IF(OFFSET(HOMECELL,MATCH(H$8,DateRange,0)-1,MATCH(H$100,DataStreams,0)-1):OFFSET(HOMECELL,MATCH(H$9,DateRange,0)-1,MATCH(H$100,DataStreams,0)-1)&lt;=Stress_Threshold,
(OFFSET(H$132,MATCH(H$8,DateRange,0)-1,0):OFFSET(H$132,MATCH(H$9,DateRange,0)-1,0))-(OFFSET(HOMECELL,MATCH(H$8,DateRange,0)-1,MATCH(H$101,DataStreams,0)-1):OFFSET(HOMECELL,MATCH(H$9,DateRange,0)-1,MATCH(H$101,DataStreams,0)-1)),"NA"),
IF(OFFSET(HOMECELL,MATCH(H$8,DateRange,0)-1,MATCH(H$100,DataStreams,0)-1):OFFSET(HOMECELL,MATCH(H$9,DateRange,0)-1,MATCH(H$100,DataStreams,0)-1)&lt;=Stress_Threshold,
(OFFSET(HOMECELL,MATCH(H$8,DateRange,0)-1,MATCH(H$100,DataStreams,0)-1):OFFSET(HOMECELL,MATCH(H$9,DateRange,0)-1,MATCH(H$100,DataStreams,0)-1))-OFFSET(HOMECELL,MATCH(H$8,DateRange,0)-1,MATCH(H$101,DataStreams,0)-1):OFFSET(HOMECELL,MATCH(H$9,DateRange,0)-1,MATCH(H$101,DataStreams,0)-1),"NA")),"NA"),0)</f>
        <v>1.1626358266219985</v>
      </c>
      <c r="I105" s="394" cm="1">
        <f t="array" aca="1" ref="I105" ca="1">IF(ISTEXT(I$6),IFERROR(SLOPE(
IF(OFFSET(HOMECELL,MATCH(I$8,DateRange,0)-1,MATCH(I$100,DataStreams,0)-1):OFFSET(HOMECELL,MATCH(I$9,DateRange,0)-1,MATCH(I$100,DataStreams,0)-1)&lt;=Stress_Threshold,
(OFFSET(I$132,MATCH(I$8,DateRange,0)-1,0):OFFSET(I$132,MATCH(I$9,DateRange,0)-1,0))-(OFFSET(HOMECELL,MATCH(I$8,DateRange,0)-1,MATCH(I$101,DataStreams,0)-1):OFFSET(HOMECELL,MATCH(I$9,DateRange,0)-1,MATCH(I$101,DataStreams,0)-1)),"NA"),
IF(OFFSET(HOMECELL,MATCH(I$8,DateRange,0)-1,MATCH(I$100,DataStreams,0)-1):OFFSET(HOMECELL,MATCH(I$9,DateRange,0)-1,MATCH(I$100,DataStreams,0)-1)&lt;=Stress_Threshold,
(OFFSET(HOMECELL,MATCH(I$8,DateRange,0)-1,MATCH(I$100,DataStreams,0)-1):OFFSET(HOMECELL,MATCH(I$9,DateRange,0)-1,MATCH(I$100,DataStreams,0)-1))-OFFSET(HOMECELL,MATCH(I$8,DateRange,0)-1,MATCH(I$101,DataStreams,0)-1):OFFSET(HOMECELL,MATCH(I$9,DateRange,0)-1,MATCH(I$101,DataStreams,0)-1),"NA")),"NA"),0)</f>
        <v>1.2966251154614377</v>
      </c>
      <c r="J105" s="394" cm="1">
        <f t="array" aca="1" ref="J105" ca="1">IF(ISTEXT(J$6),IFERROR(SLOPE(
IF(OFFSET(HOMECELL,MATCH(J$8,DateRange,0)-1,MATCH(J$100,DataStreams,0)-1):OFFSET(HOMECELL,MATCH(J$9,DateRange,0)-1,MATCH(J$100,DataStreams,0)-1)&lt;=Stress_Threshold,
(OFFSET(J$132,MATCH(J$8,DateRange,0)-1,0):OFFSET(J$132,MATCH(J$9,DateRange,0)-1,0))-(OFFSET(HOMECELL,MATCH(J$8,DateRange,0)-1,MATCH(J$101,DataStreams,0)-1):OFFSET(HOMECELL,MATCH(J$9,DateRange,0)-1,MATCH(J$101,DataStreams,0)-1)),"NA"),
IF(OFFSET(HOMECELL,MATCH(J$8,DateRange,0)-1,MATCH(J$100,DataStreams,0)-1):OFFSET(HOMECELL,MATCH(J$9,DateRange,0)-1,MATCH(J$100,DataStreams,0)-1)&lt;=Stress_Threshold,
(OFFSET(HOMECELL,MATCH(J$8,DateRange,0)-1,MATCH(J$100,DataStreams,0)-1):OFFSET(HOMECELL,MATCH(J$9,DateRange,0)-1,MATCH(J$100,DataStreams,0)-1))-OFFSET(HOMECELL,MATCH(J$8,DateRange,0)-1,MATCH(J$101,DataStreams,0)-1):OFFSET(HOMECELL,MATCH(J$9,DateRange,0)-1,MATCH(J$101,DataStreams,0)-1),"NA")),"NA"),0)</f>
        <v>1.0840979878723149</v>
      </c>
      <c r="K105" s="394" cm="1">
        <f t="array" aca="1" ref="K105" ca="1">IF(ISTEXT(K$6),IFERROR(SLOPE(
IF(OFFSET(HOMECELL,MATCH(K$8,DateRange,0)-1,MATCH(K$100,DataStreams,0)-1):OFFSET(HOMECELL,MATCH(K$9,DateRange,0)-1,MATCH(K$100,DataStreams,0)-1)&lt;=Stress_Threshold,
(OFFSET(K$132,MATCH(K$8,DateRange,0)-1,0):OFFSET(K$132,MATCH(K$9,DateRange,0)-1,0))-(OFFSET(HOMECELL,MATCH(K$8,DateRange,0)-1,MATCH(K$101,DataStreams,0)-1):OFFSET(HOMECELL,MATCH(K$9,DateRange,0)-1,MATCH(K$101,DataStreams,0)-1)),"NA"),
IF(OFFSET(HOMECELL,MATCH(K$8,DateRange,0)-1,MATCH(K$100,DataStreams,0)-1):OFFSET(HOMECELL,MATCH(K$9,DateRange,0)-1,MATCH(K$100,DataStreams,0)-1)&lt;=Stress_Threshold,
(OFFSET(HOMECELL,MATCH(K$8,DateRange,0)-1,MATCH(K$100,DataStreams,0)-1):OFFSET(HOMECELL,MATCH(K$9,DateRange,0)-1,MATCH(K$100,DataStreams,0)-1))-OFFSET(HOMECELL,MATCH(K$8,DateRange,0)-1,MATCH(K$101,DataStreams,0)-1):OFFSET(HOMECELL,MATCH(K$9,DateRange,0)-1,MATCH(K$101,DataStreams,0)-1),"NA")),"NA"),0)</f>
        <v>1.0622207815875457</v>
      </c>
      <c r="L105" s="394" cm="1">
        <f t="array" aca="1" ref="L105" ca="1">IF(ISTEXT(L$6),IFERROR(SLOPE(
IF(OFFSET(HOMECELL,MATCH(L$8,DateRange,0)-1,MATCH(L$100,DataStreams,0)-1):OFFSET(HOMECELL,MATCH(L$9,DateRange,0)-1,MATCH(L$100,DataStreams,0)-1)&lt;=Stress_Threshold,
(OFFSET(L$132,MATCH(L$8,DateRange,0)-1,0):OFFSET(L$132,MATCH(L$9,DateRange,0)-1,0))-(OFFSET(HOMECELL,MATCH(L$8,DateRange,0)-1,MATCH(L$101,DataStreams,0)-1):OFFSET(HOMECELL,MATCH(L$9,DateRange,0)-1,MATCH(L$101,DataStreams,0)-1)),"NA"),
IF(OFFSET(HOMECELL,MATCH(L$8,DateRange,0)-1,MATCH(L$100,DataStreams,0)-1):OFFSET(HOMECELL,MATCH(L$9,DateRange,0)-1,MATCH(L$100,DataStreams,0)-1)&lt;=Stress_Threshold,
(OFFSET(HOMECELL,MATCH(L$8,DateRange,0)-1,MATCH(L$100,DataStreams,0)-1):OFFSET(HOMECELL,MATCH(L$9,DateRange,0)-1,MATCH(L$100,DataStreams,0)-1))-OFFSET(HOMECELL,MATCH(L$8,DateRange,0)-1,MATCH(L$101,DataStreams,0)-1):OFFSET(HOMECELL,MATCH(L$9,DateRange,0)-1,MATCH(L$101,DataStreams,0)-1),"NA")),"NA"),0)</f>
        <v>0.60706458648906336</v>
      </c>
      <c r="M105" s="394" cm="1">
        <f t="array" aca="1" ref="M105" ca="1">IF(ISTEXT(M$6),IFERROR(SLOPE(
IF(OFFSET(HOMECELL,MATCH(M$8,DateRange,0)-1,MATCH(M$100,DataStreams,0)-1):OFFSET(HOMECELL,MATCH(M$9,DateRange,0)-1,MATCH(M$100,DataStreams,0)-1)&lt;=Stress_Threshold,
(OFFSET(M$132,MATCH(M$8,DateRange,0)-1,0):OFFSET(M$132,MATCH(M$9,DateRange,0)-1,0))-(OFFSET(HOMECELL,MATCH(M$8,DateRange,0)-1,MATCH(M$101,DataStreams,0)-1):OFFSET(HOMECELL,MATCH(M$9,DateRange,0)-1,MATCH(M$101,DataStreams,0)-1)),"NA"),
IF(OFFSET(HOMECELL,MATCH(M$8,DateRange,0)-1,MATCH(M$100,DataStreams,0)-1):OFFSET(HOMECELL,MATCH(M$9,DateRange,0)-1,MATCH(M$100,DataStreams,0)-1)&lt;=Stress_Threshold,
(OFFSET(HOMECELL,MATCH(M$8,DateRange,0)-1,MATCH(M$100,DataStreams,0)-1):OFFSET(HOMECELL,MATCH(M$9,DateRange,0)-1,MATCH(M$100,DataStreams,0)-1))-OFFSET(HOMECELL,MATCH(M$8,DateRange,0)-1,MATCH(M$101,DataStreams,0)-1):OFFSET(HOMECELL,MATCH(M$9,DateRange,0)-1,MATCH(M$101,DataStreams,0)-1),"NA")),"NA"),0)</f>
        <v>1.3415313419142636</v>
      </c>
      <c r="N105" s="394" cm="1">
        <f t="array" aca="1" ref="N105" ca="1">IF(ISTEXT(N$6),IFERROR(SLOPE(
IF(OFFSET(HOMECELL,MATCH(N$8,DateRange,0)-1,MATCH(N$100,DataStreams,0)-1):OFFSET(HOMECELL,MATCH(N$9,DateRange,0)-1,MATCH(N$100,DataStreams,0)-1)&lt;=Stress_Threshold,
(OFFSET(N$132,MATCH(N$8,DateRange,0)-1,0):OFFSET(N$132,MATCH(N$9,DateRange,0)-1,0))-(OFFSET(HOMECELL,MATCH(N$8,DateRange,0)-1,MATCH(N$101,DataStreams,0)-1):OFFSET(HOMECELL,MATCH(N$9,DateRange,0)-1,MATCH(N$101,DataStreams,0)-1)),"NA"),
IF(OFFSET(HOMECELL,MATCH(N$8,DateRange,0)-1,MATCH(N$100,DataStreams,0)-1):OFFSET(HOMECELL,MATCH(N$9,DateRange,0)-1,MATCH(N$100,DataStreams,0)-1)&lt;=Stress_Threshold,
(OFFSET(HOMECELL,MATCH(N$8,DateRange,0)-1,MATCH(N$100,DataStreams,0)-1):OFFSET(HOMECELL,MATCH(N$9,DateRange,0)-1,MATCH(N$100,DataStreams,0)-1))-OFFSET(HOMECELL,MATCH(N$8,DateRange,0)-1,MATCH(N$101,DataStreams,0)-1):OFFSET(HOMECELL,MATCH(N$9,DateRange,0)-1,MATCH(N$101,DataStreams,0)-1),"NA")),"NA"),0)</f>
        <v>1.3888374658679867</v>
      </c>
      <c r="O105" s="394" cm="1">
        <f t="array" aca="1" ref="O105" ca="1">IF(ISTEXT(O$6),IFERROR(SLOPE(
IF(OFFSET(HOMECELL,MATCH(O$8,DateRange,0)-1,MATCH(O$100,DataStreams,0)-1):OFFSET(HOMECELL,MATCH(O$9,DateRange,0)-1,MATCH(O$100,DataStreams,0)-1)&lt;=Stress_Threshold,
(OFFSET(O$132,MATCH(O$8,DateRange,0)-1,0):OFFSET(O$132,MATCH(O$9,DateRange,0)-1,0))-(OFFSET(HOMECELL,MATCH(O$8,DateRange,0)-1,MATCH(O$101,DataStreams,0)-1):OFFSET(HOMECELL,MATCH(O$9,DateRange,0)-1,MATCH(O$101,DataStreams,0)-1)),"NA"),
IF(OFFSET(HOMECELL,MATCH(O$8,DateRange,0)-1,MATCH(O$100,DataStreams,0)-1):OFFSET(HOMECELL,MATCH(O$9,DateRange,0)-1,MATCH(O$100,DataStreams,0)-1)&lt;=Stress_Threshold,
(OFFSET(HOMECELL,MATCH(O$8,DateRange,0)-1,MATCH(O$100,DataStreams,0)-1):OFFSET(HOMECELL,MATCH(O$9,DateRange,0)-1,MATCH(O$100,DataStreams,0)-1))-OFFSET(HOMECELL,MATCH(O$8,DateRange,0)-1,MATCH(O$101,DataStreams,0)-1):OFFSET(HOMECELL,MATCH(O$9,DateRange,0)-1,MATCH(O$101,DataStreams,0)-1),"NA")),"NA"),0)</f>
        <v>0.17021242061970657</v>
      </c>
      <c r="P105" s="394" cm="1">
        <f t="array" aca="1" ref="P105" ca="1">IF(ISTEXT(P$6),IFERROR(SLOPE(
IF(OFFSET(HOMECELL,MATCH(P$8,DateRange,0)-1,MATCH(P$100,DataStreams,0)-1):OFFSET(HOMECELL,MATCH(P$9,DateRange,0)-1,MATCH(P$100,DataStreams,0)-1)&lt;=Stress_Threshold,
(OFFSET(P$132,MATCH(P$8,DateRange,0)-1,0):OFFSET(P$132,MATCH(P$9,DateRange,0)-1,0))-(OFFSET(HOMECELL,MATCH(P$8,DateRange,0)-1,MATCH(P$101,DataStreams,0)-1):OFFSET(HOMECELL,MATCH(P$9,DateRange,0)-1,MATCH(P$101,DataStreams,0)-1)),"NA"),
IF(OFFSET(HOMECELL,MATCH(P$8,DateRange,0)-1,MATCH(P$100,DataStreams,0)-1):OFFSET(HOMECELL,MATCH(P$9,DateRange,0)-1,MATCH(P$100,DataStreams,0)-1)&lt;=Stress_Threshold,
(OFFSET(HOMECELL,MATCH(P$8,DateRange,0)-1,MATCH(P$100,DataStreams,0)-1):OFFSET(HOMECELL,MATCH(P$9,DateRange,0)-1,MATCH(P$100,DataStreams,0)-1))-OFFSET(HOMECELL,MATCH(P$8,DateRange,0)-1,MATCH(P$101,DataStreams,0)-1):OFFSET(HOMECELL,MATCH(P$9,DateRange,0)-1,MATCH(P$101,DataStreams,0)-1),"NA")),"NA"),0)</f>
        <v>0.11020514648952927</v>
      </c>
      <c r="Q105" s="394" cm="1">
        <f t="array" aca="1" ref="Q105" ca="1">IF(ISTEXT(Q$6),IFERROR(SLOPE(
IF(OFFSET(HOMECELL,MATCH(Q$8,DateRange,0)-1,MATCH(Q$100,DataStreams,0)-1):OFFSET(HOMECELL,MATCH(Q$9,DateRange,0)-1,MATCH(Q$100,DataStreams,0)-1)&lt;=Stress_Threshold,
(OFFSET(Q$132,MATCH(Q$8,DateRange,0)-1,0):OFFSET(Q$132,MATCH(Q$9,DateRange,0)-1,0))-(OFFSET(HOMECELL,MATCH(Q$8,DateRange,0)-1,MATCH(Q$101,DataStreams,0)-1):OFFSET(HOMECELL,MATCH(Q$9,DateRange,0)-1,MATCH(Q$101,DataStreams,0)-1)),"NA"),
IF(OFFSET(HOMECELL,MATCH(Q$8,DateRange,0)-1,MATCH(Q$100,DataStreams,0)-1):OFFSET(HOMECELL,MATCH(Q$9,DateRange,0)-1,MATCH(Q$100,DataStreams,0)-1)&lt;=Stress_Threshold,
(OFFSET(HOMECELL,MATCH(Q$8,DateRange,0)-1,MATCH(Q$100,DataStreams,0)-1):OFFSET(HOMECELL,MATCH(Q$9,DateRange,0)-1,MATCH(Q$100,DataStreams,0)-1))-OFFSET(HOMECELL,MATCH(Q$8,DateRange,0)-1,MATCH(Q$101,DataStreams,0)-1):OFFSET(HOMECELL,MATCH(Q$9,DateRange,0)-1,MATCH(Q$101,DataStreams,0)-1),"NA")),"NA"),0)</f>
        <v>0.60494361755546855</v>
      </c>
      <c r="R105" s="394" cm="1">
        <f t="array" aca="1" ref="R105" ca="1">IF(ISTEXT(R$6),IFERROR(SLOPE(
IF(OFFSET(HOMECELL,MATCH(R$8,DateRange,0)-1,MATCH(R$100,DataStreams,0)-1):OFFSET(HOMECELL,MATCH(R$9,DateRange,0)-1,MATCH(R$100,DataStreams,0)-1)&lt;=Stress_Threshold,
(OFFSET(R$132,MATCH(R$8,DateRange,0)-1,0):OFFSET(R$132,MATCH(R$9,DateRange,0)-1,0))-(OFFSET(HOMECELL,MATCH(R$8,DateRange,0)-1,MATCH(R$101,DataStreams,0)-1):OFFSET(HOMECELL,MATCH(R$9,DateRange,0)-1,MATCH(R$101,DataStreams,0)-1)),"NA"),
IF(OFFSET(HOMECELL,MATCH(R$8,DateRange,0)-1,MATCH(R$100,DataStreams,0)-1):OFFSET(HOMECELL,MATCH(R$9,DateRange,0)-1,MATCH(R$100,DataStreams,0)-1)&lt;=Stress_Threshold,
(OFFSET(HOMECELL,MATCH(R$8,DateRange,0)-1,MATCH(R$100,DataStreams,0)-1):OFFSET(HOMECELL,MATCH(R$9,DateRange,0)-1,MATCH(R$100,DataStreams,0)-1))-OFFSET(HOMECELL,MATCH(R$8,DateRange,0)-1,MATCH(R$101,DataStreams,0)-1):OFFSET(HOMECELL,MATCH(R$9,DateRange,0)-1,MATCH(R$101,DataStreams,0)-1),"NA")),"NA"),0)</f>
        <v>1.3166655389163986</v>
      </c>
      <c r="S105" s="394" cm="1">
        <f t="array" aca="1" ref="S105" ca="1">IF(ISTEXT(S$6),IFERROR(SLOPE(
IF(OFFSET(HOMECELL,MATCH(S$8,DateRange,0)-1,MATCH(S$100,DataStreams,0)-1):OFFSET(HOMECELL,MATCH(S$9,DateRange,0)-1,MATCH(S$100,DataStreams,0)-1)&lt;=Stress_Threshold,
(OFFSET(S$132,MATCH(S$8,DateRange,0)-1,0):OFFSET(S$132,MATCH(S$9,DateRange,0)-1,0))-(OFFSET(HOMECELL,MATCH(S$8,DateRange,0)-1,MATCH(S$101,DataStreams,0)-1):OFFSET(HOMECELL,MATCH(S$9,DateRange,0)-1,MATCH(S$101,DataStreams,0)-1)),"NA"),
IF(OFFSET(HOMECELL,MATCH(S$8,DateRange,0)-1,MATCH(S$100,DataStreams,0)-1):OFFSET(HOMECELL,MATCH(S$9,DateRange,0)-1,MATCH(S$100,DataStreams,0)-1)&lt;=Stress_Threshold,
(OFFSET(HOMECELL,MATCH(S$8,DateRange,0)-1,MATCH(S$100,DataStreams,0)-1):OFFSET(HOMECELL,MATCH(S$9,DateRange,0)-1,MATCH(S$100,DataStreams,0)-1))-OFFSET(HOMECELL,MATCH(S$8,DateRange,0)-1,MATCH(S$101,DataStreams,0)-1):OFFSET(HOMECELL,MATCH(S$9,DateRange,0)-1,MATCH(S$101,DataStreams,0)-1),"NA")),"NA"),0)</f>
        <v>0.76381869939905334</v>
      </c>
      <c r="T105" s="394" cm="1">
        <f t="array" aca="1" ref="T105" ca="1">IF(ISTEXT(T$6),IFERROR(SLOPE(
IF(OFFSET(HOMECELL,MATCH(T$8,DateRange,0)-1,MATCH(T$100,DataStreams,0)-1):OFFSET(HOMECELL,MATCH(T$9,DateRange,0)-1,MATCH(T$100,DataStreams,0)-1)&lt;=Stress_Threshold,
(OFFSET(T$132,MATCH(T$8,DateRange,0)-1,0):OFFSET(T$132,MATCH(T$9,DateRange,0)-1,0))-(OFFSET(HOMECELL,MATCH(T$8,DateRange,0)-1,MATCH(T$101,DataStreams,0)-1):OFFSET(HOMECELL,MATCH(T$9,DateRange,0)-1,MATCH(T$101,DataStreams,0)-1)),"NA"),
IF(OFFSET(HOMECELL,MATCH(T$8,DateRange,0)-1,MATCH(T$100,DataStreams,0)-1):OFFSET(HOMECELL,MATCH(T$9,DateRange,0)-1,MATCH(T$100,DataStreams,0)-1)&lt;=Stress_Threshold,
(OFFSET(HOMECELL,MATCH(T$8,DateRange,0)-1,MATCH(T$100,DataStreams,0)-1):OFFSET(HOMECELL,MATCH(T$9,DateRange,0)-1,MATCH(T$100,DataStreams,0)-1))-OFFSET(HOMECELL,MATCH(T$8,DateRange,0)-1,MATCH(T$101,DataStreams,0)-1):OFFSET(HOMECELL,MATCH(T$9,DateRange,0)-1,MATCH(T$101,DataStreams,0)-1),"NA")),"NA"),0)</f>
        <v>3.7893878344949008</v>
      </c>
      <c r="U105" s="394" cm="1">
        <f t="array" aca="1" ref="U105" ca="1">IF(ISTEXT(U$6),IFERROR(SLOPE(
IF(OFFSET(HOMECELL,MATCH(U$8,DateRange,0)-1,MATCH(U$100,DataStreams,0)-1):OFFSET(HOMECELL,MATCH(U$9,DateRange,0)-1,MATCH(U$100,DataStreams,0)-1)&lt;=Stress_Threshold,
(OFFSET(U$132,MATCH(U$8,DateRange,0)-1,0):OFFSET(U$132,MATCH(U$9,DateRange,0)-1,0))-(OFFSET(HOMECELL,MATCH(U$8,DateRange,0)-1,MATCH(U$101,DataStreams,0)-1):OFFSET(HOMECELL,MATCH(U$9,DateRange,0)-1,MATCH(U$101,DataStreams,0)-1)),"NA"),
IF(OFFSET(HOMECELL,MATCH(U$8,DateRange,0)-1,MATCH(U$100,DataStreams,0)-1):OFFSET(HOMECELL,MATCH(U$9,DateRange,0)-1,MATCH(U$100,DataStreams,0)-1)&lt;=Stress_Threshold,
(OFFSET(HOMECELL,MATCH(U$8,DateRange,0)-1,MATCH(U$100,DataStreams,0)-1):OFFSET(HOMECELL,MATCH(U$9,DateRange,0)-1,MATCH(U$100,DataStreams,0)-1))-OFFSET(HOMECELL,MATCH(U$8,DateRange,0)-1,MATCH(U$101,DataStreams,0)-1):OFFSET(HOMECELL,MATCH(U$9,DateRange,0)-1,MATCH(U$101,DataStreams,0)-1),"NA")),"NA"),0)</f>
        <v>-1.4224630962306875</v>
      </c>
      <c r="V105" s="394" cm="1">
        <f t="array" aca="1" ref="V105" ca="1">IF(ISTEXT(V$6),IFERROR(SLOPE(
IF(OFFSET(HOMECELL,MATCH(V$8,DateRange,0)-1,MATCH(V$100,DataStreams,0)-1):OFFSET(HOMECELL,MATCH(V$9,DateRange,0)-1,MATCH(V$100,DataStreams,0)-1)&lt;=Stress_Threshold,
(OFFSET(V$132,MATCH(V$8,DateRange,0)-1,0):OFFSET(V$132,MATCH(V$9,DateRange,0)-1,0))-(OFFSET(HOMECELL,MATCH(V$8,DateRange,0)-1,MATCH(V$101,DataStreams,0)-1):OFFSET(HOMECELL,MATCH(V$9,DateRange,0)-1,MATCH(V$101,DataStreams,0)-1)),"NA"),
IF(OFFSET(HOMECELL,MATCH(V$8,DateRange,0)-1,MATCH(V$100,DataStreams,0)-1):OFFSET(HOMECELL,MATCH(V$9,DateRange,0)-1,MATCH(V$100,DataStreams,0)-1)&lt;=Stress_Threshold,
(OFFSET(HOMECELL,MATCH(V$8,DateRange,0)-1,MATCH(V$100,DataStreams,0)-1):OFFSET(HOMECELL,MATCH(V$9,DateRange,0)-1,MATCH(V$100,DataStreams,0)-1))-OFFSET(HOMECELL,MATCH(V$8,DateRange,0)-1,MATCH(V$101,DataStreams,0)-1):OFFSET(HOMECELL,MATCH(V$9,DateRange,0)-1,MATCH(V$101,DataStreams,0)-1),"NA")),"NA"),0)</f>
        <v>2.4948949865687502</v>
      </c>
      <c r="W105" s="394" cm="1">
        <f t="array" aca="1" ref="W105" ca="1">IF(ISTEXT(W$6),IFERROR(SLOPE(
IF(OFFSET(HOMECELL,MATCH(W$8,DateRange,0)-1,MATCH(W$100,DataStreams,0)-1):OFFSET(HOMECELL,MATCH(W$9,DateRange,0)-1,MATCH(W$100,DataStreams,0)-1)&lt;=Stress_Threshold,
(OFFSET(W$132,MATCH(W$8,DateRange,0)-1,0):OFFSET(W$132,MATCH(W$9,DateRange,0)-1,0))-(OFFSET(HOMECELL,MATCH(W$8,DateRange,0)-1,MATCH(W$101,DataStreams,0)-1):OFFSET(HOMECELL,MATCH(W$9,DateRange,0)-1,MATCH(W$101,DataStreams,0)-1)),"NA"),
IF(OFFSET(HOMECELL,MATCH(W$8,DateRange,0)-1,MATCH(W$100,DataStreams,0)-1):OFFSET(HOMECELL,MATCH(W$9,DateRange,0)-1,MATCH(W$100,DataStreams,0)-1)&lt;=Stress_Threshold,
(OFFSET(HOMECELL,MATCH(W$8,DateRange,0)-1,MATCH(W$100,DataStreams,0)-1):OFFSET(HOMECELL,MATCH(W$9,DateRange,0)-1,MATCH(W$100,DataStreams,0)-1))-OFFSET(HOMECELL,MATCH(W$8,DateRange,0)-1,MATCH(W$101,DataStreams,0)-1):OFFSET(HOMECELL,MATCH(W$9,DateRange,0)-1,MATCH(W$101,DataStreams,0)-1),"NA")),"NA"),0)</f>
        <v>-6.382576040924548E-2</v>
      </c>
      <c r="X105" s="394" cm="1">
        <f t="array" aca="1" ref="X105" ca="1">IF(ISTEXT(X$6),IFERROR(SLOPE(
IF(OFFSET(HOMECELL,MATCH(X$8,DateRange,0)-1,MATCH(X$100,DataStreams,0)-1):OFFSET(HOMECELL,MATCH(X$9,DateRange,0)-1,MATCH(X$100,DataStreams,0)-1)&lt;=Stress_Threshold,
(OFFSET(X$132,MATCH(X$8,DateRange,0)-1,0):OFFSET(X$132,MATCH(X$9,DateRange,0)-1,0))-(OFFSET(HOMECELL,MATCH(X$8,DateRange,0)-1,MATCH(X$101,DataStreams,0)-1):OFFSET(HOMECELL,MATCH(X$9,DateRange,0)-1,MATCH(X$101,DataStreams,0)-1)),"NA"),
IF(OFFSET(HOMECELL,MATCH(X$8,DateRange,0)-1,MATCH(X$100,DataStreams,0)-1):OFFSET(HOMECELL,MATCH(X$9,DateRange,0)-1,MATCH(X$100,DataStreams,0)-1)&lt;=Stress_Threshold,
(OFFSET(HOMECELL,MATCH(X$8,DateRange,0)-1,MATCH(X$100,DataStreams,0)-1):OFFSET(HOMECELL,MATCH(X$9,DateRange,0)-1,MATCH(X$100,DataStreams,0)-1))-OFFSET(HOMECELL,MATCH(X$8,DateRange,0)-1,MATCH(X$101,DataStreams,0)-1):OFFSET(HOMECELL,MATCH(X$9,DateRange,0)-1,MATCH(X$101,DataStreams,0)-1),"NA")),"NA"),0)</f>
        <v>0.27731322171399714</v>
      </c>
      <c r="Y105" s="394" cm="1">
        <f t="array" aca="1" ref="Y105" ca="1">IF(ISTEXT(Y$6),IFERROR(SLOPE(
IF(OFFSET(HOMECELL,MATCH(Y$8,DateRange,0)-1,MATCH(Y$100,DataStreams,0)-1):OFFSET(HOMECELL,MATCH(Y$9,DateRange,0)-1,MATCH(Y$100,DataStreams,0)-1)&lt;=Stress_Threshold,
(OFFSET(Y$132,MATCH(Y$8,DateRange,0)-1,0):OFFSET(Y$132,MATCH(Y$9,DateRange,0)-1,0))-(OFFSET(HOMECELL,MATCH(Y$8,DateRange,0)-1,MATCH(Y$101,DataStreams,0)-1):OFFSET(HOMECELL,MATCH(Y$9,DateRange,0)-1,MATCH(Y$101,DataStreams,0)-1)),"NA"),
IF(OFFSET(HOMECELL,MATCH(Y$8,DateRange,0)-1,MATCH(Y$100,DataStreams,0)-1):OFFSET(HOMECELL,MATCH(Y$9,DateRange,0)-1,MATCH(Y$100,DataStreams,0)-1)&lt;=Stress_Threshold,
(OFFSET(HOMECELL,MATCH(Y$8,DateRange,0)-1,MATCH(Y$100,DataStreams,0)-1):OFFSET(HOMECELL,MATCH(Y$9,DateRange,0)-1,MATCH(Y$100,DataStreams,0)-1))-OFFSET(HOMECELL,MATCH(Y$8,DateRange,0)-1,MATCH(Y$101,DataStreams,0)-1):OFFSET(HOMECELL,MATCH(Y$9,DateRange,0)-1,MATCH(Y$101,DataStreams,0)-1),"NA")),"NA"),0)</f>
        <v>1.9732738665011171</v>
      </c>
      <c r="Z105" s="394" cm="1">
        <f t="array" aca="1" ref="Z105" ca="1">IF(ISTEXT(Z$6),IFERROR(SLOPE(
IF(OFFSET(HOMECELL,MATCH(Z$8,DateRange,0)-1,MATCH(Z$100,DataStreams,0)-1):OFFSET(HOMECELL,MATCH(Z$9,DateRange,0)-1,MATCH(Z$100,DataStreams,0)-1)&lt;=Stress_Threshold,
(OFFSET(Z$132,MATCH(Z$8,DateRange,0)-1,0):OFFSET(Z$132,MATCH(Z$9,DateRange,0)-1,0))-(OFFSET(HOMECELL,MATCH(Z$8,DateRange,0)-1,MATCH(Z$101,DataStreams,0)-1):OFFSET(HOMECELL,MATCH(Z$9,DateRange,0)-1,MATCH(Z$101,DataStreams,0)-1)),"NA"),
IF(OFFSET(HOMECELL,MATCH(Z$8,DateRange,0)-1,MATCH(Z$100,DataStreams,0)-1):OFFSET(HOMECELL,MATCH(Z$9,DateRange,0)-1,MATCH(Z$100,DataStreams,0)-1)&lt;=Stress_Threshold,
(OFFSET(HOMECELL,MATCH(Z$8,DateRange,0)-1,MATCH(Z$100,DataStreams,0)-1):OFFSET(HOMECELL,MATCH(Z$9,DateRange,0)-1,MATCH(Z$100,DataStreams,0)-1))-OFFSET(HOMECELL,MATCH(Z$8,DateRange,0)-1,MATCH(Z$101,DataStreams,0)-1):OFFSET(HOMECELL,MATCH(Z$9,DateRange,0)-1,MATCH(Z$101,DataStreams,0)-1),"NA")),"NA"),0)</f>
        <v>1.4575592018058821</v>
      </c>
      <c r="AA105" s="394" cm="1">
        <f t="array" aca="1" ref="AA105" ca="1">IF(ISTEXT(AA$6),IFERROR(SLOPE(
IF(OFFSET(HOMECELL,MATCH(AA$8,DateRange,0)-1,MATCH(AA$100,DataStreams,0)-1):OFFSET(HOMECELL,MATCH(AA$9,DateRange,0)-1,MATCH(AA$100,DataStreams,0)-1)&lt;=Stress_Threshold,
(OFFSET(AA$132,MATCH(AA$8,DateRange,0)-1,0):OFFSET(AA$132,MATCH(AA$9,DateRange,0)-1,0))-(OFFSET(HOMECELL,MATCH(AA$8,DateRange,0)-1,MATCH(AA$101,DataStreams,0)-1):OFFSET(HOMECELL,MATCH(AA$9,DateRange,0)-1,MATCH(AA$101,DataStreams,0)-1)),"NA"),
IF(OFFSET(HOMECELL,MATCH(AA$8,DateRange,0)-1,MATCH(AA$100,DataStreams,0)-1):OFFSET(HOMECELL,MATCH(AA$9,DateRange,0)-1,MATCH(AA$100,DataStreams,0)-1)&lt;=Stress_Threshold,
(OFFSET(HOMECELL,MATCH(AA$8,DateRange,0)-1,MATCH(AA$100,DataStreams,0)-1):OFFSET(HOMECELL,MATCH(AA$9,DateRange,0)-1,MATCH(AA$100,DataStreams,0)-1))-OFFSET(HOMECELL,MATCH(AA$8,DateRange,0)-1,MATCH(AA$101,DataStreams,0)-1):OFFSET(HOMECELL,MATCH(AA$9,DateRange,0)-1,MATCH(AA$101,DataStreams,0)-1),"NA")),"NA"),0)</f>
        <v>0.78117232380501134</v>
      </c>
      <c r="AB105" s="394" cm="1">
        <f t="array" aca="1" ref="AB105" ca="1">IF(ISTEXT(AB$6),IFERROR(SLOPE(
IF(OFFSET(HOMECELL,MATCH(AB$8,DateRange,0)-1,MATCH(AB$100,DataStreams,0)-1):OFFSET(HOMECELL,MATCH(AB$9,DateRange,0)-1,MATCH(AB$100,DataStreams,0)-1)&lt;=Stress_Threshold,
(OFFSET(AB$132,MATCH(AB$8,DateRange,0)-1,0):OFFSET(AB$132,MATCH(AB$9,DateRange,0)-1,0))-(OFFSET(HOMECELL,MATCH(AB$8,DateRange,0)-1,MATCH(AB$101,DataStreams,0)-1):OFFSET(HOMECELL,MATCH(AB$9,DateRange,0)-1,MATCH(AB$101,DataStreams,0)-1)),"NA"),
IF(OFFSET(HOMECELL,MATCH(AB$8,DateRange,0)-1,MATCH(AB$100,DataStreams,0)-1):OFFSET(HOMECELL,MATCH(AB$9,DateRange,0)-1,MATCH(AB$100,DataStreams,0)-1)&lt;=Stress_Threshold,
(OFFSET(HOMECELL,MATCH(AB$8,DateRange,0)-1,MATCH(AB$100,DataStreams,0)-1):OFFSET(HOMECELL,MATCH(AB$9,DateRange,0)-1,MATCH(AB$100,DataStreams,0)-1))-OFFSET(HOMECELL,MATCH(AB$8,DateRange,0)-1,MATCH(AB$101,DataStreams,0)-1):OFFSET(HOMECELL,MATCH(AB$9,DateRange,0)-1,MATCH(AB$101,DataStreams,0)-1),"NA")),"NA"),0)</f>
        <v>-0.25809491206826496</v>
      </c>
      <c r="AC105" s="394" cm="1">
        <f t="array" aca="1" ref="AC105" ca="1">IF(ISTEXT(AC$6),IFERROR(SLOPE(
IF(OFFSET(HOMECELL,MATCH(AC$8,DateRange,0)-1,MATCH(AC$100,DataStreams,0)-1):OFFSET(HOMECELL,MATCH(AC$9,DateRange,0)-1,MATCH(AC$100,DataStreams,0)-1)&lt;=Stress_Threshold,
(OFFSET(AC$132,MATCH(AC$8,DateRange,0)-1,0):OFFSET(AC$132,MATCH(AC$9,DateRange,0)-1,0))-(OFFSET(HOMECELL,MATCH(AC$8,DateRange,0)-1,MATCH(AC$101,DataStreams,0)-1):OFFSET(HOMECELL,MATCH(AC$9,DateRange,0)-1,MATCH(AC$101,DataStreams,0)-1)),"NA"),
IF(OFFSET(HOMECELL,MATCH(AC$8,DateRange,0)-1,MATCH(AC$100,DataStreams,0)-1):OFFSET(HOMECELL,MATCH(AC$9,DateRange,0)-1,MATCH(AC$100,DataStreams,0)-1)&lt;=Stress_Threshold,
(OFFSET(HOMECELL,MATCH(AC$8,DateRange,0)-1,MATCH(AC$100,DataStreams,0)-1):OFFSET(HOMECELL,MATCH(AC$9,DateRange,0)-1,MATCH(AC$100,DataStreams,0)-1))-OFFSET(HOMECELL,MATCH(AC$8,DateRange,0)-1,MATCH(AC$101,DataStreams,0)-1):OFFSET(HOMECELL,MATCH(AC$9,DateRange,0)-1,MATCH(AC$101,DataStreams,0)-1),"NA")),"NA"),0)</f>
        <v>0.51998034226699863</v>
      </c>
      <c r="AD105" s="394" cm="1">
        <f t="array" aca="1" ref="AD105" ca="1">IF(ISTEXT(AD$6),IFERROR(SLOPE(
IF(OFFSET(HOMECELL,MATCH(AD$8,DateRange,0)-1,MATCH(AD$100,DataStreams,0)-1):OFFSET(HOMECELL,MATCH(AD$9,DateRange,0)-1,MATCH(AD$100,DataStreams,0)-1)&lt;=Stress_Threshold,
(OFFSET(AD$132,MATCH(AD$8,DateRange,0)-1,0):OFFSET(AD$132,MATCH(AD$9,DateRange,0)-1,0))-(OFFSET(HOMECELL,MATCH(AD$8,DateRange,0)-1,MATCH(AD$101,DataStreams,0)-1):OFFSET(HOMECELL,MATCH(AD$9,DateRange,0)-1,MATCH(AD$101,DataStreams,0)-1)),"NA"),
IF(OFFSET(HOMECELL,MATCH(AD$8,DateRange,0)-1,MATCH(AD$100,DataStreams,0)-1):OFFSET(HOMECELL,MATCH(AD$9,DateRange,0)-1,MATCH(AD$100,DataStreams,0)-1)&lt;=Stress_Threshold,
(OFFSET(HOMECELL,MATCH(AD$8,DateRange,0)-1,MATCH(AD$100,DataStreams,0)-1):OFFSET(HOMECELL,MATCH(AD$9,DateRange,0)-1,MATCH(AD$100,DataStreams,0)-1))-OFFSET(HOMECELL,MATCH(AD$8,DateRange,0)-1,MATCH(AD$101,DataStreams,0)-1):OFFSET(HOMECELL,MATCH(AD$9,DateRange,0)-1,MATCH(AD$101,DataStreams,0)-1),"NA")),"NA"),0)</f>
        <v>-1.7965711767830808</v>
      </c>
      <c r="AE105" s="394" cm="1">
        <f t="array" aca="1" ref="AE105" ca="1">IF(ISTEXT(AE$6),IFERROR(SLOPE(
IF(OFFSET(HOMECELL,MATCH(AE$8,DateRange,0)-1,MATCH(AE$100,DataStreams,0)-1):OFFSET(HOMECELL,MATCH(AE$9,DateRange,0)-1,MATCH(AE$100,DataStreams,0)-1)&lt;=Stress_Threshold,
(OFFSET(AE$132,MATCH(AE$8,DateRange,0)-1,0):OFFSET(AE$132,MATCH(AE$9,DateRange,0)-1,0))-(OFFSET(HOMECELL,MATCH(AE$8,DateRange,0)-1,MATCH(AE$101,DataStreams,0)-1):OFFSET(HOMECELL,MATCH(AE$9,DateRange,0)-1,MATCH(AE$101,DataStreams,0)-1)),"NA"),
IF(OFFSET(HOMECELL,MATCH(AE$8,DateRange,0)-1,MATCH(AE$100,DataStreams,0)-1):OFFSET(HOMECELL,MATCH(AE$9,DateRange,0)-1,MATCH(AE$100,DataStreams,0)-1)&lt;=Stress_Threshold,
(OFFSET(HOMECELL,MATCH(AE$8,DateRange,0)-1,MATCH(AE$100,DataStreams,0)-1):OFFSET(HOMECELL,MATCH(AE$9,DateRange,0)-1,MATCH(AE$100,DataStreams,0)-1))-OFFSET(HOMECELL,MATCH(AE$8,DateRange,0)-1,MATCH(AE$101,DataStreams,0)-1):OFFSET(HOMECELL,MATCH(AE$9,DateRange,0)-1,MATCH(AE$101,DataStreams,0)-1),"NA")),"NA"),0)</f>
        <v>2.3611017562552408</v>
      </c>
      <c r="AF105" s="394" cm="1">
        <f t="array" aca="1" ref="AF105" ca="1">IF(ISTEXT(AF$6),IFERROR(SLOPE(
IF(OFFSET(HOMECELL,MATCH(AF$8,DateRange,0)-1,MATCH(AF$100,DataStreams,0)-1):OFFSET(HOMECELL,MATCH(AF$9,DateRange,0)-1,MATCH(AF$100,DataStreams,0)-1)&lt;=Stress_Threshold,
(OFFSET(AF$132,MATCH(AF$8,DateRange,0)-1,0):OFFSET(AF$132,MATCH(AF$9,DateRange,0)-1,0))-(OFFSET(HOMECELL,MATCH(AF$8,DateRange,0)-1,MATCH(AF$101,DataStreams,0)-1):OFFSET(HOMECELL,MATCH(AF$9,DateRange,0)-1,MATCH(AF$101,DataStreams,0)-1)),"NA"),
IF(OFFSET(HOMECELL,MATCH(AF$8,DateRange,0)-1,MATCH(AF$100,DataStreams,0)-1):OFFSET(HOMECELL,MATCH(AF$9,DateRange,0)-1,MATCH(AF$100,DataStreams,0)-1)&lt;=Stress_Threshold,
(OFFSET(HOMECELL,MATCH(AF$8,DateRange,0)-1,MATCH(AF$100,DataStreams,0)-1):OFFSET(HOMECELL,MATCH(AF$9,DateRange,0)-1,MATCH(AF$100,DataStreams,0)-1))-OFFSET(HOMECELL,MATCH(AF$8,DateRange,0)-1,MATCH(AF$101,DataStreams,0)-1):OFFSET(HOMECELL,MATCH(AF$9,DateRange,0)-1,MATCH(AF$101,DataStreams,0)-1),"NA")),"NA"),0)</f>
        <v>0.8851325145564507</v>
      </c>
      <c r="AG105" s="394" cm="1">
        <f t="array" aca="1" ref="AG105" ca="1">IF(ISTEXT(AG$6),IFERROR(SLOPE(
IF(OFFSET(HOMECELL,MATCH(AG$8,DateRange,0)-1,MATCH(AG$100,DataStreams,0)-1):OFFSET(HOMECELL,MATCH(AG$9,DateRange,0)-1,MATCH(AG$100,DataStreams,0)-1)&lt;=Stress_Threshold,
(OFFSET(AG$132,MATCH(AG$8,DateRange,0)-1,0):OFFSET(AG$132,MATCH(AG$9,DateRange,0)-1,0))-(OFFSET(HOMECELL,MATCH(AG$8,DateRange,0)-1,MATCH(AG$101,DataStreams,0)-1):OFFSET(HOMECELL,MATCH(AG$9,DateRange,0)-1,MATCH(AG$101,DataStreams,0)-1)),"NA"),
IF(OFFSET(HOMECELL,MATCH(AG$8,DateRange,0)-1,MATCH(AG$100,DataStreams,0)-1):OFFSET(HOMECELL,MATCH(AG$9,DateRange,0)-1,MATCH(AG$100,DataStreams,0)-1)&lt;=Stress_Threshold,
(OFFSET(HOMECELL,MATCH(AG$8,DateRange,0)-1,MATCH(AG$100,DataStreams,0)-1):OFFSET(HOMECELL,MATCH(AG$9,DateRange,0)-1,MATCH(AG$100,DataStreams,0)-1))-OFFSET(HOMECELL,MATCH(AG$8,DateRange,0)-1,MATCH(AG$101,DataStreams,0)-1):OFFSET(HOMECELL,MATCH(AG$9,DateRange,0)-1,MATCH(AG$101,DataStreams,0)-1),"NA")),"NA"),0)</f>
        <v>1.8634165207161941</v>
      </c>
      <c r="AH105" s="394" cm="1">
        <f t="array" aca="1" ref="AH105" ca="1">IF(ISTEXT(AH$6),IFERROR(SLOPE(
IF(OFFSET(HOMECELL,MATCH(AH$8,DateRange,0)-1,MATCH(AH$100,DataStreams,0)-1):OFFSET(HOMECELL,MATCH(AH$9,DateRange,0)-1,MATCH(AH$100,DataStreams,0)-1)&lt;=Stress_Threshold,
(OFFSET(AH$132,MATCH(AH$8,DateRange,0)-1,0):OFFSET(AH$132,MATCH(AH$9,DateRange,0)-1,0))-(OFFSET(HOMECELL,MATCH(AH$8,DateRange,0)-1,MATCH(AH$101,DataStreams,0)-1):OFFSET(HOMECELL,MATCH(AH$9,DateRange,0)-1,MATCH(AH$101,DataStreams,0)-1)),"NA"),
IF(OFFSET(HOMECELL,MATCH(AH$8,DateRange,0)-1,MATCH(AH$100,DataStreams,0)-1):OFFSET(HOMECELL,MATCH(AH$9,DateRange,0)-1,MATCH(AH$100,DataStreams,0)-1)&lt;=Stress_Threshold,
(OFFSET(HOMECELL,MATCH(AH$8,DateRange,0)-1,MATCH(AH$100,DataStreams,0)-1):OFFSET(HOMECELL,MATCH(AH$9,DateRange,0)-1,MATCH(AH$100,DataStreams,0)-1))-OFFSET(HOMECELL,MATCH(AH$8,DateRange,0)-1,MATCH(AH$101,DataStreams,0)-1):OFFSET(HOMECELL,MATCH(AH$9,DateRange,0)-1,MATCH(AH$101,DataStreams,0)-1),"NA")),"NA"),0)</f>
        <v>1.8154043864242457</v>
      </c>
      <c r="AI105" s="394" cm="1">
        <f t="array" aca="1" ref="AI105" ca="1">IF(ISTEXT(AI$6),IFERROR(SLOPE(
IF(OFFSET(HOMECELL,MATCH(AI$8,DateRange,0)-1,MATCH(AI$100,DataStreams,0)-1):OFFSET(HOMECELL,MATCH(AI$9,DateRange,0)-1,MATCH(AI$100,DataStreams,0)-1)&lt;=Stress_Threshold,
(OFFSET(AI$132,MATCH(AI$8,DateRange,0)-1,0):OFFSET(AI$132,MATCH(AI$9,DateRange,0)-1,0))-(OFFSET(HOMECELL,MATCH(AI$8,DateRange,0)-1,MATCH(AI$101,DataStreams,0)-1):OFFSET(HOMECELL,MATCH(AI$9,DateRange,0)-1,MATCH(AI$101,DataStreams,0)-1)),"NA"),
IF(OFFSET(HOMECELL,MATCH(AI$8,DateRange,0)-1,MATCH(AI$100,DataStreams,0)-1):OFFSET(HOMECELL,MATCH(AI$9,DateRange,0)-1,MATCH(AI$100,DataStreams,0)-1)&lt;=Stress_Threshold,
(OFFSET(HOMECELL,MATCH(AI$8,DateRange,0)-1,MATCH(AI$100,DataStreams,0)-1):OFFSET(HOMECELL,MATCH(AI$9,DateRange,0)-1,MATCH(AI$100,DataStreams,0)-1))-OFFSET(HOMECELL,MATCH(AI$8,DateRange,0)-1,MATCH(AI$101,DataStreams,0)-1):OFFSET(HOMECELL,MATCH(AI$9,DateRange,0)-1,MATCH(AI$101,DataStreams,0)-1),"NA")),"NA"),0)</f>
        <v>1.4928369462354523</v>
      </c>
      <c r="AJ105" s="394" cm="1">
        <f t="array" aca="1" ref="AJ105" ca="1">IF(ISTEXT(AJ$6),IFERROR(SLOPE(
IF(OFFSET(HOMECELL,MATCH(AJ$8,DateRange,0)-1,MATCH(AJ$100,DataStreams,0)-1):OFFSET(HOMECELL,MATCH(AJ$9,DateRange,0)-1,MATCH(AJ$100,DataStreams,0)-1)&lt;=Stress_Threshold,
(OFFSET(AJ$132,MATCH(AJ$8,DateRange,0)-1,0):OFFSET(AJ$132,MATCH(AJ$9,DateRange,0)-1,0))-(OFFSET(HOMECELL,MATCH(AJ$8,DateRange,0)-1,MATCH(AJ$101,DataStreams,0)-1):OFFSET(HOMECELL,MATCH(AJ$9,DateRange,0)-1,MATCH(AJ$101,DataStreams,0)-1)),"NA"),
IF(OFFSET(HOMECELL,MATCH(AJ$8,DateRange,0)-1,MATCH(AJ$100,DataStreams,0)-1):OFFSET(HOMECELL,MATCH(AJ$9,DateRange,0)-1,MATCH(AJ$100,DataStreams,0)-1)&lt;=Stress_Threshold,
(OFFSET(HOMECELL,MATCH(AJ$8,DateRange,0)-1,MATCH(AJ$100,DataStreams,0)-1):OFFSET(HOMECELL,MATCH(AJ$9,DateRange,0)-1,MATCH(AJ$100,DataStreams,0)-1))-OFFSET(HOMECELL,MATCH(AJ$8,DateRange,0)-1,MATCH(AJ$101,DataStreams,0)-1):OFFSET(HOMECELL,MATCH(AJ$9,DateRange,0)-1,MATCH(AJ$101,DataStreams,0)-1),"NA")),"NA"),0)</f>
        <v>1.4982484087232999</v>
      </c>
      <c r="AK105" s="394" cm="1">
        <f t="array" aca="1" ref="AK105" ca="1">IF(ISTEXT(AK$6),IFERROR(SLOPE(
IF(OFFSET(HOMECELL,MATCH(AK$8,DateRange,0)-1,MATCH(AK$100,DataStreams,0)-1):OFFSET(HOMECELL,MATCH(AK$9,DateRange,0)-1,MATCH(AK$100,DataStreams,0)-1)&lt;=Stress_Threshold,
(OFFSET(AK$132,MATCH(AK$8,DateRange,0)-1,0):OFFSET(AK$132,MATCH(AK$9,DateRange,0)-1,0))-(OFFSET(HOMECELL,MATCH(AK$8,DateRange,0)-1,MATCH(AK$101,DataStreams,0)-1):OFFSET(HOMECELL,MATCH(AK$9,DateRange,0)-1,MATCH(AK$101,DataStreams,0)-1)),"NA"),
IF(OFFSET(HOMECELL,MATCH(AK$8,DateRange,0)-1,MATCH(AK$100,DataStreams,0)-1):OFFSET(HOMECELL,MATCH(AK$9,DateRange,0)-1,MATCH(AK$100,DataStreams,0)-1)&lt;=Stress_Threshold,
(OFFSET(HOMECELL,MATCH(AK$8,DateRange,0)-1,MATCH(AK$100,DataStreams,0)-1):OFFSET(HOMECELL,MATCH(AK$9,DateRange,0)-1,MATCH(AK$100,DataStreams,0)-1))-OFFSET(HOMECELL,MATCH(AK$8,DateRange,0)-1,MATCH(AK$101,DataStreams,0)-1):OFFSET(HOMECELL,MATCH(AK$9,DateRange,0)-1,MATCH(AK$101,DataStreams,0)-1),"NA")),"NA"),0)</f>
        <v>0.70664197484944791</v>
      </c>
      <c r="AL105" s="394" cm="1">
        <f t="array" aca="1" ref="AL105" ca="1">IF(ISTEXT(AL$6),IFERROR(SLOPE(
IF(OFFSET(HOMECELL,MATCH(AL$8,DateRange,0)-1,MATCH(AL$100,DataStreams,0)-1):OFFSET(HOMECELL,MATCH(AL$9,DateRange,0)-1,MATCH(AL$100,DataStreams,0)-1)&lt;=Stress_Threshold,
(OFFSET(AL$132,MATCH(AL$8,DateRange,0)-1,0):OFFSET(AL$132,MATCH(AL$9,DateRange,0)-1,0))-(OFFSET(HOMECELL,MATCH(AL$8,DateRange,0)-1,MATCH(AL$101,DataStreams,0)-1):OFFSET(HOMECELL,MATCH(AL$9,DateRange,0)-1,MATCH(AL$101,DataStreams,0)-1)),"NA"),
IF(OFFSET(HOMECELL,MATCH(AL$8,DateRange,0)-1,MATCH(AL$100,DataStreams,0)-1):OFFSET(HOMECELL,MATCH(AL$9,DateRange,0)-1,MATCH(AL$100,DataStreams,0)-1)&lt;=Stress_Threshold,
(OFFSET(HOMECELL,MATCH(AL$8,DateRange,0)-1,MATCH(AL$100,DataStreams,0)-1):OFFSET(HOMECELL,MATCH(AL$9,DateRange,0)-1,MATCH(AL$100,DataStreams,0)-1))-OFFSET(HOMECELL,MATCH(AL$8,DateRange,0)-1,MATCH(AL$101,DataStreams,0)-1):OFFSET(HOMECELL,MATCH(AL$9,DateRange,0)-1,MATCH(AL$101,DataStreams,0)-1),"NA")),"NA"),0)</f>
        <v>0.94950220012365216</v>
      </c>
      <c r="AM105" s="394" cm="1">
        <f t="array" aca="1" ref="AM105" ca="1">IF(ISTEXT(AM$6),IFERROR(SLOPE(
IF(OFFSET(HOMECELL,MATCH(AM$8,DateRange,0)-1,MATCH(AM$100,DataStreams,0)-1):OFFSET(HOMECELL,MATCH(AM$9,DateRange,0)-1,MATCH(AM$100,DataStreams,0)-1)&lt;=Stress_Threshold,
(OFFSET(AM$132,MATCH(AM$8,DateRange,0)-1,0):OFFSET(AM$132,MATCH(AM$9,DateRange,0)-1,0))-(OFFSET(HOMECELL,MATCH(AM$8,DateRange,0)-1,MATCH(AM$101,DataStreams,0)-1):OFFSET(HOMECELL,MATCH(AM$9,DateRange,0)-1,MATCH(AM$101,DataStreams,0)-1)),"NA"),
IF(OFFSET(HOMECELL,MATCH(AM$8,DateRange,0)-1,MATCH(AM$100,DataStreams,0)-1):OFFSET(HOMECELL,MATCH(AM$9,DateRange,0)-1,MATCH(AM$100,DataStreams,0)-1)&lt;=Stress_Threshold,
(OFFSET(HOMECELL,MATCH(AM$8,DateRange,0)-1,MATCH(AM$100,DataStreams,0)-1):OFFSET(HOMECELL,MATCH(AM$9,DateRange,0)-1,MATCH(AM$100,DataStreams,0)-1))-OFFSET(HOMECELL,MATCH(AM$8,DateRange,0)-1,MATCH(AM$101,DataStreams,0)-1):OFFSET(HOMECELL,MATCH(AM$9,DateRange,0)-1,MATCH(AM$101,DataStreams,0)-1),"NA")),"NA"),0)</f>
        <v>1.5928924350198661</v>
      </c>
      <c r="AN105" s="394" cm="1">
        <f t="array" aca="1" ref="AN105" ca="1">IF(ISTEXT(AN$6),IFERROR(SLOPE(
IF(OFFSET(HOMECELL,MATCH(AN$8,DateRange,0)-1,MATCH(AN$100,DataStreams,0)-1):OFFSET(HOMECELL,MATCH(AN$9,DateRange,0)-1,MATCH(AN$100,DataStreams,0)-1)&lt;=Stress_Threshold,
(OFFSET(AN$132,MATCH(AN$8,DateRange,0)-1,0):OFFSET(AN$132,MATCH(AN$9,DateRange,0)-1,0))-(OFFSET(HOMECELL,MATCH(AN$8,DateRange,0)-1,MATCH(AN$101,DataStreams,0)-1):OFFSET(HOMECELL,MATCH(AN$9,DateRange,0)-1,MATCH(AN$101,DataStreams,0)-1)),"NA"),
IF(OFFSET(HOMECELL,MATCH(AN$8,DateRange,0)-1,MATCH(AN$100,DataStreams,0)-1):OFFSET(HOMECELL,MATCH(AN$9,DateRange,0)-1,MATCH(AN$100,DataStreams,0)-1)&lt;=Stress_Threshold,
(OFFSET(HOMECELL,MATCH(AN$8,DateRange,0)-1,MATCH(AN$100,DataStreams,0)-1):OFFSET(HOMECELL,MATCH(AN$9,DateRange,0)-1,MATCH(AN$100,DataStreams,0)-1))-OFFSET(HOMECELL,MATCH(AN$8,DateRange,0)-1,MATCH(AN$101,DataStreams,0)-1):OFFSET(HOMECELL,MATCH(AN$9,DateRange,0)-1,MATCH(AN$101,DataStreams,0)-1),"NA")),"NA"),0)</f>
        <v>1.7696521855532721</v>
      </c>
      <c r="AO105" s="394" cm="1">
        <f t="array" aca="1" ref="AO105" ca="1">IF(ISTEXT(AO$6),IFERROR(SLOPE(
IF(OFFSET(HOMECELL,MATCH(AO$8,DateRange,0)-1,MATCH(AO$100,DataStreams,0)-1):OFFSET(HOMECELL,MATCH(AO$9,DateRange,0)-1,MATCH(AO$100,DataStreams,0)-1)&lt;=Stress_Threshold,
(OFFSET(AO$132,MATCH(AO$8,DateRange,0)-1,0):OFFSET(AO$132,MATCH(AO$9,DateRange,0)-1,0))-(OFFSET(HOMECELL,MATCH(AO$8,DateRange,0)-1,MATCH(AO$101,DataStreams,0)-1):OFFSET(HOMECELL,MATCH(AO$9,DateRange,0)-1,MATCH(AO$101,DataStreams,0)-1)),"NA"),
IF(OFFSET(HOMECELL,MATCH(AO$8,DateRange,0)-1,MATCH(AO$100,DataStreams,0)-1):OFFSET(HOMECELL,MATCH(AO$9,DateRange,0)-1,MATCH(AO$100,DataStreams,0)-1)&lt;=Stress_Threshold,
(OFFSET(HOMECELL,MATCH(AO$8,DateRange,0)-1,MATCH(AO$100,DataStreams,0)-1):OFFSET(HOMECELL,MATCH(AO$9,DateRange,0)-1,MATCH(AO$100,DataStreams,0)-1))-OFFSET(HOMECELL,MATCH(AO$8,DateRange,0)-1,MATCH(AO$101,DataStreams,0)-1):OFFSET(HOMECELL,MATCH(AO$9,DateRange,0)-1,MATCH(AO$101,DataStreams,0)-1),"NA")),"NA"),0)</f>
        <v>0.96914794638733603</v>
      </c>
      <c r="AP105" s="394" cm="1">
        <f t="array" aca="1" ref="AP105" ca="1">IF(ISTEXT(AP$6),IFERROR(SLOPE(
IF(OFFSET(HOMECELL,MATCH(AP$8,DateRange,0)-1,MATCH(AP$100,DataStreams,0)-1):OFFSET(HOMECELL,MATCH(AP$9,DateRange,0)-1,MATCH(AP$100,DataStreams,0)-1)&lt;=Stress_Threshold,
(OFFSET(AP$132,MATCH(AP$8,DateRange,0)-1,0):OFFSET(AP$132,MATCH(AP$9,DateRange,0)-1,0))-(OFFSET(HOMECELL,MATCH(AP$8,DateRange,0)-1,MATCH(AP$101,DataStreams,0)-1):OFFSET(HOMECELL,MATCH(AP$9,DateRange,0)-1,MATCH(AP$101,DataStreams,0)-1)),"NA"),
IF(OFFSET(HOMECELL,MATCH(AP$8,DateRange,0)-1,MATCH(AP$100,DataStreams,0)-1):OFFSET(HOMECELL,MATCH(AP$9,DateRange,0)-1,MATCH(AP$100,DataStreams,0)-1)&lt;=Stress_Threshold,
(OFFSET(HOMECELL,MATCH(AP$8,DateRange,0)-1,MATCH(AP$100,DataStreams,0)-1):OFFSET(HOMECELL,MATCH(AP$9,DateRange,0)-1,MATCH(AP$100,DataStreams,0)-1))-OFFSET(HOMECELL,MATCH(AP$8,DateRange,0)-1,MATCH(AP$101,DataStreams,0)-1):OFFSET(HOMECELL,MATCH(AP$9,DateRange,0)-1,MATCH(AP$101,DataStreams,0)-1),"NA")),"NA"),0)</f>
        <v>-0.90880069493624793</v>
      </c>
      <c r="AQ105" s="394" cm="1">
        <f t="array" aca="1" ref="AQ105" ca="1">IF(ISTEXT(AQ$6),IFERROR(SLOPE(
IF(OFFSET(HOMECELL,MATCH(AQ$8,DateRange,0)-1,MATCH(AQ$100,DataStreams,0)-1):OFFSET(HOMECELL,MATCH(AQ$9,DateRange,0)-1,MATCH(AQ$100,DataStreams,0)-1)&lt;=Stress_Threshold,
(OFFSET(AQ$132,MATCH(AQ$8,DateRange,0)-1,0):OFFSET(AQ$132,MATCH(AQ$9,DateRange,0)-1,0))-(OFFSET(HOMECELL,MATCH(AQ$8,DateRange,0)-1,MATCH(AQ$101,DataStreams,0)-1):OFFSET(HOMECELL,MATCH(AQ$9,DateRange,0)-1,MATCH(AQ$101,DataStreams,0)-1)),"NA"),
IF(OFFSET(HOMECELL,MATCH(AQ$8,DateRange,0)-1,MATCH(AQ$100,DataStreams,0)-1):OFFSET(HOMECELL,MATCH(AQ$9,DateRange,0)-1,MATCH(AQ$100,DataStreams,0)-1)&lt;=Stress_Threshold,
(OFFSET(HOMECELL,MATCH(AQ$8,DateRange,0)-1,MATCH(AQ$100,DataStreams,0)-1):OFFSET(HOMECELL,MATCH(AQ$9,DateRange,0)-1,MATCH(AQ$100,DataStreams,0)-1))-OFFSET(HOMECELL,MATCH(AQ$8,DateRange,0)-1,MATCH(AQ$101,DataStreams,0)-1):OFFSET(HOMECELL,MATCH(AQ$9,DateRange,0)-1,MATCH(AQ$101,DataStreams,0)-1),"NA")),"NA"),0)</f>
        <v>1.4276805934425045</v>
      </c>
      <c r="AR105" s="394" cm="1">
        <f t="array" aca="1" ref="AR105" ca="1">IF(ISTEXT(AR$6),IFERROR(SLOPE(
IF(OFFSET(HOMECELL,MATCH(AR$8,DateRange,0)-1,MATCH(AR$100,DataStreams,0)-1):OFFSET(HOMECELL,MATCH(AR$9,DateRange,0)-1,MATCH(AR$100,DataStreams,0)-1)&lt;=Stress_Threshold,
(OFFSET(AR$132,MATCH(AR$8,DateRange,0)-1,0):OFFSET(AR$132,MATCH(AR$9,DateRange,0)-1,0))-(OFFSET(HOMECELL,MATCH(AR$8,DateRange,0)-1,MATCH(AR$101,DataStreams,0)-1):OFFSET(HOMECELL,MATCH(AR$9,DateRange,0)-1,MATCH(AR$101,DataStreams,0)-1)),"NA"),
IF(OFFSET(HOMECELL,MATCH(AR$8,DateRange,0)-1,MATCH(AR$100,DataStreams,0)-1):OFFSET(HOMECELL,MATCH(AR$9,DateRange,0)-1,MATCH(AR$100,DataStreams,0)-1)&lt;=Stress_Threshold,
(OFFSET(HOMECELL,MATCH(AR$8,DateRange,0)-1,MATCH(AR$100,DataStreams,0)-1):OFFSET(HOMECELL,MATCH(AR$9,DateRange,0)-1,MATCH(AR$100,DataStreams,0)-1))-OFFSET(HOMECELL,MATCH(AR$8,DateRange,0)-1,MATCH(AR$101,DataStreams,0)-1):OFFSET(HOMECELL,MATCH(AR$9,DateRange,0)-1,MATCH(AR$101,DataStreams,0)-1),"NA")),"NA"),0)</f>
        <v>4.2126248982858128</v>
      </c>
      <c r="AS105" s="394" cm="1">
        <f t="array" aca="1" ref="AS105" ca="1">IF(ISTEXT(AS$6),IFERROR(SLOPE(
IF(OFFSET(HOMECELL,MATCH(AS$8,DateRange,0)-1,MATCH(AS$100,DataStreams,0)-1):OFFSET(HOMECELL,MATCH(AS$9,DateRange,0)-1,MATCH(AS$100,DataStreams,0)-1)&lt;=Stress_Threshold,
(OFFSET(AS$132,MATCH(AS$8,DateRange,0)-1,0):OFFSET(AS$132,MATCH(AS$9,DateRange,0)-1,0))-(OFFSET(HOMECELL,MATCH(AS$8,DateRange,0)-1,MATCH(AS$101,DataStreams,0)-1):OFFSET(HOMECELL,MATCH(AS$9,DateRange,0)-1,MATCH(AS$101,DataStreams,0)-1)),"NA"),
IF(OFFSET(HOMECELL,MATCH(AS$8,DateRange,0)-1,MATCH(AS$100,DataStreams,0)-1):OFFSET(HOMECELL,MATCH(AS$9,DateRange,0)-1,MATCH(AS$100,DataStreams,0)-1)&lt;=Stress_Threshold,
(OFFSET(HOMECELL,MATCH(AS$8,DateRange,0)-1,MATCH(AS$100,DataStreams,0)-1):OFFSET(HOMECELL,MATCH(AS$9,DateRange,0)-1,MATCH(AS$100,DataStreams,0)-1))-OFFSET(HOMECELL,MATCH(AS$8,DateRange,0)-1,MATCH(AS$101,DataStreams,0)-1):OFFSET(HOMECELL,MATCH(AS$9,DateRange,0)-1,MATCH(AS$101,DataStreams,0)-1),"NA")),"NA"),0)</f>
        <v>1.1817186145618046</v>
      </c>
      <c r="AT105" s="394" cm="1">
        <f t="array" aca="1" ref="AT105" ca="1">IF(ISTEXT(AT$6),IFERROR(SLOPE(
IF(OFFSET(HOMECELL,MATCH(AT$8,DateRange,0)-1,MATCH(AT$100,DataStreams,0)-1):OFFSET(HOMECELL,MATCH(AT$9,DateRange,0)-1,MATCH(AT$100,DataStreams,0)-1)&lt;=Stress_Threshold,
(OFFSET(AT$132,MATCH(AT$8,DateRange,0)-1,0):OFFSET(AT$132,MATCH(AT$9,DateRange,0)-1,0))-(OFFSET(HOMECELL,MATCH(AT$8,DateRange,0)-1,MATCH(AT$101,DataStreams,0)-1):OFFSET(HOMECELL,MATCH(AT$9,DateRange,0)-1,MATCH(AT$101,DataStreams,0)-1)),"NA"),
IF(OFFSET(HOMECELL,MATCH(AT$8,DateRange,0)-1,MATCH(AT$100,DataStreams,0)-1):OFFSET(HOMECELL,MATCH(AT$9,DateRange,0)-1,MATCH(AT$100,DataStreams,0)-1)&lt;=Stress_Threshold,
(OFFSET(HOMECELL,MATCH(AT$8,DateRange,0)-1,MATCH(AT$100,DataStreams,0)-1):OFFSET(HOMECELL,MATCH(AT$9,DateRange,0)-1,MATCH(AT$100,DataStreams,0)-1))-OFFSET(HOMECELL,MATCH(AT$8,DateRange,0)-1,MATCH(AT$101,DataStreams,0)-1):OFFSET(HOMECELL,MATCH(AT$9,DateRange,0)-1,MATCH(AT$101,DataStreams,0)-1),"NA")),"NA"),0)</f>
        <v>1.3333091770703775</v>
      </c>
      <c r="AU105" s="394" cm="1">
        <f t="array" aca="1" ref="AU105" ca="1">IF(ISTEXT(AU$6),IFERROR(SLOPE(
IF(OFFSET(HOMECELL,MATCH(AU$8,DateRange,0)-1,MATCH(AU$100,DataStreams,0)-1):OFFSET(HOMECELL,MATCH(AU$9,DateRange,0)-1,MATCH(AU$100,DataStreams,0)-1)&lt;=Stress_Threshold,
(OFFSET(AU$132,MATCH(AU$8,DateRange,0)-1,0):OFFSET(AU$132,MATCH(AU$9,DateRange,0)-1,0))-(OFFSET(HOMECELL,MATCH(AU$8,DateRange,0)-1,MATCH(AU$101,DataStreams,0)-1):OFFSET(HOMECELL,MATCH(AU$9,DateRange,0)-1,MATCH(AU$101,DataStreams,0)-1)),"NA"),
IF(OFFSET(HOMECELL,MATCH(AU$8,DateRange,0)-1,MATCH(AU$100,DataStreams,0)-1):OFFSET(HOMECELL,MATCH(AU$9,DateRange,0)-1,MATCH(AU$100,DataStreams,0)-1)&lt;=Stress_Threshold,
(OFFSET(HOMECELL,MATCH(AU$8,DateRange,0)-1,MATCH(AU$100,DataStreams,0)-1):OFFSET(HOMECELL,MATCH(AU$9,DateRange,0)-1,MATCH(AU$100,DataStreams,0)-1))-OFFSET(HOMECELL,MATCH(AU$8,DateRange,0)-1,MATCH(AU$101,DataStreams,0)-1):OFFSET(HOMECELL,MATCH(AU$9,DateRange,0)-1,MATCH(AU$101,DataStreams,0)-1),"NA")),"NA"),0)</f>
        <v>3.0099241223721305</v>
      </c>
      <c r="AV105" s="394" cm="1">
        <f t="array" aca="1" ref="AV105" ca="1">IF(ISTEXT(AV$6),IFERROR(SLOPE(
IF(OFFSET(HOMECELL,MATCH(AV$8,DateRange,0)-1,MATCH(AV$100,DataStreams,0)-1):OFFSET(HOMECELL,MATCH(AV$9,DateRange,0)-1,MATCH(AV$100,DataStreams,0)-1)&lt;=Stress_Threshold,
(OFFSET(AV$132,MATCH(AV$8,DateRange,0)-1,0):OFFSET(AV$132,MATCH(AV$9,DateRange,0)-1,0))-(OFFSET(HOMECELL,MATCH(AV$8,DateRange,0)-1,MATCH(AV$101,DataStreams,0)-1):OFFSET(HOMECELL,MATCH(AV$9,DateRange,0)-1,MATCH(AV$101,DataStreams,0)-1)),"NA"),
IF(OFFSET(HOMECELL,MATCH(AV$8,DateRange,0)-1,MATCH(AV$100,DataStreams,0)-1):OFFSET(HOMECELL,MATCH(AV$9,DateRange,0)-1,MATCH(AV$100,DataStreams,0)-1)&lt;=Stress_Threshold,
(OFFSET(HOMECELL,MATCH(AV$8,DateRange,0)-1,MATCH(AV$100,DataStreams,0)-1):OFFSET(HOMECELL,MATCH(AV$9,DateRange,0)-1,MATCH(AV$100,DataStreams,0)-1))-OFFSET(HOMECELL,MATCH(AV$8,DateRange,0)-1,MATCH(AV$101,DataStreams,0)-1):OFFSET(HOMECELL,MATCH(AV$9,DateRange,0)-1,MATCH(AV$101,DataStreams,0)-1),"NA")),"NA"),0)</f>
        <v>-0.36243150322951656</v>
      </c>
      <c r="AW105" s="394" cm="1">
        <f t="array" aca="1" ref="AW105" ca="1">IF(ISTEXT(AW$6),IFERROR(SLOPE(
IF(OFFSET(HOMECELL,MATCH(AW$8,DateRange,0)-1,MATCH(AW$100,DataStreams,0)-1):OFFSET(HOMECELL,MATCH(AW$9,DateRange,0)-1,MATCH(AW$100,DataStreams,0)-1)&lt;=Stress_Threshold,
(OFFSET(AW$132,MATCH(AW$8,DateRange,0)-1,0):OFFSET(AW$132,MATCH(AW$9,DateRange,0)-1,0))-(OFFSET(HOMECELL,MATCH(AW$8,DateRange,0)-1,MATCH(AW$101,DataStreams,0)-1):OFFSET(HOMECELL,MATCH(AW$9,DateRange,0)-1,MATCH(AW$101,DataStreams,0)-1)),"NA"),
IF(OFFSET(HOMECELL,MATCH(AW$8,DateRange,0)-1,MATCH(AW$100,DataStreams,0)-1):OFFSET(HOMECELL,MATCH(AW$9,DateRange,0)-1,MATCH(AW$100,DataStreams,0)-1)&lt;=Stress_Threshold,
(OFFSET(HOMECELL,MATCH(AW$8,DateRange,0)-1,MATCH(AW$100,DataStreams,0)-1):OFFSET(HOMECELL,MATCH(AW$9,DateRange,0)-1,MATCH(AW$100,DataStreams,0)-1))-OFFSET(HOMECELL,MATCH(AW$8,DateRange,0)-1,MATCH(AW$101,DataStreams,0)-1):OFFSET(HOMECELL,MATCH(AW$9,DateRange,0)-1,MATCH(AW$101,DataStreams,0)-1),"NA")),"NA"),0)</f>
        <v>9.8035665551967632E-2</v>
      </c>
      <c r="AX105" s="394" cm="1">
        <f t="array" aca="1" ref="AX105" ca="1">IF(ISTEXT(AX$6),IFERROR(SLOPE(
IF(OFFSET(HOMECELL,MATCH(AX$8,DateRange,0)-1,MATCH(AX$100,DataStreams,0)-1):OFFSET(HOMECELL,MATCH(AX$9,DateRange,0)-1,MATCH(AX$100,DataStreams,0)-1)&lt;=Stress_Threshold,
(OFFSET(AX$132,MATCH(AX$8,DateRange,0)-1,0):OFFSET(AX$132,MATCH(AX$9,DateRange,0)-1,0))-(OFFSET(HOMECELL,MATCH(AX$8,DateRange,0)-1,MATCH(AX$101,DataStreams,0)-1):OFFSET(HOMECELL,MATCH(AX$9,DateRange,0)-1,MATCH(AX$101,DataStreams,0)-1)),"NA"),
IF(OFFSET(HOMECELL,MATCH(AX$8,DateRange,0)-1,MATCH(AX$100,DataStreams,0)-1):OFFSET(HOMECELL,MATCH(AX$9,DateRange,0)-1,MATCH(AX$100,DataStreams,0)-1)&lt;=Stress_Threshold,
(OFFSET(HOMECELL,MATCH(AX$8,DateRange,0)-1,MATCH(AX$100,DataStreams,0)-1):OFFSET(HOMECELL,MATCH(AX$9,DateRange,0)-1,MATCH(AX$100,DataStreams,0)-1))-OFFSET(HOMECELL,MATCH(AX$8,DateRange,0)-1,MATCH(AX$101,DataStreams,0)-1):OFFSET(HOMECELL,MATCH(AX$9,DateRange,0)-1,MATCH(AX$101,DataStreams,0)-1),"NA")),"NA"),0)</f>
        <v>-0.14867156364540365</v>
      </c>
      <c r="AY105" s="394" cm="1">
        <f t="array" aca="1" ref="AY105" ca="1">IF(ISTEXT(AY$6),IFERROR(SLOPE(
IF(OFFSET(HOMECELL,MATCH(AY$8,DateRange,0)-1,MATCH(AY$100,DataStreams,0)-1):OFFSET(HOMECELL,MATCH(AY$9,DateRange,0)-1,MATCH(AY$100,DataStreams,0)-1)&lt;=Stress_Threshold,
(OFFSET(AY$132,MATCH(AY$8,DateRange,0)-1,0):OFFSET(AY$132,MATCH(AY$9,DateRange,0)-1,0))-(OFFSET(HOMECELL,MATCH(AY$8,DateRange,0)-1,MATCH(AY$101,DataStreams,0)-1):OFFSET(HOMECELL,MATCH(AY$9,DateRange,0)-1,MATCH(AY$101,DataStreams,0)-1)),"NA"),
IF(OFFSET(HOMECELL,MATCH(AY$8,DateRange,0)-1,MATCH(AY$100,DataStreams,0)-1):OFFSET(HOMECELL,MATCH(AY$9,DateRange,0)-1,MATCH(AY$100,DataStreams,0)-1)&lt;=Stress_Threshold,
(OFFSET(HOMECELL,MATCH(AY$8,DateRange,0)-1,MATCH(AY$100,DataStreams,0)-1):OFFSET(HOMECELL,MATCH(AY$9,DateRange,0)-1,MATCH(AY$100,DataStreams,0)-1))-OFFSET(HOMECELL,MATCH(AY$8,DateRange,0)-1,MATCH(AY$101,DataStreams,0)-1):OFFSET(HOMECELL,MATCH(AY$9,DateRange,0)-1,MATCH(AY$101,DataStreams,0)-1),"NA")),"NA"),0)</f>
        <v>1.4395317647475137</v>
      </c>
      <c r="AZ105" s="394" cm="1">
        <f t="array" aca="1" ref="AZ105" ca="1">IF(ISTEXT(AZ$6),IFERROR(SLOPE(
IF(OFFSET(HOMECELL,MATCH(AZ$8,DateRange,0)-1,MATCH(AZ$100,DataStreams,0)-1):OFFSET(HOMECELL,MATCH(AZ$9,DateRange,0)-1,MATCH(AZ$100,DataStreams,0)-1)&lt;=Stress_Threshold,
(OFFSET(AZ$132,MATCH(AZ$8,DateRange,0)-1,0):OFFSET(AZ$132,MATCH(AZ$9,DateRange,0)-1,0))-(OFFSET(HOMECELL,MATCH(AZ$8,DateRange,0)-1,MATCH(AZ$101,DataStreams,0)-1):OFFSET(HOMECELL,MATCH(AZ$9,DateRange,0)-1,MATCH(AZ$101,DataStreams,0)-1)),"NA"),
IF(OFFSET(HOMECELL,MATCH(AZ$8,DateRange,0)-1,MATCH(AZ$100,DataStreams,0)-1):OFFSET(HOMECELL,MATCH(AZ$9,DateRange,0)-1,MATCH(AZ$100,DataStreams,0)-1)&lt;=Stress_Threshold,
(OFFSET(HOMECELL,MATCH(AZ$8,DateRange,0)-1,MATCH(AZ$100,DataStreams,0)-1):OFFSET(HOMECELL,MATCH(AZ$9,DateRange,0)-1,MATCH(AZ$100,DataStreams,0)-1))-OFFSET(HOMECELL,MATCH(AZ$8,DateRange,0)-1,MATCH(AZ$101,DataStreams,0)-1):OFFSET(HOMECELL,MATCH(AZ$9,DateRange,0)-1,MATCH(AZ$101,DataStreams,0)-1),"NA")),"NA"),0)</f>
        <v>8.5109786442581561E-2</v>
      </c>
      <c r="BA105" s="394" cm="1">
        <f t="array" aca="1" ref="BA105" ca="1">IF(ISTEXT(BA$6),IFERROR(SLOPE(
IF(OFFSET(HOMECELL,MATCH(BA$8,DateRange,0)-1,MATCH(BA$100,DataStreams,0)-1):OFFSET(HOMECELL,MATCH(BA$9,DateRange,0)-1,MATCH(BA$100,DataStreams,0)-1)&lt;=Stress_Threshold,
(OFFSET(BA$132,MATCH(BA$8,DateRange,0)-1,0):OFFSET(BA$132,MATCH(BA$9,DateRange,0)-1,0))-(OFFSET(HOMECELL,MATCH(BA$8,DateRange,0)-1,MATCH(BA$101,DataStreams,0)-1):OFFSET(HOMECELL,MATCH(BA$9,DateRange,0)-1,MATCH(BA$101,DataStreams,0)-1)),"NA"),
IF(OFFSET(HOMECELL,MATCH(BA$8,DateRange,0)-1,MATCH(BA$100,DataStreams,0)-1):OFFSET(HOMECELL,MATCH(BA$9,DateRange,0)-1,MATCH(BA$100,DataStreams,0)-1)&lt;=Stress_Threshold,
(OFFSET(HOMECELL,MATCH(BA$8,DateRange,0)-1,MATCH(BA$100,DataStreams,0)-1):OFFSET(HOMECELL,MATCH(BA$9,DateRange,0)-1,MATCH(BA$100,DataStreams,0)-1))-OFFSET(HOMECELL,MATCH(BA$8,DateRange,0)-1,MATCH(BA$101,DataStreams,0)-1):OFFSET(HOMECELL,MATCH(BA$9,DateRange,0)-1,MATCH(BA$101,DataStreams,0)-1),"NA")),"NA"),0)</f>
        <v>0.26657044968546678</v>
      </c>
      <c r="BB105" s="394" cm="1">
        <f t="array" aca="1" ref="BB105" ca="1">IF(ISTEXT(BB$6),IFERROR(SLOPE(
IF(OFFSET(HOMECELL,MATCH(BB$8,DateRange,0)-1,MATCH(BB$100,DataStreams,0)-1):OFFSET(HOMECELL,MATCH(BB$9,DateRange,0)-1,MATCH(BB$100,DataStreams,0)-1)&lt;=Stress_Threshold,
(OFFSET(BB$132,MATCH(BB$8,DateRange,0)-1,0):OFFSET(BB$132,MATCH(BB$9,DateRange,0)-1,0))-(OFFSET(HOMECELL,MATCH(BB$8,DateRange,0)-1,MATCH(BB$101,DataStreams,0)-1):OFFSET(HOMECELL,MATCH(BB$9,DateRange,0)-1,MATCH(BB$101,DataStreams,0)-1)),"NA"),
IF(OFFSET(HOMECELL,MATCH(BB$8,DateRange,0)-1,MATCH(BB$100,DataStreams,0)-1):OFFSET(HOMECELL,MATCH(BB$9,DateRange,0)-1,MATCH(BB$100,DataStreams,0)-1)&lt;=Stress_Threshold,
(OFFSET(HOMECELL,MATCH(BB$8,DateRange,0)-1,MATCH(BB$100,DataStreams,0)-1):OFFSET(HOMECELL,MATCH(BB$9,DateRange,0)-1,MATCH(BB$100,DataStreams,0)-1))-OFFSET(HOMECELL,MATCH(BB$8,DateRange,0)-1,MATCH(BB$101,DataStreams,0)-1):OFFSET(HOMECELL,MATCH(BB$9,DateRange,0)-1,MATCH(BB$101,DataStreams,0)-1),"NA")),"NA"),0)</f>
        <v>1.555639092577551</v>
      </c>
      <c r="BC105" s="394" cm="1">
        <f t="array" aca="1" ref="BC105" ca="1">IF(ISTEXT(BC$6),IFERROR(SLOPE(
IF(OFFSET(HOMECELL,MATCH(BC$8,DateRange,0)-1,MATCH(BC$100,DataStreams,0)-1):OFFSET(HOMECELL,MATCH(BC$9,DateRange,0)-1,MATCH(BC$100,DataStreams,0)-1)&lt;=Stress_Threshold,
(OFFSET(BC$132,MATCH(BC$8,DateRange,0)-1,0):OFFSET(BC$132,MATCH(BC$9,DateRange,0)-1,0))-(OFFSET(HOMECELL,MATCH(BC$8,DateRange,0)-1,MATCH(BC$101,DataStreams,0)-1):OFFSET(HOMECELL,MATCH(BC$9,DateRange,0)-1,MATCH(BC$101,DataStreams,0)-1)),"NA"),
IF(OFFSET(HOMECELL,MATCH(BC$8,DateRange,0)-1,MATCH(BC$100,DataStreams,0)-1):OFFSET(HOMECELL,MATCH(BC$9,DateRange,0)-1,MATCH(BC$100,DataStreams,0)-1)&lt;=Stress_Threshold,
(OFFSET(HOMECELL,MATCH(BC$8,DateRange,0)-1,MATCH(BC$100,DataStreams,0)-1):OFFSET(HOMECELL,MATCH(BC$9,DateRange,0)-1,MATCH(BC$100,DataStreams,0)-1))-OFFSET(HOMECELL,MATCH(BC$8,DateRange,0)-1,MATCH(BC$101,DataStreams,0)-1):OFFSET(HOMECELL,MATCH(BC$9,DateRange,0)-1,MATCH(BC$101,DataStreams,0)-1),"NA")),"NA"),0)</f>
        <v>2.3065809639617432</v>
      </c>
      <c r="BD105" s="394" cm="1">
        <f t="array" aca="1" ref="BD105" ca="1">IF(ISTEXT(BD$6),IFERROR(SLOPE(
IF(OFFSET(HOMECELL,MATCH(BD$8,DateRange,0)-1,MATCH(BD$100,DataStreams,0)-1):OFFSET(HOMECELL,MATCH(BD$9,DateRange,0)-1,MATCH(BD$100,DataStreams,0)-1)&lt;=Stress_Threshold,
(OFFSET(BD$132,MATCH(BD$8,DateRange,0)-1,0):OFFSET(BD$132,MATCH(BD$9,DateRange,0)-1,0))-(OFFSET(HOMECELL,MATCH(BD$8,DateRange,0)-1,MATCH(BD$101,DataStreams,0)-1):OFFSET(HOMECELL,MATCH(BD$9,DateRange,0)-1,MATCH(BD$101,DataStreams,0)-1)),"NA"),
IF(OFFSET(HOMECELL,MATCH(BD$8,DateRange,0)-1,MATCH(BD$100,DataStreams,0)-1):OFFSET(HOMECELL,MATCH(BD$9,DateRange,0)-1,MATCH(BD$100,DataStreams,0)-1)&lt;=Stress_Threshold,
(OFFSET(HOMECELL,MATCH(BD$8,DateRange,0)-1,MATCH(BD$100,DataStreams,0)-1):OFFSET(HOMECELL,MATCH(BD$9,DateRange,0)-1,MATCH(BD$100,DataStreams,0)-1))-OFFSET(HOMECELL,MATCH(BD$8,DateRange,0)-1,MATCH(BD$101,DataStreams,0)-1):OFFSET(HOMECELL,MATCH(BD$9,DateRange,0)-1,MATCH(BD$101,DataStreams,0)-1),"NA")),"NA"),0)</f>
        <v>0.23920106739460989</v>
      </c>
      <c r="BE105" s="394" cm="1">
        <f t="array" aca="1" ref="BE105" ca="1">IF(ISTEXT(BE$6),IFERROR(SLOPE(
IF(OFFSET(HOMECELL,MATCH(BE$8,DateRange,0)-1,MATCH(BE$100,DataStreams,0)-1):OFFSET(HOMECELL,MATCH(BE$9,DateRange,0)-1,MATCH(BE$100,DataStreams,0)-1)&lt;=Stress_Threshold,
(OFFSET(BE$132,MATCH(BE$8,DateRange,0)-1,0):OFFSET(BE$132,MATCH(BE$9,DateRange,0)-1,0))-(OFFSET(HOMECELL,MATCH(BE$8,DateRange,0)-1,MATCH(BE$101,DataStreams,0)-1):OFFSET(HOMECELL,MATCH(BE$9,DateRange,0)-1,MATCH(BE$101,DataStreams,0)-1)),"NA"),
IF(OFFSET(HOMECELL,MATCH(BE$8,DateRange,0)-1,MATCH(BE$100,DataStreams,0)-1):OFFSET(HOMECELL,MATCH(BE$9,DateRange,0)-1,MATCH(BE$100,DataStreams,0)-1)&lt;=Stress_Threshold,
(OFFSET(HOMECELL,MATCH(BE$8,DateRange,0)-1,MATCH(BE$100,DataStreams,0)-1):OFFSET(HOMECELL,MATCH(BE$9,DateRange,0)-1,MATCH(BE$100,DataStreams,0)-1))-OFFSET(HOMECELL,MATCH(BE$8,DateRange,0)-1,MATCH(BE$101,DataStreams,0)-1):OFFSET(HOMECELL,MATCH(BE$9,DateRange,0)-1,MATCH(BE$101,DataStreams,0)-1),"NA")),"NA"),0)</f>
        <v>-1.1525492703495348</v>
      </c>
      <c r="BF105" s="394" cm="1">
        <f t="array" aca="1" ref="BF105" ca="1">IF(ISTEXT(BF$6),IFERROR(SLOPE(
IF(OFFSET(HOMECELL,MATCH(BF$8,DateRange,0)-1,MATCH(BF$100,DataStreams,0)-1):OFFSET(HOMECELL,MATCH(BF$9,DateRange,0)-1,MATCH(BF$100,DataStreams,0)-1)&lt;=Stress_Threshold,
(OFFSET(BF$132,MATCH(BF$8,DateRange,0)-1,0):OFFSET(BF$132,MATCH(BF$9,DateRange,0)-1,0))-(OFFSET(HOMECELL,MATCH(BF$8,DateRange,0)-1,MATCH(BF$101,DataStreams,0)-1):OFFSET(HOMECELL,MATCH(BF$9,DateRange,0)-1,MATCH(BF$101,DataStreams,0)-1)),"NA"),
IF(OFFSET(HOMECELL,MATCH(BF$8,DateRange,0)-1,MATCH(BF$100,DataStreams,0)-1):OFFSET(HOMECELL,MATCH(BF$9,DateRange,0)-1,MATCH(BF$100,DataStreams,0)-1)&lt;=Stress_Threshold,
(OFFSET(HOMECELL,MATCH(BF$8,DateRange,0)-1,MATCH(BF$100,DataStreams,0)-1):OFFSET(HOMECELL,MATCH(BF$9,DateRange,0)-1,MATCH(BF$100,DataStreams,0)-1))-OFFSET(HOMECELL,MATCH(BF$8,DateRange,0)-1,MATCH(BF$101,DataStreams,0)-1):OFFSET(HOMECELL,MATCH(BF$9,DateRange,0)-1,MATCH(BF$101,DataStreams,0)-1),"NA")),"NA"),0)</f>
        <v>3.2803385286015896</v>
      </c>
      <c r="BG105" s="394" cm="1">
        <f t="array" aca="1" ref="BG105" ca="1">IF(ISTEXT(BG$6),IFERROR(SLOPE(
IF(OFFSET(HOMECELL,MATCH(BG$8,DateRange,0)-1,MATCH(BG$100,DataStreams,0)-1):OFFSET(HOMECELL,MATCH(BG$9,DateRange,0)-1,MATCH(BG$100,DataStreams,0)-1)&lt;=Stress_Threshold,
(OFFSET(BG$132,MATCH(BG$8,DateRange,0)-1,0):OFFSET(BG$132,MATCH(BG$9,DateRange,0)-1,0))-(OFFSET(HOMECELL,MATCH(BG$8,DateRange,0)-1,MATCH(BG$101,DataStreams,0)-1):OFFSET(HOMECELL,MATCH(BG$9,DateRange,0)-1,MATCH(BG$101,DataStreams,0)-1)),"NA"),
IF(OFFSET(HOMECELL,MATCH(BG$8,DateRange,0)-1,MATCH(BG$100,DataStreams,0)-1):OFFSET(HOMECELL,MATCH(BG$9,DateRange,0)-1,MATCH(BG$100,DataStreams,0)-1)&lt;=Stress_Threshold,
(OFFSET(HOMECELL,MATCH(BG$8,DateRange,0)-1,MATCH(BG$100,DataStreams,0)-1):OFFSET(HOMECELL,MATCH(BG$9,DateRange,0)-1,MATCH(BG$100,DataStreams,0)-1))-OFFSET(HOMECELL,MATCH(BG$8,DateRange,0)-1,MATCH(BG$101,DataStreams,0)-1):OFFSET(HOMECELL,MATCH(BG$9,DateRange,0)-1,MATCH(BG$101,DataStreams,0)-1),"NA")),"NA"),0)</f>
        <v>1.7350551961848484</v>
      </c>
      <c r="BH105" s="394" cm="1">
        <f t="array" aca="1" ref="BH105" ca="1">IF(ISTEXT(BH$6),IFERROR(SLOPE(
IF(OFFSET(HOMECELL,MATCH(BH$8,DateRange,0)-1,MATCH(BH$100,DataStreams,0)-1):OFFSET(HOMECELL,MATCH(BH$9,DateRange,0)-1,MATCH(BH$100,DataStreams,0)-1)&lt;=Stress_Threshold,
(OFFSET(BH$132,MATCH(BH$8,DateRange,0)-1,0):OFFSET(BH$132,MATCH(BH$9,DateRange,0)-1,0))-(OFFSET(HOMECELL,MATCH(BH$8,DateRange,0)-1,MATCH(BH$101,DataStreams,0)-1):OFFSET(HOMECELL,MATCH(BH$9,DateRange,0)-1,MATCH(BH$101,DataStreams,0)-1)),"NA"),
IF(OFFSET(HOMECELL,MATCH(BH$8,DateRange,0)-1,MATCH(BH$100,DataStreams,0)-1):OFFSET(HOMECELL,MATCH(BH$9,DateRange,0)-1,MATCH(BH$100,DataStreams,0)-1)&lt;=Stress_Threshold,
(OFFSET(HOMECELL,MATCH(BH$8,DateRange,0)-1,MATCH(BH$100,DataStreams,0)-1):OFFSET(HOMECELL,MATCH(BH$9,DateRange,0)-1,MATCH(BH$100,DataStreams,0)-1))-OFFSET(HOMECELL,MATCH(BH$8,DateRange,0)-1,MATCH(BH$101,DataStreams,0)-1):OFFSET(HOMECELL,MATCH(BH$9,DateRange,0)-1,MATCH(BH$101,DataStreams,0)-1),"NA")),"NA"),0)</f>
        <v>3.0926682570758444</v>
      </c>
      <c r="BI105" s="394" cm="1">
        <f t="array" aca="1" ref="BI105" ca="1">IF(ISTEXT(BI$6),IFERROR(SLOPE(
IF(OFFSET(HOMECELL,MATCH(BI$8,DateRange,0)-1,MATCH(BI$100,DataStreams,0)-1):OFFSET(HOMECELL,MATCH(BI$9,DateRange,0)-1,MATCH(BI$100,DataStreams,0)-1)&lt;=Stress_Threshold,
(OFFSET(BI$132,MATCH(BI$8,DateRange,0)-1,0):OFFSET(BI$132,MATCH(BI$9,DateRange,0)-1,0))-(OFFSET(HOMECELL,MATCH(BI$8,DateRange,0)-1,MATCH(BI$101,DataStreams,0)-1):OFFSET(HOMECELL,MATCH(BI$9,DateRange,0)-1,MATCH(BI$101,DataStreams,0)-1)),"NA"),
IF(OFFSET(HOMECELL,MATCH(BI$8,DateRange,0)-1,MATCH(BI$100,DataStreams,0)-1):OFFSET(HOMECELL,MATCH(BI$9,DateRange,0)-1,MATCH(BI$100,DataStreams,0)-1)&lt;=Stress_Threshold,
(OFFSET(HOMECELL,MATCH(BI$8,DateRange,0)-1,MATCH(BI$100,DataStreams,0)-1):OFFSET(HOMECELL,MATCH(BI$9,DateRange,0)-1,MATCH(BI$100,DataStreams,0)-1))-OFFSET(HOMECELL,MATCH(BI$8,DateRange,0)-1,MATCH(BI$101,DataStreams,0)-1):OFFSET(HOMECELL,MATCH(BI$9,DateRange,0)-1,MATCH(BI$101,DataStreams,0)-1),"NA")),"NA"),0)</f>
        <v>0.62662114981498906</v>
      </c>
      <c r="BJ105" s="394" cm="1">
        <f t="array" aca="1" ref="BJ105" ca="1">IF(ISTEXT(BJ$6),IFERROR(SLOPE(
IF(OFFSET(HOMECELL,MATCH(BJ$8,DateRange,0)-1,MATCH(BJ$100,DataStreams,0)-1):OFFSET(HOMECELL,MATCH(BJ$9,DateRange,0)-1,MATCH(BJ$100,DataStreams,0)-1)&lt;=Stress_Threshold,
(OFFSET(BJ$132,MATCH(BJ$8,DateRange,0)-1,0):OFFSET(BJ$132,MATCH(BJ$9,DateRange,0)-1,0))-(OFFSET(HOMECELL,MATCH(BJ$8,DateRange,0)-1,MATCH(BJ$101,DataStreams,0)-1):OFFSET(HOMECELL,MATCH(BJ$9,DateRange,0)-1,MATCH(BJ$101,DataStreams,0)-1)),"NA"),
IF(OFFSET(HOMECELL,MATCH(BJ$8,DateRange,0)-1,MATCH(BJ$100,DataStreams,0)-1):OFFSET(HOMECELL,MATCH(BJ$9,DateRange,0)-1,MATCH(BJ$100,DataStreams,0)-1)&lt;=Stress_Threshold,
(OFFSET(HOMECELL,MATCH(BJ$8,DateRange,0)-1,MATCH(BJ$100,DataStreams,0)-1):OFFSET(HOMECELL,MATCH(BJ$9,DateRange,0)-1,MATCH(BJ$100,DataStreams,0)-1))-OFFSET(HOMECELL,MATCH(BJ$8,DateRange,0)-1,MATCH(BJ$101,DataStreams,0)-1):OFFSET(HOMECELL,MATCH(BJ$9,DateRange,0)-1,MATCH(BJ$101,DataStreams,0)-1),"NA")),"NA"),0)</f>
        <v>0.4145986067953441</v>
      </c>
      <c r="BK105" s="394" cm="1">
        <f t="array" aca="1" ref="BK105" ca="1">IF(ISTEXT(BK$6),IFERROR(SLOPE(
IF(OFFSET(HOMECELL,MATCH(BK$8,DateRange,0)-1,MATCH(BK$100,DataStreams,0)-1):OFFSET(HOMECELL,MATCH(BK$9,DateRange,0)-1,MATCH(BK$100,DataStreams,0)-1)&lt;=Stress_Threshold,
(OFFSET(BK$132,MATCH(BK$8,DateRange,0)-1,0):OFFSET(BK$132,MATCH(BK$9,DateRange,0)-1,0))-(OFFSET(HOMECELL,MATCH(BK$8,DateRange,0)-1,MATCH(BK$101,DataStreams,0)-1):OFFSET(HOMECELL,MATCH(BK$9,DateRange,0)-1,MATCH(BK$101,DataStreams,0)-1)),"NA"),
IF(OFFSET(HOMECELL,MATCH(BK$8,DateRange,0)-1,MATCH(BK$100,DataStreams,0)-1):OFFSET(HOMECELL,MATCH(BK$9,DateRange,0)-1,MATCH(BK$100,DataStreams,0)-1)&lt;=Stress_Threshold,
(OFFSET(HOMECELL,MATCH(BK$8,DateRange,0)-1,MATCH(BK$100,DataStreams,0)-1):OFFSET(HOMECELL,MATCH(BK$9,DateRange,0)-1,MATCH(BK$100,DataStreams,0)-1))-OFFSET(HOMECELL,MATCH(BK$8,DateRange,0)-1,MATCH(BK$101,DataStreams,0)-1):OFFSET(HOMECELL,MATCH(BK$9,DateRange,0)-1,MATCH(BK$101,DataStreams,0)-1),"NA")),"NA"),0)</f>
        <v>0.71234171046261441</v>
      </c>
      <c r="BL105" s="394" cm="1">
        <f t="array" aca="1" ref="BL105" ca="1">IF(ISTEXT(BL$6),IFERROR(SLOPE(
IF(OFFSET(HOMECELL,MATCH(BL$8,DateRange,0)-1,MATCH(BL$100,DataStreams,0)-1):OFFSET(HOMECELL,MATCH(BL$9,DateRange,0)-1,MATCH(BL$100,DataStreams,0)-1)&lt;=Stress_Threshold,
(OFFSET(BL$132,MATCH(BL$8,DateRange,0)-1,0):OFFSET(BL$132,MATCH(BL$9,DateRange,0)-1,0))-(OFFSET(HOMECELL,MATCH(BL$8,DateRange,0)-1,MATCH(BL$101,DataStreams,0)-1):OFFSET(HOMECELL,MATCH(BL$9,DateRange,0)-1,MATCH(BL$101,DataStreams,0)-1)),"NA"),
IF(OFFSET(HOMECELL,MATCH(BL$8,DateRange,0)-1,MATCH(BL$100,DataStreams,0)-1):OFFSET(HOMECELL,MATCH(BL$9,DateRange,0)-1,MATCH(BL$100,DataStreams,0)-1)&lt;=Stress_Threshold,
(OFFSET(HOMECELL,MATCH(BL$8,DateRange,0)-1,MATCH(BL$100,DataStreams,0)-1):OFFSET(HOMECELL,MATCH(BL$9,DateRange,0)-1,MATCH(BL$100,DataStreams,0)-1))-OFFSET(HOMECELL,MATCH(BL$8,DateRange,0)-1,MATCH(BL$101,DataStreams,0)-1):OFFSET(HOMECELL,MATCH(BL$9,DateRange,0)-1,MATCH(BL$101,DataStreams,0)-1),"NA")),"NA"),0)</f>
        <v>1.2335973195396222</v>
      </c>
      <c r="BM105" s="394" cm="1">
        <f t="array" aca="1" ref="BM105" ca="1">IF(ISTEXT(BM$6),IFERROR(SLOPE(
IF(OFFSET(HOMECELL,MATCH(BM$8,DateRange,0)-1,MATCH(BM$100,DataStreams,0)-1):OFFSET(HOMECELL,MATCH(BM$9,DateRange,0)-1,MATCH(BM$100,DataStreams,0)-1)&lt;=Stress_Threshold,
(OFFSET(BM$132,MATCH(BM$8,DateRange,0)-1,0):OFFSET(BM$132,MATCH(BM$9,DateRange,0)-1,0))-(OFFSET(HOMECELL,MATCH(BM$8,DateRange,0)-1,MATCH(BM$101,DataStreams,0)-1):OFFSET(HOMECELL,MATCH(BM$9,DateRange,0)-1,MATCH(BM$101,DataStreams,0)-1)),"NA"),
IF(OFFSET(HOMECELL,MATCH(BM$8,DateRange,0)-1,MATCH(BM$100,DataStreams,0)-1):OFFSET(HOMECELL,MATCH(BM$9,DateRange,0)-1,MATCH(BM$100,DataStreams,0)-1)&lt;=Stress_Threshold,
(OFFSET(HOMECELL,MATCH(BM$8,DateRange,0)-1,MATCH(BM$100,DataStreams,0)-1):OFFSET(HOMECELL,MATCH(BM$9,DateRange,0)-1,MATCH(BM$100,DataStreams,0)-1))-OFFSET(HOMECELL,MATCH(BM$8,DateRange,0)-1,MATCH(BM$101,DataStreams,0)-1):OFFSET(HOMECELL,MATCH(BM$9,DateRange,0)-1,MATCH(BM$101,DataStreams,0)-1),"NA")),"NA"),0)</f>
        <v>1.3671015301063596</v>
      </c>
      <c r="BN105" s="394" cm="1">
        <f t="array" aca="1" ref="BN105" ca="1">IF(ISTEXT(BN$6),IFERROR(SLOPE(
IF(OFFSET(HOMECELL,MATCH(BN$8,DateRange,0)-1,MATCH(BN$100,DataStreams,0)-1):OFFSET(HOMECELL,MATCH(BN$9,DateRange,0)-1,MATCH(BN$100,DataStreams,0)-1)&lt;=Stress_Threshold,
(OFFSET(BN$132,MATCH(BN$8,DateRange,0)-1,0):OFFSET(BN$132,MATCH(BN$9,DateRange,0)-1,0))-(OFFSET(HOMECELL,MATCH(BN$8,DateRange,0)-1,MATCH(BN$101,DataStreams,0)-1):OFFSET(HOMECELL,MATCH(BN$9,DateRange,0)-1,MATCH(BN$101,DataStreams,0)-1)),"NA"),
IF(OFFSET(HOMECELL,MATCH(BN$8,DateRange,0)-1,MATCH(BN$100,DataStreams,0)-1):OFFSET(HOMECELL,MATCH(BN$9,DateRange,0)-1,MATCH(BN$100,DataStreams,0)-1)&lt;=Stress_Threshold,
(OFFSET(HOMECELL,MATCH(BN$8,DateRange,0)-1,MATCH(BN$100,DataStreams,0)-1):OFFSET(HOMECELL,MATCH(BN$9,DateRange,0)-1,MATCH(BN$100,DataStreams,0)-1))-OFFSET(HOMECELL,MATCH(BN$8,DateRange,0)-1,MATCH(BN$101,DataStreams,0)-1):OFFSET(HOMECELL,MATCH(BN$9,DateRange,0)-1,MATCH(BN$101,DataStreams,0)-1),"NA")),"NA"),0)</f>
        <v>3.3994340918973975</v>
      </c>
      <c r="BO105" s="394" cm="1">
        <f t="array" aca="1" ref="BO105" ca="1">IF(ISTEXT(BO$6),IFERROR(SLOPE(
IF(OFFSET(HOMECELL,MATCH(BO$8,DateRange,0)-1,MATCH(BO$100,DataStreams,0)-1):OFFSET(HOMECELL,MATCH(BO$9,DateRange,0)-1,MATCH(BO$100,DataStreams,0)-1)&lt;=Stress_Threshold,
(OFFSET(BO$132,MATCH(BO$8,DateRange,0)-1,0):OFFSET(BO$132,MATCH(BO$9,DateRange,0)-1,0))-(OFFSET(HOMECELL,MATCH(BO$8,DateRange,0)-1,MATCH(BO$101,DataStreams,0)-1):OFFSET(HOMECELL,MATCH(BO$9,DateRange,0)-1,MATCH(BO$101,DataStreams,0)-1)),"NA"),
IF(OFFSET(HOMECELL,MATCH(BO$8,DateRange,0)-1,MATCH(BO$100,DataStreams,0)-1):OFFSET(HOMECELL,MATCH(BO$9,DateRange,0)-1,MATCH(BO$100,DataStreams,0)-1)&lt;=Stress_Threshold,
(OFFSET(HOMECELL,MATCH(BO$8,DateRange,0)-1,MATCH(BO$100,DataStreams,0)-1):OFFSET(HOMECELL,MATCH(BO$9,DateRange,0)-1,MATCH(BO$100,DataStreams,0)-1))-OFFSET(HOMECELL,MATCH(BO$8,DateRange,0)-1,MATCH(BO$101,DataStreams,0)-1):OFFSET(HOMECELL,MATCH(BO$9,DateRange,0)-1,MATCH(BO$101,DataStreams,0)-1),"NA")),"NA"),0)</f>
        <v>1.0881225105383905</v>
      </c>
      <c r="BP105" s="394" cm="1">
        <f t="array" aca="1" ref="BP105" ca="1">IF(ISTEXT(BP$6),IFERROR(SLOPE(
IF(OFFSET(HOMECELL,MATCH(BP$8,DateRange,0)-1,MATCH(BP$100,DataStreams,0)-1):OFFSET(HOMECELL,MATCH(BP$9,DateRange,0)-1,MATCH(BP$100,DataStreams,0)-1)&lt;=Stress_Threshold,
(OFFSET(BP$132,MATCH(BP$8,DateRange,0)-1,0):OFFSET(BP$132,MATCH(BP$9,DateRange,0)-1,0))-(OFFSET(HOMECELL,MATCH(BP$8,DateRange,0)-1,MATCH(BP$101,DataStreams,0)-1):OFFSET(HOMECELL,MATCH(BP$9,DateRange,0)-1,MATCH(BP$101,DataStreams,0)-1)),"NA"),
IF(OFFSET(HOMECELL,MATCH(BP$8,DateRange,0)-1,MATCH(BP$100,DataStreams,0)-1):OFFSET(HOMECELL,MATCH(BP$9,DateRange,0)-1,MATCH(BP$100,DataStreams,0)-1)&lt;=Stress_Threshold,
(OFFSET(HOMECELL,MATCH(BP$8,DateRange,0)-1,MATCH(BP$100,DataStreams,0)-1):OFFSET(HOMECELL,MATCH(BP$9,DateRange,0)-1,MATCH(BP$100,DataStreams,0)-1))-OFFSET(HOMECELL,MATCH(BP$8,DateRange,0)-1,MATCH(BP$101,DataStreams,0)-1):OFFSET(HOMECELL,MATCH(BP$9,DateRange,0)-1,MATCH(BP$101,DataStreams,0)-1),"NA")),"NA"),0)</f>
        <v>1.7149052157843312</v>
      </c>
      <c r="BQ105" s="394" cm="1">
        <f t="array" aca="1" ref="BQ105" ca="1">IF(ISTEXT(BQ$6),IFERROR(SLOPE(
IF(OFFSET(HOMECELL,MATCH(BQ$8,DateRange,0)-1,MATCH(BQ$100,DataStreams,0)-1):OFFSET(HOMECELL,MATCH(BQ$9,DateRange,0)-1,MATCH(BQ$100,DataStreams,0)-1)&lt;=Stress_Threshold,
(OFFSET(BQ$132,MATCH(BQ$8,DateRange,0)-1,0):OFFSET(BQ$132,MATCH(BQ$9,DateRange,0)-1,0))-(OFFSET(HOMECELL,MATCH(BQ$8,DateRange,0)-1,MATCH(BQ$101,DataStreams,0)-1):OFFSET(HOMECELL,MATCH(BQ$9,DateRange,0)-1,MATCH(BQ$101,DataStreams,0)-1)),"NA"),
IF(OFFSET(HOMECELL,MATCH(BQ$8,DateRange,0)-1,MATCH(BQ$100,DataStreams,0)-1):OFFSET(HOMECELL,MATCH(BQ$9,DateRange,0)-1,MATCH(BQ$100,DataStreams,0)-1)&lt;=Stress_Threshold,
(OFFSET(HOMECELL,MATCH(BQ$8,DateRange,0)-1,MATCH(BQ$100,DataStreams,0)-1):OFFSET(HOMECELL,MATCH(BQ$9,DateRange,0)-1,MATCH(BQ$100,DataStreams,0)-1))-OFFSET(HOMECELL,MATCH(BQ$8,DateRange,0)-1,MATCH(BQ$101,DataStreams,0)-1):OFFSET(HOMECELL,MATCH(BQ$9,DateRange,0)-1,MATCH(BQ$101,DataStreams,0)-1),"NA")),"NA"),0)</f>
        <v>2.4713557439595135</v>
      </c>
      <c r="BR105" s="394" cm="1">
        <f t="array" aca="1" ref="BR105" ca="1">IF(ISTEXT(BR$6),IFERROR(SLOPE(
IF(OFFSET(HOMECELL,MATCH(BR$8,DateRange,0)-1,MATCH(BR$100,DataStreams,0)-1):OFFSET(HOMECELL,MATCH(BR$9,DateRange,0)-1,MATCH(BR$100,DataStreams,0)-1)&lt;=Stress_Threshold,
(OFFSET(BR$132,MATCH(BR$8,DateRange,0)-1,0):OFFSET(BR$132,MATCH(BR$9,DateRange,0)-1,0))-(OFFSET(HOMECELL,MATCH(BR$8,DateRange,0)-1,MATCH(BR$101,DataStreams,0)-1):OFFSET(HOMECELL,MATCH(BR$9,DateRange,0)-1,MATCH(BR$101,DataStreams,0)-1)),"NA"),
IF(OFFSET(HOMECELL,MATCH(BR$8,DateRange,0)-1,MATCH(BR$100,DataStreams,0)-1):OFFSET(HOMECELL,MATCH(BR$9,DateRange,0)-1,MATCH(BR$100,DataStreams,0)-1)&lt;=Stress_Threshold,
(OFFSET(HOMECELL,MATCH(BR$8,DateRange,0)-1,MATCH(BR$100,DataStreams,0)-1):OFFSET(HOMECELL,MATCH(BR$9,DateRange,0)-1,MATCH(BR$100,DataStreams,0)-1))-OFFSET(HOMECELL,MATCH(BR$8,DateRange,0)-1,MATCH(BR$101,DataStreams,0)-1):OFFSET(HOMECELL,MATCH(BR$9,DateRange,0)-1,MATCH(BR$101,DataStreams,0)-1),"NA")),"NA"),0)</f>
        <v>-0.23214536676004169</v>
      </c>
      <c r="BS105" s="394" cm="1">
        <f t="array" aca="1" ref="BS105" ca="1">IF(ISTEXT(BS$6),IFERROR(SLOPE(
IF(OFFSET(HOMECELL,MATCH(BS$8,DateRange,0)-1,MATCH(BS$100,DataStreams,0)-1):OFFSET(HOMECELL,MATCH(BS$9,DateRange,0)-1,MATCH(BS$100,DataStreams,0)-1)&lt;=Stress_Threshold,
(OFFSET(BS$132,MATCH(BS$8,DateRange,0)-1,0):OFFSET(BS$132,MATCH(BS$9,DateRange,0)-1,0))-(OFFSET(HOMECELL,MATCH(BS$8,DateRange,0)-1,MATCH(BS$101,DataStreams,0)-1):OFFSET(HOMECELL,MATCH(BS$9,DateRange,0)-1,MATCH(BS$101,DataStreams,0)-1)),"NA"),
IF(OFFSET(HOMECELL,MATCH(BS$8,DateRange,0)-1,MATCH(BS$100,DataStreams,0)-1):OFFSET(HOMECELL,MATCH(BS$9,DateRange,0)-1,MATCH(BS$100,DataStreams,0)-1)&lt;=Stress_Threshold,
(OFFSET(HOMECELL,MATCH(BS$8,DateRange,0)-1,MATCH(BS$100,DataStreams,0)-1):OFFSET(HOMECELL,MATCH(BS$9,DateRange,0)-1,MATCH(BS$100,DataStreams,0)-1))-OFFSET(HOMECELL,MATCH(BS$8,DateRange,0)-1,MATCH(BS$101,DataStreams,0)-1):OFFSET(HOMECELL,MATCH(BS$9,DateRange,0)-1,MATCH(BS$101,DataStreams,0)-1),"NA")),"NA"),0)</f>
        <v>-0.40127190156630582</v>
      </c>
      <c r="BT105" s="394" cm="1">
        <f t="array" aca="1" ref="BT105" ca="1">IF(ISTEXT(BT$6),IFERROR(SLOPE(
IF(OFFSET(HOMECELL,MATCH(BT$8,DateRange,0)-1,MATCH(BT$100,DataStreams,0)-1):OFFSET(HOMECELL,MATCH(BT$9,DateRange,0)-1,MATCH(BT$100,DataStreams,0)-1)&lt;=Stress_Threshold,
(OFFSET(BT$132,MATCH(BT$8,DateRange,0)-1,0):OFFSET(BT$132,MATCH(BT$9,DateRange,0)-1,0))-(OFFSET(HOMECELL,MATCH(BT$8,DateRange,0)-1,MATCH(BT$101,DataStreams,0)-1):OFFSET(HOMECELL,MATCH(BT$9,DateRange,0)-1,MATCH(BT$101,DataStreams,0)-1)),"NA"),
IF(OFFSET(HOMECELL,MATCH(BT$8,DateRange,0)-1,MATCH(BT$100,DataStreams,0)-1):OFFSET(HOMECELL,MATCH(BT$9,DateRange,0)-1,MATCH(BT$100,DataStreams,0)-1)&lt;=Stress_Threshold,
(OFFSET(HOMECELL,MATCH(BT$8,DateRange,0)-1,MATCH(BT$100,DataStreams,0)-1):OFFSET(HOMECELL,MATCH(BT$9,DateRange,0)-1,MATCH(BT$100,DataStreams,0)-1))-OFFSET(HOMECELL,MATCH(BT$8,DateRange,0)-1,MATCH(BT$101,DataStreams,0)-1):OFFSET(HOMECELL,MATCH(BT$9,DateRange,0)-1,MATCH(BT$101,DataStreams,0)-1),"NA")),"NA"),0)</f>
        <v>0.86202190654291477</v>
      </c>
      <c r="BU105" s="394" cm="1">
        <f t="array" aca="1" ref="BU105" ca="1">IF(ISTEXT(BU$6),IFERROR(SLOPE(
IF(OFFSET(HOMECELL,MATCH(BU$8,DateRange,0)-1,MATCH(BU$100,DataStreams,0)-1):OFFSET(HOMECELL,MATCH(BU$9,DateRange,0)-1,MATCH(BU$100,DataStreams,0)-1)&lt;=Stress_Threshold,
(OFFSET(BU$132,MATCH(BU$8,DateRange,0)-1,0):OFFSET(BU$132,MATCH(BU$9,DateRange,0)-1,0))-(OFFSET(HOMECELL,MATCH(BU$8,DateRange,0)-1,MATCH(BU$101,DataStreams,0)-1):OFFSET(HOMECELL,MATCH(BU$9,DateRange,0)-1,MATCH(BU$101,DataStreams,0)-1)),"NA"),
IF(OFFSET(HOMECELL,MATCH(BU$8,DateRange,0)-1,MATCH(BU$100,DataStreams,0)-1):OFFSET(HOMECELL,MATCH(BU$9,DateRange,0)-1,MATCH(BU$100,DataStreams,0)-1)&lt;=Stress_Threshold,
(OFFSET(HOMECELL,MATCH(BU$8,DateRange,0)-1,MATCH(BU$100,DataStreams,0)-1):OFFSET(HOMECELL,MATCH(BU$9,DateRange,0)-1,MATCH(BU$100,DataStreams,0)-1))-OFFSET(HOMECELL,MATCH(BU$8,DateRange,0)-1,MATCH(BU$101,DataStreams,0)-1):OFFSET(HOMECELL,MATCH(BU$9,DateRange,0)-1,MATCH(BU$101,DataStreams,0)-1),"NA")),"NA"),0)</f>
        <v>0.68726455657683605</v>
      </c>
      <c r="BV105" s="394" cm="1">
        <f t="array" aca="1" ref="BV105" ca="1">IF(ISTEXT(BV$6),IFERROR(SLOPE(
IF(OFFSET(HOMECELL,MATCH(BV$8,DateRange,0)-1,MATCH(BV$100,DataStreams,0)-1):OFFSET(HOMECELL,MATCH(BV$9,DateRange,0)-1,MATCH(BV$100,DataStreams,0)-1)&lt;=Stress_Threshold,
(OFFSET(BV$132,MATCH(BV$8,DateRange,0)-1,0):OFFSET(BV$132,MATCH(BV$9,DateRange,0)-1,0))-(OFFSET(HOMECELL,MATCH(BV$8,DateRange,0)-1,MATCH(BV$101,DataStreams,0)-1):OFFSET(HOMECELL,MATCH(BV$9,DateRange,0)-1,MATCH(BV$101,DataStreams,0)-1)),"NA"),
IF(OFFSET(HOMECELL,MATCH(BV$8,DateRange,0)-1,MATCH(BV$100,DataStreams,0)-1):OFFSET(HOMECELL,MATCH(BV$9,DateRange,0)-1,MATCH(BV$100,DataStreams,0)-1)&lt;=Stress_Threshold,
(OFFSET(HOMECELL,MATCH(BV$8,DateRange,0)-1,MATCH(BV$100,DataStreams,0)-1):OFFSET(HOMECELL,MATCH(BV$9,DateRange,0)-1,MATCH(BV$100,DataStreams,0)-1))-OFFSET(HOMECELL,MATCH(BV$8,DateRange,0)-1,MATCH(BV$101,DataStreams,0)-1):OFFSET(HOMECELL,MATCH(BV$9,DateRange,0)-1,MATCH(BV$101,DataStreams,0)-1),"NA")),"NA"),0)</f>
        <v>1.3125604952704042</v>
      </c>
      <c r="BW105" s="394" cm="1">
        <f t="array" aca="1" ref="BW105" ca="1">IF(ISTEXT(BW$6),IFERROR(SLOPE(
IF(OFFSET(HOMECELL,MATCH(BW$8,DateRange,0)-1,MATCH(BW$100,DataStreams,0)-1):OFFSET(HOMECELL,MATCH(BW$9,DateRange,0)-1,MATCH(BW$100,DataStreams,0)-1)&lt;=Stress_Threshold,
(OFFSET(BW$132,MATCH(BW$8,DateRange,0)-1,0):OFFSET(BW$132,MATCH(BW$9,DateRange,0)-1,0))-(OFFSET(HOMECELL,MATCH(BW$8,DateRange,0)-1,MATCH(BW$101,DataStreams,0)-1):OFFSET(HOMECELL,MATCH(BW$9,DateRange,0)-1,MATCH(BW$101,DataStreams,0)-1)),"NA"),
IF(OFFSET(HOMECELL,MATCH(BW$8,DateRange,0)-1,MATCH(BW$100,DataStreams,0)-1):OFFSET(HOMECELL,MATCH(BW$9,DateRange,0)-1,MATCH(BW$100,DataStreams,0)-1)&lt;=Stress_Threshold,
(OFFSET(HOMECELL,MATCH(BW$8,DateRange,0)-1,MATCH(BW$100,DataStreams,0)-1):OFFSET(HOMECELL,MATCH(BW$9,DateRange,0)-1,MATCH(BW$100,DataStreams,0)-1))-OFFSET(HOMECELL,MATCH(BW$8,DateRange,0)-1,MATCH(BW$101,DataStreams,0)-1):OFFSET(HOMECELL,MATCH(BW$9,DateRange,0)-1,MATCH(BW$101,DataStreams,0)-1),"NA")),"NA"),0)</f>
        <v>0.28530431156285074</v>
      </c>
      <c r="BX105" s="394" cm="1">
        <f t="array" aca="1" ref="BX105" ca="1">IF(ISTEXT(BX$6),IFERROR(SLOPE(
IF(OFFSET(HOMECELL,MATCH(BX$8,DateRange,0)-1,MATCH(BX$100,DataStreams,0)-1):OFFSET(HOMECELL,MATCH(BX$9,DateRange,0)-1,MATCH(BX$100,DataStreams,0)-1)&lt;=Stress_Threshold,
(OFFSET(BX$132,MATCH(BX$8,DateRange,0)-1,0):OFFSET(BX$132,MATCH(BX$9,DateRange,0)-1,0))-(OFFSET(HOMECELL,MATCH(BX$8,DateRange,0)-1,MATCH(BX$101,DataStreams,0)-1):OFFSET(HOMECELL,MATCH(BX$9,DateRange,0)-1,MATCH(BX$101,DataStreams,0)-1)),"NA"),
IF(OFFSET(HOMECELL,MATCH(BX$8,DateRange,0)-1,MATCH(BX$100,DataStreams,0)-1):OFFSET(HOMECELL,MATCH(BX$9,DateRange,0)-1,MATCH(BX$100,DataStreams,0)-1)&lt;=Stress_Threshold,
(OFFSET(HOMECELL,MATCH(BX$8,DateRange,0)-1,MATCH(BX$100,DataStreams,0)-1):OFFSET(HOMECELL,MATCH(BX$9,DateRange,0)-1,MATCH(BX$100,DataStreams,0)-1))-OFFSET(HOMECELL,MATCH(BX$8,DateRange,0)-1,MATCH(BX$101,DataStreams,0)-1):OFFSET(HOMECELL,MATCH(BX$9,DateRange,0)-1,MATCH(BX$101,DataStreams,0)-1),"NA")),"NA"),0)</f>
        <v>1.1071812827566458</v>
      </c>
      <c r="BY105" s="394" cm="1">
        <f t="array" aca="1" ref="BY105" ca="1">IF(ISTEXT(BY$6),IFERROR(SLOPE(
IF(OFFSET(HOMECELL,MATCH(BY$8,DateRange,0)-1,MATCH(BY$100,DataStreams,0)-1):OFFSET(HOMECELL,MATCH(BY$9,DateRange,0)-1,MATCH(BY$100,DataStreams,0)-1)&lt;=Stress_Threshold,
(OFFSET(BY$132,MATCH(BY$8,DateRange,0)-1,0):OFFSET(BY$132,MATCH(BY$9,DateRange,0)-1,0))-(OFFSET(HOMECELL,MATCH(BY$8,DateRange,0)-1,MATCH(BY$101,DataStreams,0)-1):OFFSET(HOMECELL,MATCH(BY$9,DateRange,0)-1,MATCH(BY$101,DataStreams,0)-1)),"NA"),
IF(OFFSET(HOMECELL,MATCH(BY$8,DateRange,0)-1,MATCH(BY$100,DataStreams,0)-1):OFFSET(HOMECELL,MATCH(BY$9,DateRange,0)-1,MATCH(BY$100,DataStreams,0)-1)&lt;=Stress_Threshold,
(OFFSET(HOMECELL,MATCH(BY$8,DateRange,0)-1,MATCH(BY$100,DataStreams,0)-1):OFFSET(HOMECELL,MATCH(BY$9,DateRange,0)-1,MATCH(BY$100,DataStreams,0)-1))-OFFSET(HOMECELL,MATCH(BY$8,DateRange,0)-1,MATCH(BY$101,DataStreams,0)-1):OFFSET(HOMECELL,MATCH(BY$9,DateRange,0)-1,MATCH(BY$101,DataStreams,0)-1),"NA")),"NA"),0)</f>
        <v>0.40898257015487699</v>
      </c>
      <c r="BZ105" s="394" cm="1">
        <f t="array" aca="1" ref="BZ105" ca="1">IF(ISTEXT(BZ$6),IFERROR(SLOPE(
IF(OFFSET(HOMECELL,MATCH(BZ$8,DateRange,0)-1,MATCH(BZ$100,DataStreams,0)-1):OFFSET(HOMECELL,MATCH(BZ$9,DateRange,0)-1,MATCH(BZ$100,DataStreams,0)-1)&lt;=Stress_Threshold,
(OFFSET(BZ$132,MATCH(BZ$8,DateRange,0)-1,0):OFFSET(BZ$132,MATCH(BZ$9,DateRange,0)-1,0))-(OFFSET(HOMECELL,MATCH(BZ$8,DateRange,0)-1,MATCH(BZ$101,DataStreams,0)-1):OFFSET(HOMECELL,MATCH(BZ$9,DateRange,0)-1,MATCH(BZ$101,DataStreams,0)-1)),"NA"),
IF(OFFSET(HOMECELL,MATCH(BZ$8,DateRange,0)-1,MATCH(BZ$100,DataStreams,0)-1):OFFSET(HOMECELL,MATCH(BZ$9,DateRange,0)-1,MATCH(BZ$100,DataStreams,0)-1)&lt;=Stress_Threshold,
(OFFSET(HOMECELL,MATCH(BZ$8,DateRange,0)-1,MATCH(BZ$100,DataStreams,0)-1):OFFSET(HOMECELL,MATCH(BZ$9,DateRange,0)-1,MATCH(BZ$100,DataStreams,0)-1))-OFFSET(HOMECELL,MATCH(BZ$8,DateRange,0)-1,MATCH(BZ$101,DataStreams,0)-1):OFFSET(HOMECELL,MATCH(BZ$9,DateRange,0)-1,MATCH(BZ$101,DataStreams,0)-1),"NA")),"NA"),0)</f>
        <v>1.8071172528226627</v>
      </c>
      <c r="CA105" s="394" cm="1">
        <f t="array" aca="1" ref="CA105" ca="1">IF(ISTEXT(CA$6),IFERROR(SLOPE(
IF(OFFSET(HOMECELL,MATCH(CA$8,DateRange,0)-1,MATCH(CA$100,DataStreams,0)-1):OFFSET(HOMECELL,MATCH(CA$9,DateRange,0)-1,MATCH(CA$100,DataStreams,0)-1)&lt;=Stress_Threshold,
(OFFSET(CA$132,MATCH(CA$8,DateRange,0)-1,0):OFFSET(CA$132,MATCH(CA$9,DateRange,0)-1,0))-(OFFSET(HOMECELL,MATCH(CA$8,DateRange,0)-1,MATCH(CA$101,DataStreams,0)-1):OFFSET(HOMECELL,MATCH(CA$9,DateRange,0)-1,MATCH(CA$101,DataStreams,0)-1)),"NA"),
IF(OFFSET(HOMECELL,MATCH(CA$8,DateRange,0)-1,MATCH(CA$100,DataStreams,0)-1):OFFSET(HOMECELL,MATCH(CA$9,DateRange,0)-1,MATCH(CA$100,DataStreams,0)-1)&lt;=Stress_Threshold,
(OFFSET(HOMECELL,MATCH(CA$8,DateRange,0)-1,MATCH(CA$100,DataStreams,0)-1):OFFSET(HOMECELL,MATCH(CA$9,DateRange,0)-1,MATCH(CA$100,DataStreams,0)-1))-OFFSET(HOMECELL,MATCH(CA$8,DateRange,0)-1,MATCH(CA$101,DataStreams,0)-1):OFFSET(HOMECELL,MATCH(CA$9,DateRange,0)-1,MATCH(CA$101,DataStreams,0)-1),"NA")),"NA"),0)</f>
        <v>-9.5043884840597184E-2</v>
      </c>
      <c r="CB105" s="394" cm="1">
        <f t="array" aca="1" ref="CB105" ca="1">IF(ISTEXT(CB$6),IFERROR(SLOPE(
IF(OFFSET(HOMECELL,MATCH(CB$8,DateRange,0)-1,MATCH(CB$100,DataStreams,0)-1):OFFSET(HOMECELL,MATCH(CB$9,DateRange,0)-1,MATCH(CB$100,DataStreams,0)-1)&lt;=Stress_Threshold,
(OFFSET(CB$132,MATCH(CB$8,DateRange,0)-1,0):OFFSET(CB$132,MATCH(CB$9,DateRange,0)-1,0))-(OFFSET(HOMECELL,MATCH(CB$8,DateRange,0)-1,MATCH(CB$101,DataStreams,0)-1):OFFSET(HOMECELL,MATCH(CB$9,DateRange,0)-1,MATCH(CB$101,DataStreams,0)-1)),"NA"),
IF(OFFSET(HOMECELL,MATCH(CB$8,DateRange,0)-1,MATCH(CB$100,DataStreams,0)-1):OFFSET(HOMECELL,MATCH(CB$9,DateRange,0)-1,MATCH(CB$100,DataStreams,0)-1)&lt;=Stress_Threshold,
(OFFSET(HOMECELL,MATCH(CB$8,DateRange,0)-1,MATCH(CB$100,DataStreams,0)-1):OFFSET(HOMECELL,MATCH(CB$9,DateRange,0)-1,MATCH(CB$100,DataStreams,0)-1))-OFFSET(HOMECELL,MATCH(CB$8,DateRange,0)-1,MATCH(CB$101,DataStreams,0)-1):OFFSET(HOMECELL,MATCH(CB$9,DateRange,0)-1,MATCH(CB$101,DataStreams,0)-1),"NA")),"NA"),0)</f>
        <v>-8.8449201171967098E-2</v>
      </c>
      <c r="CC105" s="394" cm="1">
        <f t="array" aca="1" ref="CC105" ca="1">IF(ISTEXT(CC$6),IFERROR(SLOPE(
IF(OFFSET(HOMECELL,MATCH(CC$8,DateRange,0)-1,MATCH(CC$100,DataStreams,0)-1):OFFSET(HOMECELL,MATCH(CC$9,DateRange,0)-1,MATCH(CC$100,DataStreams,0)-1)&lt;=Stress_Threshold,
(OFFSET(CC$132,MATCH(CC$8,DateRange,0)-1,0):OFFSET(CC$132,MATCH(CC$9,DateRange,0)-1,0))-(OFFSET(HOMECELL,MATCH(CC$8,DateRange,0)-1,MATCH(CC$101,DataStreams,0)-1):OFFSET(HOMECELL,MATCH(CC$9,DateRange,0)-1,MATCH(CC$101,DataStreams,0)-1)),"NA"),
IF(OFFSET(HOMECELL,MATCH(CC$8,DateRange,0)-1,MATCH(CC$100,DataStreams,0)-1):OFFSET(HOMECELL,MATCH(CC$9,DateRange,0)-1,MATCH(CC$100,DataStreams,0)-1)&lt;=Stress_Threshold,
(OFFSET(HOMECELL,MATCH(CC$8,DateRange,0)-1,MATCH(CC$100,DataStreams,0)-1):OFFSET(HOMECELL,MATCH(CC$9,DateRange,0)-1,MATCH(CC$100,DataStreams,0)-1))-OFFSET(HOMECELL,MATCH(CC$8,DateRange,0)-1,MATCH(CC$101,DataStreams,0)-1):OFFSET(HOMECELL,MATCH(CC$9,DateRange,0)-1,MATCH(CC$101,DataStreams,0)-1),"NA")),"NA"),0)</f>
        <v>-0.23493966535379893</v>
      </c>
      <c r="CD105" s="394" cm="1">
        <f t="array" aca="1" ref="CD105" ca="1">IF(ISTEXT(CD$6),IFERROR(SLOPE(
IF(OFFSET(HOMECELL,MATCH(CD$8,DateRange,0)-1,MATCH(CD$100,DataStreams,0)-1):OFFSET(HOMECELL,MATCH(CD$9,DateRange,0)-1,MATCH(CD$100,DataStreams,0)-1)&lt;=Stress_Threshold,
(OFFSET(CD$132,MATCH(CD$8,DateRange,0)-1,0):OFFSET(CD$132,MATCH(CD$9,DateRange,0)-1,0))-(OFFSET(HOMECELL,MATCH(CD$8,DateRange,0)-1,MATCH(CD$101,DataStreams,0)-1):OFFSET(HOMECELL,MATCH(CD$9,DateRange,0)-1,MATCH(CD$101,DataStreams,0)-1)),"NA"),
IF(OFFSET(HOMECELL,MATCH(CD$8,DateRange,0)-1,MATCH(CD$100,DataStreams,0)-1):OFFSET(HOMECELL,MATCH(CD$9,DateRange,0)-1,MATCH(CD$100,DataStreams,0)-1)&lt;=Stress_Threshold,
(OFFSET(HOMECELL,MATCH(CD$8,DateRange,0)-1,MATCH(CD$100,DataStreams,0)-1):OFFSET(HOMECELL,MATCH(CD$9,DateRange,0)-1,MATCH(CD$100,DataStreams,0)-1))-OFFSET(HOMECELL,MATCH(CD$8,DateRange,0)-1,MATCH(CD$101,DataStreams,0)-1):OFFSET(HOMECELL,MATCH(CD$9,DateRange,0)-1,MATCH(CD$101,DataStreams,0)-1),"NA")),"NA"),0)</f>
        <v>-0.18379398991737667</v>
      </c>
      <c r="CE105" s="394" cm="1">
        <f t="array" aca="1" ref="CE105" ca="1">IF(ISTEXT(CE$6),IFERROR(SLOPE(
IF(OFFSET(HOMECELL,MATCH(CE$8,DateRange,0)-1,MATCH(CE$100,DataStreams,0)-1):OFFSET(HOMECELL,MATCH(CE$9,DateRange,0)-1,MATCH(CE$100,DataStreams,0)-1)&lt;=Stress_Threshold,
(OFFSET(CE$132,MATCH(CE$8,DateRange,0)-1,0):OFFSET(CE$132,MATCH(CE$9,DateRange,0)-1,0))-(OFFSET(HOMECELL,MATCH(CE$8,DateRange,0)-1,MATCH(CE$101,DataStreams,0)-1):OFFSET(HOMECELL,MATCH(CE$9,DateRange,0)-1,MATCH(CE$101,DataStreams,0)-1)),"NA"),
IF(OFFSET(HOMECELL,MATCH(CE$8,DateRange,0)-1,MATCH(CE$100,DataStreams,0)-1):OFFSET(HOMECELL,MATCH(CE$9,DateRange,0)-1,MATCH(CE$100,DataStreams,0)-1)&lt;=Stress_Threshold,
(OFFSET(HOMECELL,MATCH(CE$8,DateRange,0)-1,MATCH(CE$100,DataStreams,0)-1):OFFSET(HOMECELL,MATCH(CE$9,DateRange,0)-1,MATCH(CE$100,DataStreams,0)-1))-OFFSET(HOMECELL,MATCH(CE$8,DateRange,0)-1,MATCH(CE$101,DataStreams,0)-1):OFFSET(HOMECELL,MATCH(CE$9,DateRange,0)-1,MATCH(CE$101,DataStreams,0)-1),"NA")),"NA"),0)</f>
        <v>4.2893257419984465</v>
      </c>
      <c r="CF105" s="394" cm="1">
        <f t="array" aca="1" ref="CF105" ca="1">IF(ISTEXT(CF$6),IFERROR(SLOPE(
IF(OFFSET(HOMECELL,MATCH(CF$8,DateRange,0)-1,MATCH(CF$100,DataStreams,0)-1):OFFSET(HOMECELL,MATCH(CF$9,DateRange,0)-1,MATCH(CF$100,DataStreams,0)-1)&lt;=Stress_Threshold,
(OFFSET(CF$132,MATCH(CF$8,DateRange,0)-1,0):OFFSET(CF$132,MATCH(CF$9,DateRange,0)-1,0))-(OFFSET(HOMECELL,MATCH(CF$8,DateRange,0)-1,MATCH(CF$101,DataStreams,0)-1):OFFSET(HOMECELL,MATCH(CF$9,DateRange,0)-1,MATCH(CF$101,DataStreams,0)-1)),"NA"),
IF(OFFSET(HOMECELL,MATCH(CF$8,DateRange,0)-1,MATCH(CF$100,DataStreams,0)-1):OFFSET(HOMECELL,MATCH(CF$9,DateRange,0)-1,MATCH(CF$100,DataStreams,0)-1)&lt;=Stress_Threshold,
(OFFSET(HOMECELL,MATCH(CF$8,DateRange,0)-1,MATCH(CF$100,DataStreams,0)-1):OFFSET(HOMECELL,MATCH(CF$9,DateRange,0)-1,MATCH(CF$100,DataStreams,0)-1))-OFFSET(HOMECELL,MATCH(CF$8,DateRange,0)-1,MATCH(CF$101,DataStreams,0)-1):OFFSET(HOMECELL,MATCH(CF$9,DateRange,0)-1,MATCH(CF$101,DataStreams,0)-1),"NA")),"NA"),0)</f>
        <v>4.3991177277003024E-2</v>
      </c>
      <c r="CG105" s="394" cm="1">
        <f t="array" aca="1" ref="CG105" ca="1">IF(ISTEXT(CG$6),IFERROR(SLOPE(
IF(OFFSET(HOMECELL,MATCH(CG$8,DateRange,0)-1,MATCH(CG$100,DataStreams,0)-1):OFFSET(HOMECELL,MATCH(CG$9,DateRange,0)-1,MATCH(CG$100,DataStreams,0)-1)&lt;=Stress_Threshold,
(OFFSET(CG$132,MATCH(CG$8,DateRange,0)-1,0):OFFSET(CG$132,MATCH(CG$9,DateRange,0)-1,0))-(OFFSET(HOMECELL,MATCH(CG$8,DateRange,0)-1,MATCH(CG$101,DataStreams,0)-1):OFFSET(HOMECELL,MATCH(CG$9,DateRange,0)-1,MATCH(CG$101,DataStreams,0)-1)),"NA"),
IF(OFFSET(HOMECELL,MATCH(CG$8,DateRange,0)-1,MATCH(CG$100,DataStreams,0)-1):OFFSET(HOMECELL,MATCH(CG$9,DateRange,0)-1,MATCH(CG$100,DataStreams,0)-1)&lt;=Stress_Threshold,
(OFFSET(HOMECELL,MATCH(CG$8,DateRange,0)-1,MATCH(CG$100,DataStreams,0)-1):OFFSET(HOMECELL,MATCH(CG$9,DateRange,0)-1,MATCH(CG$100,DataStreams,0)-1))-OFFSET(HOMECELL,MATCH(CG$8,DateRange,0)-1,MATCH(CG$101,DataStreams,0)-1):OFFSET(HOMECELL,MATCH(CG$9,DateRange,0)-1,MATCH(CG$101,DataStreams,0)-1),"NA")),"NA"),0)</f>
        <v>0.4458387984281551</v>
      </c>
      <c r="CH105" s="394" cm="1">
        <f t="array" aca="1" ref="CH105" ca="1">IF(ISTEXT(CH$6),IFERROR(SLOPE(
IF(OFFSET(HOMECELL,MATCH(CH$8,DateRange,0)-1,MATCH(CH$100,DataStreams,0)-1):OFFSET(HOMECELL,MATCH(CH$9,DateRange,0)-1,MATCH(CH$100,DataStreams,0)-1)&lt;=Stress_Threshold,
(OFFSET(CH$132,MATCH(CH$8,DateRange,0)-1,0):OFFSET(CH$132,MATCH(CH$9,DateRange,0)-1,0))-(OFFSET(HOMECELL,MATCH(CH$8,DateRange,0)-1,MATCH(CH$101,DataStreams,0)-1):OFFSET(HOMECELL,MATCH(CH$9,DateRange,0)-1,MATCH(CH$101,DataStreams,0)-1)),"NA"),
IF(OFFSET(HOMECELL,MATCH(CH$8,DateRange,0)-1,MATCH(CH$100,DataStreams,0)-1):OFFSET(HOMECELL,MATCH(CH$9,DateRange,0)-1,MATCH(CH$100,DataStreams,0)-1)&lt;=Stress_Threshold,
(OFFSET(HOMECELL,MATCH(CH$8,DateRange,0)-1,MATCH(CH$100,DataStreams,0)-1):OFFSET(HOMECELL,MATCH(CH$9,DateRange,0)-1,MATCH(CH$100,DataStreams,0)-1))-OFFSET(HOMECELL,MATCH(CH$8,DateRange,0)-1,MATCH(CH$101,DataStreams,0)-1):OFFSET(HOMECELL,MATCH(CH$9,DateRange,0)-1,MATCH(CH$101,DataStreams,0)-1),"NA")),"NA"),0)</f>
        <v>0.93377409240170139</v>
      </c>
      <c r="CI105" s="394" cm="1">
        <f t="array" aca="1" ref="CI105" ca="1">IF(ISTEXT(CI$6),IFERROR(SLOPE(
IF(OFFSET(HOMECELL,MATCH(CI$8,DateRange,0)-1,MATCH(CI$100,DataStreams,0)-1):OFFSET(HOMECELL,MATCH(CI$9,DateRange,0)-1,MATCH(CI$100,DataStreams,0)-1)&lt;=Stress_Threshold,
(OFFSET(CI$132,MATCH(CI$8,DateRange,0)-1,0):OFFSET(CI$132,MATCH(CI$9,DateRange,0)-1,0))-(OFFSET(HOMECELL,MATCH(CI$8,DateRange,0)-1,MATCH(CI$101,DataStreams,0)-1):OFFSET(HOMECELL,MATCH(CI$9,DateRange,0)-1,MATCH(CI$101,DataStreams,0)-1)),"NA"),
IF(OFFSET(HOMECELL,MATCH(CI$8,DateRange,0)-1,MATCH(CI$100,DataStreams,0)-1):OFFSET(HOMECELL,MATCH(CI$9,DateRange,0)-1,MATCH(CI$100,DataStreams,0)-1)&lt;=Stress_Threshold,
(OFFSET(HOMECELL,MATCH(CI$8,DateRange,0)-1,MATCH(CI$100,DataStreams,0)-1):OFFSET(HOMECELL,MATCH(CI$9,DateRange,0)-1,MATCH(CI$100,DataStreams,0)-1))-OFFSET(HOMECELL,MATCH(CI$8,DateRange,0)-1,MATCH(CI$101,DataStreams,0)-1):OFFSET(HOMECELL,MATCH(CI$9,DateRange,0)-1,MATCH(CI$101,DataStreams,0)-1),"NA")),"NA"),0)</f>
        <v>2.6077492539049012</v>
      </c>
      <c r="CJ105" s="394" cm="1">
        <f t="array" aca="1" ref="CJ105" ca="1">IF(ISTEXT(CJ$6),IFERROR(SLOPE(
IF(OFFSET(HOMECELL,MATCH(CJ$8,DateRange,0)-1,MATCH(CJ$100,DataStreams,0)-1):OFFSET(HOMECELL,MATCH(CJ$9,DateRange,0)-1,MATCH(CJ$100,DataStreams,0)-1)&lt;=Stress_Threshold,
(OFFSET(CJ$132,MATCH(CJ$8,DateRange,0)-1,0):OFFSET(CJ$132,MATCH(CJ$9,DateRange,0)-1,0))-(OFFSET(HOMECELL,MATCH(CJ$8,DateRange,0)-1,MATCH(CJ$101,DataStreams,0)-1):OFFSET(HOMECELL,MATCH(CJ$9,DateRange,0)-1,MATCH(CJ$101,DataStreams,0)-1)),"NA"),
IF(OFFSET(HOMECELL,MATCH(CJ$8,DateRange,0)-1,MATCH(CJ$100,DataStreams,0)-1):OFFSET(HOMECELL,MATCH(CJ$9,DateRange,0)-1,MATCH(CJ$100,DataStreams,0)-1)&lt;=Stress_Threshold,
(OFFSET(HOMECELL,MATCH(CJ$8,DateRange,0)-1,MATCH(CJ$100,DataStreams,0)-1):OFFSET(HOMECELL,MATCH(CJ$9,DateRange,0)-1,MATCH(CJ$100,DataStreams,0)-1))-OFFSET(HOMECELL,MATCH(CJ$8,DateRange,0)-1,MATCH(CJ$101,DataStreams,0)-1):OFFSET(HOMECELL,MATCH(CJ$9,DateRange,0)-1,MATCH(CJ$101,DataStreams,0)-1),"NA")),"NA"),0)</f>
        <v>1.3279542083602709</v>
      </c>
      <c r="CK105" s="394" cm="1">
        <f t="array" aca="1" ref="CK105" ca="1">IF(ISTEXT(CK$6),IFERROR(SLOPE(
IF(OFFSET(HOMECELL,MATCH(CK$8,DateRange,0)-1,MATCH(CK$100,DataStreams,0)-1):OFFSET(HOMECELL,MATCH(CK$9,DateRange,0)-1,MATCH(CK$100,DataStreams,0)-1)&lt;=Stress_Threshold,
(OFFSET(CK$132,MATCH(CK$8,DateRange,0)-1,0):OFFSET(CK$132,MATCH(CK$9,DateRange,0)-1,0))-(OFFSET(HOMECELL,MATCH(CK$8,DateRange,0)-1,MATCH(CK$101,DataStreams,0)-1):OFFSET(HOMECELL,MATCH(CK$9,DateRange,0)-1,MATCH(CK$101,DataStreams,0)-1)),"NA"),
IF(OFFSET(HOMECELL,MATCH(CK$8,DateRange,0)-1,MATCH(CK$100,DataStreams,0)-1):OFFSET(HOMECELL,MATCH(CK$9,DateRange,0)-1,MATCH(CK$100,DataStreams,0)-1)&lt;=Stress_Threshold,
(OFFSET(HOMECELL,MATCH(CK$8,DateRange,0)-1,MATCH(CK$100,DataStreams,0)-1):OFFSET(HOMECELL,MATCH(CK$9,DateRange,0)-1,MATCH(CK$100,DataStreams,0)-1))-OFFSET(HOMECELL,MATCH(CK$8,DateRange,0)-1,MATCH(CK$101,DataStreams,0)-1):OFFSET(HOMECELL,MATCH(CK$9,DateRange,0)-1,MATCH(CK$101,DataStreams,0)-1),"NA")),"NA"),0)</f>
        <v>4.4331599837011841E-2</v>
      </c>
      <c r="CL105" s="394" cm="1">
        <f t="array" aca="1" ref="CL105" ca="1">IF(ISTEXT(CL$6),IFERROR(SLOPE(
IF(OFFSET(HOMECELL,MATCH(CL$8,DateRange,0)-1,MATCH(CL$100,DataStreams,0)-1):OFFSET(HOMECELL,MATCH(CL$9,DateRange,0)-1,MATCH(CL$100,DataStreams,0)-1)&lt;=Stress_Threshold,
(OFFSET(CL$132,MATCH(CL$8,DateRange,0)-1,0):OFFSET(CL$132,MATCH(CL$9,DateRange,0)-1,0))-(OFFSET(HOMECELL,MATCH(CL$8,DateRange,0)-1,MATCH(CL$101,DataStreams,0)-1):OFFSET(HOMECELL,MATCH(CL$9,DateRange,0)-1,MATCH(CL$101,DataStreams,0)-1)),"NA"),
IF(OFFSET(HOMECELL,MATCH(CL$8,DateRange,0)-1,MATCH(CL$100,DataStreams,0)-1):OFFSET(HOMECELL,MATCH(CL$9,DateRange,0)-1,MATCH(CL$100,DataStreams,0)-1)&lt;=Stress_Threshold,
(OFFSET(HOMECELL,MATCH(CL$8,DateRange,0)-1,MATCH(CL$100,DataStreams,0)-1):OFFSET(HOMECELL,MATCH(CL$9,DateRange,0)-1,MATCH(CL$100,DataStreams,0)-1))-OFFSET(HOMECELL,MATCH(CL$8,DateRange,0)-1,MATCH(CL$101,DataStreams,0)-1):OFFSET(HOMECELL,MATCH(CL$9,DateRange,0)-1,MATCH(CL$101,DataStreams,0)-1),"NA")),"NA"),0)</f>
        <v>1.0912084711571826</v>
      </c>
      <c r="CM105" s="394" cm="1">
        <f t="array" aca="1" ref="CM105" ca="1">IF(ISTEXT(CM$6),IFERROR(SLOPE(
IF(OFFSET(HOMECELL,MATCH(CM$8,DateRange,0)-1,MATCH(CM$100,DataStreams,0)-1):OFFSET(HOMECELL,MATCH(CM$9,DateRange,0)-1,MATCH(CM$100,DataStreams,0)-1)&lt;=Stress_Threshold,
(OFFSET(CM$132,MATCH(CM$8,DateRange,0)-1,0):OFFSET(CM$132,MATCH(CM$9,DateRange,0)-1,0))-(OFFSET(HOMECELL,MATCH(CM$8,DateRange,0)-1,MATCH(CM$101,DataStreams,0)-1):OFFSET(HOMECELL,MATCH(CM$9,DateRange,0)-1,MATCH(CM$101,DataStreams,0)-1)),"NA"),
IF(OFFSET(HOMECELL,MATCH(CM$8,DateRange,0)-1,MATCH(CM$100,DataStreams,0)-1):OFFSET(HOMECELL,MATCH(CM$9,DateRange,0)-1,MATCH(CM$100,DataStreams,0)-1)&lt;=Stress_Threshold,
(OFFSET(HOMECELL,MATCH(CM$8,DateRange,0)-1,MATCH(CM$100,DataStreams,0)-1):OFFSET(HOMECELL,MATCH(CM$9,DateRange,0)-1,MATCH(CM$100,DataStreams,0)-1))-OFFSET(HOMECELL,MATCH(CM$8,DateRange,0)-1,MATCH(CM$101,DataStreams,0)-1):OFFSET(HOMECELL,MATCH(CM$9,DateRange,0)-1,MATCH(CM$101,DataStreams,0)-1),"NA")),"NA"),0)</f>
        <v>-0.34452063360405866</v>
      </c>
      <c r="CN105" s="394" cm="1">
        <f t="array" aca="1" ref="CN105" ca="1">IF(ISTEXT(CN$6),IFERROR(SLOPE(
IF(OFFSET(HOMECELL,MATCH(CN$8,DateRange,0)-1,MATCH(CN$100,DataStreams,0)-1):OFFSET(HOMECELL,MATCH(CN$9,DateRange,0)-1,MATCH(CN$100,DataStreams,0)-1)&lt;=Stress_Threshold,
(OFFSET(CN$132,MATCH(CN$8,DateRange,0)-1,0):OFFSET(CN$132,MATCH(CN$9,DateRange,0)-1,0))-(OFFSET(HOMECELL,MATCH(CN$8,DateRange,0)-1,MATCH(CN$101,DataStreams,0)-1):OFFSET(HOMECELL,MATCH(CN$9,DateRange,0)-1,MATCH(CN$101,DataStreams,0)-1)),"NA"),
IF(OFFSET(HOMECELL,MATCH(CN$8,DateRange,0)-1,MATCH(CN$100,DataStreams,0)-1):OFFSET(HOMECELL,MATCH(CN$9,DateRange,0)-1,MATCH(CN$100,DataStreams,0)-1)&lt;=Stress_Threshold,
(OFFSET(HOMECELL,MATCH(CN$8,DateRange,0)-1,MATCH(CN$100,DataStreams,0)-1):OFFSET(HOMECELL,MATCH(CN$9,DateRange,0)-1,MATCH(CN$100,DataStreams,0)-1))-OFFSET(HOMECELL,MATCH(CN$8,DateRange,0)-1,MATCH(CN$101,DataStreams,0)-1):OFFSET(HOMECELL,MATCH(CN$9,DateRange,0)-1,MATCH(CN$101,DataStreams,0)-1),"NA")),"NA"),0)</f>
        <v>1.0952430861748794</v>
      </c>
      <c r="CO105" s="394" cm="1">
        <f t="array" aca="1" ref="CO105" ca="1">IF(ISTEXT(CO$6),IFERROR(SLOPE(
IF(OFFSET(HOMECELL,MATCH(CO$8,DateRange,0)-1,MATCH(CO$100,DataStreams,0)-1):OFFSET(HOMECELL,MATCH(CO$9,DateRange,0)-1,MATCH(CO$100,DataStreams,0)-1)&lt;=Stress_Threshold,
(OFFSET(CO$132,MATCH(CO$8,DateRange,0)-1,0):OFFSET(CO$132,MATCH(CO$9,DateRange,0)-1,0))-(OFFSET(HOMECELL,MATCH(CO$8,DateRange,0)-1,MATCH(CO$101,DataStreams,0)-1):OFFSET(HOMECELL,MATCH(CO$9,DateRange,0)-1,MATCH(CO$101,DataStreams,0)-1)),"NA"),
IF(OFFSET(HOMECELL,MATCH(CO$8,DateRange,0)-1,MATCH(CO$100,DataStreams,0)-1):OFFSET(HOMECELL,MATCH(CO$9,DateRange,0)-1,MATCH(CO$100,DataStreams,0)-1)&lt;=Stress_Threshold,
(OFFSET(HOMECELL,MATCH(CO$8,DateRange,0)-1,MATCH(CO$100,DataStreams,0)-1):OFFSET(HOMECELL,MATCH(CO$9,DateRange,0)-1,MATCH(CO$100,DataStreams,0)-1))-OFFSET(HOMECELL,MATCH(CO$8,DateRange,0)-1,MATCH(CO$101,DataStreams,0)-1):OFFSET(HOMECELL,MATCH(CO$9,DateRange,0)-1,MATCH(CO$101,DataStreams,0)-1),"NA")),"NA"),0)</f>
        <v>0.17515953677776902</v>
      </c>
      <c r="CP105" s="394" cm="1">
        <f t="array" aca="1" ref="CP105" ca="1">IF(ISTEXT(CP$6),IFERROR(SLOPE(
IF(OFFSET(HOMECELL,MATCH(CP$8,DateRange,0)-1,MATCH(CP$100,DataStreams,0)-1):OFFSET(HOMECELL,MATCH(CP$9,DateRange,0)-1,MATCH(CP$100,DataStreams,0)-1)&lt;=Stress_Threshold,
(OFFSET(CP$132,MATCH(CP$8,DateRange,0)-1,0):OFFSET(CP$132,MATCH(CP$9,DateRange,0)-1,0))-(OFFSET(HOMECELL,MATCH(CP$8,DateRange,0)-1,MATCH(CP$101,DataStreams,0)-1):OFFSET(HOMECELL,MATCH(CP$9,DateRange,0)-1,MATCH(CP$101,DataStreams,0)-1)),"NA"),
IF(OFFSET(HOMECELL,MATCH(CP$8,DateRange,0)-1,MATCH(CP$100,DataStreams,0)-1):OFFSET(HOMECELL,MATCH(CP$9,DateRange,0)-1,MATCH(CP$100,DataStreams,0)-1)&lt;=Stress_Threshold,
(OFFSET(HOMECELL,MATCH(CP$8,DateRange,0)-1,MATCH(CP$100,DataStreams,0)-1):OFFSET(HOMECELL,MATCH(CP$9,DateRange,0)-1,MATCH(CP$100,DataStreams,0)-1))-OFFSET(HOMECELL,MATCH(CP$8,DateRange,0)-1,MATCH(CP$101,DataStreams,0)-1):OFFSET(HOMECELL,MATCH(CP$9,DateRange,0)-1,MATCH(CP$101,DataStreams,0)-1),"NA")),"NA"),0)</f>
        <v>1.9354300934843003E-2</v>
      </c>
      <c r="CQ105" s="394" t="str" cm="1">
        <f t="array" aca="1" ref="CQ105" ca="1">IF(ISTEXT(CQ$6),IFERROR(SLOPE(
IF(OFFSET(HOMECELL,MATCH(CQ$8,DateRange,0)-1,MATCH(CQ$100,DataStreams,0)-1):OFFSET(HOMECELL,MATCH(CQ$9,DateRange,0)-1,MATCH(CQ$100,DataStreams,0)-1)&lt;=Stress_Threshold,
(OFFSET(CQ$132,MATCH(CQ$8,DateRange,0)-1,0):OFFSET(CQ$132,MATCH(CQ$9,DateRange,0)-1,0))-(OFFSET(HOMECELL,MATCH(CQ$8,DateRange,0)-1,MATCH(CQ$101,DataStreams,0)-1):OFFSET(HOMECELL,MATCH(CQ$9,DateRange,0)-1,MATCH(CQ$101,DataStreams,0)-1)),"NA"),
IF(OFFSET(HOMECELL,MATCH(CQ$8,DateRange,0)-1,MATCH(CQ$100,DataStreams,0)-1):OFFSET(HOMECELL,MATCH(CQ$9,DateRange,0)-1,MATCH(CQ$100,DataStreams,0)-1)&lt;=Stress_Threshold,
(OFFSET(HOMECELL,MATCH(CQ$8,DateRange,0)-1,MATCH(CQ$100,DataStreams,0)-1):OFFSET(HOMECELL,MATCH(CQ$9,DateRange,0)-1,MATCH(CQ$100,DataStreams,0)-1))-OFFSET(HOMECELL,MATCH(CQ$8,DateRange,0)-1,MATCH(CQ$101,DataStreams,0)-1):OFFSET(HOMECELL,MATCH(CQ$9,DateRange,0)-1,MATCH(CQ$101,DataStreams,0)-1),"NA")),"NA"),0)</f>
        <v>NA</v>
      </c>
      <c r="CR105" s="394" cm="1">
        <f t="array" aca="1" ref="CR105" ca="1">IF(ISTEXT(CR$6),IFERROR(SLOPE(
IF(OFFSET(HOMECELL,MATCH(CR$8,DateRange,0)-1,MATCH(CR$100,DataStreams,0)-1):OFFSET(HOMECELL,MATCH(CR$9,DateRange,0)-1,MATCH(CR$100,DataStreams,0)-1)&lt;=Stress_Threshold,
(OFFSET(CR$132,MATCH(CR$8,DateRange,0)-1,0):OFFSET(CR$132,MATCH(CR$9,DateRange,0)-1,0))-(OFFSET(HOMECELL,MATCH(CR$8,DateRange,0)-1,MATCH(CR$101,DataStreams,0)-1):OFFSET(HOMECELL,MATCH(CR$9,DateRange,0)-1,MATCH(CR$101,DataStreams,0)-1)),"NA"),
IF(OFFSET(HOMECELL,MATCH(CR$8,DateRange,0)-1,MATCH(CR$100,DataStreams,0)-1):OFFSET(HOMECELL,MATCH(CR$9,DateRange,0)-1,MATCH(CR$100,DataStreams,0)-1)&lt;=Stress_Threshold,
(OFFSET(HOMECELL,MATCH(CR$8,DateRange,0)-1,MATCH(CR$100,DataStreams,0)-1):OFFSET(HOMECELL,MATCH(CR$9,DateRange,0)-1,MATCH(CR$100,DataStreams,0)-1))-OFFSET(HOMECELL,MATCH(CR$8,DateRange,0)-1,MATCH(CR$101,DataStreams,0)-1):OFFSET(HOMECELL,MATCH(CR$9,DateRange,0)-1,MATCH(CR$101,DataStreams,0)-1),"NA")),"NA"),0)</f>
        <v>0.17543373438869508</v>
      </c>
      <c r="CS105" s="394" cm="1">
        <f t="array" aca="1" ref="CS105" ca="1">IF(ISTEXT(CS$6),IFERROR(SLOPE(
IF(OFFSET(HOMECELL,MATCH(CS$8,DateRange,0)-1,MATCH(CS$100,DataStreams,0)-1):OFFSET(HOMECELL,MATCH(CS$9,DateRange,0)-1,MATCH(CS$100,DataStreams,0)-1)&lt;=Stress_Threshold,
(OFFSET(CS$132,MATCH(CS$8,DateRange,0)-1,0):OFFSET(CS$132,MATCH(CS$9,DateRange,0)-1,0))-(OFFSET(HOMECELL,MATCH(CS$8,DateRange,0)-1,MATCH(CS$101,DataStreams,0)-1):OFFSET(HOMECELL,MATCH(CS$9,DateRange,0)-1,MATCH(CS$101,DataStreams,0)-1)),"NA"),
IF(OFFSET(HOMECELL,MATCH(CS$8,DateRange,0)-1,MATCH(CS$100,DataStreams,0)-1):OFFSET(HOMECELL,MATCH(CS$9,DateRange,0)-1,MATCH(CS$100,DataStreams,0)-1)&lt;=Stress_Threshold,
(OFFSET(HOMECELL,MATCH(CS$8,DateRange,0)-1,MATCH(CS$100,DataStreams,0)-1):OFFSET(HOMECELL,MATCH(CS$9,DateRange,0)-1,MATCH(CS$100,DataStreams,0)-1))-OFFSET(HOMECELL,MATCH(CS$8,DateRange,0)-1,MATCH(CS$101,DataStreams,0)-1):OFFSET(HOMECELL,MATCH(CS$9,DateRange,0)-1,MATCH(CS$101,DataStreams,0)-1),"NA")),"NA"),0)</f>
        <v>1.7723862941670898</v>
      </c>
      <c r="CT105" s="394" cm="1">
        <f t="array" aca="1" ref="CT105" ca="1">IF(ISTEXT(CT$6),IFERROR(SLOPE(
IF(OFFSET(HOMECELL,MATCH(CT$8,DateRange,0)-1,MATCH(CT$100,DataStreams,0)-1):OFFSET(HOMECELL,MATCH(CT$9,DateRange,0)-1,MATCH(CT$100,DataStreams,0)-1)&lt;=Stress_Threshold,
(OFFSET(CT$132,MATCH(CT$8,DateRange,0)-1,0):OFFSET(CT$132,MATCH(CT$9,DateRange,0)-1,0))-(OFFSET(HOMECELL,MATCH(CT$8,DateRange,0)-1,MATCH(CT$101,DataStreams,0)-1):OFFSET(HOMECELL,MATCH(CT$9,DateRange,0)-1,MATCH(CT$101,DataStreams,0)-1)),"NA"),
IF(OFFSET(HOMECELL,MATCH(CT$8,DateRange,0)-1,MATCH(CT$100,DataStreams,0)-1):OFFSET(HOMECELL,MATCH(CT$9,DateRange,0)-1,MATCH(CT$100,DataStreams,0)-1)&lt;=Stress_Threshold,
(OFFSET(HOMECELL,MATCH(CT$8,DateRange,0)-1,MATCH(CT$100,DataStreams,0)-1):OFFSET(HOMECELL,MATCH(CT$9,DateRange,0)-1,MATCH(CT$100,DataStreams,0)-1))-OFFSET(HOMECELL,MATCH(CT$8,DateRange,0)-1,MATCH(CT$101,DataStreams,0)-1):OFFSET(HOMECELL,MATCH(CT$9,DateRange,0)-1,MATCH(CT$101,DataStreams,0)-1),"NA")),"NA"),0)</f>
        <v>1.8186676387965819</v>
      </c>
      <c r="CU105" s="394" cm="1">
        <f t="array" aca="1" ref="CU105" ca="1">IF(ISTEXT(CU$6),IFERROR(SLOPE(
IF(OFFSET(HOMECELL,MATCH(CU$8,DateRange,0)-1,MATCH(CU$100,DataStreams,0)-1):OFFSET(HOMECELL,MATCH(CU$9,DateRange,0)-1,MATCH(CU$100,DataStreams,0)-1)&lt;=Stress_Threshold,
(OFFSET(CU$132,MATCH(CU$8,DateRange,0)-1,0):OFFSET(CU$132,MATCH(CU$9,DateRange,0)-1,0))-(OFFSET(HOMECELL,MATCH(CU$8,DateRange,0)-1,MATCH(CU$101,DataStreams,0)-1):OFFSET(HOMECELL,MATCH(CU$9,DateRange,0)-1,MATCH(CU$101,DataStreams,0)-1)),"NA"),
IF(OFFSET(HOMECELL,MATCH(CU$8,DateRange,0)-1,MATCH(CU$100,DataStreams,0)-1):OFFSET(HOMECELL,MATCH(CU$9,DateRange,0)-1,MATCH(CU$100,DataStreams,0)-1)&lt;=Stress_Threshold,
(OFFSET(HOMECELL,MATCH(CU$8,DateRange,0)-1,MATCH(CU$100,DataStreams,0)-1):OFFSET(HOMECELL,MATCH(CU$9,DateRange,0)-1,MATCH(CU$100,DataStreams,0)-1))-OFFSET(HOMECELL,MATCH(CU$8,DateRange,0)-1,MATCH(CU$101,DataStreams,0)-1):OFFSET(HOMECELL,MATCH(CU$9,DateRange,0)-1,MATCH(CU$101,DataStreams,0)-1),"NA")),"NA"),0)</f>
        <v>1.8180711968716039</v>
      </c>
      <c r="CV105" s="394" cm="1">
        <f t="array" aca="1" ref="CV105" ca="1">IF(ISTEXT(CV$6),IFERROR(SLOPE(
IF(OFFSET(HOMECELL,MATCH(CV$8,DateRange,0)-1,MATCH(CV$100,DataStreams,0)-1):OFFSET(HOMECELL,MATCH(CV$9,DateRange,0)-1,MATCH(CV$100,DataStreams,0)-1)&lt;=Stress_Threshold,
(OFFSET(CV$132,MATCH(CV$8,DateRange,0)-1,0):OFFSET(CV$132,MATCH(CV$9,DateRange,0)-1,0))-(OFFSET(HOMECELL,MATCH(CV$8,DateRange,0)-1,MATCH(CV$101,DataStreams,0)-1):OFFSET(HOMECELL,MATCH(CV$9,DateRange,0)-1,MATCH(CV$101,DataStreams,0)-1)),"NA"),
IF(OFFSET(HOMECELL,MATCH(CV$8,DateRange,0)-1,MATCH(CV$100,DataStreams,0)-1):OFFSET(HOMECELL,MATCH(CV$9,DateRange,0)-1,MATCH(CV$100,DataStreams,0)-1)&lt;=Stress_Threshold,
(OFFSET(HOMECELL,MATCH(CV$8,DateRange,0)-1,MATCH(CV$100,DataStreams,0)-1):OFFSET(HOMECELL,MATCH(CV$9,DateRange,0)-1,MATCH(CV$100,DataStreams,0)-1))-OFFSET(HOMECELL,MATCH(CV$8,DateRange,0)-1,MATCH(CV$101,DataStreams,0)-1):OFFSET(HOMECELL,MATCH(CV$9,DateRange,0)-1,MATCH(CV$101,DataStreams,0)-1),"NA")),"NA"),0)</f>
        <v>0.34330580060129284</v>
      </c>
      <c r="CW105" s="394" cm="1">
        <f t="array" aca="1" ref="CW105" ca="1">IF(ISTEXT(CW$6),IFERROR(SLOPE(
IF(OFFSET(HOMECELL,MATCH(CW$8,DateRange,0)-1,MATCH(CW$100,DataStreams,0)-1):OFFSET(HOMECELL,MATCH(CW$9,DateRange,0)-1,MATCH(CW$100,DataStreams,0)-1)&lt;=Stress_Threshold,
(OFFSET(CW$132,MATCH(CW$8,DateRange,0)-1,0):OFFSET(CW$132,MATCH(CW$9,DateRange,0)-1,0))-(OFFSET(HOMECELL,MATCH(CW$8,DateRange,0)-1,MATCH(CW$101,DataStreams,0)-1):OFFSET(HOMECELL,MATCH(CW$9,DateRange,0)-1,MATCH(CW$101,DataStreams,0)-1)),"NA"),
IF(OFFSET(HOMECELL,MATCH(CW$8,DateRange,0)-1,MATCH(CW$100,DataStreams,0)-1):OFFSET(HOMECELL,MATCH(CW$9,DateRange,0)-1,MATCH(CW$100,DataStreams,0)-1)&lt;=Stress_Threshold,
(OFFSET(HOMECELL,MATCH(CW$8,DateRange,0)-1,MATCH(CW$100,DataStreams,0)-1):OFFSET(HOMECELL,MATCH(CW$9,DateRange,0)-1,MATCH(CW$100,DataStreams,0)-1))-OFFSET(HOMECELL,MATCH(CW$8,DateRange,0)-1,MATCH(CW$101,DataStreams,0)-1):OFFSET(HOMECELL,MATCH(CW$9,DateRange,0)-1,MATCH(CW$101,DataStreams,0)-1),"NA")),"NA"),0)</f>
        <v>1.0664485258906164</v>
      </c>
      <c r="CX105" s="394" cm="1">
        <f t="array" aca="1" ref="CX105" ca="1">IF(ISTEXT(CX$6),IFERROR(SLOPE(
IF(OFFSET(HOMECELL,MATCH(CX$8,DateRange,0)-1,MATCH(CX$100,DataStreams,0)-1):OFFSET(HOMECELL,MATCH(CX$9,DateRange,0)-1,MATCH(CX$100,DataStreams,0)-1)&lt;=Stress_Threshold,
(OFFSET(CX$132,MATCH(CX$8,DateRange,0)-1,0):OFFSET(CX$132,MATCH(CX$9,DateRange,0)-1,0))-(OFFSET(HOMECELL,MATCH(CX$8,DateRange,0)-1,MATCH(CX$101,DataStreams,0)-1):OFFSET(HOMECELL,MATCH(CX$9,DateRange,0)-1,MATCH(CX$101,DataStreams,0)-1)),"NA"),
IF(OFFSET(HOMECELL,MATCH(CX$8,DateRange,0)-1,MATCH(CX$100,DataStreams,0)-1):OFFSET(HOMECELL,MATCH(CX$9,DateRange,0)-1,MATCH(CX$100,DataStreams,0)-1)&lt;=Stress_Threshold,
(OFFSET(HOMECELL,MATCH(CX$8,DateRange,0)-1,MATCH(CX$100,DataStreams,0)-1):OFFSET(HOMECELL,MATCH(CX$9,DateRange,0)-1,MATCH(CX$100,DataStreams,0)-1))-OFFSET(HOMECELL,MATCH(CX$8,DateRange,0)-1,MATCH(CX$101,DataStreams,0)-1):OFFSET(HOMECELL,MATCH(CX$9,DateRange,0)-1,MATCH(CX$101,DataStreams,0)-1),"NA")),"NA"),0)</f>
        <v>1.218065625631872</v>
      </c>
      <c r="CY105" s="394" cm="1">
        <f t="array" aca="1" ref="CY105" ca="1">IF(ISTEXT(CY$6),IFERROR(SLOPE(
IF(OFFSET(HOMECELL,MATCH(CY$8,DateRange,0)-1,MATCH(CY$100,DataStreams,0)-1):OFFSET(HOMECELL,MATCH(CY$9,DateRange,0)-1,MATCH(CY$100,DataStreams,0)-1)&lt;=Stress_Threshold,
(OFFSET(CY$132,MATCH(CY$8,DateRange,0)-1,0):OFFSET(CY$132,MATCH(CY$9,DateRange,0)-1,0))-(OFFSET(HOMECELL,MATCH(CY$8,DateRange,0)-1,MATCH(CY$101,DataStreams,0)-1):OFFSET(HOMECELL,MATCH(CY$9,DateRange,0)-1,MATCH(CY$101,DataStreams,0)-1)),"NA"),
IF(OFFSET(HOMECELL,MATCH(CY$8,DateRange,0)-1,MATCH(CY$100,DataStreams,0)-1):OFFSET(HOMECELL,MATCH(CY$9,DateRange,0)-1,MATCH(CY$100,DataStreams,0)-1)&lt;=Stress_Threshold,
(OFFSET(HOMECELL,MATCH(CY$8,DateRange,0)-1,MATCH(CY$100,DataStreams,0)-1):OFFSET(HOMECELL,MATCH(CY$9,DateRange,0)-1,MATCH(CY$100,DataStreams,0)-1))-OFFSET(HOMECELL,MATCH(CY$8,DateRange,0)-1,MATCH(CY$101,DataStreams,0)-1):OFFSET(HOMECELL,MATCH(CY$9,DateRange,0)-1,MATCH(CY$101,DataStreams,0)-1),"NA")),"NA"),0)</f>
        <v>1.8198984512442025</v>
      </c>
      <c r="CZ105" s="394" cm="1">
        <f t="array" aca="1" ref="CZ105" ca="1">IF(ISTEXT(CZ$6),IFERROR(SLOPE(
IF(OFFSET(HOMECELL,MATCH(CZ$8,DateRange,0)-1,MATCH(CZ$100,DataStreams,0)-1):OFFSET(HOMECELL,MATCH(CZ$9,DateRange,0)-1,MATCH(CZ$100,DataStreams,0)-1)&lt;=Stress_Threshold,
(OFFSET(CZ$132,MATCH(CZ$8,DateRange,0)-1,0):OFFSET(CZ$132,MATCH(CZ$9,DateRange,0)-1,0))-(OFFSET(HOMECELL,MATCH(CZ$8,DateRange,0)-1,MATCH(CZ$101,DataStreams,0)-1):OFFSET(HOMECELL,MATCH(CZ$9,DateRange,0)-1,MATCH(CZ$101,DataStreams,0)-1)),"NA"),
IF(OFFSET(HOMECELL,MATCH(CZ$8,DateRange,0)-1,MATCH(CZ$100,DataStreams,0)-1):OFFSET(HOMECELL,MATCH(CZ$9,DateRange,0)-1,MATCH(CZ$100,DataStreams,0)-1)&lt;=Stress_Threshold,
(OFFSET(HOMECELL,MATCH(CZ$8,DateRange,0)-1,MATCH(CZ$100,DataStreams,0)-1):OFFSET(HOMECELL,MATCH(CZ$9,DateRange,0)-1,MATCH(CZ$100,DataStreams,0)-1))-OFFSET(HOMECELL,MATCH(CZ$8,DateRange,0)-1,MATCH(CZ$101,DataStreams,0)-1):OFFSET(HOMECELL,MATCH(CZ$9,DateRange,0)-1,MATCH(CZ$101,DataStreams,0)-1),"NA")),"NA"),0)</f>
        <v>0.81993056220132654</v>
      </c>
      <c r="DA105" s="394" cm="1">
        <f t="array" aca="1" ref="DA105" ca="1">IF(ISTEXT(DA$6),IFERROR(SLOPE(
IF(OFFSET(HOMECELL,MATCH(DA$8,DateRange,0)-1,MATCH(DA$100,DataStreams,0)-1):OFFSET(HOMECELL,MATCH(DA$9,DateRange,0)-1,MATCH(DA$100,DataStreams,0)-1)&lt;=Stress_Threshold,
(OFFSET(DA$132,MATCH(DA$8,DateRange,0)-1,0):OFFSET(DA$132,MATCH(DA$9,DateRange,0)-1,0))-(OFFSET(HOMECELL,MATCH(DA$8,DateRange,0)-1,MATCH(DA$101,DataStreams,0)-1):OFFSET(HOMECELL,MATCH(DA$9,DateRange,0)-1,MATCH(DA$101,DataStreams,0)-1)),"NA"),
IF(OFFSET(HOMECELL,MATCH(DA$8,DateRange,0)-1,MATCH(DA$100,DataStreams,0)-1):OFFSET(HOMECELL,MATCH(DA$9,DateRange,0)-1,MATCH(DA$100,DataStreams,0)-1)&lt;=Stress_Threshold,
(OFFSET(HOMECELL,MATCH(DA$8,DateRange,0)-1,MATCH(DA$100,DataStreams,0)-1):OFFSET(HOMECELL,MATCH(DA$9,DateRange,0)-1,MATCH(DA$100,DataStreams,0)-1))-OFFSET(HOMECELL,MATCH(DA$8,DateRange,0)-1,MATCH(DA$101,DataStreams,0)-1):OFFSET(HOMECELL,MATCH(DA$9,DateRange,0)-1,MATCH(DA$101,DataStreams,0)-1),"NA")),"NA"),0)</f>
        <v>0.22762868237098374</v>
      </c>
      <c r="DB105" s="817" cm="1">
        <f t="array" aca="1" ref="DB105" ca="1">IF(ISTEXT(DB$6),IFERROR(SLOPE(
IF(OFFSET(HOMECELL,MATCH(DB$8,DateRange,0)-1,MATCH(DB$100,DataStreams,0)-1):OFFSET(HOMECELL,MATCH(DB$9,DateRange,0)-1,MATCH(DB$100,DataStreams,0)-1)&lt;=Stress_Threshold,
(OFFSET(DB$132,MATCH(DB$8,DateRange,0)-1,0):OFFSET(DB$132,MATCH(DB$9,DateRange,0)-1,0))-(OFFSET(HOMECELL,MATCH(DB$8,DateRange,0)-1,MATCH(DB$101,DataStreams,0)-1):OFFSET(HOMECELL,MATCH(DB$9,DateRange,0)-1,MATCH(DB$101,DataStreams,0)-1)),"NA"),
IF(OFFSET(HOMECELL,MATCH(DB$8,DateRange,0)-1,MATCH(DB$100,DataStreams,0)-1):OFFSET(HOMECELL,MATCH(DB$9,DateRange,0)-1,MATCH(DB$100,DataStreams,0)-1)&lt;=Stress_Threshold,
(OFFSET(HOMECELL,MATCH(DB$8,DateRange,0)-1,MATCH(DB$100,DataStreams,0)-1):OFFSET(HOMECELL,MATCH(DB$9,DateRange,0)-1,MATCH(DB$100,DataStreams,0)-1))-OFFSET(HOMECELL,MATCH(DB$8,DateRange,0)-1,MATCH(DB$101,DataStreams,0)-1):OFFSET(HOMECELL,MATCH(DB$9,DateRange,0)-1,MATCH(DB$101,DataStreams,0)-1),"NA")),"NA"),0)</f>
        <v>0.96914454528607652</v>
      </c>
      <c r="DC105" s="817" cm="1">
        <f t="array" aca="1" ref="DC105" ca="1">IF(ISTEXT(DC$6),IFERROR(SLOPE(
IF(OFFSET(HOMECELL,MATCH(DC$8,DateRange,0)-1,MATCH(DC$100,DataStreams,0)-1):OFFSET(HOMECELL,MATCH(DC$9,DateRange,0)-1,MATCH(DC$100,DataStreams,0)-1)&lt;=Stress_Threshold,
(OFFSET(DC$132,MATCH(DC$8,DateRange,0)-1,0):OFFSET(DC$132,MATCH(DC$9,DateRange,0)-1,0))-(OFFSET(HOMECELL,MATCH(DC$8,DateRange,0)-1,MATCH(DC$101,DataStreams,0)-1):OFFSET(HOMECELL,MATCH(DC$9,DateRange,0)-1,MATCH(DC$101,DataStreams,0)-1)),"NA"),
IF(OFFSET(HOMECELL,MATCH(DC$8,DateRange,0)-1,MATCH(DC$100,DataStreams,0)-1):OFFSET(HOMECELL,MATCH(DC$9,DateRange,0)-1,MATCH(DC$100,DataStreams,0)-1)&lt;=Stress_Threshold,
(OFFSET(HOMECELL,MATCH(DC$8,DateRange,0)-1,MATCH(DC$100,DataStreams,0)-1):OFFSET(HOMECELL,MATCH(DC$9,DateRange,0)-1,MATCH(DC$100,DataStreams,0)-1))-OFFSET(HOMECELL,MATCH(DC$8,DateRange,0)-1,MATCH(DC$101,DataStreams,0)-1):OFFSET(HOMECELL,MATCH(DC$9,DateRange,0)-1,MATCH(DC$101,DataStreams,0)-1),"NA")),"NA"),0)</f>
        <v>1.3759442049619983</v>
      </c>
      <c r="DD105" s="817" cm="1">
        <f t="array" aca="1" ref="DD105" ca="1">IF(ISTEXT(DD$6),IFERROR(SLOPE(
IF(OFFSET(HOMECELL,MATCH(DD$8,DateRange,0)-1,MATCH(DD$100,DataStreams,0)-1):OFFSET(HOMECELL,MATCH(DD$9,DateRange,0)-1,MATCH(DD$100,DataStreams,0)-1)&lt;=Stress_Threshold,
(OFFSET(DD$132,MATCH(DD$8,DateRange,0)-1,0):OFFSET(DD$132,MATCH(DD$9,DateRange,0)-1,0))-(OFFSET(HOMECELL,MATCH(DD$8,DateRange,0)-1,MATCH(DD$101,DataStreams,0)-1):OFFSET(HOMECELL,MATCH(DD$9,DateRange,0)-1,MATCH(DD$101,DataStreams,0)-1)),"NA"),
IF(OFFSET(HOMECELL,MATCH(DD$8,DateRange,0)-1,MATCH(DD$100,DataStreams,0)-1):OFFSET(HOMECELL,MATCH(DD$9,DateRange,0)-1,MATCH(DD$100,DataStreams,0)-1)&lt;=Stress_Threshold,
(OFFSET(HOMECELL,MATCH(DD$8,DateRange,0)-1,MATCH(DD$100,DataStreams,0)-1):OFFSET(HOMECELL,MATCH(DD$9,DateRange,0)-1,MATCH(DD$100,DataStreams,0)-1))-OFFSET(HOMECELL,MATCH(DD$8,DateRange,0)-1,MATCH(DD$101,DataStreams,0)-1):OFFSET(HOMECELL,MATCH(DD$9,DateRange,0)-1,MATCH(DD$101,DataStreams,0)-1),"NA")),"NA"),0)</f>
        <v>-0.15557456957484209</v>
      </c>
      <c r="DE105" s="817" cm="1">
        <f t="array" aca="1" ref="DE105" ca="1">IF(ISTEXT(DE$6),IFERROR(SLOPE(
IF(OFFSET(HOMECELL,MATCH(DE$8,DateRange,0)-1,MATCH(DE$100,DataStreams,0)-1):OFFSET(HOMECELL,MATCH(DE$9,DateRange,0)-1,MATCH(DE$100,DataStreams,0)-1)&lt;=Stress_Threshold,
(OFFSET(DE$132,MATCH(DE$8,DateRange,0)-1,0):OFFSET(DE$132,MATCH(DE$9,DateRange,0)-1,0))-(OFFSET(HOMECELL,MATCH(DE$8,DateRange,0)-1,MATCH(DE$101,DataStreams,0)-1):OFFSET(HOMECELL,MATCH(DE$9,DateRange,0)-1,MATCH(DE$101,DataStreams,0)-1)),"NA"),
IF(OFFSET(HOMECELL,MATCH(DE$8,DateRange,0)-1,MATCH(DE$100,DataStreams,0)-1):OFFSET(HOMECELL,MATCH(DE$9,DateRange,0)-1,MATCH(DE$100,DataStreams,0)-1)&lt;=Stress_Threshold,
(OFFSET(HOMECELL,MATCH(DE$8,DateRange,0)-1,MATCH(DE$100,DataStreams,0)-1):OFFSET(HOMECELL,MATCH(DE$9,DateRange,0)-1,MATCH(DE$100,DataStreams,0)-1))-OFFSET(HOMECELL,MATCH(DE$8,DateRange,0)-1,MATCH(DE$101,DataStreams,0)-1):OFFSET(HOMECELL,MATCH(DE$9,DateRange,0)-1,MATCH(DE$101,DataStreams,0)-1),"NA")),"NA"),0)</f>
        <v>1.0819349431699894</v>
      </c>
      <c r="DG105" s="352"/>
      <c r="DI105" s="394" cm="1">
        <f t="array" aca="1" ref="DI105" ca="1">IF(ISTEXT(DI$6),IFERROR(SLOPE(
IF(OFFSET(HOMECELL,MATCH(DI$8,DateRange,0)-1,MATCH(DI$100,DataStreams,0)-1):OFFSET(HOMECELL,MATCH(DI$9,DateRange,0)-1,MATCH(DI$100,DataStreams,0)-1)&lt;=Stress_Threshold,
(OFFSET(DI$132,MATCH(DI$8,DateRange,0)-1,0):OFFSET(DI$132,MATCH(DI$9,DateRange,0)-1,0))-(OFFSET(HOMECELL,MATCH(DI$8,DateRange,0)-1,MATCH(DI$101,DataStreams,0)-1):OFFSET(HOMECELL,MATCH(DI$9,DateRange,0)-1,MATCH(DI$101,DataStreams,0)-1)),"NA"),
IF(OFFSET(HOMECELL,MATCH(DI$8,DateRange,0)-1,MATCH(DI$100,DataStreams,0)-1):OFFSET(HOMECELL,MATCH(DI$9,DateRange,0)-1,MATCH(DI$100,DataStreams,0)-1)&lt;=Stress_Threshold,
(OFFSET(HOMECELL,MATCH(DI$8,DateRange,0)-1,MATCH(DI$100,DataStreams,0)-1):OFFSET(HOMECELL,MATCH(DI$9,DateRange,0)-1,MATCH(DI$100,DataStreams,0)-1))-OFFSET(HOMECELL,MATCH(DI$8,DateRange,0)-1,MATCH(DI$101,DataStreams,0)-1):OFFSET(HOMECELL,MATCH(DI$9,DateRange,0)-1,MATCH(DI$101,DataStreams,0)-1),"NA")),"NA"),0)</f>
        <v>0</v>
      </c>
      <c r="DJ105" s="394" cm="1">
        <f t="array" aca="1" ref="DJ105" ca="1">IF(ISTEXT(DJ$6),IFERROR(SLOPE(
IF(OFFSET(HOMECELL,MATCH(DJ$8,DateRange,0)-1,MATCH(DJ$100,DataStreams,0)-1):OFFSET(HOMECELL,MATCH(DJ$9,DateRange,0)-1,MATCH(DJ$100,DataStreams,0)-1)&lt;=Stress_Threshold,
(OFFSET(DJ$132,MATCH(DJ$8,DateRange,0)-1,0):OFFSET(DJ$132,MATCH(DJ$9,DateRange,0)-1,0))-(OFFSET(HOMECELL,MATCH(DJ$8,DateRange,0)-1,MATCH(DJ$101,DataStreams,0)-1):OFFSET(HOMECELL,MATCH(DJ$9,DateRange,0)-1,MATCH(DJ$101,DataStreams,0)-1)),"NA"),
IF(OFFSET(HOMECELL,MATCH(DJ$8,DateRange,0)-1,MATCH(DJ$100,DataStreams,0)-1):OFFSET(HOMECELL,MATCH(DJ$9,DateRange,0)-1,MATCH(DJ$100,DataStreams,0)-1)&lt;=Stress_Threshold,
(OFFSET(HOMECELL,MATCH(DJ$8,DateRange,0)-1,MATCH(DJ$100,DataStreams,0)-1):OFFSET(HOMECELL,MATCH(DJ$9,DateRange,0)-1,MATCH(DJ$100,DataStreams,0)-1))-OFFSET(HOMECELL,MATCH(DJ$8,DateRange,0)-1,MATCH(DJ$101,DataStreams,0)-1):OFFSET(HOMECELL,MATCH(DJ$9,DateRange,0)-1,MATCH(DJ$101,DataStreams,0)-1),"NA")),"NA"),0)</f>
        <v>2.1986702941869023</v>
      </c>
      <c r="DK105" s="394" cm="1">
        <f t="array" aca="1" ref="DK105" ca="1">IF(ISTEXT(DK$6),IFERROR(SLOPE(
IF(OFFSET(HOMECELL,MATCH(DK$8,DateRange,0)-1,MATCH(DK$100,DataStreams,0)-1):OFFSET(HOMECELL,MATCH(DK$9,DateRange,0)-1,MATCH(DK$100,DataStreams,0)-1)&lt;=Stress_Threshold,
(OFFSET(DK$132,MATCH(DK$8,DateRange,0)-1,0):OFFSET(DK$132,MATCH(DK$9,DateRange,0)-1,0))-(OFFSET(HOMECELL,MATCH(DK$8,DateRange,0)-1,MATCH(DK$101,DataStreams,0)-1):OFFSET(HOMECELL,MATCH(DK$9,DateRange,0)-1,MATCH(DK$101,DataStreams,0)-1)),"NA"),
IF(OFFSET(HOMECELL,MATCH(DK$8,DateRange,0)-1,MATCH(DK$100,DataStreams,0)-1):OFFSET(HOMECELL,MATCH(DK$9,DateRange,0)-1,MATCH(DK$100,DataStreams,0)-1)&lt;=Stress_Threshold,
(OFFSET(HOMECELL,MATCH(DK$8,DateRange,0)-1,MATCH(DK$100,DataStreams,0)-1):OFFSET(HOMECELL,MATCH(DK$9,DateRange,0)-1,MATCH(DK$100,DataStreams,0)-1))-OFFSET(HOMECELL,MATCH(DK$8,DateRange,0)-1,MATCH(DK$101,DataStreams,0)-1):OFFSET(HOMECELL,MATCH(DK$9,DateRange,0)-1,MATCH(DK$101,DataStreams,0)-1),"NA")),"NA"),0)</f>
        <v>0.98697189236387139</v>
      </c>
    </row>
    <row r="106" spans="1:115" ht="6" customHeight="1" collapsed="1">
      <c r="A106" s="357"/>
      <c r="B106" s="357"/>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357"/>
      <c r="Z106" s="357"/>
      <c r="AA106" s="357"/>
      <c r="AB106" s="357"/>
      <c r="AC106" s="357"/>
      <c r="AD106" s="357"/>
      <c r="AE106" s="357"/>
      <c r="AF106" s="357"/>
      <c r="AG106" s="357"/>
      <c r="AH106" s="357"/>
      <c r="AI106" s="357"/>
      <c r="AJ106" s="357"/>
      <c r="AK106" s="357"/>
      <c r="AL106" s="357"/>
      <c r="AM106" s="357"/>
      <c r="AN106" s="357"/>
      <c r="AO106" s="357"/>
      <c r="AP106" s="357"/>
      <c r="AQ106" s="357"/>
      <c r="AR106" s="357"/>
      <c r="AS106" s="357"/>
      <c r="AT106" s="357"/>
      <c r="AU106" s="357"/>
      <c r="AV106" s="357"/>
      <c r="AW106" s="357"/>
      <c r="AX106" s="357"/>
      <c r="AY106" s="357"/>
      <c r="AZ106" s="357"/>
      <c r="BA106" s="357"/>
      <c r="BB106" s="357"/>
      <c r="BC106" s="357"/>
      <c r="BD106" s="357"/>
      <c r="BE106" s="357"/>
      <c r="BF106" s="357"/>
      <c r="BG106" s="357"/>
      <c r="BH106" s="357"/>
      <c r="BI106" s="357"/>
      <c r="BJ106" s="357"/>
      <c r="BK106" s="357"/>
      <c r="BL106" s="357"/>
      <c r="BM106" s="357"/>
      <c r="BN106" s="357"/>
      <c r="BO106" s="357"/>
      <c r="BP106" s="357"/>
      <c r="BQ106" s="357"/>
      <c r="BR106" s="357"/>
      <c r="BS106" s="357"/>
      <c r="BT106" s="357"/>
      <c r="BU106" s="357"/>
      <c r="BV106" s="357"/>
      <c r="BW106" s="357"/>
      <c r="BX106" s="357"/>
      <c r="BY106" s="357"/>
      <c r="BZ106" s="357"/>
      <c r="CA106" s="357"/>
      <c r="CB106" s="357"/>
      <c r="CC106" s="357"/>
      <c r="CD106" s="357"/>
      <c r="CE106" s="357"/>
      <c r="CF106" s="357"/>
      <c r="CG106" s="357"/>
      <c r="CH106" s="357"/>
      <c r="CI106" s="357"/>
      <c r="CJ106" s="357"/>
      <c r="CK106" s="357"/>
      <c r="CL106" s="357"/>
      <c r="CM106" s="357"/>
      <c r="CN106" s="357"/>
      <c r="CO106" s="357"/>
      <c r="CP106" s="357"/>
      <c r="CQ106" s="357"/>
      <c r="CR106" s="357"/>
      <c r="CS106" s="357"/>
      <c r="CT106" s="357"/>
      <c r="CU106" s="357"/>
      <c r="CV106" s="357"/>
      <c r="CW106" s="357"/>
      <c r="CX106" s="357"/>
      <c r="CY106" s="357"/>
      <c r="CZ106" s="357"/>
      <c r="DA106" s="357"/>
      <c r="DB106" s="357"/>
      <c r="DC106" s="357"/>
      <c r="DD106" s="357"/>
      <c r="DE106" s="357"/>
      <c r="DI106" s="357"/>
      <c r="DJ106" s="357"/>
      <c r="DK106" s="357"/>
    </row>
    <row r="107" spans="1:115">
      <c r="A107" s="392" t="str">
        <f ca="1">"Alpha &amp; Excess Risk as of "&amp;TEXT(EndDate,"MMM-YY")</f>
        <v>Alpha &amp; Excess Risk as of Sep-24</v>
      </c>
      <c r="B107" s="379"/>
      <c r="C107" s="379"/>
      <c r="D107" s="379"/>
      <c r="E107" s="379"/>
      <c r="F107" s="379"/>
      <c r="G107" s="379"/>
      <c r="H107" s="379"/>
      <c r="I107" s="379"/>
      <c r="J107" s="379"/>
      <c r="K107" s="379"/>
      <c r="L107" s="379"/>
      <c r="M107" s="379"/>
      <c r="N107" s="379"/>
      <c r="O107" s="379"/>
      <c r="P107" s="379"/>
      <c r="Q107" s="379"/>
      <c r="R107" s="379"/>
      <c r="S107" s="379"/>
      <c r="T107" s="379"/>
      <c r="U107" s="379"/>
      <c r="V107" s="379"/>
      <c r="W107" s="379"/>
      <c r="X107" s="379"/>
      <c r="Y107" s="379"/>
      <c r="Z107" s="379"/>
      <c r="AA107" s="379"/>
      <c r="AB107" s="379"/>
      <c r="AC107" s="379"/>
      <c r="AD107" s="379"/>
      <c r="AE107" s="379"/>
      <c r="AF107" s="379"/>
      <c r="AG107" s="379"/>
      <c r="AH107" s="379"/>
      <c r="AI107" s="379"/>
      <c r="AJ107" s="379"/>
      <c r="AK107" s="379"/>
      <c r="AL107" s="379"/>
      <c r="AM107" s="379"/>
      <c r="AN107" s="379"/>
      <c r="AO107" s="379"/>
      <c r="AP107" s="379"/>
      <c r="AQ107" s="379"/>
      <c r="AR107" s="379"/>
      <c r="AS107" s="379"/>
      <c r="AT107" s="379"/>
      <c r="AU107" s="379"/>
      <c r="AV107" s="379"/>
      <c r="AW107" s="379"/>
      <c r="AX107" s="379"/>
      <c r="AY107" s="379"/>
      <c r="AZ107" s="379"/>
      <c r="BA107" s="379"/>
      <c r="BB107" s="379"/>
      <c r="BC107" s="379"/>
      <c r="BD107" s="379"/>
      <c r="BE107" s="379"/>
      <c r="BF107" s="379"/>
      <c r="BG107" s="379"/>
      <c r="BH107" s="379"/>
      <c r="BI107" s="379"/>
      <c r="BJ107" s="379"/>
      <c r="BK107" s="379"/>
      <c r="BL107" s="379"/>
      <c r="BM107" s="379"/>
      <c r="BN107" s="379"/>
      <c r="BO107" s="379"/>
      <c r="BP107" s="379"/>
      <c r="BQ107" s="379"/>
      <c r="BR107" s="379"/>
      <c r="BS107" s="379"/>
      <c r="BT107" s="379"/>
      <c r="BU107" s="379"/>
      <c r="BV107" s="379"/>
      <c r="BW107" s="379"/>
      <c r="BX107" s="379"/>
      <c r="BY107" s="379"/>
      <c r="BZ107" s="379"/>
      <c r="CA107" s="379"/>
      <c r="CB107" s="379"/>
      <c r="CC107" s="379"/>
      <c r="CD107" s="379"/>
      <c r="CE107" s="379"/>
      <c r="CF107" s="379"/>
      <c r="CG107" s="379"/>
      <c r="CH107" s="379"/>
      <c r="CI107" s="379"/>
      <c r="CJ107" s="379"/>
      <c r="CK107" s="379"/>
      <c r="CL107" s="379"/>
      <c r="CM107" s="379"/>
      <c r="CN107" s="379"/>
      <c r="CO107" s="379"/>
      <c r="CP107" s="379"/>
      <c r="CQ107" s="379"/>
      <c r="CR107" s="379"/>
      <c r="CS107" s="379"/>
      <c r="CT107" s="379"/>
      <c r="CU107" s="379"/>
      <c r="CV107" s="379"/>
      <c r="CW107" s="379"/>
      <c r="CX107" s="379"/>
      <c r="CY107" s="379"/>
      <c r="CZ107" s="379"/>
      <c r="DA107" s="379"/>
      <c r="DB107" s="379"/>
      <c r="DC107" s="379"/>
      <c r="DD107" s="379"/>
      <c r="DE107" s="379"/>
      <c r="DG107" s="352"/>
      <c r="DI107" s="379"/>
      <c r="DJ107" s="379"/>
      <c r="DK107" s="379"/>
    </row>
    <row r="108" spans="1:115">
      <c r="A108" s="371" t="s">
        <v>222</v>
      </c>
      <c r="B108" s="372"/>
      <c r="C108" s="393" cm="1">
        <f t="array" aca="1" ref="C108" ca="1">IF(ISTEXT(C$6),IFERROR(_xlfn.STDEV.S((OFFSET(C$132,MATCH(C$8,DateRange,0)-1,0):OFFSET(C$132,MATCH(C$9,DateRange,0)-1,0))-(OFFSET(HOMECELL,MATCH(C$8,DateRange,0)-1,MATCH(C$101,DataStreams,0)-1):OFFSET(HOMECELL,MATCH(C$9,DateRange,0)-1,MATCH(C$101,DataStreams,0)-1)))*SQRT(12),"NA"),0)</f>
        <v>0.17381561739707244</v>
      </c>
      <c r="D108" s="393" cm="1">
        <f t="array" aca="1" ref="D108" ca="1">IF(ISTEXT(D$6),IFERROR(_xlfn.STDEV.S((OFFSET(D$132,MATCH(D$8,DateRange,0)-1,0):OFFSET(D$132,MATCH(D$9,DateRange,0)-1,0))-(OFFSET(HOMECELL,MATCH(D$8,DateRange,0)-1,MATCH(D$101,DataStreams,0)-1):OFFSET(HOMECELL,MATCH(D$9,DateRange,0)-1,MATCH(D$101,DataStreams,0)-1)))*SQRT(12),"NA"),0)</f>
        <v>0</v>
      </c>
      <c r="E108" s="393" cm="1">
        <f t="array" aca="1" ref="E108" ca="1">IF(ISTEXT(E$6),IFERROR(_xlfn.STDEV.S((OFFSET(E$132,MATCH(E$8,DateRange,0)-1,0):OFFSET(E$132,MATCH(E$9,DateRange,0)-1,0))-(OFFSET(HOMECELL,MATCH(E$8,DateRange,0)-1,MATCH(E$101,DataStreams,0)-1):OFFSET(HOMECELL,MATCH(E$9,DateRange,0)-1,MATCH(E$101,DataStreams,0)-1)))*SQRT(12),"NA"),0)</f>
        <v>0.17642105319112422</v>
      </c>
      <c r="F108" s="393" cm="1">
        <f t="array" aca="1" ref="F108" ca="1">IF(ISTEXT(F$6),IFERROR(_xlfn.STDEV.S((OFFSET(F$132,MATCH(F$8,DateRange,0)-1,0):OFFSET(F$132,MATCH(F$9,DateRange,0)-1,0))-(OFFSET(HOMECELL,MATCH(F$8,DateRange,0)-1,MATCH(F$101,DataStreams,0)-1):OFFSET(HOMECELL,MATCH(F$9,DateRange,0)-1,MATCH(F$101,DataStreams,0)-1)))*SQRT(12),"NA"),0)</f>
        <v>0.17693127177692722</v>
      </c>
      <c r="G108" s="393" cm="1">
        <f t="array" aca="1" ref="G108" ca="1">IF(ISTEXT(G$6),IFERROR(_xlfn.STDEV.S((OFFSET(G$132,MATCH(G$8,DateRange,0)-1,0):OFFSET(G$132,MATCH(G$9,DateRange,0)-1,0))-(OFFSET(HOMECELL,MATCH(G$8,DateRange,0)-1,MATCH(G$101,DataStreams,0)-1):OFFSET(HOMECELL,MATCH(G$9,DateRange,0)-1,MATCH(G$101,DataStreams,0)-1)))*SQRT(12),"NA"),0)</f>
        <v>0.22107677077859036</v>
      </c>
      <c r="H108" s="393" cm="1">
        <f t="array" aca="1" ref="H108" ca="1">IF(ISTEXT(H$6),IFERROR(_xlfn.STDEV.S((OFFSET(H$132,MATCH(H$8,DateRange,0)-1,0):OFFSET(H$132,MATCH(H$9,DateRange,0)-1,0))-(OFFSET(HOMECELL,MATCH(H$8,DateRange,0)-1,MATCH(H$101,DataStreams,0)-1):OFFSET(HOMECELL,MATCH(H$9,DateRange,0)-1,MATCH(H$101,DataStreams,0)-1)))*SQRT(12),"NA"),0)</f>
        <v>0.25066266108853069</v>
      </c>
      <c r="I108" s="393" cm="1">
        <f t="array" aca="1" ref="I108" ca="1">IF(ISTEXT(I$6),IFERROR(_xlfn.STDEV.S((OFFSET(I$132,MATCH(I$8,DateRange,0)-1,0):OFFSET(I$132,MATCH(I$9,DateRange,0)-1,0))-(OFFSET(HOMECELL,MATCH(I$8,DateRange,0)-1,MATCH(I$101,DataStreams,0)-1):OFFSET(HOMECELL,MATCH(I$9,DateRange,0)-1,MATCH(I$101,DataStreams,0)-1)))*SQRT(12),"NA"),0)</f>
        <v>0.27894112432680407</v>
      </c>
      <c r="J108" s="393" cm="1">
        <f t="array" aca="1" ref="J108" ca="1">IF(ISTEXT(J$6),IFERROR(_xlfn.STDEV.S((OFFSET(J$132,MATCH(J$8,DateRange,0)-1,0):OFFSET(J$132,MATCH(J$9,DateRange,0)-1,0))-(OFFSET(HOMECELL,MATCH(J$8,DateRange,0)-1,MATCH(J$101,DataStreams,0)-1):OFFSET(HOMECELL,MATCH(J$9,DateRange,0)-1,MATCH(J$101,DataStreams,0)-1)))*SQRT(12),"NA"),0)</f>
        <v>0.20721561083024739</v>
      </c>
      <c r="K108" s="393" cm="1">
        <f t="array" aca="1" ref="K108" ca="1">IF(ISTEXT(K$6),IFERROR(_xlfn.STDEV.S((OFFSET(K$132,MATCH(K$8,DateRange,0)-1,0):OFFSET(K$132,MATCH(K$9,DateRange,0)-1,0))-(OFFSET(HOMECELL,MATCH(K$8,DateRange,0)-1,MATCH(K$101,DataStreams,0)-1):OFFSET(HOMECELL,MATCH(K$9,DateRange,0)-1,MATCH(K$101,DataStreams,0)-1)))*SQRT(12),"NA"),0)</f>
        <v>0.20154712282553433</v>
      </c>
      <c r="L108" s="393" cm="1">
        <f t="array" aca="1" ref="L108" ca="1">IF(ISTEXT(L$6),IFERROR(_xlfn.STDEV.S((OFFSET(L$132,MATCH(L$8,DateRange,0)-1,0):OFFSET(L$132,MATCH(L$9,DateRange,0)-1,0))-(OFFSET(HOMECELL,MATCH(L$8,DateRange,0)-1,MATCH(L$101,DataStreams,0)-1):OFFSET(HOMECELL,MATCH(L$9,DateRange,0)-1,MATCH(L$101,DataStreams,0)-1)))*SQRT(12),"NA"),0)</f>
        <v>0.22186516737196182</v>
      </c>
      <c r="M108" s="393" cm="1">
        <f t="array" aca="1" ref="M108" ca="1">IF(ISTEXT(M$6),IFERROR(_xlfn.STDEV.S((OFFSET(M$132,MATCH(M$8,DateRange,0)-1,0):OFFSET(M$132,MATCH(M$9,DateRange,0)-1,0))-(OFFSET(HOMECELL,MATCH(M$8,DateRange,0)-1,MATCH(M$101,DataStreams,0)-1):OFFSET(HOMECELL,MATCH(M$9,DateRange,0)-1,MATCH(M$101,DataStreams,0)-1)))*SQRT(12),"NA"),0)</f>
        <v>0.20839241110051129</v>
      </c>
      <c r="N108" s="393" cm="1">
        <f t="array" aca="1" ref="N108" ca="1">IF(ISTEXT(N$6),IFERROR(_xlfn.STDEV.S((OFFSET(N$132,MATCH(N$8,DateRange,0)-1,0):OFFSET(N$132,MATCH(N$9,DateRange,0)-1,0))-(OFFSET(HOMECELL,MATCH(N$8,DateRange,0)-1,MATCH(N$101,DataStreams,0)-1):OFFSET(HOMECELL,MATCH(N$9,DateRange,0)-1,MATCH(N$101,DataStreams,0)-1)))*SQRT(12),"NA"),0)</f>
        <v>0.23247845119328323</v>
      </c>
      <c r="O108" s="393" cm="1">
        <f t="array" aca="1" ref="O108" ca="1">IF(ISTEXT(O$6),IFERROR(_xlfn.STDEV.S((OFFSET(O$132,MATCH(O$8,DateRange,0)-1,0):OFFSET(O$132,MATCH(O$9,DateRange,0)-1,0))-(OFFSET(HOMECELL,MATCH(O$8,DateRange,0)-1,MATCH(O$101,DataStreams,0)-1):OFFSET(HOMECELL,MATCH(O$9,DateRange,0)-1,MATCH(O$101,DataStreams,0)-1)))*SQRT(12),"NA"),0)</f>
        <v>0.13694416990189573</v>
      </c>
      <c r="P108" s="393" cm="1">
        <f t="array" aca="1" ref="P108" ca="1">IF(ISTEXT(P$6),IFERROR(_xlfn.STDEV.S((OFFSET(P$132,MATCH(P$8,DateRange,0)-1,0):OFFSET(P$132,MATCH(P$9,DateRange,0)-1,0))-(OFFSET(HOMECELL,MATCH(P$8,DateRange,0)-1,MATCH(P$101,DataStreams,0)-1):OFFSET(HOMECELL,MATCH(P$9,DateRange,0)-1,MATCH(P$101,DataStreams,0)-1)))*SQRT(12),"NA"),0)</f>
        <v>0.14591066943331374</v>
      </c>
      <c r="Q108" s="393" cm="1">
        <f t="array" aca="1" ref="Q108" ca="1">IF(ISTEXT(Q$6),IFERROR(_xlfn.STDEV.S((OFFSET(Q$132,MATCH(Q$8,DateRange,0)-1,0):OFFSET(Q$132,MATCH(Q$9,DateRange,0)-1,0))-(OFFSET(HOMECELL,MATCH(Q$8,DateRange,0)-1,MATCH(Q$101,DataStreams,0)-1):OFFSET(HOMECELL,MATCH(Q$9,DateRange,0)-1,MATCH(Q$101,DataStreams,0)-1)))*SQRT(12),"NA"),0)</f>
        <v>0.18012247860886532</v>
      </c>
      <c r="R108" s="393" cm="1">
        <f t="array" aca="1" ref="R108" ca="1">IF(ISTEXT(R$6),IFERROR(_xlfn.STDEV.S((OFFSET(R$132,MATCH(R$8,DateRange,0)-1,0):OFFSET(R$132,MATCH(R$9,DateRange,0)-1,0))-(OFFSET(HOMECELL,MATCH(R$8,DateRange,0)-1,MATCH(R$101,DataStreams,0)-1):OFFSET(HOMECELL,MATCH(R$9,DateRange,0)-1,MATCH(R$101,DataStreams,0)-1)))*SQRT(12),"NA"),0)</f>
        <v>0.26906857446843563</v>
      </c>
      <c r="S108" s="393" cm="1">
        <f t="array" aca="1" ref="S108" ca="1">IF(ISTEXT(S$6),IFERROR(_xlfn.STDEV.S((OFFSET(S$132,MATCH(S$8,DateRange,0)-1,0):OFFSET(S$132,MATCH(S$9,DateRange,0)-1,0))-(OFFSET(HOMECELL,MATCH(S$8,DateRange,0)-1,MATCH(S$101,DataStreams,0)-1):OFFSET(HOMECELL,MATCH(S$9,DateRange,0)-1,MATCH(S$101,DataStreams,0)-1)))*SQRT(12),"NA"),0)</f>
        <v>0.24733330483477567</v>
      </c>
      <c r="T108" s="393" cm="1">
        <f t="array" aca="1" ref="T108" ca="1">IF(ISTEXT(T$6),IFERROR(_xlfn.STDEV.S((OFFSET(T$132,MATCH(T$8,DateRange,0)-1,0):OFFSET(T$132,MATCH(T$9,DateRange,0)-1,0))-(OFFSET(HOMECELL,MATCH(T$8,DateRange,0)-1,MATCH(T$101,DataStreams,0)-1):OFFSET(HOMECELL,MATCH(T$9,DateRange,0)-1,MATCH(T$101,DataStreams,0)-1)))*SQRT(12),"NA"),0)</f>
        <v>0.57006006286142052</v>
      </c>
      <c r="U108" s="393" cm="1">
        <f t="array" aca="1" ref="U108" ca="1">IF(ISTEXT(U$6),IFERROR(_xlfn.STDEV.S((OFFSET(U$132,MATCH(U$8,DateRange,0)-1,0):OFFSET(U$132,MATCH(U$9,DateRange,0)-1,0))-(OFFSET(HOMECELL,MATCH(U$8,DateRange,0)-1,MATCH(U$101,DataStreams,0)-1):OFFSET(HOMECELL,MATCH(U$9,DateRange,0)-1,MATCH(U$101,DataStreams,0)-1)))*SQRT(12),"NA"),0)</f>
        <v>0.43348833731484343</v>
      </c>
      <c r="V108" s="393" cm="1">
        <f t="array" aca="1" ref="V108" ca="1">IF(ISTEXT(V$6),IFERROR(_xlfn.STDEV.S((OFFSET(V$132,MATCH(V$8,DateRange,0)-1,0):OFFSET(V$132,MATCH(V$9,DateRange,0)-1,0))-(OFFSET(HOMECELL,MATCH(V$8,DateRange,0)-1,MATCH(V$101,DataStreams,0)-1):OFFSET(HOMECELL,MATCH(V$9,DateRange,0)-1,MATCH(V$101,DataStreams,0)-1)))*SQRT(12),"NA"),0)</f>
        <v>0.36945539916186926</v>
      </c>
      <c r="W108" s="393" cm="1">
        <f t="array" aca="1" ref="W108" ca="1">IF(ISTEXT(W$6),IFERROR(_xlfn.STDEV.S((OFFSET(W$132,MATCH(W$8,DateRange,0)-1,0):OFFSET(W$132,MATCH(W$9,DateRange,0)-1,0))-(OFFSET(HOMECELL,MATCH(W$8,DateRange,0)-1,MATCH(W$101,DataStreams,0)-1):OFFSET(HOMECELL,MATCH(W$9,DateRange,0)-1,MATCH(W$101,DataStreams,0)-1)))*SQRT(12),"NA"),0)</f>
        <v>0.47009476752397455</v>
      </c>
      <c r="X108" s="393" cm="1">
        <f t="array" aca="1" ref="X108" ca="1">IF(ISTEXT(X$6),IFERROR(_xlfn.STDEV.S((OFFSET(X$132,MATCH(X$8,DateRange,0)-1,0):OFFSET(X$132,MATCH(X$9,DateRange,0)-1,0))-(OFFSET(HOMECELL,MATCH(X$8,DateRange,0)-1,MATCH(X$101,DataStreams,0)-1):OFFSET(HOMECELL,MATCH(X$9,DateRange,0)-1,MATCH(X$101,DataStreams,0)-1)))*SQRT(12),"NA"),0)</f>
        <v>0.30616084527493875</v>
      </c>
      <c r="Y108" s="393" cm="1">
        <f t="array" aca="1" ref="Y108" ca="1">IF(ISTEXT(Y$6),IFERROR(_xlfn.STDEV.S((OFFSET(Y$132,MATCH(Y$8,DateRange,0)-1,0):OFFSET(Y$132,MATCH(Y$9,DateRange,0)-1,0))-(OFFSET(HOMECELL,MATCH(Y$8,DateRange,0)-1,MATCH(Y$101,DataStreams,0)-1):OFFSET(HOMECELL,MATCH(Y$9,DateRange,0)-1,MATCH(Y$101,DataStreams,0)-1)))*SQRT(12),"NA"),0)</f>
        <v>0.40968961155578953</v>
      </c>
      <c r="Z108" s="393" cm="1">
        <f t="array" aca="1" ref="Z108" ca="1">IF(ISTEXT(Z$6),IFERROR(_xlfn.STDEV.S((OFFSET(Z$132,MATCH(Z$8,DateRange,0)-1,0):OFFSET(Z$132,MATCH(Z$9,DateRange,0)-1,0))-(OFFSET(HOMECELL,MATCH(Z$8,DateRange,0)-1,MATCH(Z$101,DataStreams,0)-1):OFFSET(HOMECELL,MATCH(Z$9,DateRange,0)-1,MATCH(Z$101,DataStreams,0)-1)))*SQRT(12),"NA"),0)</f>
        <v>0.37430145493922673</v>
      </c>
      <c r="AA108" s="393" cm="1">
        <f t="array" aca="1" ref="AA108" ca="1">IF(ISTEXT(AA$6),IFERROR(_xlfn.STDEV.S((OFFSET(AA$132,MATCH(AA$8,DateRange,0)-1,0):OFFSET(AA$132,MATCH(AA$9,DateRange,0)-1,0))-(OFFSET(HOMECELL,MATCH(AA$8,DateRange,0)-1,MATCH(AA$101,DataStreams,0)-1):OFFSET(HOMECELL,MATCH(AA$9,DateRange,0)-1,MATCH(AA$101,DataStreams,0)-1)))*SQRT(12),"NA"),0)</f>
        <v>0.26070261138065959</v>
      </c>
      <c r="AB108" s="393" cm="1">
        <f t="array" aca="1" ref="AB108" ca="1">IF(ISTEXT(AB$6),IFERROR(_xlfn.STDEV.S((OFFSET(AB$132,MATCH(AB$8,DateRange,0)-1,0):OFFSET(AB$132,MATCH(AB$9,DateRange,0)-1,0))-(OFFSET(HOMECELL,MATCH(AB$8,DateRange,0)-1,MATCH(AB$101,DataStreams,0)-1):OFFSET(HOMECELL,MATCH(AB$9,DateRange,0)-1,MATCH(AB$101,DataStreams,0)-1)))*SQRT(12),"NA"),0)</f>
        <v>0.39062315455872704</v>
      </c>
      <c r="AC108" s="393" cm="1">
        <f t="array" aca="1" ref="AC108" ca="1">IF(ISTEXT(AC$6),IFERROR(_xlfn.STDEV.S((OFFSET(AC$132,MATCH(AC$8,DateRange,0)-1,0):OFFSET(AC$132,MATCH(AC$9,DateRange,0)-1,0))-(OFFSET(HOMECELL,MATCH(AC$8,DateRange,0)-1,MATCH(AC$101,DataStreams,0)-1):OFFSET(HOMECELL,MATCH(AC$9,DateRange,0)-1,MATCH(AC$101,DataStreams,0)-1)))*SQRT(12),"NA"),0)</f>
        <v>0.38995039259254405</v>
      </c>
      <c r="AD108" s="393" cm="1">
        <f t="array" aca="1" ref="AD108" ca="1">IF(ISTEXT(AD$6),IFERROR(_xlfn.STDEV.S((OFFSET(AD$132,MATCH(AD$8,DateRange,0)-1,0):OFFSET(AD$132,MATCH(AD$9,DateRange,0)-1,0))-(OFFSET(HOMECELL,MATCH(AD$8,DateRange,0)-1,MATCH(AD$101,DataStreams,0)-1):OFFSET(HOMECELL,MATCH(AD$9,DateRange,0)-1,MATCH(AD$101,DataStreams,0)-1)))*SQRT(12),"NA"),0)</f>
        <v>0.34585755253338907</v>
      </c>
      <c r="AE108" s="393" cm="1">
        <f t="array" aca="1" ref="AE108" ca="1">IF(ISTEXT(AE$6),IFERROR(_xlfn.STDEV.S((OFFSET(AE$132,MATCH(AE$8,DateRange,0)-1,0):OFFSET(AE$132,MATCH(AE$9,DateRange,0)-1,0))-(OFFSET(HOMECELL,MATCH(AE$8,DateRange,0)-1,MATCH(AE$101,DataStreams,0)-1):OFFSET(HOMECELL,MATCH(AE$9,DateRange,0)-1,MATCH(AE$101,DataStreams,0)-1)))*SQRT(12),"NA"),0)</f>
        <v>0.34227386141247707</v>
      </c>
      <c r="AF108" s="393" cm="1">
        <f t="array" aca="1" ref="AF108" ca="1">IF(ISTEXT(AF$6),IFERROR(_xlfn.STDEV.S((OFFSET(AF$132,MATCH(AF$8,DateRange,0)-1,0):OFFSET(AF$132,MATCH(AF$9,DateRange,0)-1,0))-(OFFSET(HOMECELL,MATCH(AF$8,DateRange,0)-1,MATCH(AF$101,DataStreams,0)-1):OFFSET(HOMECELL,MATCH(AF$9,DateRange,0)-1,MATCH(AF$101,DataStreams,0)-1)))*SQRT(12),"NA"),0)</f>
        <v>0.27284219271444288</v>
      </c>
      <c r="AG108" s="393" cm="1">
        <f t="array" aca="1" ref="AG108" ca="1">IF(ISTEXT(AG$6),IFERROR(_xlfn.STDEV.S((OFFSET(AG$132,MATCH(AG$8,DateRange,0)-1,0):OFFSET(AG$132,MATCH(AG$9,DateRange,0)-1,0))-(OFFSET(HOMECELL,MATCH(AG$8,DateRange,0)-1,MATCH(AG$101,DataStreams,0)-1):OFFSET(HOMECELL,MATCH(AG$9,DateRange,0)-1,MATCH(AG$101,DataStreams,0)-1)))*SQRT(12),"NA"),0)</f>
        <v>0.36377401539034171</v>
      </c>
      <c r="AH108" s="393" cm="1">
        <f t="array" aca="1" ref="AH108" ca="1">IF(ISTEXT(AH$6),IFERROR(_xlfn.STDEV.S((OFFSET(AH$132,MATCH(AH$8,DateRange,0)-1,0):OFFSET(AH$132,MATCH(AH$9,DateRange,0)-1,0))-(OFFSET(HOMECELL,MATCH(AH$8,DateRange,0)-1,MATCH(AH$101,DataStreams,0)-1):OFFSET(HOMECELL,MATCH(AH$9,DateRange,0)-1,MATCH(AH$101,DataStreams,0)-1)))*SQRT(12),"NA"),0)</f>
        <v>0.60956615225336674</v>
      </c>
      <c r="AI108" s="393" cm="1">
        <f t="array" aca="1" ref="AI108" ca="1">IF(ISTEXT(AI$6),IFERROR(_xlfn.STDEV.S((OFFSET(AI$132,MATCH(AI$8,DateRange,0)-1,0):OFFSET(AI$132,MATCH(AI$9,DateRange,0)-1,0))-(OFFSET(HOMECELL,MATCH(AI$8,DateRange,0)-1,MATCH(AI$101,DataStreams,0)-1):OFFSET(HOMECELL,MATCH(AI$9,DateRange,0)-1,MATCH(AI$101,DataStreams,0)-1)))*SQRT(12),"NA"),0)</f>
        <v>0.26797093926843879</v>
      </c>
      <c r="AJ108" s="393" cm="1">
        <f t="array" aca="1" ref="AJ108" ca="1">IF(ISTEXT(AJ$6),IFERROR(_xlfn.STDEV.S((OFFSET(AJ$132,MATCH(AJ$8,DateRange,0)-1,0):OFFSET(AJ$132,MATCH(AJ$9,DateRange,0)-1,0))-(OFFSET(HOMECELL,MATCH(AJ$8,DateRange,0)-1,MATCH(AJ$101,DataStreams,0)-1):OFFSET(HOMECELL,MATCH(AJ$9,DateRange,0)-1,MATCH(AJ$101,DataStreams,0)-1)))*SQRT(12),"NA"),0)</f>
        <v>0.26860919237137898</v>
      </c>
      <c r="AK108" s="393" cm="1">
        <f t="array" aca="1" ref="AK108" ca="1">IF(ISTEXT(AK$6),IFERROR(_xlfn.STDEV.S((OFFSET(AK$132,MATCH(AK$8,DateRange,0)-1,0):OFFSET(AK$132,MATCH(AK$9,DateRange,0)-1,0))-(OFFSET(HOMECELL,MATCH(AK$8,DateRange,0)-1,MATCH(AK$101,DataStreams,0)-1):OFFSET(HOMECELL,MATCH(AK$9,DateRange,0)-1,MATCH(AK$101,DataStreams,0)-1)))*SQRT(12),"NA"),0)</f>
        <v>0.30499313944154133</v>
      </c>
      <c r="AL108" s="393" cm="1">
        <f t="array" aca="1" ref="AL108" ca="1">IF(ISTEXT(AL$6),IFERROR(_xlfn.STDEV.S((OFFSET(AL$132,MATCH(AL$8,DateRange,0)-1,0):OFFSET(AL$132,MATCH(AL$9,DateRange,0)-1,0))-(OFFSET(HOMECELL,MATCH(AL$8,DateRange,0)-1,MATCH(AL$101,DataStreams,0)-1):OFFSET(HOMECELL,MATCH(AL$9,DateRange,0)-1,MATCH(AL$101,DataStreams,0)-1)))*SQRT(12),"NA"),0)</f>
        <v>0.20792924639007224</v>
      </c>
      <c r="AM108" s="393" cm="1">
        <f t="array" aca="1" ref="AM108" ca="1">IF(ISTEXT(AM$6),IFERROR(_xlfn.STDEV.S((OFFSET(AM$132,MATCH(AM$8,DateRange,0)-1,0):OFFSET(AM$132,MATCH(AM$9,DateRange,0)-1,0))-(OFFSET(HOMECELL,MATCH(AM$8,DateRange,0)-1,MATCH(AM$101,DataStreams,0)-1):OFFSET(HOMECELL,MATCH(AM$9,DateRange,0)-1,MATCH(AM$101,DataStreams,0)-1)))*SQRT(12),"NA"),0)</f>
        <v>0.23358359049493091</v>
      </c>
      <c r="AN108" s="393" cm="1">
        <f t="array" aca="1" ref="AN108" ca="1">IF(ISTEXT(AN$6),IFERROR(_xlfn.STDEV.S((OFFSET(AN$132,MATCH(AN$8,DateRange,0)-1,0):OFFSET(AN$132,MATCH(AN$9,DateRange,0)-1,0))-(OFFSET(HOMECELL,MATCH(AN$8,DateRange,0)-1,MATCH(AN$101,DataStreams,0)-1):OFFSET(HOMECELL,MATCH(AN$9,DateRange,0)-1,MATCH(AN$101,DataStreams,0)-1)))*SQRT(12),"NA"),0)</f>
        <v>0.41404819020767719</v>
      </c>
      <c r="AO108" s="393" cm="1">
        <f t="array" aca="1" ref="AO108" ca="1">IF(ISTEXT(AO$6),IFERROR(_xlfn.STDEV.S((OFFSET(AO$132,MATCH(AO$8,DateRange,0)-1,0):OFFSET(AO$132,MATCH(AO$9,DateRange,0)-1,0))-(OFFSET(HOMECELL,MATCH(AO$8,DateRange,0)-1,MATCH(AO$101,DataStreams,0)-1):OFFSET(HOMECELL,MATCH(AO$9,DateRange,0)-1,MATCH(AO$101,DataStreams,0)-1)))*SQRT(12),"NA"),0)</f>
        <v>0.38355543855696261</v>
      </c>
      <c r="AP108" s="393" cm="1">
        <f t="array" aca="1" ref="AP108" ca="1">IF(ISTEXT(AP$6),IFERROR(_xlfn.STDEV.S((OFFSET(AP$132,MATCH(AP$8,DateRange,0)-1,0):OFFSET(AP$132,MATCH(AP$9,DateRange,0)-1,0))-(OFFSET(HOMECELL,MATCH(AP$8,DateRange,0)-1,MATCH(AP$101,DataStreams,0)-1):OFFSET(HOMECELL,MATCH(AP$9,DateRange,0)-1,MATCH(AP$101,DataStreams,0)-1)))*SQRT(12),"NA"),0)</f>
        <v>0.23354566341117128</v>
      </c>
      <c r="AQ108" s="393" cm="1">
        <f t="array" aca="1" ref="AQ108" ca="1">IF(ISTEXT(AQ$6),IFERROR(_xlfn.STDEV.S((OFFSET(AQ$132,MATCH(AQ$8,DateRange,0)-1,0):OFFSET(AQ$132,MATCH(AQ$9,DateRange,0)-1,0))-(OFFSET(HOMECELL,MATCH(AQ$8,DateRange,0)-1,MATCH(AQ$101,DataStreams,0)-1):OFFSET(HOMECELL,MATCH(AQ$9,DateRange,0)-1,MATCH(AQ$101,DataStreams,0)-1)))*SQRT(12),"NA"),0)</f>
        <v>0.33293424342398925</v>
      </c>
      <c r="AR108" s="393" cm="1">
        <f t="array" aca="1" ref="AR108" ca="1">IF(ISTEXT(AR$6),IFERROR(_xlfn.STDEV.S((OFFSET(AR$132,MATCH(AR$8,DateRange,0)-1,0):OFFSET(AR$132,MATCH(AR$9,DateRange,0)-1,0))-(OFFSET(HOMECELL,MATCH(AR$8,DateRange,0)-1,MATCH(AR$101,DataStreams,0)-1):OFFSET(HOMECELL,MATCH(AR$9,DateRange,0)-1,MATCH(AR$101,DataStreams,0)-1)))*SQRT(12),"NA"),0)</f>
        <v>0.58862411871276699</v>
      </c>
      <c r="AS108" s="393" cm="1">
        <f t="array" aca="1" ref="AS108" ca="1">IF(ISTEXT(AS$6),IFERROR(_xlfn.STDEV.S((OFFSET(AS$132,MATCH(AS$8,DateRange,0)-1,0):OFFSET(AS$132,MATCH(AS$9,DateRange,0)-1,0))-(OFFSET(HOMECELL,MATCH(AS$8,DateRange,0)-1,MATCH(AS$101,DataStreams,0)-1):OFFSET(HOMECELL,MATCH(AS$9,DateRange,0)-1,MATCH(AS$101,DataStreams,0)-1)))*SQRT(12),"NA"),0)</f>
        <v>0.44310786917219586</v>
      </c>
      <c r="AT108" s="393" cm="1">
        <f t="array" aca="1" ref="AT108" ca="1">IF(ISTEXT(AT$6),IFERROR(_xlfn.STDEV.S((OFFSET(AT$132,MATCH(AT$8,DateRange,0)-1,0):OFFSET(AT$132,MATCH(AT$9,DateRange,0)-1,0))-(OFFSET(HOMECELL,MATCH(AT$8,DateRange,0)-1,MATCH(AT$101,DataStreams,0)-1):OFFSET(HOMECELL,MATCH(AT$9,DateRange,0)-1,MATCH(AT$101,DataStreams,0)-1)))*SQRT(12),"NA"),0)</f>
        <v>0.35151040690226976</v>
      </c>
      <c r="AU108" s="393" cm="1">
        <f t="array" aca="1" ref="AU108" ca="1">IF(ISTEXT(AU$6),IFERROR(_xlfn.STDEV.S((OFFSET(AU$132,MATCH(AU$8,DateRange,0)-1,0):OFFSET(AU$132,MATCH(AU$9,DateRange,0)-1,0))-(OFFSET(HOMECELL,MATCH(AU$8,DateRange,0)-1,MATCH(AU$101,DataStreams,0)-1):OFFSET(HOMECELL,MATCH(AU$9,DateRange,0)-1,MATCH(AU$101,DataStreams,0)-1)))*SQRT(12),"NA"),0)</f>
        <v>0.34275697504709735</v>
      </c>
      <c r="AV108" s="393" cm="1">
        <f t="array" aca="1" ref="AV108" ca="1">IF(ISTEXT(AV$6),IFERROR(_xlfn.STDEV.S((OFFSET(AV$132,MATCH(AV$8,DateRange,0)-1,0):OFFSET(AV$132,MATCH(AV$9,DateRange,0)-1,0))-(OFFSET(HOMECELL,MATCH(AV$8,DateRange,0)-1,MATCH(AV$101,DataStreams,0)-1):OFFSET(HOMECELL,MATCH(AV$9,DateRange,0)-1,MATCH(AV$101,DataStreams,0)-1)))*SQRT(12),"NA"),0)</f>
        <v>0.14901637794412453</v>
      </c>
      <c r="AW108" s="393" cm="1">
        <f t="array" aca="1" ref="AW108" ca="1">IF(ISTEXT(AW$6),IFERROR(_xlfn.STDEV.S((OFFSET(AW$132,MATCH(AW$8,DateRange,0)-1,0):OFFSET(AW$132,MATCH(AW$9,DateRange,0)-1,0))-(OFFSET(HOMECELL,MATCH(AW$8,DateRange,0)-1,MATCH(AW$101,DataStreams,0)-1):OFFSET(HOMECELL,MATCH(AW$9,DateRange,0)-1,MATCH(AW$101,DataStreams,0)-1)))*SQRT(12),"NA"),0)</f>
        <v>0.18399116621570852</v>
      </c>
      <c r="AX108" s="393" cm="1">
        <f t="array" aca="1" ref="AX108" ca="1">IF(ISTEXT(AX$6),IFERROR(_xlfn.STDEV.S((OFFSET(AX$132,MATCH(AX$8,DateRange,0)-1,0):OFFSET(AX$132,MATCH(AX$9,DateRange,0)-1,0))-(OFFSET(HOMECELL,MATCH(AX$8,DateRange,0)-1,MATCH(AX$101,DataStreams,0)-1):OFFSET(HOMECELL,MATCH(AX$9,DateRange,0)-1,MATCH(AX$101,DataStreams,0)-1)))*SQRT(12),"NA"),0)</f>
        <v>0.28270003554794054</v>
      </c>
      <c r="AY108" s="393" cm="1">
        <f t="array" aca="1" ref="AY108" ca="1">IF(ISTEXT(AY$6),IFERROR(_xlfn.STDEV.S((OFFSET(AY$132,MATCH(AY$8,DateRange,0)-1,0):OFFSET(AY$132,MATCH(AY$9,DateRange,0)-1,0))-(OFFSET(HOMECELL,MATCH(AY$8,DateRange,0)-1,MATCH(AY$101,DataStreams,0)-1):OFFSET(HOMECELL,MATCH(AY$9,DateRange,0)-1,MATCH(AY$101,DataStreams,0)-1)))*SQRT(12),"NA"),0)</f>
        <v>0.32144280220717408</v>
      </c>
      <c r="AZ108" s="393" cm="1">
        <f t="array" aca="1" ref="AZ108" ca="1">IF(ISTEXT(AZ$6),IFERROR(_xlfn.STDEV.S((OFFSET(AZ$132,MATCH(AZ$8,DateRange,0)-1,0):OFFSET(AZ$132,MATCH(AZ$9,DateRange,0)-1,0))-(OFFSET(HOMECELL,MATCH(AZ$8,DateRange,0)-1,MATCH(AZ$101,DataStreams,0)-1):OFFSET(HOMECELL,MATCH(AZ$9,DateRange,0)-1,MATCH(AZ$101,DataStreams,0)-1)))*SQRT(12),"NA"),0)</f>
        <v>0.3200764019947363</v>
      </c>
      <c r="BA108" s="393" cm="1">
        <f t="array" aca="1" ref="BA108" ca="1">IF(ISTEXT(BA$6),IFERROR(_xlfn.STDEV.S((OFFSET(BA$132,MATCH(BA$8,DateRange,0)-1,0):OFFSET(BA$132,MATCH(BA$9,DateRange,0)-1,0))-(OFFSET(HOMECELL,MATCH(BA$8,DateRange,0)-1,MATCH(BA$101,DataStreams,0)-1):OFFSET(HOMECELL,MATCH(BA$9,DateRange,0)-1,MATCH(BA$101,DataStreams,0)-1)))*SQRT(12),"NA"),0)</f>
        <v>0.1988401176799158</v>
      </c>
      <c r="BB108" s="393" cm="1">
        <f t="array" aca="1" ref="BB108" ca="1">IF(ISTEXT(BB$6),IFERROR(_xlfn.STDEV.S((OFFSET(BB$132,MATCH(BB$8,DateRange,0)-1,0):OFFSET(BB$132,MATCH(BB$9,DateRange,0)-1,0))-(OFFSET(HOMECELL,MATCH(BB$8,DateRange,0)-1,MATCH(BB$101,DataStreams,0)-1):OFFSET(HOMECELL,MATCH(BB$9,DateRange,0)-1,MATCH(BB$101,DataStreams,0)-1)))*SQRT(12),"NA"),0)</f>
        <v>0.31960637461593666</v>
      </c>
      <c r="BC108" s="393" cm="1">
        <f t="array" aca="1" ref="BC108" ca="1">IF(ISTEXT(BC$6),IFERROR(_xlfn.STDEV.S((OFFSET(BC$132,MATCH(BC$8,DateRange,0)-1,0):OFFSET(BC$132,MATCH(BC$9,DateRange,0)-1,0))-(OFFSET(HOMECELL,MATCH(BC$8,DateRange,0)-1,MATCH(BC$101,DataStreams,0)-1):OFFSET(HOMECELL,MATCH(BC$9,DateRange,0)-1,MATCH(BC$101,DataStreams,0)-1)))*SQRT(12),"NA"),0)</f>
        <v>0.6545416322735117</v>
      </c>
      <c r="BD108" s="393" cm="1">
        <f t="array" aca="1" ref="BD108" ca="1">IF(ISTEXT(BD$6),IFERROR(_xlfn.STDEV.S((OFFSET(BD$132,MATCH(BD$8,DateRange,0)-1,0):OFFSET(BD$132,MATCH(BD$9,DateRange,0)-1,0))-(OFFSET(HOMECELL,MATCH(BD$8,DateRange,0)-1,MATCH(BD$101,DataStreams,0)-1):OFFSET(HOMECELL,MATCH(BD$9,DateRange,0)-1,MATCH(BD$101,DataStreams,0)-1)))*SQRT(12),"NA"),0)</f>
        <v>0.21587592887156501</v>
      </c>
      <c r="BE108" s="393" cm="1">
        <f t="array" aca="1" ref="BE108" ca="1">IF(ISTEXT(BE$6),IFERROR(_xlfn.STDEV.S((OFFSET(BE$132,MATCH(BE$8,DateRange,0)-1,0):OFFSET(BE$132,MATCH(BE$9,DateRange,0)-1,0))-(OFFSET(HOMECELL,MATCH(BE$8,DateRange,0)-1,MATCH(BE$101,DataStreams,0)-1):OFFSET(HOMECELL,MATCH(BE$9,DateRange,0)-1,MATCH(BE$101,DataStreams,0)-1)))*SQRT(12),"NA"),0)</f>
        <v>0.24048959162333219</v>
      </c>
      <c r="BF108" s="393" cm="1">
        <f t="array" aca="1" ref="BF108" ca="1">IF(ISTEXT(BF$6),IFERROR(_xlfn.STDEV.S((OFFSET(BF$132,MATCH(BF$8,DateRange,0)-1,0):OFFSET(BF$132,MATCH(BF$9,DateRange,0)-1,0))-(OFFSET(HOMECELL,MATCH(BF$8,DateRange,0)-1,MATCH(BF$101,DataStreams,0)-1):OFFSET(HOMECELL,MATCH(BF$9,DateRange,0)-1,MATCH(BF$101,DataStreams,0)-1)))*SQRT(12),"NA"),0)</f>
        <v>0.45369793616335519</v>
      </c>
      <c r="BG108" s="393" cm="1">
        <f t="array" aca="1" ref="BG108" ca="1">IF(ISTEXT(BG$6),IFERROR(_xlfn.STDEV.S((OFFSET(BG$132,MATCH(BG$8,DateRange,0)-1,0):OFFSET(BG$132,MATCH(BG$9,DateRange,0)-1,0))-(OFFSET(HOMECELL,MATCH(BG$8,DateRange,0)-1,MATCH(BG$101,DataStreams,0)-1):OFFSET(HOMECELL,MATCH(BG$9,DateRange,0)-1,MATCH(BG$101,DataStreams,0)-1)))*SQRT(12),"NA"),0)</f>
        <v>0.4720853526059241</v>
      </c>
      <c r="BH108" s="393" cm="1">
        <f t="array" aca="1" ref="BH108" ca="1">IF(ISTEXT(BH$6),IFERROR(_xlfn.STDEV.S((OFFSET(BH$132,MATCH(BH$8,DateRange,0)-1,0):OFFSET(BH$132,MATCH(BH$9,DateRange,0)-1,0))-(OFFSET(HOMECELL,MATCH(BH$8,DateRange,0)-1,MATCH(BH$101,DataStreams,0)-1):OFFSET(HOMECELL,MATCH(BH$9,DateRange,0)-1,MATCH(BH$101,DataStreams,0)-1)))*SQRT(12),"NA"),0)</f>
        <v>0.41036442578129301</v>
      </c>
      <c r="BI108" s="393" cm="1">
        <f t="array" aca="1" ref="BI108" ca="1">IF(ISTEXT(BI$6),IFERROR(_xlfn.STDEV.S((OFFSET(BI$132,MATCH(BI$8,DateRange,0)-1,0):OFFSET(BI$132,MATCH(BI$9,DateRange,0)-1,0))-(OFFSET(HOMECELL,MATCH(BI$8,DateRange,0)-1,MATCH(BI$101,DataStreams,0)-1):OFFSET(HOMECELL,MATCH(BI$9,DateRange,0)-1,MATCH(BI$101,DataStreams,0)-1)))*SQRT(12),"NA"),0)</f>
        <v>0.34551702133880646</v>
      </c>
      <c r="BJ108" s="393" cm="1">
        <f t="array" aca="1" ref="BJ108" ca="1">IF(ISTEXT(BJ$6),IFERROR(_xlfn.STDEV.S((OFFSET(BJ$132,MATCH(BJ$8,DateRange,0)-1,0):OFFSET(BJ$132,MATCH(BJ$9,DateRange,0)-1,0))-(OFFSET(HOMECELL,MATCH(BJ$8,DateRange,0)-1,MATCH(BJ$101,DataStreams,0)-1):OFFSET(HOMECELL,MATCH(BJ$9,DateRange,0)-1,MATCH(BJ$101,DataStreams,0)-1)))*SQRT(12),"NA"),0)</f>
        <v>0.23617292010413221</v>
      </c>
      <c r="BK108" s="393" cm="1">
        <f t="array" aca="1" ref="BK108" ca="1">IF(ISTEXT(BK$6),IFERROR(_xlfn.STDEV.S((OFFSET(BK$132,MATCH(BK$8,DateRange,0)-1,0):OFFSET(BK$132,MATCH(BK$9,DateRange,0)-1,0))-(OFFSET(HOMECELL,MATCH(BK$8,DateRange,0)-1,MATCH(BK$101,DataStreams,0)-1):OFFSET(HOMECELL,MATCH(BK$9,DateRange,0)-1,MATCH(BK$101,DataStreams,0)-1)))*SQRT(12),"NA"),0)</f>
        <v>0.36076577824540762</v>
      </c>
      <c r="BL108" s="393" cm="1">
        <f t="array" aca="1" ref="BL108" ca="1">IF(ISTEXT(BL$6),IFERROR(_xlfn.STDEV.S((OFFSET(BL$132,MATCH(BL$8,DateRange,0)-1,0):OFFSET(BL$132,MATCH(BL$9,DateRange,0)-1,0))-(OFFSET(HOMECELL,MATCH(BL$8,DateRange,0)-1,MATCH(BL$101,DataStreams,0)-1):OFFSET(HOMECELL,MATCH(BL$9,DateRange,0)-1,MATCH(BL$101,DataStreams,0)-1)))*SQRT(12),"NA"),0)</f>
        <v>0.27934608746284201</v>
      </c>
      <c r="BM108" s="393" cm="1">
        <f t="array" aca="1" ref="BM108" ca="1">IF(ISTEXT(BM$6),IFERROR(_xlfn.STDEV.S((OFFSET(BM$132,MATCH(BM$8,DateRange,0)-1,0):OFFSET(BM$132,MATCH(BM$9,DateRange,0)-1,0))-(OFFSET(HOMECELL,MATCH(BM$8,DateRange,0)-1,MATCH(BM$101,DataStreams,0)-1):OFFSET(HOMECELL,MATCH(BM$9,DateRange,0)-1,MATCH(BM$101,DataStreams,0)-1)))*SQRT(12),"NA"),0)</f>
        <v>0.3825825771660214</v>
      </c>
      <c r="BN108" s="393" cm="1">
        <f t="array" aca="1" ref="BN108" ca="1">IF(ISTEXT(BN$6),IFERROR(_xlfn.STDEV.S((OFFSET(BN$132,MATCH(BN$8,DateRange,0)-1,0):OFFSET(BN$132,MATCH(BN$9,DateRange,0)-1,0))-(OFFSET(HOMECELL,MATCH(BN$8,DateRange,0)-1,MATCH(BN$101,DataStreams,0)-1):OFFSET(HOMECELL,MATCH(BN$9,DateRange,0)-1,MATCH(BN$101,DataStreams,0)-1)))*SQRT(12),"NA"),0)</f>
        <v>0.39480912319360445</v>
      </c>
      <c r="BO108" s="393" cm="1">
        <f t="array" aca="1" ref="BO108" ca="1">IF(ISTEXT(BO$6),IFERROR(_xlfn.STDEV.S((OFFSET(BO$132,MATCH(BO$8,DateRange,0)-1,0):OFFSET(BO$132,MATCH(BO$9,DateRange,0)-1,0))-(OFFSET(HOMECELL,MATCH(BO$8,DateRange,0)-1,MATCH(BO$101,DataStreams,0)-1):OFFSET(HOMECELL,MATCH(BO$9,DateRange,0)-1,MATCH(BO$101,DataStreams,0)-1)))*SQRT(12),"NA"),0)</f>
        <v>0.29491112824966803</v>
      </c>
      <c r="BP108" s="393" cm="1">
        <f t="array" aca="1" ref="BP108" ca="1">IF(ISTEXT(BP$6),IFERROR(_xlfn.STDEV.S((OFFSET(BP$132,MATCH(BP$8,DateRange,0)-1,0):OFFSET(BP$132,MATCH(BP$9,DateRange,0)-1,0))-(OFFSET(HOMECELL,MATCH(BP$8,DateRange,0)-1,MATCH(BP$101,DataStreams,0)-1):OFFSET(HOMECELL,MATCH(BP$9,DateRange,0)-1,MATCH(BP$101,DataStreams,0)-1)))*SQRT(12),"NA"),0)</f>
        <v>0.26832282762571691</v>
      </c>
      <c r="BQ108" s="393" cm="1">
        <f t="array" aca="1" ref="BQ108" ca="1">IF(ISTEXT(BQ$6),IFERROR(_xlfn.STDEV.S((OFFSET(BQ$132,MATCH(BQ$8,DateRange,0)-1,0):OFFSET(BQ$132,MATCH(BQ$9,DateRange,0)-1,0))-(OFFSET(HOMECELL,MATCH(BQ$8,DateRange,0)-1,MATCH(BQ$101,DataStreams,0)-1):OFFSET(HOMECELL,MATCH(BQ$9,DateRange,0)-1,MATCH(BQ$101,DataStreams,0)-1)))*SQRT(12),"NA"),0)</f>
        <v>0.30012923424756899</v>
      </c>
      <c r="BR108" s="393" cm="1">
        <f t="array" aca="1" ref="BR108" ca="1">IF(ISTEXT(BR$6),IFERROR(_xlfn.STDEV.S((OFFSET(BR$132,MATCH(BR$8,DateRange,0)-1,0):OFFSET(BR$132,MATCH(BR$9,DateRange,0)-1,0))-(OFFSET(HOMECELL,MATCH(BR$8,DateRange,0)-1,MATCH(BR$101,DataStreams,0)-1):OFFSET(HOMECELL,MATCH(BR$9,DateRange,0)-1,MATCH(BR$101,DataStreams,0)-1)))*SQRT(12),"NA"),0)</f>
        <v>0.21309639909750033</v>
      </c>
      <c r="BS108" s="393" cm="1">
        <f t="array" aca="1" ref="BS108" ca="1">IF(ISTEXT(BS$6),IFERROR(_xlfn.STDEV.S((OFFSET(BS$132,MATCH(BS$8,DateRange,0)-1,0):OFFSET(BS$132,MATCH(BS$9,DateRange,0)-1,0))-(OFFSET(HOMECELL,MATCH(BS$8,DateRange,0)-1,MATCH(BS$101,DataStreams,0)-1):OFFSET(HOMECELL,MATCH(BS$9,DateRange,0)-1,MATCH(BS$101,DataStreams,0)-1)))*SQRT(12),"NA"),0)</f>
        <v>0.29463279898400219</v>
      </c>
      <c r="BT108" s="393" cm="1">
        <f t="array" aca="1" ref="BT108" ca="1">IF(ISTEXT(BT$6),IFERROR(_xlfn.STDEV.S((OFFSET(BT$132,MATCH(BT$8,DateRange,0)-1,0):OFFSET(BT$132,MATCH(BT$9,DateRange,0)-1,0))-(OFFSET(HOMECELL,MATCH(BT$8,DateRange,0)-1,MATCH(BT$101,DataStreams,0)-1):OFFSET(HOMECELL,MATCH(BT$9,DateRange,0)-1,MATCH(BT$101,DataStreams,0)-1)))*SQRT(12),"NA"),0)</f>
        <v>0.21202085745056212</v>
      </c>
      <c r="BU108" s="393" cm="1">
        <f t="array" aca="1" ref="BU108" ca="1">IF(ISTEXT(BU$6),IFERROR(_xlfn.STDEV.S((OFFSET(BU$132,MATCH(BU$8,DateRange,0)-1,0):OFFSET(BU$132,MATCH(BU$9,DateRange,0)-1,0))-(OFFSET(HOMECELL,MATCH(BU$8,DateRange,0)-1,MATCH(BU$101,DataStreams,0)-1):OFFSET(HOMECELL,MATCH(BU$9,DateRange,0)-1,MATCH(BU$101,DataStreams,0)-1)))*SQRT(12),"NA"),0)</f>
        <v>0.21515493467616617</v>
      </c>
      <c r="BV108" s="393" cm="1">
        <f t="array" aca="1" ref="BV108" ca="1">IF(ISTEXT(BV$6),IFERROR(_xlfn.STDEV.S((OFFSET(BV$132,MATCH(BV$8,DateRange,0)-1,0):OFFSET(BV$132,MATCH(BV$9,DateRange,0)-1,0))-(OFFSET(HOMECELL,MATCH(BV$8,DateRange,0)-1,MATCH(BV$101,DataStreams,0)-1):OFFSET(HOMECELL,MATCH(BV$9,DateRange,0)-1,MATCH(BV$101,DataStreams,0)-1)))*SQRT(12),"NA"),0)</f>
        <v>0.37377513985365973</v>
      </c>
      <c r="BW108" s="393" cm="1">
        <f t="array" aca="1" ref="BW108" ca="1">IF(ISTEXT(BW$6),IFERROR(_xlfn.STDEV.S((OFFSET(BW$132,MATCH(BW$8,DateRange,0)-1,0):OFFSET(BW$132,MATCH(BW$9,DateRange,0)-1,0))-(OFFSET(HOMECELL,MATCH(BW$8,DateRange,0)-1,MATCH(BW$101,DataStreams,0)-1):OFFSET(HOMECELL,MATCH(BW$9,DateRange,0)-1,MATCH(BW$101,DataStreams,0)-1)))*SQRT(12),"NA"),0)</f>
        <v>0.19972886639898266</v>
      </c>
      <c r="BX108" s="393" cm="1">
        <f t="array" aca="1" ref="BX108" ca="1">IF(ISTEXT(BX$6),IFERROR(_xlfn.STDEV.S((OFFSET(BX$132,MATCH(BX$8,DateRange,0)-1,0):OFFSET(BX$132,MATCH(BX$9,DateRange,0)-1,0))-(OFFSET(HOMECELL,MATCH(BX$8,DateRange,0)-1,MATCH(BX$101,DataStreams,0)-1):OFFSET(HOMECELL,MATCH(BX$9,DateRange,0)-1,MATCH(BX$101,DataStreams,0)-1)))*SQRT(12),"NA"),0)</f>
        <v>0.19269219489191047</v>
      </c>
      <c r="BY108" s="393" cm="1">
        <f t="array" aca="1" ref="BY108" ca="1">IF(ISTEXT(BY$6),IFERROR(_xlfn.STDEV.S((OFFSET(BY$132,MATCH(BY$8,DateRange,0)-1,0):OFFSET(BY$132,MATCH(BY$9,DateRange,0)-1,0))-(OFFSET(HOMECELL,MATCH(BY$8,DateRange,0)-1,MATCH(BY$101,DataStreams,0)-1):OFFSET(HOMECELL,MATCH(BY$9,DateRange,0)-1,MATCH(BY$101,DataStreams,0)-1)))*SQRT(12),"NA"),0)</f>
        <v>0.17858708381055285</v>
      </c>
      <c r="BZ108" s="393" cm="1">
        <f t="array" aca="1" ref="BZ108" ca="1">IF(ISTEXT(BZ$6),IFERROR(_xlfn.STDEV.S((OFFSET(BZ$132,MATCH(BZ$8,DateRange,0)-1,0):OFFSET(BZ$132,MATCH(BZ$9,DateRange,0)-1,0))-(OFFSET(HOMECELL,MATCH(BZ$8,DateRange,0)-1,MATCH(BZ$101,DataStreams,0)-1):OFFSET(HOMECELL,MATCH(BZ$9,DateRange,0)-1,MATCH(BZ$101,DataStreams,0)-1)))*SQRT(12),"NA"),0)</f>
        <v>0.23563245272477432</v>
      </c>
      <c r="CA108" s="393" cm="1">
        <f t="array" aca="1" ref="CA108" ca="1">IF(ISTEXT(CA$6),IFERROR(_xlfn.STDEV.S((OFFSET(CA$132,MATCH(CA$8,DateRange,0)-1,0):OFFSET(CA$132,MATCH(CA$9,DateRange,0)-1,0))-(OFFSET(HOMECELL,MATCH(CA$8,DateRange,0)-1,MATCH(CA$101,DataStreams,0)-1):OFFSET(HOMECELL,MATCH(CA$9,DateRange,0)-1,MATCH(CA$101,DataStreams,0)-1)))*SQRT(12),"NA"),0)</f>
        <v>0.31772333369846756</v>
      </c>
      <c r="CB108" s="393" cm="1">
        <f t="array" aca="1" ref="CB108" ca="1">IF(ISTEXT(CB$6),IFERROR(_xlfn.STDEV.S((OFFSET(CB$132,MATCH(CB$8,DateRange,0)-1,0):OFFSET(CB$132,MATCH(CB$9,DateRange,0)-1,0))-(OFFSET(HOMECELL,MATCH(CB$8,DateRange,0)-1,MATCH(CB$101,DataStreams,0)-1):OFFSET(HOMECELL,MATCH(CB$9,DateRange,0)-1,MATCH(CB$101,DataStreams,0)-1)))*SQRT(12),"NA"),0)</f>
        <v>0.21630193257420552</v>
      </c>
      <c r="CC108" s="393" cm="1">
        <f t="array" aca="1" ref="CC108" ca="1">IF(ISTEXT(CC$6),IFERROR(_xlfn.STDEV.S((OFFSET(CC$132,MATCH(CC$8,DateRange,0)-1,0):OFFSET(CC$132,MATCH(CC$9,DateRange,0)-1,0))-(OFFSET(HOMECELL,MATCH(CC$8,DateRange,0)-1,MATCH(CC$101,DataStreams,0)-1):OFFSET(HOMECELL,MATCH(CC$9,DateRange,0)-1,MATCH(CC$101,DataStreams,0)-1)))*SQRT(12),"NA"),0)</f>
        <v>0.25291098091954262</v>
      </c>
      <c r="CD108" s="393" cm="1">
        <f t="array" aca="1" ref="CD108" ca="1">IF(ISTEXT(CD$6),IFERROR(_xlfn.STDEV.S((OFFSET(CD$132,MATCH(CD$8,DateRange,0)-1,0):OFFSET(CD$132,MATCH(CD$9,DateRange,0)-1,0))-(OFFSET(HOMECELL,MATCH(CD$8,DateRange,0)-1,MATCH(CD$101,DataStreams,0)-1):OFFSET(HOMECELL,MATCH(CD$9,DateRange,0)-1,MATCH(CD$101,DataStreams,0)-1)))*SQRT(12),"NA"),0)</f>
        <v>0.69906612359055154</v>
      </c>
      <c r="CE108" s="393" cm="1">
        <f t="array" aca="1" ref="CE108" ca="1">IF(ISTEXT(CE$6),IFERROR(_xlfn.STDEV.S((OFFSET(CE$132,MATCH(CE$8,DateRange,0)-1,0):OFFSET(CE$132,MATCH(CE$9,DateRange,0)-1,0))-(OFFSET(HOMECELL,MATCH(CE$8,DateRange,0)-1,MATCH(CE$101,DataStreams,0)-1):OFFSET(HOMECELL,MATCH(CE$9,DateRange,0)-1,MATCH(CE$101,DataStreams,0)-1)))*SQRT(12),"NA"),0)</f>
        <v>0.60651970469360772</v>
      </c>
      <c r="CF108" s="393" cm="1">
        <f t="array" aca="1" ref="CF108" ca="1">IF(ISTEXT(CF$6),IFERROR(_xlfn.STDEV.S((OFFSET(CF$132,MATCH(CF$8,DateRange,0)-1,0):OFFSET(CF$132,MATCH(CF$9,DateRange,0)-1,0))-(OFFSET(HOMECELL,MATCH(CF$8,DateRange,0)-1,MATCH(CF$101,DataStreams,0)-1):OFFSET(HOMECELL,MATCH(CF$9,DateRange,0)-1,MATCH(CF$101,DataStreams,0)-1)))*SQRT(12),"NA"),0)</f>
        <v>0.36763609566231359</v>
      </c>
      <c r="CG108" s="393" cm="1">
        <f t="array" aca="1" ref="CG108" ca="1">IF(ISTEXT(CG$6),IFERROR(_xlfn.STDEV.S((OFFSET(CG$132,MATCH(CG$8,DateRange,0)-1,0):OFFSET(CG$132,MATCH(CG$9,DateRange,0)-1,0))-(OFFSET(HOMECELL,MATCH(CG$8,DateRange,0)-1,MATCH(CG$101,DataStreams,0)-1):OFFSET(HOMECELL,MATCH(CG$9,DateRange,0)-1,MATCH(CG$101,DataStreams,0)-1)))*SQRT(12),"NA"),0)</f>
        <v>0.22786116211185184</v>
      </c>
      <c r="CH108" s="393" cm="1">
        <f t="array" aca="1" ref="CH108" ca="1">IF(ISTEXT(CH$6),IFERROR(_xlfn.STDEV.S((OFFSET(CH$132,MATCH(CH$8,DateRange,0)-1,0):OFFSET(CH$132,MATCH(CH$9,DateRange,0)-1,0))-(OFFSET(HOMECELL,MATCH(CH$8,DateRange,0)-1,MATCH(CH$101,DataStreams,0)-1):OFFSET(HOMECELL,MATCH(CH$9,DateRange,0)-1,MATCH(CH$101,DataStreams,0)-1)))*SQRT(12),"NA"),0)</f>
        <v>0.43466908598354786</v>
      </c>
      <c r="CI108" s="393" cm="1">
        <f t="array" aca="1" ref="CI108" ca="1">IF(ISTEXT(CI$6),IFERROR(_xlfn.STDEV.S((OFFSET(CI$132,MATCH(CI$8,DateRange,0)-1,0):OFFSET(CI$132,MATCH(CI$9,DateRange,0)-1,0))-(OFFSET(HOMECELL,MATCH(CI$8,DateRange,0)-1,MATCH(CI$101,DataStreams,0)-1):OFFSET(HOMECELL,MATCH(CI$9,DateRange,0)-1,MATCH(CI$101,DataStreams,0)-1)))*SQRT(12),"NA"),0)</f>
        <v>0.57934237857845983</v>
      </c>
      <c r="CJ108" s="393" cm="1">
        <f t="array" aca="1" ref="CJ108" ca="1">IF(ISTEXT(CJ$6),IFERROR(_xlfn.STDEV.S((OFFSET(CJ$132,MATCH(CJ$8,DateRange,0)-1,0):OFFSET(CJ$132,MATCH(CJ$9,DateRange,0)-1,0))-(OFFSET(HOMECELL,MATCH(CJ$8,DateRange,0)-1,MATCH(CJ$101,DataStreams,0)-1):OFFSET(HOMECELL,MATCH(CJ$9,DateRange,0)-1,MATCH(CJ$101,DataStreams,0)-1)))*SQRT(12),"NA"),0)</f>
        <v>0.23962168355157096</v>
      </c>
      <c r="CK108" s="393" cm="1">
        <f t="array" aca="1" ref="CK108" ca="1">IF(ISTEXT(CK$6),IFERROR(_xlfn.STDEV.S((OFFSET(CK$132,MATCH(CK$8,DateRange,0)-1,0):OFFSET(CK$132,MATCH(CK$9,DateRange,0)-1,0))-(OFFSET(HOMECELL,MATCH(CK$8,DateRange,0)-1,MATCH(CK$101,DataStreams,0)-1):OFFSET(HOMECELL,MATCH(CK$9,DateRange,0)-1,MATCH(CK$101,DataStreams,0)-1)))*SQRT(12),"NA"),0)</f>
        <v>0.23456889303394121</v>
      </c>
      <c r="CL108" s="393" cm="1">
        <f t="array" aca="1" ref="CL108" ca="1">IF(ISTEXT(CL$6),IFERROR(_xlfn.STDEV.S((OFFSET(CL$132,MATCH(CL$8,DateRange,0)-1,0):OFFSET(CL$132,MATCH(CL$9,DateRange,0)-1,0))-(OFFSET(HOMECELL,MATCH(CL$8,DateRange,0)-1,MATCH(CL$101,DataStreams,0)-1):OFFSET(HOMECELL,MATCH(CL$9,DateRange,0)-1,MATCH(CL$101,DataStreams,0)-1)))*SQRT(12),"NA"),0)</f>
        <v>0.34356964555001573</v>
      </c>
      <c r="CM108" s="393" cm="1">
        <f t="array" aca="1" ref="CM108" ca="1">IF(ISTEXT(CM$6),IFERROR(_xlfn.STDEV.S((OFFSET(CM$132,MATCH(CM$8,DateRange,0)-1,0):OFFSET(CM$132,MATCH(CM$9,DateRange,0)-1,0))-(OFFSET(HOMECELL,MATCH(CM$8,DateRange,0)-1,MATCH(CM$101,DataStreams,0)-1):OFFSET(HOMECELL,MATCH(CM$9,DateRange,0)-1,MATCH(CM$101,DataStreams,0)-1)))*SQRT(12),"NA"),0)</f>
        <v>0.17154663272021234</v>
      </c>
      <c r="CN108" s="393" cm="1">
        <f t="array" aca="1" ref="CN108" ca="1">IF(ISTEXT(CN$6),IFERROR(_xlfn.STDEV.S((OFFSET(CN$132,MATCH(CN$8,DateRange,0)-1,0):OFFSET(CN$132,MATCH(CN$9,DateRange,0)-1,0))-(OFFSET(HOMECELL,MATCH(CN$8,DateRange,0)-1,MATCH(CN$101,DataStreams,0)-1):OFFSET(HOMECELL,MATCH(CN$9,DateRange,0)-1,MATCH(CN$101,DataStreams,0)-1)))*SQRT(12),"NA"),0)</f>
        <v>0.23825557673001788</v>
      </c>
      <c r="CO108" s="393" cm="1">
        <f t="array" aca="1" ref="CO108" ca="1">IF(ISTEXT(CO$6),IFERROR(_xlfn.STDEV.S((OFFSET(CO$132,MATCH(CO$8,DateRange,0)-1,0):OFFSET(CO$132,MATCH(CO$9,DateRange,0)-1,0))-(OFFSET(HOMECELL,MATCH(CO$8,DateRange,0)-1,MATCH(CO$101,DataStreams,0)-1):OFFSET(HOMECELL,MATCH(CO$9,DateRange,0)-1,MATCH(CO$101,DataStreams,0)-1)))*SQRT(12),"NA"),0)</f>
        <v>0.23469085934993869</v>
      </c>
      <c r="CP108" s="393" cm="1">
        <f t="array" aca="1" ref="CP108" ca="1">IF(ISTEXT(CP$6),IFERROR(_xlfn.STDEV.S((OFFSET(CP$132,MATCH(CP$8,DateRange,0)-1,0):OFFSET(CP$132,MATCH(CP$9,DateRange,0)-1,0))-(OFFSET(HOMECELL,MATCH(CP$8,DateRange,0)-1,MATCH(CP$101,DataStreams,0)-1):OFFSET(HOMECELL,MATCH(CP$9,DateRange,0)-1,MATCH(CP$101,DataStreams,0)-1)))*SQRT(12),"NA"),0)</f>
        <v>0.15839565650514012</v>
      </c>
      <c r="CQ108" s="393" cm="1">
        <f t="array" aca="1" ref="CQ108" ca="1">IF(ISTEXT(CQ$6),IFERROR(_xlfn.STDEV.S((OFFSET(CQ$132,MATCH(CQ$8,DateRange,0)-1,0):OFFSET(CQ$132,MATCH(CQ$9,DateRange,0)-1,0))-(OFFSET(HOMECELL,MATCH(CQ$8,DateRange,0)-1,MATCH(CQ$101,DataStreams,0)-1):OFFSET(HOMECELL,MATCH(CQ$9,DateRange,0)-1,MATCH(CQ$101,DataStreams,0)-1)))*SQRT(12),"NA"),0)</f>
        <v>0.41909173620631801</v>
      </c>
      <c r="CR108" s="393" cm="1">
        <f t="array" aca="1" ref="CR108" ca="1">IF(ISTEXT(CR$6),IFERROR(_xlfn.STDEV.S((OFFSET(CR$132,MATCH(CR$8,DateRange,0)-1,0):OFFSET(CR$132,MATCH(CR$9,DateRange,0)-1,0))-(OFFSET(HOMECELL,MATCH(CR$8,DateRange,0)-1,MATCH(CR$101,DataStreams,0)-1):OFFSET(HOMECELL,MATCH(CR$9,DateRange,0)-1,MATCH(CR$101,DataStreams,0)-1)))*SQRT(12),"NA"),0)</f>
        <v>0.18201019861327283</v>
      </c>
      <c r="CS108" s="393" cm="1">
        <f t="array" aca="1" ref="CS108" ca="1">IF(ISTEXT(CS$6),IFERROR(_xlfn.STDEV.S((OFFSET(CS$132,MATCH(CS$8,DateRange,0)-1,0):OFFSET(CS$132,MATCH(CS$9,DateRange,0)-1,0))-(OFFSET(HOMECELL,MATCH(CS$8,DateRange,0)-1,MATCH(CS$101,DataStreams,0)-1):OFFSET(HOMECELL,MATCH(CS$9,DateRange,0)-1,MATCH(CS$101,DataStreams,0)-1)))*SQRT(12),"NA"),0)</f>
        <v>0.43450066951650668</v>
      </c>
      <c r="CT108" s="393" cm="1">
        <f t="array" aca="1" ref="CT108" ca="1">IF(ISTEXT(CT$6),IFERROR(_xlfn.STDEV.S((OFFSET(CT$132,MATCH(CT$8,DateRange,0)-1,0):OFFSET(CT$132,MATCH(CT$9,DateRange,0)-1,0))-(OFFSET(HOMECELL,MATCH(CT$8,DateRange,0)-1,MATCH(CT$101,DataStreams,0)-1):OFFSET(HOMECELL,MATCH(CT$9,DateRange,0)-1,MATCH(CT$101,DataStreams,0)-1)))*SQRT(12),"NA"),0)</f>
        <v>0.51569345876909178</v>
      </c>
      <c r="CU108" s="393" cm="1">
        <f t="array" aca="1" ref="CU108" ca="1">IF(ISTEXT(CU$6),IFERROR(_xlfn.STDEV.S((OFFSET(CU$132,MATCH(CU$8,DateRange,0)-1,0):OFFSET(CU$132,MATCH(CU$9,DateRange,0)-1,0))-(OFFSET(HOMECELL,MATCH(CU$8,DateRange,0)-1,MATCH(CU$101,DataStreams,0)-1):OFFSET(HOMECELL,MATCH(CU$9,DateRange,0)-1,MATCH(CU$101,DataStreams,0)-1)))*SQRT(12),"NA"),0)</f>
        <v>0.3892413484283454</v>
      </c>
      <c r="CV108" s="393" cm="1">
        <f t="array" aca="1" ref="CV108" ca="1">IF(ISTEXT(CV$6),IFERROR(_xlfn.STDEV.S((OFFSET(CV$132,MATCH(CV$8,DateRange,0)-1,0):OFFSET(CV$132,MATCH(CV$9,DateRange,0)-1,0))-(OFFSET(HOMECELL,MATCH(CV$8,DateRange,0)-1,MATCH(CV$101,DataStreams,0)-1):OFFSET(HOMECELL,MATCH(CV$9,DateRange,0)-1,MATCH(CV$101,DataStreams,0)-1)))*SQRT(12),"NA"),0)</f>
        <v>0.23769066043838205</v>
      </c>
      <c r="CW108" s="393" cm="1">
        <f t="array" aca="1" ref="CW108" ca="1">IF(ISTEXT(CW$6),IFERROR(_xlfn.STDEV.S((OFFSET(CW$132,MATCH(CW$8,DateRange,0)-1,0):OFFSET(CW$132,MATCH(CW$9,DateRange,0)-1,0))-(OFFSET(HOMECELL,MATCH(CW$8,DateRange,0)-1,MATCH(CW$101,DataStreams,0)-1):OFFSET(HOMECELL,MATCH(CW$9,DateRange,0)-1,MATCH(CW$101,DataStreams,0)-1)))*SQRT(12),"NA"),0)</f>
        <v>0.36232305230811807</v>
      </c>
      <c r="CX108" s="393" cm="1">
        <f t="array" aca="1" ref="CX108" ca="1">IF(ISTEXT(CX$6),IFERROR(_xlfn.STDEV.S((OFFSET(CX$132,MATCH(CX$8,DateRange,0)-1,0):OFFSET(CX$132,MATCH(CX$9,DateRange,0)-1,0))-(OFFSET(HOMECELL,MATCH(CX$8,DateRange,0)-1,MATCH(CX$101,DataStreams,0)-1):OFFSET(HOMECELL,MATCH(CX$9,DateRange,0)-1,MATCH(CX$101,DataStreams,0)-1)))*SQRT(12),"NA"),0)</f>
        <v>0.31495737892790804</v>
      </c>
      <c r="CY108" s="393" cm="1">
        <f t="array" aca="1" ref="CY108" ca="1">IF(ISTEXT(CY$6),IFERROR(_xlfn.STDEV.S((OFFSET(CY$132,MATCH(CY$8,DateRange,0)-1,0):OFFSET(CY$132,MATCH(CY$9,DateRange,0)-1,0))-(OFFSET(HOMECELL,MATCH(CY$8,DateRange,0)-1,MATCH(CY$101,DataStreams,0)-1):OFFSET(HOMECELL,MATCH(CY$9,DateRange,0)-1,MATCH(CY$101,DataStreams,0)-1)))*SQRT(12),"NA"),0)</f>
        <v>0.34258996330264535</v>
      </c>
      <c r="CZ108" s="393" cm="1">
        <f t="array" aca="1" ref="CZ108" ca="1">IF(ISTEXT(CZ$6),IFERROR(_xlfn.STDEV.S((OFFSET(CZ$132,MATCH(CZ$8,DateRange,0)-1,0):OFFSET(CZ$132,MATCH(CZ$9,DateRange,0)-1,0))-(OFFSET(HOMECELL,MATCH(CZ$8,DateRange,0)-1,MATCH(CZ$101,DataStreams,0)-1):OFFSET(HOMECELL,MATCH(CZ$9,DateRange,0)-1,MATCH(CZ$101,DataStreams,0)-1)))*SQRT(12),"NA"),0)</f>
        <v>0.33096968455891507</v>
      </c>
      <c r="DA108" s="393" cm="1">
        <f t="array" aca="1" ref="DA108" ca="1">IF(ISTEXT(DA$6),IFERROR(_xlfn.STDEV.S((OFFSET(DA$132,MATCH(DA$8,DateRange,0)-1,0):OFFSET(DA$132,MATCH(DA$9,DateRange,0)-1,0))-(OFFSET(HOMECELL,MATCH(DA$8,DateRange,0)-1,MATCH(DA$101,DataStreams,0)-1):OFFSET(HOMECELL,MATCH(DA$9,DateRange,0)-1,MATCH(DA$101,DataStreams,0)-1)))*SQRT(12),"NA"),0)</f>
        <v>0.42509930561074</v>
      </c>
      <c r="DB108" s="816" cm="1">
        <f t="array" aca="1" ref="DB108" ca="1">IF(ISTEXT(DB$6),IFERROR(_xlfn.STDEV.S((OFFSET(DB$132,MATCH(DB$8,DateRange,0)-1,0):OFFSET(DB$132,MATCH(DB$9,DateRange,0)-1,0))-(OFFSET(HOMECELL,MATCH(DB$8,DateRange,0)-1,MATCH(DB$101,DataStreams,0)-1):OFFSET(HOMECELL,MATCH(DB$9,DateRange,0)-1,MATCH(DB$101,DataStreams,0)-1)))*SQRT(12),"NA"),0)</f>
        <v>0.38097973503258736</v>
      </c>
      <c r="DC108" s="816" cm="1">
        <f t="array" aca="1" ref="DC108" ca="1">IF(ISTEXT(DC$6),IFERROR(_xlfn.STDEV.S((OFFSET(DC$132,MATCH(DC$8,DateRange,0)-1,0):OFFSET(DC$132,MATCH(DC$9,DateRange,0)-1,0))-(OFFSET(HOMECELL,MATCH(DC$8,DateRange,0)-1,MATCH(DC$101,DataStreams,0)-1):OFFSET(HOMECELL,MATCH(DC$9,DateRange,0)-1,MATCH(DC$101,DataStreams,0)-1)))*SQRT(12),"NA"),0)</f>
        <v>0.2434277148405892</v>
      </c>
      <c r="DD108" s="816" cm="1">
        <f t="array" aca="1" ref="DD108" ca="1">IF(ISTEXT(DD$6),IFERROR(_xlfn.STDEV.S((OFFSET(DD$132,MATCH(DD$8,DateRange,0)-1,0):OFFSET(DD$132,MATCH(DD$9,DateRange,0)-1,0))-(OFFSET(HOMECELL,MATCH(DD$8,DateRange,0)-1,MATCH(DD$101,DataStreams,0)-1):OFFSET(HOMECELL,MATCH(DD$9,DateRange,0)-1,MATCH(DD$101,DataStreams,0)-1)))*SQRT(12),"NA"),0)</f>
        <v>0.2067049419992254</v>
      </c>
      <c r="DE108" s="816" cm="1">
        <f t="array" aca="1" ref="DE108" ca="1">IF(ISTEXT(DE$6),IFERROR(_xlfn.STDEV.S((OFFSET(DE$132,MATCH(DE$8,DateRange,0)-1,0):OFFSET(DE$132,MATCH(DE$9,DateRange,0)-1,0))-(OFFSET(HOMECELL,MATCH(DE$8,DateRange,0)-1,MATCH(DE$101,DataStreams,0)-1):OFFSET(HOMECELL,MATCH(DE$9,DateRange,0)-1,MATCH(DE$101,DataStreams,0)-1)))*SQRT(12),"NA"),0)</f>
        <v>0.29348984939953016</v>
      </c>
      <c r="DG108" s="352"/>
      <c r="DI108" s="393" cm="1">
        <f t="array" aca="1" ref="DI108" ca="1">IF(ISTEXT(DI$6),IFERROR(_xlfn.STDEV.S((OFFSET(DI$132,MATCH(DI$8,DateRange,0)-1,0):OFFSET(DI$132,MATCH(DI$9,DateRange,0)-1,0))-(OFFSET(HOMECELL,MATCH(DI$8,DateRange,0)-1,MATCH(DI$101,DataStreams,0)-1):OFFSET(HOMECELL,MATCH(DI$9,DateRange,0)-1,MATCH(DI$101,DataStreams,0)-1)))*SQRT(12),"NA"),0)</f>
        <v>0</v>
      </c>
      <c r="DJ108" s="393" cm="1">
        <f t="array" aca="1" ref="DJ108" ca="1">IF(ISTEXT(DJ$6),IFERROR(_xlfn.STDEV.S((OFFSET(DJ$132,MATCH(DJ$8,DateRange,0)-1,0):OFFSET(DJ$132,MATCH(DJ$9,DateRange,0)-1,0))-(OFFSET(HOMECELL,MATCH(DJ$8,DateRange,0)-1,MATCH(DJ$101,DataStreams,0)-1):OFFSET(HOMECELL,MATCH(DJ$9,DateRange,0)-1,MATCH(DJ$101,DataStreams,0)-1)))*SQRT(12),"NA"),0)</f>
        <v>0.75279394057971483</v>
      </c>
      <c r="DK108" s="393" cm="1">
        <f t="array" aca="1" ref="DK108" ca="1">IF(ISTEXT(DK$6),IFERROR(_xlfn.STDEV.S((OFFSET(DK$132,MATCH(DK$8,DateRange,0)-1,0):OFFSET(DK$132,MATCH(DK$9,DateRange,0)-1,0))-(OFFSET(HOMECELL,MATCH(DK$8,DateRange,0)-1,MATCH(DK$101,DataStreams,0)-1):OFFSET(HOMECELL,MATCH(DK$9,DateRange,0)-1,MATCH(DK$101,DataStreams,0)-1)))*SQRT(12),"NA"),0)</f>
        <v>0.28498014791379944</v>
      </c>
    </row>
    <row r="109" spans="1:115">
      <c r="A109" s="371" t="s">
        <v>223</v>
      </c>
      <c r="B109" s="372"/>
      <c r="C109" s="393" cm="1">
        <f t="array" aca="1" ref="C109" ca="1">IF(ISTEXT(C$6),IFERROR(_xlfn.STDEV.S(((OFFSET(C$132,MATCH(C$8,DateRange,0)-1,0):OFFSET(C$132,MATCH(C$9,DateRange,0)-1,0))-(OFFSET(HOMECELL,MATCH(C$8,DateRange,0)-1,MATCH(C$101,DataStreams,0)-1):OFFSET(HOMECELL,MATCH(C$9,DateRange,0)-1,MATCH(C$101,DataStreams,0)-1)))-(C$104*((OFFSET(HOMECELL,MATCH(C$8,DateRange,0)-1,MATCH(C$100,DataStreams,0)-1):OFFSET(HOMECELL,MATCH(C$9,DateRange,0)-1,MATCH(C$100,DataStreams,0)-1))-OFFSET(HOMECELL,MATCH(C$8,DateRange,0)-1,MATCH(C$101,DataStreams,0)-1):OFFSET(HOMECELL,MATCH(C$9,DateRange,0)-1,MATCH(C$101,DataStreams,0)-1))))*SQRT(12),"NA"),0)</f>
        <v>5.2275867499611169E-2</v>
      </c>
      <c r="D109" s="393" cm="1">
        <f t="array" aca="1" ref="D109" ca="1">IF(ISTEXT(D$6),IFERROR(_xlfn.STDEV.S(((OFFSET(D$132,MATCH(D$8,DateRange,0)-1,0):OFFSET(D$132,MATCH(D$9,DateRange,0)-1,0))-(OFFSET(HOMECELL,MATCH(D$8,DateRange,0)-1,MATCH(D$101,DataStreams,0)-1):OFFSET(HOMECELL,MATCH(D$9,DateRange,0)-1,MATCH(D$101,DataStreams,0)-1)))-(D$104*((OFFSET(HOMECELL,MATCH(D$8,DateRange,0)-1,MATCH(D$100,DataStreams,0)-1):OFFSET(HOMECELL,MATCH(D$9,DateRange,0)-1,MATCH(D$100,DataStreams,0)-1))-OFFSET(HOMECELL,MATCH(D$8,DateRange,0)-1,MATCH(D$101,DataStreams,0)-1):OFFSET(HOMECELL,MATCH(D$9,DateRange,0)-1,MATCH(D$101,DataStreams,0)-1))))*SQRT(12),"NA"),0)</f>
        <v>0</v>
      </c>
      <c r="E109" s="393" cm="1">
        <f t="array" aca="1" ref="E109" ca="1">IF(ISTEXT(E$6),IFERROR(_xlfn.STDEV.S(((OFFSET(E$132,MATCH(E$8,DateRange,0)-1,0):OFFSET(E$132,MATCH(E$9,DateRange,0)-1,0))-(OFFSET(HOMECELL,MATCH(E$8,DateRange,0)-1,MATCH(E$101,DataStreams,0)-1):OFFSET(HOMECELL,MATCH(E$9,DateRange,0)-1,MATCH(E$101,DataStreams,0)-1)))-(E$104*((OFFSET(HOMECELL,MATCH(E$8,DateRange,0)-1,MATCH(E$100,DataStreams,0)-1):OFFSET(HOMECELL,MATCH(E$9,DateRange,0)-1,MATCH(E$100,DataStreams,0)-1))-OFFSET(HOMECELL,MATCH(E$8,DateRange,0)-1,MATCH(E$101,DataStreams,0)-1):OFFSET(HOMECELL,MATCH(E$9,DateRange,0)-1,MATCH(E$101,DataStreams,0)-1))))*SQRT(12),"NA"),0)</f>
        <v>0</v>
      </c>
      <c r="F109" s="393" cm="1">
        <f t="array" aca="1" ref="F109" ca="1">IF(ISTEXT(F$6),IFERROR(_xlfn.STDEV.S(((OFFSET(F$132,MATCH(F$8,DateRange,0)-1,0):OFFSET(F$132,MATCH(F$9,DateRange,0)-1,0))-(OFFSET(HOMECELL,MATCH(F$8,DateRange,0)-1,MATCH(F$101,DataStreams,0)-1):OFFSET(HOMECELL,MATCH(F$9,DateRange,0)-1,MATCH(F$101,DataStreams,0)-1)))-(F$104*((OFFSET(HOMECELL,MATCH(F$8,DateRange,0)-1,MATCH(F$100,DataStreams,0)-1):OFFSET(HOMECELL,MATCH(F$9,DateRange,0)-1,MATCH(F$100,DataStreams,0)-1))-OFFSET(HOMECELL,MATCH(F$8,DateRange,0)-1,MATCH(F$101,DataStreams,0)-1):OFFSET(HOMECELL,MATCH(F$9,DateRange,0)-1,MATCH(F$101,DataStreams,0)-1))))*SQRT(12),"NA"),0)</f>
        <v>1.1232054705677393E-2</v>
      </c>
      <c r="G109" s="393" cm="1">
        <f t="array" aca="1" ref="G109" ca="1">IF(ISTEXT(G$6),IFERROR(_xlfn.STDEV.S(((OFFSET(G$132,MATCH(G$8,DateRange,0)-1,0):OFFSET(G$132,MATCH(G$9,DateRange,0)-1,0))-(OFFSET(HOMECELL,MATCH(G$8,DateRange,0)-1,MATCH(G$101,DataStreams,0)-1):OFFSET(HOMECELL,MATCH(G$9,DateRange,0)-1,MATCH(G$101,DataStreams,0)-1)))-(G$104*((OFFSET(HOMECELL,MATCH(G$8,DateRange,0)-1,MATCH(G$100,DataStreams,0)-1):OFFSET(HOMECELL,MATCH(G$9,DateRange,0)-1,MATCH(G$100,DataStreams,0)-1))-OFFSET(HOMECELL,MATCH(G$8,DateRange,0)-1,MATCH(G$101,DataStreams,0)-1):OFFSET(HOMECELL,MATCH(G$9,DateRange,0)-1,MATCH(G$101,DataStreams,0)-1))))*SQRT(12),"NA"),0)</f>
        <v>0.10696572321481709</v>
      </c>
      <c r="H109" s="393" cm="1">
        <f t="array" aca="1" ref="H109" ca="1">IF(ISTEXT(H$6),IFERROR(_xlfn.STDEV.S(((OFFSET(H$132,MATCH(H$8,DateRange,0)-1,0):OFFSET(H$132,MATCH(H$9,DateRange,0)-1,0))-(OFFSET(HOMECELL,MATCH(H$8,DateRange,0)-1,MATCH(H$101,DataStreams,0)-1):OFFSET(HOMECELL,MATCH(H$9,DateRange,0)-1,MATCH(H$101,DataStreams,0)-1)))-(H$104*((OFFSET(HOMECELL,MATCH(H$8,DateRange,0)-1,MATCH(H$100,DataStreams,0)-1):OFFSET(HOMECELL,MATCH(H$9,DateRange,0)-1,MATCH(H$100,DataStreams,0)-1))-OFFSET(HOMECELL,MATCH(H$8,DateRange,0)-1,MATCH(H$101,DataStreams,0)-1):OFFSET(HOMECELL,MATCH(H$9,DateRange,0)-1,MATCH(H$101,DataStreams,0)-1))))*SQRT(12),"NA"),0)</f>
        <v>0.11041025693455599</v>
      </c>
      <c r="I109" s="393" cm="1">
        <f t="array" aca="1" ref="I109" ca="1">IF(ISTEXT(I$6),IFERROR(_xlfn.STDEV.S(((OFFSET(I$132,MATCH(I$8,DateRange,0)-1,0):OFFSET(I$132,MATCH(I$9,DateRange,0)-1,0))-(OFFSET(HOMECELL,MATCH(I$8,DateRange,0)-1,MATCH(I$101,DataStreams,0)-1):OFFSET(HOMECELL,MATCH(I$9,DateRange,0)-1,MATCH(I$101,DataStreams,0)-1)))-(I$104*((OFFSET(HOMECELL,MATCH(I$8,DateRange,0)-1,MATCH(I$100,DataStreams,0)-1):OFFSET(HOMECELL,MATCH(I$9,DateRange,0)-1,MATCH(I$100,DataStreams,0)-1))-OFFSET(HOMECELL,MATCH(I$8,DateRange,0)-1,MATCH(I$101,DataStreams,0)-1):OFFSET(HOMECELL,MATCH(I$9,DateRange,0)-1,MATCH(I$101,DataStreams,0)-1))))*SQRT(12),"NA"),0)</f>
        <v>0.24998116977364285</v>
      </c>
      <c r="J109" s="393" cm="1">
        <f t="array" aca="1" ref="J109" ca="1">IF(ISTEXT(J$6),IFERROR(_xlfn.STDEV.S(((OFFSET(J$132,MATCH(J$8,DateRange,0)-1,0):OFFSET(J$132,MATCH(J$9,DateRange,0)-1,0))-(OFFSET(HOMECELL,MATCH(J$8,DateRange,0)-1,MATCH(J$101,DataStreams,0)-1):OFFSET(HOMECELL,MATCH(J$9,DateRange,0)-1,MATCH(J$101,DataStreams,0)-1)))-(J$104*((OFFSET(HOMECELL,MATCH(J$8,DateRange,0)-1,MATCH(J$100,DataStreams,0)-1):OFFSET(HOMECELL,MATCH(J$9,DateRange,0)-1,MATCH(J$100,DataStreams,0)-1))-OFFSET(HOMECELL,MATCH(J$8,DateRange,0)-1,MATCH(J$101,DataStreams,0)-1):OFFSET(HOMECELL,MATCH(J$9,DateRange,0)-1,MATCH(J$101,DataStreams,0)-1))))*SQRT(12),"NA"),0)</f>
        <v>0.11237250278283946</v>
      </c>
      <c r="K109" s="393" cm="1">
        <f t="array" aca="1" ref="K109" ca="1">IF(ISTEXT(K$6),IFERROR(_xlfn.STDEV.S(((OFFSET(K$132,MATCH(K$8,DateRange,0)-1,0):OFFSET(K$132,MATCH(K$9,DateRange,0)-1,0))-(OFFSET(HOMECELL,MATCH(K$8,DateRange,0)-1,MATCH(K$101,DataStreams,0)-1):OFFSET(HOMECELL,MATCH(K$9,DateRange,0)-1,MATCH(K$101,DataStreams,0)-1)))-(K$104*((OFFSET(HOMECELL,MATCH(K$8,DateRange,0)-1,MATCH(K$100,DataStreams,0)-1):OFFSET(HOMECELL,MATCH(K$9,DateRange,0)-1,MATCH(K$100,DataStreams,0)-1))-OFFSET(HOMECELL,MATCH(K$8,DateRange,0)-1,MATCH(K$101,DataStreams,0)-1):OFFSET(HOMECELL,MATCH(K$9,DateRange,0)-1,MATCH(K$101,DataStreams,0)-1))))*SQRT(12),"NA"),0)</f>
        <v>7.2404389658075066E-2</v>
      </c>
      <c r="L109" s="393" cm="1">
        <f t="array" aca="1" ref="L109" ca="1">IF(ISTEXT(L$6),IFERROR(_xlfn.STDEV.S(((OFFSET(L$132,MATCH(L$8,DateRange,0)-1,0):OFFSET(L$132,MATCH(L$9,DateRange,0)-1,0))-(OFFSET(HOMECELL,MATCH(L$8,DateRange,0)-1,MATCH(L$101,DataStreams,0)-1):OFFSET(HOMECELL,MATCH(L$9,DateRange,0)-1,MATCH(L$101,DataStreams,0)-1)))-(L$104*((OFFSET(HOMECELL,MATCH(L$8,DateRange,0)-1,MATCH(L$100,DataStreams,0)-1):OFFSET(HOMECELL,MATCH(L$9,DateRange,0)-1,MATCH(L$100,DataStreams,0)-1))-OFFSET(HOMECELL,MATCH(L$8,DateRange,0)-1,MATCH(L$101,DataStreams,0)-1):OFFSET(HOMECELL,MATCH(L$9,DateRange,0)-1,MATCH(L$101,DataStreams,0)-1))))*SQRT(12),"NA"),0)</f>
        <v>0.10728778272998435</v>
      </c>
      <c r="M109" s="393" cm="1">
        <f t="array" aca="1" ref="M109" ca="1">IF(ISTEXT(M$6),IFERROR(_xlfn.STDEV.S(((OFFSET(M$132,MATCH(M$8,DateRange,0)-1,0):OFFSET(M$132,MATCH(M$9,DateRange,0)-1,0))-(OFFSET(HOMECELL,MATCH(M$8,DateRange,0)-1,MATCH(M$101,DataStreams,0)-1):OFFSET(HOMECELL,MATCH(M$9,DateRange,0)-1,MATCH(M$101,DataStreams,0)-1)))-(M$104*((OFFSET(HOMECELL,MATCH(M$8,DateRange,0)-1,MATCH(M$100,DataStreams,0)-1):OFFSET(HOMECELL,MATCH(M$9,DateRange,0)-1,MATCH(M$100,DataStreams,0)-1))-OFFSET(HOMECELL,MATCH(M$8,DateRange,0)-1,MATCH(M$101,DataStreams,0)-1):OFFSET(HOMECELL,MATCH(M$9,DateRange,0)-1,MATCH(M$101,DataStreams,0)-1))))*SQRT(12),"NA"),0)</f>
        <v>0.10470027284046511</v>
      </c>
      <c r="N109" s="393" cm="1">
        <f t="array" aca="1" ref="N109" ca="1">IF(ISTEXT(N$6),IFERROR(_xlfn.STDEV.S(((OFFSET(N$132,MATCH(N$8,DateRange,0)-1,0):OFFSET(N$132,MATCH(N$9,DateRange,0)-1,0))-(OFFSET(HOMECELL,MATCH(N$8,DateRange,0)-1,MATCH(N$101,DataStreams,0)-1):OFFSET(HOMECELL,MATCH(N$9,DateRange,0)-1,MATCH(N$101,DataStreams,0)-1)))-(N$104*((OFFSET(HOMECELL,MATCH(N$8,DateRange,0)-1,MATCH(N$100,DataStreams,0)-1):OFFSET(HOMECELL,MATCH(N$9,DateRange,0)-1,MATCH(N$100,DataStreams,0)-1))-OFFSET(HOMECELL,MATCH(N$8,DateRange,0)-1,MATCH(N$101,DataStreams,0)-1):OFFSET(HOMECELL,MATCH(N$9,DateRange,0)-1,MATCH(N$101,DataStreams,0)-1))))*SQRT(12),"NA"),0)</f>
        <v>9.0143851922201784E-2</v>
      </c>
      <c r="O109" s="393" cm="1">
        <f t="array" aca="1" ref="O109" ca="1">IF(ISTEXT(O$6),IFERROR(_xlfn.STDEV.S(((OFFSET(O$132,MATCH(O$8,DateRange,0)-1,0):OFFSET(O$132,MATCH(O$9,DateRange,0)-1,0))-(OFFSET(HOMECELL,MATCH(O$8,DateRange,0)-1,MATCH(O$101,DataStreams,0)-1):OFFSET(HOMECELL,MATCH(O$9,DateRange,0)-1,MATCH(O$101,DataStreams,0)-1)))-(O$104*((OFFSET(HOMECELL,MATCH(O$8,DateRange,0)-1,MATCH(O$100,DataStreams,0)-1):OFFSET(HOMECELL,MATCH(O$9,DateRange,0)-1,MATCH(O$100,DataStreams,0)-1))-OFFSET(HOMECELL,MATCH(O$8,DateRange,0)-1,MATCH(O$101,DataStreams,0)-1):OFFSET(HOMECELL,MATCH(O$9,DateRange,0)-1,MATCH(O$101,DataStreams,0)-1))))*SQRT(12),"NA"),0)</f>
        <v>9.7851592927994835E-2</v>
      </c>
      <c r="P109" s="393" cm="1">
        <f t="array" aca="1" ref="P109" ca="1">IF(ISTEXT(P$6),IFERROR(_xlfn.STDEV.S(((OFFSET(P$132,MATCH(P$8,DateRange,0)-1,0):OFFSET(P$132,MATCH(P$9,DateRange,0)-1,0))-(OFFSET(HOMECELL,MATCH(P$8,DateRange,0)-1,MATCH(P$101,DataStreams,0)-1):OFFSET(HOMECELL,MATCH(P$9,DateRange,0)-1,MATCH(P$101,DataStreams,0)-1)))-(P$104*((OFFSET(HOMECELL,MATCH(P$8,DateRange,0)-1,MATCH(P$100,DataStreams,0)-1):OFFSET(HOMECELL,MATCH(P$9,DateRange,0)-1,MATCH(P$100,DataStreams,0)-1))-OFFSET(HOMECELL,MATCH(P$8,DateRange,0)-1,MATCH(P$101,DataStreams,0)-1):OFFSET(HOMECELL,MATCH(P$9,DateRange,0)-1,MATCH(P$101,DataStreams,0)-1))))*SQRT(12),"NA"),0)</f>
        <v>8.642427239017586E-2</v>
      </c>
      <c r="Q109" s="393" cm="1">
        <f t="array" aca="1" ref="Q109" ca="1">IF(ISTEXT(Q$6),IFERROR(_xlfn.STDEV.S(((OFFSET(Q$132,MATCH(Q$8,DateRange,0)-1,0):OFFSET(Q$132,MATCH(Q$9,DateRange,0)-1,0))-(OFFSET(HOMECELL,MATCH(Q$8,DateRange,0)-1,MATCH(Q$101,DataStreams,0)-1):OFFSET(HOMECELL,MATCH(Q$9,DateRange,0)-1,MATCH(Q$101,DataStreams,0)-1)))-(Q$104*((OFFSET(HOMECELL,MATCH(Q$8,DateRange,0)-1,MATCH(Q$100,DataStreams,0)-1):OFFSET(HOMECELL,MATCH(Q$9,DateRange,0)-1,MATCH(Q$100,DataStreams,0)-1))-OFFSET(HOMECELL,MATCH(Q$8,DateRange,0)-1,MATCH(Q$101,DataStreams,0)-1):OFFSET(HOMECELL,MATCH(Q$9,DateRange,0)-1,MATCH(Q$101,DataStreams,0)-1))))*SQRT(12),"NA"),0)</f>
        <v>0.13765286931070003</v>
      </c>
      <c r="R109" s="393" cm="1">
        <f t="array" aca="1" ref="R109" ca="1">IF(ISTEXT(R$6),IFERROR(_xlfn.STDEV.S(((OFFSET(R$132,MATCH(R$8,DateRange,0)-1,0):OFFSET(R$132,MATCH(R$9,DateRange,0)-1,0))-(OFFSET(HOMECELL,MATCH(R$8,DateRange,0)-1,MATCH(R$101,DataStreams,0)-1):OFFSET(HOMECELL,MATCH(R$9,DateRange,0)-1,MATCH(R$101,DataStreams,0)-1)))-(R$104*((OFFSET(HOMECELL,MATCH(R$8,DateRange,0)-1,MATCH(R$100,DataStreams,0)-1):OFFSET(HOMECELL,MATCH(R$9,DateRange,0)-1,MATCH(R$100,DataStreams,0)-1))-OFFSET(HOMECELL,MATCH(R$8,DateRange,0)-1,MATCH(R$101,DataStreams,0)-1):OFFSET(HOMECELL,MATCH(R$9,DateRange,0)-1,MATCH(R$101,DataStreams,0)-1))))*SQRT(12),"NA"),0)</f>
        <v>0.17514199217567966</v>
      </c>
      <c r="S109" s="393" cm="1">
        <f t="array" aca="1" ref="S109" ca="1">IF(ISTEXT(S$6),IFERROR(_xlfn.STDEV.S(((OFFSET(S$132,MATCH(S$8,DateRange,0)-1,0):OFFSET(S$132,MATCH(S$9,DateRange,0)-1,0))-(OFFSET(HOMECELL,MATCH(S$8,DateRange,0)-1,MATCH(S$101,DataStreams,0)-1):OFFSET(HOMECELL,MATCH(S$9,DateRange,0)-1,MATCH(S$101,DataStreams,0)-1)))-(S$104*((OFFSET(HOMECELL,MATCH(S$8,DateRange,0)-1,MATCH(S$100,DataStreams,0)-1):OFFSET(HOMECELL,MATCH(S$9,DateRange,0)-1,MATCH(S$100,DataStreams,0)-1))-OFFSET(HOMECELL,MATCH(S$8,DateRange,0)-1,MATCH(S$101,DataStreams,0)-1):OFFSET(HOMECELL,MATCH(S$9,DateRange,0)-1,MATCH(S$101,DataStreams,0)-1))))*SQRT(12),"NA"),0)</f>
        <v>0.18361320228994354</v>
      </c>
      <c r="T109" s="393" cm="1">
        <f t="array" aca="1" ref="T109" ca="1">IF(ISTEXT(T$6),IFERROR(_xlfn.STDEV.S(((OFFSET(T$132,MATCH(T$8,DateRange,0)-1,0):OFFSET(T$132,MATCH(T$9,DateRange,0)-1,0))-(OFFSET(HOMECELL,MATCH(T$8,DateRange,0)-1,MATCH(T$101,DataStreams,0)-1):OFFSET(HOMECELL,MATCH(T$9,DateRange,0)-1,MATCH(T$101,DataStreams,0)-1)))-(T$104*((OFFSET(HOMECELL,MATCH(T$8,DateRange,0)-1,MATCH(T$100,DataStreams,0)-1):OFFSET(HOMECELL,MATCH(T$9,DateRange,0)-1,MATCH(T$100,DataStreams,0)-1))-OFFSET(HOMECELL,MATCH(T$8,DateRange,0)-1,MATCH(T$101,DataStreams,0)-1):OFFSET(HOMECELL,MATCH(T$9,DateRange,0)-1,MATCH(T$101,DataStreams,0)-1))))*SQRT(12),"NA"),0)</f>
        <v>0.45785304918900094</v>
      </c>
      <c r="U109" s="393" cm="1">
        <f t="array" aca="1" ref="U109" ca="1">IF(ISTEXT(U$6),IFERROR(_xlfn.STDEV.S(((OFFSET(U$132,MATCH(U$8,DateRange,0)-1,0):OFFSET(U$132,MATCH(U$9,DateRange,0)-1,0))-(OFFSET(HOMECELL,MATCH(U$8,DateRange,0)-1,MATCH(U$101,DataStreams,0)-1):OFFSET(HOMECELL,MATCH(U$9,DateRange,0)-1,MATCH(U$101,DataStreams,0)-1)))-(U$104*((OFFSET(HOMECELL,MATCH(U$8,DateRange,0)-1,MATCH(U$100,DataStreams,0)-1):OFFSET(HOMECELL,MATCH(U$9,DateRange,0)-1,MATCH(U$100,DataStreams,0)-1))-OFFSET(HOMECELL,MATCH(U$8,DateRange,0)-1,MATCH(U$101,DataStreams,0)-1):OFFSET(HOMECELL,MATCH(U$9,DateRange,0)-1,MATCH(U$101,DataStreams,0)-1))))*SQRT(12),"NA"),0)</f>
        <v>0.43164171524834632</v>
      </c>
      <c r="V109" s="393" cm="1">
        <f t="array" aca="1" ref="V109" ca="1">IF(ISTEXT(V$6),IFERROR(_xlfn.STDEV.S(((OFFSET(V$132,MATCH(V$8,DateRange,0)-1,0):OFFSET(V$132,MATCH(V$9,DateRange,0)-1,0))-(OFFSET(HOMECELL,MATCH(V$8,DateRange,0)-1,MATCH(V$101,DataStreams,0)-1):OFFSET(HOMECELL,MATCH(V$9,DateRange,0)-1,MATCH(V$101,DataStreams,0)-1)))-(V$104*((OFFSET(HOMECELL,MATCH(V$8,DateRange,0)-1,MATCH(V$100,DataStreams,0)-1):OFFSET(HOMECELL,MATCH(V$9,DateRange,0)-1,MATCH(V$100,DataStreams,0)-1))-OFFSET(HOMECELL,MATCH(V$8,DateRange,0)-1,MATCH(V$101,DataStreams,0)-1):OFFSET(HOMECELL,MATCH(V$9,DateRange,0)-1,MATCH(V$101,DataStreams,0)-1))))*SQRT(12),"NA"),0)</f>
        <v>0.28667443599323289</v>
      </c>
      <c r="W109" s="393" cm="1">
        <f t="array" aca="1" ref="W109" ca="1">IF(ISTEXT(W$6),IFERROR(_xlfn.STDEV.S(((OFFSET(W$132,MATCH(W$8,DateRange,0)-1,0):OFFSET(W$132,MATCH(W$9,DateRange,0)-1,0))-(OFFSET(HOMECELL,MATCH(W$8,DateRange,0)-1,MATCH(W$101,DataStreams,0)-1):OFFSET(HOMECELL,MATCH(W$9,DateRange,0)-1,MATCH(W$101,DataStreams,0)-1)))-(W$104*((OFFSET(HOMECELL,MATCH(W$8,DateRange,0)-1,MATCH(W$100,DataStreams,0)-1):OFFSET(HOMECELL,MATCH(W$9,DateRange,0)-1,MATCH(W$100,DataStreams,0)-1))-OFFSET(HOMECELL,MATCH(W$8,DateRange,0)-1,MATCH(W$101,DataStreams,0)-1):OFFSET(HOMECELL,MATCH(W$9,DateRange,0)-1,MATCH(W$101,DataStreams,0)-1))))*SQRT(12),"NA"),0)</f>
        <v>0.4641624506247255</v>
      </c>
      <c r="X109" s="393" cm="1">
        <f t="array" aca="1" ref="X109" ca="1">IF(ISTEXT(X$6),IFERROR(_xlfn.STDEV.S(((OFFSET(X$132,MATCH(X$8,DateRange,0)-1,0):OFFSET(X$132,MATCH(X$9,DateRange,0)-1,0))-(OFFSET(HOMECELL,MATCH(X$8,DateRange,0)-1,MATCH(X$101,DataStreams,0)-1):OFFSET(HOMECELL,MATCH(X$9,DateRange,0)-1,MATCH(X$101,DataStreams,0)-1)))-(X$104*((OFFSET(HOMECELL,MATCH(X$8,DateRange,0)-1,MATCH(X$100,DataStreams,0)-1):OFFSET(HOMECELL,MATCH(X$9,DateRange,0)-1,MATCH(X$100,DataStreams,0)-1))-OFFSET(HOMECELL,MATCH(X$8,DateRange,0)-1,MATCH(X$101,DataStreams,0)-1):OFFSET(HOMECELL,MATCH(X$9,DateRange,0)-1,MATCH(X$101,DataStreams,0)-1))))*SQRT(12),"NA"),0)</f>
        <v>0.2295577529199716</v>
      </c>
      <c r="Y109" s="393" cm="1">
        <f t="array" aca="1" ref="Y109" ca="1">IF(ISTEXT(Y$6),IFERROR(_xlfn.STDEV.S(((OFFSET(Y$132,MATCH(Y$8,DateRange,0)-1,0):OFFSET(Y$132,MATCH(Y$9,DateRange,0)-1,0))-(OFFSET(HOMECELL,MATCH(Y$8,DateRange,0)-1,MATCH(Y$101,DataStreams,0)-1):OFFSET(HOMECELL,MATCH(Y$9,DateRange,0)-1,MATCH(Y$101,DataStreams,0)-1)))-(Y$104*((OFFSET(HOMECELL,MATCH(Y$8,DateRange,0)-1,MATCH(Y$100,DataStreams,0)-1):OFFSET(HOMECELL,MATCH(Y$9,DateRange,0)-1,MATCH(Y$100,DataStreams,0)-1))-OFFSET(HOMECELL,MATCH(Y$8,DateRange,0)-1,MATCH(Y$101,DataStreams,0)-1):OFFSET(HOMECELL,MATCH(Y$9,DateRange,0)-1,MATCH(Y$101,DataStreams,0)-1))))*SQRT(12),"NA"),0)</f>
        <v>0.26937036716502311</v>
      </c>
      <c r="Z109" s="393" cm="1">
        <f t="array" aca="1" ref="Z109" ca="1">IF(ISTEXT(Z$6),IFERROR(_xlfn.STDEV.S(((OFFSET(Z$132,MATCH(Z$8,DateRange,0)-1,0):OFFSET(Z$132,MATCH(Z$9,DateRange,0)-1,0))-(OFFSET(HOMECELL,MATCH(Z$8,DateRange,0)-1,MATCH(Z$101,DataStreams,0)-1):OFFSET(HOMECELL,MATCH(Z$9,DateRange,0)-1,MATCH(Z$101,DataStreams,0)-1)))-(Z$104*((OFFSET(HOMECELL,MATCH(Z$8,DateRange,0)-1,MATCH(Z$100,DataStreams,0)-1):OFFSET(HOMECELL,MATCH(Z$9,DateRange,0)-1,MATCH(Z$100,DataStreams,0)-1))-OFFSET(HOMECELL,MATCH(Z$8,DateRange,0)-1,MATCH(Z$101,DataStreams,0)-1):OFFSET(HOMECELL,MATCH(Z$9,DateRange,0)-1,MATCH(Z$101,DataStreams,0)-1))))*SQRT(12),"NA"),0)</f>
        <v>0.25784543922214015</v>
      </c>
      <c r="AA109" s="393" cm="1">
        <f t="array" aca="1" ref="AA109" ca="1">IF(ISTEXT(AA$6),IFERROR(_xlfn.STDEV.S(((OFFSET(AA$132,MATCH(AA$8,DateRange,0)-1,0):OFFSET(AA$132,MATCH(AA$9,DateRange,0)-1,0))-(OFFSET(HOMECELL,MATCH(AA$8,DateRange,0)-1,MATCH(AA$101,DataStreams,0)-1):OFFSET(HOMECELL,MATCH(AA$9,DateRange,0)-1,MATCH(AA$101,DataStreams,0)-1)))-(AA$104*((OFFSET(HOMECELL,MATCH(AA$8,DateRange,0)-1,MATCH(AA$100,DataStreams,0)-1):OFFSET(HOMECELL,MATCH(AA$9,DateRange,0)-1,MATCH(AA$100,DataStreams,0)-1))-OFFSET(HOMECELL,MATCH(AA$8,DateRange,0)-1,MATCH(AA$101,DataStreams,0)-1):OFFSET(HOMECELL,MATCH(AA$9,DateRange,0)-1,MATCH(AA$101,DataStreams,0)-1))))*SQRT(12),"NA"),0)</f>
        <v>0.18461906735156636</v>
      </c>
      <c r="AB109" s="393" cm="1">
        <f t="array" aca="1" ref="AB109" ca="1">IF(ISTEXT(AB$6),IFERROR(_xlfn.STDEV.S(((OFFSET(AB$132,MATCH(AB$8,DateRange,0)-1,0):OFFSET(AB$132,MATCH(AB$9,DateRange,0)-1,0))-(OFFSET(HOMECELL,MATCH(AB$8,DateRange,0)-1,MATCH(AB$101,DataStreams,0)-1):OFFSET(HOMECELL,MATCH(AB$9,DateRange,0)-1,MATCH(AB$101,DataStreams,0)-1)))-(AB$104*((OFFSET(HOMECELL,MATCH(AB$8,DateRange,0)-1,MATCH(AB$100,DataStreams,0)-1):OFFSET(HOMECELL,MATCH(AB$9,DateRange,0)-1,MATCH(AB$100,DataStreams,0)-1))-OFFSET(HOMECELL,MATCH(AB$8,DateRange,0)-1,MATCH(AB$101,DataStreams,0)-1):OFFSET(HOMECELL,MATCH(AB$9,DateRange,0)-1,MATCH(AB$101,DataStreams,0)-1))))*SQRT(12),"NA"),0)</f>
        <v>0.2784983939983095</v>
      </c>
      <c r="AC109" s="393" cm="1">
        <f t="array" aca="1" ref="AC109" ca="1">IF(ISTEXT(AC$6),IFERROR(_xlfn.STDEV.S(((OFFSET(AC$132,MATCH(AC$8,DateRange,0)-1,0):OFFSET(AC$132,MATCH(AC$9,DateRange,0)-1,0))-(OFFSET(HOMECELL,MATCH(AC$8,DateRange,0)-1,MATCH(AC$101,DataStreams,0)-1):OFFSET(HOMECELL,MATCH(AC$9,DateRange,0)-1,MATCH(AC$101,DataStreams,0)-1)))-(AC$104*((OFFSET(HOMECELL,MATCH(AC$8,DateRange,0)-1,MATCH(AC$100,DataStreams,0)-1):OFFSET(HOMECELL,MATCH(AC$9,DateRange,0)-1,MATCH(AC$100,DataStreams,0)-1))-OFFSET(HOMECELL,MATCH(AC$8,DateRange,0)-1,MATCH(AC$101,DataStreams,0)-1):OFFSET(HOMECELL,MATCH(AC$9,DateRange,0)-1,MATCH(AC$101,DataStreams,0)-1))))*SQRT(12),"NA"),0)</f>
        <v>0.3034417887819888</v>
      </c>
      <c r="AD109" s="393" cm="1">
        <f t="array" aca="1" ref="AD109" ca="1">IF(ISTEXT(AD$6),IFERROR(_xlfn.STDEV.S(((OFFSET(AD$132,MATCH(AD$8,DateRange,0)-1,0):OFFSET(AD$132,MATCH(AD$9,DateRange,0)-1,0))-(OFFSET(HOMECELL,MATCH(AD$8,DateRange,0)-1,MATCH(AD$101,DataStreams,0)-1):OFFSET(HOMECELL,MATCH(AD$9,DateRange,0)-1,MATCH(AD$101,DataStreams,0)-1)))-(AD$104*((OFFSET(HOMECELL,MATCH(AD$8,DateRange,0)-1,MATCH(AD$100,DataStreams,0)-1):OFFSET(HOMECELL,MATCH(AD$9,DateRange,0)-1,MATCH(AD$100,DataStreams,0)-1))-OFFSET(HOMECELL,MATCH(AD$8,DateRange,0)-1,MATCH(AD$101,DataStreams,0)-1):OFFSET(HOMECELL,MATCH(AD$9,DateRange,0)-1,MATCH(AD$101,DataStreams,0)-1))))*SQRT(12),"NA"),0)</f>
        <v>0.34056166107330665</v>
      </c>
      <c r="AE109" s="393" cm="1">
        <f t="array" aca="1" ref="AE109" ca="1">IF(ISTEXT(AE$6),IFERROR(_xlfn.STDEV.S(((OFFSET(AE$132,MATCH(AE$8,DateRange,0)-1,0):OFFSET(AE$132,MATCH(AE$9,DateRange,0)-1,0))-(OFFSET(HOMECELL,MATCH(AE$8,DateRange,0)-1,MATCH(AE$101,DataStreams,0)-1):OFFSET(HOMECELL,MATCH(AE$9,DateRange,0)-1,MATCH(AE$101,DataStreams,0)-1)))-(AE$104*((OFFSET(HOMECELL,MATCH(AE$8,DateRange,0)-1,MATCH(AE$100,DataStreams,0)-1):OFFSET(HOMECELL,MATCH(AE$9,DateRange,0)-1,MATCH(AE$100,DataStreams,0)-1))-OFFSET(HOMECELL,MATCH(AE$8,DateRange,0)-1,MATCH(AE$101,DataStreams,0)-1):OFFSET(HOMECELL,MATCH(AE$9,DateRange,0)-1,MATCH(AE$101,DataStreams,0)-1))))*SQRT(12),"NA"),0)</f>
        <v>0.25219888914771249</v>
      </c>
      <c r="AF109" s="393" cm="1">
        <f t="array" aca="1" ref="AF109" ca="1">IF(ISTEXT(AF$6),IFERROR(_xlfn.STDEV.S(((OFFSET(AF$132,MATCH(AF$8,DateRange,0)-1,0):OFFSET(AF$132,MATCH(AF$9,DateRange,0)-1,0))-(OFFSET(HOMECELL,MATCH(AF$8,DateRange,0)-1,MATCH(AF$101,DataStreams,0)-1):OFFSET(HOMECELL,MATCH(AF$9,DateRange,0)-1,MATCH(AF$101,DataStreams,0)-1)))-(AF$104*((OFFSET(HOMECELL,MATCH(AF$8,DateRange,0)-1,MATCH(AF$100,DataStreams,0)-1):OFFSET(HOMECELL,MATCH(AF$9,DateRange,0)-1,MATCH(AF$100,DataStreams,0)-1))-OFFSET(HOMECELL,MATCH(AF$8,DateRange,0)-1,MATCH(AF$101,DataStreams,0)-1):OFFSET(HOMECELL,MATCH(AF$9,DateRange,0)-1,MATCH(AF$101,DataStreams,0)-1))))*SQRT(12),"NA"),0)</f>
        <v>0.19647983492619439</v>
      </c>
      <c r="AG109" s="393" cm="1">
        <f t="array" aca="1" ref="AG109" ca="1">IF(ISTEXT(AG$6),IFERROR(_xlfn.STDEV.S(((OFFSET(AG$132,MATCH(AG$8,DateRange,0)-1,0):OFFSET(AG$132,MATCH(AG$9,DateRange,0)-1,0))-(OFFSET(HOMECELL,MATCH(AG$8,DateRange,0)-1,MATCH(AG$101,DataStreams,0)-1):OFFSET(HOMECELL,MATCH(AG$9,DateRange,0)-1,MATCH(AG$101,DataStreams,0)-1)))-(AG$104*((OFFSET(HOMECELL,MATCH(AG$8,DateRange,0)-1,MATCH(AG$100,DataStreams,0)-1):OFFSET(HOMECELL,MATCH(AG$9,DateRange,0)-1,MATCH(AG$100,DataStreams,0)-1))-OFFSET(HOMECELL,MATCH(AG$8,DateRange,0)-1,MATCH(AG$101,DataStreams,0)-1):OFFSET(HOMECELL,MATCH(AG$9,DateRange,0)-1,MATCH(AG$101,DataStreams,0)-1))))*SQRT(12),"NA"),0)</f>
        <v>0.25453986411250978</v>
      </c>
      <c r="AH109" s="393" cm="1">
        <f t="array" aca="1" ref="AH109" ca="1">IF(ISTEXT(AH$6),IFERROR(_xlfn.STDEV.S(((OFFSET(AH$132,MATCH(AH$8,DateRange,0)-1,0):OFFSET(AH$132,MATCH(AH$9,DateRange,0)-1,0))-(OFFSET(HOMECELL,MATCH(AH$8,DateRange,0)-1,MATCH(AH$101,DataStreams,0)-1):OFFSET(HOMECELL,MATCH(AH$9,DateRange,0)-1,MATCH(AH$101,DataStreams,0)-1)))-(AH$104*((OFFSET(HOMECELL,MATCH(AH$8,DateRange,0)-1,MATCH(AH$100,DataStreams,0)-1):OFFSET(HOMECELL,MATCH(AH$9,DateRange,0)-1,MATCH(AH$100,DataStreams,0)-1))-OFFSET(HOMECELL,MATCH(AH$8,DateRange,0)-1,MATCH(AH$101,DataStreams,0)-1):OFFSET(HOMECELL,MATCH(AH$9,DateRange,0)-1,MATCH(AH$101,DataStreams,0)-1))))*SQRT(12),"NA"),0)</f>
        <v>0.51190445438703591</v>
      </c>
      <c r="AI109" s="393" cm="1">
        <f t="array" aca="1" ref="AI109" ca="1">IF(ISTEXT(AI$6),IFERROR(_xlfn.STDEV.S(((OFFSET(AI$132,MATCH(AI$8,DateRange,0)-1,0):OFFSET(AI$132,MATCH(AI$9,DateRange,0)-1,0))-(OFFSET(HOMECELL,MATCH(AI$8,DateRange,0)-1,MATCH(AI$101,DataStreams,0)-1):OFFSET(HOMECELL,MATCH(AI$9,DateRange,0)-1,MATCH(AI$101,DataStreams,0)-1)))-(AI$104*((OFFSET(HOMECELL,MATCH(AI$8,DateRange,0)-1,MATCH(AI$100,DataStreams,0)-1):OFFSET(HOMECELL,MATCH(AI$9,DateRange,0)-1,MATCH(AI$100,DataStreams,0)-1))-OFFSET(HOMECELL,MATCH(AI$8,DateRange,0)-1,MATCH(AI$101,DataStreams,0)-1):OFFSET(HOMECELL,MATCH(AI$9,DateRange,0)-1,MATCH(AI$101,DataStreams,0)-1))))*SQRT(12),"NA"),0)</f>
        <v>0.20537766249834913</v>
      </c>
      <c r="AJ109" s="393" cm="1">
        <f t="array" aca="1" ref="AJ109" ca="1">IF(ISTEXT(AJ$6),IFERROR(_xlfn.STDEV.S(((OFFSET(AJ$132,MATCH(AJ$8,DateRange,0)-1,0):OFFSET(AJ$132,MATCH(AJ$9,DateRange,0)-1,0))-(OFFSET(HOMECELL,MATCH(AJ$8,DateRange,0)-1,MATCH(AJ$101,DataStreams,0)-1):OFFSET(HOMECELL,MATCH(AJ$9,DateRange,0)-1,MATCH(AJ$101,DataStreams,0)-1)))-(AJ$104*((OFFSET(HOMECELL,MATCH(AJ$8,DateRange,0)-1,MATCH(AJ$100,DataStreams,0)-1):OFFSET(HOMECELL,MATCH(AJ$9,DateRange,0)-1,MATCH(AJ$100,DataStreams,0)-1))-OFFSET(HOMECELL,MATCH(AJ$8,DateRange,0)-1,MATCH(AJ$101,DataStreams,0)-1):OFFSET(HOMECELL,MATCH(AJ$9,DateRange,0)-1,MATCH(AJ$101,DataStreams,0)-1))))*SQRT(12),"NA"),0)</f>
        <v>0.20568757579211969</v>
      </c>
      <c r="AK109" s="393" cm="1">
        <f t="array" aca="1" ref="AK109" ca="1">IF(ISTEXT(AK$6),IFERROR(_xlfn.STDEV.S(((OFFSET(AK$132,MATCH(AK$8,DateRange,0)-1,0):OFFSET(AK$132,MATCH(AK$9,DateRange,0)-1,0))-(OFFSET(HOMECELL,MATCH(AK$8,DateRange,0)-1,MATCH(AK$101,DataStreams,0)-1):OFFSET(HOMECELL,MATCH(AK$9,DateRange,0)-1,MATCH(AK$101,DataStreams,0)-1)))-(AK$104*((OFFSET(HOMECELL,MATCH(AK$8,DateRange,0)-1,MATCH(AK$100,DataStreams,0)-1):OFFSET(HOMECELL,MATCH(AK$9,DateRange,0)-1,MATCH(AK$100,DataStreams,0)-1))-OFFSET(HOMECELL,MATCH(AK$8,DateRange,0)-1,MATCH(AK$101,DataStreams,0)-1):OFFSET(HOMECELL,MATCH(AK$9,DateRange,0)-1,MATCH(AK$101,DataStreams,0)-1))))*SQRT(12),"NA"),0)</f>
        <v>0.24828723627909249</v>
      </c>
      <c r="AL109" s="393" cm="1">
        <f t="array" aca="1" ref="AL109" ca="1">IF(ISTEXT(AL$6),IFERROR(_xlfn.STDEV.S(((OFFSET(AL$132,MATCH(AL$8,DateRange,0)-1,0):OFFSET(AL$132,MATCH(AL$9,DateRange,0)-1,0))-(OFFSET(HOMECELL,MATCH(AL$8,DateRange,0)-1,MATCH(AL$101,DataStreams,0)-1):OFFSET(HOMECELL,MATCH(AL$9,DateRange,0)-1,MATCH(AL$101,DataStreams,0)-1)))-(AL$104*((OFFSET(HOMECELL,MATCH(AL$8,DateRange,0)-1,MATCH(AL$100,DataStreams,0)-1):OFFSET(HOMECELL,MATCH(AL$9,DateRange,0)-1,MATCH(AL$100,DataStreams,0)-1))-OFFSET(HOMECELL,MATCH(AL$8,DateRange,0)-1,MATCH(AL$101,DataStreams,0)-1):OFFSET(HOMECELL,MATCH(AL$9,DateRange,0)-1,MATCH(AL$101,DataStreams,0)-1))))*SQRT(12),"NA"),0)</f>
        <v>0.15915003569594063</v>
      </c>
      <c r="AM109" s="393" cm="1">
        <f t="array" aca="1" ref="AM109" ca="1">IF(ISTEXT(AM$6),IFERROR(_xlfn.STDEV.S(((OFFSET(AM$132,MATCH(AM$8,DateRange,0)-1,0):OFFSET(AM$132,MATCH(AM$9,DateRange,0)-1,0))-(OFFSET(HOMECELL,MATCH(AM$8,DateRange,0)-1,MATCH(AM$101,DataStreams,0)-1):OFFSET(HOMECELL,MATCH(AM$9,DateRange,0)-1,MATCH(AM$101,DataStreams,0)-1)))-(AM$104*((OFFSET(HOMECELL,MATCH(AM$8,DateRange,0)-1,MATCH(AM$100,DataStreams,0)-1):OFFSET(HOMECELL,MATCH(AM$9,DateRange,0)-1,MATCH(AM$100,DataStreams,0)-1))-OFFSET(HOMECELL,MATCH(AM$8,DateRange,0)-1,MATCH(AM$101,DataStreams,0)-1):OFFSET(HOMECELL,MATCH(AM$9,DateRange,0)-1,MATCH(AM$101,DataStreams,0)-1))))*SQRT(12),"NA"),0)</f>
        <v>0.23116741207157793</v>
      </c>
      <c r="AN109" s="393" cm="1">
        <f t="array" aca="1" ref="AN109" ca="1">IF(ISTEXT(AN$6),IFERROR(_xlfn.STDEV.S(((OFFSET(AN$132,MATCH(AN$8,DateRange,0)-1,0):OFFSET(AN$132,MATCH(AN$9,DateRange,0)-1,0))-(OFFSET(HOMECELL,MATCH(AN$8,DateRange,0)-1,MATCH(AN$101,DataStreams,0)-1):OFFSET(HOMECELL,MATCH(AN$9,DateRange,0)-1,MATCH(AN$101,DataStreams,0)-1)))-(AN$104*((OFFSET(HOMECELL,MATCH(AN$8,DateRange,0)-1,MATCH(AN$100,DataStreams,0)-1):OFFSET(HOMECELL,MATCH(AN$9,DateRange,0)-1,MATCH(AN$100,DataStreams,0)-1))-OFFSET(HOMECELL,MATCH(AN$8,DateRange,0)-1,MATCH(AN$101,DataStreams,0)-1):OFFSET(HOMECELL,MATCH(AN$9,DateRange,0)-1,MATCH(AN$101,DataStreams,0)-1))))*SQRT(12),"NA"),0)</f>
        <v>0.2776880844149201</v>
      </c>
      <c r="AO109" s="393" cm="1">
        <f t="array" aca="1" ref="AO109" ca="1">IF(ISTEXT(AO$6),IFERROR(_xlfn.STDEV.S(((OFFSET(AO$132,MATCH(AO$8,DateRange,0)-1,0):OFFSET(AO$132,MATCH(AO$9,DateRange,0)-1,0))-(OFFSET(HOMECELL,MATCH(AO$8,DateRange,0)-1,MATCH(AO$101,DataStreams,0)-1):OFFSET(HOMECELL,MATCH(AO$9,DateRange,0)-1,MATCH(AO$101,DataStreams,0)-1)))-(AO$104*((OFFSET(HOMECELL,MATCH(AO$8,DateRange,0)-1,MATCH(AO$100,DataStreams,0)-1):OFFSET(HOMECELL,MATCH(AO$9,DateRange,0)-1,MATCH(AO$100,DataStreams,0)-1))-OFFSET(HOMECELL,MATCH(AO$8,DateRange,0)-1,MATCH(AO$101,DataStreams,0)-1):OFFSET(HOMECELL,MATCH(AO$9,DateRange,0)-1,MATCH(AO$101,DataStreams,0)-1))))*SQRT(12),"NA"),0)</f>
        <v>0.3298620046988609</v>
      </c>
      <c r="AP109" s="393" cm="1">
        <f t="array" aca="1" ref="AP109" ca="1">IF(ISTEXT(AP$6),IFERROR(_xlfn.STDEV.S(((OFFSET(AP$132,MATCH(AP$8,DateRange,0)-1,0):OFFSET(AP$132,MATCH(AP$9,DateRange,0)-1,0))-(OFFSET(HOMECELL,MATCH(AP$8,DateRange,0)-1,MATCH(AP$101,DataStreams,0)-1):OFFSET(HOMECELL,MATCH(AP$9,DateRange,0)-1,MATCH(AP$101,DataStreams,0)-1)))-(AP$104*((OFFSET(HOMECELL,MATCH(AP$8,DateRange,0)-1,MATCH(AP$100,DataStreams,0)-1):OFFSET(HOMECELL,MATCH(AP$9,DateRange,0)-1,MATCH(AP$100,DataStreams,0)-1))-OFFSET(HOMECELL,MATCH(AP$8,DateRange,0)-1,MATCH(AP$101,DataStreams,0)-1):OFFSET(HOMECELL,MATCH(AP$9,DateRange,0)-1,MATCH(AP$101,DataStreams,0)-1))))*SQRT(12),"NA"),0)</f>
        <v>0.22707111482265988</v>
      </c>
      <c r="AQ109" s="393" cm="1">
        <f t="array" aca="1" ref="AQ109" ca="1">IF(ISTEXT(AQ$6),IFERROR(_xlfn.STDEV.S(((OFFSET(AQ$132,MATCH(AQ$8,DateRange,0)-1,0):OFFSET(AQ$132,MATCH(AQ$9,DateRange,0)-1,0))-(OFFSET(HOMECELL,MATCH(AQ$8,DateRange,0)-1,MATCH(AQ$101,DataStreams,0)-1):OFFSET(HOMECELL,MATCH(AQ$9,DateRange,0)-1,MATCH(AQ$101,DataStreams,0)-1)))-(AQ$104*((OFFSET(HOMECELL,MATCH(AQ$8,DateRange,0)-1,MATCH(AQ$100,DataStreams,0)-1):OFFSET(HOMECELL,MATCH(AQ$9,DateRange,0)-1,MATCH(AQ$100,DataStreams,0)-1))-OFFSET(HOMECELL,MATCH(AQ$8,DateRange,0)-1,MATCH(AQ$101,DataStreams,0)-1):OFFSET(HOMECELL,MATCH(AQ$9,DateRange,0)-1,MATCH(AQ$101,DataStreams,0)-1))))*SQRT(12),"NA"),0)</f>
        <v>0.26416595087317823</v>
      </c>
      <c r="AR109" s="393" cm="1">
        <f t="array" aca="1" ref="AR109" ca="1">IF(ISTEXT(AR$6),IFERROR(_xlfn.STDEV.S(((OFFSET(AR$132,MATCH(AR$8,DateRange,0)-1,0):OFFSET(AR$132,MATCH(AR$9,DateRange,0)-1,0))-(OFFSET(HOMECELL,MATCH(AR$8,DateRange,0)-1,MATCH(AR$101,DataStreams,0)-1):OFFSET(HOMECELL,MATCH(AR$9,DateRange,0)-1,MATCH(AR$101,DataStreams,0)-1)))-(AR$104*((OFFSET(HOMECELL,MATCH(AR$8,DateRange,0)-1,MATCH(AR$100,DataStreams,0)-1):OFFSET(HOMECELL,MATCH(AR$9,DateRange,0)-1,MATCH(AR$100,DataStreams,0)-1))-OFFSET(HOMECELL,MATCH(AR$8,DateRange,0)-1,MATCH(AR$101,DataStreams,0)-1):OFFSET(HOMECELL,MATCH(AR$9,DateRange,0)-1,MATCH(AR$101,DataStreams,0)-1))))*SQRT(12),"NA"),0)</f>
        <v>0.41518130786262381</v>
      </c>
      <c r="AS109" s="393" cm="1">
        <f t="array" aca="1" ref="AS109" ca="1">IF(ISTEXT(AS$6),IFERROR(_xlfn.STDEV.S(((OFFSET(AS$132,MATCH(AS$8,DateRange,0)-1,0):OFFSET(AS$132,MATCH(AS$9,DateRange,0)-1,0))-(OFFSET(HOMECELL,MATCH(AS$8,DateRange,0)-1,MATCH(AS$101,DataStreams,0)-1):OFFSET(HOMECELL,MATCH(AS$9,DateRange,0)-1,MATCH(AS$101,DataStreams,0)-1)))-(AS$104*((OFFSET(HOMECELL,MATCH(AS$8,DateRange,0)-1,MATCH(AS$100,DataStreams,0)-1):OFFSET(HOMECELL,MATCH(AS$9,DateRange,0)-1,MATCH(AS$100,DataStreams,0)-1))-OFFSET(HOMECELL,MATCH(AS$8,DateRange,0)-1,MATCH(AS$101,DataStreams,0)-1):OFFSET(HOMECELL,MATCH(AS$9,DateRange,0)-1,MATCH(AS$101,DataStreams,0)-1))))*SQRT(12),"NA"),0)</f>
        <v>0.4171089804448127</v>
      </c>
      <c r="AT109" s="393" cm="1">
        <f t="array" aca="1" ref="AT109" ca="1">IF(ISTEXT(AT$6),IFERROR(_xlfn.STDEV.S(((OFFSET(AT$132,MATCH(AT$8,DateRange,0)-1,0):OFFSET(AT$132,MATCH(AT$9,DateRange,0)-1,0))-(OFFSET(HOMECELL,MATCH(AT$8,DateRange,0)-1,MATCH(AT$101,DataStreams,0)-1):OFFSET(HOMECELL,MATCH(AT$9,DateRange,0)-1,MATCH(AT$101,DataStreams,0)-1)))-(AT$104*((OFFSET(HOMECELL,MATCH(AT$8,DateRange,0)-1,MATCH(AT$100,DataStreams,0)-1):OFFSET(HOMECELL,MATCH(AT$9,DateRange,0)-1,MATCH(AT$100,DataStreams,0)-1))-OFFSET(HOMECELL,MATCH(AT$8,DateRange,0)-1,MATCH(AT$101,DataStreams,0)-1):OFFSET(HOMECELL,MATCH(AT$9,DateRange,0)-1,MATCH(AT$101,DataStreams,0)-1))))*SQRT(12),"NA"),0)</f>
        <v>0.25756315732018054</v>
      </c>
      <c r="AU109" s="393" cm="1">
        <f t="array" aca="1" ref="AU109" ca="1">IF(ISTEXT(AU$6),IFERROR(_xlfn.STDEV.S(((OFFSET(AU$132,MATCH(AU$8,DateRange,0)-1,0):OFFSET(AU$132,MATCH(AU$9,DateRange,0)-1,0))-(OFFSET(HOMECELL,MATCH(AU$8,DateRange,0)-1,MATCH(AU$101,DataStreams,0)-1):OFFSET(HOMECELL,MATCH(AU$9,DateRange,0)-1,MATCH(AU$101,DataStreams,0)-1)))-(AU$104*((OFFSET(HOMECELL,MATCH(AU$8,DateRange,0)-1,MATCH(AU$100,DataStreams,0)-1):OFFSET(HOMECELL,MATCH(AU$9,DateRange,0)-1,MATCH(AU$100,DataStreams,0)-1))-OFFSET(HOMECELL,MATCH(AU$8,DateRange,0)-1,MATCH(AU$101,DataStreams,0)-1):OFFSET(HOMECELL,MATCH(AU$9,DateRange,0)-1,MATCH(AU$101,DataStreams,0)-1))))*SQRT(12),"NA"),0)</f>
        <v>0.31740047765857687</v>
      </c>
      <c r="AV109" s="393" cm="1">
        <f t="array" aca="1" ref="AV109" ca="1">IF(ISTEXT(AV$6),IFERROR(_xlfn.STDEV.S(((OFFSET(AV$132,MATCH(AV$8,DateRange,0)-1,0):OFFSET(AV$132,MATCH(AV$9,DateRange,0)-1,0))-(OFFSET(HOMECELL,MATCH(AV$8,DateRange,0)-1,MATCH(AV$101,DataStreams,0)-1):OFFSET(HOMECELL,MATCH(AV$9,DateRange,0)-1,MATCH(AV$101,DataStreams,0)-1)))-(AV$104*((OFFSET(HOMECELL,MATCH(AV$8,DateRange,0)-1,MATCH(AV$100,DataStreams,0)-1):OFFSET(HOMECELL,MATCH(AV$9,DateRange,0)-1,MATCH(AV$100,DataStreams,0)-1))-OFFSET(HOMECELL,MATCH(AV$8,DateRange,0)-1,MATCH(AV$101,DataStreams,0)-1):OFFSET(HOMECELL,MATCH(AV$9,DateRange,0)-1,MATCH(AV$101,DataStreams,0)-1))))*SQRT(12),"NA"),0)</f>
        <v>0.13215060238991996</v>
      </c>
      <c r="AW109" s="393" cm="1">
        <f t="array" aca="1" ref="AW109" ca="1">IF(ISTEXT(AW$6),IFERROR(_xlfn.STDEV.S(((OFFSET(AW$132,MATCH(AW$8,DateRange,0)-1,0):OFFSET(AW$132,MATCH(AW$9,DateRange,0)-1,0))-(OFFSET(HOMECELL,MATCH(AW$8,DateRange,0)-1,MATCH(AW$101,DataStreams,0)-1):OFFSET(HOMECELL,MATCH(AW$9,DateRange,0)-1,MATCH(AW$101,DataStreams,0)-1)))-(AW$104*((OFFSET(HOMECELL,MATCH(AW$8,DateRange,0)-1,MATCH(AW$100,DataStreams,0)-1):OFFSET(HOMECELL,MATCH(AW$9,DateRange,0)-1,MATCH(AW$100,DataStreams,0)-1))-OFFSET(HOMECELL,MATCH(AW$8,DateRange,0)-1,MATCH(AW$101,DataStreams,0)-1):OFFSET(HOMECELL,MATCH(AW$9,DateRange,0)-1,MATCH(AW$101,DataStreams,0)-1))))*SQRT(12),"NA"),0)</f>
        <v>0.17598984285057565</v>
      </c>
      <c r="AX109" s="393" cm="1">
        <f t="array" aca="1" ref="AX109" ca="1">IF(ISTEXT(AX$6),IFERROR(_xlfn.STDEV.S(((OFFSET(AX$132,MATCH(AX$8,DateRange,0)-1,0):OFFSET(AX$132,MATCH(AX$9,DateRange,0)-1,0))-(OFFSET(HOMECELL,MATCH(AX$8,DateRange,0)-1,MATCH(AX$101,DataStreams,0)-1):OFFSET(HOMECELL,MATCH(AX$9,DateRange,0)-1,MATCH(AX$101,DataStreams,0)-1)))-(AX$104*((OFFSET(HOMECELL,MATCH(AX$8,DateRange,0)-1,MATCH(AX$100,DataStreams,0)-1):OFFSET(HOMECELL,MATCH(AX$9,DateRange,0)-1,MATCH(AX$100,DataStreams,0)-1))-OFFSET(HOMECELL,MATCH(AX$8,DateRange,0)-1,MATCH(AX$101,DataStreams,0)-1):OFFSET(HOMECELL,MATCH(AX$9,DateRange,0)-1,MATCH(AX$101,DataStreams,0)-1))))*SQRT(12),"NA"),0)</f>
        <v>0.25087036041470057</v>
      </c>
      <c r="AY109" s="393" cm="1">
        <f t="array" aca="1" ref="AY109" ca="1">IF(ISTEXT(AY$6),IFERROR(_xlfn.STDEV.S(((OFFSET(AY$132,MATCH(AY$8,DateRange,0)-1,0):OFFSET(AY$132,MATCH(AY$9,DateRange,0)-1,0))-(OFFSET(HOMECELL,MATCH(AY$8,DateRange,0)-1,MATCH(AY$101,DataStreams,0)-1):OFFSET(HOMECELL,MATCH(AY$9,DateRange,0)-1,MATCH(AY$101,DataStreams,0)-1)))-(AY$104*((OFFSET(HOMECELL,MATCH(AY$8,DateRange,0)-1,MATCH(AY$100,DataStreams,0)-1):OFFSET(HOMECELL,MATCH(AY$9,DateRange,0)-1,MATCH(AY$100,DataStreams,0)-1))-OFFSET(HOMECELL,MATCH(AY$8,DateRange,0)-1,MATCH(AY$101,DataStreams,0)-1):OFFSET(HOMECELL,MATCH(AY$9,DateRange,0)-1,MATCH(AY$101,DataStreams,0)-1))))*SQRT(12),"NA"),0)</f>
        <v>0.28383445271833913</v>
      </c>
      <c r="AZ109" s="393" cm="1">
        <f t="array" aca="1" ref="AZ109" ca="1">IF(ISTEXT(AZ$6),IFERROR(_xlfn.STDEV.S(((OFFSET(AZ$132,MATCH(AZ$8,DateRange,0)-1,0):OFFSET(AZ$132,MATCH(AZ$9,DateRange,0)-1,0))-(OFFSET(HOMECELL,MATCH(AZ$8,DateRange,0)-1,MATCH(AZ$101,DataStreams,0)-1):OFFSET(HOMECELL,MATCH(AZ$9,DateRange,0)-1,MATCH(AZ$101,DataStreams,0)-1)))-(AZ$104*((OFFSET(HOMECELL,MATCH(AZ$8,DateRange,0)-1,MATCH(AZ$100,DataStreams,0)-1):OFFSET(HOMECELL,MATCH(AZ$9,DateRange,0)-1,MATCH(AZ$100,DataStreams,0)-1))-OFFSET(HOMECELL,MATCH(AZ$8,DateRange,0)-1,MATCH(AZ$101,DataStreams,0)-1):OFFSET(HOMECELL,MATCH(AZ$9,DateRange,0)-1,MATCH(AZ$101,DataStreams,0)-1))))*SQRT(12),"NA"),0)</f>
        <v>0.22576820377893259</v>
      </c>
      <c r="BA109" s="393" cm="1">
        <f t="array" aca="1" ref="BA109" ca="1">IF(ISTEXT(BA$6),IFERROR(_xlfn.STDEV.S(((OFFSET(BA$132,MATCH(BA$8,DateRange,0)-1,0):OFFSET(BA$132,MATCH(BA$9,DateRange,0)-1,0))-(OFFSET(HOMECELL,MATCH(BA$8,DateRange,0)-1,MATCH(BA$101,DataStreams,0)-1):OFFSET(HOMECELL,MATCH(BA$9,DateRange,0)-1,MATCH(BA$101,DataStreams,0)-1)))-(BA$104*((OFFSET(HOMECELL,MATCH(BA$8,DateRange,0)-1,MATCH(BA$100,DataStreams,0)-1):OFFSET(HOMECELL,MATCH(BA$9,DateRange,0)-1,MATCH(BA$100,DataStreams,0)-1))-OFFSET(HOMECELL,MATCH(BA$8,DateRange,0)-1,MATCH(BA$101,DataStreams,0)-1):OFFSET(HOMECELL,MATCH(BA$9,DateRange,0)-1,MATCH(BA$101,DataStreams,0)-1))))*SQRT(12),"NA"),0)</f>
        <v>0.18431807811100995</v>
      </c>
      <c r="BB109" s="393" cm="1">
        <f t="array" aca="1" ref="BB109" ca="1">IF(ISTEXT(BB$6),IFERROR(_xlfn.STDEV.S(((OFFSET(BB$132,MATCH(BB$8,DateRange,0)-1,0):OFFSET(BB$132,MATCH(BB$9,DateRange,0)-1,0))-(OFFSET(HOMECELL,MATCH(BB$8,DateRange,0)-1,MATCH(BB$101,DataStreams,0)-1):OFFSET(HOMECELL,MATCH(BB$9,DateRange,0)-1,MATCH(BB$101,DataStreams,0)-1)))-(BB$104*((OFFSET(HOMECELL,MATCH(BB$8,DateRange,0)-1,MATCH(BB$100,DataStreams,0)-1):OFFSET(HOMECELL,MATCH(BB$9,DateRange,0)-1,MATCH(BB$100,DataStreams,0)-1))-OFFSET(HOMECELL,MATCH(BB$8,DateRange,0)-1,MATCH(BB$101,DataStreams,0)-1):OFFSET(HOMECELL,MATCH(BB$9,DateRange,0)-1,MATCH(BB$101,DataStreams,0)-1))))*SQRT(12),"NA"),0)</f>
        <v>0.24335720861607629</v>
      </c>
      <c r="BC109" s="393" cm="1">
        <f t="array" aca="1" ref="BC109" ca="1">IF(ISTEXT(BC$6),IFERROR(_xlfn.STDEV.S(((OFFSET(BC$132,MATCH(BC$8,DateRange,0)-1,0):OFFSET(BC$132,MATCH(BC$9,DateRange,0)-1,0))-(OFFSET(HOMECELL,MATCH(BC$8,DateRange,0)-1,MATCH(BC$101,DataStreams,0)-1):OFFSET(HOMECELL,MATCH(BC$9,DateRange,0)-1,MATCH(BC$101,DataStreams,0)-1)))-(BC$104*((OFFSET(HOMECELL,MATCH(BC$8,DateRange,0)-1,MATCH(BC$100,DataStreams,0)-1):OFFSET(HOMECELL,MATCH(BC$9,DateRange,0)-1,MATCH(BC$100,DataStreams,0)-1))-OFFSET(HOMECELL,MATCH(BC$8,DateRange,0)-1,MATCH(BC$101,DataStreams,0)-1):OFFSET(HOMECELL,MATCH(BC$9,DateRange,0)-1,MATCH(BC$101,DataStreams,0)-1))))*SQRT(12),"NA"),0)</f>
        <v>0.42144346504369512</v>
      </c>
      <c r="BD109" s="393" cm="1">
        <f t="array" aca="1" ref="BD109" ca="1">IF(ISTEXT(BD$6),IFERROR(_xlfn.STDEV.S(((OFFSET(BD$132,MATCH(BD$8,DateRange,0)-1,0):OFFSET(BD$132,MATCH(BD$9,DateRange,0)-1,0))-(OFFSET(HOMECELL,MATCH(BD$8,DateRange,0)-1,MATCH(BD$101,DataStreams,0)-1):OFFSET(HOMECELL,MATCH(BD$9,DateRange,0)-1,MATCH(BD$101,DataStreams,0)-1)))-(BD$104*((OFFSET(HOMECELL,MATCH(BD$8,DateRange,0)-1,MATCH(BD$100,DataStreams,0)-1):OFFSET(HOMECELL,MATCH(BD$9,DateRange,0)-1,MATCH(BD$100,DataStreams,0)-1))-OFFSET(HOMECELL,MATCH(BD$8,DateRange,0)-1,MATCH(BD$101,DataStreams,0)-1):OFFSET(HOMECELL,MATCH(BD$9,DateRange,0)-1,MATCH(BD$101,DataStreams,0)-1))))*SQRT(12),"NA"),0)</f>
        <v>0.17543571480001768</v>
      </c>
      <c r="BE109" s="393" cm="1">
        <f t="array" aca="1" ref="BE109" ca="1">IF(ISTEXT(BE$6),IFERROR(_xlfn.STDEV.S(((OFFSET(BE$132,MATCH(BE$8,DateRange,0)-1,0):OFFSET(BE$132,MATCH(BE$9,DateRange,0)-1,0))-(OFFSET(HOMECELL,MATCH(BE$8,DateRange,0)-1,MATCH(BE$101,DataStreams,0)-1):OFFSET(HOMECELL,MATCH(BE$9,DateRange,0)-1,MATCH(BE$101,DataStreams,0)-1)))-(BE$104*((OFFSET(HOMECELL,MATCH(BE$8,DateRange,0)-1,MATCH(BE$100,DataStreams,0)-1):OFFSET(HOMECELL,MATCH(BE$9,DateRange,0)-1,MATCH(BE$100,DataStreams,0)-1))-OFFSET(HOMECELL,MATCH(BE$8,DateRange,0)-1,MATCH(BE$101,DataStreams,0)-1):OFFSET(HOMECELL,MATCH(BE$9,DateRange,0)-1,MATCH(BE$101,DataStreams,0)-1))))*SQRT(12),"NA"),0)</f>
        <v>0.23178049270068107</v>
      </c>
      <c r="BF109" s="393" cm="1">
        <f t="array" aca="1" ref="BF109" ca="1">IF(ISTEXT(BF$6),IFERROR(_xlfn.STDEV.S(((OFFSET(BF$132,MATCH(BF$8,DateRange,0)-1,0):OFFSET(BF$132,MATCH(BF$9,DateRange,0)-1,0))-(OFFSET(HOMECELL,MATCH(BF$8,DateRange,0)-1,MATCH(BF$101,DataStreams,0)-1):OFFSET(HOMECELL,MATCH(BF$9,DateRange,0)-1,MATCH(BF$101,DataStreams,0)-1)))-(BF$104*((OFFSET(HOMECELL,MATCH(BF$8,DateRange,0)-1,MATCH(BF$100,DataStreams,0)-1):OFFSET(HOMECELL,MATCH(BF$9,DateRange,0)-1,MATCH(BF$100,DataStreams,0)-1))-OFFSET(HOMECELL,MATCH(BF$8,DateRange,0)-1,MATCH(BF$101,DataStreams,0)-1):OFFSET(HOMECELL,MATCH(BF$9,DateRange,0)-1,MATCH(BF$101,DataStreams,0)-1))))*SQRT(12),"NA"),0)</f>
        <v>0.43198541626651282</v>
      </c>
      <c r="BG109" s="393" cm="1">
        <f t="array" aca="1" ref="BG109" ca="1">IF(ISTEXT(BG$6),IFERROR(_xlfn.STDEV.S(((OFFSET(BG$132,MATCH(BG$8,DateRange,0)-1,0):OFFSET(BG$132,MATCH(BG$9,DateRange,0)-1,0))-(OFFSET(HOMECELL,MATCH(BG$8,DateRange,0)-1,MATCH(BG$101,DataStreams,0)-1):OFFSET(HOMECELL,MATCH(BG$9,DateRange,0)-1,MATCH(BG$101,DataStreams,0)-1)))-(BG$104*((OFFSET(HOMECELL,MATCH(BG$8,DateRange,0)-1,MATCH(BG$100,DataStreams,0)-1):OFFSET(HOMECELL,MATCH(BG$9,DateRange,0)-1,MATCH(BG$100,DataStreams,0)-1))-OFFSET(HOMECELL,MATCH(BG$8,DateRange,0)-1,MATCH(BG$101,DataStreams,0)-1):OFFSET(HOMECELL,MATCH(BG$9,DateRange,0)-1,MATCH(BG$101,DataStreams,0)-1))))*SQRT(12),"NA"),0)</f>
        <v>0.30957735313836904</v>
      </c>
      <c r="BH109" s="393" cm="1">
        <f t="array" aca="1" ref="BH109" ca="1">IF(ISTEXT(BH$6),IFERROR(_xlfn.STDEV.S(((OFFSET(BH$132,MATCH(BH$8,DateRange,0)-1,0):OFFSET(BH$132,MATCH(BH$9,DateRange,0)-1,0))-(OFFSET(HOMECELL,MATCH(BH$8,DateRange,0)-1,MATCH(BH$101,DataStreams,0)-1):OFFSET(HOMECELL,MATCH(BH$9,DateRange,0)-1,MATCH(BH$101,DataStreams,0)-1)))-(BH$104*((OFFSET(HOMECELL,MATCH(BH$8,DateRange,0)-1,MATCH(BH$100,DataStreams,0)-1):OFFSET(HOMECELL,MATCH(BH$9,DateRange,0)-1,MATCH(BH$100,DataStreams,0)-1))-OFFSET(HOMECELL,MATCH(BH$8,DateRange,0)-1,MATCH(BH$101,DataStreams,0)-1):OFFSET(HOMECELL,MATCH(BH$9,DateRange,0)-1,MATCH(BH$101,DataStreams,0)-1))))*SQRT(12),"NA"),0)</f>
        <v>0.30491827498981844</v>
      </c>
      <c r="BI109" s="393" cm="1">
        <f t="array" aca="1" ref="BI109" ca="1">IF(ISTEXT(BI$6),IFERROR(_xlfn.STDEV.S(((OFFSET(BI$132,MATCH(BI$8,DateRange,0)-1,0):OFFSET(BI$132,MATCH(BI$9,DateRange,0)-1,0))-(OFFSET(HOMECELL,MATCH(BI$8,DateRange,0)-1,MATCH(BI$101,DataStreams,0)-1):OFFSET(HOMECELL,MATCH(BI$9,DateRange,0)-1,MATCH(BI$101,DataStreams,0)-1)))-(BI$104*((OFFSET(HOMECELL,MATCH(BI$8,DateRange,0)-1,MATCH(BI$100,DataStreams,0)-1):OFFSET(HOMECELL,MATCH(BI$9,DateRange,0)-1,MATCH(BI$100,DataStreams,0)-1))-OFFSET(HOMECELL,MATCH(BI$8,DateRange,0)-1,MATCH(BI$101,DataStreams,0)-1):OFFSET(HOMECELL,MATCH(BI$9,DateRange,0)-1,MATCH(BI$101,DataStreams,0)-1))))*SQRT(12),"NA"),0)</f>
        <v>0.30091165810348264</v>
      </c>
      <c r="BJ109" s="393" cm="1">
        <f t="array" aca="1" ref="BJ109" ca="1">IF(ISTEXT(BJ$6),IFERROR(_xlfn.STDEV.S(((OFFSET(BJ$132,MATCH(BJ$8,DateRange,0)-1,0):OFFSET(BJ$132,MATCH(BJ$9,DateRange,0)-1,0))-(OFFSET(HOMECELL,MATCH(BJ$8,DateRange,0)-1,MATCH(BJ$101,DataStreams,0)-1):OFFSET(HOMECELL,MATCH(BJ$9,DateRange,0)-1,MATCH(BJ$101,DataStreams,0)-1)))-(BJ$104*((OFFSET(HOMECELL,MATCH(BJ$8,DateRange,0)-1,MATCH(BJ$100,DataStreams,0)-1):OFFSET(HOMECELL,MATCH(BJ$9,DateRange,0)-1,MATCH(BJ$100,DataStreams,0)-1))-OFFSET(HOMECELL,MATCH(BJ$8,DateRange,0)-1,MATCH(BJ$101,DataStreams,0)-1):OFFSET(HOMECELL,MATCH(BJ$9,DateRange,0)-1,MATCH(BJ$101,DataStreams,0)-1))))*SQRT(12),"NA"),0)</f>
        <v>0.18010906729229578</v>
      </c>
      <c r="BK109" s="393" cm="1">
        <f t="array" aca="1" ref="BK109" ca="1">IF(ISTEXT(BK$6),IFERROR(_xlfn.STDEV.S(((OFFSET(BK$132,MATCH(BK$8,DateRange,0)-1,0):OFFSET(BK$132,MATCH(BK$9,DateRange,0)-1,0))-(OFFSET(HOMECELL,MATCH(BK$8,DateRange,0)-1,MATCH(BK$101,DataStreams,0)-1):OFFSET(HOMECELL,MATCH(BK$9,DateRange,0)-1,MATCH(BK$101,DataStreams,0)-1)))-(BK$104*((OFFSET(HOMECELL,MATCH(BK$8,DateRange,0)-1,MATCH(BK$100,DataStreams,0)-1):OFFSET(HOMECELL,MATCH(BK$9,DateRange,0)-1,MATCH(BK$100,DataStreams,0)-1))-OFFSET(HOMECELL,MATCH(BK$8,DateRange,0)-1,MATCH(BK$101,DataStreams,0)-1):OFFSET(HOMECELL,MATCH(BK$9,DateRange,0)-1,MATCH(BK$101,DataStreams,0)-1))))*SQRT(12),"NA"),0)</f>
        <v>0.23441505296113227</v>
      </c>
      <c r="BL109" s="393" cm="1">
        <f t="array" aca="1" ref="BL109" ca="1">IF(ISTEXT(BL$6),IFERROR(_xlfn.STDEV.S(((OFFSET(BL$132,MATCH(BL$8,DateRange,0)-1,0):OFFSET(BL$132,MATCH(BL$9,DateRange,0)-1,0))-(OFFSET(HOMECELL,MATCH(BL$8,DateRange,0)-1,MATCH(BL$101,DataStreams,0)-1):OFFSET(HOMECELL,MATCH(BL$9,DateRange,0)-1,MATCH(BL$101,DataStreams,0)-1)))-(BL$104*((OFFSET(HOMECELL,MATCH(BL$8,DateRange,0)-1,MATCH(BL$100,DataStreams,0)-1):OFFSET(HOMECELL,MATCH(BL$9,DateRange,0)-1,MATCH(BL$100,DataStreams,0)-1))-OFFSET(HOMECELL,MATCH(BL$8,DateRange,0)-1,MATCH(BL$101,DataStreams,0)-1):OFFSET(HOMECELL,MATCH(BL$9,DateRange,0)-1,MATCH(BL$101,DataStreams,0)-1))))*SQRT(12),"NA"),0)</f>
        <v>0.20181150545837334</v>
      </c>
      <c r="BM109" s="393" cm="1">
        <f t="array" aca="1" ref="BM109" ca="1">IF(ISTEXT(BM$6),IFERROR(_xlfn.STDEV.S(((OFFSET(BM$132,MATCH(BM$8,DateRange,0)-1,0):OFFSET(BM$132,MATCH(BM$9,DateRange,0)-1,0))-(OFFSET(HOMECELL,MATCH(BM$8,DateRange,0)-1,MATCH(BM$101,DataStreams,0)-1):OFFSET(HOMECELL,MATCH(BM$9,DateRange,0)-1,MATCH(BM$101,DataStreams,0)-1)))-(BM$104*((OFFSET(HOMECELL,MATCH(BM$8,DateRange,0)-1,MATCH(BM$100,DataStreams,0)-1):OFFSET(HOMECELL,MATCH(BM$9,DateRange,0)-1,MATCH(BM$100,DataStreams,0)-1))-OFFSET(HOMECELL,MATCH(BM$8,DateRange,0)-1,MATCH(BM$101,DataStreams,0)-1):OFFSET(HOMECELL,MATCH(BM$9,DateRange,0)-1,MATCH(BM$101,DataStreams,0)-1))))*SQRT(12),"NA"),0)</f>
        <v>0.23713952816952286</v>
      </c>
      <c r="BN109" s="393" cm="1">
        <f t="array" aca="1" ref="BN109" ca="1">IF(ISTEXT(BN$6),IFERROR(_xlfn.STDEV.S(((OFFSET(BN$132,MATCH(BN$8,DateRange,0)-1,0):OFFSET(BN$132,MATCH(BN$9,DateRange,0)-1,0))-(OFFSET(HOMECELL,MATCH(BN$8,DateRange,0)-1,MATCH(BN$101,DataStreams,0)-1):OFFSET(HOMECELL,MATCH(BN$9,DateRange,0)-1,MATCH(BN$101,DataStreams,0)-1)))-(BN$104*((OFFSET(HOMECELL,MATCH(BN$8,DateRange,0)-1,MATCH(BN$100,DataStreams,0)-1):OFFSET(HOMECELL,MATCH(BN$9,DateRange,0)-1,MATCH(BN$100,DataStreams,0)-1))-OFFSET(HOMECELL,MATCH(BN$8,DateRange,0)-1,MATCH(BN$101,DataStreams,0)-1):OFFSET(HOMECELL,MATCH(BN$9,DateRange,0)-1,MATCH(BN$101,DataStreams,0)-1))))*SQRT(12),"NA"),0)</f>
        <v>0.32098905243143183</v>
      </c>
      <c r="BO109" s="393" cm="1">
        <f t="array" aca="1" ref="BO109" ca="1">IF(ISTEXT(BO$6),IFERROR(_xlfn.STDEV.S(((OFFSET(BO$132,MATCH(BO$8,DateRange,0)-1,0):OFFSET(BO$132,MATCH(BO$9,DateRange,0)-1,0))-(OFFSET(HOMECELL,MATCH(BO$8,DateRange,0)-1,MATCH(BO$101,DataStreams,0)-1):OFFSET(HOMECELL,MATCH(BO$9,DateRange,0)-1,MATCH(BO$101,DataStreams,0)-1)))-(BO$104*((OFFSET(HOMECELL,MATCH(BO$8,DateRange,0)-1,MATCH(BO$100,DataStreams,0)-1):OFFSET(HOMECELL,MATCH(BO$9,DateRange,0)-1,MATCH(BO$100,DataStreams,0)-1))-OFFSET(HOMECELL,MATCH(BO$8,DateRange,0)-1,MATCH(BO$101,DataStreams,0)-1):OFFSET(HOMECELL,MATCH(BO$9,DateRange,0)-1,MATCH(BO$101,DataStreams,0)-1))))*SQRT(12),"NA"),0)</f>
        <v>0.26002371543644504</v>
      </c>
      <c r="BP109" s="393" cm="1">
        <f t="array" aca="1" ref="BP109" ca="1">IF(ISTEXT(BP$6),IFERROR(_xlfn.STDEV.S(((OFFSET(BP$132,MATCH(BP$8,DateRange,0)-1,0):OFFSET(BP$132,MATCH(BP$9,DateRange,0)-1,0))-(OFFSET(HOMECELL,MATCH(BP$8,DateRange,0)-1,MATCH(BP$101,DataStreams,0)-1):OFFSET(HOMECELL,MATCH(BP$9,DateRange,0)-1,MATCH(BP$101,DataStreams,0)-1)))-(BP$104*((OFFSET(HOMECELL,MATCH(BP$8,DateRange,0)-1,MATCH(BP$100,DataStreams,0)-1):OFFSET(HOMECELL,MATCH(BP$9,DateRange,0)-1,MATCH(BP$100,DataStreams,0)-1))-OFFSET(HOMECELL,MATCH(BP$8,DateRange,0)-1,MATCH(BP$101,DataStreams,0)-1):OFFSET(HOMECELL,MATCH(BP$9,DateRange,0)-1,MATCH(BP$101,DataStreams,0)-1))))*SQRT(12),"NA"),0)</f>
        <v>0.21340698985164366</v>
      </c>
      <c r="BQ109" s="393" cm="1">
        <f t="array" aca="1" ref="BQ109" ca="1">IF(ISTEXT(BQ$6),IFERROR(_xlfn.STDEV.S(((OFFSET(BQ$132,MATCH(BQ$8,DateRange,0)-1,0):OFFSET(BQ$132,MATCH(BQ$9,DateRange,0)-1,0))-(OFFSET(HOMECELL,MATCH(BQ$8,DateRange,0)-1,MATCH(BQ$101,DataStreams,0)-1):OFFSET(HOMECELL,MATCH(BQ$9,DateRange,0)-1,MATCH(BQ$101,DataStreams,0)-1)))-(BQ$104*((OFFSET(HOMECELL,MATCH(BQ$8,DateRange,0)-1,MATCH(BQ$100,DataStreams,0)-1):OFFSET(HOMECELL,MATCH(BQ$9,DateRange,0)-1,MATCH(BQ$100,DataStreams,0)-1))-OFFSET(HOMECELL,MATCH(BQ$8,DateRange,0)-1,MATCH(BQ$101,DataStreams,0)-1):OFFSET(HOMECELL,MATCH(BQ$9,DateRange,0)-1,MATCH(BQ$101,DataStreams,0)-1))))*SQRT(12),"NA"),0)</f>
        <v>0.28569146345956681</v>
      </c>
      <c r="BR109" s="393" cm="1">
        <f t="array" aca="1" ref="BR109" ca="1">IF(ISTEXT(BR$6),IFERROR(_xlfn.STDEV.S(((OFFSET(BR$132,MATCH(BR$8,DateRange,0)-1,0):OFFSET(BR$132,MATCH(BR$9,DateRange,0)-1,0))-(OFFSET(HOMECELL,MATCH(BR$8,DateRange,0)-1,MATCH(BR$101,DataStreams,0)-1):OFFSET(HOMECELL,MATCH(BR$9,DateRange,0)-1,MATCH(BR$101,DataStreams,0)-1)))-(BR$104*((OFFSET(HOMECELL,MATCH(BR$8,DateRange,0)-1,MATCH(BR$100,DataStreams,0)-1):OFFSET(HOMECELL,MATCH(BR$9,DateRange,0)-1,MATCH(BR$100,DataStreams,0)-1))-OFFSET(HOMECELL,MATCH(BR$8,DateRange,0)-1,MATCH(BR$101,DataStreams,0)-1):OFFSET(HOMECELL,MATCH(BR$9,DateRange,0)-1,MATCH(BR$101,DataStreams,0)-1))))*SQRT(12),"NA"),0)</f>
        <v>0.20251895447261978</v>
      </c>
      <c r="BS109" s="393" cm="1">
        <f t="array" aca="1" ref="BS109" ca="1">IF(ISTEXT(BS$6),IFERROR(_xlfn.STDEV.S(((OFFSET(BS$132,MATCH(BS$8,DateRange,0)-1,0):OFFSET(BS$132,MATCH(BS$9,DateRange,0)-1,0))-(OFFSET(HOMECELL,MATCH(BS$8,DateRange,0)-1,MATCH(BS$101,DataStreams,0)-1):OFFSET(HOMECELL,MATCH(BS$9,DateRange,0)-1,MATCH(BS$101,DataStreams,0)-1)))-(BS$104*((OFFSET(HOMECELL,MATCH(BS$8,DateRange,0)-1,MATCH(BS$100,DataStreams,0)-1):OFFSET(HOMECELL,MATCH(BS$9,DateRange,0)-1,MATCH(BS$100,DataStreams,0)-1))-OFFSET(HOMECELL,MATCH(BS$8,DateRange,0)-1,MATCH(BS$101,DataStreams,0)-1):OFFSET(HOMECELL,MATCH(BS$9,DateRange,0)-1,MATCH(BS$101,DataStreams,0)-1))))*SQRT(12),"NA"),0)</f>
        <v>0.21827442332274741</v>
      </c>
      <c r="BT109" s="393" cm="1">
        <f t="array" aca="1" ref="BT109" ca="1">IF(ISTEXT(BT$6),IFERROR(_xlfn.STDEV.S(((OFFSET(BT$132,MATCH(BT$8,DateRange,0)-1,0):OFFSET(BT$132,MATCH(BT$9,DateRange,0)-1,0))-(OFFSET(HOMECELL,MATCH(BT$8,DateRange,0)-1,MATCH(BT$101,DataStreams,0)-1):OFFSET(HOMECELL,MATCH(BT$9,DateRange,0)-1,MATCH(BT$101,DataStreams,0)-1)))-(BT$104*((OFFSET(HOMECELL,MATCH(BT$8,DateRange,0)-1,MATCH(BT$100,DataStreams,0)-1):OFFSET(HOMECELL,MATCH(BT$9,DateRange,0)-1,MATCH(BT$100,DataStreams,0)-1))-OFFSET(HOMECELL,MATCH(BT$8,DateRange,0)-1,MATCH(BT$101,DataStreams,0)-1):OFFSET(HOMECELL,MATCH(BT$9,DateRange,0)-1,MATCH(BT$101,DataStreams,0)-1))))*SQRT(12),"NA"),0)</f>
        <v>0.15278160143957756</v>
      </c>
      <c r="BU109" s="393" cm="1">
        <f t="array" aca="1" ref="BU109" ca="1">IF(ISTEXT(BU$6),IFERROR(_xlfn.STDEV.S(((OFFSET(BU$132,MATCH(BU$8,DateRange,0)-1,0):OFFSET(BU$132,MATCH(BU$9,DateRange,0)-1,0))-(OFFSET(HOMECELL,MATCH(BU$8,DateRange,0)-1,MATCH(BU$101,DataStreams,0)-1):OFFSET(HOMECELL,MATCH(BU$9,DateRange,0)-1,MATCH(BU$101,DataStreams,0)-1)))-(BU$104*((OFFSET(HOMECELL,MATCH(BU$8,DateRange,0)-1,MATCH(BU$100,DataStreams,0)-1):OFFSET(HOMECELL,MATCH(BU$9,DateRange,0)-1,MATCH(BU$100,DataStreams,0)-1))-OFFSET(HOMECELL,MATCH(BU$8,DateRange,0)-1,MATCH(BU$101,DataStreams,0)-1):OFFSET(HOMECELL,MATCH(BU$9,DateRange,0)-1,MATCH(BU$101,DataStreams,0)-1))))*SQRT(12),"NA"),0)</f>
        <v>0.15213709436413739</v>
      </c>
      <c r="BV109" s="393" cm="1">
        <f t="array" aca="1" ref="BV109" ca="1">IF(ISTEXT(BV$6),IFERROR(_xlfn.STDEV.S(((OFFSET(BV$132,MATCH(BV$8,DateRange,0)-1,0):OFFSET(BV$132,MATCH(BV$9,DateRange,0)-1,0))-(OFFSET(HOMECELL,MATCH(BV$8,DateRange,0)-1,MATCH(BV$101,DataStreams,0)-1):OFFSET(HOMECELL,MATCH(BV$9,DateRange,0)-1,MATCH(BV$101,DataStreams,0)-1)))-(BV$104*((OFFSET(HOMECELL,MATCH(BV$8,DateRange,0)-1,MATCH(BV$100,DataStreams,0)-1):OFFSET(HOMECELL,MATCH(BV$9,DateRange,0)-1,MATCH(BV$100,DataStreams,0)-1))-OFFSET(HOMECELL,MATCH(BV$8,DateRange,0)-1,MATCH(BV$101,DataStreams,0)-1):OFFSET(HOMECELL,MATCH(BV$9,DateRange,0)-1,MATCH(BV$101,DataStreams,0)-1))))*SQRT(12),"NA"),0)</f>
        <v>0.24175341894906979</v>
      </c>
      <c r="BW109" s="393" cm="1">
        <f t="array" aca="1" ref="BW109" ca="1">IF(ISTEXT(BW$6),IFERROR(_xlfn.STDEV.S(((OFFSET(BW$132,MATCH(BW$8,DateRange,0)-1,0):OFFSET(BW$132,MATCH(BW$9,DateRange,0)-1,0))-(OFFSET(HOMECELL,MATCH(BW$8,DateRange,0)-1,MATCH(BW$101,DataStreams,0)-1):OFFSET(HOMECELL,MATCH(BW$9,DateRange,0)-1,MATCH(BW$101,DataStreams,0)-1)))-(BW$104*((OFFSET(HOMECELL,MATCH(BW$8,DateRange,0)-1,MATCH(BW$100,DataStreams,0)-1):OFFSET(HOMECELL,MATCH(BW$9,DateRange,0)-1,MATCH(BW$100,DataStreams,0)-1))-OFFSET(HOMECELL,MATCH(BW$8,DateRange,0)-1,MATCH(BW$101,DataStreams,0)-1):OFFSET(HOMECELL,MATCH(BW$9,DateRange,0)-1,MATCH(BW$101,DataStreams,0)-1))))*SQRT(12),"NA"),0)</f>
        <v>0.17063137493540312</v>
      </c>
      <c r="BX109" s="393" cm="1">
        <f t="array" aca="1" ref="BX109" ca="1">IF(ISTEXT(BX$6),IFERROR(_xlfn.STDEV.S(((OFFSET(BX$132,MATCH(BX$8,DateRange,0)-1,0):OFFSET(BX$132,MATCH(BX$9,DateRange,0)-1,0))-(OFFSET(HOMECELL,MATCH(BX$8,DateRange,0)-1,MATCH(BX$101,DataStreams,0)-1):OFFSET(HOMECELL,MATCH(BX$9,DateRange,0)-1,MATCH(BX$101,DataStreams,0)-1)))-(BX$104*((OFFSET(HOMECELL,MATCH(BX$8,DateRange,0)-1,MATCH(BX$100,DataStreams,0)-1):OFFSET(HOMECELL,MATCH(BX$9,DateRange,0)-1,MATCH(BX$100,DataStreams,0)-1))-OFFSET(HOMECELL,MATCH(BX$8,DateRange,0)-1,MATCH(BX$101,DataStreams,0)-1):OFFSET(HOMECELL,MATCH(BX$9,DateRange,0)-1,MATCH(BX$101,DataStreams,0)-1))))*SQRT(12),"NA"),0)</f>
        <v>0.17401771370482275</v>
      </c>
      <c r="BY109" s="393" cm="1">
        <f t="array" aca="1" ref="BY109" ca="1">IF(ISTEXT(BY$6),IFERROR(_xlfn.STDEV.S(((OFFSET(BY$132,MATCH(BY$8,DateRange,0)-1,0):OFFSET(BY$132,MATCH(BY$9,DateRange,0)-1,0))-(OFFSET(HOMECELL,MATCH(BY$8,DateRange,0)-1,MATCH(BY$101,DataStreams,0)-1):OFFSET(HOMECELL,MATCH(BY$9,DateRange,0)-1,MATCH(BY$101,DataStreams,0)-1)))-(BY$104*((OFFSET(HOMECELL,MATCH(BY$8,DateRange,0)-1,MATCH(BY$100,DataStreams,0)-1):OFFSET(HOMECELL,MATCH(BY$9,DateRange,0)-1,MATCH(BY$100,DataStreams,0)-1))-OFFSET(HOMECELL,MATCH(BY$8,DateRange,0)-1,MATCH(BY$101,DataStreams,0)-1):OFFSET(HOMECELL,MATCH(BY$9,DateRange,0)-1,MATCH(BY$101,DataStreams,0)-1))))*SQRT(12),"NA"),0)</f>
        <v>0.15380513911484964</v>
      </c>
      <c r="BZ109" s="393" cm="1">
        <f t="array" aca="1" ref="BZ109" ca="1">IF(ISTEXT(BZ$6),IFERROR(_xlfn.STDEV.S(((OFFSET(BZ$132,MATCH(BZ$8,DateRange,0)-1,0):OFFSET(BZ$132,MATCH(BZ$9,DateRange,0)-1,0))-(OFFSET(HOMECELL,MATCH(BZ$8,DateRange,0)-1,MATCH(BZ$101,DataStreams,0)-1):OFFSET(HOMECELL,MATCH(BZ$9,DateRange,0)-1,MATCH(BZ$101,DataStreams,0)-1)))-(BZ$104*((OFFSET(HOMECELL,MATCH(BZ$8,DateRange,0)-1,MATCH(BZ$100,DataStreams,0)-1):OFFSET(HOMECELL,MATCH(BZ$9,DateRange,0)-1,MATCH(BZ$100,DataStreams,0)-1))-OFFSET(HOMECELL,MATCH(BZ$8,DateRange,0)-1,MATCH(BZ$101,DataStreams,0)-1):OFFSET(HOMECELL,MATCH(BZ$9,DateRange,0)-1,MATCH(BZ$101,DataStreams,0)-1))))*SQRT(12),"NA"),0)</f>
        <v>0.18873952001928174</v>
      </c>
      <c r="CA109" s="393" cm="1">
        <f t="array" aca="1" ref="CA109" ca="1">IF(ISTEXT(CA$6),IFERROR(_xlfn.STDEV.S(((OFFSET(CA$132,MATCH(CA$8,DateRange,0)-1,0):OFFSET(CA$132,MATCH(CA$9,DateRange,0)-1,0))-(OFFSET(HOMECELL,MATCH(CA$8,DateRange,0)-1,MATCH(CA$101,DataStreams,0)-1):OFFSET(HOMECELL,MATCH(CA$9,DateRange,0)-1,MATCH(CA$101,DataStreams,0)-1)))-(CA$104*((OFFSET(HOMECELL,MATCH(CA$8,DateRange,0)-1,MATCH(CA$100,DataStreams,0)-1):OFFSET(HOMECELL,MATCH(CA$9,DateRange,0)-1,MATCH(CA$100,DataStreams,0)-1))-OFFSET(HOMECELL,MATCH(CA$8,DateRange,0)-1,MATCH(CA$101,DataStreams,0)-1):OFFSET(HOMECELL,MATCH(CA$9,DateRange,0)-1,MATCH(CA$101,DataStreams,0)-1))))*SQRT(12),"NA"),0)</f>
        <v>0.19335533688281839</v>
      </c>
      <c r="CB109" s="393" cm="1">
        <f t="array" aca="1" ref="CB109" ca="1">IF(ISTEXT(CB$6),IFERROR(_xlfn.STDEV.S(((OFFSET(CB$132,MATCH(CB$8,DateRange,0)-1,0):OFFSET(CB$132,MATCH(CB$9,DateRange,0)-1,0))-(OFFSET(HOMECELL,MATCH(CB$8,DateRange,0)-1,MATCH(CB$101,DataStreams,0)-1):OFFSET(HOMECELL,MATCH(CB$9,DateRange,0)-1,MATCH(CB$101,DataStreams,0)-1)))-(CB$104*((OFFSET(HOMECELL,MATCH(CB$8,DateRange,0)-1,MATCH(CB$100,DataStreams,0)-1):OFFSET(HOMECELL,MATCH(CB$9,DateRange,0)-1,MATCH(CB$100,DataStreams,0)-1))-OFFSET(HOMECELL,MATCH(CB$8,DateRange,0)-1,MATCH(CB$101,DataStreams,0)-1):OFFSET(HOMECELL,MATCH(CB$9,DateRange,0)-1,MATCH(CB$101,DataStreams,0)-1))))*SQRT(12),"NA"),0)</f>
        <v>0.20119690560285902</v>
      </c>
      <c r="CC109" s="393" cm="1">
        <f t="array" aca="1" ref="CC109" ca="1">IF(ISTEXT(CC$6),IFERROR(_xlfn.STDEV.S(((OFFSET(CC$132,MATCH(CC$8,DateRange,0)-1,0):OFFSET(CC$132,MATCH(CC$9,DateRange,0)-1,0))-(OFFSET(HOMECELL,MATCH(CC$8,DateRange,0)-1,MATCH(CC$101,DataStreams,0)-1):OFFSET(HOMECELL,MATCH(CC$9,DateRange,0)-1,MATCH(CC$101,DataStreams,0)-1)))-(CC$104*((OFFSET(HOMECELL,MATCH(CC$8,DateRange,0)-1,MATCH(CC$100,DataStreams,0)-1):OFFSET(HOMECELL,MATCH(CC$9,DateRange,0)-1,MATCH(CC$100,DataStreams,0)-1))-OFFSET(HOMECELL,MATCH(CC$8,DateRange,0)-1,MATCH(CC$101,DataStreams,0)-1):OFFSET(HOMECELL,MATCH(CC$9,DateRange,0)-1,MATCH(CC$101,DataStreams,0)-1))))*SQRT(12),"NA"),0)</f>
        <v>0.24070753089592481</v>
      </c>
      <c r="CD109" s="393" cm="1">
        <f t="array" aca="1" ref="CD109" ca="1">IF(ISTEXT(CD$6),IFERROR(_xlfn.STDEV.S(((OFFSET(CD$132,MATCH(CD$8,DateRange,0)-1,0):OFFSET(CD$132,MATCH(CD$9,DateRange,0)-1,0))-(OFFSET(HOMECELL,MATCH(CD$8,DateRange,0)-1,MATCH(CD$101,DataStreams,0)-1):OFFSET(HOMECELL,MATCH(CD$9,DateRange,0)-1,MATCH(CD$101,DataStreams,0)-1)))-(CD$104*((OFFSET(HOMECELL,MATCH(CD$8,DateRange,0)-1,MATCH(CD$100,DataStreams,0)-1):OFFSET(HOMECELL,MATCH(CD$9,DateRange,0)-1,MATCH(CD$100,DataStreams,0)-1))-OFFSET(HOMECELL,MATCH(CD$8,DateRange,0)-1,MATCH(CD$101,DataStreams,0)-1):OFFSET(HOMECELL,MATCH(CD$9,DateRange,0)-1,MATCH(CD$101,DataStreams,0)-1))))*SQRT(12),"NA"),0)</f>
        <v>0.69884202450715627</v>
      </c>
      <c r="CE109" s="393" cm="1">
        <f t="array" aca="1" ref="CE109" ca="1">IF(ISTEXT(CE$6),IFERROR(_xlfn.STDEV.S(((OFFSET(CE$132,MATCH(CE$8,DateRange,0)-1,0):OFFSET(CE$132,MATCH(CE$9,DateRange,0)-1,0))-(OFFSET(HOMECELL,MATCH(CE$8,DateRange,0)-1,MATCH(CE$101,DataStreams,0)-1):OFFSET(HOMECELL,MATCH(CE$9,DateRange,0)-1,MATCH(CE$101,DataStreams,0)-1)))-(CE$104*((OFFSET(HOMECELL,MATCH(CE$8,DateRange,0)-1,MATCH(CE$100,DataStreams,0)-1):OFFSET(HOMECELL,MATCH(CE$9,DateRange,0)-1,MATCH(CE$100,DataStreams,0)-1))-OFFSET(HOMECELL,MATCH(CE$8,DateRange,0)-1,MATCH(CE$101,DataStreams,0)-1):OFFSET(HOMECELL,MATCH(CE$9,DateRange,0)-1,MATCH(CE$101,DataStreams,0)-1))))*SQRT(12),"NA"),0)</f>
        <v>0.53757649168121902</v>
      </c>
      <c r="CF109" s="393" cm="1">
        <f t="array" aca="1" ref="CF109" ca="1">IF(ISTEXT(CF$6),IFERROR(_xlfn.STDEV.S(((OFFSET(CF$132,MATCH(CF$8,DateRange,0)-1,0):OFFSET(CF$132,MATCH(CF$9,DateRange,0)-1,0))-(OFFSET(HOMECELL,MATCH(CF$8,DateRange,0)-1,MATCH(CF$101,DataStreams,0)-1):OFFSET(HOMECELL,MATCH(CF$9,DateRange,0)-1,MATCH(CF$101,DataStreams,0)-1)))-(CF$104*((OFFSET(HOMECELL,MATCH(CF$8,DateRange,0)-1,MATCH(CF$100,DataStreams,0)-1):OFFSET(HOMECELL,MATCH(CF$9,DateRange,0)-1,MATCH(CF$100,DataStreams,0)-1))-OFFSET(HOMECELL,MATCH(CF$8,DateRange,0)-1,MATCH(CF$101,DataStreams,0)-1):OFFSET(HOMECELL,MATCH(CF$9,DateRange,0)-1,MATCH(CF$101,DataStreams,0)-1))))*SQRT(12),"NA"),0)</f>
        <v>0.3596888990079315</v>
      </c>
      <c r="CG109" s="393" cm="1">
        <f t="array" aca="1" ref="CG109" ca="1">IF(ISTEXT(CG$6),IFERROR(_xlfn.STDEV.S(((OFFSET(CG$132,MATCH(CG$8,DateRange,0)-1,0):OFFSET(CG$132,MATCH(CG$9,DateRange,0)-1,0))-(OFFSET(HOMECELL,MATCH(CG$8,DateRange,0)-1,MATCH(CG$101,DataStreams,0)-1):OFFSET(HOMECELL,MATCH(CG$9,DateRange,0)-1,MATCH(CG$101,DataStreams,0)-1)))-(CG$104*((OFFSET(HOMECELL,MATCH(CG$8,DateRange,0)-1,MATCH(CG$100,DataStreams,0)-1):OFFSET(HOMECELL,MATCH(CG$9,DateRange,0)-1,MATCH(CG$100,DataStreams,0)-1))-OFFSET(HOMECELL,MATCH(CG$8,DateRange,0)-1,MATCH(CG$101,DataStreams,0)-1):OFFSET(HOMECELL,MATCH(CG$9,DateRange,0)-1,MATCH(CG$101,DataStreams,0)-1))))*SQRT(12),"NA"),0)</f>
        <v>0.16144082921490568</v>
      </c>
      <c r="CH109" s="393" cm="1">
        <f t="array" aca="1" ref="CH109" ca="1">IF(ISTEXT(CH$6),IFERROR(_xlfn.STDEV.S(((OFFSET(CH$132,MATCH(CH$8,DateRange,0)-1,0):OFFSET(CH$132,MATCH(CH$9,DateRange,0)-1,0))-(OFFSET(HOMECELL,MATCH(CH$8,DateRange,0)-1,MATCH(CH$101,DataStreams,0)-1):OFFSET(HOMECELL,MATCH(CH$9,DateRange,0)-1,MATCH(CH$101,DataStreams,0)-1)))-(CH$104*((OFFSET(HOMECELL,MATCH(CH$8,DateRange,0)-1,MATCH(CH$100,DataStreams,0)-1):OFFSET(HOMECELL,MATCH(CH$9,DateRange,0)-1,MATCH(CH$100,DataStreams,0)-1))-OFFSET(HOMECELL,MATCH(CH$8,DateRange,0)-1,MATCH(CH$101,DataStreams,0)-1):OFFSET(HOMECELL,MATCH(CH$9,DateRange,0)-1,MATCH(CH$101,DataStreams,0)-1))))*SQRT(12),"NA"),0)</f>
        <v>0.40948741853776488</v>
      </c>
      <c r="CI109" s="393" cm="1">
        <f t="array" aca="1" ref="CI109" ca="1">IF(ISTEXT(CI$6),IFERROR(_xlfn.STDEV.S(((OFFSET(CI$132,MATCH(CI$8,DateRange,0)-1,0):OFFSET(CI$132,MATCH(CI$9,DateRange,0)-1,0))-(OFFSET(HOMECELL,MATCH(CI$8,DateRange,0)-1,MATCH(CI$101,DataStreams,0)-1):OFFSET(HOMECELL,MATCH(CI$9,DateRange,0)-1,MATCH(CI$101,DataStreams,0)-1)))-(CI$104*((OFFSET(HOMECELL,MATCH(CI$8,DateRange,0)-1,MATCH(CI$100,DataStreams,0)-1):OFFSET(HOMECELL,MATCH(CI$9,DateRange,0)-1,MATCH(CI$100,DataStreams,0)-1))-OFFSET(HOMECELL,MATCH(CI$8,DateRange,0)-1,MATCH(CI$101,DataStreams,0)-1):OFFSET(HOMECELL,MATCH(CI$9,DateRange,0)-1,MATCH(CI$101,DataStreams,0)-1))))*SQRT(12),"NA"),0)</f>
        <v>0.49211923036535971</v>
      </c>
      <c r="CJ109" s="393" cm="1">
        <f t="array" aca="1" ref="CJ109" ca="1">IF(ISTEXT(CJ$6),IFERROR(_xlfn.STDEV.S(((OFFSET(CJ$132,MATCH(CJ$8,DateRange,0)-1,0):OFFSET(CJ$132,MATCH(CJ$9,DateRange,0)-1,0))-(OFFSET(HOMECELL,MATCH(CJ$8,DateRange,0)-1,MATCH(CJ$101,DataStreams,0)-1):OFFSET(HOMECELL,MATCH(CJ$9,DateRange,0)-1,MATCH(CJ$101,DataStreams,0)-1)))-(CJ$104*((OFFSET(HOMECELL,MATCH(CJ$8,DateRange,0)-1,MATCH(CJ$100,DataStreams,0)-1):OFFSET(HOMECELL,MATCH(CJ$9,DateRange,0)-1,MATCH(CJ$100,DataStreams,0)-1))-OFFSET(HOMECELL,MATCH(CJ$8,DateRange,0)-1,MATCH(CJ$101,DataStreams,0)-1):OFFSET(HOMECELL,MATCH(CJ$9,DateRange,0)-1,MATCH(CJ$101,DataStreams,0)-1))))*SQRT(12),"NA"),0)</f>
        <v>0.16739796306926161</v>
      </c>
      <c r="CK109" s="393" cm="1">
        <f t="array" aca="1" ref="CK109" ca="1">IF(ISTEXT(CK$6),IFERROR(_xlfn.STDEV.S(((OFFSET(CK$132,MATCH(CK$8,DateRange,0)-1,0):OFFSET(CK$132,MATCH(CK$9,DateRange,0)-1,0))-(OFFSET(HOMECELL,MATCH(CK$8,DateRange,0)-1,MATCH(CK$101,DataStreams,0)-1):OFFSET(HOMECELL,MATCH(CK$9,DateRange,0)-1,MATCH(CK$101,DataStreams,0)-1)))-(CK$104*((OFFSET(HOMECELL,MATCH(CK$8,DateRange,0)-1,MATCH(CK$100,DataStreams,0)-1):OFFSET(HOMECELL,MATCH(CK$9,DateRange,0)-1,MATCH(CK$100,DataStreams,0)-1))-OFFSET(HOMECELL,MATCH(CK$8,DateRange,0)-1,MATCH(CK$101,DataStreams,0)-1):OFFSET(HOMECELL,MATCH(CK$9,DateRange,0)-1,MATCH(CK$101,DataStreams,0)-1))))*SQRT(12),"NA"),0)</f>
        <v>0.22559030670612379</v>
      </c>
      <c r="CL109" s="393" cm="1">
        <f t="array" aca="1" ref="CL109" ca="1">IF(ISTEXT(CL$6),IFERROR(_xlfn.STDEV.S(((OFFSET(CL$132,MATCH(CL$8,DateRange,0)-1,0):OFFSET(CL$132,MATCH(CL$9,DateRange,0)-1,0))-(OFFSET(HOMECELL,MATCH(CL$8,DateRange,0)-1,MATCH(CL$101,DataStreams,0)-1):OFFSET(HOMECELL,MATCH(CL$9,DateRange,0)-1,MATCH(CL$101,DataStreams,0)-1)))-(CL$104*((OFFSET(HOMECELL,MATCH(CL$8,DateRange,0)-1,MATCH(CL$100,DataStreams,0)-1):OFFSET(HOMECELL,MATCH(CL$9,DateRange,0)-1,MATCH(CL$100,DataStreams,0)-1))-OFFSET(HOMECELL,MATCH(CL$8,DateRange,0)-1,MATCH(CL$101,DataStreams,0)-1):OFFSET(HOMECELL,MATCH(CL$9,DateRange,0)-1,MATCH(CL$101,DataStreams,0)-1))))*SQRT(12),"NA"),0)</f>
        <v>0.2693078672678853</v>
      </c>
      <c r="CM109" s="393" cm="1">
        <f t="array" aca="1" ref="CM109" ca="1">IF(ISTEXT(CM$6),IFERROR(_xlfn.STDEV.S(((OFFSET(CM$132,MATCH(CM$8,DateRange,0)-1,0):OFFSET(CM$132,MATCH(CM$9,DateRange,0)-1,0))-(OFFSET(HOMECELL,MATCH(CM$8,DateRange,0)-1,MATCH(CM$101,DataStreams,0)-1):OFFSET(HOMECELL,MATCH(CM$9,DateRange,0)-1,MATCH(CM$101,DataStreams,0)-1)))-(CM$104*((OFFSET(HOMECELL,MATCH(CM$8,DateRange,0)-1,MATCH(CM$100,DataStreams,0)-1):OFFSET(HOMECELL,MATCH(CM$9,DateRange,0)-1,MATCH(CM$100,DataStreams,0)-1))-OFFSET(HOMECELL,MATCH(CM$8,DateRange,0)-1,MATCH(CM$101,DataStreams,0)-1):OFFSET(HOMECELL,MATCH(CM$9,DateRange,0)-1,MATCH(CM$101,DataStreams,0)-1))))*SQRT(12),"NA"),0)</f>
        <v>0.16901773632247846</v>
      </c>
      <c r="CN109" s="393" cm="1">
        <f t="array" aca="1" ref="CN109" ca="1">IF(ISTEXT(CN$6),IFERROR(_xlfn.STDEV.S(((OFFSET(CN$132,MATCH(CN$8,DateRange,0)-1,0):OFFSET(CN$132,MATCH(CN$9,DateRange,0)-1,0))-(OFFSET(HOMECELL,MATCH(CN$8,DateRange,0)-1,MATCH(CN$101,DataStreams,0)-1):OFFSET(HOMECELL,MATCH(CN$9,DateRange,0)-1,MATCH(CN$101,DataStreams,0)-1)))-(CN$104*((OFFSET(HOMECELL,MATCH(CN$8,DateRange,0)-1,MATCH(CN$100,DataStreams,0)-1):OFFSET(HOMECELL,MATCH(CN$9,DateRange,0)-1,MATCH(CN$100,DataStreams,0)-1))-OFFSET(HOMECELL,MATCH(CN$8,DateRange,0)-1,MATCH(CN$101,DataStreams,0)-1):OFFSET(HOMECELL,MATCH(CN$9,DateRange,0)-1,MATCH(CN$101,DataStreams,0)-1))))*SQRT(12),"NA"),0)</f>
        <v>0.17708505017587087</v>
      </c>
      <c r="CO109" s="393" cm="1">
        <f t="array" aca="1" ref="CO109" ca="1">IF(ISTEXT(CO$6),IFERROR(_xlfn.STDEV.S(((OFFSET(CO$132,MATCH(CO$8,DateRange,0)-1,0):OFFSET(CO$132,MATCH(CO$9,DateRange,0)-1,0))-(OFFSET(HOMECELL,MATCH(CO$8,DateRange,0)-1,MATCH(CO$101,DataStreams,0)-1):OFFSET(HOMECELL,MATCH(CO$9,DateRange,0)-1,MATCH(CO$101,DataStreams,0)-1)))-(CO$104*((OFFSET(HOMECELL,MATCH(CO$8,DateRange,0)-1,MATCH(CO$100,DataStreams,0)-1):OFFSET(HOMECELL,MATCH(CO$9,DateRange,0)-1,MATCH(CO$100,DataStreams,0)-1))-OFFSET(HOMECELL,MATCH(CO$8,DateRange,0)-1,MATCH(CO$101,DataStreams,0)-1):OFFSET(HOMECELL,MATCH(CO$9,DateRange,0)-1,MATCH(CO$101,DataStreams,0)-1))))*SQRT(12),"NA"),0)</f>
        <v>0.16624320028703102</v>
      </c>
      <c r="CP109" s="393" cm="1">
        <f t="array" aca="1" ref="CP109" ca="1">IF(ISTEXT(CP$6),IFERROR(_xlfn.STDEV.S(((OFFSET(CP$132,MATCH(CP$8,DateRange,0)-1,0):OFFSET(CP$132,MATCH(CP$9,DateRange,0)-1,0))-(OFFSET(HOMECELL,MATCH(CP$8,DateRange,0)-1,MATCH(CP$101,DataStreams,0)-1):OFFSET(HOMECELL,MATCH(CP$9,DateRange,0)-1,MATCH(CP$101,DataStreams,0)-1)))-(CP$104*((OFFSET(HOMECELL,MATCH(CP$8,DateRange,0)-1,MATCH(CP$100,DataStreams,0)-1):OFFSET(HOMECELL,MATCH(CP$9,DateRange,0)-1,MATCH(CP$100,DataStreams,0)-1))-OFFSET(HOMECELL,MATCH(CP$8,DateRange,0)-1,MATCH(CP$101,DataStreams,0)-1):OFFSET(HOMECELL,MATCH(CP$9,DateRange,0)-1,MATCH(CP$101,DataStreams,0)-1))))*SQRT(12),"NA"),0)</f>
        <v>0.14226409140557575</v>
      </c>
      <c r="CQ109" s="393" cm="1">
        <f t="array" aca="1" ref="CQ109" ca="1">IF(ISTEXT(CQ$6),IFERROR(_xlfn.STDEV.S(((OFFSET(CQ$132,MATCH(CQ$8,DateRange,0)-1,0):OFFSET(CQ$132,MATCH(CQ$9,DateRange,0)-1,0))-(OFFSET(HOMECELL,MATCH(CQ$8,DateRange,0)-1,MATCH(CQ$101,DataStreams,0)-1):OFFSET(HOMECELL,MATCH(CQ$9,DateRange,0)-1,MATCH(CQ$101,DataStreams,0)-1)))-(CQ$104*((OFFSET(HOMECELL,MATCH(CQ$8,DateRange,0)-1,MATCH(CQ$100,DataStreams,0)-1):OFFSET(HOMECELL,MATCH(CQ$9,DateRange,0)-1,MATCH(CQ$100,DataStreams,0)-1))-OFFSET(HOMECELL,MATCH(CQ$8,DateRange,0)-1,MATCH(CQ$101,DataStreams,0)-1):OFFSET(HOMECELL,MATCH(CQ$9,DateRange,0)-1,MATCH(CQ$101,DataStreams,0)-1))))*SQRT(12),"NA"),0)</f>
        <v>0.41855941945099379</v>
      </c>
      <c r="CR109" s="393" cm="1">
        <f t="array" aca="1" ref="CR109" ca="1">IF(ISTEXT(CR$6),IFERROR(_xlfn.STDEV.S(((OFFSET(CR$132,MATCH(CR$8,DateRange,0)-1,0):OFFSET(CR$132,MATCH(CR$9,DateRange,0)-1,0))-(OFFSET(HOMECELL,MATCH(CR$8,DateRange,0)-1,MATCH(CR$101,DataStreams,0)-1):OFFSET(HOMECELL,MATCH(CR$9,DateRange,0)-1,MATCH(CR$101,DataStreams,0)-1)))-(CR$104*((OFFSET(HOMECELL,MATCH(CR$8,DateRange,0)-1,MATCH(CR$100,DataStreams,0)-1):OFFSET(HOMECELL,MATCH(CR$9,DateRange,0)-1,MATCH(CR$100,DataStreams,0)-1))-OFFSET(HOMECELL,MATCH(CR$8,DateRange,0)-1,MATCH(CR$101,DataStreams,0)-1):OFFSET(HOMECELL,MATCH(CR$9,DateRange,0)-1,MATCH(CR$101,DataStreams,0)-1))))*SQRT(12),"NA"),0)</f>
        <v>0.15522093383157229</v>
      </c>
      <c r="CS109" s="393" cm="1">
        <f t="array" aca="1" ref="CS109" ca="1">IF(ISTEXT(CS$6),IFERROR(_xlfn.STDEV.S(((OFFSET(CS$132,MATCH(CS$8,DateRange,0)-1,0):OFFSET(CS$132,MATCH(CS$9,DateRange,0)-1,0))-(OFFSET(HOMECELL,MATCH(CS$8,DateRange,0)-1,MATCH(CS$101,DataStreams,0)-1):OFFSET(HOMECELL,MATCH(CS$9,DateRange,0)-1,MATCH(CS$101,DataStreams,0)-1)))-(CS$104*((OFFSET(HOMECELL,MATCH(CS$8,DateRange,0)-1,MATCH(CS$100,DataStreams,0)-1):OFFSET(HOMECELL,MATCH(CS$9,DateRange,0)-1,MATCH(CS$100,DataStreams,0)-1))-OFFSET(HOMECELL,MATCH(CS$8,DateRange,0)-1,MATCH(CS$101,DataStreams,0)-1):OFFSET(HOMECELL,MATCH(CS$9,DateRange,0)-1,MATCH(CS$101,DataStreams,0)-1))))*SQRT(12),"NA"),0)</f>
        <v>0.36154266402818885</v>
      </c>
      <c r="CT109" s="393" cm="1">
        <f t="array" aca="1" ref="CT109" ca="1">IF(ISTEXT(CT$6),IFERROR(_xlfn.STDEV.S(((OFFSET(CT$132,MATCH(CT$8,DateRange,0)-1,0):OFFSET(CT$132,MATCH(CT$9,DateRange,0)-1,0))-(OFFSET(HOMECELL,MATCH(CT$8,DateRange,0)-1,MATCH(CT$101,DataStreams,0)-1):OFFSET(HOMECELL,MATCH(CT$9,DateRange,0)-1,MATCH(CT$101,DataStreams,0)-1)))-(CT$104*((OFFSET(HOMECELL,MATCH(CT$8,DateRange,0)-1,MATCH(CT$100,DataStreams,0)-1):OFFSET(HOMECELL,MATCH(CT$9,DateRange,0)-1,MATCH(CT$100,DataStreams,0)-1))-OFFSET(HOMECELL,MATCH(CT$8,DateRange,0)-1,MATCH(CT$101,DataStreams,0)-1):OFFSET(HOMECELL,MATCH(CT$9,DateRange,0)-1,MATCH(CT$101,DataStreams,0)-1))))*SQRT(12),"NA"),0)</f>
        <v>0.37238768243532716</v>
      </c>
      <c r="CU109" s="393" cm="1">
        <f t="array" aca="1" ref="CU109" ca="1">IF(ISTEXT(CU$6),IFERROR(_xlfn.STDEV.S(((OFFSET(CU$132,MATCH(CU$8,DateRange,0)-1,0):OFFSET(CU$132,MATCH(CU$9,DateRange,0)-1,0))-(OFFSET(HOMECELL,MATCH(CU$8,DateRange,0)-1,MATCH(CU$101,DataStreams,0)-1):OFFSET(HOMECELL,MATCH(CU$9,DateRange,0)-1,MATCH(CU$101,DataStreams,0)-1)))-(CU$104*((OFFSET(HOMECELL,MATCH(CU$8,DateRange,0)-1,MATCH(CU$100,DataStreams,0)-1):OFFSET(HOMECELL,MATCH(CU$9,DateRange,0)-1,MATCH(CU$100,DataStreams,0)-1))-OFFSET(HOMECELL,MATCH(CU$8,DateRange,0)-1,MATCH(CU$101,DataStreams,0)-1):OFFSET(HOMECELL,MATCH(CU$9,DateRange,0)-1,MATCH(CU$101,DataStreams,0)-1))))*SQRT(12),"NA"),0)</f>
        <v>0.30010654324679442</v>
      </c>
      <c r="CV109" s="393" cm="1">
        <f t="array" aca="1" ref="CV109" ca="1">IF(ISTEXT(CV$6),IFERROR(_xlfn.STDEV.S(((OFFSET(CV$132,MATCH(CV$8,DateRange,0)-1,0):OFFSET(CV$132,MATCH(CV$9,DateRange,0)-1,0))-(OFFSET(HOMECELL,MATCH(CV$8,DateRange,0)-1,MATCH(CV$101,DataStreams,0)-1):OFFSET(HOMECELL,MATCH(CV$9,DateRange,0)-1,MATCH(CV$101,DataStreams,0)-1)))-(CV$104*((OFFSET(HOMECELL,MATCH(CV$8,DateRange,0)-1,MATCH(CV$100,DataStreams,0)-1):OFFSET(HOMECELL,MATCH(CV$9,DateRange,0)-1,MATCH(CV$100,DataStreams,0)-1))-OFFSET(HOMECELL,MATCH(CV$8,DateRange,0)-1,MATCH(CV$101,DataStreams,0)-1):OFFSET(HOMECELL,MATCH(CV$9,DateRange,0)-1,MATCH(CV$101,DataStreams,0)-1))))*SQRT(12),"NA"),0)</f>
        <v>0.20335024726240741</v>
      </c>
      <c r="CW109" s="393" cm="1">
        <f t="array" aca="1" ref="CW109" ca="1">IF(ISTEXT(CW$6),IFERROR(_xlfn.STDEV.S(((OFFSET(CW$132,MATCH(CW$8,DateRange,0)-1,0):OFFSET(CW$132,MATCH(CW$9,DateRange,0)-1,0))-(OFFSET(HOMECELL,MATCH(CW$8,DateRange,0)-1,MATCH(CW$101,DataStreams,0)-1):OFFSET(HOMECELL,MATCH(CW$9,DateRange,0)-1,MATCH(CW$101,DataStreams,0)-1)))-(CW$104*((OFFSET(HOMECELL,MATCH(CW$8,DateRange,0)-1,MATCH(CW$100,DataStreams,0)-1):OFFSET(HOMECELL,MATCH(CW$9,DateRange,0)-1,MATCH(CW$100,DataStreams,0)-1))-OFFSET(HOMECELL,MATCH(CW$8,DateRange,0)-1,MATCH(CW$101,DataStreams,0)-1):OFFSET(HOMECELL,MATCH(CW$9,DateRange,0)-1,MATCH(CW$101,DataStreams,0)-1))))*SQRT(12),"NA"),0)</f>
        <v>0.26875223627754469</v>
      </c>
      <c r="CX109" s="393" cm="1">
        <f t="array" aca="1" ref="CX109" ca="1">IF(ISTEXT(CX$6),IFERROR(_xlfn.STDEV.S(((OFFSET(CX$132,MATCH(CX$8,DateRange,0)-1,0):OFFSET(CX$132,MATCH(CX$9,DateRange,0)-1,0))-(OFFSET(HOMECELL,MATCH(CX$8,DateRange,0)-1,MATCH(CX$101,DataStreams,0)-1):OFFSET(HOMECELL,MATCH(CX$9,DateRange,0)-1,MATCH(CX$101,DataStreams,0)-1)))-(CX$104*((OFFSET(HOMECELL,MATCH(CX$8,DateRange,0)-1,MATCH(CX$100,DataStreams,0)-1):OFFSET(HOMECELL,MATCH(CX$9,DateRange,0)-1,MATCH(CX$100,DataStreams,0)-1))-OFFSET(HOMECELL,MATCH(CX$8,DateRange,0)-1,MATCH(CX$101,DataStreams,0)-1):OFFSET(HOMECELL,MATCH(CX$9,DateRange,0)-1,MATCH(CX$101,DataStreams,0)-1))))*SQRT(12),"NA"),0)</f>
        <v>0.23065489427196856</v>
      </c>
      <c r="CY109" s="393" cm="1">
        <f t="array" aca="1" ref="CY109" ca="1">IF(ISTEXT(CY$6),IFERROR(_xlfn.STDEV.S(((OFFSET(CY$132,MATCH(CY$8,DateRange,0)-1,0):OFFSET(CY$132,MATCH(CY$9,DateRange,0)-1,0))-(OFFSET(HOMECELL,MATCH(CY$8,DateRange,0)-1,MATCH(CY$101,DataStreams,0)-1):OFFSET(HOMECELL,MATCH(CY$9,DateRange,0)-1,MATCH(CY$101,DataStreams,0)-1)))-(CY$104*((OFFSET(HOMECELL,MATCH(CY$8,DateRange,0)-1,MATCH(CY$100,DataStreams,0)-1):OFFSET(HOMECELL,MATCH(CY$9,DateRange,0)-1,MATCH(CY$100,DataStreams,0)-1))-OFFSET(HOMECELL,MATCH(CY$8,DateRange,0)-1,MATCH(CY$101,DataStreams,0)-1):OFFSET(HOMECELL,MATCH(CY$9,DateRange,0)-1,MATCH(CY$101,DataStreams,0)-1))))*SQRT(12),"NA"),0)</f>
        <v>0.26854634347507772</v>
      </c>
      <c r="CZ109" s="393" cm="1">
        <f t="array" aca="1" ref="CZ109" ca="1">IF(ISTEXT(CZ$6),IFERROR(_xlfn.STDEV.S(((OFFSET(CZ$132,MATCH(CZ$8,DateRange,0)-1,0):OFFSET(CZ$132,MATCH(CZ$9,DateRange,0)-1,0))-(OFFSET(HOMECELL,MATCH(CZ$8,DateRange,0)-1,MATCH(CZ$101,DataStreams,0)-1):OFFSET(HOMECELL,MATCH(CZ$9,DateRange,0)-1,MATCH(CZ$101,DataStreams,0)-1)))-(CZ$104*((OFFSET(HOMECELL,MATCH(CZ$8,DateRange,0)-1,MATCH(CZ$100,DataStreams,0)-1):OFFSET(HOMECELL,MATCH(CZ$9,DateRange,0)-1,MATCH(CZ$100,DataStreams,0)-1))-OFFSET(HOMECELL,MATCH(CZ$8,DateRange,0)-1,MATCH(CZ$101,DataStreams,0)-1):OFFSET(HOMECELL,MATCH(CZ$9,DateRange,0)-1,MATCH(CZ$101,DataStreams,0)-1))))*SQRT(12),"NA"),0)</f>
        <v>0.31481804706122446</v>
      </c>
      <c r="DA109" s="393" cm="1">
        <f t="array" aca="1" ref="DA109" ca="1">IF(ISTEXT(DA$6),IFERROR(_xlfn.STDEV.S(((OFFSET(DA$132,MATCH(DA$8,DateRange,0)-1,0):OFFSET(DA$132,MATCH(DA$9,DateRange,0)-1,0))-(OFFSET(HOMECELL,MATCH(DA$8,DateRange,0)-1,MATCH(DA$101,DataStreams,0)-1):OFFSET(HOMECELL,MATCH(DA$9,DateRange,0)-1,MATCH(DA$101,DataStreams,0)-1)))-(DA$104*((OFFSET(HOMECELL,MATCH(DA$8,DateRange,0)-1,MATCH(DA$100,DataStreams,0)-1):OFFSET(HOMECELL,MATCH(DA$9,DateRange,0)-1,MATCH(DA$100,DataStreams,0)-1))-OFFSET(HOMECELL,MATCH(DA$8,DateRange,0)-1,MATCH(DA$101,DataStreams,0)-1):OFFSET(HOMECELL,MATCH(DA$9,DateRange,0)-1,MATCH(DA$101,DataStreams,0)-1))))*SQRT(12),"NA"),0)</f>
        <v>0.32701440913114449</v>
      </c>
      <c r="DB109" s="816" cm="1">
        <f t="array" aca="1" ref="DB109" ca="1">IF(ISTEXT(DB$6),IFERROR(_xlfn.STDEV.S(((OFFSET(DB$132,MATCH(DB$8,DateRange,0)-1,0):OFFSET(DB$132,MATCH(DB$9,DateRange,0)-1,0))-(OFFSET(HOMECELL,MATCH(DB$8,DateRange,0)-1,MATCH(DB$101,DataStreams,0)-1):OFFSET(HOMECELL,MATCH(DB$9,DateRange,0)-1,MATCH(DB$101,DataStreams,0)-1)))-(DB$104*((OFFSET(HOMECELL,MATCH(DB$8,DateRange,0)-1,MATCH(DB$100,DataStreams,0)-1):OFFSET(HOMECELL,MATCH(DB$9,DateRange,0)-1,MATCH(DB$100,DataStreams,0)-1))-OFFSET(HOMECELL,MATCH(DB$8,DateRange,0)-1,MATCH(DB$101,DataStreams,0)-1):OFFSET(HOMECELL,MATCH(DB$9,DateRange,0)-1,MATCH(DB$101,DataStreams,0)-1))))*SQRT(12),"NA"),0)</f>
        <v>0.32690321775727793</v>
      </c>
      <c r="DC109" s="816" cm="1">
        <f t="array" aca="1" ref="DC109" ca="1">IF(ISTEXT(DC$6),IFERROR(_xlfn.STDEV.S(((OFFSET(DC$132,MATCH(DC$8,DateRange,0)-1,0):OFFSET(DC$132,MATCH(DC$9,DateRange,0)-1,0))-(OFFSET(HOMECELL,MATCH(DC$8,DateRange,0)-1,MATCH(DC$101,DataStreams,0)-1):OFFSET(HOMECELL,MATCH(DC$9,DateRange,0)-1,MATCH(DC$101,DataStreams,0)-1)))-(DC$104*((OFFSET(HOMECELL,MATCH(DC$8,DateRange,0)-1,MATCH(DC$100,DataStreams,0)-1):OFFSET(HOMECELL,MATCH(DC$9,DateRange,0)-1,MATCH(DC$100,DataStreams,0)-1))-OFFSET(HOMECELL,MATCH(DC$8,DateRange,0)-1,MATCH(DC$101,DataStreams,0)-1):OFFSET(HOMECELL,MATCH(DC$9,DateRange,0)-1,MATCH(DC$101,DataStreams,0)-1))))*SQRT(12),"NA"),0)</f>
        <v>0.1943806197129572</v>
      </c>
      <c r="DD109" s="816" cm="1">
        <f t="array" aca="1" ref="DD109" ca="1">IF(ISTEXT(DD$6),IFERROR(_xlfn.STDEV.S(((OFFSET(DD$132,MATCH(DD$8,DateRange,0)-1,0):OFFSET(DD$132,MATCH(DD$9,DateRange,0)-1,0))-(OFFSET(HOMECELL,MATCH(DD$8,DateRange,0)-1,MATCH(DD$101,DataStreams,0)-1):OFFSET(HOMECELL,MATCH(DD$9,DateRange,0)-1,MATCH(DD$101,DataStreams,0)-1)))-(DD$104*((OFFSET(HOMECELL,MATCH(DD$8,DateRange,0)-1,MATCH(DD$100,DataStreams,0)-1):OFFSET(HOMECELL,MATCH(DD$9,DateRange,0)-1,MATCH(DD$100,DataStreams,0)-1))-OFFSET(HOMECELL,MATCH(DD$8,DateRange,0)-1,MATCH(DD$101,DataStreams,0)-1):OFFSET(HOMECELL,MATCH(DD$9,DateRange,0)-1,MATCH(DD$101,DataStreams,0)-1))))*SQRT(12),"NA"),0)</f>
        <v>0.15477685478609948</v>
      </c>
      <c r="DE109" s="816" cm="1">
        <f t="array" aca="1" ref="DE109" ca="1">IF(ISTEXT(DE$6),IFERROR(_xlfn.STDEV.S(((OFFSET(DE$132,MATCH(DE$8,DateRange,0)-1,0):OFFSET(DE$132,MATCH(DE$9,DateRange,0)-1,0))-(OFFSET(HOMECELL,MATCH(DE$8,DateRange,0)-1,MATCH(DE$101,DataStreams,0)-1):OFFSET(HOMECELL,MATCH(DE$9,DateRange,0)-1,MATCH(DE$101,DataStreams,0)-1)))-(DE$104*((OFFSET(HOMECELL,MATCH(DE$8,DateRange,0)-1,MATCH(DE$100,DataStreams,0)-1):OFFSET(HOMECELL,MATCH(DE$9,DateRange,0)-1,MATCH(DE$100,DataStreams,0)-1))-OFFSET(HOMECELL,MATCH(DE$8,DateRange,0)-1,MATCH(DE$101,DataStreams,0)-1):OFFSET(HOMECELL,MATCH(DE$9,DateRange,0)-1,MATCH(DE$101,DataStreams,0)-1))))*SQRT(12),"NA"),0)</f>
        <v>0.25150843396648792</v>
      </c>
      <c r="DG109" s="352"/>
      <c r="DI109" s="393" cm="1">
        <f t="array" aca="1" ref="DI109" ca="1">IF(ISTEXT(DI$6),IFERROR(_xlfn.STDEV.S(((OFFSET(DI$132,MATCH(DI$8,DateRange,0)-1,0):OFFSET(DI$132,MATCH(DI$9,DateRange,0)-1,0))-(OFFSET(HOMECELL,MATCH(DI$8,DateRange,0)-1,MATCH(DI$101,DataStreams,0)-1):OFFSET(HOMECELL,MATCH(DI$9,DateRange,0)-1,MATCH(DI$101,DataStreams,0)-1)))-(DI$104*((OFFSET(HOMECELL,MATCH(DI$8,DateRange,0)-1,MATCH(DI$100,DataStreams,0)-1):OFFSET(HOMECELL,MATCH(DI$9,DateRange,0)-1,MATCH(DI$100,DataStreams,0)-1))-OFFSET(HOMECELL,MATCH(DI$8,DateRange,0)-1,MATCH(DI$101,DataStreams,0)-1):OFFSET(HOMECELL,MATCH(DI$9,DateRange,0)-1,MATCH(DI$101,DataStreams,0)-1))))*SQRT(12),"NA"),0)</f>
        <v>0</v>
      </c>
      <c r="DJ109" s="393" cm="1">
        <f t="array" aca="1" ref="DJ109" ca="1">IF(ISTEXT(DJ$6),IFERROR(_xlfn.STDEV.S(((OFFSET(DJ$132,MATCH(DJ$8,DateRange,0)-1,0):OFFSET(DJ$132,MATCH(DJ$9,DateRange,0)-1,0))-(OFFSET(HOMECELL,MATCH(DJ$8,DateRange,0)-1,MATCH(DJ$101,DataStreams,0)-1):OFFSET(HOMECELL,MATCH(DJ$9,DateRange,0)-1,MATCH(DJ$101,DataStreams,0)-1)))-(DJ$104*((OFFSET(HOMECELL,MATCH(DJ$8,DateRange,0)-1,MATCH(DJ$100,DataStreams,0)-1):OFFSET(HOMECELL,MATCH(DJ$9,DateRange,0)-1,MATCH(DJ$100,DataStreams,0)-1))-OFFSET(HOMECELL,MATCH(DJ$8,DateRange,0)-1,MATCH(DJ$101,DataStreams,0)-1):OFFSET(HOMECELL,MATCH(DJ$9,DateRange,0)-1,MATCH(DJ$101,DataStreams,0)-1))))*SQRT(12),"NA"),0)</f>
        <v>0.6594103254892375</v>
      </c>
      <c r="DK109" s="393" cm="1">
        <f t="array" aca="1" ref="DK109" ca="1">IF(ISTEXT(DK$6),IFERROR(_xlfn.STDEV.S(((OFFSET(DK$132,MATCH(DK$8,DateRange,0)-1,0):OFFSET(DK$132,MATCH(DK$9,DateRange,0)-1,0))-(OFFSET(HOMECELL,MATCH(DK$8,DateRange,0)-1,MATCH(DK$101,DataStreams,0)-1):OFFSET(HOMECELL,MATCH(DK$9,DateRange,0)-1,MATCH(DK$101,DataStreams,0)-1)))-(DK$104*((OFFSET(HOMECELL,MATCH(DK$8,DateRange,0)-1,MATCH(DK$100,DataStreams,0)-1):OFFSET(HOMECELL,MATCH(DK$9,DateRange,0)-1,MATCH(DK$100,DataStreams,0)-1))-OFFSET(HOMECELL,MATCH(DK$8,DateRange,0)-1,MATCH(DK$101,DataStreams,0)-1):OFFSET(HOMECELL,MATCH(DK$9,DateRange,0)-1,MATCH(DK$101,DataStreams,0)-1))))*SQRT(12),"NA"),0)</f>
        <v>0.20277405870756571</v>
      </c>
    </row>
    <row r="110" spans="1:115">
      <c r="A110" s="371" t="s">
        <v>224</v>
      </c>
      <c r="B110" s="372"/>
      <c r="C110" s="393" cm="1">
        <f t="array" aca="1" ref="C110" ca="1">IF(ISTEXT(C$6),IFERROR(_xlfn.STDEV.S((OFFSET(C$132,MATCH(C$8,DateRange,0)-1,0):OFFSET(C$132,MATCH(C$9,DateRange,0)-1,0))-(C$102*(OFFSET(HOMECELL,MATCH(C$8,DateRange,0)-1,MATCH(C$100,DataStreams,0)-1):OFFSET(HOMECELL,MATCH(C$9,DateRange,0)-1,MATCH(C$100,DataStreams,0)-1))))*SQRT(12),"NA"),0)</f>
        <v>5.2268900697348922E-2</v>
      </c>
      <c r="D110" s="393" cm="1">
        <f t="array" aca="1" ref="D110" ca="1">IF(ISTEXT(D$6),IFERROR(_xlfn.STDEV.S((OFFSET(D$132,MATCH(D$8,DateRange,0)-1,0):OFFSET(D$132,MATCH(D$9,DateRange,0)-1,0))-(D$102*(OFFSET(HOMECELL,MATCH(D$8,DateRange,0)-1,MATCH(D$100,DataStreams,0)-1):OFFSET(HOMECELL,MATCH(D$9,DateRange,0)-1,MATCH(D$100,DataStreams,0)-1))))*SQRT(12),"NA"),0)</f>
        <v>5.9784836678769219E-3</v>
      </c>
      <c r="E110" s="393" cm="1">
        <f t="array" aca="1" ref="E110" ca="1">IF(ISTEXT(E$6),IFERROR(_xlfn.STDEV.S((OFFSET(E$132,MATCH(E$8,DateRange,0)-1,0):OFFSET(E$132,MATCH(E$9,DateRange,0)-1,0))-(E$102*(OFFSET(HOMECELL,MATCH(E$8,DateRange,0)-1,MATCH(E$100,DataStreams,0)-1):OFFSET(HOMECELL,MATCH(E$9,DateRange,0)-1,MATCH(E$100,DataStreams,0)-1))))*SQRT(12),"NA"),0)</f>
        <v>0</v>
      </c>
      <c r="F110" s="393" cm="1">
        <f t="array" aca="1" ref="F110" ca="1">IF(ISTEXT(F$6),IFERROR(_xlfn.STDEV.S((OFFSET(F$132,MATCH(F$8,DateRange,0)-1,0):OFFSET(F$132,MATCH(F$9,DateRange,0)-1,0))-(F$102*(OFFSET(HOMECELL,MATCH(F$8,DateRange,0)-1,MATCH(F$100,DataStreams,0)-1):OFFSET(HOMECELL,MATCH(F$9,DateRange,0)-1,MATCH(F$100,DataStreams,0)-1))))*SQRT(12),"NA"),0)</f>
        <v>1.1231820444416804E-2</v>
      </c>
      <c r="G110" s="393" cm="1">
        <f t="array" aca="1" ref="G110" ca="1">IF(ISTEXT(G$6),IFERROR(_xlfn.STDEV.S((OFFSET(G$132,MATCH(G$8,DateRange,0)-1,0):OFFSET(G$132,MATCH(G$9,DateRange,0)-1,0))-(G$102*(OFFSET(HOMECELL,MATCH(G$8,DateRange,0)-1,MATCH(G$100,DataStreams,0)-1):OFFSET(HOMECELL,MATCH(G$9,DateRange,0)-1,MATCH(G$100,DataStreams,0)-1))))*SQRT(12),"NA"),0)</f>
        <v>0.10711297082547172</v>
      </c>
      <c r="H110" s="393" cm="1">
        <f t="array" aca="1" ref="H110" ca="1">IF(ISTEXT(H$6),IFERROR(_xlfn.STDEV.S((OFFSET(H$132,MATCH(H$8,DateRange,0)-1,0):OFFSET(H$132,MATCH(H$9,DateRange,0)-1,0))-(H$102*(OFFSET(HOMECELL,MATCH(H$8,DateRange,0)-1,MATCH(H$100,DataStreams,0)-1):OFFSET(HOMECELL,MATCH(H$9,DateRange,0)-1,MATCH(H$100,DataStreams,0)-1))))*SQRT(12),"NA"),0)</f>
        <v>0.11041819288957366</v>
      </c>
      <c r="I110" s="393" cm="1">
        <f t="array" aca="1" ref="I110" ca="1">IF(ISTEXT(I$6),IFERROR(_xlfn.STDEV.S((OFFSET(I$132,MATCH(I$8,DateRange,0)-1,0):OFFSET(I$132,MATCH(I$9,DateRange,0)-1,0))-(I$102*(OFFSET(HOMECELL,MATCH(I$8,DateRange,0)-1,MATCH(I$100,DataStreams,0)-1):OFFSET(HOMECELL,MATCH(I$9,DateRange,0)-1,MATCH(I$100,DataStreams,0)-1))))*SQRT(12),"NA"),0)</f>
        <v>0.24924165531649101</v>
      </c>
      <c r="J110" s="393" cm="1">
        <f t="array" aca="1" ref="J110" ca="1">IF(ISTEXT(J$6),IFERROR(_xlfn.STDEV.S((OFFSET(J$132,MATCH(J$8,DateRange,0)-1,0):OFFSET(J$132,MATCH(J$9,DateRange,0)-1,0))-(J$102*(OFFSET(HOMECELL,MATCH(J$8,DateRange,0)-1,MATCH(J$100,DataStreams,0)-1):OFFSET(HOMECELL,MATCH(J$9,DateRange,0)-1,MATCH(J$100,DataStreams,0)-1))))*SQRT(12),"NA"),0)</f>
        <v>0.11237332791722242</v>
      </c>
      <c r="K110" s="393" cm="1">
        <f t="array" aca="1" ref="K110" ca="1">IF(ISTEXT(K$6),IFERROR(_xlfn.STDEV.S((OFFSET(K$132,MATCH(K$8,DateRange,0)-1,0):OFFSET(K$132,MATCH(K$9,DateRange,0)-1,0))-(K$102*(OFFSET(HOMECELL,MATCH(K$8,DateRange,0)-1,MATCH(K$100,DataStreams,0)-1):OFFSET(HOMECELL,MATCH(K$9,DateRange,0)-1,MATCH(K$100,DataStreams,0)-1))))*SQRT(12),"NA"),0)</f>
        <v>7.2452581337398556E-2</v>
      </c>
      <c r="L110" s="393" cm="1">
        <f t="array" aca="1" ref="L110" ca="1">IF(ISTEXT(L$6),IFERROR(_xlfn.STDEV.S((OFFSET(L$132,MATCH(L$8,DateRange,0)-1,0):OFFSET(L$132,MATCH(L$9,DateRange,0)-1,0))-(L$102*(OFFSET(HOMECELL,MATCH(L$8,DateRange,0)-1,MATCH(L$100,DataStreams,0)-1):OFFSET(HOMECELL,MATCH(L$9,DateRange,0)-1,MATCH(L$100,DataStreams,0)-1))))*SQRT(12),"NA"),0)</f>
        <v>0.10739385428271703</v>
      </c>
      <c r="M110" s="393" cm="1">
        <f t="array" aca="1" ref="M110" ca="1">IF(ISTEXT(M$6),IFERROR(_xlfn.STDEV.S((OFFSET(M$132,MATCH(M$8,DateRange,0)-1,0):OFFSET(M$132,MATCH(M$9,DateRange,0)-1,0))-(M$102*(OFFSET(HOMECELL,MATCH(M$8,DateRange,0)-1,MATCH(M$100,DataStreams,0)-1):OFFSET(HOMECELL,MATCH(M$9,DateRange,0)-1,MATCH(M$100,DataStreams,0)-1))))*SQRT(12),"NA"),0)</f>
        <v>0.10461305128385741</v>
      </c>
      <c r="N110" s="393" cm="1">
        <f t="array" aca="1" ref="N110" ca="1">IF(ISTEXT(N$6),IFERROR(_xlfn.STDEV.S((OFFSET(N$132,MATCH(N$8,DateRange,0)-1,0):OFFSET(N$132,MATCH(N$9,DateRange,0)-1,0))-(N$102*(OFFSET(HOMECELL,MATCH(N$8,DateRange,0)-1,MATCH(N$100,DataStreams,0)-1):OFFSET(HOMECELL,MATCH(N$9,DateRange,0)-1,MATCH(N$100,DataStreams,0)-1))))*SQRT(12),"NA"),0)</f>
        <v>9.0047976267417271E-2</v>
      </c>
      <c r="O110" s="393" cm="1">
        <f t="array" aca="1" ref="O110" ca="1">IF(ISTEXT(O$6),IFERROR(_xlfn.STDEV.S((OFFSET(O$132,MATCH(O$8,DateRange,0)-1,0):OFFSET(O$132,MATCH(O$9,DateRange,0)-1,0))-(O$102*(OFFSET(HOMECELL,MATCH(O$8,DateRange,0)-1,MATCH(O$100,DataStreams,0)-1):OFFSET(HOMECELL,MATCH(O$9,DateRange,0)-1,MATCH(O$100,DataStreams,0)-1))))*SQRT(12),"NA"),0)</f>
        <v>9.7230510003501483E-2</v>
      </c>
      <c r="P110" s="393" cm="1">
        <f t="array" aca="1" ref="P110" ca="1">IF(ISTEXT(P$6),IFERROR(_xlfn.STDEV.S((OFFSET(P$132,MATCH(P$8,DateRange,0)-1,0):OFFSET(P$132,MATCH(P$9,DateRange,0)-1,0))-(P$102*(OFFSET(HOMECELL,MATCH(P$8,DateRange,0)-1,MATCH(P$100,DataStreams,0)-1):OFFSET(HOMECELL,MATCH(P$9,DateRange,0)-1,MATCH(P$100,DataStreams,0)-1))))*SQRT(12),"NA"),0)</f>
        <v>8.6120973265242262E-2</v>
      </c>
      <c r="Q110" s="393" cm="1">
        <f t="array" aca="1" ref="Q110" ca="1">IF(ISTEXT(Q$6),IFERROR(_xlfn.STDEV.S((OFFSET(Q$132,MATCH(Q$8,DateRange,0)-1,0):OFFSET(Q$132,MATCH(Q$9,DateRange,0)-1,0))-(Q$102*(OFFSET(HOMECELL,MATCH(Q$8,DateRange,0)-1,MATCH(Q$100,DataStreams,0)-1):OFFSET(HOMECELL,MATCH(Q$9,DateRange,0)-1,MATCH(Q$100,DataStreams,0)-1))))*SQRT(12),"NA"),0)</f>
        <v>0.13717045049940899</v>
      </c>
      <c r="R110" s="393" cm="1">
        <f t="array" aca="1" ref="R110" ca="1">IF(ISTEXT(R$6),IFERROR(_xlfn.STDEV.S((OFFSET(R$132,MATCH(R$8,DateRange,0)-1,0):OFFSET(R$132,MATCH(R$9,DateRange,0)-1,0))-(R$102*(OFFSET(HOMECELL,MATCH(R$8,DateRange,0)-1,MATCH(R$100,DataStreams,0)-1):OFFSET(HOMECELL,MATCH(R$9,DateRange,0)-1,MATCH(R$100,DataStreams,0)-1))))*SQRT(12),"NA"),0)</f>
        <v>0.17533298820094081</v>
      </c>
      <c r="S110" s="393" cm="1">
        <f t="array" aca="1" ref="S110" ca="1">IF(ISTEXT(S$6),IFERROR(_xlfn.STDEV.S((OFFSET(S$132,MATCH(S$8,DateRange,0)-1,0):OFFSET(S$132,MATCH(S$9,DateRange,0)-1,0))-(S$102*(OFFSET(HOMECELL,MATCH(S$8,DateRange,0)-1,MATCH(S$100,DataStreams,0)-1):OFFSET(HOMECELL,MATCH(S$9,DateRange,0)-1,MATCH(S$100,DataStreams,0)-1))))*SQRT(12),"NA"),0)</f>
        <v>0.18349778846814621</v>
      </c>
      <c r="T110" s="393" cm="1">
        <f t="array" aca="1" ref="T110" ca="1">IF(ISTEXT(T$6),IFERROR(_xlfn.STDEV.S((OFFSET(T$132,MATCH(T$8,DateRange,0)-1,0):OFFSET(T$132,MATCH(T$9,DateRange,0)-1,0))-(T$102*(OFFSET(HOMECELL,MATCH(T$8,DateRange,0)-1,MATCH(T$100,DataStreams,0)-1):OFFSET(HOMECELL,MATCH(T$9,DateRange,0)-1,MATCH(T$100,DataStreams,0)-1))))*SQRT(12),"NA"),0)</f>
        <v>0.45788338345312207</v>
      </c>
      <c r="U110" s="393" cm="1">
        <f t="array" aca="1" ref="U110" ca="1">IF(ISTEXT(U$6),IFERROR(_xlfn.STDEV.S((OFFSET(U$132,MATCH(U$8,DateRange,0)-1,0):OFFSET(U$132,MATCH(U$9,DateRange,0)-1,0))-(U$102*(OFFSET(HOMECELL,MATCH(U$8,DateRange,0)-1,MATCH(U$100,DataStreams,0)-1):OFFSET(HOMECELL,MATCH(U$9,DateRange,0)-1,MATCH(U$100,DataStreams,0)-1))))*SQRT(12),"NA"),0)</f>
        <v>0.43076758073004667</v>
      </c>
      <c r="V110" s="393" cm="1">
        <f t="array" aca="1" ref="V110" ca="1">IF(ISTEXT(V$6),IFERROR(_xlfn.STDEV.S((OFFSET(V$132,MATCH(V$8,DateRange,0)-1,0):OFFSET(V$132,MATCH(V$9,DateRange,0)-1,0))-(V$102*(OFFSET(HOMECELL,MATCH(V$8,DateRange,0)-1,MATCH(V$100,DataStreams,0)-1):OFFSET(HOMECELL,MATCH(V$9,DateRange,0)-1,MATCH(V$100,DataStreams,0)-1))))*SQRT(12),"NA"),0)</f>
        <v>0.28649859487794532</v>
      </c>
      <c r="W110" s="393" cm="1">
        <f t="array" aca="1" ref="W110" ca="1">IF(ISTEXT(W$6),IFERROR(_xlfn.STDEV.S((OFFSET(W$132,MATCH(W$8,DateRange,0)-1,0):OFFSET(W$132,MATCH(W$9,DateRange,0)-1,0))-(W$102*(OFFSET(HOMECELL,MATCH(W$8,DateRange,0)-1,MATCH(W$100,DataStreams,0)-1):OFFSET(HOMECELL,MATCH(W$9,DateRange,0)-1,MATCH(W$100,DataStreams,0)-1))))*SQRT(12),"NA"),0)</f>
        <v>0.46425463815505541</v>
      </c>
      <c r="X110" s="393" cm="1">
        <f t="array" aca="1" ref="X110" ca="1">IF(ISTEXT(X$6),IFERROR(_xlfn.STDEV.S((OFFSET(X$132,MATCH(X$8,DateRange,0)-1,0):OFFSET(X$132,MATCH(X$9,DateRange,0)-1,0))-(X$102*(OFFSET(HOMECELL,MATCH(X$8,DateRange,0)-1,MATCH(X$100,DataStreams,0)-1):OFFSET(HOMECELL,MATCH(X$9,DateRange,0)-1,MATCH(X$100,DataStreams,0)-1))))*SQRT(12),"NA"),0)</f>
        <v>0.22946178257531646</v>
      </c>
      <c r="Y110" s="393" cm="1">
        <f t="array" aca="1" ref="Y110" ca="1">IF(ISTEXT(Y$6),IFERROR(_xlfn.STDEV.S((OFFSET(Y$132,MATCH(Y$8,DateRange,0)-1,0):OFFSET(Y$132,MATCH(Y$9,DateRange,0)-1,0))-(Y$102*(OFFSET(HOMECELL,MATCH(Y$8,DateRange,0)-1,MATCH(Y$100,DataStreams,0)-1):OFFSET(HOMECELL,MATCH(Y$9,DateRange,0)-1,MATCH(Y$100,DataStreams,0)-1))))*SQRT(12),"NA"),0)</f>
        <v>0.26955760886269464</v>
      </c>
      <c r="Z110" s="393" cm="1">
        <f t="array" aca="1" ref="Z110" ca="1">IF(ISTEXT(Z$6),IFERROR(_xlfn.STDEV.S((OFFSET(Z$132,MATCH(Z$8,DateRange,0)-1,0):OFFSET(Z$132,MATCH(Z$9,DateRange,0)-1,0))-(Z$102*(OFFSET(HOMECELL,MATCH(Z$8,DateRange,0)-1,MATCH(Z$100,DataStreams,0)-1):OFFSET(HOMECELL,MATCH(Z$9,DateRange,0)-1,MATCH(Z$100,DataStreams,0)-1))))*SQRT(12),"NA"),0)</f>
        <v>0.25901185618110462</v>
      </c>
      <c r="AA110" s="393" cm="1">
        <f t="array" aca="1" ref="AA110" ca="1">IF(ISTEXT(AA$6),IFERROR(_xlfn.STDEV.S((OFFSET(AA$132,MATCH(AA$8,DateRange,0)-1,0):OFFSET(AA$132,MATCH(AA$9,DateRange,0)-1,0))-(AA$102*(OFFSET(HOMECELL,MATCH(AA$8,DateRange,0)-1,MATCH(AA$100,DataStreams,0)-1):OFFSET(HOMECELL,MATCH(AA$9,DateRange,0)-1,MATCH(AA$100,DataStreams,0)-1))))*SQRT(12),"NA"),0)</f>
        <v>0.18464765725030868</v>
      </c>
      <c r="AB110" s="393" cm="1">
        <f t="array" aca="1" ref="AB110" ca="1">IF(ISTEXT(AB$6),IFERROR(_xlfn.STDEV.S((OFFSET(AB$132,MATCH(AB$8,DateRange,0)-1,0):OFFSET(AB$132,MATCH(AB$9,DateRange,0)-1,0))-(AB$102*(OFFSET(HOMECELL,MATCH(AB$8,DateRange,0)-1,MATCH(AB$100,DataStreams,0)-1):OFFSET(HOMECELL,MATCH(AB$9,DateRange,0)-1,MATCH(AB$100,DataStreams,0)-1))))*SQRT(12),"NA"),0)</f>
        <v>0.27825370719795289</v>
      </c>
      <c r="AC110" s="393" cm="1">
        <f t="array" aca="1" ref="AC110" ca="1">IF(ISTEXT(AC$6),IFERROR(_xlfn.STDEV.S((OFFSET(AC$132,MATCH(AC$8,DateRange,0)-1,0):OFFSET(AC$132,MATCH(AC$9,DateRange,0)-1,0))-(AC$102*(OFFSET(HOMECELL,MATCH(AC$8,DateRange,0)-1,MATCH(AC$100,DataStreams,0)-1):OFFSET(HOMECELL,MATCH(AC$9,DateRange,0)-1,MATCH(AC$100,DataStreams,0)-1))))*SQRT(12),"NA"),0)</f>
        <v>0.30298998595860233</v>
      </c>
      <c r="AD110" s="393" cm="1">
        <f t="array" aca="1" ref="AD110" ca="1">IF(ISTEXT(AD$6),IFERROR(_xlfn.STDEV.S((OFFSET(AD$132,MATCH(AD$8,DateRange,0)-1,0):OFFSET(AD$132,MATCH(AD$9,DateRange,0)-1,0))-(AD$102*(OFFSET(HOMECELL,MATCH(AD$8,DateRange,0)-1,MATCH(AD$100,DataStreams,0)-1):OFFSET(HOMECELL,MATCH(AD$9,DateRange,0)-1,MATCH(AD$100,DataStreams,0)-1))))*SQRT(12),"NA"),0)</f>
        <v>0.33931489828655603</v>
      </c>
      <c r="AE110" s="393" cm="1">
        <f t="array" aca="1" ref="AE110" ca="1">IF(ISTEXT(AE$6),IFERROR(_xlfn.STDEV.S((OFFSET(AE$132,MATCH(AE$8,DateRange,0)-1,0):OFFSET(AE$132,MATCH(AE$9,DateRange,0)-1,0))-(AE$102*(OFFSET(HOMECELL,MATCH(AE$8,DateRange,0)-1,MATCH(AE$100,DataStreams,0)-1):OFFSET(HOMECELL,MATCH(AE$9,DateRange,0)-1,MATCH(AE$100,DataStreams,0)-1))))*SQRT(12),"NA"),0)</f>
        <v>0.25203495747102511</v>
      </c>
      <c r="AF110" s="393" cm="1">
        <f t="array" aca="1" ref="AF110" ca="1">IF(ISTEXT(AF$6),IFERROR(_xlfn.STDEV.S((OFFSET(AF$132,MATCH(AF$8,DateRange,0)-1,0):OFFSET(AF$132,MATCH(AF$9,DateRange,0)-1,0))-(AF$102*(OFFSET(HOMECELL,MATCH(AF$8,DateRange,0)-1,MATCH(AF$100,DataStreams,0)-1):OFFSET(HOMECELL,MATCH(AF$9,DateRange,0)-1,MATCH(AF$100,DataStreams,0)-1))))*SQRT(12),"NA"),0)</f>
        <v>0.19643907611128275</v>
      </c>
      <c r="AG110" s="393" cm="1">
        <f t="array" aca="1" ref="AG110" ca="1">IF(ISTEXT(AG$6),IFERROR(_xlfn.STDEV.S((OFFSET(AG$132,MATCH(AG$8,DateRange,0)-1,0):OFFSET(AG$132,MATCH(AG$9,DateRange,0)-1,0))-(AG$102*(OFFSET(HOMECELL,MATCH(AG$8,DateRange,0)-1,MATCH(AG$100,DataStreams,0)-1):OFFSET(HOMECELL,MATCH(AG$9,DateRange,0)-1,MATCH(AG$100,DataStreams,0)-1))))*SQRT(12),"NA"),0)</f>
        <v>0.25400562806828469</v>
      </c>
      <c r="AH110" s="393" cm="1">
        <f t="array" aca="1" ref="AH110" ca="1">IF(ISTEXT(AH$6),IFERROR(_xlfn.STDEV.S((OFFSET(AH$132,MATCH(AH$8,DateRange,0)-1,0):OFFSET(AH$132,MATCH(AH$9,DateRange,0)-1,0))-(AH$102*(OFFSET(HOMECELL,MATCH(AH$8,DateRange,0)-1,MATCH(AH$100,DataStreams,0)-1):OFFSET(HOMECELL,MATCH(AH$9,DateRange,0)-1,MATCH(AH$100,DataStreams,0)-1))))*SQRT(12),"NA"),0)</f>
        <v>0.51149401460233812</v>
      </c>
      <c r="AI110" s="393" cm="1">
        <f t="array" aca="1" ref="AI110" ca="1">IF(ISTEXT(AI$6),IFERROR(_xlfn.STDEV.S((OFFSET(AI$132,MATCH(AI$8,DateRange,0)-1,0):OFFSET(AI$132,MATCH(AI$9,DateRange,0)-1,0))-(AI$102*(OFFSET(HOMECELL,MATCH(AI$8,DateRange,0)-1,MATCH(AI$100,DataStreams,0)-1):OFFSET(HOMECELL,MATCH(AI$9,DateRange,0)-1,MATCH(AI$100,DataStreams,0)-1))))*SQRT(12),"NA"),0)</f>
        <v>0.20539488761280353</v>
      </c>
      <c r="AJ110" s="393" cm="1">
        <f t="array" aca="1" ref="AJ110" ca="1">IF(ISTEXT(AJ$6),IFERROR(_xlfn.STDEV.S((OFFSET(AJ$132,MATCH(AJ$8,DateRange,0)-1,0):OFFSET(AJ$132,MATCH(AJ$9,DateRange,0)-1,0))-(AJ$102*(OFFSET(HOMECELL,MATCH(AJ$8,DateRange,0)-1,MATCH(AJ$100,DataStreams,0)-1):OFFSET(HOMECELL,MATCH(AJ$9,DateRange,0)-1,MATCH(AJ$100,DataStreams,0)-1))))*SQRT(12),"NA"),0)</f>
        <v>0.20570169606741051</v>
      </c>
      <c r="AK110" s="393" cm="1">
        <f t="array" aca="1" ref="AK110" ca="1">IF(ISTEXT(AK$6),IFERROR(_xlfn.STDEV.S((OFFSET(AK$132,MATCH(AK$8,DateRange,0)-1,0):OFFSET(AK$132,MATCH(AK$9,DateRange,0)-1,0))-(AK$102*(OFFSET(HOMECELL,MATCH(AK$8,DateRange,0)-1,MATCH(AK$100,DataStreams,0)-1):OFFSET(HOMECELL,MATCH(AK$9,DateRange,0)-1,MATCH(AK$100,DataStreams,0)-1))))*SQRT(12),"NA"),0)</f>
        <v>0.24828772983598449</v>
      </c>
      <c r="AL110" s="393" cm="1">
        <f t="array" aca="1" ref="AL110" ca="1">IF(ISTEXT(AL$6),IFERROR(_xlfn.STDEV.S((OFFSET(AL$132,MATCH(AL$8,DateRange,0)-1,0):OFFSET(AL$132,MATCH(AL$9,DateRange,0)-1,0))-(AL$102*(OFFSET(HOMECELL,MATCH(AL$8,DateRange,0)-1,MATCH(AL$100,DataStreams,0)-1):OFFSET(HOMECELL,MATCH(AL$9,DateRange,0)-1,MATCH(AL$100,DataStreams,0)-1))))*SQRT(12),"NA"),0)</f>
        <v>0.15886942647816096</v>
      </c>
      <c r="AM110" s="393" cm="1">
        <f t="array" aca="1" ref="AM110" ca="1">IF(ISTEXT(AM$6),IFERROR(_xlfn.STDEV.S((OFFSET(AM$132,MATCH(AM$8,DateRange,0)-1,0):OFFSET(AM$132,MATCH(AM$9,DateRange,0)-1,0))-(AM$102*(OFFSET(HOMECELL,MATCH(AM$8,DateRange,0)-1,MATCH(AM$100,DataStreams,0)-1):OFFSET(HOMECELL,MATCH(AM$9,DateRange,0)-1,MATCH(AM$100,DataStreams,0)-1))))*SQRT(12),"NA"),0)</f>
        <v>0.23058595570414855</v>
      </c>
      <c r="AN110" s="393" cm="1">
        <f t="array" aca="1" ref="AN110" ca="1">IF(ISTEXT(AN$6),IFERROR(_xlfn.STDEV.S((OFFSET(AN$132,MATCH(AN$8,DateRange,0)-1,0):OFFSET(AN$132,MATCH(AN$9,DateRange,0)-1,0))-(AN$102*(OFFSET(HOMECELL,MATCH(AN$8,DateRange,0)-1,MATCH(AN$100,DataStreams,0)-1):OFFSET(HOMECELL,MATCH(AN$9,DateRange,0)-1,MATCH(AN$100,DataStreams,0)-1))))*SQRT(12),"NA"),0)</f>
        <v>0.27764609868743911</v>
      </c>
      <c r="AO110" s="393" cm="1">
        <f t="array" aca="1" ref="AO110" ca="1">IF(ISTEXT(AO$6),IFERROR(_xlfn.STDEV.S((OFFSET(AO$132,MATCH(AO$8,DateRange,0)-1,0):OFFSET(AO$132,MATCH(AO$9,DateRange,0)-1,0))-(AO$102*(OFFSET(HOMECELL,MATCH(AO$8,DateRange,0)-1,MATCH(AO$100,DataStreams,0)-1):OFFSET(HOMECELL,MATCH(AO$9,DateRange,0)-1,MATCH(AO$100,DataStreams,0)-1))))*SQRT(12),"NA"),0)</f>
        <v>0.32991221678411281</v>
      </c>
      <c r="AP110" s="393" cm="1">
        <f t="array" aca="1" ref="AP110" ca="1">IF(ISTEXT(AP$6),IFERROR(_xlfn.STDEV.S((OFFSET(AP$132,MATCH(AP$8,DateRange,0)-1,0):OFFSET(AP$132,MATCH(AP$9,DateRange,0)-1,0))-(AP$102*(OFFSET(HOMECELL,MATCH(AP$8,DateRange,0)-1,MATCH(AP$100,DataStreams,0)-1):OFFSET(HOMECELL,MATCH(AP$9,DateRange,0)-1,MATCH(AP$100,DataStreams,0)-1))))*SQRT(12),"NA"),0)</f>
        <v>0.2261858199765584</v>
      </c>
      <c r="AQ110" s="393" cm="1">
        <f t="array" aca="1" ref="AQ110" ca="1">IF(ISTEXT(AQ$6),IFERROR(_xlfn.STDEV.S((OFFSET(AQ$132,MATCH(AQ$8,DateRange,0)-1,0):OFFSET(AQ$132,MATCH(AQ$9,DateRange,0)-1,0))-(AQ$102*(OFFSET(HOMECELL,MATCH(AQ$8,DateRange,0)-1,MATCH(AQ$100,DataStreams,0)-1):OFFSET(HOMECELL,MATCH(AQ$9,DateRange,0)-1,MATCH(AQ$100,DataStreams,0)-1))))*SQRT(12),"NA"),0)</f>
        <v>0.26422744819421667</v>
      </c>
      <c r="AR110" s="393" cm="1">
        <f t="array" aca="1" ref="AR110" ca="1">IF(ISTEXT(AR$6),IFERROR(_xlfn.STDEV.S((OFFSET(AR$132,MATCH(AR$8,DateRange,0)-1,0):OFFSET(AR$132,MATCH(AR$9,DateRange,0)-1,0))-(AR$102*(OFFSET(HOMECELL,MATCH(AR$8,DateRange,0)-1,MATCH(AR$100,DataStreams,0)-1):OFFSET(HOMECELL,MATCH(AR$9,DateRange,0)-1,MATCH(AR$100,DataStreams,0)-1))))*SQRT(12),"NA"),0)</f>
        <v>0.41382440354298916</v>
      </c>
      <c r="AS110" s="393" cm="1">
        <f t="array" aca="1" ref="AS110" ca="1">IF(ISTEXT(AS$6),IFERROR(_xlfn.STDEV.S((OFFSET(AS$132,MATCH(AS$8,DateRange,0)-1,0):OFFSET(AS$132,MATCH(AS$9,DateRange,0)-1,0))-(AS$102*(OFFSET(HOMECELL,MATCH(AS$8,DateRange,0)-1,MATCH(AS$100,DataStreams,0)-1):OFFSET(HOMECELL,MATCH(AS$9,DateRange,0)-1,MATCH(AS$100,DataStreams,0)-1))))*SQRT(12),"NA"),0)</f>
        <v>0.41702848196839398</v>
      </c>
      <c r="AT110" s="393" cm="1">
        <f t="array" aca="1" ref="AT110" ca="1">IF(ISTEXT(AT$6),IFERROR(_xlfn.STDEV.S((OFFSET(AT$132,MATCH(AT$8,DateRange,0)-1,0):OFFSET(AT$132,MATCH(AT$9,DateRange,0)-1,0))-(AT$102*(OFFSET(HOMECELL,MATCH(AT$8,DateRange,0)-1,MATCH(AT$100,DataStreams,0)-1):OFFSET(HOMECELL,MATCH(AT$9,DateRange,0)-1,MATCH(AT$100,DataStreams,0)-1))))*SQRT(12),"NA"),0)</f>
        <v>0.25743748840140862</v>
      </c>
      <c r="AU110" s="393" cm="1">
        <f t="array" aca="1" ref="AU110" ca="1">IF(ISTEXT(AU$6),IFERROR(_xlfn.STDEV.S((OFFSET(AU$132,MATCH(AU$8,DateRange,0)-1,0):OFFSET(AU$132,MATCH(AU$9,DateRange,0)-1,0))-(AU$102*(OFFSET(HOMECELL,MATCH(AU$8,DateRange,0)-1,MATCH(AU$100,DataStreams,0)-1):OFFSET(HOMECELL,MATCH(AU$9,DateRange,0)-1,MATCH(AU$100,DataStreams,0)-1))))*SQRT(12),"NA"),0)</f>
        <v>0.31750197538638664</v>
      </c>
      <c r="AV110" s="393" cm="1">
        <f t="array" aca="1" ref="AV110" ca="1">IF(ISTEXT(AV$6),IFERROR(_xlfn.STDEV.S((OFFSET(AV$132,MATCH(AV$8,DateRange,0)-1,0):OFFSET(AV$132,MATCH(AV$9,DateRange,0)-1,0))-(AV$102*(OFFSET(HOMECELL,MATCH(AV$8,DateRange,0)-1,MATCH(AV$100,DataStreams,0)-1):OFFSET(HOMECELL,MATCH(AV$9,DateRange,0)-1,MATCH(AV$100,DataStreams,0)-1))))*SQRT(12),"NA"),0)</f>
        <v>0.13082929782102418</v>
      </c>
      <c r="AW110" s="393" cm="1">
        <f t="array" aca="1" ref="AW110" ca="1">IF(ISTEXT(AW$6),IFERROR(_xlfn.STDEV.S((OFFSET(AW$132,MATCH(AW$8,DateRange,0)-1,0):OFFSET(AW$132,MATCH(AW$9,DateRange,0)-1,0))-(AW$102*(OFFSET(HOMECELL,MATCH(AW$8,DateRange,0)-1,MATCH(AW$100,DataStreams,0)-1):OFFSET(HOMECELL,MATCH(AW$9,DateRange,0)-1,MATCH(AW$100,DataStreams,0)-1))))*SQRT(12),"NA"),0)</f>
        <v>0.17591408913922876</v>
      </c>
      <c r="AX110" s="393" cm="1">
        <f t="array" aca="1" ref="AX110" ca="1">IF(ISTEXT(AX$6),IFERROR(_xlfn.STDEV.S((OFFSET(AX$132,MATCH(AX$8,DateRange,0)-1,0):OFFSET(AX$132,MATCH(AX$9,DateRange,0)-1,0))-(AX$102*(OFFSET(HOMECELL,MATCH(AX$8,DateRange,0)-1,MATCH(AX$100,DataStreams,0)-1):OFFSET(HOMECELL,MATCH(AX$9,DateRange,0)-1,MATCH(AX$100,DataStreams,0)-1))))*SQRT(12),"NA"),0)</f>
        <v>0.25108045361755005</v>
      </c>
      <c r="AY110" s="393" cm="1">
        <f t="array" aca="1" ref="AY110" ca="1">IF(ISTEXT(AY$6),IFERROR(_xlfn.STDEV.S((OFFSET(AY$132,MATCH(AY$8,DateRange,0)-1,0):OFFSET(AY$132,MATCH(AY$9,DateRange,0)-1,0))-(AY$102*(OFFSET(HOMECELL,MATCH(AY$8,DateRange,0)-1,MATCH(AY$100,DataStreams,0)-1):OFFSET(HOMECELL,MATCH(AY$9,DateRange,0)-1,MATCH(AY$100,DataStreams,0)-1))))*SQRT(12),"NA"),0)</f>
        <v>0.28398811597839185</v>
      </c>
      <c r="AZ110" s="393" cm="1">
        <f t="array" aca="1" ref="AZ110" ca="1">IF(ISTEXT(AZ$6),IFERROR(_xlfn.STDEV.S((OFFSET(AZ$132,MATCH(AZ$8,DateRange,0)-1,0):OFFSET(AZ$132,MATCH(AZ$9,DateRange,0)-1,0))-(AZ$102*(OFFSET(HOMECELL,MATCH(AZ$8,DateRange,0)-1,MATCH(AZ$100,DataStreams,0)-1):OFFSET(HOMECELL,MATCH(AZ$9,DateRange,0)-1,MATCH(AZ$100,DataStreams,0)-1))))*SQRT(12),"NA"),0)</f>
        <v>0.22571716724743573</v>
      </c>
      <c r="BA110" s="393" cm="1">
        <f t="array" aca="1" ref="BA110" ca="1">IF(ISTEXT(BA$6),IFERROR(_xlfn.STDEV.S((OFFSET(BA$132,MATCH(BA$8,DateRange,0)-1,0):OFFSET(BA$132,MATCH(BA$9,DateRange,0)-1,0))-(BA$102*(OFFSET(HOMECELL,MATCH(BA$8,DateRange,0)-1,MATCH(BA$100,DataStreams,0)-1):OFFSET(HOMECELL,MATCH(BA$9,DateRange,0)-1,MATCH(BA$100,DataStreams,0)-1))))*SQRT(12),"NA"),0)</f>
        <v>0.18383934704391791</v>
      </c>
      <c r="BB110" s="393" cm="1">
        <f t="array" aca="1" ref="BB110" ca="1">IF(ISTEXT(BB$6),IFERROR(_xlfn.STDEV.S((OFFSET(BB$132,MATCH(BB$8,DateRange,0)-1,0):OFFSET(BB$132,MATCH(BB$9,DateRange,0)-1,0))-(BB$102*(OFFSET(HOMECELL,MATCH(BB$8,DateRange,0)-1,MATCH(BB$100,DataStreams,0)-1):OFFSET(HOMECELL,MATCH(BB$9,DateRange,0)-1,MATCH(BB$100,DataStreams,0)-1))))*SQRT(12),"NA"),0)</f>
        <v>0.24332880295715667</v>
      </c>
      <c r="BC110" s="393" cm="1">
        <f t="array" aca="1" ref="BC110" ca="1">IF(ISTEXT(BC$6),IFERROR(_xlfn.STDEV.S((OFFSET(BC$132,MATCH(BC$8,DateRange,0)-1,0):OFFSET(BC$132,MATCH(BC$9,DateRange,0)-1,0))-(BC$102*(OFFSET(HOMECELL,MATCH(BC$8,DateRange,0)-1,MATCH(BC$100,DataStreams,0)-1):OFFSET(HOMECELL,MATCH(BC$9,DateRange,0)-1,MATCH(BC$100,DataStreams,0)-1))))*SQRT(12),"NA"),0)</f>
        <v>0.41943299543453849</v>
      </c>
      <c r="BD110" s="393" cm="1">
        <f t="array" aca="1" ref="BD110" ca="1">IF(ISTEXT(BD$6),IFERROR(_xlfn.STDEV.S((OFFSET(BD$132,MATCH(BD$8,DateRange,0)-1,0):OFFSET(BD$132,MATCH(BD$9,DateRange,0)-1,0))-(BD$102*(OFFSET(HOMECELL,MATCH(BD$8,DateRange,0)-1,MATCH(BD$100,DataStreams,0)-1):OFFSET(HOMECELL,MATCH(BD$9,DateRange,0)-1,MATCH(BD$100,DataStreams,0)-1))))*SQRT(12),"NA"),0)</f>
        <v>0.1755384736479747</v>
      </c>
      <c r="BE110" s="393" cm="1">
        <f t="array" aca="1" ref="BE110" ca="1">IF(ISTEXT(BE$6),IFERROR(_xlfn.STDEV.S((OFFSET(BE$132,MATCH(BE$8,DateRange,0)-1,0):OFFSET(BE$132,MATCH(BE$9,DateRange,0)-1,0))-(BE$102*(OFFSET(HOMECELL,MATCH(BE$8,DateRange,0)-1,MATCH(BE$100,DataStreams,0)-1):OFFSET(HOMECELL,MATCH(BE$9,DateRange,0)-1,MATCH(BE$100,DataStreams,0)-1))))*SQRT(12),"NA"),0)</f>
        <v>0.23080080854296342</v>
      </c>
      <c r="BF110" s="393" cm="1">
        <f t="array" aca="1" ref="BF110" ca="1">IF(ISTEXT(BF$6),IFERROR(_xlfn.STDEV.S((OFFSET(BF$132,MATCH(BF$8,DateRange,0)-1,0):OFFSET(BF$132,MATCH(BF$9,DateRange,0)-1,0))-(BF$102*(OFFSET(HOMECELL,MATCH(BF$8,DateRange,0)-1,MATCH(BF$100,DataStreams,0)-1):OFFSET(HOMECELL,MATCH(BF$9,DateRange,0)-1,MATCH(BF$100,DataStreams,0)-1))))*SQRT(12),"NA"),0)</f>
        <v>0.4317891613044007</v>
      </c>
      <c r="BG110" s="393" cm="1">
        <f t="array" aca="1" ref="BG110" ca="1">IF(ISTEXT(BG$6),IFERROR(_xlfn.STDEV.S((OFFSET(BG$132,MATCH(BG$8,DateRange,0)-1,0):OFFSET(BG$132,MATCH(BG$9,DateRange,0)-1,0))-(BG$102*(OFFSET(HOMECELL,MATCH(BG$8,DateRange,0)-1,MATCH(BG$100,DataStreams,0)-1):OFFSET(HOMECELL,MATCH(BG$9,DateRange,0)-1,MATCH(BG$100,DataStreams,0)-1))))*SQRT(12),"NA"),0)</f>
        <v>0.3114306468634444</v>
      </c>
      <c r="BH110" s="393" cm="1">
        <f t="array" aca="1" ref="BH110" ca="1">IF(ISTEXT(BH$6),IFERROR(_xlfn.STDEV.S((OFFSET(BH$132,MATCH(BH$8,DateRange,0)-1,0):OFFSET(BH$132,MATCH(BH$9,DateRange,0)-1,0))-(BH$102*(OFFSET(HOMECELL,MATCH(BH$8,DateRange,0)-1,MATCH(BH$100,DataStreams,0)-1):OFFSET(HOMECELL,MATCH(BH$9,DateRange,0)-1,MATCH(BH$100,DataStreams,0)-1))))*SQRT(12),"NA"),0)</f>
        <v>0.30517145523630679</v>
      </c>
      <c r="BI110" s="393" cm="1">
        <f t="array" aca="1" ref="BI110" ca="1">IF(ISTEXT(BI$6),IFERROR(_xlfn.STDEV.S((OFFSET(BI$132,MATCH(BI$8,DateRange,0)-1,0):OFFSET(BI$132,MATCH(BI$9,DateRange,0)-1,0))-(BI$102*(OFFSET(HOMECELL,MATCH(BI$8,DateRange,0)-1,MATCH(BI$100,DataStreams,0)-1):OFFSET(HOMECELL,MATCH(BI$9,DateRange,0)-1,MATCH(BI$100,DataStreams,0)-1))))*SQRT(12),"NA"),0)</f>
        <v>0.3009346056473346</v>
      </c>
      <c r="BJ110" s="393" cm="1">
        <f t="array" aca="1" ref="BJ110" ca="1">IF(ISTEXT(BJ$6),IFERROR(_xlfn.STDEV.S((OFFSET(BJ$132,MATCH(BJ$8,DateRange,0)-1,0):OFFSET(BJ$132,MATCH(BJ$9,DateRange,0)-1,0))-(BJ$102*(OFFSET(HOMECELL,MATCH(BJ$8,DateRange,0)-1,MATCH(BJ$100,DataStreams,0)-1):OFFSET(HOMECELL,MATCH(BJ$9,DateRange,0)-1,MATCH(BJ$100,DataStreams,0)-1))))*SQRT(12),"NA"),0)</f>
        <v>0.1798109740471712</v>
      </c>
      <c r="BK110" s="393" cm="1">
        <f t="array" aca="1" ref="BK110" ca="1">IF(ISTEXT(BK$6),IFERROR(_xlfn.STDEV.S((OFFSET(BK$132,MATCH(BK$8,DateRange,0)-1,0):OFFSET(BK$132,MATCH(BK$9,DateRange,0)-1,0))-(BK$102*(OFFSET(HOMECELL,MATCH(BK$8,DateRange,0)-1,MATCH(BK$100,DataStreams,0)-1):OFFSET(HOMECELL,MATCH(BK$9,DateRange,0)-1,MATCH(BK$100,DataStreams,0)-1))))*SQRT(12),"NA"),0)</f>
        <v>0.2347362870861838</v>
      </c>
      <c r="BL110" s="393" cm="1">
        <f t="array" aca="1" ref="BL110" ca="1">IF(ISTEXT(BL$6),IFERROR(_xlfn.STDEV.S((OFFSET(BL$132,MATCH(BL$8,DateRange,0)-1,0):OFFSET(BL$132,MATCH(BL$9,DateRange,0)-1,0))-(BL$102*(OFFSET(HOMECELL,MATCH(BL$8,DateRange,0)-1,MATCH(BL$100,DataStreams,0)-1):OFFSET(HOMECELL,MATCH(BL$9,DateRange,0)-1,MATCH(BL$100,DataStreams,0)-1))))*SQRT(12),"NA"),0)</f>
        <v>0.2016869232221935</v>
      </c>
      <c r="BM110" s="393" cm="1">
        <f t="array" aca="1" ref="BM110" ca="1">IF(ISTEXT(BM$6),IFERROR(_xlfn.STDEV.S((OFFSET(BM$132,MATCH(BM$8,DateRange,0)-1,0):OFFSET(BM$132,MATCH(BM$9,DateRange,0)-1,0))-(BM$102*(OFFSET(HOMECELL,MATCH(BM$8,DateRange,0)-1,MATCH(BM$100,DataStreams,0)-1):OFFSET(HOMECELL,MATCH(BM$9,DateRange,0)-1,MATCH(BM$100,DataStreams,0)-1))))*SQRT(12),"NA"),0)</f>
        <v>0.23681364161504362</v>
      </c>
      <c r="BN110" s="393" cm="1">
        <f t="array" aca="1" ref="BN110" ca="1">IF(ISTEXT(BN$6),IFERROR(_xlfn.STDEV.S((OFFSET(BN$132,MATCH(BN$8,DateRange,0)-1,0):OFFSET(BN$132,MATCH(BN$9,DateRange,0)-1,0))-(BN$102*(OFFSET(HOMECELL,MATCH(BN$8,DateRange,0)-1,MATCH(BN$100,DataStreams,0)-1):OFFSET(HOMECELL,MATCH(BN$9,DateRange,0)-1,MATCH(BN$100,DataStreams,0)-1))))*SQRT(12),"NA"),0)</f>
        <v>0.32108201746862969</v>
      </c>
      <c r="BO110" s="393" cm="1">
        <f t="array" aca="1" ref="BO110" ca="1">IF(ISTEXT(BO$6),IFERROR(_xlfn.STDEV.S((OFFSET(BO$132,MATCH(BO$8,DateRange,0)-1,0):OFFSET(BO$132,MATCH(BO$9,DateRange,0)-1,0))-(BO$102*(OFFSET(HOMECELL,MATCH(BO$8,DateRange,0)-1,MATCH(BO$100,DataStreams,0)-1):OFFSET(HOMECELL,MATCH(BO$9,DateRange,0)-1,MATCH(BO$100,DataStreams,0)-1))))*SQRT(12),"NA"),0)</f>
        <v>0.25937044598851117</v>
      </c>
      <c r="BP110" s="393" cm="1">
        <f t="array" aca="1" ref="BP110" ca="1">IF(ISTEXT(BP$6),IFERROR(_xlfn.STDEV.S((OFFSET(BP$132,MATCH(BP$8,DateRange,0)-1,0):OFFSET(BP$132,MATCH(BP$9,DateRange,0)-1,0))-(BP$102*(OFFSET(HOMECELL,MATCH(BP$8,DateRange,0)-1,MATCH(BP$100,DataStreams,0)-1):OFFSET(HOMECELL,MATCH(BP$9,DateRange,0)-1,MATCH(BP$100,DataStreams,0)-1))))*SQRT(12),"NA"),0)</f>
        <v>0.21347901744812126</v>
      </c>
      <c r="BQ110" s="393" cm="1">
        <f t="array" aca="1" ref="BQ110" ca="1">IF(ISTEXT(BQ$6),IFERROR(_xlfn.STDEV.S((OFFSET(BQ$132,MATCH(BQ$8,DateRange,0)-1,0):OFFSET(BQ$132,MATCH(BQ$9,DateRange,0)-1,0))-(BQ$102*(OFFSET(HOMECELL,MATCH(BQ$8,DateRange,0)-1,MATCH(BQ$100,DataStreams,0)-1):OFFSET(HOMECELL,MATCH(BQ$9,DateRange,0)-1,MATCH(BQ$100,DataStreams,0)-1))))*SQRT(12),"NA"),0)</f>
        <v>0.28475608864165708</v>
      </c>
      <c r="BR110" s="393" cm="1">
        <f t="array" aca="1" ref="BR110" ca="1">IF(ISTEXT(BR$6),IFERROR(_xlfn.STDEV.S((OFFSET(BR$132,MATCH(BR$8,DateRange,0)-1,0):OFFSET(BR$132,MATCH(BR$9,DateRange,0)-1,0))-(BR$102*(OFFSET(HOMECELL,MATCH(BR$8,DateRange,0)-1,MATCH(BR$100,DataStreams,0)-1):OFFSET(HOMECELL,MATCH(BR$9,DateRange,0)-1,MATCH(BR$100,DataStreams,0)-1))))*SQRT(12),"NA"),0)</f>
        <v>0.20136859689559986</v>
      </c>
      <c r="BS110" s="393" cm="1">
        <f t="array" aca="1" ref="BS110" ca="1">IF(ISTEXT(BS$6),IFERROR(_xlfn.STDEV.S((OFFSET(BS$132,MATCH(BS$8,DateRange,0)-1,0):OFFSET(BS$132,MATCH(BS$9,DateRange,0)-1,0))-(BS$102*(OFFSET(HOMECELL,MATCH(BS$8,DateRange,0)-1,MATCH(BS$100,DataStreams,0)-1):OFFSET(HOMECELL,MATCH(BS$9,DateRange,0)-1,MATCH(BS$100,DataStreams,0)-1))))*SQRT(12),"NA"),0)</f>
        <v>0.21842564137333675</v>
      </c>
      <c r="BT110" s="393" cm="1">
        <f t="array" aca="1" ref="BT110" ca="1">IF(ISTEXT(BT$6),IFERROR(_xlfn.STDEV.S((OFFSET(BT$132,MATCH(BT$8,DateRange,0)-1,0):OFFSET(BT$132,MATCH(BT$9,DateRange,0)-1,0))-(BT$102*(OFFSET(HOMECELL,MATCH(BT$8,DateRange,0)-1,MATCH(BT$100,DataStreams,0)-1):OFFSET(HOMECELL,MATCH(BT$9,DateRange,0)-1,MATCH(BT$100,DataStreams,0)-1))))*SQRT(12),"NA"),0)</f>
        <v>0.1527666562190888</v>
      </c>
      <c r="BU110" s="393" cm="1">
        <f t="array" aca="1" ref="BU110" ca="1">IF(ISTEXT(BU$6),IFERROR(_xlfn.STDEV.S((OFFSET(BU$132,MATCH(BU$8,DateRange,0)-1,0):OFFSET(BU$132,MATCH(BU$9,DateRange,0)-1,0))-(BU$102*(OFFSET(HOMECELL,MATCH(BU$8,DateRange,0)-1,MATCH(BU$100,DataStreams,0)-1):OFFSET(HOMECELL,MATCH(BU$9,DateRange,0)-1,MATCH(BU$100,DataStreams,0)-1))))*SQRT(12),"NA"),0)</f>
        <v>0.1520247445850135</v>
      </c>
      <c r="BV110" s="393" cm="1">
        <f t="array" aca="1" ref="BV110" ca="1">IF(ISTEXT(BV$6),IFERROR(_xlfn.STDEV.S((OFFSET(BV$132,MATCH(BV$8,DateRange,0)-1,0):OFFSET(BV$132,MATCH(BV$9,DateRange,0)-1,0))-(BV$102*(OFFSET(HOMECELL,MATCH(BV$8,DateRange,0)-1,MATCH(BV$100,DataStreams,0)-1):OFFSET(HOMECELL,MATCH(BV$9,DateRange,0)-1,MATCH(BV$100,DataStreams,0)-1))))*SQRT(12),"NA"),0)</f>
        <v>0.24165034127349097</v>
      </c>
      <c r="BW110" s="393" cm="1">
        <f t="array" aca="1" ref="BW110" ca="1">IF(ISTEXT(BW$6),IFERROR(_xlfn.STDEV.S((OFFSET(BW$132,MATCH(BW$8,DateRange,0)-1,0):OFFSET(BW$132,MATCH(BW$9,DateRange,0)-1,0))-(BW$102*(OFFSET(HOMECELL,MATCH(BW$8,DateRange,0)-1,MATCH(BW$100,DataStreams,0)-1):OFFSET(HOMECELL,MATCH(BW$9,DateRange,0)-1,MATCH(BW$100,DataStreams,0)-1))))*SQRT(12),"NA"),0)</f>
        <v>0.17089901010595118</v>
      </c>
      <c r="BX110" s="393" cm="1">
        <f t="array" aca="1" ref="BX110" ca="1">IF(ISTEXT(BX$6),IFERROR(_xlfn.STDEV.S((OFFSET(BX$132,MATCH(BX$8,DateRange,0)-1,0):OFFSET(BX$132,MATCH(BX$9,DateRange,0)-1,0))-(BX$102*(OFFSET(HOMECELL,MATCH(BX$8,DateRange,0)-1,MATCH(BX$100,DataStreams,0)-1):OFFSET(HOMECELL,MATCH(BX$9,DateRange,0)-1,MATCH(BX$100,DataStreams,0)-1))))*SQRT(12),"NA"),0)</f>
        <v>0.17390931751533853</v>
      </c>
      <c r="BY110" s="393" cm="1">
        <f t="array" aca="1" ref="BY110" ca="1">IF(ISTEXT(BY$6),IFERROR(_xlfn.STDEV.S((OFFSET(BY$132,MATCH(BY$8,DateRange,0)-1,0):OFFSET(BY$132,MATCH(BY$9,DateRange,0)-1,0))-(BY$102*(OFFSET(HOMECELL,MATCH(BY$8,DateRange,0)-1,MATCH(BY$100,DataStreams,0)-1):OFFSET(HOMECELL,MATCH(BY$9,DateRange,0)-1,MATCH(BY$100,DataStreams,0)-1))))*SQRT(12),"NA"),0)</f>
        <v>0.15347798772949911</v>
      </c>
      <c r="BZ110" s="393" cm="1">
        <f t="array" aca="1" ref="BZ110" ca="1">IF(ISTEXT(BZ$6),IFERROR(_xlfn.STDEV.S((OFFSET(BZ$132,MATCH(BZ$8,DateRange,0)-1,0):OFFSET(BZ$132,MATCH(BZ$9,DateRange,0)-1,0))-(BZ$102*(OFFSET(HOMECELL,MATCH(BZ$8,DateRange,0)-1,MATCH(BZ$100,DataStreams,0)-1):OFFSET(HOMECELL,MATCH(BZ$9,DateRange,0)-1,MATCH(BZ$100,DataStreams,0)-1))))*SQRT(12),"NA"),0)</f>
        <v>0.18873710535426744</v>
      </c>
      <c r="CA110" s="393" cm="1">
        <f t="array" aca="1" ref="CA110" ca="1">IF(ISTEXT(CA$6),IFERROR(_xlfn.STDEV.S((OFFSET(CA$132,MATCH(CA$8,DateRange,0)-1,0):OFFSET(CA$132,MATCH(CA$9,DateRange,0)-1,0))-(CA$102*(OFFSET(HOMECELL,MATCH(CA$8,DateRange,0)-1,MATCH(CA$100,DataStreams,0)-1):OFFSET(HOMECELL,MATCH(CA$9,DateRange,0)-1,MATCH(CA$100,DataStreams,0)-1))))*SQRT(12),"NA"),0)</f>
        <v>0.19351746852471882</v>
      </c>
      <c r="CB110" s="393" cm="1">
        <f t="array" aca="1" ref="CB110" ca="1">IF(ISTEXT(CB$6),IFERROR(_xlfn.STDEV.S((OFFSET(CB$132,MATCH(CB$8,DateRange,0)-1,0):OFFSET(CB$132,MATCH(CB$9,DateRange,0)-1,0))-(CB$102*(OFFSET(HOMECELL,MATCH(CB$8,DateRange,0)-1,MATCH(CB$100,DataStreams,0)-1):OFFSET(HOMECELL,MATCH(CB$9,DateRange,0)-1,MATCH(CB$100,DataStreams,0)-1))))*SQRT(12),"NA"),0)</f>
        <v>0.2011105281717035</v>
      </c>
      <c r="CC110" s="393" cm="1">
        <f t="array" aca="1" ref="CC110" ca="1">IF(ISTEXT(CC$6),IFERROR(_xlfn.STDEV.S((OFFSET(CC$132,MATCH(CC$8,DateRange,0)-1,0):OFFSET(CC$132,MATCH(CC$9,DateRange,0)-1,0))-(CC$102*(OFFSET(HOMECELL,MATCH(CC$8,DateRange,0)-1,MATCH(CC$100,DataStreams,0)-1):OFFSET(HOMECELL,MATCH(CC$9,DateRange,0)-1,MATCH(CC$100,DataStreams,0)-1))))*SQRT(12),"NA"),0)</f>
        <v>0.23988923025728379</v>
      </c>
      <c r="CD110" s="393" cm="1">
        <f t="array" aca="1" ref="CD110" ca="1">IF(ISTEXT(CD$6),IFERROR(_xlfn.STDEV.S((OFFSET(CD$132,MATCH(CD$8,DateRange,0)-1,0):OFFSET(CD$132,MATCH(CD$9,DateRange,0)-1,0))-(CD$102*(OFFSET(HOMECELL,MATCH(CD$8,DateRange,0)-1,MATCH(CD$100,DataStreams,0)-1):OFFSET(HOMECELL,MATCH(CD$9,DateRange,0)-1,MATCH(CD$100,DataStreams,0)-1))))*SQRT(12),"NA"),0)</f>
        <v>0.69986798142271711</v>
      </c>
      <c r="CE110" s="393" cm="1">
        <f t="array" aca="1" ref="CE110" ca="1">IF(ISTEXT(CE$6),IFERROR(_xlfn.STDEV.S((OFFSET(CE$132,MATCH(CE$8,DateRange,0)-1,0):OFFSET(CE$132,MATCH(CE$9,DateRange,0)-1,0))-(CE$102*(OFFSET(HOMECELL,MATCH(CE$8,DateRange,0)-1,MATCH(CE$100,DataStreams,0)-1):OFFSET(HOMECELL,MATCH(CE$9,DateRange,0)-1,MATCH(CE$100,DataStreams,0)-1))))*SQRT(12),"NA"),0)</f>
        <v>0.53834986071273283</v>
      </c>
      <c r="CF110" s="393" cm="1">
        <f t="array" aca="1" ref="CF110" ca="1">IF(ISTEXT(CF$6),IFERROR(_xlfn.STDEV.S((OFFSET(CF$132,MATCH(CF$8,DateRange,0)-1,0):OFFSET(CF$132,MATCH(CF$9,DateRange,0)-1,0))-(CF$102*(OFFSET(HOMECELL,MATCH(CF$8,DateRange,0)-1,MATCH(CF$100,DataStreams,0)-1):OFFSET(HOMECELL,MATCH(CF$9,DateRange,0)-1,MATCH(CF$100,DataStreams,0)-1))))*SQRT(12),"NA"),0)</f>
        <v>0.35972405799501062</v>
      </c>
      <c r="CG110" s="393" cm="1">
        <f t="array" aca="1" ref="CG110" ca="1">IF(ISTEXT(CG$6),IFERROR(_xlfn.STDEV.S((OFFSET(CG$132,MATCH(CG$8,DateRange,0)-1,0):OFFSET(CG$132,MATCH(CG$9,DateRange,0)-1,0))-(CG$102*(OFFSET(HOMECELL,MATCH(CG$8,DateRange,0)-1,MATCH(CG$100,DataStreams,0)-1):OFFSET(HOMECELL,MATCH(CG$9,DateRange,0)-1,MATCH(CG$100,DataStreams,0)-1))))*SQRT(12),"NA"),0)</f>
        <v>0.16136339326045751</v>
      </c>
      <c r="CH110" s="393" cm="1">
        <f t="array" aca="1" ref="CH110" ca="1">IF(ISTEXT(CH$6),IFERROR(_xlfn.STDEV.S((OFFSET(CH$132,MATCH(CH$8,DateRange,0)-1,0):OFFSET(CH$132,MATCH(CH$9,DateRange,0)-1,0))-(CH$102*(OFFSET(HOMECELL,MATCH(CH$8,DateRange,0)-1,MATCH(CH$100,DataStreams,0)-1):OFFSET(HOMECELL,MATCH(CH$9,DateRange,0)-1,MATCH(CH$100,DataStreams,0)-1))))*SQRT(12),"NA"),0)</f>
        <v>0.40920022898114311</v>
      </c>
      <c r="CI110" s="393" cm="1">
        <f t="array" aca="1" ref="CI110" ca="1">IF(ISTEXT(CI$6),IFERROR(_xlfn.STDEV.S((OFFSET(CI$132,MATCH(CI$8,DateRange,0)-1,0):OFFSET(CI$132,MATCH(CI$9,DateRange,0)-1,0))-(CI$102*(OFFSET(HOMECELL,MATCH(CI$8,DateRange,0)-1,MATCH(CI$100,DataStreams,0)-1):OFFSET(HOMECELL,MATCH(CI$9,DateRange,0)-1,MATCH(CI$100,DataStreams,0)-1))))*SQRT(12),"NA"),0)</f>
        <v>0.49330856996137207</v>
      </c>
      <c r="CJ110" s="393" cm="1">
        <f t="array" aca="1" ref="CJ110" ca="1">IF(ISTEXT(CJ$6),IFERROR(_xlfn.STDEV.S((OFFSET(CJ$132,MATCH(CJ$8,DateRange,0)-1,0):OFFSET(CJ$132,MATCH(CJ$9,DateRange,0)-1,0))-(CJ$102*(OFFSET(HOMECELL,MATCH(CJ$8,DateRange,0)-1,MATCH(CJ$100,DataStreams,0)-1):OFFSET(HOMECELL,MATCH(CJ$9,DateRange,0)-1,MATCH(CJ$100,DataStreams,0)-1))))*SQRT(12),"NA"),0)</f>
        <v>0.16740386352246495</v>
      </c>
      <c r="CK110" s="393" cm="1">
        <f t="array" aca="1" ref="CK110" ca="1">IF(ISTEXT(CK$6),IFERROR(_xlfn.STDEV.S((OFFSET(CK$132,MATCH(CK$8,DateRange,0)-1,0):OFFSET(CK$132,MATCH(CK$9,DateRange,0)-1,0))-(CK$102*(OFFSET(HOMECELL,MATCH(CK$8,DateRange,0)-1,MATCH(CK$100,DataStreams,0)-1):OFFSET(HOMECELL,MATCH(CK$9,DateRange,0)-1,MATCH(CK$100,DataStreams,0)-1))))*SQRT(12),"NA"),0)</f>
        <v>0.22568293830780273</v>
      </c>
      <c r="CL110" s="393" cm="1">
        <f t="array" aca="1" ref="CL110" ca="1">IF(ISTEXT(CL$6),IFERROR(_xlfn.STDEV.S((OFFSET(CL$132,MATCH(CL$8,DateRange,0)-1,0):OFFSET(CL$132,MATCH(CL$9,DateRange,0)-1,0))-(CL$102*(OFFSET(HOMECELL,MATCH(CL$8,DateRange,0)-1,MATCH(CL$100,DataStreams,0)-1):OFFSET(HOMECELL,MATCH(CL$9,DateRange,0)-1,MATCH(CL$100,DataStreams,0)-1))))*SQRT(12),"NA"),0)</f>
        <v>0.26932568439541488</v>
      </c>
      <c r="CM110" s="393" cm="1">
        <f t="array" aca="1" ref="CM110" ca="1">IF(ISTEXT(CM$6),IFERROR(_xlfn.STDEV.S((OFFSET(CM$132,MATCH(CM$8,DateRange,0)-1,0):OFFSET(CM$132,MATCH(CM$9,DateRange,0)-1,0))-(CM$102*(OFFSET(HOMECELL,MATCH(CM$8,DateRange,0)-1,MATCH(CM$100,DataStreams,0)-1):OFFSET(HOMECELL,MATCH(CM$9,DateRange,0)-1,MATCH(CM$100,DataStreams,0)-1))))*SQRT(12),"NA"),0)</f>
        <v>0.16669448889353766</v>
      </c>
      <c r="CN110" s="393" cm="1">
        <f t="array" aca="1" ref="CN110" ca="1">IF(ISTEXT(CN$6),IFERROR(_xlfn.STDEV.S((OFFSET(CN$132,MATCH(CN$8,DateRange,0)-1,0):OFFSET(CN$132,MATCH(CN$9,DateRange,0)-1,0))-(CN$102*(OFFSET(HOMECELL,MATCH(CN$8,DateRange,0)-1,MATCH(CN$100,DataStreams,0)-1):OFFSET(HOMECELL,MATCH(CN$9,DateRange,0)-1,MATCH(CN$100,DataStreams,0)-1))))*SQRT(12),"NA"),0)</f>
        <v>0.17707425024454801</v>
      </c>
      <c r="CO110" s="393" cm="1">
        <f t="array" aca="1" ref="CO110" ca="1">IF(ISTEXT(CO$6),IFERROR(_xlfn.STDEV.S((OFFSET(CO$132,MATCH(CO$8,DateRange,0)-1,0):OFFSET(CO$132,MATCH(CO$9,DateRange,0)-1,0))-(CO$102*(OFFSET(HOMECELL,MATCH(CO$8,DateRange,0)-1,MATCH(CO$100,DataStreams,0)-1):OFFSET(HOMECELL,MATCH(CO$9,DateRange,0)-1,MATCH(CO$100,DataStreams,0)-1))))*SQRT(12),"NA"),0)</f>
        <v>0.1661896593001734</v>
      </c>
      <c r="CP110" s="393" cm="1">
        <f t="array" aca="1" ref="CP110" ca="1">IF(ISTEXT(CP$6),IFERROR(_xlfn.STDEV.S((OFFSET(CP$132,MATCH(CP$8,DateRange,0)-1,0):OFFSET(CP$132,MATCH(CP$9,DateRange,0)-1,0))-(CP$102*(OFFSET(HOMECELL,MATCH(CP$8,DateRange,0)-1,MATCH(CP$100,DataStreams,0)-1):OFFSET(HOMECELL,MATCH(CP$9,DateRange,0)-1,MATCH(CP$100,DataStreams,0)-1))))*SQRT(12),"NA"),0)</f>
        <v>0.14142739595412865</v>
      </c>
      <c r="CQ110" s="393" cm="1">
        <f t="array" aca="1" ref="CQ110" ca="1">IF(ISTEXT(CQ$6),IFERROR(_xlfn.STDEV.S((OFFSET(CQ$132,MATCH(CQ$8,DateRange,0)-1,0):OFFSET(CQ$132,MATCH(CQ$9,DateRange,0)-1,0))-(CQ$102*(OFFSET(HOMECELL,MATCH(CQ$8,DateRange,0)-1,MATCH(CQ$100,DataStreams,0)-1):OFFSET(HOMECELL,MATCH(CQ$9,DateRange,0)-1,MATCH(CQ$100,DataStreams,0)-1))))*SQRT(12),"NA"),0)</f>
        <v>0.418911289528344</v>
      </c>
      <c r="CR110" s="393" cm="1">
        <f t="array" aca="1" ref="CR110" ca="1">IF(ISTEXT(CR$6),IFERROR(_xlfn.STDEV.S((OFFSET(CR$132,MATCH(CR$8,DateRange,0)-1,0):OFFSET(CR$132,MATCH(CR$9,DateRange,0)-1,0))-(CR$102*(OFFSET(HOMECELL,MATCH(CR$8,DateRange,0)-1,MATCH(CR$100,DataStreams,0)-1):OFFSET(HOMECELL,MATCH(CR$9,DateRange,0)-1,MATCH(CR$100,DataStreams,0)-1))))*SQRT(12),"NA"),0)</f>
        <v>0.15495382376723413</v>
      </c>
      <c r="CS110" s="393" cm="1">
        <f t="array" aca="1" ref="CS110" ca="1">IF(ISTEXT(CS$6),IFERROR(_xlfn.STDEV.S((OFFSET(CS$132,MATCH(CS$8,DateRange,0)-1,0):OFFSET(CS$132,MATCH(CS$9,DateRange,0)-1,0))-(CS$102*(OFFSET(HOMECELL,MATCH(CS$8,DateRange,0)-1,MATCH(CS$100,DataStreams,0)-1):OFFSET(HOMECELL,MATCH(CS$9,DateRange,0)-1,MATCH(CS$100,DataStreams,0)-1))))*SQRT(12),"NA"),0)</f>
        <v>0.36149399453375347</v>
      </c>
      <c r="CT110" s="393" cm="1">
        <f t="array" aca="1" ref="CT110" ca="1">IF(ISTEXT(CT$6),IFERROR(_xlfn.STDEV.S((OFFSET(CT$132,MATCH(CT$8,DateRange,0)-1,0):OFFSET(CT$132,MATCH(CT$9,DateRange,0)-1,0))-(CT$102*(OFFSET(HOMECELL,MATCH(CT$8,DateRange,0)-1,MATCH(CT$100,DataStreams,0)-1):OFFSET(HOMECELL,MATCH(CT$9,DateRange,0)-1,MATCH(CT$100,DataStreams,0)-1))))*SQRT(12),"NA"),0)</f>
        <v>0.37280133683950917</v>
      </c>
      <c r="CU110" s="393" cm="1">
        <f t="array" aca="1" ref="CU110" ca="1">IF(ISTEXT(CU$6),IFERROR(_xlfn.STDEV.S((OFFSET(CU$132,MATCH(CU$8,DateRange,0)-1,0):OFFSET(CU$132,MATCH(CU$9,DateRange,0)-1,0))-(CU$102*(OFFSET(HOMECELL,MATCH(CU$8,DateRange,0)-1,MATCH(CU$100,DataStreams,0)-1):OFFSET(HOMECELL,MATCH(CU$9,DateRange,0)-1,MATCH(CU$100,DataStreams,0)-1))))*SQRT(12),"NA"),0)</f>
        <v>0.30033634168795642</v>
      </c>
      <c r="CV110" s="393" cm="1">
        <f t="array" aca="1" ref="CV110" ca="1">IF(ISTEXT(CV$6),IFERROR(_xlfn.STDEV.S((OFFSET(CV$132,MATCH(CV$8,DateRange,0)-1,0):OFFSET(CV$132,MATCH(CV$9,DateRange,0)-1,0))-(CV$102*(OFFSET(HOMECELL,MATCH(CV$8,DateRange,0)-1,MATCH(CV$100,DataStreams,0)-1):OFFSET(HOMECELL,MATCH(CV$9,DateRange,0)-1,MATCH(CV$100,DataStreams,0)-1))))*SQRT(12),"NA"),0)</f>
        <v>0.20306300935386262</v>
      </c>
      <c r="CW110" s="393" cm="1">
        <f t="array" aca="1" ref="CW110" ca="1">IF(ISTEXT(CW$6),IFERROR(_xlfn.STDEV.S((OFFSET(CW$132,MATCH(CW$8,DateRange,0)-1,0):OFFSET(CW$132,MATCH(CW$9,DateRange,0)-1,0))-(CW$102*(OFFSET(HOMECELL,MATCH(CW$8,DateRange,0)-1,MATCH(CW$100,DataStreams,0)-1):OFFSET(HOMECELL,MATCH(CW$9,DateRange,0)-1,MATCH(CW$100,DataStreams,0)-1))))*SQRT(12),"NA"),0)</f>
        <v>0.26849019754179904</v>
      </c>
      <c r="CX110" s="393" cm="1">
        <f t="array" aca="1" ref="CX110" ca="1">IF(ISTEXT(CX$6),IFERROR(_xlfn.STDEV.S((OFFSET(CX$132,MATCH(CX$8,DateRange,0)-1,0):OFFSET(CX$132,MATCH(CX$9,DateRange,0)-1,0))-(CX$102*(OFFSET(HOMECELL,MATCH(CX$8,DateRange,0)-1,MATCH(CX$100,DataStreams,0)-1):OFFSET(HOMECELL,MATCH(CX$9,DateRange,0)-1,MATCH(CX$100,DataStreams,0)-1))))*SQRT(12),"NA"),0)</f>
        <v>0.23066972075586392</v>
      </c>
      <c r="CY110" s="393" cm="1">
        <f t="array" aca="1" ref="CY110" ca="1">IF(ISTEXT(CY$6),IFERROR(_xlfn.STDEV.S((OFFSET(CY$132,MATCH(CY$8,DateRange,0)-1,0):OFFSET(CY$132,MATCH(CY$9,DateRange,0)-1,0))-(CY$102*(OFFSET(HOMECELL,MATCH(CY$8,DateRange,0)-1,MATCH(CY$100,DataStreams,0)-1):OFFSET(HOMECELL,MATCH(CY$9,DateRange,0)-1,MATCH(CY$100,DataStreams,0)-1))))*SQRT(12),"NA"),0)</f>
        <v>0.26852124525532622</v>
      </c>
      <c r="CZ110" s="393" cm="1">
        <f t="array" aca="1" ref="CZ110" ca="1">IF(ISTEXT(CZ$6),IFERROR(_xlfn.STDEV.S((OFFSET(CZ$132,MATCH(CZ$8,DateRange,0)-1,0):OFFSET(CZ$132,MATCH(CZ$9,DateRange,0)-1,0))-(CZ$102*(OFFSET(HOMECELL,MATCH(CZ$8,DateRange,0)-1,MATCH(CZ$100,DataStreams,0)-1):OFFSET(HOMECELL,MATCH(CZ$9,DateRange,0)-1,MATCH(CZ$100,DataStreams,0)-1))))*SQRT(12),"NA"),0)</f>
        <v>0.31397849431748476</v>
      </c>
      <c r="DA110" s="393" cm="1">
        <f t="array" aca="1" ref="DA110" ca="1">IF(ISTEXT(DA$6),IFERROR(_xlfn.STDEV.S((OFFSET(DA$132,MATCH(DA$8,DateRange,0)-1,0):OFFSET(DA$132,MATCH(DA$9,DateRange,0)-1,0))-(DA$102*(OFFSET(HOMECELL,MATCH(DA$8,DateRange,0)-1,MATCH(DA$100,DataStreams,0)-1):OFFSET(HOMECELL,MATCH(DA$9,DateRange,0)-1,MATCH(DA$100,DataStreams,0)-1))))*SQRT(12),"NA"),0)</f>
        <v>0.32682656216909728</v>
      </c>
      <c r="DB110" s="816" cm="1">
        <f t="array" aca="1" ref="DB110" ca="1">IF(ISTEXT(DB$6),IFERROR(_xlfn.STDEV.S((OFFSET(DB$132,MATCH(DB$8,DateRange,0)-1,0):OFFSET(DB$132,MATCH(DB$9,DateRange,0)-1,0))-(DB$102*(OFFSET(HOMECELL,MATCH(DB$8,DateRange,0)-1,MATCH(DB$100,DataStreams,0)-1):OFFSET(HOMECELL,MATCH(DB$9,DateRange,0)-1,MATCH(DB$100,DataStreams,0)-1))))*SQRT(12),"NA"),0)</f>
        <v>0.32695685123886636</v>
      </c>
      <c r="DC110" s="816" cm="1">
        <f t="array" aca="1" ref="DC110" ca="1">IF(ISTEXT(DC$6),IFERROR(_xlfn.STDEV.S((OFFSET(DC$132,MATCH(DC$8,DateRange,0)-1,0):OFFSET(DC$132,MATCH(DC$9,DateRange,0)-1,0))-(DC$102*(OFFSET(HOMECELL,MATCH(DC$8,DateRange,0)-1,MATCH(DC$100,DataStreams,0)-1):OFFSET(HOMECELL,MATCH(DC$9,DateRange,0)-1,MATCH(DC$100,DataStreams,0)-1))))*SQRT(12),"NA"),0)</f>
        <v>0.19448269055870401</v>
      </c>
      <c r="DD110" s="816" cm="1">
        <f t="array" aca="1" ref="DD110" ca="1">IF(ISTEXT(DD$6),IFERROR(_xlfn.STDEV.S((OFFSET(DD$132,MATCH(DD$8,DateRange,0)-1,0):OFFSET(DD$132,MATCH(DD$9,DateRange,0)-1,0))-(DD$102*(OFFSET(HOMECELL,MATCH(DD$8,DateRange,0)-1,MATCH(DD$100,DataStreams,0)-1):OFFSET(HOMECELL,MATCH(DD$9,DateRange,0)-1,MATCH(DD$100,DataStreams,0)-1))))*SQRT(12),"NA"),0)</f>
        <v>0.15467956227399901</v>
      </c>
      <c r="DE110" s="816" cm="1">
        <f t="array" aca="1" ref="DE110" ca="1">IF(ISTEXT(DE$6),IFERROR(_xlfn.STDEV.S((OFFSET(DE$132,MATCH(DE$8,DateRange,0)-1,0):OFFSET(DE$132,MATCH(DE$9,DateRange,0)-1,0))-(DE$102*(OFFSET(HOMECELL,MATCH(DE$8,DateRange,0)-1,MATCH(DE$100,DataStreams,0)-1):OFFSET(HOMECELL,MATCH(DE$9,DateRange,0)-1,MATCH(DE$100,DataStreams,0)-1))))*SQRT(12),"NA"),0)</f>
        <v>0.25158117795310553</v>
      </c>
      <c r="DG110" s="352"/>
      <c r="DI110" s="393" cm="1">
        <f t="array" aca="1" ref="DI110" ca="1">IF(ISTEXT(DI$6),IFERROR(_xlfn.STDEV.S((OFFSET(DI$132,MATCH(DI$8,DateRange,0)-1,0):OFFSET(DI$132,MATCH(DI$9,DateRange,0)-1,0))-(DI$102*(OFFSET(HOMECELL,MATCH(DI$8,DateRange,0)-1,MATCH(DI$100,DataStreams,0)-1):OFFSET(HOMECELL,MATCH(DI$9,DateRange,0)-1,MATCH(DI$100,DataStreams,0)-1))))*SQRT(12),"NA"),0)</f>
        <v>0</v>
      </c>
      <c r="DJ110" s="393" cm="1">
        <f t="array" aca="1" ref="DJ110" ca="1">IF(ISTEXT(DJ$6),IFERROR(_xlfn.STDEV.S((OFFSET(DJ$132,MATCH(DJ$8,DateRange,0)-1,0):OFFSET(DJ$132,MATCH(DJ$9,DateRange,0)-1,0))-(DJ$102*(OFFSET(HOMECELL,MATCH(DJ$8,DateRange,0)-1,MATCH(DJ$100,DataStreams,0)-1):OFFSET(HOMECELL,MATCH(DJ$9,DateRange,0)-1,MATCH(DJ$100,DataStreams,0)-1))))*SQRT(12),"NA"),0)</f>
        <v>0.65830400844688308</v>
      </c>
      <c r="DK110" s="393" cm="1">
        <f t="array" aca="1" ref="DK110" ca="1">IF(ISTEXT(DK$6),IFERROR(_xlfn.STDEV.S((OFFSET(DK$132,MATCH(DK$8,DateRange,0)-1,0):OFFSET(DK$132,MATCH(DK$9,DateRange,0)-1,0))-(DK$102*(OFFSET(HOMECELL,MATCH(DK$8,DateRange,0)-1,MATCH(DK$100,DataStreams,0)-1):OFFSET(HOMECELL,MATCH(DK$9,DateRange,0)-1,MATCH(DK$100,DataStreams,0)-1))))*SQRT(12),"NA"),0)</f>
        <v>0.20275847114858486</v>
      </c>
    </row>
    <row r="111" spans="1:115">
      <c r="A111" s="371" t="s">
        <v>225</v>
      </c>
      <c r="B111" s="372"/>
      <c r="C111" s="393" cm="1">
        <f t="array" aca="1" ref="C111" ca="1">IF(ISTEXT(C$6),IFERROR(_xlfn.STDEV.S(
IF(OFFSET(HOMECELL,MATCH(C$8,DateRange,0)-1,MATCH(C$6,DataStreams,0)-1):OFFSET(HOMECELL,MATCH(C$9,DateRange,0)-1,MATCH(C$6,DataStreams,0)-1)&lt;0,OFFSET(HOMECELL,MATCH(C$8,DateRange,0)-1,MATCH(C$6,DataStreams,0)-1):OFFSET(HOMECELL,MATCH(C$9,DateRange,0)-1,MATCH(C$6,DataStreams,0)-1)*SQRT(12),"NA")),0),0)</f>
        <v>0.12546983492993416</v>
      </c>
      <c r="D111" s="393" cm="1">
        <f t="array" aca="1" ref="D111" ca="1">IF(ISTEXT(D$6),IFERROR(_xlfn.STDEV.S(
IF(OFFSET(HOMECELL,MATCH(D$8,DateRange,0)-1,MATCH(D$6,DataStreams,0)-1):OFFSET(HOMECELL,MATCH(D$9,DateRange,0)-1,MATCH(D$6,DataStreams,0)-1)&lt;0,OFFSET(HOMECELL,MATCH(D$8,DateRange,0)-1,MATCH(D$6,DataStreams,0)-1):OFFSET(HOMECELL,MATCH(D$9,DateRange,0)-1,MATCH(D$6,DataStreams,0)-1)*SQRT(12),"NA")),0),0)</f>
        <v>0</v>
      </c>
      <c r="E111" s="393" cm="1">
        <f t="array" aca="1" ref="E111" ca="1">IF(ISTEXT(E$6),IFERROR(_xlfn.STDEV.S(
IF(OFFSET(HOMECELL,MATCH(E$8,DateRange,0)-1,MATCH(E$6,DataStreams,0)-1):OFFSET(HOMECELL,MATCH(E$9,DateRange,0)-1,MATCH(E$6,DataStreams,0)-1)&lt;0,OFFSET(HOMECELL,MATCH(E$8,DateRange,0)-1,MATCH(E$6,DataStreams,0)-1):OFFSET(HOMECELL,MATCH(E$9,DateRange,0)-1,MATCH(E$6,DataStreams,0)-1)*SQRT(12),"NA")),0),0)</f>
        <v>9.9598239819716258E-2</v>
      </c>
      <c r="F111" s="393" cm="1">
        <f t="array" aca="1" ref="F111" ca="1">IF(ISTEXT(F$6),IFERROR(_xlfn.STDEV.S(
IF(OFFSET(HOMECELL,MATCH(F$8,DateRange,0)-1,MATCH(F$6,DataStreams,0)-1):OFFSET(HOMECELL,MATCH(F$9,DateRange,0)-1,MATCH(F$6,DataStreams,0)-1)&lt;0,OFFSET(HOMECELL,MATCH(F$8,DateRange,0)-1,MATCH(F$6,DataStreams,0)-1):OFFSET(HOMECELL,MATCH(F$9,DateRange,0)-1,MATCH(F$6,DataStreams,0)-1)*SQRT(12),"NA")),0),0)</f>
        <v>0.10021119105820978</v>
      </c>
      <c r="G111" s="393" cm="1">
        <f t="array" aca="1" ref="G111" ca="1">IF(ISTEXT(G$6),IFERROR(_xlfn.STDEV.S(
IF(OFFSET(HOMECELL,MATCH(G$8,DateRange,0)-1,MATCH(G$6,DataStreams,0)-1):OFFSET(HOMECELL,MATCH(G$9,DateRange,0)-1,MATCH(G$6,DataStreams,0)-1)&lt;0,OFFSET(HOMECELL,MATCH(G$8,DateRange,0)-1,MATCH(G$6,DataStreams,0)-1):OFFSET(HOMECELL,MATCH(G$9,DateRange,0)-1,MATCH(G$6,DataStreams,0)-1)*SQRT(12),"NA")),0),0)</f>
        <v>0.11648339972176466</v>
      </c>
      <c r="H111" s="393" cm="1">
        <f t="array" aca="1" ref="H111" ca="1">IF(ISTEXT(H$6),IFERROR(_xlfn.STDEV.S(
IF(OFFSET(HOMECELL,MATCH(H$8,DateRange,0)-1,MATCH(H$6,DataStreams,0)-1):OFFSET(HOMECELL,MATCH(H$9,DateRange,0)-1,MATCH(H$6,DataStreams,0)-1)&lt;0,OFFSET(HOMECELL,MATCH(H$8,DateRange,0)-1,MATCH(H$6,DataStreams,0)-1):OFFSET(HOMECELL,MATCH(H$9,DateRange,0)-1,MATCH(H$6,DataStreams,0)-1)*SQRT(12),"NA")),0),0)</f>
        <v>0.13134305687190487</v>
      </c>
      <c r="I111" s="393" cm="1">
        <f t="array" aca="1" ref="I111" ca="1">IF(ISTEXT(I$6),IFERROR(_xlfn.STDEV.S(
IF(OFFSET(HOMECELL,MATCH(I$8,DateRange,0)-1,MATCH(I$6,DataStreams,0)-1):OFFSET(HOMECELL,MATCH(I$9,DateRange,0)-1,MATCH(I$6,DataStreams,0)-1)&lt;0,OFFSET(HOMECELL,MATCH(I$8,DateRange,0)-1,MATCH(I$6,DataStreams,0)-1):OFFSET(HOMECELL,MATCH(I$9,DateRange,0)-1,MATCH(I$6,DataStreams,0)-1)*SQRT(12),"NA")),0),0)</f>
        <v>0.15622925887202105</v>
      </c>
      <c r="J111" s="393" cm="1">
        <f t="array" aca="1" ref="J111" ca="1">IF(ISTEXT(J$6),IFERROR(_xlfn.STDEV.S(
IF(OFFSET(HOMECELL,MATCH(J$8,DateRange,0)-1,MATCH(J$6,DataStreams,0)-1):OFFSET(HOMECELL,MATCH(J$9,DateRange,0)-1,MATCH(J$6,DataStreams,0)-1)&lt;0,OFFSET(HOMECELL,MATCH(J$8,DateRange,0)-1,MATCH(J$6,DataStreams,0)-1):OFFSET(HOMECELL,MATCH(J$9,DateRange,0)-1,MATCH(J$6,DataStreams,0)-1)*SQRT(12),"NA")),0),0)</f>
        <v>0.12042933730244341</v>
      </c>
      <c r="K111" s="393" cm="1">
        <f t="array" aca="1" ref="K111" ca="1">IF(ISTEXT(K$6),IFERROR(_xlfn.STDEV.S(
IF(OFFSET(HOMECELL,MATCH(K$8,DateRange,0)-1,MATCH(K$6,DataStreams,0)-1):OFFSET(HOMECELL,MATCH(K$9,DateRange,0)-1,MATCH(K$6,DataStreams,0)-1)&lt;0,OFFSET(HOMECELL,MATCH(K$8,DateRange,0)-1,MATCH(K$6,DataStreams,0)-1):OFFSET(HOMECELL,MATCH(K$9,DateRange,0)-1,MATCH(K$6,DataStreams,0)-1)*SQRT(12),"NA")),0),0)</f>
        <v>9.9238582329584324E-2</v>
      </c>
      <c r="L111" s="393" cm="1">
        <f t="array" aca="1" ref="L111" ca="1">IF(ISTEXT(L$6),IFERROR(_xlfn.STDEV.S(
IF(OFFSET(HOMECELL,MATCH(L$8,DateRange,0)-1,MATCH(L$6,DataStreams,0)-1):OFFSET(HOMECELL,MATCH(L$9,DateRange,0)-1,MATCH(L$6,DataStreams,0)-1)&lt;0,OFFSET(HOMECELL,MATCH(L$8,DateRange,0)-1,MATCH(L$6,DataStreams,0)-1):OFFSET(HOMECELL,MATCH(L$9,DateRange,0)-1,MATCH(L$6,DataStreams,0)-1)*SQRT(12),"NA")),0),0)</f>
        <v>9.3363440122012406E-2</v>
      </c>
      <c r="M111" s="393" cm="1">
        <f t="array" aca="1" ref="M111" ca="1">IF(ISTEXT(M$6),IFERROR(_xlfn.STDEV.S(
IF(OFFSET(HOMECELL,MATCH(M$8,DateRange,0)-1,MATCH(M$6,DataStreams,0)-1):OFFSET(HOMECELL,MATCH(M$9,DateRange,0)-1,MATCH(M$6,DataStreams,0)-1)&lt;0,OFFSET(HOMECELL,MATCH(M$8,DateRange,0)-1,MATCH(M$6,DataStreams,0)-1):OFFSET(HOMECELL,MATCH(M$9,DateRange,0)-1,MATCH(M$6,DataStreams,0)-1)*SQRT(12),"NA")),0),0)</f>
        <v>0.13618915607156609</v>
      </c>
      <c r="N111" s="393" cm="1">
        <f t="array" aca="1" ref="N111" ca="1">IF(ISTEXT(N$6),IFERROR(_xlfn.STDEV.S(
IF(OFFSET(HOMECELL,MATCH(N$8,DateRange,0)-1,MATCH(N$6,DataStreams,0)-1):OFFSET(HOMECELL,MATCH(N$9,DateRange,0)-1,MATCH(N$6,DataStreams,0)-1)&lt;0,OFFSET(HOMECELL,MATCH(N$8,DateRange,0)-1,MATCH(N$6,DataStreams,0)-1):OFFSET(HOMECELL,MATCH(N$9,DateRange,0)-1,MATCH(N$6,DataStreams,0)-1)*SQRT(12),"NA")),0),0)</f>
        <v>0.13317742069834324</v>
      </c>
      <c r="O111" s="393" cm="1">
        <f t="array" aca="1" ref="O111" ca="1">IF(ISTEXT(O$6),IFERROR(_xlfn.STDEV.S(
IF(OFFSET(HOMECELL,MATCH(O$8,DateRange,0)-1,MATCH(O$6,DataStreams,0)-1):OFFSET(HOMECELL,MATCH(O$9,DateRange,0)-1,MATCH(O$6,DataStreams,0)-1)&lt;0,OFFSET(HOMECELL,MATCH(O$8,DateRange,0)-1,MATCH(O$6,DataStreams,0)-1):OFFSET(HOMECELL,MATCH(O$9,DateRange,0)-1,MATCH(O$6,DataStreams,0)-1)*SQRT(12),"NA")),0),0)</f>
        <v>7.2244177123098816E-2</v>
      </c>
      <c r="P111" s="393" cm="1">
        <f t="array" aca="1" ref="P111" ca="1">IF(ISTEXT(P$6),IFERROR(_xlfn.STDEV.S(
IF(OFFSET(HOMECELL,MATCH(P$8,DateRange,0)-1,MATCH(P$6,DataStreams,0)-1):OFFSET(HOMECELL,MATCH(P$9,DateRange,0)-1,MATCH(P$6,DataStreams,0)-1)&lt;0,OFFSET(HOMECELL,MATCH(P$8,DateRange,0)-1,MATCH(P$6,DataStreams,0)-1):OFFSET(HOMECELL,MATCH(P$9,DateRange,0)-1,MATCH(P$6,DataStreams,0)-1)*SQRT(12),"NA")),0),0)</f>
        <v>6.9395068420610981E-2</v>
      </c>
      <c r="Q111" s="393" cm="1">
        <f t="array" aca="1" ref="Q111" ca="1">IF(ISTEXT(Q$6),IFERROR(_xlfn.STDEV.S(
IF(OFFSET(HOMECELL,MATCH(Q$8,DateRange,0)-1,MATCH(Q$6,DataStreams,0)-1):OFFSET(HOMECELL,MATCH(Q$9,DateRange,0)-1,MATCH(Q$6,DataStreams,0)-1)&lt;0,OFFSET(HOMECELL,MATCH(Q$8,DateRange,0)-1,MATCH(Q$6,DataStreams,0)-1):OFFSET(HOMECELL,MATCH(Q$9,DateRange,0)-1,MATCH(Q$6,DataStreams,0)-1)*SQRT(12),"NA")),0),0)</f>
        <v>9.2132490434058689E-2</v>
      </c>
      <c r="R111" s="393" cm="1">
        <f t="array" aca="1" ref="R111" ca="1">IF(ISTEXT(R$6),IFERROR(_xlfn.STDEV.S(
IF(OFFSET(HOMECELL,MATCH(R$8,DateRange,0)-1,MATCH(R$6,DataStreams,0)-1):OFFSET(HOMECELL,MATCH(R$9,DateRange,0)-1,MATCH(R$6,DataStreams,0)-1)&lt;0,OFFSET(HOMECELL,MATCH(R$8,DateRange,0)-1,MATCH(R$6,DataStreams,0)-1):OFFSET(HOMECELL,MATCH(R$9,DateRange,0)-1,MATCH(R$6,DataStreams,0)-1)*SQRT(12),"NA")),0),0)</f>
        <v>0.1326919801541053</v>
      </c>
      <c r="S111" s="393" cm="1">
        <f t="array" aca="1" ref="S111" ca="1">IF(ISTEXT(S$6),IFERROR(_xlfn.STDEV.S(
IF(OFFSET(HOMECELL,MATCH(S$8,DateRange,0)-1,MATCH(S$6,DataStreams,0)-1):OFFSET(HOMECELL,MATCH(S$9,DateRange,0)-1,MATCH(S$6,DataStreams,0)-1)&lt;0,OFFSET(HOMECELL,MATCH(S$8,DateRange,0)-1,MATCH(S$6,DataStreams,0)-1):OFFSET(HOMECELL,MATCH(S$9,DateRange,0)-1,MATCH(S$6,DataStreams,0)-1)*SQRT(12),"NA")),0),0)</f>
        <v>0.13788276401704078</v>
      </c>
      <c r="T111" s="393" cm="1">
        <f t="array" aca="1" ref="T111" ca="1">IF(ISTEXT(T$6),IFERROR(_xlfn.STDEV.S(
IF(OFFSET(HOMECELL,MATCH(T$8,DateRange,0)-1,MATCH(T$6,DataStreams,0)-1):OFFSET(HOMECELL,MATCH(T$9,DateRange,0)-1,MATCH(T$6,DataStreams,0)-1)&lt;0,OFFSET(HOMECELL,MATCH(T$8,DateRange,0)-1,MATCH(T$6,DataStreams,0)-1):OFFSET(HOMECELL,MATCH(T$9,DateRange,0)-1,MATCH(T$6,DataStreams,0)-1)*SQRT(12),"NA")),0),0)</f>
        <v>0.26612074971847971</v>
      </c>
      <c r="U111" s="393" cm="1">
        <f t="array" aca="1" ref="U111" ca="1">IF(ISTEXT(U$6),IFERROR(_xlfn.STDEV.S(
IF(OFFSET(HOMECELL,MATCH(U$8,DateRange,0)-1,MATCH(U$6,DataStreams,0)-1):OFFSET(HOMECELL,MATCH(U$9,DateRange,0)-1,MATCH(U$6,DataStreams,0)-1)&lt;0,OFFSET(HOMECELL,MATCH(U$8,DateRange,0)-1,MATCH(U$6,DataStreams,0)-1):OFFSET(HOMECELL,MATCH(U$9,DateRange,0)-1,MATCH(U$6,DataStreams,0)-1)*SQRT(12),"NA")),0),0)</f>
        <v>0.24521982041462909</v>
      </c>
      <c r="V111" s="393" cm="1">
        <f t="array" aca="1" ref="V111" ca="1">IF(ISTEXT(V$6),IFERROR(_xlfn.STDEV.S(
IF(OFFSET(HOMECELL,MATCH(V$8,DateRange,0)-1,MATCH(V$6,DataStreams,0)-1):OFFSET(HOMECELL,MATCH(V$9,DateRange,0)-1,MATCH(V$6,DataStreams,0)-1)&lt;0,OFFSET(HOMECELL,MATCH(V$8,DateRange,0)-1,MATCH(V$6,DataStreams,0)-1):OFFSET(HOMECELL,MATCH(V$9,DateRange,0)-1,MATCH(V$6,DataStreams,0)-1)*SQRT(12),"NA")),0),0)</f>
        <v>0.20541548523422393</v>
      </c>
      <c r="W111" s="393" cm="1">
        <f t="array" aca="1" ref="W111" ca="1">IF(ISTEXT(W$6),IFERROR(_xlfn.STDEV.S(
IF(OFFSET(HOMECELL,MATCH(W$8,DateRange,0)-1,MATCH(W$6,DataStreams,0)-1):OFFSET(HOMECELL,MATCH(W$9,DateRange,0)-1,MATCH(W$6,DataStreams,0)-1)&lt;0,OFFSET(HOMECELL,MATCH(W$8,DateRange,0)-1,MATCH(W$6,DataStreams,0)-1):OFFSET(HOMECELL,MATCH(W$9,DateRange,0)-1,MATCH(W$6,DataStreams,0)-1)*SQRT(12),"NA")),0),0)</f>
        <v>0.28998451112093565</v>
      </c>
      <c r="X111" s="393" cm="1">
        <f t="array" aca="1" ref="X111" ca="1">IF(ISTEXT(X$6),IFERROR(_xlfn.STDEV.S(
IF(OFFSET(HOMECELL,MATCH(X$8,DateRange,0)-1,MATCH(X$6,DataStreams,0)-1):OFFSET(HOMECELL,MATCH(X$9,DateRange,0)-1,MATCH(X$6,DataStreams,0)-1)&lt;0,OFFSET(HOMECELL,MATCH(X$8,DateRange,0)-1,MATCH(X$6,DataStreams,0)-1):OFFSET(HOMECELL,MATCH(X$9,DateRange,0)-1,MATCH(X$6,DataStreams,0)-1)*SQRT(12),"NA")),0),0)</f>
        <v>0.21073345416219655</v>
      </c>
      <c r="Y111" s="393" cm="1">
        <f t="array" aca="1" ref="Y111" ca="1">IF(ISTEXT(Y$6),IFERROR(_xlfn.STDEV.S(
IF(OFFSET(HOMECELL,MATCH(Y$8,DateRange,0)-1,MATCH(Y$6,DataStreams,0)-1):OFFSET(HOMECELL,MATCH(Y$9,DateRange,0)-1,MATCH(Y$6,DataStreams,0)-1)&lt;0,OFFSET(HOMECELL,MATCH(Y$8,DateRange,0)-1,MATCH(Y$6,DataStreams,0)-1):OFFSET(HOMECELL,MATCH(Y$9,DateRange,0)-1,MATCH(Y$6,DataStreams,0)-1)*SQRT(12),"NA")),0),0)</f>
        <v>0.23377950562385569</v>
      </c>
      <c r="Z111" s="393" cm="1">
        <f t="array" aca="1" ref="Z111" ca="1">IF(ISTEXT(Z$6),IFERROR(_xlfn.STDEV.S(
IF(OFFSET(HOMECELL,MATCH(Z$8,DateRange,0)-1,MATCH(Z$6,DataStreams,0)-1):OFFSET(HOMECELL,MATCH(Z$9,DateRange,0)-1,MATCH(Z$6,DataStreams,0)-1)&lt;0,OFFSET(HOMECELL,MATCH(Z$8,DateRange,0)-1,MATCH(Z$6,DataStreams,0)-1):OFFSET(HOMECELL,MATCH(Z$9,DateRange,0)-1,MATCH(Z$6,DataStreams,0)-1)*SQRT(12),"NA")),0),0)</f>
        <v>0.16816991580661991</v>
      </c>
      <c r="AA111" s="393" cm="1">
        <f t="array" aca="1" ref="AA111" ca="1">IF(ISTEXT(AA$6),IFERROR(_xlfn.STDEV.S(
IF(OFFSET(HOMECELL,MATCH(AA$8,DateRange,0)-1,MATCH(AA$6,DataStreams,0)-1):OFFSET(HOMECELL,MATCH(AA$9,DateRange,0)-1,MATCH(AA$6,DataStreams,0)-1)&lt;0,OFFSET(HOMECELL,MATCH(AA$8,DateRange,0)-1,MATCH(AA$6,DataStreams,0)-1):OFFSET(HOMECELL,MATCH(AA$9,DateRange,0)-1,MATCH(AA$6,DataStreams,0)-1)*SQRT(12),"NA")),0),0)</f>
        <v>0.16222472961485937</v>
      </c>
      <c r="AB111" s="393" cm="1">
        <f t="array" aca="1" ref="AB111" ca="1">IF(ISTEXT(AB$6),IFERROR(_xlfn.STDEV.S(
IF(OFFSET(HOMECELL,MATCH(AB$8,DateRange,0)-1,MATCH(AB$6,DataStreams,0)-1):OFFSET(HOMECELL,MATCH(AB$9,DateRange,0)-1,MATCH(AB$6,DataStreams,0)-1)&lt;0,OFFSET(HOMECELL,MATCH(AB$8,DateRange,0)-1,MATCH(AB$6,DataStreams,0)-1):OFFSET(HOMECELL,MATCH(AB$9,DateRange,0)-1,MATCH(AB$6,DataStreams,0)-1)*SQRT(12),"NA")),0),0)</f>
        <v>0.21699477549119731</v>
      </c>
      <c r="AC111" s="393" cm="1">
        <f t="array" aca="1" ref="AC111" ca="1">IF(ISTEXT(AC$6),IFERROR(_xlfn.STDEV.S(
IF(OFFSET(HOMECELL,MATCH(AC$8,DateRange,0)-1,MATCH(AC$6,DataStreams,0)-1):OFFSET(HOMECELL,MATCH(AC$9,DateRange,0)-1,MATCH(AC$6,DataStreams,0)-1)&lt;0,OFFSET(HOMECELL,MATCH(AC$8,DateRange,0)-1,MATCH(AC$6,DataStreams,0)-1):OFFSET(HOMECELL,MATCH(AC$9,DateRange,0)-1,MATCH(AC$6,DataStreams,0)-1)*SQRT(12),"NA")),0),0)</f>
        <v>0.18363774212077461</v>
      </c>
      <c r="AD111" s="393" cm="1">
        <f t="array" aca="1" ref="AD111" ca="1">IF(ISTEXT(AD$6),IFERROR(_xlfn.STDEV.S(
IF(OFFSET(HOMECELL,MATCH(AD$8,DateRange,0)-1,MATCH(AD$6,DataStreams,0)-1):OFFSET(HOMECELL,MATCH(AD$9,DateRange,0)-1,MATCH(AD$6,DataStreams,0)-1)&lt;0,OFFSET(HOMECELL,MATCH(AD$8,DateRange,0)-1,MATCH(AD$6,DataStreams,0)-1):OFFSET(HOMECELL,MATCH(AD$9,DateRange,0)-1,MATCH(AD$6,DataStreams,0)-1)*SQRT(12),"NA")),0),0)</f>
        <v>0.28021200093720922</v>
      </c>
      <c r="AE111" s="393" cm="1">
        <f t="array" aca="1" ref="AE111" ca="1">IF(ISTEXT(AE$6),IFERROR(_xlfn.STDEV.S(
IF(OFFSET(HOMECELL,MATCH(AE$8,DateRange,0)-1,MATCH(AE$6,DataStreams,0)-1):OFFSET(HOMECELL,MATCH(AE$9,DateRange,0)-1,MATCH(AE$6,DataStreams,0)-1)&lt;0,OFFSET(HOMECELL,MATCH(AE$8,DateRange,0)-1,MATCH(AE$6,DataStreams,0)-1):OFFSET(HOMECELL,MATCH(AE$9,DateRange,0)-1,MATCH(AE$6,DataStreams,0)-1)*SQRT(12),"NA")),0),0)</f>
        <v>0.18606898751942433</v>
      </c>
      <c r="AF111" s="393" cm="1">
        <f t="array" aca="1" ref="AF111" ca="1">IF(ISTEXT(AF$6),IFERROR(_xlfn.STDEV.S(
IF(OFFSET(HOMECELL,MATCH(AF$8,DateRange,0)-1,MATCH(AF$6,DataStreams,0)-1):OFFSET(HOMECELL,MATCH(AF$9,DateRange,0)-1,MATCH(AF$6,DataStreams,0)-1)&lt;0,OFFSET(HOMECELL,MATCH(AF$8,DateRange,0)-1,MATCH(AF$6,DataStreams,0)-1):OFFSET(HOMECELL,MATCH(AF$9,DateRange,0)-1,MATCH(AF$6,DataStreams,0)-1)*SQRT(12),"NA")),0),0)</f>
        <v>0.1808968755212865</v>
      </c>
      <c r="AG111" s="393" cm="1">
        <f t="array" aca="1" ref="AG111" ca="1">IF(ISTEXT(AG$6),IFERROR(_xlfn.STDEV.S(
IF(OFFSET(HOMECELL,MATCH(AG$8,DateRange,0)-1,MATCH(AG$6,DataStreams,0)-1):OFFSET(HOMECELL,MATCH(AG$9,DateRange,0)-1,MATCH(AG$6,DataStreams,0)-1)&lt;0,OFFSET(HOMECELL,MATCH(AG$8,DateRange,0)-1,MATCH(AG$6,DataStreams,0)-1):OFFSET(HOMECELL,MATCH(AG$9,DateRange,0)-1,MATCH(AG$6,DataStreams,0)-1)*SQRT(12),"NA")),0),0)</f>
        <v>0.15748420126973151</v>
      </c>
      <c r="AH111" s="393" cm="1">
        <f t="array" aca="1" ref="AH111" ca="1">IF(ISTEXT(AH$6),IFERROR(_xlfn.STDEV.S(
IF(OFFSET(HOMECELL,MATCH(AH$8,DateRange,0)-1,MATCH(AH$6,DataStreams,0)-1):OFFSET(HOMECELL,MATCH(AH$9,DateRange,0)-1,MATCH(AH$6,DataStreams,0)-1)&lt;0,OFFSET(HOMECELL,MATCH(AH$8,DateRange,0)-1,MATCH(AH$6,DataStreams,0)-1):OFFSET(HOMECELL,MATCH(AH$9,DateRange,0)-1,MATCH(AH$6,DataStreams,0)-1)*SQRT(12),"NA")),0),0)</f>
        <v>0.30792876588379214</v>
      </c>
      <c r="AI111" s="393" cm="1">
        <f t="array" aca="1" ref="AI111" ca="1">IF(ISTEXT(AI$6),IFERROR(_xlfn.STDEV.S(
IF(OFFSET(HOMECELL,MATCH(AI$8,DateRange,0)-1,MATCH(AI$6,DataStreams,0)-1):OFFSET(HOMECELL,MATCH(AI$9,DateRange,0)-1,MATCH(AI$6,DataStreams,0)-1)&lt;0,OFFSET(HOMECELL,MATCH(AI$8,DateRange,0)-1,MATCH(AI$6,DataStreams,0)-1):OFFSET(HOMECELL,MATCH(AI$9,DateRange,0)-1,MATCH(AI$6,DataStreams,0)-1)*SQRT(12),"NA")),0),0)</f>
        <v>0.16303481876230572</v>
      </c>
      <c r="AJ111" s="393" cm="1">
        <f t="array" aca="1" ref="AJ111" ca="1">IF(ISTEXT(AJ$6),IFERROR(_xlfn.STDEV.S(
IF(OFFSET(HOMECELL,MATCH(AJ$8,DateRange,0)-1,MATCH(AJ$6,DataStreams,0)-1):OFFSET(HOMECELL,MATCH(AJ$9,DateRange,0)-1,MATCH(AJ$6,DataStreams,0)-1)&lt;0,OFFSET(HOMECELL,MATCH(AJ$8,DateRange,0)-1,MATCH(AJ$6,DataStreams,0)-1):OFFSET(HOMECELL,MATCH(AJ$9,DateRange,0)-1,MATCH(AJ$6,DataStreams,0)-1)*SQRT(12),"NA")),0),0)</f>
        <v>0.16537191538647578</v>
      </c>
      <c r="AK111" s="393" cm="1">
        <f t="array" aca="1" ref="AK111" ca="1">IF(ISTEXT(AK$6),IFERROR(_xlfn.STDEV.S(
IF(OFFSET(HOMECELL,MATCH(AK$8,DateRange,0)-1,MATCH(AK$6,DataStreams,0)-1):OFFSET(HOMECELL,MATCH(AK$9,DateRange,0)-1,MATCH(AK$6,DataStreams,0)-1)&lt;0,OFFSET(HOMECELL,MATCH(AK$8,DateRange,0)-1,MATCH(AK$6,DataStreams,0)-1):OFFSET(HOMECELL,MATCH(AK$9,DateRange,0)-1,MATCH(AK$6,DataStreams,0)-1)*SQRT(12),"NA")),0),0)</f>
        <v>0.21389635275805813</v>
      </c>
      <c r="AL111" s="393" cm="1">
        <f t="array" aca="1" ref="AL111" ca="1">IF(ISTEXT(AL$6),IFERROR(_xlfn.STDEV.S(
IF(OFFSET(HOMECELL,MATCH(AL$8,DateRange,0)-1,MATCH(AL$6,DataStreams,0)-1):OFFSET(HOMECELL,MATCH(AL$9,DateRange,0)-1,MATCH(AL$6,DataStreams,0)-1)&lt;0,OFFSET(HOMECELL,MATCH(AL$8,DateRange,0)-1,MATCH(AL$6,DataStreams,0)-1):OFFSET(HOMECELL,MATCH(AL$9,DateRange,0)-1,MATCH(AL$6,DataStreams,0)-1)*SQRT(12),"NA")),0),0)</f>
        <v>0.13795291079912672</v>
      </c>
      <c r="AM111" s="393" cm="1">
        <f t="array" aca="1" ref="AM111" ca="1">IF(ISTEXT(AM$6),IFERROR(_xlfn.STDEV.S(
IF(OFFSET(HOMECELL,MATCH(AM$8,DateRange,0)-1,MATCH(AM$6,DataStreams,0)-1):OFFSET(HOMECELL,MATCH(AM$9,DateRange,0)-1,MATCH(AM$6,DataStreams,0)-1)&lt;0,OFFSET(HOMECELL,MATCH(AM$8,DateRange,0)-1,MATCH(AM$6,DataStreams,0)-1):OFFSET(HOMECELL,MATCH(AM$9,DateRange,0)-1,MATCH(AM$6,DataStreams,0)-1)*SQRT(12),"NA")),0),0)</f>
        <v>9.2175801657178952E-2</v>
      </c>
      <c r="AN111" s="393" cm="1">
        <f t="array" aca="1" ref="AN111" ca="1">IF(ISTEXT(AN$6),IFERROR(_xlfn.STDEV.S(
IF(OFFSET(HOMECELL,MATCH(AN$8,DateRange,0)-1,MATCH(AN$6,DataStreams,0)-1):OFFSET(HOMECELL,MATCH(AN$9,DateRange,0)-1,MATCH(AN$6,DataStreams,0)-1)&lt;0,OFFSET(HOMECELL,MATCH(AN$8,DateRange,0)-1,MATCH(AN$6,DataStreams,0)-1):OFFSET(HOMECELL,MATCH(AN$9,DateRange,0)-1,MATCH(AN$6,DataStreams,0)-1)*SQRT(12),"NA")),0),0)</f>
        <v>0.19274293469969986</v>
      </c>
      <c r="AO111" s="393" cm="1">
        <f t="array" aca="1" ref="AO111" ca="1">IF(ISTEXT(AO$6),IFERROR(_xlfn.STDEV.S(
IF(OFFSET(HOMECELL,MATCH(AO$8,DateRange,0)-1,MATCH(AO$6,DataStreams,0)-1):OFFSET(HOMECELL,MATCH(AO$9,DateRange,0)-1,MATCH(AO$6,DataStreams,0)-1)&lt;0,OFFSET(HOMECELL,MATCH(AO$8,DateRange,0)-1,MATCH(AO$6,DataStreams,0)-1):OFFSET(HOMECELL,MATCH(AO$9,DateRange,0)-1,MATCH(AO$6,DataStreams,0)-1)*SQRT(12),"NA")),0),0)</f>
        <v>0.18246030971032487</v>
      </c>
      <c r="AP111" s="393" cm="1">
        <f t="array" aca="1" ref="AP111" ca="1">IF(ISTEXT(AP$6),IFERROR(_xlfn.STDEV.S(
IF(OFFSET(HOMECELL,MATCH(AP$8,DateRange,0)-1,MATCH(AP$6,DataStreams,0)-1):OFFSET(HOMECELL,MATCH(AP$9,DateRange,0)-1,MATCH(AP$6,DataStreams,0)-1)&lt;0,OFFSET(HOMECELL,MATCH(AP$8,DateRange,0)-1,MATCH(AP$6,DataStreams,0)-1):OFFSET(HOMECELL,MATCH(AP$9,DateRange,0)-1,MATCH(AP$6,DataStreams,0)-1)*SQRT(12),"NA")),0),0)</f>
        <v>0.13154344935333581</v>
      </c>
      <c r="AQ111" s="393" cm="1">
        <f t="array" aca="1" ref="AQ111" ca="1">IF(ISTEXT(AQ$6),IFERROR(_xlfn.STDEV.S(
IF(OFFSET(HOMECELL,MATCH(AQ$8,DateRange,0)-1,MATCH(AQ$6,DataStreams,0)-1):OFFSET(HOMECELL,MATCH(AQ$9,DateRange,0)-1,MATCH(AQ$6,DataStreams,0)-1)&lt;0,OFFSET(HOMECELL,MATCH(AQ$8,DateRange,0)-1,MATCH(AQ$6,DataStreams,0)-1):OFFSET(HOMECELL,MATCH(AQ$9,DateRange,0)-1,MATCH(AQ$6,DataStreams,0)-1)*SQRT(12),"NA")),0),0)</f>
        <v>0.22132164085707429</v>
      </c>
      <c r="AR111" s="393" cm="1">
        <f t="array" aca="1" ref="AR111" ca="1">IF(ISTEXT(AR$6),IFERROR(_xlfn.STDEV.S(
IF(OFFSET(HOMECELL,MATCH(AR$8,DateRange,0)-1,MATCH(AR$6,DataStreams,0)-1):OFFSET(HOMECELL,MATCH(AR$9,DateRange,0)-1,MATCH(AR$6,DataStreams,0)-1)&lt;0,OFFSET(HOMECELL,MATCH(AR$8,DateRange,0)-1,MATCH(AR$6,DataStreams,0)-1):OFFSET(HOMECELL,MATCH(AR$9,DateRange,0)-1,MATCH(AR$6,DataStreams,0)-1)*SQRT(12),"NA")),0),0)</f>
        <v>0.29847763346188017</v>
      </c>
      <c r="AS111" s="393" cm="1">
        <f t="array" aca="1" ref="AS111" ca="1">IF(ISTEXT(AS$6),IFERROR(_xlfn.STDEV.S(
IF(OFFSET(HOMECELL,MATCH(AS$8,DateRange,0)-1,MATCH(AS$6,DataStreams,0)-1):OFFSET(HOMECELL,MATCH(AS$9,DateRange,0)-1,MATCH(AS$6,DataStreams,0)-1)&lt;0,OFFSET(HOMECELL,MATCH(AS$8,DateRange,0)-1,MATCH(AS$6,DataStreams,0)-1):OFFSET(HOMECELL,MATCH(AS$9,DateRange,0)-1,MATCH(AS$6,DataStreams,0)-1)*SQRT(12),"NA")),0),0)</f>
        <v>0.24409117234224131</v>
      </c>
      <c r="AT111" s="393" cm="1">
        <f t="array" aca="1" ref="AT111" ca="1">IF(ISTEXT(AT$6),IFERROR(_xlfn.STDEV.S(
IF(OFFSET(HOMECELL,MATCH(AT$8,DateRange,0)-1,MATCH(AT$6,DataStreams,0)-1):OFFSET(HOMECELL,MATCH(AT$9,DateRange,0)-1,MATCH(AT$6,DataStreams,0)-1)&lt;0,OFFSET(HOMECELL,MATCH(AT$8,DateRange,0)-1,MATCH(AT$6,DataStreams,0)-1):OFFSET(HOMECELL,MATCH(AT$9,DateRange,0)-1,MATCH(AT$6,DataStreams,0)-1)*SQRT(12),"NA")),0),0)</f>
        <v>0.16251562915798856</v>
      </c>
      <c r="AU111" s="393" cm="1">
        <f t="array" aca="1" ref="AU111" ca="1">IF(ISTEXT(AU$6),IFERROR(_xlfn.STDEV.S(
IF(OFFSET(HOMECELL,MATCH(AU$8,DateRange,0)-1,MATCH(AU$6,DataStreams,0)-1):OFFSET(HOMECELL,MATCH(AU$9,DateRange,0)-1,MATCH(AU$6,DataStreams,0)-1)&lt;0,OFFSET(HOMECELL,MATCH(AU$8,DateRange,0)-1,MATCH(AU$6,DataStreams,0)-1):OFFSET(HOMECELL,MATCH(AU$9,DateRange,0)-1,MATCH(AU$6,DataStreams,0)-1)*SQRT(12),"NA")),0),0)</f>
        <v>0.16869555865832853</v>
      </c>
      <c r="AV111" s="393" cm="1">
        <f t="array" aca="1" ref="AV111" ca="1">IF(ISTEXT(AV$6),IFERROR(_xlfn.STDEV.S(
IF(OFFSET(HOMECELL,MATCH(AV$8,DateRange,0)-1,MATCH(AV$6,DataStreams,0)-1):OFFSET(HOMECELL,MATCH(AV$9,DateRange,0)-1,MATCH(AV$6,DataStreams,0)-1)&lt;0,OFFSET(HOMECELL,MATCH(AV$8,DateRange,0)-1,MATCH(AV$6,DataStreams,0)-1):OFFSET(HOMECELL,MATCH(AV$9,DateRange,0)-1,MATCH(AV$6,DataStreams,0)-1)*SQRT(12),"NA")),0),0)</f>
        <v>6.3035670520253329E-2</v>
      </c>
      <c r="AW111" s="393" cm="1">
        <f t="array" aca="1" ref="AW111" ca="1">IF(ISTEXT(AW$6),IFERROR(_xlfn.STDEV.S(
IF(OFFSET(HOMECELL,MATCH(AW$8,DateRange,0)-1,MATCH(AW$6,DataStreams,0)-1):OFFSET(HOMECELL,MATCH(AW$9,DateRange,0)-1,MATCH(AW$6,DataStreams,0)-1)&lt;0,OFFSET(HOMECELL,MATCH(AW$8,DateRange,0)-1,MATCH(AW$6,DataStreams,0)-1):OFFSET(HOMECELL,MATCH(AW$9,DateRange,0)-1,MATCH(AW$6,DataStreams,0)-1)*SQRT(12),"NA")),0),0)</f>
        <v>9.0569126250855295E-2</v>
      </c>
      <c r="AX111" s="393" cm="1">
        <f t="array" aca="1" ref="AX111" ca="1">IF(ISTEXT(AX$6),IFERROR(_xlfn.STDEV.S(
IF(OFFSET(HOMECELL,MATCH(AX$8,DateRange,0)-1,MATCH(AX$6,DataStreams,0)-1):OFFSET(HOMECELL,MATCH(AX$9,DateRange,0)-1,MATCH(AX$6,DataStreams,0)-1)&lt;0,OFFSET(HOMECELL,MATCH(AX$8,DateRange,0)-1,MATCH(AX$6,DataStreams,0)-1):OFFSET(HOMECELL,MATCH(AX$9,DateRange,0)-1,MATCH(AX$6,DataStreams,0)-1)*SQRT(12),"NA")),0),0)</f>
        <v>0.10454379719429387</v>
      </c>
      <c r="AY111" s="393" cm="1">
        <f t="array" aca="1" ref="AY111" ca="1">IF(ISTEXT(AY$6),IFERROR(_xlfn.STDEV.S(
IF(OFFSET(HOMECELL,MATCH(AY$8,DateRange,0)-1,MATCH(AY$6,DataStreams,0)-1):OFFSET(HOMECELL,MATCH(AY$9,DateRange,0)-1,MATCH(AY$6,DataStreams,0)-1)&lt;0,OFFSET(HOMECELL,MATCH(AY$8,DateRange,0)-1,MATCH(AY$6,DataStreams,0)-1):OFFSET(HOMECELL,MATCH(AY$9,DateRange,0)-1,MATCH(AY$6,DataStreams,0)-1)*SQRT(12),"NA")),0),0)</f>
        <v>0.18325243623262691</v>
      </c>
      <c r="AZ111" s="393" cm="1">
        <f t="array" aca="1" ref="AZ111" ca="1">IF(ISTEXT(AZ$6),IFERROR(_xlfn.STDEV.S(
IF(OFFSET(HOMECELL,MATCH(AZ$8,DateRange,0)-1,MATCH(AZ$6,DataStreams,0)-1):OFFSET(HOMECELL,MATCH(AZ$9,DateRange,0)-1,MATCH(AZ$6,DataStreams,0)-1)&lt;0,OFFSET(HOMECELL,MATCH(AZ$8,DateRange,0)-1,MATCH(AZ$6,DataStreams,0)-1):OFFSET(HOMECELL,MATCH(AZ$9,DateRange,0)-1,MATCH(AZ$6,DataStreams,0)-1)*SQRT(12),"NA")),0),0)</f>
        <v>0.18733071531945128</v>
      </c>
      <c r="BA111" s="393" cm="1">
        <f t="array" aca="1" ref="BA111" ca="1">IF(ISTEXT(BA$6),IFERROR(_xlfn.STDEV.S(
IF(OFFSET(HOMECELL,MATCH(BA$8,DateRange,0)-1,MATCH(BA$6,DataStreams,0)-1):OFFSET(HOMECELL,MATCH(BA$9,DateRange,0)-1,MATCH(BA$6,DataStreams,0)-1)&lt;0,OFFSET(HOMECELL,MATCH(BA$8,DateRange,0)-1,MATCH(BA$6,DataStreams,0)-1):OFFSET(HOMECELL,MATCH(BA$9,DateRange,0)-1,MATCH(BA$6,DataStreams,0)-1)*SQRT(12),"NA")),0),0)</f>
        <v>9.8506302710399909E-2</v>
      </c>
      <c r="BB111" s="393" cm="1">
        <f t="array" aca="1" ref="BB111" ca="1">IF(ISTEXT(BB$6),IFERROR(_xlfn.STDEV.S(
IF(OFFSET(HOMECELL,MATCH(BB$8,DateRange,0)-1,MATCH(BB$6,DataStreams,0)-1):OFFSET(HOMECELL,MATCH(BB$9,DateRange,0)-1,MATCH(BB$6,DataStreams,0)-1)&lt;0,OFFSET(HOMECELL,MATCH(BB$8,DateRange,0)-1,MATCH(BB$6,DataStreams,0)-1):OFFSET(HOMECELL,MATCH(BB$9,DateRange,0)-1,MATCH(BB$6,DataStreams,0)-1)*SQRT(12),"NA")),0),0)</f>
        <v>0.19985920495047677</v>
      </c>
      <c r="BC111" s="393" cm="1">
        <f t="array" aca="1" ref="BC111" ca="1">IF(ISTEXT(BC$6),IFERROR(_xlfn.STDEV.S(
IF(OFFSET(HOMECELL,MATCH(BC$8,DateRange,0)-1,MATCH(BC$6,DataStreams,0)-1):OFFSET(HOMECELL,MATCH(BC$9,DateRange,0)-1,MATCH(BC$6,DataStreams,0)-1)&lt;0,OFFSET(HOMECELL,MATCH(BC$8,DateRange,0)-1,MATCH(BC$6,DataStreams,0)-1):OFFSET(HOMECELL,MATCH(BC$9,DateRange,0)-1,MATCH(BC$6,DataStreams,0)-1)*SQRT(12),"NA")),0),0)</f>
        <v>0.29938954501280524</v>
      </c>
      <c r="BD111" s="393" cm="1">
        <f t="array" aca="1" ref="BD111" ca="1">IF(ISTEXT(BD$6),IFERROR(_xlfn.STDEV.S(
IF(OFFSET(HOMECELL,MATCH(BD$8,DateRange,0)-1,MATCH(BD$6,DataStreams,0)-1):OFFSET(HOMECELL,MATCH(BD$9,DateRange,0)-1,MATCH(BD$6,DataStreams,0)-1)&lt;0,OFFSET(HOMECELL,MATCH(BD$8,DateRange,0)-1,MATCH(BD$6,DataStreams,0)-1):OFFSET(HOMECELL,MATCH(BD$9,DateRange,0)-1,MATCH(BD$6,DataStreams,0)-1)*SQRT(12),"NA")),0),0)</f>
        <v>0.1320800869611439</v>
      </c>
      <c r="BE111" s="393" cm="1">
        <f t="array" aca="1" ref="BE111" ca="1">IF(ISTEXT(BE$6),IFERROR(_xlfn.STDEV.S(
IF(OFFSET(HOMECELL,MATCH(BE$8,DateRange,0)-1,MATCH(BE$6,DataStreams,0)-1):OFFSET(HOMECELL,MATCH(BE$9,DateRange,0)-1,MATCH(BE$6,DataStreams,0)-1)&lt;0,OFFSET(HOMECELL,MATCH(BE$8,DateRange,0)-1,MATCH(BE$6,DataStreams,0)-1):OFFSET(HOMECELL,MATCH(BE$9,DateRange,0)-1,MATCH(BE$6,DataStreams,0)-1)*SQRT(12),"NA")),0),0)</f>
        <v>0.11032132556589076</v>
      </c>
      <c r="BF111" s="393" cm="1">
        <f t="array" aca="1" ref="BF111" ca="1">IF(ISTEXT(BF$6),IFERROR(_xlfn.STDEV.S(
IF(OFFSET(HOMECELL,MATCH(BF$8,DateRange,0)-1,MATCH(BF$6,DataStreams,0)-1):OFFSET(HOMECELL,MATCH(BF$9,DateRange,0)-1,MATCH(BF$6,DataStreams,0)-1)&lt;0,OFFSET(HOMECELL,MATCH(BF$8,DateRange,0)-1,MATCH(BF$6,DataStreams,0)-1):OFFSET(HOMECELL,MATCH(BF$9,DateRange,0)-1,MATCH(BF$6,DataStreams,0)-1)*SQRT(12),"NA")),0),0)</f>
        <v>0.1475118298916499</v>
      </c>
      <c r="BG111" s="393" cm="1">
        <f t="array" aca="1" ref="BG111" ca="1">IF(ISTEXT(BG$6),IFERROR(_xlfn.STDEV.S(
IF(OFFSET(HOMECELL,MATCH(BG$8,DateRange,0)-1,MATCH(BG$6,DataStreams,0)-1):OFFSET(HOMECELL,MATCH(BG$9,DateRange,0)-1,MATCH(BG$6,DataStreams,0)-1)&lt;0,OFFSET(HOMECELL,MATCH(BG$8,DateRange,0)-1,MATCH(BG$6,DataStreams,0)-1):OFFSET(HOMECELL,MATCH(BG$9,DateRange,0)-1,MATCH(BG$6,DataStreams,0)-1)*SQRT(12),"NA")),0),0)</f>
        <v>0.24914443309942233</v>
      </c>
      <c r="BH111" s="393" cm="1">
        <f t="array" aca="1" ref="BH111" ca="1">IF(ISTEXT(BH$6),IFERROR(_xlfn.STDEV.S(
IF(OFFSET(HOMECELL,MATCH(BH$8,DateRange,0)-1,MATCH(BH$6,DataStreams,0)-1):OFFSET(HOMECELL,MATCH(BH$9,DateRange,0)-1,MATCH(BH$6,DataStreams,0)-1)&lt;0,OFFSET(HOMECELL,MATCH(BH$8,DateRange,0)-1,MATCH(BH$6,DataStreams,0)-1):OFFSET(HOMECELL,MATCH(BH$9,DateRange,0)-1,MATCH(BH$6,DataStreams,0)-1)*SQRT(12),"NA")),0),0)</f>
        <v>0.30992181518211337</v>
      </c>
      <c r="BI111" s="393" cm="1">
        <f t="array" aca="1" ref="BI111" ca="1">IF(ISTEXT(BI$6),IFERROR(_xlfn.STDEV.S(
IF(OFFSET(HOMECELL,MATCH(BI$8,DateRange,0)-1,MATCH(BI$6,DataStreams,0)-1):OFFSET(HOMECELL,MATCH(BI$9,DateRange,0)-1,MATCH(BI$6,DataStreams,0)-1)&lt;0,OFFSET(HOMECELL,MATCH(BI$8,DateRange,0)-1,MATCH(BI$6,DataStreams,0)-1):OFFSET(HOMECELL,MATCH(BI$9,DateRange,0)-1,MATCH(BI$6,DataStreams,0)-1)*SQRT(12),"NA")),0),0)</f>
        <v>0.15921158766014235</v>
      </c>
      <c r="BJ111" s="393" cm="1">
        <f t="array" aca="1" ref="BJ111" ca="1">IF(ISTEXT(BJ$6),IFERROR(_xlfn.STDEV.S(
IF(OFFSET(HOMECELL,MATCH(BJ$8,DateRange,0)-1,MATCH(BJ$6,DataStreams,0)-1):OFFSET(HOMECELL,MATCH(BJ$9,DateRange,0)-1,MATCH(BJ$6,DataStreams,0)-1)&lt;0,OFFSET(HOMECELL,MATCH(BJ$8,DateRange,0)-1,MATCH(BJ$6,DataStreams,0)-1):OFFSET(HOMECELL,MATCH(BJ$9,DateRange,0)-1,MATCH(BJ$6,DataStreams,0)-1)*SQRT(12),"NA")),0),0)</f>
        <v>0.158810653062435</v>
      </c>
      <c r="BK111" s="393" cm="1">
        <f t="array" aca="1" ref="BK111" ca="1">IF(ISTEXT(BK$6),IFERROR(_xlfn.STDEV.S(
IF(OFFSET(HOMECELL,MATCH(BK$8,DateRange,0)-1,MATCH(BK$6,DataStreams,0)-1):OFFSET(HOMECELL,MATCH(BK$9,DateRange,0)-1,MATCH(BK$6,DataStreams,0)-1)&lt;0,OFFSET(HOMECELL,MATCH(BK$8,DateRange,0)-1,MATCH(BK$6,DataStreams,0)-1):OFFSET(HOMECELL,MATCH(BK$9,DateRange,0)-1,MATCH(BK$6,DataStreams,0)-1)*SQRT(12),"NA")),0),0)</f>
        <v>0.16837905776592921</v>
      </c>
      <c r="BL111" s="393" cm="1">
        <f t="array" aca="1" ref="BL111" ca="1">IF(ISTEXT(BL$6),IFERROR(_xlfn.STDEV.S(
IF(OFFSET(HOMECELL,MATCH(BL$8,DateRange,0)-1,MATCH(BL$6,DataStreams,0)-1):OFFSET(HOMECELL,MATCH(BL$9,DateRange,0)-1,MATCH(BL$6,DataStreams,0)-1)&lt;0,OFFSET(HOMECELL,MATCH(BL$8,DateRange,0)-1,MATCH(BL$6,DataStreams,0)-1):OFFSET(HOMECELL,MATCH(BL$9,DateRange,0)-1,MATCH(BL$6,DataStreams,0)-1)*SQRT(12),"NA")),0),0)</f>
        <v>0.13896641902675266</v>
      </c>
      <c r="BM111" s="393" cm="1">
        <f t="array" aca="1" ref="BM111" ca="1">IF(ISTEXT(BM$6),IFERROR(_xlfn.STDEV.S(
IF(OFFSET(HOMECELL,MATCH(BM$8,DateRange,0)-1,MATCH(BM$6,DataStreams,0)-1):OFFSET(HOMECELL,MATCH(BM$9,DateRange,0)-1,MATCH(BM$6,DataStreams,0)-1)&lt;0,OFFSET(HOMECELL,MATCH(BM$8,DateRange,0)-1,MATCH(BM$6,DataStreams,0)-1):OFFSET(HOMECELL,MATCH(BM$9,DateRange,0)-1,MATCH(BM$6,DataStreams,0)-1)*SQRT(12),"NA")),0),0)</f>
        <v>0.20125618477485546</v>
      </c>
      <c r="BN111" s="393" cm="1">
        <f t="array" aca="1" ref="BN111" ca="1">IF(ISTEXT(BN$6),IFERROR(_xlfn.STDEV.S(
IF(OFFSET(HOMECELL,MATCH(BN$8,DateRange,0)-1,MATCH(BN$6,DataStreams,0)-1):OFFSET(HOMECELL,MATCH(BN$9,DateRange,0)-1,MATCH(BN$6,DataStreams,0)-1)&lt;0,OFFSET(HOMECELL,MATCH(BN$8,DateRange,0)-1,MATCH(BN$6,DataStreams,0)-1):OFFSET(HOMECELL,MATCH(BN$9,DateRange,0)-1,MATCH(BN$6,DataStreams,0)-1)*SQRT(12),"NA")),0),0)</f>
        <v>0.18171984175432968</v>
      </c>
      <c r="BO111" s="393" cm="1">
        <f t="array" aca="1" ref="BO111" ca="1">IF(ISTEXT(BO$6),IFERROR(_xlfn.STDEV.S(
IF(OFFSET(HOMECELL,MATCH(BO$8,DateRange,0)-1,MATCH(BO$6,DataStreams,0)-1):OFFSET(HOMECELL,MATCH(BO$9,DateRange,0)-1,MATCH(BO$6,DataStreams,0)-1)&lt;0,OFFSET(HOMECELL,MATCH(BO$8,DateRange,0)-1,MATCH(BO$6,DataStreams,0)-1):OFFSET(HOMECELL,MATCH(BO$9,DateRange,0)-1,MATCH(BO$6,DataStreams,0)-1)*SQRT(12),"NA")),0),0)</f>
        <v>0.17555164740307963</v>
      </c>
      <c r="BP111" s="393" cm="1">
        <f t="array" aca="1" ref="BP111" ca="1">IF(ISTEXT(BP$6),IFERROR(_xlfn.STDEV.S(
IF(OFFSET(HOMECELL,MATCH(BP$8,DateRange,0)-1,MATCH(BP$6,DataStreams,0)-1):OFFSET(HOMECELL,MATCH(BP$9,DateRange,0)-1,MATCH(BP$6,DataStreams,0)-1)&lt;0,OFFSET(HOMECELL,MATCH(BP$8,DateRange,0)-1,MATCH(BP$6,DataStreams,0)-1):OFFSET(HOMECELL,MATCH(BP$9,DateRange,0)-1,MATCH(BP$6,DataStreams,0)-1)*SQRT(12),"NA")),0),0)</f>
        <v>0.16259735831782587</v>
      </c>
      <c r="BQ111" s="393" cm="1">
        <f t="array" aca="1" ref="BQ111" ca="1">IF(ISTEXT(BQ$6),IFERROR(_xlfn.STDEV.S(
IF(OFFSET(HOMECELL,MATCH(BQ$8,DateRange,0)-1,MATCH(BQ$6,DataStreams,0)-1):OFFSET(HOMECELL,MATCH(BQ$9,DateRange,0)-1,MATCH(BQ$6,DataStreams,0)-1)&lt;0,OFFSET(HOMECELL,MATCH(BQ$8,DateRange,0)-1,MATCH(BQ$6,DataStreams,0)-1):OFFSET(HOMECELL,MATCH(BQ$9,DateRange,0)-1,MATCH(BQ$6,DataStreams,0)-1)*SQRT(12),"NA")),0),0)</f>
        <v>0.15427755671811658</v>
      </c>
      <c r="BR111" s="393" cm="1">
        <f t="array" aca="1" ref="BR111" ca="1">IF(ISTEXT(BR$6),IFERROR(_xlfn.STDEV.S(
IF(OFFSET(HOMECELL,MATCH(BR$8,DateRange,0)-1,MATCH(BR$6,DataStreams,0)-1):OFFSET(HOMECELL,MATCH(BR$9,DateRange,0)-1,MATCH(BR$6,DataStreams,0)-1)&lt;0,OFFSET(HOMECELL,MATCH(BR$8,DateRange,0)-1,MATCH(BR$6,DataStreams,0)-1):OFFSET(HOMECELL,MATCH(BR$9,DateRange,0)-1,MATCH(BR$6,DataStreams,0)-1)*SQRT(12),"NA")),0),0)</f>
        <v>8.6363713532723457E-2</v>
      </c>
      <c r="BS111" s="393" cm="1">
        <f t="array" aca="1" ref="BS111" ca="1">IF(ISTEXT(BS$6),IFERROR(_xlfn.STDEV.S(
IF(OFFSET(HOMECELL,MATCH(BS$8,DateRange,0)-1,MATCH(BS$6,DataStreams,0)-1):OFFSET(HOMECELL,MATCH(BS$9,DateRange,0)-1,MATCH(BS$6,DataStreams,0)-1)&lt;0,OFFSET(HOMECELL,MATCH(BS$8,DateRange,0)-1,MATCH(BS$6,DataStreams,0)-1):OFFSET(HOMECELL,MATCH(BS$9,DateRange,0)-1,MATCH(BS$6,DataStreams,0)-1)*SQRT(12),"NA")),0),0)</f>
        <v>0.17919990391988061</v>
      </c>
      <c r="BT111" s="393" cm="1">
        <f t="array" aca="1" ref="BT111" ca="1">IF(ISTEXT(BT$6),IFERROR(_xlfn.STDEV.S(
IF(OFFSET(HOMECELL,MATCH(BT$8,DateRange,0)-1,MATCH(BT$6,DataStreams,0)-1):OFFSET(HOMECELL,MATCH(BT$9,DateRange,0)-1,MATCH(BT$6,DataStreams,0)-1)&lt;0,OFFSET(HOMECELL,MATCH(BT$8,DateRange,0)-1,MATCH(BT$6,DataStreams,0)-1):OFFSET(HOMECELL,MATCH(BT$9,DateRange,0)-1,MATCH(BT$6,DataStreams,0)-1)*SQRT(12),"NA")),0),0)</f>
        <v>9.4444202798083354E-2</v>
      </c>
      <c r="BU111" s="393" cm="1">
        <f t="array" aca="1" ref="BU111" ca="1">IF(ISTEXT(BU$6),IFERROR(_xlfn.STDEV.S(
IF(OFFSET(HOMECELL,MATCH(BU$8,DateRange,0)-1,MATCH(BU$6,DataStreams,0)-1):OFFSET(HOMECELL,MATCH(BU$9,DateRange,0)-1,MATCH(BU$6,DataStreams,0)-1)&lt;0,OFFSET(HOMECELL,MATCH(BU$8,DateRange,0)-1,MATCH(BU$6,DataStreams,0)-1):OFFSET(HOMECELL,MATCH(BU$9,DateRange,0)-1,MATCH(BU$6,DataStreams,0)-1)*SQRT(12),"NA")),0),0)</f>
        <v>0.11890894281700225</v>
      </c>
      <c r="BV111" s="393" cm="1">
        <f t="array" aca="1" ref="BV111" ca="1">IF(ISTEXT(BV$6),IFERROR(_xlfn.STDEV.S(
IF(OFFSET(HOMECELL,MATCH(BV$8,DateRange,0)-1,MATCH(BV$6,DataStreams,0)-1):OFFSET(HOMECELL,MATCH(BV$9,DateRange,0)-1,MATCH(BV$6,DataStreams,0)-1)&lt;0,OFFSET(HOMECELL,MATCH(BV$8,DateRange,0)-1,MATCH(BV$6,DataStreams,0)-1):OFFSET(HOMECELL,MATCH(BV$9,DateRange,0)-1,MATCH(BV$6,DataStreams,0)-1)*SQRT(12),"NA")),0),0)</f>
        <v>0.2029669936564702</v>
      </c>
      <c r="BW111" s="393" cm="1">
        <f t="array" aca="1" ref="BW111" ca="1">IF(ISTEXT(BW$6),IFERROR(_xlfn.STDEV.S(
IF(OFFSET(HOMECELL,MATCH(BW$8,DateRange,0)-1,MATCH(BW$6,DataStreams,0)-1):OFFSET(HOMECELL,MATCH(BW$9,DateRange,0)-1,MATCH(BW$6,DataStreams,0)-1)&lt;0,OFFSET(HOMECELL,MATCH(BW$8,DateRange,0)-1,MATCH(BW$6,DataStreams,0)-1):OFFSET(HOMECELL,MATCH(BW$9,DateRange,0)-1,MATCH(BW$6,DataStreams,0)-1)*SQRT(12),"NA")),0),0)</f>
        <v>0.13723031685182674</v>
      </c>
      <c r="BX111" s="393" cm="1">
        <f t="array" aca="1" ref="BX111" ca="1">IF(ISTEXT(BX$6),IFERROR(_xlfn.STDEV.S(
IF(OFFSET(HOMECELL,MATCH(BX$8,DateRange,0)-1,MATCH(BX$6,DataStreams,0)-1):OFFSET(HOMECELL,MATCH(BX$9,DateRange,0)-1,MATCH(BX$6,DataStreams,0)-1)&lt;0,OFFSET(HOMECELL,MATCH(BX$8,DateRange,0)-1,MATCH(BX$6,DataStreams,0)-1):OFFSET(HOMECELL,MATCH(BX$9,DateRange,0)-1,MATCH(BX$6,DataStreams,0)-1)*SQRT(12),"NA")),0),0)</f>
        <v>0.11287545326733885</v>
      </c>
      <c r="BY111" s="393" cm="1">
        <f t="array" aca="1" ref="BY111" ca="1">IF(ISTEXT(BY$6),IFERROR(_xlfn.STDEV.S(
IF(OFFSET(HOMECELL,MATCH(BY$8,DateRange,0)-1,MATCH(BY$6,DataStreams,0)-1):OFFSET(HOMECELL,MATCH(BY$9,DateRange,0)-1,MATCH(BY$6,DataStreams,0)-1)&lt;0,OFFSET(HOMECELL,MATCH(BY$8,DateRange,0)-1,MATCH(BY$6,DataStreams,0)-1):OFFSET(HOMECELL,MATCH(BY$9,DateRange,0)-1,MATCH(BY$6,DataStreams,0)-1)*SQRT(12),"NA")),0),0)</f>
        <v>0.12076205361601158</v>
      </c>
      <c r="BZ111" s="393" cm="1">
        <f t="array" aca="1" ref="BZ111" ca="1">IF(ISTEXT(BZ$6),IFERROR(_xlfn.STDEV.S(
IF(OFFSET(HOMECELL,MATCH(BZ$8,DateRange,0)-1,MATCH(BZ$6,DataStreams,0)-1):OFFSET(HOMECELL,MATCH(BZ$9,DateRange,0)-1,MATCH(BZ$6,DataStreams,0)-1)&lt;0,OFFSET(HOMECELL,MATCH(BZ$8,DateRange,0)-1,MATCH(BZ$6,DataStreams,0)-1):OFFSET(HOMECELL,MATCH(BZ$9,DateRange,0)-1,MATCH(BZ$6,DataStreams,0)-1)*SQRT(12),"NA")),0),0)</f>
        <v>0.13412606669485658</v>
      </c>
      <c r="CA111" s="393" cm="1">
        <f t="array" aca="1" ref="CA111" ca="1">IF(ISTEXT(CA$6),IFERROR(_xlfn.STDEV.S(
IF(OFFSET(HOMECELL,MATCH(CA$8,DateRange,0)-1,MATCH(CA$6,DataStreams,0)-1):OFFSET(HOMECELL,MATCH(CA$9,DateRange,0)-1,MATCH(CA$6,DataStreams,0)-1)&lt;0,OFFSET(HOMECELL,MATCH(CA$8,DateRange,0)-1,MATCH(CA$6,DataStreams,0)-1):OFFSET(HOMECELL,MATCH(CA$9,DateRange,0)-1,MATCH(CA$6,DataStreams,0)-1)*SQRT(12),"NA")),0),0)</f>
        <v>0.14837102613061828</v>
      </c>
      <c r="CB111" s="393" cm="1">
        <f t="array" aca="1" ref="CB111" ca="1">IF(ISTEXT(CB$6),IFERROR(_xlfn.STDEV.S(
IF(OFFSET(HOMECELL,MATCH(CB$8,DateRange,0)-1,MATCH(CB$6,DataStreams,0)-1):OFFSET(HOMECELL,MATCH(CB$9,DateRange,0)-1,MATCH(CB$6,DataStreams,0)-1)&lt;0,OFFSET(HOMECELL,MATCH(CB$8,DateRange,0)-1,MATCH(CB$6,DataStreams,0)-1):OFFSET(HOMECELL,MATCH(CB$9,DateRange,0)-1,MATCH(CB$6,DataStreams,0)-1)*SQRT(12),"NA")),0),0)</f>
        <v>0.12348606446544325</v>
      </c>
      <c r="CC111" s="393" cm="1">
        <f t="array" aca="1" ref="CC111" ca="1">IF(ISTEXT(CC$6),IFERROR(_xlfn.STDEV.S(
IF(OFFSET(HOMECELL,MATCH(CC$8,DateRange,0)-1,MATCH(CC$6,DataStreams,0)-1):OFFSET(HOMECELL,MATCH(CC$9,DateRange,0)-1,MATCH(CC$6,DataStreams,0)-1)&lt;0,OFFSET(HOMECELL,MATCH(CC$8,DateRange,0)-1,MATCH(CC$6,DataStreams,0)-1):OFFSET(HOMECELL,MATCH(CC$9,DateRange,0)-1,MATCH(CC$6,DataStreams,0)-1)*SQRT(12),"NA")),0),0)</f>
        <v>0.15180964989579676</v>
      </c>
      <c r="CD111" s="393" cm="1">
        <f t="array" aca="1" ref="CD111" ca="1">IF(ISTEXT(CD$6),IFERROR(_xlfn.STDEV.S(
IF(OFFSET(HOMECELL,MATCH(CD$8,DateRange,0)-1,MATCH(CD$6,DataStreams,0)-1):OFFSET(HOMECELL,MATCH(CD$9,DateRange,0)-1,MATCH(CD$6,DataStreams,0)-1)&lt;0,OFFSET(HOMECELL,MATCH(CD$8,DateRange,0)-1,MATCH(CD$6,DataStreams,0)-1):OFFSET(HOMECELL,MATCH(CD$9,DateRange,0)-1,MATCH(CD$6,DataStreams,0)-1)*SQRT(12),"NA")),0),0)</f>
        <v>0.27604230490673881</v>
      </c>
      <c r="CE111" s="393" cm="1">
        <f t="array" aca="1" ref="CE111" ca="1">IF(ISTEXT(CE$6),IFERROR(_xlfn.STDEV.S(
IF(OFFSET(HOMECELL,MATCH(CE$8,DateRange,0)-1,MATCH(CE$6,DataStreams,0)-1):OFFSET(HOMECELL,MATCH(CE$9,DateRange,0)-1,MATCH(CE$6,DataStreams,0)-1)&lt;0,OFFSET(HOMECELL,MATCH(CE$8,DateRange,0)-1,MATCH(CE$6,DataStreams,0)-1):OFFSET(HOMECELL,MATCH(CE$9,DateRange,0)-1,MATCH(CE$6,DataStreams,0)-1)*SQRT(12),"NA")),0),0)</f>
        <v>0.316178276537946</v>
      </c>
      <c r="CF111" s="393" cm="1">
        <f t="array" aca="1" ref="CF111" ca="1">IF(ISTEXT(CF$6),IFERROR(_xlfn.STDEV.S(
IF(OFFSET(HOMECELL,MATCH(CF$8,DateRange,0)-1,MATCH(CF$6,DataStreams,0)-1):OFFSET(HOMECELL,MATCH(CF$9,DateRange,0)-1,MATCH(CF$6,DataStreams,0)-1)&lt;0,OFFSET(HOMECELL,MATCH(CF$8,DateRange,0)-1,MATCH(CF$6,DataStreams,0)-1):OFFSET(HOMECELL,MATCH(CF$9,DateRange,0)-1,MATCH(CF$6,DataStreams,0)-1)*SQRT(12),"NA")),0),0)</f>
        <v>0.22797575270638024</v>
      </c>
      <c r="CG111" s="393" cm="1">
        <f t="array" aca="1" ref="CG111" ca="1">IF(ISTEXT(CG$6),IFERROR(_xlfn.STDEV.S(
IF(OFFSET(HOMECELL,MATCH(CG$8,DateRange,0)-1,MATCH(CG$6,DataStreams,0)-1):OFFSET(HOMECELL,MATCH(CG$9,DateRange,0)-1,MATCH(CG$6,DataStreams,0)-1)&lt;0,OFFSET(HOMECELL,MATCH(CG$8,DateRange,0)-1,MATCH(CG$6,DataStreams,0)-1):OFFSET(HOMECELL,MATCH(CG$9,DateRange,0)-1,MATCH(CG$6,DataStreams,0)-1)*SQRT(12),"NA")),0),0)</f>
        <v>0.11515080376646544</v>
      </c>
      <c r="CH111" s="393" cm="1">
        <f t="array" aca="1" ref="CH111" ca="1">IF(ISTEXT(CH$6),IFERROR(_xlfn.STDEV.S(
IF(OFFSET(HOMECELL,MATCH(CH$8,DateRange,0)-1,MATCH(CH$6,DataStreams,0)-1):OFFSET(HOMECELL,MATCH(CH$9,DateRange,0)-1,MATCH(CH$6,DataStreams,0)-1)&lt;0,OFFSET(HOMECELL,MATCH(CH$8,DateRange,0)-1,MATCH(CH$6,DataStreams,0)-1):OFFSET(HOMECELL,MATCH(CH$9,DateRange,0)-1,MATCH(CH$6,DataStreams,0)-1)*SQRT(12),"NA")),0),0)</f>
        <v>0.1906993855129212</v>
      </c>
      <c r="CI111" s="393" cm="1">
        <f t="array" aca="1" ref="CI111" ca="1">IF(ISTEXT(CI$6),IFERROR(_xlfn.STDEV.S(
IF(OFFSET(HOMECELL,MATCH(CI$8,DateRange,0)-1,MATCH(CI$6,DataStreams,0)-1):OFFSET(HOMECELL,MATCH(CI$9,DateRange,0)-1,MATCH(CI$6,DataStreams,0)-1)&lt;0,OFFSET(HOMECELL,MATCH(CI$8,DateRange,0)-1,MATCH(CI$6,DataStreams,0)-1):OFFSET(HOMECELL,MATCH(CI$9,DateRange,0)-1,MATCH(CI$6,DataStreams,0)-1)*SQRT(12),"NA")),0),0)</f>
        <v>0.25392061076704447</v>
      </c>
      <c r="CJ111" s="393" cm="1">
        <f t="array" aca="1" ref="CJ111" ca="1">IF(ISTEXT(CJ$6),IFERROR(_xlfn.STDEV.S(
IF(OFFSET(HOMECELL,MATCH(CJ$8,DateRange,0)-1,MATCH(CJ$6,DataStreams,0)-1):OFFSET(HOMECELL,MATCH(CJ$9,DateRange,0)-1,MATCH(CJ$6,DataStreams,0)-1)&lt;0,OFFSET(HOMECELL,MATCH(CJ$8,DateRange,0)-1,MATCH(CJ$6,DataStreams,0)-1):OFFSET(HOMECELL,MATCH(CJ$9,DateRange,0)-1,MATCH(CJ$6,DataStreams,0)-1)*SQRT(12),"NA")),0),0)</f>
        <v>0.12068526788983498</v>
      </c>
      <c r="CK111" s="393" cm="1">
        <f t="array" aca="1" ref="CK111" ca="1">IF(ISTEXT(CK$6),IFERROR(_xlfn.STDEV.S(
IF(OFFSET(HOMECELL,MATCH(CK$8,DateRange,0)-1,MATCH(CK$6,DataStreams,0)-1):OFFSET(HOMECELL,MATCH(CK$9,DateRange,0)-1,MATCH(CK$6,DataStreams,0)-1)&lt;0,OFFSET(HOMECELL,MATCH(CK$8,DateRange,0)-1,MATCH(CK$6,DataStreams,0)-1):OFFSET(HOMECELL,MATCH(CK$9,DateRange,0)-1,MATCH(CK$6,DataStreams,0)-1)*SQRT(12),"NA")),0),0)</f>
        <v>0.13014087836817356</v>
      </c>
      <c r="CL111" s="393" cm="1">
        <f t="array" aca="1" ref="CL111" ca="1">IF(ISTEXT(CL$6),IFERROR(_xlfn.STDEV.S(
IF(OFFSET(HOMECELL,MATCH(CL$8,DateRange,0)-1,MATCH(CL$6,DataStreams,0)-1):OFFSET(HOMECELL,MATCH(CL$9,DateRange,0)-1,MATCH(CL$6,DataStreams,0)-1)&lt;0,OFFSET(HOMECELL,MATCH(CL$8,DateRange,0)-1,MATCH(CL$6,DataStreams,0)-1):OFFSET(HOMECELL,MATCH(CL$9,DateRange,0)-1,MATCH(CL$6,DataStreams,0)-1)*SQRT(12),"NA")),0),0)</f>
        <v>0.126859518440335</v>
      </c>
      <c r="CM111" s="393" cm="1">
        <f t="array" aca="1" ref="CM111" ca="1">IF(ISTEXT(CM$6),IFERROR(_xlfn.STDEV.S(
IF(OFFSET(HOMECELL,MATCH(CM$8,DateRange,0)-1,MATCH(CM$6,DataStreams,0)-1):OFFSET(HOMECELL,MATCH(CM$9,DateRange,0)-1,MATCH(CM$6,DataStreams,0)-1)&lt;0,OFFSET(HOMECELL,MATCH(CM$8,DateRange,0)-1,MATCH(CM$6,DataStreams,0)-1):OFFSET(HOMECELL,MATCH(CM$9,DateRange,0)-1,MATCH(CM$6,DataStreams,0)-1)*SQRT(12),"NA")),0),0)</f>
        <v>8.9577209629779886E-2</v>
      </c>
      <c r="CN111" s="393" cm="1">
        <f t="array" aca="1" ref="CN111" ca="1">IF(ISTEXT(CN$6),IFERROR(_xlfn.STDEV.S(
IF(OFFSET(HOMECELL,MATCH(CN$8,DateRange,0)-1,MATCH(CN$6,DataStreams,0)-1):OFFSET(HOMECELL,MATCH(CN$9,DateRange,0)-1,MATCH(CN$6,DataStreams,0)-1)&lt;0,OFFSET(HOMECELL,MATCH(CN$8,DateRange,0)-1,MATCH(CN$6,DataStreams,0)-1):OFFSET(HOMECELL,MATCH(CN$9,DateRange,0)-1,MATCH(CN$6,DataStreams,0)-1)*SQRT(12),"NA")),0),0)</f>
        <v>0.12036058240645421</v>
      </c>
      <c r="CO111" s="393" cm="1">
        <f t="array" aca="1" ref="CO111" ca="1">IF(ISTEXT(CO$6),IFERROR(_xlfn.STDEV.S(
IF(OFFSET(HOMECELL,MATCH(CO$8,DateRange,0)-1,MATCH(CO$6,DataStreams,0)-1):OFFSET(HOMECELL,MATCH(CO$9,DateRange,0)-1,MATCH(CO$6,DataStreams,0)-1)&lt;0,OFFSET(HOMECELL,MATCH(CO$8,DateRange,0)-1,MATCH(CO$6,DataStreams,0)-1):OFFSET(HOMECELL,MATCH(CO$9,DateRange,0)-1,MATCH(CO$6,DataStreams,0)-1)*SQRT(12),"NA")),0),0)</f>
        <v>0.14368677337980157</v>
      </c>
      <c r="CP111" s="393" cm="1">
        <f t="array" aca="1" ref="CP111" ca="1">IF(ISTEXT(CP$6),IFERROR(_xlfn.STDEV.S(
IF(OFFSET(HOMECELL,MATCH(CP$8,DateRange,0)-1,MATCH(CP$6,DataStreams,0)-1):OFFSET(HOMECELL,MATCH(CP$9,DateRange,0)-1,MATCH(CP$6,DataStreams,0)-1)&lt;0,OFFSET(HOMECELL,MATCH(CP$8,DateRange,0)-1,MATCH(CP$6,DataStreams,0)-1):OFFSET(HOMECELL,MATCH(CP$9,DateRange,0)-1,MATCH(CP$6,DataStreams,0)-1)*SQRT(12),"NA")),0),0)</f>
        <v>9.4345197330766087E-2</v>
      </c>
      <c r="CQ111" s="393" cm="1">
        <f t="array" aca="1" ref="CQ111" ca="1">IF(ISTEXT(CQ$6),IFERROR(_xlfn.STDEV.S(
IF(OFFSET(HOMECELL,MATCH(CQ$8,DateRange,0)-1,MATCH(CQ$6,DataStreams,0)-1):OFFSET(HOMECELL,MATCH(CQ$9,DateRange,0)-1,MATCH(CQ$6,DataStreams,0)-1)&lt;0,OFFSET(HOMECELL,MATCH(CQ$8,DateRange,0)-1,MATCH(CQ$6,DataStreams,0)-1):OFFSET(HOMECELL,MATCH(CQ$9,DateRange,0)-1,MATCH(CQ$6,DataStreams,0)-1)*SQRT(12),"NA")),0),0)</f>
        <v>4.1715547204051726E-2</v>
      </c>
      <c r="CR111" s="393" cm="1">
        <f t="array" aca="1" ref="CR111" ca="1">IF(ISTEXT(CR$6),IFERROR(_xlfn.STDEV.S(
IF(OFFSET(HOMECELL,MATCH(CR$8,DateRange,0)-1,MATCH(CR$6,DataStreams,0)-1):OFFSET(HOMECELL,MATCH(CR$9,DateRange,0)-1,MATCH(CR$6,DataStreams,0)-1)&lt;0,OFFSET(HOMECELL,MATCH(CR$8,DateRange,0)-1,MATCH(CR$6,DataStreams,0)-1):OFFSET(HOMECELL,MATCH(CR$9,DateRange,0)-1,MATCH(CR$6,DataStreams,0)-1)*SQRT(12),"NA")),0),0)</f>
        <v>7.5817922490995851E-2</v>
      </c>
      <c r="CS111" s="393" cm="1">
        <f t="array" aca="1" ref="CS111" ca="1">IF(ISTEXT(CS$6),IFERROR(_xlfn.STDEV.S(
IF(OFFSET(HOMECELL,MATCH(CS$8,DateRange,0)-1,MATCH(CS$6,DataStreams,0)-1):OFFSET(HOMECELL,MATCH(CS$9,DateRange,0)-1,MATCH(CS$6,DataStreams,0)-1)&lt;0,OFFSET(HOMECELL,MATCH(CS$8,DateRange,0)-1,MATCH(CS$6,DataStreams,0)-1):OFFSET(HOMECELL,MATCH(CS$9,DateRange,0)-1,MATCH(CS$6,DataStreams,0)-1)*SQRT(12),"NA")),0),0)</f>
        <v>0.22051933006069535</v>
      </c>
      <c r="CT111" s="393" cm="1">
        <f t="array" aca="1" ref="CT111" ca="1">IF(ISTEXT(CT$6),IFERROR(_xlfn.STDEV.S(
IF(OFFSET(HOMECELL,MATCH(CT$8,DateRange,0)-1,MATCH(CT$6,DataStreams,0)-1):OFFSET(HOMECELL,MATCH(CT$9,DateRange,0)-1,MATCH(CT$6,DataStreams,0)-1)&lt;0,OFFSET(HOMECELL,MATCH(CT$8,DateRange,0)-1,MATCH(CT$6,DataStreams,0)-1):OFFSET(HOMECELL,MATCH(CT$9,DateRange,0)-1,MATCH(CT$6,DataStreams,0)-1)*SQRT(12),"NA")),0),0)</f>
        <v>0.21220834348778267</v>
      </c>
      <c r="CU111" s="393" cm="1">
        <f t="array" aca="1" ref="CU111" ca="1">IF(ISTEXT(CU$6),IFERROR(_xlfn.STDEV.S(
IF(OFFSET(HOMECELL,MATCH(CU$8,DateRange,0)-1,MATCH(CU$6,DataStreams,0)-1):OFFSET(HOMECELL,MATCH(CU$9,DateRange,0)-1,MATCH(CU$6,DataStreams,0)-1)&lt;0,OFFSET(HOMECELL,MATCH(CU$8,DateRange,0)-1,MATCH(CU$6,DataStreams,0)-1):OFFSET(HOMECELL,MATCH(CU$9,DateRange,0)-1,MATCH(CU$6,DataStreams,0)-1)*SQRT(12),"NA")),0),0)</f>
        <v>9.5781266189601449E-2</v>
      </c>
      <c r="CV111" s="393" cm="1">
        <f t="array" aca="1" ref="CV111" ca="1">IF(ISTEXT(CV$6),IFERROR(_xlfn.STDEV.S(
IF(OFFSET(HOMECELL,MATCH(CV$8,DateRange,0)-1,MATCH(CV$6,DataStreams,0)-1):OFFSET(HOMECELL,MATCH(CV$9,DateRange,0)-1,MATCH(CV$6,DataStreams,0)-1)&lt;0,OFFSET(HOMECELL,MATCH(CV$8,DateRange,0)-1,MATCH(CV$6,DataStreams,0)-1):OFFSET(HOMECELL,MATCH(CV$9,DateRange,0)-1,MATCH(CV$6,DataStreams,0)-1)*SQRT(12),"NA")),0),0)</f>
        <v>0.12644457058286501</v>
      </c>
      <c r="CW111" s="393" cm="1">
        <f t="array" aca="1" ref="CW111" ca="1">IF(ISTEXT(CW$6),IFERROR(_xlfn.STDEV.S(
IF(OFFSET(HOMECELL,MATCH(CW$8,DateRange,0)-1,MATCH(CW$6,DataStreams,0)-1):OFFSET(HOMECELL,MATCH(CW$9,DateRange,0)-1,MATCH(CW$6,DataStreams,0)-1)&lt;0,OFFSET(HOMECELL,MATCH(CW$8,DateRange,0)-1,MATCH(CW$6,DataStreams,0)-1):OFFSET(HOMECELL,MATCH(CW$9,DateRange,0)-1,MATCH(CW$6,DataStreams,0)-1)*SQRT(12),"NA")),0),0)</f>
        <v>0.15630134704305426</v>
      </c>
      <c r="CX111" s="393" cm="1">
        <f t="array" aca="1" ref="CX111" ca="1">IF(ISTEXT(CX$6),IFERROR(_xlfn.STDEV.S(
IF(OFFSET(HOMECELL,MATCH(CX$8,DateRange,0)-1,MATCH(CX$6,DataStreams,0)-1):OFFSET(HOMECELL,MATCH(CX$9,DateRange,0)-1,MATCH(CX$6,DataStreams,0)-1)&lt;0,OFFSET(HOMECELL,MATCH(CX$8,DateRange,0)-1,MATCH(CX$6,DataStreams,0)-1):OFFSET(HOMECELL,MATCH(CX$9,DateRange,0)-1,MATCH(CX$6,DataStreams,0)-1)*SQRT(12),"NA")),0),0)</f>
        <v>0.11572000935442682</v>
      </c>
      <c r="CY111" s="393" cm="1">
        <f t="array" aca="1" ref="CY111" ca="1">IF(ISTEXT(CY$6),IFERROR(_xlfn.STDEV.S(
IF(OFFSET(HOMECELL,MATCH(CY$8,DateRange,0)-1,MATCH(CY$6,DataStreams,0)-1):OFFSET(HOMECELL,MATCH(CY$9,DateRange,0)-1,MATCH(CY$6,DataStreams,0)-1)&lt;0,OFFSET(HOMECELL,MATCH(CY$8,DateRange,0)-1,MATCH(CY$6,DataStreams,0)-1):OFFSET(HOMECELL,MATCH(CY$9,DateRange,0)-1,MATCH(CY$6,DataStreams,0)-1)*SQRT(12),"NA")),0),0)</f>
        <v>0.1159441443928826</v>
      </c>
      <c r="CZ111" s="393" cm="1">
        <f t="array" aca="1" ref="CZ111" ca="1">IF(ISTEXT(CZ$6),IFERROR(_xlfn.STDEV.S(
IF(OFFSET(HOMECELL,MATCH(CZ$8,DateRange,0)-1,MATCH(CZ$6,DataStreams,0)-1):OFFSET(HOMECELL,MATCH(CZ$9,DateRange,0)-1,MATCH(CZ$6,DataStreams,0)-1)&lt;0,OFFSET(HOMECELL,MATCH(CZ$8,DateRange,0)-1,MATCH(CZ$6,DataStreams,0)-1):OFFSET(HOMECELL,MATCH(CZ$9,DateRange,0)-1,MATCH(CZ$6,DataStreams,0)-1)*SQRT(12),"NA")),0),0)</f>
        <v>0.17693360267855054</v>
      </c>
      <c r="DA111" s="393" cm="1">
        <f t="array" aca="1" ref="DA111" ca="1">IF(ISTEXT(DA$6),IFERROR(_xlfn.STDEV.S(
IF(OFFSET(HOMECELL,MATCH(DA$8,DateRange,0)-1,MATCH(DA$6,DataStreams,0)-1):OFFSET(HOMECELL,MATCH(DA$9,DateRange,0)-1,MATCH(DA$6,DataStreams,0)-1)&lt;0,OFFSET(HOMECELL,MATCH(DA$8,DateRange,0)-1,MATCH(DA$6,DataStreams,0)-1):OFFSET(HOMECELL,MATCH(DA$9,DateRange,0)-1,MATCH(DA$6,DataStreams,0)-1)*SQRT(12),"NA")),0),0)</f>
        <v>0.17388880923493283</v>
      </c>
      <c r="DB111" s="816" cm="1">
        <f t="array" aca="1" ref="DB111" ca="1">IF(ISTEXT(DB$6),IFERROR(_xlfn.STDEV.S(
IF(OFFSET(HOMECELL,MATCH(DB$8,DateRange,0)-1,MATCH(DB$6,DataStreams,0)-1):OFFSET(HOMECELL,MATCH(DB$9,DateRange,0)-1,MATCH(DB$6,DataStreams,0)-1)&lt;0,OFFSET(HOMECELL,MATCH(DB$8,DateRange,0)-1,MATCH(DB$6,DataStreams,0)-1):OFFSET(HOMECELL,MATCH(DB$9,DateRange,0)-1,MATCH(DB$6,DataStreams,0)-1)*SQRT(12),"NA")),0),0)</f>
        <v>0.18246030971032487</v>
      </c>
      <c r="DC111" s="816" cm="1">
        <f t="array" aca="1" ref="DC111" ca="1">IF(ISTEXT(DC$6),IFERROR(_xlfn.STDEV.S(
IF(OFFSET(HOMECELL,MATCH(DC$8,DateRange,0)-1,MATCH(DC$6,DataStreams,0)-1):OFFSET(HOMECELL,MATCH(DC$9,DateRange,0)-1,MATCH(DC$6,DataStreams,0)-1)&lt;0,OFFSET(HOMECELL,MATCH(DC$8,DateRange,0)-1,MATCH(DC$6,DataStreams,0)-1):OFFSET(HOMECELL,MATCH(DC$9,DateRange,0)-1,MATCH(DC$6,DataStreams,0)-1)*SQRT(12),"NA")),0),0)</f>
        <v>0.14703938018562471</v>
      </c>
      <c r="DD111" s="816" cm="1">
        <f t="array" aca="1" ref="DD111" ca="1">IF(ISTEXT(DD$6),IFERROR(_xlfn.STDEV.S(
IF(OFFSET(HOMECELL,MATCH(DD$8,DateRange,0)-1,MATCH(DD$6,DataStreams,0)-1):OFFSET(HOMECELL,MATCH(DD$9,DateRange,0)-1,MATCH(DD$6,DataStreams,0)-1)&lt;0,OFFSET(HOMECELL,MATCH(DD$8,DateRange,0)-1,MATCH(DD$6,DataStreams,0)-1):OFFSET(HOMECELL,MATCH(DD$9,DateRange,0)-1,MATCH(DD$6,DataStreams,0)-1)*SQRT(12),"NA")),0),0)</f>
        <v>8.6914079752234419E-2</v>
      </c>
      <c r="DE111" s="816" cm="1">
        <f t="array" aca="1" ref="DE111" ca="1">IF(ISTEXT(DE$6),IFERROR(_xlfn.STDEV.S(
IF(OFFSET(HOMECELL,MATCH(DE$8,DateRange,0)-1,MATCH(DE$6,DataStreams,0)-1):OFFSET(HOMECELL,MATCH(DE$9,DateRange,0)-1,MATCH(DE$6,DataStreams,0)-1)&lt;0,OFFSET(HOMECELL,MATCH(DE$8,DateRange,0)-1,MATCH(DE$6,DataStreams,0)-1):OFFSET(HOMECELL,MATCH(DE$9,DateRange,0)-1,MATCH(DE$6,DataStreams,0)-1)*SQRT(12),"NA")),0),0)</f>
        <v>0.14573167119480568</v>
      </c>
      <c r="DG111" s="352"/>
      <c r="DI111" s="393" cm="1">
        <f t="array" aca="1" ref="DI111" ca="1">IF(ISTEXT(DI$6),IFERROR(_xlfn.STDEV.S(
IF(OFFSET(HOMECELL,MATCH(DI$8,DateRange,0)-1,MATCH(DI$6,DataStreams,0)-1):OFFSET(HOMECELL,MATCH(DI$9,DateRange,0)-1,MATCH(DI$6,DataStreams,0)-1)&lt;0,OFFSET(HOMECELL,MATCH(DI$8,DateRange,0)-1,MATCH(DI$6,DataStreams,0)-1):OFFSET(HOMECELL,MATCH(DI$9,DateRange,0)-1,MATCH(DI$6,DataStreams,0)-1)*SQRT(12),"NA")),0),0)</f>
        <v>0</v>
      </c>
      <c r="DJ111" s="393" cm="1">
        <f t="array" aca="1" ref="DJ111" ca="1">IF(ISTEXT(DJ$6),IFERROR(_xlfn.STDEV.S(
IF(OFFSET(HOMECELL,MATCH(DJ$8,DateRange,0)-1,MATCH(DJ$6,DataStreams,0)-1):OFFSET(HOMECELL,MATCH(DJ$9,DateRange,0)-1,MATCH(DJ$6,DataStreams,0)-1)&lt;0,OFFSET(HOMECELL,MATCH(DJ$8,DateRange,0)-1,MATCH(DJ$6,DataStreams,0)-1):OFFSET(HOMECELL,MATCH(DJ$9,DateRange,0)-1,MATCH(DJ$6,DataStreams,0)-1)*SQRT(12),"NA")),0),0)</f>
        <v>0.34156911830330677</v>
      </c>
      <c r="DK111" s="393" cm="1">
        <f t="array" aca="1" ref="DK111" ca="1">IF(ISTEXT(DK$6),IFERROR(_xlfn.STDEV.S(
IF(OFFSET(HOMECELL,MATCH(DK$8,DateRange,0)-1,MATCH(DK$6,DataStreams,0)-1):OFFSET(HOMECELL,MATCH(DK$9,DateRange,0)-1,MATCH(DK$6,DataStreams,0)-1)&lt;0,OFFSET(HOMECELL,MATCH(DK$8,DateRange,0)-1,MATCH(DK$6,DataStreams,0)-1):OFFSET(HOMECELL,MATCH(DK$9,DateRange,0)-1,MATCH(DK$6,DataStreams,0)-1)*SQRT(12),"NA")),0),0)</f>
        <v>0.17197200987312275</v>
      </c>
    </row>
    <row r="112" spans="1:115" ht="6" customHeight="1" collapsed="1">
      <c r="A112" s="357"/>
      <c r="B112" s="357"/>
      <c r="C112" s="357"/>
      <c r="D112" s="357"/>
      <c r="E112" s="357"/>
      <c r="F112" s="357"/>
      <c r="G112" s="357"/>
      <c r="H112" s="357"/>
      <c r="I112" s="357"/>
      <c r="J112" s="357"/>
      <c r="K112" s="357"/>
      <c r="L112" s="357"/>
      <c r="M112" s="357"/>
      <c r="N112" s="357"/>
      <c r="O112" s="357"/>
      <c r="P112" s="357"/>
      <c r="Q112" s="357"/>
      <c r="R112" s="357"/>
      <c r="S112" s="357"/>
      <c r="T112" s="357"/>
      <c r="U112" s="357"/>
      <c r="V112" s="357"/>
      <c r="W112" s="357"/>
      <c r="X112" s="357"/>
      <c r="Y112" s="357"/>
      <c r="Z112" s="357"/>
      <c r="AA112" s="357"/>
      <c r="AB112" s="357"/>
      <c r="AC112" s="357"/>
      <c r="AD112" s="357"/>
      <c r="AE112" s="357"/>
      <c r="AF112" s="357"/>
      <c r="AG112" s="357"/>
      <c r="AH112" s="357"/>
      <c r="AI112" s="357"/>
      <c r="AJ112" s="357"/>
      <c r="AK112" s="357"/>
      <c r="AL112" s="357"/>
      <c r="AM112" s="357"/>
      <c r="AN112" s="357"/>
      <c r="AO112" s="357"/>
      <c r="AP112" s="357"/>
      <c r="AQ112" s="357"/>
      <c r="AR112" s="357"/>
      <c r="AS112" s="357"/>
      <c r="AT112" s="357"/>
      <c r="AU112" s="357"/>
      <c r="AV112" s="357"/>
      <c r="AW112" s="357"/>
      <c r="AX112" s="357"/>
      <c r="AY112" s="357"/>
      <c r="AZ112" s="357"/>
      <c r="BA112" s="357"/>
      <c r="BB112" s="357"/>
      <c r="BC112" s="357"/>
      <c r="BD112" s="357"/>
      <c r="BE112" s="357"/>
      <c r="BF112" s="357"/>
      <c r="BG112" s="357"/>
      <c r="BH112" s="357"/>
      <c r="BI112" s="357"/>
      <c r="BJ112" s="357"/>
      <c r="BK112" s="357"/>
      <c r="BL112" s="357"/>
      <c r="BM112" s="357"/>
      <c r="BN112" s="357"/>
      <c r="BO112" s="357"/>
      <c r="BP112" s="357"/>
      <c r="BQ112" s="357"/>
      <c r="BR112" s="357"/>
      <c r="BS112" s="357"/>
      <c r="BT112" s="357"/>
      <c r="BU112" s="357"/>
      <c r="BV112" s="357"/>
      <c r="BW112" s="357"/>
      <c r="BX112" s="357"/>
      <c r="BY112" s="357"/>
      <c r="BZ112" s="357"/>
      <c r="CA112" s="357"/>
      <c r="CB112" s="357"/>
      <c r="CC112" s="357"/>
      <c r="CD112" s="357"/>
      <c r="CE112" s="357"/>
      <c r="CF112" s="357"/>
      <c r="CG112" s="357"/>
      <c r="CH112" s="357"/>
      <c r="CI112" s="357"/>
      <c r="CJ112" s="357"/>
      <c r="CK112" s="357"/>
      <c r="CL112" s="357"/>
      <c r="CM112" s="357"/>
      <c r="CN112" s="357"/>
      <c r="CO112" s="357"/>
      <c r="CP112" s="357"/>
      <c r="CQ112" s="357"/>
      <c r="CR112" s="357"/>
      <c r="CS112" s="357"/>
      <c r="CT112" s="357"/>
      <c r="CU112" s="357"/>
      <c r="CV112" s="357"/>
      <c r="CW112" s="357"/>
      <c r="CX112" s="357"/>
      <c r="CY112" s="357"/>
      <c r="CZ112" s="357"/>
      <c r="DA112" s="357"/>
      <c r="DB112" s="357"/>
      <c r="DC112" s="357"/>
      <c r="DD112" s="357"/>
      <c r="DE112" s="357"/>
      <c r="DI112" s="357"/>
      <c r="DJ112" s="357"/>
      <c r="DK112" s="357"/>
    </row>
    <row r="113" spans="1:115">
      <c r="A113" s="395" t="str">
        <f ca="1">"Efficiency Measures as of "&amp;TEXT(EndDate,"MMM-YY")</f>
        <v>Efficiency Measures as of Sep-24</v>
      </c>
      <c r="B113" s="383"/>
      <c r="C113" s="383"/>
      <c r="D113" s="383"/>
      <c r="E113" s="383"/>
      <c r="F113" s="383"/>
      <c r="G113" s="383"/>
      <c r="H113" s="383"/>
      <c r="I113" s="383"/>
      <c r="J113" s="383"/>
      <c r="K113" s="383"/>
      <c r="L113" s="383"/>
      <c r="M113" s="383"/>
      <c r="N113" s="383"/>
      <c r="O113" s="383"/>
      <c r="P113" s="383"/>
      <c r="Q113" s="383"/>
      <c r="R113" s="383"/>
      <c r="S113" s="383"/>
      <c r="T113" s="383"/>
      <c r="U113" s="383"/>
      <c r="V113" s="383"/>
      <c r="W113" s="383"/>
      <c r="X113" s="383"/>
      <c r="Y113" s="383"/>
      <c r="Z113" s="383"/>
      <c r="AA113" s="383"/>
      <c r="AB113" s="383"/>
      <c r="AC113" s="383"/>
      <c r="AD113" s="383"/>
      <c r="AE113" s="383"/>
      <c r="AF113" s="383"/>
      <c r="AG113" s="383"/>
      <c r="AH113" s="383"/>
      <c r="AI113" s="383"/>
      <c r="AJ113" s="383"/>
      <c r="AK113" s="383"/>
      <c r="AL113" s="383"/>
      <c r="AM113" s="383"/>
      <c r="AN113" s="383"/>
      <c r="AO113" s="383"/>
      <c r="AP113" s="383"/>
      <c r="AQ113" s="383"/>
      <c r="AR113" s="383"/>
      <c r="AS113" s="383"/>
      <c r="AT113" s="383"/>
      <c r="AU113" s="383"/>
      <c r="AV113" s="383"/>
      <c r="AW113" s="383"/>
      <c r="AX113" s="383"/>
      <c r="AY113" s="383"/>
      <c r="AZ113" s="383"/>
      <c r="BA113" s="383"/>
      <c r="BB113" s="383"/>
      <c r="BC113" s="383"/>
      <c r="BD113" s="383"/>
      <c r="BE113" s="383"/>
      <c r="BF113" s="383"/>
      <c r="BG113" s="383"/>
      <c r="BH113" s="383"/>
      <c r="BI113" s="383"/>
      <c r="BJ113" s="383"/>
      <c r="BK113" s="383"/>
      <c r="BL113" s="383"/>
      <c r="BM113" s="383"/>
      <c r="BN113" s="383"/>
      <c r="BO113" s="383"/>
      <c r="BP113" s="383"/>
      <c r="BQ113" s="383"/>
      <c r="BR113" s="383"/>
      <c r="BS113" s="383"/>
      <c r="BT113" s="383"/>
      <c r="BU113" s="383"/>
      <c r="BV113" s="383"/>
      <c r="BW113" s="383"/>
      <c r="BX113" s="383"/>
      <c r="BY113" s="383"/>
      <c r="BZ113" s="383"/>
      <c r="CA113" s="383"/>
      <c r="CB113" s="383"/>
      <c r="CC113" s="383"/>
      <c r="CD113" s="383"/>
      <c r="CE113" s="383"/>
      <c r="CF113" s="383"/>
      <c r="CG113" s="383"/>
      <c r="CH113" s="383"/>
      <c r="CI113" s="383"/>
      <c r="CJ113" s="383"/>
      <c r="CK113" s="383"/>
      <c r="CL113" s="383"/>
      <c r="CM113" s="383"/>
      <c r="CN113" s="383"/>
      <c r="CO113" s="383"/>
      <c r="CP113" s="383"/>
      <c r="CQ113" s="383"/>
      <c r="CR113" s="383"/>
      <c r="CS113" s="383"/>
      <c r="CT113" s="383"/>
      <c r="CU113" s="383"/>
      <c r="CV113" s="383"/>
      <c r="CW113" s="383"/>
      <c r="CX113" s="383"/>
      <c r="CY113" s="383"/>
      <c r="CZ113" s="383"/>
      <c r="DA113" s="383"/>
      <c r="DB113" s="383"/>
      <c r="DC113" s="383"/>
      <c r="DD113" s="383"/>
      <c r="DE113" s="383"/>
      <c r="DG113" s="352"/>
      <c r="DI113" s="383"/>
      <c r="DJ113" s="383"/>
      <c r="DK113" s="383"/>
    </row>
    <row r="114" spans="1:115">
      <c r="A114" s="371" t="s">
        <v>172</v>
      </c>
      <c r="B114" s="372"/>
      <c r="C114" s="396">
        <f ca="1">IF(ISTEXT(C$6),IFERROR(C$120/C$108,"NA"),0)</f>
        <v>0.11168939804821305</v>
      </c>
      <c r="D114" s="396" t="str">
        <f t="shared" ref="D114:BV114" ca="1" si="18">IF(ISTEXT(D$6),IFERROR(D$120/D$108,"NA"),0)</f>
        <v>NA</v>
      </c>
      <c r="E114" s="396">
        <f t="shared" ca="1" si="18"/>
        <v>0.28784816279970038</v>
      </c>
      <c r="F114" s="396">
        <f t="shared" ca="1" si="18"/>
        <v>0.40886386056838048</v>
      </c>
      <c r="G114" s="396">
        <f t="shared" ca="1" si="18"/>
        <v>0.23745253404692843</v>
      </c>
      <c r="H114" s="396">
        <f t="shared" ca="1" si="18"/>
        <v>2.7297711804824779E-2</v>
      </c>
      <c r="I114" s="396">
        <f t="shared" ca="1" si="18"/>
        <v>0.67200932806587155</v>
      </c>
      <c r="J114" s="396">
        <f t="shared" ca="1" si="18"/>
        <v>0.22478758982123287</v>
      </c>
      <c r="K114" s="396">
        <f t="shared" ca="1" si="18"/>
        <v>0.4637040219027182</v>
      </c>
      <c r="L114" s="396">
        <f t="shared" ca="1" si="18"/>
        <v>-3.8999509825598223E-2</v>
      </c>
      <c r="M114" s="396">
        <f t="shared" ca="1" si="18"/>
        <v>-5.6713266446203045E-2</v>
      </c>
      <c r="N114" s="396">
        <f t="shared" ca="1" si="18"/>
        <v>0.45759611931205918</v>
      </c>
      <c r="O114" s="396">
        <f t="shared" ca="1" si="18"/>
        <v>0.43310857420535726</v>
      </c>
      <c r="P114" s="396">
        <f t="shared" ca="1" si="18"/>
        <v>0.17121552992320541</v>
      </c>
      <c r="Q114" s="396">
        <f t="shared" ca="1" si="18"/>
        <v>0.4204136041222567</v>
      </c>
      <c r="R114" s="396">
        <f t="shared" ca="1" si="18"/>
        <v>0.49503161292264525</v>
      </c>
      <c r="S114" s="396">
        <f t="shared" ca="1" si="18"/>
        <v>0.28804660148203981</v>
      </c>
      <c r="T114" s="396">
        <f t="shared" ca="1" si="18"/>
        <v>0.31832431173594522</v>
      </c>
      <c r="U114" s="396">
        <f t="shared" ca="1" si="18"/>
        <v>-0.71952506484566814</v>
      </c>
      <c r="V114" s="396">
        <f t="shared" ca="1" si="18"/>
        <v>-0.19063231624189797</v>
      </c>
      <c r="W114" s="396">
        <f t="shared" ca="1" si="18"/>
        <v>-0.19739480232853904</v>
      </c>
      <c r="X114" s="396">
        <f t="shared" ca="1" si="18"/>
        <v>-0.29294438739921885</v>
      </c>
      <c r="Y114" s="396">
        <f t="shared" ca="1" si="18"/>
        <v>0.17771292616282827</v>
      </c>
      <c r="Z114" s="396">
        <f t="shared" ca="1" si="18"/>
        <v>0.58140730138875474</v>
      </c>
      <c r="AA114" s="396">
        <f t="shared" ca="1" si="18"/>
        <v>0.77310731568446489</v>
      </c>
      <c r="AB114" s="396">
        <f t="shared" ca="1" si="18"/>
        <v>-0.59211113114333036</v>
      </c>
      <c r="AC114" s="396">
        <f t="shared" ca="1" si="18"/>
        <v>-2.1335219111116258E-2</v>
      </c>
      <c r="AD114" s="396">
        <f t="shared" ca="1" si="18"/>
        <v>-0.83257521319827132</v>
      </c>
      <c r="AE114" s="396">
        <f t="shared" ca="1" si="18"/>
        <v>-0.58733743618758028</v>
      </c>
      <c r="AF114" s="396">
        <f t="shared" ca="1" si="18"/>
        <v>0.13295293927255061</v>
      </c>
      <c r="AG114" s="396">
        <f t="shared" ca="1" si="18"/>
        <v>0.5681627271889701</v>
      </c>
      <c r="AH114" s="396">
        <f t="shared" ca="1" si="18"/>
        <v>-0.4463085423080318</v>
      </c>
      <c r="AI114" s="396">
        <f t="shared" ca="1" si="18"/>
        <v>0.15770022254136451</v>
      </c>
      <c r="AJ114" s="396">
        <f t="shared" ca="1" si="18"/>
        <v>0.10610203287636234</v>
      </c>
      <c r="AK114" s="396">
        <f t="shared" ca="1" si="18"/>
        <v>-5.4253504105166394E-4</v>
      </c>
      <c r="AL114" s="396">
        <f t="shared" ca="1" si="18"/>
        <v>0.59911054076903569</v>
      </c>
      <c r="AM114" s="396">
        <f t="shared" ca="1" si="18"/>
        <v>0.79990296573297381</v>
      </c>
      <c r="AN114" s="396">
        <f t="shared" ca="1" si="18"/>
        <v>0.3247302785033081</v>
      </c>
      <c r="AO114" s="396">
        <f t="shared" ca="1" si="18"/>
        <v>-0.37241128149427999</v>
      </c>
      <c r="AP114" s="396">
        <f t="shared" ca="1" si="18"/>
        <v>0.53203405978489593</v>
      </c>
      <c r="AQ114" s="396">
        <f t="shared" ca="1" si="18"/>
        <v>-0.5406261988307961</v>
      </c>
      <c r="AR114" s="396">
        <f t="shared" ca="1" si="18"/>
        <v>1.3185104415346685</v>
      </c>
      <c r="AS114" s="396">
        <f t="shared" ca="1" si="18"/>
        <v>-0.35622096535325742</v>
      </c>
      <c r="AT114" s="396">
        <f t="shared" ca="1" si="18"/>
        <v>0.52032828824937027</v>
      </c>
      <c r="AU114" s="396">
        <f t="shared" ca="1" si="18"/>
        <v>0.89088631787052486</v>
      </c>
      <c r="AV114" s="396">
        <f t="shared" ca="1" si="18"/>
        <v>0.26638895288941777</v>
      </c>
      <c r="AW114" s="396">
        <f t="shared" ca="1" si="18"/>
        <v>0.15257455059691991</v>
      </c>
      <c r="AX114" s="396">
        <f t="shared" ca="1" si="18"/>
        <v>0.67644391411819826</v>
      </c>
      <c r="AY114" s="396">
        <f t="shared" ca="1" si="18"/>
        <v>0.51523545692904271</v>
      </c>
      <c r="AZ114" s="396">
        <f t="shared" ca="1" si="18"/>
        <v>0.25923541080280366</v>
      </c>
      <c r="BA114" s="396">
        <f t="shared" ca="1" si="18"/>
        <v>0.5773173906441349</v>
      </c>
      <c r="BB114" s="396">
        <f t="shared" ca="1" si="18"/>
        <v>-0.34203181979926056</v>
      </c>
      <c r="BC114" s="396">
        <f t="shared" ca="1" si="18"/>
        <v>-0.52007680055976513</v>
      </c>
      <c r="BD114" s="396">
        <f t="shared" ca="1" si="18"/>
        <v>1.023714657597433</v>
      </c>
      <c r="BE114" s="396">
        <f t="shared" ca="1" si="18"/>
        <v>1.1669656700332691</v>
      </c>
      <c r="BF114" s="396">
        <f t="shared" ca="1" si="18"/>
        <v>1.1604236853484813</v>
      </c>
      <c r="BG114" s="396">
        <f t="shared" ca="1" si="18"/>
        <v>-1.858897602208362E-2</v>
      </c>
      <c r="BH114" s="396">
        <f t="shared" ca="1" si="18"/>
        <v>0.30661780701670832</v>
      </c>
      <c r="BI114" s="396">
        <f t="shared" ca="1" si="18"/>
        <v>-0.39072847371924424</v>
      </c>
      <c r="BJ114" s="396">
        <f t="shared" ca="1" si="18"/>
        <v>-8.7084612689847393E-2</v>
      </c>
      <c r="BK114" s="396">
        <f t="shared" ca="1" si="18"/>
        <v>0.8242383816298845</v>
      </c>
      <c r="BL114" s="396">
        <f t="shared" ca="1" si="18"/>
        <v>0.42484121093653737</v>
      </c>
      <c r="BM114" s="396">
        <f t="shared" ca="1" si="18"/>
        <v>7.3080042972045206E-2</v>
      </c>
      <c r="BN114" s="396">
        <f t="shared" ca="1" si="18"/>
        <v>1.6155522531364115</v>
      </c>
      <c r="BO114" s="396">
        <f t="shared" ca="1" si="18"/>
        <v>0.55032164085545698</v>
      </c>
      <c r="BP114" s="396">
        <f t="shared" ca="1" si="18"/>
        <v>-0.4600496684328943</v>
      </c>
      <c r="BQ114" s="396">
        <f t="shared" ca="1" si="18"/>
        <v>0.20444968818557141</v>
      </c>
      <c r="BR114" s="396">
        <f t="shared" ca="1" si="18"/>
        <v>0.31344156925456362</v>
      </c>
      <c r="BS114" s="396">
        <f t="shared" ca="1" si="18"/>
        <v>8.6611398079334458E-3</v>
      </c>
      <c r="BT114" s="396">
        <f t="shared" ca="1" si="18"/>
        <v>0.22605598634762217</v>
      </c>
      <c r="BU114" s="396">
        <f t="shared" ca="1" si="18"/>
        <v>0.46187426892094668</v>
      </c>
      <c r="BV114" s="396">
        <f t="shared" ca="1" si="18"/>
        <v>-0.20502365523173027</v>
      </c>
      <c r="BW114" s="396">
        <f ca="1">IF(ISTEXT(BW$6),IFERROR(BW$120/BW$108,"NA"),0)</f>
        <v>0.9050936646689558</v>
      </c>
      <c r="BX114" s="396">
        <f ca="1">IF(ISTEXT(BX$6),IFERROR(BX$120/BX$108,"NA"),0)</f>
        <v>0.7311104442929649</v>
      </c>
      <c r="BY114" s="396">
        <f ca="1">IF(ISTEXT(BY$6),IFERROR(BY$120/BY$108,"NA"),0)</f>
        <v>0.3626779641883881</v>
      </c>
      <c r="BZ114" s="396">
        <f ca="1">IF(ISTEXT(BZ$6),IFERROR(BZ$120/BZ$108,"NA"),0)</f>
        <v>-4.3102763072972831E-2</v>
      </c>
      <c r="CA114" s="396">
        <f t="shared" ref="CA114:CH114" ca="1" si="19">IF(ISTEXT(CA$6),IFERROR(CA$120/CA$108,"NA"),0)</f>
        <v>0.10853158842293474</v>
      </c>
      <c r="CB114" s="396">
        <f t="shared" ca="1" si="19"/>
        <v>0.49661572100128093</v>
      </c>
      <c r="CC114" s="396">
        <f t="shared" ca="1" si="19"/>
        <v>-0.39139003305944592</v>
      </c>
      <c r="CD114" s="396">
        <f t="shared" ca="1" si="19"/>
        <v>0.14918346277977571</v>
      </c>
      <c r="CE114" s="396">
        <f t="shared" ca="1" si="19"/>
        <v>-0.34624838627252136</v>
      </c>
      <c r="CF114" s="396">
        <f t="shared" ca="1" si="19"/>
        <v>-7.446513633122499E-3</v>
      </c>
      <c r="CG114" s="396">
        <f t="shared" ca="1" si="19"/>
        <v>-9.3497590359657559E-2</v>
      </c>
      <c r="CH114" s="396">
        <f t="shared" ca="1" si="19"/>
        <v>0.24410166337103284</v>
      </c>
      <c r="CI114" s="396">
        <f ca="1">IF(ISTEXT(CI$6),IFERROR(CI$120/CI$108,"NA"),0)</f>
        <v>0.45418454235583783</v>
      </c>
      <c r="CJ114" s="396">
        <f t="shared" ref="CJ114:DA114" ca="1" si="20">IF(ISTEXT(CJ$6),IFERROR(CJ$120/CJ$108,"NA"),0)</f>
        <v>0.51504938459745453</v>
      </c>
      <c r="CK114" s="396">
        <f t="shared" ref="CK114:CQ114" ca="1" si="21">IF(ISTEXT(CK$6),IFERROR(CK$120/CK$108,"NA"),0)</f>
        <v>0.69460309421958677</v>
      </c>
      <c r="CL114" s="396">
        <f t="shared" ca="1" si="21"/>
        <v>4.6503846217613096E-2</v>
      </c>
      <c r="CM114" s="396">
        <f t="shared" ca="1" si="21"/>
        <v>0.17095891624568429</v>
      </c>
      <c r="CN114" s="396">
        <f t="shared" ca="1" si="21"/>
        <v>0.20251057000543443</v>
      </c>
      <c r="CO114" s="396">
        <f t="shared" ca="1" si="21"/>
        <v>-0.25977904862454193</v>
      </c>
      <c r="CP114" s="396">
        <f t="shared" ca="1" si="21"/>
        <v>0.67489616417637288</v>
      </c>
      <c r="CQ114" s="396">
        <f t="shared" ca="1" si="21"/>
        <v>2.5441686799765066</v>
      </c>
      <c r="CR114" s="396">
        <f t="shared" ca="1" si="20"/>
        <v>0.53212483802450306</v>
      </c>
      <c r="CS114" s="396">
        <f t="shared" ca="1" si="20"/>
        <v>-0.39566548158579301</v>
      </c>
      <c r="CT114" s="396">
        <f t="shared" ca="1" si="20"/>
        <v>8.8638952525626216E-2</v>
      </c>
      <c r="CU114" s="396">
        <f t="shared" ca="1" si="20"/>
        <v>1.8369327098899813</v>
      </c>
      <c r="CV114" s="396">
        <f t="shared" ca="1" si="20"/>
        <v>0.57976151871248427</v>
      </c>
      <c r="CW114" s="396">
        <f t="shared" ca="1" si="20"/>
        <v>-0.48742858659215477</v>
      </c>
      <c r="CX114" s="396">
        <f t="shared" ca="1" si="20"/>
        <v>-7.4855552929144364E-2</v>
      </c>
      <c r="CY114" s="396">
        <f t="shared" ca="1" si="20"/>
        <v>1.2641587468185393</v>
      </c>
      <c r="CZ114" s="396">
        <f t="shared" ca="1" si="20"/>
        <v>0.54283228555859409</v>
      </c>
      <c r="DA114" s="396">
        <f t="shared" ca="1" si="20"/>
        <v>0.59033067137749118</v>
      </c>
      <c r="DB114" s="818">
        <f ca="1">IF(ISTEXT(DB$6),IFERROR(DB$120/DB$108,"NA"),0)</f>
        <v>-0.40452249878340923</v>
      </c>
      <c r="DC114" s="818">
        <f ca="1">IF(ISTEXT(DC$6),IFERROR(DC$120/DC$108,"NA"),0)</f>
        <v>0.35419158917475874</v>
      </c>
      <c r="DD114" s="818">
        <f ca="1">IF(ISTEXT(DD$6),IFERROR(DD$120/DD$108,"NA"),0)</f>
        <v>-0.12874814734045162</v>
      </c>
      <c r="DE114" s="818">
        <f ca="1">IF(ISTEXT(DE$6),IFERROR(DE$120/DE$108,"NA"),0)</f>
        <v>0.50670355566422076</v>
      </c>
      <c r="DG114" s="352"/>
      <c r="DI114" s="396">
        <f ca="1">IF(ISTEXT(DI$6),IFERROR(DI$120/DI$108,"NA"),0)</f>
        <v>0</v>
      </c>
      <c r="DJ114" s="396">
        <f ca="1">IF(ISTEXT(DJ$6),IFERROR(DJ$120/DJ$108,"NA"),0)</f>
        <v>-0.48802452527537904</v>
      </c>
      <c r="DK114" s="396">
        <f ca="1">IF(ISTEXT(DK$6),IFERROR(DK$120/DK$108,"NA"),0)</f>
        <v>-0.77100315812972509</v>
      </c>
    </row>
    <row r="115" spans="1:115">
      <c r="A115" s="371" t="s">
        <v>173</v>
      </c>
      <c r="B115" s="372"/>
      <c r="C115" s="396">
        <f ca="1">IF(ISTEXT(C$6),IFERROR(C$15/C$93,"NA"),0)</f>
        <v>0.30832631727573173</v>
      </c>
      <c r="D115" s="396">
        <f t="shared" ref="D115:BV115" ca="1" si="22">IF(ISTEXT(D$6),IFERROR(D$15/D$93,"NA"),0)</f>
        <v>5.5525148161615361</v>
      </c>
      <c r="E115" s="396">
        <f t="shared" ca="1" si="22"/>
        <v>0.48550899843026757</v>
      </c>
      <c r="F115" s="396">
        <f t="shared" ca="1" si="22"/>
        <v>0.60872862805022876</v>
      </c>
      <c r="G115" s="396">
        <f t="shared" ca="1" si="22"/>
        <v>0.39844197511850493</v>
      </c>
      <c r="H115" s="396">
        <f t="shared" ca="1" si="22"/>
        <v>0.16265237710685418</v>
      </c>
      <c r="I115" s="396">
        <f t="shared" ca="1" si="22"/>
        <v>0.82185268761462027</v>
      </c>
      <c r="J115" s="396">
        <f t="shared" ca="1" si="22"/>
        <v>0.39347237330856327</v>
      </c>
      <c r="K115" s="396">
        <f t="shared" ca="1" si="22"/>
        <v>0.64364918746418354</v>
      </c>
      <c r="L115" s="396">
        <f t="shared" ca="1" si="22"/>
        <v>0.11301063036628259</v>
      </c>
      <c r="M115" s="396">
        <f t="shared" ca="1" si="22"/>
        <v>0.10145527681116985</v>
      </c>
      <c r="N115" s="396">
        <f t="shared" ca="1" si="22"/>
        <v>0.61373859850305112</v>
      </c>
      <c r="O115" s="396">
        <f t="shared" ca="1" si="22"/>
        <v>0.69636232784285379</v>
      </c>
      <c r="P115" s="396">
        <f t="shared" ca="1" si="22"/>
        <v>0.40870539081486806</v>
      </c>
      <c r="Q115" s="396">
        <f t="shared" ca="1" si="22"/>
        <v>0.62431513665648197</v>
      </c>
      <c r="R115" s="396">
        <f t="shared" ca="1" si="22"/>
        <v>0.63694933626036043</v>
      </c>
      <c r="S115" s="396">
        <f t="shared" ca="1" si="22"/>
        <v>0.43646500666092208</v>
      </c>
      <c r="T115" s="396">
        <f t="shared" ca="1" si="22"/>
        <v>0.38709974355346527</v>
      </c>
      <c r="U115" s="396">
        <f t="shared" ca="1" si="22"/>
        <v>-0.66380459510627565</v>
      </c>
      <c r="V115" s="396">
        <f t="shared" ca="1" si="22"/>
        <v>-0.10470251951187894</v>
      </c>
      <c r="W115" s="396">
        <f t="shared" ca="1" si="22"/>
        <v>-0.13049073495314362</v>
      </c>
      <c r="X115" s="396">
        <f t="shared" ca="1" si="22"/>
        <v>-0.19056971297223488</v>
      </c>
      <c r="Y115" s="396">
        <f t="shared" ca="1" si="22"/>
        <v>0.26561741710167913</v>
      </c>
      <c r="Z115" s="396">
        <f t="shared" ca="1" si="22"/>
        <v>0.69287752630670962</v>
      </c>
      <c r="AA115" s="396">
        <f t="shared" ca="1" si="22"/>
        <v>0.92622072193362426</v>
      </c>
      <c r="AB115" s="396">
        <f t="shared" ca="1" si="22"/>
        <v>-0.52225972887361116</v>
      </c>
      <c r="AC115" s="396">
        <f t="shared" ca="1" si="22"/>
        <v>6.4089248431573459E-2</v>
      </c>
      <c r="AD115" s="396">
        <f t="shared" ca="1" si="22"/>
        <v>-0.76191076100475974</v>
      </c>
      <c r="AE115" s="396">
        <f t="shared" ca="1" si="22"/>
        <v>-0.50495482422574045</v>
      </c>
      <c r="AF115" s="396">
        <f t="shared" ca="1" si="22"/>
        <v>0.2599343560290594</v>
      </c>
      <c r="AG115" s="396">
        <f t="shared" ca="1" si="22"/>
        <v>0.67482937940141341</v>
      </c>
      <c r="AH115" s="396">
        <f t="shared" ca="1" si="22"/>
        <v>-0.40397747577125859</v>
      </c>
      <c r="AI115" s="396">
        <f t="shared" ca="1" si="22"/>
        <v>0.28729355319969574</v>
      </c>
      <c r="AJ115" s="396">
        <f t="shared" ca="1" si="22"/>
        <v>0.23412189490358271</v>
      </c>
      <c r="AK115" s="396">
        <f t="shared" ca="1" si="22"/>
        <v>0.11112631886950303</v>
      </c>
      <c r="AL115" s="396">
        <f t="shared" ca="1" si="22"/>
        <v>0.78223274265870613</v>
      </c>
      <c r="AM115" s="396">
        <f t="shared" ca="1" si="22"/>
        <v>0.97401366735388739</v>
      </c>
      <c r="AN115" s="396">
        <f t="shared" ca="1" si="22"/>
        <v>0.415580911758125</v>
      </c>
      <c r="AO115" s="396">
        <f t="shared" ca="1" si="22"/>
        <v>-0.29472230217875228</v>
      </c>
      <c r="AP115" s="396">
        <f t="shared" ca="1" si="22"/>
        <v>0.69878349479660096</v>
      </c>
      <c r="AQ115" s="396">
        <f t="shared" ca="1" si="22"/>
        <v>-0.45446213218091275</v>
      </c>
      <c r="AR115" s="396">
        <f t="shared" ca="1" si="22"/>
        <v>1.4106900577850561</v>
      </c>
      <c r="AS115" s="396">
        <f t="shared" ca="1" si="22"/>
        <v>-0.28973014193926477</v>
      </c>
      <c r="AT115" s="396">
        <f t="shared" ca="1" si="22"/>
        <v>0.63073011803452617</v>
      </c>
      <c r="AU115" s="396">
        <f t="shared" ca="1" si="22"/>
        <v>1.015103230570026</v>
      </c>
      <c r="AV115" s="396">
        <f t="shared" ca="1" si="22"/>
        <v>0.50983235127412585</v>
      </c>
      <c r="AW115" s="396">
        <f t="shared" ca="1" si="22"/>
        <v>0.34234392599677438</v>
      </c>
      <c r="AX115" s="396">
        <f t="shared" ca="1" si="22"/>
        <v>0.81334555115436524</v>
      </c>
      <c r="AY115" s="396">
        <f t="shared" ca="1" si="22"/>
        <v>0.63281691367946558</v>
      </c>
      <c r="AZ115" s="396">
        <f t="shared" ca="1" si="22"/>
        <v>0.37195017572265709</v>
      </c>
      <c r="BA115" s="396">
        <f t="shared" ca="1" si="22"/>
        <v>0.76859012805727411</v>
      </c>
      <c r="BB115" s="396">
        <f t="shared" ca="1" si="22"/>
        <v>-0.24575644614115938</v>
      </c>
      <c r="BC115" s="396">
        <f t="shared" ca="1" si="22"/>
        <v>-0.48376815928625938</v>
      </c>
      <c r="BD115" s="396">
        <f t="shared" ca="1" si="22"/>
        <v>1.2065606819197769</v>
      </c>
      <c r="BE115" s="396">
        <f t="shared" ca="1" si="22"/>
        <v>1.3531503496093735</v>
      </c>
      <c r="BF115" s="396">
        <f t="shared" ca="1" si="22"/>
        <v>1.2737834184183288</v>
      </c>
      <c r="BG115" s="396">
        <f t="shared" ca="1" si="22"/>
        <v>5.3867901659896952E-2</v>
      </c>
      <c r="BH115" s="396">
        <f t="shared" ca="1" si="22"/>
        <v>0.39842346412660473</v>
      </c>
      <c r="BI115" s="396">
        <f t="shared" ca="1" si="22"/>
        <v>-0.3038134596687192</v>
      </c>
      <c r="BJ115" s="396">
        <f t="shared" ca="1" si="22"/>
        <v>5.6143478898091168E-2</v>
      </c>
      <c r="BK115" s="396">
        <f t="shared" ca="1" si="22"/>
        <v>0.94244446623349643</v>
      </c>
      <c r="BL115" s="396">
        <f t="shared" ca="1" si="22"/>
        <v>0.55495359486875173</v>
      </c>
      <c r="BM115" s="396">
        <f t="shared" ca="1" si="22"/>
        <v>0.16293484974024006</v>
      </c>
      <c r="BN115" s="396">
        <f t="shared" ca="1" si="22"/>
        <v>1.7486702276626311</v>
      </c>
      <c r="BO115" s="396">
        <f t="shared" ca="1" si="22"/>
        <v>0.69025087872364599</v>
      </c>
      <c r="BP115" s="396">
        <f t="shared" ca="1" si="22"/>
        <v>-0.34633524486150286</v>
      </c>
      <c r="BQ115" s="396">
        <f t="shared" ca="1" si="22"/>
        <v>0.32800743194280252</v>
      </c>
      <c r="BR115" s="396">
        <f t="shared" ca="1" si="22"/>
        <v>0.48809410695937494</v>
      </c>
      <c r="BS115" s="396">
        <f t="shared" ca="1" si="22"/>
        <v>0.12526084926581996</v>
      </c>
      <c r="BT115" s="396">
        <f t="shared" ca="1" si="22"/>
        <v>0.39188233889437857</v>
      </c>
      <c r="BU115" s="396">
        <f t="shared" ca="1" si="22"/>
        <v>0.63366237937112768</v>
      </c>
      <c r="BV115" s="396">
        <f t="shared" ca="1" si="22"/>
        <v>-0.12030678432338181</v>
      </c>
      <c r="BW115" s="396">
        <f ca="1">IF(ISTEXT(BW$6),IFERROR(BW$15/BW$93,"NA"),0)</f>
        <v>1.095961921948678</v>
      </c>
      <c r="BX115" s="396">
        <f ca="1">IF(ISTEXT(BX$6),IFERROR(BX$15/BX$93,"NA"),0)</f>
        <v>0.92883155212697133</v>
      </c>
      <c r="BY115" s="396">
        <f ca="1">IF(ISTEXT(BY$6),IFERROR(BY$15/BY$93,"NA"),0)</f>
        <v>0.56501907489240488</v>
      </c>
      <c r="BZ115" s="396">
        <f ca="1">IF(ISTEXT(BZ$6),IFERROR(BZ$15/BZ$93,"NA"),0)</f>
        <v>9.9519769060841312E-2</v>
      </c>
      <c r="CA115" s="396">
        <f t="shared" ref="CA115:CH115" ca="1" si="23">IF(ISTEXT(CA$6),IFERROR(CA$15/CA$93,"NA"),0)</f>
        <v>0.21843603489050153</v>
      </c>
      <c r="CB115" s="396">
        <f t="shared" ca="1" si="23"/>
        <v>0.66875453414198749</v>
      </c>
      <c r="CC115" s="396">
        <f t="shared" ca="1" si="23"/>
        <v>-0.26832489061920217</v>
      </c>
      <c r="CD115" s="396">
        <f t="shared" ca="1" si="23"/>
        <v>0.20185420233780429</v>
      </c>
      <c r="CE115" s="396">
        <f t="shared" ca="1" si="23"/>
        <v>-0.30012345133548213</v>
      </c>
      <c r="CF115" s="396">
        <f t="shared" ca="1" si="23"/>
        <v>8.5243365984041822E-2</v>
      </c>
      <c r="CG115" s="396">
        <f t="shared" ca="1" si="23"/>
        <v>5.3282340397895867E-2</v>
      </c>
      <c r="CH115" s="396">
        <f t="shared" ca="1" si="23"/>
        <v>0.3324611058735768</v>
      </c>
      <c r="CI115" s="396">
        <f ca="1">IF(ISTEXT(CI$6),IFERROR(CI$15/CI$93,"NA"),0)</f>
        <v>0.52946502643133675</v>
      </c>
      <c r="CJ115" s="396">
        <f t="shared" ref="CJ115:DA115" ca="1" si="24">IF(ISTEXT(CJ$6),IFERROR(CJ$15/CJ$93,"NA"),0)</f>
        <v>0.66952481120087703</v>
      </c>
      <c r="CK115" s="396">
        <f t="shared" ref="CK115:CQ115" ca="1" si="25">IF(ISTEXT(CK$6),IFERROR(CK$15/CK$93,"NA"),0)</f>
        <v>0.85969419140156322</v>
      </c>
      <c r="CL115" s="396">
        <f t="shared" ca="1" si="25"/>
        <v>0.14688397246393584</v>
      </c>
      <c r="CM115" s="396">
        <f t="shared" ca="1" si="25"/>
        <v>0.38384865696793125</v>
      </c>
      <c r="CN115" s="396">
        <f t="shared" ca="1" si="25"/>
        <v>0.35040918956010891</v>
      </c>
      <c r="CO115" s="396">
        <f t="shared" ca="1" si="25"/>
        <v>-0.12233412318410733</v>
      </c>
      <c r="CP115" s="396">
        <f t="shared" ca="1" si="25"/>
        <v>0.91614521259980675</v>
      </c>
      <c r="CQ115" s="396">
        <f t="shared" ca="1" si="25"/>
        <v>2.7842975971998003</v>
      </c>
      <c r="CR115" s="396">
        <f t="shared" ca="1" si="24"/>
        <v>0.7355105084156679</v>
      </c>
      <c r="CS115" s="396">
        <f t="shared" ca="1" si="24"/>
        <v>-0.32912114197636577</v>
      </c>
      <c r="CT115" s="396">
        <f t="shared" ca="1" si="24"/>
        <v>0.15755767227176942</v>
      </c>
      <c r="CU115" s="396">
        <f t="shared" ca="1" si="24"/>
        <v>1.9784974705525822</v>
      </c>
      <c r="CV115" s="396">
        <f t="shared" ca="1" si="24"/>
        <v>0.74239481543755192</v>
      </c>
      <c r="CW115" s="396">
        <f t="shared" ca="1" si="24"/>
        <v>-0.40766429600223641</v>
      </c>
      <c r="CX115" s="396">
        <f t="shared" ca="1" si="24"/>
        <v>3.07929803200904E-2</v>
      </c>
      <c r="CY115" s="396">
        <f t="shared" ca="1" si="24"/>
        <v>1.3983015915362444</v>
      </c>
      <c r="CZ115" s="396">
        <f t="shared" ca="1" si="24"/>
        <v>0.66765318720675504</v>
      </c>
      <c r="DA115" s="396">
        <f t="shared" ca="1" si="24"/>
        <v>0.6863821454906317</v>
      </c>
      <c r="DB115" s="818">
        <f ca="1">IF(ISTEXT(DB$6),IFERROR(DB$15/DB$93,"NA"),0)</f>
        <v>-0.32723179555109083</v>
      </c>
      <c r="DC115" s="818">
        <f ca="1">IF(ISTEXT(DC$6),IFERROR(DC$15/DC$93,"NA"),0)</f>
        <v>0.50165845312869595</v>
      </c>
      <c r="DD115" s="818">
        <f ca="1">IF(ISTEXT(DD$6),IFERROR(DD$15/DD$93,"NA"),0)</f>
        <v>3.2046341654106685E-2</v>
      </c>
      <c r="DE115" s="818">
        <f ca="1">IF(ISTEXT(DE$6),IFERROR(DE$15/DE$93,"NA"),0)</f>
        <v>0.63525476907471801</v>
      </c>
      <c r="DG115" s="352"/>
      <c r="DI115" s="396">
        <f ca="1">IF(ISTEXT(DI$6),IFERROR(DI$15/DI$93,"NA"),0)</f>
        <v>0</v>
      </c>
      <c r="DJ115" s="396">
        <f ca="1">IF(ISTEXT(DJ$6),IFERROR(DJ$15/DJ$93,"NA"),0)</f>
        <v>-0.4668505546221044</v>
      </c>
      <c r="DK115" s="396">
        <f ca="1">IF(ISTEXT(DK$6),IFERROR(DK$15/DK$93,"NA"),0)</f>
        <v>-0.71318060211534551</v>
      </c>
    </row>
    <row r="116" spans="1:115">
      <c r="A116" s="371" t="s">
        <v>174</v>
      </c>
      <c r="B116" s="372"/>
      <c r="C116" s="396">
        <f ca="1">IF(ISTEXT(C$6),IFERROR(C$120/C$111,"NA"),0)</f>
        <v>0.15472533050910994</v>
      </c>
      <c r="D116" s="396" t="str">
        <f t="shared" ref="D116:BV116" ca="1" si="26">IF(ISTEXT(D$6),IFERROR(D$120/D$111,"NA"),0)</f>
        <v>NA</v>
      </c>
      <c r="E116" s="396">
        <f t="shared" ca="1" si="26"/>
        <v>0.50987322800257484</v>
      </c>
      <c r="F116" s="396">
        <f t="shared" ca="1" si="26"/>
        <v>0.72188347499000516</v>
      </c>
      <c r="G116" s="396">
        <f t="shared" ca="1" si="26"/>
        <v>0.45066712995739944</v>
      </c>
      <c r="H116" s="396">
        <f t="shared" ca="1" si="26"/>
        <v>5.209652680231501E-2</v>
      </c>
      <c r="I116" s="396">
        <f t="shared" ca="1" si="26"/>
        <v>1.1998459115929709</v>
      </c>
      <c r="J116" s="396">
        <f t="shared" ca="1" si="26"/>
        <v>0.3867786602104038</v>
      </c>
      <c r="K116" s="396">
        <f t="shared" ca="1" si="26"/>
        <v>0.94175278670078588</v>
      </c>
      <c r="L116" s="396">
        <f t="shared" ca="1" si="26"/>
        <v>-9.2676884694620182E-2</v>
      </c>
      <c r="M116" s="396">
        <f t="shared" ca="1" si="26"/>
        <v>-8.6780876517800073E-2</v>
      </c>
      <c r="N116" s="396">
        <f t="shared" ca="1" si="26"/>
        <v>0.79879334298481253</v>
      </c>
      <c r="O116" s="396">
        <f t="shared" ca="1" si="26"/>
        <v>0.82098926908508429</v>
      </c>
      <c r="P116" s="396">
        <f t="shared" ca="1" si="26"/>
        <v>0.35999925004835825</v>
      </c>
      <c r="Q116" s="396">
        <f t="shared" ca="1" si="26"/>
        <v>0.82192438366339327</v>
      </c>
      <c r="R116" s="396">
        <f t="shared" ca="1" si="26"/>
        <v>1.003809350431083</v>
      </c>
      <c r="S116" s="396">
        <f t="shared" ca="1" si="26"/>
        <v>0.51669632820947498</v>
      </c>
      <c r="T116" s="396">
        <f t="shared" ca="1" si="26"/>
        <v>0.68188586328001888</v>
      </c>
      <c r="U116" s="396">
        <f t="shared" ca="1" si="26"/>
        <v>-1.2719433669306128</v>
      </c>
      <c r="V116" s="396">
        <f t="shared" ca="1" si="26"/>
        <v>-0.34286674351738627</v>
      </c>
      <c r="W116" s="396">
        <f t="shared" ca="1" si="26"/>
        <v>-0.31999731072662835</v>
      </c>
      <c r="X116" s="396">
        <f t="shared" ca="1" si="26"/>
        <v>-0.42559973033832182</v>
      </c>
      <c r="Y116" s="396">
        <f t="shared" ca="1" si="26"/>
        <v>0.31143508278795129</v>
      </c>
      <c r="Z116" s="396">
        <f t="shared" ca="1" si="26"/>
        <v>1.294057844878423</v>
      </c>
      <c r="AA116" s="396">
        <f t="shared" ca="1" si="26"/>
        <v>1.242419059997437</v>
      </c>
      <c r="AB116" s="396">
        <f t="shared" ca="1" si="26"/>
        <v>-1.0658888785362783</v>
      </c>
      <c r="AC116" s="396">
        <f t="shared" ca="1" si="26"/>
        <v>-4.530483206963011E-2</v>
      </c>
      <c r="AD116" s="396">
        <f t="shared" ca="1" si="26"/>
        <v>-1.0276234585728683</v>
      </c>
      <c r="AE116" s="396">
        <f t="shared" ca="1" si="26"/>
        <v>-1.0804070840394144</v>
      </c>
      <c r="AF116" s="396">
        <f t="shared" ca="1" si="26"/>
        <v>0.20052956345663528</v>
      </c>
      <c r="AG116" s="396">
        <f t="shared" ca="1" si="26"/>
        <v>1.3124036252415079</v>
      </c>
      <c r="AH116" s="396">
        <f t="shared" ca="1" si="26"/>
        <v>-0.88349842883852348</v>
      </c>
      <c r="AI116" s="396">
        <f t="shared" ca="1" si="26"/>
        <v>0.25920277078273868</v>
      </c>
      <c r="AJ116" s="396">
        <f t="shared" ca="1" si="26"/>
        <v>0.17233870269493132</v>
      </c>
      <c r="AK116" s="396">
        <f t="shared" ca="1" si="26"/>
        <v>-7.7359647929367862E-4</v>
      </c>
      <c r="AL116" s="396">
        <f t="shared" ca="1" si="26"/>
        <v>0.9030081534694433</v>
      </c>
      <c r="AM116" s="396">
        <f t="shared" ca="1" si="26"/>
        <v>2.0270418420483534</v>
      </c>
      <c r="AN116" s="396">
        <f t="shared" ca="1" si="26"/>
        <v>0.69758190788893848</v>
      </c>
      <c r="AO116" s="396">
        <f t="shared" ca="1" si="26"/>
        <v>-0.78285722864261975</v>
      </c>
      <c r="AP116" s="396">
        <f t="shared" ca="1" si="26"/>
        <v>0.94458711597295764</v>
      </c>
      <c r="AQ116" s="396">
        <f t="shared" ca="1" si="26"/>
        <v>-0.81326423293217254</v>
      </c>
      <c r="AR116" s="396">
        <f t="shared" ca="1" si="26"/>
        <v>2.6002184406927946</v>
      </c>
      <c r="AS116" s="396">
        <f t="shared" ca="1" si="26"/>
        <v>-0.64666129216189061</v>
      </c>
      <c r="AT116" s="396">
        <f t="shared" ca="1" si="26"/>
        <v>1.1254351921284553</v>
      </c>
      <c r="AU116" s="396">
        <f t="shared" ca="1" si="26"/>
        <v>1.8101098917643164</v>
      </c>
      <c r="AV116" s="396">
        <f t="shared" ca="1" si="26"/>
        <v>0.62974370790828127</v>
      </c>
      <c r="AW116" s="396">
        <f t="shared" ca="1" si="26"/>
        <v>0.30995517635238107</v>
      </c>
      <c r="AX116" s="396">
        <f t="shared" ca="1" si="26"/>
        <v>1.8291923930408023</v>
      </c>
      <c r="AY116" s="396">
        <f t="shared" ca="1" si="26"/>
        <v>0.90377368223101351</v>
      </c>
      <c r="AZ116" s="396">
        <f t="shared" ca="1" si="26"/>
        <v>0.44293397064060192</v>
      </c>
      <c r="BA116" s="396">
        <f t="shared" ca="1" si="26"/>
        <v>1.1653453102572109</v>
      </c>
      <c r="BB116" s="396">
        <f t="shared" ca="1" si="26"/>
        <v>-0.54696279791776603</v>
      </c>
      <c r="BC116" s="396">
        <f t="shared" ca="1" si="26"/>
        <v>-1.1370200583704899</v>
      </c>
      <c r="BD116" s="396">
        <f t="shared" ca="1" si="26"/>
        <v>1.6731920586431448</v>
      </c>
      <c r="BE116" s="396">
        <f t="shared" ca="1" si="26"/>
        <v>2.5438698817766796</v>
      </c>
      <c r="BF116" s="396">
        <f t="shared" ca="1" si="26"/>
        <v>3.5690820966995735</v>
      </c>
      <c r="BG116" s="396">
        <f t="shared" ca="1" si="26"/>
        <v>-3.5222875304889815E-2</v>
      </c>
      <c r="BH116" s="396">
        <f t="shared" ca="1" si="26"/>
        <v>0.40598962108167408</v>
      </c>
      <c r="BI116" s="396">
        <f t="shared" ca="1" si="26"/>
        <v>-0.84794920002879082</v>
      </c>
      <c r="BJ116" s="396">
        <f t="shared" ca="1" si="26"/>
        <v>-0.12950659718660612</v>
      </c>
      <c r="BK116" s="396">
        <f t="shared" ca="1" si="26"/>
        <v>1.7659975364739777</v>
      </c>
      <c r="BL116" s="396">
        <f t="shared" ca="1" si="26"/>
        <v>0.85400293753882239</v>
      </c>
      <c r="BM116" s="396">
        <f t="shared" ca="1" si="26"/>
        <v>0.13892318991799651</v>
      </c>
      <c r="BN116" s="396">
        <f t="shared" ca="1" si="26"/>
        <v>3.5099896762871885</v>
      </c>
      <c r="BO116" s="396">
        <f t="shared" ca="1" si="26"/>
        <v>0.92449133007705597</v>
      </c>
      <c r="BP116" s="396">
        <f t="shared" ca="1" si="26"/>
        <v>-0.75918716736405023</v>
      </c>
      <c r="BQ116" s="396">
        <f t="shared" ca="1" si="26"/>
        <v>0.39773334283096173</v>
      </c>
      <c r="BR116" s="396">
        <f t="shared" ca="1" si="26"/>
        <v>0.77339506377651435</v>
      </c>
      <c r="BS116" s="396">
        <f t="shared" ca="1" si="26"/>
        <v>1.424027473331747E-2</v>
      </c>
      <c r="BT116" s="396">
        <f t="shared" ca="1" si="26"/>
        <v>0.50748042375585678</v>
      </c>
      <c r="BU116" s="396">
        <f t="shared" ca="1" si="26"/>
        <v>0.83571954980058216</v>
      </c>
      <c r="BV116" s="396">
        <f t="shared" ca="1" si="26"/>
        <v>-0.37756259787368435</v>
      </c>
      <c r="BW116" s="396">
        <f ca="1">IF(ISTEXT(BW$6),IFERROR(BW$120/BW$111,"NA"),0)</f>
        <v>1.3172987993929937</v>
      </c>
      <c r="BX116" s="396">
        <f ca="1">IF(ISTEXT(BX$6),IFERROR(BX$120/BX$111,"NA"),0)</f>
        <v>1.2480948881378753</v>
      </c>
      <c r="BY116" s="396">
        <f ca="1">IF(ISTEXT(BY$6),IFERROR(BY$120/BY$111,"NA"),0)</f>
        <v>0.53634066370468458</v>
      </c>
      <c r="BZ116" s="396">
        <f ca="1">IF(ISTEXT(BZ$6),IFERROR(BZ$120/BZ$111,"NA"),0)</f>
        <v>-7.5722863067368945E-2</v>
      </c>
      <c r="CA116" s="396">
        <f t="shared" ref="CA116:CH116" ca="1" si="27">IF(ISTEXT(CA$6),IFERROR(CA$120/CA$111,"NA"),0)</f>
        <v>0.23241072724648912</v>
      </c>
      <c r="CB116" s="396">
        <f t="shared" ca="1" si="27"/>
        <v>0.86988714608659345</v>
      </c>
      <c r="CC116" s="396">
        <f t="shared" ca="1" si="27"/>
        <v>-0.65204575105167528</v>
      </c>
      <c r="CD116" s="396">
        <f t="shared" ca="1" si="27"/>
        <v>0.3778011673410252</v>
      </c>
      <c r="CE116" s="396">
        <f t="shared" ca="1" si="27"/>
        <v>-0.66420271276114706</v>
      </c>
      <c r="CF116" s="396">
        <f t="shared" ca="1" si="27"/>
        <v>-1.2008326174508687E-2</v>
      </c>
      <c r="CG116" s="396">
        <f t="shared" ca="1" si="27"/>
        <v>-0.18501364208639415</v>
      </c>
      <c r="CH116" s="396">
        <f t="shared" ca="1" si="27"/>
        <v>0.55639113161883413</v>
      </c>
      <c r="CI116" s="396">
        <f ca="1">IF(ISTEXT(CI$6),IFERROR(CI$120/CI$111,"NA"),0)</f>
        <v>1.0362622879928536</v>
      </c>
      <c r="CJ116" s="396">
        <f t="shared" ref="CJ116:DA116" ca="1" si="28">IF(ISTEXT(CJ$6),IFERROR(CJ$120/CJ$111,"NA"),0)</f>
        <v>1.0226351799798898</v>
      </c>
      <c r="CK116" s="396">
        <f t="shared" ref="CK116:CQ116" ca="1" si="29">IF(ISTEXT(CK$6),IFERROR(CK$120/CK$111,"NA"),0)</f>
        <v>1.2519684894710572</v>
      </c>
      <c r="CL116" s="396">
        <f t="shared" ca="1" si="29"/>
        <v>0.12594490471136602</v>
      </c>
      <c r="CM116" s="396">
        <f t="shared" ca="1" si="29"/>
        <v>0.32739830294617778</v>
      </c>
      <c r="CN116" s="396">
        <f t="shared" ca="1" si="29"/>
        <v>0.40087270837252215</v>
      </c>
      <c r="CO116" s="396">
        <f t="shared" ca="1" si="29"/>
        <v>-0.42431023210222391</v>
      </c>
      <c r="CP116" s="396">
        <f t="shared" ca="1" si="29"/>
        <v>1.1330796269653567</v>
      </c>
      <c r="CQ116" s="396">
        <f t="shared" ca="1" si="29"/>
        <v>25.559776648202021</v>
      </c>
      <c r="CR116" s="396">
        <f t="shared" ca="1" si="28"/>
        <v>1.2774307745955136</v>
      </c>
      <c r="CS116" s="396">
        <f t="shared" ca="1" si="28"/>
        <v>-0.77960021285335845</v>
      </c>
      <c r="CT116" s="396">
        <f t="shared" ca="1" si="28"/>
        <v>0.21540400937270957</v>
      </c>
      <c r="CU116" s="396">
        <f t="shared" ca="1" si="28"/>
        <v>7.4650314556745379</v>
      </c>
      <c r="CV116" s="396">
        <f t="shared" ca="1" si="28"/>
        <v>1.0898364211630618</v>
      </c>
      <c r="CW116" s="396">
        <f t="shared" ca="1" si="28"/>
        <v>-1.1299110123961622</v>
      </c>
      <c r="CX116" s="396">
        <f t="shared" ca="1" si="28"/>
        <v>-0.20373580057838714</v>
      </c>
      <c r="CY116" s="396">
        <f t="shared" ca="1" si="28"/>
        <v>3.7353166988212925</v>
      </c>
      <c r="CZ116" s="396">
        <f t="shared" ca="1" si="28"/>
        <v>1.0154149782736714</v>
      </c>
      <c r="DA116" s="396">
        <f t="shared" ca="1" si="28"/>
        <v>1.4431587609772409</v>
      </c>
      <c r="DB116" s="818">
        <f ca="1">IF(ISTEXT(DB$6),IFERROR(DB$120/DB$111,"NA"),0)</f>
        <v>-0.84464876030243041</v>
      </c>
      <c r="DC116" s="818">
        <f ca="1">IF(ISTEXT(DC$6),IFERROR(DC$120/DC$111,"NA"),0)</f>
        <v>0.58637386161260208</v>
      </c>
      <c r="DD116" s="818">
        <f ca="1">IF(ISTEXT(DD$6),IFERROR(DD$120/DD$111,"NA"),0)</f>
        <v>-0.30619755055085424</v>
      </c>
      <c r="DE116" s="818">
        <f ca="1">IF(ISTEXT(DE$6),IFERROR(DE$120/DE$111,"NA"),0)</f>
        <v>1.0204532002059357</v>
      </c>
      <c r="DG116" s="352"/>
      <c r="DI116" s="396">
        <f ca="1">IF(ISTEXT(DI$6),IFERROR(DI$120/DI$111,"NA"),0)</f>
        <v>0</v>
      </c>
      <c r="DJ116" s="396">
        <f ca="1">IF(ISTEXT(DJ$6),IFERROR(DJ$120/DJ$111,"NA"),0)</f>
        <v>-1.0755711971460171</v>
      </c>
      <c r="DK116" s="396">
        <f ca="1">IF(ISTEXT(DK$6),IFERROR(DK$120/DK$111,"NA"),0)</f>
        <v>-1.2776532309410158</v>
      </c>
    </row>
    <row r="117" spans="1:115">
      <c r="A117" s="371" t="s">
        <v>175</v>
      </c>
      <c r="B117" s="372"/>
      <c r="C117" s="396">
        <f ca="1">IF(ISTEXT(C$6),IFERROR(C$123/C$110,"NA"),0)</f>
        <v>-0.55761789649510685</v>
      </c>
      <c r="D117" s="396">
        <f t="shared" ref="D117:BV117" ca="1" si="30">IF(ISTEXT(D$6),IFERROR(D$123/D$110,"NA"),0)</f>
        <v>-3.7140622482269611E-14</v>
      </c>
      <c r="E117" s="396" t="str">
        <f t="shared" ca="1" si="30"/>
        <v>NA</v>
      </c>
      <c r="F117" s="396">
        <f t="shared" ca="1" si="30"/>
        <v>1.9166225764771889</v>
      </c>
      <c r="G117" s="396">
        <f t="shared" ca="1" si="30"/>
        <v>-1.5011506329819782E-2</v>
      </c>
      <c r="H117" s="396">
        <f t="shared" ca="1" si="30"/>
        <v>-0.47654633367007798</v>
      </c>
      <c r="I117" s="396">
        <f t="shared" ca="1" si="30"/>
        <v>0.59682190822677372</v>
      </c>
      <c r="J117" s="396">
        <f t="shared" ca="1" si="30"/>
        <v>-3.3177657857511825E-2</v>
      </c>
      <c r="K117" s="396">
        <f t="shared" ca="1" si="30"/>
        <v>0.55721164723749506</v>
      </c>
      <c r="L117" s="396">
        <f t="shared" ca="1" si="30"/>
        <v>-0.5856014149173403</v>
      </c>
      <c r="M117" s="396">
        <f t="shared" ca="1" si="30"/>
        <v>-0.60564616061359644</v>
      </c>
      <c r="N117" s="396">
        <f t="shared" ca="1" si="30"/>
        <v>0.54002772332725413</v>
      </c>
      <c r="O117" s="396">
        <f t="shared" ca="1" si="30"/>
        <v>0.28925616827243028</v>
      </c>
      <c r="P117" s="396">
        <f t="shared" ca="1" si="30"/>
        <v>-0.14066413569415917</v>
      </c>
      <c r="Q117" s="396">
        <f t="shared" ca="1" si="30"/>
        <v>0.28427249940041249</v>
      </c>
      <c r="R117" s="396">
        <f t="shared" ca="1" si="30"/>
        <v>0.44000487319194381</v>
      </c>
      <c r="S117" s="396">
        <f t="shared" ca="1" si="30"/>
        <v>0.12368784266672858</v>
      </c>
      <c r="T117" s="396">
        <f t="shared" ca="1" si="30"/>
        <v>0.24336553576306438</v>
      </c>
      <c r="U117" s="396">
        <f t="shared" ca="1" si="30"/>
        <v>-0.75658701736406542</v>
      </c>
      <c r="V117" s="396">
        <f t="shared" ca="1" si="30"/>
        <v>-0.45755550046699817</v>
      </c>
      <c r="W117" s="396">
        <f t="shared" ca="1" si="30"/>
        <v>-0.25362611509570054</v>
      </c>
      <c r="X117" s="396">
        <f t="shared" ca="1" si="30"/>
        <v>-0.63383936466058244</v>
      </c>
      <c r="Y117" s="396">
        <f t="shared" ca="1" si="30"/>
        <v>1.5675215205507756E-2</v>
      </c>
      <c r="Z117" s="396">
        <f t="shared" ca="1" si="30"/>
        <v>0.5875641009102498</v>
      </c>
      <c r="AA117" s="396">
        <f t="shared" ca="1" si="30"/>
        <v>0.8082581601293034</v>
      </c>
      <c r="AB117" s="396">
        <f t="shared" ca="1" si="30"/>
        <v>-1.0673492256649582</v>
      </c>
      <c r="AC117" s="396">
        <f t="shared" ca="1" si="30"/>
        <v>-0.23309380513618166</v>
      </c>
      <c r="AD117" s="396">
        <f t="shared" ca="1" si="30"/>
        <v>-0.90930880575278861</v>
      </c>
      <c r="AE117" s="396">
        <f t="shared" ca="1" si="30"/>
        <v>-1.0373475696655652</v>
      </c>
      <c r="AF117" s="396">
        <f t="shared" ca="1" si="30"/>
        <v>-8.6765488362964022E-2</v>
      </c>
      <c r="AG117" s="396">
        <f t="shared" ca="1" si="30"/>
        <v>0.56105780436007158</v>
      </c>
      <c r="AH117" s="396">
        <f t="shared" ca="1" si="30"/>
        <v>-0.66821108356889702</v>
      </c>
      <c r="AI117" s="396">
        <f t="shared" ca="1" si="30"/>
        <v>-3.7203762927810129E-2</v>
      </c>
      <c r="AJ117" s="396">
        <f t="shared" ca="1" si="30"/>
        <v>-0.10466543367218459</v>
      </c>
      <c r="AK117" s="396">
        <f t="shared" ca="1" si="30"/>
        <v>-0.20577496255179786</v>
      </c>
      <c r="AL117" s="396">
        <f t="shared" ca="1" si="30"/>
        <v>0.52469583379401874</v>
      </c>
      <c r="AM117" s="396">
        <f t="shared" ca="1" si="30"/>
        <v>0.75896243534014762</v>
      </c>
      <c r="AN117" s="396">
        <f t="shared" ca="1" si="30"/>
        <v>0.23761591305826552</v>
      </c>
      <c r="AO117" s="396">
        <f t="shared" ca="1" si="30"/>
        <v>-0.59821379268811536</v>
      </c>
      <c r="AP117" s="396">
        <f t="shared" ca="1" si="30"/>
        <v>0.46628748681457916</v>
      </c>
      <c r="AQ117" s="396">
        <f t="shared" ca="1" si="30"/>
        <v>-0.8922509311210931</v>
      </c>
      <c r="AR117" s="396">
        <f t="shared" ca="1" si="30"/>
        <v>1.7088252625834994</v>
      </c>
      <c r="AS117" s="396">
        <f t="shared" ca="1" si="30"/>
        <v>-0.48630127061013584</v>
      </c>
      <c r="AT117" s="396">
        <f t="shared" ca="1" si="30"/>
        <v>0.47145166459733145</v>
      </c>
      <c r="AU117" s="396">
        <f t="shared" ca="1" si="30"/>
        <v>0.83539916936912706</v>
      </c>
      <c r="AV117" s="396">
        <f t="shared" ca="1" si="30"/>
        <v>0.12568208138238093</v>
      </c>
      <c r="AW117" s="396">
        <f t="shared" ca="1" si="30"/>
        <v>5.4500119536695243E-2</v>
      </c>
      <c r="AX117" s="396">
        <f t="shared" ca="1" si="30"/>
        <v>0.6009217456085556</v>
      </c>
      <c r="AY117" s="396">
        <f t="shared" ca="1" si="30"/>
        <v>0.4238098284019412</v>
      </c>
      <c r="AZ117" s="396">
        <f t="shared" ca="1" si="30"/>
        <v>0.10292115224323653</v>
      </c>
      <c r="BA117" s="396">
        <f t="shared" ca="1" si="30"/>
        <v>0.48845163388711299</v>
      </c>
      <c r="BB117" s="396">
        <f t="shared" ca="1" si="30"/>
        <v>-0.68168067758810347</v>
      </c>
      <c r="BC117" s="396">
        <f t="shared" ca="1" si="30"/>
        <v>-0.95488004853675434</v>
      </c>
      <c r="BD117" s="396">
        <f t="shared" ca="1" si="30"/>
        <v>1.0355587892089382</v>
      </c>
      <c r="BE117" s="396">
        <f t="shared" ca="1" si="30"/>
        <v>1.1215365464520797</v>
      </c>
      <c r="BF117" s="396">
        <f t="shared" ca="1" si="30"/>
        <v>1.1211149271441438</v>
      </c>
      <c r="BG117" s="396">
        <f t="shared" ca="1" si="30"/>
        <v>-0.25414542854416883</v>
      </c>
      <c r="BH117" s="396">
        <f t="shared" ca="1" si="30"/>
        <v>0.19677424073388122</v>
      </c>
      <c r="BI117" s="396">
        <f t="shared" ca="1" si="30"/>
        <v>-0.61282033760384624</v>
      </c>
      <c r="BJ117" s="396">
        <f t="shared" ca="1" si="30"/>
        <v>-0.36849945124771838</v>
      </c>
      <c r="BK117" s="396">
        <f t="shared" ca="1" si="30"/>
        <v>0.98673614052431458</v>
      </c>
      <c r="BL117" s="396">
        <f t="shared" ca="1" si="30"/>
        <v>0.32047534871068795</v>
      </c>
      <c r="BM117" s="396">
        <f t="shared" ca="1" si="30"/>
        <v>-0.16909105863049934</v>
      </c>
      <c r="BN117" s="396">
        <f t="shared" ca="1" si="30"/>
        <v>1.7990522856711508</v>
      </c>
      <c r="BO117" s="396">
        <f t="shared" ca="1" si="30"/>
        <v>0.46183750371224858</v>
      </c>
      <c r="BP117" s="396">
        <f t="shared" ca="1" si="30"/>
        <v>-0.80255553830499182</v>
      </c>
      <c r="BQ117" s="396">
        <f t="shared" ca="1" si="30"/>
        <v>0.10978965649276871</v>
      </c>
      <c r="BR117" s="396">
        <f t="shared" ca="1" si="30"/>
        <v>0.22013544053331269</v>
      </c>
      <c r="BS117" s="396">
        <f t="shared" ca="1" si="30"/>
        <v>-0.23973519563731668</v>
      </c>
      <c r="BT117" s="396">
        <f t="shared" ca="1" si="30"/>
        <v>2.3301834683152615E-2</v>
      </c>
      <c r="BU117" s="396">
        <f t="shared" ca="1" si="30"/>
        <v>0.35405240551337019</v>
      </c>
      <c r="BV117" s="396">
        <f t="shared" ca="1" si="30"/>
        <v>-0.59342571240133213</v>
      </c>
      <c r="BW117" s="396">
        <f ca="1">IF(ISTEXT(BW$6),IFERROR(BW$123/BW$110,"NA"),0)</f>
        <v>0.86226294053999819</v>
      </c>
      <c r="BX117" s="396">
        <f ca="1">IF(ISTEXT(BX$6),IFERROR(BX$123/BX$110,"NA"),0)</f>
        <v>0.65236001390430487</v>
      </c>
      <c r="BY117" s="396">
        <f ca="1">IF(ISTEXT(BY$6),IFERROR(BY$123/BY$110,"NA"),0)</f>
        <v>0.22815613980847649</v>
      </c>
      <c r="BZ117" s="396">
        <f ca="1">IF(ISTEXT(BZ$6),IFERROR(BZ$123/BZ$110,"NA"),0)</f>
        <v>-0.28148454520602667</v>
      </c>
      <c r="CA117" s="396">
        <f t="shared" ref="CA117:CH117" ca="1" si="31">IF(ISTEXT(CA$6),IFERROR(CA$123/CA$110,"NA"),0)</f>
        <v>-0.14856080475506164</v>
      </c>
      <c r="CB117" s="396">
        <f t="shared" ca="1" si="31"/>
        <v>0.40265870478190946</v>
      </c>
      <c r="CC117" s="396">
        <f t="shared" ca="1" si="31"/>
        <v>-0.52061831960959482</v>
      </c>
      <c r="CD117" s="396">
        <f t="shared" ca="1" si="31"/>
        <v>0.13990539669636953</v>
      </c>
      <c r="CE117" s="396">
        <f t="shared" ca="1" si="31"/>
        <v>-0.51339837301311853</v>
      </c>
      <c r="CF117" s="396">
        <f t="shared" ca="1" si="31"/>
        <v>-7.8299965331723301E-2</v>
      </c>
      <c r="CG117" s="396">
        <f t="shared" ca="1" si="31"/>
        <v>-0.42629822328216044</v>
      </c>
      <c r="CH117" s="396">
        <f t="shared" ca="1" si="31"/>
        <v>0.15155431405655384</v>
      </c>
      <c r="CI117" s="396">
        <f ca="1">IF(ISTEXT(CI$6),IFERROR(CI$123/CI$110,"NA"),0)</f>
        <v>0.39476631156028547</v>
      </c>
      <c r="CJ117" s="396">
        <f t="shared" ref="CJ117:DA117" ca="1" si="32">IF(ISTEXT(CJ$6),IFERROR(CJ$123/CJ$110,"NA"),0)</f>
        <v>0.43999510225266902</v>
      </c>
      <c r="CK117" s="396">
        <f t="shared" ref="CK117:CQ117" ca="1" si="33">IF(ISTEXT(CK$6),IFERROR(CK$123/CK$110,"NA"),0)</f>
        <v>0.6251948734275099</v>
      </c>
      <c r="CL117" s="396">
        <f t="shared" ca="1" si="33"/>
        <v>-0.15452813720897307</v>
      </c>
      <c r="CM117" s="396">
        <f t="shared" ca="1" si="33"/>
        <v>0.11342208761461763</v>
      </c>
      <c r="CN117" s="396">
        <f t="shared" ca="1" si="33"/>
        <v>6.0663718146362127E-3</v>
      </c>
      <c r="CO117" s="396">
        <f t="shared" ca="1" si="33"/>
        <v>-0.65890912997954287</v>
      </c>
      <c r="CP117" s="396">
        <f t="shared" ca="1" si="33"/>
        <v>0.58975941940559584</v>
      </c>
      <c r="CQ117" s="396">
        <f t="shared" ca="1" si="33"/>
        <v>2.4243044528019717</v>
      </c>
      <c r="CR117" s="396">
        <f t="shared" ca="1" si="32"/>
        <v>0.42515137214209975</v>
      </c>
      <c r="CS117" s="396">
        <f t="shared" ca="1" si="32"/>
        <v>-0.64646725976750097</v>
      </c>
      <c r="CT117" s="396">
        <f t="shared" ca="1" si="32"/>
        <v>-6.6164494534124041E-2</v>
      </c>
      <c r="CU117" s="396">
        <f t="shared" ca="1" si="32"/>
        <v>2.1719533423744783</v>
      </c>
      <c r="CV117" s="396">
        <f t="shared" ca="1" si="32"/>
        <v>0.48893149595315027</v>
      </c>
      <c r="CW117" s="396">
        <f t="shared" ca="1" si="32"/>
        <v>-0.88888267410233202</v>
      </c>
      <c r="CX117" s="396">
        <f t="shared" ca="1" si="32"/>
        <v>-0.35270500604807348</v>
      </c>
      <c r="CY117" s="396">
        <f t="shared" ca="1" si="32"/>
        <v>1.3987521595868635</v>
      </c>
      <c r="CZ117" s="396">
        <f t="shared" ca="1" si="32"/>
        <v>0.46726096367139447</v>
      </c>
      <c r="DA117" s="396">
        <f t="shared" ca="1" si="32"/>
        <v>0.56753071647119113</v>
      </c>
      <c r="DB117" s="818">
        <f ca="1">IF(ISTEXT(DB$6),IFERROR(DB$123/DB$110,"NA"),0)</f>
        <v>-0.63806687947055529</v>
      </c>
      <c r="DC117" s="818">
        <f ca="1">IF(ISTEXT(DC$6),IFERROR(DC$123/DC$110,"NA"),0)</f>
        <v>0.21575289291580005</v>
      </c>
      <c r="DD117" s="818">
        <f ca="1">IF(ISTEXT(DD$6),IFERROR(DD$123/DD$110,"NA"),0)</f>
        <v>-0.44354173720722956</v>
      </c>
      <c r="DE117" s="818">
        <f ca="1">IF(ISTEXT(DE$6),IFERROR(DE$123/DE$110,"NA"),0)</f>
        <v>0.4108517104328267</v>
      </c>
      <c r="DG117" s="352"/>
      <c r="DI117" s="396">
        <f ca="1">IF(ISTEXT(DI$6),IFERROR(DI$123/DI$110,"NA"),0)</f>
        <v>0</v>
      </c>
      <c r="DJ117" s="396">
        <f ca="1">IF(ISTEXT(DJ$6),IFERROR(DJ$123/DJ$110,"NA"),0)</f>
        <v>-0.46558845322544473</v>
      </c>
      <c r="DK117" s="396">
        <f ca="1">IF(ISTEXT(DK$6),IFERROR(DK$123/DK$110,"NA"),0)</f>
        <v>-0.98054213327155382</v>
      </c>
    </row>
    <row r="118" spans="1:115">
      <c r="A118" s="371" t="s">
        <v>226</v>
      </c>
      <c r="B118" s="372"/>
      <c r="C118" s="391">
        <f ca="1">IF(ISTEXT(C$6),IFERROR((1+INTERCEPT(OFFSET(C$132,MATCH(C$8,DateRange,0)-1,0):OFFSET(C$132,MATCH(C$9,DateRange,0)-1,0),OFFSET(HOMECELL,MATCH(C$8,DateRange,0)-1,MATCH(C$100,DataStreams,0)-1):OFFSET(HOMECELL,MATCH(C$9,DateRange,0)-1,MATCH(C$100,DataStreams,0)-1)))^12-1,"NA"),0)</f>
        <v>-2.4580212263592194E-2</v>
      </c>
      <c r="D118" s="391">
        <f ca="1">IF(ISTEXT(D$6),IFERROR((1+INTERCEPT(OFFSET(D$132,MATCH(D$8,DateRange,0)-1,0):OFFSET(D$132,MATCH(D$9,DateRange,0)-1,0),OFFSET(HOMECELL,MATCH(D$8,DateRange,0)-1,MATCH(D$100,DataStreams,0)-1):OFFSET(HOMECELL,MATCH(D$9,DateRange,0)-1,MATCH(D$100,DataStreams,0)-1)))^12-1,"NA"),0)</f>
        <v>3.3337252600483147E-2</v>
      </c>
      <c r="E118" s="391">
        <f ca="1">IF(ISTEXT(E$6),IFERROR((1+INTERCEPT(OFFSET(E$132,MATCH(E$8,DateRange,0)-1,0):OFFSET(E$132,MATCH(E$9,DateRange,0)-1,0),OFFSET(HOMECELL,MATCH(E$8,DateRange,0)-1,MATCH(E$100,DataStreams,0)-1):OFFSET(HOMECELL,MATCH(E$9,DateRange,0)-1,MATCH(E$100,DataStreams,0)-1)))^12-1,"NA"),0)</f>
        <v>0</v>
      </c>
      <c r="F118" s="391">
        <f ca="1">IF(ISTEXT(F$6),IFERROR((1+INTERCEPT(OFFSET(F$132,MATCH(F$8,DateRange,0)-1,0):OFFSET(F$132,MATCH(F$9,DateRange,0)-1,0),OFFSET(HOMECELL,MATCH(F$8,DateRange,0)-1,MATCH(F$100,DataStreams,0)-1):OFFSET(HOMECELL,MATCH(F$9,DateRange,0)-1,MATCH(F$100,DataStreams,0)-1)))^12-1,"NA"),0)</f>
        <v>2.0585793119835216E-2</v>
      </c>
      <c r="G118" s="391">
        <f ca="1">IF(ISTEXT(G$6),IFERROR((1+INTERCEPT(OFFSET(G$132,MATCH(G$8,DateRange,0)-1,0):OFFSET(G$132,MATCH(G$9,DateRange,0)-1,0),OFFSET(HOMECELL,MATCH(G$8,DateRange,0)-1,MATCH(G$100,DataStreams,0)-1):OFFSET(HOMECELL,MATCH(G$9,DateRange,0)-1,MATCH(G$100,DataStreams,0)-1)))^12-1,"NA"),0)</f>
        <v>1.3647036752539865E-3</v>
      </c>
      <c r="H118" s="391">
        <f ca="1">IF(ISTEXT(H$6),IFERROR((1+INTERCEPT(OFFSET(H$132,MATCH(H$8,DateRange,0)-1,0):OFFSET(H$132,MATCH(H$9,DateRange,0)-1,0),OFFSET(HOMECELL,MATCH(H$8,DateRange,0)-1,MATCH(H$100,DataStreams,0)-1):OFFSET(HOMECELL,MATCH(H$9,DateRange,0)-1,MATCH(H$100,DataStreams,0)-1)))^12-1,"NA"),0)</f>
        <v>-5.3602344950109071E-2</v>
      </c>
      <c r="I118" s="391">
        <f ca="1">IF(ISTEXT(I$6),IFERROR((1+INTERCEPT(OFFSET(I$132,MATCH(I$8,DateRange,0)-1,0):OFFSET(I$132,MATCH(I$9,DateRange,0)-1,0),OFFSET(HOMECELL,MATCH(I$8,DateRange,0)-1,MATCH(I$100,DataStreams,0)-1):OFFSET(HOMECELL,MATCH(I$9,DateRange,0)-1,MATCH(I$100,DataStreams,0)-1)))^12-1,"NA"),0)</f>
        <v>0.19080980689951965</v>
      </c>
      <c r="J118" s="391">
        <f ca="1">IF(ISTEXT(J$6),IFERROR((1+INTERCEPT(OFFSET(J$132,MATCH(J$8,DateRange,0)-1,0):OFFSET(J$132,MATCH(J$9,DateRange,0)-1,0),OFFSET(HOMECELL,MATCH(J$8,DateRange,0)-1,MATCH(J$100,DataStreams,0)-1):OFFSET(HOMECELL,MATCH(J$9,DateRange,0)-1,MATCH(J$100,DataStreams,0)-1)))^12-1,"NA"),0)</f>
        <v>2.9629513692102094E-3</v>
      </c>
      <c r="K118" s="391">
        <f ca="1">IF(ISTEXT(K$6),IFERROR((1+INTERCEPT(OFFSET(K$132,MATCH(K$8,DateRange,0)-1,0):OFFSET(K$132,MATCH(K$9,DateRange,0)-1,0),OFFSET(HOMECELL,MATCH(K$8,DateRange,0)-1,MATCH(K$100,DataStreams,0)-1):OFFSET(HOMECELL,MATCH(K$9,DateRange,0)-1,MATCH(K$100,DataStreams,0)-1)))^12-1,"NA"),0)</f>
        <v>3.8660085449672588E-2</v>
      </c>
      <c r="L118" s="391">
        <f ca="1">IF(ISTEXT(L$6),IFERROR((1+INTERCEPT(OFFSET(L$132,MATCH(L$8,DateRange,0)-1,0):OFFSET(L$132,MATCH(L$9,DateRange,0)-1,0),OFFSET(HOMECELL,MATCH(L$8,DateRange,0)-1,MATCH(L$100,DataStreams,0)-1):OFFSET(HOMECELL,MATCH(L$9,DateRange,0)-1,MATCH(L$100,DataStreams,0)-1)))^12-1,"NA"),0)</f>
        <v>-5.7544091323536217E-2</v>
      </c>
      <c r="M118" s="391">
        <f ca="1">IF(ISTEXT(M$6),IFERROR((1+INTERCEPT(OFFSET(M$132,MATCH(M$8,DateRange,0)-1,0):OFFSET(M$132,MATCH(M$9,DateRange,0)-1,0),OFFSET(HOMECELL,MATCH(M$8,DateRange,0)-1,MATCH(M$100,DataStreams,0)-1):OFFSET(HOMECELL,MATCH(M$9,DateRange,0)-1,MATCH(M$100,DataStreams,0)-1)))^12-1,"NA"),0)</f>
        <v>-5.685151541001543E-2</v>
      </c>
      <c r="N118" s="391">
        <f ca="1">IF(ISTEXT(N$6),IFERROR((1+INTERCEPT(OFFSET(N$132,MATCH(N$8,DateRange,0)-1,0):OFFSET(N$132,MATCH(N$9,DateRange,0)-1,0),OFFSET(HOMECELL,MATCH(N$8,DateRange,0)-1,MATCH(N$100,DataStreams,0)-1):OFFSET(HOMECELL,MATCH(N$9,DateRange,0)-1,MATCH(N$100,DataStreams,0)-1)))^12-1,"NA"),0)</f>
        <v>4.2694189899219914E-2</v>
      </c>
      <c r="O118" s="391">
        <f ca="1">IF(ISTEXT(O$6),IFERROR((1+INTERCEPT(OFFSET(O$132,MATCH(O$8,DateRange,0)-1,0):OFFSET(O$132,MATCH(O$9,DateRange,0)-1,0),OFFSET(HOMECELL,MATCH(O$8,DateRange,0)-1,MATCH(O$100,DataStreams,0)-1):OFFSET(HOMECELL,MATCH(O$9,DateRange,0)-1,MATCH(O$100,DataStreams,0)-1)))^12-1,"NA"),0)</f>
        <v>4.806116279700734E-2</v>
      </c>
      <c r="P118" s="391">
        <f ca="1">IF(ISTEXT(P$6),IFERROR((1+INTERCEPT(OFFSET(P$132,MATCH(P$8,DateRange,0)-1,0):OFFSET(P$132,MATCH(P$9,DateRange,0)-1,0),OFFSET(HOMECELL,MATCH(P$8,DateRange,0)-1,MATCH(P$100,DataStreams,0)-1):OFFSET(HOMECELL,MATCH(P$9,DateRange,0)-1,MATCH(P$100,DataStreams,0)-1)))^12-1,"NA"),0)</f>
        <v>3.0529227878968168E-3</v>
      </c>
      <c r="Q118" s="391">
        <f ca="1">IF(ISTEXT(Q$6),IFERROR((1+INTERCEPT(OFFSET(Q$132,MATCH(Q$8,DateRange,0)-1,0):OFFSET(Q$132,MATCH(Q$9,DateRange,0)-1,0),OFFSET(HOMECELL,MATCH(Q$8,DateRange,0)-1,MATCH(Q$100,DataStreams,0)-1):OFFSET(HOMECELL,MATCH(Q$9,DateRange,0)-1,MATCH(Q$100,DataStreams,0)-1)))^12-1,"NA"),0)</f>
        <v>5.972228312153649E-2</v>
      </c>
      <c r="R118" s="391">
        <f ca="1">IF(ISTEXT(R$6),IFERROR((1+INTERCEPT(OFFSET(R$132,MATCH(R$8,DateRange,0)-1,0):OFFSET(R$132,MATCH(R$9,DateRange,0)-1,0),OFFSET(HOMECELL,MATCH(R$8,DateRange,0)-1,MATCH(R$100,DataStreams,0)-1):OFFSET(HOMECELL,MATCH(R$9,DateRange,0)-1,MATCH(R$100,DataStreams,0)-1)))^12-1,"NA"),0)</f>
        <v>8.3809634191040372E-2</v>
      </c>
      <c r="S118" s="391">
        <f ca="1">IF(ISTEXT(S$6),IFERROR((1+INTERCEPT(OFFSET(S$132,MATCH(S$8,DateRange,0)-1,0):OFFSET(S$132,MATCH(S$9,DateRange,0)-1,0),OFFSET(HOMECELL,MATCH(S$8,DateRange,0)-1,MATCH(S$100,DataStreams,0)-1):OFFSET(HOMECELL,MATCH(S$9,DateRange,0)-1,MATCH(S$100,DataStreams,0)-1)))^12-1,"NA"),0)</f>
        <v>4.1667336720880188E-2</v>
      </c>
      <c r="T118" s="391">
        <f ca="1">IF(ISTEXT(T$6),IFERROR((1+INTERCEPT(OFFSET(T$132,MATCH(T$8,DateRange,0)-1,0):OFFSET(T$132,MATCH(T$9,DateRange,0)-1,0),OFFSET(HOMECELL,MATCH(T$8,DateRange,0)-1,MATCH(T$100,DataStreams,0)-1):OFFSET(HOMECELL,MATCH(T$9,DateRange,0)-1,MATCH(T$100,DataStreams,0)-1)))^12-1,"NA"),0)</f>
        <v>0.18098412287563459</v>
      </c>
      <c r="U118" s="391">
        <f ca="1">IF(ISTEXT(U$6),IFERROR((1+INTERCEPT(OFFSET(U$132,MATCH(U$8,DateRange,0)-1,0):OFFSET(U$132,MATCH(U$9,DateRange,0)-1,0),OFFSET(HOMECELL,MATCH(U$8,DateRange,0)-1,MATCH(U$100,DataStreams,0)-1):OFFSET(HOMECELL,MATCH(U$9,DateRange,0)-1,MATCH(U$100,DataStreams,0)-1)))^12-1,"NA"),0)</f>
        <v>-0.23436210715005668</v>
      </c>
      <c r="V118" s="391">
        <f ca="1">IF(ISTEXT(V$6),IFERROR((1+INTERCEPT(OFFSET(V$132,MATCH(V$8,DateRange,0)-1,0):OFFSET(V$132,MATCH(V$9,DateRange,0)-1,0),OFFSET(HOMECELL,MATCH(V$8,DateRange,0)-1,MATCH(V$100,DataStreams,0)-1):OFFSET(HOMECELL,MATCH(V$9,DateRange,0)-1,MATCH(V$100,DataStreams,0)-1)))^12-1,"NA"),0)</f>
        <v>-9.8369219446939438E-2</v>
      </c>
      <c r="W118" s="391">
        <f ca="1">IF(ISTEXT(W$6),IFERROR((1+INTERCEPT(OFFSET(W$132,MATCH(W$8,DateRange,0)-1,0):OFFSET(W$132,MATCH(W$9,DateRange,0)-1,0),OFFSET(HOMECELL,MATCH(W$8,DateRange,0)-1,MATCH(W$100,DataStreams,0)-1):OFFSET(HOMECELL,MATCH(W$9,DateRange,0)-1,MATCH(W$100,DataStreams,0)-1)))^12-1,"NA"),0)</f>
        <v>2.4030830426680083E-3</v>
      </c>
      <c r="X118" s="391">
        <f ca="1">IF(ISTEXT(X$6),IFERROR((1+INTERCEPT(OFFSET(X$132,MATCH(X$8,DateRange,0)-1,0):OFFSET(X$132,MATCH(X$9,DateRange,0)-1,0),OFFSET(HOMECELL,MATCH(X$8,DateRange,0)-1,MATCH(X$100,DataStreams,0)-1):OFFSET(HOMECELL,MATCH(X$9,DateRange,0)-1,MATCH(X$100,DataStreams,0)-1)))^12-1,"NA"),0)</f>
        <v>-0.1194504983623712</v>
      </c>
      <c r="Y118" s="391">
        <f ca="1">IF(ISTEXT(Y$6),IFERROR((1+INTERCEPT(OFFSET(Y$132,MATCH(Y$8,DateRange,0)-1,0):OFFSET(Y$132,MATCH(Y$9,DateRange,0)-1,0),OFFSET(HOMECELL,MATCH(Y$8,DateRange,0)-1,MATCH(Y$100,DataStreams,0)-1):OFFSET(HOMECELL,MATCH(Y$9,DateRange,0)-1,MATCH(Y$100,DataStreams,0)-1)))^12-1,"NA"),0)</f>
        <v>1.3438272803457885E-2</v>
      </c>
      <c r="Z118" s="391">
        <f ca="1">IF(ISTEXT(Z$6),IFERROR((1+INTERCEPT(OFFSET(Z$132,MATCH(Z$8,DateRange,0)-1,0):OFFSET(Z$132,MATCH(Z$9,DateRange,0)-1,0),OFFSET(HOMECELL,MATCH(Z$8,DateRange,0)-1,MATCH(Z$100,DataStreams,0)-1):OFFSET(HOMECELL,MATCH(Z$9,DateRange,0)-1,MATCH(Z$100,DataStreams,0)-1)))^12-1,"NA"),0)</f>
        <v>0.15907197384069294</v>
      </c>
      <c r="AA118" s="391">
        <f ca="1">IF(ISTEXT(AA$6),IFERROR((1+INTERCEPT(OFFSET(AA$132,MATCH(AA$8,DateRange,0)-1,0):OFFSET(AA$132,MATCH(AA$9,DateRange,0)-1,0),OFFSET(HOMECELL,MATCH(AA$8,DateRange,0)-1,MATCH(AA$100,DataStreams,0)-1):OFFSET(HOMECELL,MATCH(AA$9,DateRange,0)-1,MATCH(AA$100,DataStreams,0)-1)))^12-1,"NA"),0)</f>
        <v>0.16037921296407598</v>
      </c>
      <c r="AB118" s="391">
        <f ca="1">IF(ISTEXT(AB$6),IFERROR((1+INTERCEPT(OFFSET(AB$132,MATCH(AB$8,DateRange,0)-1,0):OFFSET(AB$132,MATCH(AB$9,DateRange,0)-1,0),OFFSET(HOMECELL,MATCH(AB$8,DateRange,0)-1,MATCH(AB$100,DataStreams,0)-1):OFFSET(HOMECELL,MATCH(AB$9,DateRange,0)-1,MATCH(AB$100,DataStreams,0)-1)))^12-1,"NA"),0)</f>
        <v>-0.26577316915528704</v>
      </c>
      <c r="AC118" s="391">
        <f ca="1">IF(ISTEXT(AC$6),IFERROR((1+INTERCEPT(OFFSET(AC$132,MATCH(AC$8,DateRange,0)-1,0):OFFSET(AC$132,MATCH(AC$9,DateRange,0)-1,0),OFFSET(HOMECELL,MATCH(AC$8,DateRange,0)-1,MATCH(AC$100,DataStreams,0)-1):OFFSET(HOMECELL,MATCH(AC$9,DateRange,0)-1,MATCH(AC$100,DataStreams,0)-1)))^12-1,"NA"),0)</f>
        <v>-3.9699941830850571E-2</v>
      </c>
      <c r="AD118" s="391">
        <f ca="1">IF(ISTEXT(AD$6),IFERROR((1+INTERCEPT(OFFSET(AD$132,MATCH(AD$8,DateRange,0)-1,0):OFFSET(AD$132,MATCH(AD$9,DateRange,0)-1,0),OFFSET(HOMECELL,MATCH(AD$8,DateRange,0)-1,MATCH(AD$100,DataStreams,0)-1):OFFSET(HOMECELL,MATCH(AD$9,DateRange,0)-1,MATCH(AD$100,DataStreams,0)-1)))^12-1,"NA"),0)</f>
        <v>-0.23844444025027323</v>
      </c>
      <c r="AE118" s="391">
        <f ca="1">IF(ISTEXT(AE$6),IFERROR((1+INTERCEPT(OFFSET(AE$132,MATCH(AE$8,DateRange,0)-1,0):OFFSET(AE$132,MATCH(AE$9,DateRange,0)-1,0),OFFSET(HOMECELL,MATCH(AE$8,DateRange,0)-1,MATCH(AE$100,DataStreams,0)-1):OFFSET(HOMECELL,MATCH(AE$9,DateRange,0)-1,MATCH(AE$100,DataStreams,0)-1)))^12-1,"NA"),0)</f>
        <v>-0.23234302314067046</v>
      </c>
      <c r="AF118" s="391">
        <f ca="1">IF(ISTEXT(AF$6),IFERROR((1+INTERCEPT(OFFSET(AF$132,MATCH(AF$8,DateRange,0)-1,0):OFFSET(AF$132,MATCH(AF$9,DateRange,0)-1,0),OFFSET(HOMECELL,MATCH(AF$8,DateRange,0)-1,MATCH(AF$100,DataStreams,0)-1):OFFSET(HOMECELL,MATCH(AF$9,DateRange,0)-1,MATCH(AF$100,DataStreams,0)-1)))^12-1,"NA"),0)</f>
        <v>4.7914600611376201E-4</v>
      </c>
      <c r="AG118" s="391">
        <f ca="1">IF(ISTEXT(AG$6),IFERROR((1+INTERCEPT(OFFSET(AG$132,MATCH(AG$8,DateRange,0)-1,0):OFFSET(AG$132,MATCH(AG$9,DateRange,0)-1,0),OFFSET(HOMECELL,MATCH(AG$8,DateRange,0)-1,MATCH(AG$100,DataStreams,0)-1):OFFSET(HOMECELL,MATCH(AG$9,DateRange,0)-1,MATCH(AG$100,DataStreams,0)-1)))^12-1,"NA"),0)</f>
        <v>0.14886525429903608</v>
      </c>
      <c r="AH118" s="391">
        <f ca="1">IF(ISTEXT(AH$6),IFERROR((1+INTERCEPT(OFFSET(AH$132,MATCH(AH$8,DateRange,0)-1,0):OFFSET(AH$132,MATCH(AH$9,DateRange,0)-1,0),OFFSET(HOMECELL,MATCH(AH$8,DateRange,0)-1,MATCH(AH$100,DataStreams,0)-1):OFFSET(HOMECELL,MATCH(AH$9,DateRange,0)-1,MATCH(AH$100,DataStreams,0)-1)))^12-1,"NA"),0)</f>
        <v>-0.24997418398535931</v>
      </c>
      <c r="AI118" s="391">
        <f ca="1">IF(ISTEXT(AI$6),IFERROR((1+INTERCEPT(OFFSET(AI$132,MATCH(AI$8,DateRange,0)-1,0):OFFSET(AI$132,MATCH(AI$9,DateRange,0)-1,0),OFFSET(HOMECELL,MATCH(AI$8,DateRange,0)-1,MATCH(AI$100,DataStreams,0)-1):OFFSET(HOMECELL,MATCH(AI$9,DateRange,0)-1,MATCH(AI$100,DataStreams,0)-1)))^12-1,"NA"),0)</f>
        <v>1.3823570119999795E-2</v>
      </c>
      <c r="AJ118" s="391">
        <f ca="1">IF(ISTEXT(AJ$6),IFERROR((1+INTERCEPT(OFFSET(AJ$132,MATCH(AJ$8,DateRange,0)-1,0):OFFSET(AJ$132,MATCH(AJ$9,DateRange,0)-1,0),OFFSET(HOMECELL,MATCH(AJ$8,DateRange,0)-1,MATCH(AJ$100,DataStreams,0)-1):OFFSET(HOMECELL,MATCH(AJ$9,DateRange,0)-1,MATCH(AJ$100,DataStreams,0)-1)))^12-1,"NA"),0)</f>
        <v>2.2401084320811115E-4</v>
      </c>
      <c r="AK118" s="391">
        <f ca="1">IF(ISTEXT(AK$6),IFERROR((1+INTERCEPT(OFFSET(AK$132,MATCH(AK$8,DateRange,0)-1,0):OFFSET(AK$132,MATCH(AK$9,DateRange,0)-1,0),OFFSET(HOMECELL,MATCH(AK$8,DateRange,0)-1,MATCH(AK$100,DataStreams,0)-1):OFFSET(HOMECELL,MATCH(AK$9,DateRange,0)-1,MATCH(AK$100,DataStreams,0)-1)))^12-1,"NA"),0)</f>
        <v>-1.8361885205183559E-2</v>
      </c>
      <c r="AL118" s="391">
        <f ca="1">IF(ISTEXT(AL$6),IFERROR((1+INTERCEPT(OFFSET(AL$132,MATCH(AL$8,DateRange,0)-1,0):OFFSET(AL$132,MATCH(AL$9,DateRange,0)-1,0),OFFSET(HOMECELL,MATCH(AL$8,DateRange,0)-1,MATCH(AL$100,DataStreams,0)-1):OFFSET(HOMECELL,MATCH(AL$9,DateRange,0)-1,MATCH(AL$100,DataStreams,0)-1)))^12-1,"NA"),0)</f>
        <v>0.103148093026042</v>
      </c>
      <c r="AM118" s="391">
        <f ca="1">IF(ISTEXT(AM$6),IFERROR((1+INTERCEPT(OFFSET(AM$132,MATCH(AM$8,DateRange,0)-1,0):OFFSET(AM$132,MATCH(AM$9,DateRange,0)-1,0),OFFSET(HOMECELL,MATCH(AM$8,DateRange,0)-1,MATCH(AM$100,DataStreams,0)-1):OFFSET(HOMECELL,MATCH(AM$9,DateRange,0)-1,MATCH(AM$100,DataStreams,0)-1)))^12-1,"NA"),0)</f>
        <v>0.23393942665925538</v>
      </c>
      <c r="AN118" s="391">
        <f ca="1">IF(ISTEXT(AN$6),IFERROR((1+INTERCEPT(OFFSET(AN$132,MATCH(AN$8,DateRange,0)-1,0):OFFSET(AN$132,MATCH(AN$9,DateRange,0)-1,0),OFFSET(HOMECELL,MATCH(AN$8,DateRange,0)-1,MATCH(AN$100,DataStreams,0)-1):OFFSET(HOMECELL,MATCH(AN$9,DateRange,0)-1,MATCH(AN$100,DataStreams,0)-1)))^12-1,"NA"),0)</f>
        <v>7.4944083790501992E-2</v>
      </c>
      <c r="AO118" s="391">
        <f ca="1">IF(ISTEXT(AO$6),IFERROR((1+INTERCEPT(OFFSET(AO$132,MATCH(AO$8,DateRange,0)-1,0):OFFSET(AO$132,MATCH(AO$9,DateRange,0)-1,0),OFFSET(HOMECELL,MATCH(AO$8,DateRange,0)-1,MATCH(AO$100,DataStreams,0)-1):OFFSET(HOMECELL,MATCH(AO$9,DateRange,0)-1,MATCH(AO$100,DataStreams,0)-1)))^12-1,"NA"),0)</f>
        <v>-0.14590560332594016</v>
      </c>
      <c r="AP118" s="391">
        <f ca="1">IF(ISTEXT(AP$6),IFERROR((1+INTERCEPT(OFFSET(AP$132,MATCH(AP$8,DateRange,0)-1,0):OFFSET(AP$132,MATCH(AP$9,DateRange,0)-1,0),OFFSET(HOMECELL,MATCH(AP$8,DateRange,0)-1,MATCH(AP$100,DataStreams,0)-1):OFFSET(HOMECELL,MATCH(AP$9,DateRange,0)-1,MATCH(AP$100,DataStreams,0)-1)))^12-1,"NA"),0)</f>
        <v>0.15763327966941265</v>
      </c>
      <c r="AQ118" s="391">
        <f ca="1">IF(ISTEXT(AQ$6),IFERROR((1+INTERCEPT(OFFSET(AQ$132,MATCH(AQ$8,DateRange,0)-1,0):OFFSET(AQ$132,MATCH(AQ$9,DateRange,0)-1,0),OFFSET(HOMECELL,MATCH(AQ$8,DateRange,0)-1,MATCH(AQ$100,DataStreams,0)-1):OFFSET(HOMECELL,MATCH(AQ$9,DateRange,0)-1,MATCH(AQ$100,DataStreams,0)-1)))^12-1,"NA"),0)</f>
        <v>-0.19926748478738221</v>
      </c>
      <c r="AR118" s="391">
        <f ca="1">IF(ISTEXT(AR$6),IFERROR((1+INTERCEPT(OFFSET(AR$132,MATCH(AR$8,DateRange,0)-1,0):OFFSET(AR$132,MATCH(AR$9,DateRange,0)-1,0),OFFSET(HOMECELL,MATCH(AR$8,DateRange,0)-1,MATCH(AR$100,DataStreams,0)-1):OFFSET(HOMECELL,MATCH(AR$9,DateRange,0)-1,MATCH(AR$100,DataStreams,0)-1)))^12-1,"NA"),0)</f>
        <v>0.72064228061236113</v>
      </c>
      <c r="AS118" s="391">
        <f ca="1">IF(ISTEXT(AS$6),IFERROR((1+INTERCEPT(OFFSET(AS$132,MATCH(AS$8,DateRange,0)-1,0):OFFSET(AS$132,MATCH(AS$9,DateRange,0)-1,0),OFFSET(HOMECELL,MATCH(AS$8,DateRange,0)-1,MATCH(AS$100,DataStreams,0)-1):OFFSET(HOMECELL,MATCH(AS$9,DateRange,0)-1,MATCH(AS$100,DataStreams,0)-1)))^12-1,"NA"),0)</f>
        <v>-0.11544530318657475</v>
      </c>
      <c r="AT118" s="391">
        <f ca="1">IF(ISTEXT(AT$6),IFERROR((1+INTERCEPT(OFFSET(AT$132,MATCH(AT$8,DateRange,0)-1,0):OFFSET(AT$132,MATCH(AT$9,DateRange,0)-1,0),OFFSET(HOMECELL,MATCH(AT$8,DateRange,0)-1,MATCH(AT$100,DataStreams,0)-1):OFFSET(HOMECELL,MATCH(AT$9,DateRange,0)-1,MATCH(AT$100,DataStreams,0)-1)))^12-1,"NA"),0)</f>
        <v>0.13459841093474911</v>
      </c>
      <c r="AU118" s="391">
        <f ca="1">IF(ISTEXT(AU$6),IFERROR((1+INTERCEPT(OFFSET(AU$132,MATCH(AU$8,DateRange,0)-1,0):OFFSET(AU$132,MATCH(AU$9,DateRange,0)-1,0),OFFSET(HOMECELL,MATCH(AU$8,DateRange,0)-1,MATCH(AU$100,DataStreams,0)-1):OFFSET(HOMECELL,MATCH(AU$9,DateRange,0)-1,MATCH(AU$100,DataStreams,0)-1)))^12-1,"NA"),0)</f>
        <v>0.32671560170094249</v>
      </c>
      <c r="AV118" s="391">
        <f ca="1">IF(ISTEXT(AV$6),IFERROR((1+INTERCEPT(OFFSET(AV$132,MATCH(AV$8,DateRange,0)-1,0):OFFSET(AV$132,MATCH(AV$9,DateRange,0)-1,0),OFFSET(HOMECELL,MATCH(AV$8,DateRange,0)-1,MATCH(AV$100,DataStreams,0)-1):OFFSET(HOMECELL,MATCH(AV$9,DateRange,0)-1,MATCH(AV$100,DataStreams,0)-1)))^12-1,"NA"),0)</f>
        <v>4.6168720799665719E-2</v>
      </c>
      <c r="AW118" s="391">
        <f ca="1">IF(ISTEXT(AW$6),IFERROR((1+INTERCEPT(OFFSET(AW$132,MATCH(AW$8,DateRange,0)-1,0):OFFSET(AW$132,MATCH(AW$9,DateRange,0)-1,0),OFFSET(HOMECELL,MATCH(AW$8,DateRange,0)-1,MATCH(AW$100,DataStreams,0)-1):OFFSET(HOMECELL,MATCH(AW$9,DateRange,0)-1,MATCH(AW$100,DataStreams,0)-1)))^12-1,"NA"),0)</f>
        <v>4.8236942438002695E-2</v>
      </c>
      <c r="AX118" s="391">
        <f ca="1">IF(ISTEXT(AX$6),IFERROR((1+INTERCEPT(OFFSET(AX$132,MATCH(AX$8,DateRange,0)-1,0):OFFSET(AX$132,MATCH(AX$9,DateRange,0)-1,0),OFFSET(HOMECELL,MATCH(AX$8,DateRange,0)-1,MATCH(AX$100,DataStreams,0)-1):OFFSET(HOMECELL,MATCH(AX$9,DateRange,0)-1,MATCH(AX$100,DataStreams,0)-1)))^12-1,"NA"),0)</f>
        <v>0.18793355746080054</v>
      </c>
      <c r="AY118" s="391">
        <f ca="1">IF(ISTEXT(AY$6),IFERROR((1+INTERCEPT(OFFSET(AY$132,MATCH(AY$8,DateRange,0)-1,0):OFFSET(AY$132,MATCH(AY$9,DateRange,0)-1,0),OFFSET(HOMECELL,MATCH(AY$8,DateRange,0)-1,MATCH(AY$100,DataStreams,0)-1):OFFSET(HOMECELL,MATCH(AY$9,DateRange,0)-1,MATCH(AY$100,DataStreams,0)-1)))^12-1,"NA"),0)</f>
        <v>0.16381761805510942</v>
      </c>
      <c r="AZ118" s="391">
        <f ca="1">IF(ISTEXT(AZ$6),IFERROR((1+INTERCEPT(OFFSET(AZ$132,MATCH(AZ$8,DateRange,0)-1,0):OFFSET(AZ$132,MATCH(AZ$9,DateRange,0)-1,0),OFFSET(HOMECELL,MATCH(AZ$8,DateRange,0)-1,MATCH(AZ$100,DataStreams,0)-1):OFFSET(HOMECELL,MATCH(AZ$9,DateRange,0)-1,MATCH(AZ$100,DataStreams,0)-1)))^12-1,"NA"),0)</f>
        <v>3.778166434676189E-2</v>
      </c>
      <c r="BA118" s="391">
        <f ca="1">IF(ISTEXT(BA$6),IFERROR((1+INTERCEPT(OFFSET(BA$132,MATCH(BA$8,DateRange,0)-1,0):OFFSET(BA$132,MATCH(BA$9,DateRange,0)-1,0),OFFSET(HOMECELL,MATCH(BA$8,DateRange,0)-1,MATCH(BA$100,DataStreams,0)-1):OFFSET(HOMECELL,MATCH(BA$9,DateRange,0)-1,MATCH(BA$100,DataStreams,0)-1)))^12-1,"NA"),0)</f>
        <v>0.12708510089179037</v>
      </c>
      <c r="BB118" s="391">
        <f ca="1">IF(ISTEXT(BB$6),IFERROR((1+INTERCEPT(OFFSET(BB$132,MATCH(BB$8,DateRange,0)-1,0):OFFSET(BB$132,MATCH(BB$9,DateRange,0)-1,0),OFFSET(HOMECELL,MATCH(BB$8,DateRange,0)-1,MATCH(BB$100,DataStreams,0)-1):OFFSET(HOMECELL,MATCH(BB$9,DateRange,0)-1,MATCH(BB$100,DataStreams,0)-1)))^12-1,"NA"),0)</f>
        <v>-0.1376088214116209</v>
      </c>
      <c r="BC118" s="391">
        <f ca="1">IF(ISTEXT(BC$6),IFERROR((1+INTERCEPT(OFFSET(BC$132,MATCH(BC$8,DateRange,0)-1,0):OFFSET(BC$132,MATCH(BC$9,DateRange,0)-1,0),OFFSET(HOMECELL,MATCH(BC$8,DateRange,0)-1,MATCH(BC$100,DataStreams,0)-1):OFFSET(HOMECELL,MATCH(BC$9,DateRange,0)-1,MATCH(BC$100,DataStreams,0)-1)))^12-1,"NA"),0)</f>
        <v>-0.37099853093620794</v>
      </c>
      <c r="BD118" s="391">
        <f ca="1">IF(ISTEXT(BD$6),IFERROR((1+INTERCEPT(OFFSET(BD$132,MATCH(BD$8,DateRange,0)-1,0):OFFSET(BD$132,MATCH(BD$9,DateRange,0)-1,0),OFFSET(HOMECELL,MATCH(BD$8,DateRange,0)-1,MATCH(BD$100,DataStreams,0)-1):OFFSET(HOMECELL,MATCH(BD$9,DateRange,0)-1,MATCH(BD$100,DataStreams,0)-1)))^12-1,"NA"),0)</f>
        <v>0.20360336029471848</v>
      </c>
      <c r="BE118" s="391">
        <f ca="1">IF(ISTEXT(BE$6),IFERROR((1+INTERCEPT(OFFSET(BE$132,MATCH(BE$8,DateRange,0)-1,0):OFFSET(BE$132,MATCH(BE$9,DateRange,0)-1,0),OFFSET(HOMECELL,MATCH(BE$8,DateRange,0)-1,MATCH(BE$100,DataStreams,0)-1):OFFSET(HOMECELL,MATCH(BE$9,DateRange,0)-1,MATCH(BE$100,DataStreams,0)-1)))^12-1,"NA"),0)</f>
        <v>0.31313110315896631</v>
      </c>
      <c r="BF118" s="391">
        <f ca="1">IF(ISTEXT(BF$6),IFERROR((1+INTERCEPT(OFFSET(BF$132,MATCH(BF$8,DateRange,0)-1,0):OFFSET(BF$132,MATCH(BF$9,DateRange,0)-1,0),OFFSET(HOMECELL,MATCH(BF$8,DateRange,0)-1,MATCH(BF$100,DataStreams,0)-1):OFFSET(HOMECELL,MATCH(BF$9,DateRange,0)-1,MATCH(BF$100,DataStreams,0)-1)))^12-1,"NA"),0)</f>
        <v>0.60172087157480836</v>
      </c>
      <c r="BG118" s="391">
        <f ca="1">IF(ISTEXT(BG$6),IFERROR((1+INTERCEPT(OFFSET(BG$132,MATCH(BG$8,DateRange,0)-1,0):OFFSET(BG$132,MATCH(BG$9,DateRange,0)-1,0),OFFSET(HOMECELL,MATCH(BG$8,DateRange,0)-1,MATCH(BG$100,DataStreams,0)-1):OFFSET(HOMECELL,MATCH(BG$9,DateRange,0)-1,MATCH(BG$100,DataStreams,0)-1)))^12-1,"NA"),0)</f>
        <v>-6.1904587483852747E-2</v>
      </c>
      <c r="BH118" s="391">
        <f ca="1">IF(ISTEXT(BH$6),IFERROR((1+INTERCEPT(OFFSET(BH$132,MATCH(BH$8,DateRange,0)-1,0):OFFSET(BH$132,MATCH(BH$9,DateRange,0)-1,0),OFFSET(HOMECELL,MATCH(BH$8,DateRange,0)-1,MATCH(BH$100,DataStreams,0)-1):OFFSET(HOMECELL,MATCH(BH$9,DateRange,0)-1,MATCH(BH$100,DataStreams,0)-1)))^12-1,"NA"),0)</f>
        <v>8.8024807791900361E-2</v>
      </c>
      <c r="BI118" s="391">
        <f ca="1">IF(ISTEXT(BI$6),IFERROR((1+INTERCEPT(OFFSET(BI$132,MATCH(BI$8,DateRange,0)-1,0):OFFSET(BI$132,MATCH(BI$9,DateRange,0)-1,0),OFFSET(HOMECELL,MATCH(BI$8,DateRange,0)-1,MATCH(BI$100,DataStreams,0)-1):OFFSET(HOMECELL,MATCH(BI$9,DateRange,0)-1,MATCH(BI$100,DataStreams,0)-1)))^12-1,"NA"),0)</f>
        <v>-0.13815559066602634</v>
      </c>
      <c r="BJ118" s="391">
        <f ca="1">IF(ISTEXT(BJ$6),IFERROR((1+INTERCEPT(OFFSET(BJ$132,MATCH(BJ$8,DateRange,0)-1,0):OFFSET(BJ$132,MATCH(BJ$9,DateRange,0)-1,0),OFFSET(HOMECELL,MATCH(BJ$8,DateRange,0)-1,MATCH(BJ$100,DataStreams,0)-1):OFFSET(HOMECELL,MATCH(BJ$9,DateRange,0)-1,MATCH(BJ$100,DataStreams,0)-1)))^12-1,"NA"),0)</f>
        <v>-4.3055489572127792E-2</v>
      </c>
      <c r="BK118" s="391">
        <f ca="1">IF(ISTEXT(BK$6),IFERROR((1+INTERCEPT(OFFSET(BK$132,MATCH(BK$8,DateRange,0)-1,0):OFFSET(BK$132,MATCH(BK$9,DateRange,0)-1,0),OFFSET(HOMECELL,MATCH(BK$8,DateRange,0)-1,MATCH(BK$100,DataStreams,0)-1):OFFSET(HOMECELL,MATCH(BK$9,DateRange,0)-1,MATCH(BK$100,DataStreams,0)-1)))^12-1,"NA"),0)</f>
        <v>0.2257381224334063</v>
      </c>
      <c r="BL118" s="391">
        <f ca="1">IF(ISTEXT(BL$6),IFERROR((1+INTERCEPT(OFFSET(BL$132,MATCH(BL$8,DateRange,0)-1,0):OFFSET(BL$132,MATCH(BL$9,DateRange,0)-1,0),OFFSET(HOMECELL,MATCH(BL$8,DateRange,0)-1,MATCH(BL$100,DataStreams,0)-1):OFFSET(HOMECELL,MATCH(BL$9,DateRange,0)-1,MATCH(BL$100,DataStreams,0)-1)))^12-1,"NA"),0)</f>
        <v>7.7515828683769605E-2</v>
      </c>
      <c r="BM118" s="391">
        <f ca="1">IF(ISTEXT(BM$6),IFERROR((1+INTERCEPT(OFFSET(BM$132,MATCH(BM$8,DateRange,0)-1,0):OFFSET(BM$132,MATCH(BM$9,DateRange,0)-1,0),OFFSET(HOMECELL,MATCH(BM$8,DateRange,0)-1,MATCH(BM$100,DataStreams,0)-1):OFFSET(HOMECELL,MATCH(BM$9,DateRange,0)-1,MATCH(BM$100,DataStreams,0)-1)))^12-1,"NA"),0)</f>
        <v>-3.5468259591524998E-2</v>
      </c>
      <c r="BN118" s="391">
        <f ca="1">IF(ISTEXT(BN$6),IFERROR((1+INTERCEPT(OFFSET(BN$132,MATCH(BN$8,DateRange,0)-1,0):OFFSET(BN$132,MATCH(BN$9,DateRange,0)-1,0),OFFSET(HOMECELL,MATCH(BN$8,DateRange,0)-1,MATCH(BN$100,DataStreams,0)-1):OFFSET(HOMECELL,MATCH(BN$9,DateRange,0)-1,MATCH(BN$100,DataStreams,0)-1)))^12-1,"NA"),0)</f>
        <v>0.60547827359523976</v>
      </c>
      <c r="BO118" s="391">
        <f ca="1">IF(ISTEXT(BO$6),IFERROR((1+INTERCEPT(OFFSET(BO$132,MATCH(BO$8,DateRange,0)-1,0):OFFSET(BO$132,MATCH(BO$9,DateRange,0)-1,0),OFFSET(HOMECELL,MATCH(BO$8,DateRange,0)-1,MATCH(BO$100,DataStreams,0)-1):OFFSET(HOMECELL,MATCH(BO$9,DateRange,0)-1,MATCH(BO$100,DataStreams,0)-1)))^12-1,"NA"),0)</f>
        <v>0.16172045902612653</v>
      </c>
      <c r="BP118" s="391">
        <f ca="1">IF(ISTEXT(BP$6),IFERROR((1+INTERCEPT(OFFSET(BP$132,MATCH(BP$8,DateRange,0)-1,0):OFFSET(BP$132,MATCH(BP$9,DateRange,0)-1,0),OFFSET(HOMECELL,MATCH(BP$8,DateRange,0)-1,MATCH(BP$100,DataStreams,0)-1):OFFSET(HOMECELL,MATCH(BP$9,DateRange,0)-1,MATCH(BP$100,DataStreams,0)-1)))^12-1,"NA"),0)</f>
        <v>-0.14293499466272352</v>
      </c>
      <c r="BQ118" s="391">
        <f ca="1">IF(ISTEXT(BQ$6),IFERROR((1+INTERCEPT(OFFSET(BQ$132,MATCH(BQ$8,DateRange,0)-1,0):OFFSET(BQ$132,MATCH(BQ$9,DateRange,0)-1,0),OFFSET(HOMECELL,MATCH(BQ$8,DateRange,0)-1,MATCH(BQ$100,DataStreams,0)-1):OFFSET(HOMECELL,MATCH(BQ$9,DateRange,0)-1,MATCH(BQ$100,DataStreams,0)-1)))^12-1,"NA"),0)</f>
        <v>9.0237361518986203E-2</v>
      </c>
      <c r="BR118" s="391">
        <f ca="1">IF(ISTEXT(BR$6),IFERROR((1+INTERCEPT(OFFSET(BR$132,MATCH(BR$8,DateRange,0)-1,0):OFFSET(BR$132,MATCH(BR$9,DateRange,0)-1,0),OFFSET(HOMECELL,MATCH(BR$8,DateRange,0)-1,MATCH(BR$100,DataStreams,0)-1):OFFSET(HOMECELL,MATCH(BR$9,DateRange,0)-1,MATCH(BR$100,DataStreams,0)-1)))^12-1,"NA"),0)</f>
        <v>8.6683561666762943E-2</v>
      </c>
      <c r="BS118" s="391">
        <f ca="1">IF(ISTEXT(BS$6),IFERROR((1+INTERCEPT(OFFSET(BS$132,MATCH(BS$8,DateRange,0)-1,0):OFFSET(BS$132,MATCH(BS$9,DateRange,0)-1,0),OFFSET(HOMECELL,MATCH(BS$8,DateRange,0)-1,MATCH(BS$100,DataStreams,0)-1):OFFSET(HOMECELL,MATCH(BS$9,DateRange,0)-1,MATCH(BS$100,DataStreams,0)-1)))^12-1,"NA"),0)</f>
        <v>-3.0284270700104754E-2</v>
      </c>
      <c r="BT118" s="391">
        <f ca="1">IF(ISTEXT(BT$6),IFERROR((1+INTERCEPT(OFFSET(BT$132,MATCH(BT$8,DateRange,0)-1,0):OFFSET(BT$132,MATCH(BT$9,DateRange,0)-1,0),OFFSET(HOMECELL,MATCH(BT$8,DateRange,0)-1,MATCH(BT$100,DataStreams,0)-1):OFFSET(HOMECELL,MATCH(BT$9,DateRange,0)-1,MATCH(BT$100,DataStreams,0)-1)))^12-1,"NA"),0)</f>
        <v>2.0005657469948757E-2</v>
      </c>
      <c r="BU118" s="391">
        <f ca="1">IF(ISTEXT(BU$6),IFERROR((1+INTERCEPT(OFFSET(BU$132,MATCH(BU$8,DateRange,0)-1,0):OFFSET(BU$132,MATCH(BU$9,DateRange,0)-1,0),OFFSET(HOMECELL,MATCH(BU$8,DateRange,0)-1,MATCH(BU$100,DataStreams,0)-1):OFFSET(HOMECELL,MATCH(BU$9,DateRange,0)-1,MATCH(BU$100,DataStreams,0)-1)))^12-1,"NA"),0)</f>
        <v>6.8531408146478956E-2</v>
      </c>
      <c r="BV118" s="391">
        <f ca="1">IF(ISTEXT(BV$6),IFERROR((1+INTERCEPT(OFFSET(BV$132,MATCH(BV$8,DateRange,0)-1,0):OFFSET(BV$132,MATCH(BV$9,DateRange,0)-1,0),OFFSET(HOMECELL,MATCH(BV$8,DateRange,0)-1,MATCH(BV$100,DataStreams,0)-1):OFFSET(HOMECELL,MATCH(BV$9,DateRange,0)-1,MATCH(BV$100,DataStreams,0)-1)))^12-1,"NA"),0)</f>
        <v>-0.12844855450283288</v>
      </c>
      <c r="BW118" s="391">
        <f ca="1">IF(ISTEXT(BW$6),IFERROR((1+INTERCEPT(OFFSET(BW$132,MATCH(BW$8,DateRange,0)-1,0):OFFSET(BW$132,MATCH(BW$9,DateRange,0)-1,0),OFFSET(HOMECELL,MATCH(BW$8,DateRange,0)-1,MATCH(BW$100,DataStreams,0)-1):OFFSET(HOMECELL,MATCH(BW$9,DateRange,0)-1,MATCH(BW$100,DataStreams,0)-1)))^12-1,"NA"),0)</f>
        <v>0.17443785589052729</v>
      </c>
      <c r="BX118" s="391">
        <f ca="1">IF(ISTEXT(BX$6),IFERROR((1+INTERCEPT(OFFSET(BX$132,MATCH(BX$8,DateRange,0)-1,0):OFFSET(BX$132,MATCH(BX$9,DateRange,0)-1,0),OFFSET(HOMECELL,MATCH(BX$8,DateRange,0)-1,MATCH(BX$100,DataStreams,0)-1):OFFSET(HOMECELL,MATCH(BX$9,DateRange,0)-1,MATCH(BX$100,DataStreams,0)-1)))^12-1,"NA"),0)</f>
        <v>0.14647183622388238</v>
      </c>
      <c r="BY118" s="391">
        <f ca="1">IF(ISTEXT(BY$6),IFERROR((1+INTERCEPT(OFFSET(BY$132,MATCH(BY$8,DateRange,0)-1,0):OFFSET(BY$132,MATCH(BY$9,DateRange,0)-1,0),OFFSET(HOMECELL,MATCH(BY$8,DateRange,0)-1,MATCH(BY$100,DataStreams,0)-1):OFFSET(HOMECELL,MATCH(BY$9,DateRange,0)-1,MATCH(BY$100,DataStreams,0)-1)))^12-1,"NA"),0)</f>
        <v>6.326124575958314E-2</v>
      </c>
      <c r="BZ118" s="391">
        <f ca="1">IF(ISTEXT(BZ$6),IFERROR((1+INTERCEPT(OFFSET(BZ$132,MATCH(BZ$8,DateRange,0)-1,0):OFFSET(BZ$132,MATCH(BZ$9,DateRange,0)-1,0),OFFSET(HOMECELL,MATCH(BZ$8,DateRange,0)-1,MATCH(BZ$100,DataStreams,0)-1):OFFSET(HOMECELL,MATCH(BZ$9,DateRange,0)-1,MATCH(BZ$100,DataStreams,0)-1)))^12-1,"NA"),0)</f>
        <v>-2.8257022508793805E-2</v>
      </c>
      <c r="CA118" s="391">
        <f ca="1">IF(ISTEXT(CA$6),IFERROR((1+INTERCEPT(OFFSET(CA$132,MATCH(CA$8,DateRange,0)-1,0):OFFSET(CA$132,MATCH(CA$9,DateRange,0)-1,0),OFFSET(HOMECELL,MATCH(CA$8,DateRange,0)-1,MATCH(CA$100,DataStreams,0)-1):OFFSET(HOMECELL,MATCH(CA$9,DateRange,0)-1,MATCH(CA$100,DataStreams,0)-1)))^12-1,"NA"),0)</f>
        <v>-2.3527232310385227E-2</v>
      </c>
      <c r="CB118" s="391">
        <f ca="1">IF(ISTEXT(CB$6),IFERROR((1+INTERCEPT(OFFSET(CB$132,MATCH(CB$8,DateRange,0)-1,0):OFFSET(CB$132,MATCH(CB$9,DateRange,0)-1,0),OFFSET(HOMECELL,MATCH(CB$8,DateRange,0)-1,MATCH(CB$100,DataStreams,0)-1):OFFSET(HOMECELL,MATCH(CB$9,DateRange,0)-1,MATCH(CB$100,DataStreams,0)-1)))^12-1,"NA"),0)</f>
        <v>0.12025826401684192</v>
      </c>
      <c r="CC118" s="391">
        <f ca="1">IF(ISTEXT(CC$6),IFERROR((1+INTERCEPT(OFFSET(CC$132,MATCH(CC$8,DateRange,0)-1,0):OFFSET(CC$132,MATCH(CC$9,DateRange,0)-1,0),OFFSET(HOMECELL,MATCH(CC$8,DateRange,0)-1,MATCH(CC$100,DataStreams,0)-1):OFFSET(HOMECELL,MATCH(CC$9,DateRange,0)-1,MATCH(CC$100,DataStreams,0)-1)))^12-1,"NA"),0)</f>
        <v>-7.8700260786194187E-2</v>
      </c>
      <c r="CD118" s="391">
        <f ca="1">IF(ISTEXT(CD$6),IFERROR((1+INTERCEPT(OFFSET(CD$132,MATCH(CD$8,DateRange,0)-1,0):OFFSET(CD$132,MATCH(CD$9,DateRange,0)-1,0),OFFSET(HOMECELL,MATCH(CD$8,DateRange,0)-1,MATCH(CD$100,DataStreams,0)-1):OFFSET(HOMECELL,MATCH(CD$9,DateRange,0)-1,MATCH(CD$100,DataStreams,0)-1)))^12-1,"NA"),0)</f>
        <v>0.39136732913734296</v>
      </c>
      <c r="CE118" s="391">
        <f ca="1">IF(ISTEXT(CE$6),IFERROR((1+INTERCEPT(OFFSET(CE$132,MATCH(CE$8,DateRange,0)-1,0):OFFSET(CE$132,MATCH(CE$9,DateRange,0)-1,0),OFFSET(HOMECELL,MATCH(CE$8,DateRange,0)-1,MATCH(CE$100,DataStreams,0)-1):OFFSET(HOMECELL,MATCH(CE$9,DateRange,0)-1,MATCH(CE$100,DataStreams,0)-1)))^12-1,"NA"),0)</f>
        <v>-0.16065630235588191</v>
      </c>
      <c r="CF118" s="391">
        <f ca="1">IF(ISTEXT(CF$6),IFERROR((1+INTERCEPT(OFFSET(CF$132,MATCH(CF$8,DateRange,0)-1,0):OFFSET(CF$132,MATCH(CF$9,DateRange,0)-1,0),OFFSET(HOMECELL,MATCH(CF$8,DateRange,0)-1,MATCH(CF$100,DataStreams,0)-1):OFFSET(HOMECELL,MATCH(CF$9,DateRange,0)-1,MATCH(CF$100,DataStreams,0)-1)))^12-1,"NA"),0)</f>
        <v>5.6532686570647916E-2</v>
      </c>
      <c r="CG118" s="391">
        <f ca="1">IF(ISTEXT(CG$6),IFERROR((1+INTERCEPT(OFFSET(CG$132,MATCH(CG$8,DateRange,0)-1,0):OFFSET(CG$132,MATCH(CG$9,DateRange,0)-1,0),OFFSET(HOMECELL,MATCH(CG$8,DateRange,0)-1,MATCH(CG$100,DataStreams,0)-1):OFFSET(HOMECELL,MATCH(CG$9,DateRange,0)-1,MATCH(CG$100,DataStreams,0)-1)))^12-1,"NA"),0)</f>
        <v>-5.1577860478878801E-2</v>
      </c>
      <c r="CH118" s="391">
        <f ca="1">IF(ISTEXT(CH$6),IFERROR((1+INTERCEPT(OFFSET(CH$132,MATCH(CH$8,DateRange,0)-1,0):OFFSET(CH$132,MATCH(CH$9,DateRange,0)-1,0),OFFSET(HOMECELL,MATCH(CH$8,DateRange,0)-1,MATCH(CH$100,DataStreams,0)-1):OFFSET(HOMECELL,MATCH(CH$9,DateRange,0)-1,MATCH(CH$100,DataStreams,0)-1)))^12-1,"NA"),0)</f>
        <v>0.14810465191666533</v>
      </c>
      <c r="CI118" s="391">
        <f ca="1">IF(ISTEXT(CI$6),IFERROR((1+INTERCEPT(OFFSET(CI$132,MATCH(CI$8,DateRange,0)-1,0):OFFSET(CI$132,MATCH(CI$9,DateRange,0)-1,0),OFFSET(HOMECELL,MATCH(CI$8,DateRange,0)-1,MATCH(CI$100,DataStreams,0)-1):OFFSET(HOMECELL,MATCH(CI$9,DateRange,0)-1,MATCH(CI$100,DataStreams,0)-1)))^12-1,"NA"),0)</f>
        <v>0.28946657815380594</v>
      </c>
      <c r="CJ118" s="391">
        <f ca="1">IF(ISTEXT(CJ$6),IFERROR((1+INTERCEPT(OFFSET(CJ$132,MATCH(CJ$8,DateRange,0)-1,0):OFFSET(CJ$132,MATCH(CJ$9,DateRange,0)-1,0),OFFSET(HOMECELL,MATCH(CJ$8,DateRange,0)-1,MATCH(CJ$100,DataStreams,0)-1):OFFSET(HOMECELL,MATCH(CJ$9,DateRange,0)-1,MATCH(CJ$100,DataStreams,0)-1)))^12-1,"NA"),0)</f>
        <v>8.5185926349877095E-2</v>
      </c>
      <c r="CK118" s="391">
        <f ca="1">IF(ISTEXT(CK$6),IFERROR((1+INTERCEPT(OFFSET(CK$132,MATCH(CK$8,DateRange,0)-1,0):OFFSET(CK$132,MATCH(CK$9,DateRange,0)-1,0),OFFSET(HOMECELL,MATCH(CK$8,DateRange,0)-1,MATCH(CK$100,DataStreams,0)-1):OFFSET(HOMECELL,MATCH(CK$9,DateRange,0)-1,MATCH(CK$100,DataStreams,0)-1)))^12-1,"NA"),0)</f>
        <v>0.19015579237759428</v>
      </c>
      <c r="CL118" s="391">
        <f ca="1">IF(ISTEXT(CL$6),IFERROR((1+INTERCEPT(OFFSET(CL$132,MATCH(CL$8,DateRange,0)-1,0):OFFSET(CL$132,MATCH(CL$9,DateRange,0)-1,0),OFFSET(HOMECELL,MATCH(CL$8,DateRange,0)-1,MATCH(CL$100,DataStreams,0)-1):OFFSET(HOMECELL,MATCH(CL$9,DateRange,0)-1,MATCH(CL$100,DataStreams,0)-1)))^12-1,"NA"),0)</f>
        <v>-1.5088183300475011E-2</v>
      </c>
      <c r="CM118" s="391">
        <f ca="1">IF(ISTEXT(CM$6),IFERROR((1+INTERCEPT(OFFSET(CM$132,MATCH(CM$8,DateRange,0)-1,0):OFFSET(CM$132,MATCH(CM$9,DateRange,0)-1,0),OFFSET(HOMECELL,MATCH(CM$8,DateRange,0)-1,MATCH(CM$100,DataStreams,0)-1):OFFSET(HOMECELL,MATCH(CM$9,DateRange,0)-1,MATCH(CM$100,DataStreams,0)-1)))^12-1,"NA"),0)</f>
        <v>6.3074443254407475E-2</v>
      </c>
      <c r="CN118" s="391">
        <f ca="1">IF(ISTEXT(CN$6),IFERROR((1+INTERCEPT(OFFSET(CN$132,MATCH(CN$8,DateRange,0)-1,0):OFFSET(CN$132,MATCH(CN$9,DateRange,0)-1,0),OFFSET(HOMECELL,MATCH(CN$8,DateRange,0)-1,MATCH(CN$100,DataStreams,0)-1):OFFSET(HOMECELL,MATCH(CN$9,DateRange,0)-1,MATCH(CN$100,DataStreams,0)-1)))^12-1,"NA"),0)</f>
        <v>1.9209384467066881E-2</v>
      </c>
      <c r="CO118" s="391">
        <f ca="1">IF(ISTEXT(CO$6),IFERROR((1+INTERCEPT(OFFSET(CO$132,MATCH(CO$8,DateRange,0)-1,0):OFFSET(CO$132,MATCH(CO$9,DateRange,0)-1,0),OFFSET(HOMECELL,MATCH(CO$8,DateRange,0)-1,MATCH(CO$100,DataStreams,0)-1):OFFSET(HOMECELL,MATCH(CO$9,DateRange,0)-1,MATCH(CO$100,DataStreams,0)-1)))^12-1,"NA"),0)</f>
        <v>-9.0244904770373724E-2</v>
      </c>
      <c r="CP118" s="391">
        <f ca="1">IF(ISTEXT(CP$6),IFERROR((1+INTERCEPT(OFFSET(CP$132,MATCH(CP$8,DateRange,0)-1,0):OFFSET(CP$132,MATCH(CP$9,DateRange,0)-1,0),OFFSET(HOMECELL,MATCH(CP$8,DateRange,0)-1,MATCH(CP$100,DataStreams,0)-1):OFFSET(HOMECELL,MATCH(CP$9,DateRange,0)-1,MATCH(CP$100,DataStreams,0)-1)))^12-1,"NA"),0)</f>
        <v>0.11461382097118689</v>
      </c>
      <c r="CQ118" s="391">
        <f ca="1">IF(ISTEXT(CQ$6),IFERROR((1+INTERCEPT(OFFSET(CQ$132,MATCH(CQ$8,DateRange,0)-1,0):OFFSET(CQ$132,MATCH(CQ$9,DateRange,0)-1,0),OFFSET(HOMECELL,MATCH(CQ$8,DateRange,0)-1,MATCH(CQ$100,DataStreams,0)-1):OFFSET(HOMECELL,MATCH(CQ$9,DateRange,0)-1,MATCH(CQ$100,DataStreams,0)-1)))^12-1,"NA"),0)</f>
        <v>1.1725098205216709</v>
      </c>
      <c r="CR118" s="391">
        <f ca="1">IF(ISTEXT(CR$6),IFERROR((1+INTERCEPT(OFFSET(CR$132,MATCH(CR$8,DateRange,0)-1,0):OFFSET(CR$132,MATCH(CR$9,DateRange,0)-1,0),OFFSET(HOMECELL,MATCH(CR$8,DateRange,0)-1,MATCH(CR$100,DataStreams,0)-1):OFFSET(HOMECELL,MATCH(CR$9,DateRange,0)-1,MATCH(CR$100,DataStreams,0)-1)))^12-1,"NA"),0)</f>
        <v>9.3003733726626958E-2</v>
      </c>
      <c r="CS118" s="391">
        <f ca="1">IF(ISTEXT(CS$6),IFERROR((1+INTERCEPT(OFFSET(CS$132,MATCH(CS$8,DateRange,0)-1,0):OFFSET(CS$132,MATCH(CS$9,DateRange,0)-1,0),OFFSET(HOMECELL,MATCH(CS$8,DateRange,0)-1,MATCH(CS$100,DataStreams,0)-1):OFFSET(HOMECELL,MATCH(CS$9,DateRange,0)-1,MATCH(CS$100,DataStreams,0)-1)))^12-1,"NA"),0)</f>
        <v>-0.17922944737915247</v>
      </c>
      <c r="CT118" s="391">
        <f ca="1">IF(ISTEXT(CT$6),IFERROR((1+INTERCEPT(OFFSET(CT$132,MATCH(CT$8,DateRange,0)-1,0):OFFSET(CT$132,MATCH(CT$9,DateRange,0)-1,0),OFFSET(HOMECELL,MATCH(CT$8,DateRange,0)-1,MATCH(CT$100,DataStreams,0)-1):OFFSET(HOMECELL,MATCH(CT$9,DateRange,0)-1,MATCH(CT$100,DataStreams,0)-1)))^12-1,"NA"),0)</f>
        <v>2.5905633181046994E-3</v>
      </c>
      <c r="CU118" s="391">
        <f ca="1">IF(ISTEXT(CU$6),IFERROR((1+INTERCEPT(OFFSET(CU$132,MATCH(CU$8,DateRange,0)-1,0):OFFSET(CU$132,MATCH(CU$9,DateRange,0)-1,0),OFFSET(HOMECELL,MATCH(CU$8,DateRange,0)-1,MATCH(CU$100,DataStreams,0)-1):OFFSET(HOMECELL,MATCH(CU$9,DateRange,0)-1,MATCH(CU$100,DataStreams,0)-1)))^12-1,"NA"),0)</f>
        <v>0.65251429980208142</v>
      </c>
      <c r="CV118" s="391">
        <f ca="1">IF(ISTEXT(CV$6),IFERROR((1+INTERCEPT(OFFSET(CV$132,MATCH(CV$8,DateRange,0)-1,0):OFFSET(CV$132,MATCH(CV$9,DateRange,0)-1,0),OFFSET(HOMECELL,MATCH(CV$8,DateRange,0)-1,MATCH(CV$100,DataStreams,0)-1):OFFSET(HOMECELL,MATCH(CV$9,DateRange,0)-1,MATCH(CV$100,DataStreams,0)-1)))^12-1,"NA"),0)</f>
        <v>0.12915061853808085</v>
      </c>
      <c r="CW118" s="391">
        <f ca="1">IF(ISTEXT(CW$6),IFERROR((1+INTERCEPT(OFFSET(CW$132,MATCH(CW$8,DateRange,0)-1,0):OFFSET(CW$132,MATCH(CW$9,DateRange,0)-1,0),OFFSET(HOMECELL,MATCH(CW$8,DateRange,0)-1,MATCH(CW$100,DataStreams,0)-1):OFFSET(HOMECELL,MATCH(CW$9,DateRange,0)-1,MATCH(CW$100,DataStreams,0)-1)))^12-1,"NA"),0)</f>
        <v>-0.20862621623644428</v>
      </c>
      <c r="CX118" s="391">
        <f ca="1">IF(ISTEXT(CX$6),IFERROR((1+INTERCEPT(OFFSET(CX$132,MATCH(CX$8,DateRange,0)-1,0):OFFSET(CX$132,MATCH(CX$9,DateRange,0)-1,0),OFFSET(HOMECELL,MATCH(CX$8,DateRange,0)-1,MATCH(CX$100,DataStreams,0)-1):OFFSET(HOMECELL,MATCH(CX$9,DateRange,0)-1,MATCH(CX$100,DataStreams,0)-1)))^12-1,"NA"),0)</f>
        <v>-6.1378506732102323E-2</v>
      </c>
      <c r="CY118" s="391">
        <f ca="1">IF(ISTEXT(CY$6),IFERROR((1+INTERCEPT(OFFSET(CY$132,MATCH(CY$8,DateRange,0)-1,0):OFFSET(CY$132,MATCH(CY$9,DateRange,0)-1,0),OFFSET(HOMECELL,MATCH(CY$8,DateRange,0)-1,MATCH(CY$100,DataStreams,0)-1):OFFSET(HOMECELL,MATCH(CY$9,DateRange,0)-1,MATCH(CY$100,DataStreams,0)-1)))^12-1,"NA"),0)</f>
        <v>0.38987323874942503</v>
      </c>
      <c r="CZ118" s="391">
        <f ca="1">IF(ISTEXT(CZ$6),IFERROR((1+INTERCEPT(OFFSET(CZ$132,MATCH(CZ$8,DateRange,0)-1,0):OFFSET(CZ$132,MATCH(CZ$9,DateRange,0)-1,0),OFFSET(HOMECELL,MATCH(CZ$8,DateRange,0)-1,MATCH(CZ$100,DataStreams,0)-1):OFFSET(HOMECELL,MATCH(CZ$9,DateRange,0)-1,MATCH(CZ$100,DataStreams,0)-1)))^12-1,"NA"),0)</f>
        <v>0.21434966676361844</v>
      </c>
      <c r="DA118" s="391">
        <f ca="1">IF(ISTEXT(DA$6),IFERROR((1+INTERCEPT(OFFSET(DA$132,MATCH(DA$8,DateRange,0)-1,0):OFFSET(DA$132,MATCH(DA$9,DateRange,0)-1,0),OFFSET(HOMECELL,MATCH(DA$8,DateRange,0)-1,MATCH(DA$100,DataStreams,0)-1):OFFSET(HOMECELL,MATCH(DA$9,DateRange,0)-1,MATCH(DA$100,DataStreams,0)-1)))^12-1,"NA"),0)</f>
        <v>0.21147018252304117</v>
      </c>
      <c r="DB118" s="815">
        <f ca="1">IF(ISTEXT(DB$6),IFERROR((1+INTERCEPT(OFFSET(DB$132,MATCH(DB$8,DateRange,0)-1,0):OFFSET(DB$132,MATCH(DB$9,DateRange,0)-1,0),OFFSET(HOMECELL,MATCH(DB$8,DateRange,0)-1,MATCH(DB$100,DataStreams,0)-1):OFFSET(HOMECELL,MATCH(DB$9,DateRange,0)-1,MATCH(DB$100,DataStreams,0)-1)))^12-1,"NA"),0)</f>
        <v>-0.15792183846312091</v>
      </c>
      <c r="DC118" s="815">
        <f ca="1">IF(ISTEXT(DC$6),IFERROR((1+INTERCEPT(OFFSET(DC$132,MATCH(DC$8,DateRange,0)-1,0):OFFSET(DC$132,MATCH(DC$9,DateRange,0)-1,0),OFFSET(HOMECELL,MATCH(DC$8,DateRange,0)-1,MATCH(DC$100,DataStreams,0)-1):OFFSET(HOMECELL,MATCH(DC$9,DateRange,0)-1,MATCH(DC$100,DataStreams,0)-1)))^12-1,"NA"),0)</f>
        <v>6.5042876613107481E-2</v>
      </c>
      <c r="DD118" s="815">
        <f ca="1">IF(ISTEXT(DD$6),IFERROR((1+INTERCEPT(OFFSET(DD$132,MATCH(DD$8,DateRange,0)-1,0):OFFSET(DD$132,MATCH(DD$9,DateRange,0)-1,0),OFFSET(HOMECELL,MATCH(DD$8,DateRange,0)-1,MATCH(DD$100,DataStreams,0)-1):OFFSET(HOMECELL,MATCH(DD$9,DateRange,0)-1,MATCH(DD$100,DataStreams,0)-1)))^12-1,"NA"),0)</f>
        <v>-4.803425986528953E-2</v>
      </c>
      <c r="DE118" s="815">
        <f ca="1">IF(ISTEXT(DE$6),IFERROR((1+INTERCEPT(OFFSET(DE$132,MATCH(DE$8,DateRange,0)-1,0):OFFSET(DE$132,MATCH(DE$9,DateRange,0)-1,0),OFFSET(HOMECELL,MATCH(DE$8,DateRange,0)-1,MATCH(DE$100,DataStreams,0)-1):OFFSET(HOMECELL,MATCH(DE$9,DateRange,0)-1,MATCH(DE$100,DataStreams,0)-1)))^12-1,"NA"),0)</f>
        <v>0.13729722864102367</v>
      </c>
      <c r="DG118" s="352"/>
      <c r="DI118" s="391">
        <f ca="1">IF(ISTEXT(DI$6),IFERROR((1+INTERCEPT(OFFSET(DI$132,MATCH(DI$8,DateRange,0)-1,0):OFFSET(DI$132,MATCH(DI$9,DateRange,0)-1,0),OFFSET(HOMECELL,MATCH(DI$8,DateRange,0)-1,MATCH(DI$100,DataStreams,0)-1):OFFSET(HOMECELL,MATCH(DI$9,DateRange,0)-1,MATCH(DI$100,DataStreams,0)-1)))^12-1,"NA"),0)</f>
        <v>0</v>
      </c>
      <c r="DJ118" s="391">
        <f ca="1">IF(ISTEXT(DJ$6),IFERROR((1+INTERCEPT(OFFSET(DJ$132,MATCH(DJ$8,DateRange,0)-1,0):OFFSET(DJ$132,MATCH(DJ$9,DateRange,0)-1,0),OFFSET(HOMECELL,MATCH(DJ$8,DateRange,0)-1,MATCH(DJ$100,DataStreams,0)-1):OFFSET(HOMECELL,MATCH(DJ$9,DateRange,0)-1,MATCH(DJ$100,DataStreams,0)-1)))^12-1,"NA"),0)</f>
        <v>-0.18620459425082636</v>
      </c>
      <c r="DK118" s="391">
        <f ca="1">IF(ISTEXT(DK$6),IFERROR((1+INTERCEPT(OFFSET(DK$132,MATCH(DK$8,DateRange,0)-1,0):OFFSET(DK$132,MATCH(DK$9,DateRange,0)-1,0),OFFSET(HOMECELL,MATCH(DK$8,DateRange,0)-1,MATCH(DK$100,DataStreams,0)-1):OFFSET(HOMECELL,MATCH(DK$9,DateRange,0)-1,MATCH(DK$100,DataStreams,0)-1)))^12-1,"NA"),0)</f>
        <v>-0.18541055230192827</v>
      </c>
    </row>
    <row r="119" spans="1:115">
      <c r="A119" s="371" t="s">
        <v>227</v>
      </c>
      <c r="B119" s="372"/>
      <c r="C119" s="391" cm="1">
        <f t="array" aca="1" ref="C119" ca="1">IF(ISTEXT(C$6),IFERROR((1+INTERCEPT((OFFSET(C$132,MATCH(C$8,DateRange,0)-1,0):OFFSET(C$132,MATCH(C$9,DateRange,0)-1,0))-(OFFSET(HOMECELL,MATCH(C$8,DateRange,0)-1,MATCH(C$101,DataStreams,0)-1):OFFSET(HOMECELL,MATCH(C$9,DateRange,0)-1,MATCH(C$101,DataStreams,0)-1)),(OFFSET(HOMECELL,MATCH(C$8,DateRange,0)-1,MATCH(C$100,DataStreams,0)-1):OFFSET(HOMECELL,MATCH(C$9,DateRange,0)-1,MATCH(C$100,DataStreams,0)-1))-OFFSET(HOMECELL,MATCH(C$8,DateRange,0)-1,MATCH(C$101,DataStreams,0)-1):OFFSET(HOMECELL,MATCH(C$9,DateRange,0)-1,MATCH(C$101,DataStreams,0)-1)))^12-1,"NA"),0)</f>
        <v>-2.6538369467297485E-2</v>
      </c>
      <c r="D119" s="391" cm="1">
        <f t="array" aca="1" ref="D119" ca="1">IF(ISTEXT(D$6),IFERROR((1+INTERCEPT((OFFSET(D$132,MATCH(D$8,DateRange,0)-1,0):OFFSET(D$132,MATCH(D$9,DateRange,0)-1,0))-(OFFSET(HOMECELL,MATCH(D$8,DateRange,0)-1,MATCH(D$101,DataStreams,0)-1):OFFSET(HOMECELL,MATCH(D$9,DateRange,0)-1,MATCH(D$101,DataStreams,0)-1)),(OFFSET(HOMECELL,MATCH(D$8,DateRange,0)-1,MATCH(D$100,DataStreams,0)-1):OFFSET(HOMECELL,MATCH(D$9,DateRange,0)-1,MATCH(D$100,DataStreams,0)-1))-OFFSET(HOMECELL,MATCH(D$8,DateRange,0)-1,MATCH(D$101,DataStreams,0)-1):OFFSET(HOMECELL,MATCH(D$9,DateRange,0)-1,MATCH(D$101,DataStreams,0)-1)))^12-1,"NA"),0)</f>
        <v>0</v>
      </c>
      <c r="E119" s="391" cm="1">
        <f t="array" aca="1" ref="E119" ca="1">IF(ISTEXT(E$6),IFERROR((1+INTERCEPT((OFFSET(E$132,MATCH(E$8,DateRange,0)-1,0):OFFSET(E$132,MATCH(E$9,DateRange,0)-1,0))-(OFFSET(HOMECELL,MATCH(E$8,DateRange,0)-1,MATCH(E$101,DataStreams,0)-1):OFFSET(HOMECELL,MATCH(E$9,DateRange,0)-1,MATCH(E$101,DataStreams,0)-1)),(OFFSET(HOMECELL,MATCH(E$8,DateRange,0)-1,MATCH(E$100,DataStreams,0)-1):OFFSET(HOMECELL,MATCH(E$9,DateRange,0)-1,MATCH(E$100,DataStreams,0)-1))-OFFSET(HOMECELL,MATCH(E$8,DateRange,0)-1,MATCH(E$101,DataStreams,0)-1):OFFSET(HOMECELL,MATCH(E$9,DateRange,0)-1,MATCH(E$101,DataStreams,0)-1)))^12-1,"NA"),0)</f>
        <v>0</v>
      </c>
      <c r="F119" s="391" cm="1">
        <f t="array" aca="1" ref="F119" ca="1">IF(ISTEXT(F$6),IFERROR((1+INTERCEPT((OFFSET(F$132,MATCH(F$8,DateRange,0)-1,0):OFFSET(F$132,MATCH(F$9,DateRange,0)-1,0))-(OFFSET(HOMECELL,MATCH(F$8,DateRange,0)-1,MATCH(F$101,DataStreams,0)-1):OFFSET(HOMECELL,MATCH(F$9,DateRange,0)-1,MATCH(F$101,DataStreams,0)-1)),(OFFSET(HOMECELL,MATCH(F$8,DateRange,0)-1,MATCH(F$100,DataStreams,0)-1):OFFSET(HOMECELL,MATCH(F$9,DateRange,0)-1,MATCH(F$100,DataStreams,0)-1))-OFFSET(HOMECELL,MATCH(F$8,DateRange,0)-1,MATCH(F$101,DataStreams,0)-1):OFFSET(HOMECELL,MATCH(F$9,DateRange,0)-1,MATCH(F$101,DataStreams,0)-1)))^12-1,"NA"),0)</f>
        <v>2.062412269820868E-2</v>
      </c>
      <c r="G119" s="391" cm="1">
        <f t="array" aca="1" ref="G119" ca="1">IF(ISTEXT(G$6),IFERROR((1+INTERCEPT((OFFSET(G$132,MATCH(G$8,DateRange,0)-1,0):OFFSET(G$132,MATCH(G$9,DateRange,0)-1,0))-(OFFSET(HOMECELL,MATCH(G$8,DateRange,0)-1,MATCH(G$101,DataStreams,0)-1):OFFSET(HOMECELL,MATCH(G$9,DateRange,0)-1,MATCH(G$101,DataStreams,0)-1)),(OFFSET(HOMECELL,MATCH(G$8,DateRange,0)-1,MATCH(G$100,DataStreams,0)-1):OFFSET(HOMECELL,MATCH(G$9,DateRange,0)-1,MATCH(G$100,DataStreams,0)-1))-OFFSET(HOMECELL,MATCH(G$8,DateRange,0)-1,MATCH(G$101,DataStreams,0)-1):OFFSET(HOMECELL,MATCH(G$9,DateRange,0)-1,MATCH(G$101,DataStreams,0)-1)))^12-1,"NA"),0)</f>
        <v>4.024636384697633E-3</v>
      </c>
      <c r="H119" s="391" cm="1">
        <f t="array" aca="1" ref="H119" ca="1">IF(ISTEXT(H$6),IFERROR((1+INTERCEPT((OFFSET(H$132,MATCH(H$8,DateRange,0)-1,0):OFFSET(H$132,MATCH(H$9,DateRange,0)-1,0))-(OFFSET(HOMECELL,MATCH(H$8,DateRange,0)-1,MATCH(H$101,DataStreams,0)-1):OFFSET(HOMECELL,MATCH(H$9,DateRange,0)-1,MATCH(H$101,DataStreams,0)-1)),(OFFSET(HOMECELL,MATCH(H$8,DateRange,0)-1,MATCH(H$100,DataStreams,0)-1):OFFSET(HOMECELL,MATCH(H$9,DateRange,0)-1,MATCH(H$100,DataStreams,0)-1))-OFFSET(HOMECELL,MATCH(H$8,DateRange,0)-1,MATCH(H$101,DataStreams,0)-1):OFFSET(HOMECELL,MATCH(H$9,DateRange,0)-1,MATCH(H$101,DataStreams,0)-1)))^12-1,"NA"),0)</f>
        <v>-4.4957700885457252E-2</v>
      </c>
      <c r="I119" s="391" cm="1">
        <f t="array" aca="1" ref="I119" ca="1">IF(ISTEXT(I$6),IFERROR((1+INTERCEPT((OFFSET(I$132,MATCH(I$8,DateRange,0)-1,0):OFFSET(I$132,MATCH(I$9,DateRange,0)-1,0))-(OFFSET(HOMECELL,MATCH(I$8,DateRange,0)-1,MATCH(I$101,DataStreams,0)-1):OFFSET(HOMECELL,MATCH(I$9,DateRange,0)-1,MATCH(I$101,DataStreams,0)-1)),(OFFSET(HOMECELL,MATCH(I$8,DateRange,0)-1,MATCH(I$100,DataStreams,0)-1):OFFSET(HOMECELL,MATCH(I$9,DateRange,0)-1,MATCH(I$100,DataStreams,0)-1))-OFFSET(HOMECELL,MATCH(I$8,DateRange,0)-1,MATCH(I$101,DataStreams,0)-1):OFFSET(HOMECELL,MATCH(I$9,DateRange,0)-1,MATCH(I$101,DataStreams,0)-1)))^12-1,"NA"),0)</f>
        <v>0.1771509700090117</v>
      </c>
      <c r="J119" s="391" cm="1">
        <f t="array" aca="1" ref="J119" ca="1">IF(ISTEXT(J$6),IFERROR((1+INTERCEPT((OFFSET(J$132,MATCH(J$8,DateRange,0)-1,0):OFFSET(J$132,MATCH(J$9,DateRange,0)-1,0))-(OFFSET(HOMECELL,MATCH(J$8,DateRange,0)-1,MATCH(J$101,DataStreams,0)-1):OFFSET(HOMECELL,MATCH(J$9,DateRange,0)-1,MATCH(J$101,DataStreams,0)-1)),(OFFSET(HOMECELL,MATCH(J$8,DateRange,0)-1,MATCH(J$100,DataStreams,0)-1):OFFSET(HOMECELL,MATCH(J$9,DateRange,0)-1,MATCH(J$100,DataStreams,0)-1))-OFFSET(HOMECELL,MATCH(J$8,DateRange,0)-1,MATCH(J$101,DataStreams,0)-1):OFFSET(HOMECELL,MATCH(J$9,DateRange,0)-1,MATCH(J$101,DataStreams,0)-1)))^12-1,"NA"),0)</f>
        <v>2.5514270892283974E-3</v>
      </c>
      <c r="K119" s="391" cm="1">
        <f t="array" aca="1" ref="K119" ca="1">IF(ISTEXT(K$6),IFERROR((1+INTERCEPT((OFFSET(K$132,MATCH(K$8,DateRange,0)-1,0):OFFSET(K$132,MATCH(K$9,DateRange,0)-1,0))-(OFFSET(HOMECELL,MATCH(K$8,DateRange,0)-1,MATCH(K$101,DataStreams,0)-1):OFFSET(HOMECELL,MATCH(K$9,DateRange,0)-1,MATCH(K$101,DataStreams,0)-1)),(OFFSET(HOMECELL,MATCH(K$8,DateRange,0)-1,MATCH(K$100,DataStreams,0)-1):OFFSET(HOMECELL,MATCH(K$9,DateRange,0)-1,MATCH(K$100,DataStreams,0)-1))-OFFSET(HOMECELL,MATCH(K$8,DateRange,0)-1,MATCH(K$101,DataStreams,0)-1):OFFSET(HOMECELL,MATCH(K$9,DateRange,0)-1,MATCH(K$101,DataStreams,0)-1)))^12-1,"NA"),0)</f>
        <v>4.0741390057632332E-2</v>
      </c>
      <c r="L119" s="391" cm="1">
        <f t="array" aca="1" ref="L119" ca="1">IF(ISTEXT(L$6),IFERROR((1+INTERCEPT((OFFSET(L$132,MATCH(L$8,DateRange,0)-1,0):OFFSET(L$132,MATCH(L$9,DateRange,0)-1,0))-(OFFSET(HOMECELL,MATCH(L$8,DateRange,0)-1,MATCH(L$101,DataStreams,0)-1):OFFSET(HOMECELL,MATCH(L$9,DateRange,0)-1,MATCH(L$101,DataStreams,0)-1)),(OFFSET(HOMECELL,MATCH(L$8,DateRange,0)-1,MATCH(L$100,DataStreams,0)-1):OFFSET(HOMECELL,MATCH(L$9,DateRange,0)-1,MATCH(L$100,DataStreams,0)-1))-OFFSET(HOMECELL,MATCH(L$8,DateRange,0)-1,MATCH(L$101,DataStreams,0)-1):OFFSET(HOMECELL,MATCH(L$9,DateRange,0)-1,MATCH(L$101,DataStreams,0)-1)))^12-1,"NA"),0)</f>
        <v>-5.474306083059155E-2</v>
      </c>
      <c r="M119" s="391" cm="1">
        <f t="array" aca="1" ref="M119" ca="1">IF(ISTEXT(M$6),IFERROR((1+INTERCEPT((OFFSET(M$132,MATCH(M$8,DateRange,0)-1,0):OFFSET(M$132,MATCH(M$9,DateRange,0)-1,0))-(OFFSET(HOMECELL,MATCH(M$8,DateRange,0)-1,MATCH(M$101,DataStreams,0)-1):OFFSET(HOMECELL,MATCH(M$9,DateRange,0)-1,MATCH(M$101,DataStreams,0)-1)),(OFFSET(HOMECELL,MATCH(M$8,DateRange,0)-1,MATCH(M$100,DataStreams,0)-1):OFFSET(HOMECELL,MATCH(M$9,DateRange,0)-1,MATCH(M$100,DataStreams,0)-1))-OFFSET(HOMECELL,MATCH(M$8,DateRange,0)-1,MATCH(M$101,DataStreams,0)-1):OFFSET(HOMECELL,MATCH(M$9,DateRange,0)-1,MATCH(M$101,DataStreams,0)-1)))^12-1,"NA"),0)</f>
        <v>-5.5171262248610686E-2</v>
      </c>
      <c r="N119" s="391" cm="1">
        <f t="array" aca="1" ref="N119" ca="1">IF(ISTEXT(N$6),IFERROR((1+INTERCEPT((OFFSET(N$132,MATCH(N$8,DateRange,0)-1,0):OFFSET(N$132,MATCH(N$9,DateRange,0)-1,0))-(OFFSET(HOMECELL,MATCH(N$8,DateRange,0)-1,MATCH(N$101,DataStreams,0)-1):OFFSET(HOMECELL,MATCH(N$9,DateRange,0)-1,MATCH(N$101,DataStreams,0)-1)),(OFFSET(HOMECELL,MATCH(N$8,DateRange,0)-1,MATCH(N$100,DataStreams,0)-1):OFFSET(HOMECELL,MATCH(N$9,DateRange,0)-1,MATCH(N$100,DataStreams,0)-1))-OFFSET(HOMECELL,MATCH(N$8,DateRange,0)-1,MATCH(N$101,DataStreams,0)-1):OFFSET(HOMECELL,MATCH(N$9,DateRange,0)-1,MATCH(N$101,DataStreams,0)-1)))^12-1,"NA"),0)</f>
        <v>5.0186456903694943E-2</v>
      </c>
      <c r="O119" s="391" cm="1">
        <f t="array" aca="1" ref="O119" ca="1">IF(ISTEXT(O$6),IFERROR((1+INTERCEPT((OFFSET(O$132,MATCH(O$8,DateRange,0)-1,0):OFFSET(O$132,MATCH(O$9,DateRange,0)-1,0))-(OFFSET(HOMECELL,MATCH(O$8,DateRange,0)-1,MATCH(O$101,DataStreams,0)-1):OFFSET(HOMECELL,MATCH(O$9,DateRange,0)-1,MATCH(O$101,DataStreams,0)-1)),(OFFSET(HOMECELL,MATCH(O$8,DateRange,0)-1,MATCH(O$100,DataStreams,0)-1):OFFSET(HOMECELL,MATCH(O$9,DateRange,0)-1,MATCH(O$100,DataStreams,0)-1))-OFFSET(HOMECELL,MATCH(O$8,DateRange,0)-1,MATCH(O$101,DataStreams,0)-1):OFFSET(HOMECELL,MATCH(O$9,DateRange,0)-1,MATCH(O$101,DataStreams,0)-1)))^12-1,"NA"),0)</f>
        <v>3.2049644663644017E-2</v>
      </c>
      <c r="P119" s="391" cm="1">
        <f t="array" aca="1" ref="P119" ca="1">IF(ISTEXT(P$6),IFERROR((1+INTERCEPT((OFFSET(P$132,MATCH(P$8,DateRange,0)-1,0):OFFSET(P$132,MATCH(P$9,DateRange,0)-1,0))-(OFFSET(HOMECELL,MATCH(P$8,DateRange,0)-1,MATCH(P$101,DataStreams,0)-1):OFFSET(HOMECELL,MATCH(P$9,DateRange,0)-1,MATCH(P$101,DataStreams,0)-1)),(OFFSET(HOMECELL,MATCH(P$8,DateRange,0)-1,MATCH(P$100,DataStreams,0)-1):OFFSET(HOMECELL,MATCH(P$9,DateRange,0)-1,MATCH(P$100,DataStreams,0)-1))-OFFSET(HOMECELL,MATCH(P$8,DateRange,0)-1,MATCH(P$101,DataStreams,0)-1):OFFSET(HOMECELL,MATCH(P$9,DateRange,0)-1,MATCH(P$101,DataStreams,0)-1)))^12-1,"NA"),0)</f>
        <v>-8.1408431968333916E-3</v>
      </c>
      <c r="Q119" s="391" cm="1">
        <f t="array" aca="1" ref="Q119" ca="1">IF(ISTEXT(Q$6),IFERROR((1+INTERCEPT((OFFSET(Q$132,MATCH(Q$8,DateRange,0)-1,0):OFFSET(Q$132,MATCH(Q$9,DateRange,0)-1,0))-(OFFSET(HOMECELL,MATCH(Q$8,DateRange,0)-1,MATCH(Q$101,DataStreams,0)-1):OFFSET(HOMECELL,MATCH(Q$9,DateRange,0)-1,MATCH(Q$101,DataStreams,0)-1)),(OFFSET(HOMECELL,MATCH(Q$8,DateRange,0)-1,MATCH(Q$100,DataStreams,0)-1):OFFSET(HOMECELL,MATCH(Q$9,DateRange,0)-1,MATCH(Q$100,DataStreams,0)-1))-OFFSET(HOMECELL,MATCH(Q$8,DateRange,0)-1,MATCH(Q$101,DataStreams,0)-1):OFFSET(HOMECELL,MATCH(Q$9,DateRange,0)-1,MATCH(Q$101,DataStreams,0)-1)))^12-1,"NA"),0)</f>
        <v>4.7304901112866116E-2</v>
      </c>
      <c r="R119" s="391" cm="1">
        <f t="array" aca="1" ref="R119" ca="1">IF(ISTEXT(R$6),IFERROR((1+INTERCEPT((OFFSET(R$132,MATCH(R$8,DateRange,0)-1,0):OFFSET(R$132,MATCH(R$9,DateRange,0)-1,0))-(OFFSET(HOMECELL,MATCH(R$8,DateRange,0)-1,MATCH(R$101,DataStreams,0)-1):OFFSET(HOMECELL,MATCH(R$9,DateRange,0)-1,MATCH(R$101,DataStreams,0)-1)),(OFFSET(HOMECELL,MATCH(R$8,DateRange,0)-1,MATCH(R$100,DataStreams,0)-1):OFFSET(HOMECELL,MATCH(R$9,DateRange,0)-1,MATCH(R$100,DataStreams,0)-1))-OFFSET(HOMECELL,MATCH(R$8,DateRange,0)-1,MATCH(R$101,DataStreams,0)-1):OFFSET(HOMECELL,MATCH(R$9,DateRange,0)-1,MATCH(R$101,DataStreams,0)-1)))^12-1,"NA"),0)</f>
        <v>8.8674926270611465E-2</v>
      </c>
      <c r="S119" s="391" cm="1">
        <f t="array" aca="1" ref="S119" ca="1">IF(ISTEXT(S$6),IFERROR((1+INTERCEPT((OFFSET(S$132,MATCH(S$8,DateRange,0)-1,0):OFFSET(S$132,MATCH(S$9,DateRange,0)-1,0))-(OFFSET(HOMECELL,MATCH(S$8,DateRange,0)-1,MATCH(S$101,DataStreams,0)-1):OFFSET(HOMECELL,MATCH(S$9,DateRange,0)-1,MATCH(S$101,DataStreams,0)-1)),(OFFSET(HOMECELL,MATCH(S$8,DateRange,0)-1,MATCH(S$100,DataStreams,0)-1):OFFSET(HOMECELL,MATCH(S$9,DateRange,0)-1,MATCH(S$100,DataStreams,0)-1))-OFFSET(HOMECELL,MATCH(S$8,DateRange,0)-1,MATCH(S$101,DataStreams,0)-1):OFFSET(HOMECELL,MATCH(S$9,DateRange,0)-1,MATCH(S$101,DataStreams,0)-1)))^12-1,"NA"),0)</f>
        <v>3.8549837754891625E-2</v>
      </c>
      <c r="T119" s="391" cm="1">
        <f t="array" aca="1" ref="T119" ca="1">IF(ISTEXT(T$6),IFERROR((1+INTERCEPT((OFFSET(T$132,MATCH(T$8,DateRange,0)-1,0):OFFSET(T$132,MATCH(T$9,DateRange,0)-1,0))-(OFFSET(HOMECELL,MATCH(T$8,DateRange,0)-1,MATCH(T$101,DataStreams,0)-1):OFFSET(HOMECELL,MATCH(T$9,DateRange,0)-1,MATCH(T$101,DataStreams,0)-1)),(OFFSET(HOMECELL,MATCH(T$8,DateRange,0)-1,MATCH(T$100,DataStreams,0)-1):OFFSET(HOMECELL,MATCH(T$9,DateRange,0)-1,MATCH(T$100,DataStreams,0)-1))-OFFSET(HOMECELL,MATCH(T$8,DateRange,0)-1,MATCH(T$101,DataStreams,0)-1):OFFSET(HOMECELL,MATCH(T$9,DateRange,0)-1,MATCH(T$101,DataStreams,0)-1)))^12-1,"NA"),0)</f>
        <v>0.21686012250737718</v>
      </c>
      <c r="U119" s="391" cm="1">
        <f t="array" aca="1" ref="U119" ca="1">IF(ISTEXT(U$6),IFERROR((1+INTERCEPT((OFFSET(U$132,MATCH(U$8,DateRange,0)-1,0):OFFSET(U$132,MATCH(U$9,DateRange,0)-1,0))-(OFFSET(HOMECELL,MATCH(U$8,DateRange,0)-1,MATCH(U$101,DataStreams,0)-1):OFFSET(HOMECELL,MATCH(U$9,DateRange,0)-1,MATCH(U$101,DataStreams,0)-1)),(OFFSET(HOMECELL,MATCH(U$8,DateRange,0)-1,MATCH(U$100,DataStreams,0)-1):OFFSET(HOMECELL,MATCH(U$9,DateRange,0)-1,MATCH(U$100,DataStreams,0)-1))-OFFSET(HOMECELL,MATCH(U$8,DateRange,0)-1,MATCH(U$101,DataStreams,0)-1):OFFSET(HOMECELL,MATCH(U$9,DateRange,0)-1,MATCH(U$101,DataStreams,0)-1)))^12-1,"NA"),0)</f>
        <v>-0.25520174042969379</v>
      </c>
      <c r="V119" s="391" cm="1">
        <f t="array" aca="1" ref="V119" ca="1">IF(ISTEXT(V$6),IFERROR((1+INTERCEPT((OFFSET(V$132,MATCH(V$8,DateRange,0)-1,0):OFFSET(V$132,MATCH(V$9,DateRange,0)-1,0))-(OFFSET(HOMECELL,MATCH(V$8,DateRange,0)-1,MATCH(V$101,DataStreams,0)-1):OFFSET(HOMECELL,MATCH(V$9,DateRange,0)-1,MATCH(V$101,DataStreams,0)-1)),(OFFSET(HOMECELL,MATCH(V$8,DateRange,0)-1,MATCH(V$100,DataStreams,0)-1):OFFSET(HOMECELL,MATCH(V$9,DateRange,0)-1,MATCH(V$100,DataStreams,0)-1))-OFFSET(HOMECELL,MATCH(V$8,DateRange,0)-1,MATCH(V$101,DataStreams,0)-1):OFFSET(HOMECELL,MATCH(V$9,DateRange,0)-1,MATCH(V$101,DataStreams,0)-1)))^12-1,"NA"),0)</f>
        <v>-8.8269174784361137E-2</v>
      </c>
      <c r="W119" s="391" cm="1">
        <f t="array" aca="1" ref="W119" ca="1">IF(ISTEXT(W$6),IFERROR((1+INTERCEPT((OFFSET(W$132,MATCH(W$8,DateRange,0)-1,0):OFFSET(W$132,MATCH(W$9,DateRange,0)-1,0))-(OFFSET(HOMECELL,MATCH(W$8,DateRange,0)-1,MATCH(W$101,DataStreams,0)-1):OFFSET(HOMECELL,MATCH(W$9,DateRange,0)-1,MATCH(W$101,DataStreams,0)-1)),(OFFSET(HOMECELL,MATCH(W$8,DateRange,0)-1,MATCH(W$100,DataStreams,0)-1):OFFSET(HOMECELL,MATCH(W$9,DateRange,0)-1,MATCH(W$100,DataStreams,0)-1))-OFFSET(HOMECELL,MATCH(W$8,DateRange,0)-1,MATCH(W$101,DataStreams,0)-1):OFFSET(HOMECELL,MATCH(W$9,DateRange,0)-1,MATCH(W$101,DataStreams,0)-1)))^12-1,"NA"),0)</f>
        <v>-1.6257762697875378E-2</v>
      </c>
      <c r="X119" s="391" cm="1">
        <f t="array" aca="1" ref="X119" ca="1">IF(ISTEXT(X$6),IFERROR((1+INTERCEPT((OFFSET(X$132,MATCH(X$8,DateRange,0)-1,0):OFFSET(X$132,MATCH(X$9,DateRange,0)-1,0))-(OFFSET(HOMECELL,MATCH(X$8,DateRange,0)-1,MATCH(X$101,DataStreams,0)-1):OFFSET(HOMECELL,MATCH(X$9,DateRange,0)-1,MATCH(X$101,DataStreams,0)-1)),(OFFSET(HOMECELL,MATCH(X$8,DateRange,0)-1,MATCH(X$100,DataStreams,0)-1):OFFSET(HOMECELL,MATCH(X$9,DateRange,0)-1,MATCH(X$100,DataStreams,0)-1))-OFFSET(HOMECELL,MATCH(X$8,DateRange,0)-1,MATCH(X$101,DataStreams,0)-1):OFFSET(HOMECELL,MATCH(X$9,DateRange,0)-1,MATCH(X$101,DataStreams,0)-1)))^12-1,"NA"),0)</f>
        <v>-0.11468972067048278</v>
      </c>
      <c r="Y119" s="391" cm="1">
        <f t="array" aca="1" ref="Y119" ca="1">IF(ISTEXT(Y$6),IFERROR((1+INTERCEPT((OFFSET(Y$132,MATCH(Y$8,DateRange,0)-1,0):OFFSET(Y$132,MATCH(Y$9,DateRange,0)-1,0))-(OFFSET(HOMECELL,MATCH(Y$8,DateRange,0)-1,MATCH(Y$101,DataStreams,0)-1):OFFSET(HOMECELL,MATCH(Y$9,DateRange,0)-1,MATCH(Y$101,DataStreams,0)-1)),(OFFSET(HOMECELL,MATCH(Y$8,DateRange,0)-1,MATCH(Y$100,DataStreams,0)-1):OFFSET(HOMECELL,MATCH(Y$9,DateRange,0)-1,MATCH(Y$100,DataStreams,0)-1))-OFFSET(HOMECELL,MATCH(Y$8,DateRange,0)-1,MATCH(Y$101,DataStreams,0)-1):OFFSET(HOMECELL,MATCH(Y$9,DateRange,0)-1,MATCH(Y$101,DataStreams,0)-1)))^12-1,"NA"),0)</f>
        <v>3.8467433708215593E-2</v>
      </c>
      <c r="Z119" s="391" cm="1">
        <f t="array" aca="1" ref="Z119" ca="1">IF(ISTEXT(Z$6),IFERROR((1+INTERCEPT((OFFSET(Z$132,MATCH(Z$8,DateRange,0)-1,0):OFFSET(Z$132,MATCH(Z$9,DateRange,0)-1,0))-(OFFSET(HOMECELL,MATCH(Z$8,DateRange,0)-1,MATCH(Z$101,DataStreams,0)-1):OFFSET(HOMECELL,MATCH(Z$9,DateRange,0)-1,MATCH(Z$101,DataStreams,0)-1)),(OFFSET(HOMECELL,MATCH(Z$8,DateRange,0)-1,MATCH(Z$100,DataStreams,0)-1):OFFSET(HOMECELL,MATCH(Z$9,DateRange,0)-1,MATCH(Z$100,DataStreams,0)-1))-OFFSET(HOMECELL,MATCH(Z$8,DateRange,0)-1,MATCH(Z$101,DataStreams,0)-1):OFFSET(HOMECELL,MATCH(Z$9,DateRange,0)-1,MATCH(Z$101,DataStreams,0)-1)))^12-1,"NA"),0)</f>
        <v>0.17741312751364124</v>
      </c>
      <c r="AA119" s="391" cm="1">
        <f t="array" aca="1" ref="AA119" ca="1">IF(ISTEXT(AA$6),IFERROR((1+INTERCEPT((OFFSET(AA$132,MATCH(AA$8,DateRange,0)-1,0):OFFSET(AA$132,MATCH(AA$9,DateRange,0)-1,0))-(OFFSET(HOMECELL,MATCH(AA$8,DateRange,0)-1,MATCH(AA$101,DataStreams,0)-1):OFFSET(HOMECELL,MATCH(AA$9,DateRange,0)-1,MATCH(AA$101,DataStreams,0)-1)),(OFFSET(HOMECELL,MATCH(AA$8,DateRange,0)-1,MATCH(AA$100,DataStreams,0)-1):OFFSET(HOMECELL,MATCH(AA$9,DateRange,0)-1,MATCH(AA$100,DataStreams,0)-1))-OFFSET(HOMECELL,MATCH(AA$8,DateRange,0)-1,MATCH(AA$101,DataStreams,0)-1):OFFSET(HOMECELL,MATCH(AA$9,DateRange,0)-1,MATCH(AA$101,DataStreams,0)-1)))^12-1,"NA"),0)</f>
        <v>0.1615541383659358</v>
      </c>
      <c r="AB119" s="391" cm="1">
        <f t="array" aca="1" ref="AB119" ca="1">IF(ISTEXT(AB$6),IFERROR((1+INTERCEPT((OFFSET(AB$132,MATCH(AB$8,DateRange,0)-1,0):OFFSET(AB$132,MATCH(AB$9,DateRange,0)-1,0))-(OFFSET(HOMECELL,MATCH(AB$8,DateRange,0)-1,MATCH(AB$101,DataStreams,0)-1):OFFSET(HOMECELL,MATCH(AB$9,DateRange,0)-1,MATCH(AB$101,DataStreams,0)-1)),(OFFSET(HOMECELL,MATCH(AB$8,DateRange,0)-1,MATCH(AB$100,DataStreams,0)-1):OFFSET(HOMECELL,MATCH(AB$9,DateRange,0)-1,MATCH(AB$100,DataStreams,0)-1))-OFFSET(HOMECELL,MATCH(AB$8,DateRange,0)-1,MATCH(AB$101,DataStreams,0)-1):OFFSET(HOMECELL,MATCH(AB$9,DateRange,0)-1,MATCH(AB$101,DataStreams,0)-1)))^12-1,"NA"),0)</f>
        <v>-0.25166586519652745</v>
      </c>
      <c r="AC119" s="391" cm="1">
        <f t="array" aca="1" ref="AC119" ca="1">IF(ISTEXT(AC$6),IFERROR((1+INTERCEPT((OFFSET(AC$132,MATCH(AC$8,DateRange,0)-1,0):OFFSET(AC$132,MATCH(AC$9,DateRange,0)-1,0))-(OFFSET(HOMECELL,MATCH(AC$8,DateRange,0)-1,MATCH(AC$101,DataStreams,0)-1):OFFSET(HOMECELL,MATCH(AC$9,DateRange,0)-1,MATCH(AC$101,DataStreams,0)-1)),(OFFSET(HOMECELL,MATCH(AC$8,DateRange,0)-1,MATCH(AC$100,DataStreams,0)-1):OFFSET(HOMECELL,MATCH(AC$9,DateRange,0)-1,MATCH(AC$100,DataStreams,0)-1))-OFFSET(HOMECELL,MATCH(AC$8,DateRange,0)-1,MATCH(AC$101,DataStreams,0)-1):OFFSET(HOMECELL,MATCH(AC$9,DateRange,0)-1,MATCH(AC$101,DataStreams,0)-1)))^12-1,"NA"),0)</f>
        <v>-2.6255831546892816E-2</v>
      </c>
      <c r="AD119" s="391" cm="1">
        <f t="array" aca="1" ref="AD119" ca="1">IF(ISTEXT(AD$6),IFERROR((1+INTERCEPT((OFFSET(AD$132,MATCH(AD$8,DateRange,0)-1,0):OFFSET(AD$132,MATCH(AD$9,DateRange,0)-1,0))-(OFFSET(HOMECELL,MATCH(AD$8,DateRange,0)-1,MATCH(AD$101,DataStreams,0)-1):OFFSET(HOMECELL,MATCH(AD$9,DateRange,0)-1,MATCH(AD$101,DataStreams,0)-1)),(OFFSET(HOMECELL,MATCH(AD$8,DateRange,0)-1,MATCH(AD$100,DataStreams,0)-1):OFFSET(HOMECELL,MATCH(AD$9,DateRange,0)-1,MATCH(AD$100,DataStreams,0)-1))-OFFSET(HOMECELL,MATCH(AD$8,DateRange,0)-1,MATCH(AD$101,DataStreams,0)-1):OFFSET(HOMECELL,MATCH(AD$9,DateRange,0)-1,MATCH(AD$101,DataStreams,0)-1)))^12-1,"NA"),0)</f>
        <v>-0.25666144318370443</v>
      </c>
      <c r="AE119" s="391" cm="1">
        <f t="array" aca="1" ref="AE119" ca="1">IF(ISTEXT(AE$6),IFERROR((1+INTERCEPT((OFFSET(AE$132,MATCH(AE$8,DateRange,0)-1,0):OFFSET(AE$132,MATCH(AE$9,DateRange,0)-1,0))-(OFFSET(HOMECELL,MATCH(AE$8,DateRange,0)-1,MATCH(AE$101,DataStreams,0)-1):OFFSET(HOMECELL,MATCH(AE$9,DateRange,0)-1,MATCH(AE$101,DataStreams,0)-1)),(OFFSET(HOMECELL,MATCH(AE$8,DateRange,0)-1,MATCH(AE$100,DataStreams,0)-1):OFFSET(HOMECELL,MATCH(AE$9,DateRange,0)-1,MATCH(AE$100,DataStreams,0)-1))-OFFSET(HOMECELL,MATCH(AE$8,DateRange,0)-1,MATCH(AE$101,DataStreams,0)-1):OFFSET(HOMECELL,MATCH(AE$9,DateRange,0)-1,MATCH(AE$101,DataStreams,0)-1)))^12-1,"NA"),0)</f>
        <v>-0.22393137018356468</v>
      </c>
      <c r="AF119" s="391" cm="1">
        <f t="array" aca="1" ref="AF119" ca="1">IF(ISTEXT(AF$6),IFERROR((1+INTERCEPT((OFFSET(AF$132,MATCH(AF$8,DateRange,0)-1,0):OFFSET(AF$132,MATCH(AF$9,DateRange,0)-1,0))-(OFFSET(HOMECELL,MATCH(AF$8,DateRange,0)-1,MATCH(AF$101,DataStreams,0)-1):OFFSET(HOMECELL,MATCH(AF$9,DateRange,0)-1,MATCH(AF$101,DataStreams,0)-1)),(OFFSET(HOMECELL,MATCH(AF$8,DateRange,0)-1,MATCH(AF$100,DataStreams,0)-1):OFFSET(HOMECELL,MATCH(AF$9,DateRange,0)-1,MATCH(AF$100,DataStreams,0)-1))-OFFSET(HOMECELL,MATCH(AF$8,DateRange,0)-1,MATCH(AF$101,DataStreams,0)-1):OFFSET(HOMECELL,MATCH(AF$9,DateRange,0)-1,MATCH(AF$101,DataStreams,0)-1)))^12-1,"NA"),0)</f>
        <v>3.2234561509312254E-3</v>
      </c>
      <c r="AG119" s="391" cm="1">
        <f t="array" aca="1" ref="AG119" ca="1">IF(ISTEXT(AG$6),IFERROR((1+INTERCEPT((OFFSET(AG$132,MATCH(AG$8,DateRange,0)-1,0):OFFSET(AG$132,MATCH(AG$9,DateRange,0)-1,0))-(OFFSET(HOMECELL,MATCH(AG$8,DateRange,0)-1,MATCH(AG$101,DataStreams,0)-1):OFFSET(HOMECELL,MATCH(AG$9,DateRange,0)-1,MATCH(AG$101,DataStreams,0)-1)),(OFFSET(HOMECELL,MATCH(AG$8,DateRange,0)-1,MATCH(AG$100,DataStreams,0)-1):OFFSET(HOMECELL,MATCH(AG$9,DateRange,0)-1,MATCH(AG$100,DataStreams,0)-1))-OFFSET(HOMECELL,MATCH(AG$8,DateRange,0)-1,MATCH(AG$101,DataStreams,0)-1):OFFSET(HOMECELL,MATCH(AG$9,DateRange,0)-1,MATCH(AG$101,DataStreams,0)-1)))^12-1,"NA"),0)</f>
        <v>0.16769332812114146</v>
      </c>
      <c r="AH119" s="391" cm="1">
        <f t="array" aca="1" ref="AH119" ca="1">IF(ISTEXT(AH$6),IFERROR((1+INTERCEPT((OFFSET(AH$132,MATCH(AH$8,DateRange,0)-1,0):OFFSET(AH$132,MATCH(AH$9,DateRange,0)-1,0))-(OFFSET(HOMECELL,MATCH(AH$8,DateRange,0)-1,MATCH(AH$101,DataStreams,0)-1):OFFSET(HOMECELL,MATCH(AH$9,DateRange,0)-1,MATCH(AH$101,DataStreams,0)-1)),(OFFSET(HOMECELL,MATCH(AH$8,DateRange,0)-1,MATCH(AH$100,DataStreams,0)-1):OFFSET(HOMECELL,MATCH(AH$9,DateRange,0)-1,MATCH(AH$100,DataStreams,0)-1))-OFFSET(HOMECELL,MATCH(AH$8,DateRange,0)-1,MATCH(AH$101,DataStreams,0)-1):OFFSET(HOMECELL,MATCH(AH$9,DateRange,0)-1,MATCH(AH$101,DataStreams,0)-1)))^12-1,"NA"),0)</f>
        <v>-0.22694642960145983</v>
      </c>
      <c r="AI119" s="391" cm="1">
        <f t="array" aca="1" ref="AI119" ca="1">IF(ISTEXT(AI$6),IFERROR((1+INTERCEPT((OFFSET(AI$132,MATCH(AI$8,DateRange,0)-1,0):OFFSET(AI$132,MATCH(AI$9,DateRange,0)-1,0))-(OFFSET(HOMECELL,MATCH(AI$8,DateRange,0)-1,MATCH(AI$101,DataStreams,0)-1):OFFSET(HOMECELL,MATCH(AI$9,DateRange,0)-1,MATCH(AI$101,DataStreams,0)-1)),(OFFSET(HOMECELL,MATCH(AI$8,DateRange,0)-1,MATCH(AI$100,DataStreams,0)-1):OFFSET(HOMECELL,MATCH(AI$9,DateRange,0)-1,MATCH(AI$100,DataStreams,0)-1))-OFFSET(HOMECELL,MATCH(AI$8,DateRange,0)-1,MATCH(AI$101,DataStreams,0)-1):OFFSET(HOMECELL,MATCH(AI$9,DateRange,0)-1,MATCH(AI$101,DataStreams,0)-1)))^12-1,"NA"),0)</f>
        <v>1.3531549930816178E-2</v>
      </c>
      <c r="AJ119" s="391" cm="1">
        <f t="array" aca="1" ref="AJ119" ca="1">IF(ISTEXT(AJ$6),IFERROR((1+INTERCEPT((OFFSET(AJ$132,MATCH(AJ$8,DateRange,0)-1,0):OFFSET(AJ$132,MATCH(AJ$9,DateRange,0)-1,0))-(OFFSET(HOMECELL,MATCH(AJ$8,DateRange,0)-1,MATCH(AJ$101,DataStreams,0)-1):OFFSET(HOMECELL,MATCH(AJ$9,DateRange,0)-1,MATCH(AJ$101,DataStreams,0)-1)),(OFFSET(HOMECELL,MATCH(AJ$8,DateRange,0)-1,MATCH(AJ$100,DataStreams,0)-1):OFFSET(HOMECELL,MATCH(AJ$9,DateRange,0)-1,MATCH(AJ$100,DataStreams,0)-1))-OFFSET(HOMECELL,MATCH(AJ$8,DateRange,0)-1,MATCH(AJ$101,DataStreams,0)-1):OFFSET(HOMECELL,MATCH(AJ$9,DateRange,0)-1,MATCH(AJ$101,DataStreams,0)-1)))^12-1,"NA"),0)</f>
        <v>4.0337822021729863E-5</v>
      </c>
      <c r="AK119" s="391" cm="1">
        <f t="array" aca="1" ref="AK119" ca="1">IF(ISTEXT(AK$6),IFERROR((1+INTERCEPT((OFFSET(AK$132,MATCH(AK$8,DateRange,0)-1,0):OFFSET(AK$132,MATCH(AK$9,DateRange,0)-1,0))-(OFFSET(HOMECELL,MATCH(AK$8,DateRange,0)-1,MATCH(AK$101,DataStreams,0)-1):OFFSET(HOMECELL,MATCH(AK$9,DateRange,0)-1,MATCH(AK$101,DataStreams,0)-1)),(OFFSET(HOMECELL,MATCH(AK$8,DateRange,0)-1,MATCH(AK$100,DataStreams,0)-1):OFFSET(HOMECELL,MATCH(AK$9,DateRange,0)-1,MATCH(AK$100,DataStreams,0)-1))-OFFSET(HOMECELL,MATCH(AK$8,DateRange,0)-1,MATCH(AK$101,DataStreams,0)-1):OFFSET(HOMECELL,MATCH(AK$9,DateRange,0)-1,MATCH(AK$101,DataStreams,0)-1)))^12-1,"NA"),0)</f>
        <v>-1.8342567691260303E-2</v>
      </c>
      <c r="AL119" s="391" cm="1">
        <f t="array" aca="1" ref="AL119" ca="1">IF(ISTEXT(AL$6),IFERROR((1+INTERCEPT((OFFSET(AL$132,MATCH(AL$8,DateRange,0)-1,0):OFFSET(AL$132,MATCH(AL$9,DateRange,0)-1,0))-(OFFSET(HOMECELL,MATCH(AL$8,DateRange,0)-1,MATCH(AL$101,DataStreams,0)-1):OFFSET(HOMECELL,MATCH(AL$9,DateRange,0)-1,MATCH(AL$101,DataStreams,0)-1)),(OFFSET(HOMECELL,MATCH(AL$8,DateRange,0)-1,MATCH(AL$100,DataStreams,0)-1):OFFSET(HOMECELL,MATCH(AL$9,DateRange,0)-1,MATCH(AL$100,DataStreams,0)-1))-OFFSET(HOMECELL,MATCH(AL$8,DateRange,0)-1,MATCH(AL$101,DataStreams,0)-1):OFFSET(HOMECELL,MATCH(AL$9,DateRange,0)-1,MATCH(AL$101,DataStreams,0)-1)))^12-1,"NA"),0)</f>
        <v>9.386417932890545E-2</v>
      </c>
      <c r="AM119" s="391" cm="1">
        <f t="array" aca="1" ref="AM119" ca="1">IF(ISTEXT(AM$6),IFERROR((1+INTERCEPT((OFFSET(AM$132,MATCH(AM$8,DateRange,0)-1,0):OFFSET(AM$132,MATCH(AM$9,DateRange,0)-1,0))-(OFFSET(HOMECELL,MATCH(AM$8,DateRange,0)-1,MATCH(AM$101,DataStreams,0)-1):OFFSET(HOMECELL,MATCH(AM$9,DateRange,0)-1,MATCH(AM$101,DataStreams,0)-1)),(OFFSET(HOMECELL,MATCH(AM$8,DateRange,0)-1,MATCH(AM$100,DataStreams,0)-1):OFFSET(HOMECELL,MATCH(AM$9,DateRange,0)-1,MATCH(AM$100,DataStreams,0)-1))-OFFSET(HOMECELL,MATCH(AM$8,DateRange,0)-1,MATCH(AM$101,DataStreams,0)-1):OFFSET(HOMECELL,MATCH(AM$9,DateRange,0)-1,MATCH(AM$101,DataStreams,0)-1)))^12-1,"NA"),0)</f>
        <v>0.20140115932755909</v>
      </c>
      <c r="AN119" s="391" cm="1">
        <f t="array" aca="1" ref="AN119" ca="1">IF(ISTEXT(AN$6),IFERROR((1+INTERCEPT((OFFSET(AN$132,MATCH(AN$8,DateRange,0)-1,0):OFFSET(AN$132,MATCH(AN$9,DateRange,0)-1,0))-(OFFSET(HOMECELL,MATCH(AN$8,DateRange,0)-1,MATCH(AN$101,DataStreams,0)-1):OFFSET(HOMECELL,MATCH(AN$9,DateRange,0)-1,MATCH(AN$101,DataStreams,0)-1)),(OFFSET(HOMECELL,MATCH(AN$8,DateRange,0)-1,MATCH(AN$100,DataStreams,0)-1):OFFSET(HOMECELL,MATCH(AN$9,DateRange,0)-1,MATCH(AN$100,DataStreams,0)-1))-OFFSET(HOMECELL,MATCH(AN$8,DateRange,0)-1,MATCH(AN$101,DataStreams,0)-1):OFFSET(HOMECELL,MATCH(AN$9,DateRange,0)-1,MATCH(AN$101,DataStreams,0)-1)))^12-1,"NA"),0)</f>
        <v>0.10132849829932278</v>
      </c>
      <c r="AO119" s="391" cm="1">
        <f t="array" aca="1" ref="AO119" ca="1">IF(ISTEXT(AO$6),IFERROR((1+INTERCEPT((OFFSET(AO$132,MATCH(AO$8,DateRange,0)-1,0):OFFSET(AO$132,MATCH(AO$9,DateRange,0)-1,0))-(OFFSET(HOMECELL,MATCH(AO$8,DateRange,0)-1,MATCH(AO$101,DataStreams,0)-1):OFFSET(HOMECELL,MATCH(AO$9,DateRange,0)-1,MATCH(AO$101,DataStreams,0)-1)),(OFFSET(HOMECELL,MATCH(AO$8,DateRange,0)-1,MATCH(AO$100,DataStreams,0)-1):OFFSET(HOMECELL,MATCH(AO$9,DateRange,0)-1,MATCH(AO$100,DataStreams,0)-1))-OFFSET(HOMECELL,MATCH(AO$8,DateRange,0)-1,MATCH(AO$101,DataStreams,0)-1):OFFSET(HOMECELL,MATCH(AO$9,DateRange,0)-1,MATCH(AO$101,DataStreams,0)-1)))^12-1,"NA"),0)</f>
        <v>-0.14320908874096971</v>
      </c>
      <c r="AP119" s="391" cm="1">
        <f t="array" aca="1" ref="AP119" ca="1">IF(ISTEXT(AP$6),IFERROR((1+INTERCEPT((OFFSET(AP$132,MATCH(AP$8,DateRange,0)-1,0):OFFSET(AP$132,MATCH(AP$9,DateRange,0)-1,0))-(OFFSET(HOMECELL,MATCH(AP$8,DateRange,0)-1,MATCH(AP$101,DataStreams,0)-1):OFFSET(HOMECELL,MATCH(AP$9,DateRange,0)-1,MATCH(AP$101,DataStreams,0)-1)),(OFFSET(HOMECELL,MATCH(AP$8,DateRange,0)-1,MATCH(AP$100,DataStreams,0)-1):OFFSET(HOMECELL,MATCH(AP$9,DateRange,0)-1,MATCH(AP$100,DataStreams,0)-1))-OFFSET(HOMECELL,MATCH(AP$8,DateRange,0)-1,MATCH(AP$101,DataStreams,0)-1):OFFSET(HOMECELL,MATCH(AP$9,DateRange,0)-1,MATCH(AP$101,DataStreams,0)-1)))^12-1,"NA"),0)</f>
        <v>0.13090979521323431</v>
      </c>
      <c r="AQ119" s="391" cm="1">
        <f t="array" aca="1" ref="AQ119" ca="1">IF(ISTEXT(AQ$6),IFERROR((1+INTERCEPT((OFFSET(AQ$132,MATCH(AQ$8,DateRange,0)-1,0):OFFSET(AQ$132,MATCH(AQ$9,DateRange,0)-1,0))-(OFFSET(HOMECELL,MATCH(AQ$8,DateRange,0)-1,MATCH(AQ$101,DataStreams,0)-1):OFFSET(HOMECELL,MATCH(AQ$9,DateRange,0)-1,MATCH(AQ$101,DataStreams,0)-1)),(OFFSET(HOMECELL,MATCH(AQ$8,DateRange,0)-1,MATCH(AQ$100,DataStreams,0)-1):OFFSET(HOMECELL,MATCH(AQ$9,DateRange,0)-1,MATCH(AQ$100,DataStreams,0)-1))-OFFSET(HOMECELL,MATCH(AQ$8,DateRange,0)-1,MATCH(AQ$101,DataStreams,0)-1):OFFSET(HOMECELL,MATCH(AQ$9,DateRange,0)-1,MATCH(AQ$101,DataStreams,0)-1)))^12-1,"NA"),0)</f>
        <v>-0.19555600295870712</v>
      </c>
      <c r="AR119" s="391" cm="1">
        <f t="array" aca="1" ref="AR119" ca="1">IF(ISTEXT(AR$6),IFERROR((1+INTERCEPT((OFFSET(AR$132,MATCH(AR$8,DateRange,0)-1,0):OFFSET(AR$132,MATCH(AR$9,DateRange,0)-1,0))-(OFFSET(HOMECELL,MATCH(AR$8,DateRange,0)-1,MATCH(AR$101,DataStreams,0)-1):OFFSET(HOMECELL,MATCH(AR$9,DateRange,0)-1,MATCH(AR$101,DataStreams,0)-1)),(OFFSET(HOMECELL,MATCH(AR$8,DateRange,0)-1,MATCH(AR$100,DataStreams,0)-1):OFFSET(HOMECELL,MATCH(AR$9,DateRange,0)-1,MATCH(AR$100,DataStreams,0)-1))-OFFSET(HOMECELL,MATCH(AR$8,DateRange,0)-1,MATCH(AR$101,DataStreams,0)-1):OFFSET(HOMECELL,MATCH(AR$9,DateRange,0)-1,MATCH(AR$101,DataStreams,0)-1)))^12-1,"NA"),0)</f>
        <v>0.79816544927466171</v>
      </c>
      <c r="AS119" s="391" cm="1">
        <f t="array" aca="1" ref="AS119" ca="1">IF(ISTEXT(AS$6),IFERROR((1+INTERCEPT((OFFSET(AS$132,MATCH(AS$8,DateRange,0)-1,0):OFFSET(AS$132,MATCH(AS$9,DateRange,0)-1,0))-(OFFSET(HOMECELL,MATCH(AS$8,DateRange,0)-1,MATCH(AS$101,DataStreams,0)-1):OFFSET(HOMECELL,MATCH(AS$9,DateRange,0)-1,MATCH(AS$101,DataStreams,0)-1)),(OFFSET(HOMECELL,MATCH(AS$8,DateRange,0)-1,MATCH(AS$100,DataStreams,0)-1):OFFSET(HOMECELL,MATCH(AS$9,DateRange,0)-1,MATCH(AS$100,DataStreams,0)-1))-OFFSET(HOMECELL,MATCH(AS$8,DateRange,0)-1,MATCH(AS$101,DataStreams,0)-1):OFFSET(HOMECELL,MATCH(AS$9,DateRange,0)-1,MATCH(AS$101,DataStreams,0)-1)))^12-1,"NA"),0)</f>
        <v>-0.12051452131094287</v>
      </c>
      <c r="AT119" s="391" cm="1">
        <f t="array" aca="1" ref="AT119" ca="1">IF(ISTEXT(AT$6),IFERROR((1+INTERCEPT((OFFSET(AT$132,MATCH(AT$8,DateRange,0)-1,0):OFFSET(AT$132,MATCH(AT$9,DateRange,0)-1,0))-(OFFSET(HOMECELL,MATCH(AT$8,DateRange,0)-1,MATCH(AT$101,DataStreams,0)-1):OFFSET(HOMECELL,MATCH(AT$9,DateRange,0)-1,MATCH(AT$101,DataStreams,0)-1)),(OFFSET(HOMECELL,MATCH(AT$8,DateRange,0)-1,MATCH(AT$100,DataStreams,0)-1):OFFSET(HOMECELL,MATCH(AT$9,DateRange,0)-1,MATCH(AT$100,DataStreams,0)-1))-OFFSET(HOMECELL,MATCH(AT$8,DateRange,0)-1,MATCH(AT$101,DataStreams,0)-1):OFFSET(HOMECELL,MATCH(AT$9,DateRange,0)-1,MATCH(AT$101,DataStreams,0)-1)))^12-1,"NA"),0)</f>
        <v>0.14813498700501238</v>
      </c>
      <c r="AU119" s="391" cm="1">
        <f t="array" aca="1" ref="AU119" ca="1">IF(ISTEXT(AU$6),IFERROR((1+INTERCEPT((OFFSET(AU$132,MATCH(AU$8,DateRange,0)-1,0):OFFSET(AU$132,MATCH(AU$9,DateRange,0)-1,0))-(OFFSET(HOMECELL,MATCH(AU$8,DateRange,0)-1,MATCH(AU$101,DataStreams,0)-1):OFFSET(HOMECELL,MATCH(AU$9,DateRange,0)-1,MATCH(AU$101,DataStreams,0)-1)),(OFFSET(HOMECELL,MATCH(AU$8,DateRange,0)-1,MATCH(AU$100,DataStreams,0)-1):OFFSET(HOMECELL,MATCH(AU$9,DateRange,0)-1,MATCH(AU$100,DataStreams,0)-1))-OFFSET(HOMECELL,MATCH(AU$8,DateRange,0)-1,MATCH(AU$101,DataStreams,0)-1):OFFSET(HOMECELL,MATCH(AU$9,DateRange,0)-1,MATCH(AU$101,DataStreams,0)-1)))^12-1,"NA"),0)</f>
        <v>0.31588614332743292</v>
      </c>
      <c r="AV119" s="391" cm="1">
        <f t="array" aca="1" ref="AV119" ca="1">IF(ISTEXT(AV$6),IFERROR((1+INTERCEPT((OFFSET(AV$132,MATCH(AV$8,DateRange,0)-1,0):OFFSET(AV$132,MATCH(AV$9,DateRange,0)-1,0))-(OFFSET(HOMECELL,MATCH(AV$8,DateRange,0)-1,MATCH(AV$101,DataStreams,0)-1):OFFSET(HOMECELL,MATCH(AV$9,DateRange,0)-1,MATCH(AV$101,DataStreams,0)-1)),(OFFSET(HOMECELL,MATCH(AV$8,DateRange,0)-1,MATCH(AV$100,DataStreams,0)-1):OFFSET(HOMECELL,MATCH(AV$9,DateRange,0)-1,MATCH(AV$100,DataStreams,0)-1))-OFFSET(HOMECELL,MATCH(AV$8,DateRange,0)-1,MATCH(AV$101,DataStreams,0)-1):OFFSET(HOMECELL,MATCH(AV$9,DateRange,0)-1,MATCH(AV$101,DataStreams,0)-1)))^12-1,"NA"),0)</f>
        <v>2.4548355982887182E-2</v>
      </c>
      <c r="AW119" s="391" cm="1">
        <f t="array" aca="1" ref="AW119" ca="1">IF(ISTEXT(AW$6),IFERROR((1+INTERCEPT((OFFSET(AW$132,MATCH(AW$8,DateRange,0)-1,0):OFFSET(AW$132,MATCH(AW$9,DateRange,0)-1,0))-(OFFSET(HOMECELL,MATCH(AW$8,DateRange,0)-1,MATCH(AW$101,DataStreams,0)-1):OFFSET(HOMECELL,MATCH(AW$9,DateRange,0)-1,MATCH(AW$101,DataStreams,0)-1)),(OFFSET(HOMECELL,MATCH(AW$8,DateRange,0)-1,MATCH(AW$100,DataStreams,0)-1):OFFSET(HOMECELL,MATCH(AW$9,DateRange,0)-1,MATCH(AW$100,DataStreams,0)-1))-OFFSET(HOMECELL,MATCH(AW$8,DateRange,0)-1,MATCH(AW$101,DataStreams,0)-1):OFFSET(HOMECELL,MATCH(AW$9,DateRange,0)-1,MATCH(AW$101,DataStreams,0)-1)))^12-1,"NA"),0)</f>
        <v>2.4525731705359988E-2</v>
      </c>
      <c r="AX119" s="391" cm="1">
        <f t="array" aca="1" ref="AX119" ca="1">IF(ISTEXT(AX$6),IFERROR((1+INTERCEPT((OFFSET(AX$132,MATCH(AX$8,DateRange,0)-1,0):OFFSET(AX$132,MATCH(AX$9,DateRange,0)-1,0))-(OFFSET(HOMECELL,MATCH(AX$8,DateRange,0)-1,MATCH(AX$101,DataStreams,0)-1):OFFSET(HOMECELL,MATCH(AX$9,DateRange,0)-1,MATCH(AX$101,DataStreams,0)-1)),(OFFSET(HOMECELL,MATCH(AX$8,DateRange,0)-1,MATCH(AX$100,DataStreams,0)-1):OFFSET(HOMECELL,MATCH(AX$9,DateRange,0)-1,MATCH(AX$100,DataStreams,0)-1))-OFFSET(HOMECELL,MATCH(AX$8,DateRange,0)-1,MATCH(AX$101,DataStreams,0)-1):OFFSET(HOMECELL,MATCH(AX$9,DateRange,0)-1,MATCH(AX$101,DataStreams,0)-1)))^12-1,"NA"),0)</f>
        <v>0.17865291191277444</v>
      </c>
      <c r="AY119" s="391" cm="1">
        <f t="array" aca="1" ref="AY119" ca="1">IF(ISTEXT(AY$6),IFERROR((1+INTERCEPT((OFFSET(AY$132,MATCH(AY$8,DateRange,0)-1,0):OFFSET(AY$132,MATCH(AY$9,DateRange,0)-1,0))-(OFFSET(HOMECELL,MATCH(AY$8,DateRange,0)-1,MATCH(AY$101,DataStreams,0)-1):OFFSET(HOMECELL,MATCH(AY$9,DateRange,0)-1,MATCH(AY$101,DataStreams,0)-1)),(OFFSET(HOMECELL,MATCH(AY$8,DateRange,0)-1,MATCH(AY$100,DataStreams,0)-1):OFFSET(HOMECELL,MATCH(AY$9,DateRange,0)-1,MATCH(AY$100,DataStreams,0)-1))-OFFSET(HOMECELL,MATCH(AY$8,DateRange,0)-1,MATCH(AY$101,DataStreams,0)-1):OFFSET(HOMECELL,MATCH(AY$9,DateRange,0)-1,MATCH(AY$101,DataStreams,0)-1)))^12-1,"NA"),0)</f>
        <v>0.15947790529449724</v>
      </c>
      <c r="AZ119" s="391" cm="1">
        <f t="array" aca="1" ref="AZ119" ca="1">IF(ISTEXT(AZ$6),IFERROR((1+INTERCEPT((OFFSET(AZ$132,MATCH(AZ$8,DateRange,0)-1,0):OFFSET(AZ$132,MATCH(AZ$9,DateRange,0)-1,0))-(OFFSET(HOMECELL,MATCH(AZ$8,DateRange,0)-1,MATCH(AZ$101,DataStreams,0)-1):OFFSET(HOMECELL,MATCH(AZ$9,DateRange,0)-1,MATCH(AZ$101,DataStreams,0)-1)),(OFFSET(HOMECELL,MATCH(AZ$8,DateRange,0)-1,MATCH(AZ$100,DataStreams,0)-1):OFFSET(HOMECELL,MATCH(AZ$9,DateRange,0)-1,MATCH(AZ$100,DataStreams,0)-1))-OFFSET(HOMECELL,MATCH(AZ$8,DateRange,0)-1,MATCH(AZ$101,DataStreams,0)-1):OFFSET(HOMECELL,MATCH(AZ$9,DateRange,0)-1,MATCH(AZ$101,DataStreams,0)-1)))^12-1,"NA"),0)</f>
        <v>4.7690325502825148E-2</v>
      </c>
      <c r="BA119" s="391" cm="1">
        <f t="array" aca="1" ref="BA119" ca="1">IF(ISTEXT(BA$6),IFERROR((1+INTERCEPT((OFFSET(BA$132,MATCH(BA$8,DateRange,0)-1,0):OFFSET(BA$132,MATCH(BA$9,DateRange,0)-1,0))-(OFFSET(HOMECELL,MATCH(BA$8,DateRange,0)-1,MATCH(BA$101,DataStreams,0)-1):OFFSET(HOMECELL,MATCH(BA$9,DateRange,0)-1,MATCH(BA$101,DataStreams,0)-1)),(OFFSET(HOMECELL,MATCH(BA$8,DateRange,0)-1,MATCH(BA$100,DataStreams,0)-1):OFFSET(HOMECELL,MATCH(BA$9,DateRange,0)-1,MATCH(BA$100,DataStreams,0)-1))-OFFSET(HOMECELL,MATCH(BA$8,DateRange,0)-1,MATCH(BA$101,DataStreams,0)-1):OFFSET(HOMECELL,MATCH(BA$9,DateRange,0)-1,MATCH(BA$101,DataStreams,0)-1)))^12-1,"NA"),0)</f>
        <v>0.10555623134327363</v>
      </c>
      <c r="BB119" s="391" cm="1">
        <f t="array" aca="1" ref="BB119" ca="1">IF(ISTEXT(BB$6),IFERROR((1+INTERCEPT((OFFSET(BB$132,MATCH(BB$8,DateRange,0)-1,0):OFFSET(BB$132,MATCH(BB$9,DateRange,0)-1,0))-(OFFSET(HOMECELL,MATCH(BB$8,DateRange,0)-1,MATCH(BB$101,DataStreams,0)-1):OFFSET(HOMECELL,MATCH(BB$9,DateRange,0)-1,MATCH(BB$101,DataStreams,0)-1)),(OFFSET(HOMECELL,MATCH(BB$8,DateRange,0)-1,MATCH(BB$100,DataStreams,0)-1):OFFSET(HOMECELL,MATCH(BB$9,DateRange,0)-1,MATCH(BB$100,DataStreams,0)-1))-OFFSET(HOMECELL,MATCH(BB$8,DateRange,0)-1,MATCH(BB$101,DataStreams,0)-1):OFFSET(HOMECELL,MATCH(BB$9,DateRange,0)-1,MATCH(BB$101,DataStreams,0)-1)))^12-1,"NA"),0)</f>
        <v>-0.13247845397938207</v>
      </c>
      <c r="BC119" s="391" cm="1">
        <f t="array" aca="1" ref="BC119" ca="1">IF(ISTEXT(BC$6),IFERROR((1+INTERCEPT((OFFSET(BC$132,MATCH(BC$8,DateRange,0)-1,0):OFFSET(BC$132,MATCH(BC$9,DateRange,0)-1,0))-(OFFSET(HOMECELL,MATCH(BC$8,DateRange,0)-1,MATCH(BC$101,DataStreams,0)-1):OFFSET(HOMECELL,MATCH(BC$9,DateRange,0)-1,MATCH(BC$101,DataStreams,0)-1)),(OFFSET(HOMECELL,MATCH(BC$8,DateRange,0)-1,MATCH(BC$100,DataStreams,0)-1):OFFSET(HOMECELL,MATCH(BC$9,DateRange,0)-1,MATCH(BC$100,DataStreams,0)-1))-OFFSET(HOMECELL,MATCH(BC$8,DateRange,0)-1,MATCH(BC$101,DataStreams,0)-1):OFFSET(HOMECELL,MATCH(BC$9,DateRange,0)-1,MATCH(BC$101,DataStreams,0)-1)))^12-1,"NA"),0)</f>
        <v>-0.32929938504868161</v>
      </c>
      <c r="BD119" s="391" cm="1">
        <f t="array" aca="1" ref="BD119" ca="1">IF(ISTEXT(BD$6),IFERROR((1+INTERCEPT((OFFSET(BD$132,MATCH(BD$8,DateRange,0)-1,0):OFFSET(BD$132,MATCH(BD$9,DateRange,0)-1,0))-(OFFSET(HOMECELL,MATCH(BD$8,DateRange,0)-1,MATCH(BD$101,DataStreams,0)-1):OFFSET(HOMECELL,MATCH(BD$9,DateRange,0)-1,MATCH(BD$101,DataStreams,0)-1)),(OFFSET(HOMECELL,MATCH(BD$8,DateRange,0)-1,MATCH(BD$100,DataStreams,0)-1):OFFSET(HOMECELL,MATCH(BD$9,DateRange,0)-1,MATCH(BD$100,DataStreams,0)-1))-OFFSET(HOMECELL,MATCH(BD$8,DateRange,0)-1,MATCH(BD$101,DataStreams,0)-1):OFFSET(HOMECELL,MATCH(BD$9,DateRange,0)-1,MATCH(BD$101,DataStreams,0)-1)))^12-1,"NA"),0)</f>
        <v>0.19269669565893577</v>
      </c>
      <c r="BE119" s="391" cm="1">
        <f t="array" aca="1" ref="BE119" ca="1">IF(ISTEXT(BE$6),IFERROR((1+INTERCEPT((OFFSET(BE$132,MATCH(BE$8,DateRange,0)-1,0):OFFSET(BE$132,MATCH(BE$9,DateRange,0)-1,0))-(OFFSET(HOMECELL,MATCH(BE$8,DateRange,0)-1,MATCH(BE$101,DataStreams,0)-1):OFFSET(HOMECELL,MATCH(BE$9,DateRange,0)-1,MATCH(BE$101,DataStreams,0)-1)),(OFFSET(HOMECELL,MATCH(BE$8,DateRange,0)-1,MATCH(BE$100,DataStreams,0)-1):OFFSET(HOMECELL,MATCH(BE$9,DateRange,0)-1,MATCH(BE$100,DataStreams,0)-1))-OFFSET(HOMECELL,MATCH(BE$8,DateRange,0)-1,MATCH(BE$101,DataStreams,0)-1):OFFSET(HOMECELL,MATCH(BE$9,DateRange,0)-1,MATCH(BE$101,DataStreams,0)-1)))^12-1,"NA"),0)</f>
        <v>0.28511070455453003</v>
      </c>
      <c r="BF119" s="391" cm="1">
        <f t="array" aca="1" ref="BF119" ca="1">IF(ISTEXT(BF$6),IFERROR((1+INTERCEPT((OFFSET(BF$132,MATCH(BF$8,DateRange,0)-1,0):OFFSET(BF$132,MATCH(BF$9,DateRange,0)-1,0))-(OFFSET(HOMECELL,MATCH(BF$8,DateRange,0)-1,MATCH(BF$101,DataStreams,0)-1):OFFSET(HOMECELL,MATCH(BF$9,DateRange,0)-1,MATCH(BF$101,DataStreams,0)-1)),(OFFSET(HOMECELL,MATCH(BF$8,DateRange,0)-1,MATCH(BF$100,DataStreams,0)-1):OFFSET(HOMECELL,MATCH(BF$9,DateRange,0)-1,MATCH(BF$100,DataStreams,0)-1))-OFFSET(HOMECELL,MATCH(BF$8,DateRange,0)-1,MATCH(BF$101,DataStreams,0)-1):OFFSET(HOMECELL,MATCH(BF$9,DateRange,0)-1,MATCH(BF$101,DataStreams,0)-1)))^12-1,"NA"),0)</f>
        <v>0.58906529976501876</v>
      </c>
      <c r="BG119" s="391" cm="1">
        <f t="array" aca="1" ref="BG119" ca="1">IF(ISTEXT(BG$6),IFERROR((1+INTERCEPT((OFFSET(BG$132,MATCH(BG$8,DateRange,0)-1,0):OFFSET(BG$132,MATCH(BG$9,DateRange,0)-1,0))-(OFFSET(HOMECELL,MATCH(BG$8,DateRange,0)-1,MATCH(BG$101,DataStreams,0)-1):OFFSET(HOMECELL,MATCH(BG$9,DateRange,0)-1,MATCH(BG$101,DataStreams,0)-1)),(OFFSET(HOMECELL,MATCH(BG$8,DateRange,0)-1,MATCH(BG$100,DataStreams,0)-1):OFFSET(HOMECELL,MATCH(BG$9,DateRange,0)-1,MATCH(BG$100,DataStreams,0)-1))-OFFSET(HOMECELL,MATCH(BG$8,DateRange,0)-1,MATCH(BG$101,DataStreams,0)-1):OFFSET(HOMECELL,MATCH(BG$9,DateRange,0)-1,MATCH(BG$101,DataStreams,0)-1)))^12-1,"NA"),0)</f>
        <v>-3.1497927501459189E-2</v>
      </c>
      <c r="BH119" s="391" cm="1">
        <f t="array" aca="1" ref="BH119" ca="1">IF(ISTEXT(BH$6),IFERROR((1+INTERCEPT((OFFSET(BH$132,MATCH(BH$8,DateRange,0)-1,0):OFFSET(BH$132,MATCH(BH$9,DateRange,0)-1,0))-(OFFSET(HOMECELL,MATCH(BH$8,DateRange,0)-1,MATCH(BH$101,DataStreams,0)-1):OFFSET(HOMECELL,MATCH(BH$9,DateRange,0)-1,MATCH(BH$101,DataStreams,0)-1)),(OFFSET(HOMECELL,MATCH(BH$8,DateRange,0)-1,MATCH(BH$100,DataStreams,0)-1):OFFSET(HOMECELL,MATCH(BH$9,DateRange,0)-1,MATCH(BH$100,DataStreams,0)-1))-OFFSET(HOMECELL,MATCH(BH$8,DateRange,0)-1,MATCH(BH$101,DataStreams,0)-1):OFFSET(HOMECELL,MATCH(BH$9,DateRange,0)-1,MATCH(BH$101,DataStreams,0)-1)))^12-1,"NA"),0)</f>
        <v>0.10749466384732731</v>
      </c>
      <c r="BI119" s="391" cm="1">
        <f t="array" aca="1" ref="BI119" ca="1">IF(ISTEXT(BI$6),IFERROR((1+INTERCEPT((OFFSET(BI$132,MATCH(BI$8,DateRange,0)-1,0):OFFSET(BI$132,MATCH(BI$9,DateRange,0)-1,0))-(OFFSET(HOMECELL,MATCH(BI$8,DateRange,0)-1,MATCH(BI$101,DataStreams,0)-1):OFFSET(HOMECELL,MATCH(BI$9,DateRange,0)-1,MATCH(BI$101,DataStreams,0)-1)),(OFFSET(HOMECELL,MATCH(BI$8,DateRange,0)-1,MATCH(BI$100,DataStreams,0)-1):OFFSET(HOMECELL,MATCH(BI$9,DateRange,0)-1,MATCH(BI$100,DataStreams,0)-1))-OFFSET(HOMECELL,MATCH(BI$8,DateRange,0)-1,MATCH(BI$101,DataStreams,0)-1):OFFSET(HOMECELL,MATCH(BI$9,DateRange,0)-1,MATCH(BI$101,DataStreams,0)-1)))^12-1,"NA"),0)</f>
        <v>-0.13867915713322798</v>
      </c>
      <c r="BJ119" s="391" cm="1">
        <f t="array" aca="1" ref="BJ119" ca="1">IF(ISTEXT(BJ$6),IFERROR((1+INTERCEPT((OFFSET(BJ$132,MATCH(BJ$8,DateRange,0)-1,0):OFFSET(BJ$132,MATCH(BJ$9,DateRange,0)-1,0))-(OFFSET(HOMECELL,MATCH(BJ$8,DateRange,0)-1,MATCH(BJ$101,DataStreams,0)-1):OFFSET(HOMECELL,MATCH(BJ$9,DateRange,0)-1,MATCH(BJ$101,DataStreams,0)-1)),(OFFSET(HOMECELL,MATCH(BJ$8,DateRange,0)-1,MATCH(BJ$100,DataStreams,0)-1):OFFSET(HOMECELL,MATCH(BJ$9,DateRange,0)-1,MATCH(BJ$100,DataStreams,0)-1))-OFFSET(HOMECELL,MATCH(BJ$8,DateRange,0)-1,MATCH(BJ$101,DataStreams,0)-1):OFFSET(HOMECELL,MATCH(BJ$9,DateRange,0)-1,MATCH(BJ$101,DataStreams,0)-1)))^12-1,"NA"),0)</f>
        <v>-4.8431473459742302E-2</v>
      </c>
      <c r="BK119" s="391" cm="1">
        <f t="array" aca="1" ref="BK119" ca="1">IF(ISTEXT(BK$6),IFERROR((1+INTERCEPT((OFFSET(BK$132,MATCH(BK$8,DateRange,0)-1,0):OFFSET(BK$132,MATCH(BK$9,DateRange,0)-1,0))-(OFFSET(HOMECELL,MATCH(BK$8,DateRange,0)-1,MATCH(BK$101,DataStreams,0)-1):OFFSET(HOMECELL,MATCH(BK$9,DateRange,0)-1,MATCH(BK$101,DataStreams,0)-1)),(OFFSET(HOMECELL,MATCH(BK$8,DateRange,0)-1,MATCH(BK$100,DataStreams,0)-1):OFFSET(HOMECELL,MATCH(BK$9,DateRange,0)-1,MATCH(BK$100,DataStreams,0)-1))-OFFSET(HOMECELL,MATCH(BK$8,DateRange,0)-1,MATCH(BK$101,DataStreams,0)-1):OFFSET(HOMECELL,MATCH(BK$9,DateRange,0)-1,MATCH(BK$101,DataStreams,0)-1)))^12-1,"NA"),0)</f>
        <v>0.24737222442887297</v>
      </c>
      <c r="BL119" s="391" cm="1">
        <f t="array" aca="1" ref="BL119" ca="1">IF(ISTEXT(BL$6),IFERROR((1+INTERCEPT((OFFSET(BL$132,MATCH(BL$8,DateRange,0)-1,0):OFFSET(BL$132,MATCH(BL$9,DateRange,0)-1,0))-(OFFSET(HOMECELL,MATCH(BL$8,DateRange,0)-1,MATCH(BL$101,DataStreams,0)-1):OFFSET(HOMECELL,MATCH(BL$9,DateRange,0)-1,MATCH(BL$101,DataStreams,0)-1)),(OFFSET(HOMECELL,MATCH(BL$8,DateRange,0)-1,MATCH(BL$100,DataStreams,0)-1):OFFSET(HOMECELL,MATCH(BL$9,DateRange,0)-1,MATCH(BL$100,DataStreams,0)-1))-OFFSET(HOMECELL,MATCH(BL$8,DateRange,0)-1,MATCH(BL$101,DataStreams,0)-1):OFFSET(HOMECELL,MATCH(BL$9,DateRange,0)-1,MATCH(BL$101,DataStreams,0)-1)))^12-1,"NA"),0)</f>
        <v>8.1717958942827629E-2</v>
      </c>
      <c r="BM119" s="391" cm="1">
        <f t="array" aca="1" ref="BM119" ca="1">IF(ISTEXT(BM$6),IFERROR((1+INTERCEPT((OFFSET(BM$132,MATCH(BM$8,DateRange,0)-1,0):OFFSET(BM$132,MATCH(BM$9,DateRange,0)-1,0))-(OFFSET(HOMECELL,MATCH(BM$8,DateRange,0)-1,MATCH(BM$101,DataStreams,0)-1):OFFSET(HOMECELL,MATCH(BM$9,DateRange,0)-1,MATCH(BM$101,DataStreams,0)-1)),(OFFSET(HOMECELL,MATCH(BM$8,DateRange,0)-1,MATCH(BM$100,DataStreams,0)-1):OFFSET(HOMECELL,MATCH(BM$9,DateRange,0)-1,MATCH(BM$100,DataStreams,0)-1))-OFFSET(HOMECELL,MATCH(BM$8,DateRange,0)-1,MATCH(BM$101,DataStreams,0)-1):OFFSET(HOMECELL,MATCH(BM$9,DateRange,0)-1,MATCH(BM$101,DataStreams,0)-1)))^12-1,"NA"),0)</f>
        <v>-1.2556962966635443E-2</v>
      </c>
      <c r="BN119" s="391" cm="1">
        <f t="array" aca="1" ref="BN119" ca="1">IF(ISTEXT(BN$6),IFERROR((1+INTERCEPT((OFFSET(BN$132,MATCH(BN$8,DateRange,0)-1,0):OFFSET(BN$132,MATCH(BN$9,DateRange,0)-1,0))-(OFFSET(HOMECELL,MATCH(BN$8,DateRange,0)-1,MATCH(BN$101,DataStreams,0)-1):OFFSET(HOMECELL,MATCH(BN$9,DateRange,0)-1,MATCH(BN$101,DataStreams,0)-1)),(OFFSET(HOMECELL,MATCH(BN$8,DateRange,0)-1,MATCH(BN$100,DataStreams,0)-1):OFFSET(HOMECELL,MATCH(BN$9,DateRange,0)-1,MATCH(BN$100,DataStreams,0)-1))-OFFSET(HOMECELL,MATCH(BN$8,DateRange,0)-1,MATCH(BN$101,DataStreams,0)-1):OFFSET(HOMECELL,MATCH(BN$9,DateRange,0)-1,MATCH(BN$101,DataStreams,0)-1)))^12-1,"NA"),0)</f>
        <v>0.6204427835253441</v>
      </c>
      <c r="BO119" s="391" cm="1">
        <f t="array" aca="1" ref="BO119" ca="1">IF(ISTEXT(BO$6),IFERROR((1+INTERCEPT((OFFSET(BO$132,MATCH(BO$8,DateRange,0)-1,0):OFFSET(BO$132,MATCH(BO$9,DateRange,0)-1,0))-(OFFSET(HOMECELL,MATCH(BO$8,DateRange,0)-1,MATCH(BO$101,DataStreams,0)-1):OFFSET(HOMECELL,MATCH(BO$9,DateRange,0)-1,MATCH(BO$101,DataStreams,0)-1)),(OFFSET(HOMECELL,MATCH(BO$8,DateRange,0)-1,MATCH(BO$100,DataStreams,0)-1):OFFSET(HOMECELL,MATCH(BO$9,DateRange,0)-1,MATCH(BO$100,DataStreams,0)-1))-OFFSET(HOMECELL,MATCH(BO$8,DateRange,0)-1,MATCH(BO$101,DataStreams,0)-1):OFFSET(HOMECELL,MATCH(BO$9,DateRange,0)-1,MATCH(BO$101,DataStreams,0)-1)))^12-1,"NA"),0)</f>
        <v>0.1510553701746451</v>
      </c>
      <c r="BP119" s="391" cm="1">
        <f t="array" aca="1" ref="BP119" ca="1">IF(ISTEXT(BP$6),IFERROR((1+INTERCEPT((OFFSET(BP$132,MATCH(BP$8,DateRange,0)-1,0):OFFSET(BP$132,MATCH(BP$9,DateRange,0)-1,0))-(OFFSET(HOMECELL,MATCH(BP$8,DateRange,0)-1,MATCH(BP$101,DataStreams,0)-1):OFFSET(HOMECELL,MATCH(BP$9,DateRange,0)-1,MATCH(BP$101,DataStreams,0)-1)),(OFFSET(HOMECELL,MATCH(BP$8,DateRange,0)-1,MATCH(BP$100,DataStreams,0)-1):OFFSET(HOMECELL,MATCH(BP$9,DateRange,0)-1,MATCH(BP$100,DataStreams,0)-1))-OFFSET(HOMECELL,MATCH(BP$8,DateRange,0)-1,MATCH(BP$101,DataStreams,0)-1):OFFSET(HOMECELL,MATCH(BP$9,DateRange,0)-1,MATCH(BP$101,DataStreams,0)-1)))^12-1,"NA"),0)</f>
        <v>-0.14460212537600625</v>
      </c>
      <c r="BQ119" s="391" cm="1">
        <f t="array" aca="1" ref="BQ119" ca="1">IF(ISTEXT(BQ$6),IFERROR((1+INTERCEPT((OFFSET(BQ$132,MATCH(BQ$8,DateRange,0)-1,0):OFFSET(BQ$132,MATCH(BQ$9,DateRange,0)-1,0))-(OFFSET(HOMECELL,MATCH(BQ$8,DateRange,0)-1,MATCH(BQ$101,DataStreams,0)-1):OFFSET(HOMECELL,MATCH(BQ$9,DateRange,0)-1,MATCH(BQ$101,DataStreams,0)-1)),(OFFSET(HOMECELL,MATCH(BQ$8,DateRange,0)-1,MATCH(BQ$100,DataStreams,0)-1):OFFSET(HOMECELL,MATCH(BQ$9,DateRange,0)-1,MATCH(BQ$100,DataStreams,0)-1))-OFFSET(HOMECELL,MATCH(BQ$8,DateRange,0)-1,MATCH(BQ$101,DataStreams,0)-1):OFFSET(HOMECELL,MATCH(BQ$9,DateRange,0)-1,MATCH(BQ$101,DataStreams,0)-1)))^12-1,"NA"),0)</f>
        <v>7.1481621072231327E-2</v>
      </c>
      <c r="BR119" s="391" cm="1">
        <f t="array" aca="1" ref="BR119" ca="1">IF(ISTEXT(BR$6),IFERROR((1+INTERCEPT((OFFSET(BR$132,MATCH(BR$8,DateRange,0)-1,0):OFFSET(BR$132,MATCH(BR$9,DateRange,0)-1,0))-(OFFSET(HOMECELL,MATCH(BR$8,DateRange,0)-1,MATCH(BR$101,DataStreams,0)-1):OFFSET(HOMECELL,MATCH(BR$9,DateRange,0)-1,MATCH(BR$101,DataStreams,0)-1)),(OFFSET(HOMECELL,MATCH(BR$8,DateRange,0)-1,MATCH(BR$100,DataStreams,0)-1):OFFSET(HOMECELL,MATCH(BR$9,DateRange,0)-1,MATCH(BR$100,DataStreams,0)-1))-OFFSET(HOMECELL,MATCH(BR$8,DateRange,0)-1,MATCH(BR$101,DataStreams,0)-1):OFFSET(HOMECELL,MATCH(BR$9,DateRange,0)-1,MATCH(BR$101,DataStreams,0)-1)))^12-1,"NA"),0)</f>
        <v>6.3505818004143899E-2</v>
      </c>
      <c r="BS119" s="391" cm="1">
        <f t="array" aca="1" ref="BS119" ca="1">IF(ISTEXT(BS$6),IFERROR((1+INTERCEPT((OFFSET(BS$132,MATCH(BS$8,DateRange,0)-1,0):OFFSET(BS$132,MATCH(BS$9,DateRange,0)-1,0))-(OFFSET(HOMECELL,MATCH(BS$8,DateRange,0)-1,MATCH(BS$101,DataStreams,0)-1):OFFSET(HOMECELL,MATCH(BS$9,DateRange,0)-1,MATCH(BS$101,DataStreams,0)-1)),(OFFSET(HOMECELL,MATCH(BS$8,DateRange,0)-1,MATCH(BS$100,DataStreams,0)-1):OFFSET(HOMECELL,MATCH(BS$9,DateRange,0)-1,MATCH(BS$100,DataStreams,0)-1))-OFFSET(HOMECELL,MATCH(BS$8,DateRange,0)-1,MATCH(BS$101,DataStreams,0)-1):OFFSET(HOMECELL,MATCH(BS$9,DateRange,0)-1,MATCH(BS$101,DataStreams,0)-1)))^12-1,"NA"),0)</f>
        <v>-2.7246298822087622E-2</v>
      </c>
      <c r="BT119" s="391" cm="1">
        <f t="array" aca="1" ref="BT119" ca="1">IF(ISTEXT(BT$6),IFERROR((1+INTERCEPT((OFFSET(BT$132,MATCH(BT$8,DateRange,0)-1,0):OFFSET(BT$132,MATCH(BT$9,DateRange,0)-1,0))-(OFFSET(HOMECELL,MATCH(BT$8,DateRange,0)-1,MATCH(BT$101,DataStreams,0)-1):OFFSET(HOMECELL,MATCH(BT$9,DateRange,0)-1,MATCH(BT$101,DataStreams,0)-1)),(OFFSET(HOMECELL,MATCH(BT$8,DateRange,0)-1,MATCH(BT$100,DataStreams,0)-1):OFFSET(HOMECELL,MATCH(BT$9,DateRange,0)-1,MATCH(BT$100,DataStreams,0)-1))-OFFSET(HOMECELL,MATCH(BT$8,DateRange,0)-1,MATCH(BT$101,DataStreams,0)-1):OFFSET(HOMECELL,MATCH(BT$9,DateRange,0)-1,MATCH(BT$101,DataStreams,0)-1)))^12-1,"NA"),0)</f>
        <v>1.4390957740076704E-2</v>
      </c>
      <c r="BU119" s="391" cm="1">
        <f t="array" aca="1" ref="BU119" ca="1">IF(ISTEXT(BU$6),IFERROR((1+INTERCEPT((OFFSET(BU$132,MATCH(BU$8,DateRange,0)-1,0):OFFSET(BU$132,MATCH(BU$9,DateRange,0)-1,0))-(OFFSET(HOMECELL,MATCH(BU$8,DateRange,0)-1,MATCH(BU$101,DataStreams,0)-1):OFFSET(HOMECELL,MATCH(BU$9,DateRange,0)-1,MATCH(BU$101,DataStreams,0)-1)),(OFFSET(HOMECELL,MATCH(BU$8,DateRange,0)-1,MATCH(BU$100,DataStreams,0)-1):OFFSET(HOMECELL,MATCH(BU$9,DateRange,0)-1,MATCH(BU$100,DataStreams,0)-1))-OFFSET(HOMECELL,MATCH(BU$8,DateRange,0)-1,MATCH(BU$101,DataStreams,0)-1):OFFSET(HOMECELL,MATCH(BU$9,DateRange,0)-1,MATCH(BU$101,DataStreams,0)-1)))^12-1,"NA"),0)</f>
        <v>6.3323236129267269E-2</v>
      </c>
      <c r="BV119" s="391" cm="1">
        <f t="array" aca="1" ref="BV119" ca="1">IF(ISTEXT(BV$6),IFERROR((1+INTERCEPT((OFFSET(BV$132,MATCH(BV$8,DateRange,0)-1,0):OFFSET(BV$132,MATCH(BV$9,DateRange,0)-1,0))-(OFFSET(HOMECELL,MATCH(BV$8,DateRange,0)-1,MATCH(BV$101,DataStreams,0)-1):OFFSET(HOMECELL,MATCH(BV$9,DateRange,0)-1,MATCH(BV$101,DataStreams,0)-1)),(OFFSET(HOMECELL,MATCH(BV$8,DateRange,0)-1,MATCH(BV$100,DataStreams,0)-1):OFFSET(HOMECELL,MATCH(BV$9,DateRange,0)-1,MATCH(BV$100,DataStreams,0)-1))-OFFSET(HOMECELL,MATCH(BV$8,DateRange,0)-1,MATCH(BV$101,DataStreams,0)-1):OFFSET(HOMECELL,MATCH(BV$9,DateRange,0)-1,MATCH(BV$101,DataStreams,0)-1)))^12-1,"NA"),0)</f>
        <v>-0.11030687856125798</v>
      </c>
      <c r="BW119" s="391" cm="1">
        <f t="array" aca="1" ref="BW119" ca="1">IF(ISTEXT(BW$6),IFERROR((1+INTERCEPT((OFFSET(BW$132,MATCH(BW$8,DateRange,0)-1,0):OFFSET(BW$132,MATCH(BW$9,DateRange,0)-1,0))-(OFFSET(HOMECELL,MATCH(BW$8,DateRange,0)-1,MATCH(BW$101,DataStreams,0)-1):OFFSET(HOMECELL,MATCH(BW$9,DateRange,0)-1,MATCH(BW$101,DataStreams,0)-1)),(OFFSET(HOMECELL,MATCH(BW$8,DateRange,0)-1,MATCH(BW$100,DataStreams,0)-1):OFFSET(HOMECELL,MATCH(BW$9,DateRange,0)-1,MATCH(BW$100,DataStreams,0)-1))-OFFSET(HOMECELL,MATCH(BW$8,DateRange,0)-1,MATCH(BW$101,DataStreams,0)-1):OFFSET(HOMECELL,MATCH(BW$9,DateRange,0)-1,MATCH(BW$101,DataStreams,0)-1)))^12-1,"NA"),0)</f>
        <v>0.15924591421815038</v>
      </c>
      <c r="BX119" s="391" cm="1">
        <f t="array" aca="1" ref="BX119" ca="1">IF(ISTEXT(BX$6),IFERROR((1+INTERCEPT((OFFSET(BX$132,MATCH(BX$8,DateRange,0)-1,0):OFFSET(BX$132,MATCH(BX$9,DateRange,0)-1,0))-(OFFSET(HOMECELL,MATCH(BX$8,DateRange,0)-1,MATCH(BX$101,DataStreams,0)-1):OFFSET(HOMECELL,MATCH(BX$9,DateRange,0)-1,MATCH(BX$101,DataStreams,0)-1)),(OFFSET(HOMECELL,MATCH(BX$8,DateRange,0)-1,MATCH(BX$100,DataStreams,0)-1):OFFSET(HOMECELL,MATCH(BX$9,DateRange,0)-1,MATCH(BX$100,DataStreams,0)-1))-OFFSET(HOMECELL,MATCH(BX$8,DateRange,0)-1,MATCH(BX$101,DataStreams,0)-1):OFFSET(HOMECELL,MATCH(BX$9,DateRange,0)-1,MATCH(BX$101,DataStreams,0)-1)))^12-1,"NA"),0)</f>
        <v>0.12670728677931686</v>
      </c>
      <c r="BY119" s="391" cm="1">
        <f t="array" aca="1" ref="BY119" ca="1">IF(ISTEXT(BY$6),IFERROR((1+INTERCEPT((OFFSET(BY$132,MATCH(BY$8,DateRange,0)-1,0):OFFSET(BY$132,MATCH(BY$9,DateRange,0)-1,0))-(OFFSET(HOMECELL,MATCH(BY$8,DateRange,0)-1,MATCH(BY$101,DataStreams,0)-1):OFFSET(HOMECELL,MATCH(BY$9,DateRange,0)-1,MATCH(BY$101,DataStreams,0)-1)),(OFFSET(HOMECELL,MATCH(BY$8,DateRange,0)-1,MATCH(BY$100,DataStreams,0)-1):OFFSET(HOMECELL,MATCH(BY$9,DateRange,0)-1,MATCH(BY$100,DataStreams,0)-1))-OFFSET(HOMECELL,MATCH(BY$8,DateRange,0)-1,MATCH(BY$101,DataStreams,0)-1):OFFSET(HOMECELL,MATCH(BY$9,DateRange,0)-1,MATCH(BY$101,DataStreams,0)-1)))^12-1,"NA"),0)</f>
        <v>4.6150165275816502E-2</v>
      </c>
      <c r="BZ119" s="391" cm="1">
        <f t="array" aca="1" ref="BZ119" ca="1">IF(ISTEXT(BZ$6),IFERROR((1+INTERCEPT((OFFSET(BZ$132,MATCH(BZ$8,DateRange,0)-1,0):OFFSET(BZ$132,MATCH(BZ$9,DateRange,0)-1,0))-(OFFSET(HOMECELL,MATCH(BZ$8,DateRange,0)-1,MATCH(BZ$101,DataStreams,0)-1):OFFSET(HOMECELL,MATCH(BZ$9,DateRange,0)-1,MATCH(BZ$101,DataStreams,0)-1)),(OFFSET(HOMECELL,MATCH(BZ$8,DateRange,0)-1,MATCH(BZ$100,DataStreams,0)-1):OFFSET(HOMECELL,MATCH(BZ$9,DateRange,0)-1,MATCH(BZ$100,DataStreams,0)-1))-OFFSET(HOMECELL,MATCH(BZ$8,DateRange,0)-1,MATCH(BZ$101,DataStreams,0)-1):OFFSET(HOMECELL,MATCH(BZ$9,DateRange,0)-1,MATCH(BZ$101,DataStreams,0)-1)))^12-1,"NA"),0)</f>
        <v>-3.4665427856029218E-2</v>
      </c>
      <c r="CA119" s="391" cm="1">
        <f t="array" aca="1" ref="CA119" ca="1">IF(ISTEXT(CA$6),IFERROR((1+INTERCEPT((OFFSET(CA$132,MATCH(CA$8,DateRange,0)-1,0):OFFSET(CA$132,MATCH(CA$9,DateRange,0)-1,0))-(OFFSET(HOMECELL,MATCH(CA$8,DateRange,0)-1,MATCH(CA$101,DataStreams,0)-1):OFFSET(HOMECELL,MATCH(CA$9,DateRange,0)-1,MATCH(CA$101,DataStreams,0)-1)),(OFFSET(HOMECELL,MATCH(CA$8,DateRange,0)-1,MATCH(CA$100,DataStreams,0)-1):OFFSET(HOMECELL,MATCH(CA$9,DateRange,0)-1,MATCH(CA$100,DataStreams,0)-1))-OFFSET(HOMECELL,MATCH(CA$8,DateRange,0)-1,MATCH(CA$101,DataStreams,0)-1):OFFSET(HOMECELL,MATCH(CA$9,DateRange,0)-1,MATCH(CA$101,DataStreams,0)-1)))^12-1,"NA"),0)</f>
        <v>-9.8567522818624465E-3</v>
      </c>
      <c r="CB119" s="391" cm="1">
        <f t="array" aca="1" ref="CB119" ca="1">IF(ISTEXT(CB$6),IFERROR((1+INTERCEPT((OFFSET(CB$132,MATCH(CB$8,DateRange,0)-1,0):OFFSET(CB$132,MATCH(CB$9,DateRange,0)-1,0))-(OFFSET(HOMECELL,MATCH(CB$8,DateRange,0)-1,MATCH(CB$101,DataStreams,0)-1):OFFSET(HOMECELL,MATCH(CB$9,DateRange,0)-1,MATCH(CB$101,DataStreams,0)-1)),(OFFSET(HOMECELL,MATCH(CB$8,DateRange,0)-1,MATCH(CB$100,DataStreams,0)-1):OFFSET(HOMECELL,MATCH(CB$9,DateRange,0)-1,MATCH(CB$100,DataStreams,0)-1))-OFFSET(HOMECELL,MATCH(CB$8,DateRange,0)-1,MATCH(CB$101,DataStreams,0)-1):OFFSET(HOMECELL,MATCH(CB$9,DateRange,0)-1,MATCH(CB$101,DataStreams,0)-1)))^12-1,"NA"),0)</f>
        <v>0.10024192975096291</v>
      </c>
      <c r="CC119" s="391" cm="1">
        <f t="array" aca="1" ref="CC119" ca="1">IF(ISTEXT(CC$6),IFERROR((1+INTERCEPT((OFFSET(CC$132,MATCH(CC$8,DateRange,0)-1,0):OFFSET(CC$132,MATCH(CC$9,DateRange,0)-1,0))-(OFFSET(HOMECELL,MATCH(CC$8,DateRange,0)-1,MATCH(CC$101,DataStreams,0)-1):OFFSET(HOMECELL,MATCH(CC$9,DateRange,0)-1,MATCH(CC$101,DataStreams,0)-1)),(OFFSET(HOMECELL,MATCH(CC$8,DateRange,0)-1,MATCH(CC$100,DataStreams,0)-1):OFFSET(HOMECELL,MATCH(CC$9,DateRange,0)-1,MATCH(CC$100,DataStreams,0)-1))-OFFSET(HOMECELL,MATCH(CC$8,DateRange,0)-1,MATCH(CC$101,DataStreams,0)-1):OFFSET(HOMECELL,MATCH(CC$9,DateRange,0)-1,MATCH(CC$101,DataStreams,0)-1)))^12-1,"NA"),0)</f>
        <v>-9.6640579135372495E-2</v>
      </c>
      <c r="CD119" s="391" cm="1">
        <f t="array" aca="1" ref="CD119" ca="1">IF(ISTEXT(CD$6),IFERROR((1+INTERCEPT((OFFSET(CD$132,MATCH(CD$8,DateRange,0)-1,0):OFFSET(CD$132,MATCH(CD$9,DateRange,0)-1,0))-(OFFSET(HOMECELL,MATCH(CD$8,DateRange,0)-1,MATCH(CD$101,DataStreams,0)-1):OFFSET(HOMECELL,MATCH(CD$9,DateRange,0)-1,MATCH(CD$101,DataStreams,0)-1)),(OFFSET(HOMECELL,MATCH(CD$8,DateRange,0)-1,MATCH(CD$100,DataStreams,0)-1):OFFSET(HOMECELL,MATCH(CD$9,DateRange,0)-1,MATCH(CD$100,DataStreams,0)-1))-OFFSET(HOMECELL,MATCH(CD$8,DateRange,0)-1,MATCH(CD$101,DataStreams,0)-1):OFFSET(HOMECELL,MATCH(CD$9,DateRange,0)-1,MATCH(CD$101,DataStreams,0)-1)))^12-1,"NA"),0)</f>
        <v>0.35518736125156014</v>
      </c>
      <c r="CE119" s="391" cm="1">
        <f t="array" aca="1" ref="CE119" ca="1">IF(ISTEXT(CE$6),IFERROR((1+INTERCEPT((OFFSET(CE$132,MATCH(CE$8,DateRange,0)-1,0):OFFSET(CE$132,MATCH(CE$9,DateRange,0)-1,0))-(OFFSET(HOMECELL,MATCH(CE$8,DateRange,0)-1,MATCH(CE$101,DataStreams,0)-1):OFFSET(HOMECELL,MATCH(CE$9,DateRange,0)-1,MATCH(CE$101,DataStreams,0)-1)),(OFFSET(HOMECELL,MATCH(CE$8,DateRange,0)-1,MATCH(CE$100,DataStreams,0)-1):OFFSET(HOMECELL,MATCH(CE$9,DateRange,0)-1,MATCH(CE$100,DataStreams,0)-1))-OFFSET(HOMECELL,MATCH(CE$8,DateRange,0)-1,MATCH(CE$101,DataStreams,0)-1):OFFSET(HOMECELL,MATCH(CE$9,DateRange,0)-1,MATCH(CE$101,DataStreams,0)-1)))^12-1,"NA"),0)</f>
        <v>-0.14587209424538161</v>
      </c>
      <c r="CF119" s="391" cm="1">
        <f t="array" aca="1" ref="CF119" ca="1">IF(ISTEXT(CF$6),IFERROR((1+INTERCEPT((OFFSET(CF$132,MATCH(CF$8,DateRange,0)-1,0):OFFSET(CF$132,MATCH(CF$9,DateRange,0)-1,0))-(OFFSET(HOMECELL,MATCH(CF$8,DateRange,0)-1,MATCH(CF$101,DataStreams,0)-1):OFFSET(HOMECELL,MATCH(CF$9,DateRange,0)-1,MATCH(CF$101,DataStreams,0)-1)),(OFFSET(HOMECELL,MATCH(CF$8,DateRange,0)-1,MATCH(CF$100,DataStreams,0)-1):OFFSET(HOMECELL,MATCH(CF$9,DateRange,0)-1,MATCH(CF$100,DataStreams,0)-1))-OFFSET(HOMECELL,MATCH(CF$8,DateRange,0)-1,MATCH(CF$101,DataStreams,0)-1):OFFSET(HOMECELL,MATCH(CF$9,DateRange,0)-1,MATCH(CF$101,DataStreams,0)-1)))^12-1,"NA"),0)</f>
        <v>3.7085485650317773E-2</v>
      </c>
      <c r="CG119" s="391" cm="1">
        <f t="array" aca="1" ref="CG119" ca="1">IF(ISTEXT(CG$6),IFERROR((1+INTERCEPT((OFFSET(CG$132,MATCH(CG$8,DateRange,0)-1,0):OFFSET(CG$132,MATCH(CG$9,DateRange,0)-1,0))-(OFFSET(HOMECELL,MATCH(CG$8,DateRange,0)-1,MATCH(CG$101,DataStreams,0)-1):OFFSET(HOMECELL,MATCH(CG$9,DateRange,0)-1,MATCH(CG$101,DataStreams,0)-1)),(OFFSET(HOMECELL,MATCH(CG$8,DateRange,0)-1,MATCH(CG$100,DataStreams,0)-1):OFFSET(HOMECELL,MATCH(CG$9,DateRange,0)-1,MATCH(CG$100,DataStreams,0)-1))-OFFSET(HOMECELL,MATCH(CG$8,DateRange,0)-1,MATCH(CG$101,DataStreams,0)-1):OFFSET(HOMECELL,MATCH(CG$9,DateRange,0)-1,MATCH(CG$101,DataStreams,0)-1)))^12-1,"NA"),0)</f>
        <v>-5.4759187587920977E-2</v>
      </c>
      <c r="CH119" s="391" cm="1">
        <f t="array" aca="1" ref="CH119" ca="1">IF(ISTEXT(CH$6),IFERROR((1+INTERCEPT((OFFSET(CH$132,MATCH(CH$8,DateRange,0)-1,0):OFFSET(CH$132,MATCH(CH$9,DateRange,0)-1,0))-(OFFSET(HOMECELL,MATCH(CH$8,DateRange,0)-1,MATCH(CH$101,DataStreams,0)-1):OFFSET(HOMECELL,MATCH(CH$9,DateRange,0)-1,MATCH(CH$101,DataStreams,0)-1)),(OFFSET(HOMECELL,MATCH(CH$8,DateRange,0)-1,MATCH(CH$100,DataStreams,0)-1):OFFSET(HOMECELL,MATCH(CH$9,DateRange,0)-1,MATCH(CH$100,DataStreams,0)-1))-OFFSET(HOMECELL,MATCH(CH$8,DateRange,0)-1,MATCH(CH$101,DataStreams,0)-1):OFFSET(HOMECELL,MATCH(CH$9,DateRange,0)-1,MATCH(CH$101,DataStreams,0)-1)))^12-1,"NA"),0)</f>
        <v>0.13937540034460616</v>
      </c>
      <c r="CI119" s="391" cm="1">
        <f t="array" aca="1" ref="CI119" ca="1">IF(ISTEXT(CI$6),IFERROR((1+INTERCEPT((OFFSET(CI$132,MATCH(CI$8,DateRange,0)-1,0):OFFSET(CI$132,MATCH(CI$9,DateRange,0)-1,0))-(OFFSET(HOMECELL,MATCH(CI$8,DateRange,0)-1,MATCH(CI$101,DataStreams,0)-1):OFFSET(HOMECELL,MATCH(CI$9,DateRange,0)-1,MATCH(CI$101,DataStreams,0)-1)),(OFFSET(HOMECELL,MATCH(CI$8,DateRange,0)-1,MATCH(CI$100,DataStreams,0)-1):OFFSET(HOMECELL,MATCH(CI$9,DateRange,0)-1,MATCH(CI$100,DataStreams,0)-1))-OFFSET(HOMECELL,MATCH(CI$8,DateRange,0)-1,MATCH(CI$101,DataStreams,0)-1):OFFSET(HOMECELL,MATCH(CI$9,DateRange,0)-1,MATCH(CI$101,DataStreams,0)-1)))^12-1,"NA"),0)</f>
        <v>0.31693483919865928</v>
      </c>
      <c r="CJ119" s="391" cm="1">
        <f t="array" aca="1" ref="CJ119" ca="1">IF(ISTEXT(CJ$6),IFERROR((1+INTERCEPT((OFFSET(CJ$132,MATCH(CJ$8,DateRange,0)-1,0):OFFSET(CJ$132,MATCH(CJ$9,DateRange,0)-1,0))-(OFFSET(HOMECELL,MATCH(CJ$8,DateRange,0)-1,MATCH(CJ$101,DataStreams,0)-1):OFFSET(HOMECELL,MATCH(CJ$9,DateRange,0)-1,MATCH(CJ$101,DataStreams,0)-1)),(OFFSET(HOMECELL,MATCH(CJ$8,DateRange,0)-1,MATCH(CJ$100,DataStreams,0)-1):OFFSET(HOMECELL,MATCH(CJ$9,DateRange,0)-1,MATCH(CJ$100,DataStreams,0)-1))-OFFSET(HOMECELL,MATCH(CJ$8,DateRange,0)-1,MATCH(CJ$101,DataStreams,0)-1):OFFSET(HOMECELL,MATCH(CJ$9,DateRange,0)-1,MATCH(CJ$101,DataStreams,0)-1)))^12-1,"NA"),0)</f>
        <v>8.4309293852364853E-2</v>
      </c>
      <c r="CK119" s="391" cm="1">
        <f t="array" aca="1" ref="CK119" ca="1">IF(ISTEXT(CK$6),IFERROR((1+INTERCEPT((OFFSET(CK$132,MATCH(CK$8,DateRange,0)-1,0):OFFSET(CK$132,MATCH(CK$9,DateRange,0)-1,0))-(OFFSET(HOMECELL,MATCH(CK$8,DateRange,0)-1,MATCH(CK$101,DataStreams,0)-1):OFFSET(HOMECELL,MATCH(CK$9,DateRange,0)-1,MATCH(CK$101,DataStreams,0)-1)),(OFFSET(HOMECELL,MATCH(CK$8,DateRange,0)-1,MATCH(CK$100,DataStreams,0)-1):OFFSET(HOMECELL,MATCH(CK$9,DateRange,0)-1,MATCH(CK$100,DataStreams,0)-1))-OFFSET(HOMECELL,MATCH(CK$8,DateRange,0)-1,MATCH(CK$101,DataStreams,0)-1):OFFSET(HOMECELL,MATCH(CK$9,DateRange,0)-1,MATCH(CK$101,DataStreams,0)-1)))^12-1,"NA"),0)</f>
        <v>0.16597766055237284</v>
      </c>
      <c r="CL119" s="391" cm="1">
        <f t="array" aca="1" ref="CL119" ca="1">IF(ISTEXT(CL$6),IFERROR((1+INTERCEPT((OFFSET(CL$132,MATCH(CL$8,DateRange,0)-1,0):OFFSET(CL$132,MATCH(CL$9,DateRange,0)-1,0))-(OFFSET(HOMECELL,MATCH(CL$8,DateRange,0)-1,MATCH(CL$101,DataStreams,0)-1):OFFSET(HOMECELL,MATCH(CL$9,DateRange,0)-1,MATCH(CL$101,DataStreams,0)-1)),(OFFSET(HOMECELL,MATCH(CL$8,DateRange,0)-1,MATCH(CL$100,DataStreams,0)-1):OFFSET(HOMECELL,MATCH(CL$9,DateRange,0)-1,MATCH(CL$100,DataStreams,0)-1))-OFFSET(HOMECELL,MATCH(CL$8,DateRange,0)-1,MATCH(CL$101,DataStreams,0)-1):OFFSET(HOMECELL,MATCH(CL$9,DateRange,0)-1,MATCH(CL$101,DataStreams,0)-1)))^12-1,"NA"),0)</f>
        <v>-8.3500908010870623E-3</v>
      </c>
      <c r="CM119" s="391" cm="1">
        <f t="array" aca="1" ref="CM119" ca="1">IF(ISTEXT(CM$6),IFERROR((1+INTERCEPT((OFFSET(CM$132,MATCH(CM$8,DateRange,0)-1,0):OFFSET(CM$132,MATCH(CM$9,DateRange,0)-1,0))-(OFFSET(HOMECELL,MATCH(CM$8,DateRange,0)-1,MATCH(CM$101,DataStreams,0)-1):OFFSET(HOMECELL,MATCH(CM$9,DateRange,0)-1,MATCH(CM$101,DataStreams,0)-1)),(OFFSET(HOMECELL,MATCH(CM$8,DateRange,0)-1,MATCH(CM$100,DataStreams,0)-1):OFFSET(HOMECELL,MATCH(CM$9,DateRange,0)-1,MATCH(CM$100,DataStreams,0)-1))-OFFSET(HOMECELL,MATCH(CM$8,DateRange,0)-1,MATCH(CM$101,DataStreams,0)-1):OFFSET(HOMECELL,MATCH(CM$9,DateRange,0)-1,MATCH(CM$101,DataStreams,0)-1)))^12-1,"NA"),0)</f>
        <v>3.2929071776848673E-2</v>
      </c>
      <c r="CN119" s="391" cm="1">
        <f t="array" aca="1" ref="CN119" ca="1">IF(ISTEXT(CN$6),IFERROR((1+INTERCEPT((OFFSET(CN$132,MATCH(CN$8,DateRange,0)-1,0):OFFSET(CN$132,MATCH(CN$9,DateRange,0)-1,0))-(OFFSET(HOMECELL,MATCH(CN$8,DateRange,0)-1,MATCH(CN$101,DataStreams,0)-1):OFFSET(HOMECELL,MATCH(CN$9,DateRange,0)-1,MATCH(CN$101,DataStreams,0)-1)),(OFFSET(HOMECELL,MATCH(CN$8,DateRange,0)-1,MATCH(CN$100,DataStreams,0)-1):OFFSET(HOMECELL,MATCH(CN$9,DateRange,0)-1,MATCH(CN$100,DataStreams,0)-1))-OFFSET(HOMECELL,MATCH(CN$8,DateRange,0)-1,MATCH(CN$101,DataStreams,0)-1):OFFSET(HOMECELL,MATCH(CN$9,DateRange,0)-1,MATCH(CN$101,DataStreams,0)-1)))^12-1,"NA"),0)</f>
        <v>1.5920583460387272E-2</v>
      </c>
      <c r="CO119" s="391" cm="1">
        <f t="array" aca="1" ref="CO119" ca="1">IF(ISTEXT(CO$6),IFERROR((1+INTERCEPT((OFFSET(CO$132,MATCH(CO$8,DateRange,0)-1,0):OFFSET(CO$132,MATCH(CO$9,DateRange,0)-1,0))-(OFFSET(HOMECELL,MATCH(CO$8,DateRange,0)-1,MATCH(CO$101,DataStreams,0)-1):OFFSET(HOMECELL,MATCH(CO$9,DateRange,0)-1,MATCH(CO$101,DataStreams,0)-1)),(OFFSET(HOMECELL,MATCH(CO$8,DateRange,0)-1,MATCH(CO$100,DataStreams,0)-1):OFFSET(HOMECELL,MATCH(CO$9,DateRange,0)-1,MATCH(CO$100,DataStreams,0)-1))-OFFSET(HOMECELL,MATCH(CO$8,DateRange,0)-1,MATCH(CO$101,DataStreams,0)-1):OFFSET(HOMECELL,MATCH(CO$9,DateRange,0)-1,MATCH(CO$101,DataStreams,0)-1)))^12-1,"NA"),0)</f>
        <v>-9.2487483601332188E-2</v>
      </c>
      <c r="CP119" s="391" cm="1">
        <f t="array" aca="1" ref="CP119" ca="1">IF(ISTEXT(CP$6),IFERROR((1+INTERCEPT((OFFSET(CP$132,MATCH(CP$8,DateRange,0)-1,0):OFFSET(CP$132,MATCH(CP$9,DateRange,0)-1,0))-(OFFSET(HOMECELL,MATCH(CP$8,DateRange,0)-1,MATCH(CP$101,DataStreams,0)-1):OFFSET(HOMECELL,MATCH(CP$9,DateRange,0)-1,MATCH(CP$101,DataStreams,0)-1)),(OFFSET(HOMECELL,MATCH(CP$8,DateRange,0)-1,MATCH(CP$100,DataStreams,0)-1):OFFSET(HOMECELL,MATCH(CP$9,DateRange,0)-1,MATCH(CP$100,DataStreams,0)-1))-OFFSET(HOMECELL,MATCH(CP$8,DateRange,0)-1,MATCH(CP$101,DataStreams,0)-1):OFFSET(HOMECELL,MATCH(CP$9,DateRange,0)-1,MATCH(CP$101,DataStreams,0)-1)))^12-1,"NA"),0)</f>
        <v>9.21556243954611E-2</v>
      </c>
      <c r="CQ119" s="391" cm="1">
        <f t="array" aca="1" ref="CQ119" ca="1">IF(ISTEXT(CQ$6),IFERROR((1+INTERCEPT((OFFSET(CQ$132,MATCH(CQ$8,DateRange,0)-1,0):OFFSET(CQ$132,MATCH(CQ$9,DateRange,0)-1,0))-(OFFSET(HOMECELL,MATCH(CQ$8,DateRange,0)-1,MATCH(CQ$101,DataStreams,0)-1):OFFSET(HOMECELL,MATCH(CQ$9,DateRange,0)-1,MATCH(CQ$101,DataStreams,0)-1)),(OFFSET(HOMECELL,MATCH(CQ$8,DateRange,0)-1,MATCH(CQ$100,DataStreams,0)-1):OFFSET(HOMECELL,MATCH(CQ$9,DateRange,0)-1,MATCH(CQ$100,DataStreams,0)-1))-OFFSET(HOMECELL,MATCH(CQ$8,DateRange,0)-1,MATCH(CQ$101,DataStreams,0)-1):OFFSET(HOMECELL,MATCH(CQ$9,DateRange,0)-1,MATCH(CQ$101,DataStreams,0)-1)))^12-1,"NA"),0)</f>
        <v>1.1032061693591078</v>
      </c>
      <c r="CR119" s="391" cm="1">
        <f t="array" aca="1" ref="CR119" ca="1">IF(ISTEXT(CR$6),IFERROR((1+INTERCEPT((OFFSET(CR$132,MATCH(CR$8,DateRange,0)-1,0):OFFSET(CR$132,MATCH(CR$9,DateRange,0)-1,0))-(OFFSET(HOMECELL,MATCH(CR$8,DateRange,0)-1,MATCH(CR$101,DataStreams,0)-1):OFFSET(HOMECELL,MATCH(CR$9,DateRange,0)-1,MATCH(CR$101,DataStreams,0)-1)),(OFFSET(HOMECELL,MATCH(CR$8,DateRange,0)-1,MATCH(CR$100,DataStreams,0)-1):OFFSET(HOMECELL,MATCH(CR$9,DateRange,0)-1,MATCH(CR$100,DataStreams,0)-1))-OFFSET(HOMECELL,MATCH(CR$8,DateRange,0)-1,MATCH(CR$101,DataStreams,0)-1):OFFSET(HOMECELL,MATCH(CR$9,DateRange,0)-1,MATCH(CR$101,DataStreams,0)-1)))^12-1,"NA"),0)</f>
        <v>7.6354985112207174E-2</v>
      </c>
      <c r="CS119" s="391" cm="1">
        <f t="array" aca="1" ref="CS119" ca="1">IF(ISTEXT(CS$6),IFERROR((1+INTERCEPT((OFFSET(CS$132,MATCH(CS$8,DateRange,0)-1,0):OFFSET(CS$132,MATCH(CS$9,DateRange,0)-1,0))-(OFFSET(HOMECELL,MATCH(CS$8,DateRange,0)-1,MATCH(CS$101,DataStreams,0)-1):OFFSET(HOMECELL,MATCH(CS$9,DateRange,0)-1,MATCH(CS$101,DataStreams,0)-1)),(OFFSET(HOMECELL,MATCH(CS$8,DateRange,0)-1,MATCH(CS$100,DataStreams,0)-1):OFFSET(HOMECELL,MATCH(CS$9,DateRange,0)-1,MATCH(CS$100,DataStreams,0)-1))-OFFSET(HOMECELL,MATCH(CS$8,DateRange,0)-1,MATCH(CS$101,DataStreams,0)-1):OFFSET(HOMECELL,MATCH(CS$9,DateRange,0)-1,MATCH(CS$101,DataStreams,0)-1)))^12-1,"NA"),0)</f>
        <v>-0.16899983138991437</v>
      </c>
      <c r="CT119" s="391" cm="1">
        <f t="array" aca="1" ref="CT119" ca="1">IF(ISTEXT(CT$6),IFERROR((1+INTERCEPT((OFFSET(CT$132,MATCH(CT$8,DateRange,0)-1,0):OFFSET(CT$132,MATCH(CT$9,DateRange,0)-1,0))-(OFFSET(HOMECELL,MATCH(CT$8,DateRange,0)-1,MATCH(CT$101,DataStreams,0)-1):OFFSET(HOMECELL,MATCH(CT$9,DateRange,0)-1,MATCH(CT$101,DataStreams,0)-1)),(OFFSET(HOMECELL,MATCH(CT$8,DateRange,0)-1,MATCH(CT$100,DataStreams,0)-1):OFFSET(HOMECELL,MATCH(CT$9,DateRange,0)-1,MATCH(CT$100,DataStreams,0)-1))-OFFSET(HOMECELL,MATCH(CT$8,DateRange,0)-1,MATCH(CT$101,DataStreams,0)-1):OFFSET(HOMECELL,MATCH(CT$9,DateRange,0)-1,MATCH(CT$101,DataStreams,0)-1)))^12-1,"NA"),0)</f>
        <v>3.6326255224743198E-2</v>
      </c>
      <c r="CU119" s="391" cm="1">
        <f t="array" aca="1" ref="CU119" ca="1">IF(ISTEXT(CU$6),IFERROR((1+INTERCEPT((OFFSET(CU$132,MATCH(CU$8,DateRange,0)-1,0):OFFSET(CU$132,MATCH(CU$9,DateRange,0)-1,0))-(OFFSET(HOMECELL,MATCH(CU$8,DateRange,0)-1,MATCH(CU$101,DataStreams,0)-1):OFFSET(HOMECELL,MATCH(CU$9,DateRange,0)-1,MATCH(CU$101,DataStreams,0)-1)),(OFFSET(HOMECELL,MATCH(CU$8,DateRange,0)-1,MATCH(CU$100,DataStreams,0)-1):OFFSET(HOMECELL,MATCH(CU$9,DateRange,0)-1,MATCH(CU$100,DataStreams,0)-1))-OFFSET(HOMECELL,MATCH(CU$8,DateRange,0)-1,MATCH(CU$101,DataStreams,0)-1):OFFSET(HOMECELL,MATCH(CU$9,DateRange,0)-1,MATCH(CU$101,DataStreams,0)-1)))^12-1,"NA"),0)</f>
        <v>0.67289047398338409</v>
      </c>
      <c r="CV119" s="391" cm="1">
        <f t="array" aca="1" ref="CV119" ca="1">IF(ISTEXT(CV$6),IFERROR((1+INTERCEPT((OFFSET(CV$132,MATCH(CV$8,DateRange,0)-1,0):OFFSET(CV$132,MATCH(CV$9,DateRange,0)-1,0))-(OFFSET(HOMECELL,MATCH(CV$8,DateRange,0)-1,MATCH(CV$101,DataStreams,0)-1):OFFSET(HOMECELL,MATCH(CV$9,DateRange,0)-1,MATCH(CV$101,DataStreams,0)-1)),(OFFSET(HOMECELL,MATCH(CV$8,DateRange,0)-1,MATCH(CV$100,DataStreams,0)-1):OFFSET(HOMECELL,MATCH(CV$9,DateRange,0)-1,MATCH(CV$100,DataStreams,0)-1))-OFFSET(HOMECELL,MATCH(CV$8,DateRange,0)-1,MATCH(CV$101,DataStreams,0)-1):OFFSET(HOMECELL,MATCH(CV$9,DateRange,0)-1,MATCH(CV$101,DataStreams,0)-1)))^12-1,"NA"),0)</f>
        <v>0.11741629812156562</v>
      </c>
      <c r="CW119" s="391" cm="1">
        <f t="array" aca="1" ref="CW119" ca="1">IF(ISTEXT(CW$6),IFERROR((1+INTERCEPT((OFFSET(CW$132,MATCH(CW$8,DateRange,0)-1,0):OFFSET(CW$132,MATCH(CW$9,DateRange,0)-1,0))-(OFFSET(HOMECELL,MATCH(CW$8,DateRange,0)-1,MATCH(CW$101,DataStreams,0)-1):OFFSET(HOMECELL,MATCH(CW$9,DateRange,0)-1,MATCH(CW$101,DataStreams,0)-1)),(OFFSET(HOMECELL,MATCH(CW$8,DateRange,0)-1,MATCH(CW$100,DataStreams,0)-1):OFFSET(HOMECELL,MATCH(CW$9,DateRange,0)-1,MATCH(CW$100,DataStreams,0)-1))-OFFSET(HOMECELL,MATCH(CW$8,DateRange,0)-1,MATCH(CW$101,DataStreams,0)-1):OFFSET(HOMECELL,MATCH(CW$9,DateRange,0)-1,MATCH(CW$101,DataStreams,0)-1)))^12-1,"NA"),0)</f>
        <v>-0.19807532996238741</v>
      </c>
      <c r="CX119" s="391" cm="1">
        <f t="array" aca="1" ref="CX119" ca="1">IF(ISTEXT(CX$6),IFERROR((1+INTERCEPT((OFFSET(CX$132,MATCH(CX$8,DateRange,0)-1,0):OFFSET(CX$132,MATCH(CX$9,DateRange,0)-1,0))-(OFFSET(HOMECELL,MATCH(CX$8,DateRange,0)-1,MATCH(CX$101,DataStreams,0)-1):OFFSET(HOMECELL,MATCH(CX$9,DateRange,0)-1,MATCH(CX$101,DataStreams,0)-1)),(OFFSET(HOMECELL,MATCH(CX$8,DateRange,0)-1,MATCH(CX$100,DataStreams,0)-1):OFFSET(HOMECELL,MATCH(CX$9,DateRange,0)-1,MATCH(CX$100,DataStreams,0)-1))-OFFSET(HOMECELL,MATCH(CX$8,DateRange,0)-1,MATCH(CX$101,DataStreams,0)-1):OFFSET(HOMECELL,MATCH(CX$9,DateRange,0)-1,MATCH(CX$101,DataStreams,0)-1)))^12-1,"NA"),0)</f>
        <v>-5.471009932569737E-2</v>
      </c>
      <c r="CY119" s="391" cm="1">
        <f t="array" aca="1" ref="CY119" ca="1">IF(ISTEXT(CY$6),IFERROR((1+INTERCEPT((OFFSET(CY$132,MATCH(CY$8,DateRange,0)-1,0):OFFSET(CY$132,MATCH(CY$9,DateRange,0)-1,0))-(OFFSET(HOMECELL,MATCH(CY$8,DateRange,0)-1,MATCH(CY$101,DataStreams,0)-1):OFFSET(HOMECELL,MATCH(CY$9,DateRange,0)-1,MATCH(CY$101,DataStreams,0)-1)),(OFFSET(HOMECELL,MATCH(CY$8,DateRange,0)-1,MATCH(CY$100,DataStreams,0)-1):OFFSET(HOMECELL,MATCH(CY$9,DateRange,0)-1,MATCH(CY$100,DataStreams,0)-1))-OFFSET(HOMECELL,MATCH(CY$8,DateRange,0)-1,MATCH(CY$101,DataStreams,0)-1):OFFSET(HOMECELL,MATCH(CY$9,DateRange,0)-1,MATCH(CY$101,DataStreams,0)-1)))^12-1,"NA"),0)</f>
        <v>0.39919336294556063</v>
      </c>
      <c r="CZ119" s="391" cm="1">
        <f t="array" aca="1" ref="CZ119" ca="1">IF(ISTEXT(CZ$6),IFERROR((1+INTERCEPT((OFFSET(CZ$132,MATCH(CZ$8,DateRange,0)-1,0):OFFSET(CZ$132,MATCH(CZ$9,DateRange,0)-1,0))-(OFFSET(HOMECELL,MATCH(CZ$8,DateRange,0)-1,MATCH(CZ$101,DataStreams,0)-1):OFFSET(HOMECELL,MATCH(CZ$9,DateRange,0)-1,MATCH(CZ$101,DataStreams,0)-1)),(OFFSET(HOMECELL,MATCH(CZ$8,DateRange,0)-1,MATCH(CZ$100,DataStreams,0)-1):OFFSET(HOMECELL,MATCH(CZ$9,DateRange,0)-1,MATCH(CZ$100,DataStreams,0)-1))-OFFSET(HOMECELL,MATCH(CZ$8,DateRange,0)-1,MATCH(CZ$101,DataStreams,0)-1):OFFSET(HOMECELL,MATCH(CZ$9,DateRange,0)-1,MATCH(CZ$101,DataStreams,0)-1)))^12-1,"NA"),0)</f>
        <v>0.19563340341615043</v>
      </c>
      <c r="DA119" s="391" cm="1">
        <f t="array" aca="1" ref="DA119" ca="1">IF(ISTEXT(DA$6),IFERROR((1+INTERCEPT((OFFSET(DA$132,MATCH(DA$8,DateRange,0)-1,0):OFFSET(DA$132,MATCH(DA$9,DateRange,0)-1,0))-(OFFSET(HOMECELL,MATCH(DA$8,DateRange,0)-1,MATCH(DA$101,DataStreams,0)-1):OFFSET(HOMECELL,MATCH(DA$9,DateRange,0)-1,MATCH(DA$101,DataStreams,0)-1)),(OFFSET(HOMECELL,MATCH(DA$8,DateRange,0)-1,MATCH(DA$100,DataStreams,0)-1):OFFSET(HOMECELL,MATCH(DA$9,DateRange,0)-1,MATCH(DA$100,DataStreams,0)-1))-OFFSET(HOMECELL,MATCH(DA$8,DateRange,0)-1,MATCH(DA$101,DataStreams,0)-1):OFFSET(HOMECELL,MATCH(DA$9,DateRange,0)-1,MATCH(DA$101,DataStreams,0)-1)))^12-1,"NA"),0)</f>
        <v>0.23323246251712559</v>
      </c>
      <c r="DB119" s="815" cm="1">
        <f t="array" aca="1" ref="DB119" ca="1">IF(ISTEXT(DB$6),IFERROR((1+INTERCEPT((OFFSET(DB$132,MATCH(DB$8,DateRange,0)-1,0):OFFSET(DB$132,MATCH(DB$9,DateRange,0)-1,0))-(OFFSET(HOMECELL,MATCH(DB$8,DateRange,0)-1,MATCH(DB$101,DataStreams,0)-1):OFFSET(HOMECELL,MATCH(DB$9,DateRange,0)-1,MATCH(DB$101,DataStreams,0)-1)),(OFFSET(HOMECELL,MATCH(DB$8,DateRange,0)-1,MATCH(DB$100,DataStreams,0)-1):OFFSET(HOMECELL,MATCH(DB$9,DateRange,0)-1,MATCH(DB$100,DataStreams,0)-1))-OFFSET(HOMECELL,MATCH(DB$8,DateRange,0)-1,MATCH(DB$101,DataStreams,0)-1):OFFSET(HOMECELL,MATCH(DB$9,DateRange,0)-1,MATCH(DB$101,DataStreams,0)-1)))^12-1,"NA"),0)</f>
        <v>-0.1552973631428094</v>
      </c>
      <c r="DC119" s="815" cm="1">
        <f t="array" aca="1" ref="DC119" ca="1">IF(ISTEXT(DC$6),IFERROR((1+INTERCEPT((OFFSET(DC$132,MATCH(DC$8,DateRange,0)-1,0):OFFSET(DC$132,MATCH(DC$9,DateRange,0)-1,0))-(OFFSET(HOMECELL,MATCH(DC$8,DateRange,0)-1,MATCH(DC$101,DataStreams,0)-1):OFFSET(HOMECELL,MATCH(DC$9,DateRange,0)-1,MATCH(DC$101,DataStreams,0)-1)),(OFFSET(HOMECELL,MATCH(DC$8,DateRange,0)-1,MATCH(DC$100,DataStreams,0)-1):OFFSET(HOMECELL,MATCH(DC$9,DateRange,0)-1,MATCH(DC$100,DataStreams,0)-1))-OFFSET(HOMECELL,MATCH(DC$8,DateRange,0)-1,MATCH(DC$101,DataStreams,0)-1):OFFSET(HOMECELL,MATCH(DC$9,DateRange,0)-1,MATCH(DC$101,DataStreams,0)-1)))^12-1,"NA"),0)</f>
        <v>5.9546946577111681E-2</v>
      </c>
      <c r="DD119" s="815" cm="1">
        <f t="array" aca="1" ref="DD119" ca="1">IF(ISTEXT(DD$6),IFERROR((1+INTERCEPT((OFFSET(DD$132,MATCH(DD$8,DateRange,0)-1,0):OFFSET(DD$132,MATCH(DD$9,DateRange,0)-1,0))-(OFFSET(HOMECELL,MATCH(DD$8,DateRange,0)-1,MATCH(DD$101,DataStreams,0)-1):OFFSET(HOMECELL,MATCH(DD$9,DateRange,0)-1,MATCH(DD$101,DataStreams,0)-1)),(OFFSET(HOMECELL,MATCH(DD$8,DateRange,0)-1,MATCH(DD$100,DataStreams,0)-1):OFFSET(HOMECELL,MATCH(DD$9,DateRange,0)-1,MATCH(DD$100,DataStreams,0)-1))-OFFSET(HOMECELL,MATCH(DD$8,DateRange,0)-1,MATCH(DD$101,DataStreams,0)-1):OFFSET(HOMECELL,MATCH(DD$9,DateRange,0)-1,MATCH(DD$101,DataStreams,0)-1)))^12-1,"NA"),0)</f>
        <v>-5.523513055997431E-2</v>
      </c>
      <c r="DE119" s="815" cm="1">
        <f t="array" aca="1" ref="DE119" ca="1">IF(ISTEXT(DE$6),IFERROR((1+INTERCEPT((OFFSET(DE$132,MATCH(DE$8,DateRange,0)-1,0):OFFSET(DE$132,MATCH(DE$9,DateRange,0)-1,0))-(OFFSET(HOMECELL,MATCH(DE$8,DateRange,0)-1,MATCH(DE$101,DataStreams,0)-1):OFFSET(HOMECELL,MATCH(DE$9,DateRange,0)-1,MATCH(DE$101,DataStreams,0)-1)),(OFFSET(HOMECELL,MATCH(DE$8,DateRange,0)-1,MATCH(DE$100,DataStreams,0)-1):OFFSET(HOMECELL,MATCH(DE$9,DateRange,0)-1,MATCH(DE$100,DataStreams,0)-1))-OFFSET(HOMECELL,MATCH(DE$8,DateRange,0)-1,MATCH(DE$101,DataStreams,0)-1):OFFSET(HOMECELL,MATCH(DE$9,DateRange,0)-1,MATCH(DE$101,DataStreams,0)-1)))^12-1,"NA"),0)</f>
        <v>0.1324882873102422</v>
      </c>
      <c r="DG119" s="352"/>
      <c r="DI119" s="391" cm="1">
        <f t="array" aca="1" ref="DI119" ca="1">IF(ISTEXT(DI$6),IFERROR((1+INTERCEPT((OFFSET(DI$132,MATCH(DI$8,DateRange,0)-1,0):OFFSET(DI$132,MATCH(DI$9,DateRange,0)-1,0))-(OFFSET(HOMECELL,MATCH(DI$8,DateRange,0)-1,MATCH(DI$101,DataStreams,0)-1):OFFSET(HOMECELL,MATCH(DI$9,DateRange,0)-1,MATCH(DI$101,DataStreams,0)-1)),(OFFSET(HOMECELL,MATCH(DI$8,DateRange,0)-1,MATCH(DI$100,DataStreams,0)-1):OFFSET(HOMECELL,MATCH(DI$9,DateRange,0)-1,MATCH(DI$100,DataStreams,0)-1))-OFFSET(HOMECELL,MATCH(DI$8,DateRange,0)-1,MATCH(DI$101,DataStreams,0)-1):OFFSET(HOMECELL,MATCH(DI$9,DateRange,0)-1,MATCH(DI$101,DataStreams,0)-1)))^12-1,"NA"),0)</f>
        <v>0</v>
      </c>
      <c r="DJ119" s="391" cm="1">
        <f t="array" aca="1" ref="DJ119" ca="1">IF(ISTEXT(DJ$6),IFERROR((1+INTERCEPT((OFFSET(DJ$132,MATCH(DJ$8,DateRange,0)-1,0):OFFSET(DJ$132,MATCH(DJ$9,DateRange,0)-1,0))-(OFFSET(HOMECELL,MATCH(DJ$8,DateRange,0)-1,MATCH(DJ$101,DataStreams,0)-1):OFFSET(HOMECELL,MATCH(DJ$9,DateRange,0)-1,MATCH(DJ$101,DataStreams,0)-1)),(OFFSET(HOMECELL,MATCH(DJ$8,DateRange,0)-1,MATCH(DJ$100,DataStreams,0)-1):OFFSET(HOMECELL,MATCH(DJ$9,DateRange,0)-1,MATCH(DJ$100,DataStreams,0)-1))-OFFSET(HOMECELL,MATCH(DJ$8,DateRange,0)-1,MATCH(DJ$101,DataStreams,0)-1):OFFSET(HOMECELL,MATCH(DJ$9,DateRange,0)-1,MATCH(DJ$101,DataStreams,0)-1)))^12-1,"NA"),0)</f>
        <v>-0.16896416866948338</v>
      </c>
      <c r="DK119" s="391" cm="1">
        <f t="array" aca="1" ref="DK119" ca="1">IF(ISTEXT(DK$6),IFERROR((1+INTERCEPT((OFFSET(DK$132,MATCH(DK$8,DateRange,0)-1,0):OFFSET(DK$132,MATCH(DK$9,DateRange,0)-1,0))-(OFFSET(HOMECELL,MATCH(DK$8,DateRange,0)-1,MATCH(DK$101,DataStreams,0)-1):OFFSET(HOMECELL,MATCH(DK$9,DateRange,0)-1,MATCH(DK$101,DataStreams,0)-1)),(OFFSET(HOMECELL,MATCH(DK$8,DateRange,0)-1,MATCH(DK$100,DataStreams,0)-1):OFFSET(HOMECELL,MATCH(DK$9,DateRange,0)-1,MATCH(DK$100,DataStreams,0)-1))-OFFSET(HOMECELL,MATCH(DK$8,DateRange,0)-1,MATCH(DK$101,DataStreams,0)-1):OFFSET(HOMECELL,MATCH(DK$9,DateRange,0)-1,MATCH(DK$101,DataStreams,0)-1)))^12-1,"NA"),0)</f>
        <v>-0.18566401471950789</v>
      </c>
    </row>
    <row r="120" spans="1:115">
      <c r="A120" s="384" t="s">
        <v>228</v>
      </c>
      <c r="B120" s="372"/>
      <c r="C120" s="391" cm="1">
        <f t="array" aca="1" ref="C120" ca="1">IF(ISTEXT(C$6),IFERROR(PRODUCT(1+(OFFSET(C$132,MATCH(C$8,DateRange,0)-1,0):OFFSET(C$132,MATCH(C$9,DateRange,0)-1,0))-(OFFSET(HOMECELL,MATCH(C$8,DateRange,0)-1,MATCH(C$101,DataStreams,0)-1):OFFSET(HOMECELL,MATCH(C$9,DateRange,0)-1,MATCH(C$101,DataStreams,0)-1)))^(12/C$10)-1,"NA"),0)</f>
        <v>1.941336167845753E-2</v>
      </c>
      <c r="D120" s="391" cm="1">
        <f t="array" aca="1" ref="D120" ca="1">IF(ISTEXT(D$6),IFERROR(PRODUCT(1+(OFFSET(D$132,MATCH(D$8,DateRange,0)-1,0):OFFSET(D$132,MATCH(D$9,DateRange,0)-1,0))-(OFFSET(HOMECELL,MATCH(D$8,DateRange,0)-1,MATCH(D$101,DataStreams,0)-1):OFFSET(HOMECELL,MATCH(D$9,DateRange,0)-1,MATCH(D$101,DataStreams,0)-1)))^(12/D$10)-1,"NA"),0)</f>
        <v>-2.2204460492503131E-16</v>
      </c>
      <c r="E120" s="391" cm="1">
        <f t="array" aca="1" ref="E120" ca="1">IF(ISTEXT(E$6),IFERROR(PRODUCT(1+(OFFSET(E$132,MATCH(E$8,DateRange,0)-1,0):OFFSET(E$132,MATCH(E$9,DateRange,0)-1,0))-(OFFSET(HOMECELL,MATCH(E$8,DateRange,0)-1,MATCH(E$101,DataStreams,0)-1):OFFSET(HOMECELL,MATCH(E$9,DateRange,0)-1,MATCH(E$101,DataStreams,0)-1)))^(12/E$10)-1,"NA"),0)</f>
        <v>5.0782476040253322E-2</v>
      </c>
      <c r="F120" s="391" cm="1">
        <f t="array" aca="1" ref="F120" ca="1">IF(ISTEXT(F$6),IFERROR(PRODUCT(1+(OFFSET(F$132,MATCH(F$8,DateRange,0)-1,0):OFFSET(F$132,MATCH(F$9,DateRange,0)-1,0))-(OFFSET(HOMECELL,MATCH(F$8,DateRange,0)-1,MATCH(F$101,DataStreams,0)-1):OFFSET(HOMECELL,MATCH(F$9,DateRange,0)-1,MATCH(F$101,DataStreams,0)-1)))^(12/F$10)-1,"NA"),0)</f>
        <v>7.2340802833987805E-2</v>
      </c>
      <c r="G120" s="391" cm="1">
        <f t="array" aca="1" ref="G120" ca="1">IF(ISTEXT(G$6),IFERROR(PRODUCT(1+(OFFSET(G$132,MATCH(G$8,DateRange,0)-1,0):OFFSET(G$132,MATCH(G$9,DateRange,0)-1,0))-(OFFSET(HOMECELL,MATCH(G$8,DateRange,0)-1,MATCH(G$101,DataStreams,0)-1):OFFSET(HOMECELL,MATCH(G$9,DateRange,0)-1,MATCH(G$101,DataStreams,0)-1)))^(12/G$10)-1,"NA"),0)</f>
        <v>5.2495239440288222E-2</v>
      </c>
      <c r="H120" s="391" cm="1">
        <f t="array" aca="1" ref="H120" ca="1">IF(ISTEXT(H$6),IFERROR(PRODUCT(1+(OFFSET(H$132,MATCH(H$8,DateRange,0)-1,0):OFFSET(H$132,MATCH(H$9,DateRange,0)-1,0))-(OFFSET(HOMECELL,MATCH(H$8,DateRange,0)-1,MATCH(H$101,DataStreams,0)-1):OFFSET(HOMECELL,MATCH(H$9,DateRange,0)-1,MATCH(H$101,DataStreams,0)-1)))^(12/H$10)-1,"NA"),0)</f>
        <v>6.8425170826251769E-3</v>
      </c>
      <c r="I120" s="391" cm="1">
        <f t="array" aca="1" ref="I120" ca="1">IF(ISTEXT(I$6),IFERROR(PRODUCT(1+(OFFSET(I$132,MATCH(I$8,DateRange,0)-1,0):OFFSET(I$132,MATCH(I$9,DateRange,0)-1,0))-(OFFSET(HOMECELL,MATCH(I$8,DateRange,0)-1,MATCH(I$101,DataStreams,0)-1):OFFSET(HOMECELL,MATCH(I$9,DateRange,0)-1,MATCH(I$101,DataStreams,0)-1)))^(12/I$10)-1,"NA"),0)</f>
        <v>0.18745103752879433</v>
      </c>
      <c r="J120" s="391" cm="1">
        <f t="array" aca="1" ref="J120" ca="1">IF(ISTEXT(J$6),IFERROR(PRODUCT(1+(OFFSET(J$132,MATCH(J$8,DateRange,0)-1,0):OFFSET(J$132,MATCH(J$9,DateRange,0)-1,0))-(OFFSET(HOMECELL,MATCH(J$8,DateRange,0)-1,MATCH(J$101,DataStreams,0)-1):OFFSET(HOMECELL,MATCH(J$9,DateRange,0)-1,MATCH(J$101,DataStreams,0)-1)))^(12/J$10)-1,"NA"),0)</f>
        <v>4.6579497731865871E-2</v>
      </c>
      <c r="K120" s="391" cm="1">
        <f t="array" aca="1" ref="K120" ca="1">IF(ISTEXT(K$6),IFERROR(PRODUCT(1+(OFFSET(K$132,MATCH(K$8,DateRange,0)-1,0):OFFSET(K$132,MATCH(K$9,DateRange,0)-1,0))-(OFFSET(HOMECELL,MATCH(K$8,DateRange,0)-1,MATCH(K$101,DataStreams,0)-1):OFFSET(HOMECELL,MATCH(K$9,DateRange,0)-1,MATCH(K$101,DataStreams,0)-1)))^(12/K$10)-1,"NA"),0)</f>
        <v>9.345821145712141E-2</v>
      </c>
      <c r="L120" s="391" cm="1">
        <f t="array" aca="1" ref="L120" ca="1">IF(ISTEXT(L$6),IFERROR(PRODUCT(1+(OFFSET(L$132,MATCH(L$8,DateRange,0)-1,0):OFFSET(L$132,MATCH(L$9,DateRange,0)-1,0))-(OFFSET(HOMECELL,MATCH(L$8,DateRange,0)-1,MATCH(L$101,DataStreams,0)-1):OFFSET(HOMECELL,MATCH(L$9,DateRange,0)-1,MATCH(L$101,DataStreams,0)-1)))^(12/L$10)-1,"NA"),0)</f>
        <v>-8.6526327748808196E-3</v>
      </c>
      <c r="M120" s="391" cm="1">
        <f t="array" aca="1" ref="M120" ca="1">IF(ISTEXT(M$6),IFERROR(PRODUCT(1+(OFFSET(M$132,MATCH(M$8,DateRange,0)-1,0):OFFSET(M$132,MATCH(M$9,DateRange,0)-1,0))-(OFFSET(HOMECELL,MATCH(M$8,DateRange,0)-1,MATCH(M$101,DataStreams,0)-1):OFFSET(HOMECELL,MATCH(M$9,DateRange,0)-1,MATCH(M$101,DataStreams,0)-1)))^(12/M$10)-1,"NA"),0)</f>
        <v>-1.1818614336109978E-2</v>
      </c>
      <c r="N120" s="391" cm="1">
        <f t="array" aca="1" ref="N120" ca="1">IF(ISTEXT(N$6),IFERROR(PRODUCT(1+(OFFSET(N$132,MATCH(N$8,DateRange,0)-1,0):OFFSET(N$132,MATCH(N$9,DateRange,0)-1,0))-(OFFSET(HOMECELL,MATCH(N$8,DateRange,0)-1,MATCH(N$101,DataStreams,0)-1):OFFSET(HOMECELL,MATCH(N$9,DateRange,0)-1,MATCH(N$101,DataStreams,0)-1)))^(12/N$10)-1,"NA"),0)</f>
        <v>0.10638123708972436</v>
      </c>
      <c r="O120" s="391" cm="1">
        <f t="array" aca="1" ref="O120" ca="1">IF(ISTEXT(O$6),IFERROR(PRODUCT(1+(OFFSET(O$132,MATCH(O$8,DateRange,0)-1,0):OFFSET(O$132,MATCH(O$9,DateRange,0)-1,0))-(OFFSET(HOMECELL,MATCH(O$8,DateRange,0)-1,MATCH(O$101,DataStreams,0)-1):OFFSET(HOMECELL,MATCH(O$9,DateRange,0)-1,MATCH(O$101,DataStreams,0)-1)))^(12/O$10)-1,"NA"),0)</f>
        <v>5.9311694171946261E-2</v>
      </c>
      <c r="P120" s="391" cm="1">
        <f t="array" aca="1" ref="P120" ca="1">IF(ISTEXT(P$6),IFERROR(PRODUCT(1+(OFFSET(P$132,MATCH(P$8,DateRange,0)-1,0):OFFSET(P$132,MATCH(P$9,DateRange,0)-1,0))-(OFFSET(HOMECELL,MATCH(P$8,DateRange,0)-1,MATCH(P$101,DataStreams,0)-1):OFFSET(HOMECELL,MATCH(P$9,DateRange,0)-1,MATCH(P$101,DataStreams,0)-1)))^(12/P$10)-1,"NA"),0)</f>
        <v>2.4982172588474461E-2</v>
      </c>
      <c r="Q120" s="391" cm="1">
        <f t="array" aca="1" ref="Q120" ca="1">IF(ISTEXT(Q$6),IFERROR(PRODUCT(1+(OFFSET(Q$132,MATCH(Q$8,DateRange,0)-1,0):OFFSET(Q$132,MATCH(Q$9,DateRange,0)-1,0))-(OFFSET(HOMECELL,MATCH(Q$8,DateRange,0)-1,MATCH(Q$101,DataStreams,0)-1):OFFSET(HOMECELL,MATCH(Q$9,DateRange,0)-1,MATCH(Q$101,DataStreams,0)-1)))^(12/Q$10)-1,"NA"),0)</f>
        <v>7.5725940415387161E-2</v>
      </c>
      <c r="R120" s="391" cm="1">
        <f t="array" aca="1" ref="R120" ca="1">IF(ISTEXT(R$6),IFERROR(PRODUCT(1+(OFFSET(R$132,MATCH(R$8,DateRange,0)-1,0):OFFSET(R$132,MATCH(R$9,DateRange,0)-1,0))-(OFFSET(HOMECELL,MATCH(R$8,DateRange,0)-1,MATCH(R$101,DataStreams,0)-1):OFFSET(HOMECELL,MATCH(R$9,DateRange,0)-1,MATCH(R$101,DataStreams,0)-1)))^(12/R$10)-1,"NA"),0)</f>
        <v>0.13319745040590658</v>
      </c>
      <c r="S120" s="391" cm="1">
        <f t="array" aca="1" ref="S120" ca="1">IF(ISTEXT(S$6),IFERROR(PRODUCT(1+(OFFSET(S$132,MATCH(S$8,DateRange,0)-1,0):OFFSET(S$132,MATCH(S$9,DateRange,0)-1,0))-(OFFSET(HOMECELL,MATCH(S$8,DateRange,0)-1,MATCH(S$101,DataStreams,0)-1):OFFSET(HOMECELL,MATCH(S$9,DateRange,0)-1,MATCH(S$101,DataStreams,0)-1)))^(12/S$10)-1,"NA"),0)</f>
        <v>7.1243517890978492E-2</v>
      </c>
      <c r="T120" s="391" cm="1">
        <f t="array" aca="1" ref="T120" ca="1">IF(ISTEXT(T$6),IFERROR(PRODUCT(1+(OFFSET(T$132,MATCH(T$8,DateRange,0)-1,0):OFFSET(T$132,MATCH(T$9,DateRange,0)-1,0))-(OFFSET(HOMECELL,MATCH(T$8,DateRange,0)-1,MATCH(T$101,DataStreams,0)-1):OFFSET(HOMECELL,MATCH(T$9,DateRange,0)-1,MATCH(T$101,DataStreams,0)-1)))^(12/T$10)-1,"NA"),0)</f>
        <v>0.18146397715851137</v>
      </c>
      <c r="U120" s="391" cm="1">
        <f t="array" aca="1" ref="U120" ca="1">IF(ISTEXT(U$6),IFERROR(PRODUCT(1+(OFFSET(U$132,MATCH(U$8,DateRange,0)-1,0):OFFSET(U$132,MATCH(U$9,DateRange,0)-1,0))-(OFFSET(HOMECELL,MATCH(U$8,DateRange,0)-1,MATCH(U$101,DataStreams,0)-1):OFFSET(HOMECELL,MATCH(U$9,DateRange,0)-1,MATCH(U$101,DataStreams,0)-1)))^(12/U$10)-1,"NA"),0)</f>
        <v>-0.31190572401630356</v>
      </c>
      <c r="V120" s="391" cm="1">
        <f t="array" aca="1" ref="V120" ca="1">IF(ISTEXT(V$6),IFERROR(PRODUCT(1+(OFFSET(V$132,MATCH(V$8,DateRange,0)-1,0):OFFSET(V$132,MATCH(V$9,DateRange,0)-1,0))-(OFFSET(HOMECELL,MATCH(V$8,DateRange,0)-1,MATCH(V$101,DataStreams,0)-1):OFFSET(HOMECELL,MATCH(V$9,DateRange,0)-1,MATCH(V$101,DataStreams,0)-1)))^(12/V$10)-1,"NA"),0)</f>
        <v>-7.0430138490302108E-2</v>
      </c>
      <c r="W120" s="391" cm="1">
        <f t="array" aca="1" ref="W120" ca="1">IF(ISTEXT(W$6),IFERROR(PRODUCT(1+(OFFSET(W$132,MATCH(W$8,DateRange,0)-1,0):OFFSET(W$132,MATCH(W$9,DateRange,0)-1,0))-(OFFSET(HOMECELL,MATCH(W$8,DateRange,0)-1,MATCH(W$101,DataStreams,0)-1):OFFSET(HOMECELL,MATCH(W$9,DateRange,0)-1,MATCH(W$101,DataStreams,0)-1)))^(12/W$10)-1,"NA"),0)</f>
        <v>-9.2794263711075464E-2</v>
      </c>
      <c r="X120" s="391" cm="1">
        <f t="array" aca="1" ref="X120" ca="1">IF(ISTEXT(X$6),IFERROR(PRODUCT(1+(OFFSET(X$132,MATCH(X$8,DateRange,0)-1,0):OFFSET(X$132,MATCH(X$9,DateRange,0)-1,0))-(OFFSET(HOMECELL,MATCH(X$8,DateRange,0)-1,MATCH(X$101,DataStreams,0)-1):OFFSET(HOMECELL,MATCH(X$9,DateRange,0)-1,MATCH(X$101,DataStreams,0)-1)))^(12/X$10)-1,"NA"),0)</f>
        <v>-8.9688101264693953E-2</v>
      </c>
      <c r="Y120" s="391" cm="1">
        <f t="array" aca="1" ref="Y120" ca="1">IF(ISTEXT(Y$6),IFERROR(PRODUCT(1+(OFFSET(Y$132,MATCH(Y$8,DateRange,0)-1,0):OFFSET(Y$132,MATCH(Y$9,DateRange,0)-1,0))-(OFFSET(HOMECELL,MATCH(Y$8,DateRange,0)-1,MATCH(Y$101,DataStreams,0)-1):OFFSET(HOMECELL,MATCH(Y$9,DateRange,0)-1,MATCH(Y$101,DataStreams,0)-1)))^(12/Y$10)-1,"NA"),0)</f>
        <v>7.2807139688091826E-2</v>
      </c>
      <c r="Z120" s="391" cm="1">
        <f t="array" aca="1" ref="Z120" ca="1">IF(ISTEXT(Z$6),IFERROR(PRODUCT(1+(OFFSET(Z$132,MATCH(Z$8,DateRange,0)-1,0):OFFSET(Z$132,MATCH(Z$9,DateRange,0)-1,0))-(OFFSET(HOMECELL,MATCH(Z$8,DateRange,0)-1,MATCH(Z$101,DataStreams,0)-1):OFFSET(HOMECELL,MATCH(Z$9,DateRange,0)-1,MATCH(Z$101,DataStreams,0)-1)))^(12/Z$10)-1,"NA"),0)</f>
        <v>0.21762159882210041</v>
      </c>
      <c r="AA120" s="391" cm="1">
        <f t="array" aca="1" ref="AA120" ca="1">IF(ISTEXT(AA$6),IFERROR(PRODUCT(1+(OFFSET(AA$132,MATCH(AA$8,DateRange,0)-1,0):OFFSET(AA$132,MATCH(AA$9,DateRange,0)-1,0))-(OFFSET(HOMECELL,MATCH(AA$8,DateRange,0)-1,MATCH(AA$101,DataStreams,0)-1):OFFSET(HOMECELL,MATCH(AA$9,DateRange,0)-1,MATCH(AA$101,DataStreams,0)-1)))^(12/AA$10)-1,"NA"),0)</f>
        <v>0.20155109607643196</v>
      </c>
      <c r="AB120" s="391" cm="1">
        <f t="array" aca="1" ref="AB120" ca="1">IF(ISTEXT(AB$6),IFERROR(PRODUCT(1+(OFFSET(AB$132,MATCH(AB$8,DateRange,0)-1,0):OFFSET(AB$132,MATCH(AB$9,DateRange,0)-1,0))-(OFFSET(HOMECELL,MATCH(AB$8,DateRange,0)-1,MATCH(AB$101,DataStreams,0)-1):OFFSET(HOMECELL,MATCH(AB$9,DateRange,0)-1,MATCH(AB$101,DataStreams,0)-1)))^(12/AB$10)-1,"NA"),0)</f>
        <v>-0.23129231789654381</v>
      </c>
      <c r="AC120" s="391" cm="1">
        <f t="array" aca="1" ref="AC120" ca="1">IF(ISTEXT(AC$6),IFERROR(PRODUCT(1+(OFFSET(AC$132,MATCH(AC$8,DateRange,0)-1,0):OFFSET(AC$132,MATCH(AC$9,DateRange,0)-1,0))-(OFFSET(HOMECELL,MATCH(AC$8,DateRange,0)-1,MATCH(AC$101,DataStreams,0)-1):OFFSET(HOMECELL,MATCH(AC$9,DateRange,0)-1,MATCH(AC$101,DataStreams,0)-1)))^(12/AC$10)-1,"NA"),0)</f>
        <v>-8.3196770684277332E-3</v>
      </c>
      <c r="AD120" s="391" cm="1">
        <f t="array" aca="1" ref="AD120" ca="1">IF(ISTEXT(AD$6),IFERROR(PRODUCT(1+(OFFSET(AD$132,MATCH(AD$8,DateRange,0)-1,0):OFFSET(AD$132,MATCH(AD$9,DateRange,0)-1,0))-(OFFSET(HOMECELL,MATCH(AD$8,DateRange,0)-1,MATCH(AD$101,DataStreams,0)-1):OFFSET(HOMECELL,MATCH(AD$9,DateRange,0)-1,MATCH(AD$101,DataStreams,0)-1)))^(12/AD$10)-1,"NA"),0)</f>
        <v>-0.28795242553671874</v>
      </c>
      <c r="AE120" s="391" cm="1">
        <f t="array" aca="1" ref="AE120" ca="1">IF(ISTEXT(AE$6),IFERROR(PRODUCT(1+(OFFSET(AE$132,MATCH(AE$8,DateRange,0)-1,0):OFFSET(AE$132,MATCH(AE$9,DateRange,0)-1,0))-(OFFSET(HOMECELL,MATCH(AE$8,DateRange,0)-1,MATCH(AE$101,DataStreams,0)-1):OFFSET(HOMECELL,MATCH(AE$9,DateRange,0)-1,MATCH(AE$101,DataStreams,0)-1)))^(12/AE$10)-1,"NA"),0)</f>
        <v>-0.20103025223602744</v>
      </c>
      <c r="AF120" s="391" cm="1">
        <f t="array" aca="1" ref="AF120" ca="1">IF(ISTEXT(AF$6),IFERROR(PRODUCT(1+(OFFSET(AF$132,MATCH(AF$8,DateRange,0)-1,0):OFFSET(AF$132,MATCH(AF$9,DateRange,0)-1,0))-(OFFSET(HOMECELL,MATCH(AF$8,DateRange,0)-1,MATCH(AF$101,DataStreams,0)-1):OFFSET(HOMECELL,MATCH(AF$9,DateRange,0)-1,MATCH(AF$101,DataStreams,0)-1)))^(12/AF$10)-1,"NA"),0)</f>
        <v>3.6275171478952872E-2</v>
      </c>
      <c r="AG120" s="391" cm="1">
        <f t="array" aca="1" ref="AG120" ca="1">IF(ISTEXT(AG$6),IFERROR(PRODUCT(1+(OFFSET(AG$132,MATCH(AG$8,DateRange,0)-1,0):OFFSET(AG$132,MATCH(AG$9,DateRange,0)-1,0))-(OFFSET(HOMECELL,MATCH(AG$8,DateRange,0)-1,MATCH(AG$101,DataStreams,0)-1):OFFSET(HOMECELL,MATCH(AG$9,DateRange,0)-1,MATCH(AG$101,DataStreams,0)-1)))^(12/AG$10)-1,"NA"),0)</f>
        <v>0.20668283666465892</v>
      </c>
      <c r="AH120" s="391" cm="1">
        <f t="array" aca="1" ref="AH120" ca="1">IF(ISTEXT(AH$6),IFERROR(PRODUCT(1+(OFFSET(AH$132,MATCH(AH$8,DateRange,0)-1,0):OFFSET(AH$132,MATCH(AH$9,DateRange,0)-1,0))-(OFFSET(HOMECELL,MATCH(AH$8,DateRange,0)-1,MATCH(AH$101,DataStreams,0)-1):OFFSET(HOMECELL,MATCH(AH$9,DateRange,0)-1,MATCH(AH$101,DataStreams,0)-1)))^(12/AH$10)-1,"NA"),0)</f>
        <v>-0.27205458085251588</v>
      </c>
      <c r="AI120" s="391" cm="1">
        <f t="array" aca="1" ref="AI120" ca="1">IF(ISTEXT(AI$6),IFERROR(PRODUCT(1+(OFFSET(AI$132,MATCH(AI$8,DateRange,0)-1,0):OFFSET(AI$132,MATCH(AI$9,DateRange,0)-1,0))-(OFFSET(HOMECELL,MATCH(AI$8,DateRange,0)-1,MATCH(AI$101,DataStreams,0)-1):OFFSET(HOMECELL,MATCH(AI$9,DateRange,0)-1,MATCH(AI$101,DataStreams,0)-1)))^(12/AI$10)-1,"NA"),0)</f>
        <v>4.2259076757251268E-2</v>
      </c>
      <c r="AJ120" s="391" cm="1">
        <f t="array" aca="1" ref="AJ120" ca="1">IF(ISTEXT(AJ$6),IFERROR(PRODUCT(1+(OFFSET(AJ$132,MATCH(AJ$8,DateRange,0)-1,0):OFFSET(AJ$132,MATCH(AJ$9,DateRange,0)-1,0))-(OFFSET(HOMECELL,MATCH(AJ$8,DateRange,0)-1,MATCH(AJ$101,DataStreams,0)-1):OFFSET(HOMECELL,MATCH(AJ$9,DateRange,0)-1,MATCH(AJ$101,DataStreams,0)-1)))^(12/AJ$10)-1,"NA"),0)</f>
        <v>2.8499981359881188E-2</v>
      </c>
      <c r="AK120" s="391" cm="1">
        <f t="array" aca="1" ref="AK120" ca="1">IF(ISTEXT(AK$6),IFERROR(PRODUCT(1+(OFFSET(AK$132,MATCH(AK$8,DateRange,0)-1,0):OFFSET(AK$132,MATCH(AK$9,DateRange,0)-1,0))-(OFFSET(HOMECELL,MATCH(AK$8,DateRange,0)-1,MATCH(AK$101,DataStreams,0)-1):OFFSET(HOMECELL,MATCH(AK$9,DateRange,0)-1,MATCH(AK$101,DataStreams,0)-1)))^(12/AK$10)-1,"NA"),0)</f>
        <v>-1.6546946542739249E-4</v>
      </c>
      <c r="AL120" s="391" cm="1">
        <f t="array" aca="1" ref="AL120" ca="1">IF(ISTEXT(AL$6),IFERROR(PRODUCT(1+(OFFSET(AL$132,MATCH(AL$8,DateRange,0)-1,0):OFFSET(AL$132,MATCH(AL$9,DateRange,0)-1,0))-(OFFSET(HOMECELL,MATCH(AL$8,DateRange,0)-1,MATCH(AL$101,DataStreams,0)-1):OFFSET(HOMECELL,MATCH(AL$9,DateRange,0)-1,MATCH(AL$101,DataStreams,0)-1)))^(12/AL$10)-1,"NA"),0)</f>
        <v>0.12457260324645425</v>
      </c>
      <c r="AM120" s="391" cm="1">
        <f t="array" aca="1" ref="AM120" ca="1">IF(ISTEXT(AM$6),IFERROR(PRODUCT(1+(OFFSET(AM$132,MATCH(AM$8,DateRange,0)-1,0):OFFSET(AM$132,MATCH(AM$9,DateRange,0)-1,0))-(OFFSET(HOMECELL,MATCH(AM$8,DateRange,0)-1,MATCH(AM$101,DataStreams,0)-1):OFFSET(HOMECELL,MATCH(AM$9,DateRange,0)-1,MATCH(AM$101,DataStreams,0)-1)))^(12/AM$10)-1,"NA"),0)</f>
        <v>0.18684420678345171</v>
      </c>
      <c r="AN120" s="391" cm="1">
        <f t="array" aca="1" ref="AN120" ca="1">IF(ISTEXT(AN$6),IFERROR(PRODUCT(1+(OFFSET(AN$132,MATCH(AN$8,DateRange,0)-1,0):OFFSET(AN$132,MATCH(AN$9,DateRange,0)-1,0))-(OFFSET(HOMECELL,MATCH(AN$8,DateRange,0)-1,MATCH(AN$101,DataStreams,0)-1):OFFSET(HOMECELL,MATCH(AN$9,DateRange,0)-1,MATCH(AN$101,DataStreams,0)-1)))^(12/AN$10)-1,"NA"),0)</f>
        <v>0.1344539841199297</v>
      </c>
      <c r="AO120" s="391" cm="1">
        <f t="array" aca="1" ref="AO120" ca="1">IF(ISTEXT(AO$6),IFERROR(PRODUCT(1+(OFFSET(AO$132,MATCH(AO$8,DateRange,0)-1,0):OFFSET(AO$132,MATCH(AO$9,DateRange,0)-1,0))-(OFFSET(HOMECELL,MATCH(AO$8,DateRange,0)-1,MATCH(AO$101,DataStreams,0)-1):OFFSET(HOMECELL,MATCH(AO$9,DateRange,0)-1,MATCH(AO$101,DataStreams,0)-1)))^(12/AO$10)-1,"NA"),0)</f>
        <v>-0.14284037239709901</v>
      </c>
      <c r="AP120" s="391" cm="1">
        <f t="array" aca="1" ref="AP120" ca="1">IF(ISTEXT(AP$6),IFERROR(PRODUCT(1+(OFFSET(AP$132,MATCH(AP$8,DateRange,0)-1,0):OFFSET(AP$132,MATCH(AP$9,DateRange,0)-1,0))-(OFFSET(HOMECELL,MATCH(AP$8,DateRange,0)-1,MATCH(AP$101,DataStreams,0)-1):OFFSET(HOMECELL,MATCH(AP$9,DateRange,0)-1,MATCH(AP$101,DataStreams,0)-1)))^(12/AP$10)-1,"NA"),0)</f>
        <v>0.12425424744980229</v>
      </c>
      <c r="AQ120" s="391" cm="1">
        <f t="array" aca="1" ref="AQ120" ca="1">IF(ISTEXT(AQ$6),IFERROR(PRODUCT(1+(OFFSET(AQ$132,MATCH(AQ$8,DateRange,0)-1,0):OFFSET(AQ$132,MATCH(AQ$9,DateRange,0)-1,0))-(OFFSET(HOMECELL,MATCH(AQ$8,DateRange,0)-1,MATCH(AQ$101,DataStreams,0)-1):OFFSET(HOMECELL,MATCH(AQ$9,DateRange,0)-1,MATCH(AQ$101,DataStreams,0)-1)))^(12/AQ$10)-1,"NA"),0)</f>
        <v>-0.17999297448291829</v>
      </c>
      <c r="AR120" s="391" cm="1">
        <f t="array" aca="1" ref="AR120" ca="1">IF(ISTEXT(AR$6),IFERROR(PRODUCT(1+(OFFSET(AR$132,MATCH(AR$8,DateRange,0)-1,0):OFFSET(AR$132,MATCH(AR$9,DateRange,0)-1,0))-(OFFSET(HOMECELL,MATCH(AR$8,DateRange,0)-1,MATCH(AR$101,DataStreams,0)-1):OFFSET(HOMECELL,MATCH(AR$9,DateRange,0)-1,MATCH(AR$101,DataStreams,0)-1)))^(12/AR$10)-1,"NA"),0)</f>
        <v>0.77610704666192554</v>
      </c>
      <c r="AS120" s="391" cm="1">
        <f t="array" aca="1" ref="AS120" ca="1">IF(ISTEXT(AS$6),IFERROR(PRODUCT(1+(OFFSET(AS$132,MATCH(AS$8,DateRange,0)-1,0):OFFSET(AS$132,MATCH(AS$9,DateRange,0)-1,0))-(OFFSET(HOMECELL,MATCH(AS$8,DateRange,0)-1,MATCH(AS$101,DataStreams,0)-1):OFFSET(HOMECELL,MATCH(AS$9,DateRange,0)-1,MATCH(AS$101,DataStreams,0)-1)))^(12/AS$10)-1,"NA"),0)</f>
        <v>-0.15784431291214451</v>
      </c>
      <c r="AT120" s="391" cm="1">
        <f t="array" aca="1" ref="AT120" ca="1">IF(ISTEXT(AT$6),IFERROR(PRODUCT(1+(OFFSET(AT$132,MATCH(AT$8,DateRange,0)-1,0):OFFSET(AT$132,MATCH(AT$9,DateRange,0)-1,0))-(OFFSET(HOMECELL,MATCH(AT$8,DateRange,0)-1,MATCH(AT$101,DataStreams,0)-1):OFFSET(HOMECELL,MATCH(AT$9,DateRange,0)-1,MATCH(AT$101,DataStreams,0)-1)))^(12/AT$10)-1,"NA"),0)</f>
        <v>0.18290080832529765</v>
      </c>
      <c r="AU120" s="391" cm="1">
        <f t="array" aca="1" ref="AU120" ca="1">IF(ISTEXT(AU$6),IFERROR(PRODUCT(1+(OFFSET(AU$132,MATCH(AU$8,DateRange,0)-1,0):OFFSET(AU$132,MATCH(AU$9,DateRange,0)-1,0))-(OFFSET(HOMECELL,MATCH(AU$8,DateRange,0)-1,MATCH(AU$101,DataStreams,0)-1):OFFSET(HOMECELL,MATCH(AU$9,DateRange,0)-1,MATCH(AU$101,DataStreams,0)-1)))^(12/AU$10)-1,"NA"),0)</f>
        <v>0.30535749942414792</v>
      </c>
      <c r="AV120" s="391" cm="1">
        <f t="array" aca="1" ref="AV120" ca="1">IF(ISTEXT(AV$6),IFERROR(PRODUCT(1+(OFFSET(AV$132,MATCH(AV$8,DateRange,0)-1,0):OFFSET(AV$132,MATCH(AV$9,DateRange,0)-1,0))-(OFFSET(HOMECELL,MATCH(AV$8,DateRange,0)-1,MATCH(AV$101,DataStreams,0)-1):OFFSET(HOMECELL,MATCH(AV$9,DateRange,0)-1,MATCH(AV$101,DataStreams,0)-1)))^(12/AV$10)-1,"NA"),0)</f>
        <v>3.9696316883909066E-2</v>
      </c>
      <c r="AW120" s="391" cm="1">
        <f t="array" aca="1" ref="AW120" ca="1">IF(ISTEXT(AW$6),IFERROR(PRODUCT(1+(OFFSET(AW$132,MATCH(AW$8,DateRange,0)-1,0):OFFSET(AW$132,MATCH(AW$9,DateRange,0)-1,0))-(OFFSET(HOMECELL,MATCH(AW$8,DateRange,0)-1,MATCH(AW$101,DataStreams,0)-1):OFFSET(HOMECELL,MATCH(AW$9,DateRange,0)-1,MATCH(AW$101,DataStreams,0)-1)))^(12/AW$10)-1,"NA"),0)</f>
        <v>2.8072369499164918E-2</v>
      </c>
      <c r="AX120" s="391" cm="1">
        <f t="array" aca="1" ref="AX120" ca="1">IF(ISTEXT(AX$6),IFERROR(PRODUCT(1+(OFFSET(AX$132,MATCH(AX$8,DateRange,0)-1,0):OFFSET(AX$132,MATCH(AX$9,DateRange,0)-1,0))-(OFFSET(HOMECELL,MATCH(AX$8,DateRange,0)-1,MATCH(AX$101,DataStreams,0)-1):OFFSET(HOMECELL,MATCH(AX$9,DateRange,0)-1,MATCH(AX$101,DataStreams,0)-1)))^(12/AX$10)-1,"NA"),0)</f>
        <v>0.1912307185674027</v>
      </c>
      <c r="AY120" s="391" cm="1">
        <f t="array" aca="1" ref="AY120" ca="1">IF(ISTEXT(AY$6),IFERROR(PRODUCT(1+(OFFSET(AY$132,MATCH(AY$8,DateRange,0)-1,0):OFFSET(AY$132,MATCH(AY$9,DateRange,0)-1,0))-(OFFSET(HOMECELL,MATCH(AY$8,DateRange,0)-1,MATCH(AY$101,DataStreams,0)-1):OFFSET(HOMECELL,MATCH(AY$9,DateRange,0)-1,MATCH(AY$101,DataStreams,0)-1)))^(12/AY$10)-1,"NA"),0)</f>
        <v>0.16561872907176522</v>
      </c>
      <c r="AZ120" s="391" cm="1">
        <f t="array" aca="1" ref="AZ120" ca="1">IF(ISTEXT(AZ$6),IFERROR(PRODUCT(1+(OFFSET(AZ$132,MATCH(AZ$8,DateRange,0)-1,0):OFFSET(AZ$132,MATCH(AZ$9,DateRange,0)-1,0))-(OFFSET(HOMECELL,MATCH(AZ$8,DateRange,0)-1,MATCH(AZ$101,DataStreams,0)-1):OFFSET(HOMECELL,MATCH(AZ$9,DateRange,0)-1,MATCH(AZ$101,DataStreams,0)-1)))^(12/AZ$10)-1,"NA"),0)</f>
        <v>8.297513755938879E-2</v>
      </c>
      <c r="BA120" s="391" cm="1">
        <f t="array" aca="1" ref="BA120" ca="1">IF(ISTEXT(BA$6),IFERROR(PRODUCT(1+(OFFSET(BA$132,MATCH(BA$8,DateRange,0)-1,0):OFFSET(BA$132,MATCH(BA$9,DateRange,0)-1,0))-(OFFSET(HOMECELL,MATCH(BA$8,DateRange,0)-1,MATCH(BA$101,DataStreams,0)-1):OFFSET(HOMECELL,MATCH(BA$9,DateRange,0)-1,MATCH(BA$101,DataStreams,0)-1)))^(12/BA$10)-1,"NA"),0)</f>
        <v>0.11479385789434171</v>
      </c>
      <c r="BB120" s="391" cm="1">
        <f t="array" aca="1" ref="BB120" ca="1">IF(ISTEXT(BB$6),IFERROR(PRODUCT(1+(OFFSET(BB$132,MATCH(BB$8,DateRange,0)-1,0):OFFSET(BB$132,MATCH(BB$9,DateRange,0)-1,0))-(OFFSET(HOMECELL,MATCH(BB$8,DateRange,0)-1,MATCH(BB$101,DataStreams,0)-1):OFFSET(HOMECELL,MATCH(BB$9,DateRange,0)-1,MATCH(BB$101,DataStreams,0)-1)))^(12/BB$10)-1,"NA"),0)</f>
        <v>-0.10931554992933301</v>
      </c>
      <c r="BC120" s="391" cm="1">
        <f t="array" aca="1" ref="BC120" ca="1">IF(ISTEXT(BC$6),IFERROR(PRODUCT(1+(OFFSET(BC$132,MATCH(BC$8,DateRange,0)-1,0):OFFSET(BC$132,MATCH(BC$9,DateRange,0)-1,0))-(OFFSET(HOMECELL,MATCH(BC$8,DateRange,0)-1,MATCH(BC$101,DataStreams,0)-1):OFFSET(HOMECELL,MATCH(BC$9,DateRange,0)-1,MATCH(BC$101,DataStreams,0)-1)))^(12/BC$10)-1,"NA"),0)</f>
        <v>-0.34041191794597425</v>
      </c>
      <c r="BD120" s="391" cm="1">
        <f t="array" aca="1" ref="BD120" ca="1">IF(ISTEXT(BD$6),IFERROR(PRODUCT(1+(OFFSET(BD$132,MATCH(BD$8,DateRange,0)-1,0):OFFSET(BD$132,MATCH(BD$9,DateRange,0)-1,0))-(OFFSET(HOMECELL,MATCH(BD$8,DateRange,0)-1,MATCH(BD$101,DataStreams,0)-1):OFFSET(HOMECELL,MATCH(BD$9,DateRange,0)-1,MATCH(BD$101,DataStreams,0)-1)))^(12/BD$10)-1,"NA"),0)</f>
        <v>0.22099535260828196</v>
      </c>
      <c r="BE120" s="391" cm="1">
        <f t="array" aca="1" ref="BE120" ca="1">IF(ISTEXT(BE$6),IFERROR(PRODUCT(1+(OFFSET(BE$132,MATCH(BE$8,DateRange,0)-1,0):OFFSET(BE$132,MATCH(BE$9,DateRange,0)-1,0))-(OFFSET(HOMECELL,MATCH(BE$8,DateRange,0)-1,MATCH(BE$101,DataStreams,0)-1):OFFSET(HOMECELL,MATCH(BE$9,DateRange,0)-1,MATCH(BE$101,DataStreams,0)-1)))^(12/BE$10)-1,"NA"),0)</f>
        <v>0.28064309742474913</v>
      </c>
      <c r="BF120" s="391" cm="1">
        <f t="array" aca="1" ref="BF120" ca="1">IF(ISTEXT(BF$6),IFERROR(PRODUCT(1+(OFFSET(BF$132,MATCH(BF$8,DateRange,0)-1,0):OFFSET(BF$132,MATCH(BF$9,DateRange,0)-1,0))-(OFFSET(HOMECELL,MATCH(BF$8,DateRange,0)-1,MATCH(BF$101,DataStreams,0)-1):OFFSET(HOMECELL,MATCH(BF$9,DateRange,0)-1,MATCH(BF$101,DataStreams,0)-1)))^(12/BF$10)-1,"NA"),0)</f>
        <v>0.52648183111768065</v>
      </c>
      <c r="BG120" s="391" cm="1">
        <f t="array" aca="1" ref="BG120" ca="1">IF(ISTEXT(BG$6),IFERROR(PRODUCT(1+(OFFSET(BG$132,MATCH(BG$8,DateRange,0)-1,0):OFFSET(BG$132,MATCH(BG$9,DateRange,0)-1,0))-(OFFSET(HOMECELL,MATCH(BG$8,DateRange,0)-1,MATCH(BG$101,DataStreams,0)-1):OFFSET(HOMECELL,MATCH(BG$9,DateRange,0)-1,MATCH(BG$101,DataStreams,0)-1)))^(12/BG$10)-1,"NA"),0)</f>
        <v>-8.7755832999684147E-3</v>
      </c>
      <c r="BH120" s="391" cm="1">
        <f t="array" aca="1" ref="BH120" ca="1">IF(ISTEXT(BH$6),IFERROR(PRODUCT(1+(OFFSET(BH$132,MATCH(BH$8,DateRange,0)-1,0):OFFSET(BH$132,MATCH(BH$9,DateRange,0)-1,0))-(OFFSET(HOMECELL,MATCH(BH$8,DateRange,0)-1,MATCH(BH$101,DataStreams,0)-1):OFFSET(HOMECELL,MATCH(BH$9,DateRange,0)-1,MATCH(BH$101,DataStreams,0)-1)))^(12/BH$10)-1,"NA"),0)</f>
        <v>0.12582504031073083</v>
      </c>
      <c r="BI120" s="391" cm="1">
        <f t="array" aca="1" ref="BI120" ca="1">IF(ISTEXT(BI$6),IFERROR(PRODUCT(1+(OFFSET(BI$132,MATCH(BI$8,DateRange,0)-1,0):OFFSET(BI$132,MATCH(BI$9,DateRange,0)-1,0))-(OFFSET(HOMECELL,MATCH(BI$8,DateRange,0)-1,MATCH(BI$101,DataStreams,0)-1):OFFSET(HOMECELL,MATCH(BI$9,DateRange,0)-1,MATCH(BI$101,DataStreams,0)-1)))^(12/BI$10)-1,"NA"),0)</f>
        <v>-0.1350033383917314</v>
      </c>
      <c r="BJ120" s="391" cm="1">
        <f t="array" aca="1" ref="BJ120" ca="1">IF(ISTEXT(BJ$6),IFERROR(PRODUCT(1+(OFFSET(BJ$132,MATCH(BJ$8,DateRange,0)-1,0):OFFSET(BJ$132,MATCH(BJ$9,DateRange,0)-1,0))-(OFFSET(HOMECELL,MATCH(BJ$8,DateRange,0)-1,MATCH(BJ$101,DataStreams,0)-1):OFFSET(HOMECELL,MATCH(BJ$9,DateRange,0)-1,MATCH(BJ$101,DataStreams,0)-1)))^(12/BJ$10)-1,"NA"),0)</f>
        <v>-2.0567027275098626E-2</v>
      </c>
      <c r="BK120" s="391" cm="1">
        <f t="array" aca="1" ref="BK120" ca="1">IF(ISTEXT(BK$6),IFERROR(PRODUCT(1+(OFFSET(BK$132,MATCH(BK$8,DateRange,0)-1,0):OFFSET(BK$132,MATCH(BK$9,DateRange,0)-1,0))-(OFFSET(HOMECELL,MATCH(BK$8,DateRange,0)-1,MATCH(BK$101,DataStreams,0)-1):OFFSET(HOMECELL,MATCH(BK$9,DateRange,0)-1,MATCH(BK$101,DataStreams,0)-1)))^(12/BK$10)-1,"NA"),0)</f>
        <v>0.29735700120844055</v>
      </c>
      <c r="BL120" s="391" cm="1">
        <f t="array" aca="1" ref="BL120" ca="1">IF(ISTEXT(BL$6),IFERROR(PRODUCT(1+(OFFSET(BL$132,MATCH(BL$8,DateRange,0)-1,0):OFFSET(BL$132,MATCH(BL$9,DateRange,0)-1,0))-(OFFSET(HOMECELL,MATCH(BL$8,DateRange,0)-1,MATCH(BL$101,DataStreams,0)-1):OFFSET(HOMECELL,MATCH(BL$9,DateRange,0)-1,MATCH(BL$101,DataStreams,0)-1)))^(12/BL$10)-1,"NA"),0)</f>
        <v>0.11867773006809768</v>
      </c>
      <c r="BM120" s="391" cm="1">
        <f t="array" aca="1" ref="BM120" ca="1">IF(ISTEXT(BM$6),IFERROR(PRODUCT(1+(OFFSET(BM$132,MATCH(BM$8,DateRange,0)-1,0):OFFSET(BM$132,MATCH(BM$9,DateRange,0)-1,0))-(OFFSET(HOMECELL,MATCH(BM$8,DateRange,0)-1,MATCH(BM$101,DataStreams,0)-1):OFFSET(HOMECELL,MATCH(BM$9,DateRange,0)-1,MATCH(BM$101,DataStreams,0)-1)))^(12/BM$10)-1,"NA"),0)</f>
        <v>2.7959151179648645E-2</v>
      </c>
      <c r="BN120" s="391" cm="1">
        <f t="array" aca="1" ref="BN120" ca="1">IF(ISTEXT(BN$6),IFERROR(PRODUCT(1+(OFFSET(BN$132,MATCH(BN$8,DateRange,0)-1,0):OFFSET(BN$132,MATCH(BN$9,DateRange,0)-1,0))-(OFFSET(HOMECELL,MATCH(BN$8,DateRange,0)-1,MATCH(BN$101,DataStreams,0)-1):OFFSET(HOMECELL,MATCH(BN$9,DateRange,0)-1,MATCH(BN$101,DataStreams,0)-1)))^(12/BN$10)-1,"NA"),0)</f>
        <v>0.63783476853423871</v>
      </c>
      <c r="BO120" s="391" cm="1">
        <f t="array" aca="1" ref="BO120" ca="1">IF(ISTEXT(BO$6),IFERROR(PRODUCT(1+(OFFSET(BO$132,MATCH(BO$8,DateRange,0)-1,0):OFFSET(BO$132,MATCH(BO$9,DateRange,0)-1,0))-(OFFSET(HOMECELL,MATCH(BO$8,DateRange,0)-1,MATCH(BO$101,DataStreams,0)-1):OFFSET(HOMECELL,MATCH(BO$9,DateRange,0)-1,MATCH(BO$101,DataStreams,0)-1)))^(12/BO$10)-1,"NA"),0)</f>
        <v>0.16229597600489143</v>
      </c>
      <c r="BP120" s="391" cm="1">
        <f t="array" aca="1" ref="BP120" ca="1">IF(ISTEXT(BP$6),IFERROR(PRODUCT(1+(OFFSET(BP$132,MATCH(BP$8,DateRange,0)-1,0):OFFSET(BP$132,MATCH(BP$9,DateRange,0)-1,0))-(OFFSET(HOMECELL,MATCH(BP$8,DateRange,0)-1,MATCH(BP$101,DataStreams,0)-1):OFFSET(HOMECELL,MATCH(BP$9,DateRange,0)-1,MATCH(BP$101,DataStreams,0)-1)))^(12/BP$10)-1,"NA"),0)</f>
        <v>-0.12344182788218772</v>
      </c>
      <c r="BQ120" s="391" cm="1">
        <f t="array" aca="1" ref="BQ120" ca="1">IF(ISTEXT(BQ$6),IFERROR(PRODUCT(1+(OFFSET(BQ$132,MATCH(BQ$8,DateRange,0)-1,0):OFFSET(BQ$132,MATCH(BQ$9,DateRange,0)-1,0))-(OFFSET(HOMECELL,MATCH(BQ$8,DateRange,0)-1,MATCH(BQ$101,DataStreams,0)-1):OFFSET(HOMECELL,MATCH(BQ$9,DateRange,0)-1,MATCH(BQ$101,DataStreams,0)-1)))^(12/BQ$10)-1,"NA"),0)</f>
        <v>6.1361328357289802E-2</v>
      </c>
      <c r="BR120" s="391" cm="1">
        <f t="array" aca="1" ref="BR120" ca="1">IF(ISTEXT(BR$6),IFERROR(PRODUCT(1+(OFFSET(BR$132,MATCH(BR$8,DateRange,0)-1,0):OFFSET(BR$132,MATCH(BR$9,DateRange,0)-1,0))-(OFFSET(HOMECELL,MATCH(BR$8,DateRange,0)-1,MATCH(BR$101,DataStreams,0)-1):OFFSET(HOMECELL,MATCH(BR$9,DateRange,0)-1,MATCH(BR$101,DataStreams,0)-1)))^(12/BR$10)-1,"NA"),0)</f>
        <v>6.6793269735617278E-2</v>
      </c>
      <c r="BS120" s="391" cm="1">
        <f t="array" aca="1" ref="BS120" ca="1">IF(ISTEXT(BS$6),IFERROR(PRODUCT(1+(OFFSET(BS$132,MATCH(BS$8,DateRange,0)-1,0):OFFSET(BS$132,MATCH(BS$9,DateRange,0)-1,0))-(OFFSET(HOMECELL,MATCH(BS$8,DateRange,0)-1,MATCH(BS$101,DataStreams,0)-1):OFFSET(HOMECELL,MATCH(BS$9,DateRange,0)-1,MATCH(BS$101,DataStreams,0)-1)))^(12/BS$10)-1,"NA"),0)</f>
        <v>2.5518558640031941E-3</v>
      </c>
      <c r="BT120" s="391" cm="1">
        <f t="array" aca="1" ref="BT120" ca="1">IF(ISTEXT(BT$6),IFERROR(PRODUCT(1+(OFFSET(BT$132,MATCH(BT$8,DateRange,0)-1,0):OFFSET(BT$132,MATCH(BT$9,DateRange,0)-1,0))-(OFFSET(HOMECELL,MATCH(BT$8,DateRange,0)-1,MATCH(BT$101,DataStreams,0)-1):OFFSET(HOMECELL,MATCH(BT$9,DateRange,0)-1,MATCH(BT$101,DataStreams,0)-1)))^(12/BT$10)-1,"NA"),0)</f>
        <v>4.7928584057255419E-2</v>
      </c>
      <c r="BU120" s="391" cm="1">
        <f t="array" aca="1" ref="BU120" ca="1">IF(ISTEXT(BU$6),IFERROR(PRODUCT(1+(OFFSET(BU$132,MATCH(BU$8,DateRange,0)-1,0):OFFSET(BU$132,MATCH(BU$9,DateRange,0)-1,0))-(OFFSET(HOMECELL,MATCH(BU$8,DateRange,0)-1,MATCH(BU$101,DataStreams,0)-1):OFFSET(HOMECELL,MATCH(BU$9,DateRange,0)-1,MATCH(BU$101,DataStreams,0)-1)))^(12/BU$10)-1,"NA"),0)</f>
        <v>9.9374528158288289E-2</v>
      </c>
      <c r="BV120" s="391" cm="1">
        <f t="array" aca="1" ref="BV120" ca="1">IF(ISTEXT(BV$6),IFERROR(PRODUCT(1+(OFFSET(BV$132,MATCH(BV$8,DateRange,0)-1,0):OFFSET(BV$132,MATCH(BV$9,DateRange,0)-1,0))-(OFFSET(HOMECELL,MATCH(BV$8,DateRange,0)-1,MATCH(BV$101,DataStreams,0)-1):OFFSET(HOMECELL,MATCH(BV$9,DateRange,0)-1,MATCH(BV$101,DataStreams,0)-1)))^(12/BV$10)-1,"NA"),0)</f>
        <v>-7.6632745407548497E-2</v>
      </c>
      <c r="BW120" s="391" cm="1">
        <f t="array" aca="1" ref="BW120" ca="1">IF(ISTEXT(BW$6),IFERROR(PRODUCT(1+(OFFSET(BW$132,MATCH(BW$8,DateRange,0)-1,0):OFFSET(BW$132,MATCH(BW$9,DateRange,0)-1,0))-(OFFSET(HOMECELL,MATCH(BW$8,DateRange,0)-1,MATCH(BW$101,DataStreams,0)-1):OFFSET(HOMECELL,MATCH(BW$9,DateRange,0)-1,MATCH(BW$101,DataStreams,0)-1)))^(12/BW$10)-1,"NA"),0)</f>
        <v>0.18077333162923148</v>
      </c>
      <c r="BX120" s="391" cm="1">
        <f t="array" aca="1" ref="BX120" ca="1">IF(ISTEXT(BX$6),IFERROR(PRODUCT(1+(OFFSET(BX$132,MATCH(BX$8,DateRange,0)-1,0):OFFSET(BX$132,MATCH(BX$9,DateRange,0)-1,0))-(OFFSET(HOMECELL,MATCH(BX$8,DateRange,0)-1,MATCH(BX$101,DataStreams,0)-1):OFFSET(HOMECELL,MATCH(BX$9,DateRange,0)-1,MATCH(BX$101,DataStreams,0)-1)))^(12/BX$10)-1,"NA"),0)</f>
        <v>0.14087927621921126</v>
      </c>
      <c r="BY120" s="391" cm="1">
        <f t="array" aca="1" ref="BY120" ca="1">IF(ISTEXT(BY$6),IFERROR(PRODUCT(1+(OFFSET(BY$132,MATCH(BY$8,DateRange,0)-1,0):OFFSET(BY$132,MATCH(BY$9,DateRange,0)-1,0))-(OFFSET(HOMECELL,MATCH(BY$8,DateRange,0)-1,MATCH(BY$101,DataStreams,0)-1):OFFSET(HOMECELL,MATCH(BY$9,DateRange,0)-1,MATCH(BY$101,DataStreams,0)-1)))^(12/BY$10)-1,"NA"),0)</f>
        <v>6.4769599986752358E-2</v>
      </c>
      <c r="BZ120" s="391" cm="1">
        <f t="array" aca="1" ref="BZ120" ca="1">IF(ISTEXT(BZ$6),IFERROR(PRODUCT(1+(OFFSET(BZ$132,MATCH(BZ$8,DateRange,0)-1,0):OFFSET(BZ$132,MATCH(BZ$9,DateRange,0)-1,0))-(OFFSET(HOMECELL,MATCH(BZ$8,DateRange,0)-1,MATCH(BZ$101,DataStreams,0)-1):OFFSET(HOMECELL,MATCH(BZ$9,DateRange,0)-1,MATCH(BZ$101,DataStreams,0)-1)))^(12/BZ$10)-1,"NA"),0)</f>
        <v>-1.0156409782099418E-2</v>
      </c>
      <c r="CA120" s="391" cm="1">
        <f t="array" aca="1" ref="CA120" ca="1">IF(ISTEXT(CA$6),IFERROR(PRODUCT(1+(OFFSET(CA$132,MATCH(CA$8,DateRange,0)-1,0):OFFSET(CA$132,MATCH(CA$9,DateRange,0)-1,0))-(OFFSET(HOMECELL,MATCH(CA$8,DateRange,0)-1,MATCH(CA$101,DataStreams,0)-1):OFFSET(HOMECELL,MATCH(CA$9,DateRange,0)-1,MATCH(CA$101,DataStreams,0)-1)))^(12/CA$10)-1,"NA"),0)</f>
        <v>3.4483018085324835E-2</v>
      </c>
      <c r="CB120" s="391" cm="1">
        <f t="array" aca="1" ref="CB120" ca="1">IF(ISTEXT(CB$6),IFERROR(PRODUCT(1+(OFFSET(CB$132,MATCH(CB$8,DateRange,0)-1,0):OFFSET(CB$132,MATCH(CB$9,DateRange,0)-1,0))-(OFFSET(HOMECELL,MATCH(CB$8,DateRange,0)-1,MATCH(CB$101,DataStreams,0)-1):OFFSET(HOMECELL,MATCH(CB$9,DateRange,0)-1,MATCH(CB$101,DataStreams,0)-1)))^(12/CB$10)-1,"NA"),0)</f>
        <v>0.10741894019930953</v>
      </c>
      <c r="CC120" s="391" cm="1">
        <f t="array" aca="1" ref="CC120" ca="1">IF(ISTEXT(CC$6),IFERROR(PRODUCT(1+(OFFSET(CC$132,MATCH(CC$8,DateRange,0)-1,0):OFFSET(CC$132,MATCH(CC$9,DateRange,0)-1,0))-(OFFSET(HOMECELL,MATCH(CC$8,DateRange,0)-1,MATCH(CC$101,DataStreams,0)-1):OFFSET(HOMECELL,MATCH(CC$9,DateRange,0)-1,MATCH(CC$101,DataStreams,0)-1)))^(12/CC$10)-1,"NA"),0)</f>
        <v>-9.8986837183196674E-2</v>
      </c>
      <c r="CD120" s="391" cm="1">
        <f t="array" aca="1" ref="CD120" ca="1">IF(ISTEXT(CD$6),IFERROR(PRODUCT(1+(OFFSET(CD$132,MATCH(CD$8,DateRange,0)-1,0):OFFSET(CD$132,MATCH(CD$9,DateRange,0)-1,0))-(OFFSET(HOMECELL,MATCH(CD$8,DateRange,0)-1,MATCH(CD$101,DataStreams,0)-1):OFFSET(HOMECELL,MATCH(CD$9,DateRange,0)-1,MATCH(CD$101,DataStreams,0)-1)))^(12/CD$10)-1,"NA"),0)</f>
        <v>0.10428910502927313</v>
      </c>
      <c r="CE120" s="391" cm="1">
        <f t="array" aca="1" ref="CE120" ca="1">IF(ISTEXT(CE$6),IFERROR(PRODUCT(1+(OFFSET(CE$132,MATCH(CE$8,DateRange,0)-1,0):OFFSET(CE$132,MATCH(CE$9,DateRange,0)-1,0))-(OFFSET(HOMECELL,MATCH(CE$8,DateRange,0)-1,MATCH(CE$101,DataStreams,0)-1):OFFSET(HOMECELL,MATCH(CE$9,DateRange,0)-1,MATCH(CE$101,DataStreams,0)-1)))^(12/CE$10)-1,"NA"),0)</f>
        <v>-0.21000646899264785</v>
      </c>
      <c r="CF120" s="391" cm="1">
        <f t="array" aca="1" ref="CF120" ca="1">IF(ISTEXT(CF$6),IFERROR(PRODUCT(1+(OFFSET(CF$132,MATCH(CF$8,DateRange,0)-1,0):OFFSET(CF$132,MATCH(CF$9,DateRange,0)-1,0))-(OFFSET(HOMECELL,MATCH(CF$8,DateRange,0)-1,MATCH(CF$101,DataStreams,0)-1):OFFSET(HOMECELL,MATCH(CF$9,DateRange,0)-1,MATCH(CF$101,DataStreams,0)-1)))^(12/CF$10)-1,"NA"),0)</f>
        <v>-2.7376071983773453E-3</v>
      </c>
      <c r="CG120" s="391" cm="1">
        <f t="array" aca="1" ref="CG120" ca="1">IF(ISTEXT(CG$6),IFERROR(PRODUCT(1+(OFFSET(CG$132,MATCH(CG$8,DateRange,0)-1,0):OFFSET(CG$132,MATCH(CG$9,DateRange,0)-1,0))-(OFFSET(HOMECELL,MATCH(CG$8,DateRange,0)-1,MATCH(CG$101,DataStreams,0)-1):OFFSET(HOMECELL,MATCH(CG$9,DateRange,0)-1,MATCH(CG$101,DataStreams,0)-1)))^(12/CG$10)-1,"NA"),0)</f>
        <v>-2.1304469594009445E-2</v>
      </c>
      <c r="CH120" s="391" cm="1">
        <f t="array" aca="1" ref="CH120" ca="1">IF(ISTEXT(CH$6),IFERROR(PRODUCT(1+(OFFSET(CH$132,MATCH(CH$8,DateRange,0)-1,0):OFFSET(CH$132,MATCH(CH$9,DateRange,0)-1,0))-(OFFSET(HOMECELL,MATCH(CH$8,DateRange,0)-1,MATCH(CH$101,DataStreams,0)-1):OFFSET(HOMECELL,MATCH(CH$9,DateRange,0)-1,MATCH(CH$101,DataStreams,0)-1)))^(12/CH$10)-1,"NA"),0)</f>
        <v>0.10610344690455054</v>
      </c>
      <c r="CI120" s="391" cm="1">
        <f t="array" aca="1" ref="CI120" ca="1">IF(ISTEXT(CI$6),IFERROR(PRODUCT(1+(OFFSET(CI$132,MATCH(CI$8,DateRange,0)-1,0):OFFSET(CI$132,MATCH(CI$9,DateRange,0)-1,0))-(OFFSET(HOMECELL,MATCH(CI$8,DateRange,0)-1,MATCH(CI$101,DataStreams,0)-1):OFFSET(HOMECELL,MATCH(CI$9,DateRange,0)-1,MATCH(CI$101,DataStreams,0)-1)))^(12/CI$10)-1,"NA"),0)</f>
        <v>0.26312835308200033</v>
      </c>
      <c r="CJ120" s="391" cm="1">
        <f t="array" aca="1" ref="CJ120" ca="1">IF(ISTEXT(CJ$6),IFERROR(PRODUCT(1+(OFFSET(CJ$132,MATCH(CJ$8,DateRange,0)-1,0):OFFSET(CJ$132,MATCH(CJ$9,DateRange,0)-1,0))-(OFFSET(HOMECELL,MATCH(CJ$8,DateRange,0)-1,MATCH(CJ$101,DataStreams,0)-1):OFFSET(HOMECELL,MATCH(CJ$9,DateRange,0)-1,MATCH(CJ$101,DataStreams,0)-1)))^(12/CJ$10)-1,"NA"),0)</f>
        <v>0.12341700064944261</v>
      </c>
      <c r="CK120" s="391" cm="1">
        <f t="array" aca="1" ref="CK120" ca="1">IF(ISTEXT(CK$6),IFERROR(PRODUCT(1+(OFFSET(CK$132,MATCH(CK$8,DateRange,0)-1,0):OFFSET(CK$132,MATCH(CK$9,DateRange,0)-1,0))-(OFFSET(HOMECELL,MATCH(CK$8,DateRange,0)-1,MATCH(CK$101,DataStreams,0)-1):OFFSET(HOMECELL,MATCH(CK$9,DateRange,0)-1,MATCH(CK$101,DataStreams,0)-1)))^(12/CK$10)-1,"NA"),0)</f>
        <v>0.16293227890903883</v>
      </c>
      <c r="CL120" s="391" cm="1">
        <f t="array" aca="1" ref="CL120" ca="1">IF(ISTEXT(CL$6),IFERROR(PRODUCT(1+(OFFSET(CL$132,MATCH(CL$8,DateRange,0)-1,0):OFFSET(CL$132,MATCH(CL$9,DateRange,0)-1,0))-(OFFSET(HOMECELL,MATCH(CL$8,DateRange,0)-1,MATCH(CL$101,DataStreams,0)-1):OFFSET(HOMECELL,MATCH(CL$9,DateRange,0)-1,MATCH(CL$101,DataStreams,0)-1)))^(12/CL$10)-1,"NA"),0)</f>
        <v>1.5977309961697772E-2</v>
      </c>
      <c r="CM120" s="391" cm="1">
        <f t="array" aca="1" ref="CM120" ca="1">IF(ISTEXT(CM$6),IFERROR(PRODUCT(1+(OFFSET(CM$132,MATCH(CM$8,DateRange,0)-1,0):OFFSET(CM$132,MATCH(CM$9,DateRange,0)-1,0))-(OFFSET(HOMECELL,MATCH(CM$8,DateRange,0)-1,MATCH(CM$101,DataStreams,0)-1):OFFSET(HOMECELL,MATCH(CM$9,DateRange,0)-1,MATCH(CM$101,DataStreams,0)-1)))^(12/CM$10)-1,"NA"),0)</f>
        <v>2.9327426415443947E-2</v>
      </c>
      <c r="CN120" s="391" cm="1">
        <f t="array" aca="1" ref="CN120" ca="1">IF(ISTEXT(CN$6),IFERROR(PRODUCT(1+(OFFSET(CN$132,MATCH(CN$8,DateRange,0)-1,0):OFFSET(CN$132,MATCH(CN$9,DateRange,0)-1,0))-(OFFSET(HOMECELL,MATCH(CN$8,DateRange,0)-1,MATCH(CN$101,DataStreams,0)-1):OFFSET(HOMECELL,MATCH(CN$9,DateRange,0)-1,MATCH(CN$101,DataStreams,0)-1)))^(12/CN$10)-1,"NA"),0)</f>
        <v>4.8249272650569441E-2</v>
      </c>
      <c r="CO120" s="391" cm="1">
        <f t="array" aca="1" ref="CO120" ca="1">IF(ISTEXT(CO$6),IFERROR(PRODUCT(1+(OFFSET(CO$132,MATCH(CO$8,DateRange,0)-1,0):OFFSET(CO$132,MATCH(CO$9,DateRange,0)-1,0))-(OFFSET(HOMECELL,MATCH(CO$8,DateRange,0)-1,MATCH(CO$101,DataStreams,0)-1):OFFSET(HOMECELL,MATCH(CO$9,DateRange,0)-1,MATCH(CO$101,DataStreams,0)-1)))^(12/CO$10)-1,"NA"),0)</f>
        <v>-6.0967768162803249E-2</v>
      </c>
      <c r="CP120" s="391" cm="1">
        <f t="array" aca="1" ref="CP120" ca="1">IF(ISTEXT(CP$6),IFERROR(PRODUCT(1+(OFFSET(CP$132,MATCH(CP$8,DateRange,0)-1,0):OFFSET(CP$132,MATCH(CP$9,DateRange,0)-1,0))-(OFFSET(HOMECELL,MATCH(CP$8,DateRange,0)-1,MATCH(CP$101,DataStreams,0)-1):OFFSET(HOMECELL,MATCH(CP$9,DateRange,0)-1,MATCH(CP$101,DataStreams,0)-1)))^(12/CP$10)-1,"NA"),0)</f>
        <v>0.1069006209975174</v>
      </c>
      <c r="CQ120" s="391" cm="1">
        <f t="array" aca="1" ref="CQ120" ca="1">IF(ISTEXT(CQ$6),IFERROR(PRODUCT(1+(OFFSET(CQ$132,MATCH(CQ$8,DateRange,0)-1,0):OFFSET(CQ$132,MATCH(CQ$9,DateRange,0)-1,0))-(OFFSET(HOMECELL,MATCH(CQ$8,DateRange,0)-1,MATCH(CQ$101,DataStreams,0)-1):OFFSET(HOMECELL,MATCH(CQ$9,DateRange,0)-1,MATCH(CQ$101,DataStreams,0)-1)))^(12/CQ$10)-1,"NA"),0)</f>
        <v>1.0662400692930905</v>
      </c>
      <c r="CR120" s="391" cm="1">
        <f t="array" aca="1" ref="CR120" ca="1">IF(ISTEXT(CR$6),IFERROR(PRODUCT(1+(OFFSET(CR$132,MATCH(CR$8,DateRange,0)-1,0):OFFSET(CR$132,MATCH(CR$9,DateRange,0)-1,0))-(OFFSET(HOMECELL,MATCH(CR$8,DateRange,0)-1,MATCH(CR$101,DataStreams,0)-1):OFFSET(HOMECELL,MATCH(CR$9,DateRange,0)-1,MATCH(CR$101,DataStreams,0)-1)))^(12/CR$10)-1,"NA"),0)</f>
        <v>9.6852147455895432E-2</v>
      </c>
      <c r="CS120" s="391" cm="1">
        <f t="array" aca="1" ref="CS120" ca="1">IF(ISTEXT(CS$6),IFERROR(PRODUCT(1+(OFFSET(CS$132,MATCH(CS$8,DateRange,0)-1,0):OFFSET(CS$132,MATCH(CS$9,DateRange,0)-1,0))-(OFFSET(HOMECELL,MATCH(CS$8,DateRange,0)-1,MATCH(CS$101,DataStreams,0)-1):OFFSET(HOMECELL,MATCH(CS$9,DateRange,0)-1,MATCH(CS$101,DataStreams,0)-1)))^(12/CS$10)-1,"NA"),0)</f>
        <v>-0.1719169166535981</v>
      </c>
      <c r="CT120" s="391" cm="1">
        <f t="array" aca="1" ref="CT120" ca="1">IF(ISTEXT(CT$6),IFERROR(PRODUCT(1+(OFFSET(CT$132,MATCH(CT$8,DateRange,0)-1,0):OFFSET(CT$132,MATCH(CT$9,DateRange,0)-1,0))-(OFFSET(HOMECELL,MATCH(CT$8,DateRange,0)-1,MATCH(CT$101,DataStreams,0)-1):OFFSET(HOMECELL,MATCH(CT$9,DateRange,0)-1,MATCH(CT$101,DataStreams,0)-1)))^(12/CT$10)-1,"NA"),0)</f>
        <v>4.5710528009609508E-2</v>
      </c>
      <c r="CU120" s="391" cm="1">
        <f t="array" aca="1" ref="CU120" ca="1">IF(ISTEXT(CU$6),IFERROR(PRODUCT(1+(OFFSET(CU$132,MATCH(CU$8,DateRange,0)-1,0):OFFSET(CU$132,MATCH(CU$9,DateRange,0)-1,0))-(OFFSET(HOMECELL,MATCH(CU$8,DateRange,0)-1,MATCH(CU$101,DataStreams,0)-1):OFFSET(HOMECELL,MATCH(CU$9,DateRange,0)-1,MATCH(CU$101,DataStreams,0)-1)))^(12/CU$10)-1,"NA"),0)</f>
        <v>0.71501016496971093</v>
      </c>
      <c r="CV120" s="391" cm="1">
        <f t="array" aca="1" ref="CV120" ca="1">IF(ISTEXT(CV$6),IFERROR(PRODUCT(1+(OFFSET(CV$132,MATCH(CV$8,DateRange,0)-1,0):OFFSET(CV$132,MATCH(CV$9,DateRange,0)-1,0))-(OFFSET(HOMECELL,MATCH(CV$8,DateRange,0)-1,MATCH(CV$101,DataStreams,0)-1):OFFSET(HOMECELL,MATCH(CV$9,DateRange,0)-1,MATCH(CV$101,DataStreams,0)-1)))^(12/CV$10)-1,"NA"),0)</f>
        <v>0.13780389827952977</v>
      </c>
      <c r="CW120" s="391" cm="1">
        <f t="array" aca="1" ref="CW120" ca="1">IF(ISTEXT(CW$6),IFERROR(PRODUCT(1+(OFFSET(CW$132,MATCH(CW$8,DateRange,0)-1,0):OFFSET(CW$132,MATCH(CW$9,DateRange,0)-1,0))-(OFFSET(HOMECELL,MATCH(CW$8,DateRange,0)-1,MATCH(CW$101,DataStreams,0)-1):OFFSET(HOMECELL,MATCH(CW$9,DateRange,0)-1,MATCH(CW$101,DataStreams,0)-1)))^(12/CW$10)-1,"NA"),0)</f>
        <v>-0.17660661327630134</v>
      </c>
      <c r="CX120" s="391" cm="1">
        <f t="array" aca="1" ref="CX120" ca="1">IF(ISTEXT(CX$6),IFERROR(PRODUCT(1+(OFFSET(CX$132,MATCH(CX$8,DateRange,0)-1,0):OFFSET(CX$132,MATCH(CX$9,DateRange,0)-1,0))-(OFFSET(HOMECELL,MATCH(CX$8,DateRange,0)-1,MATCH(CX$101,DataStreams,0)-1):OFFSET(HOMECELL,MATCH(CX$9,DateRange,0)-1,MATCH(CX$101,DataStreams,0)-1)))^(12/CX$10)-1,"NA"),0)</f>
        <v>-2.3576308748762598E-2</v>
      </c>
      <c r="CY120" s="391" cm="1">
        <f t="array" aca="1" ref="CY120" ca="1">IF(ISTEXT(CY$6),IFERROR(PRODUCT(1+(OFFSET(CY$132,MATCH(CY$8,DateRange,0)-1,0):OFFSET(CY$132,MATCH(CY$9,DateRange,0)-1,0))-(OFFSET(HOMECELL,MATCH(CY$8,DateRange,0)-1,MATCH(CY$101,DataStreams,0)-1):OFFSET(HOMECELL,MATCH(CY$9,DateRange,0)-1,MATCH(CY$101,DataStreams,0)-1)))^(12/CY$10)-1,"NA"),0)</f>
        <v>0.43308809868128151</v>
      </c>
      <c r="CZ120" s="391" cm="1">
        <f t="array" aca="1" ref="CZ120" ca="1">IF(ISTEXT(CZ$6),IFERROR(PRODUCT(1+(OFFSET(CZ$132,MATCH(CZ$8,DateRange,0)-1,0):OFFSET(CZ$132,MATCH(CZ$9,DateRange,0)-1,0))-(OFFSET(HOMECELL,MATCH(CZ$8,DateRange,0)-1,MATCH(CZ$101,DataStreams,0)-1):OFFSET(HOMECELL,MATCH(CZ$9,DateRange,0)-1,MATCH(CZ$101,DataStreams,0)-1)))^(12/CZ$10)-1,"NA"),0)</f>
        <v>0.1796610303197228</v>
      </c>
      <c r="DA120" s="391" cm="1">
        <f t="array" aca="1" ref="DA120" ca="1">IF(ISTEXT(DA$6),IFERROR(PRODUCT(1+(OFFSET(DA$132,MATCH(DA$8,DateRange,0)-1,0):OFFSET(DA$132,MATCH(DA$9,DateRange,0)-1,0))-(OFFSET(HOMECELL,MATCH(DA$8,DateRange,0)-1,MATCH(DA$101,DataStreams,0)-1):OFFSET(HOMECELL,MATCH(DA$9,DateRange,0)-1,MATCH(DA$101,DataStreams,0)-1)))^(12/DA$10)-1,"NA"),0)</f>
        <v>0.25094915848329347</v>
      </c>
      <c r="DB120" s="815" cm="1">
        <f t="array" aca="1" ref="DB120" ca="1">IF(ISTEXT(DB$6),IFERROR(PRODUCT(1+(OFFSET(DB$132,MATCH(DB$8,DateRange,0)-1,0):OFFSET(DB$132,MATCH(DB$9,DateRange,0)-1,0))-(OFFSET(HOMECELL,MATCH(DB$8,DateRange,0)-1,MATCH(DB$101,DataStreams,0)-1):OFFSET(HOMECELL,MATCH(DB$9,DateRange,0)-1,MATCH(DB$101,DataStreams,0)-1)))^(12/DB$10)-1,"NA"),0)</f>
        <v>-0.1541148744012234</v>
      </c>
      <c r="DC120" s="815" cm="1">
        <f t="array" aca="1" ref="DC120" ca="1">IF(ISTEXT(DC$6),IFERROR(PRODUCT(1+(OFFSET(DC$132,MATCH(DC$8,DateRange,0)-1,0):OFFSET(DC$132,MATCH(DC$9,DateRange,0)-1,0))-(OFFSET(HOMECELL,MATCH(DC$8,DateRange,0)-1,MATCH(DC$101,DataStreams,0)-1):OFFSET(HOMECELL,MATCH(DC$9,DateRange,0)-1,MATCH(DC$101,DataStreams,0)-1)))^(12/DC$10)-1,"NA"),0)</f>
        <v>8.6220049168568291E-2</v>
      </c>
      <c r="DD120" s="815" cm="1">
        <f t="array" aca="1" ref="DD120" ca="1">IF(ISTEXT(DD$6),IFERROR(PRODUCT(1+(OFFSET(DD$132,MATCH(DD$8,DateRange,0)-1,0):OFFSET(DD$132,MATCH(DD$9,DateRange,0)-1,0))-(OFFSET(HOMECELL,MATCH(DD$8,DateRange,0)-1,MATCH(DD$101,DataStreams,0)-1):OFFSET(HOMECELL,MATCH(DD$9,DateRange,0)-1,MATCH(DD$101,DataStreams,0)-1)))^(12/DD$10)-1,"NA"),0)</f>
        <v>-2.6612878328515777E-2</v>
      </c>
      <c r="DE120" s="815" cm="1">
        <f t="array" aca="1" ref="DE120" ca="1">IF(ISTEXT(DE$6),IFERROR(PRODUCT(1+(OFFSET(DE$132,MATCH(DE$8,DateRange,0)-1,0):OFFSET(DE$132,MATCH(DE$9,DateRange,0)-1,0))-(OFFSET(HOMECELL,MATCH(DE$8,DateRange,0)-1,MATCH(DE$101,DataStreams,0)-1):OFFSET(HOMECELL,MATCH(DE$9,DateRange,0)-1,MATCH(DE$101,DataStreams,0)-1)))^(12/DE$10)-1,"NA"),0)</f>
        <v>0.14871235024209861</v>
      </c>
      <c r="DG120" s="352"/>
      <c r="DI120" s="391" cm="1">
        <f t="array" aca="1" ref="DI120" ca="1">IF(ISTEXT(DI$6),IFERROR(PRODUCT(1+(OFFSET(DI$132,MATCH(DI$8,DateRange,0)-1,0):OFFSET(DI$132,MATCH(DI$9,DateRange,0)-1,0))-(OFFSET(HOMECELL,MATCH(DI$8,DateRange,0)-1,MATCH(DI$101,DataStreams,0)-1):OFFSET(HOMECELL,MATCH(DI$9,DateRange,0)-1,MATCH(DI$101,DataStreams,0)-1)))^(12/DI$10)-1,"NA"),0)</f>
        <v>0</v>
      </c>
      <c r="DJ120" s="391" cm="1">
        <f t="array" aca="1" ref="DJ120" ca="1">IF(ISTEXT(DJ$6),IFERROR(PRODUCT(1+(OFFSET(DJ$132,MATCH(DJ$8,DateRange,0)-1,0):OFFSET(DJ$132,MATCH(DJ$9,DateRange,0)-1,0))-(OFFSET(HOMECELL,MATCH(DJ$8,DateRange,0)-1,MATCH(DJ$101,DataStreams,0)-1):OFFSET(HOMECELL,MATCH(DJ$9,DateRange,0)-1,MATCH(DJ$101,DataStreams,0)-1)))^(12/DJ$10)-1,"NA"),0)</f>
        <v>-0.36738190548159722</v>
      </c>
      <c r="DK120" s="391" cm="1">
        <f t="array" aca="1" ref="DK120" ca="1">IF(ISTEXT(DK$6),IFERROR(PRODUCT(1+(OFFSET(DK$132,MATCH(DK$8,DateRange,0)-1,0):OFFSET(DK$132,MATCH(DK$9,DateRange,0)-1,0))-(OFFSET(HOMECELL,MATCH(DK$8,DateRange,0)-1,MATCH(DK$101,DataStreams,0)-1):OFFSET(HOMECELL,MATCH(DK$9,DateRange,0)-1,MATCH(DK$101,DataStreams,0)-1)))^(12/DK$10)-1,"NA"),0)</f>
        <v>-0.21972059404581556</v>
      </c>
    </row>
    <row r="121" spans="1:115">
      <c r="A121" s="384" t="s">
        <v>229</v>
      </c>
      <c r="B121" s="372"/>
      <c r="C121" s="391" cm="1">
        <f t="array" aca="1" ref="C121" ca="1">IF(ISTEXT(C$6),IFERROR(PRODUCT(1+(C$102*((OFFSET(HOMECELL,MATCH(C$8,DateRange,0)-1,MATCH(C$100,DataStreams,0)-1):OFFSET(HOMECELL,MATCH(C$9,DateRange,0)-1,MATCH(C$100,DataStreams,0)-1)))))^(12/C$10)-1,"NA"),0)</f>
        <v>8.1868776365424889E-2</v>
      </c>
      <c r="D121" s="391" cm="1">
        <f t="array" aca="1" ref="D121" ca="1">IF(ISTEXT(D$6),IFERROR(PRODUCT(1+(D$102*((OFFSET(HOMECELL,MATCH(D$8,DateRange,0)-1,MATCH(D$100,DataStreams,0)-1):OFFSET(HOMECELL,MATCH(D$9,DateRange,0)-1,MATCH(D$100,DataStreams,0)-1)))))^(12/D$10)-1,"NA"),0)</f>
        <v>7.9415626882717305E-4</v>
      </c>
      <c r="E121" s="391" cm="1">
        <f t="array" aca="1" ref="E121" ca="1">IF(ISTEXT(E$6),IFERROR(PRODUCT(1+(E$102*((OFFSET(HOMECELL,MATCH(E$8,DateRange,0)-1,MATCH(E$100,DataStreams,0)-1):OFFSET(HOMECELL,MATCH(E$9,DateRange,0)-1,MATCH(E$100,DataStreams,0)-1)))))^(12/E$10)-1,"NA"),0)</f>
        <v>8.6301250384512862E-2</v>
      </c>
      <c r="F121" s="391" cm="1">
        <f t="array" aca="1" ref="F121" ca="1">IF(ISTEXT(F$6),IFERROR(PRODUCT(1+(F$102*((OFFSET(HOMECELL,MATCH(F$8,DateRange,0)-1,MATCH(F$100,DataStreams,0)-1):OFFSET(HOMECELL,MATCH(F$9,DateRange,0)-1,MATCH(F$100,DataStreams,0)-1)))))^(12/F$10)-1,"NA"),0)</f>
        <v>8.6370754747685297E-2</v>
      </c>
      <c r="G121" s="391" cm="1">
        <f t="array" aca="1" ref="G121" ca="1">IF(ISTEXT(G$6),IFERROR(PRODUCT(1+(G$102*((OFFSET(HOMECELL,MATCH(G$8,DateRange,0)-1,MATCH(G$100,DataStreams,0)-1):OFFSET(HOMECELL,MATCH(G$9,DateRange,0)-1,MATCH(G$100,DataStreams,0)-1)))))^(12/G$10)-1,"NA"),0)</f>
        <v>9.2779966100950295E-2</v>
      </c>
      <c r="H121" s="391" cm="1">
        <f t="array" aca="1" ref="H121" ca="1">IF(ISTEXT(H$6),IFERROR(PRODUCT(1+(H$102*((OFFSET(HOMECELL,MATCH(H$8,DateRange,0)-1,MATCH(H$100,DataStreams,0)-1):OFFSET(HOMECELL,MATCH(H$9,DateRange,0)-1,MATCH(H$100,DataStreams,0)-1)))))^(12/H$10)-1,"NA"),0)</f>
        <v>0.10509566903517831</v>
      </c>
      <c r="I121" s="391" cm="1">
        <f t="array" aca="1" ref="I121" ca="1">IF(ISTEXT(I$6),IFERROR(PRODUCT(1+(I$102*((OFFSET(HOMECELL,MATCH(I$8,DateRange,0)-1,MATCH(I$100,DataStreams,0)-1):OFFSET(HOMECELL,MATCH(I$9,DateRange,0)-1,MATCH(I$100,DataStreams,0)-1)))))^(12/I$10)-1,"NA"),0)</f>
        <v>6.1907796356168943E-2</v>
      </c>
      <c r="J121" s="391" cm="1">
        <f t="array" aca="1" ref="J121" ca="1">IF(ISTEXT(J$6),IFERROR(PRODUCT(1+(J$102*((OFFSET(HOMECELL,MATCH(J$8,DateRange,0)-1,MATCH(J$100,DataStreams,0)-1):OFFSET(HOMECELL,MATCH(J$9,DateRange,0)-1,MATCH(J$100,DataStreams,0)-1)))))^(12/J$10)-1,"NA"),0)</f>
        <v>8.5364054769633047E-2</v>
      </c>
      <c r="K121" s="391" cm="1">
        <f t="array" aca="1" ref="K121" ca="1">IF(ISTEXT(K$6),IFERROR(PRODUCT(1+(K$102*((OFFSET(HOMECELL,MATCH(K$8,DateRange,0)-1,MATCH(K$100,DataStreams,0)-1):OFFSET(HOMECELL,MATCH(K$9,DateRange,0)-1,MATCH(K$100,DataStreams,0)-1)))))^(12/K$10)-1,"NA"),0)</f>
        <v>9.0899902472188376E-2</v>
      </c>
      <c r="L121" s="391" cm="1">
        <f t="array" aca="1" ref="L121" ca="1">IF(ISTEXT(L$6),IFERROR(PRODUCT(1+(L$102*((OFFSET(HOMECELL,MATCH(L$8,DateRange,0)-1,MATCH(L$100,DataStreams,0)-1):OFFSET(HOMECELL,MATCH(L$9,DateRange,0)-1,MATCH(L$100,DataStreams,0)-1)))))^(12/L$10)-1,"NA"),0)</f>
        <v>9.3182442067297533E-2</v>
      </c>
      <c r="M121" s="391" cm="1">
        <f t="array" aca="1" ref="M121" ca="1">IF(ISTEXT(M$6),IFERROR(PRODUCT(1+(M$102*((OFFSET(HOMECELL,MATCH(M$8,DateRange,0)-1,MATCH(M$100,DataStreams,0)-1):OFFSET(HOMECELL,MATCH(M$9,DateRange,0)-1,MATCH(M$100,DataStreams,0)-1)))))^(12/M$10)-1,"NA"),0)</f>
        <v>8.8618681327917947E-2</v>
      </c>
      <c r="N121" s="391" cm="1">
        <f t="array" aca="1" ref="N121" ca="1">IF(ISTEXT(N$6),IFERROR(PRODUCT(1+(N$102*((OFFSET(HOMECELL,MATCH(N$8,DateRange,0)-1,MATCH(N$100,DataStreams,0)-1):OFFSET(HOMECELL,MATCH(N$9,DateRange,0)-1,MATCH(N$100,DataStreams,0)-1)))))^(12/N$10)-1,"NA"),0)</f>
        <v>0.10122779803982085</v>
      </c>
      <c r="O121" s="391" cm="1">
        <f t="array" aca="1" ref="O121" ca="1">IF(ISTEXT(O$6),IFERROR(PRODUCT(1+(O$102*((OFFSET(HOMECELL,MATCH(O$8,DateRange,0)-1,MATCH(O$100,DataStreams,0)-1):OFFSET(HOMECELL,MATCH(O$9,DateRange,0)-1,MATCH(O$100,DataStreams,0)-1)))))^(12/O$10)-1,"NA"),0)</f>
        <v>4.9997365245565417E-2</v>
      </c>
      <c r="P121" s="391" cm="1">
        <f t="array" aca="1" ref="P121" ca="1">IF(ISTEXT(P$6),IFERROR(PRODUCT(1+(P$102*((OFFSET(HOMECELL,MATCH(P$8,DateRange,0)-1,MATCH(P$100,DataStreams,0)-1):OFFSET(HOMECELL,MATCH(P$9,DateRange,0)-1,MATCH(P$100,DataStreams,0)-1)))))^(12/P$10)-1,"NA"),0)</f>
        <v>6.0409022411614499E-2</v>
      </c>
      <c r="Q121" s="391" cm="1">
        <f t="array" aca="1" ref="Q121" ca="1">IF(ISTEXT(Q$6),IFERROR(PRODUCT(1+(Q$102*((OFFSET(HOMECELL,MATCH(Q$8,DateRange,0)-1,MATCH(Q$100,DataStreams,0)-1):OFFSET(HOMECELL,MATCH(Q$9,DateRange,0)-1,MATCH(Q$100,DataStreams,0)-1)))))^(12/Q$10)-1,"NA"),0)</f>
        <v>5.9464428704065542E-2</v>
      </c>
      <c r="R121" s="391" cm="1">
        <f t="array" aca="1" ref="R121" ca="1">IF(ISTEXT(R$6),IFERROR(PRODUCT(1+(R$102*((OFFSET(HOMECELL,MATCH(R$8,DateRange,0)-1,MATCH(R$100,DataStreams,0)-1):OFFSET(HOMECELL,MATCH(R$9,DateRange,0)-1,MATCH(R$100,DataStreams,0)-1)))))^(12/R$10)-1,"NA"),0)</f>
        <v>9.6874258869786845E-2</v>
      </c>
      <c r="S121" s="391" cm="1">
        <f t="array" aca="1" ref="S121" ca="1">IF(ISTEXT(S$6),IFERROR(PRODUCT(1+(S$102*((OFFSET(HOMECELL,MATCH(S$8,DateRange,0)-1,MATCH(S$100,DataStreams,0)-1):OFFSET(HOMECELL,MATCH(S$9,DateRange,0)-1,MATCH(S$100,DataStreams,0)-1)))))^(12/S$10)-1,"NA"),0)</f>
        <v>8.1092311796737038E-2</v>
      </c>
      <c r="T121" s="391" cm="1">
        <f t="array" aca="1" ref="T121" ca="1">IF(ISTEXT(T$6),IFERROR(PRODUCT(1+(T$102*((OFFSET(HOMECELL,MATCH(T$8,DateRange,0)-1,MATCH(T$100,DataStreams,0)-1):OFFSET(HOMECELL,MATCH(T$9,DateRange,0)-1,MATCH(T$100,DataStreams,0)-1)))))^(12/T$10)-1,"NA"),0)</f>
        <v>0.13989825155328051</v>
      </c>
      <c r="U121" s="391" cm="1">
        <f t="array" aca="1" ref="U121" ca="1">IF(ISTEXT(U$6),IFERROR(PRODUCT(1+(U$102*((OFFSET(HOMECELL,MATCH(U$8,DateRange,0)-1,MATCH(U$100,DataStreams,0)-1):OFFSET(HOMECELL,MATCH(U$9,DateRange,0)-1,MATCH(U$100,DataStreams,0)-1)))))^(12/U$10)-1,"NA"),0)</f>
        <v>2.084443280358772E-2</v>
      </c>
      <c r="V121" s="391" cm="1">
        <f t="array" aca="1" ref="V121" ca="1">IF(ISTEXT(V$6),IFERROR(PRODUCT(1+(V$102*((OFFSET(HOMECELL,MATCH(V$8,DateRange,0)-1,MATCH(V$100,DataStreams,0)-1):OFFSET(HOMECELL,MATCH(V$9,DateRange,0)-1,MATCH(V$100,DataStreams,0)-1)))))^(12/V$10)-1,"NA"),0)</f>
        <v>0.10829584438440265</v>
      </c>
      <c r="W121" s="391" cm="1">
        <f t="array" aca="1" ref="W121" ca="1">IF(ISTEXT(W$6),IFERROR(PRODUCT(1+(W$102*((OFFSET(HOMECELL,MATCH(W$8,DateRange,0)-1,MATCH(W$100,DataStreams,0)-1):OFFSET(HOMECELL,MATCH(W$9,DateRange,0)-1,MATCH(W$100,DataStreams,0)-1)))))^(12/W$10)-1,"NA"),0)</f>
        <v>4.0117048485402984E-2</v>
      </c>
      <c r="X121" s="391" cm="1">
        <f t="array" aca="1" ref="X121" ca="1">IF(ISTEXT(X$6),IFERROR(PRODUCT(1+(X$102*((OFFSET(HOMECELL,MATCH(X$8,DateRange,0)-1,MATCH(X$100,DataStreams,0)-1):OFFSET(HOMECELL,MATCH(X$9,DateRange,0)-1,MATCH(X$100,DataStreams,0)-1)))))^(12/X$10)-1,"NA"),0)</f>
        <v>9.7017798295709667E-2</v>
      </c>
      <c r="Y121" s="391" cm="1">
        <f t="array" aca="1" ref="Y121" ca="1">IF(ISTEXT(Y$6),IFERROR(PRODUCT(1+(Y$102*((OFFSET(HOMECELL,MATCH(Y$8,DateRange,0)-1,MATCH(Y$100,DataStreams,0)-1):OFFSET(HOMECELL,MATCH(Y$9,DateRange,0)-1,MATCH(Y$100,DataStreams,0)-1)))))^(12/Y$10)-1,"NA"),0)</f>
        <v>0.13179438614662264</v>
      </c>
      <c r="Z121" s="391" cm="1">
        <f t="array" aca="1" ref="Z121" ca="1">IF(ISTEXT(Z$6),IFERROR(PRODUCT(1+(Z$102*((OFFSET(HOMECELL,MATCH(Z$8,DateRange,0)-1,MATCH(Z$100,DataStreams,0)-1):OFFSET(HOMECELL,MATCH(Z$9,DateRange,0)-1,MATCH(Z$100,DataStreams,0)-1)))))^(12/Z$10)-1,"NA"),0)</f>
        <v>0.1198052482345755</v>
      </c>
      <c r="AA121" s="391" cm="1">
        <f t="array" aca="1" ref="AA121" ca="1">IF(ISTEXT(AA$6),IFERROR(PRODUCT(1+(AA$102*((OFFSET(HOMECELL,MATCH(AA$8,DateRange,0)-1,MATCH(AA$100,DataStreams,0)-1):OFFSET(HOMECELL,MATCH(AA$9,DateRange,0)-1,MATCH(AA$100,DataStreams,0)-1)))))^(12/AA$10)-1,"NA"),0)</f>
        <v>8.9116531070144056E-2</v>
      </c>
      <c r="AB121" s="391" cm="1">
        <f t="array" aca="1" ref="AB121" ca="1">IF(ISTEXT(AB$6),IFERROR(PRODUCT(1+(AB$102*((OFFSET(HOMECELL,MATCH(AB$8,DateRange,0)-1,MATCH(AB$100,DataStreams,0)-1):OFFSET(HOMECELL,MATCH(AB$9,DateRange,0)-1,MATCH(AB$100,DataStreams,0)-1)))))^(12/AB$10)-1,"NA"),0)</f>
        <v>0.12186241245392959</v>
      </c>
      <c r="AC121" s="391" cm="1">
        <f t="array" aca="1" ref="AC121" ca="1">IF(ISTEXT(AC$6),IFERROR(PRODUCT(1+(AC$102*((OFFSET(HOMECELL,MATCH(AC$8,DateRange,0)-1,MATCH(AC$100,DataStreams,0)-1):OFFSET(HOMECELL,MATCH(AC$9,DateRange,0)-1,MATCH(AC$100,DataStreams,0)-1)))))^(12/AC$10)-1,"NA"),0)</f>
        <v>0.11279960773648878</v>
      </c>
      <c r="AD121" s="391" cm="1">
        <f t="array" aca="1" ref="AD121" ca="1">IF(ISTEXT(AD$6),IFERROR(PRODUCT(1+(AD$102*((OFFSET(HOMECELL,MATCH(AD$8,DateRange,0)-1,MATCH(AD$100,DataStreams,0)-1):OFFSET(HOMECELL,MATCH(AD$9,DateRange,0)-1,MATCH(AD$100,DataStreams,0)-1)))))^(12/AD$10)-1,"NA"),0)</f>
        <v>3.0948670193655659E-2</v>
      </c>
      <c r="AE121" s="391" cm="1">
        <f t="array" aca="1" ref="AE121" ca="1">IF(ISTEXT(AE$6),IFERROR(PRODUCT(1+(AE$102*((OFFSET(HOMECELL,MATCH(AE$8,DateRange,0)-1,MATCH(AE$100,DataStreams,0)-1):OFFSET(HOMECELL,MATCH(AE$9,DateRange,0)-1,MATCH(AE$100,DataStreams,0)-1)))))^(12/AE$10)-1,"NA"),0)</f>
        <v>0.10766016178873117</v>
      </c>
      <c r="AF121" s="391" cm="1">
        <f t="array" aca="1" ref="AF121" ca="1">IF(ISTEXT(AF$6),IFERROR(PRODUCT(1+(AF$102*((OFFSET(HOMECELL,MATCH(AF$8,DateRange,0)-1,MATCH(AF$100,DataStreams,0)-1):OFFSET(HOMECELL,MATCH(AF$9,DateRange,0)-1,MATCH(AF$100,DataStreams,0)-1)))))^(12/AF$10)-1,"NA"),0)</f>
        <v>9.1747176888724802E-2</v>
      </c>
      <c r="AG121" s="391" cm="1">
        <f t="array" aca="1" ref="AG121" ca="1">IF(ISTEXT(AG$6),IFERROR(PRODUCT(1+(AG$102*((OFFSET(HOMECELL,MATCH(AG$8,DateRange,0)-1,MATCH(AG$100,DataStreams,0)-1):OFFSET(HOMECELL,MATCH(AG$9,DateRange,0)-1,MATCH(AG$100,DataStreams,0)-1)))))^(12/AG$10)-1,"NA"),0)</f>
        <v>0.11767592062626853</v>
      </c>
      <c r="AH121" s="391" cm="1">
        <f t="array" aca="1" ref="AH121" ca="1">IF(ISTEXT(AH$6),IFERROR(PRODUCT(1+(AH$102*((OFFSET(HOMECELL,MATCH(AH$8,DateRange,0)-1,MATCH(AH$100,DataStreams,0)-1):OFFSET(HOMECELL,MATCH(AH$9,DateRange,0)-1,MATCH(AH$100,DataStreams,0)-1)))))^(12/AH$10)-1,"NA"),0)</f>
        <v>0.13811755090003341</v>
      </c>
      <c r="AI121" s="391" cm="1">
        <f t="array" aca="1" ref="AI121" ca="1">IF(ISTEXT(AI$6),IFERROR(PRODUCT(1+(AI$102*((OFFSET(HOMECELL,MATCH(AI$8,DateRange,0)-1,MATCH(AI$100,DataStreams,0)-1):OFFSET(HOMECELL,MATCH(AI$9,DateRange,0)-1,MATCH(AI$100,DataStreams,0)-1)))))^(12/AI$10)-1,"NA"),0)</f>
        <v>8.4915642341297337E-2</v>
      </c>
      <c r="AJ121" s="391" cm="1">
        <f t="array" aca="1" ref="AJ121" ca="1">IF(ISTEXT(AJ$6),IFERROR(PRODUCT(1+(AJ$102*((OFFSET(HOMECELL,MATCH(AJ$8,DateRange,0)-1,MATCH(AJ$100,DataStreams,0)-1):OFFSET(HOMECELL,MATCH(AJ$9,DateRange,0)-1,MATCH(AJ$100,DataStreams,0)-1)))))^(12/AJ$10)-1,"NA"),0)</f>
        <v>8.5164407070124071E-2</v>
      </c>
      <c r="AK121" s="391" cm="1">
        <f t="array" aca="1" ref="AK121" ca="1">IF(ISTEXT(AK$6),IFERROR(PRODUCT(1+(AK$102*((OFFSET(HOMECELL,MATCH(AK$8,DateRange,0)-1,MATCH(AK$100,DataStreams,0)-1):OFFSET(HOMECELL,MATCH(AK$9,DateRange,0)-1,MATCH(AK$100,DataStreams,0)-1)))))^(12/AK$10)-1,"NA"),0)</f>
        <v>8.6507845123863891E-2</v>
      </c>
      <c r="AL121" s="391" cm="1">
        <f t="array" aca="1" ref="AL121" ca="1">IF(ISTEXT(AL$6),IFERROR(PRODUCT(1+(AL$102*((OFFSET(HOMECELL,MATCH(AL$8,DateRange,0)-1,MATCH(AL$100,DataStreams,0)-1):OFFSET(HOMECELL,MATCH(AL$9,DateRange,0)-1,MATCH(AL$100,DataStreams,0)-1)))))^(12/AL$10)-1,"NA"),0)</f>
        <v>6.7548486333443236E-2</v>
      </c>
      <c r="AM121" s="391" cm="1">
        <f t="array" aca="1" ref="AM121" ca="1">IF(ISTEXT(AM$6),IFERROR(PRODUCT(1+(AM$102*((OFFSET(HOMECELL,MATCH(AM$8,DateRange,0)-1,MATCH(AM$100,DataStreams,0)-1):OFFSET(HOMECELL,MATCH(AM$9,DateRange,0)-1,MATCH(AM$100,DataStreams,0)-1)))))^(12/AM$10)-1,"NA"),0)</f>
        <v>1.8382628065594986E-2</v>
      </c>
      <c r="AN121" s="391" cm="1">
        <f t="array" aca="1" ref="AN121" ca="1">IF(ISTEXT(AN$6),IFERROR(PRODUCT(1+(AN$102*((OFFSET(HOMECELL,MATCH(AN$8,DateRange,0)-1,MATCH(AN$100,DataStreams,0)-1):OFFSET(HOMECELL,MATCH(AN$9,DateRange,0)-1,MATCH(AN$100,DataStreams,0)-1)))))^(12/AN$10)-1,"NA"),0)</f>
        <v>0.1314928552727348</v>
      </c>
      <c r="AO121" s="391" cm="1">
        <f t="array" aca="1" ref="AO121" ca="1">IF(ISTEXT(AO$6),IFERROR(PRODUCT(1+(AO$102*((OFFSET(HOMECELL,MATCH(AO$8,DateRange,0)-1,MATCH(AO$100,DataStreams,0)-1):OFFSET(HOMECELL,MATCH(AO$9,DateRange,0)-1,MATCH(AO$100,DataStreams,0)-1)))))^(12/AO$10)-1,"NA"),0)</f>
        <v>9.3690799356650922E-2</v>
      </c>
      <c r="AP121" s="391" cm="1">
        <f t="array" aca="1" ref="AP121" ca="1">IF(ISTEXT(AP$6),IFERROR(PRODUCT(1+(AP$102*((OFFSET(HOMECELL,MATCH(AP$8,DateRange,0)-1,MATCH(AP$100,DataStreams,0)-1):OFFSET(HOMECELL,MATCH(AP$9,DateRange,0)-1,MATCH(AP$100,DataStreams,0)-1)))))^(12/AP$10)-1,"NA"),0)</f>
        <v>2.9037512585720737E-2</v>
      </c>
      <c r="AQ121" s="391" cm="1">
        <f t="array" aca="1" ref="AQ121" ca="1">IF(ISTEXT(AQ$6),IFERROR(PRODUCT(1+(AQ$102*((OFFSET(HOMECELL,MATCH(AQ$8,DateRange,0)-1,MATCH(AQ$100,DataStreams,0)-1):OFFSET(HOMECELL,MATCH(AQ$9,DateRange,0)-1,MATCH(AQ$100,DataStreams,0)-1)))))^(12/AQ$10)-1,"NA"),0)</f>
        <v>9.6479893060236854E-2</v>
      </c>
      <c r="AR121" s="391" cm="1">
        <f t="array" aca="1" ref="AR121" ca="1">IF(ISTEXT(AR$6),IFERROR(PRODUCT(1+(AR$102*((OFFSET(HOMECELL,MATCH(AR$8,DateRange,0)-1,MATCH(AR$100,DataStreams,0)-1):OFFSET(HOMECELL,MATCH(AR$9,DateRange,0)-1,MATCH(AR$100,DataStreams,0)-1)))))^(12/AR$10)-1,"NA"),0)</f>
        <v>0.15560474513495759</v>
      </c>
      <c r="AS121" s="391" cm="1">
        <f t="array" aca="1" ref="AS121" ca="1">IF(ISTEXT(AS$6),IFERROR(PRODUCT(1+(AS$102*((OFFSET(HOMECELL,MATCH(AS$8,DateRange,0)-1,MATCH(AS$100,DataStreams,0)-1):OFFSET(HOMECELL,MATCH(AS$9,DateRange,0)-1,MATCH(AS$100,DataStreams,0)-1)))))^(12/AS$10)-1,"NA"),0)</f>
        <v>7.4425770052729767E-2</v>
      </c>
      <c r="AT121" s="391" cm="1">
        <f t="array" aca="1" ref="AT121" ca="1">IF(ISTEXT(AT$6),IFERROR(PRODUCT(1+(AT$102*((OFFSET(HOMECELL,MATCH(AT$8,DateRange,0)-1,MATCH(AT$100,DataStreams,0)-1):OFFSET(HOMECELL,MATCH(AT$9,DateRange,0)-1,MATCH(AT$100,DataStreams,0)-1)))))^(12/AT$10)-1,"NA"),0)</f>
        <v>0.1103280065769443</v>
      </c>
      <c r="AU121" s="391" cm="1">
        <f t="array" aca="1" ref="AU121" ca="1">IF(ISTEXT(AU$6),IFERROR(PRODUCT(1+(AU$102*((OFFSET(HOMECELL,MATCH(AU$8,DateRange,0)-1,MATCH(AU$100,DataStreams,0)-1):OFFSET(HOMECELL,MATCH(AU$9,DateRange,0)-1,MATCH(AU$100,DataStreams,0)-1)))))^(12/AU$10)-1,"NA"),0)</f>
        <v>6.6329147762095531E-2</v>
      </c>
      <c r="AV121" s="391" cm="1">
        <f t="array" aca="1" ref="AV121" ca="1">IF(ISTEXT(AV$6),IFERROR(PRODUCT(1+(AV$102*((OFFSET(HOMECELL,MATCH(AV$8,DateRange,0)-1,MATCH(AV$100,DataStreams,0)-1):OFFSET(HOMECELL,MATCH(AV$9,DateRange,0)-1,MATCH(AV$100,DataStreams,0)-1)))))^(12/AV$10)-1,"NA"),0)</f>
        <v>3.6309501513452469E-2</v>
      </c>
      <c r="AW121" s="391" cm="1">
        <f t="array" aca="1" ref="AW121" ca="1">IF(ISTEXT(AW$6),IFERROR(PRODUCT(1+(AW$102*((OFFSET(HOMECELL,MATCH(AW$8,DateRange,0)-1,MATCH(AW$100,DataStreams,0)-1):OFFSET(HOMECELL,MATCH(AW$9,DateRange,0)-1,MATCH(AW$100,DataStreams,0)-1)))))^(12/AW$10)-1,"NA"),0)</f>
        <v>2.9338872445633379E-2</v>
      </c>
      <c r="AX121" s="391" cm="1">
        <f t="array" aca="1" ref="AX121" ca="1">IF(ISTEXT(AX$6),IFERROR(PRODUCT(1+(AX$102*((OFFSET(HOMECELL,MATCH(AX$8,DateRange,0)-1,MATCH(AX$100,DataStreams,0)-1):OFFSET(HOMECELL,MATCH(AX$9,DateRange,0)-1,MATCH(AX$100,DataStreams,0)-1)))))^(12/AX$10)-1,"NA"),0)</f>
        <v>6.6964094059640766E-2</v>
      </c>
      <c r="AY121" s="391" cm="1">
        <f t="array" aca="1" ref="AY121" ca="1">IF(ISTEXT(AY$6),IFERROR(PRODUCT(1+(AY$102*((OFFSET(HOMECELL,MATCH(AY$8,DateRange,0)-1,MATCH(AY$100,DataStreams,0)-1):OFFSET(HOMECELL,MATCH(AY$9,DateRange,0)-1,MATCH(AY$100,DataStreams,0)-1)))))^(12/AY$10)-1,"NA"),0)</f>
        <v>7.6297595720026035E-2</v>
      </c>
      <c r="AZ121" s="391" cm="1">
        <f t="array" aca="1" ref="AZ121" ca="1">IF(ISTEXT(AZ$6),IFERROR(PRODUCT(1+(AZ$102*((OFFSET(HOMECELL,MATCH(AZ$8,DateRange,0)-1,MATCH(AZ$100,DataStreams,0)-1):OFFSET(HOMECELL,MATCH(AZ$9,DateRange,0)-1,MATCH(AZ$100,DataStreams,0)-1)))))^(12/AZ$10)-1,"NA"),0)</f>
        <v>0.1058548095366707</v>
      </c>
      <c r="BA121" s="391" cm="1">
        <f t="array" aca="1" ref="BA121" ca="1">IF(ISTEXT(BA$6),IFERROR(PRODUCT(1+(BA$102*((OFFSET(HOMECELL,MATCH(BA$8,DateRange,0)-1,MATCH(BA$100,DataStreams,0)-1):OFFSET(HOMECELL,MATCH(BA$9,DateRange,0)-1,MATCH(BA$100,DataStreams,0)-1)))))^(12/BA$10)-1,"NA"),0)</f>
        <v>3.9551815409442304E-2</v>
      </c>
      <c r="BB121" s="391" cm="1">
        <f t="array" aca="1" ref="BB121" ca="1">IF(ISTEXT(BB$6),IFERROR(PRODUCT(1+(BB$102*((OFFSET(HOMECELL,MATCH(BB$8,DateRange,0)-1,MATCH(BB$100,DataStreams,0)-1):OFFSET(HOMECELL,MATCH(BB$9,DateRange,0)-1,MATCH(BB$100,DataStreams,0)-1)))))^(12/BB$10)-1,"NA"),0)</f>
        <v>9.8547946604521819E-2</v>
      </c>
      <c r="BC121" s="391" cm="1">
        <f t="array" aca="1" ref="BC121" ca="1">IF(ISTEXT(BC$6),IFERROR(PRODUCT(1+(BC$102*((OFFSET(HOMECELL,MATCH(BC$8,DateRange,0)-1,MATCH(BC$100,DataStreams,0)-1):OFFSET(HOMECELL,MATCH(BC$9,DateRange,0)-1,MATCH(BC$100,DataStreams,0)-1)))))^(12/BC$10)-1,"NA"),0)</f>
        <v>0.16380602832246671</v>
      </c>
      <c r="BD121" s="391" cm="1">
        <f t="array" aca="1" ref="BD121" ca="1">IF(ISTEXT(BD$6),IFERROR(PRODUCT(1+(BD$102*((OFFSET(HOMECELL,MATCH(BD$8,DateRange,0)-1,MATCH(BD$100,DataStreams,0)-1):OFFSET(HOMECELL,MATCH(BD$9,DateRange,0)-1,MATCH(BD$100,DataStreams,0)-1)))))^(12/BD$10)-1,"NA"),0)</f>
        <v>6.4554148816962975E-2</v>
      </c>
      <c r="BE121" s="391" cm="1">
        <f t="array" aca="1" ref="BE121" ca="1">IF(ISTEXT(BE$6),IFERROR(PRODUCT(1+(BE$102*((OFFSET(HOMECELL,MATCH(BE$8,DateRange,0)-1,MATCH(BE$100,DataStreams,0)-1):OFFSET(HOMECELL,MATCH(BE$9,DateRange,0)-1,MATCH(BE$100,DataStreams,0)-1)))))^(12/BE$10)-1,"NA"),0)</f>
        <v>3.3717997822368728E-2</v>
      </c>
      <c r="BF121" s="391" cm="1">
        <f t="array" aca="1" ref="BF121" ca="1">IF(ISTEXT(BF$6),IFERROR(PRODUCT(1+(BF$102*((OFFSET(HOMECELL,MATCH(BF$8,DateRange,0)-1,MATCH(BF$100,DataStreams,0)-1):OFFSET(HOMECELL,MATCH(BF$9,DateRange,0)-1,MATCH(BF$100,DataStreams,0)-1)))))^(12/BF$10)-1,"NA"),0)</f>
        <v>6.9210298704750928E-2</v>
      </c>
      <c r="BG121" s="391" cm="1">
        <f t="array" aca="1" ref="BG121" ca="1">IF(ISTEXT(BG$6),IFERROR(PRODUCT(1+(BG$102*((OFFSET(HOMECELL,MATCH(BG$8,DateRange,0)-1,MATCH(BG$100,DataStreams,0)-1):OFFSET(HOMECELL,MATCH(BG$9,DateRange,0)-1,MATCH(BG$100,DataStreams,0)-1)))))^(12/BG$10)-1,"NA"),0)</f>
        <v>0.14309909576359381</v>
      </c>
      <c r="BH121" s="391" cm="1">
        <f t="array" aca="1" ref="BH121" ca="1">IF(ISTEXT(BH$6),IFERROR(PRODUCT(1+(BH$102*((OFFSET(HOMECELL,MATCH(BH$8,DateRange,0)-1,MATCH(BH$100,DataStreams,0)-1):OFFSET(HOMECELL,MATCH(BH$9,DateRange,0)-1,MATCH(BH$100,DataStreams,0)-1)))))^(12/BH$10)-1,"NA"),0)</f>
        <v>0.12162485916915799</v>
      </c>
      <c r="BI121" s="391" cm="1">
        <f t="array" aca="1" ref="BI121" ca="1">IF(ISTEXT(BI$6),IFERROR(PRODUCT(1+(BI$102*((OFFSET(HOMECELL,MATCH(BI$8,DateRange,0)-1,MATCH(BI$100,DataStreams,0)-1):OFFSET(HOMECELL,MATCH(BI$9,DateRange,0)-1,MATCH(BI$100,DataStreams,0)-1)))))^(12/BI$10)-1,"NA"),0)</f>
        <v>8.4044832315025131E-2</v>
      </c>
      <c r="BJ121" s="391" cm="1">
        <f t="array" aca="1" ref="BJ121" ca="1">IF(ISTEXT(BJ$6),IFERROR(PRODUCT(1+(BJ$102*((OFFSET(HOMECELL,MATCH(BJ$8,DateRange,0)-1,MATCH(BJ$100,DataStreams,0)-1):OFFSET(HOMECELL,MATCH(BJ$9,DateRange,0)-1,MATCH(BJ$100,DataStreams,0)-1)))))^(12/BJ$10)-1,"NA"),0)</f>
        <v>7.5413452797187919E-2</v>
      </c>
      <c r="BK121" s="391" cm="1">
        <f t="array" aca="1" ref="BK121" ca="1">IF(ISTEXT(BK$6),IFERROR(PRODUCT(1+(BK$102*((OFFSET(HOMECELL,MATCH(BK$8,DateRange,0)-1,MATCH(BK$100,DataStreams,0)-1):OFFSET(HOMECELL,MATCH(BK$9,DateRange,0)-1,MATCH(BK$100,DataStreams,0)-1)))))^(12/BK$10)-1,"NA"),0)</f>
        <v>0.12150288445581303</v>
      </c>
      <c r="BL121" s="391" cm="1">
        <f t="array" aca="1" ref="BL121" ca="1">IF(ISTEXT(BL$6),IFERROR(PRODUCT(1+(BL$102*((OFFSET(HOMECELL,MATCH(BL$8,DateRange,0)-1,MATCH(BL$100,DataStreams,0)-1):OFFSET(HOMECELL,MATCH(BL$9,DateRange,0)-1,MATCH(BL$100,DataStreams,0)-1)))))^(12/BL$10)-1,"NA"),0)</f>
        <v>9.359212437947928E-2</v>
      </c>
      <c r="BM121" s="391" cm="1">
        <f t="array" aca="1" ref="BM121" ca="1">IF(ISTEXT(BM$6),IFERROR(PRODUCT(1+(BM$102*((OFFSET(HOMECELL,MATCH(BM$8,DateRange,0)-1,MATCH(BM$100,DataStreams,0)-1):OFFSET(HOMECELL,MATCH(BM$9,DateRange,0)-1,MATCH(BM$100,DataStreams,0)-1)))))^(12/BM$10)-1,"NA"),0)</f>
        <v>0.12970191535997722</v>
      </c>
      <c r="BN121" s="391" cm="1">
        <f t="array" aca="1" ref="BN121" ca="1">IF(ISTEXT(BN$6),IFERROR(PRODUCT(1+(BN$102*((OFFSET(HOMECELL,MATCH(BN$8,DateRange,0)-1,MATCH(BN$100,DataStreams,0)-1):OFFSET(HOMECELL,MATCH(BN$9,DateRange,0)-1,MATCH(BN$100,DataStreams,0)-1)))))^(12/BN$10)-1,"NA"),0)</f>
        <v>0.10664473583492695</v>
      </c>
      <c r="BO121" s="391" cm="1">
        <f t="array" aca="1" ref="BO121" ca="1">IF(ISTEXT(BO$6),IFERROR(PRODUCT(1+(BO$102*((OFFSET(HOMECELL,MATCH(BO$8,DateRange,0)-1,MATCH(BO$100,DataStreams,0)-1):OFFSET(HOMECELL,MATCH(BO$9,DateRange,0)-1,MATCH(BO$100,DataStreams,0)-1)))))^(12/BO$10)-1,"NA"),0)</f>
        <v>6.8472118869050247E-2</v>
      </c>
      <c r="BP121" s="391" cm="1">
        <f t="array" aca="1" ref="BP121" ca="1">IF(ISTEXT(BP$6),IFERROR(PRODUCT(1+(BP$102*((OFFSET(HOMECELL,MATCH(BP$8,DateRange,0)-1,MATCH(BP$100,DataStreams,0)-1):OFFSET(HOMECELL,MATCH(BP$9,DateRange,0)-1,MATCH(BP$100,DataStreams,0)-1)))))^(12/BP$10)-1,"NA"),0)</f>
        <v>8.106140552196428E-2</v>
      </c>
      <c r="BQ121" s="391" cm="1">
        <f t="array" aca="1" ref="BQ121" ca="1">IF(ISTEXT(BQ$6),IFERROR(PRODUCT(1+(BQ$102*((OFFSET(HOMECELL,MATCH(BQ$8,DateRange,0)-1,MATCH(BQ$100,DataStreams,0)-1):OFFSET(HOMECELL,MATCH(BQ$9,DateRange,0)-1,MATCH(BQ$100,DataStreams,0)-1)))))^(12/BQ$10)-1,"NA"),0)</f>
        <v>4.7002047264636859E-2</v>
      </c>
      <c r="BR121" s="391" cm="1">
        <f t="array" aca="1" ref="BR121" ca="1">IF(ISTEXT(BR$6),IFERROR(PRODUCT(1+(BR$102*((OFFSET(HOMECELL,MATCH(BR$8,DateRange,0)-1,MATCH(BR$100,DataStreams,0)-1):OFFSET(HOMECELL,MATCH(BR$9,DateRange,0)-1,MATCH(BR$100,DataStreams,0)-1)))))^(12/BR$10)-1,"NA"),0)</f>
        <v>3.4772287427592641E-2</v>
      </c>
      <c r="BS121" s="391" cm="1">
        <f t="array" aca="1" ref="BS121" ca="1">IF(ISTEXT(BS$6),IFERROR(PRODUCT(1+(BS$102*((OFFSET(HOMECELL,MATCH(BS$8,DateRange,0)-1,MATCH(BS$100,DataStreams,0)-1):OFFSET(HOMECELL,MATCH(BS$9,DateRange,0)-1,MATCH(BS$100,DataStreams,0)-1)))))^(12/BS$10)-1,"NA"),0)</f>
        <v>9.4264357761004058E-2</v>
      </c>
      <c r="BT121" s="391" cm="1">
        <f t="array" aca="1" ref="BT121" ca="1">IF(ISTEXT(BT$6),IFERROR(PRODUCT(1+(BT$102*((OFFSET(HOMECELL,MATCH(BT$8,DateRange,0)-1,MATCH(BT$100,DataStreams,0)-1):OFFSET(HOMECELL,MATCH(BT$9,DateRange,0)-1,MATCH(BT$100,DataStreams,0)-1)))))^(12/BT$10)-1,"NA"),0)</f>
        <v>7.3815894290027106E-2</v>
      </c>
      <c r="BU121" s="391" cm="1">
        <f t="array" aca="1" ref="BU121" ca="1">IF(ISTEXT(BU$6),IFERROR(PRODUCT(1+(BU$102*((OFFSET(HOMECELL,MATCH(BU$8,DateRange,0)-1,MATCH(BU$100,DataStreams,0)-1):OFFSET(HOMECELL,MATCH(BU$9,DateRange,0)-1,MATCH(BU$100,DataStreams,0)-1)))))^(12/BU$10)-1,"NA"),0)</f>
        <v>7.5778848693061729E-2</v>
      </c>
      <c r="BV121" s="391" cm="1">
        <f t="array" aca="1" ref="BV121" ca="1">IF(ISTEXT(BV$6),IFERROR(PRODUCT(1+(BV$102*((OFFSET(HOMECELL,MATCH(BV$8,DateRange,0)-1,MATCH(BV$100,DataStreams,0)-1):OFFSET(HOMECELL,MATCH(BV$9,DateRange,0)-1,MATCH(BV$100,DataStreams,0)-1)))))^(12/BV$10)-1,"NA"),0)</f>
        <v>0.12514500076440838</v>
      </c>
      <c r="BW121" s="391" cm="1">
        <f t="array" aca="1" ref="BW121" ca="1">IF(ISTEXT(BW$6),IFERROR(PRODUCT(1+(BW$102*((OFFSET(HOMECELL,MATCH(BW$8,DateRange,0)-1,MATCH(BW$100,DataStreams,0)-1):OFFSET(HOMECELL,MATCH(BW$9,DateRange,0)-1,MATCH(BW$100,DataStreams,0)-1)))))^(12/BW$10)-1,"NA"),0)</f>
        <v>5.4476133590635856E-2</v>
      </c>
      <c r="BX121" s="391" cm="1">
        <f t="array" aca="1" ref="BX121" ca="1">IF(ISTEXT(BX$6),IFERROR(PRODUCT(1+(BX$102*((OFFSET(HOMECELL,MATCH(BX$8,DateRange,0)-1,MATCH(BX$100,DataStreams,0)-1):OFFSET(HOMECELL,MATCH(BX$9,DateRange,0)-1,MATCH(BX$100,DataStreams,0)-1)))))^(12/BX$10)-1,"NA"),0)</f>
        <v>4.3916562435070361E-2</v>
      </c>
      <c r="BY121" s="391" cm="1">
        <f t="array" aca="1" ref="BY121" ca="1">IF(ISTEXT(BY$6),IFERROR(PRODUCT(1+(BY$102*((OFFSET(HOMECELL,MATCH(BY$8,DateRange,0)-1,MATCH(BY$100,DataStreams,0)-1):OFFSET(HOMECELL,MATCH(BY$9,DateRange,0)-1,MATCH(BY$100,DataStreams,0)-1)))))^(12/BY$10)-1,"NA"),0)</f>
        <v>4.763822265866513E-2</v>
      </c>
      <c r="BZ121" s="391" cm="1">
        <f t="array" aca="1" ref="BZ121" ca="1">IF(ISTEXT(BZ$6),IFERROR(PRODUCT(1+(BZ$102*((OFFSET(HOMECELL,MATCH(BZ$8,DateRange,0)-1,MATCH(BZ$100,DataStreams,0)-1):OFFSET(HOMECELL,MATCH(BZ$9,DateRange,0)-1,MATCH(BZ$100,DataStreams,0)-1)))))^(12/BZ$10)-1,"NA"),0)</f>
        <v>7.1235867590071944E-2</v>
      </c>
      <c r="CA121" s="391" cm="1">
        <f t="array" aca="1" ref="CA121" ca="1">IF(ISTEXT(CA$6),IFERROR(PRODUCT(1+(CA$102*((OFFSET(HOMECELL,MATCH(CA$8,DateRange,0)-1,MATCH(CA$100,DataStreams,0)-1):OFFSET(HOMECELL,MATCH(CA$9,DateRange,0)-1,MATCH(CA$100,DataStreams,0)-1)))))^(12/CA$10)-1,"NA"),0)</f>
        <v>0.11442934709390351</v>
      </c>
      <c r="CB121" s="391" cm="1">
        <f t="array" aca="1" ref="CB121" ca="1">IF(ISTEXT(CB$6),IFERROR(PRODUCT(1+(CB$102*((OFFSET(HOMECELL,MATCH(CB$8,DateRange,0)-1,MATCH(CB$100,DataStreams,0)-1):OFFSET(HOMECELL,MATCH(CB$9,DateRange,0)-1,MATCH(CB$100,DataStreams,0)-1)))))^(12/CB$10)-1,"NA"),0)</f>
        <v>4.2281546760984723E-2</v>
      </c>
      <c r="CC121" s="391" cm="1">
        <f t="array" aca="1" ref="CC121" ca="1">IF(ISTEXT(CC$6),IFERROR(PRODUCT(1+(CC$102*((OFFSET(HOMECELL,MATCH(CC$8,DateRange,0)-1,MATCH(CC$100,DataStreams,0)-1):OFFSET(HOMECELL,MATCH(CC$9,DateRange,0)-1,MATCH(CC$100,DataStreams,0)-1)))))^(12/CC$10)-1,"NA"),0)</f>
        <v>4.0502748453964621E-2</v>
      </c>
      <c r="CD121" s="391" cm="1">
        <f t="array" aca="1" ref="CD121" ca="1">IF(ISTEXT(CD$6),IFERROR(PRODUCT(1+(CD$102*((OFFSET(HOMECELL,MATCH(CD$8,DateRange,0)-1,MATCH(CD$100,DataStreams,0)-1):OFFSET(HOMECELL,MATCH(CD$9,DateRange,0)-1,MATCH(CD$100,DataStreams,0)-1)))))^(12/CD$10)-1,"NA"),0)</f>
        <v>1.2892426579515393E-2</v>
      </c>
      <c r="CE121" s="391" cm="1">
        <f t="array" aca="1" ref="CE121" ca="1">IF(ISTEXT(CE$6),IFERROR(PRODUCT(1+(CE$102*((OFFSET(HOMECELL,MATCH(CE$8,DateRange,0)-1,MATCH(CE$100,DataStreams,0)-1):OFFSET(HOMECELL,MATCH(CE$9,DateRange,0)-1,MATCH(CE$100,DataStreams,0)-1)))))^(12/CE$10)-1,"NA"),0)</f>
        <v>0.12254311273964702</v>
      </c>
      <c r="CF121" s="391" cm="1">
        <f t="array" aca="1" ref="CF121" ca="1">IF(ISTEXT(CF$6),IFERROR(PRODUCT(1+(CF$102*((OFFSET(HOMECELL,MATCH(CF$8,DateRange,0)-1,MATCH(CF$100,DataStreams,0)-1):OFFSET(HOMECELL,MATCH(CF$9,DateRange,0)-1,MATCH(CF$100,DataStreams,0)-1)))))^(12/CF$10)-1,"NA"),0)</f>
        <v>4.0756356047604969E-2</v>
      </c>
      <c r="CG121" s="391" cm="1">
        <f t="array" aca="1" ref="CG121" ca="1">IF(ISTEXT(CG$6),IFERROR(PRODUCT(1+(CG$102*((OFFSET(HOMECELL,MATCH(CG$8,DateRange,0)-1,MATCH(CG$100,DataStreams,0)-1):OFFSET(HOMECELL,MATCH(CG$9,DateRange,0)-1,MATCH(CG$100,DataStreams,0)-1)))))^(12/CG$10)-1,"NA"),0)</f>
        <v>7.9456739344970995E-2</v>
      </c>
      <c r="CH121" s="391" cm="1">
        <f t="array" aca="1" ref="CH121" ca="1">IF(ISTEXT(CH$6),IFERROR(PRODUCT(1+(CH$102*((OFFSET(HOMECELL,MATCH(CH$8,DateRange,0)-1,MATCH(CH$100,DataStreams,0)-1):OFFSET(HOMECELL,MATCH(CH$9,DateRange,0)-1,MATCH(CH$100,DataStreams,0)-1)))))^(12/CH$10)-1,"NA"),0)</f>
        <v>7.1730033260164472E-2</v>
      </c>
      <c r="CI121" s="391" cm="1">
        <f t="array" aca="1" ref="CI121" ca="1">IF(ISTEXT(CI$6),IFERROR(PRODUCT(1+(CI$102*((OFFSET(HOMECELL,MATCH(CI$8,DateRange,0)-1,MATCH(CI$100,DataStreams,0)-1):OFFSET(HOMECELL,MATCH(CI$9,DateRange,0)-1,MATCH(CI$100,DataStreams,0)-1)))))^(12/CI$10)-1,"NA"),0)</f>
        <v>0.12977169434406988</v>
      </c>
      <c r="CJ121" s="391" cm="1">
        <f t="array" aca="1" ref="CJ121" ca="1">IF(ISTEXT(CJ$6),IFERROR(PRODUCT(1+(CJ$102*((OFFSET(HOMECELL,MATCH(CJ$8,DateRange,0)-1,MATCH(CJ$100,DataStreams,0)-1):OFFSET(HOMECELL,MATCH(CJ$9,DateRange,0)-1,MATCH(CJ$100,DataStreams,0)-1)))))^(12/CJ$10)-1,"NA"),0)</f>
        <v>8.4338354691170014E-2</v>
      </c>
      <c r="CK121" s="391" cm="1">
        <f t="array" aca="1" ref="CK121" ca="1">IF(ISTEXT(CK$6),IFERROR(PRODUCT(1+(CK$102*((OFFSET(HOMECELL,MATCH(CK$8,DateRange,0)-1,MATCH(CK$100,DataStreams,0)-1):OFFSET(HOMECELL,MATCH(CK$9,DateRange,0)-1,MATCH(CK$100,DataStreams,0)-1)))))^(12/CK$10)-1,"NA"),0)</f>
        <v>3.4898852173471218E-2</v>
      </c>
      <c r="CL121" s="391" cm="1">
        <f t="array" aca="1" ref="CL121" ca="1">IF(ISTEXT(CL$6),IFERROR(PRODUCT(1+(CL$102*((OFFSET(HOMECELL,MATCH(CL$8,DateRange,0)-1,MATCH(CL$100,DataStreams,0)-1):OFFSET(HOMECELL,MATCH(CL$9,DateRange,0)-1,MATCH(CL$100,DataStreams,0)-1)))))^(12/CL$10)-1,"NA"),0)</f>
        <v>0.1007379578144092</v>
      </c>
      <c r="CM121" s="391" cm="1">
        <f t="array" aca="1" ref="CM121" ca="1">IF(ISTEXT(CM$6),IFERROR(PRODUCT(1+(CM$102*((OFFSET(HOMECELL,MATCH(CM$8,DateRange,0)-1,MATCH(CM$100,DataStreams,0)-1):OFFSET(HOMECELL,MATCH(CM$9,DateRange,0)-1,MATCH(CM$100,DataStreams,0)-1)))))^(12/CM$10)-1,"NA"),0)</f>
        <v>1.5267588339821669E-2</v>
      </c>
      <c r="CN121" s="391" cm="1">
        <f t="array" aca="1" ref="CN121" ca="1">IF(ISTEXT(CN$6),IFERROR(PRODUCT(1+(CN$102*((OFFSET(HOMECELL,MATCH(CN$8,DateRange,0)-1,MATCH(CN$100,DataStreams,0)-1):OFFSET(HOMECELL,MATCH(CN$9,DateRange,0)-1,MATCH(CN$100,DataStreams,0)-1)))))^(12/CN$10)-1,"NA"),0)</f>
        <v>7.9142242242075334E-2</v>
      </c>
      <c r="CO121" s="391" cm="1">
        <f t="array" aca="1" ref="CO121" ca="1">IF(ISTEXT(CO$6),IFERROR(PRODUCT(1+(CO$102*((OFFSET(HOMECELL,MATCH(CO$8,DateRange,0)-1,MATCH(CO$100,DataStreams,0)-1):OFFSET(HOMECELL,MATCH(CO$9,DateRange,0)-1,MATCH(CO$100,DataStreams,0)-1)))))^(12/CO$10)-1,"NA"),0)</f>
        <v>8.1502386259960868E-2</v>
      </c>
      <c r="CP121" s="391" cm="1">
        <f t="array" aca="1" ref="CP121" ca="1">IF(ISTEXT(CP$6),IFERROR(PRODUCT(1+(CP$102*((OFFSET(HOMECELL,MATCH(CP$8,DateRange,0)-1,MATCH(CP$100,DataStreams,0)-1):OFFSET(HOMECELL,MATCH(CP$9,DateRange,0)-1,MATCH(CP$100,DataStreams,0)-1)))))^(12/CP$10)-1,"NA"),0)</f>
        <v>3.695203725468521E-2</v>
      </c>
      <c r="CQ121" s="391" cm="1">
        <f t="array" aca="1" ref="CQ121" ca="1">IF(ISTEXT(CQ$6),IFERROR(PRODUCT(1+(CQ$102*((OFFSET(HOMECELL,MATCH(CQ$8,DateRange,0)-1,MATCH(CQ$100,DataStreams,0)-1):OFFSET(HOMECELL,MATCH(CQ$9,DateRange,0)-1,MATCH(CQ$100,DataStreams,0)-1)))))^(12/CQ$10)-1,"NA"),0)</f>
        <v>6.8113189170851296E-2</v>
      </c>
      <c r="CR121" s="391" cm="1">
        <f t="array" aca="1" ref="CR121" ca="1">IF(ISTEXT(CR$6),IFERROR(PRODUCT(1+(CR$102*((OFFSET(HOMECELL,MATCH(CR$8,DateRange,0)-1,MATCH(CR$100,DataStreams,0)-1):OFFSET(HOMECELL,MATCH(CR$9,DateRange,0)-1,MATCH(CR$100,DataStreams,0)-1)))))^(12/CR$10)-1,"NA"),0)</f>
        <v>4.9748452482591965E-2</v>
      </c>
      <c r="CS121" s="391" cm="1">
        <f t="array" aca="1" ref="CS121" ca="1">IF(ISTEXT(CS$6),IFERROR(PRODUCT(1+(CS$102*((OFFSET(HOMECELL,MATCH(CS$8,DateRange,0)-1,MATCH(CS$100,DataStreams,0)-1):OFFSET(HOMECELL,MATCH(CS$9,DateRange,0)-1,MATCH(CS$100,DataStreams,0)-1)))))^(12/CS$10)-1,"NA"),0)</f>
        <v>0.11086458787349396</v>
      </c>
      <c r="CT121" s="391" cm="1">
        <f t="array" aca="1" ref="CT121" ca="1">IF(ISTEXT(CT$6),IFERROR(PRODUCT(1+(CT$102*((OFFSET(HOMECELL,MATCH(CT$8,DateRange,0)-1,MATCH(CT$100,DataStreams,0)-1):OFFSET(HOMECELL,MATCH(CT$9,DateRange,0)-1,MATCH(CT$100,DataStreams,0)-1)))))^(12/CT$10)-1,"NA"),0)</f>
        <v>0.14370877565240781</v>
      </c>
      <c r="CU121" s="391" cm="1">
        <f t="array" aca="1" ref="CU121" ca="1">IF(ISTEXT(CU$6),IFERROR(PRODUCT(1+(CU$102*((OFFSET(HOMECELL,MATCH(CU$8,DateRange,0)-1,MATCH(CU$100,DataStreams,0)-1):OFFSET(HOMECELL,MATCH(CU$9,DateRange,0)-1,MATCH(CU$100,DataStreams,0)-1)))))^(12/CU$10)-1,"NA"),0)</f>
        <v>0.11280642780272809</v>
      </c>
      <c r="CV121" s="391" cm="1">
        <f t="array" aca="1" ref="CV121" ca="1">IF(ISTEXT(CV$6),IFERROR(PRODUCT(1+(CV$102*((OFFSET(HOMECELL,MATCH(CV$8,DateRange,0)-1,MATCH(CV$100,DataStreams,0)-1):OFFSET(HOMECELL,MATCH(CV$9,DateRange,0)-1,MATCH(CV$100,DataStreams,0)-1)))))^(12/CV$10)-1,"NA"),0)</f>
        <v>6.2649863718909682E-2</v>
      </c>
      <c r="CW121" s="391" cm="1">
        <f t="array" aca="1" ref="CW121" ca="1">IF(ISTEXT(CW$6),IFERROR(PRODUCT(1+(CW$102*((OFFSET(HOMECELL,MATCH(CW$8,DateRange,0)-1,MATCH(CW$100,DataStreams,0)-1):OFFSET(HOMECELL,MATCH(CW$9,DateRange,0)-1,MATCH(CW$100,DataStreams,0)-1)))))^(12/CW$10)-1,"NA"),0)</f>
        <v>0.11182733048731563</v>
      </c>
      <c r="CX121" s="391" cm="1">
        <f t="array" aca="1" ref="CX121" ca="1">IF(ISTEXT(CX$6),IFERROR(PRODUCT(1+(CX$102*((OFFSET(HOMECELL,MATCH(CX$8,DateRange,0)-1,MATCH(CX$100,DataStreams,0)-1):OFFSET(HOMECELL,MATCH(CX$9,DateRange,0)-1,MATCH(CX$100,DataStreams,0)-1)))))^(12/CX$10)-1,"NA"),0)</f>
        <v>0.10117557482469453</v>
      </c>
      <c r="CY121" s="391" cm="1">
        <f t="array" aca="1" ref="CY121" ca="1">IF(ISTEXT(CY$6),IFERROR(PRODUCT(1+(CY$102*((OFFSET(HOMECELL,MATCH(CY$8,DateRange,0)-1,MATCH(CY$100,DataStreams,0)-1):OFFSET(HOMECELL,MATCH(CY$9,DateRange,0)-1,MATCH(CY$100,DataStreams,0)-1)))))^(12/CY$10)-1,"NA"),0)</f>
        <v>0.10062509924343965</v>
      </c>
      <c r="CZ121" s="391" cm="1">
        <f t="array" aca="1" ref="CZ121" ca="1">IF(ISTEXT(CZ$6),IFERROR(PRODUCT(1+(CZ$102*((OFFSET(HOMECELL,MATCH(CZ$8,DateRange,0)-1,MATCH(CZ$100,DataStreams,0)-1):OFFSET(HOMECELL,MATCH(CZ$9,DateRange,0)-1,MATCH(CZ$100,DataStreams,0)-1)))))^(12/CZ$10)-1,"NA"),0)</f>
        <v>5.1724215533600404E-2</v>
      </c>
      <c r="DA121" s="391" cm="1">
        <f t="array" aca="1" ref="DA121" ca="1">IF(ISTEXT(DA$6),IFERROR(PRODUCT(1+(DA$102*((OFFSET(HOMECELL,MATCH(DA$8,DateRange,0)-1,MATCH(DA$100,DataStreams,0)-1):OFFSET(HOMECELL,MATCH(DA$9,DateRange,0)-1,MATCH(DA$100,DataStreams,0)-1)))))^(12/DA$10)-1,"NA"),0)</f>
        <v>0.12112417421904498</v>
      </c>
      <c r="DB121" s="815" cm="1">
        <f t="array" aca="1" ref="DB121" ca="1">IF(ISTEXT(DB$6),IFERROR(PRODUCT(1+(DB$102*((OFFSET(HOMECELL,MATCH(DB$8,DateRange,0)-1,MATCH(DB$100,DataStreams,0)-1):OFFSET(HOMECELL,MATCH(DB$9,DateRange,0)-1,MATCH(DB$100,DataStreams,0)-1)))))^(12/DB$10)-1,"NA"),0)</f>
        <v>9.3642704570931823E-2</v>
      </c>
      <c r="DC121" s="815" cm="1">
        <f t="array" aca="1" ref="DC121" ca="1">IF(ISTEXT(DC$6),IFERROR(PRODUCT(1+(DC$102*((OFFSET(HOMECELL,MATCH(DC$8,DateRange,0)-1,MATCH(DC$100,DataStreams,0)-1):OFFSET(HOMECELL,MATCH(DC$9,DateRange,0)-1,MATCH(DC$100,DataStreams,0)-1)))))^(12/DC$10)-1,"NA"),0)</f>
        <v>7.3938604520170426E-2</v>
      </c>
      <c r="DD121" s="815" cm="1">
        <f t="array" aca="1" ref="DD121" ca="1">IF(ISTEXT(DD$6),IFERROR(PRODUCT(1+(DD$102*((OFFSET(HOMECELL,MATCH(DD$8,DateRange,0)-1,MATCH(DD$100,DataStreams,0)-1):OFFSET(HOMECELL,MATCH(DD$9,DateRange,0)-1,MATCH(DD$100,DataStreams,0)-1)))))^(12/DD$10)-1,"NA"),0)</f>
        <v>6.92709282212709E-2</v>
      </c>
      <c r="DE121" s="815" cm="1">
        <f t="array" aca="1" ref="DE121" ca="1">IF(ISTEXT(DE$6),IFERROR(PRODUCT(1+(DE$102*((OFFSET(HOMECELL,MATCH(DE$8,DateRange,0)-1,MATCH(DE$100,DataStreams,0)-1):OFFSET(HOMECELL,MATCH(DE$9,DateRange,0)-1,MATCH(DE$100,DataStreams,0)-1)))))^(12/DE$10)-1,"NA"),0)</f>
        <v>7.6018636994104716E-2</v>
      </c>
      <c r="DG121" s="352"/>
      <c r="DI121" s="391" cm="1">
        <f t="array" aca="1" ref="DI121" ca="1">IF(ISTEXT(DI$6),IFERROR(PRODUCT(1+(DI$102*((OFFSET(HOMECELL,MATCH(DI$8,DateRange,0)-1,MATCH(DI$100,DataStreams,0)-1):OFFSET(HOMECELL,MATCH(DI$9,DateRange,0)-1,MATCH(DI$100,DataStreams,0)-1)))))^(12/DI$10)-1,"NA"),0)</f>
        <v>0</v>
      </c>
      <c r="DJ121" s="391" cm="1">
        <f t="array" aca="1" ref="DJ121" ca="1">IF(ISTEXT(DJ$6),IFERROR(PRODUCT(1+(DJ$102*((OFFSET(HOMECELL,MATCH(DJ$8,DateRange,0)-1,MATCH(DJ$100,DataStreams,0)-1):OFFSET(HOMECELL,MATCH(DJ$9,DateRange,0)-1,MATCH(DJ$100,DataStreams,0)-1)))))^(12/DJ$10)-1,"NA"),0)</f>
        <v>-2.0186804685807802E-2</v>
      </c>
      <c r="DK121" s="391" cm="1">
        <f t="array" aca="1" ref="DK121" ca="1">IF(ISTEXT(DK$6),IFERROR(PRODUCT(1+(DK$102*((OFFSET(HOMECELL,MATCH(DK$8,DateRange,0)-1,MATCH(DK$100,DataStreams,0)-1):OFFSET(HOMECELL,MATCH(DK$9,DateRange,0)-1,MATCH(DK$100,DataStreams,0)-1)))))^(12/DK$10)-1,"NA"),0)</f>
        <v>-8.4622062902961481E-4</v>
      </c>
    </row>
    <row r="122" spans="1:115">
      <c r="A122" s="384" t="s">
        <v>230</v>
      </c>
      <c r="B122" s="372"/>
      <c r="C122" s="391" cm="1">
        <f t="array" aca="1" ref="C122" ca="1">IF(ISTEXT(C$6),IFERROR(PRODUCT(1+(C$104*((OFFSET(HOMECELL,MATCH(C$8,DateRange,0)-1,MATCH(C$100,DataStreams,0)-1):OFFSET(HOMECELL,MATCH(C$9,DateRange,0)-1,MATCH(C$100,DataStreams,0)-1))-OFFSET(HOMECELL,MATCH(C$8,DateRange,0)-1,MATCH(C$101,DataStreams,0)-1):OFFSET(HOMECELL,MATCH(C$9,DateRange,0)-1,MATCH(C$101,DataStreams,0)-1))))^(12/C$10)-1,"NA"),0)</f>
        <v>4.8559436137424861E-2</v>
      </c>
      <c r="D122" s="391" cm="1">
        <f t="array" aca="1" ref="D122" ca="1">IF(ISTEXT(D$6),IFERROR(PRODUCT(1+(D$104*((OFFSET(HOMECELL,MATCH(D$8,DateRange,0)-1,MATCH(D$100,DataStreams,0)-1):OFFSET(HOMECELL,MATCH(D$9,DateRange,0)-1,MATCH(D$100,DataStreams,0)-1))-OFFSET(HOMECELL,MATCH(D$8,DateRange,0)-1,MATCH(D$101,DataStreams,0)-1):OFFSET(HOMECELL,MATCH(D$9,DateRange,0)-1,MATCH(D$101,DataStreams,0)-1))))^(12/D$10)-1,"NA"),0)</f>
        <v>0</v>
      </c>
      <c r="E122" s="391" cm="1">
        <f t="array" aca="1" ref="E122" ca="1">IF(ISTEXT(E$6),IFERROR(PRODUCT(1+(E$104*((OFFSET(HOMECELL,MATCH(E$8,DateRange,0)-1,MATCH(E$100,DataStreams,0)-1):OFFSET(HOMECELL,MATCH(E$9,DateRange,0)-1,MATCH(E$100,DataStreams,0)-1))-OFFSET(HOMECELL,MATCH(E$8,DateRange,0)-1,MATCH(E$101,DataStreams,0)-1):OFFSET(HOMECELL,MATCH(E$9,DateRange,0)-1,MATCH(E$101,DataStreams,0)-1))))^(12/E$10)-1,"NA"),0)</f>
        <v>5.0782476040253099E-2</v>
      </c>
      <c r="F122" s="391" cm="1">
        <f t="array" aca="1" ref="F122" ca="1">IF(ISTEXT(F$6),IFERROR(PRODUCT(1+(F$104*((OFFSET(HOMECELL,MATCH(F$8,DateRange,0)-1,MATCH(F$100,DataStreams,0)-1):OFFSET(HOMECELL,MATCH(F$9,DateRange,0)-1,MATCH(F$100,DataStreams,0)-1))-OFFSET(HOMECELL,MATCH(F$8,DateRange,0)-1,MATCH(F$101,DataStreams,0)-1):OFFSET(HOMECELL,MATCH(F$9,DateRange,0)-1,MATCH(F$101,DataStreams,0)-1))))^(12/F$10)-1,"NA"),0)</f>
        <v>5.0813642195280506E-2</v>
      </c>
      <c r="G122" s="391" cm="1">
        <f t="array" aca="1" ref="G122" ca="1">IF(ISTEXT(G$6),IFERROR(PRODUCT(1+(G$104*((OFFSET(HOMECELL,MATCH(G$8,DateRange,0)-1,MATCH(G$100,DataStreams,0)-1):OFFSET(HOMECELL,MATCH(G$9,DateRange,0)-1,MATCH(G$100,DataStreams,0)-1))-OFFSET(HOMECELL,MATCH(G$8,DateRange,0)-1,MATCH(G$101,DataStreams,0)-1):OFFSET(HOMECELL,MATCH(G$9,DateRange,0)-1,MATCH(G$101,DataStreams,0)-1))))^(12/G$10)-1,"NA"),0)</f>
        <v>5.4103166479840592E-2</v>
      </c>
      <c r="H122" s="391" cm="1">
        <f t="array" aca="1" ref="H122" ca="1">IF(ISTEXT(H$6),IFERROR(PRODUCT(1+(H$104*((OFFSET(HOMECELL,MATCH(H$8,DateRange,0)-1,MATCH(H$100,DataStreams,0)-1):OFFSET(HOMECELL,MATCH(H$9,DateRange,0)-1,MATCH(H$100,DataStreams,0)-1))-OFFSET(HOMECELL,MATCH(H$8,DateRange,0)-1,MATCH(H$101,DataStreams,0)-1):OFFSET(HOMECELL,MATCH(H$9,DateRange,0)-1,MATCH(H$101,DataStreams,0)-1))))^(12/H$10)-1,"NA"),0)</f>
        <v>5.9461902074626982E-2</v>
      </c>
      <c r="I122" s="391" cm="1">
        <f t="array" aca="1" ref="I122" ca="1">IF(ISTEXT(I$6),IFERROR(PRODUCT(1+(I$104*((OFFSET(HOMECELL,MATCH(I$8,DateRange,0)-1,MATCH(I$100,DataStreams,0)-1):OFFSET(HOMECELL,MATCH(I$9,DateRange,0)-1,MATCH(I$100,DataStreams,0)-1))-OFFSET(HOMECELL,MATCH(I$8,DateRange,0)-1,MATCH(I$101,DataStreams,0)-1):OFFSET(HOMECELL,MATCH(I$9,DateRange,0)-1,MATCH(I$101,DataStreams,0)-1))))^(12/I$10)-1,"NA"),0)</f>
        <v>3.8698157193206351E-2</v>
      </c>
      <c r="J122" s="391" cm="1">
        <f t="array" aca="1" ref="J122" ca="1">IF(ISTEXT(J$6),IFERROR(PRODUCT(1+(J$104*((OFFSET(HOMECELL,MATCH(J$8,DateRange,0)-1,MATCH(J$100,DataStreams,0)-1):OFFSET(HOMECELL,MATCH(J$9,DateRange,0)-1,MATCH(J$100,DataStreams,0)-1))-OFFSET(HOMECELL,MATCH(J$8,DateRange,0)-1,MATCH(J$101,DataStreams,0)-1):OFFSET(HOMECELL,MATCH(J$9,DateRange,0)-1,MATCH(J$101,DataStreams,0)-1))))^(12/J$10)-1,"NA"),0)</f>
        <v>5.0307781557813458E-2</v>
      </c>
      <c r="K122" s="391" cm="1">
        <f t="array" aca="1" ref="K122" ca="1">IF(ISTEXT(K$6),IFERROR(PRODUCT(1+(K$104*((OFFSET(HOMECELL,MATCH(K$8,DateRange,0)-1,MATCH(K$100,DataStreams,0)-1):OFFSET(HOMECELL,MATCH(K$9,DateRange,0)-1,MATCH(K$100,DataStreams,0)-1))-OFFSET(HOMECELL,MATCH(K$8,DateRange,0)-1,MATCH(K$101,DataStreams,0)-1):OFFSET(HOMECELL,MATCH(K$9,DateRange,0)-1,MATCH(K$101,DataStreams,0)-1))))^(12/K$10)-1,"NA"),0)</f>
        <v>5.3086789263500966E-2</v>
      </c>
      <c r="L122" s="391" cm="1">
        <f t="array" aca="1" ref="L122" ca="1">IF(ISTEXT(L$6),IFERROR(PRODUCT(1+(L$104*((OFFSET(HOMECELL,MATCH(L$8,DateRange,0)-1,MATCH(L$100,DataStreams,0)-1):OFFSET(HOMECELL,MATCH(L$9,DateRange,0)-1,MATCH(L$100,DataStreams,0)-1))-OFFSET(HOMECELL,MATCH(L$8,DateRange,0)-1,MATCH(L$101,DataStreams,0)-1):OFFSET(HOMECELL,MATCH(L$9,DateRange,0)-1,MATCH(L$101,DataStreams,0)-1))))^(12/L$10)-1,"NA"),0)</f>
        <v>5.423736024650494E-2</v>
      </c>
      <c r="M122" s="391" cm="1">
        <f t="array" aca="1" ref="M122" ca="1">IF(ISTEXT(M$6),IFERROR(PRODUCT(1+(M$104*((OFFSET(HOMECELL,MATCH(M$8,DateRange,0)-1,MATCH(M$100,DataStreams,0)-1):OFFSET(HOMECELL,MATCH(M$9,DateRange,0)-1,MATCH(M$100,DataStreams,0)-1))-OFFSET(HOMECELL,MATCH(M$8,DateRange,0)-1,MATCH(M$101,DataStreams,0)-1):OFFSET(HOMECELL,MATCH(M$9,DateRange,0)-1,MATCH(M$101,DataStreams,0)-1))))^(12/M$10)-1,"NA"),0)</f>
        <v>5.1539878524031524E-2</v>
      </c>
      <c r="N122" s="391" cm="1">
        <f t="array" aca="1" ref="N122" ca="1">IF(ISTEXT(N$6),IFERROR(PRODUCT(1+(N$104*((OFFSET(HOMECELL,MATCH(N$8,DateRange,0)-1,MATCH(N$100,DataStreams,0)-1):OFFSET(HOMECELL,MATCH(N$9,DateRange,0)-1,MATCH(N$100,DataStreams,0)-1))-OFFSET(HOMECELL,MATCH(N$8,DateRange,0)-1,MATCH(N$101,DataStreams,0)-1):OFFSET(HOMECELL,MATCH(N$9,DateRange,0)-1,MATCH(N$101,DataStreams,0)-1))))^(12/N$10)-1,"NA"),0)</f>
        <v>5.7752833475804399E-2</v>
      </c>
      <c r="O122" s="391" cm="1">
        <f t="array" aca="1" ref="O122" ca="1">IF(ISTEXT(O$6),IFERROR(PRODUCT(1+(O$104*((OFFSET(HOMECELL,MATCH(O$8,DateRange,0)-1,MATCH(O$100,DataStreams,0)-1):OFFSET(HOMECELL,MATCH(O$9,DateRange,0)-1,MATCH(O$100,DataStreams,0)-1))-OFFSET(HOMECELL,MATCH(O$8,DateRange,0)-1,MATCH(O$101,DataStreams,0)-1):OFFSET(HOMECELL,MATCH(O$9,DateRange,0)-1,MATCH(O$101,DataStreams,0)-1))))^(12/O$10)-1,"NA"),0)</f>
        <v>3.1187169409159221E-2</v>
      </c>
      <c r="P122" s="391" cm="1">
        <f t="array" aca="1" ref="P122" ca="1">IF(ISTEXT(P$6),IFERROR(PRODUCT(1+(P$104*((OFFSET(HOMECELL,MATCH(P$8,DateRange,0)-1,MATCH(P$100,DataStreams,0)-1):OFFSET(HOMECELL,MATCH(P$9,DateRange,0)-1,MATCH(P$100,DataStreams,0)-1))-OFFSET(HOMECELL,MATCH(P$8,DateRange,0)-1,MATCH(P$101,DataStreams,0)-1):OFFSET(HOMECELL,MATCH(P$9,DateRange,0)-1,MATCH(P$101,DataStreams,0)-1))))^(12/P$10)-1,"NA"),0)</f>
        <v>3.7096304857969553E-2</v>
      </c>
      <c r="Q122" s="391" cm="1">
        <f t="array" aca="1" ref="Q122" ca="1">IF(ISTEXT(Q$6),IFERROR(PRODUCT(1+(Q$104*((OFFSET(HOMECELL,MATCH(Q$8,DateRange,0)-1,MATCH(Q$100,DataStreams,0)-1):OFFSET(HOMECELL,MATCH(Q$9,DateRange,0)-1,MATCH(Q$100,DataStreams,0)-1))-OFFSET(HOMECELL,MATCH(Q$8,DateRange,0)-1,MATCH(Q$101,DataStreams,0)-1):OFFSET(HOMECELL,MATCH(Q$9,DateRange,0)-1,MATCH(Q$101,DataStreams,0)-1))))^(12/Q$10)-1,"NA"),0)</f>
        <v>3.6732153608039608E-2</v>
      </c>
      <c r="R122" s="391" cm="1">
        <f t="array" aca="1" ref="R122" ca="1">IF(ISTEXT(R$6),IFERROR(PRODUCT(1+(R$104*((OFFSET(HOMECELL,MATCH(R$8,DateRange,0)-1,MATCH(R$100,DataStreams,0)-1):OFFSET(HOMECELL,MATCH(R$9,DateRange,0)-1,MATCH(R$100,DataStreams,0)-1))-OFFSET(HOMECELL,MATCH(R$8,DateRange,0)-1,MATCH(R$101,DataStreams,0)-1):OFFSET(HOMECELL,MATCH(R$9,DateRange,0)-1,MATCH(R$101,DataStreams,0)-1))))^(12/R$10)-1,"NA"),0)</f>
        <v>5.6050081166187038E-2</v>
      </c>
      <c r="S122" s="391" cm="1">
        <f t="array" aca="1" ref="S122" ca="1">IF(ISTEXT(S$6),IFERROR(PRODUCT(1+(S$104*((OFFSET(HOMECELL,MATCH(S$8,DateRange,0)-1,MATCH(S$100,DataStreams,0)-1):OFFSET(HOMECELL,MATCH(S$9,DateRange,0)-1,MATCH(S$100,DataStreams,0)-1))-OFFSET(HOMECELL,MATCH(S$8,DateRange,0)-1,MATCH(S$101,DataStreams,0)-1):OFFSET(HOMECELL,MATCH(S$9,DateRange,0)-1,MATCH(S$101,DataStreams,0)-1))))^(12/S$10)-1,"NA"),0)</f>
        <v>4.8547072301237781E-2</v>
      </c>
      <c r="T122" s="391" cm="1">
        <f t="array" aca="1" ref="T122" ca="1">IF(ISTEXT(T$6),IFERROR(PRODUCT(1+(T$104*((OFFSET(HOMECELL,MATCH(T$8,DateRange,0)-1,MATCH(T$100,DataStreams,0)-1):OFFSET(HOMECELL,MATCH(T$9,DateRange,0)-1,MATCH(T$100,DataStreams,0)-1))-OFFSET(HOMECELL,MATCH(T$8,DateRange,0)-1,MATCH(T$101,DataStreams,0)-1):OFFSET(HOMECELL,MATCH(T$9,DateRange,0)-1,MATCH(T$101,DataStreams,0)-1))))^(12/T$10)-1,"NA"),0)</f>
        <v>7.0030942227437665E-2</v>
      </c>
      <c r="U122" s="391" cm="1">
        <f t="array" aca="1" ref="U122" ca="1">IF(ISTEXT(U$6),IFERROR(PRODUCT(1+(U$104*((OFFSET(HOMECELL,MATCH(U$8,DateRange,0)-1,MATCH(U$100,DataStreams,0)-1):OFFSET(HOMECELL,MATCH(U$9,DateRange,0)-1,MATCH(U$100,DataStreams,0)-1))-OFFSET(HOMECELL,MATCH(U$8,DateRange,0)-1,MATCH(U$101,DataStreams,0)-1):OFFSET(HOMECELL,MATCH(U$9,DateRange,0)-1,MATCH(U$101,DataStreams,0)-1))))^(12/U$10)-1,"NA"),0)</f>
        <v>1.4007435065376717E-2</v>
      </c>
      <c r="V122" s="391" cm="1">
        <f t="array" aca="1" ref="V122" ca="1">IF(ISTEXT(V$6),IFERROR(PRODUCT(1+(V$104*((OFFSET(HOMECELL,MATCH(V$8,DateRange,0)-1,MATCH(V$100,DataStreams,0)-1):OFFSET(HOMECELL,MATCH(V$9,DateRange,0)-1,MATCH(V$100,DataStreams,0)-1))-OFFSET(HOMECELL,MATCH(V$8,DateRange,0)-1,MATCH(V$101,DataStreams,0)-1):OFFSET(HOMECELL,MATCH(V$9,DateRange,0)-1,MATCH(V$101,DataStreams,0)-1))))^(12/V$10)-1,"NA"),0)</f>
        <v>6.065886947216792E-2</v>
      </c>
      <c r="W122" s="391" cm="1">
        <f t="array" aca="1" ref="W122" ca="1">IF(ISTEXT(W$6),IFERROR(PRODUCT(1+(W$104*((OFFSET(HOMECELL,MATCH(W$8,DateRange,0)-1,MATCH(W$100,DataStreams,0)-1):OFFSET(HOMECELL,MATCH(W$9,DateRange,0)-1,MATCH(W$100,DataStreams,0)-1))-OFFSET(HOMECELL,MATCH(W$8,DateRange,0)-1,MATCH(W$101,DataStreams,0)-1):OFFSET(HOMECELL,MATCH(W$9,DateRange,0)-1,MATCH(W$101,DataStreams,0)-1))))^(12/W$10)-1,"NA"),0)</f>
        <v>2.4952836579351434E-2</v>
      </c>
      <c r="X122" s="391" cm="1">
        <f t="array" aca="1" ref="X122" ca="1">IF(ISTEXT(X$6),IFERROR(PRODUCT(1+(X$104*((OFFSET(HOMECELL,MATCH(X$8,DateRange,0)-1,MATCH(X$100,DataStreams,0)-1):OFFSET(HOMECELL,MATCH(X$9,DateRange,0)-1,MATCH(X$100,DataStreams,0)-1))-OFFSET(HOMECELL,MATCH(X$8,DateRange,0)-1,MATCH(X$101,DataStreams,0)-1):OFFSET(HOMECELL,MATCH(X$9,DateRange,0)-1,MATCH(X$101,DataStreams,0)-1))))^(12/X$10)-1,"NA"),0)</f>
        <v>5.5753809216729344E-2</v>
      </c>
      <c r="Y122" s="391" cm="1">
        <f t="array" aca="1" ref="Y122" ca="1">IF(ISTEXT(Y$6),IFERROR(PRODUCT(1+(Y$104*((OFFSET(HOMECELL,MATCH(Y$8,DateRange,0)-1,MATCH(Y$100,DataStreams,0)-1):OFFSET(HOMECELL,MATCH(Y$9,DateRange,0)-1,MATCH(Y$100,DataStreams,0)-1))-OFFSET(HOMECELL,MATCH(Y$8,DateRange,0)-1,MATCH(Y$101,DataStreams,0)-1):OFFSET(HOMECELL,MATCH(Y$9,DateRange,0)-1,MATCH(Y$101,DataStreams,0)-1))))^(12/Y$10)-1,"NA"),0)</f>
        <v>6.8581766158887003E-2</v>
      </c>
      <c r="Z122" s="391" cm="1">
        <f t="array" aca="1" ref="Z122" ca="1">IF(ISTEXT(Z$6),IFERROR(PRODUCT(1+(Z$104*((OFFSET(HOMECELL,MATCH(Z$8,DateRange,0)-1,MATCH(Z$100,DataStreams,0)-1):OFFSET(HOMECELL,MATCH(Z$9,DateRange,0)-1,MATCH(Z$100,DataStreams,0)-1))-OFFSET(HOMECELL,MATCH(Z$8,DateRange,0)-1,MATCH(Z$101,DataStreams,0)-1):OFFSET(HOMECELL,MATCH(Z$9,DateRange,0)-1,MATCH(Z$101,DataStreams,0)-1))))^(12/Z$10)-1,"NA"),0)</f>
        <v>6.5435530419954757E-2</v>
      </c>
      <c r="AA122" s="391" cm="1">
        <f t="array" aca="1" ref="AA122" ca="1">IF(ISTEXT(AA$6),IFERROR(PRODUCT(1+(AA$104*((OFFSET(HOMECELL,MATCH(AA$8,DateRange,0)-1,MATCH(AA$100,DataStreams,0)-1):OFFSET(HOMECELL,MATCH(AA$9,DateRange,0)-1,MATCH(AA$100,DataStreams,0)-1))-OFFSET(HOMECELL,MATCH(AA$8,DateRange,0)-1,MATCH(AA$101,DataStreams,0)-1):OFFSET(HOMECELL,MATCH(AA$9,DateRange,0)-1,MATCH(AA$101,DataStreams,0)-1))))^(12/AA$10)-1,"NA"),0)</f>
        <v>5.2308120355111232E-2</v>
      </c>
      <c r="AB122" s="391" cm="1">
        <f t="array" aca="1" ref="AB122" ca="1">IF(ISTEXT(AB$6),IFERROR(PRODUCT(1+(AB$104*((OFFSET(HOMECELL,MATCH(AB$8,DateRange,0)-1,MATCH(AB$100,DataStreams,0)-1):OFFSET(HOMECELL,MATCH(AB$9,DateRange,0)-1,MATCH(AB$100,DataStreams,0)-1))-OFFSET(HOMECELL,MATCH(AB$8,DateRange,0)-1,MATCH(AB$101,DataStreams,0)-1):OFFSET(HOMECELL,MATCH(AB$9,DateRange,0)-1,MATCH(AB$101,DataStreams,0)-1))))^(12/AB$10)-1,"NA"),0)</f>
        <v>6.5701561019595234E-2</v>
      </c>
      <c r="AC122" s="391" cm="1">
        <f t="array" aca="1" ref="AC122" ca="1">IF(ISTEXT(AC$6),IFERROR(PRODUCT(1+(AC$104*((OFFSET(HOMECELL,MATCH(AC$8,DateRange,0)-1,MATCH(AC$100,DataStreams,0)-1):OFFSET(HOMECELL,MATCH(AC$9,DateRange,0)-1,MATCH(AC$100,DataStreams,0)-1))-OFFSET(HOMECELL,MATCH(AC$8,DateRange,0)-1,MATCH(AC$101,DataStreams,0)-1):OFFSET(HOMECELL,MATCH(AC$9,DateRange,0)-1,MATCH(AC$101,DataStreams,0)-1))))^(12/AC$10)-1,"NA"),0)</f>
        <v>6.2305411676821132E-2</v>
      </c>
      <c r="AD122" s="391" cm="1">
        <f t="array" aca="1" ref="AD122" ca="1">IF(ISTEXT(AD$6),IFERROR(PRODUCT(1+(AD$104*((OFFSET(HOMECELL,MATCH(AD$8,DateRange,0)-1,MATCH(AD$100,DataStreams,0)-1):OFFSET(HOMECELL,MATCH(AD$9,DateRange,0)-1,MATCH(AD$100,DataStreams,0)-1))-OFFSET(HOMECELL,MATCH(AD$8,DateRange,0)-1,MATCH(AD$101,DataStreams,0)-1):OFFSET(HOMECELL,MATCH(AD$9,DateRange,0)-1,MATCH(AD$101,DataStreams,0)-1))))^(12/AD$10)-1,"NA"),0)</f>
        <v>2.0589599398358471E-2</v>
      </c>
      <c r="AE122" s="391" cm="1">
        <f t="array" aca="1" ref="AE122" ca="1">IF(ISTEXT(AE$6),IFERROR(PRODUCT(1+(AE$104*((OFFSET(HOMECELL,MATCH(AE$8,DateRange,0)-1,MATCH(AE$100,DataStreams,0)-1):OFFSET(HOMECELL,MATCH(AE$9,DateRange,0)-1,MATCH(AE$100,DataStreams,0)-1))-OFFSET(HOMECELL,MATCH(AE$8,DateRange,0)-1,MATCH(AE$101,DataStreams,0)-1):OFFSET(HOMECELL,MATCH(AE$9,DateRange,0)-1,MATCH(AE$101,DataStreams,0)-1))))^(12/AE$10)-1,"NA"),0)</f>
        <v>6.0417598367304537E-2</v>
      </c>
      <c r="AF122" s="391" cm="1">
        <f t="array" aca="1" ref="AF122" ca="1">IF(ISTEXT(AF$6),IFERROR(PRODUCT(1+(AF$104*((OFFSET(HOMECELL,MATCH(AF$8,DateRange,0)-1,MATCH(AF$100,DataStreams,0)-1):OFFSET(HOMECELL,MATCH(AF$9,DateRange,0)-1,MATCH(AF$100,DataStreams,0)-1))-OFFSET(HOMECELL,MATCH(AF$8,DateRange,0)-1,MATCH(AF$101,DataStreams,0)-1):OFFSET(HOMECELL,MATCH(AF$9,DateRange,0)-1,MATCH(AF$101,DataStreams,0)-1))))^(12/AF$10)-1,"NA"),0)</f>
        <v>5.3319303851317779E-2</v>
      </c>
      <c r="AG122" s="391" cm="1">
        <f t="array" aca="1" ref="AG122" ca="1">IF(ISTEXT(AG$6),IFERROR(PRODUCT(1+(AG$104*((OFFSET(HOMECELL,MATCH(AG$8,DateRange,0)-1,MATCH(AG$100,DataStreams,0)-1):OFFSET(HOMECELL,MATCH(AG$9,DateRange,0)-1,MATCH(AG$100,DataStreams,0)-1))-OFFSET(HOMECELL,MATCH(AG$8,DateRange,0)-1,MATCH(AG$101,DataStreams,0)-1):OFFSET(HOMECELL,MATCH(AG$9,DateRange,0)-1,MATCH(AG$101,DataStreams,0)-1))))^(12/AG$10)-1,"NA"),0)</f>
        <v>6.417099668556614E-2</v>
      </c>
      <c r="AH122" s="391" cm="1">
        <f t="array" aca="1" ref="AH122" ca="1">IF(ISTEXT(AH$6),IFERROR(PRODUCT(1+(AH$104*((OFFSET(HOMECELL,MATCH(AH$8,DateRange,0)-1,MATCH(AH$100,DataStreams,0)-1):OFFSET(HOMECELL,MATCH(AH$9,DateRange,0)-1,MATCH(AH$100,DataStreams,0)-1))-OFFSET(HOMECELL,MATCH(AH$8,DateRange,0)-1,MATCH(AH$101,DataStreams,0)-1):OFFSET(HOMECELL,MATCH(AH$9,DateRange,0)-1,MATCH(AH$101,DataStreams,0)-1))))^(12/AH$10)-1,"NA"),0)</f>
        <v>6.9731388883917722E-2</v>
      </c>
      <c r="AI122" s="391" cm="1">
        <f t="array" aca="1" ref="AI122" ca="1">IF(ISTEXT(AI$6),IFERROR(PRODUCT(1+(AI$104*((OFFSET(HOMECELL,MATCH(AI$8,DateRange,0)-1,MATCH(AI$100,DataStreams,0)-1):OFFSET(HOMECELL,MATCH(AI$9,DateRange,0)-1,MATCH(AI$100,DataStreams,0)-1))-OFFSET(HOMECELL,MATCH(AI$8,DateRange,0)-1,MATCH(AI$101,DataStreams,0)-1):OFFSET(HOMECELL,MATCH(AI$9,DateRange,0)-1,MATCH(AI$101,DataStreams,0)-1))))^(12/AI$10)-1,"NA"),0)</f>
        <v>4.9900539462582216E-2</v>
      </c>
      <c r="AJ122" s="391" cm="1">
        <f t="array" aca="1" ref="AJ122" ca="1">IF(ISTEXT(AJ$6),IFERROR(PRODUCT(1+(AJ$104*((OFFSET(HOMECELL,MATCH(AJ$8,DateRange,0)-1,MATCH(AJ$100,DataStreams,0)-1):OFFSET(HOMECELL,MATCH(AJ$9,DateRange,0)-1,MATCH(AJ$100,DataStreams,0)-1))-OFFSET(HOMECELL,MATCH(AJ$8,DateRange,0)-1,MATCH(AJ$101,DataStreams,0)-1):OFFSET(HOMECELL,MATCH(AJ$9,DateRange,0)-1,MATCH(AJ$101,DataStreams,0)-1))))^(12/AJ$10)-1,"NA"),0)</f>
        <v>5.0029838585880615E-2</v>
      </c>
      <c r="AK122" s="391" cm="1">
        <f t="array" aca="1" ref="AK122" ca="1">IF(ISTEXT(AK$6),IFERROR(PRODUCT(1+(AK$104*((OFFSET(HOMECELL,MATCH(AK$8,DateRange,0)-1,MATCH(AK$100,DataStreams,0)-1):OFFSET(HOMECELL,MATCH(AK$9,DateRange,0)-1,MATCH(AK$100,DataStreams,0)-1))-OFFSET(HOMECELL,MATCH(AK$8,DateRange,0)-1,MATCH(AK$101,DataStreams,0)-1):OFFSET(HOMECELL,MATCH(AK$9,DateRange,0)-1,MATCH(AK$101,DataStreams,0)-1))))^(12/AK$10)-1,"NA"),0)</f>
        <v>5.092592884364322E-2</v>
      </c>
      <c r="AL122" s="391" cm="1">
        <f t="array" aca="1" ref="AL122" ca="1">IF(ISTEXT(AL$6),IFERROR(PRODUCT(1+(AL$104*((OFFSET(HOMECELL,MATCH(AL$8,DateRange,0)-1,MATCH(AL$100,DataStreams,0)-1):OFFSET(HOMECELL,MATCH(AL$9,DateRange,0)-1,MATCH(AL$100,DataStreams,0)-1))-OFFSET(HOMECELL,MATCH(AL$8,DateRange,0)-1,MATCH(AL$101,DataStreams,0)-1):OFFSET(HOMECELL,MATCH(AL$9,DateRange,0)-1,MATCH(AL$101,DataStreams,0)-1))))^(12/AL$10)-1,"NA"),0)</f>
        <v>4.1214477056118026E-2</v>
      </c>
      <c r="AM122" s="391" cm="1">
        <f t="array" aca="1" ref="AM122" ca="1">IF(ISTEXT(AM$6),IFERROR(PRODUCT(1+(AM$104*((OFFSET(HOMECELL,MATCH(AM$8,DateRange,0)-1,MATCH(AM$100,DataStreams,0)-1):OFFSET(HOMECELL,MATCH(AM$9,DateRange,0)-1,MATCH(AM$100,DataStreams,0)-1))-OFFSET(HOMECELL,MATCH(AM$8,DateRange,0)-1,MATCH(AM$101,DataStreams,0)-1):OFFSET(HOMECELL,MATCH(AM$9,DateRange,0)-1,MATCH(AM$101,DataStreams,0)-1))))^(12/AM$10)-1,"NA"),0)</f>
        <v>1.1838128286995708E-2</v>
      </c>
      <c r="AN122" s="391" cm="1">
        <f t="array" aca="1" ref="AN122" ca="1">IF(ISTEXT(AN$6),IFERROR(PRODUCT(1+(AN$104*((OFFSET(HOMECELL,MATCH(AN$8,DateRange,0)-1,MATCH(AN$100,DataStreams,0)-1):OFFSET(HOMECELL,MATCH(AN$9,DateRange,0)-1,MATCH(AN$100,DataStreams,0)-1))-OFFSET(HOMECELL,MATCH(AN$8,DateRange,0)-1,MATCH(AN$101,DataStreams,0)-1):OFFSET(HOMECELL,MATCH(AN$9,DateRange,0)-1,MATCH(AN$101,DataStreams,0)-1))))^(12/AN$10)-1,"NA"),0)</f>
        <v>6.8480852873248566E-2</v>
      </c>
      <c r="AO122" s="391" cm="1">
        <f t="array" aca="1" ref="AO122" ca="1">IF(ISTEXT(AO$6),IFERROR(PRODUCT(1+(AO$104*((OFFSET(HOMECELL,MATCH(AO$8,DateRange,0)-1,MATCH(AO$100,DataStreams,0)-1):OFFSET(HOMECELL,MATCH(AO$9,DateRange,0)-1,MATCH(AO$100,DataStreams,0)-1))-OFFSET(HOMECELL,MATCH(AO$8,DateRange,0)-1,MATCH(AO$101,DataStreams,0)-1):OFFSET(HOMECELL,MATCH(AO$9,DateRange,0)-1,MATCH(AO$101,DataStreams,0)-1))))^(12/AO$10)-1,"NA"),0)</f>
        <v>5.4517666059468839E-2</v>
      </c>
      <c r="AP122" s="391" cm="1">
        <f t="array" aca="1" ref="AP122" ca="1">IF(ISTEXT(AP$6),IFERROR(PRODUCT(1+(AP$104*((OFFSET(HOMECELL,MATCH(AP$8,DateRange,0)-1,MATCH(AP$100,DataStreams,0)-1):OFFSET(HOMECELL,MATCH(AP$9,DateRange,0)-1,MATCH(AP$100,DataStreams,0)-1))-OFFSET(HOMECELL,MATCH(AP$8,DateRange,0)-1,MATCH(AP$101,DataStreams,0)-1):OFFSET(HOMECELL,MATCH(AP$9,DateRange,0)-1,MATCH(AP$101,DataStreams,0)-1))))^(12/AP$10)-1,"NA"),0)</f>
        <v>1.8786629899838037E-2</v>
      </c>
      <c r="AQ122" s="391" cm="1">
        <f t="array" aca="1" ref="AQ122" ca="1">IF(ISTEXT(AQ$6),IFERROR(PRODUCT(1+(AQ$104*((OFFSET(HOMECELL,MATCH(AQ$8,DateRange,0)-1,MATCH(AQ$100,DataStreams,0)-1):OFFSET(HOMECELL,MATCH(AQ$9,DateRange,0)-1,MATCH(AQ$100,DataStreams,0)-1))-OFFSET(HOMECELL,MATCH(AQ$8,DateRange,0)-1,MATCH(AQ$101,DataStreams,0)-1):OFFSET(HOMECELL,MATCH(AQ$9,DateRange,0)-1,MATCH(AQ$101,DataStreams,0)-1))))^(12/AQ$10)-1,"NA"),0)</f>
        <v>5.5764212196121932E-2</v>
      </c>
      <c r="AR122" s="391" cm="1">
        <f t="array" aca="1" ref="AR122" ca="1">IF(ISTEXT(AR$6),IFERROR(PRODUCT(1+(AR$104*((OFFSET(HOMECELL,MATCH(AR$8,DateRange,0)-1,MATCH(AR$100,DataStreams,0)-1):OFFSET(HOMECELL,MATCH(AR$9,DateRange,0)-1,MATCH(AR$100,DataStreams,0)-1))-OFFSET(HOMECELL,MATCH(AR$8,DateRange,0)-1,MATCH(AR$101,DataStreams,0)-1):OFFSET(HOMECELL,MATCH(AR$9,DateRange,0)-1,MATCH(AR$101,DataStreams,0)-1))))^(12/AR$10)-1,"NA"),0)</f>
        <v>6.8953451614117034E-2</v>
      </c>
      <c r="AS122" s="391" cm="1">
        <f t="array" aca="1" ref="AS122" ca="1">IF(ISTEXT(AS$6),IFERROR(PRODUCT(1+(AS$104*((OFFSET(HOMECELL,MATCH(AS$8,DateRange,0)-1,MATCH(AS$100,DataStreams,0)-1):OFFSET(HOMECELL,MATCH(AS$9,DateRange,0)-1,MATCH(AS$100,DataStreams,0)-1))-OFFSET(HOMECELL,MATCH(AS$8,DateRange,0)-1,MATCH(AS$101,DataStreams,0)-1):OFFSET(HOMECELL,MATCH(AS$9,DateRange,0)-1,MATCH(AS$101,DataStreams,0)-1))))^(12/AS$10)-1,"NA"),0)</f>
        <v>4.4957167749701599E-2</v>
      </c>
      <c r="AT122" s="391" cm="1">
        <f t="array" aca="1" ref="AT122" ca="1">IF(ISTEXT(AT$6),IFERROR(PRODUCT(1+(AT$104*((OFFSET(HOMECELL,MATCH(AT$8,DateRange,0)-1,MATCH(AT$100,DataStreams,0)-1):OFFSET(HOMECELL,MATCH(AT$9,DateRange,0)-1,MATCH(AT$100,DataStreams,0)-1))-OFFSET(HOMECELL,MATCH(AT$8,DateRange,0)-1,MATCH(AT$101,DataStreams,0)-1):OFFSET(HOMECELL,MATCH(AT$9,DateRange,0)-1,MATCH(AT$101,DataStreams,0)-1))))^(12/AT$10)-1,"NA"),0)</f>
        <v>6.153147588869734E-2</v>
      </c>
      <c r="AU122" s="391" cm="1">
        <f t="array" aca="1" ref="AU122" ca="1">IF(ISTEXT(AU$6),IFERROR(PRODUCT(1+(AU$104*((OFFSET(HOMECELL,MATCH(AU$8,DateRange,0)-1,MATCH(AU$100,DataStreams,0)-1):OFFSET(HOMECELL,MATCH(AU$9,DateRange,0)-1,MATCH(AU$100,DataStreams,0)-1))-OFFSET(HOMECELL,MATCH(AU$8,DateRange,0)-1,MATCH(AU$101,DataStreams,0)-1):OFFSET(HOMECELL,MATCH(AU$9,DateRange,0)-1,MATCH(AU$101,DataStreams,0)-1))))^(12/AU$10)-1,"NA"),0)</f>
        <v>4.0116612913303484E-2</v>
      </c>
      <c r="AV122" s="391" cm="1">
        <f t="array" aca="1" ref="AV122" ca="1">IF(ISTEXT(AV$6),IFERROR(PRODUCT(1+(AV$104*((OFFSET(HOMECELL,MATCH(AV$8,DateRange,0)-1,MATCH(AV$100,DataStreams,0)-1):OFFSET(HOMECELL,MATCH(AV$9,DateRange,0)-1,MATCH(AV$100,DataStreams,0)-1))-OFFSET(HOMECELL,MATCH(AV$8,DateRange,0)-1,MATCH(AV$101,DataStreams,0)-1):OFFSET(HOMECELL,MATCH(AV$9,DateRange,0)-1,MATCH(AV$101,DataStreams,0)-1))))^(12/AV$10)-1,"NA"),0)</f>
        <v>2.3253418427967354E-2</v>
      </c>
      <c r="AW122" s="391" cm="1">
        <f t="array" aca="1" ref="AW122" ca="1">IF(ISTEXT(AW$6),IFERROR(PRODUCT(1+(AW$104*((OFFSET(HOMECELL,MATCH(AW$8,DateRange,0)-1,MATCH(AW$100,DataStreams,0)-1):OFFSET(HOMECELL,MATCH(AW$9,DateRange,0)-1,MATCH(AW$100,DataStreams,0)-1))-OFFSET(HOMECELL,MATCH(AW$8,DateRange,0)-1,MATCH(AW$101,DataStreams,0)-1):OFFSET(HOMECELL,MATCH(AW$9,DateRange,0)-1,MATCH(AW$101,DataStreams,0)-1))))^(12/AW$10)-1,"NA"),0)</f>
        <v>1.8485030612888087E-2</v>
      </c>
      <c r="AX122" s="391" cm="1">
        <f t="array" aca="1" ref="AX122" ca="1">IF(ISTEXT(AX$6),IFERROR(PRODUCT(1+(AX$104*((OFFSET(HOMECELL,MATCH(AX$8,DateRange,0)-1,MATCH(AX$100,DataStreams,0)-1):OFFSET(HOMECELL,MATCH(AX$9,DateRange,0)-1,MATCH(AX$100,DataStreams,0)-1))-OFFSET(HOMECELL,MATCH(AX$8,DateRange,0)-1,MATCH(AX$101,DataStreams,0)-1):OFFSET(HOMECELL,MATCH(AX$9,DateRange,0)-1,MATCH(AX$101,DataStreams,0)-1))))^(12/AX$10)-1,"NA"),0)</f>
        <v>4.0351014091356552E-2</v>
      </c>
      <c r="AY122" s="391" cm="1">
        <f t="array" aca="1" ref="AY122" ca="1">IF(ISTEXT(AY$6),IFERROR(PRODUCT(1+(AY$104*((OFFSET(HOMECELL,MATCH(AY$8,DateRange,0)-1,MATCH(AY$100,DataStreams,0)-1):OFFSET(HOMECELL,MATCH(AY$9,DateRange,0)-1,MATCH(AY$100,DataStreams,0)-1))-OFFSET(HOMECELL,MATCH(AY$8,DateRange,0)-1,MATCH(AY$101,DataStreams,0)-1):OFFSET(HOMECELL,MATCH(AY$9,DateRange,0)-1,MATCH(AY$101,DataStreams,0)-1))))^(12/AY$10)-1,"NA"),0)</f>
        <v>4.526177437077239E-2</v>
      </c>
      <c r="AZ122" s="391" cm="1">
        <f t="array" aca="1" ref="AZ122" ca="1">IF(ISTEXT(AZ$6),IFERROR(PRODUCT(1+(AZ$104*((OFFSET(HOMECELL,MATCH(AZ$8,DateRange,0)-1,MATCH(AZ$100,DataStreams,0)-1):OFFSET(HOMECELL,MATCH(AZ$9,DateRange,0)-1,MATCH(AZ$100,DataStreams,0)-1))-OFFSET(HOMECELL,MATCH(AZ$8,DateRange,0)-1,MATCH(AZ$101,DataStreams,0)-1):OFFSET(HOMECELL,MATCH(AZ$9,DateRange,0)-1,MATCH(AZ$101,DataStreams,0)-1))))^(12/AZ$10)-1,"NA"),0)</f>
        <v>5.9744066625203374E-2</v>
      </c>
      <c r="BA122" s="391" cm="1">
        <f t="array" aca="1" ref="BA122" ca="1">IF(ISTEXT(BA$6),IFERROR(PRODUCT(1+(BA$104*((OFFSET(HOMECELL,MATCH(BA$8,DateRange,0)-1,MATCH(BA$100,DataStreams,0)-1):OFFSET(HOMECELL,MATCH(BA$9,DateRange,0)-1,MATCH(BA$100,DataStreams,0)-1))-OFFSET(HOMECELL,MATCH(BA$8,DateRange,0)-1,MATCH(BA$101,DataStreams,0)-1):OFFSET(HOMECELL,MATCH(BA$9,DateRange,0)-1,MATCH(BA$101,DataStreams,0)-1))))^(12/BA$10)-1,"NA"),0)</f>
        <v>2.4997228458000009E-2</v>
      </c>
      <c r="BB122" s="391" cm="1">
        <f t="array" aca="1" ref="BB122" ca="1">IF(ISTEXT(BB$6),IFERROR(PRODUCT(1+(BB$104*((OFFSET(HOMECELL,MATCH(BB$8,DateRange,0)-1,MATCH(BB$100,DataStreams,0)-1):OFFSET(HOMECELL,MATCH(BB$9,DateRange,0)-1,MATCH(BB$100,DataStreams,0)-1))-OFFSET(HOMECELL,MATCH(BB$8,DateRange,0)-1,MATCH(BB$101,DataStreams,0)-1):OFFSET(HOMECELL,MATCH(BB$9,DateRange,0)-1,MATCH(BB$101,DataStreams,0)-1))))^(12/BB$10)-1,"NA"),0)</f>
        <v>5.6556993347203655E-2</v>
      </c>
      <c r="BC122" s="391" cm="1">
        <f t="array" aca="1" ref="BC122" ca="1">IF(ISTEXT(BC$6),IFERROR(PRODUCT(1+(BC$104*((OFFSET(HOMECELL,MATCH(BC$8,DateRange,0)-1,MATCH(BC$100,DataStreams,0)-1):OFFSET(HOMECELL,MATCH(BC$9,DateRange,0)-1,MATCH(BC$100,DataStreams,0)-1))-OFFSET(HOMECELL,MATCH(BC$8,DateRange,0)-1,MATCH(BC$101,DataStreams,0)-1):OFFSET(HOMECELL,MATCH(BC$9,DateRange,0)-1,MATCH(BC$101,DataStreams,0)-1))))^(12/BC$10)-1,"NA"),0)</f>
        <v>6.0096281092474113E-2</v>
      </c>
      <c r="BD122" s="391" cm="1">
        <f t="array" aca="1" ref="BD122" ca="1">IF(ISTEXT(BD$6),IFERROR(PRODUCT(1+(BD$104*((OFFSET(HOMECELL,MATCH(BD$8,DateRange,0)-1,MATCH(BD$100,DataStreams,0)-1):OFFSET(HOMECELL,MATCH(BD$9,DateRange,0)-1,MATCH(BD$100,DataStreams,0)-1))-OFFSET(HOMECELL,MATCH(BD$8,DateRange,0)-1,MATCH(BD$101,DataStreams,0)-1):OFFSET(HOMECELL,MATCH(BD$9,DateRange,0)-1,MATCH(BD$101,DataStreams,0)-1))))^(12/BD$10)-1,"NA"),0)</f>
        <v>3.9214943377800182E-2</v>
      </c>
      <c r="BE122" s="391" cm="1">
        <f t="array" aca="1" ref="BE122" ca="1">IF(ISTEXT(BE$6),IFERROR(PRODUCT(1+(BE$104*((OFFSET(HOMECELL,MATCH(BE$8,DateRange,0)-1,MATCH(BE$100,DataStreams,0)-1):OFFSET(HOMECELL,MATCH(BE$9,DateRange,0)-1,MATCH(BE$100,DataStreams,0)-1))-OFFSET(HOMECELL,MATCH(BE$8,DateRange,0)-1,MATCH(BE$101,DataStreams,0)-1):OFFSET(HOMECELL,MATCH(BE$9,DateRange,0)-1,MATCH(BE$101,DataStreams,0)-1))))^(12/BE$10)-1,"NA"),0)</f>
        <v>2.1791555693126297E-2</v>
      </c>
      <c r="BF122" s="391" cm="1">
        <f t="array" aca="1" ref="BF122" ca="1">IF(ISTEXT(BF$6),IFERROR(PRODUCT(1+(BF$104*((OFFSET(HOMECELL,MATCH(BF$8,DateRange,0)-1,MATCH(BF$100,DataStreams,0)-1):OFFSET(HOMECELL,MATCH(BF$9,DateRange,0)-1,MATCH(BF$100,DataStreams,0)-1))-OFFSET(HOMECELL,MATCH(BF$8,DateRange,0)-1,MATCH(BF$101,DataStreams,0)-1):OFFSET(HOMECELL,MATCH(BF$9,DateRange,0)-1,MATCH(BF$101,DataStreams,0)-1))))^(12/BF$10)-1,"NA"),0)</f>
        <v>4.2396557000266455E-2</v>
      </c>
      <c r="BG122" s="391" cm="1">
        <f t="array" aca="1" ref="BG122" ca="1">IF(ISTEXT(BG$6),IFERROR(PRODUCT(1+(BG$104*((OFFSET(HOMECELL,MATCH(BG$8,DateRange,0)-1,MATCH(BG$100,DataStreams,0)-1):OFFSET(HOMECELL,MATCH(BG$9,DateRange,0)-1,MATCH(BG$100,DataStreams,0)-1))-OFFSET(HOMECELL,MATCH(BG$8,DateRange,0)-1,MATCH(BG$101,DataStreams,0)-1):OFFSET(HOMECELL,MATCH(BG$9,DateRange,0)-1,MATCH(BG$101,DataStreams,0)-1))))^(12/BG$10)-1,"NA"),0)</f>
        <v>7.0373091908929375E-2</v>
      </c>
      <c r="BH122" s="391" cm="1">
        <f t="array" aca="1" ref="BH122" ca="1">IF(ISTEXT(BH$6),IFERROR(PRODUCT(1+(BH$104*((OFFSET(HOMECELL,MATCH(BH$8,DateRange,0)-1,MATCH(BH$100,DataStreams,0)-1):OFFSET(HOMECELL,MATCH(BH$9,DateRange,0)-1,MATCH(BH$100,DataStreams,0)-1))-OFFSET(HOMECELL,MATCH(BH$8,DateRange,0)-1,MATCH(BH$101,DataStreams,0)-1):OFFSET(HOMECELL,MATCH(BH$9,DateRange,0)-1,MATCH(BH$101,DataStreams,0)-1))))^(12/BH$10)-1,"NA"),0)</f>
        <v>6.5775158912952936E-2</v>
      </c>
      <c r="BI122" s="391" cm="1">
        <f t="array" aca="1" ref="BI122" ca="1">IF(ISTEXT(BI$6),IFERROR(PRODUCT(1+(BI$104*((OFFSET(HOMECELL,MATCH(BI$8,DateRange,0)-1,MATCH(BI$100,DataStreams,0)-1):OFFSET(HOMECELL,MATCH(BI$9,DateRange,0)-1,MATCH(BI$100,DataStreams,0)-1))-OFFSET(HOMECELL,MATCH(BI$8,DateRange,0)-1,MATCH(BI$101,DataStreams,0)-1):OFFSET(HOMECELL,MATCH(BI$9,DateRange,0)-1,MATCH(BI$101,DataStreams,0)-1))))^(12/BI$10)-1,"NA"),0)</f>
        <v>4.941550823774854E-2</v>
      </c>
      <c r="BJ122" s="391" cm="1">
        <f t="array" aca="1" ref="BJ122" ca="1">IF(ISTEXT(BJ$6),IFERROR(PRODUCT(1+(BJ$104*((OFFSET(HOMECELL,MATCH(BJ$8,DateRange,0)-1,MATCH(BJ$100,DataStreams,0)-1):OFFSET(HOMECELL,MATCH(BJ$9,DateRange,0)-1,MATCH(BJ$100,DataStreams,0)-1))-OFFSET(HOMECELL,MATCH(BJ$8,DateRange,0)-1,MATCH(BJ$101,DataStreams,0)-1):OFFSET(HOMECELL,MATCH(BJ$9,DateRange,0)-1,MATCH(BJ$101,DataStreams,0)-1))))^(12/BJ$10)-1,"NA"),0)</f>
        <v>4.5693217989601687E-2</v>
      </c>
      <c r="BK122" s="391" cm="1">
        <f t="array" aca="1" ref="BK122" ca="1">IF(ISTEXT(BK$6),IFERROR(PRODUCT(1+(BK$104*((OFFSET(HOMECELL,MATCH(BK$8,DateRange,0)-1,MATCH(BK$100,DataStreams,0)-1):OFFSET(HOMECELL,MATCH(BK$9,DateRange,0)-1,MATCH(BK$100,DataStreams,0)-1))-OFFSET(HOMECELL,MATCH(BK$8,DateRange,0)-1,MATCH(BK$101,DataStreams,0)-1):OFFSET(HOMECELL,MATCH(BK$9,DateRange,0)-1,MATCH(BK$101,DataStreams,0)-1))))^(12/BK$10)-1,"NA"),0)</f>
        <v>6.5734223248012036E-2</v>
      </c>
      <c r="BL122" s="391" cm="1">
        <f t="array" aca="1" ref="BL122" ca="1">IF(ISTEXT(BL$6),IFERROR(PRODUCT(1+(BL$104*((OFFSET(HOMECELL,MATCH(BL$8,DateRange,0)-1,MATCH(BL$100,DataStreams,0)-1):OFFSET(HOMECELL,MATCH(BL$9,DateRange,0)-1,MATCH(BL$100,DataStreams,0)-1))-OFFSET(HOMECELL,MATCH(BL$8,DateRange,0)-1,MATCH(BL$101,DataStreams,0)-1):OFFSET(HOMECELL,MATCH(BL$9,DateRange,0)-1,MATCH(BL$101,DataStreams,0)-1))))^(12/BL$10)-1,"NA"),0)</f>
        <v>5.4042043018079466E-2</v>
      </c>
      <c r="BM122" s="391" cm="1">
        <f t="array" aca="1" ref="BM122" ca="1">IF(ISTEXT(BM$6),IFERROR(PRODUCT(1+(BM$104*((OFFSET(HOMECELL,MATCH(BM$8,DateRange,0)-1,MATCH(BM$100,DataStreams,0)-1):OFFSET(HOMECELL,MATCH(BM$9,DateRange,0)-1,MATCH(BM$100,DataStreams,0)-1))-OFFSET(HOMECELL,MATCH(BM$8,DateRange,0)-1,MATCH(BM$101,DataStreams,0)-1):OFFSET(HOMECELL,MATCH(BM$9,DateRange,0)-1,MATCH(BM$101,DataStreams,0)-1))))^(12/BM$10)-1,"NA"),0)</f>
        <v>6.800222053848004E-2</v>
      </c>
      <c r="BN122" s="391" cm="1">
        <f t="array" aca="1" ref="BN122" ca="1">IF(ISTEXT(BN$6),IFERROR(PRODUCT(1+(BN$104*((OFFSET(HOMECELL,MATCH(BN$8,DateRange,0)-1,MATCH(BN$100,DataStreams,0)-1):OFFSET(HOMECELL,MATCH(BN$9,DateRange,0)-1,MATCH(BN$100,DataStreams,0)-1))-OFFSET(HOMECELL,MATCH(BN$8,DateRange,0)-1,MATCH(BN$101,DataStreams,0)-1):OFFSET(HOMECELL,MATCH(BN$9,DateRange,0)-1,MATCH(BN$101,DataStreams,0)-1))))^(12/BN$10)-1,"NA"),0)</f>
        <v>6.0191431119396066E-2</v>
      </c>
      <c r="BO122" s="391" cm="1">
        <f t="array" aca="1" ref="BO122" ca="1">IF(ISTEXT(BO$6),IFERROR(PRODUCT(1+(BO$104*((OFFSET(HOMECELL,MATCH(BO$8,DateRange,0)-1,MATCH(BO$100,DataStreams,0)-1):OFFSET(HOMECELL,MATCH(BO$9,DateRange,0)-1,MATCH(BO$100,DataStreams,0)-1))-OFFSET(HOMECELL,MATCH(BO$8,DateRange,0)-1,MATCH(BO$101,DataStreams,0)-1):OFFSET(HOMECELL,MATCH(BO$9,DateRange,0)-1,MATCH(BO$101,DataStreams,0)-1))))^(12/BO$10)-1,"NA"),0)</f>
        <v>4.2508976692824829E-2</v>
      </c>
      <c r="BP122" s="391" cm="1">
        <f t="array" aca="1" ref="BP122" ca="1">IF(ISTEXT(BP$6),IFERROR(PRODUCT(1+(BP$104*((OFFSET(HOMECELL,MATCH(BP$8,DateRange,0)-1,MATCH(BP$100,DataStreams,0)-1):OFFSET(HOMECELL,MATCH(BP$9,DateRange,0)-1,MATCH(BP$100,DataStreams,0)-1))-OFFSET(HOMECELL,MATCH(BP$8,DateRange,0)-1,MATCH(BP$101,DataStreams,0)-1):OFFSET(HOMECELL,MATCH(BP$9,DateRange,0)-1,MATCH(BP$101,DataStreams,0)-1))))^(12/BP$10)-1,"NA"),0)</f>
        <v>4.7886939882709978E-2</v>
      </c>
      <c r="BQ122" s="391" cm="1">
        <f t="array" aca="1" ref="BQ122" ca="1">IF(ISTEXT(BQ$6),IFERROR(PRODUCT(1+(BQ$104*((OFFSET(HOMECELL,MATCH(BQ$8,DateRange,0)-1,MATCH(BQ$100,DataStreams,0)-1):OFFSET(HOMECELL,MATCH(BQ$9,DateRange,0)-1,MATCH(BQ$100,DataStreams,0)-1))-OFFSET(HOMECELL,MATCH(BQ$8,DateRange,0)-1,MATCH(BQ$101,DataStreams,0)-1):OFFSET(HOMECELL,MATCH(BQ$9,DateRange,0)-1,MATCH(BQ$101,DataStreams,0)-1))))^(12/BQ$10)-1,"NA"),0)</f>
        <v>3.0098055201097873E-2</v>
      </c>
      <c r="BR122" s="391" cm="1">
        <f t="array" aca="1" ref="BR122" ca="1">IF(ISTEXT(BR$6),IFERROR(PRODUCT(1+(BR$104*((OFFSET(HOMECELL,MATCH(BR$8,DateRange,0)-1,MATCH(BR$100,DataStreams,0)-1):OFFSET(HOMECELL,MATCH(BR$9,DateRange,0)-1,MATCH(BR$100,DataStreams,0)-1))-OFFSET(HOMECELL,MATCH(BR$8,DateRange,0)-1,MATCH(BR$101,DataStreams,0)-1):OFFSET(HOMECELL,MATCH(BR$9,DateRange,0)-1,MATCH(BR$101,DataStreams,0)-1))))^(12/BR$10)-1,"NA"),0)</f>
        <v>2.2464904948429343E-2</v>
      </c>
      <c r="BS122" s="391" cm="1">
        <f t="array" aca="1" ref="BS122" ca="1">IF(ISTEXT(BS$6),IFERROR(PRODUCT(1+(BS$104*((OFFSET(HOMECELL,MATCH(BS$8,DateRange,0)-1,MATCH(BS$100,DataStreams,0)-1):OFFSET(HOMECELL,MATCH(BS$9,DateRange,0)-1,MATCH(BS$100,DataStreams,0)-1))-OFFSET(HOMECELL,MATCH(BS$8,DateRange,0)-1,MATCH(BS$101,DataStreams,0)-1):OFFSET(HOMECELL,MATCH(BS$9,DateRange,0)-1,MATCH(BS$101,DataStreams,0)-1))))^(12/BS$10)-1,"NA"),0)</f>
        <v>5.4916169730846454E-2</v>
      </c>
      <c r="BT122" s="391" cm="1">
        <f t="array" aca="1" ref="BT122" ca="1">IF(ISTEXT(BT$6),IFERROR(PRODUCT(1+(BT$104*((OFFSET(HOMECELL,MATCH(BT$8,DateRange,0)-1,MATCH(BT$100,DataStreams,0)-1):OFFSET(HOMECELL,MATCH(BT$9,DateRange,0)-1,MATCH(BT$100,DataStreams,0)-1))-OFFSET(HOMECELL,MATCH(BT$8,DateRange,0)-1,MATCH(BT$101,DataStreams,0)-1):OFFSET(HOMECELL,MATCH(BT$9,DateRange,0)-1,MATCH(BT$101,DataStreams,0)-1))))^(12/BT$10)-1,"NA"),0)</f>
        <v>4.4368840688940203E-2</v>
      </c>
      <c r="BU122" s="391" cm="1">
        <f t="array" aca="1" ref="BU122" ca="1">IF(ISTEXT(BU$6),IFERROR(PRODUCT(1+(BU$104*((OFFSET(HOMECELL,MATCH(BU$8,DateRange,0)-1,MATCH(BU$100,DataStreams,0)-1):OFFSET(HOMECELL,MATCH(BU$9,DateRange,0)-1,MATCH(BU$100,DataStreams,0)-1))-OFFSET(HOMECELL,MATCH(BU$8,DateRange,0)-1,MATCH(BU$101,DataStreams,0)-1):OFFSET(HOMECELL,MATCH(BU$9,DateRange,0)-1,MATCH(BU$101,DataStreams,0)-1))))^(12/BU$10)-1,"NA"),0)</f>
        <v>4.554980164040856E-2</v>
      </c>
      <c r="BV122" s="391" cm="1">
        <f t="array" aca="1" ref="BV122" ca="1">IF(ISTEXT(BV$6),IFERROR(PRODUCT(1+(BV$104*((OFFSET(HOMECELL,MATCH(BV$8,DateRange,0)-1,MATCH(BV$100,DataStreams,0)-1):OFFSET(HOMECELL,MATCH(BV$9,DateRange,0)-1,MATCH(BV$100,DataStreams,0)-1))-OFFSET(HOMECELL,MATCH(BV$8,DateRange,0)-1,MATCH(BV$101,DataStreams,0)-1):OFFSET(HOMECELL,MATCH(BV$9,DateRange,0)-1,MATCH(BV$101,DataStreams,0)-1))))^(12/BV$10)-1,"NA"),0)</f>
        <v>6.6768780514697923E-2</v>
      </c>
      <c r="BW122" s="391" cm="1">
        <f t="array" aca="1" ref="BW122" ca="1">IF(ISTEXT(BW$6),IFERROR(PRODUCT(1+(BW$104*((OFFSET(HOMECELL,MATCH(BW$8,DateRange,0)-1,MATCH(BW$100,DataStreams,0)-1):OFFSET(HOMECELL,MATCH(BW$9,DateRange,0)-1,MATCH(BW$100,DataStreams,0)-1))-OFFSET(HOMECELL,MATCH(BW$8,DateRange,0)-1,MATCH(BW$101,DataStreams,0)-1):OFFSET(HOMECELL,MATCH(BW$9,DateRange,0)-1,MATCH(BW$101,DataStreams,0)-1))))^(12/BW$10)-1,"NA"),0)</f>
        <v>3.3413448639899146E-2</v>
      </c>
      <c r="BX122" s="391" cm="1">
        <f t="array" aca="1" ref="BX122" ca="1">IF(ISTEXT(BX$6),IFERROR(PRODUCT(1+(BX$104*((OFFSET(HOMECELL,MATCH(BX$8,DateRange,0)-1,MATCH(BX$100,DataStreams,0)-1):OFFSET(HOMECELL,MATCH(BX$9,DateRange,0)-1,MATCH(BX$100,DataStreams,0)-1))-OFFSET(HOMECELL,MATCH(BX$8,DateRange,0)-1,MATCH(BX$101,DataStreams,0)-1):OFFSET(HOMECELL,MATCH(BX$9,DateRange,0)-1,MATCH(BX$101,DataStreams,0)-1))))^(12/BX$10)-1,"NA"),0)</f>
        <v>2.7427791426816839E-2</v>
      </c>
      <c r="BY122" s="391" cm="1">
        <f t="array" aca="1" ref="BY122" ca="1">IF(ISTEXT(BY$6),IFERROR(PRODUCT(1+(BY$104*((OFFSET(HOMECELL,MATCH(BY$8,DateRange,0)-1,MATCH(BY$100,DataStreams,0)-1):OFFSET(HOMECELL,MATCH(BY$9,DateRange,0)-1,MATCH(BY$100,DataStreams,0)-1))-OFFSET(HOMECELL,MATCH(BY$8,DateRange,0)-1,MATCH(BY$101,DataStreams,0)-1):OFFSET(HOMECELL,MATCH(BY$9,DateRange,0)-1,MATCH(BY$101,DataStreams,0)-1))))^(12/BY$10)-1,"NA"),0)</f>
        <v>2.9752654760817121E-2</v>
      </c>
      <c r="BZ122" s="391" cm="1">
        <f t="array" aca="1" ref="BZ122" ca="1">IF(ISTEXT(BZ$6),IFERROR(PRODUCT(1+(BZ$104*((OFFSET(HOMECELL,MATCH(BZ$8,DateRange,0)-1,MATCH(BZ$100,DataStreams,0)-1):OFFSET(HOMECELL,MATCH(BZ$9,DateRange,0)-1,MATCH(BZ$100,DataStreams,0)-1))-OFFSET(HOMECELL,MATCH(BZ$8,DateRange,0)-1,MATCH(BZ$101,DataStreams,0)-1):OFFSET(HOMECELL,MATCH(BZ$9,DateRange,0)-1,MATCH(BZ$101,DataStreams,0)-1))))^(12/BZ$10)-1,"NA"),0)</f>
        <v>4.2970168482048487E-2</v>
      </c>
      <c r="CA122" s="391" cm="1">
        <f t="array" aca="1" ref="CA122" ca="1">IF(ISTEXT(CA$6),IFERROR(PRODUCT(1+(CA$104*((OFFSET(HOMECELL,MATCH(CA$8,DateRange,0)-1,MATCH(CA$100,DataStreams,0)-1):OFFSET(HOMECELL,MATCH(CA$9,DateRange,0)-1,MATCH(CA$100,DataStreams,0)-1))-OFFSET(HOMECELL,MATCH(CA$8,DateRange,0)-1,MATCH(CA$101,DataStreams,0)-1):OFFSET(HOMECELL,MATCH(CA$9,DateRange,0)-1,MATCH(CA$101,DataStreams,0)-1))))^(12/CA$10)-1,"NA"),0)</f>
        <v>6.3232128943519372E-2</v>
      </c>
      <c r="CB122" s="391" cm="1">
        <f t="array" aca="1" ref="CB122" ca="1">IF(ISTEXT(CB$6),IFERROR(PRODUCT(1+(CB$104*((OFFSET(HOMECELL,MATCH(CB$8,DateRange,0)-1,MATCH(CB$100,DataStreams,0)-1):OFFSET(HOMECELL,MATCH(CB$9,DateRange,0)-1,MATCH(CB$100,DataStreams,0)-1))-OFFSET(HOMECELL,MATCH(CB$8,DateRange,0)-1,MATCH(CB$101,DataStreams,0)-1):OFFSET(HOMECELL,MATCH(CB$9,DateRange,0)-1,MATCH(CB$101,DataStreams,0)-1))))^(12/CB$10)-1,"NA"),0)</f>
        <v>2.6440035407685691E-2</v>
      </c>
      <c r="CC122" s="391" cm="1">
        <f t="array" aca="1" ref="CC122" ca="1">IF(ISTEXT(CC$6),IFERROR(PRODUCT(1+(CC$104*((OFFSET(HOMECELL,MATCH(CC$8,DateRange,0)-1,MATCH(CC$100,DataStreams,0)-1):OFFSET(HOMECELL,MATCH(CC$9,DateRange,0)-1,MATCH(CC$100,DataStreams,0)-1))-OFFSET(HOMECELL,MATCH(CC$8,DateRange,0)-1,MATCH(CC$101,DataStreams,0)-1):OFFSET(HOMECELL,MATCH(CC$9,DateRange,0)-1,MATCH(CC$101,DataStreams,0)-1))))^(12/CC$10)-1,"NA"),0)</f>
        <v>2.5903890765789583E-2</v>
      </c>
      <c r="CD122" s="391" cm="1">
        <f t="array" aca="1" ref="CD122" ca="1">IF(ISTEXT(CD$6),IFERROR(PRODUCT(1+(CD$104*((OFFSET(HOMECELL,MATCH(CD$8,DateRange,0)-1,MATCH(CD$100,DataStreams,0)-1):OFFSET(HOMECELL,MATCH(CD$9,DateRange,0)-1,MATCH(CD$100,DataStreams,0)-1))-OFFSET(HOMECELL,MATCH(CD$8,DateRange,0)-1,MATCH(CD$101,DataStreams,0)-1):OFFSET(HOMECELL,MATCH(CD$9,DateRange,0)-1,MATCH(CD$101,DataStreams,0)-1))))^(12/CD$10)-1,"NA"),0)</f>
        <v>6.3737974532405151E-3</v>
      </c>
      <c r="CE122" s="391" cm="1">
        <f t="array" aca="1" ref="CE122" ca="1">IF(ISTEXT(CE$6),IFERROR(PRODUCT(1+(CE$104*((OFFSET(HOMECELL,MATCH(CE$8,DateRange,0)-1,MATCH(CE$100,DataStreams,0)-1):OFFSET(HOMECELL,MATCH(CE$9,DateRange,0)-1,MATCH(CE$100,DataStreams,0)-1))-OFFSET(HOMECELL,MATCH(CE$8,DateRange,0)-1,MATCH(CE$101,DataStreams,0)-1):OFFSET(HOMECELL,MATCH(CE$9,DateRange,0)-1,MATCH(CE$101,DataStreams,0)-1))))^(12/CE$10)-1,"NA"),0)</f>
        <v>6.6381473609108177E-2</v>
      </c>
      <c r="CF122" s="391" cm="1">
        <f t="array" aca="1" ref="CF122" ca="1">IF(ISTEXT(CF$6),IFERROR(PRODUCT(1+(CF$104*((OFFSET(HOMECELL,MATCH(CF$8,DateRange,0)-1,MATCH(CF$100,DataStreams,0)-1):OFFSET(HOMECELL,MATCH(CF$9,DateRange,0)-1,MATCH(CF$100,DataStreams,0)-1))-OFFSET(HOMECELL,MATCH(CF$8,DateRange,0)-1,MATCH(CF$101,DataStreams,0)-1):OFFSET(HOMECELL,MATCH(CF$9,DateRange,0)-1,MATCH(CF$101,DataStreams,0)-1))))^(12/CF$10)-1,"NA"),0)</f>
        <v>2.5428774071618809E-2</v>
      </c>
      <c r="CG122" s="391" cm="1">
        <f t="array" aca="1" ref="CG122" ca="1">IF(ISTEXT(CG$6),IFERROR(PRODUCT(1+(CG$104*((OFFSET(HOMECELL,MATCH(CG$8,DateRange,0)-1,MATCH(CG$100,DataStreams,0)-1):OFFSET(HOMECELL,MATCH(CG$9,DateRange,0)-1,MATCH(CG$100,DataStreams,0)-1))-OFFSET(HOMECELL,MATCH(CG$8,DateRange,0)-1,MATCH(CG$101,DataStreams,0)-1):OFFSET(HOMECELL,MATCH(CG$9,DateRange,0)-1,MATCH(CG$101,DataStreams,0)-1))))^(12/CG$10)-1,"NA"),0)</f>
        <v>4.7484458255704132E-2</v>
      </c>
      <c r="CH122" s="391" cm="1">
        <f t="array" aca="1" ref="CH122" ca="1">IF(ISTEXT(CH$6),IFERROR(PRODUCT(1+(CH$104*((OFFSET(HOMECELL,MATCH(CH$8,DateRange,0)-1,MATCH(CH$100,DataStreams,0)-1):OFFSET(HOMECELL,MATCH(CH$9,DateRange,0)-1,MATCH(CH$100,DataStreams,0)-1))-OFFSET(HOMECELL,MATCH(CH$8,DateRange,0)-1,MATCH(CH$101,DataStreams,0)-1):OFFSET(HOMECELL,MATCH(CH$9,DateRange,0)-1,MATCH(CH$101,DataStreams,0)-1))))^(12/CH$10)-1,"NA"),0)</f>
        <v>4.4087386889528624E-2</v>
      </c>
      <c r="CI122" s="391" cm="1">
        <f t="array" aca="1" ref="CI122" ca="1">IF(ISTEXT(CI$6),IFERROR(PRODUCT(1+(CI$104*((OFFSET(HOMECELL,MATCH(CI$8,DateRange,0)-1,MATCH(CI$100,DataStreams,0)-1):OFFSET(HOMECELL,MATCH(CI$9,DateRange,0)-1,MATCH(CI$100,DataStreams,0)-1))-OFFSET(HOMECELL,MATCH(CI$8,DateRange,0)-1,MATCH(CI$101,DataStreams,0)-1):OFFSET(HOMECELL,MATCH(CI$9,DateRange,0)-1,MATCH(CI$101,DataStreams,0)-1))))^(12/CI$10)-1,"NA"),0)</f>
        <v>6.8386748457270441E-2</v>
      </c>
      <c r="CJ122" s="391" cm="1">
        <f t="array" aca="1" ref="CJ122" ca="1">IF(ISTEXT(CJ$6),IFERROR(PRODUCT(1+(CJ$104*((OFFSET(HOMECELL,MATCH(CJ$8,DateRange,0)-1,MATCH(CJ$100,DataStreams,0)-1):OFFSET(HOMECELL,MATCH(CJ$9,DateRange,0)-1,MATCH(CJ$100,DataStreams,0)-1))-OFFSET(HOMECELL,MATCH(CJ$8,DateRange,0)-1,MATCH(CJ$101,DataStreams,0)-1):OFFSET(HOMECELL,MATCH(CJ$9,DateRange,0)-1,MATCH(CJ$101,DataStreams,0)-1))))^(12/CJ$10)-1,"NA"),0)</f>
        <v>4.9760120601383795E-2</v>
      </c>
      <c r="CK122" s="391" cm="1">
        <f t="array" aca="1" ref="CK122" ca="1">IF(ISTEXT(CK$6),IFERROR(PRODUCT(1+(CK$104*((OFFSET(HOMECELL,MATCH(CK$8,DateRange,0)-1,MATCH(CK$100,DataStreams,0)-1):OFFSET(HOMECELL,MATCH(CK$9,DateRange,0)-1,MATCH(CK$100,DataStreams,0)-1))-OFFSET(HOMECELL,MATCH(CK$8,DateRange,0)-1,MATCH(CK$101,DataStreams,0)-1):OFFSET(HOMECELL,MATCH(CK$9,DateRange,0)-1,MATCH(CK$101,DataStreams,0)-1))))^(12/CK$10)-1,"NA"),0)</f>
        <v>2.1836462858943584E-2</v>
      </c>
      <c r="CL122" s="391" cm="1">
        <f t="array" aca="1" ref="CL122" ca="1">IF(ISTEXT(CL$6),IFERROR(PRODUCT(1+(CL$104*((OFFSET(HOMECELL,MATCH(CL$8,DateRange,0)-1,MATCH(CL$100,DataStreams,0)-1):OFFSET(HOMECELL,MATCH(CL$9,DateRange,0)-1,MATCH(CL$100,DataStreams,0)-1))-OFFSET(HOMECELL,MATCH(CL$8,DateRange,0)-1,MATCH(CL$101,DataStreams,0)-1):OFFSET(HOMECELL,MATCH(CL$9,DateRange,0)-1,MATCH(CL$101,DataStreams,0)-1))))^(12/CL$10)-1,"NA"),0)</f>
        <v>5.759570627385302E-2</v>
      </c>
      <c r="CM122" s="391" cm="1">
        <f t="array" aca="1" ref="CM122" ca="1">IF(ISTEXT(CM$6),IFERROR(PRODUCT(1+(CM$104*((OFFSET(HOMECELL,MATCH(CM$8,DateRange,0)-1,MATCH(CM$100,DataStreams,0)-1):OFFSET(HOMECELL,MATCH(CM$9,DateRange,0)-1,MATCH(CM$100,DataStreams,0)-1))-OFFSET(HOMECELL,MATCH(CM$8,DateRange,0)-1,MATCH(CM$101,DataStreams,0)-1):OFFSET(HOMECELL,MATCH(CM$9,DateRange,0)-1,MATCH(CM$101,DataStreams,0)-1))))^(12/CM$10)-1,"NA"),0)</f>
        <v>1.0420589491287213E-2</v>
      </c>
      <c r="CN122" s="391" cm="1">
        <f t="array" aca="1" ref="CN122" ca="1">IF(ISTEXT(CN$6),IFERROR(PRODUCT(1+(CN$104*((OFFSET(HOMECELL,MATCH(CN$8,DateRange,0)-1,MATCH(CN$100,DataStreams,0)-1):OFFSET(HOMECELL,MATCH(CN$9,DateRange,0)-1,MATCH(CN$100,DataStreams,0)-1))-OFFSET(HOMECELL,MATCH(CN$8,DateRange,0)-1,MATCH(CN$101,DataStreams,0)-1):OFFSET(HOMECELL,MATCH(CN$9,DateRange,0)-1,MATCH(CN$101,DataStreams,0)-1))))^(12/CN$10)-1,"NA"),0)</f>
        <v>4.7175074409788076E-2</v>
      </c>
      <c r="CO122" s="391" cm="1">
        <f t="array" aca="1" ref="CO122" ca="1">IF(ISTEXT(CO$6),IFERROR(PRODUCT(1+(CO$104*((OFFSET(HOMECELL,MATCH(CO$8,DateRange,0)-1,MATCH(CO$100,DataStreams,0)-1):OFFSET(HOMECELL,MATCH(CO$9,DateRange,0)-1,MATCH(CO$100,DataStreams,0)-1))-OFFSET(HOMECELL,MATCH(CO$8,DateRange,0)-1,MATCH(CO$101,DataStreams,0)-1):OFFSET(HOMECELL,MATCH(CO$9,DateRange,0)-1,MATCH(CO$101,DataStreams,0)-1))))^(12/CO$10)-1,"NA"),0)</f>
        <v>4.8536115658270651E-2</v>
      </c>
      <c r="CP122" s="391" cm="1">
        <f t="array" aca="1" ref="CP122" ca="1">IF(ISTEXT(CP$6),IFERROR(PRODUCT(1+(CP$104*((OFFSET(HOMECELL,MATCH(CP$8,DateRange,0)-1,MATCH(CP$100,DataStreams,0)-1):OFFSET(HOMECELL,MATCH(CP$9,DateRange,0)-1,MATCH(CP$100,DataStreams,0)-1))-OFFSET(HOMECELL,MATCH(CP$8,DateRange,0)-1,MATCH(CP$101,DataStreams,0)-1):OFFSET(HOMECELL,MATCH(CP$9,DateRange,0)-1,MATCH(CP$101,DataStreams,0)-1))))^(12/CP$10)-1,"NA"),0)</f>
        <v>2.3492482071565179E-2</v>
      </c>
      <c r="CQ122" s="391" cm="1">
        <f t="array" aca="1" ref="CQ122" ca="1">IF(ISTEXT(CQ$6),IFERROR(PRODUCT(1+(CQ$104*((OFFSET(HOMECELL,MATCH(CQ$8,DateRange,0)-1,MATCH(CQ$100,DataStreams,0)-1):OFFSET(HOMECELL,MATCH(CQ$9,DateRange,0)-1,MATCH(CQ$100,DataStreams,0)-1))-OFFSET(HOMECELL,MATCH(CQ$8,DateRange,0)-1,MATCH(CQ$101,DataStreams,0)-1):OFFSET(HOMECELL,MATCH(CQ$9,DateRange,0)-1,MATCH(CQ$101,DataStreams,0)-1))))^(12/CQ$10)-1,"NA"),0)</f>
        <v>5.0671564760510046E-2</v>
      </c>
      <c r="CR122" s="391" cm="1">
        <f t="array" aca="1" ref="CR122" ca="1">IF(ISTEXT(CR$6),IFERROR(PRODUCT(1+(CR$104*((OFFSET(HOMECELL,MATCH(CR$8,DateRange,0)-1,MATCH(CR$100,DataStreams,0)-1):OFFSET(HOMECELL,MATCH(CR$9,DateRange,0)-1,MATCH(CR$100,DataStreams,0)-1))-OFFSET(HOMECELL,MATCH(CR$8,DateRange,0)-1,MATCH(CR$101,DataStreams,0)-1):OFFSET(HOMECELL,MATCH(CR$9,DateRange,0)-1,MATCH(CR$101,DataStreams,0)-1))))^(12/CR$10)-1,"NA"),0)</f>
        <v>3.0973316662590733E-2</v>
      </c>
      <c r="CS122" s="391" cm="1">
        <f t="array" aca="1" ref="CS122" ca="1">IF(ISTEXT(CS$6),IFERROR(PRODUCT(1+(CS$104*((OFFSET(HOMECELL,MATCH(CS$8,DateRange,0)-1,MATCH(CS$100,DataStreams,0)-1):OFFSET(HOMECELL,MATCH(CS$9,DateRange,0)-1,MATCH(CS$100,DataStreams,0)-1))-OFFSET(HOMECELL,MATCH(CS$8,DateRange,0)-1,MATCH(CS$101,DataStreams,0)-1):OFFSET(HOMECELL,MATCH(CS$9,DateRange,0)-1,MATCH(CS$101,DataStreams,0)-1))))^(12/CS$10)-1,"NA"),0)</f>
        <v>6.1777115415045492E-2</v>
      </c>
      <c r="CT122" s="391" cm="1">
        <f t="array" aca="1" ref="CT122" ca="1">IF(ISTEXT(CT$6),IFERROR(PRODUCT(1+(CT$104*((OFFSET(HOMECELL,MATCH(CT$8,DateRange,0)-1,MATCH(CT$100,DataStreams,0)-1):OFFSET(HOMECELL,MATCH(CT$9,DateRange,0)-1,MATCH(CT$100,DataStreams,0)-1))-OFFSET(HOMECELL,MATCH(CT$8,DateRange,0)-1,MATCH(CT$101,DataStreams,0)-1):OFFSET(HOMECELL,MATCH(CT$9,DateRange,0)-1,MATCH(CT$101,DataStreams,0)-1))))^(12/CT$10)-1,"NA"),0)</f>
        <v>7.0376740023241346E-2</v>
      </c>
      <c r="CU122" s="391" cm="1">
        <f t="array" aca="1" ref="CU122" ca="1">IF(ISTEXT(CU$6),IFERROR(PRODUCT(1+(CU$104*((OFFSET(HOMECELL,MATCH(CU$8,DateRange,0)-1,MATCH(CU$100,DataStreams,0)-1):OFFSET(HOMECELL,MATCH(CU$9,DateRange,0)-1,MATCH(CU$100,DataStreams,0)-1))-OFFSET(HOMECELL,MATCH(CU$8,DateRange,0)-1,MATCH(CU$101,DataStreams,0)-1):OFFSET(HOMECELL,MATCH(CU$9,DateRange,0)-1,MATCH(CU$101,DataStreams,0)-1))))^(12/CU$10)-1,"NA"),0)</f>
        <v>6.2693643804030641E-2</v>
      </c>
      <c r="CV122" s="391" cm="1">
        <f t="array" aca="1" ref="CV122" ca="1">IF(ISTEXT(CV$6),IFERROR(PRODUCT(1+(CV$104*((OFFSET(HOMECELL,MATCH(CV$8,DateRange,0)-1,MATCH(CV$100,DataStreams,0)-1):OFFSET(HOMECELL,MATCH(CV$9,DateRange,0)-1,MATCH(CV$100,DataStreams,0)-1))-OFFSET(HOMECELL,MATCH(CV$8,DateRange,0)-1,MATCH(CV$101,DataStreams,0)-1):OFFSET(HOMECELL,MATCH(CV$9,DateRange,0)-1,MATCH(CV$101,DataStreams,0)-1))))^(12/CV$10)-1,"NA"),0)</f>
        <v>3.8519997343397172E-2</v>
      </c>
      <c r="CW122" s="391" cm="1">
        <f t="array" aca="1" ref="CW122" ca="1">IF(ISTEXT(CW$6),IFERROR(PRODUCT(1+(CW$104*((OFFSET(HOMECELL,MATCH(CW$8,DateRange,0)-1,MATCH(CW$100,DataStreams,0)-1):OFFSET(HOMECELL,MATCH(CW$9,DateRange,0)-1,MATCH(CW$100,DataStreams,0)-1))-OFFSET(HOMECELL,MATCH(CW$8,DateRange,0)-1,MATCH(CW$101,DataStreams,0)-1):OFFSET(HOMECELL,MATCH(CW$9,DateRange,0)-1,MATCH(CW$101,DataStreams,0)-1))))^(12/CW$10)-1,"NA"),0)</f>
        <v>6.2049671484916358E-2</v>
      </c>
      <c r="CX122" s="391" cm="1">
        <f t="array" aca="1" ref="CX122" ca="1">IF(ISTEXT(CX$6),IFERROR(PRODUCT(1+(CX$104*((OFFSET(HOMECELL,MATCH(CX$8,DateRange,0)-1,MATCH(CX$100,DataStreams,0)-1):OFFSET(HOMECELL,MATCH(CX$9,DateRange,0)-1,MATCH(CX$100,DataStreams,0)-1))-OFFSET(HOMECELL,MATCH(CX$8,DateRange,0)-1,MATCH(CX$101,DataStreams,0)-1):OFFSET(HOMECELL,MATCH(CX$9,DateRange,0)-1,MATCH(CX$101,DataStreams,0)-1))))^(12/CX$10)-1,"NA"),0)</f>
        <v>5.7782056505541801E-2</v>
      </c>
      <c r="CY122" s="391" cm="1">
        <f t="array" aca="1" ref="CY122" ca="1">IF(ISTEXT(CY$6),IFERROR(PRODUCT(1+(CY$104*((OFFSET(HOMECELL,MATCH(CY$8,DateRange,0)-1,MATCH(CY$100,DataStreams,0)-1):OFFSET(HOMECELL,MATCH(CY$9,DateRange,0)-1,MATCH(CY$100,DataStreams,0)-1))-OFFSET(HOMECELL,MATCH(CY$8,DateRange,0)-1,MATCH(CY$101,DataStreams,0)-1):OFFSET(HOMECELL,MATCH(CY$9,DateRange,0)-1,MATCH(CY$101,DataStreams,0)-1))))^(12/CY$10)-1,"NA"),0)</f>
        <v>5.7493426985440133E-2</v>
      </c>
      <c r="CZ122" s="391" cm="1">
        <f t="array" aca="1" ref="CZ122" ca="1">IF(ISTEXT(CZ$6),IFERROR(PRODUCT(1+(CZ$104*((OFFSET(HOMECELL,MATCH(CZ$8,DateRange,0)-1,MATCH(CZ$100,DataStreams,0)-1):OFFSET(HOMECELL,MATCH(CZ$9,DateRange,0)-1,MATCH(CZ$100,DataStreams,0)-1))-OFFSET(HOMECELL,MATCH(CZ$8,DateRange,0)-1,MATCH(CZ$101,DataStreams,0)-1):OFFSET(HOMECELL,MATCH(CZ$9,DateRange,0)-1,MATCH(CZ$101,DataStreams,0)-1))))^(12/CZ$10)-1,"NA"),0)</f>
        <v>3.2951136492841426E-2</v>
      </c>
      <c r="DA122" s="391" cm="1">
        <f t="array" aca="1" ref="DA122" ca="1">IF(ISTEXT(DA$6),IFERROR(PRODUCT(1+(DA$104*((OFFSET(HOMECELL,MATCH(DA$8,DateRange,0)-1,MATCH(DA$100,DataStreams,0)-1):OFFSET(HOMECELL,MATCH(DA$9,DateRange,0)-1,MATCH(DA$100,DataStreams,0)-1))-OFFSET(HOMECELL,MATCH(DA$8,DateRange,0)-1,MATCH(DA$101,DataStreams,0)-1):OFFSET(HOMECELL,MATCH(DA$9,DateRange,0)-1,MATCH(DA$101,DataStreams,0)-1))))^(12/DA$10)-1,"NA"),0)</f>
        <v>6.5465045493649399E-2</v>
      </c>
      <c r="DB122" s="815" cm="1">
        <f t="array" aca="1" ref="DB122" ca="1">IF(ISTEXT(DB$6),IFERROR(PRODUCT(1+(DB$104*((OFFSET(HOMECELL,MATCH(DB$8,DateRange,0)-1,MATCH(DB$100,DataStreams,0)-1):OFFSET(HOMECELL,MATCH(DB$9,DateRange,0)-1,MATCH(DB$100,DataStreams,0)-1))-OFFSET(HOMECELL,MATCH(DB$8,DateRange,0)-1,MATCH(DB$101,DataStreams,0)-1):OFFSET(HOMECELL,MATCH(DB$9,DateRange,0)-1,MATCH(DB$101,DataStreams,0)-1))))^(12/DB$10)-1,"NA"),0)</f>
        <v>5.4505463390278619E-2</v>
      </c>
      <c r="DC122" s="815" cm="1">
        <f t="array" aca="1" ref="DC122" ca="1">IF(ISTEXT(DC$6),IFERROR(PRODUCT(1+(DC$104*((OFFSET(HOMECELL,MATCH(DC$8,DateRange,0)-1,MATCH(DC$100,DataStreams,0)-1):OFFSET(HOMECELL,MATCH(DC$9,DateRange,0)-1,MATCH(DC$100,DataStreams,0)-1))-OFFSET(HOMECELL,MATCH(DC$8,DateRange,0)-1,MATCH(DC$101,DataStreams,0)-1):OFFSET(HOMECELL,MATCH(DC$9,DateRange,0)-1,MATCH(DC$101,DataStreams,0)-1))))^(12/DC$10)-1,"NA"),0)</f>
        <v>4.4259846058479546E-2</v>
      </c>
      <c r="DD122" s="815" cm="1">
        <f t="array" aca="1" ref="DD122" ca="1">IF(ISTEXT(DD$6),IFERROR(PRODUCT(1+(DD$104*((OFFSET(HOMECELL,MATCH(DD$8,DateRange,0)-1,MATCH(DD$100,DataStreams,0)-1):OFFSET(HOMECELL,MATCH(DD$9,DateRange,0)-1,MATCH(DD$100,DataStreams,0)-1))-OFFSET(HOMECELL,MATCH(DD$8,DateRange,0)-1,MATCH(DD$101,DataStreams,0)-1):OFFSET(HOMECELL,MATCH(DD$9,DateRange,0)-1,MATCH(DD$101,DataStreams,0)-1))))^(12/DD$10)-1,"NA"),0)</f>
        <v>4.199396343294759E-2</v>
      </c>
      <c r="DE122" s="815" cm="1">
        <f t="array" aca="1" ref="DE122" ca="1">IF(ISTEXT(DE$6),IFERROR(PRODUCT(1+(DE$104*((OFFSET(HOMECELL,MATCH(DE$8,DateRange,0)-1,MATCH(DE$100,DataStreams,0)-1):OFFSET(HOMECELL,MATCH(DE$9,DateRange,0)-1,MATCH(DE$100,DataStreams,0)-1))-OFFSET(HOMECELL,MATCH(DE$8,DateRange,0)-1,MATCH(DE$101,DataStreams,0)-1):OFFSET(HOMECELL,MATCH(DE$9,DateRange,0)-1,MATCH(DE$101,DataStreams,0)-1))))^(12/DE$10)-1,"NA"),0)</f>
        <v>4.5349792967359859E-2</v>
      </c>
      <c r="DG122" s="352"/>
      <c r="DI122" s="391" cm="1">
        <f t="array" aca="1" ref="DI122" ca="1">IF(ISTEXT(DI$6),IFERROR(PRODUCT(1+(DI$104*((OFFSET(HOMECELL,MATCH(DI$8,DateRange,0)-1,MATCH(DI$100,DataStreams,0)-1):OFFSET(HOMECELL,MATCH(DI$9,DateRange,0)-1,MATCH(DI$100,DataStreams,0)-1))-OFFSET(HOMECELL,MATCH(DI$8,DateRange,0)-1,MATCH(DI$101,DataStreams,0)-1):OFFSET(HOMECELL,MATCH(DI$9,DateRange,0)-1,MATCH(DI$101,DataStreams,0)-1))))^(12/DI$10)-1,"NA"),0)</f>
        <v>0</v>
      </c>
      <c r="DJ122" s="391" cm="1">
        <f t="array" aca="1" ref="DJ122" ca="1">IF(ISTEXT(DJ$6),IFERROR(PRODUCT(1+(DJ$104*((OFFSET(HOMECELL,MATCH(DJ$8,DateRange,0)-1,MATCH(DJ$100,DataStreams,0)-1):OFFSET(HOMECELL,MATCH(DJ$9,DateRange,0)-1,MATCH(DJ$100,DataStreams,0)-1))-OFFSET(HOMECELL,MATCH(DJ$8,DateRange,0)-1,MATCH(DJ$101,DataStreams,0)-1):OFFSET(HOMECELL,MATCH(DJ$9,DateRange,0)-1,MATCH(DJ$101,DataStreams,0)-1))))^(12/DJ$10)-1,"NA"),0)</f>
        <v>-6.0883160436702832E-2</v>
      </c>
      <c r="DK122" s="391" cm="1">
        <f t="array" aca="1" ref="DK122" ca="1">IF(ISTEXT(DK$6),IFERROR(PRODUCT(1+(DK$104*((OFFSET(HOMECELL,MATCH(DK$8,DateRange,0)-1,MATCH(DK$100,DataStreams,0)-1):OFFSET(HOMECELL,MATCH(DK$9,DateRange,0)-1,MATCH(DK$100,DataStreams,0)-1))-OFFSET(HOMECELL,MATCH(DK$8,DateRange,0)-1,MATCH(DK$101,DataStreams,0)-1):OFFSET(HOMECELL,MATCH(DK$9,DateRange,0)-1,MATCH(DK$101,DataStreams,0)-1))))^(12/DK$10)-1,"NA"),0)</f>
        <v>-2.0907370206903364E-2</v>
      </c>
    </row>
    <row r="123" spans="1:115">
      <c r="A123" s="384" t="s">
        <v>231</v>
      </c>
      <c r="B123" s="372"/>
      <c r="C123" s="391">
        <f ca="1">IF(ISTEXT(C$6),IFERROR(C120-C122,"NA"),0)</f>
        <v>-2.914607445896733E-2</v>
      </c>
      <c r="D123" s="391">
        <f t="shared" ref="D123:BV123" ca="1" si="34">IF(ISTEXT(D$6),IFERROR(D120-D122,"NA"),0)</f>
        <v>-2.2204460492503131E-16</v>
      </c>
      <c r="E123" s="391">
        <f t="shared" ca="1" si="34"/>
        <v>2.2204460492503131E-16</v>
      </c>
      <c r="F123" s="391">
        <f t="shared" ca="1" si="34"/>
        <v>2.1527160638707299E-2</v>
      </c>
      <c r="G123" s="391">
        <f t="shared" ref="G123:H123" ca="1" si="35">IF(ISTEXT(G$6),IFERROR(G120-G122,"NA"),0)</f>
        <v>-1.6079270395523704E-3</v>
      </c>
      <c r="H123" s="391">
        <f t="shared" ca="1" si="35"/>
        <v>-5.2619384992001805E-2</v>
      </c>
      <c r="I123" s="391">
        <f t="shared" ref="I123:Q123" ca="1" si="36">IF(ISTEXT(I$6),IFERROR(I120-I122,"NA"),0)</f>
        <v>0.14875288033558798</v>
      </c>
      <c r="J123" s="391">
        <f t="shared" ca="1" si="36"/>
        <v>-3.728283825947587E-3</v>
      </c>
      <c r="K123" s="391">
        <f t="shared" ca="1" si="36"/>
        <v>4.0371422193620443E-2</v>
      </c>
      <c r="L123" s="391">
        <f t="shared" ca="1" si="36"/>
        <v>-6.2889993021385759E-2</v>
      </c>
      <c r="M123" s="391">
        <f t="shared" ca="1" si="36"/>
        <v>-6.3358492860141502E-2</v>
      </c>
      <c r="N123" s="391">
        <f t="shared" ca="1" si="36"/>
        <v>4.8628403613919957E-2</v>
      </c>
      <c r="O123" s="391">
        <f t="shared" ca="1" si="36"/>
        <v>2.812452476278704E-2</v>
      </c>
      <c r="P123" s="391">
        <f t="shared" ca="1" si="36"/>
        <v>-1.2114132269495093E-2</v>
      </c>
      <c r="Q123" s="391">
        <f t="shared" ca="1" si="36"/>
        <v>3.8993786807347552E-2</v>
      </c>
      <c r="R123" s="391">
        <f t="shared" ca="1" si="34"/>
        <v>7.7147369239719543E-2</v>
      </c>
      <c r="S123" s="391">
        <f t="shared" ca="1" si="34"/>
        <v>2.269644558974071E-2</v>
      </c>
      <c r="T123" s="391">
        <f t="shared" ca="1" si="34"/>
        <v>0.1114330349310737</v>
      </c>
      <c r="U123" s="391">
        <f t="shared" ca="1" si="34"/>
        <v>-0.32591315908168028</v>
      </c>
      <c r="V123" s="391">
        <f t="shared" ca="1" si="34"/>
        <v>-0.13108900796247003</v>
      </c>
      <c r="W123" s="391">
        <f t="shared" ca="1" si="34"/>
        <v>-0.1177471002904269</v>
      </c>
      <c r="X123" s="391">
        <f t="shared" ca="1" si="34"/>
        <v>-0.1454419104814233</v>
      </c>
      <c r="Y123" s="391">
        <f t="shared" ca="1" si="34"/>
        <v>4.2253735292048233E-3</v>
      </c>
      <c r="Z123" s="391">
        <f t="shared" ca="1" si="34"/>
        <v>0.15218606840214566</v>
      </c>
      <c r="AA123" s="391">
        <f t="shared" ca="1" si="34"/>
        <v>0.14924297572132073</v>
      </c>
      <c r="AB123" s="391">
        <f t="shared" ca="1" si="34"/>
        <v>-0.29699387891613904</v>
      </c>
      <c r="AC123" s="391">
        <f t="shared" ca="1" si="34"/>
        <v>-7.0625088745248865E-2</v>
      </c>
      <c r="AD123" s="391">
        <f t="shared" ca="1" si="34"/>
        <v>-0.30854202493507721</v>
      </c>
      <c r="AE123" s="391">
        <f t="shared" ca="1" si="34"/>
        <v>-0.26144785060333198</v>
      </c>
      <c r="AF123" s="391">
        <f t="shared" ca="1" si="34"/>
        <v>-1.7044132372364906E-2</v>
      </c>
      <c r="AG123" s="391">
        <f t="shared" ca="1" si="34"/>
        <v>0.14251183997909278</v>
      </c>
      <c r="AH123" s="391">
        <f t="shared" ca="1" si="34"/>
        <v>-0.3417859697364336</v>
      </c>
      <c r="AI123" s="391">
        <f t="shared" ca="1" si="34"/>
        <v>-7.6414627053309481E-3</v>
      </c>
      <c r="AJ123" s="391">
        <f t="shared" ca="1" si="34"/>
        <v>-2.1529857225999427E-2</v>
      </c>
      <c r="AK123" s="391">
        <f t="shared" ca="1" si="34"/>
        <v>-5.1091398309070613E-2</v>
      </c>
      <c r="AL123" s="391">
        <f t="shared" ca="1" si="34"/>
        <v>8.3358126190336224E-2</v>
      </c>
      <c r="AM123" s="391">
        <f t="shared" ca="1" si="34"/>
        <v>0.175006078496456</v>
      </c>
      <c r="AN123" s="391">
        <f t="shared" ca="1" si="34"/>
        <v>6.5973131246681138E-2</v>
      </c>
      <c r="AO123" s="391">
        <f t="shared" ca="1" si="34"/>
        <v>-0.19735803845656785</v>
      </c>
      <c r="AP123" s="391">
        <f t="shared" ca="1" si="34"/>
        <v>0.10546761754996425</v>
      </c>
      <c r="AQ123" s="391">
        <f t="shared" ca="1" si="34"/>
        <v>-0.23575718667904022</v>
      </c>
      <c r="AR123" s="391">
        <f t="shared" ca="1" si="34"/>
        <v>0.7071535950478085</v>
      </c>
      <c r="AS123" s="391">
        <f t="shared" ca="1" si="34"/>
        <v>-0.20280148066184611</v>
      </c>
      <c r="AT123" s="391">
        <f t="shared" ca="1" si="34"/>
        <v>0.12136933243660031</v>
      </c>
      <c r="AU123" s="391">
        <f t="shared" ca="1" si="34"/>
        <v>0.26524088651084443</v>
      </c>
      <c r="AV123" s="391">
        <f t="shared" ca="1" si="34"/>
        <v>1.6442898455941712E-2</v>
      </c>
      <c r="AW123" s="391">
        <f t="shared" ca="1" si="34"/>
        <v>9.5873388862768305E-3</v>
      </c>
      <c r="AX123" s="391">
        <f t="shared" ca="1" si="34"/>
        <v>0.15087970447604615</v>
      </c>
      <c r="AY123" s="391">
        <f t="shared" ca="1" si="34"/>
        <v>0.12035695470099284</v>
      </c>
      <c r="AZ123" s="391">
        <f t="shared" ca="1" si="34"/>
        <v>2.3231070934185416E-2</v>
      </c>
      <c r="BA123" s="391">
        <f t="shared" ca="1" si="34"/>
        <v>8.9796629436341702E-2</v>
      </c>
      <c r="BB123" s="391">
        <f t="shared" ca="1" si="34"/>
        <v>-0.16587254327653667</v>
      </c>
      <c r="BC123" s="391">
        <f t="shared" ca="1" si="34"/>
        <v>-0.40050819903844836</v>
      </c>
      <c r="BD123" s="391">
        <f t="shared" ca="1" si="34"/>
        <v>0.18178040923048178</v>
      </c>
      <c r="BE123" s="391">
        <f t="shared" ca="1" si="34"/>
        <v>0.25885154173162284</v>
      </c>
      <c r="BF123" s="391">
        <f t="shared" ca="1" si="34"/>
        <v>0.4840852741174142</v>
      </c>
      <c r="BG123" s="391">
        <f t="shared" ca="1" si="34"/>
        <v>-7.914867520889779E-2</v>
      </c>
      <c r="BH123" s="391">
        <f t="shared" ca="1" si="34"/>
        <v>6.0049881397777893E-2</v>
      </c>
      <c r="BI123" s="391">
        <f t="shared" ca="1" si="34"/>
        <v>-0.18441884662947994</v>
      </c>
      <c r="BJ123" s="391">
        <f t="shared" ca="1" si="34"/>
        <v>-6.6260245264700313E-2</v>
      </c>
      <c r="BK123" s="391">
        <f t="shared" ca="1" si="34"/>
        <v>0.23162277796042852</v>
      </c>
      <c r="BL123" s="391">
        <f t="shared" ca="1" si="34"/>
        <v>6.4635687050018209E-2</v>
      </c>
      <c r="BM123" s="391">
        <f t="shared" ca="1" si="34"/>
        <v>-4.0043069358831396E-2</v>
      </c>
      <c r="BN123" s="391">
        <f t="shared" ca="1" si="34"/>
        <v>0.57764333741484264</v>
      </c>
      <c r="BO123" s="391">
        <f t="shared" ca="1" si="34"/>
        <v>0.1197869993120666</v>
      </c>
      <c r="BP123" s="391">
        <f t="shared" ca="1" si="34"/>
        <v>-0.17132876776489769</v>
      </c>
      <c r="BQ123" s="391">
        <f t="shared" ca="1" si="34"/>
        <v>3.1263273156191929E-2</v>
      </c>
      <c r="BR123" s="391">
        <f t="shared" ca="1" si="34"/>
        <v>4.4328364787187935E-2</v>
      </c>
      <c r="BS123" s="391">
        <f t="shared" ca="1" si="34"/>
        <v>-5.236431386684326E-2</v>
      </c>
      <c r="BT123" s="391">
        <f t="shared" ca="1" si="34"/>
        <v>3.5597433683152158E-3</v>
      </c>
      <c r="BU123" s="391">
        <f t="shared" ca="1" si="34"/>
        <v>5.3824726517879729E-2</v>
      </c>
      <c r="BV123" s="391">
        <f t="shared" ca="1" si="34"/>
        <v>-0.14340152592224642</v>
      </c>
      <c r="BW123" s="391">
        <f ca="1">IF(ISTEXT(BW$6),IFERROR(BW120-BW122,"NA"),0)</f>
        <v>0.14735988298933234</v>
      </c>
      <c r="BX123" s="391">
        <f ca="1">IF(ISTEXT(BX$6),IFERROR(BX120-BX122,"NA"),0)</f>
        <v>0.11345148479239442</v>
      </c>
      <c r="BY123" s="391">
        <f ca="1">IF(ISTEXT(BY$6),IFERROR(BY120-BY122,"NA"),0)</f>
        <v>3.5016945225935237E-2</v>
      </c>
      <c r="BZ123" s="391">
        <f ca="1">IF(ISTEXT(BZ$6),IFERROR(BZ120-BZ122,"NA"),0)</f>
        <v>-5.3126578264147906E-2</v>
      </c>
      <c r="CA123" s="391">
        <f t="shared" ref="CA123:CH123" ca="1" si="37">IF(ISTEXT(CA$6),IFERROR(CA120-CA122,"NA"),0)</f>
        <v>-2.8749110858194538E-2</v>
      </c>
      <c r="CB123" s="391">
        <f t="shared" ca="1" si="37"/>
        <v>8.097890479162384E-2</v>
      </c>
      <c r="CC123" s="391">
        <f t="shared" ca="1" si="37"/>
        <v>-0.12489072794898626</v>
      </c>
      <c r="CD123" s="391">
        <f t="shared" ca="1" si="37"/>
        <v>9.7915307576032617E-2</v>
      </c>
      <c r="CE123" s="391">
        <f t="shared" ca="1" si="37"/>
        <v>-0.27638794260175603</v>
      </c>
      <c r="CF123" s="391">
        <f t="shared" ca="1" si="37"/>
        <v>-2.8166381269996155E-2</v>
      </c>
      <c r="CG123" s="391">
        <f t="shared" ca="1" si="37"/>
        <v>-6.8788927849713577E-2</v>
      </c>
      <c r="CH123" s="391">
        <f t="shared" ca="1" si="37"/>
        <v>6.2016060015021912E-2</v>
      </c>
      <c r="CI123" s="391">
        <f ca="1">IF(ISTEXT(CI$6),IFERROR(CI120-CI122,"NA"),0)</f>
        <v>0.19474160462472989</v>
      </c>
      <c r="CJ123" s="391">
        <f t="shared" ref="CJ123:CR123" ca="1" si="38">IF(ISTEXT(CJ$6),IFERROR(CJ120-CJ122,"NA"),0)</f>
        <v>7.3656880048058815E-2</v>
      </c>
      <c r="CK123" s="391">
        <f t="shared" ref="CK123:CQ123" ca="1" si="39">IF(ISTEXT(CK$6),IFERROR(CK120-CK122,"NA"),0)</f>
        <v>0.14109581605009525</v>
      </c>
      <c r="CL123" s="391">
        <f t="shared" ca="1" si="39"/>
        <v>-4.1618396312155248E-2</v>
      </c>
      <c r="CM123" s="391">
        <f t="shared" ca="1" si="39"/>
        <v>1.8906836924156734E-2</v>
      </c>
      <c r="CN123" s="391">
        <f t="shared" ca="1" si="39"/>
        <v>1.0741982407813655E-3</v>
      </c>
      <c r="CO123" s="391">
        <f t="shared" ca="1" si="39"/>
        <v>-0.1095038838210739</v>
      </c>
      <c r="CP123" s="391">
        <f t="shared" ca="1" si="39"/>
        <v>8.3408138925952224E-2</v>
      </c>
      <c r="CQ123" s="391">
        <f t="shared" ca="1" si="39"/>
        <v>1.0155685045325804</v>
      </c>
      <c r="CR123" s="391">
        <f t="shared" ca="1" si="38"/>
        <v>6.5878830793304699E-2</v>
      </c>
      <c r="CS123" s="391">
        <f t="shared" ref="CS123:CW123" ca="1" si="40">IF(ISTEXT(CS$6),IFERROR(CS120-CS122,"NA"),0)</f>
        <v>-0.23369403206864359</v>
      </c>
      <c r="CT123" s="391">
        <f t="shared" ca="1" si="40"/>
        <v>-2.4666212013631839E-2</v>
      </c>
      <c r="CU123" s="391">
        <f t="shared" ca="1" si="40"/>
        <v>0.65231652116568029</v>
      </c>
      <c r="CV123" s="391">
        <f t="shared" ca="1" si="40"/>
        <v>9.9283900936132596E-2</v>
      </c>
      <c r="CW123" s="391">
        <f t="shared" ca="1" si="40"/>
        <v>-0.2386562847612177</v>
      </c>
      <c r="CX123" s="391">
        <f t="shared" ref="CX123:CY123" ca="1" si="41">IF(ISTEXT(CX$6),IFERROR(CX120-CX122,"NA"),0)</f>
        <v>-8.1358365254304399E-2</v>
      </c>
      <c r="CY123" s="391">
        <f t="shared" ca="1" si="41"/>
        <v>0.37559467169584138</v>
      </c>
      <c r="CZ123" s="391">
        <f t="shared" ref="CZ123:DA123" ca="1" si="42">IF(ISTEXT(CZ$6),IFERROR(CZ120-CZ122,"NA"),0)</f>
        <v>0.14670989382688138</v>
      </c>
      <c r="DA123" s="391">
        <f t="shared" ca="1" si="42"/>
        <v>0.18548411298964407</v>
      </c>
      <c r="DB123" s="815">
        <f ca="1">IF(ISTEXT(DB$6),IFERROR(DB120-DB122,"NA"),0)</f>
        <v>-0.20862033779150202</v>
      </c>
      <c r="DC123" s="815">
        <f ca="1">IF(ISTEXT(DC$6),IFERROR(DC120-DC122,"NA"),0)</f>
        <v>4.1960203110088745E-2</v>
      </c>
      <c r="DD123" s="815">
        <f ca="1">IF(ISTEXT(DD$6),IFERROR(DD120-DD122,"NA"),0)</f>
        <v>-6.8606841761463366E-2</v>
      </c>
      <c r="DE123" s="815">
        <f ca="1">IF(ISTEXT(DE$6),IFERROR(DE120-DE122,"NA"),0)</f>
        <v>0.10336255727473875</v>
      </c>
      <c r="DG123" s="352"/>
      <c r="DI123" s="391">
        <f ca="1">IF(ISTEXT(DI$6),IFERROR(DI120-DI122,"NA"),0)</f>
        <v>0</v>
      </c>
      <c r="DJ123" s="391">
        <f ca="1">IF(ISTEXT(DJ$6),IFERROR(DJ120-DJ122,"NA"),0)</f>
        <v>-0.30649874504489438</v>
      </c>
      <c r="DK123" s="391">
        <f ca="1">IF(ISTEXT(DK$6),IFERROR(DK120-DK122,"NA"),0)</f>
        <v>-0.1988132238389122</v>
      </c>
    </row>
    <row r="124" spans="1:115">
      <c r="A124" s="384" t="s">
        <v>232</v>
      </c>
      <c r="B124" s="372"/>
      <c r="C124" s="391" cm="1">
        <f t="array" aca="1" ref="C124" ca="1">IF(ISTEXT(C$6),IFERROR((PRODUCT(1+(OFFSET(C$132,MATCH(C$8,DateRange,0)-1,0):OFFSET(C$132,MATCH(C$9,DateRange,0)-1,0))-(OFFSET(HOMECELL,MATCH(C$8,DateRange,0)-1,MATCH(C$101,DataStreams,0)-1):OFFSET(HOMECELL,MATCH(C$9,DateRange,0)-1,MATCH(C$101,DataStreams,0)-1)))-1)-
(PRODUCT(1+(C$104*((OFFSET(HOMECELL,MATCH(C$8,DateRange,0)-1,MATCH(C$100,DataStreams,0)-1):OFFSET(HOMECELL,MATCH(C$9,DateRange,0)-1,MATCH(C$100,DataStreams,0)-1))-OFFSET(HOMECELL,MATCH(C$8,DateRange,0)-1,MATCH(C$101,DataStreams,0)-1):OFFSET(HOMECELL,MATCH(C$9,DateRange,0)-1,MATCH(C$101,DataStreams,0)-1))))-1),"NA"),0)</f>
        <v>-9.3488831640257564E-2</v>
      </c>
      <c r="D124" s="391" cm="1">
        <f t="array" aca="1" ref="D124" ca="1">IF(ISTEXT(D$6),IFERROR((PRODUCT(1+(OFFSET(D$132,MATCH(D$8,DateRange,0)-1,0):OFFSET(D$132,MATCH(D$9,DateRange,0)-1,0))-(OFFSET(HOMECELL,MATCH(D$8,DateRange,0)-1,MATCH(D$101,DataStreams,0)-1):OFFSET(HOMECELL,MATCH(D$9,DateRange,0)-1,MATCH(D$101,DataStreams,0)-1)))-1)-
(PRODUCT(1+(D$104*((OFFSET(HOMECELL,MATCH(D$8,DateRange,0)-1,MATCH(D$100,DataStreams,0)-1):OFFSET(HOMECELL,MATCH(D$9,DateRange,0)-1,MATCH(D$100,DataStreams,0)-1))-OFFSET(HOMECELL,MATCH(D$8,DateRange,0)-1,MATCH(D$101,DataStreams,0)-1):OFFSET(HOMECELL,MATCH(D$9,DateRange,0)-1,MATCH(D$101,DataStreams,0)-1))))-1),"NA"),0)</f>
        <v>-5.5511151231257827E-16</v>
      </c>
      <c r="E124" s="391" cm="1">
        <f t="array" aca="1" ref="E124" ca="1">IF(ISTEXT(E$6),IFERROR((PRODUCT(1+(OFFSET(E$132,MATCH(E$8,DateRange,0)-1,0):OFFSET(E$132,MATCH(E$9,DateRange,0)-1,0))-(OFFSET(HOMECELL,MATCH(E$8,DateRange,0)-1,MATCH(E$101,DataStreams,0)-1):OFFSET(HOMECELL,MATCH(E$9,DateRange,0)-1,MATCH(E$101,DataStreams,0)-1)))-1)-
(PRODUCT(1+(E$104*((OFFSET(HOMECELL,MATCH(E$8,DateRange,0)-1,MATCH(E$100,DataStreams,0)-1):OFFSET(HOMECELL,MATCH(E$9,DateRange,0)-1,MATCH(E$100,DataStreams,0)-1))-OFFSET(HOMECELL,MATCH(E$8,DateRange,0)-1,MATCH(E$101,DataStreams,0)-1):OFFSET(HOMECELL,MATCH(E$9,DateRange,0)-1,MATCH(E$101,DataStreams,0)-1))))-1),"NA"),0)</f>
        <v>6.6613381477509392E-16</v>
      </c>
      <c r="F124" s="391" cm="1">
        <f t="array" aca="1" ref="F124" ca="1">IF(ISTEXT(F$6),IFERROR((PRODUCT(1+(OFFSET(F$132,MATCH(F$8,DateRange,0)-1,0):OFFSET(F$132,MATCH(F$9,DateRange,0)-1,0))-(OFFSET(HOMECELL,MATCH(F$8,DateRange,0)-1,MATCH(F$101,DataStreams,0)-1):OFFSET(HOMECELL,MATCH(F$9,DateRange,0)-1,MATCH(F$101,DataStreams,0)-1)))-1)-
(PRODUCT(1+(F$104*((OFFSET(HOMECELL,MATCH(F$8,DateRange,0)-1,MATCH(F$100,DataStreams,0)-1):OFFSET(HOMECELL,MATCH(F$9,DateRange,0)-1,MATCH(F$100,DataStreams,0)-1))-OFFSET(HOMECELL,MATCH(F$8,DateRange,0)-1,MATCH(F$101,DataStreams,0)-1):OFFSET(HOMECELL,MATCH(F$9,DateRange,0)-1,MATCH(F$101,DataStreams,0)-1))))-1),"NA"),0)</f>
        <v>7.2782349616436592E-2</v>
      </c>
      <c r="G124" s="391" cm="1">
        <f t="array" aca="1" ref="G124" ca="1">IF(ISTEXT(G$6),IFERROR((PRODUCT(1+(OFFSET(G$132,MATCH(G$8,DateRange,0)-1,0):OFFSET(G$132,MATCH(G$9,DateRange,0)-1,0))-(OFFSET(HOMECELL,MATCH(G$8,DateRange,0)-1,MATCH(G$101,DataStreams,0)-1):OFFSET(HOMECELL,MATCH(G$9,DateRange,0)-1,MATCH(G$101,DataStreams,0)-1)))-1)-
(PRODUCT(1+(G$104*((OFFSET(HOMECELL,MATCH(G$8,DateRange,0)-1,MATCH(G$100,DataStreams,0)-1):OFFSET(HOMECELL,MATCH(G$9,DateRange,0)-1,MATCH(G$100,DataStreams,0)-1))-OFFSET(HOMECELL,MATCH(G$8,DateRange,0)-1,MATCH(G$101,DataStreams,0)-1):OFFSET(HOMECELL,MATCH(G$9,DateRange,0)-1,MATCH(G$101,DataStreams,0)-1))))-1),"NA"),0)</f>
        <v>-5.3516929574044525E-3</v>
      </c>
      <c r="H124" s="391" cm="1">
        <f t="array" aca="1" ref="H124" ca="1">IF(ISTEXT(H$6),IFERROR((PRODUCT(1+(OFFSET(H$132,MATCH(H$8,DateRange,0)-1,0):OFFSET(H$132,MATCH(H$9,DateRange,0)-1,0))-(OFFSET(HOMECELL,MATCH(H$8,DateRange,0)-1,MATCH(H$101,DataStreams,0)-1):OFFSET(HOMECELL,MATCH(H$9,DateRange,0)-1,MATCH(H$101,DataStreams,0)-1)))-1)-
(PRODUCT(1+(H$104*((OFFSET(HOMECELL,MATCH(H$8,DateRange,0)-1,MATCH(H$100,DataStreams,0)-1):OFFSET(HOMECELL,MATCH(H$9,DateRange,0)-1,MATCH(H$100,DataStreams,0)-1))-OFFSET(HOMECELL,MATCH(H$8,DateRange,0)-1,MATCH(H$101,DataStreams,0)-1):OFFSET(HOMECELL,MATCH(H$9,DateRange,0)-1,MATCH(H$101,DataStreams,0)-1))))-1),"NA"),0)</f>
        <v>-0.16853476838948933</v>
      </c>
      <c r="I124" s="391" cm="1">
        <f t="array" aca="1" ref="I124" ca="1">IF(ISTEXT(I$6),IFERROR((PRODUCT(1+(OFFSET(I$132,MATCH(I$8,DateRange,0)-1,0):OFFSET(I$132,MATCH(I$9,DateRange,0)-1,0))-(OFFSET(HOMECELL,MATCH(I$8,DateRange,0)-1,MATCH(I$101,DataStreams,0)-1):OFFSET(HOMECELL,MATCH(I$9,DateRange,0)-1,MATCH(I$101,DataStreams,0)-1)))-1)-
(PRODUCT(1+(I$104*((OFFSET(HOMECELL,MATCH(I$8,DateRange,0)-1,MATCH(I$100,DataStreams,0)-1):OFFSET(HOMECELL,MATCH(I$9,DateRange,0)-1,MATCH(I$100,DataStreams,0)-1))-OFFSET(HOMECELL,MATCH(I$8,DateRange,0)-1,MATCH(I$101,DataStreams,0)-1):OFFSET(HOMECELL,MATCH(I$9,DateRange,0)-1,MATCH(I$101,DataStreams,0)-1))))-1),"NA"),0)</f>
        <v>0.55370835519738559</v>
      </c>
      <c r="J124" s="391" cm="1">
        <f t="array" aca="1" ref="J124" ca="1">IF(ISTEXT(J$6),IFERROR((PRODUCT(1+(OFFSET(J$132,MATCH(J$8,DateRange,0)-1,0):OFFSET(J$132,MATCH(J$9,DateRange,0)-1,0))-(OFFSET(HOMECELL,MATCH(J$8,DateRange,0)-1,MATCH(J$101,DataStreams,0)-1):OFFSET(HOMECELL,MATCH(J$9,DateRange,0)-1,MATCH(J$101,DataStreams,0)-1)))-1)-
(PRODUCT(1+(J$104*((OFFSET(HOMECELL,MATCH(J$8,DateRange,0)-1,MATCH(J$100,DataStreams,0)-1):OFFSET(HOMECELL,MATCH(J$9,DateRange,0)-1,MATCH(J$100,DataStreams,0)-1))-OFFSET(HOMECELL,MATCH(J$8,DateRange,0)-1,MATCH(J$101,DataStreams,0)-1):OFFSET(HOMECELL,MATCH(J$9,DateRange,0)-1,MATCH(J$101,DataStreams,0)-1))))-1),"NA"),0)</f>
        <v>-1.2294782718013764E-2</v>
      </c>
      <c r="K124" s="391" cm="1">
        <f t="array" aca="1" ref="K124" ca="1">IF(ISTEXT(K$6),IFERROR((PRODUCT(1+(OFFSET(K$132,MATCH(K$8,DateRange,0)-1,0):OFFSET(K$132,MATCH(K$9,DateRange,0)-1,0))-(OFFSET(HOMECELL,MATCH(K$8,DateRange,0)-1,MATCH(K$101,DataStreams,0)-1):OFFSET(HOMECELL,MATCH(K$9,DateRange,0)-1,MATCH(K$101,DataStreams,0)-1)))-1)-
(PRODUCT(1+(K$104*((OFFSET(HOMECELL,MATCH(K$8,DateRange,0)-1,MATCH(K$100,DataStreams,0)-1):OFFSET(HOMECELL,MATCH(K$9,DateRange,0)-1,MATCH(K$100,DataStreams,0)-1))-OFFSET(HOMECELL,MATCH(K$8,DateRange,0)-1,MATCH(K$101,DataStreams,0)-1):OFFSET(HOMECELL,MATCH(K$9,DateRange,0)-1,MATCH(K$101,DataStreams,0)-1))))-1),"NA"),0)</f>
        <v>0.13952965217989899</v>
      </c>
      <c r="L124" s="391" cm="1">
        <f t="array" aca="1" ref="L124" ca="1">IF(ISTEXT(L$6),IFERROR((PRODUCT(1+(OFFSET(L$132,MATCH(L$8,DateRange,0)-1,0):OFFSET(L$132,MATCH(L$9,DateRange,0)-1,0))-(OFFSET(HOMECELL,MATCH(L$8,DateRange,0)-1,MATCH(L$101,DataStreams,0)-1):OFFSET(HOMECELL,MATCH(L$9,DateRange,0)-1,MATCH(L$101,DataStreams,0)-1)))-1)-
(PRODUCT(1+(L$104*((OFFSET(HOMECELL,MATCH(L$8,DateRange,0)-1,MATCH(L$100,DataStreams,0)-1):OFFSET(HOMECELL,MATCH(L$9,DateRange,0)-1,MATCH(L$100,DataStreams,0)-1))-OFFSET(HOMECELL,MATCH(L$8,DateRange,0)-1,MATCH(L$101,DataStreams,0)-1):OFFSET(HOMECELL,MATCH(L$9,DateRange,0)-1,MATCH(L$101,DataStreams,0)-1))))-1),"NA"),0)</f>
        <v>-0.19743064601552185</v>
      </c>
      <c r="M124" s="391" cm="1">
        <f t="array" aca="1" ref="M124" ca="1">IF(ISTEXT(M$6),IFERROR((PRODUCT(1+(OFFSET(M$132,MATCH(M$8,DateRange,0)-1,0):OFFSET(M$132,MATCH(M$9,DateRange,0)-1,0))-(OFFSET(HOMECELL,MATCH(M$8,DateRange,0)-1,MATCH(M$101,DataStreams,0)-1):OFFSET(HOMECELL,MATCH(M$9,DateRange,0)-1,MATCH(M$101,DataStreams,0)-1)))-1)-
(PRODUCT(1+(M$104*((OFFSET(HOMECELL,MATCH(M$8,DateRange,0)-1,MATCH(M$100,DataStreams,0)-1):OFFSET(HOMECELL,MATCH(M$9,DateRange,0)-1,MATCH(M$100,DataStreams,0)-1))-OFFSET(HOMECELL,MATCH(M$8,DateRange,0)-1,MATCH(M$101,DataStreams,0)-1):OFFSET(HOMECELL,MATCH(M$9,DateRange,0)-1,MATCH(M$101,DataStreams,0)-1))))-1),"NA"),0)</f>
        <v>-0.19776407612482583</v>
      </c>
      <c r="N124" s="391" cm="1">
        <f t="array" aca="1" ref="N124" ca="1">IF(ISTEXT(N$6),IFERROR((PRODUCT(1+(OFFSET(N$132,MATCH(N$8,DateRange,0)-1,0):OFFSET(N$132,MATCH(N$9,DateRange,0)-1,0))-(OFFSET(HOMECELL,MATCH(N$8,DateRange,0)-1,MATCH(N$101,DataStreams,0)-1):OFFSET(HOMECELL,MATCH(N$9,DateRange,0)-1,MATCH(N$101,DataStreams,0)-1)))-1)-
(PRODUCT(1+(N$104*((OFFSET(HOMECELL,MATCH(N$8,DateRange,0)-1,MATCH(N$100,DataStreams,0)-1):OFFSET(HOMECELL,MATCH(N$9,DateRange,0)-1,MATCH(N$100,DataStreams,0)-1))-OFFSET(HOMECELL,MATCH(N$8,DateRange,0)-1,MATCH(N$101,DataStreams,0)-1):OFFSET(HOMECELL,MATCH(N$9,DateRange,0)-1,MATCH(N$101,DataStreams,0)-1))))-1),"NA"),0)</f>
        <v>0.17084122913620292</v>
      </c>
      <c r="O124" s="391" cm="1">
        <f t="array" aca="1" ref="O124" ca="1">IF(ISTEXT(O$6),IFERROR((PRODUCT(1+(OFFSET(O$132,MATCH(O$8,DateRange,0)-1,0):OFFSET(O$132,MATCH(O$9,DateRange,0)-1,0))-(OFFSET(HOMECELL,MATCH(O$8,DateRange,0)-1,MATCH(O$101,DataStreams,0)-1):OFFSET(HOMECELL,MATCH(O$9,DateRange,0)-1,MATCH(O$101,DataStreams,0)-1)))-1)-
(PRODUCT(1+(O$104*((OFFSET(HOMECELL,MATCH(O$8,DateRange,0)-1,MATCH(O$100,DataStreams,0)-1):OFFSET(HOMECELL,MATCH(O$9,DateRange,0)-1,MATCH(O$100,DataStreams,0)-1))-OFFSET(HOMECELL,MATCH(O$8,DateRange,0)-1,MATCH(O$101,DataStreams,0)-1):OFFSET(HOMECELL,MATCH(O$9,DateRange,0)-1,MATCH(O$101,DataStreams,0)-1))))-1),"NA"),0)</f>
        <v>9.2187604252404576E-2</v>
      </c>
      <c r="P124" s="391" cm="1">
        <f t="array" aca="1" ref="P124" ca="1">IF(ISTEXT(P$6),IFERROR((PRODUCT(1+(OFFSET(P$132,MATCH(P$8,DateRange,0)-1,0):OFFSET(P$132,MATCH(P$9,DateRange,0)-1,0))-(OFFSET(HOMECELL,MATCH(P$8,DateRange,0)-1,MATCH(P$101,DataStreams,0)-1):OFFSET(HOMECELL,MATCH(P$9,DateRange,0)-1,MATCH(P$101,DataStreams,0)-1)))-1)-
(PRODUCT(1+(P$104*((OFFSET(HOMECELL,MATCH(P$8,DateRange,0)-1,MATCH(P$100,DataStreams,0)-1):OFFSET(HOMECELL,MATCH(P$9,DateRange,0)-1,MATCH(P$100,DataStreams,0)-1))-OFFSET(HOMECELL,MATCH(P$8,DateRange,0)-1,MATCH(P$101,DataStreams,0)-1):OFFSET(HOMECELL,MATCH(P$9,DateRange,0)-1,MATCH(P$101,DataStreams,0)-1))))-1),"NA"),0)</f>
        <v>-3.8633935426105159E-2</v>
      </c>
      <c r="Q124" s="391" cm="1">
        <f t="array" aca="1" ref="Q124" ca="1">IF(ISTEXT(Q$6),IFERROR((PRODUCT(1+(OFFSET(Q$132,MATCH(Q$8,DateRange,0)-1,0):OFFSET(Q$132,MATCH(Q$9,DateRange,0)-1,0))-(OFFSET(HOMECELL,MATCH(Q$8,DateRange,0)-1,MATCH(Q$101,DataStreams,0)-1):OFFSET(HOMECELL,MATCH(Q$9,DateRange,0)-1,MATCH(Q$101,DataStreams,0)-1)))-1)-
(PRODUCT(1+(Q$104*((OFFSET(HOMECELL,MATCH(Q$8,DateRange,0)-1,MATCH(Q$100,DataStreams,0)-1):OFFSET(HOMECELL,MATCH(Q$9,DateRange,0)-1,MATCH(Q$100,DataStreams,0)-1))-OFFSET(HOMECELL,MATCH(Q$8,DateRange,0)-1,MATCH(Q$101,DataStreams,0)-1):OFFSET(HOMECELL,MATCH(Q$9,DateRange,0)-1,MATCH(Q$101,DataStreams,0)-1))))-1),"NA"),0)</f>
        <v>0.13052154455210085</v>
      </c>
      <c r="R124" s="391" cm="1">
        <f t="array" aca="1" ref="R124" ca="1">IF(ISTEXT(R$6),IFERROR((PRODUCT(1+(OFFSET(R$132,MATCH(R$8,DateRange,0)-1,0):OFFSET(R$132,MATCH(R$9,DateRange,0)-1,0))-(OFFSET(HOMECELL,MATCH(R$8,DateRange,0)-1,MATCH(R$101,DataStreams,0)-1):OFFSET(HOMECELL,MATCH(R$9,DateRange,0)-1,MATCH(R$101,DataStreams,0)-1)))-1)-
(PRODUCT(1+(R$104*((OFFSET(HOMECELL,MATCH(R$8,DateRange,0)-1,MATCH(R$100,DataStreams,0)-1):OFFSET(HOMECELL,MATCH(R$9,DateRange,0)-1,MATCH(R$100,DataStreams,0)-1))-OFFSET(HOMECELL,MATCH(R$8,DateRange,0)-1,MATCH(R$101,DataStreams,0)-1):OFFSET(HOMECELL,MATCH(R$9,DateRange,0)-1,MATCH(R$101,DataStreams,0)-1))))-1),"NA"),0)</f>
        <v>0.27742899838581669</v>
      </c>
      <c r="S124" s="391" cm="1">
        <f t="array" aca="1" ref="S124" ca="1">IF(ISTEXT(S$6),IFERROR((PRODUCT(1+(OFFSET(S$132,MATCH(S$8,DateRange,0)-1,0):OFFSET(S$132,MATCH(S$9,DateRange,0)-1,0))-(OFFSET(HOMECELL,MATCH(S$8,DateRange,0)-1,MATCH(S$101,DataStreams,0)-1):OFFSET(HOMECELL,MATCH(S$9,DateRange,0)-1,MATCH(S$101,DataStreams,0)-1)))-1)-
(PRODUCT(1+(S$104*((OFFSET(HOMECELL,MATCH(S$8,DateRange,0)-1,MATCH(S$100,DataStreams,0)-1):OFFSET(HOMECELL,MATCH(S$9,DateRange,0)-1,MATCH(S$100,DataStreams,0)-1))-OFFSET(HOMECELL,MATCH(S$8,DateRange,0)-1,MATCH(S$101,DataStreams,0)-1):OFFSET(HOMECELL,MATCH(S$9,DateRange,0)-1,MATCH(S$101,DataStreams,0)-1))))-1),"NA"),0)</f>
        <v>7.6492988348249469E-2</v>
      </c>
      <c r="T124" s="391" cm="1">
        <f t="array" aca="1" ref="T124" ca="1">IF(ISTEXT(T$6),IFERROR((PRODUCT(1+(OFFSET(T$132,MATCH(T$8,DateRange,0)-1,0):OFFSET(T$132,MATCH(T$9,DateRange,0)-1,0))-(OFFSET(HOMECELL,MATCH(T$8,DateRange,0)-1,MATCH(T$101,DataStreams,0)-1):OFFSET(HOMECELL,MATCH(T$9,DateRange,0)-1,MATCH(T$101,DataStreams,0)-1)))-1)-
(PRODUCT(1+(T$104*((OFFSET(HOMECELL,MATCH(T$8,DateRange,0)-1,MATCH(T$100,DataStreams,0)-1):OFFSET(HOMECELL,MATCH(T$9,DateRange,0)-1,MATCH(T$100,DataStreams,0)-1))-OFFSET(HOMECELL,MATCH(T$8,DateRange,0)-1,MATCH(T$101,DataStreams,0)-1):OFFSET(HOMECELL,MATCH(T$9,DateRange,0)-1,MATCH(T$101,DataStreams,0)-1))))-1),"NA"),0)</f>
        <v>0.42400563521332657</v>
      </c>
      <c r="U124" s="391" cm="1">
        <f t="array" aca="1" ref="U124" ca="1">IF(ISTEXT(U$6),IFERROR((PRODUCT(1+(OFFSET(U$132,MATCH(U$8,DateRange,0)-1,0):OFFSET(U$132,MATCH(U$9,DateRange,0)-1,0))-(OFFSET(HOMECELL,MATCH(U$8,DateRange,0)-1,MATCH(U$101,DataStreams,0)-1):OFFSET(HOMECELL,MATCH(U$9,DateRange,0)-1,MATCH(U$101,DataStreams,0)-1)))-1)-
(PRODUCT(1+(U$104*((OFFSET(HOMECELL,MATCH(U$8,DateRange,0)-1,MATCH(U$100,DataStreams,0)-1):OFFSET(HOMECELL,MATCH(U$9,DateRange,0)-1,MATCH(U$100,DataStreams,0)-1))-OFFSET(HOMECELL,MATCH(U$8,DateRange,0)-1,MATCH(U$101,DataStreams,0)-1):OFFSET(HOMECELL,MATCH(U$9,DateRange,0)-1,MATCH(U$101,DataStreams,0)-1))))-1),"NA"),0)</f>
        <v>-0.71681911302233259</v>
      </c>
      <c r="V124" s="391" cm="1">
        <f t="array" aca="1" ref="V124" ca="1">IF(ISTEXT(V$6),IFERROR((PRODUCT(1+(OFFSET(V$132,MATCH(V$8,DateRange,0)-1,0):OFFSET(V$132,MATCH(V$9,DateRange,0)-1,0))-(OFFSET(HOMECELL,MATCH(V$8,DateRange,0)-1,MATCH(V$101,DataStreams,0)-1):OFFSET(HOMECELL,MATCH(V$9,DateRange,0)-1,MATCH(V$101,DataStreams,0)-1)))-1)-
(PRODUCT(1+(V$104*((OFFSET(HOMECELL,MATCH(V$8,DateRange,0)-1,MATCH(V$100,DataStreams,0)-1):OFFSET(HOMECELL,MATCH(V$9,DateRange,0)-1,MATCH(V$100,DataStreams,0)-1))-OFFSET(HOMECELL,MATCH(V$8,DateRange,0)-1,MATCH(V$101,DataStreams,0)-1):OFFSET(HOMECELL,MATCH(V$9,DateRange,0)-1,MATCH(V$101,DataStreams,0)-1))))-1),"NA"),0)</f>
        <v>-0.3899968621863894</v>
      </c>
      <c r="W124" s="391" cm="1">
        <f t="array" aca="1" ref="W124" ca="1">IF(ISTEXT(W$6),IFERROR((PRODUCT(1+(OFFSET(W$132,MATCH(W$8,DateRange,0)-1,0):OFFSET(W$132,MATCH(W$9,DateRange,0)-1,0))-(OFFSET(HOMECELL,MATCH(W$8,DateRange,0)-1,MATCH(W$101,DataStreams,0)-1):OFFSET(HOMECELL,MATCH(W$9,DateRange,0)-1,MATCH(W$101,DataStreams,0)-1)))-1)-
(PRODUCT(1+(W$104*((OFFSET(HOMECELL,MATCH(W$8,DateRange,0)-1,MATCH(W$100,DataStreams,0)-1):OFFSET(HOMECELL,MATCH(W$9,DateRange,0)-1,MATCH(W$100,DataStreams,0)-1))-OFFSET(HOMECELL,MATCH(W$8,DateRange,0)-1,MATCH(W$101,DataStreams,0)-1):OFFSET(HOMECELL,MATCH(W$9,DateRange,0)-1,MATCH(W$101,DataStreams,0)-1))))-1),"NA"),0)</f>
        <v>-0.33009147419477047</v>
      </c>
      <c r="X124" s="391" cm="1">
        <f t="array" aca="1" ref="X124" ca="1">IF(ISTEXT(X$6),IFERROR((PRODUCT(1+(OFFSET(X$132,MATCH(X$8,DateRange,0)-1,0):OFFSET(X$132,MATCH(X$9,DateRange,0)-1,0))-(OFFSET(HOMECELL,MATCH(X$8,DateRange,0)-1,MATCH(X$101,DataStreams,0)-1):OFFSET(HOMECELL,MATCH(X$9,DateRange,0)-1,MATCH(X$101,DataStreams,0)-1)))-1)-
(PRODUCT(1+(X$104*((OFFSET(HOMECELL,MATCH(X$8,DateRange,0)-1,MATCH(X$100,DataStreams,0)-1):OFFSET(HOMECELL,MATCH(X$9,DateRange,0)-1,MATCH(X$100,DataStreams,0)-1))-OFFSET(HOMECELL,MATCH(X$8,DateRange,0)-1,MATCH(X$101,DataStreams,0)-1):OFFSET(HOMECELL,MATCH(X$9,DateRange,0)-1,MATCH(X$101,DataStreams,0)-1))))-1),"NA"),0)</f>
        <v>-0.42241408374626277</v>
      </c>
      <c r="Y124" s="391" cm="1">
        <f t="array" aca="1" ref="Y124" ca="1">IF(ISTEXT(Y$6),IFERROR((PRODUCT(1+(OFFSET(Y$132,MATCH(Y$8,DateRange,0)-1,0):OFFSET(Y$132,MATCH(Y$9,DateRange,0)-1,0))-(OFFSET(HOMECELL,MATCH(Y$8,DateRange,0)-1,MATCH(Y$101,DataStreams,0)-1):OFFSET(HOMECELL,MATCH(Y$9,DateRange,0)-1,MATCH(Y$101,DataStreams,0)-1)))-1)-
(PRODUCT(1+(Y$104*((OFFSET(HOMECELL,MATCH(Y$8,DateRange,0)-1,MATCH(Y$100,DataStreams,0)-1):OFFSET(HOMECELL,MATCH(Y$9,DateRange,0)-1,MATCH(Y$100,DataStreams,0)-1))-OFFSET(HOMECELL,MATCH(Y$8,DateRange,0)-1,MATCH(Y$101,DataStreams,0)-1):OFFSET(HOMECELL,MATCH(Y$9,DateRange,0)-1,MATCH(Y$101,DataStreams,0)-1))))-1),"NA"),0)</f>
        <v>1.4531753787392576E-2</v>
      </c>
      <c r="Z124" s="391" cm="1">
        <f t="array" aca="1" ref="Z124" ca="1">IF(ISTEXT(Z$6),IFERROR((PRODUCT(1+(OFFSET(Z$132,MATCH(Z$8,DateRange,0)-1,0):OFFSET(Z$132,MATCH(Z$9,DateRange,0)-1,0))-(OFFSET(HOMECELL,MATCH(Z$8,DateRange,0)-1,MATCH(Z$101,DataStreams,0)-1):OFFSET(HOMECELL,MATCH(Z$9,DateRange,0)-1,MATCH(Z$101,DataStreams,0)-1)))-1)-
(PRODUCT(1+(Z$104*((OFFSET(HOMECELL,MATCH(Z$8,DateRange,0)-1,MATCH(Z$100,DataStreams,0)-1):OFFSET(HOMECELL,MATCH(Z$9,DateRange,0)-1,MATCH(Z$100,DataStreams,0)-1))-OFFSET(HOMECELL,MATCH(Z$8,DateRange,0)-1,MATCH(Z$101,DataStreams,0)-1):OFFSET(HOMECELL,MATCH(Z$9,DateRange,0)-1,MATCH(Z$101,DataStreams,0)-1))))-1),"NA"),0)</f>
        <v>0.59581645386214865</v>
      </c>
      <c r="AA124" s="391" cm="1">
        <f t="array" aca="1" ref="AA124" ca="1">IF(ISTEXT(AA$6),IFERROR((PRODUCT(1+(OFFSET(AA$132,MATCH(AA$8,DateRange,0)-1,0):OFFSET(AA$132,MATCH(AA$9,DateRange,0)-1,0))-(OFFSET(HOMECELL,MATCH(AA$8,DateRange,0)-1,MATCH(AA$101,DataStreams,0)-1):OFFSET(HOMECELL,MATCH(AA$9,DateRange,0)-1,MATCH(AA$101,DataStreams,0)-1)))-1)-
(PRODUCT(1+(AA$104*((OFFSET(HOMECELL,MATCH(AA$8,DateRange,0)-1,MATCH(AA$100,DataStreams,0)-1):OFFSET(HOMECELL,MATCH(AA$9,DateRange,0)-1,MATCH(AA$100,DataStreams,0)-1))-OFFSET(HOMECELL,MATCH(AA$8,DateRange,0)-1,MATCH(AA$101,DataStreams,0)-1):OFFSET(HOMECELL,MATCH(AA$9,DateRange,0)-1,MATCH(AA$101,DataStreams,0)-1))))-1),"NA"),0)</f>
        <v>0.56943349827599143</v>
      </c>
      <c r="AB124" s="391" cm="1">
        <f t="array" aca="1" ref="AB124" ca="1">IF(ISTEXT(AB$6),IFERROR((PRODUCT(1+(OFFSET(AB$132,MATCH(AB$8,DateRange,0)-1,0):OFFSET(AB$132,MATCH(AB$9,DateRange,0)-1,0))-(OFFSET(HOMECELL,MATCH(AB$8,DateRange,0)-1,MATCH(AB$101,DataStreams,0)-1):OFFSET(HOMECELL,MATCH(AB$9,DateRange,0)-1,MATCH(AB$101,DataStreams,0)-1)))-1)-
(PRODUCT(1+(AB$104*((OFFSET(HOMECELL,MATCH(AB$8,DateRange,0)-1,MATCH(AB$100,DataStreams,0)-1):OFFSET(HOMECELL,MATCH(AB$9,DateRange,0)-1,MATCH(AB$100,DataStreams,0)-1))-OFFSET(HOMECELL,MATCH(AB$8,DateRange,0)-1,MATCH(AB$101,DataStreams,0)-1):OFFSET(HOMECELL,MATCH(AB$9,DateRange,0)-1,MATCH(AB$101,DataStreams,0)-1))))-1),"NA"),0)</f>
        <v>-0.75610017213113079</v>
      </c>
      <c r="AC124" s="391" cm="1">
        <f t="array" aca="1" ref="AC124" ca="1">IF(ISTEXT(AC$6),IFERROR((PRODUCT(1+(OFFSET(AC$132,MATCH(AC$8,DateRange,0)-1,0):OFFSET(AC$132,MATCH(AC$9,DateRange,0)-1,0))-(OFFSET(HOMECELL,MATCH(AC$8,DateRange,0)-1,MATCH(AC$101,DataStreams,0)-1):OFFSET(HOMECELL,MATCH(AC$9,DateRange,0)-1,MATCH(AC$101,DataStreams,0)-1)))-1)-
(PRODUCT(1+(AC$104*((OFFSET(HOMECELL,MATCH(AC$8,DateRange,0)-1,MATCH(AC$100,DataStreams,0)-1):OFFSET(HOMECELL,MATCH(AC$9,DateRange,0)-1,MATCH(AC$100,DataStreams,0)-1))-OFFSET(HOMECELL,MATCH(AC$8,DateRange,0)-1,MATCH(AC$101,DataStreams,0)-1):OFFSET(HOMECELL,MATCH(AC$9,DateRange,0)-1,MATCH(AC$101,DataStreams,0)-1))))-1),"NA"),0)</f>
        <v>-0.22355595137747553</v>
      </c>
      <c r="AD124" s="391" cm="1">
        <f t="array" aca="1" ref="AD124" ca="1">IF(ISTEXT(AD$6),IFERROR((PRODUCT(1+(OFFSET(AD$132,MATCH(AD$8,DateRange,0)-1,0):OFFSET(AD$132,MATCH(AD$9,DateRange,0)-1,0))-(OFFSET(HOMECELL,MATCH(AD$8,DateRange,0)-1,MATCH(AD$101,DataStreams,0)-1):OFFSET(HOMECELL,MATCH(AD$9,DateRange,0)-1,MATCH(AD$101,DataStreams,0)-1)))-1)-
(PRODUCT(1+(AD$104*((OFFSET(HOMECELL,MATCH(AD$8,DateRange,0)-1,MATCH(AD$100,DataStreams,0)-1):OFFSET(HOMECELL,MATCH(AD$9,DateRange,0)-1,MATCH(AD$100,DataStreams,0)-1))-OFFSET(HOMECELL,MATCH(AD$8,DateRange,0)-1,MATCH(AD$101,DataStreams,0)-1):OFFSET(HOMECELL,MATCH(AD$9,DateRange,0)-1,MATCH(AD$101,DataStreams,0)-1))))-1),"NA"),0)</f>
        <v>-0.70203283598639565</v>
      </c>
      <c r="AE124" s="391" cm="1">
        <f t="array" aca="1" ref="AE124" ca="1">IF(ISTEXT(AE$6),IFERROR((PRODUCT(1+(OFFSET(AE$132,MATCH(AE$8,DateRange,0)-1,0):OFFSET(AE$132,MATCH(AE$9,DateRange,0)-1,0))-(OFFSET(HOMECELL,MATCH(AE$8,DateRange,0)-1,MATCH(AE$101,DataStreams,0)-1):OFFSET(HOMECELL,MATCH(AE$9,DateRange,0)-1,MATCH(AE$101,DataStreams,0)-1)))-1)-
(PRODUCT(1+(AE$104*((OFFSET(HOMECELL,MATCH(AE$8,DateRange,0)-1,MATCH(AE$100,DataStreams,0)-1):OFFSET(HOMECELL,MATCH(AE$9,DateRange,0)-1,MATCH(AE$100,DataStreams,0)-1))-OFFSET(HOMECELL,MATCH(AE$8,DateRange,0)-1,MATCH(AE$101,DataStreams,0)-1):OFFSET(HOMECELL,MATCH(AE$9,DateRange,0)-1,MATCH(AE$101,DataStreams,0)-1))))-1),"NA"),0)</f>
        <v>-0.6823997331839301</v>
      </c>
      <c r="AF124" s="391" cm="1">
        <f t="array" aca="1" ref="AF124" ca="1">IF(ISTEXT(AF$6),IFERROR((PRODUCT(1+(OFFSET(AF$132,MATCH(AF$8,DateRange,0)-1,0):OFFSET(AF$132,MATCH(AF$9,DateRange,0)-1,0))-(OFFSET(HOMECELL,MATCH(AF$8,DateRange,0)-1,MATCH(AF$101,DataStreams,0)-1):OFFSET(HOMECELL,MATCH(AF$9,DateRange,0)-1,MATCH(AF$101,DataStreams,0)-1)))-1)-
(PRODUCT(1+(AF$104*((OFFSET(HOMECELL,MATCH(AF$8,DateRange,0)-1,MATCH(AF$100,DataStreams,0)-1):OFFSET(HOMECELL,MATCH(AF$9,DateRange,0)-1,MATCH(AF$100,DataStreams,0)-1))-OFFSET(HOMECELL,MATCH(AF$8,DateRange,0)-1,MATCH(AF$101,DataStreams,0)-1):OFFSET(HOMECELL,MATCH(AF$9,DateRange,0)-1,MATCH(AF$101,DataStreams,0)-1))))-1),"NA"),0)</f>
        <v>-5.5817427360892014E-2</v>
      </c>
      <c r="AG124" s="391" cm="1">
        <f t="array" aca="1" ref="AG124" ca="1">IF(ISTEXT(AG$6),IFERROR((PRODUCT(1+(OFFSET(AG$132,MATCH(AG$8,DateRange,0)-1,0):OFFSET(AG$132,MATCH(AG$9,DateRange,0)-1,0))-(OFFSET(HOMECELL,MATCH(AG$8,DateRange,0)-1,MATCH(AG$101,DataStreams,0)-1):OFFSET(HOMECELL,MATCH(AG$9,DateRange,0)-1,MATCH(AG$101,DataStreams,0)-1)))-1)-
(PRODUCT(1+(AG$104*((OFFSET(HOMECELL,MATCH(AG$8,DateRange,0)-1,MATCH(AG$100,DataStreams,0)-1):OFFSET(HOMECELL,MATCH(AG$9,DateRange,0)-1,MATCH(AG$100,DataStreams,0)-1))-OFFSET(HOMECELL,MATCH(AG$8,DateRange,0)-1,MATCH(AG$101,DataStreams,0)-1):OFFSET(HOMECELL,MATCH(AG$9,DateRange,0)-1,MATCH(AG$101,DataStreams,0)-1))))-1),"NA"),0)</f>
        <v>0.55189993862016595</v>
      </c>
      <c r="AH124" s="391" cm="1">
        <f t="array" aca="1" ref="AH124" ca="1">IF(ISTEXT(AH$6),IFERROR((PRODUCT(1+(OFFSET(AH$132,MATCH(AH$8,DateRange,0)-1,0):OFFSET(AH$132,MATCH(AH$9,DateRange,0)-1,0))-(OFFSET(HOMECELL,MATCH(AH$8,DateRange,0)-1,MATCH(AH$101,DataStreams,0)-1):OFFSET(HOMECELL,MATCH(AH$9,DateRange,0)-1,MATCH(AH$101,DataStreams,0)-1)))-1)-
(PRODUCT(1+(AH$104*((OFFSET(HOMECELL,MATCH(AH$8,DateRange,0)-1,MATCH(AH$100,DataStreams,0)-1):OFFSET(HOMECELL,MATCH(AH$9,DateRange,0)-1,MATCH(AH$100,DataStreams,0)-1))-OFFSET(HOMECELL,MATCH(AH$8,DateRange,0)-1,MATCH(AH$101,DataStreams,0)-1):OFFSET(HOMECELL,MATCH(AH$9,DateRange,0)-1,MATCH(AH$101,DataStreams,0)-1))))-1),"NA"),0)</f>
        <v>-0.83837905541740643</v>
      </c>
      <c r="AI124" s="391" cm="1">
        <f t="array" aca="1" ref="AI124" ca="1">IF(ISTEXT(AI$6),IFERROR((PRODUCT(1+(OFFSET(AI$132,MATCH(AI$8,DateRange,0)-1,0):OFFSET(AI$132,MATCH(AI$9,DateRange,0)-1,0))-(OFFSET(HOMECELL,MATCH(AI$8,DateRange,0)-1,MATCH(AI$101,DataStreams,0)-1):OFFSET(HOMECELL,MATCH(AI$9,DateRange,0)-1,MATCH(AI$101,DataStreams,0)-1)))-1)-
(PRODUCT(1+(AI$104*((OFFSET(HOMECELL,MATCH(AI$8,DateRange,0)-1,MATCH(AI$100,DataStreams,0)-1):OFFSET(HOMECELL,MATCH(AI$9,DateRange,0)-1,MATCH(AI$100,DataStreams,0)-1))-OFFSET(HOMECELL,MATCH(AI$8,DateRange,0)-1,MATCH(AI$101,DataStreams,0)-1):OFFSET(HOMECELL,MATCH(AI$9,DateRange,0)-1,MATCH(AI$101,DataStreams,0)-1))))-1),"NA"),0)</f>
        <v>-2.5085878946877083E-2</v>
      </c>
      <c r="AJ124" s="391" cm="1">
        <f t="array" aca="1" ref="AJ124" ca="1">IF(ISTEXT(AJ$6),IFERROR((PRODUCT(1+(OFFSET(AJ$132,MATCH(AJ$8,DateRange,0)-1,0):OFFSET(AJ$132,MATCH(AJ$9,DateRange,0)-1,0))-(OFFSET(HOMECELL,MATCH(AJ$8,DateRange,0)-1,MATCH(AJ$101,DataStreams,0)-1):OFFSET(HOMECELL,MATCH(AJ$9,DateRange,0)-1,MATCH(AJ$101,DataStreams,0)-1)))-1)-
(PRODUCT(1+(AJ$104*((OFFSET(HOMECELL,MATCH(AJ$8,DateRange,0)-1,MATCH(AJ$100,DataStreams,0)-1):OFFSET(HOMECELL,MATCH(AJ$9,DateRange,0)-1,MATCH(AJ$100,DataStreams,0)-1))-OFFSET(HOMECELL,MATCH(AJ$8,DateRange,0)-1,MATCH(AJ$101,DataStreams,0)-1):OFFSET(HOMECELL,MATCH(AJ$9,DateRange,0)-1,MATCH(AJ$101,DataStreams,0)-1))))-1),"NA"),0)</f>
        <v>-6.9763853955638E-2</v>
      </c>
      <c r="AK124" s="391" cm="1">
        <f t="array" aca="1" ref="AK124" ca="1">IF(ISTEXT(AK$6),IFERROR((PRODUCT(1+(OFFSET(AK$132,MATCH(AK$8,DateRange,0)-1,0):OFFSET(AK$132,MATCH(AK$9,DateRange,0)-1,0))-(OFFSET(HOMECELL,MATCH(AK$8,DateRange,0)-1,MATCH(AK$101,DataStreams,0)-1):OFFSET(HOMECELL,MATCH(AK$9,DateRange,0)-1,MATCH(AK$101,DataStreams,0)-1)))-1)-
(PRODUCT(1+(AK$104*((OFFSET(HOMECELL,MATCH(AK$8,DateRange,0)-1,MATCH(AK$100,DataStreams,0)-1):OFFSET(HOMECELL,MATCH(AK$9,DateRange,0)-1,MATCH(AK$100,DataStreams,0)-1))-OFFSET(HOMECELL,MATCH(AK$8,DateRange,0)-1,MATCH(AK$101,DataStreams,0)-1):OFFSET(HOMECELL,MATCH(AK$9,DateRange,0)-1,MATCH(AK$101,DataStreams,0)-1))))-1),"NA"),0)</f>
        <v>-0.16118653733887467</v>
      </c>
      <c r="AL124" s="391" cm="1">
        <f t="array" aca="1" ref="AL124" ca="1">IF(ISTEXT(AL$6),IFERROR((PRODUCT(1+(OFFSET(AL$132,MATCH(AL$8,DateRange,0)-1,0):OFFSET(AL$132,MATCH(AL$9,DateRange,0)-1,0))-(OFFSET(HOMECELL,MATCH(AL$8,DateRange,0)-1,MATCH(AL$101,DataStreams,0)-1):OFFSET(HOMECELL,MATCH(AL$9,DateRange,0)-1,MATCH(AL$101,DataStreams,0)-1)))-1)-
(PRODUCT(1+(AL$104*((OFFSET(HOMECELL,MATCH(AL$8,DateRange,0)-1,MATCH(AL$100,DataStreams,0)-1):OFFSET(HOMECELL,MATCH(AL$9,DateRange,0)-1,MATCH(AL$100,DataStreams,0)-1))-OFFSET(HOMECELL,MATCH(AL$8,DateRange,0)-1,MATCH(AL$101,DataStreams,0)-1):OFFSET(HOMECELL,MATCH(AL$9,DateRange,0)-1,MATCH(AL$101,DataStreams,0)-1))))-1),"NA"),0)</f>
        <v>0.29339663057666687</v>
      </c>
      <c r="AM124" s="391" cm="1">
        <f t="array" aca="1" ref="AM124" ca="1">IF(ISTEXT(AM$6),IFERROR((PRODUCT(1+(OFFSET(AM$132,MATCH(AM$8,DateRange,0)-1,0):OFFSET(AM$132,MATCH(AM$9,DateRange,0)-1,0))-(OFFSET(HOMECELL,MATCH(AM$8,DateRange,0)-1,MATCH(AM$101,DataStreams,0)-1):OFFSET(HOMECELL,MATCH(AM$9,DateRange,0)-1,MATCH(AM$101,DataStreams,0)-1)))-1)-
(PRODUCT(1+(AM$104*((OFFSET(HOMECELL,MATCH(AM$8,DateRange,0)-1,MATCH(AM$100,DataStreams,0)-1):OFFSET(HOMECELL,MATCH(AM$9,DateRange,0)-1,MATCH(AM$100,DataStreams,0)-1))-OFFSET(HOMECELL,MATCH(AM$8,DateRange,0)-1,MATCH(AM$101,DataStreams,0)-1):OFFSET(HOMECELL,MATCH(AM$9,DateRange,0)-1,MATCH(AM$101,DataStreams,0)-1))))-1),"NA"),0)</f>
        <v>0.63585129827407139</v>
      </c>
      <c r="AN124" s="391" cm="1">
        <f t="array" aca="1" ref="AN124" ca="1">IF(ISTEXT(AN$6),IFERROR((PRODUCT(1+(OFFSET(AN$132,MATCH(AN$8,DateRange,0)-1,0):OFFSET(AN$132,MATCH(AN$9,DateRange,0)-1,0))-(OFFSET(HOMECELL,MATCH(AN$8,DateRange,0)-1,MATCH(AN$101,DataStreams,0)-1):OFFSET(HOMECELL,MATCH(AN$9,DateRange,0)-1,MATCH(AN$101,DataStreams,0)-1)))-1)-
(PRODUCT(1+(AN$104*((OFFSET(HOMECELL,MATCH(AN$8,DateRange,0)-1,MATCH(AN$100,DataStreams,0)-1):OFFSET(HOMECELL,MATCH(AN$9,DateRange,0)-1,MATCH(AN$100,DataStreams,0)-1))-OFFSET(HOMECELL,MATCH(AN$8,DateRange,0)-1,MATCH(AN$101,DataStreams,0)-1):OFFSET(HOMECELL,MATCH(AN$9,DateRange,0)-1,MATCH(AN$101,DataStreams,0)-1))))-1),"NA"),0)</f>
        <v>0.24019362613842765</v>
      </c>
      <c r="AO124" s="391" cm="1">
        <f t="array" aca="1" ref="AO124" ca="1">IF(ISTEXT(AO$6),IFERROR((PRODUCT(1+(OFFSET(AO$132,MATCH(AO$8,DateRange,0)-1,0):OFFSET(AO$132,MATCH(AO$9,DateRange,0)-1,0))-(OFFSET(HOMECELL,MATCH(AO$8,DateRange,0)-1,MATCH(AO$101,DataStreams,0)-1):OFFSET(HOMECELL,MATCH(AO$9,DateRange,0)-1,MATCH(AO$101,DataStreams,0)-1)))-1)-
(PRODUCT(1+(AO$104*((OFFSET(HOMECELL,MATCH(AO$8,DateRange,0)-1,MATCH(AO$100,DataStreams,0)-1):OFFSET(HOMECELL,MATCH(AO$9,DateRange,0)-1,MATCH(AO$100,DataStreams,0)-1))-OFFSET(HOMECELL,MATCH(AO$8,DateRange,0)-1,MATCH(AO$101,DataStreams,0)-1):OFFSET(HOMECELL,MATCH(AO$9,DateRange,0)-1,MATCH(AO$101,DataStreams,0)-1))))-1),"NA"),0)</f>
        <v>-0.54285698849437913</v>
      </c>
      <c r="AP124" s="391" cm="1">
        <f t="array" aca="1" ref="AP124" ca="1">IF(ISTEXT(AP$6),IFERROR((PRODUCT(1+(OFFSET(AP$132,MATCH(AP$8,DateRange,0)-1,0):OFFSET(AP$132,MATCH(AP$9,DateRange,0)-1,0))-(OFFSET(HOMECELL,MATCH(AP$8,DateRange,0)-1,MATCH(AP$101,DataStreams,0)-1):OFFSET(HOMECELL,MATCH(AP$9,DateRange,0)-1,MATCH(AP$101,DataStreams,0)-1)))-1)-
(PRODUCT(1+(AP$104*((OFFSET(HOMECELL,MATCH(AP$8,DateRange,0)-1,MATCH(AP$100,DataStreams,0)-1):OFFSET(HOMECELL,MATCH(AP$9,DateRange,0)-1,MATCH(AP$100,DataStreams,0)-1))-OFFSET(HOMECELL,MATCH(AP$8,DateRange,0)-1,MATCH(AP$101,DataStreams,0)-1):OFFSET(HOMECELL,MATCH(AP$9,DateRange,0)-1,MATCH(AP$101,DataStreams,0)-1))))-1),"NA"),0)</f>
        <v>0.36357313977290362</v>
      </c>
      <c r="AQ124" s="391" cm="1">
        <f t="array" aca="1" ref="AQ124" ca="1">IF(ISTEXT(AQ$6),IFERROR((PRODUCT(1+(OFFSET(AQ$132,MATCH(AQ$8,DateRange,0)-1,0):OFFSET(AQ$132,MATCH(AQ$9,DateRange,0)-1,0))-(OFFSET(HOMECELL,MATCH(AQ$8,DateRange,0)-1,MATCH(AQ$101,DataStreams,0)-1):OFFSET(HOMECELL,MATCH(AQ$9,DateRange,0)-1,MATCH(AQ$101,DataStreams,0)-1)))-1)-
(PRODUCT(1+(AQ$104*((OFFSET(HOMECELL,MATCH(AQ$8,DateRange,0)-1,MATCH(AQ$100,DataStreams,0)-1):OFFSET(HOMECELL,MATCH(AQ$9,DateRange,0)-1,MATCH(AQ$100,DataStreams,0)-1))-OFFSET(HOMECELL,MATCH(AQ$8,DateRange,0)-1,MATCH(AQ$101,DataStreams,0)-1):OFFSET(HOMECELL,MATCH(AQ$9,DateRange,0)-1,MATCH(AQ$101,DataStreams,0)-1))))-1),"NA"),0)</f>
        <v>-0.62541281371479163</v>
      </c>
      <c r="AR124" s="391" cm="1">
        <f t="array" aca="1" ref="AR124" ca="1">IF(ISTEXT(AR$6),IFERROR((PRODUCT(1+(OFFSET(AR$132,MATCH(AR$8,DateRange,0)-1,0):OFFSET(AR$132,MATCH(AR$9,DateRange,0)-1,0))-(OFFSET(HOMECELL,MATCH(AR$8,DateRange,0)-1,MATCH(AR$101,DataStreams,0)-1):OFFSET(HOMECELL,MATCH(AR$9,DateRange,0)-1,MATCH(AR$101,DataStreams,0)-1)))-1)-
(PRODUCT(1+(AR$104*((OFFSET(HOMECELL,MATCH(AR$8,DateRange,0)-1,MATCH(AR$100,DataStreams,0)-1):OFFSET(HOMECELL,MATCH(AR$9,DateRange,0)-1,MATCH(AR$100,DataStreams,0)-1))-OFFSET(HOMECELL,MATCH(AR$8,DateRange,0)-1,MATCH(AR$101,DataStreams,0)-1):OFFSET(HOMECELL,MATCH(AR$9,DateRange,0)-1,MATCH(AR$101,DataStreams,0)-1))))-1),"NA"),0)</f>
        <v>4.3813776341818178</v>
      </c>
      <c r="AS124" s="391" cm="1">
        <f t="array" aca="1" ref="AS124" ca="1">IF(ISTEXT(AS$6),IFERROR((PRODUCT(1+(OFFSET(AS$132,MATCH(AS$8,DateRange,0)-1,0):OFFSET(AS$132,MATCH(AS$9,DateRange,0)-1,0))-(OFFSET(HOMECELL,MATCH(AS$8,DateRange,0)-1,MATCH(AS$101,DataStreams,0)-1):OFFSET(HOMECELL,MATCH(AS$9,DateRange,0)-1,MATCH(AS$101,DataStreams,0)-1)))-1)-
(PRODUCT(1+(AS$104*((OFFSET(HOMECELL,MATCH(AS$8,DateRange,0)-1,MATCH(AS$100,DataStreams,0)-1):OFFSET(HOMECELL,MATCH(AS$9,DateRange,0)-1,MATCH(AS$100,DataStreams,0)-1))-OFFSET(HOMECELL,MATCH(AS$8,DateRange,0)-1,MATCH(AS$101,DataStreams,0)-1):OFFSET(HOMECELL,MATCH(AS$9,DateRange,0)-1,MATCH(AS$101,DataStreams,0)-1))))-1),"NA"),0)</f>
        <v>-0.54374693023519116</v>
      </c>
      <c r="AT124" s="391" cm="1">
        <f t="array" aca="1" ref="AT124" ca="1">IF(ISTEXT(AT$6),IFERROR((PRODUCT(1+(OFFSET(AT$132,MATCH(AT$8,DateRange,0)-1,0):OFFSET(AT$132,MATCH(AT$9,DateRange,0)-1,0))-(OFFSET(HOMECELL,MATCH(AT$8,DateRange,0)-1,MATCH(AT$101,DataStreams,0)-1):OFFSET(HOMECELL,MATCH(AT$9,DateRange,0)-1,MATCH(AT$101,DataStreams,0)-1)))-1)-
(PRODUCT(1+(AT$104*((OFFSET(HOMECELL,MATCH(AT$8,DateRange,0)-1,MATCH(AT$100,DataStreams,0)-1):OFFSET(HOMECELL,MATCH(AT$9,DateRange,0)-1,MATCH(AT$100,DataStreams,0)-1))-OFFSET(HOMECELL,MATCH(AT$8,DateRange,0)-1,MATCH(AT$101,DataStreams,0)-1):OFFSET(HOMECELL,MATCH(AT$9,DateRange,0)-1,MATCH(AT$101,DataStreams,0)-1))))-1),"NA"),0)</f>
        <v>0.45899330799660376</v>
      </c>
      <c r="AU124" s="391" cm="1">
        <f t="array" aca="1" ref="AU124" ca="1">IF(ISTEXT(AU$6),IFERROR((PRODUCT(1+(OFFSET(AU$132,MATCH(AU$8,DateRange,0)-1,0):OFFSET(AU$132,MATCH(AU$9,DateRange,0)-1,0))-(OFFSET(HOMECELL,MATCH(AU$8,DateRange,0)-1,MATCH(AU$101,DataStreams,0)-1):OFFSET(HOMECELL,MATCH(AU$9,DateRange,0)-1,MATCH(AU$101,DataStreams,0)-1)))-1)-
(PRODUCT(1+(AU$104*((OFFSET(HOMECELL,MATCH(AU$8,DateRange,0)-1,MATCH(AU$100,DataStreams,0)-1):OFFSET(HOMECELL,MATCH(AU$9,DateRange,0)-1,MATCH(AU$100,DataStreams,0)-1))-OFFSET(HOMECELL,MATCH(AU$8,DateRange,0)-1,MATCH(AU$101,DataStreams,0)-1):OFFSET(HOMECELL,MATCH(AU$9,DateRange,0)-1,MATCH(AU$101,DataStreams,0)-1))))-1),"NA"),0)</f>
        <v>1.0990321887657597</v>
      </c>
      <c r="AV124" s="391" cm="1">
        <f t="array" aca="1" ref="AV124" ca="1">IF(ISTEXT(AV$6),IFERROR((PRODUCT(1+(OFFSET(AV$132,MATCH(AV$8,DateRange,0)-1,0):OFFSET(AV$132,MATCH(AV$9,DateRange,0)-1,0))-(OFFSET(HOMECELL,MATCH(AV$8,DateRange,0)-1,MATCH(AV$101,DataStreams,0)-1):OFFSET(HOMECELL,MATCH(AV$9,DateRange,0)-1,MATCH(AV$101,DataStreams,0)-1)))-1)-
(PRODUCT(1+(AV$104*((OFFSET(HOMECELL,MATCH(AV$8,DateRange,0)-1,MATCH(AV$100,DataStreams,0)-1):OFFSET(HOMECELL,MATCH(AV$9,DateRange,0)-1,MATCH(AV$100,DataStreams,0)-1))-OFFSET(HOMECELL,MATCH(AV$8,DateRange,0)-1,MATCH(AV$101,DataStreams,0)-1):OFFSET(HOMECELL,MATCH(AV$9,DateRange,0)-1,MATCH(AV$101,DataStreams,0)-1))))-1),"NA"),0)</f>
        <v>5.2483903421796541E-2</v>
      </c>
      <c r="AW124" s="391" cm="1">
        <f t="array" aca="1" ref="AW124" ca="1">IF(ISTEXT(AW$6),IFERROR((PRODUCT(1+(OFFSET(AW$132,MATCH(AW$8,DateRange,0)-1,0):OFFSET(AW$132,MATCH(AW$9,DateRange,0)-1,0))-(OFFSET(HOMECELL,MATCH(AW$8,DateRange,0)-1,MATCH(AW$101,DataStreams,0)-1):OFFSET(HOMECELL,MATCH(AW$9,DateRange,0)-1,MATCH(AW$101,DataStreams,0)-1)))-1)-
(PRODUCT(1+(AW$104*((OFFSET(HOMECELL,MATCH(AW$8,DateRange,0)-1,MATCH(AW$100,DataStreams,0)-1):OFFSET(HOMECELL,MATCH(AW$9,DateRange,0)-1,MATCH(AW$100,DataStreams,0)-1))-OFFSET(HOMECELL,MATCH(AW$8,DateRange,0)-1,MATCH(AW$101,DataStreams,0)-1):OFFSET(HOMECELL,MATCH(AW$9,DateRange,0)-1,MATCH(AW$101,DataStreams,0)-1))))-1),"NA"),0)</f>
        <v>3.0116907762208101E-2</v>
      </c>
      <c r="AX124" s="391" cm="1">
        <f t="array" aca="1" ref="AX124" ca="1">IF(ISTEXT(AX$6),IFERROR((PRODUCT(1+(OFFSET(AX$132,MATCH(AX$8,DateRange,0)-1,0):OFFSET(AX$132,MATCH(AX$9,DateRange,0)-1,0))-(OFFSET(HOMECELL,MATCH(AX$8,DateRange,0)-1,MATCH(AX$101,DataStreams,0)-1):OFFSET(HOMECELL,MATCH(AX$9,DateRange,0)-1,MATCH(AX$101,DataStreams,0)-1)))-1)-
(PRODUCT(1+(AX$104*((OFFSET(HOMECELL,MATCH(AX$8,DateRange,0)-1,MATCH(AX$100,DataStreams,0)-1):OFFSET(HOMECELL,MATCH(AX$9,DateRange,0)-1,MATCH(AX$100,DataStreams,0)-1))-OFFSET(HOMECELL,MATCH(AX$8,DateRange,0)-1,MATCH(AX$101,DataStreams,0)-1):OFFSET(HOMECELL,MATCH(AX$9,DateRange,0)-1,MATCH(AX$101,DataStreams,0)-1))))-1),"NA"),0)</f>
        <v>0.56438951593460684</v>
      </c>
      <c r="AY124" s="391" cm="1">
        <f t="array" aca="1" ref="AY124" ca="1">IF(ISTEXT(AY$6),IFERROR((PRODUCT(1+(OFFSET(AY$132,MATCH(AY$8,DateRange,0)-1,0):OFFSET(AY$132,MATCH(AY$9,DateRange,0)-1,0))-(OFFSET(HOMECELL,MATCH(AY$8,DateRange,0)-1,MATCH(AY$101,DataStreams,0)-1):OFFSET(HOMECELL,MATCH(AY$9,DateRange,0)-1,MATCH(AY$101,DataStreams,0)-1)))-1)-
(PRODUCT(1+(AY$104*((OFFSET(HOMECELL,MATCH(AY$8,DateRange,0)-1,MATCH(AY$100,DataStreams,0)-1):OFFSET(HOMECELL,MATCH(AY$9,DateRange,0)-1,MATCH(AY$100,DataStreams,0)-1))-OFFSET(HOMECELL,MATCH(AY$8,DateRange,0)-1,MATCH(AY$101,DataStreams,0)-1):OFFSET(HOMECELL,MATCH(AY$9,DateRange,0)-1,MATCH(AY$101,DataStreams,0)-1))))-1),"NA"),0)</f>
        <v>0.44166379458772598</v>
      </c>
      <c r="AZ124" s="391" cm="1">
        <f t="array" aca="1" ref="AZ124" ca="1">IF(ISTEXT(AZ$6),IFERROR((PRODUCT(1+(OFFSET(AZ$132,MATCH(AZ$8,DateRange,0)-1,0):OFFSET(AZ$132,MATCH(AZ$9,DateRange,0)-1,0))-(OFFSET(HOMECELL,MATCH(AZ$8,DateRange,0)-1,MATCH(AZ$101,DataStreams,0)-1):OFFSET(HOMECELL,MATCH(AZ$9,DateRange,0)-1,MATCH(AZ$101,DataStreams,0)-1)))-1)-
(PRODUCT(1+(AZ$104*((OFFSET(HOMECELL,MATCH(AZ$8,DateRange,0)-1,MATCH(AZ$100,DataStreams,0)-1):OFFSET(HOMECELL,MATCH(AZ$9,DateRange,0)-1,MATCH(AZ$100,DataStreams,0)-1))-OFFSET(HOMECELL,MATCH(AZ$8,DateRange,0)-1,MATCH(AZ$101,DataStreams,0)-1):OFFSET(HOMECELL,MATCH(AZ$9,DateRange,0)-1,MATCH(AZ$101,DataStreams,0)-1))))-1),"NA"),0)</f>
        <v>7.9997798299517697E-2</v>
      </c>
      <c r="BA124" s="391" cm="1">
        <f t="array" aca="1" ref="BA124" ca="1">IF(ISTEXT(BA$6),IFERROR((PRODUCT(1+(OFFSET(BA$132,MATCH(BA$8,DateRange,0)-1,0):OFFSET(BA$132,MATCH(BA$9,DateRange,0)-1,0))-(OFFSET(HOMECELL,MATCH(BA$8,DateRange,0)-1,MATCH(BA$101,DataStreams,0)-1):OFFSET(HOMECELL,MATCH(BA$9,DateRange,0)-1,MATCH(BA$101,DataStreams,0)-1)))-1)-
(PRODUCT(1+(BA$104*((OFFSET(HOMECELL,MATCH(BA$8,DateRange,0)-1,MATCH(BA$100,DataStreams,0)-1):OFFSET(HOMECELL,MATCH(BA$9,DateRange,0)-1,MATCH(BA$100,DataStreams,0)-1))-OFFSET(HOMECELL,MATCH(BA$8,DateRange,0)-1,MATCH(BA$101,DataStreams,0)-1):OFFSET(HOMECELL,MATCH(BA$9,DateRange,0)-1,MATCH(BA$101,DataStreams,0)-1))))-1),"NA"),0)</f>
        <v>0.30854528460796904</v>
      </c>
      <c r="BB124" s="391" cm="1">
        <f t="array" aca="1" ref="BB124" ca="1">IF(ISTEXT(BB$6),IFERROR((PRODUCT(1+(OFFSET(BB$132,MATCH(BB$8,DateRange,0)-1,0):OFFSET(BB$132,MATCH(BB$9,DateRange,0)-1,0))-(OFFSET(HOMECELL,MATCH(BB$8,DateRange,0)-1,MATCH(BB$101,DataStreams,0)-1):OFFSET(HOMECELL,MATCH(BB$9,DateRange,0)-1,MATCH(BB$101,DataStreams,0)-1)))-1)-
(PRODUCT(1+(BB$104*((OFFSET(HOMECELL,MATCH(BB$8,DateRange,0)-1,MATCH(BB$100,DataStreams,0)-1):OFFSET(HOMECELL,MATCH(BB$9,DateRange,0)-1,MATCH(BB$100,DataStreams,0)-1))-OFFSET(HOMECELL,MATCH(BB$8,DateRange,0)-1,MATCH(BB$101,DataStreams,0)-1):OFFSET(HOMECELL,MATCH(BB$9,DateRange,0)-1,MATCH(BB$101,DataStreams,0)-1))))-1),"NA"),0)</f>
        <v>-0.4728512591742956</v>
      </c>
      <c r="BC124" s="391" cm="1">
        <f t="array" aca="1" ref="BC124" ca="1">IF(ISTEXT(BC$6),IFERROR((PRODUCT(1+(OFFSET(BC$132,MATCH(BC$8,DateRange,0)-1,0):OFFSET(BC$132,MATCH(BC$9,DateRange,0)-1,0))-(OFFSET(HOMECELL,MATCH(BC$8,DateRange,0)-1,MATCH(BC$101,DataStreams,0)-1):OFFSET(HOMECELL,MATCH(BC$9,DateRange,0)-1,MATCH(BC$101,DataStreams,0)-1)))-1)-
(PRODUCT(1+(BC$104*((OFFSET(HOMECELL,MATCH(BC$8,DateRange,0)-1,MATCH(BC$100,DataStreams,0)-1):OFFSET(HOMECELL,MATCH(BC$9,DateRange,0)-1,MATCH(BC$100,DataStreams,0)-1))-OFFSET(HOMECELL,MATCH(BC$8,DateRange,0)-1,MATCH(BC$101,DataStreams,0)-1):OFFSET(HOMECELL,MATCH(BC$9,DateRange,0)-1,MATCH(BC$101,DataStreams,0)-1))))-1),"NA"),0)</f>
        <v>-0.90438253226859056</v>
      </c>
      <c r="BD124" s="391" cm="1">
        <f t="array" aca="1" ref="BD124" ca="1">IF(ISTEXT(BD$6),IFERROR((PRODUCT(1+(OFFSET(BD$132,MATCH(BD$8,DateRange,0)-1,0):OFFSET(BD$132,MATCH(BD$9,DateRange,0)-1,0))-(OFFSET(HOMECELL,MATCH(BD$8,DateRange,0)-1,MATCH(BD$101,DataStreams,0)-1):OFFSET(HOMECELL,MATCH(BD$9,DateRange,0)-1,MATCH(BD$101,DataStreams,0)-1)))-1)-
(PRODUCT(1+(BD$104*((OFFSET(HOMECELL,MATCH(BD$8,DateRange,0)-1,MATCH(BD$100,DataStreams,0)-1):OFFSET(HOMECELL,MATCH(BD$9,DateRange,0)-1,MATCH(BD$100,DataStreams,0)-1))-OFFSET(HOMECELL,MATCH(BD$8,DateRange,0)-1,MATCH(BD$101,DataStreams,0)-1):OFFSET(HOMECELL,MATCH(BD$9,DateRange,0)-1,MATCH(BD$101,DataStreams,0)-1))))-1),"NA"),0)</f>
        <v>0.6979775048249528</v>
      </c>
      <c r="BE124" s="391" cm="1">
        <f t="array" aca="1" ref="BE124" ca="1">IF(ISTEXT(BE$6),IFERROR((PRODUCT(1+(OFFSET(BE$132,MATCH(BE$8,DateRange,0)-1,0):OFFSET(BE$132,MATCH(BE$9,DateRange,0)-1,0))-(OFFSET(HOMECELL,MATCH(BE$8,DateRange,0)-1,MATCH(BE$101,DataStreams,0)-1):OFFSET(HOMECELL,MATCH(BE$9,DateRange,0)-1,MATCH(BE$101,DataStreams,0)-1)))-1)-
(PRODUCT(1+(BE$104*((OFFSET(HOMECELL,MATCH(BE$8,DateRange,0)-1,MATCH(BE$100,DataStreams,0)-1):OFFSET(HOMECELL,MATCH(BE$9,DateRange,0)-1,MATCH(BE$100,DataStreams,0)-1))-OFFSET(HOMECELL,MATCH(BE$8,DateRange,0)-1,MATCH(BE$101,DataStreams,0)-1):OFFSET(HOMECELL,MATCH(BE$9,DateRange,0)-1,MATCH(BE$101,DataStreams,0)-1))))-1),"NA"),0)</f>
        <v>1.0335049098779945</v>
      </c>
      <c r="BF124" s="391" cm="1">
        <f t="array" aca="1" ref="BF124" ca="1">IF(ISTEXT(BF$6),IFERROR((PRODUCT(1+(OFFSET(BF$132,MATCH(BF$8,DateRange,0)-1,0):OFFSET(BF$132,MATCH(BF$9,DateRange,0)-1,0))-(OFFSET(HOMECELL,MATCH(BF$8,DateRange,0)-1,MATCH(BF$101,DataStreams,0)-1):OFFSET(HOMECELL,MATCH(BF$9,DateRange,0)-1,MATCH(BF$101,DataStreams,0)-1)))-1)-
(PRODUCT(1+(BF$104*((OFFSET(HOMECELL,MATCH(BF$8,DateRange,0)-1,MATCH(BF$100,DataStreams,0)-1):OFFSET(HOMECELL,MATCH(BF$9,DateRange,0)-1,MATCH(BF$100,DataStreams,0)-1))-OFFSET(HOMECELL,MATCH(BF$8,DateRange,0)-1,MATCH(BF$101,DataStreams,0)-1):OFFSET(HOMECELL,MATCH(BF$9,DateRange,0)-1,MATCH(BF$101,DataStreams,0)-1))))-1),"NA"),0)</f>
        <v>2.4242684430316679</v>
      </c>
      <c r="BG124" s="391" cm="1">
        <f t="array" aca="1" ref="BG124" ca="1">IF(ISTEXT(BG$6),IFERROR((PRODUCT(1+(OFFSET(BG$132,MATCH(BG$8,DateRange,0)-1,0):OFFSET(BG$132,MATCH(BG$9,DateRange,0)-1,0))-(OFFSET(HOMECELL,MATCH(BG$8,DateRange,0)-1,MATCH(BG$101,DataStreams,0)-1):OFFSET(HOMECELL,MATCH(BG$9,DateRange,0)-1,MATCH(BG$101,DataStreams,0)-1)))-1)-
(PRODUCT(1+(BG$104*((OFFSET(HOMECELL,MATCH(BG$8,DateRange,0)-1,MATCH(BG$100,DataStreams,0)-1):OFFSET(HOMECELL,MATCH(BG$9,DateRange,0)-1,MATCH(BG$100,DataStreams,0)-1))-OFFSET(HOMECELL,MATCH(BG$8,DateRange,0)-1,MATCH(BG$101,DataStreams,0)-1):OFFSET(HOMECELL,MATCH(BG$9,DateRange,0)-1,MATCH(BG$101,DataStreams,0)-1))))-1),"NA"),0)</f>
        <v>-0.25242129878411868</v>
      </c>
      <c r="BH124" s="391" cm="1">
        <f t="array" aca="1" ref="BH124" ca="1">IF(ISTEXT(BH$6),IFERROR((PRODUCT(1+(OFFSET(BH$132,MATCH(BH$8,DateRange,0)-1,0):OFFSET(BH$132,MATCH(BH$9,DateRange,0)-1,0))-(OFFSET(HOMECELL,MATCH(BH$8,DateRange,0)-1,MATCH(BH$101,DataStreams,0)-1):OFFSET(HOMECELL,MATCH(BH$9,DateRange,0)-1,MATCH(BH$101,DataStreams,0)-1)))-1)-
(PRODUCT(1+(BH$104*((OFFSET(HOMECELL,MATCH(BH$8,DateRange,0)-1,MATCH(BH$100,DataStreams,0)-1):OFFSET(HOMECELL,MATCH(BH$9,DateRange,0)-1,MATCH(BH$100,DataStreams,0)-1))-OFFSET(HOMECELL,MATCH(BH$8,DateRange,0)-1,MATCH(BH$101,DataStreams,0)-1):OFFSET(HOMECELL,MATCH(BH$9,DateRange,0)-1,MATCH(BH$101,DataStreams,0)-1))))-1),"NA"),0)</f>
        <v>0.21637383872142935</v>
      </c>
      <c r="BI124" s="391" cm="1">
        <f t="array" aca="1" ref="BI124" ca="1">IF(ISTEXT(BI$6),IFERROR((PRODUCT(1+(OFFSET(BI$132,MATCH(BI$8,DateRange,0)-1,0):OFFSET(BI$132,MATCH(BI$9,DateRange,0)-1,0))-(OFFSET(HOMECELL,MATCH(BI$8,DateRange,0)-1,MATCH(BI$101,DataStreams,0)-1):OFFSET(HOMECELL,MATCH(BI$9,DateRange,0)-1,MATCH(BI$101,DataStreams,0)-1)))-1)-
(PRODUCT(1+(BI$104*((OFFSET(HOMECELL,MATCH(BI$8,DateRange,0)-1,MATCH(BI$100,DataStreams,0)-1):OFFSET(HOMECELL,MATCH(BI$9,DateRange,0)-1,MATCH(BI$100,DataStreams,0)-1))-OFFSET(HOMECELL,MATCH(BI$8,DateRange,0)-1,MATCH(BI$101,DataStreams,0)-1):OFFSET(HOMECELL,MATCH(BI$9,DateRange,0)-1,MATCH(BI$101,DataStreams,0)-1))))-1),"NA"),0)</f>
        <v>-0.50848573800866526</v>
      </c>
      <c r="BJ124" s="391" cm="1">
        <f t="array" aca="1" ref="BJ124" ca="1">IF(ISTEXT(BJ$6),IFERROR((PRODUCT(1+(OFFSET(BJ$132,MATCH(BJ$8,DateRange,0)-1,0):OFFSET(BJ$132,MATCH(BJ$9,DateRange,0)-1,0))-(OFFSET(HOMECELL,MATCH(BJ$8,DateRange,0)-1,MATCH(BJ$101,DataStreams,0)-1):OFFSET(HOMECELL,MATCH(BJ$9,DateRange,0)-1,MATCH(BJ$101,DataStreams,0)-1)))-1)-
(PRODUCT(1+(BJ$104*((OFFSET(HOMECELL,MATCH(BJ$8,DateRange,0)-1,MATCH(BJ$100,DataStreams,0)-1):OFFSET(HOMECELL,MATCH(BJ$9,DateRange,0)-1,MATCH(BJ$100,DataStreams,0)-1))-OFFSET(HOMECELL,MATCH(BJ$8,DateRange,0)-1,MATCH(BJ$101,DataStreams,0)-1):OFFSET(HOMECELL,MATCH(BJ$9,DateRange,0)-1,MATCH(BJ$101,DataStreams,0)-1))))-1),"NA"),0)</f>
        <v>-0.20387943988509238</v>
      </c>
      <c r="BK124" s="391" cm="1">
        <f t="array" aca="1" ref="BK124" ca="1">IF(ISTEXT(BK$6),IFERROR((PRODUCT(1+(OFFSET(BK$132,MATCH(BK$8,DateRange,0)-1,0):OFFSET(BK$132,MATCH(BK$9,DateRange,0)-1,0))-(OFFSET(HOMECELL,MATCH(BK$8,DateRange,0)-1,MATCH(BK$101,DataStreams,0)-1):OFFSET(HOMECELL,MATCH(BK$9,DateRange,0)-1,MATCH(BK$101,DataStreams,0)-1)))-1)-
(PRODUCT(1+(BK$104*((OFFSET(HOMECELL,MATCH(BK$8,DateRange,0)-1,MATCH(BK$100,DataStreams,0)-1):OFFSET(HOMECELL,MATCH(BK$9,DateRange,0)-1,MATCH(BK$100,DataStreams,0)-1))-OFFSET(HOMECELL,MATCH(BK$8,DateRange,0)-1,MATCH(BK$101,DataStreams,0)-1):OFFSET(HOMECELL,MATCH(BK$9,DateRange,0)-1,MATCH(BK$101,DataStreams,0)-1))))-1),"NA"),0)</f>
        <v>0.97317755003155759</v>
      </c>
      <c r="BL124" s="391" cm="1">
        <f t="array" aca="1" ref="BL124" ca="1">IF(ISTEXT(BL$6),IFERROR((PRODUCT(1+(OFFSET(BL$132,MATCH(BL$8,DateRange,0)-1,0):OFFSET(BL$132,MATCH(BL$9,DateRange,0)-1,0))-(OFFSET(HOMECELL,MATCH(BL$8,DateRange,0)-1,MATCH(BL$101,DataStreams,0)-1):OFFSET(HOMECELL,MATCH(BL$9,DateRange,0)-1,MATCH(BL$101,DataStreams,0)-1)))-1)-
(PRODUCT(1+(BL$104*((OFFSET(HOMECELL,MATCH(BL$8,DateRange,0)-1,MATCH(BL$100,DataStreams,0)-1):OFFSET(HOMECELL,MATCH(BL$9,DateRange,0)-1,MATCH(BL$100,DataStreams,0)-1))-OFFSET(HOMECELL,MATCH(BL$8,DateRange,0)-1,MATCH(BL$101,DataStreams,0)-1):OFFSET(HOMECELL,MATCH(BL$9,DateRange,0)-1,MATCH(BL$101,DataStreams,0)-1))))-1),"NA"),0)</f>
        <v>0.22891231772323595</v>
      </c>
      <c r="BM124" s="391" cm="1">
        <f t="array" aca="1" ref="BM124" ca="1">IF(ISTEXT(BM$6),IFERROR((PRODUCT(1+(OFFSET(BM$132,MATCH(BM$8,DateRange,0)-1,0):OFFSET(BM$132,MATCH(BM$9,DateRange,0)-1,0))-(OFFSET(HOMECELL,MATCH(BM$8,DateRange,0)-1,MATCH(BM$101,DataStreams,0)-1):OFFSET(HOMECELL,MATCH(BM$9,DateRange,0)-1,MATCH(BM$101,DataStreams,0)-1)))-1)-
(PRODUCT(1+(BM$104*((OFFSET(HOMECELL,MATCH(BM$8,DateRange,0)-1,MATCH(BM$100,DataStreams,0)-1):OFFSET(HOMECELL,MATCH(BM$9,DateRange,0)-1,MATCH(BM$100,DataStreams,0)-1))-OFFSET(HOMECELL,MATCH(BM$8,DateRange,0)-1,MATCH(BM$101,DataStreams,0)-1):OFFSET(HOMECELL,MATCH(BM$9,DateRange,0)-1,MATCH(BM$101,DataStreams,0)-1))))-1),"NA"),0)</f>
        <v>-0.13194957840757215</v>
      </c>
      <c r="BN124" s="391" cm="1">
        <f t="array" aca="1" ref="BN124" ca="1">IF(ISTEXT(BN$6),IFERROR((PRODUCT(1+(OFFSET(BN$132,MATCH(BN$8,DateRange,0)-1,0):OFFSET(BN$132,MATCH(BN$9,DateRange,0)-1,0))-(OFFSET(HOMECELL,MATCH(BN$8,DateRange,0)-1,MATCH(BN$101,DataStreams,0)-1):OFFSET(HOMECELL,MATCH(BN$9,DateRange,0)-1,MATCH(BN$101,DataStreams,0)-1)))-1)-
(PRODUCT(1+(BN$104*((OFFSET(HOMECELL,MATCH(BN$8,DateRange,0)-1,MATCH(BN$100,DataStreams,0)-1):OFFSET(HOMECELL,MATCH(BN$9,DateRange,0)-1,MATCH(BN$100,DataStreams,0)-1))-OFFSET(HOMECELL,MATCH(BN$8,DateRange,0)-1,MATCH(BN$101,DataStreams,0)-1):OFFSET(HOMECELL,MATCH(BN$9,DateRange,0)-1,MATCH(BN$101,DataStreams,0)-1))))-1),"NA"),0)</f>
        <v>3.2018348437181334</v>
      </c>
      <c r="BO124" s="391" cm="1">
        <f t="array" aca="1" ref="BO124" ca="1">IF(ISTEXT(BO$6),IFERROR((PRODUCT(1+(OFFSET(BO$132,MATCH(BO$8,DateRange,0)-1,0):OFFSET(BO$132,MATCH(BO$9,DateRange,0)-1,0))-(OFFSET(HOMECELL,MATCH(BO$8,DateRange,0)-1,MATCH(BO$101,DataStreams,0)-1):OFFSET(HOMECELL,MATCH(BO$9,DateRange,0)-1,MATCH(BO$101,DataStreams,0)-1)))-1)-
(PRODUCT(1+(BO$104*((OFFSET(HOMECELL,MATCH(BO$8,DateRange,0)-1,MATCH(BO$100,DataStreams,0)-1):OFFSET(HOMECELL,MATCH(BO$9,DateRange,0)-1,MATCH(BO$100,DataStreams,0)-1))-OFFSET(HOMECELL,MATCH(BO$8,DateRange,0)-1,MATCH(BO$101,DataStreams,0)-1):OFFSET(HOMECELL,MATCH(BO$9,DateRange,0)-1,MATCH(BO$101,DataStreams,0)-1))))-1),"NA"),0)</f>
        <v>0.4371579692254155</v>
      </c>
      <c r="BP124" s="391" cm="1">
        <f t="array" aca="1" ref="BP124" ca="1">IF(ISTEXT(BP$6),IFERROR((PRODUCT(1+(OFFSET(BP$132,MATCH(BP$8,DateRange,0)-1,0):OFFSET(BP$132,MATCH(BP$9,DateRange,0)-1,0))-(OFFSET(HOMECELL,MATCH(BP$8,DateRange,0)-1,MATCH(BP$101,DataStreams,0)-1):OFFSET(HOMECELL,MATCH(BP$9,DateRange,0)-1,MATCH(BP$101,DataStreams,0)-1)))-1)-
(PRODUCT(1+(BP$104*((OFFSET(HOMECELL,MATCH(BP$8,DateRange,0)-1,MATCH(BP$100,DataStreams,0)-1):OFFSET(HOMECELL,MATCH(BP$9,DateRange,0)-1,MATCH(BP$100,DataStreams,0)-1))-OFFSET(HOMECELL,MATCH(BP$8,DateRange,0)-1,MATCH(BP$101,DataStreams,0)-1):OFFSET(HOMECELL,MATCH(BP$9,DateRange,0)-1,MATCH(BP$101,DataStreams,0)-1))))-1),"NA"),0)</f>
        <v>-0.47714293044523592</v>
      </c>
      <c r="BQ124" s="391" cm="1">
        <f t="array" aca="1" ref="BQ124" ca="1">IF(ISTEXT(BQ$6),IFERROR((PRODUCT(1+(OFFSET(BQ$132,MATCH(BQ$8,DateRange,0)-1,0):OFFSET(BQ$132,MATCH(BQ$9,DateRange,0)-1,0))-(OFFSET(HOMECELL,MATCH(BQ$8,DateRange,0)-1,MATCH(BQ$101,DataStreams,0)-1):OFFSET(HOMECELL,MATCH(BQ$9,DateRange,0)-1,MATCH(BQ$101,DataStreams,0)-1)))-1)-
(PRODUCT(1+(BQ$104*((OFFSET(HOMECELL,MATCH(BQ$8,DateRange,0)-1,MATCH(BQ$100,DataStreams,0)-1):OFFSET(HOMECELL,MATCH(BQ$9,DateRange,0)-1,MATCH(BQ$100,DataStreams,0)-1))-OFFSET(HOMECELL,MATCH(BQ$8,DateRange,0)-1,MATCH(BQ$101,DataStreams,0)-1):OFFSET(HOMECELL,MATCH(BQ$9,DateRange,0)-1,MATCH(BQ$101,DataStreams,0)-1))))-1),"NA"),0)</f>
        <v>0.10257155137367846</v>
      </c>
      <c r="BR124" s="391" cm="1">
        <f t="array" aca="1" ref="BR124" ca="1">IF(ISTEXT(BR$6),IFERROR((PRODUCT(1+(OFFSET(BR$132,MATCH(BR$8,DateRange,0)-1,0):OFFSET(BR$132,MATCH(BR$9,DateRange,0)-1,0))-(OFFSET(HOMECELL,MATCH(BR$8,DateRange,0)-1,MATCH(BR$101,DataStreams,0)-1):OFFSET(HOMECELL,MATCH(BR$9,DateRange,0)-1,MATCH(BR$101,DataStreams,0)-1)))-1)-
(PRODUCT(1+(BR$104*((OFFSET(HOMECELL,MATCH(BR$8,DateRange,0)-1,MATCH(BR$100,DataStreams,0)-1):OFFSET(HOMECELL,MATCH(BR$9,DateRange,0)-1,MATCH(BR$100,DataStreams,0)-1))-OFFSET(HOMECELL,MATCH(BR$8,DateRange,0)-1,MATCH(BR$101,DataStreams,0)-1):OFFSET(HOMECELL,MATCH(BR$9,DateRange,0)-1,MATCH(BR$101,DataStreams,0)-1))))-1),"NA"),0)</f>
        <v>0.14514175128189</v>
      </c>
      <c r="BS124" s="391" cm="1">
        <f t="array" aca="1" ref="BS124" ca="1">IF(ISTEXT(BS$6),IFERROR((PRODUCT(1+(OFFSET(BS$132,MATCH(BS$8,DateRange,0)-1,0):OFFSET(BS$132,MATCH(BS$9,DateRange,0)-1,0))-(OFFSET(HOMECELL,MATCH(BS$8,DateRange,0)-1,MATCH(BS$101,DataStreams,0)-1):OFFSET(HOMECELL,MATCH(BS$9,DateRange,0)-1,MATCH(BS$101,DataStreams,0)-1)))-1)-
(PRODUCT(1+(BS$104*((OFFSET(HOMECELL,MATCH(BS$8,DateRange,0)-1,MATCH(BS$100,DataStreams,0)-1):OFFSET(HOMECELL,MATCH(BS$9,DateRange,0)-1,MATCH(BS$100,DataStreams,0)-1))-OFFSET(HOMECELL,MATCH(BS$8,DateRange,0)-1,MATCH(BS$101,DataStreams,0)-1):OFFSET(HOMECELL,MATCH(BS$9,DateRange,0)-1,MATCH(BS$101,DataStreams,0)-1))))-1),"NA"),0)</f>
        <v>-0.16628636157085319</v>
      </c>
      <c r="BT124" s="391" cm="1">
        <f t="array" aca="1" ref="BT124" ca="1">IF(ISTEXT(BT$6),IFERROR((PRODUCT(1+(OFFSET(BT$132,MATCH(BT$8,DateRange,0)-1,0):OFFSET(BT$132,MATCH(BT$9,DateRange,0)-1,0))-(OFFSET(HOMECELL,MATCH(BT$8,DateRange,0)-1,MATCH(BT$101,DataStreams,0)-1):OFFSET(HOMECELL,MATCH(BT$9,DateRange,0)-1,MATCH(BT$101,DataStreams,0)-1)))-1)-
(PRODUCT(1+(BT$104*((OFFSET(HOMECELL,MATCH(BT$8,DateRange,0)-1,MATCH(BT$100,DataStreams,0)-1):OFFSET(HOMECELL,MATCH(BT$9,DateRange,0)-1,MATCH(BT$100,DataStreams,0)-1))-OFFSET(HOMECELL,MATCH(BT$8,DateRange,0)-1,MATCH(BT$101,DataStreams,0)-1):OFFSET(HOMECELL,MATCH(BT$9,DateRange,0)-1,MATCH(BT$101,DataStreams,0)-1))))-1),"NA"),0)</f>
        <v>1.1687650414342166E-2</v>
      </c>
      <c r="BU124" s="391" cm="1">
        <f t="array" aca="1" ref="BU124" ca="1">IF(ISTEXT(BU$6),IFERROR((PRODUCT(1+(OFFSET(BU$132,MATCH(BU$8,DateRange,0)-1,0):OFFSET(BU$132,MATCH(BU$9,DateRange,0)-1,0))-(OFFSET(HOMECELL,MATCH(BU$8,DateRange,0)-1,MATCH(BU$101,DataStreams,0)-1):OFFSET(HOMECELL,MATCH(BU$9,DateRange,0)-1,MATCH(BU$101,DataStreams,0)-1)))-1)-
(PRODUCT(1+(BU$104*((OFFSET(HOMECELL,MATCH(BU$8,DateRange,0)-1,MATCH(BU$100,DataStreams,0)-1):OFFSET(HOMECELL,MATCH(BU$9,DateRange,0)-1,MATCH(BU$100,DataStreams,0)-1))-OFFSET(HOMECELL,MATCH(BU$8,DateRange,0)-1,MATCH(BU$101,DataStreams,0)-1):OFFSET(HOMECELL,MATCH(BU$9,DateRange,0)-1,MATCH(BU$101,DataStreams,0)-1))))-1),"NA"),0)</f>
        <v>0.1857625637505973</v>
      </c>
      <c r="BV124" s="391" cm="1">
        <f t="array" aca="1" ref="BV124" ca="1">IF(ISTEXT(BV$6),IFERROR((PRODUCT(1+(OFFSET(BV$132,MATCH(BV$8,DateRange,0)-1,0):OFFSET(BV$132,MATCH(BV$9,DateRange,0)-1,0))-(OFFSET(HOMECELL,MATCH(BV$8,DateRange,0)-1,MATCH(BV$101,DataStreams,0)-1):OFFSET(HOMECELL,MATCH(BV$9,DateRange,0)-1,MATCH(BV$101,DataStreams,0)-1)))-1)-
(PRODUCT(1+(BV$104*((OFFSET(HOMECELL,MATCH(BV$8,DateRange,0)-1,MATCH(BV$100,DataStreams,0)-1):OFFSET(HOMECELL,MATCH(BV$9,DateRange,0)-1,MATCH(BV$100,DataStreams,0)-1))-OFFSET(HOMECELL,MATCH(BV$8,DateRange,0)-1,MATCH(BV$101,DataStreams,0)-1):OFFSET(HOMECELL,MATCH(BV$9,DateRange,0)-1,MATCH(BV$101,DataStreams,0)-1))))-1),"NA"),0)</f>
        <v>-0.42670874656505842</v>
      </c>
      <c r="BW124" s="391" cm="1">
        <f t="array" aca="1" ref="BW124" ca="1">IF(ISTEXT(BW$6),IFERROR((PRODUCT(1+(OFFSET(BW$132,MATCH(BW$8,DateRange,0)-1,0):OFFSET(BW$132,MATCH(BW$9,DateRange,0)-1,0))-(OFFSET(HOMECELL,MATCH(BW$8,DateRange,0)-1,MATCH(BW$101,DataStreams,0)-1):OFFSET(HOMECELL,MATCH(BW$9,DateRange,0)-1,MATCH(BW$101,DataStreams,0)-1)))-1)-
(PRODUCT(1+(BW$104*((OFFSET(HOMECELL,MATCH(BW$8,DateRange,0)-1,MATCH(BW$100,DataStreams,0)-1):OFFSET(HOMECELL,MATCH(BW$9,DateRange,0)-1,MATCH(BW$100,DataStreams,0)-1))-OFFSET(HOMECELL,MATCH(BW$8,DateRange,0)-1,MATCH(BW$101,DataStreams,0)-1):OFFSET(HOMECELL,MATCH(BW$9,DateRange,0)-1,MATCH(BW$101,DataStreams,0)-1))))-1),"NA"),0)</f>
        <v>0.54263745211196324</v>
      </c>
      <c r="BX124" s="391" cm="1">
        <f t="array" aca="1" ref="BX124" ca="1">IF(ISTEXT(BX$6),IFERROR((PRODUCT(1+(OFFSET(BX$132,MATCH(BX$8,DateRange,0)-1,0):OFFSET(BX$132,MATCH(BX$9,DateRange,0)-1,0))-(OFFSET(HOMECELL,MATCH(BX$8,DateRange,0)-1,MATCH(BX$101,DataStreams,0)-1):OFFSET(HOMECELL,MATCH(BX$9,DateRange,0)-1,MATCH(BX$101,DataStreams,0)-1)))-1)-
(PRODUCT(1+(BX$104*((OFFSET(HOMECELL,MATCH(BX$8,DateRange,0)-1,MATCH(BX$100,DataStreams,0)-1):OFFSET(HOMECELL,MATCH(BX$9,DateRange,0)-1,MATCH(BX$100,DataStreams,0)-1))-OFFSET(HOMECELL,MATCH(BX$8,DateRange,0)-1,MATCH(BX$101,DataStreams,0)-1):OFFSET(HOMECELL,MATCH(BX$9,DateRange,0)-1,MATCH(BX$101,DataStreams,0)-1))))-1),"NA"),0)</f>
        <v>0.40041390790676878</v>
      </c>
      <c r="BY124" s="391" cm="1">
        <f t="array" aca="1" ref="BY124" ca="1">IF(ISTEXT(BY$6),IFERROR((PRODUCT(1+(OFFSET(BY$132,MATCH(BY$8,DateRange,0)-1,0):OFFSET(BY$132,MATCH(BY$9,DateRange,0)-1,0))-(OFFSET(HOMECELL,MATCH(BY$8,DateRange,0)-1,MATCH(BY$101,DataStreams,0)-1):OFFSET(HOMECELL,MATCH(BY$9,DateRange,0)-1,MATCH(BY$101,DataStreams,0)-1)))-1)-
(PRODUCT(1+(BY$104*((OFFSET(HOMECELL,MATCH(BY$8,DateRange,0)-1,MATCH(BY$100,DataStreams,0)-1):OFFSET(HOMECELL,MATCH(BY$9,DateRange,0)-1,MATCH(BY$100,DataStreams,0)-1))-OFFSET(HOMECELL,MATCH(BY$8,DateRange,0)-1,MATCH(BY$101,DataStreams,0)-1):OFFSET(HOMECELL,MATCH(BY$9,DateRange,0)-1,MATCH(BY$101,DataStreams,0)-1))))-1),"NA"),0)</f>
        <v>0.11522585488931036</v>
      </c>
      <c r="BZ124" s="391" cm="1">
        <f t="array" aca="1" ref="BZ124" ca="1">IF(ISTEXT(BZ$6),IFERROR((PRODUCT(1+(OFFSET(BZ$132,MATCH(BZ$8,DateRange,0)-1,0):OFFSET(BZ$132,MATCH(BZ$9,DateRange,0)-1,0))-(OFFSET(HOMECELL,MATCH(BZ$8,DateRange,0)-1,MATCH(BZ$101,DataStreams,0)-1):OFFSET(HOMECELL,MATCH(BZ$9,DateRange,0)-1,MATCH(BZ$101,DataStreams,0)-1)))-1)-
(PRODUCT(1+(BZ$104*((OFFSET(HOMECELL,MATCH(BZ$8,DateRange,0)-1,MATCH(BZ$100,DataStreams,0)-1):OFFSET(HOMECELL,MATCH(BZ$9,DateRange,0)-1,MATCH(BZ$100,DataStreams,0)-1))-OFFSET(HOMECELL,MATCH(BZ$8,DateRange,0)-1,MATCH(BZ$101,DataStreams,0)-1):OFFSET(HOMECELL,MATCH(BZ$9,DateRange,0)-1,MATCH(BZ$101,DataStreams,0)-1))))-1),"NA"),0)</f>
        <v>-0.16468997225160975</v>
      </c>
      <c r="CA124" s="391" cm="1">
        <f t="array" aca="1" ref="CA124" ca="1">IF(ISTEXT(CA$6),IFERROR((PRODUCT(1+(OFFSET(CA$132,MATCH(CA$8,DateRange,0)-1,0):OFFSET(CA$132,MATCH(CA$9,DateRange,0)-1,0))-(OFFSET(HOMECELL,MATCH(CA$8,DateRange,0)-1,MATCH(CA$101,DataStreams,0)-1):OFFSET(HOMECELL,MATCH(CA$9,DateRange,0)-1,MATCH(CA$101,DataStreams,0)-1)))-1)-
(PRODUCT(1+(CA$104*((OFFSET(HOMECELL,MATCH(CA$8,DateRange,0)-1,MATCH(CA$100,DataStreams,0)-1):OFFSET(HOMECELL,MATCH(CA$9,DateRange,0)-1,MATCH(CA$100,DataStreams,0)-1))-OFFSET(HOMECELL,MATCH(CA$8,DateRange,0)-1,MATCH(CA$101,DataStreams,0)-1):OFFSET(HOMECELL,MATCH(CA$9,DateRange,0)-1,MATCH(CA$101,DataStreams,0)-1))))-1),"NA"),0)</f>
        <v>-9.4886821497168983E-2</v>
      </c>
      <c r="CB124" s="391" cm="1">
        <f t="array" aca="1" ref="CB124" ca="1">IF(ISTEXT(CB$6),IFERROR((PRODUCT(1+(OFFSET(CB$132,MATCH(CB$8,DateRange,0)-1,0):OFFSET(CB$132,MATCH(CB$9,DateRange,0)-1,0))-(OFFSET(HOMECELL,MATCH(CB$8,DateRange,0)-1,MATCH(CB$101,DataStreams,0)-1):OFFSET(HOMECELL,MATCH(CB$9,DateRange,0)-1,MATCH(CB$101,DataStreams,0)-1)))-1)-
(PRODUCT(1+(CB$104*((OFFSET(HOMECELL,MATCH(CB$8,DateRange,0)-1,MATCH(CB$100,DataStreams,0)-1):OFFSET(HOMECELL,MATCH(CB$9,DateRange,0)-1,MATCH(CB$100,DataStreams,0)-1))-OFFSET(HOMECELL,MATCH(CB$8,DateRange,0)-1,MATCH(CB$101,DataStreams,0)-1):OFFSET(HOMECELL,MATCH(CB$9,DateRange,0)-1,MATCH(CB$101,DataStreams,0)-1))))-1),"NA"),0)</f>
        <v>0.27667697926972945</v>
      </c>
      <c r="CC124" s="391" cm="1">
        <f t="array" aca="1" ref="CC124" ca="1">IF(ISTEXT(CC$6),IFERROR((PRODUCT(1+(OFFSET(CC$132,MATCH(CC$8,DateRange,0)-1,0):OFFSET(CC$132,MATCH(CC$9,DateRange,0)-1,0))-(OFFSET(HOMECELL,MATCH(CC$8,DateRange,0)-1,MATCH(CC$101,DataStreams,0)-1):OFFSET(HOMECELL,MATCH(CC$9,DateRange,0)-1,MATCH(CC$101,DataStreams,0)-1)))-1)-
(PRODUCT(1+(CC$104*((OFFSET(HOMECELL,MATCH(CC$8,DateRange,0)-1,MATCH(CC$100,DataStreams,0)-1):OFFSET(HOMECELL,MATCH(CC$9,DateRange,0)-1,MATCH(CC$100,DataStreams,0)-1))-OFFSET(HOMECELL,MATCH(CC$8,DateRange,0)-1,MATCH(CC$101,DataStreams,0)-1):OFFSET(HOMECELL,MATCH(CC$9,DateRange,0)-1,MATCH(CC$101,DataStreams,0)-1))))-1),"NA"),0)</f>
        <v>-0.34827733054600207</v>
      </c>
      <c r="CD124" s="391" cm="1">
        <f t="array" aca="1" ref="CD124" ca="1">IF(ISTEXT(CD$6),IFERROR((PRODUCT(1+(OFFSET(CD$132,MATCH(CD$8,DateRange,0)-1,0):OFFSET(CD$132,MATCH(CD$9,DateRange,0)-1,0))-(OFFSET(HOMECELL,MATCH(CD$8,DateRange,0)-1,MATCH(CD$101,DataStreams,0)-1):OFFSET(HOMECELL,MATCH(CD$9,DateRange,0)-1,MATCH(CD$101,DataStreams,0)-1)))-1)-
(PRODUCT(1+(CD$104*((OFFSET(HOMECELL,MATCH(CD$8,DateRange,0)-1,MATCH(CD$100,DataStreams,0)-1):OFFSET(HOMECELL,MATCH(CD$9,DateRange,0)-1,MATCH(CD$100,DataStreams,0)-1))-OFFSET(HOMECELL,MATCH(CD$8,DateRange,0)-1,MATCH(CD$101,DataStreams,0)-1):OFFSET(HOMECELL,MATCH(CD$9,DateRange,0)-1,MATCH(CD$101,DataStreams,0)-1))))-1),"NA"),0)</f>
        <v>0.32738671117384754</v>
      </c>
      <c r="CE124" s="391" cm="1">
        <f t="array" aca="1" ref="CE124" ca="1">IF(ISTEXT(CE$6),IFERROR((PRODUCT(1+(OFFSET(CE$132,MATCH(CE$8,DateRange,0)-1,0):OFFSET(CE$132,MATCH(CE$9,DateRange,0)-1,0))-(OFFSET(HOMECELL,MATCH(CE$8,DateRange,0)-1,MATCH(CE$101,DataStreams,0)-1):OFFSET(HOMECELL,MATCH(CE$9,DateRange,0)-1,MATCH(CE$101,DataStreams,0)-1)))-1)-
(PRODUCT(1+(CE$104*((OFFSET(HOMECELL,MATCH(CE$8,DateRange,0)-1,MATCH(CE$100,DataStreams,0)-1):OFFSET(HOMECELL,MATCH(CE$9,DateRange,0)-1,MATCH(CE$100,DataStreams,0)-1))-OFFSET(HOMECELL,MATCH(CE$8,DateRange,0)-1,MATCH(CE$101,DataStreams,0)-1):OFFSET(HOMECELL,MATCH(CE$9,DateRange,0)-1,MATCH(CE$101,DataStreams,0)-1))))-1),"NA"),0)</f>
        <v>-0.71962954270464552</v>
      </c>
      <c r="CF124" s="391" cm="1">
        <f t="array" aca="1" ref="CF124" ca="1">IF(ISTEXT(CF$6),IFERROR((PRODUCT(1+(OFFSET(CF$132,MATCH(CF$8,DateRange,0)-1,0):OFFSET(CF$132,MATCH(CF$9,DateRange,0)-1,0))-(OFFSET(HOMECELL,MATCH(CF$8,DateRange,0)-1,MATCH(CF$101,DataStreams,0)-1):OFFSET(HOMECELL,MATCH(CF$9,DateRange,0)-1,MATCH(CF$101,DataStreams,0)-1)))-1)-
(PRODUCT(1+(CF$104*((OFFSET(HOMECELL,MATCH(CF$8,DateRange,0)-1,MATCH(CF$100,DataStreams,0)-1):OFFSET(HOMECELL,MATCH(CF$9,DateRange,0)-1,MATCH(CF$100,DataStreams,0)-1))-OFFSET(HOMECELL,MATCH(CF$8,DateRange,0)-1,MATCH(CF$101,DataStreams,0)-1):OFFSET(HOMECELL,MATCH(CF$9,DateRange,0)-1,MATCH(CF$101,DataStreams,0)-1))))-1),"NA"),0)</f>
        <v>-8.6432991318558861E-2</v>
      </c>
      <c r="CG124" s="391" cm="1">
        <f t="array" aca="1" ref="CG124" ca="1">IF(ISTEXT(CG$6),IFERROR((PRODUCT(1+(OFFSET(CG$132,MATCH(CG$8,DateRange,0)-1,0):OFFSET(CG$132,MATCH(CG$9,DateRange,0)-1,0))-(OFFSET(HOMECELL,MATCH(CG$8,DateRange,0)-1,MATCH(CG$101,DataStreams,0)-1):OFFSET(HOMECELL,MATCH(CG$9,DateRange,0)-1,MATCH(CG$101,DataStreams,0)-1)))-1)-
(PRODUCT(1+(CG$104*((OFFSET(HOMECELL,MATCH(CG$8,DateRange,0)-1,MATCH(CG$100,DataStreams,0)-1):OFFSET(HOMECELL,MATCH(CG$9,DateRange,0)-1,MATCH(CG$100,DataStreams,0)-1))-OFFSET(HOMECELL,MATCH(CG$8,DateRange,0)-1,MATCH(CG$101,DataStreams,0)-1):OFFSET(HOMECELL,MATCH(CG$9,DateRange,0)-1,MATCH(CG$101,DataStreams,0)-1))))-1),"NA"),0)</f>
        <v>-0.21188619999554936</v>
      </c>
      <c r="CH124" s="391" cm="1">
        <f t="array" aca="1" ref="CH124" ca="1">IF(ISTEXT(CH$6),IFERROR((PRODUCT(1+(OFFSET(CH$132,MATCH(CH$8,DateRange,0)-1,0):OFFSET(CH$132,MATCH(CH$9,DateRange,0)-1,0))-(OFFSET(HOMECELL,MATCH(CH$8,DateRange,0)-1,MATCH(CH$101,DataStreams,0)-1):OFFSET(HOMECELL,MATCH(CH$9,DateRange,0)-1,MATCH(CH$101,DataStreams,0)-1)))-1)-
(PRODUCT(1+(CH$104*((OFFSET(HOMECELL,MATCH(CH$8,DateRange,0)-1,MATCH(CH$100,DataStreams,0)-1):OFFSET(HOMECELL,MATCH(CH$9,DateRange,0)-1,MATCH(CH$100,DataStreams,0)-1))-OFFSET(HOMECELL,MATCH(CH$8,DateRange,0)-1,MATCH(CH$101,DataStreams,0)-1):OFFSET(HOMECELL,MATCH(CH$9,DateRange,0)-1,MATCH(CH$101,DataStreams,0)-1))))-1),"NA"),0)</f>
        <v>0.21509972517253595</v>
      </c>
      <c r="CI124" s="391" cm="1">
        <f t="array" aca="1" ref="CI124" ca="1">IF(ISTEXT(CI$6),IFERROR((PRODUCT(1+(OFFSET(CI$132,MATCH(CI$8,DateRange,0)-1,0):OFFSET(CI$132,MATCH(CI$9,DateRange,0)-1,0))-(OFFSET(HOMECELL,MATCH(CI$8,DateRange,0)-1,MATCH(CI$101,DataStreams,0)-1):OFFSET(HOMECELL,MATCH(CI$9,DateRange,0)-1,MATCH(CI$101,DataStreams,0)-1)))-1)-
(PRODUCT(1+(CI$104*((OFFSET(HOMECELL,MATCH(CI$8,DateRange,0)-1,MATCH(CI$100,DataStreams,0)-1):OFFSET(HOMECELL,MATCH(CI$9,DateRange,0)-1,MATCH(CI$100,DataStreams,0)-1))-OFFSET(HOMECELL,MATCH(CI$8,DateRange,0)-1,MATCH(CI$101,DataStreams,0)-1):OFFSET(HOMECELL,MATCH(CI$9,DateRange,0)-1,MATCH(CI$101,DataStreams,0)-1))))-1),"NA"),0)</f>
        <v>0.79580242898532783</v>
      </c>
      <c r="CJ124" s="391" cm="1">
        <f t="array" aca="1" ref="CJ124" ca="1">IF(ISTEXT(CJ$6),IFERROR((PRODUCT(1+(OFFSET(CJ$132,MATCH(CJ$8,DateRange,0)-1,0):OFFSET(CJ$132,MATCH(CJ$9,DateRange,0)-1,0))-(OFFSET(HOMECELL,MATCH(CJ$8,DateRange,0)-1,MATCH(CJ$101,DataStreams,0)-1):OFFSET(HOMECELL,MATCH(CJ$9,DateRange,0)-1,MATCH(CJ$101,DataStreams,0)-1)))-1)-
(PRODUCT(1+(CJ$104*((OFFSET(HOMECELL,MATCH(CJ$8,DateRange,0)-1,MATCH(CJ$100,DataStreams,0)-1):OFFSET(HOMECELL,MATCH(CJ$9,DateRange,0)-1,MATCH(CJ$100,DataStreams,0)-1))-OFFSET(HOMECELL,MATCH(CJ$8,DateRange,0)-1,MATCH(CJ$101,DataStreams,0)-1):OFFSET(HOMECELL,MATCH(CJ$9,DateRange,0)-1,MATCH(CJ$101,DataStreams,0)-1))))-1),"NA"),0)</f>
        <v>0.2609943476094998</v>
      </c>
      <c r="CK124" s="391" cm="1">
        <f t="array" aca="1" ref="CK124" ca="1">IF(ISTEXT(CK$6),IFERROR((PRODUCT(1+(OFFSET(CK$132,MATCH(CK$8,DateRange,0)-1,0):OFFSET(CK$132,MATCH(CK$9,DateRange,0)-1,0))-(OFFSET(HOMECELL,MATCH(CK$8,DateRange,0)-1,MATCH(CK$101,DataStreams,0)-1):OFFSET(HOMECELL,MATCH(CK$9,DateRange,0)-1,MATCH(CK$101,DataStreams,0)-1)))-1)-
(PRODUCT(1+(CK$104*((OFFSET(HOMECELL,MATCH(CK$8,DateRange,0)-1,MATCH(CK$100,DataStreams,0)-1):OFFSET(HOMECELL,MATCH(CK$9,DateRange,0)-1,MATCH(CK$100,DataStreams,0)-1))-OFFSET(HOMECELL,MATCH(CK$8,DateRange,0)-1,MATCH(CK$101,DataStreams,0)-1):OFFSET(HOMECELL,MATCH(CK$9,DateRange,0)-1,MATCH(CK$101,DataStreams,0)-1))))-1),"NA"),0)</f>
        <v>0.50581267644368411</v>
      </c>
      <c r="CL124" s="391" cm="1">
        <f t="array" aca="1" ref="CL124" ca="1">IF(ISTEXT(CL$6),IFERROR((PRODUCT(1+(OFFSET(CL$132,MATCH(CL$8,DateRange,0)-1,0):OFFSET(CL$132,MATCH(CL$9,DateRange,0)-1,0))-(OFFSET(HOMECELL,MATCH(CL$8,DateRange,0)-1,MATCH(CL$101,DataStreams,0)-1):OFFSET(HOMECELL,MATCH(CL$9,DateRange,0)-1,MATCH(CL$101,DataStreams,0)-1)))-1)-
(PRODUCT(1+(CL$104*((OFFSET(HOMECELL,MATCH(CL$8,DateRange,0)-1,MATCH(CL$100,DataStreams,0)-1):OFFSET(HOMECELL,MATCH(CL$9,DateRange,0)-1,MATCH(CL$100,DataStreams,0)-1))-OFFSET(HOMECELL,MATCH(CL$8,DateRange,0)-1,MATCH(CL$101,DataStreams,0)-1):OFFSET(HOMECELL,MATCH(CL$9,DateRange,0)-1,MATCH(CL$101,DataStreams,0)-1))))-1),"NA"),0)</f>
        <v>-0.13422814342295664</v>
      </c>
      <c r="CM124" s="391" cm="1">
        <f t="array" aca="1" ref="CM124" ca="1">IF(ISTEXT(CM$6),IFERROR((PRODUCT(1+(OFFSET(CM$132,MATCH(CM$8,DateRange,0)-1,0):OFFSET(CM$132,MATCH(CM$9,DateRange,0)-1,0))-(OFFSET(HOMECELL,MATCH(CM$8,DateRange,0)-1,MATCH(CM$101,DataStreams,0)-1):OFFSET(HOMECELL,MATCH(CM$9,DateRange,0)-1,MATCH(CM$101,DataStreams,0)-1)))-1)-
(PRODUCT(1+(CM$104*((OFFSET(HOMECELL,MATCH(CM$8,DateRange,0)-1,MATCH(CM$100,DataStreams,0)-1):OFFSET(HOMECELL,MATCH(CM$9,DateRange,0)-1,MATCH(CM$100,DataStreams,0)-1))-OFFSET(HOMECELL,MATCH(CM$8,DateRange,0)-1,MATCH(CM$101,DataStreams,0)-1):OFFSET(HOMECELL,MATCH(CM$9,DateRange,0)-1,MATCH(CM$101,DataStreams,0)-1))))-1),"NA"),0)</f>
        <v>5.8999131437828867E-2</v>
      </c>
      <c r="CN124" s="391" cm="1">
        <f t="array" aca="1" ref="CN124" ca="1">IF(ISTEXT(CN$6),IFERROR((PRODUCT(1+(OFFSET(CN$132,MATCH(CN$8,DateRange,0)-1,0):OFFSET(CN$132,MATCH(CN$9,DateRange,0)-1,0))-(OFFSET(HOMECELL,MATCH(CN$8,DateRange,0)-1,MATCH(CN$101,DataStreams,0)-1):OFFSET(HOMECELL,MATCH(CN$9,DateRange,0)-1,MATCH(CN$101,DataStreams,0)-1)))-1)-
(PRODUCT(1+(CN$104*((OFFSET(HOMECELL,MATCH(CN$8,DateRange,0)-1,MATCH(CN$100,DataStreams,0)-1):OFFSET(HOMECELL,MATCH(CN$9,DateRange,0)-1,MATCH(CN$100,DataStreams,0)-1))-OFFSET(HOMECELL,MATCH(CN$8,DateRange,0)-1,MATCH(CN$101,DataStreams,0)-1):OFFSET(HOMECELL,MATCH(CN$9,DateRange,0)-1,MATCH(CN$101,DataStreams,0)-1))))-1),"NA"),0)</f>
        <v>3.5374451100429471E-3</v>
      </c>
      <c r="CO124" s="391" cm="1">
        <f t="array" aca="1" ref="CO124" ca="1">IF(ISTEXT(CO$6),IFERROR((PRODUCT(1+(OFFSET(CO$132,MATCH(CO$8,DateRange,0)-1,0):OFFSET(CO$132,MATCH(CO$9,DateRange,0)-1,0))-(OFFSET(HOMECELL,MATCH(CO$8,DateRange,0)-1,MATCH(CO$101,DataStreams,0)-1):OFFSET(HOMECELL,MATCH(CO$9,DateRange,0)-1,MATCH(CO$101,DataStreams,0)-1)))-1)-
(PRODUCT(1+(CO$104*((OFFSET(HOMECELL,MATCH(CO$8,DateRange,0)-1,MATCH(CO$100,DataStreams,0)-1):OFFSET(HOMECELL,MATCH(CO$9,DateRange,0)-1,MATCH(CO$100,DataStreams,0)-1))-OFFSET(HOMECELL,MATCH(CO$8,DateRange,0)-1,MATCH(CO$101,DataStreams,0)-1):OFFSET(HOMECELL,MATCH(CO$9,DateRange,0)-1,MATCH(CO$101,DataStreams,0)-1))))-1),"NA"),0)</f>
        <v>-0.32476866932862625</v>
      </c>
      <c r="CP124" s="391" cm="1">
        <f t="array" aca="1" ref="CP124" ca="1">IF(ISTEXT(CP$6),IFERROR((PRODUCT(1+(OFFSET(CP$132,MATCH(CP$8,DateRange,0)-1,0):OFFSET(CP$132,MATCH(CP$9,DateRange,0)-1,0))-(OFFSET(HOMECELL,MATCH(CP$8,DateRange,0)-1,MATCH(CP$101,DataStreams,0)-1):OFFSET(HOMECELL,MATCH(CP$9,DateRange,0)-1,MATCH(CP$101,DataStreams,0)-1)))-1)-
(PRODUCT(1+(CP$104*((OFFSET(HOMECELL,MATCH(CP$8,DateRange,0)-1,MATCH(CP$100,DataStreams,0)-1):OFFSET(HOMECELL,MATCH(CP$9,DateRange,0)-1,MATCH(CP$100,DataStreams,0)-1))-OFFSET(HOMECELL,MATCH(CP$8,DateRange,0)-1,MATCH(CP$101,DataStreams,0)-1):OFFSET(HOMECELL,MATCH(CP$9,DateRange,0)-1,MATCH(CP$101,DataStreams,0)-1))))-1),"NA"),0)</f>
        <v>0.28406062232019269</v>
      </c>
      <c r="CQ124" s="391" cm="1">
        <f t="array" aca="1" ref="CQ124" ca="1">IF(ISTEXT(CQ$6),IFERROR((PRODUCT(1+(OFFSET(CQ$132,MATCH(CQ$8,DateRange,0)-1,0):OFFSET(CQ$132,MATCH(CQ$9,DateRange,0)-1,0))-(OFFSET(HOMECELL,MATCH(CQ$8,DateRange,0)-1,MATCH(CQ$101,DataStreams,0)-1):OFFSET(HOMECELL,MATCH(CQ$9,DateRange,0)-1,MATCH(CQ$101,DataStreams,0)-1)))-1)-
(PRODUCT(1+(CQ$104*((OFFSET(HOMECELL,MATCH(CQ$8,DateRange,0)-1,MATCH(CQ$100,DataStreams,0)-1):OFFSET(HOMECELL,MATCH(CQ$9,DateRange,0)-1,MATCH(CQ$100,DataStreams,0)-1))-OFFSET(HOMECELL,MATCH(CQ$8,DateRange,0)-1,MATCH(CQ$101,DataStreams,0)-1):OFFSET(HOMECELL,MATCH(CQ$9,DateRange,0)-1,MATCH(CQ$101,DataStreams,0)-1))))-1),"NA"),0)</f>
        <v>0.78878966589835198</v>
      </c>
      <c r="CR124" s="391" cm="1">
        <f t="array" aca="1" ref="CR124" ca="1">IF(ISTEXT(CR$6),IFERROR((PRODUCT(1+(OFFSET(CR$132,MATCH(CR$8,DateRange,0)-1,0):OFFSET(CR$132,MATCH(CR$9,DateRange,0)-1,0))-(OFFSET(HOMECELL,MATCH(CR$8,DateRange,0)-1,MATCH(CR$101,DataStreams,0)-1):OFFSET(HOMECELL,MATCH(CR$9,DateRange,0)-1,MATCH(CR$101,DataStreams,0)-1)))-1)-
(PRODUCT(1+(CR$104*((OFFSET(HOMECELL,MATCH(CR$8,DateRange,0)-1,MATCH(CR$100,DataStreams,0)-1):OFFSET(HOMECELL,MATCH(CR$9,DateRange,0)-1,MATCH(CR$100,DataStreams,0)-1))-OFFSET(HOMECELL,MATCH(CR$8,DateRange,0)-1,MATCH(CR$101,DataStreams,0)-1):OFFSET(HOMECELL,MATCH(CR$9,DateRange,0)-1,MATCH(CR$101,DataStreams,0)-1))))-1),"NA"),0)</f>
        <v>0.22377826053136518</v>
      </c>
      <c r="CS124" s="391" cm="1">
        <f t="array" aca="1" ref="CS124" ca="1">IF(ISTEXT(CS$6),IFERROR((PRODUCT(1+(OFFSET(CS$132,MATCH(CS$8,DateRange,0)-1,0):OFFSET(CS$132,MATCH(CS$9,DateRange,0)-1,0))-(OFFSET(HOMECELL,MATCH(CS$8,DateRange,0)-1,MATCH(CS$101,DataStreams,0)-1):OFFSET(HOMECELL,MATCH(CS$9,DateRange,0)-1,MATCH(CS$101,DataStreams,0)-1)))-1)-
(PRODUCT(1+(CS$104*((OFFSET(HOMECELL,MATCH(CS$8,DateRange,0)-1,MATCH(CS$100,DataStreams,0)-1):OFFSET(HOMECELL,MATCH(CS$9,DateRange,0)-1,MATCH(CS$100,DataStreams,0)-1))-OFFSET(HOMECELL,MATCH(CS$8,DateRange,0)-1,MATCH(CS$101,DataStreams,0)-1):OFFSET(HOMECELL,MATCH(CS$9,DateRange,0)-1,MATCH(CS$101,DataStreams,0)-1))))-1),"NA"),0)</f>
        <v>-0.62918189814995107</v>
      </c>
      <c r="CT124" s="391" cm="1">
        <f t="array" aca="1" ref="CT124" ca="1">IF(ISTEXT(CT$6),IFERROR((PRODUCT(1+(OFFSET(CT$132,MATCH(CT$8,DateRange,0)-1,0):OFFSET(CT$132,MATCH(CT$9,DateRange,0)-1,0))-(OFFSET(HOMECELL,MATCH(CT$8,DateRange,0)-1,MATCH(CT$101,DataStreams,0)-1):OFFSET(HOMECELL,MATCH(CT$9,DateRange,0)-1,MATCH(CT$101,DataStreams,0)-1)))-1)-
(PRODUCT(1+(CT$104*((OFFSET(HOMECELL,MATCH(CT$8,DateRange,0)-1,MATCH(CT$100,DataStreams,0)-1):OFFSET(HOMECELL,MATCH(CT$9,DateRange,0)-1,MATCH(CT$100,DataStreams,0)-1))-OFFSET(HOMECELL,MATCH(CT$8,DateRange,0)-1,MATCH(CT$101,DataStreams,0)-1):OFFSET(HOMECELL,MATCH(CT$9,DateRange,0)-1,MATCH(CT$101,DataStreams,0)-1))))-1),"NA"),0)</f>
        <v>-8.2841993503667943E-2</v>
      </c>
      <c r="CU124" s="391" cm="1">
        <f t="array" aca="1" ref="CU124" ca="1">IF(ISTEXT(CU$6),IFERROR((PRODUCT(1+(OFFSET(CU$132,MATCH(CU$8,DateRange,0)-1,0):OFFSET(CU$132,MATCH(CU$9,DateRange,0)-1,0))-(OFFSET(HOMECELL,MATCH(CU$8,DateRange,0)-1,MATCH(CU$101,DataStreams,0)-1):OFFSET(HOMECELL,MATCH(CU$9,DateRange,0)-1,MATCH(CU$101,DataStreams,0)-1)))-1)-
(PRODUCT(1+(CU$104*((OFFSET(HOMECELL,MATCH(CU$8,DateRange,0)-1,MATCH(CU$100,DataStreams,0)-1):OFFSET(HOMECELL,MATCH(CU$9,DateRange,0)-1,MATCH(CU$100,DataStreams,0)-1))-OFFSET(HOMECELL,MATCH(CU$8,DateRange,0)-1,MATCH(CU$101,DataStreams,0)-1):OFFSET(HOMECELL,MATCH(CU$9,DateRange,0)-1,MATCH(CU$101,DataStreams,0)-1))))-1),"NA"),0)</f>
        <v>3.8441717406619085</v>
      </c>
      <c r="CV124" s="391" cm="1">
        <f t="array" aca="1" ref="CV124" ca="1">IF(ISTEXT(CV$6),IFERROR((PRODUCT(1+(OFFSET(CV$132,MATCH(CV$8,DateRange,0)-1,0):OFFSET(CV$132,MATCH(CV$9,DateRange,0)-1,0))-(OFFSET(HOMECELL,MATCH(CV$8,DateRange,0)-1,MATCH(CV$101,DataStreams,0)-1):OFFSET(HOMECELL,MATCH(CV$9,DateRange,0)-1,MATCH(CV$101,DataStreams,0)-1)))-1)-
(PRODUCT(1+(CV$104*((OFFSET(HOMECELL,MATCH(CV$8,DateRange,0)-1,MATCH(CV$100,DataStreams,0)-1):OFFSET(HOMECELL,MATCH(CV$9,DateRange,0)-1,MATCH(CV$100,DataStreams,0)-1))-OFFSET(HOMECELL,MATCH(CV$8,DateRange,0)-1,MATCH(CV$101,DataStreams,0)-1):OFFSET(HOMECELL,MATCH(CV$9,DateRange,0)-1,MATCH(CV$101,DataStreams,0)-1))))-1),"NA"),0)</f>
        <v>0.35292980400081531</v>
      </c>
      <c r="CW124" s="391" cm="1">
        <f t="array" aca="1" ref="CW124" ca="1">IF(ISTEXT(CW$6),IFERROR((PRODUCT(1+(OFFSET(CW$132,MATCH(CW$8,DateRange,0)-1,0):OFFSET(CW$132,MATCH(CW$9,DateRange,0)-1,0))-(OFFSET(HOMECELL,MATCH(CW$8,DateRange,0)-1,MATCH(CW$101,DataStreams,0)-1):OFFSET(HOMECELL,MATCH(CW$9,DateRange,0)-1,MATCH(CW$101,DataStreams,0)-1)))-1)-
(PRODUCT(1+(CW$104*((OFFSET(HOMECELL,MATCH(CW$8,DateRange,0)-1,MATCH(CW$100,DataStreams,0)-1):OFFSET(HOMECELL,MATCH(CW$9,DateRange,0)-1,MATCH(CW$100,DataStreams,0)-1))-OFFSET(HOMECELL,MATCH(CW$8,DateRange,0)-1,MATCH(CW$101,DataStreams,0)-1):OFFSET(HOMECELL,MATCH(CW$9,DateRange,0)-1,MATCH(CW$101,DataStreams,0)-1))))-1),"NA"),0)</f>
        <v>-0.63969689506465777</v>
      </c>
      <c r="CX124" s="391" cm="1">
        <f t="array" aca="1" ref="CX124" ca="1">IF(ISTEXT(CX$6),IFERROR((PRODUCT(1+(OFFSET(CX$132,MATCH(CX$8,DateRange,0)-1,0):OFFSET(CX$132,MATCH(CX$9,DateRange,0)-1,0))-(OFFSET(HOMECELL,MATCH(CX$8,DateRange,0)-1,MATCH(CX$101,DataStreams,0)-1):OFFSET(HOMECELL,MATCH(CX$9,DateRange,0)-1,MATCH(CX$101,DataStreams,0)-1)))-1)-
(PRODUCT(1+(CX$104*((OFFSET(HOMECELL,MATCH(CX$8,DateRange,0)-1,MATCH(CX$100,DataStreams,0)-1):OFFSET(HOMECELL,MATCH(CX$9,DateRange,0)-1,MATCH(CX$100,DataStreams,0)-1))-OFFSET(HOMECELL,MATCH(CX$8,DateRange,0)-1,MATCH(CX$101,DataStreams,0)-1):OFFSET(HOMECELL,MATCH(CX$9,DateRange,0)-1,MATCH(CX$101,DataStreams,0)-1))))-1),"NA"),0)</f>
        <v>-0.25262989240156997</v>
      </c>
      <c r="CY124" s="391" cm="1">
        <f t="array" aca="1" ref="CY124" ca="1">IF(ISTEXT(CY$6),IFERROR((PRODUCT(1+(OFFSET(CY$132,MATCH(CY$8,DateRange,0)-1,0):OFFSET(CY$132,MATCH(CY$9,DateRange,0)-1,0))-(OFFSET(HOMECELL,MATCH(CY$8,DateRange,0)-1,MATCH(CY$101,DataStreams,0)-1):OFFSET(HOMECELL,MATCH(CY$9,DateRange,0)-1,MATCH(CY$101,DataStreams,0)-1)))-1)-
(PRODUCT(1+(CY$104*((OFFSET(HOMECELL,MATCH(CY$8,DateRange,0)-1,MATCH(CY$100,DataStreams,0)-1):OFFSET(HOMECELL,MATCH(CY$9,DateRange,0)-1,MATCH(CY$100,DataStreams,0)-1))-OFFSET(HOMECELL,MATCH(CY$8,DateRange,0)-1,MATCH(CY$101,DataStreams,0)-1):OFFSET(HOMECELL,MATCH(CY$9,DateRange,0)-1,MATCH(CY$101,DataStreams,0)-1))))-1),"NA"),0)</f>
        <v>1.7606056918033497</v>
      </c>
      <c r="CZ124" s="391" cm="1">
        <f t="array" aca="1" ref="CZ124" ca="1">IF(ISTEXT(CZ$6),IFERROR((PRODUCT(1+(OFFSET(CZ$132,MATCH(CZ$8,DateRange,0)-1,0):OFFSET(CZ$132,MATCH(CZ$9,DateRange,0)-1,0))-(OFFSET(HOMECELL,MATCH(CZ$8,DateRange,0)-1,MATCH(CZ$101,DataStreams,0)-1):OFFSET(HOMECELL,MATCH(CZ$9,DateRange,0)-1,MATCH(CZ$101,DataStreams,0)-1)))-1)-
(PRODUCT(1+(CZ$104*((OFFSET(HOMECELL,MATCH(CZ$8,DateRange,0)-1,MATCH(CZ$100,DataStreams,0)-1):OFFSET(HOMECELL,MATCH(CZ$9,DateRange,0)-1,MATCH(CZ$100,DataStreams,0)-1))-OFFSET(HOMECELL,MATCH(CZ$8,DateRange,0)-1,MATCH(CZ$101,DataStreams,0)-1):OFFSET(HOMECELL,MATCH(CZ$9,DateRange,0)-1,MATCH(CZ$101,DataStreams,0)-1))))-1),"NA"),0)</f>
        <v>0.53946994329395537</v>
      </c>
      <c r="DA124" s="391" cm="1">
        <f t="array" aca="1" ref="DA124" ca="1">IF(ISTEXT(DA$6),IFERROR((PRODUCT(1+(OFFSET(DA$132,MATCH(DA$8,DateRange,0)-1,0):OFFSET(DA$132,MATCH(DA$9,DateRange,0)-1,0))-(OFFSET(HOMECELL,MATCH(DA$8,DateRange,0)-1,MATCH(DA$101,DataStreams,0)-1):OFFSET(HOMECELL,MATCH(DA$9,DateRange,0)-1,MATCH(DA$101,DataStreams,0)-1)))-1)-
(PRODUCT(1+(DA$104*((OFFSET(HOMECELL,MATCH(DA$8,DateRange,0)-1,MATCH(DA$100,DataStreams,0)-1):OFFSET(HOMECELL,MATCH(DA$9,DateRange,0)-1,MATCH(DA$100,DataStreams,0)-1))-OFFSET(HOMECELL,MATCH(DA$8,DateRange,0)-1,MATCH(DA$101,DataStreams,0)-1):OFFSET(HOMECELL,MATCH(DA$9,DateRange,0)-1,MATCH(DA$101,DataStreams,0)-1))))-1),"NA"),0)</f>
        <v>0.74804484487764955</v>
      </c>
      <c r="DB124" s="815" cm="1">
        <f t="array" aca="1" ref="DB124" ca="1">IF(ISTEXT(DB$6),IFERROR((PRODUCT(1+(OFFSET(DB$132,MATCH(DB$8,DateRange,0)-1,0):OFFSET(DB$132,MATCH(DB$9,DateRange,0)-1,0))-(OFFSET(HOMECELL,MATCH(DB$8,DateRange,0)-1,MATCH(DB$101,DataStreams,0)-1):OFFSET(HOMECELL,MATCH(DB$9,DateRange,0)-1,MATCH(DB$101,DataStreams,0)-1)))-1)-
(PRODUCT(1+(DB$104*((OFFSET(HOMECELL,MATCH(DB$8,DateRange,0)-1,MATCH(DB$100,DataStreams,0)-1):OFFSET(HOMECELL,MATCH(DB$9,DateRange,0)-1,MATCH(DB$100,DataStreams,0)-1))-OFFSET(HOMECELL,MATCH(DB$8,DateRange,0)-1,MATCH(DB$101,DataStreams,0)-1):OFFSET(HOMECELL,MATCH(DB$9,DateRange,0)-1,MATCH(DB$101,DataStreams,0)-1))))-1),"NA"),0)</f>
        <v>-0.56734173695236945</v>
      </c>
      <c r="DC124" s="815" cm="1">
        <f t="array" aca="1" ref="DC124" ca="1">IF(ISTEXT(DC$6),IFERROR((PRODUCT(1+(OFFSET(DC$132,MATCH(DC$8,DateRange,0)-1,0):OFFSET(DC$132,MATCH(DC$9,DateRange,0)-1,0))-(OFFSET(HOMECELL,MATCH(DC$8,DateRange,0)-1,MATCH(DC$101,DataStreams,0)-1):OFFSET(HOMECELL,MATCH(DC$9,DateRange,0)-1,MATCH(DC$101,DataStreams,0)-1)))-1)-
(PRODUCT(1+(DC$104*((OFFSET(HOMECELL,MATCH(DC$8,DateRange,0)-1,MATCH(DC$100,DataStreams,0)-1):OFFSET(HOMECELL,MATCH(DC$9,DateRange,0)-1,MATCH(DC$100,DataStreams,0)-1))-OFFSET(HOMECELL,MATCH(DC$8,DateRange,0)-1,MATCH(DC$101,DataStreams,0)-1):OFFSET(HOMECELL,MATCH(DC$9,DateRange,0)-1,MATCH(DC$101,DataStreams,0)-1))))-1),"NA"),0)</f>
        <v>0.14285974688509651</v>
      </c>
      <c r="DD124" s="815" cm="1">
        <f t="array" aca="1" ref="DD124" ca="1">IF(ISTEXT(DD$6),IFERROR((PRODUCT(1+(OFFSET(DD$132,MATCH(DD$8,DateRange,0)-1,0):OFFSET(DD$132,MATCH(DD$9,DateRange,0)-1,0))-(OFFSET(HOMECELL,MATCH(DD$8,DateRange,0)-1,MATCH(DD$101,DataStreams,0)-1):OFFSET(HOMECELL,MATCH(DD$9,DateRange,0)-1,MATCH(DD$101,DataStreams,0)-1)))-1)-
(PRODUCT(1+(DD$104*((OFFSET(HOMECELL,MATCH(DD$8,DateRange,0)-1,MATCH(DD$100,DataStreams,0)-1):OFFSET(HOMECELL,MATCH(DD$9,DateRange,0)-1,MATCH(DD$100,DataStreams,0)-1))-OFFSET(HOMECELL,MATCH(DD$8,DateRange,0)-1,MATCH(DD$101,DataStreams,0)-1):OFFSET(HOMECELL,MATCH(DD$9,DateRange,0)-1,MATCH(DD$101,DataStreams,0)-1))))-1),"NA"),0)</f>
        <v>-0.20907917280491395</v>
      </c>
      <c r="DE124" s="815" cm="1">
        <f t="array" aca="1" ref="DE124" ca="1">IF(ISTEXT(DE$6),IFERROR((PRODUCT(1+(OFFSET(DE$132,MATCH(DE$8,DateRange,0)-1,0):OFFSET(DE$132,MATCH(DE$9,DateRange,0)-1,0))-(OFFSET(HOMECELL,MATCH(DE$8,DateRange,0)-1,MATCH(DE$101,DataStreams,0)-1):OFFSET(HOMECELL,MATCH(DE$9,DateRange,0)-1,MATCH(DE$101,DataStreams,0)-1)))-1)-
(PRODUCT(1+(DE$104*((OFFSET(HOMECELL,MATCH(DE$8,DateRange,0)-1,MATCH(DE$100,DataStreams,0)-1):OFFSET(HOMECELL,MATCH(DE$9,DateRange,0)-1,MATCH(DE$100,DataStreams,0)-1))-OFFSET(HOMECELL,MATCH(DE$8,DateRange,0)-1,MATCH(DE$101,DataStreams,0)-1):OFFSET(HOMECELL,MATCH(DE$9,DateRange,0)-1,MATCH(DE$101,DataStreams,0)-1))))-1),"NA"),0)</f>
        <v>0.37345951107345732</v>
      </c>
      <c r="DG124" s="352"/>
      <c r="DI124" s="391" cm="1">
        <f t="array" aca="1" ref="DI124" ca="1">IF(ISTEXT(DI$6),IFERROR((PRODUCT(1+(OFFSET(DI$132,MATCH(DI$8,DateRange,0)-1,0):OFFSET(DI$132,MATCH(DI$9,DateRange,0)-1,0))-(OFFSET(HOMECELL,MATCH(DI$8,DateRange,0)-1,MATCH(DI$101,DataStreams,0)-1):OFFSET(HOMECELL,MATCH(DI$9,DateRange,0)-1,MATCH(DI$101,DataStreams,0)-1)))-1)-
(PRODUCT(1+(DI$104*((OFFSET(HOMECELL,MATCH(DI$8,DateRange,0)-1,MATCH(DI$100,DataStreams,0)-1):OFFSET(HOMECELL,MATCH(DI$9,DateRange,0)-1,MATCH(DI$100,DataStreams,0)-1))-OFFSET(HOMECELL,MATCH(DI$8,DateRange,0)-1,MATCH(DI$101,DataStreams,0)-1):OFFSET(HOMECELL,MATCH(DI$9,DateRange,0)-1,MATCH(DI$101,DataStreams,0)-1))))-1),"NA"),0)</f>
        <v>0</v>
      </c>
      <c r="DJ124" s="391" cm="1">
        <f t="array" aca="1" ref="DJ124" ca="1">IF(ISTEXT(DJ$6),IFERROR((PRODUCT(1+(OFFSET(DJ$132,MATCH(DJ$8,DateRange,0)-1,0):OFFSET(DJ$132,MATCH(DJ$9,DateRange,0)-1,0))-(OFFSET(HOMECELL,MATCH(DJ$8,DateRange,0)-1,MATCH(DJ$101,DataStreams,0)-1):OFFSET(HOMECELL,MATCH(DJ$9,DateRange,0)-1,MATCH(DJ$101,DataStreams,0)-1)))-1)-
(PRODUCT(1+(DJ$104*((OFFSET(HOMECELL,MATCH(DJ$8,DateRange,0)-1,MATCH(DJ$100,DataStreams,0)-1):OFFSET(HOMECELL,MATCH(DJ$9,DateRange,0)-1,MATCH(DJ$100,DataStreams,0)-1))-OFFSET(HOMECELL,MATCH(DJ$8,DateRange,0)-1,MATCH(DJ$101,DataStreams,0)-1):OFFSET(HOMECELL,MATCH(DJ$9,DateRange,0)-1,MATCH(DJ$101,DataStreams,0)-1))))-1),"NA"),0)</f>
        <v>-0.47079762695204053</v>
      </c>
      <c r="DK124" s="391" cm="1">
        <f t="array" aca="1" ref="DK124" ca="1">IF(ISTEXT(DK$6),IFERROR((PRODUCT(1+(OFFSET(DK$132,MATCH(DK$8,DateRange,0)-1,0):OFFSET(DK$132,MATCH(DK$9,DateRange,0)-1,0))-(OFFSET(HOMECELL,MATCH(DK$8,DateRange,0)-1,MATCH(DK$101,DataStreams,0)-1):OFFSET(HOMECELL,MATCH(DK$9,DateRange,0)-1,MATCH(DK$101,DataStreams,0)-1)))-1)-
(PRODUCT(1+(DK$104*((OFFSET(HOMECELL,MATCH(DK$8,DateRange,0)-1,MATCH(DK$100,DataStreams,0)-1):OFFSET(HOMECELL,MATCH(DK$9,DateRange,0)-1,MATCH(DK$100,DataStreams,0)-1))-OFFSET(HOMECELL,MATCH(DK$8,DateRange,0)-1,MATCH(DK$101,DataStreams,0)-1):OFFSET(HOMECELL,MATCH(DK$9,DateRange,0)-1,MATCH(DK$101,DataStreams,0)-1))))-1),"NA"),0)</f>
        <v>-0.31590422300426402</v>
      </c>
    </row>
    <row r="125" spans="1:115" ht="6" customHeight="1" collapsed="1">
      <c r="A125" s="357"/>
      <c r="B125" s="357"/>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357"/>
      <c r="Z125" s="357"/>
      <c r="AA125" s="357"/>
      <c r="AB125" s="357"/>
      <c r="AC125" s="357"/>
      <c r="AD125" s="357"/>
      <c r="AE125" s="357"/>
      <c r="AF125" s="357"/>
      <c r="AG125" s="357"/>
      <c r="AH125" s="357"/>
      <c r="AI125" s="357"/>
      <c r="AJ125" s="357"/>
      <c r="AK125" s="357"/>
      <c r="AL125" s="357"/>
      <c r="AM125" s="357"/>
      <c r="AN125" s="357"/>
      <c r="AO125" s="357"/>
      <c r="AP125" s="357"/>
      <c r="AQ125" s="357"/>
      <c r="AR125" s="357"/>
      <c r="AS125" s="357"/>
      <c r="AT125" s="357"/>
      <c r="AU125" s="357"/>
      <c r="AV125" s="357"/>
      <c r="AW125" s="357"/>
      <c r="AX125" s="357"/>
      <c r="AY125" s="357"/>
      <c r="AZ125" s="357"/>
      <c r="BA125" s="357"/>
      <c r="BB125" s="357"/>
      <c r="BC125" s="357"/>
      <c r="BD125" s="357"/>
      <c r="BE125" s="357"/>
      <c r="BF125" s="357"/>
      <c r="BG125" s="357"/>
      <c r="BH125" s="357"/>
      <c r="BI125" s="357"/>
      <c r="BJ125" s="357"/>
      <c r="BK125" s="357"/>
      <c r="BL125" s="357"/>
      <c r="BM125" s="357"/>
      <c r="BN125" s="357"/>
      <c r="BO125" s="357"/>
      <c r="BP125" s="357"/>
      <c r="BQ125" s="357"/>
      <c r="BR125" s="357"/>
      <c r="BS125" s="357"/>
      <c r="BT125" s="357"/>
      <c r="BU125" s="357"/>
      <c r="BV125" s="357"/>
      <c r="BW125" s="357"/>
      <c r="BX125" s="357"/>
      <c r="BY125" s="357"/>
      <c r="BZ125" s="357"/>
      <c r="CA125" s="357"/>
      <c r="CB125" s="357"/>
      <c r="CC125" s="357"/>
      <c r="CD125" s="357"/>
      <c r="CE125" s="357"/>
      <c r="CF125" s="357"/>
      <c r="CG125" s="357"/>
      <c r="CH125" s="357"/>
      <c r="CI125" s="357"/>
      <c r="CJ125" s="357"/>
      <c r="CK125" s="357"/>
      <c r="CL125" s="357"/>
      <c r="CM125" s="357"/>
      <c r="CN125" s="357"/>
      <c r="CO125" s="357"/>
      <c r="CP125" s="357"/>
      <c r="CQ125" s="357"/>
      <c r="CR125" s="357"/>
      <c r="CS125" s="357"/>
      <c r="CT125" s="357"/>
      <c r="CU125" s="357"/>
      <c r="CV125" s="357"/>
      <c r="CW125" s="357"/>
      <c r="CX125" s="357"/>
      <c r="CY125" s="357"/>
      <c r="CZ125" s="358"/>
      <c r="DA125" s="358"/>
      <c r="DB125" s="358"/>
      <c r="DC125" s="358"/>
      <c r="DD125" s="358"/>
      <c r="DE125" s="358"/>
      <c r="DI125" s="357"/>
      <c r="DJ125" s="357"/>
      <c r="DK125" s="357"/>
    </row>
    <row r="126" spans="1:115" hidden="1" outlineLevel="1">
      <c r="A126" s="397" t="str">
        <f ca="1">"Arithmetic Returns as of "&amp;TEXT(EndDate,"MMM-YY")</f>
        <v>Arithmetic Returns as of Sep-24</v>
      </c>
      <c r="B126" s="368"/>
      <c r="C126" s="385"/>
      <c r="D126" s="385"/>
      <c r="E126" s="385"/>
      <c r="F126" s="385"/>
      <c r="G126" s="385"/>
      <c r="H126" s="385"/>
      <c r="I126" s="385"/>
      <c r="J126" s="385"/>
      <c r="K126" s="385"/>
      <c r="L126" s="385"/>
      <c r="M126" s="385"/>
      <c r="N126" s="385"/>
      <c r="O126" s="385"/>
      <c r="P126" s="385"/>
      <c r="Q126" s="385"/>
      <c r="R126" s="385"/>
      <c r="S126" s="385"/>
      <c r="T126" s="385"/>
      <c r="U126" s="385"/>
      <c r="V126" s="385"/>
      <c r="W126" s="385"/>
      <c r="X126" s="385"/>
      <c r="Y126" s="385"/>
      <c r="Z126" s="385"/>
      <c r="AA126" s="385"/>
      <c r="AB126" s="385"/>
      <c r="AC126" s="385"/>
      <c r="AD126" s="385"/>
      <c r="AE126" s="385"/>
      <c r="AF126" s="385"/>
      <c r="AG126" s="385"/>
      <c r="AH126" s="385"/>
      <c r="AI126" s="385"/>
      <c r="AJ126" s="385"/>
      <c r="AK126" s="385"/>
      <c r="AL126" s="385"/>
      <c r="AM126" s="385"/>
      <c r="AN126" s="385"/>
      <c r="AO126" s="385"/>
      <c r="AP126" s="385"/>
      <c r="AQ126" s="385"/>
      <c r="AR126" s="385"/>
      <c r="AS126" s="385"/>
      <c r="AT126" s="385"/>
      <c r="AU126" s="385"/>
      <c r="AV126" s="385"/>
      <c r="AW126" s="385"/>
      <c r="AX126" s="385"/>
      <c r="AY126" s="385"/>
      <c r="AZ126" s="385"/>
      <c r="BA126" s="385"/>
      <c r="BB126" s="385"/>
      <c r="BC126" s="385"/>
      <c r="BD126" s="385"/>
      <c r="BE126" s="385"/>
      <c r="BF126" s="385"/>
      <c r="BG126" s="385"/>
      <c r="BH126" s="385"/>
      <c r="BI126" s="385"/>
      <c r="BJ126" s="385"/>
      <c r="BK126" s="385"/>
      <c r="BL126" s="385"/>
      <c r="BM126" s="385"/>
      <c r="BN126" s="385"/>
      <c r="BO126" s="385"/>
      <c r="BP126" s="385"/>
      <c r="BQ126" s="385"/>
      <c r="BR126" s="385"/>
      <c r="BS126" s="385"/>
      <c r="BT126" s="385"/>
      <c r="BU126" s="385"/>
      <c r="BV126" s="385"/>
      <c r="BW126" s="385"/>
      <c r="BX126" s="385"/>
      <c r="BY126" s="385"/>
      <c r="BZ126" s="385"/>
      <c r="CA126" s="385"/>
      <c r="CB126" s="385"/>
      <c r="CC126" s="385"/>
      <c r="CD126" s="385"/>
      <c r="CE126" s="385"/>
      <c r="CF126" s="385"/>
      <c r="CG126" s="385"/>
      <c r="CH126" s="385"/>
      <c r="CI126" s="385"/>
      <c r="CJ126" s="385"/>
      <c r="CK126" s="385"/>
      <c r="CL126" s="385"/>
      <c r="CM126" s="385"/>
      <c r="CN126" s="385"/>
      <c r="CO126" s="385"/>
      <c r="CP126" s="385"/>
      <c r="CQ126" s="385"/>
      <c r="CR126" s="385"/>
      <c r="CS126" s="385"/>
      <c r="CT126" s="385"/>
      <c r="CU126" s="385"/>
      <c r="CV126" s="385"/>
      <c r="CW126" s="385"/>
      <c r="CX126" s="385"/>
      <c r="CY126" s="385"/>
      <c r="CZ126" s="803"/>
      <c r="DA126" s="803"/>
      <c r="DB126" s="803"/>
      <c r="DC126" s="803"/>
      <c r="DD126" s="803"/>
      <c r="DE126" s="803"/>
      <c r="DG126" s="352"/>
      <c r="DI126" s="385"/>
      <c r="DJ126" s="385"/>
      <c r="DK126" s="385"/>
    </row>
    <row r="127" spans="1:115" hidden="1" outlineLevel="1">
      <c r="A127" s="371" t="s">
        <v>233</v>
      </c>
      <c r="B127" s="372"/>
      <c r="C127" s="391">
        <f ca="1">IF(ISTEXT(C$6),SUM(OFFSET(C$132,MATCH(StartDate,DateRange,0)-1,0):OFFSET(C$132,MATCH(EndDate,DateRange,0)-1,0)),0)</f>
        <v>0.20314533076243702</v>
      </c>
      <c r="D127" s="391">
        <f ca="1">IF(ISTEXT(D$6),SUM(OFFSET(D$132,MATCH(D$8,DateRange,0)-1,0):OFFSET(D$132,MATCH(D$9,DateRange,0)-1,0)),0)</f>
        <v>0.10089999999999992</v>
      </c>
      <c r="E127" s="391">
        <f ca="1">IF(ISTEXT(E$6),SUM(OFFSET(E$132,MATCH(E$8,DateRange,0)-1,0):OFFSET(E$132,MATCH(E$9,DateRange,0)-1,0)),0)</f>
        <v>0.29549585802837985</v>
      </c>
      <c r="F127" s="391">
        <f ca="1">IF(ISTEXT(F$6),SUM(OFFSET(F$132,MATCH(F$8,DateRange,0)-1,0):OFFSET(F$132,MATCH(F$9,DateRange,0)-1,0)),0)</f>
        <v>0.35696009177023558</v>
      </c>
      <c r="G127" s="391">
        <f ca="1">IF(ISTEXT(G$6),SUM(OFFSET(G$132,MATCH(G$8,DateRange,0)-1,0):OFFSET(G$132,MATCH(G$9,DateRange,0)-1,0)),0)</f>
        <v>0.32636037480856006</v>
      </c>
      <c r="H127" s="391">
        <f ca="1">IF(ISTEXT(H$6),SUM(OFFSET(H$132,MATCH(H$8,DateRange,0)-1,0):OFFSET(H$132,MATCH(H$9,DateRange,0)-1,0)),0)</f>
        <v>0.21138465970517992</v>
      </c>
      <c r="I127" s="391">
        <f ca="1">IF(ISTEXT(I$6),SUM(OFFSET(I$132,MATCH(I$8,DateRange,0)-1,0):OFFSET(I$132,MATCH(I$9,DateRange,0)-1,0)),0)</f>
        <v>0.73004573011305163</v>
      </c>
      <c r="J127" s="391">
        <f ca="1">IF(ISTEXT(J$6),SUM(OFFSET(J$132,MATCH(J$8,DateRange,0)-1,0):OFFSET(J$132,MATCH(J$9,DateRange,0)-1,0)),0)</f>
        <v>0.30058078257862214</v>
      </c>
      <c r="K127" s="391">
        <f ca="1">IF(ISTEXT(K$6),SUM(OFFSET(K$132,MATCH(K$8,DateRange,0)-1,0):OFFSET(K$132,MATCH(K$9,DateRange,0)-1,0)),0)</f>
        <v>0.42836942068501521</v>
      </c>
      <c r="L127" s="391">
        <f ca="1">IF(ISTEXT(L$6),SUM(OFFSET(L$132,MATCH(L$8,DateRange,0)-1,0):OFFSET(L$132,MATCH(L$9,DateRange,0)-1,0)),0)</f>
        <v>0.1466060259000905</v>
      </c>
      <c r="M127" s="391">
        <f ca="1">IF(ISTEXT(M$6),SUM(OFFSET(M$132,MATCH(M$8,DateRange,0)-1,0):OFFSET(M$132,MATCH(M$9,DateRange,0)-1,0)),0)</f>
        <v>0.12979049305734211</v>
      </c>
      <c r="N127" s="391">
        <f ca="1">IF(ISTEXT(N$6),SUM(OFFSET(N$132,MATCH(N$8,DateRange,0)-1,0):OFFSET(N$132,MATCH(N$9,DateRange,0)-1,0)),0)</f>
        <v>0.48446964967553358</v>
      </c>
      <c r="O127" s="391">
        <f ca="1">IF(ISTEXT(O$6),SUM(OFFSET(O$132,MATCH(O$8,DateRange,0)-1,0):OFFSET(O$132,MATCH(O$9,DateRange,0)-1,0)),0)</f>
        <v>0.30134060185038225</v>
      </c>
      <c r="P127" s="391">
        <f ca="1">IF(ISTEXT(P$6),SUM(OFFSET(P$132,MATCH(P$8,DateRange,0)-1,0):OFFSET(P$132,MATCH(P$9,DateRange,0)-1,0)),0)</f>
        <v>0.20605878451064782</v>
      </c>
      <c r="Q127" s="391">
        <f ca="1">IF(ISTEXT(Q$6),SUM(OFFSET(Q$132,MATCH(Q$8,DateRange,0)-1,0):OFFSET(Q$132,MATCH(Q$9,DateRange,0)-1,0)),0)</f>
        <v>0.3679670113571214</v>
      </c>
      <c r="R127" s="391">
        <f ca="1">IF(ISTEXT(R$6),SUM(OFFSET(R$132,MATCH(R$8,DateRange,0)-1,0):OFFSET(R$132,MATCH(R$9,DateRange,0)-1,0)),0)</f>
        <v>0.58199386118906993</v>
      </c>
      <c r="S127" s="391">
        <f ca="1">IF(ISTEXT(S$6),SUM(OFFSET(S$132,MATCH(S$8,DateRange,0)-1,0):OFFSET(S$132,MATCH(S$9,DateRange,0)-1,0)),0)</f>
        <v>0.39733695470900543</v>
      </c>
      <c r="T127" s="391">
        <f ca="1">IF(ISTEXT(T$6),SUM(OFFSET(T$132,MATCH(T$8,DateRange,0)-1,0):OFFSET(T$132,MATCH(T$9,DateRange,0)-1,0)),0)</f>
        <v>1.0691665209441068</v>
      </c>
      <c r="U127" s="391">
        <f ca="1">IF(ISTEXT(U$6),SUM(OFFSET(U$132,MATCH(U$8,DateRange,0)-1,0):OFFSET(U$132,MATCH(U$9,DateRange,0)-1,0)),0)</f>
        <v>-0.72817497445246182</v>
      </c>
      <c r="V127" s="391">
        <f ca="1">IF(ISTEXT(V$6),SUM(OFFSET(V$132,MATCH(V$8,DateRange,0)-1,0):OFFSET(V$132,MATCH(V$9,DateRange,0)-1,0)),0)</f>
        <v>8.179850068103503E-2</v>
      </c>
      <c r="W127" s="391">
        <f ca="1">IF(ISTEXT(W$6),SUM(OFFSET(W$132,MATCH(W$8,DateRange,0)-1,0):OFFSET(W$132,MATCH(W$9,DateRange,0)-1,0)),0)</f>
        <v>0.1338756095896162</v>
      </c>
      <c r="X127" s="391">
        <f ca="1">IF(ISTEXT(X$6),SUM(OFFSET(X$132,MATCH(X$8,DateRange,0)-1,0):OFFSET(X$132,MATCH(X$9,DateRange,0)-1,0)),0)</f>
        <v>-3.9255541533146268E-2</v>
      </c>
      <c r="Y127" s="391">
        <f ca="1">IF(ISTEXT(Y$6),SUM(OFFSET(Y$132,MATCH(Y$8,DateRange,0)-1,0):OFFSET(Y$132,MATCH(Y$9,DateRange,0)-1,0)),0)</f>
        <v>0.55479963785157271</v>
      </c>
      <c r="Z127" s="391">
        <f ca="1">IF(ISTEXT(Z$6),SUM(OFFSET(Z$132,MATCH(Z$8,DateRange,0)-1,0):OFFSET(Z$132,MATCH(Z$9,DateRange,0)-1,0)),0)</f>
        <v>0.89348551495034467</v>
      </c>
      <c r="AA127" s="391">
        <f ca="1">IF(ISTEXT(AA$6),SUM(OFFSET(AA$132,MATCH(AA$8,DateRange,0)-1,0):OFFSET(AA$132,MATCH(AA$9,DateRange,0)-1,0)),0)</f>
        <v>0.75602426853500648</v>
      </c>
      <c r="AB127" s="391">
        <f ca="1">IF(ISTEXT(AB$6),SUM(OFFSET(AB$132,MATCH(AB$8,DateRange,0)-1,0):OFFSET(AB$132,MATCH(AB$9,DateRange,0)-1,0)),0)</f>
        <v>-0.45627066382795745</v>
      </c>
      <c r="AC127" s="391">
        <f ca="1">IF(ISTEXT(AC$6),SUM(OFFSET(AC$132,MATCH(AC$8,DateRange,0)-1,0):OFFSET(AC$132,MATCH(AC$9,DateRange,0)-1,0)),0)</f>
        <v>0.29131675231399423</v>
      </c>
      <c r="AD127" s="391">
        <f ca="1">IF(ISTEXT(AD$6),SUM(OFFSET(AD$132,MATCH(AD$8,DateRange,0)-1,0):OFFSET(AD$132,MATCH(AD$9,DateRange,0)-1,0)),0)</f>
        <v>-0.71150040640488543</v>
      </c>
      <c r="AE127" s="391">
        <f ca="1">IF(ISTEXT(AE$6),SUM(OFFSET(AE$132,MATCH(AE$8,DateRange,0)-1,0):OFFSET(AE$132,MATCH(AE$9,DateRange,0)-1,0)),0)</f>
        <v>-0.39642409030882825</v>
      </c>
      <c r="AF127" s="391">
        <f ca="1">IF(ISTEXT(AF$6),SUM(OFFSET(AF$132,MATCH(AF$8,DateRange,0)-1,0):OFFSET(AF$132,MATCH(AF$9,DateRange,0)-1,0)),0)</f>
        <v>0.31936948693018652</v>
      </c>
      <c r="AG127" s="391">
        <f ca="1">IF(ISTEXT(AG$6),SUM(OFFSET(AG$132,MATCH(AG$8,DateRange,0)-1,0):OFFSET(AG$132,MATCH(AG$9,DateRange,0)-1,0)),0)</f>
        <v>0.8556680129825045</v>
      </c>
      <c r="AH127" s="391">
        <f ca="1">IF(ISTEXT(AH$6),SUM(OFFSET(AH$132,MATCH(AH$8,DateRange,0)-1,0):OFFSET(AH$132,MATCH(AH$9,DateRange,0)-1,0)),0)</f>
        <v>-0.29805840660227606</v>
      </c>
      <c r="AI127" s="391">
        <f ca="1">IF(ISTEXT(AI$6),SUM(OFFSET(AI$132,MATCH(AI$8,DateRange,0)-1,0):OFFSET(AI$132,MATCH(AI$9,DateRange,0)-1,0)),0)</f>
        <v>0.33110683031535748</v>
      </c>
      <c r="AJ127" s="391">
        <f ca="1">IF(ISTEXT(AJ$6),SUM(OFFSET(AJ$132,MATCH(AJ$8,DateRange,0)-1,0):OFFSET(AJ$132,MATCH(AJ$9,DateRange,0)-1,0)),0)</f>
        <v>0.29157068096225974</v>
      </c>
      <c r="AK127" s="391">
        <f ca="1">IF(ISTEXT(AK$6),SUM(OFFSET(AK$132,MATCH(AK$8,DateRange,0)-1,0):OFFSET(AK$132,MATCH(AK$9,DateRange,0)-1,0)),0)</f>
        <v>0.24077961535166617</v>
      </c>
      <c r="AL127" s="391">
        <f ca="1">IF(ISTEXT(AL$6),SUM(OFFSET(AL$132,MATCH(AL$8,DateRange,0)-1,0):OFFSET(AL$132,MATCH(AL$9,DateRange,0)-1,0)),0)</f>
        <v>0.51865629198076091</v>
      </c>
      <c r="AM127" s="391">
        <f ca="1">IF(ISTEXT(AM$6),SUM(OFFSET(AM$132,MATCH(AM$8,DateRange,0)-1,0):OFFSET(AM$132,MATCH(AM$9,DateRange,0)-1,0)),0)</f>
        <v>0.69255776511571743</v>
      </c>
      <c r="AN127" s="391">
        <f ca="1">IF(ISTEXT(AN$6),SUM(OFFSET(AN$132,MATCH(AN$8,DateRange,0)-1,0):OFFSET(AN$132,MATCH(AN$9,DateRange,0)-1,0)),0)</f>
        <v>0.73038300258410249</v>
      </c>
      <c r="AO127" s="391">
        <f ca="1">IF(ISTEXT(AO$6),SUM(OFFSET(AO$132,MATCH(AO$8,DateRange,0)-1,0):OFFSET(AO$132,MATCH(AO$9,DateRange,0)-1,0)),0)</f>
        <v>-0.14392912796013227</v>
      </c>
      <c r="AP127" s="391">
        <f ca="1">IF(ISTEXT(AP$6),SUM(OFFSET(AP$132,MATCH(AP$8,DateRange,0)-1,0):OFFSET(AP$132,MATCH(AP$9,DateRange,0)-1,0)),0)</f>
        <v>0.53210184150645112</v>
      </c>
      <c r="AQ127" s="391">
        <f ca="1">IF(ISTEXT(AQ$6),SUM(OFFSET(AQ$132,MATCH(AQ$8,DateRange,0)-1,0):OFFSET(AQ$132,MATCH(AQ$9,DateRange,0)-1,0)),0)</f>
        <v>-0.32251643045818479</v>
      </c>
      <c r="AR127" s="391">
        <f ca="1">IF(ISTEXT(AR$6),SUM(OFFSET(AR$132,MATCH(AR$8,DateRange,0)-1,0):OFFSET(AR$132,MATCH(AR$9,DateRange,0)-1,0)),0)</f>
        <v>2.3651897505408095</v>
      </c>
      <c r="AS127" s="391">
        <f ca="1">IF(ISTEXT(AS$6),SUM(OFFSET(AS$132,MATCH(AS$8,DateRange,0)-1,0):OFFSET(AS$132,MATCH(AS$9,DateRange,0)-1,0)),0)</f>
        <v>-0.11734596208097857</v>
      </c>
      <c r="AT127" s="391">
        <f ca="1">IF(ISTEXT(AT$6),SUM(OFFSET(AT$132,MATCH(AT$8,DateRange,0)-1,0):OFFSET(AT$132,MATCH(AT$9,DateRange,0)-1,0)),0)</f>
        <v>0.78156291784477594</v>
      </c>
      <c r="AU127" s="391">
        <f ca="1">IF(ISTEXT(AU$6),SUM(OFFSET(AU$132,MATCH(AU$8,DateRange,0)-1,0):OFFSET(AU$132,MATCH(AU$9,DateRange,0)-1,0)),0)</f>
        <v>1.076631734367735</v>
      </c>
      <c r="AV127" s="391">
        <f ca="1">IF(ISTEXT(AV$6),SUM(OFFSET(AV$132,MATCH(AV$8,DateRange,0)-1,0):OFFSET(AV$132,MATCH(AV$9,DateRange,0)-1,0)),0)</f>
        <v>0.24968635185557514</v>
      </c>
      <c r="AW127" s="391">
        <f ca="1">IF(ISTEXT(AW$6),SUM(OFFSET(AW$132,MATCH(AW$8,DateRange,0)-1,0):OFFSET(AW$132,MATCH(AW$9,DateRange,0)-1,0)),0)</f>
        <v>0.23286042016077196</v>
      </c>
      <c r="AX127" s="391">
        <f ca="1">IF(ISTEXT(AX$6),SUM(OFFSET(AX$132,MATCH(AX$8,DateRange,0)-1,0):OFFSET(AX$132,MATCH(AX$9,DateRange,0)-1,0)),0)</f>
        <v>0.74115510351842484</v>
      </c>
      <c r="AY127" s="391">
        <f ca="1">IF(ISTEXT(AY$6),SUM(OFFSET(AY$132,MATCH(AY$8,DateRange,0)-1,0):OFFSET(AY$132,MATCH(AY$9,DateRange,0)-1,0)),0)</f>
        <v>0.71397647617217852</v>
      </c>
      <c r="AZ127" s="391">
        <f ca="1">IF(ISTEXT(AZ$6),SUM(OFFSET(AZ$132,MATCH(AZ$8,DateRange,0)-1,0):OFFSET(AZ$132,MATCH(AZ$9,DateRange,0)-1,0)),0)</f>
        <v>0.49119637396456295</v>
      </c>
      <c r="BA127" s="391">
        <f ca="1">IF(ISTEXT(BA$6),SUM(OFFSET(BA$132,MATCH(BA$8,DateRange,0)-1,0):OFFSET(BA$132,MATCH(BA$9,DateRange,0)-1,0)),0)</f>
        <v>0.48548644121640894</v>
      </c>
      <c r="BB127" s="391">
        <f ca="1">IF(ISTEXT(BB$6),SUM(OFFSET(BB$132,MATCH(BB$8,DateRange,0)-1,0):OFFSET(BB$132,MATCH(BB$9,DateRange,0)-1,0)),0)</f>
        <v>-9.4401376901608741E-2</v>
      </c>
      <c r="BC127" s="391">
        <f ca="1">IF(ISTEXT(BC$6),SUM(OFFSET(BC$132,MATCH(BC$8,DateRange,0)-1,0):OFFSET(BC$132,MATCH(BC$9,DateRange,0)-1,0)),0)</f>
        <v>-0.52527079114927544</v>
      </c>
      <c r="BD127" s="391">
        <f ca="1">IF(ISTEXT(BD$6),SUM(OFFSET(BD$132,MATCH(BD$8,DateRange,0)-1,0):OFFSET(BD$132,MATCH(BD$9,DateRange,0)-1,0)),0)</f>
        <v>0.77220708662391202</v>
      </c>
      <c r="BE127" s="391">
        <f ca="1">IF(ISTEXT(BE$6),SUM(OFFSET(BE$132,MATCH(BE$8,DateRange,0)-1,0):OFFSET(BE$132,MATCH(BE$9,DateRange,0)-1,0)),0)</f>
        <v>0.93209507731673991</v>
      </c>
      <c r="BF127" s="391">
        <f ca="1">IF(ISTEXT(BF$6),SUM(OFFSET(BF$132,MATCH(BF$8,DateRange,0)-1,0):OFFSET(BF$132,MATCH(BF$9,DateRange,0)-1,0)),0)</f>
        <v>1.6704591591609426</v>
      </c>
      <c r="BG127" s="391">
        <f ca="1">IF(ISTEXT(BG$6),SUM(OFFSET(BG$132,MATCH(BG$8,DateRange,0)-1,0):OFFSET(BG$132,MATCH(BG$9,DateRange,0)-1,0)),0)</f>
        <v>0.39813858071145714</v>
      </c>
      <c r="BH127" s="391">
        <f ca="1">IF(ISTEXT(BH$6),SUM(OFFSET(BH$132,MATCH(BH$8,DateRange,0)-1,0):OFFSET(BH$132,MATCH(BH$9,DateRange,0)-1,0)),0)</f>
        <v>0.71143457757115991</v>
      </c>
      <c r="BI127" s="391">
        <f ca="1">IF(ISTEXT(BI$6),SUM(OFFSET(BI$132,MATCH(BI$8,DateRange,0)-1,0):OFFSET(BI$132,MATCH(BI$9,DateRange,0)-1,0)),0)</f>
        <v>-0.15689058075699958</v>
      </c>
      <c r="BJ127" s="391">
        <f ca="1">IF(ISTEXT(BJ$6),SUM(OFFSET(BJ$132,MATCH(BJ$8,DateRange,0)-1,0):OFFSET(BJ$132,MATCH(BJ$9,DateRange,0)-1,0)),0)</f>
        <v>0.12078410979554662</v>
      </c>
      <c r="BK127" s="391">
        <f ca="1">IF(ISTEXT(BK$6),SUM(OFFSET(BK$132,MATCH(BK$8,DateRange,0)-1,0):OFFSET(BK$132,MATCH(BK$9,DateRange,0)-1,0)),0)</f>
        <v>1.0726422114724588</v>
      </c>
      <c r="BL127" s="391">
        <f ca="1">IF(ISTEXT(BL$6),SUM(OFFSET(BL$132,MATCH(BL$8,DateRange,0)-1,0):OFFSET(BL$132,MATCH(BL$9,DateRange,0)-1,0)),0)</f>
        <v>0.55037098362227299</v>
      </c>
      <c r="BM127" s="391">
        <f ca="1">IF(ISTEXT(BM$6),SUM(OFFSET(BM$132,MATCH(BM$8,DateRange,0)-1,0):OFFSET(BM$132,MATCH(BM$9,DateRange,0)-1,0)),0)</f>
        <v>0.3941631428522866</v>
      </c>
      <c r="BN127" s="391">
        <f ca="1">IF(ISTEXT(BN$6),SUM(OFFSET(BN$132,MATCH(BN$8,DateRange,0)-1,0):OFFSET(BN$132,MATCH(BN$9,DateRange,0)-1,0)),0)</f>
        <v>1.832068841915542</v>
      </c>
      <c r="BO127" s="391">
        <f ca="1">IF(ISTEXT(BO$6),SUM(OFFSET(BO$132,MATCH(BO$8,DateRange,0)-1,0):OFFSET(BO$132,MATCH(BO$9,DateRange,0)-1,0)),0)</f>
        <v>0.67889655535405657</v>
      </c>
      <c r="BP127" s="391">
        <f ca="1">IF(ISTEXT(BP$6),SUM(OFFSET(BP$132,MATCH(BP$8,DateRange,0)-1,0):OFFSET(BP$132,MATCH(BP$9,DateRange,0)-1,0)),0)</f>
        <v>-0.18522485820859974</v>
      </c>
      <c r="BQ127" s="391">
        <f ca="1">IF(ISTEXT(BQ$6),SUM(OFFSET(BQ$132,MATCH(BQ$8,DateRange,0)-1,0):OFFSET(BQ$132,MATCH(BQ$9,DateRange,0)-1,0)),0)</f>
        <v>0.41006563802904467</v>
      </c>
      <c r="BR127" s="391">
        <f ca="1">IF(ISTEXT(BR$6),SUM(OFFSET(BR$132,MATCH(BR$8,DateRange,0)-1,0):OFFSET(BR$132,MATCH(BR$9,DateRange,0)-1,0)),0)</f>
        <v>0.35922116547555322</v>
      </c>
      <c r="BS127" s="391">
        <f ca="1">IF(ISTEXT(BS$6),SUM(OFFSET(BS$132,MATCH(BS$8,DateRange,0)-1,0):OFFSET(BS$132,MATCH(BS$9,DateRange,0)-1,0)),0)</f>
        <v>0.23641076491541407</v>
      </c>
      <c r="BT127" s="391">
        <f ca="1">IF(ISTEXT(BT$6),SUM(OFFSET(BT$132,MATCH(BT$8,DateRange,0)-1,0):OFFSET(BT$132,MATCH(BT$9,DateRange,0)-1,0)),0)</f>
        <v>0.30594066668732323</v>
      </c>
      <c r="BU127" s="391">
        <f ca="1">IF(ISTEXT(BU$6),SUM(OFFSET(BU$132,MATCH(BU$8,DateRange,0)-1,0):OFFSET(BU$132,MATCH(BU$9,DateRange,0)-1,0)),0)</f>
        <v>0.45338053590770377</v>
      </c>
      <c r="BV127" s="391">
        <f ca="1">IF(ISTEXT(BV$6),SUM(OFFSET(BV$132,MATCH(BV$8,DateRange,0)-1,0):OFFSET(BV$132,MATCH(BV$9,DateRange,0)-1,0)),0)</f>
        <v>6.6400346042764458E-2</v>
      </c>
      <c r="BW127" s="391">
        <f ca="1">IF(ISTEXT(BW$6),SUM(OFFSET(BW$132,MATCH(BW$8,DateRange,0)-1,0):OFFSET(BW$132,MATCH(BW$9,DateRange,0)-1,0)),0)</f>
        <v>0.66145453710460289</v>
      </c>
      <c r="BX127" s="391">
        <f ca="1">IF(ISTEXT(BX$6),SUM(OFFSET(BX$132,MATCH(BX$8,DateRange,0)-1,0):OFFSET(BX$132,MATCH(BX$9,DateRange,0)-1,0)),0)</f>
        <v>0.55186193564331076</v>
      </c>
      <c r="BY127" s="391">
        <f ca="1">IF(ISTEXT(BY$6),SUM(OFFSET(BY$132,MATCH(BY$8,DateRange,0)-1,0):OFFSET(BY$132,MATCH(BY$9,DateRange,0)-1,0)),0)</f>
        <v>0.33661524394272629</v>
      </c>
      <c r="BZ127" s="391">
        <f ca="1">IF(ISTEXT(BZ$6),SUM(OFFSET(BZ$132,MATCH(BZ$8,DateRange,0)-1,0):OFFSET(BZ$132,MATCH(BZ$9,DateRange,0)-1,0)),0)</f>
        <v>0.15081407140836794</v>
      </c>
      <c r="CA127" s="391">
        <f ca="1">IF(ISTEXT(CA$6),SUM(OFFSET(CA$132,MATCH(CA$8,DateRange,0)-1,0):OFFSET(CA$132,MATCH(CA$9,DateRange,0)-1,0)),0)</f>
        <v>0.34928275036801232</v>
      </c>
      <c r="CB127" s="391">
        <f ca="1">IF(ISTEXT(CB$6),SUM(OFFSET(CB$132,MATCH(CB$8,DateRange,0)-1,0):OFFSET(CB$132,MATCH(CB$9,DateRange,0)-1,0)),0)</f>
        <v>0.4762274956878581</v>
      </c>
      <c r="CC127" s="391">
        <f ca="1">IF(ISTEXT(CC$6),SUM(OFFSET(CC$132,MATCH(CC$8,DateRange,0)-1,0):OFFSET(CC$132,MATCH(CC$9,DateRange,0)-1,0)),0)</f>
        <v>-0.11710760341306899</v>
      </c>
      <c r="CD127" s="391">
        <f ca="1">IF(ISTEXT(CD$6),SUM(OFFSET(CD$132,MATCH(CD$8,DateRange,0)-1,0):OFFSET(CD$132,MATCH(CD$9,DateRange,0)-1,0)),0)</f>
        <v>1.043887507571529</v>
      </c>
      <c r="CE127" s="391">
        <f ca="1">IF(ISTEXT(CE$6),SUM(OFFSET(CE$132,MATCH(CE$8,DateRange,0)-1,0):OFFSET(CE$132,MATCH(CE$9,DateRange,0)-1,0)),0)</f>
        <v>-5.9244012268671598E-2</v>
      </c>
      <c r="CF127" s="391">
        <f ca="1">IF(ISTEXT(CF$6),SUM(OFFSET(CF$132,MATCH(CF$8,DateRange,0)-1,0):OFFSET(CF$132,MATCH(CF$9,DateRange,0)-1,0)),0)</f>
        <v>0.29416891764768255</v>
      </c>
      <c r="CG127" s="391">
        <f ca="1">IF(ISTEXT(CG$6),SUM(OFFSET(CG$132,MATCH(CG$8,DateRange,0)-1,0):OFFSET(CG$132,MATCH(CG$9,DateRange,0)-1,0)),0)</f>
        <v>0.10971785723439166</v>
      </c>
      <c r="CH127" s="391">
        <f ca="1">IF(ISTEXT(CH$6),SUM(OFFSET(CH$132,MATCH(CH$8,DateRange,0)-1,0):OFFSET(CH$132,MATCH(CH$9,DateRange,0)-1,0)),0)</f>
        <v>0.65529535787252202</v>
      </c>
      <c r="CI127" s="391">
        <f ca="1">IF(ISTEXT(CI$6),SUM(OFFSET(CI$132,MATCH(CI$8,DateRange,0)-1,0):OFFSET(CI$132,MATCH(CI$9,DateRange,0)-1,0)),0)</f>
        <v>1.2735677909872696</v>
      </c>
      <c r="CJ127" s="391">
        <f ca="1">IF(ISTEXT(CJ$6),SUM(OFFSET(CJ$132,MATCH(CJ$8,DateRange,0)-1,0):OFFSET(CJ$132,MATCH(CJ$9,DateRange,0)-1,0)),0)</f>
        <v>0.53366748436690936</v>
      </c>
      <c r="CK127" s="391">
        <f ca="1">IF(ISTEXT(CK$6),SUM(OFFSET(CK$132,MATCH(CK$8,DateRange,0)-1,0):OFFSET(CK$132,MATCH(CK$9,DateRange,0)-1,0)),0)</f>
        <v>0.63543916181666771</v>
      </c>
      <c r="CL127" s="391">
        <f ca="1">IF(ISTEXT(CL$6),SUM(OFFSET(CL$132,MATCH(CL$8,DateRange,0)-1,0):OFFSET(CL$132,MATCH(CL$9,DateRange,0)-1,0)),0)</f>
        <v>0.31107001437721887</v>
      </c>
      <c r="CM127" s="391">
        <f ca="1">IF(ISTEXT(CM$6),SUM(OFFSET(CM$132,MATCH(CM$8,DateRange,0)-1,0):OFFSET(CM$132,MATCH(CM$9,DateRange,0)-1,0)),0)</f>
        <v>0.23059732027251453</v>
      </c>
      <c r="CN127" s="391">
        <f ca="1">IF(ISTEXT(CN$6),SUM(OFFSET(CN$132,MATCH(CN$8,DateRange,0)-1,0):OFFSET(CN$132,MATCH(CN$9,DateRange,0)-1,0)),0)</f>
        <v>0.32413197234246388</v>
      </c>
      <c r="CO127" s="391">
        <f ca="1">IF(ISTEXT(CO$6),SUM(OFFSET(CO$132,MATCH(CO$8,DateRange,0)-1,0):OFFSET(CO$132,MATCH(CO$9,DateRange,0)-1,0)),0)</f>
        <v>-6.3442270763440431E-3</v>
      </c>
      <c r="CP127" s="391">
        <f ca="1">IF(ISTEXT(CP$6),SUM(OFFSET(CP$132,MATCH(CP$8,DateRange,0)-1,0):OFFSET(CP$132,MATCH(CP$9,DateRange,0)-1,0)),0)</f>
        <v>0.44315120849298689</v>
      </c>
      <c r="CQ127" s="391">
        <f ca="1">IF(ISTEXT(CQ$6),SUM(OFFSET(CQ$132,MATCH(CQ$8,DateRange,0)-1,0):OFFSET(CQ$132,MATCH(CQ$9,DateRange,0)-1,0)),0)</f>
        <v>0.72319091148781212</v>
      </c>
      <c r="CR127" s="391">
        <f ca="1">IF(ISTEXT(CR$6),SUM(OFFSET(CR$132,MATCH(CR$8,DateRange,0)-1,0):OFFSET(CR$132,MATCH(CR$9,DateRange,0)-1,0)),0)</f>
        <v>0.42715919660399337</v>
      </c>
      <c r="CS127" s="391"/>
      <c r="CT127" s="391"/>
      <c r="CU127" s="391"/>
      <c r="CV127" s="391"/>
      <c r="CW127" s="391"/>
      <c r="CX127" s="391"/>
      <c r="CY127" s="391"/>
      <c r="CZ127" s="801"/>
      <c r="DA127" s="801"/>
      <c r="DB127" s="801"/>
      <c r="DC127" s="801"/>
      <c r="DD127" s="801"/>
      <c r="DE127" s="801"/>
      <c r="DG127" s="352"/>
      <c r="DI127" s="391">
        <f ca="1">IF(ISTEXT(DI$6),SUM(OFFSET(DI$132,MATCH(DI$8,DateRange,0)-1,0):OFFSET(DI$132,MATCH(DI$9,DateRange,0)-1,0)),0)</f>
        <v>0</v>
      </c>
      <c r="DJ127" s="391">
        <f ca="1">IF(ISTEXT(DJ$6),SUM(OFFSET(DJ$132,MATCH(DJ$8,DateRange,0)-1,0):OFFSET(DJ$132,MATCH(DJ$9,DateRange,0)-1,0)),0)</f>
        <v>-0.30417281894963921</v>
      </c>
      <c r="DK127" s="391">
        <f ca="1">IF(ISTEXT(DK$6),SUM(OFFSET(DK$132,MATCH(DK$8,DateRange,0)-1,0):OFFSET(DK$132,MATCH(DK$9,DateRange,0)-1,0)),0)</f>
        <v>-0.32374310382921001</v>
      </c>
    </row>
    <row r="128" spans="1:115" hidden="1" outlineLevel="1">
      <c r="A128" s="371" t="s">
        <v>234</v>
      </c>
      <c r="B128" s="372"/>
      <c r="C128" s="391">
        <f ca="1">IF(ISTEXT(C$6),SUM(OFFSET(C$132,MATCH(StartDate,DateRange,0)-1,0):OFFSET(C$132,MATCH(EndDate,DateRange,0)-1,0))/(C$10)*12,0)</f>
        <v>6.7715110254145672E-2</v>
      </c>
      <c r="D128" s="391">
        <f ca="1">IF(ISTEXT(D$6),SUM(OFFSET(D$132,MATCH(D$8,DateRange,0)-1,0):OFFSET(D$132,MATCH(D$9,DateRange,0)-1,0))/(D$10)*12,0)</f>
        <v>3.3633333333333307E-2</v>
      </c>
      <c r="E128" s="391">
        <f ca="1">IF(ISTEXT(E$6),SUM(OFFSET(E$132,MATCH(E$8,DateRange,0)-1,0):OFFSET(E$132,MATCH(E$9,DateRange,0)-1,0))/(E$10)*12,0)</f>
        <v>9.8498619342793289E-2</v>
      </c>
      <c r="F128" s="391">
        <f ca="1">IF(ISTEXT(F$6),SUM(OFFSET(F$132,MATCH(F$8,DateRange,0)-1,0):OFFSET(F$132,MATCH(F$9,DateRange,0)-1,0))/(F$10)*12,0)</f>
        <v>0.11898669725674518</v>
      </c>
      <c r="G128" s="391">
        <f ca="1">IF(ISTEXT(G$6),SUM(OFFSET(G$132,MATCH(G$8,DateRange,0)-1,0):OFFSET(G$132,MATCH(G$9,DateRange,0)-1,0))/(G$10)*12,0)</f>
        <v>0.10878679160285336</v>
      </c>
      <c r="H128" s="391">
        <f ca="1">IF(ISTEXT(H$6),SUM(OFFSET(H$132,MATCH(H$8,DateRange,0)-1,0):OFFSET(H$132,MATCH(H$9,DateRange,0)-1,0))/(H$10)*12,0)</f>
        <v>7.0461553235059982E-2</v>
      </c>
      <c r="I128" s="391">
        <f ca="1">IF(ISTEXT(I$6),SUM(OFFSET(I$132,MATCH(I$8,DateRange,0)-1,0):OFFSET(I$132,MATCH(I$9,DateRange,0)-1,0))/(I$10)*12,0)</f>
        <v>0.24334857670435056</v>
      </c>
      <c r="J128" s="391">
        <f ca="1">IF(ISTEXT(J$6),SUM(OFFSET(J$132,MATCH(J$8,DateRange,0)-1,0):OFFSET(J$132,MATCH(J$9,DateRange,0)-1,0))/(J$10)*12,0)</f>
        <v>0.10019359419287405</v>
      </c>
      <c r="K128" s="391">
        <f ca="1">IF(ISTEXT(K$6),SUM(OFFSET(K$132,MATCH(K$8,DateRange,0)-1,0):OFFSET(K$132,MATCH(K$9,DateRange,0)-1,0))/(K$10)*12,0)</f>
        <v>0.14278980689500509</v>
      </c>
      <c r="L128" s="391">
        <f ca="1">IF(ISTEXT(L$6),SUM(OFFSET(L$132,MATCH(L$8,DateRange,0)-1,0):OFFSET(L$132,MATCH(L$9,DateRange,0)-1,0))/(L$10)*12,0)</f>
        <v>4.8868675300030168E-2</v>
      </c>
      <c r="M128" s="391">
        <f ca="1">IF(ISTEXT(M$6),SUM(OFFSET(M$132,MATCH(M$8,DateRange,0)-1,0):OFFSET(M$132,MATCH(M$9,DateRange,0)-1,0))/(M$10)*12,0)</f>
        <v>4.3263497685780701E-2</v>
      </c>
      <c r="N128" s="391">
        <f ca="1">IF(ISTEXT(N$6),SUM(OFFSET(N$132,MATCH(N$8,DateRange,0)-1,0):OFFSET(N$132,MATCH(N$9,DateRange,0)-1,0))/(N$10)*12,0)</f>
        <v>0.16148988322517788</v>
      </c>
      <c r="O128" s="391">
        <f ca="1">IF(ISTEXT(O$6),SUM(OFFSET(O$132,MATCH(O$8,DateRange,0)-1,0):OFFSET(O$132,MATCH(O$9,DateRange,0)-1,0))/(O$10)*12,0)</f>
        <v>0.10044686728346075</v>
      </c>
      <c r="P128" s="391">
        <f ca="1">IF(ISTEXT(P$6),SUM(OFFSET(P$132,MATCH(P$8,DateRange,0)-1,0):OFFSET(P$132,MATCH(P$9,DateRange,0)-1,0))/(P$10)*12,0)</f>
        <v>6.868626150354927E-2</v>
      </c>
      <c r="Q128" s="391">
        <f ca="1">IF(ISTEXT(Q$6),SUM(OFFSET(Q$132,MATCH(Q$8,DateRange,0)-1,0):OFFSET(Q$132,MATCH(Q$9,DateRange,0)-1,0))/(Q$10)*12,0)</f>
        <v>0.1226556704523738</v>
      </c>
      <c r="R128" s="391">
        <f ca="1">IF(ISTEXT(R$6),SUM(OFFSET(R$132,MATCH(R$8,DateRange,0)-1,0):OFFSET(R$132,MATCH(R$9,DateRange,0)-1,0))/(R$10)*12,0)</f>
        <v>0.19399795372968998</v>
      </c>
      <c r="S128" s="391">
        <f ca="1">IF(ISTEXT(S$6),SUM(OFFSET(S$132,MATCH(S$8,DateRange,0)-1,0):OFFSET(S$132,MATCH(S$9,DateRange,0)-1,0))/(S$10)*12,0)</f>
        <v>0.13244565156966848</v>
      </c>
      <c r="T128" s="391">
        <f ca="1">IF(ISTEXT(T$6),SUM(OFFSET(T$132,MATCH(T$8,DateRange,0)-1,0):OFFSET(T$132,MATCH(T$9,DateRange,0)-1,0))/(T$10)*12,0)</f>
        <v>0.3563888403147023</v>
      </c>
      <c r="U128" s="391">
        <f ca="1">IF(ISTEXT(U$6),SUM(OFFSET(U$132,MATCH(U$8,DateRange,0)-1,0):OFFSET(U$132,MATCH(U$9,DateRange,0)-1,0))/(U$10)*12,0)</f>
        <v>-0.24272499148415394</v>
      </c>
      <c r="V128" s="391">
        <f ca="1">IF(ISTEXT(V$6),SUM(OFFSET(V$132,MATCH(V$8,DateRange,0)-1,0):OFFSET(V$132,MATCH(V$9,DateRange,0)-1,0))/(V$10)*12,0)</f>
        <v>2.7266166893678341E-2</v>
      </c>
      <c r="W128" s="391">
        <f ca="1">IF(ISTEXT(W$6),SUM(OFFSET(W$132,MATCH(W$8,DateRange,0)-1,0):OFFSET(W$132,MATCH(W$9,DateRange,0)-1,0))/(W$10)*12,0)</f>
        <v>4.4625203196538732E-2</v>
      </c>
      <c r="X128" s="391">
        <f ca="1">IF(ISTEXT(X$6),SUM(OFFSET(X$132,MATCH(X$8,DateRange,0)-1,0):OFFSET(X$132,MATCH(X$9,DateRange,0)-1,0))/(X$10)*12,0)</f>
        <v>-1.3085180511048757E-2</v>
      </c>
      <c r="Y128" s="391">
        <f ca="1">IF(ISTEXT(Y$6),SUM(OFFSET(Y$132,MATCH(Y$8,DateRange,0)-1,0):OFFSET(Y$132,MATCH(Y$9,DateRange,0)-1,0))/(Y$10)*12,0)</f>
        <v>0.1849332126171909</v>
      </c>
      <c r="Z128" s="391">
        <f ca="1">IF(ISTEXT(Z$6),SUM(OFFSET(Z$132,MATCH(Z$8,DateRange,0)-1,0):OFFSET(Z$132,MATCH(Z$9,DateRange,0)-1,0))/(Z$10)*12,0)</f>
        <v>0.29782850498344826</v>
      </c>
      <c r="AA128" s="391">
        <f ca="1">IF(ISTEXT(AA$6),SUM(OFFSET(AA$132,MATCH(AA$8,DateRange,0)-1,0):OFFSET(AA$132,MATCH(AA$9,DateRange,0)-1,0))/(AA$10)*12,0)</f>
        <v>0.25200808951166886</v>
      </c>
      <c r="AB128" s="391">
        <f ca="1">IF(ISTEXT(AB$6),SUM(OFFSET(AB$132,MATCH(AB$8,DateRange,0)-1,0):OFFSET(AB$132,MATCH(AB$9,DateRange,0)-1,0))/(AB$10)*12,0)</f>
        <v>-0.15209022127598582</v>
      </c>
      <c r="AC128" s="391">
        <f ca="1">IF(ISTEXT(AC$6),SUM(OFFSET(AC$132,MATCH(AC$8,DateRange,0)-1,0):OFFSET(AC$132,MATCH(AC$9,DateRange,0)-1,0))/(AC$10)*12,0)</f>
        <v>9.7105584104664744E-2</v>
      </c>
      <c r="AD128" s="391">
        <f ca="1">IF(ISTEXT(AD$6),SUM(OFFSET(AD$132,MATCH(AD$8,DateRange,0)-1,0):OFFSET(AD$132,MATCH(AD$9,DateRange,0)-1,0))/(AD$10)*12,0)</f>
        <v>-0.2371668021349618</v>
      </c>
      <c r="AE128" s="391">
        <f ca="1">IF(ISTEXT(AE$6),SUM(OFFSET(AE$132,MATCH(AE$8,DateRange,0)-1,0):OFFSET(AE$132,MATCH(AE$9,DateRange,0)-1,0))/(AE$10)*12,0)</f>
        <v>-0.13214136343627608</v>
      </c>
      <c r="AF128" s="391">
        <f ca="1">IF(ISTEXT(AF$6),SUM(OFFSET(AF$132,MATCH(AF$8,DateRange,0)-1,0):OFFSET(AF$132,MATCH(AF$9,DateRange,0)-1,0))/(AF$10)*12,0)</f>
        <v>0.10645649564339552</v>
      </c>
      <c r="AG128" s="391">
        <f ca="1">IF(ISTEXT(AG$6),SUM(OFFSET(AG$132,MATCH(AG$8,DateRange,0)-1,0):OFFSET(AG$132,MATCH(AG$9,DateRange,0)-1,0))/(AG$10)*12,0)</f>
        <v>0.28522267099416815</v>
      </c>
      <c r="AH128" s="391">
        <f ca="1">IF(ISTEXT(AH$6),SUM(OFFSET(AH$132,MATCH(AH$8,DateRange,0)-1,0):OFFSET(AH$132,MATCH(AH$9,DateRange,0)-1,0))/(AH$10)*12,0)</f>
        <v>-9.9352802200758691E-2</v>
      </c>
      <c r="AI128" s="391">
        <f ca="1">IF(ISTEXT(AI$6),SUM(OFFSET(AI$132,MATCH(AI$8,DateRange,0)-1,0):OFFSET(AI$132,MATCH(AI$9,DateRange,0)-1,0))/(AI$10)*12,0)</f>
        <v>0.11036894343845249</v>
      </c>
      <c r="AJ128" s="391">
        <f ca="1">IF(ISTEXT(AJ$6),SUM(OFFSET(AJ$132,MATCH(AJ$8,DateRange,0)-1,0):OFFSET(AJ$132,MATCH(AJ$9,DateRange,0)-1,0))/(AJ$10)*12,0)</f>
        <v>9.7190226987419914E-2</v>
      </c>
      <c r="AK128" s="391">
        <f ca="1">IF(ISTEXT(AK$6),SUM(OFFSET(AK$132,MATCH(AK$8,DateRange,0)-1,0):OFFSET(AK$132,MATCH(AK$9,DateRange,0)-1,0))/(AK$10)*12,0)</f>
        <v>8.0259871783888714E-2</v>
      </c>
      <c r="AL128" s="391">
        <f ca="1">IF(ISTEXT(AL$6),SUM(OFFSET(AL$132,MATCH(AL$8,DateRange,0)-1,0):OFFSET(AL$132,MATCH(AL$9,DateRange,0)-1,0))/(AL$10)*12,0)</f>
        <v>0.17288543066025364</v>
      </c>
      <c r="AM128" s="391">
        <f ca="1">IF(ISTEXT(AM$6),SUM(OFFSET(AM$132,MATCH(AM$8,DateRange,0)-1,0):OFFSET(AM$132,MATCH(AM$9,DateRange,0)-1,0))/(AM$10)*12,0)</f>
        <v>0.23085258837190581</v>
      </c>
      <c r="AN128" s="391">
        <f ca="1">IF(ISTEXT(AN$6),SUM(OFFSET(AN$132,MATCH(AN$8,DateRange,0)-1,0):OFFSET(AN$132,MATCH(AN$9,DateRange,0)-1,0))/(AN$10)*12,0)</f>
        <v>0.24346100086136752</v>
      </c>
      <c r="AO128" s="391">
        <f ca="1">IF(ISTEXT(AO$6),SUM(OFFSET(AO$132,MATCH(AO$8,DateRange,0)-1,0):OFFSET(AO$132,MATCH(AO$9,DateRange,0)-1,0))/(AO$10)*12,0)</f>
        <v>-4.7976375986710756E-2</v>
      </c>
      <c r="AP128" s="391">
        <f ca="1">IF(ISTEXT(AP$6),SUM(OFFSET(AP$132,MATCH(AP$8,DateRange,0)-1,0):OFFSET(AP$132,MATCH(AP$9,DateRange,0)-1,0))/(AP$10)*12,0)</f>
        <v>0.17736728050215039</v>
      </c>
      <c r="AQ128" s="391">
        <f ca="1">IF(ISTEXT(AQ$6),SUM(OFFSET(AQ$132,MATCH(AQ$8,DateRange,0)-1,0):OFFSET(AQ$132,MATCH(AQ$9,DateRange,0)-1,0))/(AQ$10)*12,0)</f>
        <v>-0.10750547681939493</v>
      </c>
      <c r="AR128" s="391">
        <f ca="1">IF(ISTEXT(AR$6),SUM(OFFSET(AR$132,MATCH(AR$8,DateRange,0)-1,0):OFFSET(AR$132,MATCH(AR$9,DateRange,0)-1,0))/(AR$10)*12,0)</f>
        <v>0.78839658351360309</v>
      </c>
      <c r="AS128" s="391">
        <f ca="1">IF(ISTEXT(AS$6),SUM(OFFSET(AS$132,MATCH(AS$8,DateRange,0)-1,0):OFFSET(AS$132,MATCH(AS$9,DateRange,0)-1,0))/(AS$10)*12,0)</f>
        <v>-3.9115320693659521E-2</v>
      </c>
      <c r="AT128" s="391">
        <f ca="1">IF(ISTEXT(AT$6),SUM(OFFSET(AT$132,MATCH(AT$8,DateRange,0)-1,0):OFFSET(AT$132,MATCH(AT$9,DateRange,0)-1,0))/(AT$10)*12,0)</f>
        <v>0.26052097261492529</v>
      </c>
      <c r="AU128" s="391">
        <f ca="1">IF(ISTEXT(AU$6),SUM(OFFSET(AU$132,MATCH(AU$8,DateRange,0)-1,0):OFFSET(AU$132,MATCH(AU$9,DateRange,0)-1,0))/(AU$10)*12,0)</f>
        <v>0.35887724478924499</v>
      </c>
      <c r="AV128" s="391">
        <f ca="1">IF(ISTEXT(AV$6),SUM(OFFSET(AV$132,MATCH(AV$8,DateRange,0)-1,0):OFFSET(AV$132,MATCH(AV$9,DateRange,0)-1,0))/(AV$10)*12,0)</f>
        <v>8.3228783951858384E-2</v>
      </c>
      <c r="AW128" s="391">
        <f ca="1">IF(ISTEXT(AW$6),SUM(OFFSET(AW$132,MATCH(AW$8,DateRange,0)-1,0):OFFSET(AW$132,MATCH(AW$9,DateRange,0)-1,0))/(AW$10)*12,0)</f>
        <v>7.7620140053590664E-2</v>
      </c>
      <c r="AX128" s="391">
        <f ca="1">IF(ISTEXT(AX$6),SUM(OFFSET(AX$132,MATCH(AX$8,DateRange,0)-1,0):OFFSET(AX$132,MATCH(AX$9,DateRange,0)-1,0))/(AX$10)*12,0)</f>
        <v>0.24705170117280828</v>
      </c>
      <c r="AY128" s="391">
        <f ca="1">IF(ISTEXT(AY$6),SUM(OFFSET(AY$132,MATCH(AY$8,DateRange,0)-1,0):OFFSET(AY$132,MATCH(AY$9,DateRange,0)-1,0))/(AY$10)*12,0)</f>
        <v>0.23799215872405949</v>
      </c>
      <c r="AZ128" s="391">
        <f ca="1">IF(ISTEXT(AZ$6),SUM(OFFSET(AZ$132,MATCH(AZ$8,DateRange,0)-1,0):OFFSET(AZ$132,MATCH(AZ$9,DateRange,0)-1,0))/(AZ$10)*12,0)</f>
        <v>0.16373212465485432</v>
      </c>
      <c r="BA128" s="391">
        <f ca="1">IF(ISTEXT(BA$6),SUM(OFFSET(BA$132,MATCH(BA$8,DateRange,0)-1,0):OFFSET(BA$132,MATCH(BA$9,DateRange,0)-1,0))/(BA$10)*12,0)</f>
        <v>0.16182881373880298</v>
      </c>
      <c r="BB128" s="391">
        <f ca="1">IF(ISTEXT(BB$6),SUM(OFFSET(BB$132,MATCH(BB$8,DateRange,0)-1,0):OFFSET(BB$132,MATCH(BB$9,DateRange,0)-1,0))/(BB$10)*12,0)</f>
        <v>-3.146712563386958E-2</v>
      </c>
      <c r="BC128" s="391">
        <f ca="1">IF(ISTEXT(BC$6),SUM(OFFSET(BC$132,MATCH(BC$8,DateRange,0)-1,0):OFFSET(BC$132,MATCH(BC$9,DateRange,0)-1,0))/(BC$10)*12,0)</f>
        <v>-0.17509026371642514</v>
      </c>
      <c r="BD128" s="391">
        <f ca="1">IF(ISTEXT(BD$6),SUM(OFFSET(BD$132,MATCH(BD$8,DateRange,0)-1,0):OFFSET(BD$132,MATCH(BD$9,DateRange,0)-1,0))/(BD$10)*12,0)</f>
        <v>0.25740236220797069</v>
      </c>
      <c r="BE128" s="391">
        <f ca="1">IF(ISTEXT(BE$6),SUM(OFFSET(BE$132,MATCH(BE$8,DateRange,0)-1,0):OFFSET(BE$132,MATCH(BE$9,DateRange,0)-1,0))/(BE$10)*12,0)</f>
        <v>0.31069835910557997</v>
      </c>
      <c r="BF128" s="391">
        <f ca="1">IF(ISTEXT(BF$6),SUM(OFFSET(BF$132,MATCH(BF$8,DateRange,0)-1,0):OFFSET(BF$132,MATCH(BF$9,DateRange,0)-1,0))/(BF$10)*12,0)</f>
        <v>0.55681971972031419</v>
      </c>
      <c r="BG128" s="391">
        <f ca="1">IF(ISTEXT(BG$6),SUM(OFFSET(BG$132,MATCH(BG$8,DateRange,0)-1,0):OFFSET(BG$132,MATCH(BG$9,DateRange,0)-1,0))/(BG$10)*12,0)</f>
        <v>0.13271286023715237</v>
      </c>
      <c r="BH128" s="391">
        <f ca="1">IF(ISTEXT(BH$6),SUM(OFFSET(BH$132,MATCH(BH$8,DateRange,0)-1,0):OFFSET(BH$132,MATCH(BH$9,DateRange,0)-1,0))/(BH$10)*12,0)</f>
        <v>0.23714485919038664</v>
      </c>
      <c r="BI128" s="391">
        <f ca="1">IF(ISTEXT(BI$6),SUM(OFFSET(BI$132,MATCH(BI$8,DateRange,0)-1,0):OFFSET(BI$132,MATCH(BI$9,DateRange,0)-1,0))/(BI$10)*12,0)</f>
        <v>-5.229686025233319E-2</v>
      </c>
      <c r="BJ128" s="391">
        <f ca="1">IF(ISTEXT(BJ$6),SUM(OFFSET(BJ$132,MATCH(BJ$8,DateRange,0)-1,0):OFFSET(BJ$132,MATCH(BJ$9,DateRange,0)-1,0))/(BJ$10)*12,0)</f>
        <v>4.0261369931848867E-2</v>
      </c>
      <c r="BK128" s="391">
        <f ca="1">IF(ISTEXT(BK$6),SUM(OFFSET(BK$132,MATCH(BK$8,DateRange,0)-1,0):OFFSET(BK$132,MATCH(BK$9,DateRange,0)-1,0))/(BK$10)*12,0)</f>
        <v>0.3575474038241529</v>
      </c>
      <c r="BL128" s="391">
        <f ca="1">IF(ISTEXT(BL$6),SUM(OFFSET(BL$132,MATCH(BL$8,DateRange,0)-1,0):OFFSET(BL$132,MATCH(BL$9,DateRange,0)-1,0))/(BL$10)*12,0)</f>
        <v>0.18345699454075765</v>
      </c>
      <c r="BM128" s="391">
        <f ca="1">IF(ISTEXT(BM$6),SUM(OFFSET(BM$132,MATCH(BM$8,DateRange,0)-1,0):OFFSET(BM$132,MATCH(BM$9,DateRange,0)-1,0))/(BM$10)*12,0)</f>
        <v>0.13138771428409551</v>
      </c>
      <c r="BN128" s="391">
        <f ca="1">IF(ISTEXT(BN$6),SUM(OFFSET(BN$132,MATCH(BN$8,DateRange,0)-1,0):OFFSET(BN$132,MATCH(BN$9,DateRange,0)-1,0))/(BN$10)*12,0)</f>
        <v>0.6106896139718474</v>
      </c>
      <c r="BO128" s="391">
        <f ca="1">IF(ISTEXT(BO$6),SUM(OFFSET(BO$132,MATCH(BO$8,DateRange,0)-1,0):OFFSET(BO$132,MATCH(BO$9,DateRange,0)-1,0))/(BO$10)*12,0)</f>
        <v>0.22629885178468551</v>
      </c>
      <c r="BP128" s="391">
        <f ca="1">IF(ISTEXT(BP$6),SUM(OFFSET(BP$132,MATCH(BP$8,DateRange,0)-1,0):OFFSET(BP$132,MATCH(BP$9,DateRange,0)-1,0))/(BP$10)*12,0)</f>
        <v>-6.1741619402866578E-2</v>
      </c>
      <c r="BQ128" s="391">
        <f ca="1">IF(ISTEXT(BQ$6),SUM(OFFSET(BQ$132,MATCH(BQ$8,DateRange,0)-1,0):OFFSET(BQ$132,MATCH(BQ$9,DateRange,0)-1,0))/(BQ$10)*12,0)</f>
        <v>0.13668854600968156</v>
      </c>
      <c r="BR128" s="391">
        <f ca="1">IF(ISTEXT(BR$6),SUM(OFFSET(BR$132,MATCH(BR$8,DateRange,0)-1,0):OFFSET(BR$132,MATCH(BR$9,DateRange,0)-1,0))/(BR$10)*12,0)</f>
        <v>0.11974038849185106</v>
      </c>
      <c r="BS128" s="391">
        <f ca="1">IF(ISTEXT(BS$6),SUM(OFFSET(BS$132,MATCH(BS$8,DateRange,0)-1,0):OFFSET(BS$132,MATCH(BS$9,DateRange,0)-1,0))/(BS$10)*12,0)</f>
        <v>7.8803588305138034E-2</v>
      </c>
      <c r="BT128" s="391">
        <f ca="1">IF(ISTEXT(BT$6),SUM(OFFSET(BT$132,MATCH(BT$8,DateRange,0)-1,0):OFFSET(BT$132,MATCH(BT$9,DateRange,0)-1,0))/(BT$10)*12,0)</f>
        <v>0.10198022222910774</v>
      </c>
      <c r="BU128" s="391">
        <f ca="1">IF(ISTEXT(BU$6),SUM(OFFSET(BU$132,MATCH(BU$8,DateRange,0)-1,0):OFFSET(BU$132,MATCH(BU$9,DateRange,0)-1,0))/(BU$10)*12,0)</f>
        <v>0.15112684530256792</v>
      </c>
      <c r="BV128" s="391">
        <f ca="1">IF(ISTEXT(BV$6),SUM(OFFSET(BV$132,MATCH(BV$8,DateRange,0)-1,0):OFFSET(BV$132,MATCH(BV$9,DateRange,0)-1,0))/(BV$10)*12,0)</f>
        <v>2.2133448680921486E-2</v>
      </c>
      <c r="BW128" s="391">
        <f ca="1">IF(ISTEXT(BW$6),SUM(OFFSET(BW$132,MATCH(BW$8,DateRange,0)-1,0):OFFSET(BW$132,MATCH(BW$9,DateRange,0)-1,0))/(BW$10)*12,0)</f>
        <v>0.22048484570153432</v>
      </c>
      <c r="BX128" s="391">
        <f ca="1">IF(ISTEXT(BX$6),SUM(OFFSET(BX$132,MATCH(BX$8,DateRange,0)-1,0):OFFSET(BX$132,MATCH(BX$9,DateRange,0)-1,0))/(BX$10)*12,0)</f>
        <v>0.18395397854777024</v>
      </c>
      <c r="BY128" s="391">
        <f ca="1">IF(ISTEXT(BY$6),SUM(OFFSET(BY$132,MATCH(BY$8,DateRange,0)-1,0):OFFSET(BY$132,MATCH(BY$9,DateRange,0)-1,0))/(BY$10)*12,0)</f>
        <v>0.11220508131424209</v>
      </c>
      <c r="BZ128" s="391">
        <f ca="1">IF(ISTEXT(BZ$6),SUM(OFFSET(BZ$132,MATCH(BZ$8,DateRange,0)-1,0):OFFSET(BZ$132,MATCH(BZ$9,DateRange,0)-1,0))/(BZ$10)*12,0)</f>
        <v>5.0271357136122644E-2</v>
      </c>
      <c r="CA128" s="391">
        <f ca="1">IF(ISTEXT(CA$6),SUM(OFFSET(CA$132,MATCH(CA$8,DateRange,0)-1,0):OFFSET(CA$132,MATCH(CA$9,DateRange,0)-1,0))/(CA$10)*12,0)</f>
        <v>0.1164275834560041</v>
      </c>
      <c r="CB128" s="391">
        <f ca="1">IF(ISTEXT(CB$6),SUM(OFFSET(CB$132,MATCH(CB$8,DateRange,0)-1,0):OFFSET(CB$132,MATCH(CB$9,DateRange,0)-1,0))/(CB$10)*12,0)</f>
        <v>0.15874249856261935</v>
      </c>
      <c r="CC128" s="391">
        <f ca="1">IF(ISTEXT(CC$6),SUM(OFFSET(CC$132,MATCH(CC$8,DateRange,0)-1,0):OFFSET(CC$132,MATCH(CC$9,DateRange,0)-1,0))/(CC$10)*12,0)</f>
        <v>-3.9035867804356326E-2</v>
      </c>
      <c r="CD128" s="391">
        <f ca="1">IF(ISTEXT(CD$6),SUM(OFFSET(CD$132,MATCH(CD$8,DateRange,0)-1,0):OFFSET(CD$132,MATCH(CD$9,DateRange,0)-1,0))/(CD$10)*12,0)</f>
        <v>0.34796250252384303</v>
      </c>
      <c r="CE128" s="391">
        <f ca="1">IF(ISTEXT(CE$6),SUM(OFFSET(CE$132,MATCH(CE$8,DateRange,0)-1,0):OFFSET(CE$132,MATCH(CE$9,DateRange,0)-1,0))/(CE$10)*12,0)</f>
        <v>-1.9748004089557201E-2</v>
      </c>
      <c r="CF128" s="391">
        <f ca="1">IF(ISTEXT(CF$6),SUM(OFFSET(CF$132,MATCH(CF$8,DateRange,0)-1,0):OFFSET(CF$132,MATCH(CF$9,DateRange,0)-1,0))/(CF$10)*12,0)</f>
        <v>9.8056305882560854E-2</v>
      </c>
      <c r="CG128" s="391">
        <f ca="1">IF(ISTEXT(CG$6),SUM(OFFSET(CG$132,MATCH(CG$8,DateRange,0)-1,0):OFFSET(CG$132,MATCH(CG$9,DateRange,0)-1,0))/(CG$10)*12,0)</f>
        <v>3.6572619078130551E-2</v>
      </c>
      <c r="CH128" s="391">
        <f ca="1">IF(ISTEXT(CH$6),SUM(OFFSET(CH$132,MATCH(CH$8,DateRange,0)-1,0):OFFSET(CH$132,MATCH(CH$9,DateRange,0)-1,0))/(CH$10)*12,0)</f>
        <v>0.21843178595750734</v>
      </c>
      <c r="CI128" s="391">
        <f ca="1">IF(ISTEXT(CI$6),SUM(OFFSET(CI$132,MATCH(CI$8,DateRange,0)-1,0):OFFSET(CI$132,MATCH(CI$9,DateRange,0)-1,0))/(CI$10)*12,0)</f>
        <v>0.42452259699575656</v>
      </c>
      <c r="CJ128" s="391">
        <f ca="1">IF(ISTEXT(CJ$6),SUM(OFFSET(CJ$132,MATCH(CJ$8,DateRange,0)-1,0):OFFSET(CJ$132,MATCH(CJ$9,DateRange,0)-1,0))/(CJ$10)*12,0)</f>
        <v>0.17788916145563646</v>
      </c>
      <c r="CK128" s="391">
        <f ca="1">IF(ISTEXT(CK$6),SUM(OFFSET(CK$132,MATCH(CK$8,DateRange,0)-1,0):OFFSET(CK$132,MATCH(CK$9,DateRange,0)-1,0))/(CK$10)*12,0)</f>
        <v>0.21181305393888925</v>
      </c>
      <c r="CL128" s="391">
        <f ca="1">IF(ISTEXT(CL$6),SUM(OFFSET(CL$132,MATCH(CL$8,DateRange,0)-1,0):OFFSET(CL$132,MATCH(CL$9,DateRange,0)-1,0))/(CL$10)*12,0)</f>
        <v>0.10369000479240628</v>
      </c>
      <c r="CM128" s="391">
        <f ca="1">IF(ISTEXT(CM$6),SUM(OFFSET(CM$132,MATCH(CM$8,DateRange,0)-1,0):OFFSET(CM$132,MATCH(CM$9,DateRange,0)-1,0))/(CM$10)*12,0)</f>
        <v>7.6865773424171516E-2</v>
      </c>
      <c r="CN128" s="391">
        <f ca="1">IF(ISTEXT(CN$6),SUM(OFFSET(CN$132,MATCH(CN$8,DateRange,0)-1,0):OFFSET(CN$132,MATCH(CN$9,DateRange,0)-1,0))/(CN$10)*12,0)</f>
        <v>0.10804399078082129</v>
      </c>
      <c r="CO128" s="391">
        <f ca="1">IF(ISTEXT(CO$6),SUM(OFFSET(CO$132,MATCH(CO$8,DateRange,0)-1,0):OFFSET(CO$132,MATCH(CO$9,DateRange,0)-1,0))/(CO$10)*12,0)</f>
        <v>-2.1147423587813477E-3</v>
      </c>
      <c r="CP128" s="391">
        <f ca="1">IF(ISTEXT(CP$6),SUM(OFFSET(CP$132,MATCH(CP$8,DateRange,0)-1,0):OFFSET(CP$132,MATCH(CP$9,DateRange,0)-1,0))/(CP$10)*12,0)</f>
        <v>0.14771706949766231</v>
      </c>
      <c r="CQ128" s="391">
        <f ca="1">IF(ISTEXT(CQ$6),SUM(OFFSET(CQ$132,MATCH(CQ$8,DateRange,0)-1,0):OFFSET(CQ$132,MATCH(CQ$9,DateRange,0)-1,0))/(CQ$10)*12,0)</f>
        <v>0.86782909378537454</v>
      </c>
      <c r="CR128" s="391">
        <f ca="1">IF(ISTEXT(CR$6),SUM(OFFSET(CR$132,MATCH(CR$8,DateRange,0)-1,0):OFFSET(CR$132,MATCH(CR$9,DateRange,0)-1,0))/(CR$10)*12,0)</f>
        <v>0.14238639886799778</v>
      </c>
      <c r="CS128" s="391"/>
      <c r="CT128" s="391"/>
      <c r="CU128" s="391"/>
      <c r="CV128" s="391"/>
      <c r="CW128" s="391"/>
      <c r="CX128" s="391"/>
      <c r="CY128" s="391"/>
      <c r="CZ128" s="801"/>
      <c r="DA128" s="801"/>
      <c r="DB128" s="801"/>
      <c r="DC128" s="801"/>
      <c r="DD128" s="801"/>
      <c r="DE128" s="801"/>
      <c r="DG128" s="352"/>
      <c r="DI128" s="391">
        <f ca="1">IF(ISTEXT(DI$6),SUM(OFFSET(DI$132,MATCH(DI$8,DateRange,0)-1,0):OFFSET(DI$132,MATCH(DI$9,DateRange,0)-1,0))/(DI$10)*12,0)</f>
        <v>0</v>
      </c>
      <c r="DJ128" s="391">
        <f ca="1">IF(ISTEXT(DJ$6),SUM(OFFSET(DJ$132,MATCH(DJ$8,DateRange,0)-1,0):OFFSET(DJ$132,MATCH(DJ$9,DateRange,0)-1,0))/(DJ$10)*12,0)</f>
        <v>-0.15869886206068134</v>
      </c>
      <c r="DK128" s="391">
        <f ca="1">IF(ISTEXT(DK$6),SUM(OFFSET(DK$132,MATCH(DK$8,DateRange,0)-1,0):OFFSET(DK$132,MATCH(DK$9,DateRange,0)-1,0))/(DK$10)*12,0)</f>
        <v>-0.18499605933097713</v>
      </c>
    </row>
    <row r="129" spans="1:115" hidden="1" outlineLevel="1">
      <c r="A129" s="371" t="s">
        <v>235</v>
      </c>
      <c r="B129" s="372"/>
      <c r="C129" s="391">
        <f ca="1">IF(ISTEXT(C$6),AVERAGE(OFFSET(C$132,MATCH(StartDate,DateRange,0)-1,0):OFFSET(C$132,MATCH(EndDate,DateRange,0)-1,0)),0)</f>
        <v>5.642925854512139E-3</v>
      </c>
      <c r="D129" s="391">
        <f ca="1">IF(ISTEXT(D$6),AVERAGE(OFFSET(D$132,MATCH(D$8,DateRange,0)-1,0):OFFSET(D$132,MATCH(D$9,DateRange,0)-1,0)),0)</f>
        <v>2.8027777777777756E-3</v>
      </c>
      <c r="E129" s="391">
        <f ca="1">IF(ISTEXT(E$6),AVERAGE(OFFSET(E$132,MATCH(E$8,DateRange,0)-1,0):OFFSET(E$132,MATCH(E$9,DateRange,0)-1,0)),0)</f>
        <v>8.2082182785661074E-3</v>
      </c>
      <c r="F129" s="391">
        <f ca="1">IF(ISTEXT(F$6),AVERAGE(OFFSET(F$132,MATCH(F$8,DateRange,0)-1,0):OFFSET(F$132,MATCH(F$9,DateRange,0)-1,0)),0)</f>
        <v>9.9155581047287653E-3</v>
      </c>
      <c r="G129" s="391">
        <f ca="1">IF(ISTEXT(G$6),AVERAGE(OFFSET(G$132,MATCH(G$8,DateRange,0)-1,0):OFFSET(G$132,MATCH(G$9,DateRange,0)-1,0)),0)</f>
        <v>9.0655659669044465E-3</v>
      </c>
      <c r="H129" s="391">
        <f ca="1">IF(ISTEXT(H$6),AVERAGE(OFFSET(H$132,MATCH(H$8,DateRange,0)-1,0):OFFSET(H$132,MATCH(H$9,DateRange,0)-1,0)),0)</f>
        <v>5.8717961029216646E-3</v>
      </c>
      <c r="I129" s="391">
        <f ca="1">IF(ISTEXT(I$6),AVERAGE(OFFSET(I$132,MATCH(I$8,DateRange,0)-1,0):OFFSET(I$132,MATCH(I$9,DateRange,0)-1,0)),0)</f>
        <v>2.0279048058695879E-2</v>
      </c>
      <c r="J129" s="391">
        <f ca="1">IF(ISTEXT(J$6),AVERAGE(OFFSET(J$132,MATCH(J$8,DateRange,0)-1,0):OFFSET(J$132,MATCH(J$9,DateRange,0)-1,0)),0)</f>
        <v>8.3494661827395039E-3</v>
      </c>
      <c r="K129" s="391">
        <f ca="1">IF(ISTEXT(K$6),AVERAGE(OFFSET(K$132,MATCH(K$8,DateRange,0)-1,0):OFFSET(K$132,MATCH(K$9,DateRange,0)-1,0)),0)</f>
        <v>1.1899150574583756E-2</v>
      </c>
      <c r="L129" s="391">
        <f ca="1">IF(ISTEXT(L$6),AVERAGE(OFFSET(L$132,MATCH(L$8,DateRange,0)-1,0):OFFSET(L$132,MATCH(L$9,DateRange,0)-1,0)),0)</f>
        <v>4.072389608335847E-3</v>
      </c>
      <c r="M129" s="391">
        <f ca="1">IF(ISTEXT(M$6),AVERAGE(OFFSET(M$132,MATCH(M$8,DateRange,0)-1,0):OFFSET(M$132,MATCH(M$9,DateRange,0)-1,0)),0)</f>
        <v>3.6052914738150584E-3</v>
      </c>
      <c r="N129" s="391">
        <f ca="1">IF(ISTEXT(N$6),AVERAGE(OFFSET(N$132,MATCH(N$8,DateRange,0)-1,0):OFFSET(N$132,MATCH(N$9,DateRange,0)-1,0)),0)</f>
        <v>1.3457490268764822E-2</v>
      </c>
      <c r="O129" s="391">
        <f ca="1">IF(ISTEXT(O$6),AVERAGE(OFFSET(O$132,MATCH(O$8,DateRange,0)-1,0):OFFSET(O$132,MATCH(O$9,DateRange,0)-1,0)),0)</f>
        <v>8.3705722736217292E-3</v>
      </c>
      <c r="P129" s="391">
        <f ca="1">IF(ISTEXT(P$6),AVERAGE(OFFSET(P$132,MATCH(P$8,DateRange,0)-1,0):OFFSET(P$132,MATCH(P$9,DateRange,0)-1,0)),0)</f>
        <v>5.7238551252957728E-3</v>
      </c>
      <c r="Q129" s="391">
        <f ca="1">IF(ISTEXT(Q$6),AVERAGE(OFFSET(Q$132,MATCH(Q$8,DateRange,0)-1,0):OFFSET(Q$132,MATCH(Q$9,DateRange,0)-1,0)),0)</f>
        <v>1.022130587103115E-2</v>
      </c>
      <c r="R129" s="391">
        <f ca="1">IF(ISTEXT(R$6),AVERAGE(OFFSET(R$132,MATCH(R$8,DateRange,0)-1,0):OFFSET(R$132,MATCH(R$9,DateRange,0)-1,0)),0)</f>
        <v>1.616649614414083E-2</v>
      </c>
      <c r="S129" s="391">
        <f ca="1">IF(ISTEXT(S$6),AVERAGE(OFFSET(S$132,MATCH(S$8,DateRange,0)-1,0):OFFSET(S$132,MATCH(S$9,DateRange,0)-1,0)),0)</f>
        <v>1.1037137630805707E-2</v>
      </c>
      <c r="T129" s="391">
        <f ca="1">IF(ISTEXT(T$6),AVERAGE(OFFSET(T$132,MATCH(T$8,DateRange,0)-1,0):OFFSET(T$132,MATCH(T$9,DateRange,0)-1,0)),0)</f>
        <v>2.969907002622519E-2</v>
      </c>
      <c r="U129" s="391">
        <f ca="1">IF(ISTEXT(U$6),AVERAGE(OFFSET(U$132,MATCH(U$8,DateRange,0)-1,0):OFFSET(U$132,MATCH(U$9,DateRange,0)-1,0)),0)</f>
        <v>-2.0227082623679494E-2</v>
      </c>
      <c r="V129" s="391">
        <f ca="1">IF(ISTEXT(V$6),AVERAGE(OFFSET(V$132,MATCH(V$8,DateRange,0)-1,0):OFFSET(V$132,MATCH(V$9,DateRange,0)-1,0)),0)</f>
        <v>2.2721805744731951E-3</v>
      </c>
      <c r="W129" s="391">
        <f ca="1">IF(ISTEXT(W$6),AVERAGE(OFFSET(W$132,MATCH(W$8,DateRange,0)-1,0):OFFSET(W$132,MATCH(W$9,DateRange,0)-1,0)),0)</f>
        <v>3.7187669330448945E-3</v>
      </c>
      <c r="X129" s="391">
        <f ca="1">IF(ISTEXT(X$6),AVERAGE(OFFSET(X$132,MATCH(X$8,DateRange,0)-1,0):OFFSET(X$132,MATCH(X$9,DateRange,0)-1,0)),0)</f>
        <v>-1.090431709254063E-3</v>
      </c>
      <c r="Y129" s="391">
        <f ca="1">IF(ISTEXT(Y$6),AVERAGE(OFFSET(Y$132,MATCH(Y$8,DateRange,0)-1,0):OFFSET(Y$132,MATCH(Y$9,DateRange,0)-1,0)),0)</f>
        <v>1.5411101051432575E-2</v>
      </c>
      <c r="Z129" s="391">
        <f ca="1">IF(ISTEXT(Z$6),AVERAGE(OFFSET(Z$132,MATCH(Z$8,DateRange,0)-1,0):OFFSET(Z$132,MATCH(Z$9,DateRange,0)-1,0)),0)</f>
        <v>2.4819042081954019E-2</v>
      </c>
      <c r="AA129" s="391">
        <f ca="1">IF(ISTEXT(AA$6),AVERAGE(OFFSET(AA$132,MATCH(AA$8,DateRange,0)-1,0):OFFSET(AA$132,MATCH(AA$9,DateRange,0)-1,0)),0)</f>
        <v>2.1000674125972403E-2</v>
      </c>
      <c r="AB129" s="391">
        <f ca="1">IF(ISTEXT(AB$6),AVERAGE(OFFSET(AB$132,MATCH(AB$8,DateRange,0)-1,0):OFFSET(AB$132,MATCH(AB$9,DateRange,0)-1,0)),0)</f>
        <v>-1.2674185106332151E-2</v>
      </c>
      <c r="AC129" s="391">
        <f ca="1">IF(ISTEXT(AC$6),AVERAGE(OFFSET(AC$132,MATCH(AC$8,DateRange,0)-1,0):OFFSET(AC$132,MATCH(AC$9,DateRange,0)-1,0)),0)</f>
        <v>8.0921320087220614E-3</v>
      </c>
      <c r="AD129" s="391">
        <f ca="1">IF(ISTEXT(AD$6),AVERAGE(OFFSET(AD$132,MATCH(AD$8,DateRange,0)-1,0):OFFSET(AD$132,MATCH(AD$9,DateRange,0)-1,0)),0)</f>
        <v>-1.9763900177913483E-2</v>
      </c>
      <c r="AE129" s="391">
        <f ca="1">IF(ISTEXT(AE$6),AVERAGE(OFFSET(AE$132,MATCH(AE$8,DateRange,0)-1,0):OFFSET(AE$132,MATCH(AE$9,DateRange,0)-1,0)),0)</f>
        <v>-1.101178028635634E-2</v>
      </c>
      <c r="AF129" s="391">
        <f ca="1">IF(ISTEXT(AF$6),AVERAGE(OFFSET(AF$132,MATCH(AF$8,DateRange,0)-1,0):OFFSET(AF$132,MATCH(AF$9,DateRange,0)-1,0)),0)</f>
        <v>8.8713746369496263E-3</v>
      </c>
      <c r="AG129" s="391">
        <f ca="1">IF(ISTEXT(AG$6),AVERAGE(OFFSET(AG$132,MATCH(AG$8,DateRange,0)-1,0):OFFSET(AG$132,MATCH(AG$9,DateRange,0)-1,0)),0)</f>
        <v>2.376855591618068E-2</v>
      </c>
      <c r="AH129" s="391">
        <f ca="1">IF(ISTEXT(AH$6),AVERAGE(OFFSET(AH$132,MATCH(AH$8,DateRange,0)-1,0):OFFSET(AH$132,MATCH(AH$9,DateRange,0)-1,0)),0)</f>
        <v>-8.2794001833965576E-3</v>
      </c>
      <c r="AI129" s="391">
        <f ca="1">IF(ISTEXT(AI$6),AVERAGE(OFFSET(AI$132,MATCH(AI$8,DateRange,0)-1,0):OFFSET(AI$132,MATCH(AI$9,DateRange,0)-1,0)),0)</f>
        <v>9.1974119532043739E-3</v>
      </c>
      <c r="AJ129" s="391">
        <f ca="1">IF(ISTEXT(AJ$6),AVERAGE(OFFSET(AJ$132,MATCH(AJ$8,DateRange,0)-1,0):OFFSET(AJ$132,MATCH(AJ$9,DateRange,0)-1,0)),0)</f>
        <v>8.0991855822849929E-3</v>
      </c>
      <c r="AK129" s="391">
        <f ca="1">IF(ISTEXT(AK$6),AVERAGE(OFFSET(AK$132,MATCH(AK$8,DateRange,0)-1,0):OFFSET(AK$132,MATCH(AK$9,DateRange,0)-1,0)),0)</f>
        <v>6.6883226486573934E-3</v>
      </c>
      <c r="AL129" s="391">
        <f ca="1">IF(ISTEXT(AL$6),AVERAGE(OFFSET(AL$132,MATCH(AL$8,DateRange,0)-1,0):OFFSET(AL$132,MATCH(AL$9,DateRange,0)-1,0)),0)</f>
        <v>1.4407119221687803E-2</v>
      </c>
      <c r="AM129" s="391">
        <f ca="1">IF(ISTEXT(AM$6),AVERAGE(OFFSET(AM$132,MATCH(AM$8,DateRange,0)-1,0):OFFSET(AM$132,MATCH(AM$9,DateRange,0)-1,0)),0)</f>
        <v>1.9237715697658819E-2</v>
      </c>
      <c r="AN129" s="391">
        <f ca="1">IF(ISTEXT(AN$6),AVERAGE(OFFSET(AN$132,MATCH(AN$8,DateRange,0)-1,0):OFFSET(AN$132,MATCH(AN$9,DateRange,0)-1,0)),0)</f>
        <v>2.0288416738447293E-2</v>
      </c>
      <c r="AO129" s="391">
        <f ca="1">IF(ISTEXT(AO$6),AVERAGE(OFFSET(AO$132,MATCH(AO$8,DateRange,0)-1,0):OFFSET(AO$132,MATCH(AO$9,DateRange,0)-1,0)),0)</f>
        <v>-3.9980313322258961E-3</v>
      </c>
      <c r="AP129" s="391">
        <f ca="1">IF(ISTEXT(AP$6),AVERAGE(OFFSET(AP$132,MATCH(AP$8,DateRange,0)-1,0):OFFSET(AP$132,MATCH(AP$9,DateRange,0)-1,0)),0)</f>
        <v>1.4780606708512532E-2</v>
      </c>
      <c r="AQ129" s="391">
        <f ca="1">IF(ISTEXT(AQ$6),AVERAGE(OFFSET(AQ$132,MATCH(AQ$8,DateRange,0)-1,0):OFFSET(AQ$132,MATCH(AQ$9,DateRange,0)-1,0)),0)</f>
        <v>-8.9587897349495769E-3</v>
      </c>
      <c r="AR129" s="391">
        <f ca="1">IF(ISTEXT(AR$6),AVERAGE(OFFSET(AR$132,MATCH(AR$8,DateRange,0)-1,0):OFFSET(AR$132,MATCH(AR$9,DateRange,0)-1,0)),0)</f>
        <v>6.5699715292800262E-2</v>
      </c>
      <c r="AS129" s="391">
        <f ca="1">IF(ISTEXT(AS$6),AVERAGE(OFFSET(AS$132,MATCH(AS$8,DateRange,0)-1,0):OFFSET(AS$132,MATCH(AS$9,DateRange,0)-1,0)),0)</f>
        <v>-3.2596100578049601E-3</v>
      </c>
      <c r="AT129" s="391">
        <f ca="1">IF(ISTEXT(AT$6),AVERAGE(OFFSET(AT$132,MATCH(AT$8,DateRange,0)-1,0):OFFSET(AT$132,MATCH(AT$9,DateRange,0)-1,0)),0)</f>
        <v>2.1710081051243776E-2</v>
      </c>
      <c r="AU129" s="391">
        <f ca="1">IF(ISTEXT(AU$6),AVERAGE(OFFSET(AU$132,MATCH(AU$8,DateRange,0)-1,0):OFFSET(AU$132,MATCH(AU$9,DateRange,0)-1,0)),0)</f>
        <v>2.9906437065770414E-2</v>
      </c>
      <c r="AV129" s="391">
        <f ca="1">IF(ISTEXT(AV$6),AVERAGE(OFFSET(AV$132,MATCH(AV$8,DateRange,0)-1,0):OFFSET(AV$132,MATCH(AV$9,DateRange,0)-1,0)),0)</f>
        <v>6.9357319959881987E-3</v>
      </c>
      <c r="AW129" s="391">
        <f ca="1">IF(ISTEXT(AW$6),AVERAGE(OFFSET(AW$132,MATCH(AW$8,DateRange,0)-1,0):OFFSET(AW$132,MATCH(AW$9,DateRange,0)-1,0)),0)</f>
        <v>6.4683450044658881E-3</v>
      </c>
      <c r="AX129" s="391">
        <f ca="1">IF(ISTEXT(AX$6),AVERAGE(OFFSET(AX$132,MATCH(AX$8,DateRange,0)-1,0):OFFSET(AX$132,MATCH(AX$9,DateRange,0)-1,0)),0)</f>
        <v>2.0587641764400689E-2</v>
      </c>
      <c r="AY129" s="391">
        <f ca="1">IF(ISTEXT(AY$6),AVERAGE(OFFSET(AY$132,MATCH(AY$8,DateRange,0)-1,0):OFFSET(AY$132,MATCH(AY$9,DateRange,0)-1,0)),0)</f>
        <v>1.9832679893671625E-2</v>
      </c>
      <c r="AZ129" s="391">
        <f ca="1">IF(ISTEXT(AZ$6),AVERAGE(OFFSET(AZ$132,MATCH(AZ$8,DateRange,0)-1,0):OFFSET(AZ$132,MATCH(AZ$9,DateRange,0)-1,0)),0)</f>
        <v>1.3644343721237859E-2</v>
      </c>
      <c r="BA129" s="391">
        <f ca="1">IF(ISTEXT(BA$6),AVERAGE(OFFSET(BA$132,MATCH(BA$8,DateRange,0)-1,0):OFFSET(BA$132,MATCH(BA$9,DateRange,0)-1,0)),0)</f>
        <v>1.3485734478233582E-2</v>
      </c>
      <c r="BB129" s="391">
        <f ca="1">IF(ISTEXT(BB$6),AVERAGE(OFFSET(BB$132,MATCH(BB$8,DateRange,0)-1,0):OFFSET(BB$132,MATCH(BB$9,DateRange,0)-1,0)),0)</f>
        <v>-2.6222604694891316E-3</v>
      </c>
      <c r="BC129" s="391">
        <f ca="1">IF(ISTEXT(BC$6),AVERAGE(OFFSET(BC$132,MATCH(BC$8,DateRange,0)-1,0):OFFSET(BC$132,MATCH(BC$9,DateRange,0)-1,0)),0)</f>
        <v>-1.4590855309702095E-2</v>
      </c>
      <c r="BD129" s="391">
        <f ca="1">IF(ISTEXT(BD$6),AVERAGE(OFFSET(BD$132,MATCH(BD$8,DateRange,0)-1,0):OFFSET(BD$132,MATCH(BD$9,DateRange,0)-1,0)),0)</f>
        <v>2.1450196850664224E-2</v>
      </c>
      <c r="BE129" s="391">
        <f ca="1">IF(ISTEXT(BE$6),AVERAGE(OFFSET(BE$132,MATCH(BE$8,DateRange,0)-1,0):OFFSET(BE$132,MATCH(BE$9,DateRange,0)-1,0)),0)</f>
        <v>2.5891529925464996E-2</v>
      </c>
      <c r="BF129" s="391">
        <f ca="1">IF(ISTEXT(BF$6),AVERAGE(OFFSET(BF$132,MATCH(BF$8,DateRange,0)-1,0):OFFSET(BF$132,MATCH(BF$9,DateRange,0)-1,0)),0)</f>
        <v>4.6401643310026185E-2</v>
      </c>
      <c r="BG129" s="391">
        <f ca="1">IF(ISTEXT(BG$6),AVERAGE(OFFSET(BG$132,MATCH(BG$8,DateRange,0)-1,0):OFFSET(BG$132,MATCH(BG$9,DateRange,0)-1,0)),0)</f>
        <v>1.1059405019762698E-2</v>
      </c>
      <c r="BH129" s="391">
        <f ca="1">IF(ISTEXT(BH$6),AVERAGE(OFFSET(BH$132,MATCH(BH$8,DateRange,0)-1,0):OFFSET(BH$132,MATCH(BH$9,DateRange,0)-1,0)),0)</f>
        <v>1.9762071599198888E-2</v>
      </c>
      <c r="BI129" s="391">
        <f ca="1">IF(ISTEXT(BI$6),AVERAGE(OFFSET(BI$132,MATCH(BI$8,DateRange,0)-1,0):OFFSET(BI$132,MATCH(BI$9,DateRange,0)-1,0)),0)</f>
        <v>-4.3580716876944325E-3</v>
      </c>
      <c r="BJ129" s="391">
        <f ca="1">IF(ISTEXT(BJ$6),AVERAGE(OFFSET(BJ$132,MATCH(BJ$8,DateRange,0)-1,0):OFFSET(BJ$132,MATCH(BJ$9,DateRange,0)-1,0)),0)</f>
        <v>3.3551141609874059E-3</v>
      </c>
      <c r="BK129" s="391">
        <f ca="1">IF(ISTEXT(BK$6),AVERAGE(OFFSET(BK$132,MATCH(BK$8,DateRange,0)-1,0):OFFSET(BK$132,MATCH(BK$9,DateRange,0)-1,0)),0)</f>
        <v>2.9795616985346076E-2</v>
      </c>
      <c r="BL129" s="391">
        <f ca="1">IF(ISTEXT(BL$6),AVERAGE(OFFSET(BL$132,MATCH(BL$8,DateRange,0)-1,0):OFFSET(BL$132,MATCH(BL$9,DateRange,0)-1,0)),0)</f>
        <v>1.5288082878396472E-2</v>
      </c>
      <c r="BM129" s="391">
        <f ca="1">IF(ISTEXT(BM$6),AVERAGE(OFFSET(BM$132,MATCH(BM$8,DateRange,0)-1,0):OFFSET(BM$132,MATCH(BM$9,DateRange,0)-1,0)),0)</f>
        <v>1.0948976190341294E-2</v>
      </c>
      <c r="BN129" s="391">
        <f ca="1">IF(ISTEXT(BN$6),AVERAGE(OFFSET(BN$132,MATCH(BN$8,DateRange,0)-1,0):OFFSET(BN$132,MATCH(BN$9,DateRange,0)-1,0)),0)</f>
        <v>5.0890801164320612E-2</v>
      </c>
      <c r="BO129" s="391">
        <f ca="1">IF(ISTEXT(BO$6),AVERAGE(OFFSET(BO$132,MATCH(BO$8,DateRange,0)-1,0):OFFSET(BO$132,MATCH(BO$9,DateRange,0)-1,0)),0)</f>
        <v>1.8858237648723793E-2</v>
      </c>
      <c r="BP129" s="391">
        <f ca="1">IF(ISTEXT(BP$6),AVERAGE(OFFSET(BP$132,MATCH(BP$8,DateRange,0)-1,0):OFFSET(BP$132,MATCH(BP$9,DateRange,0)-1,0)),0)</f>
        <v>-5.1451349502388815E-3</v>
      </c>
      <c r="BQ129" s="391">
        <f ca="1">IF(ISTEXT(BQ$6),AVERAGE(OFFSET(BQ$132,MATCH(BQ$8,DateRange,0)-1,0):OFFSET(BQ$132,MATCH(BQ$9,DateRange,0)-1,0)),0)</f>
        <v>1.1390712167473463E-2</v>
      </c>
      <c r="BR129" s="391">
        <f ca="1">IF(ISTEXT(BR$6),AVERAGE(OFFSET(BR$132,MATCH(BR$8,DateRange,0)-1,0):OFFSET(BR$132,MATCH(BR$9,DateRange,0)-1,0)),0)</f>
        <v>9.9783657076542558E-3</v>
      </c>
      <c r="BS129" s="391">
        <f ca="1">IF(ISTEXT(BS$6),AVERAGE(OFFSET(BS$132,MATCH(BS$8,DateRange,0)-1,0):OFFSET(BS$132,MATCH(BS$9,DateRange,0)-1,0)),0)</f>
        <v>6.5669656920948356E-3</v>
      </c>
      <c r="BT129" s="391">
        <f ca="1">IF(ISTEXT(BT$6),AVERAGE(OFFSET(BT$132,MATCH(BT$8,DateRange,0)-1,0):OFFSET(BT$132,MATCH(BT$9,DateRange,0)-1,0)),0)</f>
        <v>8.4983518524256452E-3</v>
      </c>
      <c r="BU129" s="391">
        <f ca="1">IF(ISTEXT(BU$6),AVERAGE(OFFSET(BU$132,MATCH(BU$8,DateRange,0)-1,0):OFFSET(BU$132,MATCH(BU$9,DateRange,0)-1,0)),0)</f>
        <v>1.2593903775213994E-2</v>
      </c>
      <c r="BV129" s="391">
        <f ca="1">IF(ISTEXT(BV$6),AVERAGE(OFFSET(BV$132,MATCH(BV$8,DateRange,0)-1,0):OFFSET(BV$132,MATCH(BV$9,DateRange,0)-1,0)),0)</f>
        <v>1.8444540567434571E-3</v>
      </c>
      <c r="BW129" s="391">
        <f ca="1">IF(ISTEXT(BW$6),AVERAGE(OFFSET(BW$132,MATCH(BW$8,DateRange,0)-1,0):OFFSET(BW$132,MATCH(BW$9,DateRange,0)-1,0)),0)</f>
        <v>1.8373737141794525E-2</v>
      </c>
      <c r="BX129" s="391">
        <f ca="1">IF(ISTEXT(BX$6),AVERAGE(OFFSET(BX$132,MATCH(BX$8,DateRange,0)-1,0):OFFSET(BX$132,MATCH(BX$9,DateRange,0)-1,0)),0)</f>
        <v>1.5329498212314187E-2</v>
      </c>
      <c r="BY129" s="391">
        <f ca="1">IF(ISTEXT(BY$6),AVERAGE(OFFSET(BY$132,MATCH(BY$8,DateRange,0)-1,0):OFFSET(BY$132,MATCH(BY$9,DateRange,0)-1,0)),0)</f>
        <v>9.3504234428535074E-3</v>
      </c>
      <c r="BZ129" s="391">
        <f ca="1">IF(ISTEXT(BZ$6),AVERAGE(OFFSET(BZ$132,MATCH(BZ$8,DateRange,0)-1,0):OFFSET(BZ$132,MATCH(BZ$9,DateRange,0)-1,0)),0)</f>
        <v>4.1892797613435539E-3</v>
      </c>
      <c r="CA129" s="391">
        <f ca="1">IF(ISTEXT(CA$6),AVERAGE(OFFSET(CA$132,MATCH(CA$8,DateRange,0)-1,0):OFFSET(CA$132,MATCH(CA$9,DateRange,0)-1,0)),0)</f>
        <v>9.7022986213336753E-3</v>
      </c>
      <c r="CB129" s="391">
        <f ca="1">IF(ISTEXT(CB$6),AVERAGE(OFFSET(CB$132,MATCH(CB$8,DateRange,0)-1,0):OFFSET(CB$132,MATCH(CB$9,DateRange,0)-1,0)),0)</f>
        <v>1.3228541546884947E-2</v>
      </c>
      <c r="CC129" s="391">
        <f ca="1">IF(ISTEXT(CC$6),AVERAGE(OFFSET(CC$132,MATCH(CC$8,DateRange,0)-1,0):OFFSET(CC$132,MATCH(CC$9,DateRange,0)-1,0)),0)</f>
        <v>-3.2529889836963605E-3</v>
      </c>
      <c r="CD129" s="391">
        <f ca="1">IF(ISTEXT(CD$6),AVERAGE(OFFSET(CD$132,MATCH(CD$8,DateRange,0)-1,0):OFFSET(CD$132,MATCH(CD$9,DateRange,0)-1,0)),0)</f>
        <v>2.8996875210320253E-2</v>
      </c>
      <c r="CE129" s="391">
        <f ca="1">IF(ISTEXT(CE$6),AVERAGE(OFFSET(CE$132,MATCH(CE$8,DateRange,0)-1,0):OFFSET(CE$132,MATCH(CE$9,DateRange,0)-1,0)),0)</f>
        <v>-1.6456670074631E-3</v>
      </c>
      <c r="CF129" s="391">
        <f ca="1">IF(ISTEXT(CF$6),AVERAGE(OFFSET(CF$132,MATCH(CF$8,DateRange,0)-1,0):OFFSET(CF$132,MATCH(CF$9,DateRange,0)-1,0)),0)</f>
        <v>8.1713588235467378E-3</v>
      </c>
      <c r="CG129" s="391">
        <f ca="1">IF(ISTEXT(CG$6),AVERAGE(OFFSET(CG$132,MATCH(CG$8,DateRange,0)-1,0):OFFSET(CG$132,MATCH(CG$9,DateRange,0)-1,0)),0)</f>
        <v>3.0477182565108794E-3</v>
      </c>
      <c r="CH129" s="391">
        <f ca="1">IF(ISTEXT(CH$6),AVERAGE(OFFSET(CH$132,MATCH(CH$8,DateRange,0)-1,0):OFFSET(CH$132,MATCH(CH$9,DateRange,0)-1,0)),0)</f>
        <v>1.8202648829792278E-2</v>
      </c>
      <c r="CI129" s="391">
        <f ca="1">IF(ISTEXT(CI$6),AVERAGE(OFFSET(CI$132,MATCH(CI$8,DateRange,0)-1,0):OFFSET(CI$132,MATCH(CI$9,DateRange,0)-1,0)),0)</f>
        <v>3.5376883082979711E-2</v>
      </c>
      <c r="CJ129" s="391">
        <f ca="1">IF(ISTEXT(CJ$6),AVERAGE(OFFSET(CJ$132,MATCH(CJ$8,DateRange,0)-1,0):OFFSET(CJ$132,MATCH(CJ$9,DateRange,0)-1,0)),0)</f>
        <v>1.4824096787969705E-2</v>
      </c>
      <c r="CK129" s="391">
        <f ca="1">IF(ISTEXT(CK$6),AVERAGE(OFFSET(CK$132,MATCH(CK$8,DateRange,0)-1,0):OFFSET(CK$132,MATCH(CK$9,DateRange,0)-1,0)),0)</f>
        <v>1.765108782824077E-2</v>
      </c>
      <c r="CL129" s="391">
        <f ca="1">IF(ISTEXT(CL$6),AVERAGE(OFFSET(CL$132,MATCH(CL$8,DateRange,0)-1,0):OFFSET(CL$132,MATCH(CL$9,DateRange,0)-1,0)),0)</f>
        <v>8.6408337327005241E-3</v>
      </c>
      <c r="CM129" s="391">
        <f ca="1">IF(ISTEXT(CM$6),AVERAGE(OFFSET(CM$132,MATCH(CM$8,DateRange,0)-1,0):OFFSET(CM$132,MATCH(CM$9,DateRange,0)-1,0)),0)</f>
        <v>6.4054811186809594E-3</v>
      </c>
      <c r="CN129" s="391">
        <f ca="1">IF(ISTEXT(CN$6),AVERAGE(OFFSET(CN$132,MATCH(CN$8,DateRange,0)-1,0):OFFSET(CN$132,MATCH(CN$9,DateRange,0)-1,0)),0)</f>
        <v>9.0036658984017741E-3</v>
      </c>
      <c r="CO129" s="391">
        <f ca="1">IF(ISTEXT(CO$6),AVERAGE(OFFSET(CO$132,MATCH(CO$8,DateRange,0)-1,0):OFFSET(CO$132,MATCH(CO$9,DateRange,0)-1,0)),0)</f>
        <v>-1.7622852989844563E-4</v>
      </c>
      <c r="CP129" s="391">
        <f ca="1">IF(ISTEXT(CP$6),AVERAGE(OFFSET(CP$132,MATCH(CP$8,DateRange,0)-1,0):OFFSET(CP$132,MATCH(CP$9,DateRange,0)-1,0)),0)</f>
        <v>1.2309755791471859E-2</v>
      </c>
      <c r="CQ129" s="391">
        <f ca="1">IF(ISTEXT(CQ$6),AVERAGE(OFFSET(CQ$132,MATCH(CQ$8,DateRange,0)-1,0):OFFSET(CQ$132,MATCH(CQ$9,DateRange,0)-1,0)),0)</f>
        <v>7.2319091148781212E-2</v>
      </c>
      <c r="CR129" s="391">
        <f ca="1">IF(ISTEXT(CR$6),AVERAGE(OFFSET(CR$132,MATCH(CR$8,DateRange,0)-1,0):OFFSET(CR$132,MATCH(CR$9,DateRange,0)-1,0)),0)</f>
        <v>1.1865533238999816E-2</v>
      </c>
      <c r="CS129" s="391"/>
      <c r="CT129" s="391"/>
      <c r="CU129" s="391"/>
      <c r="CV129" s="391"/>
      <c r="CW129" s="391"/>
      <c r="CX129" s="391"/>
      <c r="CY129" s="391"/>
      <c r="CZ129" s="801"/>
      <c r="DA129" s="801"/>
      <c r="DB129" s="801"/>
      <c r="DC129" s="801"/>
      <c r="DD129" s="801"/>
      <c r="DE129" s="801"/>
      <c r="DG129" s="352"/>
      <c r="DI129" s="391">
        <f ca="1">IF(ISTEXT(DI$6),AVERAGE(OFFSET(DI$132,MATCH(DI$8,DateRange,0)-1,0):OFFSET(DI$132,MATCH(DI$9,DateRange,0)-1,0)),0)</f>
        <v>0</v>
      </c>
      <c r="DJ129" s="391">
        <f ca="1">IF(ISTEXT(DJ$6),AVERAGE(OFFSET(DJ$132,MATCH(DJ$8,DateRange,0)-1,0):OFFSET(DJ$132,MATCH(DJ$9,DateRange,0)-1,0)),0)</f>
        <v>-1.3224905171723445E-2</v>
      </c>
      <c r="DK129" s="391">
        <f ca="1">IF(ISTEXT(DK$6),AVERAGE(OFFSET(DK$132,MATCH(DK$8,DateRange,0)-1,0):OFFSET(DK$132,MATCH(DK$9,DateRange,0)-1,0)),0)</f>
        <v>-1.5416338277581428E-2</v>
      </c>
    </row>
    <row r="130" spans="1:115" hidden="1" outlineLevel="1">
      <c r="A130" s="371" t="s">
        <v>236</v>
      </c>
      <c r="B130" s="372"/>
      <c r="C130" s="391">
        <f t="shared" ref="C130:BV130" ca="1" si="43">(1+C$129)^12-1</f>
        <v>6.9856759936982815E-2</v>
      </c>
      <c r="D130" s="391">
        <f t="shared" ca="1" si="43"/>
        <v>3.4156675020676097E-2</v>
      </c>
      <c r="E130" s="391">
        <f t="shared" ca="1" si="43"/>
        <v>0.10306930208766207</v>
      </c>
      <c r="F130" s="391">
        <f t="shared" ca="1" si="43"/>
        <v>0.12569504003558207</v>
      </c>
      <c r="G130" s="391">
        <f t="shared" ca="1" si="43"/>
        <v>0.11437827083839713</v>
      </c>
      <c r="H130" s="391">
        <f t="shared" ca="1" si="43"/>
        <v>7.2782233028129584E-2</v>
      </c>
      <c r="I130" s="391">
        <f t="shared" ca="1" si="43"/>
        <v>0.27241159927174041</v>
      </c>
      <c r="J130" s="391">
        <f t="shared" ca="1" si="43"/>
        <v>0.10492518465316381</v>
      </c>
      <c r="K130" s="391">
        <f t="shared" ca="1" si="43"/>
        <v>0.15251550343806008</v>
      </c>
      <c r="L130" s="391">
        <f t="shared" ca="1" si="43"/>
        <v>4.9978238258655105E-2</v>
      </c>
      <c r="M130" s="391">
        <f t="shared" ca="1" si="43"/>
        <v>4.413176780517869E-2</v>
      </c>
      <c r="N130" s="391">
        <f t="shared" ca="1" si="43"/>
        <v>0.1739955259279693</v>
      </c>
      <c r="O130" s="391">
        <f t="shared" ca="1" si="43"/>
        <v>0.10520274718950873</v>
      </c>
      <c r="P130" s="391">
        <f t="shared" ca="1" si="43"/>
        <v>7.0890380020030452E-2</v>
      </c>
      <c r="Q130" s="391">
        <f t="shared" ca="1" si="43"/>
        <v>0.12979145082333043</v>
      </c>
      <c r="R130" s="391">
        <f t="shared" ca="1" si="43"/>
        <v>0.21221167126449214</v>
      </c>
      <c r="S130" s="391">
        <f t="shared" ca="1" si="43"/>
        <v>0.14078893934248193</v>
      </c>
      <c r="T130" s="391">
        <f t="shared" ca="1" si="43"/>
        <v>0.42077022191204283</v>
      </c>
      <c r="U130" s="391">
        <f t="shared" ca="1" si="43"/>
        <v>-0.2174624837062713</v>
      </c>
      <c r="V130" s="391">
        <f t="shared" ca="1" si="43"/>
        <v>2.7609506018266172E-2</v>
      </c>
      <c r="W130" s="391">
        <f t="shared" ca="1" si="43"/>
        <v>4.5549341533214216E-2</v>
      </c>
      <c r="X130" s="391">
        <f t="shared" ca="1" si="43"/>
        <v>-1.3006988330836577E-2</v>
      </c>
      <c r="Y130" s="391">
        <f t="shared" ca="1" si="43"/>
        <v>0.20144220649915168</v>
      </c>
      <c r="Z130" s="391">
        <f t="shared" ca="1" si="43"/>
        <v>0.34204239952539561</v>
      </c>
      <c r="AA130" s="391">
        <f t="shared" ca="1" si="43"/>
        <v>0.28325317072920453</v>
      </c>
      <c r="AB130" s="391">
        <f t="shared" ca="1" si="43"/>
        <v>-0.14192369763934187</v>
      </c>
      <c r="AC130" s="391">
        <f t="shared" ca="1" si="43"/>
        <v>0.10154616266885275</v>
      </c>
      <c r="AD130" s="391">
        <f t="shared" ca="1" si="43"/>
        <v>-0.21301163744773866</v>
      </c>
      <c r="AE130" s="391">
        <f t="shared" ca="1" si="43"/>
        <v>-0.12442485929725666</v>
      </c>
      <c r="AF130" s="391">
        <f t="shared" ca="1" si="43"/>
        <v>0.11180749209204355</v>
      </c>
      <c r="AG130" s="391">
        <f t="shared" ca="1" si="43"/>
        <v>0.32562729486875952</v>
      </c>
      <c r="AH130" s="391">
        <f t="shared" ca="1" si="43"/>
        <v>-9.4951166759872585E-2</v>
      </c>
      <c r="AI130" s="391">
        <f t="shared" ca="1" si="43"/>
        <v>0.11612680262887021</v>
      </c>
      <c r="AJ130" s="391">
        <f t="shared" ca="1" si="43"/>
        <v>0.10163865583284148</v>
      </c>
      <c r="AK130" s="391">
        <f t="shared" ca="1" si="43"/>
        <v>8.3279117055214957E-2</v>
      </c>
      <c r="AL130" s="391">
        <f t="shared" ca="1" si="43"/>
        <v>0.18726444368393014</v>
      </c>
      <c r="AM130" s="391">
        <f t="shared" ca="1" si="43"/>
        <v>0.25691477147562214</v>
      </c>
      <c r="AN130" s="391">
        <f t="shared" ca="1" si="43"/>
        <v>0.27255181289902985</v>
      </c>
      <c r="AO130" s="391">
        <f t="shared" ca="1" si="43"/>
        <v>-4.693534874313976E-2</v>
      </c>
      <c r="AP130" s="391">
        <f t="shared" ca="1" si="43"/>
        <v>0.19252064648395306</v>
      </c>
      <c r="AQ130" s="391">
        <f t="shared" ca="1" si="43"/>
        <v>-0.10236336611225938</v>
      </c>
      <c r="AR130" s="391">
        <f t="shared" ca="1" si="43"/>
        <v>1.1459430735277127</v>
      </c>
      <c r="AS130" s="391">
        <f t="shared" ca="1" si="43"/>
        <v>-3.84216306723284E-2</v>
      </c>
      <c r="AT130" s="391">
        <f t="shared" ca="1" si="43"/>
        <v>0.29399364127910399</v>
      </c>
      <c r="AU130" s="391">
        <f t="shared" ca="1" si="43"/>
        <v>0.42420750728837242</v>
      </c>
      <c r="AV130" s="391">
        <f t="shared" ca="1" si="43"/>
        <v>8.6478231777804559E-2</v>
      </c>
      <c r="AW130" s="391">
        <f t="shared" ca="1" si="43"/>
        <v>8.0441960848782079E-2</v>
      </c>
      <c r="AX130" s="391">
        <f t="shared" ca="1" si="43"/>
        <v>0.27703753453078295</v>
      </c>
      <c r="AY130" s="391">
        <f t="shared" ca="1" si="43"/>
        <v>0.26574754745488538</v>
      </c>
      <c r="AZ130" s="391">
        <f t="shared" ca="1" si="43"/>
        <v>0.17659558802495945</v>
      </c>
      <c r="BA130" s="391">
        <f t="shared" ca="1" si="43"/>
        <v>0.17438820535142274</v>
      </c>
      <c r="BB130" s="391">
        <f t="shared" ca="1" si="43"/>
        <v>-3.1017236718829388E-2</v>
      </c>
      <c r="BC130" s="391">
        <f t="shared" ca="1" si="43"/>
        <v>-0.16170078588443637</v>
      </c>
      <c r="BD130" s="391">
        <f t="shared" ca="1" si="43"/>
        <v>0.29004944877253758</v>
      </c>
      <c r="BE130" s="391">
        <f t="shared" ca="1" si="43"/>
        <v>0.35899334486378121</v>
      </c>
      <c r="BF130" s="391">
        <f t="shared" ca="1" si="43"/>
        <v>0.72337963316821452</v>
      </c>
      <c r="BG130" s="391">
        <f t="shared" ca="1" si="43"/>
        <v>0.14109047685158793</v>
      </c>
      <c r="BH130" s="391">
        <f t="shared" ca="1" si="43"/>
        <v>0.26469633676754745</v>
      </c>
      <c r="BI130" s="391">
        <f t="shared" ca="1" si="43"/>
        <v>-5.106136869437039E-2</v>
      </c>
      <c r="BJ130" s="391">
        <f t="shared" ca="1" si="43"/>
        <v>4.1012690122355977E-2</v>
      </c>
      <c r="BK130" s="391">
        <f t="shared" ca="1" si="43"/>
        <v>0.42236962284865465</v>
      </c>
      <c r="BL130" s="391">
        <f t="shared" ca="1" si="43"/>
        <v>0.19969669733567463</v>
      </c>
      <c r="BM130" s="391">
        <f t="shared" ca="1" si="43"/>
        <v>0.13959580363796742</v>
      </c>
      <c r="BN130" s="391">
        <f t="shared" ca="1" si="43"/>
        <v>0.81422474494563457</v>
      </c>
      <c r="BO130" s="391">
        <f t="shared" ca="1" si="43"/>
        <v>0.25131062958784978</v>
      </c>
      <c r="BP130" s="391">
        <f t="shared" ca="1" si="43"/>
        <v>-6.0024060960728653E-2</v>
      </c>
      <c r="BQ130" s="391">
        <f t="shared" ca="1" si="43"/>
        <v>0.14558556610211748</v>
      </c>
      <c r="BR130" s="391">
        <f t="shared" ca="1" si="43"/>
        <v>0.12653542391013595</v>
      </c>
      <c r="BS130" s="391">
        <f t="shared" ca="1" si="43"/>
        <v>8.171307531497396E-2</v>
      </c>
      <c r="BT130" s="391">
        <f t="shared" ca="1" si="43"/>
        <v>0.10688451949559363</v>
      </c>
      <c r="BU130" s="391">
        <f t="shared" ca="1" si="43"/>
        <v>0.16204701963020418</v>
      </c>
      <c r="BV130" s="391">
        <f t="shared" ca="1" si="43"/>
        <v>2.2359367605050418E-2</v>
      </c>
      <c r="BW130" s="391">
        <f t="shared" ref="BW130" ca="1" si="44">(1+BW$129)^12-1</f>
        <v>0.24418880450660274</v>
      </c>
      <c r="BX130" s="391">
        <f ca="1">(1+BX$129)^12-1</f>
        <v>0.20028408121904873</v>
      </c>
      <c r="BY130" s="391">
        <f t="shared" ref="BY130:CR130" ca="1" si="45">(1+BY$129)^12-1</f>
        <v>0.11815918250467305</v>
      </c>
      <c r="BZ130" s="391">
        <f t="shared" ca="1" si="45"/>
        <v>5.1445989779065782E-2</v>
      </c>
      <c r="CA130" s="391">
        <f t="shared" ca="1" si="45"/>
        <v>0.12284585302059114</v>
      </c>
      <c r="CB130" s="391">
        <f t="shared" ca="1" si="45"/>
        <v>0.17081688964821717</v>
      </c>
      <c r="CC130" s="391">
        <f t="shared" ca="1" si="45"/>
        <v>-3.8344977842918682E-2</v>
      </c>
      <c r="CD130" s="391">
        <f t="shared" ca="1" si="45"/>
        <v>0.40918713968074072</v>
      </c>
      <c r="CE130" s="391">
        <f t="shared" ca="1" si="45"/>
        <v>-1.9570238457368827E-2</v>
      </c>
      <c r="CF130" s="391">
        <f t="shared" ca="1" si="45"/>
        <v>0.10258546918759759</v>
      </c>
      <c r="CG130" s="391">
        <f t="shared" ca="1" si="45"/>
        <v>3.7191936687223537E-2</v>
      </c>
      <c r="CH130" s="391">
        <f t="shared" ca="1" si="45"/>
        <v>0.2416828139299998</v>
      </c>
      <c r="CI130" s="391">
        <f t="shared" ca="1" si="45"/>
        <v>0.51768475200322062</v>
      </c>
      <c r="CJ130" s="391">
        <f t="shared" ca="1" si="45"/>
        <v>0.19313408009198474</v>
      </c>
      <c r="CK130" s="391">
        <f t="shared" ref="CK130:CP130" ca="1" si="46">(1+CK$129)^12-1</f>
        <v>0.23363537411073487</v>
      </c>
      <c r="CL130" s="391">
        <f t="shared" ca="1" si="46"/>
        <v>0.10876256235603887</v>
      </c>
      <c r="CM130" s="391">
        <f t="shared" ca="1" si="46"/>
        <v>7.9632427762839741E-2</v>
      </c>
      <c r="CN130" s="391">
        <f t="shared" ca="1" si="46"/>
        <v>0.11355822316172048</v>
      </c>
      <c r="CO130" s="391">
        <f t="shared" ca="1" si="46"/>
        <v>-2.1126938337191481E-3</v>
      </c>
      <c r="CP130" s="391">
        <f t="shared" ca="1" si="46"/>
        <v>0.15814001390840615</v>
      </c>
      <c r="CQ130" s="391">
        <f t="shared" ref="CQ130" ca="1" si="47">(1+CQ$129)^12-1</f>
        <v>1.3114710409687937</v>
      </c>
      <c r="CR130" s="391">
        <f t="shared" ca="1" si="45"/>
        <v>0.15205612064164442</v>
      </c>
      <c r="CS130" s="391"/>
      <c r="CT130" s="391"/>
      <c r="CU130" s="391"/>
      <c r="CV130" s="391"/>
      <c r="CW130" s="391"/>
      <c r="CX130" s="391"/>
      <c r="CY130" s="391"/>
      <c r="CZ130" s="801"/>
      <c r="DA130" s="801"/>
      <c r="DB130" s="801"/>
      <c r="DC130" s="801"/>
      <c r="DD130" s="801"/>
      <c r="DE130" s="801"/>
      <c r="DG130" s="352"/>
      <c r="DI130" s="391">
        <f t="shared" ref="DI130" ca="1" si="48">(1+DI$129)^12-1</f>
        <v>0</v>
      </c>
      <c r="DJ130" s="391">
        <f ca="1">(1+DJ$129)^12-1</f>
        <v>-0.14764962255384995</v>
      </c>
      <c r="DK130" s="391">
        <f ca="1">(1+DK$129)^12-1</f>
        <v>-0.17008904528107771</v>
      </c>
    </row>
    <row r="131" spans="1:115" ht="29.1" hidden="1" customHeight="1" outlineLevel="1">
      <c r="A131" s="357"/>
      <c r="B131" s="357"/>
      <c r="C131" s="373"/>
      <c r="D131" s="373"/>
      <c r="E131" s="373"/>
      <c r="F131" s="373"/>
      <c r="G131" s="373"/>
      <c r="H131" s="373"/>
      <c r="I131" s="373"/>
      <c r="J131" s="373"/>
      <c r="K131" s="373"/>
      <c r="L131" s="373"/>
      <c r="M131" s="373"/>
      <c r="N131" s="373"/>
      <c r="O131" s="373"/>
      <c r="P131" s="373"/>
      <c r="Q131" s="373"/>
      <c r="R131" s="373"/>
      <c r="S131" s="373"/>
      <c r="T131" s="373"/>
      <c r="U131" s="373"/>
      <c r="V131" s="373"/>
      <c r="W131" s="373"/>
      <c r="X131" s="373"/>
      <c r="Y131" s="373"/>
      <c r="Z131" s="373"/>
      <c r="AA131" s="373"/>
      <c r="AB131" s="373"/>
      <c r="AC131" s="373"/>
      <c r="AD131" s="373"/>
      <c r="AE131" s="373"/>
      <c r="AF131" s="373"/>
      <c r="AG131" s="373"/>
      <c r="AH131" s="373"/>
      <c r="AI131" s="373"/>
      <c r="AJ131" s="373"/>
      <c r="AK131" s="373"/>
      <c r="AL131" s="373"/>
      <c r="AM131" s="373"/>
      <c r="AN131" s="373"/>
      <c r="AO131" s="373"/>
      <c r="AP131" s="373"/>
      <c r="AQ131" s="373"/>
      <c r="AR131" s="373"/>
      <c r="AS131" s="373"/>
      <c r="AT131" s="373"/>
      <c r="AU131" s="373"/>
      <c r="AV131" s="373"/>
      <c r="AW131" s="373"/>
      <c r="AX131" s="373"/>
      <c r="AY131" s="373"/>
      <c r="AZ131" s="373"/>
      <c r="BA131" s="373"/>
      <c r="BB131" s="373"/>
      <c r="BC131" s="373"/>
      <c r="BD131" s="373"/>
      <c r="BE131" s="373"/>
      <c r="BF131" s="373"/>
      <c r="BG131" s="373"/>
      <c r="BH131" s="373"/>
      <c r="BI131" s="373"/>
      <c r="BJ131" s="373"/>
      <c r="BK131" s="373"/>
      <c r="BL131" s="373"/>
      <c r="BM131" s="373"/>
      <c r="BN131" s="373"/>
      <c r="BO131" s="373"/>
      <c r="BP131" s="373"/>
      <c r="BQ131" s="373"/>
      <c r="BR131" s="373"/>
      <c r="BS131" s="373"/>
      <c r="BT131" s="373"/>
      <c r="BU131" s="373"/>
      <c r="BV131" s="373"/>
      <c r="BW131" s="373"/>
      <c r="BX131" s="373"/>
      <c r="BY131" s="373"/>
      <c r="BZ131" s="373"/>
      <c r="CA131" s="373"/>
      <c r="CB131" s="373"/>
      <c r="CC131" s="373"/>
      <c r="CD131" s="373"/>
      <c r="CE131" s="373"/>
      <c r="CF131" s="373"/>
      <c r="CG131" s="373"/>
      <c r="CH131" s="373"/>
      <c r="CI131" s="373"/>
      <c r="CJ131" s="373"/>
      <c r="CK131" s="373"/>
      <c r="CL131" s="373"/>
      <c r="CM131" s="373"/>
      <c r="CN131" s="373"/>
      <c r="CO131" s="373"/>
      <c r="CP131" s="373"/>
      <c r="CQ131" s="373"/>
      <c r="CR131" s="373"/>
      <c r="CS131" s="373"/>
      <c r="CT131" s="373"/>
      <c r="CU131" s="373"/>
      <c r="CV131" s="373"/>
      <c r="CW131" s="373"/>
      <c r="CX131" s="373"/>
      <c r="CY131" s="373"/>
      <c r="CZ131" s="802"/>
      <c r="DA131" s="802"/>
      <c r="DB131" s="802"/>
      <c r="DC131" s="802"/>
      <c r="DD131" s="802"/>
      <c r="DE131" s="802"/>
      <c r="DI131" s="373"/>
      <c r="DJ131" s="373"/>
      <c r="DK131" s="373"/>
    </row>
    <row r="132" spans="1:115" collapsed="1">
      <c r="A132" s="386" t="s">
        <v>237</v>
      </c>
      <c r="B132" s="378"/>
      <c r="C132" s="378"/>
      <c r="D132" s="378"/>
      <c r="E132" s="378"/>
      <c r="F132" s="378"/>
      <c r="G132" s="378"/>
      <c r="H132" s="378"/>
      <c r="I132" s="378"/>
      <c r="J132" s="378"/>
      <c r="K132" s="378"/>
      <c r="L132" s="378"/>
      <c r="M132" s="378"/>
      <c r="N132" s="378"/>
      <c r="O132" s="378"/>
      <c r="P132" s="378"/>
      <c r="Q132" s="378"/>
      <c r="R132" s="378"/>
      <c r="S132" s="378"/>
      <c r="T132" s="378"/>
      <c r="U132" s="378"/>
      <c r="V132" s="378"/>
      <c r="W132" s="378"/>
      <c r="X132" s="378"/>
      <c r="Y132" s="378"/>
      <c r="Z132" s="378"/>
      <c r="AA132" s="378"/>
      <c r="AB132" s="378"/>
      <c r="AC132" s="378"/>
      <c r="AD132" s="378"/>
      <c r="AE132" s="378"/>
      <c r="AF132" s="378"/>
      <c r="AG132" s="378"/>
      <c r="AH132" s="378"/>
      <c r="AI132" s="378"/>
      <c r="AJ132" s="378"/>
      <c r="AK132" s="378"/>
      <c r="AL132" s="378"/>
      <c r="AM132" s="378"/>
      <c r="AN132" s="378"/>
      <c r="AO132" s="378"/>
      <c r="AP132" s="378"/>
      <c r="AQ132" s="378"/>
      <c r="AR132" s="378"/>
      <c r="AS132" s="378"/>
      <c r="AT132" s="378"/>
      <c r="AU132" s="378"/>
      <c r="AV132" s="378"/>
      <c r="AW132" s="378"/>
      <c r="AX132" s="378"/>
      <c r="AY132" s="378"/>
      <c r="AZ132" s="378"/>
      <c r="BA132" s="378"/>
      <c r="BB132" s="378"/>
      <c r="BC132" s="378"/>
      <c r="BD132" s="378"/>
      <c r="BE132" s="378"/>
      <c r="BF132" s="378"/>
      <c r="BG132" s="378"/>
      <c r="BH132" s="378"/>
      <c r="BI132" s="378"/>
      <c r="BJ132" s="378"/>
      <c r="BK132" s="378"/>
      <c r="BL132" s="378"/>
      <c r="BM132" s="378"/>
      <c r="BN132" s="378"/>
      <c r="BO132" s="378"/>
      <c r="BP132" s="378"/>
      <c r="BQ132" s="378"/>
      <c r="BR132" s="378"/>
      <c r="BS132" s="378"/>
      <c r="BT132" s="378"/>
      <c r="BU132" s="378"/>
      <c r="BV132" s="378"/>
      <c r="BW132" s="378"/>
      <c r="BX132" s="378"/>
      <c r="BY132" s="378"/>
      <c r="BZ132" s="378"/>
      <c r="CA132" s="378"/>
      <c r="CB132" s="378"/>
      <c r="CC132" s="378"/>
      <c r="CD132" s="378"/>
      <c r="CE132" s="378"/>
      <c r="CF132" s="378"/>
      <c r="CG132" s="378"/>
      <c r="CH132" s="378"/>
      <c r="CI132" s="378"/>
      <c r="CJ132" s="378"/>
      <c r="CK132" s="378"/>
      <c r="CL132" s="378"/>
      <c r="CM132" s="378"/>
      <c r="CN132" s="378"/>
      <c r="CO132" s="378"/>
      <c r="CP132" s="378"/>
      <c r="CQ132" s="378"/>
      <c r="CR132" s="378"/>
      <c r="CS132" s="378"/>
      <c r="CT132" s="378"/>
      <c r="CU132" s="378"/>
      <c r="CV132" s="378"/>
      <c r="CW132" s="378"/>
      <c r="CX132" s="378"/>
      <c r="CY132" s="378"/>
      <c r="CZ132" s="378"/>
      <c r="DA132" s="378"/>
      <c r="DB132" s="378"/>
      <c r="DC132" s="378"/>
      <c r="DD132" s="378"/>
      <c r="DE132" s="378"/>
      <c r="DG132" s="352"/>
      <c r="DI132" s="378"/>
      <c r="DJ132" s="378"/>
      <c r="DK132" s="378"/>
    </row>
    <row r="133" spans="1:115" customFormat="1" hidden="1" outlineLevel="1">
      <c r="A133" s="401">
        <v>22705</v>
      </c>
      <c r="B133" s="402"/>
      <c r="C133" s="399"/>
      <c r="D133" s="399">
        <v>2E-3</v>
      </c>
      <c r="E133" s="399">
        <v>2.01E-2</v>
      </c>
      <c r="F133" s="399"/>
      <c r="G133" s="399"/>
      <c r="H133" s="399"/>
      <c r="I133" s="399"/>
      <c r="J133" s="399"/>
      <c r="K133" s="399"/>
      <c r="L133" s="399"/>
      <c r="M133" s="399"/>
      <c r="N133" s="399"/>
      <c r="O133" s="399"/>
      <c r="P133" s="399"/>
      <c r="Q133" s="399"/>
      <c r="R133" s="399"/>
      <c r="S133" s="399"/>
      <c r="T133" s="399"/>
      <c r="U133" s="399"/>
      <c r="V133" s="399"/>
      <c r="W133" s="399"/>
      <c r="X133" s="399"/>
      <c r="Y133" s="399"/>
      <c r="Z133" s="399"/>
      <c r="AA133" s="399"/>
      <c r="AB133" s="399"/>
      <c r="AC133" s="399"/>
      <c r="AD133" s="399"/>
      <c r="AE133" s="399">
        <v>-3.33551648964725E-3</v>
      </c>
      <c r="AF133" s="399"/>
      <c r="AG133" s="399"/>
      <c r="AH133" s="399"/>
      <c r="AI133" s="399"/>
      <c r="AJ133" s="399"/>
      <c r="AK133" s="399"/>
      <c r="AL133" s="399"/>
      <c r="AM133" s="399"/>
      <c r="AN133" s="399"/>
      <c r="AO133" s="399"/>
      <c r="AP133" s="399">
        <v>7.5301670932957698E-2</v>
      </c>
      <c r="AQ133" s="399"/>
      <c r="AR133" s="399"/>
      <c r="AS133" s="399"/>
      <c r="AT133" s="399"/>
      <c r="AU133" s="399"/>
      <c r="AV133" s="399"/>
      <c r="AW133" s="399">
        <v>-3.92759768482073E-2</v>
      </c>
      <c r="AX133" s="399"/>
      <c r="AY133" s="399"/>
      <c r="AZ133" s="399"/>
      <c r="BA133" s="399"/>
      <c r="BB133" s="399"/>
      <c r="BC133" s="399"/>
      <c r="BD133" s="399"/>
      <c r="BE133" s="399"/>
      <c r="BF133" s="399"/>
      <c r="BG133" s="399"/>
      <c r="BH133" s="399"/>
      <c r="BI133" s="399"/>
      <c r="BJ133" s="399"/>
      <c r="BK133" s="399">
        <v>-1.5243449163496001E-2</v>
      </c>
      <c r="BL133" s="399"/>
      <c r="BM133" s="399"/>
      <c r="BN133" s="399"/>
      <c r="BO133" s="399">
        <v>8.0831639002703501E-2</v>
      </c>
      <c r="BP133" s="399"/>
      <c r="BQ133" s="399"/>
      <c r="BR133" s="399"/>
      <c r="BS133" s="399"/>
      <c r="BT133" s="399"/>
      <c r="BU133" s="399"/>
      <c r="BV133" s="399"/>
      <c r="BW133" s="399"/>
      <c r="BX133" s="403"/>
      <c r="BY133" s="399"/>
      <c r="BZ133" s="399"/>
      <c r="CA133" s="399"/>
      <c r="CB133" s="399"/>
      <c r="CC133" s="399"/>
      <c r="CD133" s="399"/>
      <c r="CE133" s="399"/>
      <c r="CF133" s="399"/>
      <c r="CG133" s="399">
        <v>-2.0031196721553499E-2</v>
      </c>
      <c r="CH133" s="399"/>
      <c r="CI133" s="399"/>
      <c r="CJ133" s="399"/>
      <c r="CK133" s="399"/>
      <c r="CL133" s="399"/>
      <c r="CM133" s="399"/>
      <c r="CN133" s="399"/>
      <c r="CO133" s="399"/>
      <c r="CP133" s="399"/>
      <c r="CQ133" s="399"/>
      <c r="CR133" s="399"/>
      <c r="CS133" s="399"/>
      <c r="CT133" s="399"/>
      <c r="CU133" s="399"/>
      <c r="CV133" s="399"/>
      <c r="CW133" s="399"/>
      <c r="CX133" s="399"/>
      <c r="CY133" s="399"/>
      <c r="CZ133" s="399"/>
      <c r="DA133" s="399"/>
      <c r="DB133" s="399"/>
      <c r="DC133" s="399"/>
      <c r="DD133" s="399"/>
      <c r="DE133" s="399"/>
      <c r="DG133" s="404"/>
      <c r="DI133" s="399"/>
      <c r="DJ133" s="399"/>
      <c r="DK133" s="399"/>
    </row>
    <row r="134" spans="1:115" customFormat="1" hidden="1" outlineLevel="1">
      <c r="A134" s="398">
        <f t="shared" ref="A134:A197" si="49">EOMONTH(A133,1)</f>
        <v>22736</v>
      </c>
      <c r="B134" s="402"/>
      <c r="C134" s="399"/>
      <c r="D134" s="399">
        <v>2E-3</v>
      </c>
      <c r="E134" s="399">
        <v>-4.7999999999999996E-3</v>
      </c>
      <c r="F134" s="399"/>
      <c r="G134" s="399"/>
      <c r="H134" s="399"/>
      <c r="I134" s="399"/>
      <c r="J134" s="399"/>
      <c r="K134" s="399"/>
      <c r="L134" s="399"/>
      <c r="M134" s="399"/>
      <c r="N134" s="399"/>
      <c r="O134" s="399"/>
      <c r="P134" s="399"/>
      <c r="Q134" s="399"/>
      <c r="R134" s="399"/>
      <c r="S134" s="399"/>
      <c r="T134" s="399"/>
      <c r="U134" s="399"/>
      <c r="V134" s="399"/>
      <c r="W134" s="399"/>
      <c r="X134" s="399"/>
      <c r="Y134" s="399"/>
      <c r="Z134" s="399"/>
      <c r="AA134" s="399"/>
      <c r="AB134" s="399"/>
      <c r="AC134" s="399"/>
      <c r="AD134" s="399"/>
      <c r="AE134" s="399">
        <v>2.5820354491710102E-3</v>
      </c>
      <c r="AF134" s="399"/>
      <c r="AG134" s="399"/>
      <c r="AH134" s="399"/>
      <c r="AI134" s="399"/>
      <c r="AJ134" s="399"/>
      <c r="AK134" s="399"/>
      <c r="AL134" s="399"/>
      <c r="AM134" s="399"/>
      <c r="AN134" s="399"/>
      <c r="AO134" s="399"/>
      <c r="AP134" s="399">
        <v>6.0774718891846803E-2</v>
      </c>
      <c r="AQ134" s="399"/>
      <c r="AR134" s="399"/>
      <c r="AS134" s="399"/>
      <c r="AT134" s="399"/>
      <c r="AU134" s="399"/>
      <c r="AV134" s="399"/>
      <c r="AW134" s="399">
        <v>7.8616420915283897E-2</v>
      </c>
      <c r="AX134" s="399"/>
      <c r="AY134" s="399"/>
      <c r="AZ134" s="399"/>
      <c r="BA134" s="399"/>
      <c r="BB134" s="399"/>
      <c r="BC134" s="399"/>
      <c r="BD134" s="399"/>
      <c r="BE134" s="399"/>
      <c r="BF134" s="399"/>
      <c r="BG134" s="399"/>
      <c r="BH134" s="399"/>
      <c r="BI134" s="399"/>
      <c r="BJ134" s="399"/>
      <c r="BK134" s="399">
        <v>1.23833651526894E-2</v>
      </c>
      <c r="BL134" s="399"/>
      <c r="BM134" s="399"/>
      <c r="BN134" s="399"/>
      <c r="BO134" s="399">
        <v>6.4102216316594901E-3</v>
      </c>
      <c r="BP134" s="399"/>
      <c r="BQ134" s="399"/>
      <c r="BR134" s="399"/>
      <c r="BS134" s="399"/>
      <c r="BT134" s="399"/>
      <c r="BU134" s="399"/>
      <c r="BV134" s="399"/>
      <c r="BW134" s="399"/>
      <c r="BX134" s="403"/>
      <c r="BY134" s="399"/>
      <c r="BZ134" s="399"/>
      <c r="CA134" s="399"/>
      <c r="CB134" s="399"/>
      <c r="CC134" s="399"/>
      <c r="CD134" s="399"/>
      <c r="CE134" s="399"/>
      <c r="CF134" s="399"/>
      <c r="CG134" s="399">
        <v>-9.4430980056426903E-2</v>
      </c>
      <c r="CH134" s="399"/>
      <c r="CI134" s="399"/>
      <c r="CJ134" s="399"/>
      <c r="CK134" s="399"/>
      <c r="CL134" s="399"/>
      <c r="CM134" s="399"/>
      <c r="CN134" s="399"/>
      <c r="CO134" s="399"/>
      <c r="CP134" s="399"/>
      <c r="CQ134" s="399"/>
      <c r="CR134" s="399"/>
      <c r="CS134" s="399"/>
      <c r="CT134" s="399"/>
      <c r="CU134" s="399"/>
      <c r="CV134" s="399"/>
      <c r="CW134" s="399"/>
      <c r="CX134" s="399"/>
      <c r="CY134" s="399"/>
      <c r="CZ134" s="399"/>
      <c r="DA134" s="399"/>
      <c r="DB134" s="399"/>
      <c r="DC134" s="399"/>
      <c r="DD134" s="399"/>
      <c r="DE134" s="399"/>
      <c r="DG134" s="404"/>
      <c r="DI134" s="399"/>
      <c r="DJ134" s="399"/>
      <c r="DK134" s="399"/>
    </row>
    <row r="135" spans="1:115" customFormat="1" hidden="1" outlineLevel="1">
      <c r="A135" s="398">
        <f t="shared" si="49"/>
        <v>22766</v>
      </c>
      <c r="B135" s="402"/>
      <c r="C135" s="399"/>
      <c r="D135" s="399">
        <v>2.2000000000000001E-3</v>
      </c>
      <c r="E135" s="399">
        <v>-6.3700000000000007E-2</v>
      </c>
      <c r="F135" s="399"/>
      <c r="G135" s="399"/>
      <c r="H135" s="399"/>
      <c r="I135" s="399"/>
      <c r="J135" s="399"/>
      <c r="K135" s="399"/>
      <c r="L135" s="399"/>
      <c r="M135" s="399"/>
      <c r="N135" s="399"/>
      <c r="O135" s="399"/>
      <c r="P135" s="399"/>
      <c r="Q135" s="399"/>
      <c r="R135" s="399"/>
      <c r="S135" s="399"/>
      <c r="T135" s="399"/>
      <c r="U135" s="399"/>
      <c r="V135" s="399"/>
      <c r="W135" s="399"/>
      <c r="X135" s="399"/>
      <c r="Y135" s="399"/>
      <c r="Z135" s="399"/>
      <c r="AA135" s="399"/>
      <c r="AB135" s="399"/>
      <c r="AC135" s="399"/>
      <c r="AD135" s="399"/>
      <c r="AE135" s="399">
        <v>-8.0260531047610204E-2</v>
      </c>
      <c r="AF135" s="399"/>
      <c r="AG135" s="399"/>
      <c r="AH135" s="399"/>
      <c r="AI135" s="399"/>
      <c r="AJ135" s="399"/>
      <c r="AK135" s="399"/>
      <c r="AL135" s="399"/>
      <c r="AM135" s="399"/>
      <c r="AN135" s="399"/>
      <c r="AO135" s="399"/>
      <c r="AP135" s="399">
        <v>-0.104773164538132</v>
      </c>
      <c r="AQ135" s="399"/>
      <c r="AR135" s="399"/>
      <c r="AS135" s="399"/>
      <c r="AT135" s="399"/>
      <c r="AU135" s="399"/>
      <c r="AV135" s="399"/>
      <c r="AW135" s="399">
        <v>-5.4079464536974903E-2</v>
      </c>
      <c r="AX135" s="399"/>
      <c r="AY135" s="399"/>
      <c r="AZ135" s="399"/>
      <c r="BA135" s="399"/>
      <c r="BB135" s="399"/>
      <c r="BC135" s="399"/>
      <c r="BD135" s="399"/>
      <c r="BE135" s="399"/>
      <c r="BF135" s="399"/>
      <c r="BG135" s="399"/>
      <c r="BH135" s="399"/>
      <c r="BI135" s="399"/>
      <c r="BJ135" s="399"/>
      <c r="BK135" s="399">
        <v>-0.12585823422988801</v>
      </c>
      <c r="BL135" s="399"/>
      <c r="BM135" s="399"/>
      <c r="BN135" s="399"/>
      <c r="BO135" s="399">
        <v>-1.06154717232619E-2</v>
      </c>
      <c r="BP135" s="399"/>
      <c r="BQ135" s="399"/>
      <c r="BR135" s="399"/>
      <c r="BS135" s="399"/>
      <c r="BT135" s="399"/>
      <c r="BU135" s="399"/>
      <c r="BV135" s="399"/>
      <c r="BW135" s="399"/>
      <c r="BX135" s="403"/>
      <c r="BY135" s="399"/>
      <c r="BZ135" s="399"/>
      <c r="CA135" s="399"/>
      <c r="CB135" s="399"/>
      <c r="CC135" s="399"/>
      <c r="CD135" s="399"/>
      <c r="CE135" s="399"/>
      <c r="CF135" s="399"/>
      <c r="CG135" s="399">
        <v>-6.1497205461038297E-2</v>
      </c>
      <c r="CH135" s="399"/>
      <c r="CI135" s="399"/>
      <c r="CJ135" s="399"/>
      <c r="CK135" s="399"/>
      <c r="CL135" s="399"/>
      <c r="CM135" s="399"/>
      <c r="CN135" s="399"/>
      <c r="CO135" s="399"/>
      <c r="CP135" s="399"/>
      <c r="CQ135" s="399"/>
      <c r="CR135" s="399"/>
      <c r="CS135" s="399"/>
      <c r="CT135" s="399"/>
      <c r="CU135" s="399"/>
      <c r="CV135" s="399"/>
      <c r="CW135" s="399"/>
      <c r="CX135" s="399"/>
      <c r="CY135" s="399"/>
      <c r="CZ135" s="399"/>
      <c r="DA135" s="399"/>
      <c r="DB135" s="399"/>
      <c r="DC135" s="399"/>
      <c r="DD135" s="399"/>
      <c r="DE135" s="399"/>
      <c r="DG135" s="404"/>
      <c r="DI135" s="399"/>
      <c r="DJ135" s="399"/>
      <c r="DK135" s="399"/>
    </row>
    <row r="136" spans="1:115" customFormat="1" hidden="1" outlineLevel="1">
      <c r="A136" s="398">
        <f t="shared" si="49"/>
        <v>22797</v>
      </c>
      <c r="B136" s="402"/>
      <c r="C136" s="399"/>
      <c r="D136" s="399">
        <v>2.3999999999999998E-3</v>
      </c>
      <c r="E136" s="399">
        <v>-8.4099999999999994E-2</v>
      </c>
      <c r="F136" s="399"/>
      <c r="G136" s="399"/>
      <c r="H136" s="399"/>
      <c r="I136" s="399"/>
      <c r="J136" s="399"/>
      <c r="K136" s="399"/>
      <c r="L136" s="399"/>
      <c r="M136" s="399"/>
      <c r="N136" s="399"/>
      <c r="O136" s="399"/>
      <c r="P136" s="399"/>
      <c r="Q136" s="399"/>
      <c r="R136" s="399"/>
      <c r="S136" s="399"/>
      <c r="T136" s="399"/>
      <c r="U136" s="399"/>
      <c r="V136" s="399"/>
      <c r="W136" s="399"/>
      <c r="X136" s="399"/>
      <c r="Y136" s="399"/>
      <c r="Z136" s="399"/>
      <c r="AA136" s="399"/>
      <c r="AB136" s="399"/>
      <c r="AC136" s="399"/>
      <c r="AD136" s="399"/>
      <c r="AE136" s="399">
        <v>-6.9094635152691403E-2</v>
      </c>
      <c r="AF136" s="399"/>
      <c r="AG136" s="399"/>
      <c r="AH136" s="399"/>
      <c r="AI136" s="399"/>
      <c r="AJ136" s="399"/>
      <c r="AK136" s="399"/>
      <c r="AL136" s="399"/>
      <c r="AM136" s="399"/>
      <c r="AN136" s="399"/>
      <c r="AO136" s="399"/>
      <c r="AP136" s="399">
        <v>-0.124445469068183</v>
      </c>
      <c r="AQ136" s="399"/>
      <c r="AR136" s="399"/>
      <c r="AS136" s="399"/>
      <c r="AT136" s="399"/>
      <c r="AU136" s="399"/>
      <c r="AV136" s="399"/>
      <c r="AW136" s="399">
        <v>-0.102167993525186</v>
      </c>
      <c r="AX136" s="399"/>
      <c r="AY136" s="399"/>
      <c r="AZ136" s="399"/>
      <c r="BA136" s="399"/>
      <c r="BB136" s="399"/>
      <c r="BC136" s="399"/>
      <c r="BD136" s="399"/>
      <c r="BE136" s="399"/>
      <c r="BF136" s="399"/>
      <c r="BG136" s="399"/>
      <c r="BH136" s="399"/>
      <c r="BI136" s="399"/>
      <c r="BJ136" s="399"/>
      <c r="BK136" s="399">
        <v>-3.1690158093522103E-2</v>
      </c>
      <c r="BL136" s="399"/>
      <c r="BM136" s="399"/>
      <c r="BN136" s="399"/>
      <c r="BO136" s="399">
        <v>-5.6564608772985102E-2</v>
      </c>
      <c r="BP136" s="399"/>
      <c r="BQ136" s="399"/>
      <c r="BR136" s="399"/>
      <c r="BS136" s="399"/>
      <c r="BT136" s="399"/>
      <c r="BU136" s="399"/>
      <c r="BV136" s="399"/>
      <c r="BW136" s="399"/>
      <c r="BX136" s="403"/>
      <c r="BY136" s="399"/>
      <c r="BZ136" s="399"/>
      <c r="CA136" s="399"/>
      <c r="CB136" s="399"/>
      <c r="CC136" s="399"/>
      <c r="CD136" s="399"/>
      <c r="CE136" s="399"/>
      <c r="CF136" s="399"/>
      <c r="CG136" s="399">
        <v>-3.58618968868692E-2</v>
      </c>
      <c r="CH136" s="399"/>
      <c r="CI136" s="399"/>
      <c r="CJ136" s="399"/>
      <c r="CK136" s="399"/>
      <c r="CL136" s="399"/>
      <c r="CM136" s="399"/>
      <c r="CN136" s="399"/>
      <c r="CO136" s="399"/>
      <c r="CP136" s="399"/>
      <c r="CQ136" s="399"/>
      <c r="CR136" s="399"/>
      <c r="CS136" s="399"/>
      <c r="CT136" s="399"/>
      <c r="CU136" s="399"/>
      <c r="CV136" s="399"/>
      <c r="CW136" s="399"/>
      <c r="CX136" s="399"/>
      <c r="CY136" s="399"/>
      <c r="CZ136" s="399"/>
      <c r="DA136" s="399"/>
      <c r="DB136" s="399"/>
      <c r="DC136" s="399"/>
      <c r="DD136" s="399"/>
      <c r="DE136" s="399"/>
      <c r="DG136" s="404"/>
      <c r="DI136" s="399"/>
      <c r="DJ136" s="399"/>
      <c r="DK136" s="399"/>
    </row>
    <row r="137" spans="1:115" customFormat="1" hidden="1" outlineLevel="1">
      <c r="A137" s="398">
        <f t="shared" si="49"/>
        <v>22827</v>
      </c>
      <c r="B137" s="402"/>
      <c r="C137" s="399"/>
      <c r="D137" s="399">
        <v>2E-3</v>
      </c>
      <c r="E137" s="399">
        <v>-8.2699999999999996E-2</v>
      </c>
      <c r="F137" s="399"/>
      <c r="G137" s="399"/>
      <c r="H137" s="399"/>
      <c r="I137" s="399"/>
      <c r="J137" s="399"/>
      <c r="K137" s="399"/>
      <c r="L137" s="399"/>
      <c r="M137" s="399"/>
      <c r="N137" s="399"/>
      <c r="O137" s="399"/>
      <c r="P137" s="399"/>
      <c r="Q137" s="399"/>
      <c r="R137" s="399"/>
      <c r="S137" s="399"/>
      <c r="T137" s="399"/>
      <c r="U137" s="399"/>
      <c r="V137" s="399"/>
      <c r="W137" s="399"/>
      <c r="X137" s="399"/>
      <c r="Y137" s="399"/>
      <c r="Z137" s="399"/>
      <c r="AA137" s="399"/>
      <c r="AB137" s="399"/>
      <c r="AC137" s="399"/>
      <c r="AD137" s="399"/>
      <c r="AE137" s="399">
        <v>-0.161368267271396</v>
      </c>
      <c r="AF137" s="399"/>
      <c r="AG137" s="399"/>
      <c r="AH137" s="399"/>
      <c r="AI137" s="399"/>
      <c r="AJ137" s="399"/>
      <c r="AK137" s="399"/>
      <c r="AL137" s="399"/>
      <c r="AM137" s="399"/>
      <c r="AN137" s="399"/>
      <c r="AO137" s="399"/>
      <c r="AP137" s="399">
        <v>-0.114986327642042</v>
      </c>
      <c r="AQ137" s="399"/>
      <c r="AR137" s="399"/>
      <c r="AS137" s="399"/>
      <c r="AT137" s="399"/>
      <c r="AU137" s="399"/>
      <c r="AV137" s="399"/>
      <c r="AW137" s="399">
        <v>-0.13793056782604701</v>
      </c>
      <c r="AX137" s="399"/>
      <c r="AY137" s="399"/>
      <c r="AZ137" s="399"/>
      <c r="BA137" s="399"/>
      <c r="BB137" s="399"/>
      <c r="BC137" s="399"/>
      <c r="BD137" s="399"/>
      <c r="BE137" s="399"/>
      <c r="BF137" s="399"/>
      <c r="BG137" s="399"/>
      <c r="BH137" s="399"/>
      <c r="BI137" s="399"/>
      <c r="BJ137" s="399"/>
      <c r="BK137" s="399">
        <v>-7.2727426026572506E-2</v>
      </c>
      <c r="BL137" s="399"/>
      <c r="BM137" s="399"/>
      <c r="BN137" s="399"/>
      <c r="BO137" s="399">
        <v>-1.83480394758186E-2</v>
      </c>
      <c r="BP137" s="399"/>
      <c r="BQ137" s="399"/>
      <c r="BR137" s="399"/>
      <c r="BS137" s="399"/>
      <c r="BT137" s="399"/>
      <c r="BU137" s="399"/>
      <c r="BV137" s="399"/>
      <c r="BW137" s="399"/>
      <c r="BX137" s="403"/>
      <c r="BY137" s="399"/>
      <c r="BZ137" s="399"/>
      <c r="CA137" s="399"/>
      <c r="CB137" s="399"/>
      <c r="CC137" s="399"/>
      <c r="CD137" s="399"/>
      <c r="CE137" s="399"/>
      <c r="CF137" s="399"/>
      <c r="CG137" s="399">
        <v>-7.1641311969588006E-2</v>
      </c>
      <c r="CH137" s="399"/>
      <c r="CI137" s="399"/>
      <c r="CJ137" s="399"/>
      <c r="CK137" s="399"/>
      <c r="CL137" s="399"/>
      <c r="CM137" s="399"/>
      <c r="CN137" s="399"/>
      <c r="CO137" s="399"/>
      <c r="CP137" s="399"/>
      <c r="CQ137" s="399"/>
      <c r="CR137" s="399"/>
      <c r="CS137" s="399"/>
      <c r="CT137" s="399"/>
      <c r="CU137" s="399"/>
      <c r="CV137" s="399"/>
      <c r="CW137" s="399"/>
      <c r="CX137" s="399"/>
      <c r="CY137" s="399"/>
      <c r="CZ137" s="399"/>
      <c r="DA137" s="399"/>
      <c r="DB137" s="399"/>
      <c r="DC137" s="399"/>
      <c r="DD137" s="399"/>
      <c r="DE137" s="399"/>
      <c r="DG137" s="404"/>
      <c r="DI137" s="399"/>
      <c r="DJ137" s="399"/>
      <c r="DK137" s="399"/>
    </row>
    <row r="138" spans="1:115" customFormat="1" hidden="1" outlineLevel="1">
      <c r="A138" s="398">
        <f t="shared" si="49"/>
        <v>22858</v>
      </c>
      <c r="B138" s="402"/>
      <c r="C138" s="399"/>
      <c r="D138" s="399">
        <v>2.7000000000000001E-3</v>
      </c>
      <c r="E138" s="399">
        <v>6.5500000000000003E-2</v>
      </c>
      <c r="F138" s="399"/>
      <c r="G138" s="399"/>
      <c r="H138" s="399"/>
      <c r="I138" s="399"/>
      <c r="J138" s="399"/>
      <c r="K138" s="399"/>
      <c r="L138" s="399"/>
      <c r="M138" s="399"/>
      <c r="N138" s="399"/>
      <c r="O138" s="399"/>
      <c r="P138" s="399"/>
      <c r="Q138" s="399"/>
      <c r="R138" s="399"/>
      <c r="S138" s="399"/>
      <c r="T138" s="399"/>
      <c r="U138" s="399"/>
      <c r="V138" s="399"/>
      <c r="W138" s="399"/>
      <c r="X138" s="399"/>
      <c r="Y138" s="399"/>
      <c r="Z138" s="399"/>
      <c r="AA138" s="399"/>
      <c r="AB138" s="399"/>
      <c r="AC138" s="399"/>
      <c r="AD138" s="399"/>
      <c r="AE138" s="399">
        <v>2.8043241367527699E-2</v>
      </c>
      <c r="AF138" s="399"/>
      <c r="AG138" s="399"/>
      <c r="AH138" s="399"/>
      <c r="AI138" s="399"/>
      <c r="AJ138" s="399"/>
      <c r="AK138" s="399"/>
      <c r="AL138" s="399"/>
      <c r="AM138" s="399"/>
      <c r="AN138" s="399"/>
      <c r="AO138" s="399"/>
      <c r="AP138" s="399">
        <v>0.148077190232874</v>
      </c>
      <c r="AQ138" s="399"/>
      <c r="AR138" s="399"/>
      <c r="AS138" s="399"/>
      <c r="AT138" s="399"/>
      <c r="AU138" s="399"/>
      <c r="AV138" s="399"/>
      <c r="AW138" s="399">
        <v>0.118211386961131</v>
      </c>
      <c r="AX138" s="399"/>
      <c r="AY138" s="399"/>
      <c r="AZ138" s="399"/>
      <c r="BA138" s="399"/>
      <c r="BB138" s="399"/>
      <c r="BC138" s="399"/>
      <c r="BD138" s="399"/>
      <c r="BE138" s="399"/>
      <c r="BF138" s="399"/>
      <c r="BG138" s="399"/>
      <c r="BH138" s="399"/>
      <c r="BI138" s="399"/>
      <c r="BJ138" s="399"/>
      <c r="BK138" s="399">
        <v>3.8001165327363699E-3</v>
      </c>
      <c r="BL138" s="399"/>
      <c r="BM138" s="399"/>
      <c r="BN138" s="399"/>
      <c r="BO138" s="399">
        <v>5.3737927882567801E-2</v>
      </c>
      <c r="BP138" s="399"/>
      <c r="BQ138" s="399"/>
      <c r="BR138" s="399"/>
      <c r="BS138" s="399"/>
      <c r="BT138" s="399"/>
      <c r="BU138" s="399"/>
      <c r="BV138" s="399"/>
      <c r="BW138" s="399"/>
      <c r="BX138" s="403"/>
      <c r="BY138" s="399"/>
      <c r="BZ138" s="399"/>
      <c r="CA138" s="399"/>
      <c r="CB138" s="399"/>
      <c r="CC138" s="399"/>
      <c r="CD138" s="399"/>
      <c r="CE138" s="399"/>
      <c r="CF138" s="399"/>
      <c r="CG138" s="399">
        <v>-4.8231946995459997E-2</v>
      </c>
      <c r="CH138" s="399"/>
      <c r="CI138" s="399"/>
      <c r="CJ138" s="399"/>
      <c r="CK138" s="399"/>
      <c r="CL138" s="399"/>
      <c r="CM138" s="399"/>
      <c r="CN138" s="399"/>
      <c r="CO138" s="399"/>
      <c r="CP138" s="399"/>
      <c r="CQ138" s="399"/>
      <c r="CR138" s="399"/>
      <c r="CS138" s="399"/>
      <c r="CT138" s="399"/>
      <c r="CU138" s="399"/>
      <c r="CV138" s="399"/>
      <c r="CW138" s="399"/>
      <c r="CX138" s="399"/>
      <c r="CY138" s="399"/>
      <c r="CZ138" s="399"/>
      <c r="DA138" s="399"/>
      <c r="DB138" s="399"/>
      <c r="DC138" s="399"/>
      <c r="DD138" s="399"/>
      <c r="DE138" s="399"/>
      <c r="DG138" s="404"/>
      <c r="DI138" s="399"/>
      <c r="DJ138" s="399"/>
      <c r="DK138" s="399"/>
    </row>
    <row r="139" spans="1:115" customFormat="1" hidden="1" outlineLevel="1">
      <c r="A139" s="398">
        <f t="shared" si="49"/>
        <v>22889</v>
      </c>
      <c r="B139" s="402"/>
      <c r="C139" s="399"/>
      <c r="D139" s="399">
        <v>2.3E-3</v>
      </c>
      <c r="E139" s="399">
        <v>2.3599999999999999E-2</v>
      </c>
      <c r="F139" s="399"/>
      <c r="G139" s="399"/>
      <c r="H139" s="399"/>
      <c r="I139" s="399"/>
      <c r="J139" s="399"/>
      <c r="K139" s="399"/>
      <c r="L139" s="399"/>
      <c r="M139" s="399"/>
      <c r="N139" s="399"/>
      <c r="O139" s="399"/>
      <c r="P139" s="399"/>
      <c r="Q139" s="399"/>
      <c r="R139" s="399"/>
      <c r="S139" s="399"/>
      <c r="T139" s="399"/>
      <c r="U139" s="399"/>
      <c r="V139" s="399"/>
      <c r="W139" s="399"/>
      <c r="X139" s="399"/>
      <c r="Y139" s="399"/>
      <c r="Z139" s="399"/>
      <c r="AA139" s="399"/>
      <c r="AB139" s="399"/>
      <c r="AC139" s="399"/>
      <c r="AD139" s="399"/>
      <c r="AE139" s="399">
        <v>0.13636112750264001</v>
      </c>
      <c r="AF139" s="399"/>
      <c r="AG139" s="399"/>
      <c r="AH139" s="399"/>
      <c r="AI139" s="399"/>
      <c r="AJ139" s="399"/>
      <c r="AK139" s="399"/>
      <c r="AL139" s="399"/>
      <c r="AM139" s="399"/>
      <c r="AN139" s="399"/>
      <c r="AO139" s="399"/>
      <c r="AP139" s="399">
        <v>-0.15242977929934701</v>
      </c>
      <c r="AQ139" s="399"/>
      <c r="AR139" s="399"/>
      <c r="AS139" s="399"/>
      <c r="AT139" s="399"/>
      <c r="AU139" s="399"/>
      <c r="AV139" s="399"/>
      <c r="AW139" s="399">
        <v>-8.9930437137818401E-3</v>
      </c>
      <c r="AX139" s="399"/>
      <c r="AY139" s="399"/>
      <c r="AZ139" s="399"/>
      <c r="BA139" s="399"/>
      <c r="BB139" s="399"/>
      <c r="BC139" s="399"/>
      <c r="BD139" s="399"/>
      <c r="BE139" s="399"/>
      <c r="BF139" s="399"/>
      <c r="BG139" s="399"/>
      <c r="BH139" s="399"/>
      <c r="BI139" s="399"/>
      <c r="BJ139" s="399"/>
      <c r="BK139" s="399">
        <v>0.10629966366053201</v>
      </c>
      <c r="BL139" s="399"/>
      <c r="BM139" s="399"/>
      <c r="BN139" s="399"/>
      <c r="BO139" s="399">
        <v>4.0310187793666401E-2</v>
      </c>
      <c r="BP139" s="399"/>
      <c r="BQ139" s="399"/>
      <c r="BR139" s="399"/>
      <c r="BS139" s="399"/>
      <c r="BT139" s="399"/>
      <c r="BU139" s="399"/>
      <c r="BV139" s="399"/>
      <c r="BW139" s="399"/>
      <c r="BX139" s="403"/>
      <c r="BY139" s="399"/>
      <c r="BZ139" s="399"/>
      <c r="CA139" s="399"/>
      <c r="CB139" s="399"/>
      <c r="CC139" s="399"/>
      <c r="CD139" s="399"/>
      <c r="CE139" s="399"/>
      <c r="CF139" s="399"/>
      <c r="CG139" s="399">
        <v>4.3091742761384999E-2</v>
      </c>
      <c r="CH139" s="399"/>
      <c r="CI139" s="399"/>
      <c r="CJ139" s="399"/>
      <c r="CK139" s="399"/>
      <c r="CL139" s="399"/>
      <c r="CM139" s="399"/>
      <c r="CN139" s="399"/>
      <c r="CO139" s="399"/>
      <c r="CP139" s="399"/>
      <c r="CQ139" s="399"/>
      <c r="CR139" s="399"/>
      <c r="CS139" s="399"/>
      <c r="CT139" s="399"/>
      <c r="CU139" s="399"/>
      <c r="CV139" s="399"/>
      <c r="CW139" s="399"/>
      <c r="CX139" s="399"/>
      <c r="CY139" s="399"/>
      <c r="CZ139" s="399"/>
      <c r="DA139" s="399"/>
      <c r="DB139" s="399"/>
      <c r="DC139" s="399"/>
      <c r="DD139" s="399"/>
      <c r="DE139" s="399"/>
      <c r="DG139" s="404"/>
      <c r="DI139" s="399"/>
      <c r="DJ139" s="399"/>
      <c r="DK139" s="399"/>
    </row>
    <row r="140" spans="1:115" customFormat="1" hidden="1" outlineLevel="1">
      <c r="A140" s="398">
        <f t="shared" si="49"/>
        <v>22919</v>
      </c>
      <c r="B140" s="402"/>
      <c r="C140" s="399"/>
      <c r="D140" s="399">
        <v>2.0999999999999999E-3</v>
      </c>
      <c r="E140" s="399">
        <v>-5.0099999999999999E-2</v>
      </c>
      <c r="F140" s="399"/>
      <c r="G140" s="399"/>
      <c r="H140" s="399"/>
      <c r="I140" s="399"/>
      <c r="J140" s="399"/>
      <c r="K140" s="399"/>
      <c r="L140" s="399"/>
      <c r="M140" s="399"/>
      <c r="N140" s="399"/>
      <c r="O140" s="399"/>
      <c r="P140" s="399"/>
      <c r="Q140" s="399"/>
      <c r="R140" s="399"/>
      <c r="S140" s="399"/>
      <c r="T140" s="399"/>
      <c r="U140" s="399"/>
      <c r="V140" s="399"/>
      <c r="W140" s="399"/>
      <c r="X140" s="399"/>
      <c r="Y140" s="399"/>
      <c r="Z140" s="399"/>
      <c r="AA140" s="399"/>
      <c r="AB140" s="399"/>
      <c r="AC140" s="399"/>
      <c r="AD140" s="399"/>
      <c r="AE140" s="399">
        <v>-0.177195387708279</v>
      </c>
      <c r="AF140" s="399"/>
      <c r="AG140" s="399"/>
      <c r="AH140" s="399"/>
      <c r="AI140" s="399"/>
      <c r="AJ140" s="399"/>
      <c r="AK140" s="399"/>
      <c r="AL140" s="399"/>
      <c r="AM140" s="399"/>
      <c r="AN140" s="399"/>
      <c r="AO140" s="399"/>
      <c r="AP140" s="399">
        <v>3.61972713211276E-2</v>
      </c>
      <c r="AQ140" s="399"/>
      <c r="AR140" s="399"/>
      <c r="AS140" s="399"/>
      <c r="AT140" s="399"/>
      <c r="AU140" s="399"/>
      <c r="AV140" s="399"/>
      <c r="AW140" s="399">
        <v>-0.110707812303023</v>
      </c>
      <c r="AX140" s="399"/>
      <c r="AY140" s="399"/>
      <c r="AZ140" s="399"/>
      <c r="BA140" s="399"/>
      <c r="BB140" s="399"/>
      <c r="BC140" s="399"/>
      <c r="BD140" s="399"/>
      <c r="BE140" s="399"/>
      <c r="BF140" s="399"/>
      <c r="BG140" s="399"/>
      <c r="BH140" s="399"/>
      <c r="BI140" s="399"/>
      <c r="BJ140" s="399"/>
      <c r="BK140" s="399">
        <v>-0.103202551392843</v>
      </c>
      <c r="BL140" s="399"/>
      <c r="BM140" s="399"/>
      <c r="BN140" s="399"/>
      <c r="BO140" s="399">
        <v>-2.15061784244862E-2</v>
      </c>
      <c r="BP140" s="399"/>
      <c r="BQ140" s="399"/>
      <c r="BR140" s="399"/>
      <c r="BS140" s="399"/>
      <c r="BT140" s="399"/>
      <c r="BU140" s="399"/>
      <c r="BV140" s="399"/>
      <c r="BW140" s="399"/>
      <c r="BX140" s="403"/>
      <c r="BY140" s="399"/>
      <c r="BZ140" s="399"/>
      <c r="CA140" s="399"/>
      <c r="CB140" s="399"/>
      <c r="CC140" s="399"/>
      <c r="CD140" s="399"/>
      <c r="CE140" s="399"/>
      <c r="CF140" s="399"/>
      <c r="CG140" s="399">
        <v>-2.2950310309786202E-2</v>
      </c>
      <c r="CH140" s="399"/>
      <c r="CI140" s="399"/>
      <c r="CJ140" s="399"/>
      <c r="CK140" s="399"/>
      <c r="CL140" s="399"/>
      <c r="CM140" s="399"/>
      <c r="CN140" s="399"/>
      <c r="CO140" s="399"/>
      <c r="CP140" s="399"/>
      <c r="CQ140" s="399"/>
      <c r="CR140" s="399"/>
      <c r="CS140" s="399"/>
      <c r="CT140" s="399"/>
      <c r="CU140" s="399"/>
      <c r="CV140" s="399"/>
      <c r="CW140" s="399"/>
      <c r="CX140" s="399"/>
      <c r="CY140" s="399"/>
      <c r="CZ140" s="399"/>
      <c r="DA140" s="399"/>
      <c r="DB140" s="399"/>
      <c r="DC140" s="399"/>
      <c r="DD140" s="399"/>
      <c r="DE140" s="399"/>
      <c r="DG140" s="404"/>
      <c r="DI140" s="399"/>
      <c r="DJ140" s="399"/>
      <c r="DK140" s="399"/>
    </row>
    <row r="141" spans="1:115" customFormat="1" hidden="1" outlineLevel="1">
      <c r="A141" s="398">
        <f t="shared" si="49"/>
        <v>22950</v>
      </c>
      <c r="B141" s="402"/>
      <c r="C141" s="399"/>
      <c r="D141" s="399">
        <v>2.5000000000000001E-3</v>
      </c>
      <c r="E141" s="399">
        <v>2E-3</v>
      </c>
      <c r="F141" s="399"/>
      <c r="G141" s="399"/>
      <c r="H141" s="399"/>
      <c r="I141" s="399"/>
      <c r="J141" s="399"/>
      <c r="K141" s="399"/>
      <c r="L141" s="399"/>
      <c r="M141" s="399"/>
      <c r="N141" s="399"/>
      <c r="O141" s="399"/>
      <c r="P141" s="399"/>
      <c r="Q141" s="399"/>
      <c r="R141" s="399"/>
      <c r="S141" s="399"/>
      <c r="T141" s="399"/>
      <c r="U141" s="399"/>
      <c r="V141" s="399"/>
      <c r="W141" s="399"/>
      <c r="X141" s="399"/>
      <c r="Y141" s="399"/>
      <c r="Z141" s="399"/>
      <c r="AA141" s="399"/>
      <c r="AB141" s="399"/>
      <c r="AC141" s="399"/>
      <c r="AD141" s="399"/>
      <c r="AE141" s="399">
        <v>-6.3414636392520193E-2</v>
      </c>
      <c r="AF141" s="399"/>
      <c r="AG141" s="399"/>
      <c r="AH141" s="399"/>
      <c r="AI141" s="399"/>
      <c r="AJ141" s="399"/>
      <c r="AK141" s="399"/>
      <c r="AL141" s="399"/>
      <c r="AM141" s="399"/>
      <c r="AN141" s="399"/>
      <c r="AO141" s="399"/>
      <c r="AP141" s="399">
        <v>5.9500679131462703E-2</v>
      </c>
      <c r="AQ141" s="399"/>
      <c r="AR141" s="399"/>
      <c r="AS141" s="399"/>
      <c r="AT141" s="399"/>
      <c r="AU141" s="399"/>
      <c r="AV141" s="399"/>
      <c r="AW141" s="399">
        <v>3.6734983180467001E-2</v>
      </c>
      <c r="AX141" s="399"/>
      <c r="AY141" s="399"/>
      <c r="AZ141" s="399"/>
      <c r="BA141" s="399"/>
      <c r="BB141" s="399"/>
      <c r="BC141" s="399"/>
      <c r="BD141" s="399"/>
      <c r="BE141" s="399"/>
      <c r="BF141" s="399"/>
      <c r="BG141" s="399"/>
      <c r="BH141" s="399"/>
      <c r="BI141" s="399"/>
      <c r="BJ141" s="399"/>
      <c r="BK141" s="399">
        <v>5.16475876800222E-2</v>
      </c>
      <c r="BL141" s="399"/>
      <c r="BM141" s="399"/>
      <c r="BN141" s="399"/>
      <c r="BO141" s="399">
        <v>1.09894695974781E-2</v>
      </c>
      <c r="BP141" s="399"/>
      <c r="BQ141" s="399"/>
      <c r="BR141" s="399"/>
      <c r="BS141" s="399"/>
      <c r="BT141" s="399"/>
      <c r="BU141" s="399"/>
      <c r="BV141" s="399"/>
      <c r="BW141" s="399"/>
      <c r="BX141" s="403"/>
      <c r="BY141" s="399"/>
      <c r="BZ141" s="399"/>
      <c r="CA141" s="399"/>
      <c r="CB141" s="399"/>
      <c r="CC141" s="399"/>
      <c r="CD141" s="399"/>
      <c r="CE141" s="399"/>
      <c r="CF141" s="399"/>
      <c r="CG141" s="399">
        <v>2.3489399313010299E-2</v>
      </c>
      <c r="CH141" s="399"/>
      <c r="CI141" s="399"/>
      <c r="CJ141" s="399"/>
      <c r="CK141" s="399"/>
      <c r="CL141" s="399"/>
      <c r="CM141" s="399"/>
      <c r="CN141" s="399"/>
      <c r="CO141" s="399"/>
      <c r="CP141" s="399"/>
      <c r="CQ141" s="399"/>
      <c r="CR141" s="399"/>
      <c r="CS141" s="399"/>
      <c r="CT141" s="399"/>
      <c r="CU141" s="399"/>
      <c r="CV141" s="399"/>
      <c r="CW141" s="399"/>
      <c r="CX141" s="399"/>
      <c r="CY141" s="399"/>
      <c r="CZ141" s="399"/>
      <c r="DA141" s="399"/>
      <c r="DB141" s="399"/>
      <c r="DC141" s="399"/>
      <c r="DD141" s="399"/>
      <c r="DE141" s="399"/>
      <c r="DG141" s="404"/>
      <c r="DI141" s="399"/>
      <c r="DJ141" s="399"/>
      <c r="DK141" s="399"/>
    </row>
    <row r="142" spans="1:115" customFormat="1" hidden="1" outlineLevel="1">
      <c r="A142" s="398">
        <f t="shared" si="49"/>
        <v>22980</v>
      </c>
      <c r="B142" s="402"/>
      <c r="C142" s="399"/>
      <c r="D142" s="399">
        <v>2E-3</v>
      </c>
      <c r="E142" s="399">
        <v>0.11069999999999899</v>
      </c>
      <c r="F142" s="399"/>
      <c r="G142" s="399"/>
      <c r="H142" s="399"/>
      <c r="I142" s="399"/>
      <c r="J142" s="399"/>
      <c r="K142" s="399"/>
      <c r="L142" s="399"/>
      <c r="M142" s="399"/>
      <c r="N142" s="399"/>
      <c r="O142" s="399"/>
      <c r="P142" s="399"/>
      <c r="Q142" s="399"/>
      <c r="R142" s="399"/>
      <c r="S142" s="399"/>
      <c r="T142" s="399"/>
      <c r="U142" s="399"/>
      <c r="V142" s="399"/>
      <c r="W142" s="399"/>
      <c r="X142" s="399"/>
      <c r="Y142" s="399"/>
      <c r="Z142" s="399"/>
      <c r="AA142" s="399"/>
      <c r="AB142" s="399"/>
      <c r="AC142" s="399"/>
      <c r="AD142" s="399"/>
      <c r="AE142" s="399">
        <v>0.19271641114777299</v>
      </c>
      <c r="AF142" s="399"/>
      <c r="AG142" s="399"/>
      <c r="AH142" s="399"/>
      <c r="AI142" s="399"/>
      <c r="AJ142" s="399"/>
      <c r="AK142" s="399"/>
      <c r="AL142" s="399"/>
      <c r="AM142" s="399"/>
      <c r="AN142" s="399"/>
      <c r="AO142" s="399"/>
      <c r="AP142" s="399">
        <v>0.13405952450869099</v>
      </c>
      <c r="AQ142" s="399"/>
      <c r="AR142" s="399"/>
      <c r="AS142" s="399"/>
      <c r="AT142" s="399"/>
      <c r="AU142" s="399"/>
      <c r="AV142" s="399"/>
      <c r="AW142" s="399">
        <v>0.124751390965076</v>
      </c>
      <c r="AX142" s="399"/>
      <c r="AY142" s="399"/>
      <c r="AZ142" s="399"/>
      <c r="BA142" s="399"/>
      <c r="BB142" s="399"/>
      <c r="BC142" s="399"/>
      <c r="BD142" s="399"/>
      <c r="BE142" s="399"/>
      <c r="BF142" s="399"/>
      <c r="BG142" s="399"/>
      <c r="BH142" s="399"/>
      <c r="BI142" s="399"/>
      <c r="BJ142" s="399"/>
      <c r="BK142" s="399">
        <v>9.8859340677505694E-2</v>
      </c>
      <c r="BL142" s="399"/>
      <c r="BM142" s="399"/>
      <c r="BN142" s="399"/>
      <c r="BO142" s="399">
        <v>0.10936147966045499</v>
      </c>
      <c r="BP142" s="399"/>
      <c r="BQ142" s="399"/>
      <c r="BR142" s="399"/>
      <c r="BS142" s="399"/>
      <c r="BT142" s="399"/>
      <c r="BU142" s="399"/>
      <c r="BV142" s="399"/>
      <c r="BW142" s="399"/>
      <c r="BX142" s="403"/>
      <c r="BY142" s="399"/>
      <c r="BZ142" s="399"/>
      <c r="CA142" s="399"/>
      <c r="CB142" s="399"/>
      <c r="CC142" s="399"/>
      <c r="CD142" s="399"/>
      <c r="CE142" s="399"/>
      <c r="CF142" s="399"/>
      <c r="CG142" s="399">
        <v>0.144308990121368</v>
      </c>
      <c r="CH142" s="399"/>
      <c r="CI142" s="399"/>
      <c r="CJ142" s="399"/>
      <c r="CK142" s="399"/>
      <c r="CL142" s="399"/>
      <c r="CM142" s="399"/>
      <c r="CN142" s="399"/>
      <c r="CO142" s="399"/>
      <c r="CP142" s="399"/>
      <c r="CQ142" s="399"/>
      <c r="CR142" s="399"/>
      <c r="CS142" s="399"/>
      <c r="CT142" s="399"/>
      <c r="CU142" s="399"/>
      <c r="CV142" s="399"/>
      <c r="CW142" s="399"/>
      <c r="CX142" s="399"/>
      <c r="CY142" s="399"/>
      <c r="CZ142" s="399"/>
      <c r="DA142" s="399"/>
      <c r="DB142" s="399"/>
      <c r="DC142" s="399"/>
      <c r="DD142" s="399"/>
      <c r="DE142" s="399"/>
      <c r="DG142" s="404"/>
      <c r="DI142" s="399"/>
      <c r="DJ142" s="399"/>
      <c r="DK142" s="399"/>
    </row>
    <row r="143" spans="1:115" customFormat="1" hidden="1" outlineLevel="1">
      <c r="A143" s="398">
        <f t="shared" si="49"/>
        <v>23011</v>
      </c>
      <c r="B143" s="402"/>
      <c r="C143" s="399"/>
      <c r="D143" s="399">
        <v>2.3E-3</v>
      </c>
      <c r="E143" s="399">
        <v>1.24E-2</v>
      </c>
      <c r="F143" s="399"/>
      <c r="G143" s="399"/>
      <c r="H143" s="399"/>
      <c r="I143" s="399"/>
      <c r="J143" s="399"/>
      <c r="K143" s="399"/>
      <c r="L143" s="399"/>
      <c r="M143" s="399"/>
      <c r="N143" s="399"/>
      <c r="O143" s="399"/>
      <c r="P143" s="399"/>
      <c r="Q143" s="399"/>
      <c r="R143" s="399"/>
      <c r="S143" s="399"/>
      <c r="T143" s="399"/>
      <c r="U143" s="399"/>
      <c r="V143" s="399"/>
      <c r="W143" s="399"/>
      <c r="X143" s="399"/>
      <c r="Y143" s="399"/>
      <c r="Z143" s="399"/>
      <c r="AA143" s="399"/>
      <c r="AB143" s="399"/>
      <c r="AC143" s="399"/>
      <c r="AD143" s="399"/>
      <c r="AE143" s="399">
        <v>1.5676416174706401E-2</v>
      </c>
      <c r="AF143" s="399"/>
      <c r="AG143" s="399"/>
      <c r="AH143" s="399"/>
      <c r="AI143" s="399"/>
      <c r="AJ143" s="399"/>
      <c r="AK143" s="399"/>
      <c r="AL143" s="399"/>
      <c r="AM143" s="399"/>
      <c r="AN143" s="399"/>
      <c r="AO143" s="399"/>
      <c r="AP143" s="399">
        <v>-2.3488841237594401E-3</v>
      </c>
      <c r="AQ143" s="399"/>
      <c r="AR143" s="399"/>
      <c r="AS143" s="399"/>
      <c r="AT143" s="399"/>
      <c r="AU143" s="399"/>
      <c r="AV143" s="399"/>
      <c r="AW143" s="399">
        <v>3.5216515125673299E-3</v>
      </c>
      <c r="AX143" s="399"/>
      <c r="AY143" s="399"/>
      <c r="AZ143" s="399"/>
      <c r="BA143" s="399"/>
      <c r="BB143" s="399"/>
      <c r="BC143" s="399"/>
      <c r="BD143" s="399"/>
      <c r="BE143" s="399"/>
      <c r="BF143" s="399"/>
      <c r="BG143" s="399"/>
      <c r="BH143" s="399"/>
      <c r="BI143" s="399"/>
      <c r="BJ143" s="399"/>
      <c r="BK143" s="399">
        <v>3.4602662694292297E-2</v>
      </c>
      <c r="BL143" s="399"/>
      <c r="BM143" s="399"/>
      <c r="BN143" s="399"/>
      <c r="BO143" s="399">
        <v>4.5849245778113598E-2</v>
      </c>
      <c r="BP143" s="399"/>
      <c r="BQ143" s="399"/>
      <c r="BR143" s="399"/>
      <c r="BS143" s="399"/>
      <c r="BT143" s="399"/>
      <c r="BU143" s="399"/>
      <c r="BV143" s="399"/>
      <c r="BW143" s="399"/>
      <c r="BX143" s="403"/>
      <c r="BY143" s="399"/>
      <c r="BZ143" s="399"/>
      <c r="CA143" s="399"/>
      <c r="CB143" s="399"/>
      <c r="CC143" s="399"/>
      <c r="CD143" s="399"/>
      <c r="CE143" s="399"/>
      <c r="CF143" s="399"/>
      <c r="CG143" s="399">
        <v>2.6088127601993898E-2</v>
      </c>
      <c r="CH143" s="399"/>
      <c r="CI143" s="399"/>
      <c r="CJ143" s="399"/>
      <c r="CK143" s="399"/>
      <c r="CL143" s="399"/>
      <c r="CM143" s="399"/>
      <c r="CN143" s="399"/>
      <c r="CO143" s="399"/>
      <c r="CP143" s="399"/>
      <c r="CQ143" s="399"/>
      <c r="CR143" s="399"/>
      <c r="CS143" s="399"/>
      <c r="CT143" s="399"/>
      <c r="CU143" s="399"/>
      <c r="CV143" s="399"/>
      <c r="CW143" s="399"/>
      <c r="CX143" s="399"/>
      <c r="CY143" s="399"/>
      <c r="CZ143" s="399"/>
      <c r="DA143" s="399"/>
      <c r="DB143" s="399"/>
      <c r="DC143" s="399"/>
      <c r="DD143" s="399"/>
      <c r="DE143" s="399"/>
      <c r="DG143" s="404"/>
      <c r="DI143" s="399"/>
      <c r="DJ143" s="399"/>
      <c r="DK143" s="399"/>
    </row>
    <row r="144" spans="1:115" customFormat="1" hidden="1" outlineLevel="1">
      <c r="A144" s="398">
        <f t="shared" si="49"/>
        <v>23042</v>
      </c>
      <c r="B144" s="402"/>
      <c r="C144" s="399"/>
      <c r="D144" s="399">
        <v>2.5000000000000001E-3</v>
      </c>
      <c r="E144" s="399">
        <v>5.1799999999999999E-2</v>
      </c>
      <c r="F144" s="399"/>
      <c r="G144" s="399"/>
      <c r="H144" s="399"/>
      <c r="I144" s="399"/>
      <c r="J144" s="399"/>
      <c r="K144" s="399"/>
      <c r="L144" s="399"/>
      <c r="M144" s="399"/>
      <c r="N144" s="399"/>
      <c r="O144" s="399"/>
      <c r="P144" s="399"/>
      <c r="Q144" s="399"/>
      <c r="R144" s="399"/>
      <c r="S144" s="399"/>
      <c r="T144" s="399"/>
      <c r="U144" s="399"/>
      <c r="V144" s="399"/>
      <c r="W144" s="399"/>
      <c r="X144" s="399"/>
      <c r="Y144" s="399"/>
      <c r="Z144" s="399"/>
      <c r="AA144" s="399"/>
      <c r="AB144" s="399"/>
      <c r="AC144" s="399"/>
      <c r="AD144" s="399"/>
      <c r="AE144" s="399">
        <v>0.120008230499438</v>
      </c>
      <c r="AF144" s="399"/>
      <c r="AG144" s="399"/>
      <c r="AH144" s="399"/>
      <c r="AI144" s="399"/>
      <c r="AJ144" s="399"/>
      <c r="AK144" s="399"/>
      <c r="AL144" s="399"/>
      <c r="AM144" s="399"/>
      <c r="AN144" s="399"/>
      <c r="AO144" s="399"/>
      <c r="AP144" s="399">
        <v>0.10789012012145199</v>
      </c>
      <c r="AQ144" s="399"/>
      <c r="AR144" s="399"/>
      <c r="AS144" s="399"/>
      <c r="AT144" s="399"/>
      <c r="AU144" s="399"/>
      <c r="AV144" s="399"/>
      <c r="AW144" s="399">
        <v>3.3657022676817298E-2</v>
      </c>
      <c r="AX144" s="399"/>
      <c r="AY144" s="399"/>
      <c r="AZ144" s="399"/>
      <c r="BA144" s="399"/>
      <c r="BB144" s="399"/>
      <c r="BC144" s="399"/>
      <c r="BD144" s="399"/>
      <c r="BE144" s="399"/>
      <c r="BF144" s="399"/>
      <c r="BG144" s="399"/>
      <c r="BH144" s="399"/>
      <c r="BI144" s="399"/>
      <c r="BJ144" s="399"/>
      <c r="BK144" s="399">
        <v>3.6877396567087599E-2</v>
      </c>
      <c r="BL144" s="399"/>
      <c r="BM144" s="399"/>
      <c r="BN144" s="399"/>
      <c r="BO144" s="399">
        <v>3.1746836376372198E-2</v>
      </c>
      <c r="BP144" s="399"/>
      <c r="BQ144" s="399"/>
      <c r="BR144" s="399"/>
      <c r="BS144" s="399"/>
      <c r="BT144" s="399"/>
      <c r="BU144" s="399"/>
      <c r="BV144" s="399"/>
      <c r="BW144" s="399"/>
      <c r="BX144" s="403"/>
      <c r="BY144" s="399"/>
      <c r="BZ144" s="399"/>
      <c r="CA144" s="399"/>
      <c r="CB144" s="399"/>
      <c r="CC144" s="399"/>
      <c r="CD144" s="399"/>
      <c r="CE144" s="399"/>
      <c r="CF144" s="399"/>
      <c r="CG144" s="399">
        <v>2.5422651388564199E-2</v>
      </c>
      <c r="CH144" s="399"/>
      <c r="CI144" s="399"/>
      <c r="CJ144" s="399"/>
      <c r="CK144" s="399"/>
      <c r="CL144" s="399"/>
      <c r="CM144" s="399"/>
      <c r="CN144" s="399"/>
      <c r="CO144" s="399"/>
      <c r="CP144" s="399"/>
      <c r="CQ144" s="399"/>
      <c r="CR144" s="399"/>
      <c r="CS144" s="399"/>
      <c r="CT144" s="399"/>
      <c r="CU144" s="399"/>
      <c r="CV144" s="399"/>
      <c r="CW144" s="399"/>
      <c r="CX144" s="399"/>
      <c r="CY144" s="399"/>
      <c r="CZ144" s="399"/>
      <c r="DA144" s="399"/>
      <c r="DB144" s="399"/>
      <c r="DC144" s="399"/>
      <c r="DD144" s="399"/>
      <c r="DE144" s="399"/>
      <c r="DG144" s="404"/>
      <c r="DI144" s="399"/>
      <c r="DJ144" s="399"/>
      <c r="DK144" s="399"/>
    </row>
    <row r="145" spans="1:115" customFormat="1" hidden="1" outlineLevel="1">
      <c r="A145" s="398">
        <f t="shared" si="49"/>
        <v>23070</v>
      </c>
      <c r="B145" s="402"/>
      <c r="C145" s="399"/>
      <c r="D145" s="399">
        <v>2.3E-3</v>
      </c>
      <c r="E145" s="399">
        <v>-2.1499999999999998E-2</v>
      </c>
      <c r="F145" s="399"/>
      <c r="G145" s="399"/>
      <c r="H145" s="399"/>
      <c r="I145" s="399"/>
      <c r="J145" s="399"/>
      <c r="K145" s="399"/>
      <c r="L145" s="399"/>
      <c r="M145" s="399"/>
      <c r="N145" s="399"/>
      <c r="O145" s="399"/>
      <c r="P145" s="399"/>
      <c r="Q145" s="399"/>
      <c r="R145" s="399"/>
      <c r="S145" s="399"/>
      <c r="T145" s="399"/>
      <c r="U145" s="399"/>
      <c r="V145" s="399"/>
      <c r="W145" s="399"/>
      <c r="X145" s="399"/>
      <c r="Y145" s="399"/>
      <c r="Z145" s="399"/>
      <c r="AA145" s="399"/>
      <c r="AB145" s="399"/>
      <c r="AC145" s="399"/>
      <c r="AD145" s="399"/>
      <c r="AE145" s="399">
        <v>7.1424973738153999E-2</v>
      </c>
      <c r="AF145" s="399"/>
      <c r="AG145" s="399"/>
      <c r="AH145" s="399"/>
      <c r="AI145" s="399"/>
      <c r="AJ145" s="399"/>
      <c r="AK145" s="399"/>
      <c r="AL145" s="399"/>
      <c r="AM145" s="399"/>
      <c r="AN145" s="399"/>
      <c r="AO145" s="399"/>
      <c r="AP145" s="399">
        <v>-6.3951956435817497E-2</v>
      </c>
      <c r="AQ145" s="399"/>
      <c r="AR145" s="399"/>
      <c r="AS145" s="399"/>
      <c r="AT145" s="399"/>
      <c r="AU145" s="399"/>
      <c r="AV145" s="399"/>
      <c r="AW145" s="399">
        <v>-3.0716136951759399E-2</v>
      </c>
      <c r="AX145" s="399"/>
      <c r="AY145" s="399"/>
      <c r="AZ145" s="399"/>
      <c r="BA145" s="399"/>
      <c r="BB145" s="399"/>
      <c r="BC145" s="399"/>
      <c r="BD145" s="399"/>
      <c r="BE145" s="399"/>
      <c r="BF145" s="399"/>
      <c r="BG145" s="399"/>
      <c r="BH145" s="399"/>
      <c r="BI145" s="399"/>
      <c r="BJ145" s="399"/>
      <c r="BK145" s="399">
        <v>-9.0909031989772501E-2</v>
      </c>
      <c r="BL145" s="399"/>
      <c r="BM145" s="399"/>
      <c r="BN145" s="399"/>
      <c r="BO145" s="399">
        <v>-4.0697394878035899E-2</v>
      </c>
      <c r="BP145" s="399"/>
      <c r="BQ145" s="399"/>
      <c r="BR145" s="399"/>
      <c r="BS145" s="399"/>
      <c r="BT145" s="399"/>
      <c r="BU145" s="399"/>
      <c r="BV145" s="399"/>
      <c r="BW145" s="399"/>
      <c r="BX145" s="403"/>
      <c r="BY145" s="399"/>
      <c r="BZ145" s="399"/>
      <c r="CA145" s="399"/>
      <c r="CB145" s="399"/>
      <c r="CC145" s="399"/>
      <c r="CD145" s="399"/>
      <c r="CE145" s="399"/>
      <c r="CF145" s="399"/>
      <c r="CG145" s="399">
        <v>-3.4421065553121598E-2</v>
      </c>
      <c r="CH145" s="399"/>
      <c r="CI145" s="399"/>
      <c r="CJ145" s="399"/>
      <c r="CK145" s="399"/>
      <c r="CL145" s="399"/>
      <c r="CM145" s="399"/>
      <c r="CN145" s="399"/>
      <c r="CO145" s="399"/>
      <c r="CP145" s="399"/>
      <c r="CQ145" s="399"/>
      <c r="CR145" s="399"/>
      <c r="CS145" s="399"/>
      <c r="CT145" s="399"/>
      <c r="CU145" s="399"/>
      <c r="CV145" s="399"/>
      <c r="CW145" s="399"/>
      <c r="CX145" s="399"/>
      <c r="CY145" s="399"/>
      <c r="CZ145" s="399"/>
      <c r="DA145" s="399"/>
      <c r="DB145" s="399"/>
      <c r="DC145" s="399"/>
      <c r="DD145" s="399"/>
      <c r="DE145" s="399"/>
      <c r="DG145" s="404"/>
      <c r="DI145" s="399"/>
      <c r="DJ145" s="399"/>
      <c r="DK145" s="399"/>
    </row>
    <row r="146" spans="1:115" customFormat="1" hidden="1" outlineLevel="1">
      <c r="A146" s="398">
        <f t="shared" si="49"/>
        <v>23101</v>
      </c>
      <c r="B146" s="402"/>
      <c r="C146" s="399"/>
      <c r="D146" s="399">
        <v>2.3E-3</v>
      </c>
      <c r="E146" s="399">
        <v>3.3099999999999997E-2</v>
      </c>
      <c r="F146" s="399"/>
      <c r="G146" s="399"/>
      <c r="H146" s="399"/>
      <c r="I146" s="399"/>
      <c r="J146" s="399"/>
      <c r="K146" s="399"/>
      <c r="L146" s="399"/>
      <c r="M146" s="399"/>
      <c r="N146" s="399"/>
      <c r="O146" s="399"/>
      <c r="P146" s="399"/>
      <c r="Q146" s="399"/>
      <c r="R146" s="399"/>
      <c r="S146" s="399"/>
      <c r="T146" s="399"/>
      <c r="U146" s="399"/>
      <c r="V146" s="399"/>
      <c r="W146" s="399"/>
      <c r="X146" s="399"/>
      <c r="Y146" s="399"/>
      <c r="Z146" s="399"/>
      <c r="AA146" s="399"/>
      <c r="AB146" s="399"/>
      <c r="AC146" s="399"/>
      <c r="AD146" s="399"/>
      <c r="AE146" s="399">
        <v>6.6208990134330997E-3</v>
      </c>
      <c r="AF146" s="399"/>
      <c r="AG146" s="399"/>
      <c r="AH146" s="399"/>
      <c r="AI146" s="399"/>
      <c r="AJ146" s="399"/>
      <c r="AK146" s="399"/>
      <c r="AL146" s="399"/>
      <c r="AM146" s="399"/>
      <c r="AN146" s="399"/>
      <c r="AO146" s="399"/>
      <c r="AP146" s="399">
        <v>3.8314981054163998E-2</v>
      </c>
      <c r="AQ146" s="399"/>
      <c r="AR146" s="399"/>
      <c r="AS146" s="399"/>
      <c r="AT146" s="399"/>
      <c r="AU146" s="399"/>
      <c r="AV146" s="399"/>
      <c r="AW146" s="399">
        <v>4.2253763720661697E-2</v>
      </c>
      <c r="AX146" s="399"/>
      <c r="AY146" s="399"/>
      <c r="AZ146" s="399"/>
      <c r="BA146" s="399"/>
      <c r="BB146" s="399"/>
      <c r="BC146" s="399"/>
      <c r="BD146" s="399"/>
      <c r="BE146" s="399"/>
      <c r="BF146" s="399"/>
      <c r="BG146" s="399"/>
      <c r="BH146" s="399"/>
      <c r="BI146" s="399"/>
      <c r="BJ146" s="399"/>
      <c r="BK146" s="399">
        <v>4.2856501225807503E-2</v>
      </c>
      <c r="BL146" s="399"/>
      <c r="BM146" s="399"/>
      <c r="BN146" s="399"/>
      <c r="BO146" s="399">
        <v>7.87877157024377E-2</v>
      </c>
      <c r="BP146" s="399"/>
      <c r="BQ146" s="399"/>
      <c r="BR146" s="399"/>
      <c r="BS146" s="399"/>
      <c r="BT146" s="399"/>
      <c r="BU146" s="399"/>
      <c r="BV146" s="399"/>
      <c r="BW146" s="399"/>
      <c r="BX146" s="403"/>
      <c r="BY146" s="399"/>
      <c r="BZ146" s="399"/>
      <c r="CA146" s="399"/>
      <c r="CB146" s="399"/>
      <c r="CC146" s="399"/>
      <c r="CD146" s="399"/>
      <c r="CE146" s="399"/>
      <c r="CF146" s="399"/>
      <c r="CG146" s="399">
        <v>4.0344908006213702E-2</v>
      </c>
      <c r="CH146" s="399"/>
      <c r="CI146" s="399"/>
      <c r="CJ146" s="399"/>
      <c r="CK146" s="399"/>
      <c r="CL146" s="399"/>
      <c r="CM146" s="399"/>
      <c r="CN146" s="399"/>
      <c r="CO146" s="399"/>
      <c r="CP146" s="399"/>
      <c r="CQ146" s="399"/>
      <c r="CR146" s="399"/>
      <c r="CS146" s="399"/>
      <c r="CT146" s="399"/>
      <c r="CU146" s="399"/>
      <c r="CV146" s="399"/>
      <c r="CW146" s="399"/>
      <c r="CX146" s="399"/>
      <c r="CY146" s="399"/>
      <c r="CZ146" s="399"/>
      <c r="DA146" s="399"/>
      <c r="DB146" s="399"/>
      <c r="DC146" s="399"/>
      <c r="DD146" s="399"/>
      <c r="DE146" s="399"/>
      <c r="DG146" s="404"/>
      <c r="DI146" s="399"/>
      <c r="DJ146" s="399"/>
      <c r="DK146" s="399"/>
    </row>
    <row r="147" spans="1:115" customFormat="1" hidden="1" outlineLevel="1">
      <c r="A147" s="398">
        <f t="shared" si="49"/>
        <v>23131</v>
      </c>
      <c r="B147" s="402"/>
      <c r="C147" s="399"/>
      <c r="D147" s="399">
        <v>2.5000000000000001E-3</v>
      </c>
      <c r="E147" s="399">
        <v>4.7599999999999899E-2</v>
      </c>
      <c r="F147" s="399"/>
      <c r="G147" s="399"/>
      <c r="H147" s="399"/>
      <c r="I147" s="399"/>
      <c r="J147" s="399"/>
      <c r="K147" s="399"/>
      <c r="L147" s="399"/>
      <c r="M147" s="399"/>
      <c r="N147" s="399"/>
      <c r="O147" s="399"/>
      <c r="P147" s="399"/>
      <c r="Q147" s="399"/>
      <c r="R147" s="399"/>
      <c r="S147" s="399"/>
      <c r="T147" s="399"/>
      <c r="U147" s="399"/>
      <c r="V147" s="399"/>
      <c r="W147" s="399"/>
      <c r="X147" s="399"/>
      <c r="Y147" s="399"/>
      <c r="Z147" s="399"/>
      <c r="AA147" s="399"/>
      <c r="AB147" s="399"/>
      <c r="AC147" s="399"/>
      <c r="AD147" s="399"/>
      <c r="AE147" s="399">
        <v>-1.1065463806930499E-2</v>
      </c>
      <c r="AF147" s="399"/>
      <c r="AG147" s="399"/>
      <c r="AH147" s="399"/>
      <c r="AI147" s="399"/>
      <c r="AJ147" s="399"/>
      <c r="AK147" s="399"/>
      <c r="AL147" s="399"/>
      <c r="AM147" s="399"/>
      <c r="AN147" s="399"/>
      <c r="AO147" s="399"/>
      <c r="AP147" s="399">
        <v>7.9697797044378099E-2</v>
      </c>
      <c r="AQ147" s="399"/>
      <c r="AR147" s="399"/>
      <c r="AS147" s="399"/>
      <c r="AT147" s="399"/>
      <c r="AU147" s="399"/>
      <c r="AV147" s="399"/>
      <c r="AW147" s="399">
        <v>5.6005240351894602E-2</v>
      </c>
      <c r="AX147" s="399"/>
      <c r="AY147" s="399"/>
      <c r="AZ147" s="399"/>
      <c r="BA147" s="399"/>
      <c r="BB147" s="399"/>
      <c r="BC147" s="399"/>
      <c r="BD147" s="399"/>
      <c r="BE147" s="399"/>
      <c r="BF147" s="399"/>
      <c r="BG147" s="399"/>
      <c r="BH147" s="399"/>
      <c r="BI147" s="399"/>
      <c r="BJ147" s="399"/>
      <c r="BK147" s="399">
        <v>2.8805882066330099E-2</v>
      </c>
      <c r="BL147" s="399"/>
      <c r="BM147" s="399"/>
      <c r="BN147" s="399"/>
      <c r="BO147" s="399">
        <v>1.6853905128013599E-2</v>
      </c>
      <c r="BP147" s="399"/>
      <c r="BQ147" s="399"/>
      <c r="BR147" s="399"/>
      <c r="BS147" s="399"/>
      <c r="BT147" s="399"/>
      <c r="BU147" s="399"/>
      <c r="BV147" s="399"/>
      <c r="BW147" s="399"/>
      <c r="BX147" s="403"/>
      <c r="BY147" s="399"/>
      <c r="BZ147" s="399"/>
      <c r="CA147" s="399"/>
      <c r="CB147" s="399"/>
      <c r="CC147" s="399"/>
      <c r="CD147" s="399"/>
      <c r="CE147" s="399"/>
      <c r="CF147" s="399"/>
      <c r="CG147" s="399">
        <v>0.110803867100266</v>
      </c>
      <c r="CH147" s="399"/>
      <c r="CI147" s="399"/>
      <c r="CJ147" s="399"/>
      <c r="CK147" s="399"/>
      <c r="CL147" s="399"/>
      <c r="CM147" s="399"/>
      <c r="CN147" s="399"/>
      <c r="CO147" s="399"/>
      <c r="CP147" s="399"/>
      <c r="CQ147" s="399"/>
      <c r="CR147" s="399"/>
      <c r="CS147" s="399"/>
      <c r="CT147" s="399"/>
      <c r="CU147" s="399"/>
      <c r="CV147" s="399"/>
      <c r="CW147" s="399"/>
      <c r="CX147" s="399"/>
      <c r="CY147" s="399"/>
      <c r="CZ147" s="399"/>
      <c r="DA147" s="399"/>
      <c r="DB147" s="399"/>
      <c r="DC147" s="399"/>
      <c r="DD147" s="399"/>
      <c r="DE147" s="399"/>
      <c r="DG147" s="404"/>
      <c r="DI147" s="399"/>
      <c r="DJ147" s="399"/>
      <c r="DK147" s="399"/>
    </row>
    <row r="148" spans="1:115" customFormat="1" hidden="1" outlineLevel="1">
      <c r="A148" s="398">
        <f t="shared" si="49"/>
        <v>23162</v>
      </c>
      <c r="B148" s="402"/>
      <c r="C148" s="399"/>
      <c r="D148" s="399">
        <v>2.3999999999999998E-3</v>
      </c>
      <c r="E148" s="399">
        <v>0.02</v>
      </c>
      <c r="F148" s="399"/>
      <c r="G148" s="399"/>
      <c r="H148" s="399"/>
      <c r="I148" s="399"/>
      <c r="J148" s="399"/>
      <c r="K148" s="399"/>
      <c r="L148" s="399"/>
      <c r="M148" s="399"/>
      <c r="N148" s="399"/>
      <c r="O148" s="399"/>
      <c r="P148" s="399"/>
      <c r="Q148" s="399"/>
      <c r="R148" s="399"/>
      <c r="S148" s="399"/>
      <c r="T148" s="399"/>
      <c r="U148" s="399"/>
      <c r="V148" s="399"/>
      <c r="W148" s="399"/>
      <c r="X148" s="399"/>
      <c r="Y148" s="399"/>
      <c r="Z148" s="399"/>
      <c r="AA148" s="399"/>
      <c r="AB148" s="399"/>
      <c r="AC148" s="399"/>
      <c r="AD148" s="399"/>
      <c r="AE148" s="399">
        <v>4.4769751631803703E-2</v>
      </c>
      <c r="AF148" s="399"/>
      <c r="AG148" s="399"/>
      <c r="AH148" s="399"/>
      <c r="AI148" s="399"/>
      <c r="AJ148" s="399"/>
      <c r="AK148" s="399"/>
      <c r="AL148" s="399"/>
      <c r="AM148" s="399"/>
      <c r="AN148" s="399"/>
      <c r="AO148" s="399"/>
      <c r="AP148" s="399">
        <v>1.3921240210983299E-3</v>
      </c>
      <c r="AQ148" s="399"/>
      <c r="AR148" s="399"/>
      <c r="AS148" s="399"/>
      <c r="AT148" s="399"/>
      <c r="AU148" s="399"/>
      <c r="AV148" s="399"/>
      <c r="AW148" s="399">
        <v>-1.60766465715858E-2</v>
      </c>
      <c r="AX148" s="399"/>
      <c r="AY148" s="399"/>
      <c r="AZ148" s="399"/>
      <c r="BA148" s="399"/>
      <c r="BB148" s="399"/>
      <c r="BC148" s="399"/>
      <c r="BD148" s="399"/>
      <c r="BE148" s="399"/>
      <c r="BF148" s="399"/>
      <c r="BG148" s="399"/>
      <c r="BH148" s="399"/>
      <c r="BI148" s="399"/>
      <c r="BJ148" s="399"/>
      <c r="BK148" s="399">
        <v>0.191274976021159</v>
      </c>
      <c r="BL148" s="399"/>
      <c r="BM148" s="399"/>
      <c r="BN148" s="399"/>
      <c r="BO148" s="399">
        <v>-5.37380486874083E-2</v>
      </c>
      <c r="BP148" s="399"/>
      <c r="BQ148" s="399"/>
      <c r="BR148" s="399"/>
      <c r="BS148" s="399"/>
      <c r="BT148" s="399"/>
      <c r="BU148" s="399"/>
      <c r="BV148" s="399"/>
      <c r="BW148" s="399"/>
      <c r="BX148" s="403"/>
      <c r="BY148" s="399"/>
      <c r="BZ148" s="399"/>
      <c r="CA148" s="399"/>
      <c r="CB148" s="399"/>
      <c r="CC148" s="399"/>
      <c r="CD148" s="399"/>
      <c r="CE148" s="399"/>
      <c r="CF148" s="399"/>
      <c r="CG148" s="399">
        <v>1.42045619295472E-3</v>
      </c>
      <c r="CH148" s="399"/>
      <c r="CI148" s="399"/>
      <c r="CJ148" s="399"/>
      <c r="CK148" s="399"/>
      <c r="CL148" s="399"/>
      <c r="CM148" s="399"/>
      <c r="CN148" s="399"/>
      <c r="CO148" s="399"/>
      <c r="CP148" s="399"/>
      <c r="CQ148" s="399"/>
      <c r="CR148" s="399"/>
      <c r="CS148" s="399"/>
      <c r="CT148" s="399"/>
      <c r="CU148" s="399"/>
      <c r="CV148" s="399"/>
      <c r="CW148" s="399"/>
      <c r="CX148" s="399"/>
      <c r="CY148" s="399"/>
      <c r="CZ148" s="399"/>
      <c r="DA148" s="399"/>
      <c r="DB148" s="399"/>
      <c r="DC148" s="399"/>
      <c r="DD148" s="399"/>
      <c r="DE148" s="399"/>
      <c r="DG148" s="404"/>
      <c r="DI148" s="399"/>
      <c r="DJ148" s="399"/>
      <c r="DK148" s="399"/>
    </row>
    <row r="149" spans="1:115" customFormat="1" hidden="1" outlineLevel="1">
      <c r="A149" s="398">
        <f t="shared" si="49"/>
        <v>23192</v>
      </c>
      <c r="B149" s="402"/>
      <c r="C149" s="399"/>
      <c r="D149" s="399">
        <v>2.3E-3</v>
      </c>
      <c r="E149" s="399">
        <v>-1.77E-2</v>
      </c>
      <c r="F149" s="399"/>
      <c r="G149" s="399"/>
      <c r="H149" s="399"/>
      <c r="I149" s="399"/>
      <c r="J149" s="399"/>
      <c r="K149" s="399"/>
      <c r="L149" s="399"/>
      <c r="M149" s="399"/>
      <c r="N149" s="399"/>
      <c r="O149" s="399"/>
      <c r="P149" s="399"/>
      <c r="Q149" s="399"/>
      <c r="R149" s="399"/>
      <c r="S149" s="399"/>
      <c r="T149" s="399"/>
      <c r="U149" s="399"/>
      <c r="V149" s="399"/>
      <c r="W149" s="399"/>
      <c r="X149" s="399"/>
      <c r="Y149" s="399"/>
      <c r="Z149" s="399"/>
      <c r="AA149" s="399"/>
      <c r="AB149" s="399"/>
      <c r="AC149" s="399"/>
      <c r="AD149" s="399"/>
      <c r="AE149" s="399">
        <v>8.1665598240084403E-2</v>
      </c>
      <c r="AF149" s="399"/>
      <c r="AG149" s="399"/>
      <c r="AH149" s="399"/>
      <c r="AI149" s="399"/>
      <c r="AJ149" s="399"/>
      <c r="AK149" s="399"/>
      <c r="AL149" s="399"/>
      <c r="AM149" s="399"/>
      <c r="AN149" s="399"/>
      <c r="AO149" s="399"/>
      <c r="AP149" s="399">
        <v>2.7839655404586698E-3</v>
      </c>
      <c r="AQ149" s="399"/>
      <c r="AR149" s="399"/>
      <c r="AS149" s="399"/>
      <c r="AT149" s="399"/>
      <c r="AU149" s="399"/>
      <c r="AV149" s="399"/>
      <c r="AW149" s="399">
        <v>-9.8037109662750792E-3</v>
      </c>
      <c r="AX149" s="399"/>
      <c r="AY149" s="399"/>
      <c r="AZ149" s="399"/>
      <c r="BA149" s="399"/>
      <c r="BB149" s="399"/>
      <c r="BC149" s="399"/>
      <c r="BD149" s="399"/>
      <c r="BE149" s="399"/>
      <c r="BF149" s="399"/>
      <c r="BG149" s="399"/>
      <c r="BH149" s="399"/>
      <c r="BI149" s="399"/>
      <c r="BJ149" s="399"/>
      <c r="BK149" s="399">
        <v>-2.8168444150064899E-2</v>
      </c>
      <c r="BL149" s="399"/>
      <c r="BM149" s="399"/>
      <c r="BN149" s="399"/>
      <c r="BO149" s="399">
        <v>1.37256551036757E-2</v>
      </c>
      <c r="BP149" s="399"/>
      <c r="BQ149" s="399"/>
      <c r="BR149" s="399"/>
      <c r="BS149" s="399"/>
      <c r="BT149" s="399"/>
      <c r="BU149" s="399"/>
      <c r="BV149" s="399"/>
      <c r="BW149" s="399"/>
      <c r="BX149" s="403"/>
      <c r="BY149" s="399"/>
      <c r="BZ149" s="399"/>
      <c r="CA149" s="399"/>
      <c r="CB149" s="399"/>
      <c r="CC149" s="399"/>
      <c r="CD149" s="399"/>
      <c r="CE149" s="399"/>
      <c r="CF149" s="399"/>
      <c r="CG149" s="399">
        <v>-2.5125533855486201E-2</v>
      </c>
      <c r="CH149" s="399"/>
      <c r="CI149" s="399"/>
      <c r="CJ149" s="399"/>
      <c r="CK149" s="399"/>
      <c r="CL149" s="399"/>
      <c r="CM149" s="399"/>
      <c r="CN149" s="399"/>
      <c r="CO149" s="399"/>
      <c r="CP149" s="399"/>
      <c r="CQ149" s="399"/>
      <c r="CR149" s="399"/>
      <c r="CS149" s="399"/>
      <c r="CT149" s="399"/>
      <c r="CU149" s="399"/>
      <c r="CV149" s="399"/>
      <c r="CW149" s="399"/>
      <c r="CX149" s="399"/>
      <c r="CY149" s="399"/>
      <c r="CZ149" s="399"/>
      <c r="DA149" s="399"/>
      <c r="DB149" s="399"/>
      <c r="DC149" s="399"/>
      <c r="DD149" s="399"/>
      <c r="DE149" s="399"/>
      <c r="DG149" s="404"/>
      <c r="DI149" s="399"/>
      <c r="DJ149" s="399"/>
      <c r="DK149" s="399"/>
    </row>
    <row r="150" spans="1:115" customFormat="1" hidden="1" outlineLevel="1">
      <c r="A150" s="398">
        <f t="shared" si="49"/>
        <v>23223</v>
      </c>
      <c r="B150" s="402"/>
      <c r="C150" s="399"/>
      <c r="D150" s="399">
        <v>2.7000000000000001E-3</v>
      </c>
      <c r="E150" s="399">
        <v>-1.1999999999999999E-3</v>
      </c>
      <c r="F150" s="399"/>
      <c r="G150" s="399"/>
      <c r="H150" s="399"/>
      <c r="I150" s="399"/>
      <c r="J150" s="399"/>
      <c r="K150" s="399"/>
      <c r="L150" s="399"/>
      <c r="M150" s="399"/>
      <c r="N150" s="399"/>
      <c r="O150" s="399"/>
      <c r="P150" s="399"/>
      <c r="Q150" s="399"/>
      <c r="R150" s="399"/>
      <c r="S150" s="399"/>
      <c r="T150" s="399"/>
      <c r="U150" s="399"/>
      <c r="V150" s="399"/>
      <c r="W150" s="399"/>
      <c r="X150" s="399"/>
      <c r="Y150" s="399"/>
      <c r="Z150" s="399"/>
      <c r="AA150" s="399"/>
      <c r="AB150" s="399"/>
      <c r="AC150" s="399"/>
      <c r="AD150" s="399"/>
      <c r="AE150" s="399">
        <v>4.6360851517917398E-2</v>
      </c>
      <c r="AF150" s="399"/>
      <c r="AG150" s="399"/>
      <c r="AH150" s="399"/>
      <c r="AI150" s="399"/>
      <c r="AJ150" s="399"/>
      <c r="AK150" s="399"/>
      <c r="AL150" s="399"/>
      <c r="AM150" s="399"/>
      <c r="AN150" s="399"/>
      <c r="AO150" s="399"/>
      <c r="AP150" s="399">
        <v>5.8251295085955897E-2</v>
      </c>
      <c r="AQ150" s="399"/>
      <c r="AR150" s="399"/>
      <c r="AS150" s="399"/>
      <c r="AT150" s="399"/>
      <c r="AU150" s="399"/>
      <c r="AV150" s="399"/>
      <c r="AW150" s="399">
        <v>-2.7946317861007999E-2</v>
      </c>
      <c r="AX150" s="399"/>
      <c r="AY150" s="399"/>
      <c r="AZ150" s="399"/>
      <c r="BA150" s="399"/>
      <c r="BB150" s="399"/>
      <c r="BC150" s="399"/>
      <c r="BD150" s="399"/>
      <c r="BE150" s="399"/>
      <c r="BF150" s="399"/>
      <c r="BG150" s="399"/>
      <c r="BH150" s="399"/>
      <c r="BI150" s="399"/>
      <c r="BJ150" s="399"/>
      <c r="BK150" s="399">
        <v>1.25476126371504E-2</v>
      </c>
      <c r="BL150" s="399"/>
      <c r="BM150" s="399"/>
      <c r="BN150" s="399"/>
      <c r="BO150" s="399">
        <v>3.09475103145571E-2</v>
      </c>
      <c r="BP150" s="399"/>
      <c r="BQ150" s="399"/>
      <c r="BR150" s="399"/>
      <c r="BS150" s="399"/>
      <c r="BT150" s="399"/>
      <c r="BU150" s="399"/>
      <c r="BV150" s="399"/>
      <c r="BW150" s="399"/>
      <c r="BX150" s="403"/>
      <c r="BY150" s="399"/>
      <c r="BZ150" s="399"/>
      <c r="CA150" s="399"/>
      <c r="CB150" s="399"/>
      <c r="CC150" s="399"/>
      <c r="CD150" s="399"/>
      <c r="CE150" s="399"/>
      <c r="CF150" s="399"/>
      <c r="CG150" s="399">
        <v>2.3194800924014099E-2</v>
      </c>
      <c r="CH150" s="399"/>
      <c r="CI150" s="399"/>
      <c r="CJ150" s="399"/>
      <c r="CK150" s="399"/>
      <c r="CL150" s="399"/>
      <c r="CM150" s="399"/>
      <c r="CN150" s="399"/>
      <c r="CO150" s="399"/>
      <c r="CP150" s="399"/>
      <c r="CQ150" s="399"/>
      <c r="CR150" s="399"/>
      <c r="CS150" s="399"/>
      <c r="CT150" s="399"/>
      <c r="CU150" s="399"/>
      <c r="CV150" s="399"/>
      <c r="CW150" s="399"/>
      <c r="CX150" s="399"/>
      <c r="CY150" s="399"/>
      <c r="CZ150" s="399"/>
      <c r="DA150" s="399"/>
      <c r="DB150" s="399"/>
      <c r="DC150" s="399"/>
      <c r="DD150" s="399"/>
      <c r="DE150" s="399"/>
      <c r="DG150" s="404"/>
      <c r="DI150" s="399"/>
      <c r="DJ150" s="399"/>
      <c r="DK150" s="399"/>
    </row>
    <row r="151" spans="1:115" customFormat="1" hidden="1" outlineLevel="1">
      <c r="A151" s="398">
        <f t="shared" si="49"/>
        <v>23254</v>
      </c>
      <c r="B151" s="402"/>
      <c r="C151" s="399"/>
      <c r="D151" s="399">
        <v>2.5000000000000001E-3</v>
      </c>
      <c r="E151" s="399">
        <v>5.3199999999999997E-2</v>
      </c>
      <c r="F151" s="399"/>
      <c r="G151" s="399"/>
      <c r="H151" s="399"/>
      <c r="I151" s="399"/>
      <c r="J151" s="399"/>
      <c r="K151" s="399"/>
      <c r="L151" s="399"/>
      <c r="M151" s="399"/>
      <c r="N151" s="399"/>
      <c r="O151" s="399"/>
      <c r="P151" s="399"/>
      <c r="Q151" s="399"/>
      <c r="R151" s="399"/>
      <c r="S151" s="399"/>
      <c r="T151" s="399"/>
      <c r="U151" s="399"/>
      <c r="V151" s="399"/>
      <c r="W151" s="399"/>
      <c r="X151" s="399"/>
      <c r="Y151" s="399"/>
      <c r="Z151" s="399"/>
      <c r="AA151" s="399"/>
      <c r="AB151" s="399"/>
      <c r="AC151" s="399"/>
      <c r="AD151" s="399"/>
      <c r="AE151" s="399">
        <v>0.13290836367681599</v>
      </c>
      <c r="AF151" s="399"/>
      <c r="AG151" s="399"/>
      <c r="AH151" s="399"/>
      <c r="AI151" s="399"/>
      <c r="AJ151" s="399"/>
      <c r="AK151" s="399"/>
      <c r="AL151" s="399"/>
      <c r="AM151" s="399"/>
      <c r="AN151" s="399"/>
      <c r="AO151" s="399"/>
      <c r="AP151" s="399">
        <v>0.131061261508535</v>
      </c>
      <c r="AQ151" s="399"/>
      <c r="AR151" s="399"/>
      <c r="AS151" s="399"/>
      <c r="AT151" s="399"/>
      <c r="AU151" s="399"/>
      <c r="AV151" s="399"/>
      <c r="AW151" s="399">
        <v>7.5085125381073495E-2</v>
      </c>
      <c r="AX151" s="399"/>
      <c r="AY151" s="399"/>
      <c r="AZ151" s="399"/>
      <c r="BA151" s="399"/>
      <c r="BB151" s="399"/>
      <c r="BC151" s="399"/>
      <c r="BD151" s="399"/>
      <c r="BE151" s="399"/>
      <c r="BF151" s="399"/>
      <c r="BG151" s="399"/>
      <c r="BH151" s="399"/>
      <c r="BI151" s="399"/>
      <c r="BJ151" s="399"/>
      <c r="BK151" s="399">
        <v>3.4582157810886603E-2</v>
      </c>
      <c r="BL151" s="399"/>
      <c r="BM151" s="399"/>
      <c r="BN151" s="399"/>
      <c r="BO151" s="399">
        <v>1.7508547566886801E-3</v>
      </c>
      <c r="BP151" s="399"/>
      <c r="BQ151" s="399"/>
      <c r="BR151" s="399"/>
      <c r="BS151" s="399"/>
      <c r="BT151" s="399"/>
      <c r="BU151" s="399"/>
      <c r="BV151" s="399"/>
      <c r="BW151" s="399"/>
      <c r="BX151" s="403"/>
      <c r="BY151" s="399"/>
      <c r="BZ151" s="399"/>
      <c r="CA151" s="399"/>
      <c r="CB151" s="399"/>
      <c r="CC151" s="399"/>
      <c r="CD151" s="399"/>
      <c r="CE151" s="399"/>
      <c r="CF151" s="399"/>
      <c r="CG151" s="399">
        <v>1.6570714188097701E-2</v>
      </c>
      <c r="CH151" s="399"/>
      <c r="CI151" s="399"/>
      <c r="CJ151" s="399"/>
      <c r="CK151" s="399"/>
      <c r="CL151" s="399"/>
      <c r="CM151" s="399"/>
      <c r="CN151" s="399"/>
      <c r="CO151" s="399"/>
      <c r="CP151" s="399"/>
      <c r="CQ151" s="399"/>
      <c r="CR151" s="399"/>
      <c r="CS151" s="399"/>
      <c r="CT151" s="399"/>
      <c r="CU151" s="399"/>
      <c r="CV151" s="399"/>
      <c r="CW151" s="399"/>
      <c r="CX151" s="399"/>
      <c r="CY151" s="399"/>
      <c r="CZ151" s="399"/>
      <c r="DA151" s="399"/>
      <c r="DB151" s="399"/>
      <c r="DC151" s="399"/>
      <c r="DD151" s="399"/>
      <c r="DE151" s="399"/>
      <c r="DG151" s="404"/>
      <c r="DI151" s="399"/>
      <c r="DJ151" s="399"/>
      <c r="DK151" s="399"/>
    </row>
    <row r="152" spans="1:115" customFormat="1" hidden="1" outlineLevel="1">
      <c r="A152" s="398">
        <f t="shared" si="49"/>
        <v>23284</v>
      </c>
      <c r="B152" s="402"/>
      <c r="C152" s="399"/>
      <c r="D152" s="399">
        <v>2.7000000000000001E-3</v>
      </c>
      <c r="E152" s="399">
        <v>-1.2999999999999999E-2</v>
      </c>
      <c r="F152" s="399"/>
      <c r="G152" s="399"/>
      <c r="H152" s="399"/>
      <c r="I152" s="399"/>
      <c r="J152" s="399"/>
      <c r="K152" s="399"/>
      <c r="L152" s="399"/>
      <c r="M152" s="399"/>
      <c r="N152" s="399"/>
      <c r="O152" s="399"/>
      <c r="P152" s="399"/>
      <c r="Q152" s="399"/>
      <c r="R152" s="399"/>
      <c r="S152" s="399"/>
      <c r="T152" s="399"/>
      <c r="U152" s="399"/>
      <c r="V152" s="399"/>
      <c r="W152" s="399"/>
      <c r="X152" s="399"/>
      <c r="Y152" s="399"/>
      <c r="Z152" s="399"/>
      <c r="AA152" s="399"/>
      <c r="AB152" s="399"/>
      <c r="AC152" s="399"/>
      <c r="AD152" s="399"/>
      <c r="AE152" s="399">
        <v>-6.21024542137621E-2</v>
      </c>
      <c r="AF152" s="399"/>
      <c r="AG152" s="399"/>
      <c r="AH152" s="399"/>
      <c r="AI152" s="399"/>
      <c r="AJ152" s="399"/>
      <c r="AK152" s="399"/>
      <c r="AL152" s="399"/>
      <c r="AM152" s="399"/>
      <c r="AN152" s="399"/>
      <c r="AO152" s="399"/>
      <c r="AP152" s="399">
        <v>-9.00625200191639E-2</v>
      </c>
      <c r="AQ152" s="399"/>
      <c r="AR152" s="399"/>
      <c r="AS152" s="399"/>
      <c r="AT152" s="399"/>
      <c r="AU152" s="399"/>
      <c r="AV152" s="399"/>
      <c r="AW152" s="399">
        <v>3.17479854771862E-3</v>
      </c>
      <c r="AX152" s="399"/>
      <c r="AY152" s="399"/>
      <c r="AZ152" s="399"/>
      <c r="BA152" s="399"/>
      <c r="BB152" s="399"/>
      <c r="BC152" s="399"/>
      <c r="BD152" s="399"/>
      <c r="BE152" s="399"/>
      <c r="BF152" s="399"/>
      <c r="BG152" s="399"/>
      <c r="BH152" s="399"/>
      <c r="BI152" s="399"/>
      <c r="BJ152" s="399"/>
      <c r="BK152" s="399">
        <v>-3.6212729200430997E-2</v>
      </c>
      <c r="BL152" s="399"/>
      <c r="BM152" s="399"/>
      <c r="BN152" s="399"/>
      <c r="BO152" s="399">
        <v>-2.26411230746064E-2</v>
      </c>
      <c r="BP152" s="399"/>
      <c r="BQ152" s="399"/>
      <c r="BR152" s="399"/>
      <c r="BS152" s="399"/>
      <c r="BT152" s="399"/>
      <c r="BU152" s="399"/>
      <c r="BV152" s="399"/>
      <c r="BW152" s="399"/>
      <c r="BX152" s="403"/>
      <c r="BY152" s="399"/>
      <c r="BZ152" s="399"/>
      <c r="CA152" s="399"/>
      <c r="CB152" s="399"/>
      <c r="CC152" s="399"/>
      <c r="CD152" s="399"/>
      <c r="CE152" s="399"/>
      <c r="CF152" s="399"/>
      <c r="CG152" s="399">
        <v>2.5009317387036899E-3</v>
      </c>
      <c r="CH152" s="399"/>
      <c r="CI152" s="399"/>
      <c r="CJ152" s="399"/>
      <c r="CK152" s="399"/>
      <c r="CL152" s="399"/>
      <c r="CM152" s="399"/>
      <c r="CN152" s="399"/>
      <c r="CO152" s="399"/>
      <c r="CP152" s="399"/>
      <c r="CQ152" s="399"/>
      <c r="CR152" s="399"/>
      <c r="CS152" s="399"/>
      <c r="CT152" s="399"/>
      <c r="CU152" s="399"/>
      <c r="CV152" s="399"/>
      <c r="CW152" s="399"/>
      <c r="CX152" s="399"/>
      <c r="CY152" s="399"/>
      <c r="CZ152" s="399"/>
      <c r="DA152" s="399"/>
      <c r="DB152" s="399"/>
      <c r="DC152" s="399"/>
      <c r="DD152" s="399"/>
      <c r="DE152" s="399"/>
      <c r="DG152" s="404"/>
      <c r="DI152" s="399"/>
      <c r="DJ152" s="399"/>
      <c r="DK152" s="399"/>
    </row>
    <row r="153" spans="1:115" customFormat="1" hidden="1" outlineLevel="1">
      <c r="A153" s="398">
        <f t="shared" si="49"/>
        <v>23315</v>
      </c>
      <c r="B153" s="402"/>
      <c r="C153" s="399"/>
      <c r="D153" s="399">
        <v>2.8999999999999998E-3</v>
      </c>
      <c r="E153" s="399">
        <v>2.8199999999999999E-2</v>
      </c>
      <c r="F153" s="399"/>
      <c r="G153" s="399"/>
      <c r="H153" s="399"/>
      <c r="I153" s="399"/>
      <c r="J153" s="399"/>
      <c r="K153" s="399"/>
      <c r="L153" s="399"/>
      <c r="M153" s="399"/>
      <c r="N153" s="399"/>
      <c r="O153" s="399"/>
      <c r="P153" s="399"/>
      <c r="Q153" s="399"/>
      <c r="R153" s="399"/>
      <c r="S153" s="399"/>
      <c r="T153" s="399"/>
      <c r="U153" s="399"/>
      <c r="V153" s="399"/>
      <c r="W153" s="399"/>
      <c r="X153" s="399"/>
      <c r="Y153" s="399"/>
      <c r="Z153" s="399"/>
      <c r="AA153" s="399"/>
      <c r="AB153" s="399"/>
      <c r="AC153" s="399"/>
      <c r="AD153" s="399"/>
      <c r="AE153" s="399">
        <v>2.6864366972215E-2</v>
      </c>
      <c r="AF153" s="399"/>
      <c r="AG153" s="399"/>
      <c r="AH153" s="399"/>
      <c r="AI153" s="399"/>
      <c r="AJ153" s="399"/>
      <c r="AK153" s="399"/>
      <c r="AL153" s="399"/>
      <c r="AM153" s="399"/>
      <c r="AN153" s="399"/>
      <c r="AO153" s="399"/>
      <c r="AP153" s="399">
        <v>7.9284169438793795E-2</v>
      </c>
      <c r="AQ153" s="399"/>
      <c r="AR153" s="399"/>
      <c r="AS153" s="399"/>
      <c r="AT153" s="399"/>
      <c r="AU153" s="399"/>
      <c r="AV153" s="399"/>
      <c r="AW153" s="399">
        <v>8.2698617966106003E-3</v>
      </c>
      <c r="AX153" s="399"/>
      <c r="AY153" s="399"/>
      <c r="AZ153" s="399"/>
      <c r="BA153" s="399"/>
      <c r="BB153" s="399"/>
      <c r="BC153" s="399"/>
      <c r="BD153" s="399"/>
      <c r="BE153" s="399"/>
      <c r="BF153" s="399"/>
      <c r="BG153" s="399"/>
      <c r="BH153" s="399"/>
      <c r="BI153" s="399"/>
      <c r="BJ153" s="399"/>
      <c r="BK153" s="399">
        <v>8.2547288286710804E-2</v>
      </c>
      <c r="BL153" s="399"/>
      <c r="BM153" s="399"/>
      <c r="BN153" s="399"/>
      <c r="BO153" s="399">
        <v>-3.8618282277113002E-3</v>
      </c>
      <c r="BP153" s="399"/>
      <c r="BQ153" s="399"/>
      <c r="BR153" s="399"/>
      <c r="BS153" s="399"/>
      <c r="BT153" s="399"/>
      <c r="BU153" s="399"/>
      <c r="BV153" s="399"/>
      <c r="BW153" s="399"/>
      <c r="BX153" s="403"/>
      <c r="BY153" s="399"/>
      <c r="BZ153" s="399"/>
      <c r="CA153" s="399"/>
      <c r="CB153" s="399"/>
      <c r="CC153" s="399"/>
      <c r="CD153" s="399"/>
      <c r="CE153" s="399"/>
      <c r="CF153" s="399"/>
      <c r="CG153" s="399">
        <v>7.2319655172767394E-2</v>
      </c>
      <c r="CH153" s="399"/>
      <c r="CI153" s="399"/>
      <c r="CJ153" s="399"/>
      <c r="CK153" s="399"/>
      <c r="CL153" s="399"/>
      <c r="CM153" s="399"/>
      <c r="CN153" s="399"/>
      <c r="CO153" s="399"/>
      <c r="CP153" s="399"/>
      <c r="CQ153" s="399"/>
      <c r="CR153" s="399"/>
      <c r="CS153" s="399"/>
      <c r="CT153" s="399"/>
      <c r="CU153" s="399"/>
      <c r="CV153" s="399"/>
      <c r="CW153" s="399"/>
      <c r="CX153" s="399"/>
      <c r="CY153" s="399"/>
      <c r="CZ153" s="399"/>
      <c r="DA153" s="399"/>
      <c r="DB153" s="399"/>
      <c r="DC153" s="399"/>
      <c r="DD153" s="399"/>
      <c r="DE153" s="399"/>
      <c r="DG153" s="404"/>
      <c r="DI153" s="399"/>
      <c r="DJ153" s="399"/>
      <c r="DK153" s="399"/>
    </row>
    <row r="154" spans="1:115" customFormat="1" hidden="1" outlineLevel="1">
      <c r="A154" s="398">
        <f t="shared" si="49"/>
        <v>23345</v>
      </c>
      <c r="B154" s="402"/>
      <c r="C154" s="399"/>
      <c r="D154" s="399">
        <v>2.7000000000000001E-3</v>
      </c>
      <c r="E154" s="399">
        <v>-5.7999999999999996E-3</v>
      </c>
      <c r="F154" s="399"/>
      <c r="G154" s="399"/>
      <c r="H154" s="399"/>
      <c r="I154" s="399"/>
      <c r="J154" s="399"/>
      <c r="K154" s="399"/>
      <c r="L154" s="399"/>
      <c r="M154" s="399"/>
      <c r="N154" s="399"/>
      <c r="O154" s="399"/>
      <c r="P154" s="399"/>
      <c r="Q154" s="399"/>
      <c r="R154" s="399"/>
      <c r="S154" s="399"/>
      <c r="T154" s="399"/>
      <c r="U154" s="399"/>
      <c r="V154" s="399"/>
      <c r="W154" s="399"/>
      <c r="X154" s="399"/>
      <c r="Y154" s="399"/>
      <c r="Z154" s="399"/>
      <c r="AA154" s="399"/>
      <c r="AB154" s="399"/>
      <c r="AC154" s="399"/>
      <c r="AD154" s="399"/>
      <c r="AE154" s="399">
        <v>-1.1622933295527599E-2</v>
      </c>
      <c r="AF154" s="399"/>
      <c r="AG154" s="399"/>
      <c r="AH154" s="399"/>
      <c r="AI154" s="399"/>
      <c r="AJ154" s="399"/>
      <c r="AK154" s="399"/>
      <c r="AL154" s="399"/>
      <c r="AM154" s="399"/>
      <c r="AN154" s="399"/>
      <c r="AO154" s="399"/>
      <c r="AP154" s="399">
        <v>-2.4881113392983399E-2</v>
      </c>
      <c r="AQ154" s="399"/>
      <c r="AR154" s="399"/>
      <c r="AS154" s="399"/>
      <c r="AT154" s="399"/>
      <c r="AU154" s="399"/>
      <c r="AV154" s="399"/>
      <c r="AW154" s="399">
        <v>0</v>
      </c>
      <c r="AX154" s="399"/>
      <c r="AY154" s="399"/>
      <c r="AZ154" s="399"/>
      <c r="BA154" s="399"/>
      <c r="BB154" s="399"/>
      <c r="BC154" s="399"/>
      <c r="BD154" s="399"/>
      <c r="BE154" s="399"/>
      <c r="BF154" s="399"/>
      <c r="BG154" s="399"/>
      <c r="BH154" s="399"/>
      <c r="BI154" s="399"/>
      <c r="BJ154" s="399"/>
      <c r="BK154" s="399">
        <v>1.34411489640218E-2</v>
      </c>
      <c r="BL154" s="399"/>
      <c r="BM154" s="399"/>
      <c r="BN154" s="399"/>
      <c r="BO154" s="399">
        <v>-6.24565676113749E-2</v>
      </c>
      <c r="BP154" s="399"/>
      <c r="BQ154" s="399"/>
      <c r="BR154" s="399"/>
      <c r="BS154" s="399"/>
      <c r="BT154" s="399"/>
      <c r="BU154" s="399"/>
      <c r="BV154" s="399"/>
      <c r="BW154" s="399"/>
      <c r="BX154" s="403"/>
      <c r="BY154" s="399"/>
      <c r="BZ154" s="399"/>
      <c r="CA154" s="399"/>
      <c r="CB154" s="399"/>
      <c r="CC154" s="399"/>
      <c r="CD154" s="399"/>
      <c r="CE154" s="399"/>
      <c r="CF154" s="399"/>
      <c r="CG154" s="399">
        <v>1.54583854178564E-2</v>
      </c>
      <c r="CH154" s="399"/>
      <c r="CI154" s="399"/>
      <c r="CJ154" s="399"/>
      <c r="CK154" s="399"/>
      <c r="CL154" s="399"/>
      <c r="CM154" s="399"/>
      <c r="CN154" s="399"/>
      <c r="CO154" s="399"/>
      <c r="CP154" s="399"/>
      <c r="CQ154" s="399"/>
      <c r="CR154" s="399"/>
      <c r="CS154" s="399"/>
      <c r="CT154" s="399"/>
      <c r="CU154" s="399"/>
      <c r="CV154" s="399"/>
      <c r="CW154" s="399"/>
      <c r="CX154" s="399"/>
      <c r="CY154" s="399"/>
      <c r="CZ154" s="399"/>
      <c r="DA154" s="399"/>
      <c r="DB154" s="399"/>
      <c r="DC154" s="399"/>
      <c r="DD154" s="399"/>
      <c r="DE154" s="399"/>
      <c r="DG154" s="404"/>
      <c r="DI154" s="399"/>
      <c r="DJ154" s="399"/>
      <c r="DK154" s="399"/>
    </row>
    <row r="155" spans="1:115" customFormat="1" hidden="1" outlineLevel="1">
      <c r="A155" s="398">
        <f t="shared" si="49"/>
        <v>23376</v>
      </c>
      <c r="B155" s="402"/>
      <c r="C155" s="399"/>
      <c r="D155" s="399">
        <v>2.8999999999999998E-3</v>
      </c>
      <c r="E155" s="399">
        <v>2.12E-2</v>
      </c>
      <c r="F155" s="399"/>
      <c r="G155" s="399"/>
      <c r="H155" s="399"/>
      <c r="I155" s="399"/>
      <c r="J155" s="399"/>
      <c r="K155" s="399"/>
      <c r="L155" s="399"/>
      <c r="M155" s="399"/>
      <c r="N155" s="399"/>
      <c r="O155" s="399"/>
      <c r="P155" s="399"/>
      <c r="Q155" s="399"/>
      <c r="R155" s="399"/>
      <c r="S155" s="399"/>
      <c r="T155" s="399"/>
      <c r="U155" s="399"/>
      <c r="V155" s="399"/>
      <c r="W155" s="399"/>
      <c r="X155" s="399"/>
      <c r="Y155" s="399"/>
      <c r="Z155" s="399"/>
      <c r="AA155" s="399"/>
      <c r="AB155" s="399"/>
      <c r="AC155" s="399"/>
      <c r="AD155" s="399"/>
      <c r="AE155" s="399">
        <v>-6.8314994835253995E-2</v>
      </c>
      <c r="AF155" s="399"/>
      <c r="AG155" s="399"/>
      <c r="AH155" s="399"/>
      <c r="AI155" s="399"/>
      <c r="AJ155" s="399"/>
      <c r="AK155" s="399"/>
      <c r="AL155" s="399"/>
      <c r="AM155" s="399"/>
      <c r="AN155" s="399"/>
      <c r="AO155" s="399"/>
      <c r="AP155" s="399">
        <v>7.1507523621290703E-2</v>
      </c>
      <c r="AQ155" s="399"/>
      <c r="AR155" s="399"/>
      <c r="AS155" s="399"/>
      <c r="AT155" s="399"/>
      <c r="AU155" s="399"/>
      <c r="AV155" s="399"/>
      <c r="AW155" s="399">
        <v>7.88648785178769E-3</v>
      </c>
      <c r="AX155" s="399"/>
      <c r="AY155" s="399"/>
      <c r="AZ155" s="399"/>
      <c r="BA155" s="399"/>
      <c r="BB155" s="399"/>
      <c r="BC155" s="399"/>
      <c r="BD155" s="399"/>
      <c r="BE155" s="399"/>
      <c r="BF155" s="399"/>
      <c r="BG155" s="399"/>
      <c r="BH155" s="399"/>
      <c r="BI155" s="399"/>
      <c r="BJ155" s="399"/>
      <c r="BK155" s="399">
        <v>1.8567184934159001E-2</v>
      </c>
      <c r="BL155" s="399"/>
      <c r="BM155" s="399"/>
      <c r="BN155" s="399"/>
      <c r="BO155" s="399">
        <v>-8.3339039564058696E-3</v>
      </c>
      <c r="BP155" s="399"/>
      <c r="BQ155" s="399"/>
      <c r="BR155" s="399"/>
      <c r="BS155" s="399"/>
      <c r="BT155" s="399"/>
      <c r="BU155" s="399"/>
      <c r="BV155" s="399"/>
      <c r="BW155" s="399"/>
      <c r="BX155" s="403"/>
      <c r="BY155" s="399"/>
      <c r="BZ155" s="399"/>
      <c r="CA155" s="399"/>
      <c r="CB155" s="399"/>
      <c r="CC155" s="399"/>
      <c r="CD155" s="399"/>
      <c r="CE155" s="399"/>
      <c r="CF155" s="399"/>
      <c r="CG155" s="399">
        <v>1.15475371852815E-2</v>
      </c>
      <c r="CH155" s="399"/>
      <c r="CI155" s="399"/>
      <c r="CJ155" s="399"/>
      <c r="CK155" s="399"/>
      <c r="CL155" s="399"/>
      <c r="CM155" s="399"/>
      <c r="CN155" s="399"/>
      <c r="CO155" s="399"/>
      <c r="CP155" s="399"/>
      <c r="CQ155" s="399"/>
      <c r="CR155" s="399"/>
      <c r="CS155" s="399"/>
      <c r="CT155" s="399"/>
      <c r="CU155" s="399"/>
      <c r="CV155" s="399"/>
      <c r="CW155" s="399"/>
      <c r="CX155" s="399"/>
      <c r="CY155" s="399"/>
      <c r="CZ155" s="399"/>
      <c r="DA155" s="399"/>
      <c r="DB155" s="399"/>
      <c r="DC155" s="399"/>
      <c r="DD155" s="399"/>
      <c r="DE155" s="399"/>
      <c r="DG155" s="404"/>
      <c r="DI155" s="399"/>
      <c r="DJ155" s="399"/>
      <c r="DK155" s="399"/>
    </row>
    <row r="156" spans="1:115" customFormat="1" hidden="1" outlineLevel="1">
      <c r="A156" s="398">
        <f t="shared" si="49"/>
        <v>23407</v>
      </c>
      <c r="B156" s="402"/>
      <c r="C156" s="399"/>
      <c r="D156" s="399">
        <v>3.0000000000000001E-3</v>
      </c>
      <c r="E156" s="399">
        <v>2.5399999999999999E-2</v>
      </c>
      <c r="F156" s="399"/>
      <c r="G156" s="399"/>
      <c r="H156" s="399"/>
      <c r="I156" s="399"/>
      <c r="J156" s="399"/>
      <c r="K156" s="399"/>
      <c r="L156" s="399"/>
      <c r="M156" s="399"/>
      <c r="N156" s="399"/>
      <c r="O156" s="399"/>
      <c r="P156" s="399"/>
      <c r="Q156" s="399"/>
      <c r="R156" s="399"/>
      <c r="S156" s="399"/>
      <c r="T156" s="399"/>
      <c r="U156" s="399"/>
      <c r="V156" s="399"/>
      <c r="W156" s="399"/>
      <c r="X156" s="399"/>
      <c r="Y156" s="399"/>
      <c r="Z156" s="399"/>
      <c r="AA156" s="399"/>
      <c r="AB156" s="399"/>
      <c r="AC156" s="399"/>
      <c r="AD156" s="399"/>
      <c r="AE156" s="399">
        <v>-9.4900280872530704E-3</v>
      </c>
      <c r="AF156" s="399"/>
      <c r="AG156" s="399"/>
      <c r="AH156" s="399"/>
      <c r="AI156" s="399"/>
      <c r="AJ156" s="399"/>
      <c r="AK156" s="399"/>
      <c r="AL156" s="399"/>
      <c r="AM156" s="399"/>
      <c r="AN156" s="399"/>
      <c r="AO156" s="399"/>
      <c r="AP156" s="399">
        <v>3.8811352212558603E-2</v>
      </c>
      <c r="AQ156" s="399"/>
      <c r="AR156" s="399"/>
      <c r="AS156" s="399"/>
      <c r="AT156" s="399"/>
      <c r="AU156" s="399"/>
      <c r="AV156" s="399"/>
      <c r="AW156" s="399">
        <v>3.3776862552714997E-2</v>
      </c>
      <c r="AX156" s="399"/>
      <c r="AY156" s="399"/>
      <c r="AZ156" s="399"/>
      <c r="BA156" s="399"/>
      <c r="BB156" s="399"/>
      <c r="BC156" s="399"/>
      <c r="BD156" s="399"/>
      <c r="BE156" s="399"/>
      <c r="BF156" s="399"/>
      <c r="BG156" s="399"/>
      <c r="BH156" s="399"/>
      <c r="BI156" s="399"/>
      <c r="BJ156" s="399"/>
      <c r="BK156" s="399">
        <v>9.7493489673661393E-2</v>
      </c>
      <c r="BL156" s="399"/>
      <c r="BM156" s="399"/>
      <c r="BN156" s="399"/>
      <c r="BO156" s="399">
        <v>6.3025663992408901E-2</v>
      </c>
      <c r="BP156" s="399"/>
      <c r="BQ156" s="399"/>
      <c r="BR156" s="399"/>
      <c r="BS156" s="399"/>
      <c r="BT156" s="399"/>
      <c r="BU156" s="399"/>
      <c r="BV156" s="399"/>
      <c r="BW156" s="399"/>
      <c r="BX156" s="403"/>
      <c r="BY156" s="399"/>
      <c r="BZ156" s="399"/>
      <c r="CA156" s="399"/>
      <c r="CB156" s="399"/>
      <c r="CC156" s="399"/>
      <c r="CD156" s="399"/>
      <c r="CE156" s="399"/>
      <c r="CF156" s="399"/>
      <c r="CG156" s="399">
        <v>-1.36993116933721E-2</v>
      </c>
      <c r="CH156" s="399"/>
      <c r="CI156" s="399"/>
      <c r="CJ156" s="399"/>
      <c r="CK156" s="399"/>
      <c r="CL156" s="399"/>
      <c r="CM156" s="399"/>
      <c r="CN156" s="399"/>
      <c r="CO156" s="399"/>
      <c r="CP156" s="399"/>
      <c r="CQ156" s="399"/>
      <c r="CR156" s="399"/>
      <c r="CS156" s="399"/>
      <c r="CT156" s="399"/>
      <c r="CU156" s="399"/>
      <c r="CV156" s="399"/>
      <c r="CW156" s="399"/>
      <c r="CX156" s="399"/>
      <c r="CY156" s="399"/>
      <c r="CZ156" s="399"/>
      <c r="DA156" s="399"/>
      <c r="DB156" s="399"/>
      <c r="DC156" s="399"/>
      <c r="DD156" s="399"/>
      <c r="DE156" s="399"/>
      <c r="DG156" s="404"/>
      <c r="DI156" s="399"/>
      <c r="DJ156" s="399"/>
      <c r="DK156" s="399"/>
    </row>
    <row r="157" spans="1:115" customFormat="1" hidden="1" outlineLevel="1">
      <c r="A157" s="398">
        <f t="shared" si="49"/>
        <v>23436</v>
      </c>
      <c r="B157" s="402"/>
      <c r="C157" s="399"/>
      <c r="D157" s="399">
        <v>2.5999999999999999E-3</v>
      </c>
      <c r="E157" s="399">
        <v>1.7999999999999999E-2</v>
      </c>
      <c r="F157" s="399"/>
      <c r="G157" s="399"/>
      <c r="H157" s="399"/>
      <c r="I157" s="399"/>
      <c r="J157" s="399"/>
      <c r="K157" s="399"/>
      <c r="L157" s="399"/>
      <c r="M157" s="399"/>
      <c r="N157" s="399"/>
      <c r="O157" s="399"/>
      <c r="P157" s="399"/>
      <c r="Q157" s="399"/>
      <c r="R157" s="399"/>
      <c r="S157" s="399"/>
      <c r="T157" s="399"/>
      <c r="U157" s="399"/>
      <c r="V157" s="399"/>
      <c r="W157" s="399"/>
      <c r="X157" s="399"/>
      <c r="Y157" s="399"/>
      <c r="Z157" s="399"/>
      <c r="AA157" s="399"/>
      <c r="AB157" s="399"/>
      <c r="AC157" s="399"/>
      <c r="AD157" s="399"/>
      <c r="AE157" s="399">
        <v>2.8752554768379301E-2</v>
      </c>
      <c r="AF157" s="399"/>
      <c r="AG157" s="399"/>
      <c r="AH157" s="399"/>
      <c r="AI157" s="399"/>
      <c r="AJ157" s="399"/>
      <c r="AK157" s="399"/>
      <c r="AL157" s="399"/>
      <c r="AM157" s="399"/>
      <c r="AN157" s="399"/>
      <c r="AO157" s="399"/>
      <c r="AP157" s="399">
        <v>3.7363123927810701E-2</v>
      </c>
      <c r="AQ157" s="399"/>
      <c r="AR157" s="399"/>
      <c r="AS157" s="399"/>
      <c r="AT157" s="399"/>
      <c r="AU157" s="399"/>
      <c r="AV157" s="399"/>
      <c r="AW157" s="399">
        <v>-6.0880649731384004E-3</v>
      </c>
      <c r="AX157" s="399"/>
      <c r="AY157" s="399"/>
      <c r="AZ157" s="399"/>
      <c r="BA157" s="399"/>
      <c r="BB157" s="399"/>
      <c r="BC157" s="399"/>
      <c r="BD157" s="399"/>
      <c r="BE157" s="399"/>
      <c r="BF157" s="399"/>
      <c r="BG157" s="399"/>
      <c r="BH157" s="399"/>
      <c r="BI157" s="399"/>
      <c r="BJ157" s="399"/>
      <c r="BK157" s="399">
        <v>3.5798709448614699E-2</v>
      </c>
      <c r="BL157" s="399"/>
      <c r="BM157" s="399"/>
      <c r="BN157" s="399"/>
      <c r="BO157" s="399">
        <v>-2.39350258774291E-2</v>
      </c>
      <c r="BP157" s="399"/>
      <c r="BQ157" s="399"/>
      <c r="BR157" s="399"/>
      <c r="BS157" s="399"/>
      <c r="BT157" s="399"/>
      <c r="BU157" s="399"/>
      <c r="BV157" s="399"/>
      <c r="BW157" s="399"/>
      <c r="BX157" s="403"/>
      <c r="BY157" s="399"/>
      <c r="BZ157" s="399"/>
      <c r="CA157" s="399"/>
      <c r="CB157" s="399"/>
      <c r="CC157" s="399"/>
      <c r="CD157" s="399"/>
      <c r="CE157" s="399"/>
      <c r="CF157" s="399"/>
      <c r="CG157" s="399">
        <v>6.0686725048948401E-3</v>
      </c>
      <c r="CH157" s="399"/>
      <c r="CI157" s="399"/>
      <c r="CJ157" s="399"/>
      <c r="CK157" s="399"/>
      <c r="CL157" s="399"/>
      <c r="CM157" s="399"/>
      <c r="CN157" s="399"/>
      <c r="CO157" s="399"/>
      <c r="CP157" s="399"/>
      <c r="CQ157" s="399"/>
      <c r="CR157" s="399"/>
      <c r="CS157" s="399"/>
      <c r="CT157" s="399"/>
      <c r="CU157" s="399"/>
      <c r="CV157" s="399"/>
      <c r="CW157" s="399"/>
      <c r="CX157" s="399"/>
      <c r="CY157" s="399"/>
      <c r="CZ157" s="399"/>
      <c r="DA157" s="399"/>
      <c r="DB157" s="399"/>
      <c r="DC157" s="399"/>
      <c r="DD157" s="399"/>
      <c r="DE157" s="399"/>
      <c r="DG157" s="404"/>
      <c r="DI157" s="399"/>
      <c r="DJ157" s="399"/>
      <c r="DK157" s="399"/>
    </row>
    <row r="158" spans="1:115" customFormat="1" hidden="1" outlineLevel="1">
      <c r="A158" s="398">
        <f t="shared" si="49"/>
        <v>23467</v>
      </c>
      <c r="B158" s="402"/>
      <c r="C158" s="399"/>
      <c r="D158" s="399">
        <v>3.0999999999999999E-3</v>
      </c>
      <c r="E158" s="399">
        <v>1.72E-2</v>
      </c>
      <c r="F158" s="399"/>
      <c r="G158" s="399"/>
      <c r="H158" s="399"/>
      <c r="I158" s="399"/>
      <c r="J158" s="399"/>
      <c r="K158" s="399"/>
      <c r="L158" s="399"/>
      <c r="M158" s="399"/>
      <c r="N158" s="399"/>
      <c r="O158" s="399"/>
      <c r="P158" s="399"/>
      <c r="Q158" s="399"/>
      <c r="R158" s="399"/>
      <c r="S158" s="399"/>
      <c r="T158" s="399"/>
      <c r="U158" s="399"/>
      <c r="V158" s="399"/>
      <c r="W158" s="399"/>
      <c r="X158" s="399"/>
      <c r="Y158" s="399"/>
      <c r="Z158" s="399"/>
      <c r="AA158" s="399"/>
      <c r="AB158" s="399"/>
      <c r="AC158" s="399"/>
      <c r="AD158" s="399"/>
      <c r="AE158" s="399">
        <v>8.9642597447147004E-2</v>
      </c>
      <c r="AF158" s="399"/>
      <c r="AG158" s="399"/>
      <c r="AH158" s="399"/>
      <c r="AI158" s="399"/>
      <c r="AJ158" s="399"/>
      <c r="AK158" s="399"/>
      <c r="AL158" s="399"/>
      <c r="AM158" s="399"/>
      <c r="AN158" s="399"/>
      <c r="AO158" s="399"/>
      <c r="AP158" s="399">
        <v>-8.5532323219151794E-3</v>
      </c>
      <c r="AQ158" s="399"/>
      <c r="AR158" s="399"/>
      <c r="AS158" s="399"/>
      <c r="AT158" s="399"/>
      <c r="AU158" s="399"/>
      <c r="AV158" s="399"/>
      <c r="AW158" s="399">
        <v>3.6752723864956302E-2</v>
      </c>
      <c r="AX158" s="399"/>
      <c r="AY158" s="399"/>
      <c r="AZ158" s="399"/>
      <c r="BA158" s="399"/>
      <c r="BB158" s="399"/>
      <c r="BC158" s="399"/>
      <c r="BD158" s="399"/>
      <c r="BE158" s="399"/>
      <c r="BF158" s="399"/>
      <c r="BG158" s="399"/>
      <c r="BH158" s="399"/>
      <c r="BI158" s="399"/>
      <c r="BJ158" s="399"/>
      <c r="BK158" s="399">
        <v>0.13364120767653301</v>
      </c>
      <c r="BL158" s="399"/>
      <c r="BM158" s="399"/>
      <c r="BN158" s="399"/>
      <c r="BO158" s="399">
        <v>-6.1229259737108901E-3</v>
      </c>
      <c r="BP158" s="399"/>
      <c r="BQ158" s="399"/>
      <c r="BR158" s="399"/>
      <c r="BS158" s="399"/>
      <c r="BT158" s="399"/>
      <c r="BU158" s="399"/>
      <c r="BV158" s="399"/>
      <c r="BW158" s="399"/>
      <c r="BX158" s="403"/>
      <c r="BY158" s="399"/>
      <c r="BZ158" s="399"/>
      <c r="CA158" s="399"/>
      <c r="CB158" s="399"/>
      <c r="CC158" s="399"/>
      <c r="CD158" s="399"/>
      <c r="CE158" s="399"/>
      <c r="CF158" s="399"/>
      <c r="CG158" s="399">
        <v>4.6404251404530097E-2</v>
      </c>
      <c r="CH158" s="399"/>
      <c r="CI158" s="399"/>
      <c r="CJ158" s="399"/>
      <c r="CK158" s="399"/>
      <c r="CL158" s="399"/>
      <c r="CM158" s="399"/>
      <c r="CN158" s="399"/>
      <c r="CO158" s="399"/>
      <c r="CP158" s="399"/>
      <c r="CQ158" s="399"/>
      <c r="CR158" s="399"/>
      <c r="CS158" s="399"/>
      <c r="CT158" s="399"/>
      <c r="CU158" s="399"/>
      <c r="CV158" s="399"/>
      <c r="CW158" s="399"/>
      <c r="CX158" s="399"/>
      <c r="CY158" s="399"/>
      <c r="CZ158" s="399"/>
      <c r="DA158" s="399"/>
      <c r="DB158" s="399"/>
      <c r="DC158" s="399"/>
      <c r="DD158" s="399"/>
      <c r="DE158" s="399"/>
      <c r="DG158" s="404"/>
      <c r="DI158" s="399"/>
      <c r="DJ158" s="399"/>
      <c r="DK158" s="399"/>
    </row>
    <row r="159" spans="1:115" customFormat="1" hidden="1" outlineLevel="1">
      <c r="A159" s="398">
        <f t="shared" si="49"/>
        <v>23497</v>
      </c>
      <c r="B159" s="402"/>
      <c r="C159" s="399"/>
      <c r="D159" s="399">
        <v>2.8999999999999998E-3</v>
      </c>
      <c r="E159" s="399">
        <v>3.8999999999999998E-3</v>
      </c>
      <c r="F159" s="399"/>
      <c r="G159" s="399"/>
      <c r="H159" s="399"/>
      <c r="I159" s="399"/>
      <c r="J159" s="399"/>
      <c r="K159" s="399"/>
      <c r="L159" s="399"/>
      <c r="M159" s="399"/>
      <c r="N159" s="399"/>
      <c r="O159" s="399"/>
      <c r="P159" s="399"/>
      <c r="Q159" s="399"/>
      <c r="R159" s="399"/>
      <c r="S159" s="399"/>
      <c r="T159" s="399"/>
      <c r="U159" s="399"/>
      <c r="V159" s="399"/>
      <c r="W159" s="399"/>
      <c r="X159" s="399"/>
      <c r="Y159" s="399"/>
      <c r="Z159" s="399"/>
      <c r="AA159" s="399"/>
      <c r="AB159" s="399"/>
      <c r="AC159" s="399"/>
      <c r="AD159" s="399"/>
      <c r="AE159" s="399">
        <v>2.0000960093883E-2</v>
      </c>
      <c r="AF159" s="399"/>
      <c r="AG159" s="399"/>
      <c r="AH159" s="399"/>
      <c r="AI159" s="399"/>
      <c r="AJ159" s="399"/>
      <c r="AK159" s="399"/>
      <c r="AL159" s="399"/>
      <c r="AM159" s="399"/>
      <c r="AN159" s="399"/>
      <c r="AO159" s="399"/>
      <c r="AP159" s="399">
        <v>-3.3260667567997997E-2</v>
      </c>
      <c r="AQ159" s="399"/>
      <c r="AR159" s="399"/>
      <c r="AS159" s="399"/>
      <c r="AT159" s="399"/>
      <c r="AU159" s="399"/>
      <c r="AV159" s="399"/>
      <c r="AW159" s="399">
        <v>-3.48189653791856E-2</v>
      </c>
      <c r="AX159" s="399"/>
      <c r="AY159" s="399"/>
      <c r="AZ159" s="399"/>
      <c r="BA159" s="399"/>
      <c r="BB159" s="399"/>
      <c r="BC159" s="399"/>
      <c r="BD159" s="399"/>
      <c r="BE159" s="399"/>
      <c r="BF159" s="399"/>
      <c r="BG159" s="399"/>
      <c r="BH159" s="399"/>
      <c r="BI159" s="399"/>
      <c r="BJ159" s="399"/>
      <c r="BK159" s="399">
        <v>-1.80166717626506E-2</v>
      </c>
      <c r="BL159" s="399"/>
      <c r="BM159" s="399"/>
      <c r="BN159" s="399"/>
      <c r="BO159" s="399">
        <v>0.10472296932528199</v>
      </c>
      <c r="BP159" s="399"/>
      <c r="BQ159" s="399"/>
      <c r="BR159" s="399"/>
      <c r="BS159" s="399"/>
      <c r="BT159" s="399"/>
      <c r="BU159" s="399"/>
      <c r="BV159" s="399"/>
      <c r="BW159" s="399"/>
      <c r="BX159" s="403"/>
      <c r="BY159" s="399"/>
      <c r="BZ159" s="399"/>
      <c r="CA159" s="399"/>
      <c r="CB159" s="399"/>
      <c r="CC159" s="399"/>
      <c r="CD159" s="399"/>
      <c r="CE159" s="399"/>
      <c r="CF159" s="399"/>
      <c r="CG159" s="399">
        <v>-3.7693918764913001E-2</v>
      </c>
      <c r="CH159" s="399"/>
      <c r="CI159" s="399"/>
      <c r="CJ159" s="399"/>
      <c r="CK159" s="399"/>
      <c r="CL159" s="399"/>
      <c r="CM159" s="399"/>
      <c r="CN159" s="399"/>
      <c r="CO159" s="399"/>
      <c r="CP159" s="399"/>
      <c r="CQ159" s="399"/>
      <c r="CR159" s="399"/>
      <c r="CS159" s="399"/>
      <c r="CT159" s="399"/>
      <c r="CU159" s="399"/>
      <c r="CV159" s="399"/>
      <c r="CW159" s="399"/>
      <c r="CX159" s="399"/>
      <c r="CY159" s="399"/>
      <c r="CZ159" s="399"/>
      <c r="DA159" s="399"/>
      <c r="DB159" s="399"/>
      <c r="DC159" s="399"/>
      <c r="DD159" s="399"/>
      <c r="DE159" s="399"/>
      <c r="DG159" s="404"/>
      <c r="DI159" s="399"/>
      <c r="DJ159" s="399"/>
      <c r="DK159" s="399"/>
    </row>
    <row r="160" spans="1:115" customFormat="1" hidden="1" outlineLevel="1">
      <c r="A160" s="398">
        <f t="shared" si="49"/>
        <v>23528</v>
      </c>
      <c r="B160" s="402"/>
      <c r="C160" s="399"/>
      <c r="D160" s="399">
        <v>2.5999999999999999E-3</v>
      </c>
      <c r="E160" s="399">
        <v>1.6799999999999999E-2</v>
      </c>
      <c r="F160" s="399"/>
      <c r="G160" s="399"/>
      <c r="H160" s="399"/>
      <c r="I160" s="399"/>
      <c r="J160" s="399"/>
      <c r="K160" s="399"/>
      <c r="L160" s="399"/>
      <c r="M160" s="399"/>
      <c r="N160" s="399"/>
      <c r="O160" s="399"/>
      <c r="P160" s="399"/>
      <c r="Q160" s="399"/>
      <c r="R160" s="399"/>
      <c r="S160" s="399"/>
      <c r="T160" s="399"/>
      <c r="U160" s="399"/>
      <c r="V160" s="399"/>
      <c r="W160" s="399"/>
      <c r="X160" s="399"/>
      <c r="Y160" s="399"/>
      <c r="Z160" s="399"/>
      <c r="AA160" s="399"/>
      <c r="AB160" s="399"/>
      <c r="AC160" s="399"/>
      <c r="AD160" s="399"/>
      <c r="AE160" s="399">
        <v>-5.0417606713944699E-2</v>
      </c>
      <c r="AF160" s="399"/>
      <c r="AG160" s="399"/>
      <c r="AH160" s="399"/>
      <c r="AI160" s="399"/>
      <c r="AJ160" s="399"/>
      <c r="AK160" s="399"/>
      <c r="AL160" s="399"/>
      <c r="AM160" s="399"/>
      <c r="AN160" s="399"/>
      <c r="AO160" s="399"/>
      <c r="AP160" s="399">
        <v>-6.4375129207690895E-2</v>
      </c>
      <c r="AQ160" s="399"/>
      <c r="AR160" s="399"/>
      <c r="AS160" s="399"/>
      <c r="AT160" s="399"/>
      <c r="AU160" s="399"/>
      <c r="AV160" s="399"/>
      <c r="AW160" s="399">
        <v>-1.23065037094663E-2</v>
      </c>
      <c r="AX160" s="399"/>
      <c r="AY160" s="399"/>
      <c r="AZ160" s="399"/>
      <c r="BA160" s="399"/>
      <c r="BB160" s="399"/>
      <c r="BC160" s="399"/>
      <c r="BD160" s="399"/>
      <c r="BE160" s="399"/>
      <c r="BF160" s="399"/>
      <c r="BG160" s="399"/>
      <c r="BH160" s="399"/>
      <c r="BI160" s="399"/>
      <c r="BJ160" s="399"/>
      <c r="BK160" s="399">
        <v>3.1250324342569399E-2</v>
      </c>
      <c r="BL160" s="399"/>
      <c r="BM160" s="399"/>
      <c r="BN160" s="399"/>
      <c r="BO160" s="399">
        <v>-7.3072066290641793E-2</v>
      </c>
      <c r="BP160" s="399"/>
      <c r="BQ160" s="399"/>
      <c r="BR160" s="399"/>
      <c r="BS160" s="399"/>
      <c r="BT160" s="399"/>
      <c r="BU160" s="399"/>
      <c r="BV160" s="399"/>
      <c r="BW160" s="399"/>
      <c r="BX160" s="403"/>
      <c r="BY160" s="399"/>
      <c r="BZ160" s="399"/>
      <c r="CA160" s="399"/>
      <c r="CB160" s="399"/>
      <c r="CC160" s="399"/>
      <c r="CD160" s="399"/>
      <c r="CE160" s="399"/>
      <c r="CF160" s="399"/>
      <c r="CG160" s="399">
        <v>-5.5766946132878E-3</v>
      </c>
      <c r="CH160" s="399"/>
      <c r="CI160" s="399"/>
      <c r="CJ160" s="399"/>
      <c r="CK160" s="399"/>
      <c r="CL160" s="399"/>
      <c r="CM160" s="399"/>
      <c r="CN160" s="399"/>
      <c r="CO160" s="399"/>
      <c r="CP160" s="399"/>
      <c r="CQ160" s="399"/>
      <c r="CR160" s="399"/>
      <c r="CS160" s="399"/>
      <c r="CT160" s="399"/>
      <c r="CU160" s="399"/>
      <c r="CV160" s="399"/>
      <c r="CW160" s="399"/>
      <c r="CX160" s="399"/>
      <c r="CY160" s="399"/>
      <c r="CZ160" s="399"/>
      <c r="DA160" s="399"/>
      <c r="DB160" s="399"/>
      <c r="DC160" s="399"/>
      <c r="DD160" s="399"/>
      <c r="DE160" s="399"/>
      <c r="DG160" s="404"/>
      <c r="DI160" s="399"/>
      <c r="DJ160" s="399"/>
      <c r="DK160" s="399"/>
    </row>
    <row r="161" spans="1:115" customFormat="1" hidden="1" outlineLevel="1">
      <c r="A161" s="398">
        <f t="shared" si="49"/>
        <v>23558</v>
      </c>
      <c r="B161" s="402"/>
      <c r="C161" s="399"/>
      <c r="D161" s="399">
        <v>3.0000000000000001E-3</v>
      </c>
      <c r="E161" s="399">
        <v>1.5699999999999999E-2</v>
      </c>
      <c r="F161" s="399"/>
      <c r="G161" s="399"/>
      <c r="H161" s="399"/>
      <c r="I161" s="399"/>
      <c r="J161" s="399"/>
      <c r="K161" s="399"/>
      <c r="L161" s="399"/>
      <c r="M161" s="399"/>
      <c r="N161" s="399"/>
      <c r="O161" s="399"/>
      <c r="P161" s="399"/>
      <c r="Q161" s="399"/>
      <c r="R161" s="399"/>
      <c r="S161" s="399"/>
      <c r="T161" s="399"/>
      <c r="U161" s="399"/>
      <c r="V161" s="399"/>
      <c r="W161" s="399"/>
      <c r="X161" s="399"/>
      <c r="Y161" s="399"/>
      <c r="Z161" s="399"/>
      <c r="AA161" s="399"/>
      <c r="AB161" s="399"/>
      <c r="AC161" s="399"/>
      <c r="AD161" s="399"/>
      <c r="AE161" s="399">
        <v>-7.1451658413569694E-2</v>
      </c>
      <c r="AF161" s="399"/>
      <c r="AG161" s="399"/>
      <c r="AH161" s="399"/>
      <c r="AI161" s="399"/>
      <c r="AJ161" s="399"/>
      <c r="AK161" s="399"/>
      <c r="AL161" s="399"/>
      <c r="AM161" s="399"/>
      <c r="AN161" s="399"/>
      <c r="AO161" s="399"/>
      <c r="AP161" s="399">
        <v>6.5960362797645E-2</v>
      </c>
      <c r="AQ161" s="399"/>
      <c r="AR161" s="399"/>
      <c r="AS161" s="399"/>
      <c r="AT161" s="399"/>
      <c r="AU161" s="399"/>
      <c r="AV161" s="399"/>
      <c r="AW161" s="399">
        <v>3.11519680129357E-2</v>
      </c>
      <c r="AX161" s="399"/>
      <c r="AY161" s="399"/>
      <c r="AZ161" s="399"/>
      <c r="BA161" s="399"/>
      <c r="BB161" s="399"/>
      <c r="BC161" s="399"/>
      <c r="BD161" s="399"/>
      <c r="BE161" s="399"/>
      <c r="BF161" s="399"/>
      <c r="BG161" s="399"/>
      <c r="BH161" s="399"/>
      <c r="BI161" s="399"/>
      <c r="BJ161" s="399"/>
      <c r="BK161" s="399">
        <v>6.0606174437812098E-2</v>
      </c>
      <c r="BL161" s="399"/>
      <c r="BM161" s="399"/>
      <c r="BN161" s="399"/>
      <c r="BO161" s="399">
        <v>4.0404425919945801E-2</v>
      </c>
      <c r="BP161" s="399"/>
      <c r="BQ161" s="399"/>
      <c r="BR161" s="399"/>
      <c r="BS161" s="399"/>
      <c r="BT161" s="399"/>
      <c r="BU161" s="399"/>
      <c r="BV161" s="399"/>
      <c r="BW161" s="399"/>
      <c r="BX161" s="403"/>
      <c r="BY161" s="399"/>
      <c r="BZ161" s="399"/>
      <c r="CA161" s="399"/>
      <c r="CB161" s="399"/>
      <c r="CC161" s="399"/>
      <c r="CD161" s="399"/>
      <c r="CE161" s="399"/>
      <c r="CF161" s="399"/>
      <c r="CG161" s="399">
        <v>2.1028684857985199E-2</v>
      </c>
      <c r="CH161" s="399"/>
      <c r="CI161" s="399"/>
      <c r="CJ161" s="399"/>
      <c r="CK161" s="399"/>
      <c r="CL161" s="399"/>
      <c r="CM161" s="399"/>
      <c r="CN161" s="399"/>
      <c r="CO161" s="399"/>
      <c r="CP161" s="399"/>
      <c r="CQ161" s="399"/>
      <c r="CR161" s="399"/>
      <c r="CS161" s="399"/>
      <c r="CT161" s="399"/>
      <c r="CU161" s="399"/>
      <c r="CV161" s="399"/>
      <c r="CW161" s="399"/>
      <c r="CX161" s="399"/>
      <c r="CY161" s="399"/>
      <c r="CZ161" s="399"/>
      <c r="DA161" s="399"/>
      <c r="DB161" s="399"/>
      <c r="DC161" s="399"/>
      <c r="DD161" s="399"/>
      <c r="DE161" s="399"/>
      <c r="DG161" s="404"/>
      <c r="DI161" s="399"/>
      <c r="DJ161" s="399"/>
      <c r="DK161" s="399"/>
    </row>
    <row r="162" spans="1:115" customFormat="1" hidden="1" outlineLevel="1">
      <c r="A162" s="398">
        <f t="shared" si="49"/>
        <v>23589</v>
      </c>
      <c r="B162" s="402"/>
      <c r="C162" s="399"/>
      <c r="D162" s="399">
        <v>3.0000000000000001E-3</v>
      </c>
      <c r="E162" s="399">
        <v>2.0400000000000001E-2</v>
      </c>
      <c r="F162" s="399"/>
      <c r="G162" s="399"/>
      <c r="H162" s="399"/>
      <c r="I162" s="399"/>
      <c r="J162" s="399"/>
      <c r="K162" s="399"/>
      <c r="L162" s="399"/>
      <c r="M162" s="399"/>
      <c r="N162" s="399"/>
      <c r="O162" s="399"/>
      <c r="P162" s="399"/>
      <c r="Q162" s="399"/>
      <c r="R162" s="399"/>
      <c r="S162" s="399"/>
      <c r="T162" s="399"/>
      <c r="U162" s="399"/>
      <c r="V162" s="399"/>
      <c r="W162" s="399"/>
      <c r="X162" s="399"/>
      <c r="Y162" s="399"/>
      <c r="Z162" s="399"/>
      <c r="AA162" s="399"/>
      <c r="AB162" s="399"/>
      <c r="AC162" s="399"/>
      <c r="AD162" s="399"/>
      <c r="AE162" s="399">
        <v>5.09552870694829E-2</v>
      </c>
      <c r="AF162" s="399"/>
      <c r="AG162" s="399"/>
      <c r="AH162" s="399"/>
      <c r="AI162" s="399"/>
      <c r="AJ162" s="399"/>
      <c r="AK162" s="399"/>
      <c r="AL162" s="399"/>
      <c r="AM162" s="399"/>
      <c r="AN162" s="399"/>
      <c r="AO162" s="399"/>
      <c r="AP162" s="399">
        <v>0.11073858607770901</v>
      </c>
      <c r="AQ162" s="399"/>
      <c r="AR162" s="399"/>
      <c r="AS162" s="399"/>
      <c r="AT162" s="399"/>
      <c r="AU162" s="399"/>
      <c r="AV162" s="399"/>
      <c r="AW162" s="399">
        <v>2.3369704512564E-2</v>
      </c>
      <c r="AX162" s="399"/>
      <c r="AY162" s="399"/>
      <c r="AZ162" s="399"/>
      <c r="BA162" s="399"/>
      <c r="BB162" s="399"/>
      <c r="BC162" s="399"/>
      <c r="BD162" s="399"/>
      <c r="BE162" s="399"/>
      <c r="BF162" s="399"/>
      <c r="BG162" s="399"/>
      <c r="BH162" s="399"/>
      <c r="BI162" s="399"/>
      <c r="BJ162" s="399"/>
      <c r="BK162" s="399">
        <v>5.7604594334026198E-2</v>
      </c>
      <c r="BL162" s="399"/>
      <c r="BM162" s="399"/>
      <c r="BN162" s="399"/>
      <c r="BO162" s="399">
        <v>2.5241742990051899E-2</v>
      </c>
      <c r="BP162" s="399"/>
      <c r="BQ162" s="399"/>
      <c r="BR162" s="399"/>
      <c r="BS162" s="399"/>
      <c r="BT162" s="399"/>
      <c r="BU162" s="399"/>
      <c r="BV162" s="399"/>
      <c r="BW162" s="399"/>
      <c r="BX162" s="403"/>
      <c r="BY162" s="399"/>
      <c r="BZ162" s="399"/>
      <c r="CA162" s="399"/>
      <c r="CB162" s="399"/>
      <c r="CC162" s="399"/>
      <c r="CD162" s="399"/>
      <c r="CE162" s="399"/>
      <c r="CF162" s="399"/>
      <c r="CG162" s="399">
        <v>-3.4324822402177803E-2</v>
      </c>
      <c r="CH162" s="399"/>
      <c r="CI162" s="399"/>
      <c r="CJ162" s="399"/>
      <c r="CK162" s="399"/>
      <c r="CL162" s="399"/>
      <c r="CM162" s="399"/>
      <c r="CN162" s="399"/>
      <c r="CO162" s="399"/>
      <c r="CP162" s="399"/>
      <c r="CQ162" s="399"/>
      <c r="CR162" s="399"/>
      <c r="CS162" s="399"/>
      <c r="CT162" s="399"/>
      <c r="CU162" s="399"/>
      <c r="CV162" s="399"/>
      <c r="CW162" s="399"/>
      <c r="CX162" s="399"/>
      <c r="CY162" s="399"/>
      <c r="CZ162" s="399"/>
      <c r="DA162" s="399"/>
      <c r="DB162" s="399"/>
      <c r="DC162" s="399"/>
      <c r="DD162" s="399"/>
      <c r="DE162" s="399"/>
      <c r="DG162" s="404"/>
      <c r="DI162" s="399"/>
      <c r="DJ162" s="399"/>
      <c r="DK162" s="399"/>
    </row>
    <row r="163" spans="1:115" customFormat="1" hidden="1" outlineLevel="1">
      <c r="A163" s="398">
        <f t="shared" si="49"/>
        <v>23620</v>
      </c>
      <c r="B163" s="402"/>
      <c r="C163" s="399"/>
      <c r="D163" s="399">
        <v>2.8E-3</v>
      </c>
      <c r="E163" s="399">
        <v>-1.1599999999999999E-2</v>
      </c>
      <c r="F163" s="399"/>
      <c r="G163" s="399"/>
      <c r="H163" s="399"/>
      <c r="I163" s="399"/>
      <c r="J163" s="399"/>
      <c r="K163" s="399"/>
      <c r="L163" s="399"/>
      <c r="M163" s="399"/>
      <c r="N163" s="399"/>
      <c r="O163" s="399"/>
      <c r="P163" s="399"/>
      <c r="Q163" s="399"/>
      <c r="R163" s="399"/>
      <c r="S163" s="399"/>
      <c r="T163" s="399"/>
      <c r="U163" s="399"/>
      <c r="V163" s="399"/>
      <c r="W163" s="399"/>
      <c r="X163" s="399"/>
      <c r="Y163" s="399"/>
      <c r="Z163" s="399"/>
      <c r="AA163" s="399"/>
      <c r="AB163" s="399"/>
      <c r="AC163" s="399"/>
      <c r="AD163" s="399"/>
      <c r="AE163" s="399">
        <v>1.8174718156179302E-2</v>
      </c>
      <c r="AF163" s="399"/>
      <c r="AG163" s="399"/>
      <c r="AH163" s="399"/>
      <c r="AI163" s="399"/>
      <c r="AJ163" s="399"/>
      <c r="AK163" s="399"/>
      <c r="AL163" s="399"/>
      <c r="AM163" s="399"/>
      <c r="AN163" s="399"/>
      <c r="AO163" s="399"/>
      <c r="AP163" s="399">
        <v>-2.11478253940902E-2</v>
      </c>
      <c r="AQ163" s="399"/>
      <c r="AR163" s="399"/>
      <c r="AS163" s="399"/>
      <c r="AT163" s="399"/>
      <c r="AU163" s="399"/>
      <c r="AV163" s="399"/>
      <c r="AW163" s="399">
        <v>1.4826336236866101E-3</v>
      </c>
      <c r="AX163" s="399"/>
      <c r="AY163" s="399"/>
      <c r="AZ163" s="399"/>
      <c r="BA163" s="399"/>
      <c r="BB163" s="399"/>
      <c r="BC163" s="399"/>
      <c r="BD163" s="399"/>
      <c r="BE163" s="399"/>
      <c r="BF163" s="399"/>
      <c r="BG163" s="399"/>
      <c r="BH163" s="399"/>
      <c r="BI163" s="399"/>
      <c r="BJ163" s="399"/>
      <c r="BK163" s="399">
        <v>-2.1738858458290801E-2</v>
      </c>
      <c r="BL163" s="399"/>
      <c r="BM163" s="399"/>
      <c r="BN163" s="399"/>
      <c r="BO163" s="399">
        <v>-1.5151371893821401E-2</v>
      </c>
      <c r="BP163" s="399"/>
      <c r="BQ163" s="399"/>
      <c r="BR163" s="399"/>
      <c r="BS163" s="399"/>
      <c r="BT163" s="399"/>
      <c r="BU163" s="399"/>
      <c r="BV163" s="399"/>
      <c r="BW163" s="399"/>
      <c r="BX163" s="403"/>
      <c r="BY163" s="399"/>
      <c r="BZ163" s="399"/>
      <c r="CA163" s="399"/>
      <c r="CB163" s="399"/>
      <c r="CC163" s="399"/>
      <c r="CD163" s="399"/>
      <c r="CE163" s="399"/>
      <c r="CF163" s="399"/>
      <c r="CG163" s="399">
        <v>-3.4067064372667001E-3</v>
      </c>
      <c r="CH163" s="399"/>
      <c r="CI163" s="399"/>
      <c r="CJ163" s="399"/>
      <c r="CK163" s="399"/>
      <c r="CL163" s="399"/>
      <c r="CM163" s="399"/>
      <c r="CN163" s="399"/>
      <c r="CO163" s="399"/>
      <c r="CP163" s="399"/>
      <c r="CQ163" s="399"/>
      <c r="CR163" s="399"/>
      <c r="CS163" s="399"/>
      <c r="CT163" s="399"/>
      <c r="CU163" s="399"/>
      <c r="CV163" s="399"/>
      <c r="CW163" s="399"/>
      <c r="CX163" s="399"/>
      <c r="CY163" s="399"/>
      <c r="CZ163" s="399"/>
      <c r="DA163" s="399"/>
      <c r="DB163" s="399"/>
      <c r="DC163" s="399"/>
      <c r="DD163" s="399"/>
      <c r="DE163" s="399"/>
      <c r="DG163" s="404"/>
      <c r="DI163" s="399"/>
      <c r="DJ163" s="399"/>
      <c r="DK163" s="399"/>
    </row>
    <row r="164" spans="1:115" customFormat="1" hidden="1" outlineLevel="1">
      <c r="A164" s="398">
        <f t="shared" si="49"/>
        <v>23650</v>
      </c>
      <c r="B164" s="402"/>
      <c r="C164" s="399"/>
      <c r="D164" s="399">
        <v>2.8E-3</v>
      </c>
      <c r="E164" s="399">
        <v>2.96999999999999E-2</v>
      </c>
      <c r="F164" s="399"/>
      <c r="G164" s="399"/>
      <c r="H164" s="399"/>
      <c r="I164" s="399"/>
      <c r="J164" s="399"/>
      <c r="K164" s="399"/>
      <c r="L164" s="399"/>
      <c r="M164" s="399"/>
      <c r="N164" s="399"/>
      <c r="O164" s="399"/>
      <c r="P164" s="399"/>
      <c r="Q164" s="399"/>
      <c r="R164" s="399"/>
      <c r="S164" s="399"/>
      <c r="T164" s="399"/>
      <c r="U164" s="399"/>
      <c r="V164" s="399"/>
      <c r="W164" s="399"/>
      <c r="X164" s="399"/>
      <c r="Y164" s="399"/>
      <c r="Z164" s="399"/>
      <c r="AA164" s="399"/>
      <c r="AB164" s="399"/>
      <c r="AC164" s="399"/>
      <c r="AD164" s="399"/>
      <c r="AE164" s="399">
        <v>0.10714800661903801</v>
      </c>
      <c r="AF164" s="399"/>
      <c r="AG164" s="399"/>
      <c r="AH164" s="399"/>
      <c r="AI164" s="399"/>
      <c r="AJ164" s="399"/>
      <c r="AK164" s="399"/>
      <c r="AL164" s="399"/>
      <c r="AM164" s="399"/>
      <c r="AN164" s="399"/>
      <c r="AO164" s="399"/>
      <c r="AP164" s="399">
        <v>6.9423643646890604E-2</v>
      </c>
      <c r="AQ164" s="399"/>
      <c r="AR164" s="399"/>
      <c r="AS164" s="399"/>
      <c r="AT164" s="399"/>
      <c r="AU164" s="399"/>
      <c r="AV164" s="399"/>
      <c r="AW164" s="399">
        <v>4.4457937239026296E-3</v>
      </c>
      <c r="AX164" s="399"/>
      <c r="AY164" s="399"/>
      <c r="AZ164" s="399"/>
      <c r="BA164" s="399"/>
      <c r="BB164" s="399"/>
      <c r="BC164" s="399"/>
      <c r="BD164" s="399"/>
      <c r="BE164" s="399"/>
      <c r="BF164" s="399"/>
      <c r="BG164" s="399"/>
      <c r="BH164" s="399"/>
      <c r="BI164" s="399"/>
      <c r="BJ164" s="399"/>
      <c r="BK164" s="399">
        <v>5.1850930359531103E-2</v>
      </c>
      <c r="BL164" s="399"/>
      <c r="BM164" s="399"/>
      <c r="BN164" s="399"/>
      <c r="BO164" s="399">
        <v>-1.9372238571254601E-3</v>
      </c>
      <c r="BP164" s="399"/>
      <c r="BQ164" s="399"/>
      <c r="BR164" s="399"/>
      <c r="BS164" s="399"/>
      <c r="BT164" s="399"/>
      <c r="BU164" s="399"/>
      <c r="BV164" s="399"/>
      <c r="BW164" s="399"/>
      <c r="BX164" s="403"/>
      <c r="BY164" s="399"/>
      <c r="BZ164" s="399"/>
      <c r="CA164" s="399"/>
      <c r="CB164" s="399"/>
      <c r="CC164" s="399"/>
      <c r="CD164" s="399"/>
      <c r="CE164" s="399"/>
      <c r="CF164" s="399"/>
      <c r="CG164" s="399">
        <v>2.63780727132343E-2</v>
      </c>
      <c r="CH164" s="399"/>
      <c r="CI164" s="399"/>
      <c r="CJ164" s="399"/>
      <c r="CK164" s="399"/>
      <c r="CL164" s="399"/>
      <c r="CM164" s="399"/>
      <c r="CN164" s="399"/>
      <c r="CO164" s="399"/>
      <c r="CP164" s="399"/>
      <c r="CQ164" s="399"/>
      <c r="CR164" s="399"/>
      <c r="CS164" s="399"/>
      <c r="CT164" s="399"/>
      <c r="CU164" s="399"/>
      <c r="CV164" s="399"/>
      <c r="CW164" s="399"/>
      <c r="CX164" s="399"/>
      <c r="CY164" s="399"/>
      <c r="CZ164" s="399"/>
      <c r="DA164" s="399"/>
      <c r="DB164" s="399"/>
      <c r="DC164" s="399"/>
      <c r="DD164" s="399"/>
      <c r="DE164" s="399"/>
      <c r="DG164" s="404"/>
      <c r="DI164" s="399"/>
      <c r="DJ164" s="399"/>
      <c r="DK164" s="399"/>
    </row>
    <row r="165" spans="1:115" customFormat="1" hidden="1" outlineLevel="1">
      <c r="A165" s="398">
        <f t="shared" si="49"/>
        <v>23681</v>
      </c>
      <c r="B165" s="402"/>
      <c r="C165" s="399"/>
      <c r="D165" s="399">
        <v>2.8999999999999998E-3</v>
      </c>
      <c r="E165" s="399">
        <v>8.7999999999999901E-3</v>
      </c>
      <c r="F165" s="399"/>
      <c r="G165" s="399"/>
      <c r="H165" s="399"/>
      <c r="I165" s="399"/>
      <c r="J165" s="399"/>
      <c r="K165" s="399"/>
      <c r="L165" s="399"/>
      <c r="M165" s="399"/>
      <c r="N165" s="399"/>
      <c r="O165" s="399"/>
      <c r="P165" s="399"/>
      <c r="Q165" s="399"/>
      <c r="R165" s="399"/>
      <c r="S165" s="399"/>
      <c r="T165" s="399"/>
      <c r="U165" s="399"/>
      <c r="V165" s="399"/>
      <c r="W165" s="399"/>
      <c r="X165" s="399"/>
      <c r="Y165" s="399"/>
      <c r="Z165" s="399"/>
      <c r="AA165" s="399"/>
      <c r="AB165" s="399"/>
      <c r="AC165" s="399"/>
      <c r="AD165" s="399"/>
      <c r="AE165" s="399">
        <v>3.7636074555731799E-2</v>
      </c>
      <c r="AF165" s="399"/>
      <c r="AG165" s="399"/>
      <c r="AH165" s="399"/>
      <c r="AI165" s="399"/>
      <c r="AJ165" s="399"/>
      <c r="AK165" s="399"/>
      <c r="AL165" s="399"/>
      <c r="AM165" s="399"/>
      <c r="AN165" s="399"/>
      <c r="AO165" s="399"/>
      <c r="AP165" s="399">
        <v>4.3477987157726598E-2</v>
      </c>
      <c r="AQ165" s="399"/>
      <c r="AR165" s="399"/>
      <c r="AS165" s="399"/>
      <c r="AT165" s="399"/>
      <c r="AU165" s="399"/>
      <c r="AV165" s="399"/>
      <c r="AW165" s="399">
        <v>-9.6314694126009501E-3</v>
      </c>
      <c r="AX165" s="399"/>
      <c r="AY165" s="399"/>
      <c r="AZ165" s="399"/>
      <c r="BA165" s="399"/>
      <c r="BB165" s="399"/>
      <c r="BC165" s="399"/>
      <c r="BD165" s="399"/>
      <c r="BE165" s="399"/>
      <c r="BF165" s="399"/>
      <c r="BG165" s="399"/>
      <c r="BH165" s="399"/>
      <c r="BI165" s="399"/>
      <c r="BJ165" s="399"/>
      <c r="BK165" s="399">
        <v>6.9140631908241906E-2</v>
      </c>
      <c r="BL165" s="399"/>
      <c r="BM165" s="399"/>
      <c r="BN165" s="399"/>
      <c r="BO165" s="399">
        <v>4.2718182303995003E-2</v>
      </c>
      <c r="BP165" s="399"/>
      <c r="BQ165" s="399"/>
      <c r="BR165" s="399"/>
      <c r="BS165" s="399"/>
      <c r="BT165" s="399"/>
      <c r="BU165" s="399"/>
      <c r="BV165" s="399"/>
      <c r="BW165" s="399"/>
      <c r="BX165" s="403"/>
      <c r="BY165" s="399"/>
      <c r="BZ165" s="399"/>
      <c r="CA165" s="399"/>
      <c r="CB165" s="399"/>
      <c r="CC165" s="399"/>
      <c r="CD165" s="399"/>
      <c r="CE165" s="399"/>
      <c r="CF165" s="399"/>
      <c r="CG165" s="399">
        <v>3.2711686868215503E-2</v>
      </c>
      <c r="CH165" s="399"/>
      <c r="CI165" s="399"/>
      <c r="CJ165" s="399"/>
      <c r="CK165" s="399"/>
      <c r="CL165" s="399"/>
      <c r="CM165" s="399"/>
      <c r="CN165" s="399"/>
      <c r="CO165" s="399"/>
      <c r="CP165" s="399"/>
      <c r="CQ165" s="399"/>
      <c r="CR165" s="399"/>
      <c r="CS165" s="399"/>
      <c r="CT165" s="399"/>
      <c r="CU165" s="399"/>
      <c r="CV165" s="399"/>
      <c r="CW165" s="399"/>
      <c r="CX165" s="399"/>
      <c r="CY165" s="399"/>
      <c r="CZ165" s="399"/>
      <c r="DA165" s="399"/>
      <c r="DB165" s="399"/>
      <c r="DC165" s="399"/>
      <c r="DD165" s="399"/>
      <c r="DE165" s="399"/>
      <c r="DG165" s="404"/>
      <c r="DI165" s="399"/>
      <c r="DJ165" s="399"/>
      <c r="DK165" s="399"/>
    </row>
    <row r="166" spans="1:115" customFormat="1" hidden="1" outlineLevel="1">
      <c r="A166" s="398">
        <f t="shared" si="49"/>
        <v>23711</v>
      </c>
      <c r="B166" s="402"/>
      <c r="C166" s="399"/>
      <c r="D166" s="399">
        <v>2.8999999999999998E-3</v>
      </c>
      <c r="E166" s="399">
        <v>2.8999999999999998E-3</v>
      </c>
      <c r="F166" s="399"/>
      <c r="G166" s="399"/>
      <c r="H166" s="399"/>
      <c r="I166" s="399"/>
      <c r="J166" s="399"/>
      <c r="K166" s="399"/>
      <c r="L166" s="399"/>
      <c r="M166" s="399"/>
      <c r="N166" s="399"/>
      <c r="O166" s="399"/>
      <c r="P166" s="399"/>
      <c r="Q166" s="399"/>
      <c r="R166" s="399"/>
      <c r="S166" s="399"/>
      <c r="T166" s="399"/>
      <c r="U166" s="399"/>
      <c r="V166" s="399"/>
      <c r="W166" s="399"/>
      <c r="X166" s="399"/>
      <c r="Y166" s="399"/>
      <c r="Z166" s="399"/>
      <c r="AA166" s="399"/>
      <c r="AB166" s="399"/>
      <c r="AC166" s="399"/>
      <c r="AD166" s="399"/>
      <c r="AE166" s="399">
        <v>-6.7969170018663094E-2</v>
      </c>
      <c r="AF166" s="399"/>
      <c r="AG166" s="399"/>
      <c r="AH166" s="399"/>
      <c r="AI166" s="399"/>
      <c r="AJ166" s="399"/>
      <c r="AK166" s="399"/>
      <c r="AL166" s="399"/>
      <c r="AM166" s="399"/>
      <c r="AN166" s="399"/>
      <c r="AO166" s="399"/>
      <c r="AP166" s="399">
        <v>4.4445876536032401E-2</v>
      </c>
      <c r="AQ166" s="399"/>
      <c r="AR166" s="399"/>
      <c r="AS166" s="399"/>
      <c r="AT166" s="399"/>
      <c r="AU166" s="399"/>
      <c r="AV166" s="399"/>
      <c r="AW166" s="399">
        <v>-5.3892575397886298E-2</v>
      </c>
      <c r="AX166" s="399"/>
      <c r="AY166" s="399"/>
      <c r="AZ166" s="399"/>
      <c r="BA166" s="399"/>
      <c r="BB166" s="399"/>
      <c r="BC166" s="399"/>
      <c r="BD166" s="399"/>
      <c r="BE166" s="399"/>
      <c r="BF166" s="399"/>
      <c r="BG166" s="399"/>
      <c r="BH166" s="399"/>
      <c r="BI166" s="399"/>
      <c r="BJ166" s="399"/>
      <c r="BK166" s="399">
        <v>0.112582709947892</v>
      </c>
      <c r="BL166" s="399"/>
      <c r="BM166" s="399"/>
      <c r="BN166" s="399"/>
      <c r="BO166" s="399">
        <v>7.1921257589317306E-2</v>
      </c>
      <c r="BP166" s="399"/>
      <c r="BQ166" s="399"/>
      <c r="BR166" s="399"/>
      <c r="BS166" s="399"/>
      <c r="BT166" s="399"/>
      <c r="BU166" s="399"/>
      <c r="BV166" s="399"/>
      <c r="BW166" s="399"/>
      <c r="BX166" s="403"/>
      <c r="BY166" s="399"/>
      <c r="BZ166" s="399"/>
      <c r="CA166" s="399"/>
      <c r="CB166" s="399"/>
      <c r="CC166" s="399"/>
      <c r="CD166" s="399"/>
      <c r="CE166" s="399"/>
      <c r="CF166" s="399"/>
      <c r="CG166" s="399">
        <v>-4.6550966581735402E-2</v>
      </c>
      <c r="CH166" s="399"/>
      <c r="CI166" s="399"/>
      <c r="CJ166" s="399"/>
      <c r="CK166" s="399"/>
      <c r="CL166" s="399"/>
      <c r="CM166" s="399"/>
      <c r="CN166" s="399"/>
      <c r="CO166" s="399"/>
      <c r="CP166" s="399"/>
      <c r="CQ166" s="399"/>
      <c r="CR166" s="399"/>
      <c r="CS166" s="399"/>
      <c r="CT166" s="399"/>
      <c r="CU166" s="399"/>
      <c r="CV166" s="399"/>
      <c r="CW166" s="399"/>
      <c r="CX166" s="399"/>
      <c r="CY166" s="399"/>
      <c r="CZ166" s="399"/>
      <c r="DA166" s="399"/>
      <c r="DB166" s="399"/>
      <c r="DC166" s="399"/>
      <c r="DD166" s="399"/>
      <c r="DE166" s="399"/>
      <c r="DG166" s="404"/>
      <c r="DI166" s="399"/>
      <c r="DJ166" s="399"/>
      <c r="DK166" s="399"/>
    </row>
    <row r="167" spans="1:115" customFormat="1" hidden="1" outlineLevel="1">
      <c r="A167" s="398">
        <f t="shared" si="49"/>
        <v>23742</v>
      </c>
      <c r="B167" s="402"/>
      <c r="C167" s="399"/>
      <c r="D167" s="399">
        <v>3.0999999999999999E-3</v>
      </c>
      <c r="E167" s="399">
        <v>3.3999999999999998E-3</v>
      </c>
      <c r="F167" s="399"/>
      <c r="G167" s="399"/>
      <c r="H167" s="399"/>
      <c r="I167" s="399"/>
      <c r="J167" s="399"/>
      <c r="K167" s="399"/>
      <c r="L167" s="399"/>
      <c r="M167" s="399"/>
      <c r="N167" s="399"/>
      <c r="O167" s="399"/>
      <c r="P167" s="399"/>
      <c r="Q167" s="399"/>
      <c r="R167" s="399"/>
      <c r="S167" s="399"/>
      <c r="T167" s="399"/>
      <c r="U167" s="399"/>
      <c r="V167" s="399"/>
      <c r="W167" s="399"/>
      <c r="X167" s="399"/>
      <c r="Y167" s="399"/>
      <c r="Z167" s="399"/>
      <c r="AA167" s="399"/>
      <c r="AB167" s="399"/>
      <c r="AC167" s="399"/>
      <c r="AD167" s="399"/>
      <c r="AE167" s="399">
        <v>1.3931108433453E-2</v>
      </c>
      <c r="AF167" s="399"/>
      <c r="AG167" s="399"/>
      <c r="AH167" s="399"/>
      <c r="AI167" s="399"/>
      <c r="AJ167" s="399"/>
      <c r="AK167" s="399"/>
      <c r="AL167" s="399"/>
      <c r="AM167" s="399"/>
      <c r="AN167" s="399"/>
      <c r="AO167" s="399"/>
      <c r="AP167" s="399">
        <v>6.7202312108374407E-2</v>
      </c>
      <c r="AQ167" s="399"/>
      <c r="AR167" s="399"/>
      <c r="AS167" s="399"/>
      <c r="AT167" s="399"/>
      <c r="AU167" s="399"/>
      <c r="AV167" s="399"/>
      <c r="AW167" s="399">
        <v>3.1646348005160002E-2</v>
      </c>
      <c r="AX167" s="399"/>
      <c r="AY167" s="399"/>
      <c r="AZ167" s="399"/>
      <c r="BA167" s="399"/>
      <c r="BB167" s="399"/>
      <c r="BC167" s="399"/>
      <c r="BD167" s="399"/>
      <c r="BE167" s="399"/>
      <c r="BF167" s="399"/>
      <c r="BG167" s="399"/>
      <c r="BH167" s="399"/>
      <c r="BI167" s="399"/>
      <c r="BJ167" s="399"/>
      <c r="BK167" s="399">
        <v>-1.78566893073792E-2</v>
      </c>
      <c r="BL167" s="399"/>
      <c r="BM167" s="399"/>
      <c r="BN167" s="399"/>
      <c r="BO167" s="399">
        <v>2.8021241348090201E-2</v>
      </c>
      <c r="BP167" s="399"/>
      <c r="BQ167" s="399"/>
      <c r="BR167" s="399"/>
      <c r="BS167" s="399"/>
      <c r="BT167" s="399"/>
      <c r="BU167" s="399"/>
      <c r="BV167" s="399"/>
      <c r="BW167" s="399"/>
      <c r="BX167" s="403"/>
      <c r="BY167" s="399"/>
      <c r="BZ167" s="399"/>
      <c r="CA167" s="399"/>
      <c r="CB167" s="399"/>
      <c r="CC167" s="399"/>
      <c r="CD167" s="399"/>
      <c r="CE167" s="399"/>
      <c r="CF167" s="399"/>
      <c r="CG167" s="399">
        <v>-1.1961475208423999E-2</v>
      </c>
      <c r="CH167" s="399"/>
      <c r="CI167" s="399"/>
      <c r="CJ167" s="399"/>
      <c r="CK167" s="399"/>
      <c r="CL167" s="399"/>
      <c r="CM167" s="399"/>
      <c r="CN167" s="399"/>
      <c r="CO167" s="399"/>
      <c r="CP167" s="399"/>
      <c r="CQ167" s="399"/>
      <c r="CR167" s="399"/>
      <c r="CS167" s="399"/>
      <c r="CT167" s="399"/>
      <c r="CU167" s="399"/>
      <c r="CV167" s="399"/>
      <c r="CW167" s="399"/>
      <c r="CX167" s="399"/>
      <c r="CY167" s="399"/>
      <c r="CZ167" s="399"/>
      <c r="DA167" s="399"/>
      <c r="DB167" s="399"/>
      <c r="DC167" s="399"/>
      <c r="DD167" s="399"/>
      <c r="DE167" s="399"/>
      <c r="DG167" s="404"/>
      <c r="DI167" s="399"/>
      <c r="DJ167" s="399"/>
      <c r="DK167" s="399"/>
    </row>
    <row r="168" spans="1:115" customFormat="1" hidden="1" outlineLevel="1">
      <c r="A168" s="398">
        <f t="shared" si="49"/>
        <v>23773</v>
      </c>
      <c r="B168" s="402"/>
      <c r="C168" s="399"/>
      <c r="D168" s="399">
        <v>2.8E-3</v>
      </c>
      <c r="E168" s="399">
        <v>3.8199999999999998E-2</v>
      </c>
      <c r="F168" s="399"/>
      <c r="G168" s="399"/>
      <c r="H168" s="399"/>
      <c r="I168" s="399"/>
      <c r="J168" s="399"/>
      <c r="K168" s="399"/>
      <c r="L168" s="399"/>
      <c r="M168" s="399"/>
      <c r="N168" s="399"/>
      <c r="O168" s="399"/>
      <c r="P168" s="399"/>
      <c r="Q168" s="399"/>
      <c r="R168" s="399"/>
      <c r="S168" s="399"/>
      <c r="T168" s="399"/>
      <c r="U168" s="399"/>
      <c r="V168" s="399"/>
      <c r="W168" s="399"/>
      <c r="X168" s="399"/>
      <c r="Y168" s="399"/>
      <c r="Z168" s="399"/>
      <c r="AA168" s="399"/>
      <c r="AB168" s="399"/>
      <c r="AC168" s="399"/>
      <c r="AD168" s="399"/>
      <c r="AE168" s="399">
        <v>6.5934031262567999E-2</v>
      </c>
      <c r="AF168" s="399"/>
      <c r="AG168" s="399"/>
      <c r="AH168" s="399"/>
      <c r="AI168" s="399"/>
      <c r="AJ168" s="399"/>
      <c r="AK168" s="399"/>
      <c r="AL168" s="399"/>
      <c r="AM168" s="399"/>
      <c r="AN168" s="399"/>
      <c r="AO168" s="399"/>
      <c r="AP168" s="399">
        <v>4.2821550660124101E-2</v>
      </c>
      <c r="AQ168" s="399"/>
      <c r="AR168" s="399"/>
      <c r="AS168" s="399"/>
      <c r="AT168" s="399"/>
      <c r="AU168" s="399"/>
      <c r="AV168" s="399"/>
      <c r="AW168" s="399">
        <v>-4.0579124493722897E-2</v>
      </c>
      <c r="AX168" s="399"/>
      <c r="AY168" s="399"/>
      <c r="AZ168" s="399"/>
      <c r="BA168" s="399"/>
      <c r="BB168" s="399"/>
      <c r="BC168" s="399"/>
      <c r="BD168" s="399"/>
      <c r="BE168" s="399"/>
      <c r="BF168" s="399"/>
      <c r="BG168" s="399"/>
      <c r="BH168" s="399"/>
      <c r="BI168" s="399"/>
      <c r="BJ168" s="399"/>
      <c r="BK168" s="399">
        <v>-8.9960095877541502E-3</v>
      </c>
      <c r="BL168" s="399"/>
      <c r="BM168" s="399"/>
      <c r="BN168" s="399"/>
      <c r="BO168" s="399">
        <v>-5.1107657218996102E-3</v>
      </c>
      <c r="BP168" s="399"/>
      <c r="BQ168" s="399"/>
      <c r="BR168" s="399"/>
      <c r="BS168" s="399"/>
      <c r="BT168" s="399"/>
      <c r="BU168" s="399"/>
      <c r="BV168" s="399"/>
      <c r="BW168" s="399"/>
      <c r="BX168" s="403"/>
      <c r="BY168" s="399"/>
      <c r="BZ168" s="399"/>
      <c r="CA168" s="399"/>
      <c r="CB168" s="399"/>
      <c r="CC168" s="399"/>
      <c r="CD168" s="399"/>
      <c r="CE168" s="399"/>
      <c r="CF168" s="399"/>
      <c r="CG168" s="399">
        <v>0.10411608146540501</v>
      </c>
      <c r="CH168" s="399"/>
      <c r="CI168" s="399"/>
      <c r="CJ168" s="399"/>
      <c r="CK168" s="399"/>
      <c r="CL168" s="399"/>
      <c r="CM168" s="399"/>
      <c r="CN168" s="399"/>
      <c r="CO168" s="399"/>
      <c r="CP168" s="399"/>
      <c r="CQ168" s="399"/>
      <c r="CR168" s="399"/>
      <c r="CS168" s="399"/>
      <c r="CT168" s="399"/>
      <c r="CU168" s="399"/>
      <c r="CV168" s="399"/>
      <c r="CW168" s="399"/>
      <c r="CX168" s="399"/>
      <c r="CY168" s="399"/>
      <c r="CZ168" s="399"/>
      <c r="DA168" s="399"/>
      <c r="DB168" s="399"/>
      <c r="DC168" s="399"/>
      <c r="DD168" s="399"/>
      <c r="DE168" s="399"/>
      <c r="DG168" s="404"/>
      <c r="DI168" s="399"/>
      <c r="DJ168" s="399"/>
      <c r="DK168" s="399"/>
    </row>
    <row r="169" spans="1:115" customFormat="1" hidden="1" outlineLevel="1">
      <c r="A169" s="398">
        <f t="shared" si="49"/>
        <v>23801</v>
      </c>
      <c r="B169" s="402"/>
      <c r="C169" s="399"/>
      <c r="D169" s="399">
        <v>3.0000000000000001E-3</v>
      </c>
      <c r="E169" s="399">
        <v>7.4000000000000003E-3</v>
      </c>
      <c r="F169" s="399"/>
      <c r="G169" s="399"/>
      <c r="H169" s="399"/>
      <c r="I169" s="399"/>
      <c r="J169" s="399"/>
      <c r="K169" s="399"/>
      <c r="L169" s="399"/>
      <c r="M169" s="399"/>
      <c r="N169" s="399"/>
      <c r="O169" s="399"/>
      <c r="P169" s="399"/>
      <c r="Q169" s="399"/>
      <c r="R169" s="399"/>
      <c r="S169" s="399"/>
      <c r="T169" s="399"/>
      <c r="U169" s="399"/>
      <c r="V169" s="399"/>
      <c r="W169" s="399"/>
      <c r="X169" s="399"/>
      <c r="Y169" s="399"/>
      <c r="Z169" s="399"/>
      <c r="AA169" s="399"/>
      <c r="AB169" s="399"/>
      <c r="AC169" s="399"/>
      <c r="AD169" s="399"/>
      <c r="AE169" s="399">
        <v>0.13402363571732501</v>
      </c>
      <c r="AF169" s="399"/>
      <c r="AG169" s="399"/>
      <c r="AH169" s="399"/>
      <c r="AI169" s="399"/>
      <c r="AJ169" s="399"/>
      <c r="AK169" s="399"/>
      <c r="AL169" s="399"/>
      <c r="AM169" s="399"/>
      <c r="AN169" s="399"/>
      <c r="AO169" s="399"/>
      <c r="AP169" s="399">
        <v>-2.4153934026589401E-3</v>
      </c>
      <c r="AQ169" s="399"/>
      <c r="AR169" s="399"/>
      <c r="AS169" s="399"/>
      <c r="AT169" s="399"/>
      <c r="AU169" s="399"/>
      <c r="AV169" s="399"/>
      <c r="AW169" s="399">
        <v>-3.05468541817315E-2</v>
      </c>
      <c r="AX169" s="399"/>
      <c r="AY169" s="399"/>
      <c r="AZ169" s="399"/>
      <c r="BA169" s="399"/>
      <c r="BB169" s="399"/>
      <c r="BC169" s="399"/>
      <c r="BD169" s="399"/>
      <c r="BE169" s="399"/>
      <c r="BF169" s="399"/>
      <c r="BG169" s="399"/>
      <c r="BH169" s="399"/>
      <c r="BI169" s="399"/>
      <c r="BJ169" s="399"/>
      <c r="BK169" s="399">
        <v>8.9229780578628806E-2</v>
      </c>
      <c r="BL169" s="399"/>
      <c r="BM169" s="399"/>
      <c r="BN169" s="399"/>
      <c r="BO169" s="399">
        <v>1.7982924191037399E-2</v>
      </c>
      <c r="BP169" s="399"/>
      <c r="BQ169" s="399"/>
      <c r="BR169" s="399"/>
      <c r="BS169" s="399"/>
      <c r="BT169" s="399"/>
      <c r="BU169" s="399"/>
      <c r="BV169" s="399"/>
      <c r="BW169" s="399"/>
      <c r="BX169" s="403"/>
      <c r="BY169" s="399"/>
      <c r="BZ169" s="399"/>
      <c r="CA169" s="399"/>
      <c r="CB169" s="399"/>
      <c r="CC169" s="399"/>
      <c r="CD169" s="399"/>
      <c r="CE169" s="399"/>
      <c r="CF169" s="399"/>
      <c r="CG169" s="399">
        <v>2.40436423319858E-2</v>
      </c>
      <c r="CH169" s="399"/>
      <c r="CI169" s="399"/>
      <c r="CJ169" s="399"/>
      <c r="CK169" s="399"/>
      <c r="CL169" s="399"/>
      <c r="CM169" s="399"/>
      <c r="CN169" s="399"/>
      <c r="CO169" s="399"/>
      <c r="CP169" s="399"/>
      <c r="CQ169" s="399"/>
      <c r="CR169" s="399"/>
      <c r="CS169" s="399"/>
      <c r="CT169" s="399"/>
      <c r="CU169" s="399"/>
      <c r="CV169" s="399"/>
      <c r="CW169" s="399"/>
      <c r="CX169" s="399"/>
      <c r="CY169" s="399"/>
      <c r="CZ169" s="399"/>
      <c r="DA169" s="399"/>
      <c r="DB169" s="399"/>
      <c r="DC169" s="399"/>
      <c r="DD169" s="399"/>
      <c r="DE169" s="399"/>
      <c r="DG169" s="404"/>
      <c r="DI169" s="399"/>
      <c r="DJ169" s="399"/>
      <c r="DK169" s="399"/>
    </row>
    <row r="170" spans="1:115" customFormat="1" hidden="1" outlineLevel="1">
      <c r="A170" s="398">
        <f t="shared" si="49"/>
        <v>23832</v>
      </c>
      <c r="B170" s="402"/>
      <c r="C170" s="399"/>
      <c r="D170" s="399">
        <v>3.5999999999999999E-3</v>
      </c>
      <c r="E170" s="399">
        <v>-9.7999999999999997E-3</v>
      </c>
      <c r="F170" s="399"/>
      <c r="G170" s="399"/>
      <c r="H170" s="399"/>
      <c r="I170" s="399"/>
      <c r="J170" s="399"/>
      <c r="K170" s="399"/>
      <c r="L170" s="399"/>
      <c r="M170" s="399"/>
      <c r="N170" s="399"/>
      <c r="O170" s="399"/>
      <c r="P170" s="399"/>
      <c r="Q170" s="399"/>
      <c r="R170" s="399"/>
      <c r="S170" s="399"/>
      <c r="T170" s="399"/>
      <c r="U170" s="399"/>
      <c r="V170" s="399"/>
      <c r="W170" s="399"/>
      <c r="X170" s="399"/>
      <c r="Y170" s="399"/>
      <c r="Z170" s="399"/>
      <c r="AA170" s="399"/>
      <c r="AB170" s="399"/>
      <c r="AC170" s="399"/>
      <c r="AD170" s="399"/>
      <c r="AE170" s="399">
        <v>-2.0975710978077999E-2</v>
      </c>
      <c r="AF170" s="399"/>
      <c r="AG170" s="399"/>
      <c r="AH170" s="399"/>
      <c r="AI170" s="399"/>
      <c r="AJ170" s="399"/>
      <c r="AK170" s="399"/>
      <c r="AL170" s="399"/>
      <c r="AM170" s="399"/>
      <c r="AN170" s="399"/>
      <c r="AO170" s="399"/>
      <c r="AP170" s="399">
        <v>9.7204409507216597E-3</v>
      </c>
      <c r="AQ170" s="399"/>
      <c r="AR170" s="399"/>
      <c r="AS170" s="399"/>
      <c r="AT170" s="399"/>
      <c r="AU170" s="399"/>
      <c r="AV170" s="399"/>
      <c r="AW170" s="399">
        <v>-2.1558567042777099E-2</v>
      </c>
      <c r="AX170" s="399"/>
      <c r="AY170" s="399"/>
      <c r="AZ170" s="399"/>
      <c r="BA170" s="399"/>
      <c r="BB170" s="399"/>
      <c r="BC170" s="399"/>
      <c r="BD170" s="399"/>
      <c r="BE170" s="399"/>
      <c r="BF170" s="399"/>
      <c r="BG170" s="399"/>
      <c r="BH170" s="399"/>
      <c r="BI170" s="399"/>
      <c r="BJ170" s="399"/>
      <c r="BK170" s="399">
        <v>-7.9095509285369306E-2</v>
      </c>
      <c r="BL170" s="399"/>
      <c r="BM170" s="399"/>
      <c r="BN170" s="399"/>
      <c r="BO170" s="399">
        <v>-5.2542374895852999E-2</v>
      </c>
      <c r="BP170" s="399"/>
      <c r="BQ170" s="399"/>
      <c r="BR170" s="399"/>
      <c r="BS170" s="399"/>
      <c r="BT170" s="399"/>
      <c r="BU170" s="399"/>
      <c r="BV170" s="399"/>
      <c r="BW170" s="399"/>
      <c r="BX170" s="403"/>
      <c r="BY170" s="399"/>
      <c r="BZ170" s="399"/>
      <c r="CA170" s="399"/>
      <c r="CB170" s="399"/>
      <c r="CC170" s="399"/>
      <c r="CD170" s="399"/>
      <c r="CE170" s="399"/>
      <c r="CF170" s="399"/>
      <c r="CG170" s="399">
        <v>-1.98236438614952E-2</v>
      </c>
      <c r="CH170" s="399"/>
      <c r="CI170" s="399"/>
      <c r="CJ170" s="399"/>
      <c r="CK170" s="399"/>
      <c r="CL170" s="399"/>
      <c r="CM170" s="399"/>
      <c r="CN170" s="399"/>
      <c r="CO170" s="399"/>
      <c r="CP170" s="399"/>
      <c r="CQ170" s="399"/>
      <c r="CR170" s="399"/>
      <c r="CS170" s="399"/>
      <c r="CT170" s="399"/>
      <c r="CU170" s="399"/>
      <c r="CV170" s="399"/>
      <c r="CW170" s="399"/>
      <c r="CX170" s="399"/>
      <c r="CY170" s="399"/>
      <c r="CZ170" s="399"/>
      <c r="DA170" s="399"/>
      <c r="DB170" s="399"/>
      <c r="DC170" s="399"/>
      <c r="DD170" s="399"/>
      <c r="DE170" s="399"/>
      <c r="DG170" s="404"/>
      <c r="DI170" s="399"/>
      <c r="DJ170" s="399"/>
      <c r="DK170" s="399"/>
    </row>
    <row r="171" spans="1:115" customFormat="1" hidden="1" outlineLevel="1">
      <c r="A171" s="398">
        <f t="shared" si="49"/>
        <v>23862</v>
      </c>
      <c r="B171" s="402"/>
      <c r="C171" s="399"/>
      <c r="D171" s="399">
        <v>3.0999999999999999E-3</v>
      </c>
      <c r="E171" s="399">
        <v>3.4200000000000001E-2</v>
      </c>
      <c r="F171" s="399"/>
      <c r="G171" s="399"/>
      <c r="H171" s="399"/>
      <c r="I171" s="399"/>
      <c r="J171" s="399"/>
      <c r="K171" s="399"/>
      <c r="L171" s="399"/>
      <c r="M171" s="399"/>
      <c r="N171" s="399"/>
      <c r="O171" s="399"/>
      <c r="P171" s="399"/>
      <c r="Q171" s="399"/>
      <c r="R171" s="399"/>
      <c r="S171" s="399"/>
      <c r="T171" s="399"/>
      <c r="U171" s="399"/>
      <c r="V171" s="399"/>
      <c r="W171" s="399"/>
      <c r="X171" s="399"/>
      <c r="Y171" s="399"/>
      <c r="Z171" s="399"/>
      <c r="AA171" s="399"/>
      <c r="AB171" s="399"/>
      <c r="AC171" s="399"/>
      <c r="AD171" s="399"/>
      <c r="AE171" s="399">
        <v>2.3261609122085799E-2</v>
      </c>
      <c r="AF171" s="399"/>
      <c r="AG171" s="399"/>
      <c r="AH171" s="399"/>
      <c r="AI171" s="399"/>
      <c r="AJ171" s="399"/>
      <c r="AK171" s="399"/>
      <c r="AL171" s="399"/>
      <c r="AM171" s="399"/>
      <c r="AN171" s="399"/>
      <c r="AO171" s="399"/>
      <c r="AP171" s="399">
        <v>9.3975633275098697E-2</v>
      </c>
      <c r="AQ171" s="399"/>
      <c r="AR171" s="399"/>
      <c r="AS171" s="399"/>
      <c r="AT171" s="399"/>
      <c r="AU171" s="399"/>
      <c r="AV171" s="399"/>
      <c r="AW171" s="399">
        <v>3.0343053542652699E-2</v>
      </c>
      <c r="AX171" s="399"/>
      <c r="AY171" s="399"/>
      <c r="AZ171" s="399"/>
      <c r="BA171" s="399"/>
      <c r="BB171" s="399"/>
      <c r="BC171" s="399"/>
      <c r="BD171" s="399"/>
      <c r="BE171" s="399"/>
      <c r="BF171" s="399"/>
      <c r="BG171" s="399"/>
      <c r="BH171" s="399"/>
      <c r="BI171" s="399"/>
      <c r="BJ171" s="399"/>
      <c r="BK171" s="399">
        <v>0.12971612986873099</v>
      </c>
      <c r="BL171" s="399"/>
      <c r="BM171" s="399"/>
      <c r="BN171" s="399"/>
      <c r="BO171" s="399">
        <v>-8.94411377230208E-3</v>
      </c>
      <c r="BP171" s="399"/>
      <c r="BQ171" s="399"/>
      <c r="BR171" s="399"/>
      <c r="BS171" s="399"/>
      <c r="BT171" s="399"/>
      <c r="BU171" s="399"/>
      <c r="BV171" s="399"/>
      <c r="BW171" s="399"/>
      <c r="BX171" s="403"/>
      <c r="BY171" s="399"/>
      <c r="BZ171" s="399"/>
      <c r="CA171" s="399"/>
      <c r="CB171" s="399"/>
      <c r="CC171" s="399"/>
      <c r="CD171" s="399"/>
      <c r="CE171" s="399"/>
      <c r="CF171" s="399"/>
      <c r="CG171" s="399">
        <v>-3.1461131324754997E-2</v>
      </c>
      <c r="CH171" s="399"/>
      <c r="CI171" s="399"/>
      <c r="CJ171" s="399"/>
      <c r="CK171" s="399"/>
      <c r="CL171" s="399"/>
      <c r="CM171" s="399"/>
      <c r="CN171" s="399"/>
      <c r="CO171" s="399"/>
      <c r="CP171" s="399"/>
      <c r="CQ171" s="399"/>
      <c r="CR171" s="399"/>
      <c r="CS171" s="399"/>
      <c r="CT171" s="399"/>
      <c r="CU171" s="399"/>
      <c r="CV171" s="399"/>
      <c r="CW171" s="399"/>
      <c r="CX171" s="399"/>
      <c r="CY171" s="399"/>
      <c r="CZ171" s="399"/>
      <c r="DA171" s="399"/>
      <c r="DB171" s="399"/>
      <c r="DC171" s="399"/>
      <c r="DD171" s="399"/>
      <c r="DE171" s="399"/>
      <c r="DG171" s="404"/>
      <c r="DI171" s="399"/>
      <c r="DJ171" s="399"/>
      <c r="DK171" s="399"/>
    </row>
    <row r="172" spans="1:115" customFormat="1" hidden="1" outlineLevel="1">
      <c r="A172" s="398">
        <f t="shared" si="49"/>
        <v>23893</v>
      </c>
      <c r="B172" s="402"/>
      <c r="C172" s="399"/>
      <c r="D172" s="399">
        <v>3.0999999999999999E-3</v>
      </c>
      <c r="E172" s="399">
        <v>-4.5999999999999999E-3</v>
      </c>
      <c r="F172" s="399"/>
      <c r="G172" s="399"/>
      <c r="H172" s="399"/>
      <c r="I172" s="399"/>
      <c r="J172" s="399"/>
      <c r="K172" s="399"/>
      <c r="L172" s="399"/>
      <c r="M172" s="399"/>
      <c r="N172" s="399"/>
      <c r="O172" s="399"/>
      <c r="P172" s="399"/>
      <c r="Q172" s="399"/>
      <c r="R172" s="399"/>
      <c r="S172" s="399"/>
      <c r="T172" s="399"/>
      <c r="U172" s="399"/>
      <c r="V172" s="399"/>
      <c r="W172" s="399"/>
      <c r="X172" s="399"/>
      <c r="Y172" s="399"/>
      <c r="Z172" s="399"/>
      <c r="AA172" s="399"/>
      <c r="AB172" s="399"/>
      <c r="AC172" s="399"/>
      <c r="AD172" s="399"/>
      <c r="AE172" s="399">
        <v>2.7268719185050201E-2</v>
      </c>
      <c r="AF172" s="399"/>
      <c r="AG172" s="399"/>
      <c r="AH172" s="399"/>
      <c r="AI172" s="399"/>
      <c r="AJ172" s="399"/>
      <c r="AK172" s="399"/>
      <c r="AL172" s="399"/>
      <c r="AM172" s="399"/>
      <c r="AN172" s="399"/>
      <c r="AO172" s="399"/>
      <c r="AP172" s="399">
        <v>-3.5242801945130298E-2</v>
      </c>
      <c r="AQ172" s="399"/>
      <c r="AR172" s="399"/>
      <c r="AS172" s="399"/>
      <c r="AT172" s="399"/>
      <c r="AU172" s="399"/>
      <c r="AV172" s="399"/>
      <c r="AW172" s="399">
        <v>-2.1524072168152199E-2</v>
      </c>
      <c r="AX172" s="399"/>
      <c r="AY172" s="399"/>
      <c r="AZ172" s="399"/>
      <c r="BA172" s="399"/>
      <c r="BB172" s="399"/>
      <c r="BC172" s="399"/>
      <c r="BD172" s="399"/>
      <c r="BE172" s="399"/>
      <c r="BF172" s="399"/>
      <c r="BG172" s="399"/>
      <c r="BH172" s="399"/>
      <c r="BI172" s="399"/>
      <c r="BJ172" s="399"/>
      <c r="BK172" s="399">
        <v>-3.2787515965256302E-2</v>
      </c>
      <c r="BL172" s="399"/>
      <c r="BM172" s="399"/>
      <c r="BN172" s="399"/>
      <c r="BO172" s="399">
        <v>1.89077544888267E-2</v>
      </c>
      <c r="BP172" s="399"/>
      <c r="BQ172" s="399"/>
      <c r="BR172" s="399"/>
      <c r="BS172" s="399"/>
      <c r="BT172" s="399"/>
      <c r="BU172" s="399"/>
      <c r="BV172" s="399"/>
      <c r="BW172" s="399"/>
      <c r="BX172" s="403"/>
      <c r="BY172" s="399"/>
      <c r="BZ172" s="399"/>
      <c r="CA172" s="399"/>
      <c r="CB172" s="399"/>
      <c r="CC172" s="399"/>
      <c r="CD172" s="399"/>
      <c r="CE172" s="399"/>
      <c r="CF172" s="399"/>
      <c r="CG172" s="399">
        <v>-3.09181552717268E-2</v>
      </c>
      <c r="CH172" s="399"/>
      <c r="CI172" s="399"/>
      <c r="CJ172" s="399"/>
      <c r="CK172" s="399"/>
      <c r="CL172" s="399"/>
      <c r="CM172" s="399"/>
      <c r="CN172" s="399"/>
      <c r="CO172" s="399"/>
      <c r="CP172" s="399"/>
      <c r="CQ172" s="399"/>
      <c r="CR172" s="399"/>
      <c r="CS172" s="399"/>
      <c r="CT172" s="399"/>
      <c r="CU172" s="399"/>
      <c r="CV172" s="399"/>
      <c r="CW172" s="399"/>
      <c r="CX172" s="399"/>
      <c r="CY172" s="399"/>
      <c r="CZ172" s="399"/>
      <c r="DA172" s="399"/>
      <c r="DB172" s="399"/>
      <c r="DC172" s="399"/>
      <c r="DD172" s="399"/>
      <c r="DE172" s="399"/>
      <c r="DG172" s="404"/>
      <c r="DI172" s="399"/>
      <c r="DJ172" s="399"/>
      <c r="DK172" s="399"/>
    </row>
    <row r="173" spans="1:115" customFormat="1" hidden="1" outlineLevel="1">
      <c r="A173" s="398">
        <f t="shared" si="49"/>
        <v>23923</v>
      </c>
      <c r="B173" s="402"/>
      <c r="C173" s="399"/>
      <c r="D173" s="399">
        <v>3.4999999999999901E-3</v>
      </c>
      <c r="E173" s="399">
        <v>-5.16E-2</v>
      </c>
      <c r="F173" s="399"/>
      <c r="G173" s="399"/>
      <c r="H173" s="399"/>
      <c r="I173" s="399"/>
      <c r="J173" s="399"/>
      <c r="K173" s="399"/>
      <c r="L173" s="399"/>
      <c r="M173" s="399"/>
      <c r="N173" s="399"/>
      <c r="O173" s="399"/>
      <c r="P173" s="399"/>
      <c r="Q173" s="399"/>
      <c r="R173" s="399"/>
      <c r="S173" s="399"/>
      <c r="T173" s="399"/>
      <c r="U173" s="399"/>
      <c r="V173" s="399"/>
      <c r="W173" s="399"/>
      <c r="X173" s="399"/>
      <c r="Y173" s="399"/>
      <c r="Z173" s="399"/>
      <c r="AA173" s="399"/>
      <c r="AB173" s="399"/>
      <c r="AC173" s="399"/>
      <c r="AD173" s="399"/>
      <c r="AE173" s="399">
        <v>-0.15323955593208699</v>
      </c>
      <c r="AF173" s="399"/>
      <c r="AG173" s="399"/>
      <c r="AH173" s="399"/>
      <c r="AI173" s="399"/>
      <c r="AJ173" s="399"/>
      <c r="AK173" s="399"/>
      <c r="AL173" s="399"/>
      <c r="AM173" s="399"/>
      <c r="AN173" s="399"/>
      <c r="AO173" s="399"/>
      <c r="AP173" s="399">
        <v>-2.1083497128689902E-3</v>
      </c>
      <c r="AQ173" s="399"/>
      <c r="AR173" s="399"/>
      <c r="AS173" s="399"/>
      <c r="AT173" s="399"/>
      <c r="AU173" s="399"/>
      <c r="AV173" s="399"/>
      <c r="AW173" s="399">
        <v>-2.1996355229705E-2</v>
      </c>
      <c r="AX173" s="399"/>
      <c r="AY173" s="399"/>
      <c r="AZ173" s="399"/>
      <c r="BA173" s="399"/>
      <c r="BB173" s="399"/>
      <c r="BC173" s="399"/>
      <c r="BD173" s="399"/>
      <c r="BE173" s="399"/>
      <c r="BF173" s="399"/>
      <c r="BG173" s="399"/>
      <c r="BH173" s="399"/>
      <c r="BI173" s="399"/>
      <c r="BJ173" s="399"/>
      <c r="BK173" s="399">
        <v>-2.8248262224242499E-2</v>
      </c>
      <c r="BL173" s="399"/>
      <c r="BM173" s="399"/>
      <c r="BN173" s="399"/>
      <c r="BO173" s="399">
        <v>-2.4999669661621701E-2</v>
      </c>
      <c r="BP173" s="399"/>
      <c r="BQ173" s="399"/>
      <c r="BR173" s="399"/>
      <c r="BS173" s="399"/>
      <c r="BT173" s="399"/>
      <c r="BU173" s="399"/>
      <c r="BV173" s="399"/>
      <c r="BW173" s="399"/>
      <c r="BX173" s="403"/>
      <c r="BY173" s="399"/>
      <c r="BZ173" s="399"/>
      <c r="CA173" s="399"/>
      <c r="CB173" s="399"/>
      <c r="CC173" s="399"/>
      <c r="CD173" s="399"/>
      <c r="CE173" s="399"/>
      <c r="CF173" s="399"/>
      <c r="CG173" s="399">
        <v>-6.2802435467088705E-2</v>
      </c>
      <c r="CH173" s="399"/>
      <c r="CI173" s="399"/>
      <c r="CJ173" s="399"/>
      <c r="CK173" s="399"/>
      <c r="CL173" s="399"/>
      <c r="CM173" s="399"/>
      <c r="CN173" s="399"/>
      <c r="CO173" s="399"/>
      <c r="CP173" s="399"/>
      <c r="CQ173" s="399"/>
      <c r="CR173" s="399"/>
      <c r="CS173" s="399"/>
      <c r="CT173" s="399"/>
      <c r="CU173" s="399"/>
      <c r="CV173" s="399"/>
      <c r="CW173" s="399"/>
      <c r="CX173" s="399"/>
      <c r="CY173" s="399"/>
      <c r="CZ173" s="399"/>
      <c r="DA173" s="399"/>
      <c r="DB173" s="399"/>
      <c r="DC173" s="399"/>
      <c r="DD173" s="399"/>
      <c r="DE173" s="399"/>
      <c r="DG173" s="404"/>
      <c r="DI173" s="399"/>
      <c r="DJ173" s="399"/>
      <c r="DK173" s="399"/>
    </row>
    <row r="174" spans="1:115" customFormat="1" hidden="1" outlineLevel="1">
      <c r="A174" s="398">
        <f t="shared" si="49"/>
        <v>23954</v>
      </c>
      <c r="B174" s="402"/>
      <c r="C174" s="399"/>
      <c r="D174" s="399">
        <v>3.0999999999999999E-3</v>
      </c>
      <c r="E174" s="399">
        <v>1.7399999999999999E-2</v>
      </c>
      <c r="F174" s="399"/>
      <c r="G174" s="399"/>
      <c r="H174" s="399"/>
      <c r="I174" s="399"/>
      <c r="J174" s="399"/>
      <c r="K174" s="399"/>
      <c r="L174" s="399"/>
      <c r="M174" s="399"/>
      <c r="N174" s="399"/>
      <c r="O174" s="399"/>
      <c r="P174" s="399"/>
      <c r="Q174" s="399"/>
      <c r="R174" s="399"/>
      <c r="S174" s="399"/>
      <c r="T174" s="399"/>
      <c r="U174" s="399"/>
      <c r="V174" s="399"/>
      <c r="W174" s="399"/>
      <c r="X174" s="399"/>
      <c r="Y174" s="399"/>
      <c r="Z174" s="399"/>
      <c r="AA174" s="399"/>
      <c r="AB174" s="399"/>
      <c r="AC174" s="399"/>
      <c r="AD174" s="399"/>
      <c r="AE174" s="399">
        <v>7.33025375319733E-2</v>
      </c>
      <c r="AF174" s="399"/>
      <c r="AG174" s="399"/>
      <c r="AH174" s="399"/>
      <c r="AI174" s="399"/>
      <c r="AJ174" s="399"/>
      <c r="AK174" s="399"/>
      <c r="AL174" s="399"/>
      <c r="AM174" s="399"/>
      <c r="AN174" s="399"/>
      <c r="AO174" s="399"/>
      <c r="AP174" s="399">
        <v>3.6781541200683499E-2</v>
      </c>
      <c r="AQ174" s="399"/>
      <c r="AR174" s="399"/>
      <c r="AS174" s="399"/>
      <c r="AT174" s="399"/>
      <c r="AU174" s="399"/>
      <c r="AV174" s="399"/>
      <c r="AW174" s="399">
        <v>2.5502024879829801E-2</v>
      </c>
      <c r="AX174" s="399"/>
      <c r="AY174" s="399"/>
      <c r="AZ174" s="399"/>
      <c r="BA174" s="399"/>
      <c r="BB174" s="399"/>
      <c r="BC174" s="399"/>
      <c r="BD174" s="399"/>
      <c r="BE174" s="399"/>
      <c r="BF174" s="399"/>
      <c r="BG174" s="399"/>
      <c r="BH174" s="399"/>
      <c r="BI174" s="399"/>
      <c r="BJ174" s="399"/>
      <c r="BK174" s="399">
        <v>-3.5021149954777897E-2</v>
      </c>
      <c r="BL174" s="399"/>
      <c r="BM174" s="399"/>
      <c r="BN174" s="399"/>
      <c r="BO174" s="399">
        <v>6.4102679934522497E-2</v>
      </c>
      <c r="BP174" s="399"/>
      <c r="BQ174" s="399"/>
      <c r="BR174" s="399"/>
      <c r="BS174" s="399"/>
      <c r="BT174" s="399"/>
      <c r="BU174" s="399"/>
      <c r="BV174" s="399"/>
      <c r="BW174" s="399"/>
      <c r="BX174" s="403"/>
      <c r="BY174" s="399"/>
      <c r="BZ174" s="399"/>
      <c r="CA174" s="399"/>
      <c r="CB174" s="399"/>
      <c r="CC174" s="399"/>
      <c r="CD174" s="399"/>
      <c r="CE174" s="399"/>
      <c r="CF174" s="399"/>
      <c r="CG174" s="399">
        <v>-3.8658985688117202E-2</v>
      </c>
      <c r="CH174" s="399"/>
      <c r="CI174" s="399"/>
      <c r="CJ174" s="399"/>
      <c r="CK174" s="399"/>
      <c r="CL174" s="399"/>
      <c r="CM174" s="399"/>
      <c r="CN174" s="399"/>
      <c r="CO174" s="399"/>
      <c r="CP174" s="399"/>
      <c r="CQ174" s="399"/>
      <c r="CR174" s="399"/>
      <c r="CS174" s="399"/>
      <c r="CT174" s="399"/>
      <c r="CU174" s="399"/>
      <c r="CV174" s="399"/>
      <c r="CW174" s="399"/>
      <c r="CX174" s="399"/>
      <c r="CY174" s="399"/>
      <c r="CZ174" s="399"/>
      <c r="DA174" s="399"/>
      <c r="DB174" s="399"/>
      <c r="DC174" s="399"/>
      <c r="DD174" s="399"/>
      <c r="DE174" s="399"/>
      <c r="DG174" s="404"/>
      <c r="DI174" s="399"/>
      <c r="DJ174" s="399"/>
      <c r="DK174" s="399"/>
    </row>
    <row r="175" spans="1:115" customFormat="1" hidden="1" outlineLevel="1">
      <c r="A175" s="398">
        <f t="shared" si="49"/>
        <v>23985</v>
      </c>
      <c r="B175" s="402"/>
      <c r="C175" s="399"/>
      <c r="D175" s="399">
        <v>3.3E-3</v>
      </c>
      <c r="E175" s="399">
        <v>3.0599999999999999E-2</v>
      </c>
      <c r="F175" s="399"/>
      <c r="G175" s="399"/>
      <c r="H175" s="399"/>
      <c r="I175" s="399"/>
      <c r="J175" s="399"/>
      <c r="K175" s="399"/>
      <c r="L175" s="399"/>
      <c r="M175" s="399"/>
      <c r="N175" s="399"/>
      <c r="O175" s="399"/>
      <c r="P175" s="399"/>
      <c r="Q175" s="399"/>
      <c r="R175" s="399"/>
      <c r="S175" s="399"/>
      <c r="T175" s="399"/>
      <c r="U175" s="399"/>
      <c r="V175" s="399"/>
      <c r="W175" s="399"/>
      <c r="X175" s="399"/>
      <c r="Y175" s="399"/>
      <c r="Z175" s="399"/>
      <c r="AA175" s="399"/>
      <c r="AB175" s="399"/>
      <c r="AC175" s="399"/>
      <c r="AD175" s="399"/>
      <c r="AE175" s="399">
        <v>-4.3900215390448999E-2</v>
      </c>
      <c r="AF175" s="399"/>
      <c r="AG175" s="399"/>
      <c r="AH175" s="399"/>
      <c r="AI175" s="399"/>
      <c r="AJ175" s="399"/>
      <c r="AK175" s="399"/>
      <c r="AL175" s="399"/>
      <c r="AM175" s="399"/>
      <c r="AN175" s="399"/>
      <c r="AO175" s="399"/>
      <c r="AP175" s="399">
        <v>8.86921741170974E-2</v>
      </c>
      <c r="AQ175" s="399"/>
      <c r="AR175" s="399"/>
      <c r="AS175" s="399"/>
      <c r="AT175" s="399"/>
      <c r="AU175" s="399"/>
      <c r="AV175" s="399"/>
      <c r="AW175" s="399">
        <v>-3.0561135708890599E-2</v>
      </c>
      <c r="AX175" s="399"/>
      <c r="AY175" s="399"/>
      <c r="AZ175" s="399"/>
      <c r="BA175" s="399"/>
      <c r="BB175" s="399"/>
      <c r="BC175" s="399"/>
      <c r="BD175" s="399"/>
      <c r="BE175" s="399"/>
      <c r="BF175" s="399"/>
      <c r="BG175" s="399"/>
      <c r="BH175" s="399"/>
      <c r="BI175" s="399"/>
      <c r="BJ175" s="399"/>
      <c r="BK175" s="399">
        <v>6.3635516361694802E-2</v>
      </c>
      <c r="BL175" s="399"/>
      <c r="BM175" s="399"/>
      <c r="BN175" s="399"/>
      <c r="BO175" s="399">
        <v>2.31203968995299E-2</v>
      </c>
      <c r="BP175" s="399"/>
      <c r="BQ175" s="399"/>
      <c r="BR175" s="399"/>
      <c r="BS175" s="399"/>
      <c r="BT175" s="399"/>
      <c r="BU175" s="399"/>
      <c r="BV175" s="399"/>
      <c r="BW175" s="399"/>
      <c r="BX175" s="403"/>
      <c r="BY175" s="399"/>
      <c r="BZ175" s="399"/>
      <c r="CA175" s="399"/>
      <c r="CB175" s="399"/>
      <c r="CC175" s="399"/>
      <c r="CD175" s="399"/>
      <c r="CE175" s="399"/>
      <c r="CF175" s="399"/>
      <c r="CG175" s="399">
        <v>3.7292295249501603E-2</v>
      </c>
      <c r="CH175" s="399"/>
      <c r="CI175" s="399"/>
      <c r="CJ175" s="399"/>
      <c r="CK175" s="399"/>
      <c r="CL175" s="399"/>
      <c r="CM175" s="399"/>
      <c r="CN175" s="399"/>
      <c r="CO175" s="399"/>
      <c r="CP175" s="399"/>
      <c r="CQ175" s="399"/>
      <c r="CR175" s="399"/>
      <c r="CS175" s="399"/>
      <c r="CT175" s="399"/>
      <c r="CU175" s="399"/>
      <c r="CV175" s="399"/>
      <c r="CW175" s="399"/>
      <c r="CX175" s="399"/>
      <c r="CY175" s="399"/>
      <c r="CZ175" s="399"/>
      <c r="DA175" s="399"/>
      <c r="DB175" s="399"/>
      <c r="DC175" s="399"/>
      <c r="DD175" s="399"/>
      <c r="DE175" s="399"/>
      <c r="DG175" s="404"/>
      <c r="DI175" s="399"/>
      <c r="DJ175" s="399"/>
      <c r="DK175" s="399"/>
    </row>
    <row r="176" spans="1:115" customFormat="1" hidden="1" outlineLevel="1">
      <c r="A176" s="398">
        <f t="shared" si="49"/>
        <v>24015</v>
      </c>
      <c r="B176" s="402"/>
      <c r="C176" s="399"/>
      <c r="D176" s="399">
        <v>3.0999999999999999E-3</v>
      </c>
      <c r="E176" s="399">
        <v>3.1699999999999999E-2</v>
      </c>
      <c r="F176" s="399"/>
      <c r="G176" s="399"/>
      <c r="H176" s="399"/>
      <c r="I176" s="399"/>
      <c r="J176" s="399"/>
      <c r="K176" s="399"/>
      <c r="L176" s="399"/>
      <c r="M176" s="399"/>
      <c r="N176" s="399"/>
      <c r="O176" s="399"/>
      <c r="P176" s="399"/>
      <c r="Q176" s="399"/>
      <c r="R176" s="399"/>
      <c r="S176" s="399"/>
      <c r="T176" s="399"/>
      <c r="U176" s="399"/>
      <c r="V176" s="399"/>
      <c r="W176" s="399"/>
      <c r="X176" s="399"/>
      <c r="Y176" s="399"/>
      <c r="Z176" s="399"/>
      <c r="AA176" s="399"/>
      <c r="AB176" s="399"/>
      <c r="AC176" s="399"/>
      <c r="AD176" s="399"/>
      <c r="AE176" s="399">
        <v>2.25224662328102E-2</v>
      </c>
      <c r="AF176" s="399"/>
      <c r="AG176" s="399"/>
      <c r="AH176" s="399"/>
      <c r="AI176" s="399"/>
      <c r="AJ176" s="399"/>
      <c r="AK176" s="399"/>
      <c r="AL176" s="399"/>
      <c r="AM176" s="399"/>
      <c r="AN176" s="399"/>
      <c r="AO176" s="399"/>
      <c r="AP176" s="399">
        <v>1.82228046707044E-3</v>
      </c>
      <c r="AQ176" s="399"/>
      <c r="AR176" s="399"/>
      <c r="AS176" s="399"/>
      <c r="AT176" s="399"/>
      <c r="AU176" s="399"/>
      <c r="AV176" s="399"/>
      <c r="AW176" s="399">
        <v>5.2551276153425201E-3</v>
      </c>
      <c r="AX176" s="399"/>
      <c r="AY176" s="399"/>
      <c r="AZ176" s="399"/>
      <c r="BA176" s="399"/>
      <c r="BB176" s="399"/>
      <c r="BC176" s="399"/>
      <c r="BD176" s="399"/>
      <c r="BE176" s="399"/>
      <c r="BF176" s="399"/>
      <c r="BG176" s="399"/>
      <c r="BH176" s="399"/>
      <c r="BI176" s="399"/>
      <c r="BJ176" s="399"/>
      <c r="BK176" s="399">
        <v>6.5527280334955307E-2</v>
      </c>
      <c r="BL176" s="399"/>
      <c r="BM176" s="399"/>
      <c r="BN176" s="399"/>
      <c r="BO176" s="399">
        <v>3.5593448455448297E-2</v>
      </c>
      <c r="BP176" s="399"/>
      <c r="BQ176" s="399"/>
      <c r="BR176" s="399"/>
      <c r="BS176" s="399"/>
      <c r="BT176" s="399"/>
      <c r="BU176" s="399"/>
      <c r="BV176" s="399"/>
      <c r="BW176" s="399"/>
      <c r="BX176" s="403"/>
      <c r="BY176" s="399"/>
      <c r="BZ176" s="399"/>
      <c r="CA176" s="399"/>
      <c r="CB176" s="399"/>
      <c r="CC176" s="399"/>
      <c r="CD176" s="399"/>
      <c r="CE176" s="399"/>
      <c r="CF176" s="399"/>
      <c r="CG176" s="399">
        <v>1.8276364307086401E-2</v>
      </c>
      <c r="CH176" s="399"/>
      <c r="CI176" s="399"/>
      <c r="CJ176" s="399"/>
      <c r="CK176" s="399"/>
      <c r="CL176" s="399"/>
      <c r="CM176" s="399"/>
      <c r="CN176" s="399"/>
      <c r="CO176" s="399"/>
      <c r="CP176" s="399"/>
      <c r="CQ176" s="399"/>
      <c r="CR176" s="399"/>
      <c r="CS176" s="399"/>
      <c r="CT176" s="399"/>
      <c r="CU176" s="399"/>
      <c r="CV176" s="399"/>
      <c r="CW176" s="399"/>
      <c r="CX176" s="399"/>
      <c r="CY176" s="399"/>
      <c r="CZ176" s="399"/>
      <c r="DA176" s="399"/>
      <c r="DB176" s="399"/>
      <c r="DC176" s="399"/>
      <c r="DD176" s="399"/>
      <c r="DE176" s="399"/>
      <c r="DG176" s="404"/>
      <c r="DI176" s="399"/>
      <c r="DJ176" s="399"/>
      <c r="DK176" s="399"/>
    </row>
    <row r="177" spans="1:115" customFormat="1" hidden="1" outlineLevel="1">
      <c r="A177" s="398">
        <f t="shared" si="49"/>
        <v>24046</v>
      </c>
      <c r="B177" s="402"/>
      <c r="C177" s="399"/>
      <c r="D177" s="399">
        <v>3.0999999999999999E-3</v>
      </c>
      <c r="E177" s="399">
        <v>2.9100000000000001E-2</v>
      </c>
      <c r="F177" s="399"/>
      <c r="G177" s="399"/>
      <c r="H177" s="399"/>
      <c r="I177" s="399"/>
      <c r="J177" s="399"/>
      <c r="K177" s="399"/>
      <c r="L177" s="399"/>
      <c r="M177" s="399"/>
      <c r="N177" s="399"/>
      <c r="O177" s="399"/>
      <c r="P177" s="399"/>
      <c r="Q177" s="399"/>
      <c r="R177" s="399"/>
      <c r="S177" s="399"/>
      <c r="T177" s="399"/>
      <c r="U177" s="399"/>
      <c r="V177" s="399"/>
      <c r="W177" s="399"/>
      <c r="X177" s="399"/>
      <c r="Y177" s="399"/>
      <c r="Z177" s="399"/>
      <c r="AA177" s="399"/>
      <c r="AB177" s="399"/>
      <c r="AC177" s="399"/>
      <c r="AD177" s="399"/>
      <c r="AE177" s="399">
        <v>5.7492540242548101E-2</v>
      </c>
      <c r="AF177" s="399"/>
      <c r="AG177" s="399"/>
      <c r="AH177" s="399"/>
      <c r="AI177" s="399"/>
      <c r="AJ177" s="399"/>
      <c r="AK177" s="399"/>
      <c r="AL177" s="399"/>
      <c r="AM177" s="399"/>
      <c r="AN177" s="399"/>
      <c r="AO177" s="399"/>
      <c r="AP177" s="399">
        <v>0.136735527702156</v>
      </c>
      <c r="AQ177" s="399"/>
      <c r="AR177" s="399"/>
      <c r="AS177" s="399"/>
      <c r="AT177" s="399"/>
      <c r="AU177" s="399"/>
      <c r="AV177" s="399"/>
      <c r="AW177" s="399">
        <v>-1.45024165123026E-2</v>
      </c>
      <c r="AX177" s="399"/>
      <c r="AY177" s="399"/>
      <c r="AZ177" s="399"/>
      <c r="BA177" s="399"/>
      <c r="BB177" s="399"/>
      <c r="BC177" s="399"/>
      <c r="BD177" s="399"/>
      <c r="BE177" s="399"/>
      <c r="BF177" s="399"/>
      <c r="BG177" s="399"/>
      <c r="BH177" s="399"/>
      <c r="BI177" s="399"/>
      <c r="BJ177" s="399"/>
      <c r="BK177" s="399">
        <v>6.4547242400384994E-2</v>
      </c>
      <c r="BL177" s="399"/>
      <c r="BM177" s="399"/>
      <c r="BN177" s="399"/>
      <c r="BO177" s="399">
        <v>1.8002993358639599E-2</v>
      </c>
      <c r="BP177" s="399"/>
      <c r="BQ177" s="399"/>
      <c r="BR177" s="399"/>
      <c r="BS177" s="399"/>
      <c r="BT177" s="399"/>
      <c r="BU177" s="399"/>
      <c r="BV177" s="399"/>
      <c r="BW177" s="399"/>
      <c r="BX177" s="403"/>
      <c r="BY177" s="399"/>
      <c r="BZ177" s="399"/>
      <c r="CA177" s="399"/>
      <c r="CB177" s="399"/>
      <c r="CC177" s="399"/>
      <c r="CD177" s="399"/>
      <c r="CE177" s="399"/>
      <c r="CF177" s="399"/>
      <c r="CG177" s="399">
        <v>-2.3076689749108498E-2</v>
      </c>
      <c r="CH177" s="399"/>
      <c r="CI177" s="399"/>
      <c r="CJ177" s="399"/>
      <c r="CK177" s="399"/>
      <c r="CL177" s="399"/>
      <c r="CM177" s="399"/>
      <c r="CN177" s="399"/>
      <c r="CO177" s="399"/>
      <c r="CP177" s="399"/>
      <c r="CQ177" s="399"/>
      <c r="CR177" s="399"/>
      <c r="CS177" s="399"/>
      <c r="CT177" s="399"/>
      <c r="CU177" s="399"/>
      <c r="CV177" s="399"/>
      <c r="CW177" s="399"/>
      <c r="CX177" s="399"/>
      <c r="CY177" s="399"/>
      <c r="CZ177" s="399"/>
      <c r="DA177" s="399"/>
      <c r="DB177" s="399"/>
      <c r="DC177" s="399"/>
      <c r="DD177" s="399"/>
      <c r="DE177" s="399"/>
      <c r="DG177" s="404"/>
      <c r="DI177" s="399"/>
      <c r="DJ177" s="399"/>
      <c r="DK177" s="399"/>
    </row>
    <row r="178" spans="1:115" customFormat="1" hidden="1" outlineLevel="1">
      <c r="A178" s="398">
        <f t="shared" si="49"/>
        <v>24076</v>
      </c>
      <c r="B178" s="402"/>
      <c r="C178" s="399"/>
      <c r="D178" s="399">
        <v>3.4999999999999901E-3</v>
      </c>
      <c r="E178" s="399">
        <v>3.1999999999999902E-3</v>
      </c>
      <c r="F178" s="399"/>
      <c r="G178" s="399"/>
      <c r="H178" s="399"/>
      <c r="I178" s="399"/>
      <c r="J178" s="399"/>
      <c r="K178" s="399"/>
      <c r="L178" s="399"/>
      <c r="M178" s="399"/>
      <c r="N178" s="399"/>
      <c r="O178" s="399"/>
      <c r="P178" s="399"/>
      <c r="Q178" s="399"/>
      <c r="R178" s="399"/>
      <c r="S178" s="399"/>
      <c r="T178" s="399"/>
      <c r="U178" s="399"/>
      <c r="V178" s="399"/>
      <c r="W178" s="399"/>
      <c r="X178" s="399"/>
      <c r="Y178" s="399"/>
      <c r="Z178" s="399"/>
      <c r="AA178" s="399"/>
      <c r="AB178" s="399"/>
      <c r="AC178" s="399"/>
      <c r="AD178" s="399"/>
      <c r="AE178" s="399">
        <v>-2.18473763459907E-2</v>
      </c>
      <c r="AF178" s="399"/>
      <c r="AG178" s="399"/>
      <c r="AH178" s="399"/>
      <c r="AI178" s="399"/>
      <c r="AJ178" s="399"/>
      <c r="AK178" s="399"/>
      <c r="AL178" s="399"/>
      <c r="AM178" s="399"/>
      <c r="AN178" s="399"/>
      <c r="AO178" s="399"/>
      <c r="AP178" s="399">
        <v>-1.6210917445073001E-2</v>
      </c>
      <c r="AQ178" s="399"/>
      <c r="AR178" s="399"/>
      <c r="AS178" s="399"/>
      <c r="AT178" s="399"/>
      <c r="AU178" s="399"/>
      <c r="AV178" s="399"/>
      <c r="AW178" s="399">
        <v>1.77938385070479E-2</v>
      </c>
      <c r="AX178" s="399"/>
      <c r="AY178" s="399"/>
      <c r="AZ178" s="399"/>
      <c r="BA178" s="399"/>
      <c r="BB178" s="399"/>
      <c r="BC178" s="399"/>
      <c r="BD178" s="399"/>
      <c r="BE178" s="399"/>
      <c r="BF178" s="399"/>
      <c r="BG178" s="399"/>
      <c r="BH178" s="399"/>
      <c r="BI178" s="399"/>
      <c r="BJ178" s="399"/>
      <c r="BK178" s="399">
        <v>7.3232423901738106E-2</v>
      </c>
      <c r="BL178" s="399"/>
      <c r="BM178" s="399"/>
      <c r="BN178" s="399"/>
      <c r="BO178" s="399">
        <v>1.6128320930697701E-2</v>
      </c>
      <c r="BP178" s="399"/>
      <c r="BQ178" s="399"/>
      <c r="BR178" s="399"/>
      <c r="BS178" s="399"/>
      <c r="BT178" s="399"/>
      <c r="BU178" s="399"/>
      <c r="BV178" s="399"/>
      <c r="BW178" s="399"/>
      <c r="BX178" s="403"/>
      <c r="BY178" s="399"/>
      <c r="BZ178" s="399"/>
      <c r="CA178" s="399"/>
      <c r="CB178" s="399"/>
      <c r="CC178" s="399"/>
      <c r="CD178" s="399"/>
      <c r="CE178" s="399"/>
      <c r="CF178" s="399"/>
      <c r="CG178" s="399">
        <v>2.0944446419299801E-3</v>
      </c>
      <c r="CH178" s="399"/>
      <c r="CI178" s="399"/>
      <c r="CJ178" s="399"/>
      <c r="CK178" s="399"/>
      <c r="CL178" s="399"/>
      <c r="CM178" s="399"/>
      <c r="CN178" s="399"/>
      <c r="CO178" s="399"/>
      <c r="CP178" s="399"/>
      <c r="CQ178" s="399"/>
      <c r="CR178" s="399"/>
      <c r="CS178" s="399"/>
      <c r="CT178" s="399"/>
      <c r="CU178" s="399"/>
      <c r="CV178" s="399"/>
      <c r="CW178" s="399"/>
      <c r="CX178" s="399"/>
      <c r="CY178" s="399"/>
      <c r="CZ178" s="399"/>
      <c r="DA178" s="399"/>
      <c r="DB178" s="399"/>
      <c r="DC178" s="399"/>
      <c r="DD178" s="399"/>
      <c r="DE178" s="399"/>
      <c r="DG178" s="404"/>
      <c r="DI178" s="399"/>
      <c r="DJ178" s="399"/>
      <c r="DK178" s="399"/>
    </row>
    <row r="179" spans="1:115" customFormat="1" hidden="1" outlineLevel="1">
      <c r="A179" s="398">
        <f t="shared" si="49"/>
        <v>24107</v>
      </c>
      <c r="B179" s="402"/>
      <c r="C179" s="399"/>
      <c r="D179" s="399">
        <v>3.3E-3</v>
      </c>
      <c r="E179" s="399">
        <v>1.34E-2</v>
      </c>
      <c r="F179" s="399"/>
      <c r="G179" s="399"/>
      <c r="H179" s="399"/>
      <c r="I179" s="399"/>
      <c r="J179" s="399"/>
      <c r="K179" s="399"/>
      <c r="L179" s="399"/>
      <c r="M179" s="399"/>
      <c r="N179" s="399"/>
      <c r="O179" s="399"/>
      <c r="P179" s="399"/>
      <c r="Q179" s="399"/>
      <c r="R179" s="399"/>
      <c r="S179" s="399"/>
      <c r="T179" s="399"/>
      <c r="U179" s="399"/>
      <c r="V179" s="399"/>
      <c r="W179" s="399"/>
      <c r="X179" s="399"/>
      <c r="Y179" s="399"/>
      <c r="Z179" s="399"/>
      <c r="AA179" s="399"/>
      <c r="AB179" s="399"/>
      <c r="AC179" s="399"/>
      <c r="AD179" s="399"/>
      <c r="AE179" s="399">
        <v>0.14770271317959799</v>
      </c>
      <c r="AF179" s="399"/>
      <c r="AG179" s="399"/>
      <c r="AH179" s="399"/>
      <c r="AI179" s="399"/>
      <c r="AJ179" s="399"/>
      <c r="AK179" s="399"/>
      <c r="AL179" s="399"/>
      <c r="AM179" s="399"/>
      <c r="AN179" s="399"/>
      <c r="AO179" s="399"/>
      <c r="AP179" s="399">
        <v>3.6764870105032703E-2</v>
      </c>
      <c r="AQ179" s="399"/>
      <c r="AR179" s="399"/>
      <c r="AS179" s="399"/>
      <c r="AT179" s="399"/>
      <c r="AU179" s="399"/>
      <c r="AV179" s="399"/>
      <c r="AW179" s="399">
        <v>-2.97201421322867E-2</v>
      </c>
      <c r="AX179" s="399"/>
      <c r="AY179" s="399"/>
      <c r="AZ179" s="399"/>
      <c r="BA179" s="399"/>
      <c r="BB179" s="399"/>
      <c r="BC179" s="399"/>
      <c r="BD179" s="399"/>
      <c r="BE179" s="399"/>
      <c r="BF179" s="399"/>
      <c r="BG179" s="399"/>
      <c r="BH179" s="399"/>
      <c r="BI179" s="399"/>
      <c r="BJ179" s="399"/>
      <c r="BK179" s="399">
        <v>-6.3529938413631498E-2</v>
      </c>
      <c r="BL179" s="399"/>
      <c r="BM179" s="399"/>
      <c r="BN179" s="399"/>
      <c r="BO179" s="399">
        <v>1.91398142719643E-2</v>
      </c>
      <c r="BP179" s="399"/>
      <c r="BQ179" s="399"/>
      <c r="BR179" s="399"/>
      <c r="BS179" s="399"/>
      <c r="BT179" s="399"/>
      <c r="BU179" s="399"/>
      <c r="BV179" s="399"/>
      <c r="BW179" s="399"/>
      <c r="BX179" s="403"/>
      <c r="BY179" s="399"/>
      <c r="BZ179" s="399"/>
      <c r="CA179" s="399"/>
      <c r="CB179" s="399"/>
      <c r="CC179" s="399"/>
      <c r="CD179" s="399"/>
      <c r="CE179" s="399"/>
      <c r="CF179" s="399"/>
      <c r="CG179" s="399">
        <v>3.96834659597151E-2</v>
      </c>
      <c r="CH179" s="399"/>
      <c r="CI179" s="399"/>
      <c r="CJ179" s="399"/>
      <c r="CK179" s="399"/>
      <c r="CL179" s="399"/>
      <c r="CM179" s="399"/>
      <c r="CN179" s="399"/>
      <c r="CO179" s="399"/>
      <c r="CP179" s="399"/>
      <c r="CQ179" s="399"/>
      <c r="CR179" s="399"/>
      <c r="CS179" s="399"/>
      <c r="CT179" s="399"/>
      <c r="CU179" s="399"/>
      <c r="CV179" s="399"/>
      <c r="CW179" s="399"/>
      <c r="CX179" s="399"/>
      <c r="CY179" s="399"/>
      <c r="CZ179" s="399"/>
      <c r="DA179" s="399"/>
      <c r="DB179" s="399"/>
      <c r="DC179" s="399"/>
      <c r="DD179" s="399"/>
      <c r="DE179" s="399"/>
      <c r="DG179" s="404"/>
      <c r="DI179" s="399"/>
      <c r="DJ179" s="399"/>
      <c r="DK179" s="399"/>
    </row>
    <row r="180" spans="1:115" customFormat="1" hidden="1" outlineLevel="1">
      <c r="A180" s="398">
        <f t="shared" si="49"/>
        <v>24138</v>
      </c>
      <c r="B180" s="402"/>
      <c r="C180" s="399"/>
      <c r="D180" s="399">
        <v>3.8E-3</v>
      </c>
      <c r="E180" s="399">
        <v>1.0999999999999999E-2</v>
      </c>
      <c r="F180" s="399"/>
      <c r="G180" s="399"/>
      <c r="H180" s="399"/>
      <c r="I180" s="399"/>
      <c r="J180" s="399"/>
      <c r="K180" s="399"/>
      <c r="L180" s="399"/>
      <c r="M180" s="399"/>
      <c r="N180" s="399"/>
      <c r="O180" s="399"/>
      <c r="P180" s="399"/>
      <c r="Q180" s="399"/>
      <c r="R180" s="399"/>
      <c r="S180" s="399"/>
      <c r="T180" s="399"/>
      <c r="U180" s="399"/>
      <c r="V180" s="399"/>
      <c r="W180" s="399"/>
      <c r="X180" s="399"/>
      <c r="Y180" s="399"/>
      <c r="Z180" s="399"/>
      <c r="AA180" s="399"/>
      <c r="AB180" s="399"/>
      <c r="AC180" s="399"/>
      <c r="AD180" s="399"/>
      <c r="AE180" s="399">
        <v>1.6876901576279E-2</v>
      </c>
      <c r="AF180" s="399"/>
      <c r="AG180" s="399"/>
      <c r="AH180" s="399"/>
      <c r="AI180" s="399"/>
      <c r="AJ180" s="399"/>
      <c r="AK180" s="399"/>
      <c r="AL180" s="399"/>
      <c r="AM180" s="399"/>
      <c r="AN180" s="399"/>
      <c r="AO180" s="399"/>
      <c r="AP180" s="399">
        <v>1.7737612253116901E-3</v>
      </c>
      <c r="AQ180" s="399"/>
      <c r="AR180" s="399"/>
      <c r="AS180" s="399"/>
      <c r="AT180" s="399"/>
      <c r="AU180" s="399"/>
      <c r="AV180" s="399"/>
      <c r="AW180" s="399">
        <v>9.1414959582567495E-3</v>
      </c>
      <c r="AX180" s="399"/>
      <c r="AY180" s="399"/>
      <c r="AZ180" s="399"/>
      <c r="BA180" s="399"/>
      <c r="BB180" s="399"/>
      <c r="BC180" s="399"/>
      <c r="BD180" s="399"/>
      <c r="BE180" s="399"/>
      <c r="BF180" s="399"/>
      <c r="BG180" s="399"/>
      <c r="BH180" s="399"/>
      <c r="BI180" s="399"/>
      <c r="BJ180" s="399"/>
      <c r="BK180" s="399">
        <v>-4.1776546334846201E-3</v>
      </c>
      <c r="BL180" s="399"/>
      <c r="BM180" s="399"/>
      <c r="BN180" s="399"/>
      <c r="BO180" s="399">
        <v>4.6944325984299403E-3</v>
      </c>
      <c r="BP180" s="399"/>
      <c r="BQ180" s="399"/>
      <c r="BR180" s="399"/>
      <c r="BS180" s="399"/>
      <c r="BT180" s="399"/>
      <c r="BU180" s="399"/>
      <c r="BV180" s="399"/>
      <c r="BW180" s="399"/>
      <c r="BX180" s="403"/>
      <c r="BY180" s="399"/>
      <c r="BZ180" s="399"/>
      <c r="CA180" s="399"/>
      <c r="CB180" s="399"/>
      <c r="CC180" s="399"/>
      <c r="CD180" s="399"/>
      <c r="CE180" s="399"/>
      <c r="CF180" s="399"/>
      <c r="CG180" s="399">
        <v>-7.6342646386413603E-3</v>
      </c>
      <c r="CH180" s="399"/>
      <c r="CI180" s="399"/>
      <c r="CJ180" s="399"/>
      <c r="CK180" s="399"/>
      <c r="CL180" s="399"/>
      <c r="CM180" s="399"/>
      <c r="CN180" s="399"/>
      <c r="CO180" s="399"/>
      <c r="CP180" s="399"/>
      <c r="CQ180" s="399"/>
      <c r="CR180" s="399"/>
      <c r="CS180" s="399"/>
      <c r="CT180" s="399"/>
      <c r="CU180" s="399"/>
      <c r="CV180" s="399"/>
      <c r="CW180" s="399"/>
      <c r="CX180" s="399"/>
      <c r="CY180" s="399"/>
      <c r="CZ180" s="399"/>
      <c r="DA180" s="399"/>
      <c r="DB180" s="399"/>
      <c r="DC180" s="399"/>
      <c r="DD180" s="399"/>
      <c r="DE180" s="399"/>
      <c r="DG180" s="404"/>
      <c r="DI180" s="399"/>
      <c r="DJ180" s="399"/>
      <c r="DK180" s="399"/>
    </row>
    <row r="181" spans="1:115" customFormat="1" hidden="1" outlineLevel="1">
      <c r="A181" s="398">
        <f t="shared" si="49"/>
        <v>24166</v>
      </c>
      <c r="B181" s="402"/>
      <c r="C181" s="399"/>
      <c r="D181" s="399">
        <v>3.4999999999999901E-3</v>
      </c>
      <c r="E181" s="399">
        <v>-8.6E-3</v>
      </c>
      <c r="F181" s="399"/>
      <c r="G181" s="399"/>
      <c r="H181" s="399"/>
      <c r="I181" s="399"/>
      <c r="J181" s="399"/>
      <c r="K181" s="399"/>
      <c r="L181" s="399"/>
      <c r="M181" s="399"/>
      <c r="N181" s="399"/>
      <c r="O181" s="399"/>
      <c r="P181" s="399"/>
      <c r="Q181" s="399"/>
      <c r="R181" s="399"/>
      <c r="S181" s="399"/>
      <c r="T181" s="399"/>
      <c r="U181" s="399"/>
      <c r="V181" s="399"/>
      <c r="W181" s="399"/>
      <c r="X181" s="399"/>
      <c r="Y181" s="399"/>
      <c r="Z181" s="399"/>
      <c r="AA181" s="399"/>
      <c r="AB181" s="399"/>
      <c r="AC181" s="399"/>
      <c r="AD181" s="399"/>
      <c r="AE181" s="399">
        <v>-8.7134451112028499E-2</v>
      </c>
      <c r="AF181" s="399"/>
      <c r="AG181" s="399"/>
      <c r="AH181" s="399"/>
      <c r="AI181" s="399"/>
      <c r="AJ181" s="399"/>
      <c r="AK181" s="399"/>
      <c r="AL181" s="399"/>
      <c r="AM181" s="399"/>
      <c r="AN181" s="399"/>
      <c r="AO181" s="399"/>
      <c r="AP181" s="399">
        <v>3.7166522825969397E-2</v>
      </c>
      <c r="AQ181" s="399"/>
      <c r="AR181" s="399"/>
      <c r="AS181" s="399"/>
      <c r="AT181" s="399"/>
      <c r="AU181" s="399"/>
      <c r="AV181" s="399"/>
      <c r="AW181" s="399">
        <v>-7.1942002940931199E-2</v>
      </c>
      <c r="AX181" s="399"/>
      <c r="AY181" s="399"/>
      <c r="AZ181" s="399"/>
      <c r="BA181" s="399"/>
      <c r="BB181" s="399"/>
      <c r="BC181" s="399"/>
      <c r="BD181" s="399"/>
      <c r="BE181" s="399"/>
      <c r="BF181" s="399"/>
      <c r="BG181" s="399"/>
      <c r="BH181" s="399"/>
      <c r="BI181" s="399"/>
      <c r="BJ181" s="399"/>
      <c r="BK181" s="399">
        <v>-7.3604090200700398E-2</v>
      </c>
      <c r="BL181" s="399"/>
      <c r="BM181" s="399"/>
      <c r="BN181" s="399"/>
      <c r="BO181" s="399">
        <v>-5.18397881560409E-2</v>
      </c>
      <c r="BP181" s="399"/>
      <c r="BQ181" s="399"/>
      <c r="BR181" s="399"/>
      <c r="BS181" s="399"/>
      <c r="BT181" s="399"/>
      <c r="BU181" s="399"/>
      <c r="BV181" s="399"/>
      <c r="BW181" s="399"/>
      <c r="BX181" s="403"/>
      <c r="BY181" s="399"/>
      <c r="BZ181" s="399"/>
      <c r="CA181" s="399"/>
      <c r="CB181" s="399"/>
      <c r="CC181" s="399"/>
      <c r="CD181" s="399"/>
      <c r="CE181" s="399"/>
      <c r="CF181" s="399"/>
      <c r="CG181" s="399">
        <v>-3.05924315004459E-2</v>
      </c>
      <c r="CH181" s="399"/>
      <c r="CI181" s="399"/>
      <c r="CJ181" s="399"/>
      <c r="CK181" s="399"/>
      <c r="CL181" s="399"/>
      <c r="CM181" s="399"/>
      <c r="CN181" s="399"/>
      <c r="CO181" s="399"/>
      <c r="CP181" s="399"/>
      <c r="CQ181" s="399"/>
      <c r="CR181" s="399"/>
      <c r="CS181" s="399"/>
      <c r="CT181" s="399"/>
      <c r="CU181" s="399"/>
      <c r="CV181" s="399"/>
      <c r="CW181" s="399"/>
      <c r="CX181" s="399"/>
      <c r="CY181" s="399"/>
      <c r="CZ181" s="399"/>
      <c r="DA181" s="399"/>
      <c r="DB181" s="399"/>
      <c r="DC181" s="399"/>
      <c r="DD181" s="399"/>
      <c r="DE181" s="399"/>
      <c r="DG181" s="404"/>
      <c r="DI181" s="399"/>
      <c r="DJ181" s="399"/>
      <c r="DK181" s="399"/>
    </row>
    <row r="182" spans="1:115" customFormat="1" hidden="1" outlineLevel="1">
      <c r="A182" s="398">
        <f t="shared" si="49"/>
        <v>24197</v>
      </c>
      <c r="B182" s="402"/>
      <c r="C182" s="399"/>
      <c r="D182" s="399">
        <v>3.8E-3</v>
      </c>
      <c r="E182" s="399">
        <v>-2.1299999999999999E-2</v>
      </c>
      <c r="F182" s="399"/>
      <c r="G182" s="399"/>
      <c r="H182" s="399"/>
      <c r="I182" s="399"/>
      <c r="J182" s="399"/>
      <c r="K182" s="399"/>
      <c r="L182" s="399"/>
      <c r="M182" s="399"/>
      <c r="N182" s="399"/>
      <c r="O182" s="399"/>
      <c r="P182" s="399"/>
      <c r="Q182" s="399"/>
      <c r="R182" s="399"/>
      <c r="S182" s="399"/>
      <c r="T182" s="399"/>
      <c r="U182" s="399"/>
      <c r="V182" s="399"/>
      <c r="W182" s="399"/>
      <c r="X182" s="399"/>
      <c r="Y182" s="399"/>
      <c r="Z182" s="399"/>
      <c r="AA182" s="399"/>
      <c r="AB182" s="399"/>
      <c r="AC182" s="399"/>
      <c r="AD182" s="399"/>
      <c r="AE182" s="399">
        <v>-3.4541160387874602E-2</v>
      </c>
      <c r="AF182" s="399"/>
      <c r="AG182" s="399"/>
      <c r="AH182" s="399"/>
      <c r="AI182" s="399"/>
      <c r="AJ182" s="399"/>
      <c r="AK182" s="399"/>
      <c r="AL182" s="399"/>
      <c r="AM182" s="399"/>
      <c r="AN182" s="399"/>
      <c r="AO182" s="399"/>
      <c r="AP182" s="399">
        <v>5.9051348754032E-2</v>
      </c>
      <c r="AQ182" s="399"/>
      <c r="AR182" s="399"/>
      <c r="AS182" s="399"/>
      <c r="AT182" s="399"/>
      <c r="AU182" s="399"/>
      <c r="AV182" s="399"/>
      <c r="AW182" s="399">
        <v>2.3254792135390501E-2</v>
      </c>
      <c r="AX182" s="399"/>
      <c r="AY182" s="399"/>
      <c r="AZ182" s="399"/>
      <c r="BA182" s="399"/>
      <c r="BB182" s="399"/>
      <c r="BC182" s="399"/>
      <c r="BD182" s="399"/>
      <c r="BE182" s="399"/>
      <c r="BF182" s="399"/>
      <c r="BG182" s="399"/>
      <c r="BH182" s="399"/>
      <c r="BI182" s="399"/>
      <c r="BJ182" s="399"/>
      <c r="BK182" s="399">
        <v>2.1917827177898998E-2</v>
      </c>
      <c r="BL182" s="399"/>
      <c r="BM182" s="399"/>
      <c r="BN182" s="399"/>
      <c r="BO182" s="399">
        <v>-3.1456463476239503E-2</v>
      </c>
      <c r="BP182" s="399"/>
      <c r="BQ182" s="399"/>
      <c r="BR182" s="399"/>
      <c r="BS182" s="399"/>
      <c r="BT182" s="399"/>
      <c r="BU182" s="399"/>
      <c r="BV182" s="399"/>
      <c r="BW182" s="399"/>
      <c r="BX182" s="403"/>
      <c r="BY182" s="399"/>
      <c r="BZ182" s="399"/>
      <c r="CA182" s="399"/>
      <c r="CB182" s="399"/>
      <c r="CC182" s="399"/>
      <c r="CD182" s="399"/>
      <c r="CE182" s="399"/>
      <c r="CF182" s="399"/>
      <c r="CG182" s="399">
        <v>-3.5422741514114502E-2</v>
      </c>
      <c r="CH182" s="399"/>
      <c r="CI182" s="399"/>
      <c r="CJ182" s="399"/>
      <c r="CK182" s="399"/>
      <c r="CL182" s="399"/>
      <c r="CM182" s="399"/>
      <c r="CN182" s="399"/>
      <c r="CO182" s="399"/>
      <c r="CP182" s="399"/>
      <c r="CQ182" s="399"/>
      <c r="CR182" s="399"/>
      <c r="CS182" s="399"/>
      <c r="CT182" s="399"/>
      <c r="CU182" s="399"/>
      <c r="CV182" s="399"/>
      <c r="CW182" s="399"/>
      <c r="CX182" s="399"/>
      <c r="CY182" s="399"/>
      <c r="CZ182" s="399"/>
      <c r="DA182" s="399"/>
      <c r="DB182" s="399"/>
      <c r="DC182" s="399"/>
      <c r="DD182" s="399"/>
      <c r="DE182" s="399"/>
      <c r="DG182" s="404"/>
      <c r="DI182" s="399"/>
      <c r="DJ182" s="399"/>
      <c r="DK182" s="399"/>
    </row>
    <row r="183" spans="1:115" customFormat="1" hidden="1" outlineLevel="1">
      <c r="A183" s="398">
        <f t="shared" si="49"/>
        <v>24227</v>
      </c>
      <c r="B183" s="402"/>
      <c r="C183" s="399"/>
      <c r="D183" s="399">
        <v>3.3999999999999998E-3</v>
      </c>
      <c r="E183" s="399">
        <v>2.4799999999999999E-2</v>
      </c>
      <c r="F183" s="399"/>
      <c r="G183" s="399"/>
      <c r="H183" s="399"/>
      <c r="I183" s="399"/>
      <c r="J183" s="399"/>
      <c r="K183" s="399"/>
      <c r="L183" s="399"/>
      <c r="M183" s="399"/>
      <c r="N183" s="399"/>
      <c r="O183" s="399"/>
      <c r="P183" s="399"/>
      <c r="Q183" s="399"/>
      <c r="R183" s="399"/>
      <c r="S183" s="399"/>
      <c r="T183" s="399"/>
      <c r="U183" s="399"/>
      <c r="V183" s="399"/>
      <c r="W183" s="399"/>
      <c r="X183" s="399"/>
      <c r="Y183" s="399"/>
      <c r="Z183" s="399"/>
      <c r="AA183" s="399"/>
      <c r="AB183" s="399"/>
      <c r="AC183" s="399"/>
      <c r="AD183" s="399"/>
      <c r="AE183" s="399">
        <v>7.7828509250679995E-2</v>
      </c>
      <c r="AF183" s="399"/>
      <c r="AG183" s="399"/>
      <c r="AH183" s="399"/>
      <c r="AI183" s="399"/>
      <c r="AJ183" s="399"/>
      <c r="AK183" s="399"/>
      <c r="AL183" s="399"/>
      <c r="AM183" s="399"/>
      <c r="AN183" s="399"/>
      <c r="AO183" s="399"/>
      <c r="AP183" s="399">
        <v>-2.58890484547054E-2</v>
      </c>
      <c r="AQ183" s="399"/>
      <c r="AR183" s="399"/>
      <c r="AS183" s="399"/>
      <c r="AT183" s="399"/>
      <c r="AU183" s="399"/>
      <c r="AV183" s="399"/>
      <c r="AW183" s="399">
        <v>-5.70398827796453E-2</v>
      </c>
      <c r="AX183" s="399"/>
      <c r="AY183" s="399"/>
      <c r="AZ183" s="399"/>
      <c r="BA183" s="399"/>
      <c r="BB183" s="399"/>
      <c r="BC183" s="399"/>
      <c r="BD183" s="399"/>
      <c r="BE183" s="399"/>
      <c r="BF183" s="399"/>
      <c r="BG183" s="399"/>
      <c r="BH183" s="399"/>
      <c r="BI183" s="399"/>
      <c r="BJ183" s="399"/>
      <c r="BK183" s="399">
        <v>-0.104092379371758</v>
      </c>
      <c r="BL183" s="399"/>
      <c r="BM183" s="399"/>
      <c r="BN183" s="399"/>
      <c r="BO183" s="399">
        <v>6.83767472584762E-3</v>
      </c>
      <c r="BP183" s="399"/>
      <c r="BQ183" s="399"/>
      <c r="BR183" s="399"/>
      <c r="BS183" s="399"/>
      <c r="BT183" s="399"/>
      <c r="BU183" s="399"/>
      <c r="BV183" s="399"/>
      <c r="BW183" s="399"/>
      <c r="BX183" s="403"/>
      <c r="BY183" s="399"/>
      <c r="BZ183" s="399"/>
      <c r="CA183" s="399"/>
      <c r="CB183" s="399"/>
      <c r="CC183" s="399"/>
      <c r="CD183" s="399"/>
      <c r="CE183" s="399"/>
      <c r="CF183" s="399"/>
      <c r="CG183" s="399">
        <v>-2.5423675918067001E-2</v>
      </c>
      <c r="CH183" s="399"/>
      <c r="CI183" s="399"/>
      <c r="CJ183" s="399"/>
      <c r="CK183" s="399"/>
      <c r="CL183" s="399"/>
      <c r="CM183" s="399"/>
      <c r="CN183" s="399"/>
      <c r="CO183" s="399"/>
      <c r="CP183" s="399"/>
      <c r="CQ183" s="399"/>
      <c r="CR183" s="399"/>
      <c r="CS183" s="399"/>
      <c r="CT183" s="399"/>
      <c r="CU183" s="399"/>
      <c r="CV183" s="399"/>
      <c r="CW183" s="399"/>
      <c r="CX183" s="399"/>
      <c r="CY183" s="399"/>
      <c r="CZ183" s="399"/>
      <c r="DA183" s="399"/>
      <c r="DB183" s="399"/>
      <c r="DC183" s="399"/>
      <c r="DD183" s="399"/>
      <c r="DE183" s="399"/>
      <c r="DG183" s="404"/>
      <c r="DI183" s="399"/>
      <c r="DJ183" s="399"/>
      <c r="DK183" s="399"/>
    </row>
    <row r="184" spans="1:115" customFormat="1" hidden="1" outlineLevel="1">
      <c r="A184" s="398">
        <f t="shared" si="49"/>
        <v>24258</v>
      </c>
      <c r="B184" s="402"/>
      <c r="C184" s="399"/>
      <c r="D184" s="399">
        <v>4.0999999999999899E-3</v>
      </c>
      <c r="E184" s="399">
        <v>-5.2499999999999998E-2</v>
      </c>
      <c r="F184" s="399"/>
      <c r="G184" s="399"/>
      <c r="H184" s="399"/>
      <c r="I184" s="399"/>
      <c r="J184" s="399"/>
      <c r="K184" s="399"/>
      <c r="L184" s="399"/>
      <c r="M184" s="399"/>
      <c r="N184" s="399"/>
      <c r="O184" s="399"/>
      <c r="P184" s="399"/>
      <c r="Q184" s="399"/>
      <c r="R184" s="399"/>
      <c r="S184" s="399"/>
      <c r="T184" s="399"/>
      <c r="U184" s="399"/>
      <c r="V184" s="399"/>
      <c r="W184" s="399"/>
      <c r="X184" s="399"/>
      <c r="Y184" s="399"/>
      <c r="Z184" s="399"/>
      <c r="AA184" s="399"/>
      <c r="AB184" s="399"/>
      <c r="AC184" s="399"/>
      <c r="AD184" s="399"/>
      <c r="AE184" s="399">
        <v>-0.102844850017521</v>
      </c>
      <c r="AF184" s="399"/>
      <c r="AG184" s="399"/>
      <c r="AH184" s="399"/>
      <c r="AI184" s="399"/>
      <c r="AJ184" s="399"/>
      <c r="AK184" s="399"/>
      <c r="AL184" s="399"/>
      <c r="AM184" s="399"/>
      <c r="AN184" s="399"/>
      <c r="AO184" s="399"/>
      <c r="AP184" s="399">
        <v>-1.82726049236882E-2</v>
      </c>
      <c r="AQ184" s="399"/>
      <c r="AR184" s="399"/>
      <c r="AS184" s="399"/>
      <c r="AT184" s="399"/>
      <c r="AU184" s="399"/>
      <c r="AV184" s="399"/>
      <c r="AW184" s="399">
        <v>3.6436075697056702E-2</v>
      </c>
      <c r="AX184" s="399"/>
      <c r="AY184" s="399"/>
      <c r="AZ184" s="399"/>
      <c r="BA184" s="399"/>
      <c r="BB184" s="399"/>
      <c r="BC184" s="399"/>
      <c r="BD184" s="399"/>
      <c r="BE184" s="399"/>
      <c r="BF184" s="399"/>
      <c r="BG184" s="399"/>
      <c r="BH184" s="399"/>
      <c r="BI184" s="399"/>
      <c r="BJ184" s="399"/>
      <c r="BK184" s="399">
        <v>3.01200284312075E-2</v>
      </c>
      <c r="BL184" s="399"/>
      <c r="BM184" s="399"/>
      <c r="BN184" s="399"/>
      <c r="BO184" s="399">
        <v>-4.25501469637595E-2</v>
      </c>
      <c r="BP184" s="399"/>
      <c r="BQ184" s="399"/>
      <c r="BR184" s="399"/>
      <c r="BS184" s="399"/>
      <c r="BT184" s="399"/>
      <c r="BU184" s="399"/>
      <c r="BV184" s="399"/>
      <c r="BW184" s="399"/>
      <c r="BX184" s="403"/>
      <c r="BY184" s="399"/>
      <c r="BZ184" s="399"/>
      <c r="CA184" s="399"/>
      <c r="CB184" s="399"/>
      <c r="CC184" s="399"/>
      <c r="CD184" s="399"/>
      <c r="CE184" s="399"/>
      <c r="CF184" s="399"/>
      <c r="CG184" s="399">
        <v>-7.9598775926555607E-2</v>
      </c>
      <c r="CH184" s="399"/>
      <c r="CI184" s="399"/>
      <c r="CJ184" s="399"/>
      <c r="CK184" s="399"/>
      <c r="CL184" s="399"/>
      <c r="CM184" s="399"/>
      <c r="CN184" s="399"/>
      <c r="CO184" s="399"/>
      <c r="CP184" s="399"/>
      <c r="CQ184" s="399"/>
      <c r="CR184" s="399"/>
      <c r="CS184" s="399"/>
      <c r="CT184" s="399"/>
      <c r="CU184" s="399"/>
      <c r="CV184" s="399"/>
      <c r="CW184" s="399"/>
      <c r="CX184" s="399"/>
      <c r="CY184" s="399"/>
      <c r="CZ184" s="399"/>
      <c r="DA184" s="399"/>
      <c r="DB184" s="399"/>
      <c r="DC184" s="399"/>
      <c r="DD184" s="399"/>
      <c r="DE184" s="399"/>
      <c r="DG184" s="404"/>
      <c r="DI184" s="399"/>
      <c r="DJ184" s="399"/>
      <c r="DK184" s="399"/>
    </row>
    <row r="185" spans="1:115" customFormat="1" hidden="1" outlineLevel="1">
      <c r="A185" s="398">
        <f t="shared" si="49"/>
        <v>24288</v>
      </c>
      <c r="B185" s="402"/>
      <c r="C185" s="399"/>
      <c r="D185" s="399">
        <v>3.8E-3</v>
      </c>
      <c r="E185" s="399">
        <v>-1.06E-2</v>
      </c>
      <c r="F185" s="399"/>
      <c r="G185" s="399"/>
      <c r="H185" s="399"/>
      <c r="I185" s="399"/>
      <c r="J185" s="399"/>
      <c r="K185" s="399"/>
      <c r="L185" s="399"/>
      <c r="M185" s="399"/>
      <c r="N185" s="399"/>
      <c r="O185" s="399"/>
      <c r="P185" s="399"/>
      <c r="Q185" s="399"/>
      <c r="R185" s="399"/>
      <c r="S185" s="399"/>
      <c r="T185" s="399"/>
      <c r="U185" s="399"/>
      <c r="V185" s="399"/>
      <c r="W185" s="399"/>
      <c r="X185" s="399"/>
      <c r="Y185" s="399"/>
      <c r="Z185" s="399"/>
      <c r="AA185" s="399"/>
      <c r="AB185" s="399"/>
      <c r="AC185" s="399"/>
      <c r="AD185" s="399"/>
      <c r="AE185" s="399">
        <v>4.09525345458297E-2</v>
      </c>
      <c r="AF185" s="399"/>
      <c r="AG185" s="399"/>
      <c r="AH185" s="399"/>
      <c r="AI185" s="399"/>
      <c r="AJ185" s="399"/>
      <c r="AK185" s="399"/>
      <c r="AL185" s="399"/>
      <c r="AM185" s="399"/>
      <c r="AN185" s="399"/>
      <c r="AO185" s="399"/>
      <c r="AP185" s="399">
        <v>5.1626964693942401E-2</v>
      </c>
      <c r="AQ185" s="399"/>
      <c r="AR185" s="399"/>
      <c r="AS185" s="399"/>
      <c r="AT185" s="399"/>
      <c r="AU185" s="399"/>
      <c r="AV185" s="399"/>
      <c r="AW185" s="399">
        <v>3.9060191454600699E-3</v>
      </c>
      <c r="AX185" s="399"/>
      <c r="AY185" s="399"/>
      <c r="AZ185" s="399"/>
      <c r="BA185" s="399"/>
      <c r="BB185" s="399"/>
      <c r="BC185" s="399"/>
      <c r="BD185" s="399"/>
      <c r="BE185" s="399"/>
      <c r="BF185" s="399"/>
      <c r="BG185" s="399"/>
      <c r="BH185" s="399"/>
      <c r="BI185" s="399"/>
      <c r="BJ185" s="399"/>
      <c r="BK185" s="399">
        <v>-2.9239338717719901E-2</v>
      </c>
      <c r="BL185" s="399"/>
      <c r="BM185" s="399"/>
      <c r="BN185" s="399"/>
      <c r="BO185" s="399">
        <v>-8.4079351071944794E-2</v>
      </c>
      <c r="BP185" s="399"/>
      <c r="BQ185" s="399"/>
      <c r="BR185" s="399"/>
      <c r="BS185" s="399"/>
      <c r="BT185" s="399"/>
      <c r="BU185" s="399"/>
      <c r="BV185" s="399"/>
      <c r="BW185" s="399"/>
      <c r="BX185" s="403"/>
      <c r="BY185" s="399"/>
      <c r="BZ185" s="399"/>
      <c r="CA185" s="399"/>
      <c r="CB185" s="399"/>
      <c r="CC185" s="399"/>
      <c r="CD185" s="399"/>
      <c r="CE185" s="399"/>
      <c r="CF185" s="399"/>
      <c r="CG185" s="399">
        <v>-1.27381850643485E-2</v>
      </c>
      <c r="CH185" s="399"/>
      <c r="CI185" s="399"/>
      <c r="CJ185" s="399"/>
      <c r="CK185" s="399"/>
      <c r="CL185" s="399"/>
      <c r="CM185" s="399"/>
      <c r="CN185" s="399"/>
      <c r="CO185" s="399"/>
      <c r="CP185" s="399"/>
      <c r="CQ185" s="399"/>
      <c r="CR185" s="399"/>
      <c r="CS185" s="399"/>
      <c r="CT185" s="399"/>
      <c r="CU185" s="399"/>
      <c r="CV185" s="399"/>
      <c r="CW185" s="399"/>
      <c r="CX185" s="399"/>
      <c r="CY185" s="399"/>
      <c r="CZ185" s="399"/>
      <c r="DA185" s="399"/>
      <c r="DB185" s="399"/>
      <c r="DC185" s="399"/>
      <c r="DD185" s="399"/>
      <c r="DE185" s="399"/>
      <c r="DG185" s="404"/>
      <c r="DI185" s="399"/>
      <c r="DJ185" s="399"/>
      <c r="DK185" s="399"/>
    </row>
    <row r="186" spans="1:115" customFormat="1" hidden="1" outlineLevel="1">
      <c r="A186" s="398">
        <f t="shared" si="49"/>
        <v>24319</v>
      </c>
      <c r="B186" s="402"/>
      <c r="C186" s="399"/>
      <c r="D186" s="399">
        <v>3.4999999999999901E-3</v>
      </c>
      <c r="E186" s="399">
        <v>-1.27999999999999E-2</v>
      </c>
      <c r="F186" s="399"/>
      <c r="G186" s="399"/>
      <c r="H186" s="399"/>
      <c r="I186" s="399"/>
      <c r="J186" s="399"/>
      <c r="K186" s="399"/>
      <c r="L186" s="399"/>
      <c r="M186" s="399"/>
      <c r="N186" s="399"/>
      <c r="O186" s="399"/>
      <c r="P186" s="399"/>
      <c r="Q186" s="399"/>
      <c r="R186" s="399"/>
      <c r="S186" s="399"/>
      <c r="T186" s="399"/>
      <c r="U186" s="399"/>
      <c r="V186" s="399"/>
      <c r="W186" s="399"/>
      <c r="X186" s="399"/>
      <c r="Y186" s="399"/>
      <c r="Z186" s="399"/>
      <c r="AA186" s="399"/>
      <c r="AB186" s="399"/>
      <c r="AC186" s="399"/>
      <c r="AD186" s="399"/>
      <c r="AE186" s="399">
        <v>-1.6432823332884899E-2</v>
      </c>
      <c r="AF186" s="399"/>
      <c r="AG186" s="399"/>
      <c r="AH186" s="399"/>
      <c r="AI186" s="399"/>
      <c r="AJ186" s="399"/>
      <c r="AK186" s="399"/>
      <c r="AL186" s="399"/>
      <c r="AM186" s="399"/>
      <c r="AN186" s="399"/>
      <c r="AO186" s="399"/>
      <c r="AP186" s="399">
        <v>-3.55419362581934E-2</v>
      </c>
      <c r="AQ186" s="399"/>
      <c r="AR186" s="399"/>
      <c r="AS186" s="399"/>
      <c r="AT186" s="399"/>
      <c r="AU186" s="399"/>
      <c r="AV186" s="399"/>
      <c r="AW186" s="399">
        <v>4.8848264564061501E-2</v>
      </c>
      <c r="AX186" s="399"/>
      <c r="AY186" s="399"/>
      <c r="AZ186" s="399"/>
      <c r="BA186" s="399"/>
      <c r="BB186" s="399"/>
      <c r="BC186" s="399"/>
      <c r="BD186" s="399"/>
      <c r="BE186" s="399"/>
      <c r="BF186" s="399"/>
      <c r="BG186" s="399"/>
      <c r="BH186" s="399"/>
      <c r="BI186" s="399"/>
      <c r="BJ186" s="399"/>
      <c r="BK186" s="399">
        <v>-9.8640830668537405E-2</v>
      </c>
      <c r="BL186" s="399"/>
      <c r="BM186" s="399"/>
      <c r="BN186" s="399"/>
      <c r="BO186" s="399">
        <v>-7.81236121398198E-3</v>
      </c>
      <c r="BP186" s="399"/>
      <c r="BQ186" s="399"/>
      <c r="BR186" s="399"/>
      <c r="BS186" s="399"/>
      <c r="BT186" s="399"/>
      <c r="BU186" s="399"/>
      <c r="BV186" s="399"/>
      <c r="BW186" s="399"/>
      <c r="BX186" s="403"/>
      <c r="BY186" s="399"/>
      <c r="BZ186" s="399"/>
      <c r="CA186" s="399"/>
      <c r="CB186" s="399"/>
      <c r="CC186" s="399"/>
      <c r="CD186" s="399"/>
      <c r="CE186" s="399"/>
      <c r="CF186" s="399"/>
      <c r="CG186" s="399">
        <v>-1.2903949637234799E-2</v>
      </c>
      <c r="CH186" s="399"/>
      <c r="CI186" s="399"/>
      <c r="CJ186" s="399"/>
      <c r="CK186" s="399"/>
      <c r="CL186" s="399"/>
      <c r="CM186" s="399"/>
      <c r="CN186" s="399"/>
      <c r="CO186" s="399"/>
      <c r="CP186" s="399"/>
      <c r="CQ186" s="399"/>
      <c r="CR186" s="399"/>
      <c r="CS186" s="399"/>
      <c r="CT186" s="399"/>
      <c r="CU186" s="399"/>
      <c r="CV186" s="399"/>
      <c r="CW186" s="399"/>
      <c r="CX186" s="399"/>
      <c r="CY186" s="399"/>
      <c r="CZ186" s="399"/>
      <c r="DA186" s="399"/>
      <c r="DB186" s="399"/>
      <c r="DC186" s="399"/>
      <c r="DD186" s="399"/>
      <c r="DE186" s="399"/>
      <c r="DG186" s="404"/>
      <c r="DI186" s="399"/>
      <c r="DJ186" s="399"/>
      <c r="DK186" s="399"/>
    </row>
    <row r="187" spans="1:115" customFormat="1" hidden="1" outlineLevel="1">
      <c r="A187" s="398">
        <f t="shared" si="49"/>
        <v>24350</v>
      </c>
      <c r="B187" s="402"/>
      <c r="C187" s="399"/>
      <c r="D187" s="399">
        <v>4.0999999999999899E-3</v>
      </c>
      <c r="E187" s="399">
        <v>-7.4999999999999997E-2</v>
      </c>
      <c r="F187" s="399"/>
      <c r="G187" s="399"/>
      <c r="H187" s="399"/>
      <c r="I187" s="399"/>
      <c r="J187" s="399"/>
      <c r="K187" s="399"/>
      <c r="L187" s="399"/>
      <c r="M187" s="399"/>
      <c r="N187" s="399"/>
      <c r="O187" s="399"/>
      <c r="P187" s="399"/>
      <c r="Q187" s="399"/>
      <c r="R187" s="399"/>
      <c r="S187" s="399"/>
      <c r="T187" s="399"/>
      <c r="U187" s="399"/>
      <c r="V187" s="399"/>
      <c r="W187" s="399"/>
      <c r="X187" s="399"/>
      <c r="Y187" s="399"/>
      <c r="Z187" s="399"/>
      <c r="AA187" s="399"/>
      <c r="AB187" s="399"/>
      <c r="AC187" s="399"/>
      <c r="AD187" s="399"/>
      <c r="AE187" s="399">
        <v>-0.17422245106391601</v>
      </c>
      <c r="AF187" s="399"/>
      <c r="AG187" s="399"/>
      <c r="AH187" s="399"/>
      <c r="AI187" s="399"/>
      <c r="AJ187" s="399"/>
      <c r="AK187" s="399"/>
      <c r="AL187" s="399"/>
      <c r="AM187" s="399"/>
      <c r="AN187" s="399"/>
      <c r="AO187" s="399"/>
      <c r="AP187" s="399">
        <v>-7.5376739866820502E-2</v>
      </c>
      <c r="AQ187" s="399"/>
      <c r="AR187" s="399"/>
      <c r="AS187" s="399"/>
      <c r="AT187" s="399"/>
      <c r="AU187" s="399"/>
      <c r="AV187" s="399"/>
      <c r="AW187" s="399">
        <v>3.5513590161065402E-2</v>
      </c>
      <c r="AX187" s="399"/>
      <c r="AY187" s="399"/>
      <c r="AZ187" s="399"/>
      <c r="BA187" s="399"/>
      <c r="BB187" s="399"/>
      <c r="BC187" s="399"/>
      <c r="BD187" s="399"/>
      <c r="BE187" s="399"/>
      <c r="BF187" s="399"/>
      <c r="BG187" s="399"/>
      <c r="BH187" s="399"/>
      <c r="BI187" s="399"/>
      <c r="BJ187" s="399"/>
      <c r="BK187" s="399">
        <v>-3.03020003363112E-2</v>
      </c>
      <c r="BL187" s="399"/>
      <c r="BM187" s="399"/>
      <c r="BN187" s="399"/>
      <c r="BO187" s="399">
        <v>-7.1533729068705698E-2</v>
      </c>
      <c r="BP187" s="399"/>
      <c r="BQ187" s="399"/>
      <c r="BR187" s="399"/>
      <c r="BS187" s="399"/>
      <c r="BT187" s="399"/>
      <c r="BU187" s="399"/>
      <c r="BV187" s="399"/>
      <c r="BW187" s="399"/>
      <c r="BX187" s="403"/>
      <c r="BY187" s="399"/>
      <c r="BZ187" s="399"/>
      <c r="CA187" s="399"/>
      <c r="CB187" s="399"/>
      <c r="CC187" s="399"/>
      <c r="CD187" s="399"/>
      <c r="CE187" s="399"/>
      <c r="CF187" s="399"/>
      <c r="CG187" s="399">
        <v>-3.6981835620649599E-2</v>
      </c>
      <c r="CH187" s="399"/>
      <c r="CI187" s="399"/>
      <c r="CJ187" s="399"/>
      <c r="CK187" s="399"/>
      <c r="CL187" s="399"/>
      <c r="CM187" s="399"/>
      <c r="CN187" s="399"/>
      <c r="CO187" s="399"/>
      <c r="CP187" s="399"/>
      <c r="CQ187" s="399"/>
      <c r="CR187" s="399"/>
      <c r="CS187" s="399"/>
      <c r="CT187" s="399"/>
      <c r="CU187" s="399"/>
      <c r="CV187" s="399"/>
      <c r="CW187" s="399"/>
      <c r="CX187" s="399"/>
      <c r="CY187" s="399"/>
      <c r="CZ187" s="399"/>
      <c r="DA187" s="399"/>
      <c r="DB187" s="399"/>
      <c r="DC187" s="399"/>
      <c r="DD187" s="399"/>
      <c r="DE187" s="399"/>
      <c r="DG187" s="404"/>
      <c r="DI187" s="399"/>
      <c r="DJ187" s="399"/>
      <c r="DK187" s="399"/>
    </row>
    <row r="188" spans="1:115" customFormat="1" hidden="1" outlineLevel="1">
      <c r="A188" s="398">
        <f t="shared" si="49"/>
        <v>24380</v>
      </c>
      <c r="B188" s="402"/>
      <c r="C188" s="399"/>
      <c r="D188" s="399">
        <v>4.0000000000000001E-3</v>
      </c>
      <c r="E188" s="399">
        <v>-6.6E-3</v>
      </c>
      <c r="F188" s="399"/>
      <c r="G188" s="399"/>
      <c r="H188" s="399"/>
      <c r="I188" s="399"/>
      <c r="J188" s="399"/>
      <c r="K188" s="399"/>
      <c r="L188" s="399"/>
      <c r="M188" s="399"/>
      <c r="N188" s="399"/>
      <c r="O188" s="399"/>
      <c r="P188" s="399"/>
      <c r="Q188" s="399"/>
      <c r="R188" s="399"/>
      <c r="S188" s="399"/>
      <c r="T188" s="399"/>
      <c r="U188" s="399"/>
      <c r="V188" s="399"/>
      <c r="W188" s="399"/>
      <c r="X188" s="399"/>
      <c r="Y188" s="399"/>
      <c r="Z188" s="399"/>
      <c r="AA188" s="399"/>
      <c r="AB188" s="399"/>
      <c r="AC188" s="399"/>
      <c r="AD188" s="399"/>
      <c r="AE188" s="399">
        <v>4.2881568200827801E-2</v>
      </c>
      <c r="AF188" s="399"/>
      <c r="AG188" s="399"/>
      <c r="AH188" s="399"/>
      <c r="AI188" s="399"/>
      <c r="AJ188" s="399"/>
      <c r="AK188" s="399"/>
      <c r="AL188" s="399"/>
      <c r="AM188" s="399"/>
      <c r="AN188" s="399"/>
      <c r="AO188" s="399"/>
      <c r="AP188" s="399">
        <v>4.2585325263111998E-2</v>
      </c>
      <c r="AQ188" s="399"/>
      <c r="AR188" s="399"/>
      <c r="AS188" s="399"/>
      <c r="AT188" s="399"/>
      <c r="AU188" s="399"/>
      <c r="AV188" s="399"/>
      <c r="AW188" s="399">
        <v>3.7906478449227302E-2</v>
      </c>
      <c r="AX188" s="399"/>
      <c r="AY188" s="399"/>
      <c r="AZ188" s="399"/>
      <c r="BA188" s="399"/>
      <c r="BB188" s="399"/>
      <c r="BC188" s="399"/>
      <c r="BD188" s="399"/>
      <c r="BE188" s="399"/>
      <c r="BF188" s="399"/>
      <c r="BG188" s="399"/>
      <c r="BH188" s="399"/>
      <c r="BI188" s="399"/>
      <c r="BJ188" s="399"/>
      <c r="BK188" s="399">
        <v>-4.8611380143045002E-2</v>
      </c>
      <c r="BL188" s="399"/>
      <c r="BM188" s="399"/>
      <c r="BN188" s="399"/>
      <c r="BO188" s="399">
        <v>2.3554129885962501E-2</v>
      </c>
      <c r="BP188" s="399"/>
      <c r="BQ188" s="399"/>
      <c r="BR188" s="399"/>
      <c r="BS188" s="399"/>
      <c r="BT188" s="399"/>
      <c r="BU188" s="399"/>
      <c r="BV188" s="399"/>
      <c r="BW188" s="399"/>
      <c r="BX188" s="403"/>
      <c r="BY188" s="399"/>
      <c r="BZ188" s="399"/>
      <c r="CA188" s="399"/>
      <c r="CB188" s="399"/>
      <c r="CC188" s="399"/>
      <c r="CD188" s="399"/>
      <c r="CE188" s="399"/>
      <c r="CF188" s="399"/>
      <c r="CG188" s="399">
        <v>-4.1236640180978203E-2</v>
      </c>
      <c r="CH188" s="399"/>
      <c r="CI188" s="399"/>
      <c r="CJ188" s="399"/>
      <c r="CK188" s="399"/>
      <c r="CL188" s="399"/>
      <c r="CM188" s="399"/>
      <c r="CN188" s="399"/>
      <c r="CO188" s="399"/>
      <c r="CP188" s="399"/>
      <c r="CQ188" s="399"/>
      <c r="CR188" s="399"/>
      <c r="CS188" s="399"/>
      <c r="CT188" s="399"/>
      <c r="CU188" s="399"/>
      <c r="CV188" s="399"/>
      <c r="CW188" s="399"/>
      <c r="CX188" s="399"/>
      <c r="CY188" s="399"/>
      <c r="CZ188" s="399"/>
      <c r="DA188" s="399"/>
      <c r="DB188" s="399"/>
      <c r="DC188" s="399"/>
      <c r="DD188" s="399"/>
      <c r="DE188" s="399"/>
      <c r="DG188" s="404"/>
      <c r="DI188" s="399"/>
      <c r="DJ188" s="399"/>
      <c r="DK188" s="399"/>
    </row>
    <row r="189" spans="1:115" customFormat="1" hidden="1" outlineLevel="1">
      <c r="A189" s="398">
        <f t="shared" si="49"/>
        <v>24411</v>
      </c>
      <c r="B189" s="402"/>
      <c r="C189" s="399"/>
      <c r="D189" s="399">
        <v>4.4999999999999997E-3</v>
      </c>
      <c r="E189" s="399">
        <v>4.3099999999999999E-2</v>
      </c>
      <c r="F189" s="399"/>
      <c r="G189" s="399"/>
      <c r="H189" s="399"/>
      <c r="I189" s="399"/>
      <c r="J189" s="399"/>
      <c r="K189" s="399"/>
      <c r="L189" s="399"/>
      <c r="M189" s="399"/>
      <c r="N189" s="399"/>
      <c r="O189" s="399"/>
      <c r="P189" s="399"/>
      <c r="Q189" s="399"/>
      <c r="R189" s="399"/>
      <c r="S189" s="399"/>
      <c r="T189" s="399"/>
      <c r="U189" s="399"/>
      <c r="V189" s="399"/>
      <c r="W189" s="399"/>
      <c r="X189" s="399"/>
      <c r="Y189" s="399"/>
      <c r="Z189" s="399"/>
      <c r="AA189" s="399"/>
      <c r="AB189" s="399"/>
      <c r="AC189" s="399"/>
      <c r="AD189" s="399"/>
      <c r="AE189" s="399">
        <v>0.20000837829455201</v>
      </c>
      <c r="AF189" s="399"/>
      <c r="AG189" s="399"/>
      <c r="AH189" s="399"/>
      <c r="AI189" s="399"/>
      <c r="AJ189" s="399"/>
      <c r="AK189" s="399"/>
      <c r="AL189" s="399"/>
      <c r="AM189" s="399"/>
      <c r="AN189" s="399"/>
      <c r="AO189" s="399"/>
      <c r="AP189" s="399">
        <v>2.6178388541721401E-2</v>
      </c>
      <c r="AQ189" s="399"/>
      <c r="AR189" s="399"/>
      <c r="AS189" s="399"/>
      <c r="AT189" s="399"/>
      <c r="AU189" s="399"/>
      <c r="AV189" s="399"/>
      <c r="AW189" s="399">
        <v>5.0493724966405903E-2</v>
      </c>
      <c r="AX189" s="399"/>
      <c r="AY189" s="399"/>
      <c r="AZ189" s="399"/>
      <c r="BA189" s="399"/>
      <c r="BB189" s="399"/>
      <c r="BC189" s="399"/>
      <c r="BD189" s="399"/>
      <c r="BE189" s="399"/>
      <c r="BF189" s="399"/>
      <c r="BG189" s="399"/>
      <c r="BH189" s="399"/>
      <c r="BI189" s="399"/>
      <c r="BJ189" s="399"/>
      <c r="BK189" s="399">
        <v>3.0894525115670399E-2</v>
      </c>
      <c r="BL189" s="399"/>
      <c r="BM189" s="399"/>
      <c r="BN189" s="399"/>
      <c r="BO189" s="399">
        <v>7.1130033046427704E-2</v>
      </c>
      <c r="BP189" s="399"/>
      <c r="BQ189" s="399"/>
      <c r="BR189" s="399"/>
      <c r="BS189" s="399"/>
      <c r="BT189" s="399"/>
      <c r="BU189" s="399"/>
      <c r="BV189" s="399"/>
      <c r="BW189" s="399"/>
      <c r="BX189" s="403"/>
      <c r="BY189" s="399"/>
      <c r="BZ189" s="399"/>
      <c r="CA189" s="399"/>
      <c r="CB189" s="399"/>
      <c r="CC189" s="399"/>
      <c r="CD189" s="399"/>
      <c r="CE189" s="399"/>
      <c r="CF189" s="399"/>
      <c r="CG189" s="399">
        <v>2.1505646219018602E-2</v>
      </c>
      <c r="CH189" s="399"/>
      <c r="CI189" s="399"/>
      <c r="CJ189" s="399"/>
      <c r="CK189" s="399"/>
      <c r="CL189" s="399"/>
      <c r="CM189" s="399"/>
      <c r="CN189" s="399"/>
      <c r="CO189" s="399"/>
      <c r="CP189" s="399"/>
      <c r="CQ189" s="399"/>
      <c r="CR189" s="399"/>
      <c r="CS189" s="399"/>
      <c r="CT189" s="399"/>
      <c r="CU189" s="399"/>
      <c r="CV189" s="399"/>
      <c r="CW189" s="399"/>
      <c r="CX189" s="399"/>
      <c r="CY189" s="399"/>
      <c r="CZ189" s="399"/>
      <c r="DA189" s="399"/>
      <c r="DB189" s="399"/>
      <c r="DC189" s="399"/>
      <c r="DD189" s="399"/>
      <c r="DE189" s="399"/>
      <c r="DG189" s="404"/>
      <c r="DI189" s="399"/>
      <c r="DJ189" s="399"/>
      <c r="DK189" s="399"/>
    </row>
    <row r="190" spans="1:115" customFormat="1" hidden="1" outlineLevel="1">
      <c r="A190" s="398">
        <f t="shared" si="49"/>
        <v>24441</v>
      </c>
      <c r="B190" s="402"/>
      <c r="C190" s="399"/>
      <c r="D190" s="399">
        <v>4.0000000000000001E-3</v>
      </c>
      <c r="E190" s="399">
        <v>1.7999999999999999E-2</v>
      </c>
      <c r="F190" s="399"/>
      <c r="G190" s="399"/>
      <c r="H190" s="399"/>
      <c r="I190" s="399"/>
      <c r="J190" s="399"/>
      <c r="K190" s="399"/>
      <c r="L190" s="399"/>
      <c r="M190" s="399"/>
      <c r="N190" s="399"/>
      <c r="O190" s="399"/>
      <c r="P190" s="399"/>
      <c r="Q190" s="399"/>
      <c r="R190" s="399"/>
      <c r="S190" s="399"/>
      <c r="T190" s="399"/>
      <c r="U190" s="399"/>
      <c r="V190" s="399"/>
      <c r="W190" s="399"/>
      <c r="X190" s="399"/>
      <c r="Y190" s="399"/>
      <c r="Z190" s="399"/>
      <c r="AA190" s="399"/>
      <c r="AB190" s="399"/>
      <c r="AC190" s="399"/>
      <c r="AD190" s="399"/>
      <c r="AE190" s="399">
        <v>0.20090188957740501</v>
      </c>
      <c r="AF190" s="399"/>
      <c r="AG190" s="399"/>
      <c r="AH190" s="399"/>
      <c r="AI190" s="399"/>
      <c r="AJ190" s="399"/>
      <c r="AK190" s="399"/>
      <c r="AL190" s="399"/>
      <c r="AM190" s="399"/>
      <c r="AN190" s="399"/>
      <c r="AO190" s="399"/>
      <c r="AP190" s="399">
        <v>8.24998264866241E-2</v>
      </c>
      <c r="AQ190" s="399"/>
      <c r="AR190" s="399"/>
      <c r="AS190" s="399"/>
      <c r="AT190" s="399"/>
      <c r="AU190" s="399"/>
      <c r="AV190" s="399"/>
      <c r="AW190" s="399">
        <v>-2.00001850869291E-2</v>
      </c>
      <c r="AX190" s="399"/>
      <c r="AY190" s="399"/>
      <c r="AZ190" s="399"/>
      <c r="BA190" s="399"/>
      <c r="BB190" s="399"/>
      <c r="BC190" s="399"/>
      <c r="BD190" s="399"/>
      <c r="BE190" s="399"/>
      <c r="BF190" s="399"/>
      <c r="BG190" s="399"/>
      <c r="BH190" s="399"/>
      <c r="BI190" s="399"/>
      <c r="BJ190" s="399"/>
      <c r="BK190" s="399">
        <v>5.7142826913471001E-2</v>
      </c>
      <c r="BL190" s="399"/>
      <c r="BM190" s="399"/>
      <c r="BN190" s="399"/>
      <c r="BO190" s="399">
        <v>-3.7548446915257098E-2</v>
      </c>
      <c r="BP190" s="399"/>
      <c r="BQ190" s="399"/>
      <c r="BR190" s="399"/>
      <c r="BS190" s="399"/>
      <c r="BT190" s="399"/>
      <c r="BU190" s="399"/>
      <c r="BV190" s="399"/>
      <c r="BW190" s="399"/>
      <c r="BX190" s="403"/>
      <c r="BY190" s="399"/>
      <c r="BZ190" s="399"/>
      <c r="CA190" s="399"/>
      <c r="CB190" s="399"/>
      <c r="CC190" s="399"/>
      <c r="CD190" s="399"/>
      <c r="CE190" s="399"/>
      <c r="CF190" s="399"/>
      <c r="CG190" s="399">
        <v>-6.4855100117832604E-2</v>
      </c>
      <c r="CH190" s="399"/>
      <c r="CI190" s="399"/>
      <c r="CJ190" s="399"/>
      <c r="CK190" s="399"/>
      <c r="CL190" s="399"/>
      <c r="CM190" s="399"/>
      <c r="CN190" s="399"/>
      <c r="CO190" s="399"/>
      <c r="CP190" s="399"/>
      <c r="CQ190" s="399"/>
      <c r="CR190" s="399"/>
      <c r="CS190" s="399"/>
      <c r="CT190" s="399"/>
      <c r="CU190" s="399"/>
      <c r="CV190" s="399"/>
      <c r="CW190" s="399"/>
      <c r="CX190" s="399"/>
      <c r="CY190" s="399"/>
      <c r="CZ190" s="399"/>
      <c r="DA190" s="399"/>
      <c r="DB190" s="399"/>
      <c r="DC190" s="399"/>
      <c r="DD190" s="399"/>
      <c r="DE190" s="399"/>
      <c r="DG190" s="404"/>
      <c r="DI190" s="399"/>
      <c r="DJ190" s="399"/>
      <c r="DK190" s="399"/>
    </row>
    <row r="191" spans="1:115" customFormat="1" hidden="1" outlineLevel="1">
      <c r="A191" s="398">
        <f t="shared" si="49"/>
        <v>24472</v>
      </c>
      <c r="B191" s="402"/>
      <c r="C191" s="399"/>
      <c r="D191" s="399">
        <v>4.0000000000000001E-3</v>
      </c>
      <c r="E191" s="399">
        <v>5.3E-3</v>
      </c>
      <c r="F191" s="399"/>
      <c r="G191" s="399"/>
      <c r="H191" s="399"/>
      <c r="I191" s="399"/>
      <c r="J191" s="399"/>
      <c r="K191" s="399"/>
      <c r="L191" s="399"/>
      <c r="M191" s="399"/>
      <c r="N191" s="399"/>
      <c r="O191" s="399"/>
      <c r="P191" s="399"/>
      <c r="Q191" s="399"/>
      <c r="R191" s="399"/>
      <c r="S191" s="399"/>
      <c r="T191" s="399"/>
      <c r="U191" s="399"/>
      <c r="V191" s="399"/>
      <c r="W191" s="399"/>
      <c r="X191" s="399"/>
      <c r="Y191" s="399"/>
      <c r="Z191" s="399"/>
      <c r="AA191" s="399"/>
      <c r="AB191" s="399"/>
      <c r="AC191" s="399"/>
      <c r="AD191" s="399"/>
      <c r="AE191" s="399">
        <v>0.223940014716137</v>
      </c>
      <c r="AF191" s="399"/>
      <c r="AG191" s="399"/>
      <c r="AH191" s="399"/>
      <c r="AI191" s="399"/>
      <c r="AJ191" s="399"/>
      <c r="AK191" s="399"/>
      <c r="AL191" s="399"/>
      <c r="AM191" s="399"/>
      <c r="AN191" s="399"/>
      <c r="AO191" s="399"/>
      <c r="AP191" s="399">
        <v>-2.8482037481626001E-2</v>
      </c>
      <c r="AQ191" s="399"/>
      <c r="AR191" s="399"/>
      <c r="AS191" s="399"/>
      <c r="AT191" s="399"/>
      <c r="AU191" s="399"/>
      <c r="AV191" s="399"/>
      <c r="AW191" s="399">
        <v>-6.8028660391934396E-3</v>
      </c>
      <c r="AX191" s="399"/>
      <c r="AY191" s="399"/>
      <c r="AZ191" s="399"/>
      <c r="BA191" s="399"/>
      <c r="BB191" s="399"/>
      <c r="BC191" s="399"/>
      <c r="BD191" s="399"/>
      <c r="BE191" s="399"/>
      <c r="BF191" s="399"/>
      <c r="BG191" s="399"/>
      <c r="BH191" s="399"/>
      <c r="BI191" s="399"/>
      <c r="BJ191" s="399"/>
      <c r="BK191" s="399">
        <v>-5.4054027004383401E-2</v>
      </c>
      <c r="BL191" s="399"/>
      <c r="BM191" s="399"/>
      <c r="BN191" s="399"/>
      <c r="BO191" s="399">
        <v>-1.43437503615058E-2</v>
      </c>
      <c r="BP191" s="399"/>
      <c r="BQ191" s="399"/>
      <c r="BR191" s="399"/>
      <c r="BS191" s="399"/>
      <c r="BT191" s="399"/>
      <c r="BU191" s="399"/>
      <c r="BV191" s="399"/>
      <c r="BW191" s="399"/>
      <c r="BX191" s="403"/>
      <c r="BY191" s="399"/>
      <c r="BZ191" s="399"/>
      <c r="CA191" s="399"/>
      <c r="CB191" s="399"/>
      <c r="CC191" s="399"/>
      <c r="CD191" s="399"/>
      <c r="CE191" s="399"/>
      <c r="CF191" s="399"/>
      <c r="CG191" s="399">
        <v>3.8022198051472699E-3</v>
      </c>
      <c r="CH191" s="399"/>
      <c r="CI191" s="399"/>
      <c r="CJ191" s="399"/>
      <c r="CK191" s="399"/>
      <c r="CL191" s="399"/>
      <c r="CM191" s="399"/>
      <c r="CN191" s="399"/>
      <c r="CO191" s="399"/>
      <c r="CP191" s="399"/>
      <c r="CQ191" s="399"/>
      <c r="CR191" s="399"/>
      <c r="CS191" s="399"/>
      <c r="CT191" s="399"/>
      <c r="CU191" s="399"/>
      <c r="CV191" s="399"/>
      <c r="CW191" s="399"/>
      <c r="CX191" s="399"/>
      <c r="CY191" s="399"/>
      <c r="CZ191" s="399"/>
      <c r="DA191" s="399"/>
      <c r="DB191" s="399"/>
      <c r="DC191" s="399"/>
      <c r="DD191" s="399"/>
      <c r="DE191" s="399"/>
      <c r="DG191" s="404"/>
      <c r="DI191" s="399"/>
      <c r="DJ191" s="399"/>
      <c r="DK191" s="399"/>
    </row>
    <row r="192" spans="1:115" customFormat="1" hidden="1" outlineLevel="1">
      <c r="A192" s="398">
        <f t="shared" si="49"/>
        <v>24503</v>
      </c>
      <c r="B192" s="402"/>
      <c r="C192" s="399"/>
      <c r="D192" s="399">
        <v>4.3E-3</v>
      </c>
      <c r="E192" s="399">
        <v>8.5800000000000001E-2</v>
      </c>
      <c r="F192" s="399"/>
      <c r="G192" s="399"/>
      <c r="H192" s="399"/>
      <c r="I192" s="399"/>
      <c r="J192" s="399"/>
      <c r="K192" s="399"/>
      <c r="L192" s="399"/>
      <c r="M192" s="399"/>
      <c r="N192" s="399"/>
      <c r="O192" s="399"/>
      <c r="P192" s="399"/>
      <c r="Q192" s="399"/>
      <c r="R192" s="399"/>
      <c r="S192" s="399"/>
      <c r="T192" s="399"/>
      <c r="U192" s="399"/>
      <c r="V192" s="399"/>
      <c r="W192" s="399"/>
      <c r="X192" s="399"/>
      <c r="Y192" s="399"/>
      <c r="Z192" s="399"/>
      <c r="AA192" s="399"/>
      <c r="AB192" s="399"/>
      <c r="AC192" s="399"/>
      <c r="AD192" s="399"/>
      <c r="AE192" s="399">
        <v>0.110411293754954</v>
      </c>
      <c r="AF192" s="399"/>
      <c r="AG192" s="399"/>
      <c r="AH192" s="399"/>
      <c r="AI192" s="399"/>
      <c r="AJ192" s="399"/>
      <c r="AK192" s="399"/>
      <c r="AL192" s="399"/>
      <c r="AM192" s="399"/>
      <c r="AN192" s="399"/>
      <c r="AO192" s="399"/>
      <c r="AP192" s="399">
        <v>-6.5137704867694801E-3</v>
      </c>
      <c r="AQ192" s="399"/>
      <c r="AR192" s="399"/>
      <c r="AS192" s="399"/>
      <c r="AT192" s="399"/>
      <c r="AU192" s="399"/>
      <c r="AV192" s="399"/>
      <c r="AW192" s="399">
        <v>7.9823762663477904E-2</v>
      </c>
      <c r="AX192" s="399"/>
      <c r="AY192" s="399"/>
      <c r="AZ192" s="399"/>
      <c r="BA192" s="399"/>
      <c r="BB192" s="399"/>
      <c r="BC192" s="399"/>
      <c r="BD192" s="399"/>
      <c r="BE192" s="399"/>
      <c r="BF192" s="399"/>
      <c r="BG192" s="399"/>
      <c r="BH192" s="399"/>
      <c r="BI192" s="399"/>
      <c r="BJ192" s="399"/>
      <c r="BK192" s="399">
        <v>0.15149310747324299</v>
      </c>
      <c r="BL192" s="399"/>
      <c r="BM192" s="399"/>
      <c r="BN192" s="399"/>
      <c r="BO192" s="399">
        <v>2.4947184047106899E-2</v>
      </c>
      <c r="BP192" s="399"/>
      <c r="BQ192" s="399"/>
      <c r="BR192" s="399"/>
      <c r="BS192" s="399"/>
      <c r="BT192" s="399"/>
      <c r="BU192" s="399"/>
      <c r="BV192" s="399"/>
      <c r="BW192" s="399"/>
      <c r="BX192" s="403"/>
      <c r="BY192" s="399"/>
      <c r="BZ192" s="399"/>
      <c r="CA192" s="399"/>
      <c r="CB192" s="399"/>
      <c r="CC192" s="399"/>
      <c r="CD192" s="399"/>
      <c r="CE192" s="399"/>
      <c r="CF192" s="399"/>
      <c r="CG192" s="399">
        <v>0.29166702103605102</v>
      </c>
      <c r="CH192" s="399"/>
      <c r="CI192" s="399"/>
      <c r="CJ192" s="399"/>
      <c r="CK192" s="399"/>
      <c r="CL192" s="399"/>
      <c r="CM192" s="399"/>
      <c r="CN192" s="399"/>
      <c r="CO192" s="399"/>
      <c r="CP192" s="399"/>
      <c r="CQ192" s="399"/>
      <c r="CR192" s="399"/>
      <c r="CS192" s="399"/>
      <c r="CT192" s="399"/>
      <c r="CU192" s="399"/>
      <c r="CV192" s="399"/>
      <c r="CW192" s="399"/>
      <c r="CX192" s="399"/>
      <c r="CY192" s="399"/>
      <c r="CZ192" s="399"/>
      <c r="DA192" s="399"/>
      <c r="DB192" s="399"/>
      <c r="DC192" s="399"/>
      <c r="DD192" s="399"/>
      <c r="DE192" s="399"/>
      <c r="DG192" s="404"/>
      <c r="DI192" s="399"/>
      <c r="DJ192" s="399"/>
      <c r="DK192" s="399"/>
    </row>
    <row r="193" spans="1:115" customFormat="1" hidden="1" outlineLevel="1">
      <c r="A193" s="398">
        <f t="shared" si="49"/>
        <v>24531</v>
      </c>
      <c r="B193" s="402"/>
      <c r="C193" s="399"/>
      <c r="D193" s="399">
        <v>3.5999999999999999E-3</v>
      </c>
      <c r="E193" s="399">
        <v>1.14E-2</v>
      </c>
      <c r="F193" s="399"/>
      <c r="G193" s="399"/>
      <c r="H193" s="399"/>
      <c r="I193" s="399"/>
      <c r="J193" s="399"/>
      <c r="K193" s="399"/>
      <c r="L193" s="399"/>
      <c r="M193" s="399"/>
      <c r="N193" s="399"/>
      <c r="O193" s="399"/>
      <c r="P193" s="399"/>
      <c r="Q193" s="399"/>
      <c r="R193" s="399"/>
      <c r="S193" s="399"/>
      <c r="T193" s="399"/>
      <c r="U193" s="399"/>
      <c r="V193" s="399"/>
      <c r="W193" s="399"/>
      <c r="X193" s="399"/>
      <c r="Y193" s="399"/>
      <c r="Z193" s="399"/>
      <c r="AA193" s="399"/>
      <c r="AB193" s="399"/>
      <c r="AC193" s="399"/>
      <c r="AD193" s="399"/>
      <c r="AE193" s="399">
        <v>-5.5397726844811E-2</v>
      </c>
      <c r="AF193" s="399"/>
      <c r="AG193" s="399"/>
      <c r="AH193" s="399"/>
      <c r="AI193" s="399"/>
      <c r="AJ193" s="399"/>
      <c r="AK193" s="399"/>
      <c r="AL193" s="399"/>
      <c r="AM193" s="399"/>
      <c r="AN193" s="399"/>
      <c r="AO193" s="399"/>
      <c r="AP193" s="399">
        <v>3.2786694925301202E-2</v>
      </c>
      <c r="AQ193" s="399"/>
      <c r="AR193" s="399"/>
      <c r="AS193" s="399"/>
      <c r="AT193" s="399"/>
      <c r="AU193" s="399"/>
      <c r="AV193" s="399"/>
      <c r="AW193" s="399">
        <v>-9.5846266679204799E-3</v>
      </c>
      <c r="AX193" s="399"/>
      <c r="AY193" s="399"/>
      <c r="AZ193" s="399"/>
      <c r="BA193" s="399"/>
      <c r="BB193" s="399"/>
      <c r="BC193" s="399"/>
      <c r="BD193" s="399"/>
      <c r="BE193" s="399"/>
      <c r="BF193" s="399"/>
      <c r="BG193" s="399"/>
      <c r="BH193" s="399"/>
      <c r="BI193" s="399"/>
      <c r="BJ193" s="399"/>
      <c r="BK193" s="399">
        <v>-9.3750350942711197E-2</v>
      </c>
      <c r="BL193" s="399"/>
      <c r="BM193" s="399"/>
      <c r="BN193" s="399"/>
      <c r="BO193" s="399">
        <v>-1.8602599809208999E-2</v>
      </c>
      <c r="BP193" s="399"/>
      <c r="BQ193" s="399"/>
      <c r="BR193" s="399"/>
      <c r="BS193" s="399"/>
      <c r="BT193" s="399"/>
      <c r="BU193" s="399"/>
      <c r="BV193" s="399"/>
      <c r="BW193" s="399"/>
      <c r="BX193" s="403"/>
      <c r="BY193" s="399"/>
      <c r="BZ193" s="399"/>
      <c r="CA193" s="399"/>
      <c r="CB193" s="399"/>
      <c r="CC193" s="399"/>
      <c r="CD193" s="399"/>
      <c r="CE193" s="399"/>
      <c r="CF193" s="399"/>
      <c r="CG193" s="399">
        <v>-3.4737644184387899E-2</v>
      </c>
      <c r="CH193" s="399"/>
      <c r="CI193" s="399"/>
      <c r="CJ193" s="399"/>
      <c r="CK193" s="399"/>
      <c r="CL193" s="399"/>
      <c r="CM193" s="399"/>
      <c r="CN193" s="399"/>
      <c r="CO193" s="399"/>
      <c r="CP193" s="399"/>
      <c r="CQ193" s="399"/>
      <c r="CR193" s="399"/>
      <c r="CS193" s="399"/>
      <c r="CT193" s="399"/>
      <c r="CU193" s="399"/>
      <c r="CV193" s="399"/>
      <c r="CW193" s="399"/>
      <c r="CX193" s="399"/>
      <c r="CY193" s="399"/>
      <c r="CZ193" s="399"/>
      <c r="DA193" s="399"/>
      <c r="DB193" s="399"/>
      <c r="DC193" s="399"/>
      <c r="DD193" s="399"/>
      <c r="DE193" s="399"/>
      <c r="DG193" s="404"/>
      <c r="DI193" s="399"/>
      <c r="DJ193" s="399"/>
      <c r="DK193" s="399"/>
    </row>
    <row r="194" spans="1:115" customFormat="1" hidden="1" outlineLevel="1">
      <c r="A194" s="398">
        <f t="shared" si="49"/>
        <v>24562</v>
      </c>
      <c r="B194" s="402"/>
      <c r="C194" s="399"/>
      <c r="D194" s="399">
        <v>3.8999999999999998E-3</v>
      </c>
      <c r="E194" s="399">
        <v>4.3799999999999999E-2</v>
      </c>
      <c r="F194" s="399"/>
      <c r="G194" s="399"/>
      <c r="H194" s="399"/>
      <c r="I194" s="399"/>
      <c r="J194" s="399"/>
      <c r="K194" s="399"/>
      <c r="L194" s="399"/>
      <c r="M194" s="399"/>
      <c r="N194" s="399"/>
      <c r="O194" s="399"/>
      <c r="P194" s="399"/>
      <c r="Q194" s="399"/>
      <c r="R194" s="399"/>
      <c r="S194" s="399"/>
      <c r="T194" s="399"/>
      <c r="U194" s="399"/>
      <c r="V194" s="399"/>
      <c r="W194" s="399"/>
      <c r="X194" s="399"/>
      <c r="Y194" s="399"/>
      <c r="Z194" s="399"/>
      <c r="AA194" s="399"/>
      <c r="AB194" s="399"/>
      <c r="AC194" s="399"/>
      <c r="AD194" s="399"/>
      <c r="AE194" s="399">
        <v>5.9857876252879402E-2</v>
      </c>
      <c r="AF194" s="399"/>
      <c r="AG194" s="399"/>
      <c r="AH194" s="399"/>
      <c r="AI194" s="399"/>
      <c r="AJ194" s="399"/>
      <c r="AK194" s="399"/>
      <c r="AL194" s="399"/>
      <c r="AM194" s="399"/>
      <c r="AN194" s="399"/>
      <c r="AO194" s="399"/>
      <c r="AP194" s="399">
        <v>3.9510556379688901E-2</v>
      </c>
      <c r="AQ194" s="399"/>
      <c r="AR194" s="399"/>
      <c r="AS194" s="399"/>
      <c r="AT194" s="399"/>
      <c r="AU194" s="399"/>
      <c r="AV194" s="399"/>
      <c r="AW194" s="399">
        <v>8.5483985864499998E-2</v>
      </c>
      <c r="AX194" s="399"/>
      <c r="AY194" s="399"/>
      <c r="AZ194" s="399"/>
      <c r="BA194" s="399"/>
      <c r="BB194" s="399"/>
      <c r="BC194" s="399"/>
      <c r="BD194" s="399"/>
      <c r="BE194" s="399"/>
      <c r="BF194" s="399"/>
      <c r="BG194" s="399"/>
      <c r="BH194" s="399"/>
      <c r="BI194" s="399"/>
      <c r="BJ194" s="399"/>
      <c r="BK194" s="399">
        <v>0.21379373120160799</v>
      </c>
      <c r="BL194" s="399"/>
      <c r="BM194" s="399"/>
      <c r="BN194" s="399"/>
      <c r="BO194" s="399">
        <v>0</v>
      </c>
      <c r="BP194" s="399"/>
      <c r="BQ194" s="399"/>
      <c r="BR194" s="399"/>
      <c r="BS194" s="399"/>
      <c r="BT194" s="399"/>
      <c r="BU194" s="399"/>
      <c r="BV194" s="399"/>
      <c r="BW194" s="399"/>
      <c r="BX194" s="403"/>
      <c r="BY194" s="399"/>
      <c r="BZ194" s="399"/>
      <c r="CA194" s="399"/>
      <c r="CB194" s="399"/>
      <c r="CC194" s="399"/>
      <c r="CD194" s="399"/>
      <c r="CE194" s="399"/>
      <c r="CF194" s="399"/>
      <c r="CG194" s="399">
        <v>9.4036089507172297E-3</v>
      </c>
      <c r="CH194" s="399"/>
      <c r="CI194" s="399"/>
      <c r="CJ194" s="399"/>
      <c r="CK194" s="399"/>
      <c r="CL194" s="399"/>
      <c r="CM194" s="399"/>
      <c r="CN194" s="399"/>
      <c r="CO194" s="399"/>
      <c r="CP194" s="399"/>
      <c r="CQ194" s="399"/>
      <c r="CR194" s="399"/>
      <c r="CS194" s="399"/>
      <c r="CT194" s="399"/>
      <c r="CU194" s="399"/>
      <c r="CV194" s="399"/>
      <c r="CW194" s="399"/>
      <c r="CX194" s="399"/>
      <c r="CY194" s="399"/>
      <c r="CZ194" s="399"/>
      <c r="DA194" s="399"/>
      <c r="DB194" s="399"/>
      <c r="DC194" s="399"/>
      <c r="DD194" s="399"/>
      <c r="DE194" s="399"/>
      <c r="DG194" s="404"/>
      <c r="DI194" s="399"/>
      <c r="DJ194" s="399"/>
      <c r="DK194" s="399"/>
    </row>
    <row r="195" spans="1:115" customFormat="1" hidden="1" outlineLevel="1">
      <c r="A195" s="398">
        <f t="shared" si="49"/>
        <v>24592</v>
      </c>
      <c r="B195" s="402"/>
      <c r="C195" s="399"/>
      <c r="D195" s="399">
        <v>3.2000000000000002E-3</v>
      </c>
      <c r="E195" s="399">
        <v>4.2099999999999999E-2</v>
      </c>
      <c r="F195" s="399"/>
      <c r="G195" s="399"/>
      <c r="H195" s="399"/>
      <c r="I195" s="399"/>
      <c r="J195" s="399"/>
      <c r="K195" s="399"/>
      <c r="L195" s="399"/>
      <c r="M195" s="399"/>
      <c r="N195" s="399"/>
      <c r="O195" s="399"/>
      <c r="P195" s="399"/>
      <c r="Q195" s="399"/>
      <c r="R195" s="399"/>
      <c r="S195" s="399"/>
      <c r="T195" s="399"/>
      <c r="U195" s="399"/>
      <c r="V195" s="399"/>
      <c r="W195" s="399"/>
      <c r="X195" s="399"/>
      <c r="Y195" s="399"/>
      <c r="Z195" s="399"/>
      <c r="AA195" s="399"/>
      <c r="AB195" s="399"/>
      <c r="AC195" s="399"/>
      <c r="AD195" s="399"/>
      <c r="AE195" s="399">
        <v>0.112216805975727</v>
      </c>
      <c r="AF195" s="399"/>
      <c r="AG195" s="399"/>
      <c r="AH195" s="399"/>
      <c r="AI195" s="399"/>
      <c r="AJ195" s="399"/>
      <c r="AK195" s="399"/>
      <c r="AL195" s="399"/>
      <c r="AM195" s="399"/>
      <c r="AN195" s="399"/>
      <c r="AO195" s="399"/>
      <c r="AP195" s="399">
        <v>3.9876863679003401E-2</v>
      </c>
      <c r="AQ195" s="399"/>
      <c r="AR195" s="399"/>
      <c r="AS195" s="399"/>
      <c r="AT195" s="399"/>
      <c r="AU195" s="399"/>
      <c r="AV195" s="399"/>
      <c r="AW195" s="399">
        <v>1.5575206259945001E-2</v>
      </c>
      <c r="AX195" s="399"/>
      <c r="AY195" s="399"/>
      <c r="AZ195" s="399"/>
      <c r="BA195" s="399"/>
      <c r="BB195" s="399"/>
      <c r="BC195" s="399"/>
      <c r="BD195" s="399"/>
      <c r="BE195" s="399"/>
      <c r="BF195" s="399"/>
      <c r="BG195" s="399"/>
      <c r="BH195" s="399"/>
      <c r="BI195" s="399"/>
      <c r="BJ195" s="399"/>
      <c r="BK195" s="399">
        <v>0.12446141612198799</v>
      </c>
      <c r="BL195" s="399"/>
      <c r="BM195" s="399"/>
      <c r="BN195" s="399"/>
      <c r="BO195" s="399">
        <v>-1.25260689535496E-2</v>
      </c>
      <c r="BP195" s="399"/>
      <c r="BQ195" s="399"/>
      <c r="BR195" s="399"/>
      <c r="BS195" s="399"/>
      <c r="BT195" s="399"/>
      <c r="BU195" s="399"/>
      <c r="BV195" s="399"/>
      <c r="BW195" s="399"/>
      <c r="BX195" s="403"/>
      <c r="BY195" s="399"/>
      <c r="BZ195" s="399"/>
      <c r="CA195" s="399"/>
      <c r="CB195" s="399"/>
      <c r="CC195" s="399"/>
      <c r="CD195" s="399"/>
      <c r="CE195" s="399"/>
      <c r="CF195" s="399"/>
      <c r="CG195" s="399">
        <v>4.6584684984787197E-2</v>
      </c>
      <c r="CH195" s="399"/>
      <c r="CI195" s="399"/>
      <c r="CJ195" s="399"/>
      <c r="CK195" s="399"/>
      <c r="CL195" s="399"/>
      <c r="CM195" s="399"/>
      <c r="CN195" s="399"/>
      <c r="CO195" s="399"/>
      <c r="CP195" s="399"/>
      <c r="CQ195" s="399"/>
      <c r="CR195" s="399"/>
      <c r="CS195" s="399"/>
      <c r="CT195" s="399"/>
      <c r="CU195" s="399"/>
      <c r="CV195" s="399"/>
      <c r="CW195" s="399"/>
      <c r="CX195" s="399"/>
      <c r="CY195" s="399"/>
      <c r="CZ195" s="399"/>
      <c r="DA195" s="399"/>
      <c r="DB195" s="399"/>
      <c r="DC195" s="399"/>
      <c r="DD195" s="399"/>
      <c r="DE195" s="399"/>
      <c r="DG195" s="404"/>
      <c r="DI195" s="399"/>
      <c r="DJ195" s="399"/>
      <c r="DK195" s="399"/>
    </row>
    <row r="196" spans="1:115" customFormat="1" hidden="1" outlineLevel="1">
      <c r="A196" s="398">
        <f t="shared" si="49"/>
        <v>24623</v>
      </c>
      <c r="B196" s="402"/>
      <c r="C196" s="399"/>
      <c r="D196" s="399">
        <v>3.3E-3</v>
      </c>
      <c r="E196" s="399">
        <v>-0.04</v>
      </c>
      <c r="F196" s="399"/>
      <c r="G196" s="399"/>
      <c r="H196" s="399"/>
      <c r="I196" s="399"/>
      <c r="J196" s="399"/>
      <c r="K196" s="399"/>
      <c r="L196" s="399"/>
      <c r="M196" s="399"/>
      <c r="N196" s="399"/>
      <c r="O196" s="399"/>
      <c r="P196" s="399"/>
      <c r="Q196" s="399"/>
      <c r="R196" s="399"/>
      <c r="S196" s="399"/>
      <c r="T196" s="399"/>
      <c r="U196" s="399"/>
      <c r="V196" s="399"/>
      <c r="W196" s="399"/>
      <c r="X196" s="399"/>
      <c r="Y196" s="399"/>
      <c r="Z196" s="399"/>
      <c r="AA196" s="399"/>
      <c r="AB196" s="399"/>
      <c r="AC196" s="399"/>
      <c r="AD196" s="399"/>
      <c r="AE196" s="399">
        <v>-3.95921821535637E-2</v>
      </c>
      <c r="AF196" s="399"/>
      <c r="AG196" s="399"/>
      <c r="AH196" s="399"/>
      <c r="AI196" s="399"/>
      <c r="AJ196" s="399"/>
      <c r="AK196" s="399"/>
      <c r="AL196" s="399"/>
      <c r="AM196" s="399"/>
      <c r="AN196" s="399"/>
      <c r="AO196" s="399"/>
      <c r="AP196" s="399">
        <v>-9.1445015130291296E-2</v>
      </c>
      <c r="AQ196" s="399"/>
      <c r="AR196" s="399"/>
      <c r="AS196" s="399"/>
      <c r="AT196" s="399"/>
      <c r="AU196" s="399"/>
      <c r="AV196" s="399"/>
      <c r="AW196" s="399">
        <v>1.03091451143222E-2</v>
      </c>
      <c r="AX196" s="399"/>
      <c r="AY196" s="399"/>
      <c r="AZ196" s="399"/>
      <c r="BA196" s="399"/>
      <c r="BB196" s="399"/>
      <c r="BC196" s="399"/>
      <c r="BD196" s="399"/>
      <c r="BE196" s="399"/>
      <c r="BF196" s="399"/>
      <c r="BG196" s="399"/>
      <c r="BH196" s="399"/>
      <c r="BI196" s="399"/>
      <c r="BJ196" s="399"/>
      <c r="BK196" s="399">
        <v>-7.8880659990517896E-2</v>
      </c>
      <c r="BL196" s="399"/>
      <c r="BM196" s="399"/>
      <c r="BN196" s="399"/>
      <c r="BO196" s="399">
        <v>-2.8238804881988398E-2</v>
      </c>
      <c r="BP196" s="399"/>
      <c r="BQ196" s="399"/>
      <c r="BR196" s="399"/>
      <c r="BS196" s="399"/>
      <c r="BT196" s="399"/>
      <c r="BU196" s="399"/>
      <c r="BV196" s="399"/>
      <c r="BW196" s="399"/>
      <c r="BX196" s="403"/>
      <c r="BY196" s="399"/>
      <c r="BZ196" s="399"/>
      <c r="CA196" s="399"/>
      <c r="CB196" s="399"/>
      <c r="CC196" s="399"/>
      <c r="CD196" s="399"/>
      <c r="CE196" s="399"/>
      <c r="CF196" s="399"/>
      <c r="CG196" s="399">
        <v>-8.7726381243286203E-2</v>
      </c>
      <c r="CH196" s="399"/>
      <c r="CI196" s="399"/>
      <c r="CJ196" s="399"/>
      <c r="CK196" s="399"/>
      <c r="CL196" s="399"/>
      <c r="CM196" s="399"/>
      <c r="CN196" s="399"/>
      <c r="CO196" s="399"/>
      <c r="CP196" s="399"/>
      <c r="CQ196" s="399"/>
      <c r="CR196" s="399"/>
      <c r="CS196" s="399"/>
      <c r="CT196" s="399"/>
      <c r="CU196" s="399"/>
      <c r="CV196" s="399"/>
      <c r="CW196" s="399"/>
      <c r="CX196" s="399"/>
      <c r="CY196" s="399"/>
      <c r="CZ196" s="399"/>
      <c r="DA196" s="399"/>
      <c r="DB196" s="399"/>
      <c r="DC196" s="399"/>
      <c r="DD196" s="399"/>
      <c r="DE196" s="399"/>
      <c r="DG196" s="404"/>
      <c r="DI196" s="399"/>
      <c r="DJ196" s="399"/>
      <c r="DK196" s="399"/>
    </row>
    <row r="197" spans="1:115" customFormat="1" hidden="1" outlineLevel="1">
      <c r="A197" s="398">
        <f t="shared" si="49"/>
        <v>24653</v>
      </c>
      <c r="B197" s="402"/>
      <c r="C197" s="399"/>
      <c r="D197" s="399">
        <v>2.7000000000000001E-3</v>
      </c>
      <c r="E197" s="399">
        <v>2.6800000000000001E-2</v>
      </c>
      <c r="F197" s="399"/>
      <c r="G197" s="399"/>
      <c r="H197" s="399"/>
      <c r="I197" s="399"/>
      <c r="J197" s="399"/>
      <c r="K197" s="399"/>
      <c r="L197" s="399"/>
      <c r="M197" s="399"/>
      <c r="N197" s="399"/>
      <c r="O197" s="399"/>
      <c r="P197" s="399"/>
      <c r="Q197" s="399"/>
      <c r="R197" s="399"/>
      <c r="S197" s="399"/>
      <c r="T197" s="399"/>
      <c r="U197" s="399"/>
      <c r="V197" s="399"/>
      <c r="W197" s="399"/>
      <c r="X197" s="399"/>
      <c r="Y197" s="399"/>
      <c r="Z197" s="399"/>
      <c r="AA197" s="399"/>
      <c r="AB197" s="399"/>
      <c r="AC197" s="399"/>
      <c r="AD197" s="399"/>
      <c r="AE197" s="399">
        <v>5.9597126903964098E-2</v>
      </c>
      <c r="AF197" s="399"/>
      <c r="AG197" s="399"/>
      <c r="AH197" s="399"/>
      <c r="AI197" s="399"/>
      <c r="AJ197" s="399"/>
      <c r="AK197" s="399"/>
      <c r="AL197" s="399"/>
      <c r="AM197" s="399"/>
      <c r="AN197" s="399"/>
      <c r="AO197" s="399"/>
      <c r="AP197" s="399">
        <v>6.9797112935637395E-2</v>
      </c>
      <c r="AQ197" s="399"/>
      <c r="AR197" s="399"/>
      <c r="AS197" s="399"/>
      <c r="AT197" s="399"/>
      <c r="AU197" s="399"/>
      <c r="AV197" s="399"/>
      <c r="AW197" s="399">
        <v>8.7468870580926696E-3</v>
      </c>
      <c r="AX197" s="399"/>
      <c r="AY197" s="399"/>
      <c r="AZ197" s="399"/>
      <c r="BA197" s="399"/>
      <c r="BB197" s="399"/>
      <c r="BC197" s="399"/>
      <c r="BD197" s="399"/>
      <c r="BE197" s="399"/>
      <c r="BF197" s="399"/>
      <c r="BG197" s="399"/>
      <c r="BH197" s="399"/>
      <c r="BI197" s="399"/>
      <c r="BJ197" s="399"/>
      <c r="BK197" s="399">
        <v>-1.65744554334077E-2</v>
      </c>
      <c r="BL197" s="399"/>
      <c r="BM197" s="399"/>
      <c r="BN197" s="399"/>
      <c r="BO197" s="399">
        <v>-2.41759656124951E-2</v>
      </c>
      <c r="BP197" s="399"/>
      <c r="BQ197" s="399"/>
      <c r="BR197" s="399"/>
      <c r="BS197" s="399"/>
      <c r="BT197" s="399"/>
      <c r="BU197" s="399"/>
      <c r="BV197" s="399"/>
      <c r="BW197" s="399"/>
      <c r="BX197" s="403"/>
      <c r="BY197" s="399"/>
      <c r="BZ197" s="399"/>
      <c r="CA197" s="399"/>
      <c r="CB197" s="399"/>
      <c r="CC197" s="399"/>
      <c r="CD197" s="399"/>
      <c r="CE197" s="399"/>
      <c r="CF197" s="399"/>
      <c r="CG197" s="399">
        <v>-6.5782171744003196E-3</v>
      </c>
      <c r="CH197" s="399"/>
      <c r="CI197" s="399"/>
      <c r="CJ197" s="399"/>
      <c r="CK197" s="399"/>
      <c r="CL197" s="399"/>
      <c r="CM197" s="399"/>
      <c r="CN197" s="399"/>
      <c r="CO197" s="399"/>
      <c r="CP197" s="399"/>
      <c r="CQ197" s="399"/>
      <c r="CR197" s="399"/>
      <c r="CS197" s="399"/>
      <c r="CT197" s="399"/>
      <c r="CU197" s="399"/>
      <c r="CV197" s="399"/>
      <c r="CW197" s="399"/>
      <c r="CX197" s="399"/>
      <c r="CY197" s="399"/>
      <c r="CZ197" s="399"/>
      <c r="DA197" s="399"/>
      <c r="DB197" s="399"/>
      <c r="DC197" s="399"/>
      <c r="DD197" s="399"/>
      <c r="DE197" s="399"/>
      <c r="DG197" s="404"/>
      <c r="DI197" s="399"/>
      <c r="DJ197" s="399"/>
      <c r="DK197" s="399"/>
    </row>
    <row r="198" spans="1:115" customFormat="1" hidden="1" outlineLevel="1">
      <c r="A198" s="398">
        <f t="shared" ref="A198:A261" si="50">EOMONTH(A197,1)</f>
        <v>24684</v>
      </c>
      <c r="B198" s="402"/>
      <c r="C198" s="399"/>
      <c r="D198" s="399">
        <v>3.0999999999999999E-3</v>
      </c>
      <c r="E198" s="399">
        <v>4.8899999999999999E-2</v>
      </c>
      <c r="F198" s="399"/>
      <c r="G198" s="399"/>
      <c r="H198" s="399"/>
      <c r="I198" s="399"/>
      <c r="J198" s="399"/>
      <c r="K198" s="399"/>
      <c r="L198" s="399"/>
      <c r="M198" s="399"/>
      <c r="N198" s="399"/>
      <c r="O198" s="399"/>
      <c r="P198" s="399"/>
      <c r="Q198" s="399"/>
      <c r="R198" s="399"/>
      <c r="S198" s="399"/>
      <c r="T198" s="399"/>
      <c r="U198" s="399"/>
      <c r="V198" s="399"/>
      <c r="W198" s="399"/>
      <c r="X198" s="399"/>
      <c r="Y198" s="399"/>
      <c r="Z198" s="399"/>
      <c r="AA198" s="399"/>
      <c r="AB198" s="399"/>
      <c r="AC198" s="399"/>
      <c r="AD198" s="399"/>
      <c r="AE198" s="399">
        <v>-0.18593046585326001</v>
      </c>
      <c r="AF198" s="399"/>
      <c r="AG198" s="399"/>
      <c r="AH198" s="399"/>
      <c r="AI198" s="399"/>
      <c r="AJ198" s="399"/>
      <c r="AK198" s="399"/>
      <c r="AL198" s="399"/>
      <c r="AM198" s="399"/>
      <c r="AN198" s="399"/>
      <c r="AO198" s="399"/>
      <c r="AP198" s="399">
        <v>7.6220308438956497E-2</v>
      </c>
      <c r="AQ198" s="399"/>
      <c r="AR198" s="399"/>
      <c r="AS198" s="399"/>
      <c r="AT198" s="399"/>
      <c r="AU198" s="399"/>
      <c r="AV198" s="399"/>
      <c r="AW198" s="399">
        <v>0.12668677857767899</v>
      </c>
      <c r="AX198" s="399"/>
      <c r="AY198" s="399"/>
      <c r="AZ198" s="399"/>
      <c r="BA198" s="399"/>
      <c r="BB198" s="399"/>
      <c r="BC198" s="399"/>
      <c r="BD198" s="399"/>
      <c r="BE198" s="399"/>
      <c r="BF198" s="399"/>
      <c r="BG198" s="399"/>
      <c r="BH198" s="399"/>
      <c r="BI198" s="399"/>
      <c r="BJ198" s="399"/>
      <c r="BK198" s="399">
        <v>7.1520098333335502E-2</v>
      </c>
      <c r="BL198" s="399"/>
      <c r="BM198" s="399"/>
      <c r="BN198" s="399"/>
      <c r="BO198" s="399">
        <v>6.0811187439250701E-2</v>
      </c>
      <c r="BP198" s="399"/>
      <c r="BQ198" s="399"/>
      <c r="BR198" s="399"/>
      <c r="BS198" s="399"/>
      <c r="BT198" s="399"/>
      <c r="BU198" s="399"/>
      <c r="BV198" s="399"/>
      <c r="BW198" s="399"/>
      <c r="BX198" s="403"/>
      <c r="BY198" s="399"/>
      <c r="BZ198" s="399"/>
      <c r="CA198" s="399"/>
      <c r="CB198" s="399"/>
      <c r="CC198" s="399"/>
      <c r="CD198" s="399"/>
      <c r="CE198" s="399"/>
      <c r="CF198" s="399"/>
      <c r="CG198" s="399">
        <v>2.31776924069577E-2</v>
      </c>
      <c r="CH198" s="399"/>
      <c r="CI198" s="399"/>
      <c r="CJ198" s="399"/>
      <c r="CK198" s="399"/>
      <c r="CL198" s="399"/>
      <c r="CM198" s="399"/>
      <c r="CN198" s="399"/>
      <c r="CO198" s="399"/>
      <c r="CP198" s="399"/>
      <c r="CQ198" s="399"/>
      <c r="CR198" s="399"/>
      <c r="CS198" s="399"/>
      <c r="CT198" s="399"/>
      <c r="CU198" s="399"/>
      <c r="CV198" s="399"/>
      <c r="CW198" s="399"/>
      <c r="CX198" s="399"/>
      <c r="CY198" s="399"/>
      <c r="CZ198" s="399"/>
      <c r="DA198" s="399"/>
      <c r="DB198" s="399"/>
      <c r="DC198" s="399"/>
      <c r="DD198" s="399"/>
      <c r="DE198" s="399"/>
      <c r="DG198" s="404"/>
      <c r="DI198" s="399"/>
      <c r="DJ198" s="399"/>
      <c r="DK198" s="399"/>
    </row>
    <row r="199" spans="1:115" customFormat="1" hidden="1" outlineLevel="1">
      <c r="A199" s="398">
        <f t="shared" si="50"/>
        <v>24715</v>
      </c>
      <c r="B199" s="402"/>
      <c r="C199" s="399"/>
      <c r="D199" s="399">
        <v>3.0999999999999999E-3</v>
      </c>
      <c r="E199" s="399">
        <v>-5.7999999999999996E-3</v>
      </c>
      <c r="F199" s="399"/>
      <c r="G199" s="399"/>
      <c r="H199" s="399"/>
      <c r="I199" s="399"/>
      <c r="J199" s="399"/>
      <c r="K199" s="399"/>
      <c r="L199" s="399"/>
      <c r="M199" s="399"/>
      <c r="N199" s="399"/>
      <c r="O199" s="399"/>
      <c r="P199" s="399"/>
      <c r="Q199" s="399"/>
      <c r="R199" s="399"/>
      <c r="S199" s="399"/>
      <c r="T199" s="399"/>
      <c r="U199" s="399"/>
      <c r="V199" s="399"/>
      <c r="W199" s="399"/>
      <c r="X199" s="399"/>
      <c r="Y199" s="399"/>
      <c r="Z199" s="399"/>
      <c r="AA199" s="399"/>
      <c r="AB199" s="399"/>
      <c r="AC199" s="399"/>
      <c r="AD199" s="399"/>
      <c r="AE199" s="399">
        <v>0.14197255086893801</v>
      </c>
      <c r="AF199" s="399"/>
      <c r="AG199" s="399"/>
      <c r="AH199" s="399"/>
      <c r="AI199" s="399"/>
      <c r="AJ199" s="399"/>
      <c r="AK199" s="399"/>
      <c r="AL199" s="399"/>
      <c r="AM199" s="399"/>
      <c r="AN199" s="399"/>
      <c r="AO199" s="399"/>
      <c r="AP199" s="399">
        <v>-2.8336471186646201E-3</v>
      </c>
      <c r="AQ199" s="399"/>
      <c r="AR199" s="399"/>
      <c r="AS199" s="399"/>
      <c r="AT199" s="399"/>
      <c r="AU199" s="399"/>
      <c r="AV199" s="399"/>
      <c r="AW199" s="399">
        <v>-2.5806794933635101E-2</v>
      </c>
      <c r="AX199" s="399"/>
      <c r="AY199" s="399"/>
      <c r="AZ199" s="399"/>
      <c r="BA199" s="399"/>
      <c r="BB199" s="399"/>
      <c r="BC199" s="399"/>
      <c r="BD199" s="399"/>
      <c r="BE199" s="399"/>
      <c r="BF199" s="399"/>
      <c r="BG199" s="399"/>
      <c r="BH199" s="399"/>
      <c r="BI199" s="399"/>
      <c r="BJ199" s="399"/>
      <c r="BK199" s="399">
        <v>-1.5830909973110201E-2</v>
      </c>
      <c r="BL199" s="399"/>
      <c r="BM199" s="399"/>
      <c r="BN199" s="399"/>
      <c r="BO199" s="399">
        <v>-3.8736012923854597E-2</v>
      </c>
      <c r="BP199" s="399"/>
      <c r="BQ199" s="399"/>
      <c r="BR199" s="399"/>
      <c r="BS199" s="399"/>
      <c r="BT199" s="399"/>
      <c r="BU199" s="399"/>
      <c r="BV199" s="399"/>
      <c r="BW199" s="399"/>
      <c r="BX199" s="403"/>
      <c r="BY199" s="399"/>
      <c r="BZ199" s="399"/>
      <c r="CA199" s="399"/>
      <c r="CB199" s="399"/>
      <c r="CC199" s="399"/>
      <c r="CD199" s="399"/>
      <c r="CE199" s="399"/>
      <c r="CF199" s="399"/>
      <c r="CG199" s="399">
        <v>0.110065931553932</v>
      </c>
      <c r="CH199" s="399"/>
      <c r="CI199" s="399"/>
      <c r="CJ199" s="399"/>
      <c r="CK199" s="399"/>
      <c r="CL199" s="399"/>
      <c r="CM199" s="399"/>
      <c r="CN199" s="399"/>
      <c r="CO199" s="399"/>
      <c r="CP199" s="399"/>
      <c r="CQ199" s="399"/>
      <c r="CR199" s="399"/>
      <c r="CS199" s="399"/>
      <c r="CT199" s="399"/>
      <c r="CU199" s="399"/>
      <c r="CV199" s="399"/>
      <c r="CW199" s="399"/>
      <c r="CX199" s="399"/>
      <c r="CY199" s="399"/>
      <c r="CZ199" s="399"/>
      <c r="DA199" s="399"/>
      <c r="DB199" s="399"/>
      <c r="DC199" s="399"/>
      <c r="DD199" s="399"/>
      <c r="DE199" s="399"/>
      <c r="DG199" s="404"/>
      <c r="DI199" s="399"/>
      <c r="DJ199" s="399"/>
      <c r="DK199" s="399"/>
    </row>
    <row r="200" spans="1:115" customFormat="1" hidden="1" outlineLevel="1">
      <c r="A200" s="398">
        <f t="shared" si="50"/>
        <v>24745</v>
      </c>
      <c r="B200" s="402"/>
      <c r="C200" s="399"/>
      <c r="D200" s="399">
        <v>3.2000000000000002E-3</v>
      </c>
      <c r="E200" s="399">
        <v>3.4299999999999997E-2</v>
      </c>
      <c r="F200" s="399"/>
      <c r="G200" s="399"/>
      <c r="H200" s="399"/>
      <c r="I200" s="399"/>
      <c r="J200" s="399"/>
      <c r="K200" s="399"/>
      <c r="L200" s="399"/>
      <c r="M200" s="399"/>
      <c r="N200" s="399"/>
      <c r="O200" s="399"/>
      <c r="P200" s="399"/>
      <c r="Q200" s="399"/>
      <c r="R200" s="399"/>
      <c r="S200" s="399"/>
      <c r="T200" s="399"/>
      <c r="U200" s="399"/>
      <c r="V200" s="399"/>
      <c r="W200" s="399"/>
      <c r="X200" s="399"/>
      <c r="Y200" s="399"/>
      <c r="Z200" s="399"/>
      <c r="AA200" s="399"/>
      <c r="AB200" s="399"/>
      <c r="AC200" s="399"/>
      <c r="AD200" s="399"/>
      <c r="AE200" s="399">
        <v>8.2243775176738795E-2</v>
      </c>
      <c r="AF200" s="399"/>
      <c r="AG200" s="399"/>
      <c r="AH200" s="399"/>
      <c r="AI200" s="399"/>
      <c r="AJ200" s="399"/>
      <c r="AK200" s="399"/>
      <c r="AL200" s="399"/>
      <c r="AM200" s="399"/>
      <c r="AN200" s="399"/>
      <c r="AO200" s="399"/>
      <c r="AP200" s="399">
        <v>-7.4153825067089204E-3</v>
      </c>
      <c r="AQ200" s="399"/>
      <c r="AR200" s="399"/>
      <c r="AS200" s="399"/>
      <c r="AT200" s="399"/>
      <c r="AU200" s="399"/>
      <c r="AV200" s="399"/>
      <c r="AW200" s="399">
        <v>-6.6220293248887502E-3</v>
      </c>
      <c r="AX200" s="399"/>
      <c r="AY200" s="399"/>
      <c r="AZ200" s="399"/>
      <c r="BA200" s="399"/>
      <c r="BB200" s="399"/>
      <c r="BC200" s="399"/>
      <c r="BD200" s="399"/>
      <c r="BE200" s="399"/>
      <c r="BF200" s="399"/>
      <c r="BG200" s="399"/>
      <c r="BH200" s="399"/>
      <c r="BI200" s="399"/>
      <c r="BJ200" s="399"/>
      <c r="BK200" s="399">
        <v>1.8766125498793602E-2</v>
      </c>
      <c r="BL200" s="399"/>
      <c r="BM200" s="399"/>
      <c r="BN200" s="399"/>
      <c r="BO200" s="399">
        <v>8.9286771659203804E-2</v>
      </c>
      <c r="BP200" s="399"/>
      <c r="BQ200" s="399"/>
      <c r="BR200" s="399"/>
      <c r="BS200" s="399"/>
      <c r="BT200" s="399"/>
      <c r="BU200" s="399"/>
      <c r="BV200" s="399"/>
      <c r="BW200" s="399"/>
      <c r="BX200" s="403"/>
      <c r="BY200" s="399"/>
      <c r="BZ200" s="399"/>
      <c r="CA200" s="399"/>
      <c r="CB200" s="399"/>
      <c r="CC200" s="399"/>
      <c r="CD200" s="399"/>
      <c r="CE200" s="399"/>
      <c r="CF200" s="399"/>
      <c r="CG200" s="399">
        <v>3.5399485832267E-2</v>
      </c>
      <c r="CH200" s="399"/>
      <c r="CI200" s="399"/>
      <c r="CJ200" s="399"/>
      <c r="CK200" s="399"/>
      <c r="CL200" s="399"/>
      <c r="CM200" s="399"/>
      <c r="CN200" s="399"/>
      <c r="CO200" s="399"/>
      <c r="CP200" s="399"/>
      <c r="CQ200" s="399"/>
      <c r="CR200" s="399"/>
      <c r="CS200" s="399"/>
      <c r="CT200" s="399"/>
      <c r="CU200" s="399"/>
      <c r="CV200" s="399"/>
      <c r="CW200" s="399"/>
      <c r="CX200" s="399"/>
      <c r="CY200" s="399"/>
      <c r="CZ200" s="399"/>
      <c r="DA200" s="399"/>
      <c r="DB200" s="399"/>
      <c r="DC200" s="399"/>
      <c r="DD200" s="399"/>
      <c r="DE200" s="399"/>
      <c r="DG200" s="404"/>
      <c r="DI200" s="399"/>
      <c r="DJ200" s="399"/>
      <c r="DK200" s="399"/>
    </row>
    <row r="201" spans="1:115" customFormat="1" hidden="1" outlineLevel="1">
      <c r="A201" s="398">
        <f t="shared" si="50"/>
        <v>24776</v>
      </c>
      <c r="B201" s="402"/>
      <c r="C201" s="399"/>
      <c r="D201" s="399">
        <v>3.8999999999999998E-3</v>
      </c>
      <c r="E201" s="399">
        <v>-2.6999999999999899E-2</v>
      </c>
      <c r="F201" s="399"/>
      <c r="G201" s="399"/>
      <c r="H201" s="399"/>
      <c r="I201" s="399"/>
      <c r="J201" s="399"/>
      <c r="K201" s="399"/>
      <c r="L201" s="399"/>
      <c r="M201" s="399"/>
      <c r="N201" s="399"/>
      <c r="O201" s="399"/>
      <c r="P201" s="399"/>
      <c r="Q201" s="399"/>
      <c r="R201" s="399"/>
      <c r="S201" s="399"/>
      <c r="T201" s="399"/>
      <c r="U201" s="399"/>
      <c r="V201" s="399"/>
      <c r="W201" s="399"/>
      <c r="X201" s="399"/>
      <c r="Y201" s="399"/>
      <c r="Z201" s="399"/>
      <c r="AA201" s="399"/>
      <c r="AB201" s="399"/>
      <c r="AC201" s="399"/>
      <c r="AD201" s="399"/>
      <c r="AE201" s="399">
        <v>0.102498497547322</v>
      </c>
      <c r="AF201" s="399"/>
      <c r="AG201" s="399"/>
      <c r="AH201" s="399"/>
      <c r="AI201" s="399"/>
      <c r="AJ201" s="399"/>
      <c r="AK201" s="399"/>
      <c r="AL201" s="399"/>
      <c r="AM201" s="399"/>
      <c r="AN201" s="399"/>
      <c r="AO201" s="399"/>
      <c r="AP201" s="399">
        <v>-4.8850454868572701E-2</v>
      </c>
      <c r="AQ201" s="399"/>
      <c r="AR201" s="399"/>
      <c r="AS201" s="399"/>
      <c r="AT201" s="399"/>
      <c r="AU201" s="399"/>
      <c r="AV201" s="399"/>
      <c r="AW201" s="399">
        <v>-5.0129255609760399E-2</v>
      </c>
      <c r="AX201" s="399"/>
      <c r="AY201" s="399"/>
      <c r="AZ201" s="399"/>
      <c r="BA201" s="399"/>
      <c r="BB201" s="399"/>
      <c r="BC201" s="399"/>
      <c r="BD201" s="399"/>
      <c r="BE201" s="399"/>
      <c r="BF201" s="399"/>
      <c r="BG201" s="399"/>
      <c r="BH201" s="399"/>
      <c r="BI201" s="399"/>
      <c r="BJ201" s="399"/>
      <c r="BK201" s="399">
        <v>-4.9027102843845302E-2</v>
      </c>
      <c r="BL201" s="399"/>
      <c r="BM201" s="399"/>
      <c r="BN201" s="399"/>
      <c r="BO201" s="399">
        <v>-3.4835628320037199E-2</v>
      </c>
      <c r="BP201" s="399"/>
      <c r="BQ201" s="399"/>
      <c r="BR201" s="399"/>
      <c r="BS201" s="399"/>
      <c r="BT201" s="399"/>
      <c r="BU201" s="399"/>
      <c r="BV201" s="399"/>
      <c r="BW201" s="399"/>
      <c r="BX201" s="403"/>
      <c r="BY201" s="399"/>
      <c r="BZ201" s="399"/>
      <c r="CA201" s="399"/>
      <c r="CB201" s="399"/>
      <c r="CC201" s="399"/>
      <c r="CD201" s="399"/>
      <c r="CE201" s="399"/>
      <c r="CF201" s="399"/>
      <c r="CG201" s="399">
        <v>-8.8319990339813401E-2</v>
      </c>
      <c r="CH201" s="399"/>
      <c r="CI201" s="399"/>
      <c r="CJ201" s="399"/>
      <c r="CK201" s="399"/>
      <c r="CL201" s="399"/>
      <c r="CM201" s="399"/>
      <c r="CN201" s="399"/>
      <c r="CO201" s="399"/>
      <c r="CP201" s="399"/>
      <c r="CQ201" s="399"/>
      <c r="CR201" s="399"/>
      <c r="CS201" s="399"/>
      <c r="CT201" s="399"/>
      <c r="CU201" s="399"/>
      <c r="CV201" s="399"/>
      <c r="CW201" s="399"/>
      <c r="CX201" s="399"/>
      <c r="CY201" s="399"/>
      <c r="CZ201" s="399"/>
      <c r="DA201" s="399"/>
      <c r="DB201" s="399"/>
      <c r="DC201" s="399"/>
      <c r="DD201" s="399"/>
      <c r="DE201" s="399"/>
      <c r="DG201" s="404"/>
      <c r="DI201" s="399"/>
      <c r="DJ201" s="399"/>
      <c r="DK201" s="399"/>
    </row>
    <row r="202" spans="1:115" customFormat="1" hidden="1" outlineLevel="1">
      <c r="A202" s="398">
        <f t="shared" si="50"/>
        <v>24806</v>
      </c>
      <c r="B202" s="402"/>
      <c r="C202" s="399"/>
      <c r="D202" s="399">
        <v>3.5999999999999999E-3</v>
      </c>
      <c r="E202" s="399">
        <v>7.3000000000000001E-3</v>
      </c>
      <c r="F202" s="399"/>
      <c r="G202" s="399"/>
      <c r="H202" s="399"/>
      <c r="I202" s="399"/>
      <c r="J202" s="399"/>
      <c r="K202" s="399"/>
      <c r="L202" s="399"/>
      <c r="M202" s="399"/>
      <c r="N202" s="399"/>
      <c r="O202" s="399"/>
      <c r="P202" s="399"/>
      <c r="Q202" s="399"/>
      <c r="R202" s="399"/>
      <c r="S202" s="399"/>
      <c r="T202" s="399"/>
      <c r="U202" s="399"/>
      <c r="V202" s="399"/>
      <c r="W202" s="399"/>
      <c r="X202" s="399"/>
      <c r="Y202" s="399"/>
      <c r="Z202" s="399"/>
      <c r="AA202" s="399"/>
      <c r="AB202" s="399"/>
      <c r="AC202" s="399"/>
      <c r="AD202" s="399"/>
      <c r="AE202" s="399">
        <v>0.12245099158497499</v>
      </c>
      <c r="AF202" s="399"/>
      <c r="AG202" s="399"/>
      <c r="AH202" s="399"/>
      <c r="AI202" s="399"/>
      <c r="AJ202" s="399"/>
      <c r="AK202" s="399"/>
      <c r="AL202" s="399"/>
      <c r="AM202" s="399"/>
      <c r="AN202" s="399"/>
      <c r="AO202" s="399"/>
      <c r="AP202" s="399">
        <v>3.7764004170778E-2</v>
      </c>
      <c r="AQ202" s="399"/>
      <c r="AR202" s="399"/>
      <c r="AS202" s="399"/>
      <c r="AT202" s="399"/>
      <c r="AU202" s="399"/>
      <c r="AV202" s="399"/>
      <c r="AW202" s="399">
        <v>-1.13004095829118E-2</v>
      </c>
      <c r="AX202" s="399"/>
      <c r="AY202" s="399"/>
      <c r="AZ202" s="399"/>
      <c r="BA202" s="399"/>
      <c r="BB202" s="399"/>
      <c r="BC202" s="399"/>
      <c r="BD202" s="399"/>
      <c r="BE202" s="399"/>
      <c r="BF202" s="399"/>
      <c r="BG202" s="399"/>
      <c r="BH202" s="399"/>
      <c r="BI202" s="399"/>
      <c r="BJ202" s="399"/>
      <c r="BK202" s="399">
        <v>-6.4066369185057703E-2</v>
      </c>
      <c r="BL202" s="399"/>
      <c r="BM202" s="399"/>
      <c r="BN202" s="399"/>
      <c r="BO202" s="399">
        <v>5.3768079627361597E-2</v>
      </c>
      <c r="BP202" s="399"/>
      <c r="BQ202" s="399"/>
      <c r="BR202" s="399"/>
      <c r="BS202" s="399"/>
      <c r="BT202" s="399"/>
      <c r="BU202" s="399"/>
      <c r="BV202" s="399"/>
      <c r="BW202" s="399"/>
      <c r="BX202" s="403"/>
      <c r="BY202" s="399"/>
      <c r="BZ202" s="399"/>
      <c r="CA202" s="399"/>
      <c r="CB202" s="399"/>
      <c r="CC202" s="399"/>
      <c r="CD202" s="399"/>
      <c r="CE202" s="399"/>
      <c r="CF202" s="399"/>
      <c r="CG202" s="399">
        <v>-2.5932425804031399E-2</v>
      </c>
      <c r="CH202" s="399"/>
      <c r="CI202" s="399"/>
      <c r="CJ202" s="399"/>
      <c r="CK202" s="399"/>
      <c r="CL202" s="399"/>
      <c r="CM202" s="399"/>
      <c r="CN202" s="399"/>
      <c r="CO202" s="399"/>
      <c r="CP202" s="399"/>
      <c r="CQ202" s="399"/>
      <c r="CR202" s="399"/>
      <c r="CS202" s="399"/>
      <c r="CT202" s="399"/>
      <c r="CU202" s="399"/>
      <c r="CV202" s="399"/>
      <c r="CW202" s="399"/>
      <c r="CX202" s="399"/>
      <c r="CY202" s="399"/>
      <c r="CZ202" s="399"/>
      <c r="DA202" s="399"/>
      <c r="DB202" s="399"/>
      <c r="DC202" s="399"/>
      <c r="DD202" s="399"/>
      <c r="DE202" s="399"/>
      <c r="DG202" s="404"/>
      <c r="DI202" s="399"/>
      <c r="DJ202" s="399"/>
      <c r="DK202" s="399"/>
    </row>
    <row r="203" spans="1:115" customFormat="1" hidden="1" outlineLevel="1">
      <c r="A203" s="398">
        <f t="shared" si="50"/>
        <v>24837</v>
      </c>
      <c r="B203" s="402"/>
      <c r="C203" s="399"/>
      <c r="D203" s="399">
        <v>3.3E-3</v>
      </c>
      <c r="E203" s="399">
        <v>3.3799999999999997E-2</v>
      </c>
      <c r="F203" s="399"/>
      <c r="G203" s="399"/>
      <c r="H203" s="399"/>
      <c r="I203" s="399"/>
      <c r="J203" s="399"/>
      <c r="K203" s="399"/>
      <c r="L203" s="399"/>
      <c r="M203" s="399"/>
      <c r="N203" s="399"/>
      <c r="O203" s="399"/>
      <c r="P203" s="399"/>
      <c r="Q203" s="399"/>
      <c r="R203" s="399"/>
      <c r="S203" s="399"/>
      <c r="T203" s="399"/>
      <c r="U203" s="399"/>
      <c r="V203" s="399"/>
      <c r="W203" s="399"/>
      <c r="X203" s="399"/>
      <c r="Y203" s="399"/>
      <c r="Z203" s="399"/>
      <c r="AA203" s="399"/>
      <c r="AB203" s="399"/>
      <c r="AC203" s="399"/>
      <c r="AD203" s="399"/>
      <c r="AE203" s="399">
        <v>-0.10598697986564699</v>
      </c>
      <c r="AF203" s="399"/>
      <c r="AG203" s="399"/>
      <c r="AH203" s="399"/>
      <c r="AI203" s="399"/>
      <c r="AJ203" s="399"/>
      <c r="AK203" s="399"/>
      <c r="AL203" s="399"/>
      <c r="AM203" s="399"/>
      <c r="AN203" s="399"/>
      <c r="AO203" s="399"/>
      <c r="AP203" s="399">
        <v>-1.08914750204454E-2</v>
      </c>
      <c r="AQ203" s="399"/>
      <c r="AR203" s="399"/>
      <c r="AS203" s="399"/>
      <c r="AT203" s="399"/>
      <c r="AU203" s="399"/>
      <c r="AV203" s="399"/>
      <c r="AW203" s="399">
        <v>5.4285520951632797E-2</v>
      </c>
      <c r="AX203" s="399"/>
      <c r="AY203" s="399"/>
      <c r="AZ203" s="399"/>
      <c r="BA203" s="399"/>
      <c r="BB203" s="399"/>
      <c r="BC203" s="399"/>
      <c r="BD203" s="399"/>
      <c r="BE203" s="399"/>
      <c r="BF203" s="399"/>
      <c r="BG203" s="399"/>
      <c r="BH203" s="399"/>
      <c r="BI203" s="399"/>
      <c r="BJ203" s="399"/>
      <c r="BK203" s="399">
        <v>3.2737077408007999E-2</v>
      </c>
      <c r="BL203" s="399"/>
      <c r="BM203" s="399"/>
      <c r="BN203" s="399"/>
      <c r="BO203" s="399">
        <v>2.2403504564222299E-2</v>
      </c>
      <c r="BP203" s="399"/>
      <c r="BQ203" s="399"/>
      <c r="BR203" s="399"/>
      <c r="BS203" s="399"/>
      <c r="BT203" s="399"/>
      <c r="BU203" s="399"/>
      <c r="BV203" s="399"/>
      <c r="BW203" s="399"/>
      <c r="BX203" s="403"/>
      <c r="BY203" s="399"/>
      <c r="BZ203" s="399"/>
      <c r="CA203" s="399"/>
      <c r="CB203" s="399"/>
      <c r="CC203" s="399"/>
      <c r="CD203" s="399"/>
      <c r="CE203" s="399"/>
      <c r="CF203" s="399"/>
      <c r="CG203" s="399">
        <v>3.8960692191205501E-2</v>
      </c>
      <c r="CH203" s="399"/>
      <c r="CI203" s="399"/>
      <c r="CJ203" s="399"/>
      <c r="CK203" s="399"/>
      <c r="CL203" s="399"/>
      <c r="CM203" s="399"/>
      <c r="CN203" s="399"/>
      <c r="CO203" s="399"/>
      <c r="CP203" s="399"/>
      <c r="CQ203" s="399"/>
      <c r="CR203" s="399"/>
      <c r="CS203" s="399"/>
      <c r="CT203" s="399"/>
      <c r="CU203" s="399"/>
      <c r="CV203" s="399"/>
      <c r="CW203" s="399"/>
      <c r="CX203" s="399"/>
      <c r="CY203" s="399"/>
      <c r="CZ203" s="399"/>
      <c r="DA203" s="399"/>
      <c r="DB203" s="399"/>
      <c r="DC203" s="399"/>
      <c r="DD203" s="399"/>
      <c r="DE203" s="399"/>
      <c r="DG203" s="404"/>
      <c r="DI203" s="399"/>
      <c r="DJ203" s="399"/>
      <c r="DK203" s="399"/>
    </row>
    <row r="204" spans="1:115" customFormat="1" hidden="1" outlineLevel="1">
      <c r="A204" s="398">
        <f t="shared" si="50"/>
        <v>24868</v>
      </c>
      <c r="B204" s="402"/>
      <c r="C204" s="399"/>
      <c r="D204" s="399">
        <v>4.0000000000000001E-3</v>
      </c>
      <c r="E204" s="399">
        <v>-3.6599999999999903E-2</v>
      </c>
      <c r="F204" s="399"/>
      <c r="G204" s="399"/>
      <c r="H204" s="399"/>
      <c r="I204" s="399"/>
      <c r="J204" s="399"/>
      <c r="K204" s="399"/>
      <c r="L204" s="399"/>
      <c r="M204" s="399"/>
      <c r="N204" s="399"/>
      <c r="O204" s="399"/>
      <c r="P204" s="399"/>
      <c r="Q204" s="399"/>
      <c r="R204" s="399"/>
      <c r="S204" s="399"/>
      <c r="T204" s="399"/>
      <c r="U204" s="399"/>
      <c r="V204" s="399"/>
      <c r="W204" s="399"/>
      <c r="X204" s="399"/>
      <c r="Y204" s="399"/>
      <c r="Z204" s="399"/>
      <c r="AA204" s="399"/>
      <c r="AB204" s="399"/>
      <c r="AC204" s="399"/>
      <c r="AD204" s="399"/>
      <c r="AE204" s="399">
        <v>2.71491933782417E-2</v>
      </c>
      <c r="AF204" s="399"/>
      <c r="AG204" s="399"/>
      <c r="AH204" s="399"/>
      <c r="AI204" s="399"/>
      <c r="AJ204" s="399"/>
      <c r="AK204" s="399"/>
      <c r="AL204" s="399"/>
      <c r="AM204" s="399"/>
      <c r="AN204" s="399"/>
      <c r="AO204" s="399"/>
      <c r="AP204" s="399">
        <v>-6.9629507601646795E-2</v>
      </c>
      <c r="AQ204" s="399"/>
      <c r="AR204" s="399"/>
      <c r="AS204" s="399"/>
      <c r="AT204" s="399"/>
      <c r="AU204" s="399"/>
      <c r="AV204" s="399"/>
      <c r="AW204" s="399">
        <v>-9.4207475249473899E-2</v>
      </c>
      <c r="AX204" s="399"/>
      <c r="AY204" s="399"/>
      <c r="AZ204" s="399"/>
      <c r="BA204" s="399"/>
      <c r="BB204" s="399"/>
      <c r="BC204" s="399"/>
      <c r="BD204" s="399"/>
      <c r="BE204" s="399"/>
      <c r="BF204" s="399"/>
      <c r="BG204" s="399"/>
      <c r="BH204" s="399"/>
      <c r="BI204" s="399"/>
      <c r="BJ204" s="399"/>
      <c r="BK204" s="399">
        <v>-7.9979420534512402E-2</v>
      </c>
      <c r="BL204" s="399"/>
      <c r="BM204" s="399"/>
      <c r="BN204" s="399"/>
      <c r="BO204" s="399">
        <v>-6.1752070368722399E-2</v>
      </c>
      <c r="BP204" s="399"/>
      <c r="BQ204" s="399"/>
      <c r="BR204" s="399"/>
      <c r="BS204" s="399"/>
      <c r="BT204" s="399"/>
      <c r="BU204" s="399"/>
      <c r="BV204" s="399"/>
      <c r="BW204" s="399"/>
      <c r="BX204" s="403"/>
      <c r="BY204" s="399"/>
      <c r="BZ204" s="399"/>
      <c r="CA204" s="399"/>
      <c r="CB204" s="399"/>
      <c r="CC204" s="399"/>
      <c r="CD204" s="399"/>
      <c r="CE204" s="399"/>
      <c r="CF204" s="399"/>
      <c r="CG204" s="399">
        <v>-2.86799410689089E-2</v>
      </c>
      <c r="CH204" s="399"/>
      <c r="CI204" s="399"/>
      <c r="CJ204" s="399"/>
      <c r="CK204" s="399"/>
      <c r="CL204" s="399"/>
      <c r="CM204" s="399"/>
      <c r="CN204" s="399"/>
      <c r="CO204" s="399"/>
      <c r="CP204" s="399"/>
      <c r="CQ204" s="399"/>
      <c r="CR204" s="399"/>
      <c r="CS204" s="399"/>
      <c r="CT204" s="399"/>
      <c r="CU204" s="399"/>
      <c r="CV204" s="399"/>
      <c r="CW204" s="399"/>
      <c r="CX204" s="399"/>
      <c r="CY204" s="399"/>
      <c r="CZ204" s="399"/>
      <c r="DA204" s="399"/>
      <c r="DB204" s="399"/>
      <c r="DC204" s="399"/>
      <c r="DD204" s="399"/>
      <c r="DE204" s="399"/>
      <c r="DG204" s="404"/>
      <c r="DI204" s="399"/>
      <c r="DJ204" s="399"/>
      <c r="DK204" s="399"/>
    </row>
    <row r="205" spans="1:115" customFormat="1" hidden="1" outlineLevel="1">
      <c r="A205" s="398">
        <f t="shared" si="50"/>
        <v>24897</v>
      </c>
      <c r="B205" s="402"/>
      <c r="C205" s="399"/>
      <c r="D205" s="399">
        <v>3.8999999999999998E-3</v>
      </c>
      <c r="E205" s="399">
        <v>-3.3599999999999998E-2</v>
      </c>
      <c r="F205" s="399"/>
      <c r="G205" s="399"/>
      <c r="H205" s="399"/>
      <c r="I205" s="399"/>
      <c r="J205" s="399"/>
      <c r="K205" s="399"/>
      <c r="L205" s="399"/>
      <c r="M205" s="399"/>
      <c r="N205" s="399"/>
      <c r="O205" s="399"/>
      <c r="P205" s="399"/>
      <c r="Q205" s="399"/>
      <c r="R205" s="399"/>
      <c r="S205" s="399"/>
      <c r="T205" s="399"/>
      <c r="U205" s="399"/>
      <c r="V205" s="399"/>
      <c r="W205" s="399"/>
      <c r="X205" s="399"/>
      <c r="Y205" s="399"/>
      <c r="Z205" s="399"/>
      <c r="AA205" s="399"/>
      <c r="AB205" s="399"/>
      <c r="AC205" s="399"/>
      <c r="AD205" s="399"/>
      <c r="AE205" s="399">
        <v>-0.176213849411091</v>
      </c>
      <c r="AF205" s="399"/>
      <c r="AG205" s="399"/>
      <c r="AH205" s="399"/>
      <c r="AI205" s="399"/>
      <c r="AJ205" s="399"/>
      <c r="AK205" s="399"/>
      <c r="AL205" s="399"/>
      <c r="AM205" s="399"/>
      <c r="AN205" s="399"/>
      <c r="AO205" s="399"/>
      <c r="AP205" s="399">
        <v>-1.2738707978751001E-2</v>
      </c>
      <c r="AQ205" s="399"/>
      <c r="AR205" s="399"/>
      <c r="AS205" s="399"/>
      <c r="AT205" s="399"/>
      <c r="AU205" s="399"/>
      <c r="AV205" s="399"/>
      <c r="AW205" s="399">
        <v>2.40974592444036E-2</v>
      </c>
      <c r="AX205" s="399"/>
      <c r="AY205" s="399"/>
      <c r="AZ205" s="399"/>
      <c r="BA205" s="399"/>
      <c r="BB205" s="399"/>
      <c r="BC205" s="399"/>
      <c r="BD205" s="399"/>
      <c r="BE205" s="399"/>
      <c r="BF205" s="399"/>
      <c r="BG205" s="399"/>
      <c r="BH205" s="399"/>
      <c r="BI205" s="399"/>
      <c r="BJ205" s="399"/>
      <c r="BK205" s="399">
        <v>-7.2556064623095495E-2</v>
      </c>
      <c r="BL205" s="399"/>
      <c r="BM205" s="399"/>
      <c r="BN205" s="399"/>
      <c r="BO205" s="399">
        <v>1.7723458465462399E-2</v>
      </c>
      <c r="BP205" s="399"/>
      <c r="BQ205" s="399"/>
      <c r="BR205" s="399"/>
      <c r="BS205" s="399"/>
      <c r="BT205" s="399"/>
      <c r="BU205" s="399"/>
      <c r="BV205" s="399"/>
      <c r="BW205" s="399"/>
      <c r="BX205" s="403"/>
      <c r="BY205" s="399"/>
      <c r="BZ205" s="399"/>
      <c r="CA205" s="399"/>
      <c r="CB205" s="399"/>
      <c r="CC205" s="399"/>
      <c r="CD205" s="399"/>
      <c r="CE205" s="399"/>
      <c r="CF205" s="399"/>
      <c r="CG205" s="399">
        <v>-6.1889232400335198E-2</v>
      </c>
      <c r="CH205" s="399"/>
      <c r="CI205" s="399"/>
      <c r="CJ205" s="399"/>
      <c r="CK205" s="399"/>
      <c r="CL205" s="399"/>
      <c r="CM205" s="399"/>
      <c r="CN205" s="399"/>
      <c r="CO205" s="399"/>
      <c r="CP205" s="399"/>
      <c r="CQ205" s="399"/>
      <c r="CR205" s="399"/>
      <c r="CS205" s="399"/>
      <c r="CT205" s="399"/>
      <c r="CU205" s="399"/>
      <c r="CV205" s="399"/>
      <c r="CW205" s="399"/>
      <c r="CX205" s="399"/>
      <c r="CY205" s="399"/>
      <c r="CZ205" s="399"/>
      <c r="DA205" s="399"/>
      <c r="DB205" s="399"/>
      <c r="DC205" s="399"/>
      <c r="DD205" s="399"/>
      <c r="DE205" s="399"/>
      <c r="DG205" s="404"/>
      <c r="DI205" s="399"/>
      <c r="DJ205" s="399"/>
      <c r="DK205" s="399"/>
    </row>
    <row r="206" spans="1:115" customFormat="1" hidden="1" outlineLevel="1">
      <c r="A206" s="398">
        <f t="shared" si="50"/>
        <v>24928</v>
      </c>
      <c r="B206" s="402"/>
      <c r="C206" s="399"/>
      <c r="D206" s="399">
        <v>3.8E-3</v>
      </c>
      <c r="E206" s="399">
        <v>5.7999999999999996E-3</v>
      </c>
      <c r="F206" s="399"/>
      <c r="G206" s="399"/>
      <c r="H206" s="399"/>
      <c r="I206" s="399"/>
      <c r="J206" s="399"/>
      <c r="K206" s="399"/>
      <c r="L206" s="399"/>
      <c r="M206" s="399"/>
      <c r="N206" s="399"/>
      <c r="O206" s="399"/>
      <c r="P206" s="399"/>
      <c r="Q206" s="399"/>
      <c r="R206" s="399"/>
      <c r="S206" s="399"/>
      <c r="T206" s="399"/>
      <c r="U206" s="399"/>
      <c r="V206" s="399"/>
      <c r="W206" s="399"/>
      <c r="X206" s="399"/>
      <c r="Y206" s="399"/>
      <c r="Z206" s="399"/>
      <c r="AA206" s="399"/>
      <c r="AB206" s="399"/>
      <c r="AC206" s="399"/>
      <c r="AD206" s="399"/>
      <c r="AE206" s="399">
        <v>-0.102841294703701</v>
      </c>
      <c r="AF206" s="399"/>
      <c r="AG206" s="399"/>
      <c r="AH206" s="399"/>
      <c r="AI206" s="399"/>
      <c r="AJ206" s="399"/>
      <c r="AK206" s="399"/>
      <c r="AL206" s="399"/>
      <c r="AM206" s="399"/>
      <c r="AN206" s="399"/>
      <c r="AO206" s="399"/>
      <c r="AP206" s="399">
        <v>2.14358494399269E-2</v>
      </c>
      <c r="AQ206" s="399"/>
      <c r="AR206" s="399"/>
      <c r="AS206" s="399"/>
      <c r="AT206" s="399"/>
      <c r="AU206" s="399"/>
      <c r="AV206" s="399"/>
      <c r="AW206" s="399">
        <v>2.64702837267549E-2</v>
      </c>
      <c r="AX206" s="399"/>
      <c r="AY206" s="399"/>
      <c r="AZ206" s="399"/>
      <c r="BA206" s="399"/>
      <c r="BB206" s="399"/>
      <c r="BC206" s="399"/>
      <c r="BD206" s="399"/>
      <c r="BE206" s="399"/>
      <c r="BF206" s="399"/>
      <c r="BG206" s="399"/>
      <c r="BH206" s="399"/>
      <c r="BI206" s="399"/>
      <c r="BJ206" s="399"/>
      <c r="BK206" s="399">
        <v>1.02052369112632E-2</v>
      </c>
      <c r="BL206" s="399"/>
      <c r="BM206" s="399"/>
      <c r="BN206" s="399"/>
      <c r="BO206" s="399">
        <v>1.26579722533248E-2</v>
      </c>
      <c r="BP206" s="399"/>
      <c r="BQ206" s="399"/>
      <c r="BR206" s="399"/>
      <c r="BS206" s="399"/>
      <c r="BT206" s="399"/>
      <c r="BU206" s="399"/>
      <c r="BV206" s="399"/>
      <c r="BW206" s="399"/>
      <c r="BX206" s="403"/>
      <c r="BY206" s="399"/>
      <c r="BZ206" s="399"/>
      <c r="CA206" s="399"/>
      <c r="CB206" s="399"/>
      <c r="CC206" s="399"/>
      <c r="CD206" s="399"/>
      <c r="CE206" s="399"/>
      <c r="CF206" s="399"/>
      <c r="CG206" s="399">
        <v>-3.1249388465219199E-2</v>
      </c>
      <c r="CH206" s="399"/>
      <c r="CI206" s="399"/>
      <c r="CJ206" s="399"/>
      <c r="CK206" s="399"/>
      <c r="CL206" s="399"/>
      <c r="CM206" s="399"/>
      <c r="CN206" s="399"/>
      <c r="CO206" s="399"/>
      <c r="CP206" s="399"/>
      <c r="CQ206" s="399"/>
      <c r="CR206" s="399"/>
      <c r="CS206" s="399"/>
      <c r="CT206" s="399"/>
      <c r="CU206" s="399"/>
      <c r="CV206" s="399"/>
      <c r="CW206" s="399"/>
      <c r="CX206" s="399"/>
      <c r="CY206" s="399"/>
      <c r="CZ206" s="399"/>
      <c r="DA206" s="399"/>
      <c r="DB206" s="399"/>
      <c r="DC206" s="399"/>
      <c r="DD206" s="399"/>
      <c r="DE206" s="399"/>
      <c r="DG206" s="404"/>
      <c r="DI206" s="399"/>
      <c r="DJ206" s="399"/>
      <c r="DK206" s="399"/>
    </row>
    <row r="207" spans="1:115" customFormat="1" hidden="1" outlineLevel="1">
      <c r="A207" s="398">
        <f t="shared" si="50"/>
        <v>24958</v>
      </c>
      <c r="B207" s="402"/>
      <c r="C207" s="399"/>
      <c r="D207" s="399">
        <v>4.3E-3</v>
      </c>
      <c r="E207" s="399">
        <v>9.4799999999999995E-2</v>
      </c>
      <c r="F207" s="399"/>
      <c r="G207" s="399"/>
      <c r="H207" s="399"/>
      <c r="I207" s="399"/>
      <c r="J207" s="399"/>
      <c r="K207" s="399"/>
      <c r="L207" s="399"/>
      <c r="M207" s="399"/>
      <c r="N207" s="399"/>
      <c r="O207" s="399"/>
      <c r="P207" s="399"/>
      <c r="Q207" s="399"/>
      <c r="R207" s="399"/>
      <c r="S207" s="399"/>
      <c r="T207" s="399"/>
      <c r="U207" s="399"/>
      <c r="V207" s="399"/>
      <c r="W207" s="399"/>
      <c r="X207" s="399"/>
      <c r="Y207" s="399"/>
      <c r="Z207" s="399"/>
      <c r="AA207" s="399"/>
      <c r="AB207" s="399"/>
      <c r="AC207" s="399"/>
      <c r="AD207" s="399"/>
      <c r="AE207" s="399">
        <v>0.313430537926078</v>
      </c>
      <c r="AF207" s="399"/>
      <c r="AG207" s="399"/>
      <c r="AH207" s="399"/>
      <c r="AI207" s="399"/>
      <c r="AJ207" s="399"/>
      <c r="AK207" s="399"/>
      <c r="AL207" s="399"/>
      <c r="AM207" s="399"/>
      <c r="AN207" s="399"/>
      <c r="AO207" s="399"/>
      <c r="AP207" s="399">
        <v>0.104761149546031</v>
      </c>
      <c r="AQ207" s="399"/>
      <c r="AR207" s="399"/>
      <c r="AS207" s="399"/>
      <c r="AT207" s="399"/>
      <c r="AU207" s="399"/>
      <c r="AV207" s="399"/>
      <c r="AW207" s="399">
        <v>8.4543944650474503E-2</v>
      </c>
      <c r="AX207" s="399"/>
      <c r="AY207" s="399"/>
      <c r="AZ207" s="399"/>
      <c r="BA207" s="399"/>
      <c r="BB207" s="399"/>
      <c r="BC207" s="399"/>
      <c r="BD207" s="399"/>
      <c r="BE207" s="399"/>
      <c r="BF207" s="399"/>
      <c r="BG207" s="399"/>
      <c r="BH207" s="399"/>
      <c r="BI207" s="399"/>
      <c r="BJ207" s="399"/>
      <c r="BK207" s="399">
        <v>0.14478095772696301</v>
      </c>
      <c r="BL207" s="399"/>
      <c r="BM207" s="399"/>
      <c r="BN207" s="399"/>
      <c r="BO207" s="399">
        <v>3.7499727017483199E-2</v>
      </c>
      <c r="BP207" s="399"/>
      <c r="BQ207" s="399"/>
      <c r="BR207" s="399"/>
      <c r="BS207" s="399"/>
      <c r="BT207" s="399"/>
      <c r="BU207" s="399"/>
      <c r="BV207" s="399"/>
      <c r="BW207" s="399"/>
      <c r="BX207" s="403"/>
      <c r="BY207" s="399"/>
      <c r="BZ207" s="399"/>
      <c r="CA207" s="399"/>
      <c r="CB207" s="399"/>
      <c r="CC207" s="399"/>
      <c r="CD207" s="399"/>
      <c r="CE207" s="399"/>
      <c r="CF207" s="399"/>
      <c r="CG207" s="399">
        <v>4.3010354128376803E-2</v>
      </c>
      <c r="CH207" s="399"/>
      <c r="CI207" s="399"/>
      <c r="CJ207" s="399"/>
      <c r="CK207" s="399"/>
      <c r="CL207" s="399"/>
      <c r="CM207" s="399"/>
      <c r="CN207" s="399"/>
      <c r="CO207" s="399"/>
      <c r="CP207" s="399"/>
      <c r="CQ207" s="399"/>
      <c r="CR207" s="399"/>
      <c r="CS207" s="399"/>
      <c r="CT207" s="399"/>
      <c r="CU207" s="399"/>
      <c r="CV207" s="399"/>
      <c r="CW207" s="399"/>
      <c r="CX207" s="399"/>
      <c r="CY207" s="399"/>
      <c r="CZ207" s="399"/>
      <c r="DA207" s="399"/>
      <c r="DB207" s="399"/>
      <c r="DC207" s="399"/>
      <c r="DD207" s="399"/>
      <c r="DE207" s="399"/>
      <c r="DG207" s="404"/>
      <c r="DI207" s="399"/>
      <c r="DJ207" s="399"/>
      <c r="DK207" s="399"/>
    </row>
    <row r="208" spans="1:115" customFormat="1" hidden="1" outlineLevel="1">
      <c r="A208" s="398">
        <f t="shared" si="50"/>
        <v>24989</v>
      </c>
      <c r="B208" s="402"/>
      <c r="C208" s="399"/>
      <c r="D208" s="399">
        <v>4.4999999999999997E-3</v>
      </c>
      <c r="E208" s="399">
        <v>2.7300000000000001E-2</v>
      </c>
      <c r="F208" s="399"/>
      <c r="G208" s="399"/>
      <c r="H208" s="399"/>
      <c r="I208" s="399"/>
      <c r="J208" s="399"/>
      <c r="K208" s="399"/>
      <c r="L208" s="399"/>
      <c r="M208" s="399"/>
      <c r="N208" s="399"/>
      <c r="O208" s="399"/>
      <c r="P208" s="399"/>
      <c r="Q208" s="399"/>
      <c r="R208" s="399"/>
      <c r="S208" s="399"/>
      <c r="T208" s="399"/>
      <c r="U208" s="399"/>
      <c r="V208" s="399"/>
      <c r="W208" s="399"/>
      <c r="X208" s="399"/>
      <c r="Y208" s="399"/>
      <c r="Z208" s="399"/>
      <c r="AA208" s="399"/>
      <c r="AB208" s="399"/>
      <c r="AC208" s="399"/>
      <c r="AD208" s="399"/>
      <c r="AE208" s="399">
        <v>0.19090855228843601</v>
      </c>
      <c r="AF208" s="399"/>
      <c r="AG208" s="399"/>
      <c r="AH208" s="399"/>
      <c r="AI208" s="399"/>
      <c r="AJ208" s="399"/>
      <c r="AK208" s="399"/>
      <c r="AL208" s="399"/>
      <c r="AM208" s="399"/>
      <c r="AN208" s="399"/>
      <c r="AO208" s="399"/>
      <c r="AP208" s="399">
        <v>1.7240878395788199E-2</v>
      </c>
      <c r="AQ208" s="399"/>
      <c r="AR208" s="399"/>
      <c r="AS208" s="399"/>
      <c r="AT208" s="399"/>
      <c r="AU208" s="399"/>
      <c r="AV208" s="399"/>
      <c r="AW208" s="399">
        <v>-1.19675692468577E-2</v>
      </c>
      <c r="AX208" s="399"/>
      <c r="AY208" s="399"/>
      <c r="AZ208" s="399"/>
      <c r="BA208" s="399"/>
      <c r="BB208" s="399"/>
      <c r="BC208" s="399"/>
      <c r="BD208" s="399"/>
      <c r="BE208" s="399"/>
      <c r="BF208" s="399"/>
      <c r="BG208" s="399"/>
      <c r="BH208" s="399"/>
      <c r="BI208" s="399"/>
      <c r="BJ208" s="399"/>
      <c r="BK208" s="399">
        <v>-5.2941882157153002E-2</v>
      </c>
      <c r="BL208" s="399"/>
      <c r="BM208" s="399"/>
      <c r="BN208" s="399"/>
      <c r="BO208" s="399">
        <v>-1.12802297114878E-2</v>
      </c>
      <c r="BP208" s="399"/>
      <c r="BQ208" s="399"/>
      <c r="BR208" s="399"/>
      <c r="BS208" s="399"/>
      <c r="BT208" s="399"/>
      <c r="BU208" s="399"/>
      <c r="BV208" s="399"/>
      <c r="BW208" s="399"/>
      <c r="BX208" s="403"/>
      <c r="BY208" s="399"/>
      <c r="BZ208" s="399"/>
      <c r="CA208" s="399"/>
      <c r="CB208" s="399"/>
      <c r="CC208" s="399"/>
      <c r="CD208" s="399"/>
      <c r="CE208" s="399"/>
      <c r="CF208" s="399"/>
      <c r="CG208" s="399">
        <v>2.0941962217775299E-3</v>
      </c>
      <c r="CH208" s="399"/>
      <c r="CI208" s="399"/>
      <c r="CJ208" s="399"/>
      <c r="CK208" s="399"/>
      <c r="CL208" s="399"/>
      <c r="CM208" s="399"/>
      <c r="CN208" s="399"/>
      <c r="CO208" s="399"/>
      <c r="CP208" s="399"/>
      <c r="CQ208" s="399"/>
      <c r="CR208" s="399"/>
      <c r="CS208" s="399"/>
      <c r="CT208" s="399"/>
      <c r="CU208" s="399"/>
      <c r="CV208" s="399"/>
      <c r="CW208" s="399"/>
      <c r="CX208" s="399"/>
      <c r="CY208" s="399"/>
      <c r="CZ208" s="399"/>
      <c r="DA208" s="399"/>
      <c r="DB208" s="399"/>
      <c r="DC208" s="399"/>
      <c r="DD208" s="399"/>
      <c r="DE208" s="399"/>
      <c r="DG208" s="404"/>
      <c r="DI208" s="399"/>
      <c r="DJ208" s="399"/>
      <c r="DK208" s="399"/>
    </row>
    <row r="209" spans="1:115" customFormat="1" hidden="1" outlineLevel="1">
      <c r="A209" s="398">
        <f t="shared" si="50"/>
        <v>25019</v>
      </c>
      <c r="B209" s="402"/>
      <c r="C209" s="399"/>
      <c r="D209" s="399">
        <v>4.3E-3</v>
      </c>
      <c r="E209" s="399">
        <v>1.1199999999999899E-2</v>
      </c>
      <c r="F209" s="399"/>
      <c r="G209" s="399"/>
      <c r="H209" s="399"/>
      <c r="I209" s="399"/>
      <c r="J209" s="399"/>
      <c r="K209" s="399"/>
      <c r="L209" s="399"/>
      <c r="M209" s="399"/>
      <c r="N209" s="399"/>
      <c r="O209" s="399"/>
      <c r="P209" s="399"/>
      <c r="Q209" s="399"/>
      <c r="R209" s="399"/>
      <c r="S209" s="399"/>
      <c r="T209" s="399"/>
      <c r="U209" s="399"/>
      <c r="V209" s="399"/>
      <c r="W209" s="399"/>
      <c r="X209" s="399"/>
      <c r="Y209" s="399"/>
      <c r="Z209" s="399"/>
      <c r="AA209" s="399"/>
      <c r="AB209" s="399"/>
      <c r="AC209" s="399"/>
      <c r="AD209" s="399"/>
      <c r="AE209" s="399">
        <v>-3.8167736760153503E-2</v>
      </c>
      <c r="AF209" s="399"/>
      <c r="AG209" s="399"/>
      <c r="AH209" s="399"/>
      <c r="AI209" s="399"/>
      <c r="AJ209" s="399"/>
      <c r="AK209" s="399"/>
      <c r="AL209" s="399"/>
      <c r="AM209" s="399"/>
      <c r="AN209" s="399"/>
      <c r="AO209" s="399"/>
      <c r="AP209" s="399">
        <v>-1.1546379335489699E-3</v>
      </c>
      <c r="AQ209" s="399"/>
      <c r="AR209" s="399"/>
      <c r="AS209" s="399"/>
      <c r="AT209" s="399"/>
      <c r="AU209" s="399"/>
      <c r="AV209" s="399"/>
      <c r="AW209" s="399">
        <v>0</v>
      </c>
      <c r="AX209" s="399"/>
      <c r="AY209" s="399"/>
      <c r="AZ209" s="399"/>
      <c r="BA209" s="399"/>
      <c r="BB209" s="399"/>
      <c r="BC209" s="399"/>
      <c r="BD209" s="399"/>
      <c r="BE209" s="399"/>
      <c r="BF209" s="399"/>
      <c r="BG209" s="399"/>
      <c r="BH209" s="399"/>
      <c r="BI209" s="399"/>
      <c r="BJ209" s="399"/>
      <c r="BK209" s="399">
        <v>-4.9688900727940397E-2</v>
      </c>
      <c r="BL209" s="399"/>
      <c r="BM209" s="399"/>
      <c r="BN209" s="399"/>
      <c r="BO209" s="399">
        <v>1.23207828023226E-2</v>
      </c>
      <c r="BP209" s="399"/>
      <c r="BQ209" s="399"/>
      <c r="BR209" s="399"/>
      <c r="BS209" s="399"/>
      <c r="BT209" s="399"/>
      <c r="BU209" s="399"/>
      <c r="BV209" s="399"/>
      <c r="BW209" s="399"/>
      <c r="BX209" s="403"/>
      <c r="BY209" s="399"/>
      <c r="BZ209" s="399"/>
      <c r="CA209" s="399"/>
      <c r="CB209" s="399"/>
      <c r="CC209" s="399"/>
      <c r="CD209" s="399"/>
      <c r="CE209" s="399"/>
      <c r="CF209" s="399"/>
      <c r="CG209" s="399">
        <v>-2.0833160771811701E-2</v>
      </c>
      <c r="CH209" s="399"/>
      <c r="CI209" s="399"/>
      <c r="CJ209" s="399"/>
      <c r="CK209" s="399"/>
      <c r="CL209" s="399"/>
      <c r="CM209" s="399"/>
      <c r="CN209" s="399"/>
      <c r="CO209" s="399"/>
      <c r="CP209" s="399"/>
      <c r="CQ209" s="399"/>
      <c r="CR209" s="399"/>
      <c r="CS209" s="399"/>
      <c r="CT209" s="399"/>
      <c r="CU209" s="399"/>
      <c r="CV209" s="399"/>
      <c r="CW209" s="399"/>
      <c r="CX209" s="399"/>
      <c r="CY209" s="399"/>
      <c r="CZ209" s="399"/>
      <c r="DA209" s="399"/>
      <c r="DB209" s="399"/>
      <c r="DC209" s="399"/>
      <c r="DD209" s="399"/>
      <c r="DE209" s="399"/>
      <c r="DG209" s="404"/>
      <c r="DI209" s="399"/>
      <c r="DJ209" s="399"/>
      <c r="DK209" s="399"/>
    </row>
    <row r="210" spans="1:115" customFormat="1" hidden="1" outlineLevel="1">
      <c r="A210" s="398">
        <f t="shared" si="50"/>
        <v>25050</v>
      </c>
      <c r="B210" s="402"/>
      <c r="C210" s="399"/>
      <c r="D210" s="399">
        <v>4.7999999999999996E-3</v>
      </c>
      <c r="E210" s="399">
        <v>-2.24E-2</v>
      </c>
      <c r="F210" s="399"/>
      <c r="G210" s="399"/>
      <c r="H210" s="399"/>
      <c r="I210" s="399"/>
      <c r="J210" s="399"/>
      <c r="K210" s="399"/>
      <c r="L210" s="399"/>
      <c r="M210" s="399"/>
      <c r="N210" s="399"/>
      <c r="O210" s="399"/>
      <c r="P210" s="399"/>
      <c r="Q210" s="399"/>
      <c r="R210" s="399"/>
      <c r="S210" s="399"/>
      <c r="T210" s="399"/>
      <c r="U210" s="399"/>
      <c r="V210" s="399"/>
      <c r="W210" s="399"/>
      <c r="X210" s="399"/>
      <c r="Y210" s="399"/>
      <c r="Z210" s="399"/>
      <c r="AA210" s="399"/>
      <c r="AB210" s="399"/>
      <c r="AC210" s="399"/>
      <c r="AD210" s="399"/>
      <c r="AE210" s="399">
        <v>0</v>
      </c>
      <c r="AF210" s="399"/>
      <c r="AG210" s="399"/>
      <c r="AH210" s="399"/>
      <c r="AI210" s="399"/>
      <c r="AJ210" s="399"/>
      <c r="AK210" s="399"/>
      <c r="AL210" s="399"/>
      <c r="AM210" s="399"/>
      <c r="AN210" s="399"/>
      <c r="AO210" s="399"/>
      <c r="AP210" s="399">
        <v>-2.4147077968412201E-2</v>
      </c>
      <c r="AQ210" s="399"/>
      <c r="AR210" s="399"/>
      <c r="AS210" s="399"/>
      <c r="AT210" s="399"/>
      <c r="AU210" s="399"/>
      <c r="AV210" s="399"/>
      <c r="AW210" s="399">
        <v>-8.6010047261455506E-3</v>
      </c>
      <c r="AX210" s="399"/>
      <c r="AY210" s="399"/>
      <c r="AZ210" s="399"/>
      <c r="BA210" s="399"/>
      <c r="BB210" s="399"/>
      <c r="BC210" s="399"/>
      <c r="BD210" s="399"/>
      <c r="BE210" s="399"/>
      <c r="BF210" s="399"/>
      <c r="BG210" s="399"/>
      <c r="BH210" s="399"/>
      <c r="BI210" s="399"/>
      <c r="BJ210" s="399"/>
      <c r="BK210" s="399">
        <v>-1.8316251726723101E-2</v>
      </c>
      <c r="BL210" s="399"/>
      <c r="BM210" s="399"/>
      <c r="BN210" s="399"/>
      <c r="BO210" s="399">
        <v>3.65114573414662E-2</v>
      </c>
      <c r="BP210" s="399"/>
      <c r="BQ210" s="399"/>
      <c r="BR210" s="399"/>
      <c r="BS210" s="399"/>
      <c r="BT210" s="399"/>
      <c r="BU210" s="399"/>
      <c r="BV210" s="399"/>
      <c r="BW210" s="399"/>
      <c r="BX210" s="403"/>
      <c r="BY210" s="399"/>
      <c r="BZ210" s="399"/>
      <c r="CA210" s="399"/>
      <c r="CB210" s="399"/>
      <c r="CC210" s="399"/>
      <c r="CD210" s="399"/>
      <c r="CE210" s="399"/>
      <c r="CF210" s="399"/>
      <c r="CG210" s="399">
        <v>3.5459021986674602E-3</v>
      </c>
      <c r="CH210" s="399"/>
      <c r="CI210" s="399"/>
      <c r="CJ210" s="399"/>
      <c r="CK210" s="399"/>
      <c r="CL210" s="399"/>
      <c r="CM210" s="399"/>
      <c r="CN210" s="399"/>
      <c r="CO210" s="399"/>
      <c r="CP210" s="399"/>
      <c r="CQ210" s="399"/>
      <c r="CR210" s="399"/>
      <c r="CS210" s="399"/>
      <c r="CT210" s="399"/>
      <c r="CU210" s="399"/>
      <c r="CV210" s="399"/>
      <c r="CW210" s="399"/>
      <c r="CX210" s="399"/>
      <c r="CY210" s="399"/>
      <c r="CZ210" s="399"/>
      <c r="DA210" s="399"/>
      <c r="DB210" s="399"/>
      <c r="DC210" s="399"/>
      <c r="DD210" s="399"/>
      <c r="DE210" s="399"/>
      <c r="DG210" s="404"/>
      <c r="DI210" s="399"/>
      <c r="DJ210" s="399"/>
      <c r="DK210" s="399"/>
    </row>
    <row r="211" spans="1:115" customFormat="1" hidden="1" outlineLevel="1">
      <c r="A211" s="398">
        <f t="shared" si="50"/>
        <v>25081</v>
      </c>
      <c r="B211" s="402"/>
      <c r="C211" s="399"/>
      <c r="D211" s="399">
        <v>4.1999999999999997E-3</v>
      </c>
      <c r="E211" s="399">
        <v>1.7600000000000001E-2</v>
      </c>
      <c r="F211" s="399"/>
      <c r="G211" s="399"/>
      <c r="H211" s="399"/>
      <c r="I211" s="399"/>
      <c r="J211" s="399"/>
      <c r="K211" s="399"/>
      <c r="L211" s="399"/>
      <c r="M211" s="399"/>
      <c r="N211" s="399"/>
      <c r="O211" s="399"/>
      <c r="P211" s="399"/>
      <c r="Q211" s="399"/>
      <c r="R211" s="399"/>
      <c r="S211" s="399"/>
      <c r="T211" s="399"/>
      <c r="U211" s="399"/>
      <c r="V211" s="399"/>
      <c r="W211" s="399"/>
      <c r="X211" s="399"/>
      <c r="Y211" s="399"/>
      <c r="Z211" s="399"/>
      <c r="AA211" s="399"/>
      <c r="AB211" s="399"/>
      <c r="AC211" s="399"/>
      <c r="AD211" s="399"/>
      <c r="AE211" s="399">
        <v>0.13888951821374901</v>
      </c>
      <c r="AF211" s="399"/>
      <c r="AG211" s="399"/>
      <c r="AH211" s="399"/>
      <c r="AI211" s="399"/>
      <c r="AJ211" s="399"/>
      <c r="AK211" s="399"/>
      <c r="AL211" s="399"/>
      <c r="AM211" s="399"/>
      <c r="AN211" s="399"/>
      <c r="AO211" s="399"/>
      <c r="AP211" s="399">
        <v>3.52197618874154E-2</v>
      </c>
      <c r="AQ211" s="399"/>
      <c r="AR211" s="399"/>
      <c r="AS211" s="399"/>
      <c r="AT211" s="399"/>
      <c r="AU211" s="399"/>
      <c r="AV211" s="399"/>
      <c r="AW211" s="399">
        <v>1.22960178174182E-2</v>
      </c>
      <c r="AX211" s="399"/>
      <c r="AY211" s="399"/>
      <c r="AZ211" s="399"/>
      <c r="BA211" s="399"/>
      <c r="BB211" s="399"/>
      <c r="BC211" s="399"/>
      <c r="BD211" s="399"/>
      <c r="BE211" s="399"/>
      <c r="BF211" s="399"/>
      <c r="BG211" s="399"/>
      <c r="BH211" s="399"/>
      <c r="BI211" s="399"/>
      <c r="BJ211" s="399"/>
      <c r="BK211" s="399">
        <v>0.14093980116777899</v>
      </c>
      <c r="BL211" s="399"/>
      <c r="BM211" s="399"/>
      <c r="BN211" s="399"/>
      <c r="BO211" s="399">
        <v>2.6439313994351898E-2</v>
      </c>
      <c r="BP211" s="399"/>
      <c r="BQ211" s="399"/>
      <c r="BR211" s="399"/>
      <c r="BS211" s="399"/>
      <c r="BT211" s="399"/>
      <c r="BU211" s="399"/>
      <c r="BV211" s="399"/>
      <c r="BW211" s="399"/>
      <c r="BX211" s="403"/>
      <c r="BY211" s="399"/>
      <c r="BZ211" s="399"/>
      <c r="CA211" s="399"/>
      <c r="CB211" s="399"/>
      <c r="CC211" s="399"/>
      <c r="CD211" s="399"/>
      <c r="CE211" s="399"/>
      <c r="CF211" s="399"/>
      <c r="CG211" s="399">
        <v>3.0617697498698201E-3</v>
      </c>
      <c r="CH211" s="399"/>
      <c r="CI211" s="399"/>
      <c r="CJ211" s="399"/>
      <c r="CK211" s="399"/>
      <c r="CL211" s="399"/>
      <c r="CM211" s="399"/>
      <c r="CN211" s="399"/>
      <c r="CO211" s="399"/>
      <c r="CP211" s="399"/>
      <c r="CQ211" s="399"/>
      <c r="CR211" s="399"/>
      <c r="CS211" s="399"/>
      <c r="CT211" s="399"/>
      <c r="CU211" s="399"/>
      <c r="CV211" s="399"/>
      <c r="CW211" s="399"/>
      <c r="CX211" s="399"/>
      <c r="CY211" s="399"/>
      <c r="CZ211" s="399"/>
      <c r="DA211" s="399"/>
      <c r="DB211" s="399"/>
      <c r="DC211" s="399"/>
      <c r="DD211" s="399"/>
      <c r="DE211" s="399"/>
      <c r="DG211" s="404"/>
      <c r="DI211" s="399"/>
      <c r="DJ211" s="399"/>
      <c r="DK211" s="399"/>
    </row>
    <row r="212" spans="1:115" customFormat="1" hidden="1" outlineLevel="1">
      <c r="A212" s="398">
        <f t="shared" si="50"/>
        <v>25111</v>
      </c>
      <c r="B212" s="402"/>
      <c r="C212" s="399"/>
      <c r="D212" s="399">
        <v>4.3E-3</v>
      </c>
      <c r="E212" s="399">
        <v>4.4600000000000001E-2</v>
      </c>
      <c r="F212" s="399"/>
      <c r="G212" s="399"/>
      <c r="H212" s="399"/>
      <c r="I212" s="399"/>
      <c r="J212" s="399"/>
      <c r="K212" s="399"/>
      <c r="L212" s="399"/>
      <c r="M212" s="399"/>
      <c r="N212" s="399"/>
      <c r="O212" s="399"/>
      <c r="P212" s="399"/>
      <c r="Q212" s="399"/>
      <c r="R212" s="399"/>
      <c r="S212" s="399"/>
      <c r="T212" s="399"/>
      <c r="U212" s="399"/>
      <c r="V212" s="399"/>
      <c r="W212" s="399"/>
      <c r="X212" s="399"/>
      <c r="Y212" s="399"/>
      <c r="Z212" s="399"/>
      <c r="AA212" s="399"/>
      <c r="AB212" s="399"/>
      <c r="AC212" s="399"/>
      <c r="AD212" s="399"/>
      <c r="AE212" s="399">
        <v>3.2364658302389299E-2</v>
      </c>
      <c r="AF212" s="399"/>
      <c r="AG212" s="399"/>
      <c r="AH212" s="399"/>
      <c r="AI212" s="399"/>
      <c r="AJ212" s="399"/>
      <c r="AK212" s="399"/>
      <c r="AL212" s="399"/>
      <c r="AM212" s="399"/>
      <c r="AN212" s="399"/>
      <c r="AO212" s="399"/>
      <c r="AP212" s="399">
        <v>-5.0847038673749401E-2</v>
      </c>
      <c r="AQ212" s="399"/>
      <c r="AR212" s="399"/>
      <c r="AS212" s="399"/>
      <c r="AT212" s="399"/>
      <c r="AU212" s="399"/>
      <c r="AV212" s="399"/>
      <c r="AW212" s="399">
        <v>-5.6680967078340298E-2</v>
      </c>
      <c r="AX212" s="399"/>
      <c r="AY212" s="399"/>
      <c r="AZ212" s="399"/>
      <c r="BA212" s="399"/>
      <c r="BB212" s="399"/>
      <c r="BC212" s="399"/>
      <c r="BD212" s="399"/>
      <c r="BE212" s="399"/>
      <c r="BF212" s="399"/>
      <c r="BG212" s="399"/>
      <c r="BH212" s="399"/>
      <c r="BI212" s="399"/>
      <c r="BJ212" s="399"/>
      <c r="BK212" s="399">
        <v>7.9411123302771794E-2</v>
      </c>
      <c r="BL212" s="399"/>
      <c r="BM212" s="399"/>
      <c r="BN212" s="399"/>
      <c r="BO212" s="399">
        <v>2.3121015940160399E-2</v>
      </c>
      <c r="BP212" s="399"/>
      <c r="BQ212" s="399"/>
      <c r="BR212" s="399"/>
      <c r="BS212" s="399"/>
      <c r="BT212" s="399"/>
      <c r="BU212" s="399"/>
      <c r="BV212" s="399"/>
      <c r="BW212" s="399"/>
      <c r="BX212" s="403"/>
      <c r="BY212" s="399"/>
      <c r="BZ212" s="399"/>
      <c r="CA212" s="399"/>
      <c r="CB212" s="399"/>
      <c r="CC212" s="399"/>
      <c r="CD212" s="399"/>
      <c r="CE212" s="399"/>
      <c r="CF212" s="399"/>
      <c r="CG212" s="399">
        <v>7.14234581480655E-3</v>
      </c>
      <c r="CH212" s="399"/>
      <c r="CI212" s="399"/>
      <c r="CJ212" s="399"/>
      <c r="CK212" s="399"/>
      <c r="CL212" s="399"/>
      <c r="CM212" s="399"/>
      <c r="CN212" s="399"/>
      <c r="CO212" s="399"/>
      <c r="CP212" s="399"/>
      <c r="CQ212" s="399"/>
      <c r="CR212" s="399"/>
      <c r="CS212" s="399"/>
      <c r="CT212" s="399"/>
      <c r="CU212" s="399"/>
      <c r="CV212" s="399"/>
      <c r="CW212" s="399"/>
      <c r="CX212" s="399"/>
      <c r="CY212" s="399"/>
      <c r="CZ212" s="399"/>
      <c r="DA212" s="399"/>
      <c r="DB212" s="399"/>
      <c r="DC212" s="399"/>
      <c r="DD212" s="399"/>
      <c r="DE212" s="399"/>
      <c r="DG212" s="404"/>
      <c r="DI212" s="399"/>
      <c r="DJ212" s="399"/>
      <c r="DK212" s="399"/>
    </row>
    <row r="213" spans="1:115" customFormat="1" hidden="1" outlineLevel="1">
      <c r="A213" s="398">
        <f t="shared" si="50"/>
        <v>25142</v>
      </c>
      <c r="B213" s="402"/>
      <c r="C213" s="399"/>
      <c r="D213" s="399">
        <v>4.4000000000000003E-3</v>
      </c>
      <c r="E213" s="399">
        <v>8.6E-3</v>
      </c>
      <c r="F213" s="399"/>
      <c r="G213" s="399"/>
      <c r="H213" s="399"/>
      <c r="I213" s="399"/>
      <c r="J213" s="399"/>
      <c r="K213" s="399"/>
      <c r="L213" s="399"/>
      <c r="M213" s="399"/>
      <c r="N213" s="399"/>
      <c r="O213" s="399"/>
      <c r="P213" s="399"/>
      <c r="Q213" s="399"/>
      <c r="R213" s="399"/>
      <c r="S213" s="399"/>
      <c r="T213" s="399"/>
      <c r="U213" s="399"/>
      <c r="V213" s="399"/>
      <c r="W213" s="399"/>
      <c r="X213" s="399"/>
      <c r="Y213" s="399"/>
      <c r="Z213" s="399"/>
      <c r="AA213" s="399"/>
      <c r="AB213" s="399"/>
      <c r="AC213" s="399"/>
      <c r="AD213" s="399"/>
      <c r="AE213" s="399">
        <v>2.7027331487684301E-2</v>
      </c>
      <c r="AF213" s="399"/>
      <c r="AG213" s="399"/>
      <c r="AH213" s="399"/>
      <c r="AI213" s="399"/>
      <c r="AJ213" s="399"/>
      <c r="AK213" s="399"/>
      <c r="AL213" s="399"/>
      <c r="AM213" s="399"/>
      <c r="AN213" s="399"/>
      <c r="AO213" s="399"/>
      <c r="AP213" s="399">
        <v>4.0179690062708197E-2</v>
      </c>
      <c r="AQ213" s="399"/>
      <c r="AR213" s="399"/>
      <c r="AS213" s="399"/>
      <c r="AT213" s="399"/>
      <c r="AU213" s="399"/>
      <c r="AV213" s="399"/>
      <c r="AW213" s="399">
        <v>1.6831463457178598E-2</v>
      </c>
      <c r="AX213" s="399"/>
      <c r="AY213" s="399"/>
      <c r="AZ213" s="399"/>
      <c r="BA213" s="399"/>
      <c r="BB213" s="399"/>
      <c r="BC213" s="399"/>
      <c r="BD213" s="399"/>
      <c r="BE213" s="399"/>
      <c r="BF213" s="399"/>
      <c r="BG213" s="399"/>
      <c r="BH213" s="399"/>
      <c r="BI213" s="399"/>
      <c r="BJ213" s="399"/>
      <c r="BK213" s="399">
        <v>5.3246575573195398E-2</v>
      </c>
      <c r="BL213" s="399"/>
      <c r="BM213" s="399"/>
      <c r="BN213" s="399"/>
      <c r="BO213" s="399">
        <v>8.6629567029616397E-2</v>
      </c>
      <c r="BP213" s="399"/>
      <c r="BQ213" s="399"/>
      <c r="BR213" s="399"/>
      <c r="BS213" s="399"/>
      <c r="BT213" s="399"/>
      <c r="BU213" s="399"/>
      <c r="BV213" s="399"/>
      <c r="BW213" s="399"/>
      <c r="BX213" s="403"/>
      <c r="BY213" s="399"/>
      <c r="BZ213" s="399"/>
      <c r="CA213" s="399"/>
      <c r="CB213" s="399"/>
      <c r="CC213" s="399"/>
      <c r="CD213" s="399"/>
      <c r="CE213" s="399"/>
      <c r="CF213" s="399"/>
      <c r="CG213" s="399">
        <v>-7.0916944804144599E-3</v>
      </c>
      <c r="CH213" s="399"/>
      <c r="CI213" s="399"/>
      <c r="CJ213" s="399"/>
      <c r="CK213" s="399"/>
      <c r="CL213" s="399"/>
      <c r="CM213" s="399"/>
      <c r="CN213" s="399"/>
      <c r="CO213" s="399"/>
      <c r="CP213" s="399"/>
      <c r="CQ213" s="399"/>
      <c r="CR213" s="399"/>
      <c r="CS213" s="399"/>
      <c r="CT213" s="399"/>
      <c r="CU213" s="399"/>
      <c r="CV213" s="399"/>
      <c r="CW213" s="399"/>
      <c r="CX213" s="399"/>
      <c r="CY213" s="399"/>
      <c r="CZ213" s="399"/>
      <c r="DA213" s="399"/>
      <c r="DB213" s="399"/>
      <c r="DC213" s="399"/>
      <c r="DD213" s="399"/>
      <c r="DE213" s="399"/>
      <c r="DG213" s="404"/>
      <c r="DI213" s="399"/>
      <c r="DJ213" s="399"/>
      <c r="DK213" s="399"/>
    </row>
    <row r="214" spans="1:115" customFormat="1" hidden="1" outlineLevel="1">
      <c r="A214" s="398">
        <f t="shared" si="50"/>
        <v>25172</v>
      </c>
      <c r="B214" s="402"/>
      <c r="C214" s="399"/>
      <c r="D214" s="399">
        <v>4.1999999999999997E-3</v>
      </c>
      <c r="E214" s="399">
        <v>5.8499999999999899E-2</v>
      </c>
      <c r="F214" s="399"/>
      <c r="G214" s="399"/>
      <c r="H214" s="399"/>
      <c r="I214" s="399"/>
      <c r="J214" s="399"/>
      <c r="K214" s="399"/>
      <c r="L214" s="399"/>
      <c r="M214" s="399"/>
      <c r="N214" s="399"/>
      <c r="O214" s="399"/>
      <c r="P214" s="399"/>
      <c r="Q214" s="399"/>
      <c r="R214" s="399"/>
      <c r="S214" s="399"/>
      <c r="T214" s="399"/>
      <c r="U214" s="399"/>
      <c r="V214" s="399"/>
      <c r="W214" s="399"/>
      <c r="X214" s="399"/>
      <c r="Y214" s="399"/>
      <c r="Z214" s="399"/>
      <c r="AA214" s="399"/>
      <c r="AB214" s="399"/>
      <c r="AC214" s="399"/>
      <c r="AD214" s="399"/>
      <c r="AE214" s="399">
        <v>4.7035864872943797E-2</v>
      </c>
      <c r="AF214" s="399"/>
      <c r="AG214" s="399"/>
      <c r="AH214" s="399"/>
      <c r="AI214" s="399"/>
      <c r="AJ214" s="399"/>
      <c r="AK214" s="399"/>
      <c r="AL214" s="399"/>
      <c r="AM214" s="399"/>
      <c r="AN214" s="399"/>
      <c r="AO214" s="399"/>
      <c r="AP214" s="399">
        <v>3.5763432066972099E-2</v>
      </c>
      <c r="AQ214" s="399"/>
      <c r="AR214" s="399"/>
      <c r="AS214" s="399"/>
      <c r="AT214" s="399"/>
      <c r="AU214" s="399"/>
      <c r="AV214" s="399"/>
      <c r="AW214" s="399">
        <v>0.11331392530870001</v>
      </c>
      <c r="AX214" s="399"/>
      <c r="AY214" s="399"/>
      <c r="AZ214" s="399"/>
      <c r="BA214" s="399"/>
      <c r="BB214" s="399"/>
      <c r="BC214" s="399"/>
      <c r="BD214" s="399"/>
      <c r="BE214" s="399"/>
      <c r="BF214" s="399"/>
      <c r="BG214" s="399"/>
      <c r="BH214" s="399"/>
      <c r="BI214" s="399"/>
      <c r="BJ214" s="399"/>
      <c r="BK214" s="399">
        <v>-2.60355771143439E-3</v>
      </c>
      <c r="BL214" s="399"/>
      <c r="BM214" s="399"/>
      <c r="BN214" s="399"/>
      <c r="BO214" s="399">
        <v>1.2130536617965501E-2</v>
      </c>
      <c r="BP214" s="399"/>
      <c r="BQ214" s="399"/>
      <c r="BR214" s="399"/>
      <c r="BS214" s="399"/>
      <c r="BT214" s="399"/>
      <c r="BU214" s="399"/>
      <c r="BV214" s="399"/>
      <c r="BW214" s="399"/>
      <c r="BX214" s="403"/>
      <c r="BY214" s="399"/>
      <c r="BZ214" s="399"/>
      <c r="CA214" s="399"/>
      <c r="CB214" s="399"/>
      <c r="CC214" s="399"/>
      <c r="CD214" s="399"/>
      <c r="CE214" s="399"/>
      <c r="CF214" s="399"/>
      <c r="CG214" s="399">
        <v>4.1364838611083601E-2</v>
      </c>
      <c r="CH214" s="399"/>
      <c r="CI214" s="399"/>
      <c r="CJ214" s="399"/>
      <c r="CK214" s="399"/>
      <c r="CL214" s="399"/>
      <c r="CM214" s="399"/>
      <c r="CN214" s="399"/>
      <c r="CO214" s="399"/>
      <c r="CP214" s="399"/>
      <c r="CQ214" s="399"/>
      <c r="CR214" s="399"/>
      <c r="CS214" s="399"/>
      <c r="CT214" s="399"/>
      <c r="CU214" s="399"/>
      <c r="CV214" s="399"/>
      <c r="CW214" s="399"/>
      <c r="CX214" s="399"/>
      <c r="CY214" s="399"/>
      <c r="CZ214" s="399"/>
      <c r="DA214" s="399"/>
      <c r="DB214" s="399"/>
      <c r="DC214" s="399"/>
      <c r="DD214" s="399"/>
      <c r="DE214" s="399"/>
      <c r="DG214" s="404"/>
      <c r="DI214" s="399"/>
      <c r="DJ214" s="399"/>
      <c r="DK214" s="399"/>
    </row>
    <row r="215" spans="1:115" customFormat="1" hidden="1" outlineLevel="1">
      <c r="A215" s="398">
        <f t="shared" si="50"/>
        <v>25203</v>
      </c>
      <c r="B215" s="402"/>
      <c r="C215" s="399"/>
      <c r="D215" s="399">
        <v>4.3E-3</v>
      </c>
      <c r="E215" s="399">
        <v>-3.5099999999999999E-2</v>
      </c>
      <c r="F215" s="399"/>
      <c r="G215" s="399"/>
      <c r="H215" s="399"/>
      <c r="I215" s="399"/>
      <c r="J215" s="399"/>
      <c r="K215" s="399"/>
      <c r="L215" s="399"/>
      <c r="M215" s="399"/>
      <c r="N215" s="399"/>
      <c r="O215" s="399"/>
      <c r="P215" s="399"/>
      <c r="Q215" s="399"/>
      <c r="R215" s="399"/>
      <c r="S215" s="399"/>
      <c r="T215" s="399"/>
      <c r="U215" s="399"/>
      <c r="V215" s="399"/>
      <c r="W215" s="399"/>
      <c r="X215" s="399"/>
      <c r="Y215" s="399"/>
      <c r="Z215" s="399"/>
      <c r="AA215" s="399"/>
      <c r="AB215" s="399"/>
      <c r="AC215" s="399"/>
      <c r="AD215" s="399"/>
      <c r="AE215" s="399">
        <v>6.9182635448628405E-2</v>
      </c>
      <c r="AF215" s="399"/>
      <c r="AG215" s="399"/>
      <c r="AH215" s="399"/>
      <c r="AI215" s="399"/>
      <c r="AJ215" s="399"/>
      <c r="AK215" s="399"/>
      <c r="AL215" s="399"/>
      <c r="AM215" s="399"/>
      <c r="AN215" s="399"/>
      <c r="AO215" s="399"/>
      <c r="AP215" s="399">
        <v>1.66968388725297E-3</v>
      </c>
      <c r="AQ215" s="399"/>
      <c r="AR215" s="399"/>
      <c r="AS215" s="399"/>
      <c r="AT215" s="399"/>
      <c r="AU215" s="399"/>
      <c r="AV215" s="399"/>
      <c r="AW215" s="399">
        <v>-0.119592451098471</v>
      </c>
      <c r="AX215" s="399"/>
      <c r="AY215" s="399"/>
      <c r="AZ215" s="399"/>
      <c r="BA215" s="399"/>
      <c r="BB215" s="399"/>
      <c r="BC215" s="399"/>
      <c r="BD215" s="399"/>
      <c r="BE215" s="399"/>
      <c r="BF215" s="399"/>
      <c r="BG215" s="399"/>
      <c r="BH215" s="399"/>
      <c r="BI215" s="399"/>
      <c r="BJ215" s="399"/>
      <c r="BK215" s="399">
        <v>-8.8772238726559594E-2</v>
      </c>
      <c r="BL215" s="399"/>
      <c r="BM215" s="399"/>
      <c r="BN215" s="399"/>
      <c r="BO215" s="399">
        <v>-1.19851503132191E-2</v>
      </c>
      <c r="BP215" s="399"/>
      <c r="BQ215" s="399"/>
      <c r="BR215" s="399"/>
      <c r="BS215" s="399"/>
      <c r="BT215" s="399"/>
      <c r="BU215" s="399"/>
      <c r="BV215" s="399"/>
      <c r="BW215" s="399"/>
      <c r="BX215" s="403"/>
      <c r="BY215" s="399"/>
      <c r="BZ215" s="399"/>
      <c r="CA215" s="399"/>
      <c r="CB215" s="399"/>
      <c r="CC215" s="399"/>
      <c r="CD215" s="399"/>
      <c r="CE215" s="399"/>
      <c r="CF215" s="399"/>
      <c r="CG215" s="399">
        <v>-3.4604330652180299E-3</v>
      </c>
      <c r="CH215" s="399"/>
      <c r="CI215" s="399"/>
      <c r="CJ215" s="399"/>
      <c r="CK215" s="399"/>
      <c r="CL215" s="399"/>
      <c r="CM215" s="399"/>
      <c r="CN215" s="399"/>
      <c r="CO215" s="399"/>
      <c r="CP215" s="399"/>
      <c r="CQ215" s="399"/>
      <c r="CR215" s="399"/>
      <c r="CS215" s="399"/>
      <c r="CT215" s="399"/>
      <c r="CU215" s="399"/>
      <c r="CV215" s="399"/>
      <c r="CW215" s="399"/>
      <c r="CX215" s="399"/>
      <c r="CY215" s="399"/>
      <c r="CZ215" s="399"/>
      <c r="DA215" s="399"/>
      <c r="DB215" s="399"/>
      <c r="DC215" s="399"/>
      <c r="DD215" s="399"/>
      <c r="DE215" s="399"/>
      <c r="DG215" s="404"/>
      <c r="DI215" s="399"/>
      <c r="DJ215" s="399"/>
      <c r="DK215" s="399"/>
    </row>
    <row r="216" spans="1:115" customFormat="1" hidden="1" outlineLevel="1">
      <c r="A216" s="398">
        <f t="shared" si="50"/>
        <v>25234</v>
      </c>
      <c r="B216" s="402"/>
      <c r="C216" s="399"/>
      <c r="D216" s="399">
        <v>5.3E-3</v>
      </c>
      <c r="E216" s="399">
        <v>-7.1999999999999998E-3</v>
      </c>
      <c r="F216" s="399"/>
      <c r="G216" s="399"/>
      <c r="H216" s="399"/>
      <c r="I216" s="399"/>
      <c r="J216" s="399"/>
      <c r="K216" s="399"/>
      <c r="L216" s="399"/>
      <c r="M216" s="399"/>
      <c r="N216" s="399"/>
      <c r="O216" s="399"/>
      <c r="P216" s="399"/>
      <c r="Q216" s="399"/>
      <c r="R216" s="399"/>
      <c r="S216" s="399"/>
      <c r="T216" s="399"/>
      <c r="U216" s="399"/>
      <c r="V216" s="399"/>
      <c r="W216" s="399"/>
      <c r="X216" s="399"/>
      <c r="Y216" s="399"/>
      <c r="Z216" s="399"/>
      <c r="AA216" s="399"/>
      <c r="AB216" s="399"/>
      <c r="AC216" s="399"/>
      <c r="AD216" s="399"/>
      <c r="AE216" s="399">
        <v>-1.47072109981831E-2</v>
      </c>
      <c r="AF216" s="399"/>
      <c r="AG216" s="399"/>
      <c r="AH216" s="399"/>
      <c r="AI216" s="399"/>
      <c r="AJ216" s="399"/>
      <c r="AK216" s="399"/>
      <c r="AL216" s="399"/>
      <c r="AM216" s="399"/>
      <c r="AN216" s="399"/>
      <c r="AO216" s="399"/>
      <c r="AP216" s="399">
        <v>3.3333512549799701E-2</v>
      </c>
      <c r="AQ216" s="399"/>
      <c r="AR216" s="399"/>
      <c r="AS216" s="399"/>
      <c r="AT216" s="399"/>
      <c r="AU216" s="399"/>
      <c r="AV216" s="399"/>
      <c r="AW216" s="399">
        <v>-4.2057557173074099E-3</v>
      </c>
      <c r="AX216" s="399"/>
      <c r="AY216" s="399"/>
      <c r="AZ216" s="399"/>
      <c r="BA216" s="399"/>
      <c r="BB216" s="399"/>
      <c r="BC216" s="399"/>
      <c r="BD216" s="399"/>
      <c r="BE216" s="399"/>
      <c r="BF216" s="399"/>
      <c r="BG216" s="399"/>
      <c r="BH216" s="399"/>
      <c r="BI216" s="399"/>
      <c r="BJ216" s="399"/>
      <c r="BK216" s="399">
        <v>8.4573150571104205E-2</v>
      </c>
      <c r="BL216" s="399"/>
      <c r="BM216" s="399"/>
      <c r="BN216" s="399"/>
      <c r="BO216" s="399">
        <v>-4.6794113187871002E-2</v>
      </c>
      <c r="BP216" s="399"/>
      <c r="BQ216" s="399"/>
      <c r="BR216" s="399"/>
      <c r="BS216" s="399"/>
      <c r="BT216" s="399"/>
      <c r="BU216" s="399"/>
      <c r="BV216" s="399"/>
      <c r="BW216" s="399"/>
      <c r="BX216" s="403"/>
      <c r="BY216" s="399"/>
      <c r="BZ216" s="399"/>
      <c r="CA216" s="399"/>
      <c r="CB216" s="399"/>
      <c r="CC216" s="399"/>
      <c r="CD216" s="399"/>
      <c r="CE216" s="399"/>
      <c r="CF216" s="399"/>
      <c r="CG216" s="399">
        <v>-2.08333758216999E-2</v>
      </c>
      <c r="CH216" s="399"/>
      <c r="CI216" s="399"/>
      <c r="CJ216" s="399"/>
      <c r="CK216" s="399"/>
      <c r="CL216" s="399"/>
      <c r="CM216" s="399"/>
      <c r="CN216" s="399"/>
      <c r="CO216" s="399"/>
      <c r="CP216" s="399"/>
      <c r="CQ216" s="399"/>
      <c r="CR216" s="399"/>
      <c r="CS216" s="399"/>
      <c r="CT216" s="399"/>
      <c r="CU216" s="399"/>
      <c r="CV216" s="399"/>
      <c r="CW216" s="399"/>
      <c r="CX216" s="399"/>
      <c r="CY216" s="399"/>
      <c r="CZ216" s="399"/>
      <c r="DA216" s="399"/>
      <c r="DB216" s="399"/>
      <c r="DC216" s="399"/>
      <c r="DD216" s="399"/>
      <c r="DE216" s="399"/>
      <c r="DG216" s="404"/>
      <c r="DI216" s="399"/>
      <c r="DJ216" s="399"/>
      <c r="DK216" s="399"/>
    </row>
    <row r="217" spans="1:115" customFormat="1" hidden="1" outlineLevel="1">
      <c r="A217" s="398">
        <f t="shared" si="50"/>
        <v>25262</v>
      </c>
      <c r="B217" s="402"/>
      <c r="C217" s="399"/>
      <c r="D217" s="399">
        <v>4.5999999999999999E-3</v>
      </c>
      <c r="E217" s="399">
        <v>-5.3800000000000001E-2</v>
      </c>
      <c r="F217" s="399"/>
      <c r="G217" s="399"/>
      <c r="H217" s="399"/>
      <c r="I217" s="399"/>
      <c r="J217" s="399"/>
      <c r="K217" s="399"/>
      <c r="L217" s="399"/>
      <c r="M217" s="399"/>
      <c r="N217" s="399"/>
      <c r="O217" s="399"/>
      <c r="P217" s="399"/>
      <c r="Q217" s="399"/>
      <c r="R217" s="399"/>
      <c r="S217" s="399"/>
      <c r="T217" s="399"/>
      <c r="U217" s="399"/>
      <c r="V217" s="399"/>
      <c r="W217" s="399"/>
      <c r="X217" s="399"/>
      <c r="Y217" s="399"/>
      <c r="Z217" s="399"/>
      <c r="AA217" s="399"/>
      <c r="AB217" s="399"/>
      <c r="AC217" s="399"/>
      <c r="AD217" s="399"/>
      <c r="AE217" s="399">
        <v>-0.10596982788173701</v>
      </c>
      <c r="AF217" s="399"/>
      <c r="AG217" s="399"/>
      <c r="AH217" s="399"/>
      <c r="AI217" s="399"/>
      <c r="AJ217" s="399"/>
      <c r="AK217" s="399"/>
      <c r="AL217" s="399"/>
      <c r="AM217" s="399"/>
      <c r="AN217" s="399"/>
      <c r="AO217" s="399"/>
      <c r="AP217" s="399">
        <v>-0.102150907794434</v>
      </c>
      <c r="AQ217" s="399"/>
      <c r="AR217" s="399"/>
      <c r="AS217" s="399"/>
      <c r="AT217" s="399"/>
      <c r="AU217" s="399"/>
      <c r="AV217" s="399"/>
      <c r="AW217" s="399">
        <v>-2.92396852558542E-2</v>
      </c>
      <c r="AX217" s="399"/>
      <c r="AY217" s="399"/>
      <c r="AZ217" s="399"/>
      <c r="BA217" s="399"/>
      <c r="BB217" s="399"/>
      <c r="BC217" s="399"/>
      <c r="BD217" s="399"/>
      <c r="BE217" s="399"/>
      <c r="BF217" s="399"/>
      <c r="BG217" s="399"/>
      <c r="BH217" s="399"/>
      <c r="BI217" s="399"/>
      <c r="BJ217" s="399"/>
      <c r="BK217" s="399">
        <v>-3.9893100792986601E-2</v>
      </c>
      <c r="BL217" s="399"/>
      <c r="BM217" s="399"/>
      <c r="BN217" s="399"/>
      <c r="BO217" s="399">
        <v>-2.3009178976973702E-2</v>
      </c>
      <c r="BP217" s="399"/>
      <c r="BQ217" s="399"/>
      <c r="BR217" s="399"/>
      <c r="BS217" s="399"/>
      <c r="BT217" s="399"/>
      <c r="BU217" s="399"/>
      <c r="BV217" s="399"/>
      <c r="BW217" s="399"/>
      <c r="BX217" s="403"/>
      <c r="BY217" s="399"/>
      <c r="BZ217" s="399"/>
      <c r="CA217" s="399"/>
      <c r="CB217" s="399"/>
      <c r="CC217" s="399"/>
      <c r="CD217" s="399"/>
      <c r="CE217" s="399"/>
      <c r="CF217" s="399"/>
      <c r="CG217" s="399">
        <v>-9.5079659826639504E-2</v>
      </c>
      <c r="CH217" s="399"/>
      <c r="CI217" s="399"/>
      <c r="CJ217" s="399"/>
      <c r="CK217" s="399"/>
      <c r="CL217" s="399"/>
      <c r="CM217" s="399"/>
      <c r="CN217" s="399"/>
      <c r="CO217" s="399"/>
      <c r="CP217" s="399"/>
      <c r="CQ217" s="399"/>
      <c r="CR217" s="399"/>
      <c r="CS217" s="399"/>
      <c r="CT217" s="399"/>
      <c r="CU217" s="399"/>
      <c r="CV217" s="399"/>
      <c r="CW217" s="399"/>
      <c r="CX217" s="399"/>
      <c r="CY217" s="399"/>
      <c r="CZ217" s="399"/>
      <c r="DA217" s="399"/>
      <c r="DB217" s="399"/>
      <c r="DC217" s="399"/>
      <c r="DD217" s="399"/>
      <c r="DE217" s="399"/>
      <c r="DG217" s="404"/>
      <c r="DI217" s="399"/>
      <c r="DJ217" s="399"/>
      <c r="DK217" s="399"/>
    </row>
    <row r="218" spans="1:115" customFormat="1" hidden="1" outlineLevel="1">
      <c r="A218" s="398">
        <f t="shared" si="50"/>
        <v>25293</v>
      </c>
      <c r="B218" s="402"/>
      <c r="C218" s="399"/>
      <c r="D218" s="399">
        <v>4.5999999999999999E-3</v>
      </c>
      <c r="E218" s="399">
        <v>3.1E-2</v>
      </c>
      <c r="F218" s="399"/>
      <c r="G218" s="399"/>
      <c r="H218" s="399"/>
      <c r="I218" s="399"/>
      <c r="J218" s="399"/>
      <c r="K218" s="399"/>
      <c r="L218" s="399"/>
      <c r="M218" s="399"/>
      <c r="N218" s="399"/>
      <c r="O218" s="399"/>
      <c r="P218" s="399"/>
      <c r="Q218" s="399"/>
      <c r="R218" s="399"/>
      <c r="S218" s="399"/>
      <c r="T218" s="399"/>
      <c r="U218" s="399"/>
      <c r="V218" s="399"/>
      <c r="W218" s="399"/>
      <c r="X218" s="399"/>
      <c r="Y218" s="399"/>
      <c r="Z218" s="399"/>
      <c r="AA218" s="399"/>
      <c r="AB218" s="399"/>
      <c r="AC218" s="399"/>
      <c r="AD218" s="399"/>
      <c r="AE218" s="399">
        <v>6.2832605463124497E-2</v>
      </c>
      <c r="AF218" s="399"/>
      <c r="AG218" s="399"/>
      <c r="AH218" s="399"/>
      <c r="AI218" s="399"/>
      <c r="AJ218" s="399"/>
      <c r="AK218" s="399"/>
      <c r="AL218" s="399"/>
      <c r="AM218" s="399"/>
      <c r="AN218" s="399"/>
      <c r="AO218" s="399"/>
      <c r="AP218" s="399">
        <v>5.0572440640751899E-2</v>
      </c>
      <c r="AQ218" s="399"/>
      <c r="AR218" s="399"/>
      <c r="AS218" s="399"/>
      <c r="AT218" s="399"/>
      <c r="AU218" s="399"/>
      <c r="AV218" s="399"/>
      <c r="AW218" s="399">
        <v>4.0662040034981903E-2</v>
      </c>
      <c r="AX218" s="399"/>
      <c r="AY218" s="399"/>
      <c r="AZ218" s="399"/>
      <c r="BA218" s="399"/>
      <c r="BB218" s="399"/>
      <c r="BC218" s="399"/>
      <c r="BD218" s="399"/>
      <c r="BE218" s="399"/>
      <c r="BF218" s="399"/>
      <c r="BG218" s="399"/>
      <c r="BH218" s="399"/>
      <c r="BI218" s="399"/>
      <c r="BJ218" s="399"/>
      <c r="BK218" s="399">
        <v>0.102493015327527</v>
      </c>
      <c r="BL218" s="399"/>
      <c r="BM218" s="399"/>
      <c r="BN218" s="399"/>
      <c r="BO218" s="399">
        <v>3.0074840799358699E-2</v>
      </c>
      <c r="BP218" s="399"/>
      <c r="BQ218" s="399"/>
      <c r="BR218" s="399"/>
      <c r="BS218" s="399"/>
      <c r="BT218" s="399"/>
      <c r="BU218" s="399"/>
      <c r="BV218" s="399"/>
      <c r="BW218" s="399"/>
      <c r="BX218" s="403"/>
      <c r="BY218" s="399"/>
      <c r="BZ218" s="399"/>
      <c r="CA218" s="399"/>
      <c r="CB218" s="399"/>
      <c r="CC218" s="399"/>
      <c r="CD218" s="399"/>
      <c r="CE218" s="399"/>
      <c r="CF218" s="399"/>
      <c r="CG218" s="399">
        <v>-2.7668929530782899E-2</v>
      </c>
      <c r="CH218" s="399"/>
      <c r="CI218" s="399"/>
      <c r="CJ218" s="399"/>
      <c r="CK218" s="399"/>
      <c r="CL218" s="399"/>
      <c r="CM218" s="399"/>
      <c r="CN218" s="399"/>
      <c r="CO218" s="399"/>
      <c r="CP218" s="399"/>
      <c r="CQ218" s="399"/>
      <c r="CR218" s="399"/>
      <c r="CS218" s="399"/>
      <c r="CT218" s="399"/>
      <c r="CU218" s="399"/>
      <c r="CV218" s="399"/>
      <c r="CW218" s="399"/>
      <c r="CX218" s="399"/>
      <c r="CY218" s="399"/>
      <c r="CZ218" s="399"/>
      <c r="DA218" s="399"/>
      <c r="DB218" s="399"/>
      <c r="DC218" s="399"/>
      <c r="DD218" s="399"/>
      <c r="DE218" s="399"/>
      <c r="DG218" s="404"/>
      <c r="DI218" s="399"/>
      <c r="DJ218" s="399"/>
      <c r="DK218" s="399"/>
    </row>
    <row r="219" spans="1:115" customFormat="1" hidden="1" outlineLevel="1">
      <c r="A219" s="398">
        <f t="shared" si="50"/>
        <v>25323</v>
      </c>
      <c r="B219" s="402"/>
      <c r="C219" s="399"/>
      <c r="D219" s="399">
        <v>5.3E-3</v>
      </c>
      <c r="E219" s="399">
        <v>1.9900000000000001E-2</v>
      </c>
      <c r="F219" s="399"/>
      <c r="G219" s="399"/>
      <c r="H219" s="399"/>
      <c r="I219" s="399"/>
      <c r="J219" s="399"/>
      <c r="K219" s="399"/>
      <c r="L219" s="399"/>
      <c r="M219" s="399"/>
      <c r="N219" s="399"/>
      <c r="O219" s="399"/>
      <c r="P219" s="399"/>
      <c r="Q219" s="399"/>
      <c r="R219" s="399"/>
      <c r="S219" s="399"/>
      <c r="T219" s="399"/>
      <c r="U219" s="399"/>
      <c r="V219" s="399"/>
      <c r="W219" s="399"/>
      <c r="X219" s="399"/>
      <c r="Y219" s="399"/>
      <c r="Z219" s="399"/>
      <c r="AA219" s="399"/>
      <c r="AB219" s="399"/>
      <c r="AC219" s="399"/>
      <c r="AD219" s="399"/>
      <c r="AE219" s="399">
        <v>4.0878885011556398E-2</v>
      </c>
      <c r="AF219" s="399"/>
      <c r="AG219" s="399"/>
      <c r="AH219" s="399"/>
      <c r="AI219" s="399"/>
      <c r="AJ219" s="399"/>
      <c r="AK219" s="399"/>
      <c r="AL219" s="399"/>
      <c r="AM219" s="399"/>
      <c r="AN219" s="399"/>
      <c r="AO219" s="399"/>
      <c r="AP219" s="399">
        <v>2.8653707721854701E-2</v>
      </c>
      <c r="AQ219" s="399"/>
      <c r="AR219" s="399"/>
      <c r="AS219" s="399"/>
      <c r="AT219" s="399"/>
      <c r="AU219" s="399"/>
      <c r="AV219" s="399"/>
      <c r="AW219" s="399">
        <v>2.5058409690356501E-2</v>
      </c>
      <c r="AX219" s="399"/>
      <c r="AY219" s="399"/>
      <c r="AZ219" s="399"/>
      <c r="BA219" s="399"/>
      <c r="BB219" s="399"/>
      <c r="BC219" s="399"/>
      <c r="BD219" s="399"/>
      <c r="BE219" s="399"/>
      <c r="BF219" s="399"/>
      <c r="BG219" s="399"/>
      <c r="BH219" s="399"/>
      <c r="BI219" s="399"/>
      <c r="BJ219" s="399"/>
      <c r="BK219" s="399">
        <v>5.42261809482305E-2</v>
      </c>
      <c r="BL219" s="399"/>
      <c r="BM219" s="399"/>
      <c r="BN219" s="399"/>
      <c r="BO219" s="399">
        <v>-1.2773976111097299E-2</v>
      </c>
      <c r="BP219" s="399"/>
      <c r="BQ219" s="399"/>
      <c r="BR219" s="399"/>
      <c r="BS219" s="399"/>
      <c r="BT219" s="399"/>
      <c r="BU219" s="399"/>
      <c r="BV219" s="399"/>
      <c r="BW219" s="399"/>
      <c r="BX219" s="403"/>
      <c r="BY219" s="399"/>
      <c r="BZ219" s="399"/>
      <c r="CA219" s="399"/>
      <c r="CB219" s="399"/>
      <c r="CC219" s="399"/>
      <c r="CD219" s="399"/>
      <c r="CE219" s="399"/>
      <c r="CF219" s="399"/>
      <c r="CG219" s="399">
        <v>4.87811178059585E-2</v>
      </c>
      <c r="CH219" s="399"/>
      <c r="CI219" s="399"/>
      <c r="CJ219" s="399"/>
      <c r="CK219" s="399"/>
      <c r="CL219" s="399"/>
      <c r="CM219" s="399"/>
      <c r="CN219" s="399"/>
      <c r="CO219" s="399"/>
      <c r="CP219" s="399"/>
      <c r="CQ219" s="399"/>
      <c r="CR219" s="399"/>
      <c r="CS219" s="399"/>
      <c r="CT219" s="399"/>
      <c r="CU219" s="399"/>
      <c r="CV219" s="399"/>
      <c r="CW219" s="399"/>
      <c r="CX219" s="399"/>
      <c r="CY219" s="399"/>
      <c r="CZ219" s="399"/>
      <c r="DA219" s="399"/>
      <c r="DB219" s="399"/>
      <c r="DC219" s="399"/>
      <c r="DD219" s="399"/>
      <c r="DE219" s="399"/>
      <c r="DG219" s="404"/>
      <c r="DI219" s="399"/>
      <c r="DJ219" s="399"/>
      <c r="DK219" s="399"/>
    </row>
    <row r="220" spans="1:115" customFormat="1" hidden="1" outlineLevel="1">
      <c r="A220" s="398">
        <f t="shared" si="50"/>
        <v>25354</v>
      </c>
      <c r="B220" s="402"/>
      <c r="C220" s="399"/>
      <c r="D220" s="399">
        <v>4.7999999999999996E-3</v>
      </c>
      <c r="E220" s="399">
        <v>3.8E-3</v>
      </c>
      <c r="F220" s="399"/>
      <c r="G220" s="399"/>
      <c r="H220" s="399"/>
      <c r="I220" s="399"/>
      <c r="J220" s="399"/>
      <c r="K220" s="399"/>
      <c r="L220" s="399"/>
      <c r="M220" s="399"/>
      <c r="N220" s="399"/>
      <c r="O220" s="399"/>
      <c r="P220" s="399"/>
      <c r="Q220" s="399"/>
      <c r="R220" s="399"/>
      <c r="S220" s="399"/>
      <c r="T220" s="399"/>
      <c r="U220" s="399"/>
      <c r="V220" s="399"/>
      <c r="W220" s="399"/>
      <c r="X220" s="399"/>
      <c r="Y220" s="399"/>
      <c r="Z220" s="399"/>
      <c r="AA220" s="399"/>
      <c r="AB220" s="399"/>
      <c r="AC220" s="399"/>
      <c r="AD220" s="399"/>
      <c r="AE220" s="399">
        <v>-3.02108443904072E-2</v>
      </c>
      <c r="AF220" s="399"/>
      <c r="AG220" s="399"/>
      <c r="AH220" s="399"/>
      <c r="AI220" s="399"/>
      <c r="AJ220" s="399"/>
      <c r="AK220" s="399"/>
      <c r="AL220" s="399"/>
      <c r="AM220" s="399"/>
      <c r="AN220" s="399"/>
      <c r="AO220" s="399"/>
      <c r="AP220" s="399">
        <v>3.3425217623476597E-2</v>
      </c>
      <c r="AQ220" s="399"/>
      <c r="AR220" s="399"/>
      <c r="AS220" s="399"/>
      <c r="AT220" s="399"/>
      <c r="AU220" s="399"/>
      <c r="AV220" s="399"/>
      <c r="AW220" s="399">
        <v>7.2545503337408196E-2</v>
      </c>
      <c r="AX220" s="399"/>
      <c r="AY220" s="399"/>
      <c r="AZ220" s="399"/>
      <c r="BA220" s="399"/>
      <c r="BB220" s="399"/>
      <c r="BC220" s="399"/>
      <c r="BD220" s="399"/>
      <c r="BE220" s="399"/>
      <c r="BF220" s="399"/>
      <c r="BG220" s="399"/>
      <c r="BH220" s="399"/>
      <c r="BI220" s="399"/>
      <c r="BJ220" s="399"/>
      <c r="BK220" s="399">
        <v>2.8777007767086998E-2</v>
      </c>
      <c r="BL220" s="399"/>
      <c r="BM220" s="399"/>
      <c r="BN220" s="399"/>
      <c r="BO220" s="399">
        <v>7.7596492200087797E-2</v>
      </c>
      <c r="BP220" s="399"/>
      <c r="BQ220" s="399"/>
      <c r="BR220" s="399"/>
      <c r="BS220" s="399"/>
      <c r="BT220" s="399"/>
      <c r="BU220" s="399"/>
      <c r="BV220" s="399"/>
      <c r="BW220" s="399"/>
      <c r="BX220" s="403"/>
      <c r="BY220" s="399"/>
      <c r="BZ220" s="399"/>
      <c r="CA220" s="399"/>
      <c r="CB220" s="399"/>
      <c r="CC220" s="399"/>
      <c r="CD220" s="399"/>
      <c r="CE220" s="399"/>
      <c r="CF220" s="399"/>
      <c r="CG220" s="399">
        <v>4.8216887036497097E-2</v>
      </c>
      <c r="CH220" s="399"/>
      <c r="CI220" s="399"/>
      <c r="CJ220" s="399"/>
      <c r="CK220" s="399"/>
      <c r="CL220" s="399"/>
      <c r="CM220" s="399"/>
      <c r="CN220" s="399"/>
      <c r="CO220" s="399"/>
      <c r="CP220" s="399"/>
      <c r="CQ220" s="399"/>
      <c r="CR220" s="399"/>
      <c r="CS220" s="399"/>
      <c r="CT220" s="399"/>
      <c r="CU220" s="399"/>
      <c r="CV220" s="399"/>
      <c r="CW220" s="399"/>
      <c r="CX220" s="399"/>
      <c r="CY220" s="399"/>
      <c r="CZ220" s="399"/>
      <c r="DA220" s="399"/>
      <c r="DB220" s="399"/>
      <c r="DC220" s="399"/>
      <c r="DD220" s="399"/>
      <c r="DE220" s="399"/>
      <c r="DG220" s="404"/>
      <c r="DI220" s="399"/>
      <c r="DJ220" s="399"/>
      <c r="DK220" s="399"/>
    </row>
    <row r="221" spans="1:115" customFormat="1" hidden="1" outlineLevel="1">
      <c r="A221" s="398">
        <f t="shared" si="50"/>
        <v>25384</v>
      </c>
      <c r="B221" s="402"/>
      <c r="C221" s="399"/>
      <c r="D221" s="399">
        <v>5.1000000000000004E-3</v>
      </c>
      <c r="E221" s="399">
        <v>-6.6699999999999995E-2</v>
      </c>
      <c r="F221" s="399"/>
      <c r="G221" s="399"/>
      <c r="H221" s="399"/>
      <c r="I221" s="399"/>
      <c r="J221" s="399"/>
      <c r="K221" s="399"/>
      <c r="L221" s="399"/>
      <c r="M221" s="399"/>
      <c r="N221" s="399"/>
      <c r="O221" s="399"/>
      <c r="P221" s="399"/>
      <c r="Q221" s="399"/>
      <c r="R221" s="399"/>
      <c r="S221" s="399"/>
      <c r="T221" s="399"/>
      <c r="U221" s="399"/>
      <c r="V221" s="399"/>
      <c r="W221" s="399"/>
      <c r="X221" s="399"/>
      <c r="Y221" s="399"/>
      <c r="Z221" s="399"/>
      <c r="AA221" s="399"/>
      <c r="AB221" s="399"/>
      <c r="AC221" s="399"/>
      <c r="AD221" s="399"/>
      <c r="AE221" s="399">
        <v>-6.4509292411277397E-2</v>
      </c>
      <c r="AF221" s="399"/>
      <c r="AG221" s="399"/>
      <c r="AH221" s="399"/>
      <c r="AI221" s="399"/>
      <c r="AJ221" s="399"/>
      <c r="AK221" s="399"/>
      <c r="AL221" s="399"/>
      <c r="AM221" s="399"/>
      <c r="AN221" s="399"/>
      <c r="AO221" s="399"/>
      <c r="AP221" s="399">
        <v>3.57556142981674E-3</v>
      </c>
      <c r="AQ221" s="399"/>
      <c r="AR221" s="399"/>
      <c r="AS221" s="399"/>
      <c r="AT221" s="399"/>
      <c r="AU221" s="399"/>
      <c r="AV221" s="399"/>
      <c r="AW221" s="399">
        <v>-5.5702677585645399E-2</v>
      </c>
      <c r="AX221" s="399"/>
      <c r="AY221" s="399"/>
      <c r="AZ221" s="399"/>
      <c r="BA221" s="399"/>
      <c r="BB221" s="399"/>
      <c r="BC221" s="399"/>
      <c r="BD221" s="399"/>
      <c r="BE221" s="399"/>
      <c r="BF221" s="399"/>
      <c r="BG221" s="399"/>
      <c r="BH221" s="399"/>
      <c r="BI221" s="399"/>
      <c r="BJ221" s="399"/>
      <c r="BK221" s="399">
        <v>-5.8274965838937397E-2</v>
      </c>
      <c r="BL221" s="399"/>
      <c r="BM221" s="399"/>
      <c r="BN221" s="399"/>
      <c r="BO221" s="399">
        <v>-5.89254967878187E-2</v>
      </c>
      <c r="BP221" s="399"/>
      <c r="BQ221" s="399"/>
      <c r="BR221" s="399"/>
      <c r="BS221" s="399"/>
      <c r="BT221" s="399"/>
      <c r="BU221" s="399"/>
      <c r="BV221" s="399"/>
      <c r="BW221" s="399"/>
      <c r="BX221" s="403"/>
      <c r="BY221" s="399"/>
      <c r="BZ221" s="399"/>
      <c r="CA221" s="399"/>
      <c r="CB221" s="399"/>
      <c r="CC221" s="399"/>
      <c r="CD221" s="399"/>
      <c r="CE221" s="399"/>
      <c r="CF221" s="399"/>
      <c r="CG221" s="399">
        <v>-0.14552330777469599</v>
      </c>
      <c r="CH221" s="399"/>
      <c r="CI221" s="399"/>
      <c r="CJ221" s="399"/>
      <c r="CK221" s="399"/>
      <c r="CL221" s="399"/>
      <c r="CM221" s="399"/>
      <c r="CN221" s="399"/>
      <c r="CO221" s="399"/>
      <c r="CP221" s="399"/>
      <c r="CQ221" s="399"/>
      <c r="CR221" s="399"/>
      <c r="CS221" s="399"/>
      <c r="CT221" s="399"/>
      <c r="CU221" s="399"/>
      <c r="CV221" s="399"/>
      <c r="CW221" s="399"/>
      <c r="CX221" s="399"/>
      <c r="CY221" s="399"/>
      <c r="CZ221" s="399"/>
      <c r="DA221" s="399"/>
      <c r="DB221" s="399"/>
      <c r="DC221" s="399"/>
      <c r="DD221" s="399"/>
      <c r="DE221" s="399"/>
      <c r="DG221" s="404"/>
      <c r="DI221" s="399"/>
      <c r="DJ221" s="399"/>
      <c r="DK221" s="399"/>
    </row>
    <row r="222" spans="1:115" customFormat="1" hidden="1" outlineLevel="1">
      <c r="A222" s="398">
        <f t="shared" si="50"/>
        <v>25415</v>
      </c>
      <c r="B222" s="402"/>
      <c r="C222" s="399"/>
      <c r="D222" s="399">
        <v>5.3E-3</v>
      </c>
      <c r="E222" s="399">
        <v>-6.4699999999999994E-2</v>
      </c>
      <c r="F222" s="399"/>
      <c r="G222" s="399"/>
      <c r="H222" s="399"/>
      <c r="I222" s="399"/>
      <c r="J222" s="399"/>
      <c r="K222" s="399"/>
      <c r="L222" s="399"/>
      <c r="M222" s="399"/>
      <c r="N222" s="399"/>
      <c r="O222" s="399"/>
      <c r="P222" s="399"/>
      <c r="Q222" s="399"/>
      <c r="R222" s="399"/>
      <c r="S222" s="399"/>
      <c r="T222" s="399"/>
      <c r="U222" s="399"/>
      <c r="V222" s="399"/>
      <c r="W222" s="399"/>
      <c r="X222" s="399"/>
      <c r="Y222" s="399"/>
      <c r="Z222" s="399"/>
      <c r="AA222" s="399"/>
      <c r="AB222" s="399"/>
      <c r="AC222" s="399"/>
      <c r="AD222" s="399"/>
      <c r="AE222" s="399">
        <v>9.9988730838049805E-3</v>
      </c>
      <c r="AF222" s="399"/>
      <c r="AG222" s="399"/>
      <c r="AH222" s="399"/>
      <c r="AI222" s="399"/>
      <c r="AJ222" s="399"/>
      <c r="AK222" s="399"/>
      <c r="AL222" s="399"/>
      <c r="AM222" s="399"/>
      <c r="AN222" s="399"/>
      <c r="AO222" s="399"/>
      <c r="AP222" s="399">
        <v>-1.8893780337874099E-2</v>
      </c>
      <c r="AQ222" s="399"/>
      <c r="AR222" s="399"/>
      <c r="AS222" s="399"/>
      <c r="AT222" s="399"/>
      <c r="AU222" s="399"/>
      <c r="AV222" s="399"/>
      <c r="AW222" s="399">
        <v>1.5603138740611901E-2</v>
      </c>
      <c r="AX222" s="399"/>
      <c r="AY222" s="399"/>
      <c r="AZ222" s="399"/>
      <c r="BA222" s="399"/>
      <c r="BB222" s="399"/>
      <c r="BC222" s="399"/>
      <c r="BD222" s="399"/>
      <c r="BE222" s="399"/>
      <c r="BF222" s="399"/>
      <c r="BG222" s="399"/>
      <c r="BH222" s="399"/>
      <c r="BI222" s="399"/>
      <c r="BJ222" s="399"/>
      <c r="BK222" s="399">
        <v>-7.85593088367183E-2</v>
      </c>
      <c r="BL222" s="399"/>
      <c r="BM222" s="399"/>
      <c r="BN222" s="399"/>
      <c r="BO222" s="399">
        <v>-0.13259708254563199</v>
      </c>
      <c r="BP222" s="399"/>
      <c r="BQ222" s="399"/>
      <c r="BR222" s="399"/>
      <c r="BS222" s="399"/>
      <c r="BT222" s="399"/>
      <c r="BU222" s="399"/>
      <c r="BV222" s="399"/>
      <c r="BW222" s="399"/>
      <c r="BX222" s="403"/>
      <c r="BY222" s="399"/>
      <c r="BZ222" s="399"/>
      <c r="CA222" s="399"/>
      <c r="CB222" s="399"/>
      <c r="CC222" s="399"/>
      <c r="CD222" s="399"/>
      <c r="CE222" s="399"/>
      <c r="CF222" s="399"/>
      <c r="CG222" s="399">
        <v>-4.3659817336876199E-3</v>
      </c>
      <c r="CH222" s="399"/>
      <c r="CI222" s="399"/>
      <c r="CJ222" s="399"/>
      <c r="CK222" s="399"/>
      <c r="CL222" s="399"/>
      <c r="CM222" s="399"/>
      <c r="CN222" s="399"/>
      <c r="CO222" s="399"/>
      <c r="CP222" s="399"/>
      <c r="CQ222" s="399"/>
      <c r="CR222" s="399"/>
      <c r="CS222" s="399"/>
      <c r="CT222" s="399"/>
      <c r="CU222" s="399"/>
      <c r="CV222" s="399"/>
      <c r="CW222" s="399"/>
      <c r="CX222" s="399"/>
      <c r="CY222" s="399"/>
      <c r="CZ222" s="399"/>
      <c r="DA222" s="399"/>
      <c r="DB222" s="399"/>
      <c r="DC222" s="399"/>
      <c r="DD222" s="399"/>
      <c r="DE222" s="399"/>
      <c r="DG222" s="404"/>
      <c r="DI222" s="399"/>
      <c r="DJ222" s="399"/>
      <c r="DK222" s="399"/>
    </row>
    <row r="223" spans="1:115" customFormat="1" hidden="1" outlineLevel="1">
      <c r="A223" s="398">
        <f t="shared" si="50"/>
        <v>25446</v>
      </c>
      <c r="B223" s="402"/>
      <c r="C223" s="399"/>
      <c r="D223" s="399">
        <v>5.0000000000000001E-3</v>
      </c>
      <c r="E223" s="399">
        <v>5.1799999999999999E-2</v>
      </c>
      <c r="F223" s="399"/>
      <c r="G223" s="399"/>
      <c r="H223" s="399"/>
      <c r="I223" s="399"/>
      <c r="J223" s="399"/>
      <c r="K223" s="399"/>
      <c r="L223" s="399"/>
      <c r="M223" s="399"/>
      <c r="N223" s="399"/>
      <c r="O223" s="399"/>
      <c r="P223" s="399"/>
      <c r="Q223" s="399"/>
      <c r="R223" s="399"/>
      <c r="S223" s="399"/>
      <c r="T223" s="399"/>
      <c r="U223" s="399"/>
      <c r="V223" s="399"/>
      <c r="W223" s="399"/>
      <c r="X223" s="399"/>
      <c r="Y223" s="399"/>
      <c r="Z223" s="399"/>
      <c r="AA223" s="399"/>
      <c r="AB223" s="399"/>
      <c r="AC223" s="399"/>
      <c r="AD223" s="399"/>
      <c r="AE223" s="399">
        <v>0.115512099699495</v>
      </c>
      <c r="AF223" s="399"/>
      <c r="AG223" s="399"/>
      <c r="AH223" s="399"/>
      <c r="AI223" s="399"/>
      <c r="AJ223" s="399"/>
      <c r="AK223" s="399"/>
      <c r="AL223" s="399"/>
      <c r="AM223" s="399"/>
      <c r="AN223" s="399"/>
      <c r="AO223" s="399"/>
      <c r="AP223" s="399">
        <v>5.6396976632158098E-2</v>
      </c>
      <c r="AQ223" s="399"/>
      <c r="AR223" s="399"/>
      <c r="AS223" s="399"/>
      <c r="AT223" s="399"/>
      <c r="AU223" s="399"/>
      <c r="AV223" s="399"/>
      <c r="AW223" s="399">
        <v>5.8494596938763799E-2</v>
      </c>
      <c r="AX223" s="399"/>
      <c r="AY223" s="399"/>
      <c r="AZ223" s="399"/>
      <c r="BA223" s="399"/>
      <c r="BB223" s="399"/>
      <c r="BC223" s="399"/>
      <c r="BD223" s="399"/>
      <c r="BE223" s="399"/>
      <c r="BF223" s="399"/>
      <c r="BG223" s="399"/>
      <c r="BH223" s="399"/>
      <c r="BI223" s="399"/>
      <c r="BJ223" s="399"/>
      <c r="BK223" s="399">
        <v>-2.70372402671748E-3</v>
      </c>
      <c r="BL223" s="399"/>
      <c r="BM223" s="399"/>
      <c r="BN223" s="399"/>
      <c r="BO223" s="399">
        <v>6.3104882723190994E-2</v>
      </c>
      <c r="BP223" s="399"/>
      <c r="BQ223" s="399"/>
      <c r="BR223" s="399"/>
      <c r="BS223" s="399"/>
      <c r="BT223" s="399"/>
      <c r="BU223" s="399"/>
      <c r="BV223" s="399"/>
      <c r="BW223" s="399"/>
      <c r="BX223" s="403"/>
      <c r="BY223" s="399"/>
      <c r="BZ223" s="399"/>
      <c r="CA223" s="399"/>
      <c r="CB223" s="399"/>
      <c r="CC223" s="399"/>
      <c r="CD223" s="399"/>
      <c r="CE223" s="399"/>
      <c r="CF223" s="399"/>
      <c r="CG223" s="399">
        <v>-4.6986003950462998E-2</v>
      </c>
      <c r="CH223" s="399"/>
      <c r="CI223" s="399"/>
      <c r="CJ223" s="399"/>
      <c r="CK223" s="399"/>
      <c r="CL223" s="399"/>
      <c r="CM223" s="399"/>
      <c r="CN223" s="399"/>
      <c r="CO223" s="399"/>
      <c r="CP223" s="399"/>
      <c r="CQ223" s="399"/>
      <c r="CR223" s="399"/>
      <c r="CS223" s="399"/>
      <c r="CT223" s="399"/>
      <c r="CU223" s="399"/>
      <c r="CV223" s="399"/>
      <c r="CW223" s="399"/>
      <c r="CX223" s="399"/>
      <c r="CY223" s="399"/>
      <c r="CZ223" s="399"/>
      <c r="DA223" s="399"/>
      <c r="DB223" s="399"/>
      <c r="DC223" s="399"/>
      <c r="DD223" s="399"/>
      <c r="DE223" s="399"/>
      <c r="DG223" s="404"/>
      <c r="DI223" s="399"/>
      <c r="DJ223" s="399"/>
      <c r="DK223" s="399"/>
    </row>
    <row r="224" spans="1:115" customFormat="1" hidden="1" outlineLevel="1">
      <c r="A224" s="398">
        <f t="shared" si="50"/>
        <v>25476</v>
      </c>
      <c r="B224" s="402"/>
      <c r="C224" s="399"/>
      <c r="D224" s="399">
        <v>6.1999999999999998E-3</v>
      </c>
      <c r="E224" s="399">
        <v>-2.3599999999999999E-2</v>
      </c>
      <c r="F224" s="399"/>
      <c r="G224" s="399"/>
      <c r="H224" s="399"/>
      <c r="I224" s="399"/>
      <c r="J224" s="399"/>
      <c r="K224" s="399"/>
      <c r="L224" s="399"/>
      <c r="M224" s="399"/>
      <c r="N224" s="399"/>
      <c r="O224" s="399"/>
      <c r="P224" s="399"/>
      <c r="Q224" s="399"/>
      <c r="R224" s="399"/>
      <c r="S224" s="399"/>
      <c r="T224" s="399"/>
      <c r="U224" s="399"/>
      <c r="V224" s="399"/>
      <c r="W224" s="399"/>
      <c r="X224" s="399"/>
      <c r="Y224" s="399"/>
      <c r="Z224" s="399"/>
      <c r="AA224" s="399"/>
      <c r="AB224" s="399"/>
      <c r="AC224" s="399"/>
      <c r="AD224" s="399"/>
      <c r="AE224" s="399">
        <v>0.13710735976052599</v>
      </c>
      <c r="AF224" s="399"/>
      <c r="AG224" s="399"/>
      <c r="AH224" s="399"/>
      <c r="AI224" s="399"/>
      <c r="AJ224" s="399"/>
      <c r="AK224" s="399"/>
      <c r="AL224" s="399"/>
      <c r="AM224" s="399"/>
      <c r="AN224" s="399"/>
      <c r="AO224" s="399"/>
      <c r="AP224" s="399">
        <v>-7.0645858586233503E-3</v>
      </c>
      <c r="AQ224" s="399"/>
      <c r="AR224" s="399"/>
      <c r="AS224" s="399"/>
      <c r="AT224" s="399"/>
      <c r="AU224" s="399"/>
      <c r="AV224" s="399"/>
      <c r="AW224" s="399">
        <v>2.63165399049465E-2</v>
      </c>
      <c r="AX224" s="399"/>
      <c r="AY224" s="399"/>
      <c r="AZ224" s="399"/>
      <c r="BA224" s="399"/>
      <c r="BB224" s="399"/>
      <c r="BC224" s="399"/>
      <c r="BD224" s="399"/>
      <c r="BE224" s="399"/>
      <c r="BF224" s="399"/>
      <c r="BG224" s="399"/>
      <c r="BH224" s="399"/>
      <c r="BI224" s="399"/>
      <c r="BJ224" s="399"/>
      <c r="BK224" s="399">
        <v>-3.7940175520332298E-2</v>
      </c>
      <c r="BL224" s="399"/>
      <c r="BM224" s="399"/>
      <c r="BN224" s="399"/>
      <c r="BO224" s="399">
        <v>-9.49488188967786E-2</v>
      </c>
      <c r="BP224" s="399"/>
      <c r="BQ224" s="399"/>
      <c r="BR224" s="399"/>
      <c r="BS224" s="399"/>
      <c r="BT224" s="399"/>
      <c r="BU224" s="399"/>
      <c r="BV224" s="399"/>
      <c r="BW224" s="399"/>
      <c r="BX224" s="403"/>
      <c r="BY224" s="399"/>
      <c r="BZ224" s="399"/>
      <c r="CA224" s="399"/>
      <c r="CB224" s="399"/>
      <c r="CC224" s="399"/>
      <c r="CD224" s="399"/>
      <c r="CE224" s="399"/>
      <c r="CF224" s="399"/>
      <c r="CG224" s="399">
        <v>-4.6509259124734E-3</v>
      </c>
      <c r="CH224" s="399"/>
      <c r="CI224" s="399"/>
      <c r="CJ224" s="399"/>
      <c r="CK224" s="399"/>
      <c r="CL224" s="399"/>
      <c r="CM224" s="399"/>
      <c r="CN224" s="399"/>
      <c r="CO224" s="399"/>
      <c r="CP224" s="399"/>
      <c r="CQ224" s="399"/>
      <c r="CR224" s="399"/>
      <c r="CS224" s="399"/>
      <c r="CT224" s="399"/>
      <c r="CU224" s="399"/>
      <c r="CV224" s="399"/>
      <c r="CW224" s="399"/>
      <c r="CX224" s="399"/>
      <c r="CY224" s="399"/>
      <c r="CZ224" s="399"/>
      <c r="DA224" s="399"/>
      <c r="DB224" s="399"/>
      <c r="DC224" s="399"/>
      <c r="DD224" s="399"/>
      <c r="DE224" s="399"/>
      <c r="DG224" s="404"/>
      <c r="DI224" s="399"/>
      <c r="DJ224" s="399"/>
      <c r="DK224" s="399"/>
    </row>
    <row r="225" spans="1:115" customFormat="1" hidden="1" outlineLevel="1">
      <c r="A225" s="398">
        <f t="shared" si="50"/>
        <v>25507</v>
      </c>
      <c r="B225" s="402"/>
      <c r="C225" s="399"/>
      <c r="D225" s="399">
        <v>6.0000000000000001E-3</v>
      </c>
      <c r="E225" s="399">
        <v>5.65999999999999E-2</v>
      </c>
      <c r="F225" s="399"/>
      <c r="G225" s="399"/>
      <c r="H225" s="399"/>
      <c r="I225" s="399"/>
      <c r="J225" s="399"/>
      <c r="K225" s="399"/>
      <c r="L225" s="399"/>
      <c r="M225" s="399"/>
      <c r="N225" s="399"/>
      <c r="O225" s="399"/>
      <c r="P225" s="399"/>
      <c r="Q225" s="399"/>
      <c r="R225" s="399"/>
      <c r="S225" s="399"/>
      <c r="T225" s="399"/>
      <c r="U225" s="399"/>
      <c r="V225" s="399"/>
      <c r="W225" s="399"/>
      <c r="X225" s="399"/>
      <c r="Y225" s="399"/>
      <c r="Z225" s="399"/>
      <c r="AA225" s="399"/>
      <c r="AB225" s="399"/>
      <c r="AC225" s="399"/>
      <c r="AD225" s="399"/>
      <c r="AE225" s="399">
        <v>0.17187424023526399</v>
      </c>
      <c r="AF225" s="399"/>
      <c r="AG225" s="399"/>
      <c r="AH225" s="399"/>
      <c r="AI225" s="399"/>
      <c r="AJ225" s="399"/>
      <c r="AK225" s="399"/>
      <c r="AL225" s="399"/>
      <c r="AM225" s="399"/>
      <c r="AN225" s="399"/>
      <c r="AO225" s="399"/>
      <c r="AP225" s="399">
        <v>0.10671829984860801</v>
      </c>
      <c r="AQ225" s="399"/>
      <c r="AR225" s="399"/>
      <c r="AS225" s="399"/>
      <c r="AT225" s="399"/>
      <c r="AU225" s="399"/>
      <c r="AV225" s="399"/>
      <c r="AW225" s="399">
        <v>0.13682997376926601</v>
      </c>
      <c r="AX225" s="399"/>
      <c r="AY225" s="399"/>
      <c r="AZ225" s="399"/>
      <c r="BA225" s="399"/>
      <c r="BB225" s="399"/>
      <c r="BC225" s="399"/>
      <c r="BD225" s="399"/>
      <c r="BE225" s="399"/>
      <c r="BF225" s="399"/>
      <c r="BG225" s="399"/>
      <c r="BH225" s="399"/>
      <c r="BI225" s="399"/>
      <c r="BJ225" s="399"/>
      <c r="BK225" s="399">
        <v>-1.8508179425420399E-3</v>
      </c>
      <c r="BL225" s="399"/>
      <c r="BM225" s="399"/>
      <c r="BN225" s="399"/>
      <c r="BO225" s="399">
        <v>1.3392392668627601E-2</v>
      </c>
      <c r="BP225" s="399"/>
      <c r="BQ225" s="399"/>
      <c r="BR225" s="399"/>
      <c r="BS225" s="399"/>
      <c r="BT225" s="399"/>
      <c r="BU225" s="399"/>
      <c r="BV225" s="399"/>
      <c r="BW225" s="399"/>
      <c r="BX225" s="403"/>
      <c r="BY225" s="399"/>
      <c r="BZ225" s="399"/>
      <c r="CA225" s="399"/>
      <c r="CB225" s="399"/>
      <c r="CC225" s="399"/>
      <c r="CD225" s="399"/>
      <c r="CE225" s="399"/>
      <c r="CF225" s="399"/>
      <c r="CG225" s="399">
        <v>0.12616859614648099</v>
      </c>
      <c r="CH225" s="399"/>
      <c r="CI225" s="399"/>
      <c r="CJ225" s="399"/>
      <c r="CK225" s="399"/>
      <c r="CL225" s="399"/>
      <c r="CM225" s="399"/>
      <c r="CN225" s="399"/>
      <c r="CO225" s="399"/>
      <c r="CP225" s="399"/>
      <c r="CQ225" s="399"/>
      <c r="CR225" s="399"/>
      <c r="CS225" s="399"/>
      <c r="CT225" s="399"/>
      <c r="CU225" s="399"/>
      <c r="CV225" s="399"/>
      <c r="CW225" s="399"/>
      <c r="CX225" s="399"/>
      <c r="CY225" s="399"/>
      <c r="CZ225" s="399"/>
      <c r="DA225" s="399"/>
      <c r="DB225" s="399"/>
      <c r="DC225" s="399"/>
      <c r="DD225" s="399"/>
      <c r="DE225" s="399"/>
      <c r="DG225" s="404"/>
      <c r="DI225" s="399"/>
      <c r="DJ225" s="399"/>
      <c r="DK225" s="399"/>
    </row>
    <row r="226" spans="1:115" customFormat="1" hidden="1" outlineLevel="1">
      <c r="A226" s="398">
        <f t="shared" si="50"/>
        <v>25537</v>
      </c>
      <c r="B226" s="402"/>
      <c r="C226" s="399"/>
      <c r="D226" s="399">
        <v>5.1999999999999998E-3</v>
      </c>
      <c r="E226" s="399">
        <v>-3.27E-2</v>
      </c>
      <c r="F226" s="399"/>
      <c r="G226" s="399"/>
      <c r="H226" s="399"/>
      <c r="I226" s="399"/>
      <c r="J226" s="399"/>
      <c r="K226" s="399"/>
      <c r="L226" s="399"/>
      <c r="M226" s="399"/>
      <c r="N226" s="399"/>
      <c r="O226" s="399"/>
      <c r="P226" s="399"/>
      <c r="Q226" s="399"/>
      <c r="R226" s="399"/>
      <c r="S226" s="399"/>
      <c r="T226" s="399"/>
      <c r="U226" s="399"/>
      <c r="V226" s="399"/>
      <c r="W226" s="399"/>
      <c r="X226" s="399"/>
      <c r="Y226" s="399"/>
      <c r="Z226" s="399"/>
      <c r="AA226" s="399"/>
      <c r="AB226" s="399"/>
      <c r="AC226" s="399"/>
      <c r="AD226" s="399"/>
      <c r="AE226" s="399">
        <v>0.102938689980002</v>
      </c>
      <c r="AF226" s="399"/>
      <c r="AG226" s="399"/>
      <c r="AH226" s="399"/>
      <c r="AI226" s="399"/>
      <c r="AJ226" s="399"/>
      <c r="AK226" s="399"/>
      <c r="AL226" s="399"/>
      <c r="AM226" s="399"/>
      <c r="AN226" s="399"/>
      <c r="AO226" s="399"/>
      <c r="AP226" s="399">
        <v>1.9049431921837199E-2</v>
      </c>
      <c r="AQ226" s="399"/>
      <c r="AR226" s="399"/>
      <c r="AS226" s="399"/>
      <c r="AT226" s="399"/>
      <c r="AU226" s="399"/>
      <c r="AV226" s="399"/>
      <c r="AW226" s="399">
        <v>-3.8592745083443E-2</v>
      </c>
      <c r="AX226" s="399"/>
      <c r="AY226" s="399"/>
      <c r="AZ226" s="399"/>
      <c r="BA226" s="399"/>
      <c r="BB226" s="399"/>
      <c r="BC226" s="399"/>
      <c r="BD226" s="399"/>
      <c r="BE226" s="399"/>
      <c r="BF226" s="399"/>
      <c r="BG226" s="399"/>
      <c r="BH226" s="399"/>
      <c r="BI226" s="399"/>
      <c r="BJ226" s="399"/>
      <c r="BK226" s="399">
        <v>-5.9659351437689898E-2</v>
      </c>
      <c r="BL226" s="399"/>
      <c r="BM226" s="399"/>
      <c r="BN226" s="399"/>
      <c r="BO226" s="399">
        <v>-8.5638360202693498E-2</v>
      </c>
      <c r="BP226" s="399"/>
      <c r="BQ226" s="399"/>
      <c r="BR226" s="399"/>
      <c r="BS226" s="399"/>
      <c r="BT226" s="399"/>
      <c r="BU226" s="399"/>
      <c r="BV226" s="399"/>
      <c r="BW226" s="399"/>
      <c r="BX226" s="403"/>
      <c r="BY226" s="399"/>
      <c r="BZ226" s="399"/>
      <c r="CA226" s="399"/>
      <c r="CB226" s="399"/>
      <c r="CC226" s="399"/>
      <c r="CD226" s="399"/>
      <c r="CE226" s="399"/>
      <c r="CF226" s="399"/>
      <c r="CG226" s="399">
        <v>-5.6999750737977903E-2</v>
      </c>
      <c r="CH226" s="399"/>
      <c r="CI226" s="399"/>
      <c r="CJ226" s="399"/>
      <c r="CK226" s="399"/>
      <c r="CL226" s="399"/>
      <c r="CM226" s="399"/>
      <c r="CN226" s="399"/>
      <c r="CO226" s="399"/>
      <c r="CP226" s="399"/>
      <c r="CQ226" s="399"/>
      <c r="CR226" s="399"/>
      <c r="CS226" s="399"/>
      <c r="CT226" s="399"/>
      <c r="CU226" s="399"/>
      <c r="CV226" s="399"/>
      <c r="CW226" s="399"/>
      <c r="CX226" s="399"/>
      <c r="CY226" s="399"/>
      <c r="CZ226" s="399"/>
      <c r="DA226" s="399"/>
      <c r="DB226" s="399"/>
      <c r="DC226" s="399"/>
      <c r="DD226" s="399"/>
      <c r="DE226" s="399"/>
      <c r="DG226" s="404"/>
      <c r="DI226" s="399"/>
      <c r="DJ226" s="399"/>
      <c r="DK226" s="399"/>
    </row>
    <row r="227" spans="1:115" customFormat="1" hidden="1" outlineLevel="1">
      <c r="A227" s="398">
        <f t="shared" si="50"/>
        <v>25568</v>
      </c>
      <c r="B227" s="402"/>
      <c r="C227" s="399"/>
      <c r="D227" s="399">
        <v>6.4000000000000003E-3</v>
      </c>
      <c r="E227" s="399">
        <v>-1.98999999999999E-2</v>
      </c>
      <c r="F227" s="399"/>
      <c r="G227" s="399"/>
      <c r="H227" s="399"/>
      <c r="I227" s="399"/>
      <c r="J227" s="399"/>
      <c r="K227" s="399"/>
      <c r="L227" s="399"/>
      <c r="M227" s="399"/>
      <c r="N227" s="399"/>
      <c r="O227" s="399"/>
      <c r="P227" s="399"/>
      <c r="Q227" s="399"/>
      <c r="R227" s="399"/>
      <c r="S227" s="399"/>
      <c r="T227" s="399"/>
      <c r="U227" s="399"/>
      <c r="V227" s="399"/>
      <c r="W227" s="399"/>
      <c r="X227" s="399"/>
      <c r="Y227" s="399"/>
      <c r="Z227" s="399"/>
      <c r="AA227" s="399"/>
      <c r="AB227" s="399"/>
      <c r="AC227" s="399"/>
      <c r="AD227" s="399"/>
      <c r="AE227" s="399">
        <v>8.0645227195839997E-2</v>
      </c>
      <c r="AF227" s="399"/>
      <c r="AG227" s="399"/>
      <c r="AH227" s="399"/>
      <c r="AI227" s="399"/>
      <c r="AJ227" s="399"/>
      <c r="AK227" s="399"/>
      <c r="AL227" s="399"/>
      <c r="AM227" s="399"/>
      <c r="AN227" s="399"/>
      <c r="AO227" s="399"/>
      <c r="AP227" s="399">
        <v>6.3028037359939795E-2</v>
      </c>
      <c r="AQ227" s="399"/>
      <c r="AR227" s="399"/>
      <c r="AS227" s="399"/>
      <c r="AT227" s="399"/>
      <c r="AU227" s="399"/>
      <c r="AV227" s="399"/>
      <c r="AW227" s="399">
        <v>3.4239215438862602E-2</v>
      </c>
      <c r="AX227" s="399"/>
      <c r="AY227" s="399"/>
      <c r="AZ227" s="399"/>
      <c r="BA227" s="399"/>
      <c r="BB227" s="399"/>
      <c r="BC227" s="399"/>
      <c r="BD227" s="399"/>
      <c r="BE227" s="399"/>
      <c r="BF227" s="399"/>
      <c r="BG227" s="399"/>
      <c r="BH227" s="399"/>
      <c r="BI227" s="399"/>
      <c r="BJ227" s="399"/>
      <c r="BK227" s="399">
        <v>2.7190366333392502E-2</v>
      </c>
      <c r="BL227" s="399"/>
      <c r="BM227" s="399"/>
      <c r="BN227" s="399"/>
      <c r="BO227" s="399">
        <v>-2.4378941980590599E-3</v>
      </c>
      <c r="BP227" s="399"/>
      <c r="BQ227" s="399"/>
      <c r="BR227" s="399"/>
      <c r="BS227" s="399"/>
      <c r="BT227" s="399"/>
      <c r="BU227" s="399"/>
      <c r="BV227" s="399"/>
      <c r="BW227" s="399"/>
      <c r="BX227" s="403"/>
      <c r="BY227" s="399"/>
      <c r="BZ227" s="399"/>
      <c r="CA227" s="399"/>
      <c r="CB227" s="399"/>
      <c r="CC227" s="399"/>
      <c r="CD227" s="399"/>
      <c r="CE227" s="399"/>
      <c r="CF227" s="399"/>
      <c r="CG227" s="399">
        <v>-0.13333346634749099</v>
      </c>
      <c r="CH227" s="399"/>
      <c r="CI227" s="399"/>
      <c r="CJ227" s="399"/>
      <c r="CK227" s="399"/>
      <c r="CL227" s="399"/>
      <c r="CM227" s="399"/>
      <c r="CN227" s="399"/>
      <c r="CO227" s="399"/>
      <c r="CP227" s="399"/>
      <c r="CQ227" s="399"/>
      <c r="CR227" s="399"/>
      <c r="CS227" s="399"/>
      <c r="CT227" s="399"/>
      <c r="CU227" s="399"/>
      <c r="CV227" s="399"/>
      <c r="CW227" s="399"/>
      <c r="CX227" s="399"/>
      <c r="CY227" s="399"/>
      <c r="CZ227" s="399"/>
      <c r="DA227" s="399"/>
      <c r="DB227" s="399"/>
      <c r="DC227" s="399"/>
      <c r="DD227" s="399"/>
      <c r="DE227" s="399"/>
      <c r="DG227" s="404"/>
      <c r="DI227" s="399"/>
      <c r="DJ227" s="399"/>
      <c r="DK227" s="399"/>
    </row>
    <row r="228" spans="1:115" customFormat="1" hidden="1" outlineLevel="1">
      <c r="A228" s="398">
        <f t="shared" si="50"/>
        <v>25599</v>
      </c>
      <c r="B228" s="402"/>
      <c r="C228" s="399"/>
      <c r="D228" s="399">
        <v>6.0000000000000001E-3</v>
      </c>
      <c r="E228" s="399">
        <v>-7.4999999999999997E-2</v>
      </c>
      <c r="F228" s="399"/>
      <c r="G228" s="399"/>
      <c r="H228" s="399"/>
      <c r="I228" s="399"/>
      <c r="J228" s="399"/>
      <c r="K228" s="399"/>
      <c r="L228" s="399"/>
      <c r="M228" s="399"/>
      <c r="N228" s="399"/>
      <c r="O228" s="399"/>
      <c r="P228" s="399"/>
      <c r="Q228" s="399"/>
      <c r="R228" s="399"/>
      <c r="S228" s="399"/>
      <c r="T228" s="399"/>
      <c r="U228" s="399"/>
      <c r="V228" s="399"/>
      <c r="W228" s="399"/>
      <c r="X228" s="399"/>
      <c r="Y228" s="399"/>
      <c r="Z228" s="399"/>
      <c r="AA228" s="399"/>
      <c r="AB228" s="399"/>
      <c r="AC228" s="399"/>
      <c r="AD228" s="399"/>
      <c r="AE228" s="399">
        <v>5.7834456460131599E-2</v>
      </c>
      <c r="AF228" s="399"/>
      <c r="AG228" s="399"/>
      <c r="AH228" s="399"/>
      <c r="AI228" s="399"/>
      <c r="AJ228" s="399"/>
      <c r="AK228" s="399"/>
      <c r="AL228" s="399"/>
      <c r="AM228" s="399"/>
      <c r="AN228" s="399"/>
      <c r="AO228" s="399"/>
      <c r="AP228" s="399">
        <v>-0.106194377189717</v>
      </c>
      <c r="AQ228" s="399"/>
      <c r="AR228" s="399"/>
      <c r="AS228" s="399"/>
      <c r="AT228" s="399"/>
      <c r="AU228" s="399"/>
      <c r="AV228" s="399"/>
      <c r="AW228" s="399">
        <v>1.9549751179466598E-2</v>
      </c>
      <c r="AX228" s="399"/>
      <c r="AY228" s="399"/>
      <c r="AZ228" s="399"/>
      <c r="BA228" s="399"/>
      <c r="BB228" s="399"/>
      <c r="BC228" s="399"/>
      <c r="BD228" s="399"/>
      <c r="BE228" s="399"/>
      <c r="BF228" s="399"/>
      <c r="BG228" s="399"/>
      <c r="BH228" s="399"/>
      <c r="BI228" s="399"/>
      <c r="BJ228" s="399"/>
      <c r="BK228" s="399">
        <v>-0.144118461276731</v>
      </c>
      <c r="BL228" s="399"/>
      <c r="BM228" s="399"/>
      <c r="BN228" s="399"/>
      <c r="BO228" s="399">
        <v>-9.7799470184613602E-2</v>
      </c>
      <c r="BP228" s="399"/>
      <c r="BQ228" s="399"/>
      <c r="BR228" s="399"/>
      <c r="BS228" s="399"/>
      <c r="BT228" s="399"/>
      <c r="BU228" s="399"/>
      <c r="BV228" s="399"/>
      <c r="BW228" s="399"/>
      <c r="BX228" s="403"/>
      <c r="BY228" s="399"/>
      <c r="BZ228" s="399"/>
      <c r="CA228" s="399"/>
      <c r="CB228" s="399"/>
      <c r="CC228" s="399"/>
      <c r="CD228" s="399"/>
      <c r="CE228" s="399"/>
      <c r="CF228" s="399"/>
      <c r="CG228" s="399">
        <v>-3.5897030995628999E-2</v>
      </c>
      <c r="CH228" s="399"/>
      <c r="CI228" s="399"/>
      <c r="CJ228" s="399"/>
      <c r="CK228" s="399"/>
      <c r="CL228" s="399"/>
      <c r="CM228" s="399"/>
      <c r="CN228" s="399"/>
      <c r="CO228" s="399"/>
      <c r="CP228" s="399"/>
      <c r="CQ228" s="399"/>
      <c r="CR228" s="399"/>
      <c r="CS228" s="399"/>
      <c r="CT228" s="399"/>
      <c r="CU228" s="399"/>
      <c r="CV228" s="399"/>
      <c r="CW228" s="399"/>
      <c r="CX228" s="399"/>
      <c r="CY228" s="399"/>
      <c r="CZ228" s="399"/>
      <c r="DA228" s="399"/>
      <c r="DB228" s="399"/>
      <c r="DC228" s="399"/>
      <c r="DD228" s="399"/>
      <c r="DE228" s="399"/>
      <c r="DG228" s="404"/>
      <c r="DI228" s="399"/>
      <c r="DJ228" s="399"/>
      <c r="DK228" s="399"/>
    </row>
    <row r="229" spans="1:115" customFormat="1" hidden="1" outlineLevel="1">
      <c r="A229" s="398">
        <f t="shared" si="50"/>
        <v>25627</v>
      </c>
      <c r="B229" s="402"/>
      <c r="C229" s="399"/>
      <c r="D229" s="399">
        <v>6.1999999999999998E-3</v>
      </c>
      <c r="E229" s="399">
        <v>5.7500000000000002E-2</v>
      </c>
      <c r="F229" s="399"/>
      <c r="G229" s="399"/>
      <c r="H229" s="399"/>
      <c r="I229" s="399"/>
      <c r="J229" s="399"/>
      <c r="K229" s="399"/>
      <c r="L229" s="399"/>
      <c r="M229" s="399"/>
      <c r="N229" s="399"/>
      <c r="O229" s="399"/>
      <c r="P229" s="399"/>
      <c r="Q229" s="399"/>
      <c r="R229" s="399"/>
      <c r="S229" s="399"/>
      <c r="T229" s="399"/>
      <c r="U229" s="399"/>
      <c r="V229" s="399"/>
      <c r="W229" s="399"/>
      <c r="X229" s="399"/>
      <c r="Y229" s="399"/>
      <c r="Z229" s="399"/>
      <c r="AA229" s="399"/>
      <c r="AB229" s="399"/>
      <c r="AC229" s="399"/>
      <c r="AD229" s="399"/>
      <c r="AE229" s="399">
        <v>4.1446194308864197E-2</v>
      </c>
      <c r="AF229" s="399"/>
      <c r="AG229" s="399"/>
      <c r="AH229" s="399"/>
      <c r="AI229" s="399"/>
      <c r="AJ229" s="399"/>
      <c r="AK229" s="399"/>
      <c r="AL229" s="399"/>
      <c r="AM229" s="399"/>
      <c r="AN229" s="399"/>
      <c r="AO229" s="399"/>
      <c r="AP229" s="399">
        <v>7.9208313760998003E-2</v>
      </c>
      <c r="AQ229" s="399"/>
      <c r="AR229" s="399"/>
      <c r="AS229" s="399"/>
      <c r="AT229" s="399"/>
      <c r="AU229" s="399"/>
      <c r="AV229" s="399"/>
      <c r="AW229" s="399">
        <v>-1.57664640473902E-2</v>
      </c>
      <c r="AX229" s="399"/>
      <c r="AY229" s="399"/>
      <c r="AZ229" s="399"/>
      <c r="BA229" s="399"/>
      <c r="BB229" s="399"/>
      <c r="BC229" s="399"/>
      <c r="BD229" s="399"/>
      <c r="BE229" s="399"/>
      <c r="BF229" s="399"/>
      <c r="BG229" s="399"/>
      <c r="BH229" s="399"/>
      <c r="BI229" s="399"/>
      <c r="BJ229" s="399"/>
      <c r="BK229" s="399">
        <v>9.2783811342504505E-2</v>
      </c>
      <c r="BL229" s="399"/>
      <c r="BM229" s="399"/>
      <c r="BN229" s="399"/>
      <c r="BO229" s="399">
        <v>4.5855920857565201E-2</v>
      </c>
      <c r="BP229" s="399"/>
      <c r="BQ229" s="399"/>
      <c r="BR229" s="399"/>
      <c r="BS229" s="399"/>
      <c r="BT229" s="399"/>
      <c r="BU229" s="399"/>
      <c r="BV229" s="399"/>
      <c r="BW229" s="399"/>
      <c r="BX229" s="403"/>
      <c r="BY229" s="399"/>
      <c r="BZ229" s="399"/>
      <c r="CA229" s="399"/>
      <c r="CB229" s="399"/>
      <c r="CC229" s="399"/>
      <c r="CD229" s="399"/>
      <c r="CE229" s="399"/>
      <c r="CF229" s="399"/>
      <c r="CG229" s="399">
        <v>1.26586286279293E-2</v>
      </c>
      <c r="CH229" s="399"/>
      <c r="CI229" s="399"/>
      <c r="CJ229" s="399"/>
      <c r="CK229" s="399"/>
      <c r="CL229" s="399"/>
      <c r="CM229" s="399"/>
      <c r="CN229" s="399"/>
      <c r="CO229" s="399"/>
      <c r="CP229" s="399"/>
      <c r="CQ229" s="399"/>
      <c r="CR229" s="399"/>
      <c r="CS229" s="399"/>
      <c r="CT229" s="399"/>
      <c r="CU229" s="399"/>
      <c r="CV229" s="399"/>
      <c r="CW229" s="399"/>
      <c r="CX229" s="399"/>
      <c r="CY229" s="399"/>
      <c r="CZ229" s="399"/>
      <c r="DA229" s="399"/>
      <c r="DB229" s="399"/>
      <c r="DC229" s="399"/>
      <c r="DD229" s="399"/>
      <c r="DE229" s="399"/>
      <c r="DG229" s="404"/>
      <c r="DI229" s="399"/>
      <c r="DJ229" s="399"/>
      <c r="DK229" s="399"/>
    </row>
    <row r="230" spans="1:115" customFormat="1" hidden="1" outlineLevel="1">
      <c r="A230" s="398">
        <f t="shared" si="50"/>
        <v>25658</v>
      </c>
      <c r="B230" s="402"/>
      <c r="C230" s="399"/>
      <c r="D230" s="399">
        <v>5.6999999999999898E-3</v>
      </c>
      <c r="E230" s="399">
        <v>-4.8999999999999998E-3</v>
      </c>
      <c r="F230" s="399"/>
      <c r="G230" s="399"/>
      <c r="H230" s="399"/>
      <c r="I230" s="399"/>
      <c r="J230" s="399"/>
      <c r="K230" s="399"/>
      <c r="L230" s="399"/>
      <c r="M230" s="399"/>
      <c r="N230" s="399"/>
      <c r="O230" s="399"/>
      <c r="P230" s="399"/>
      <c r="Q230" s="399"/>
      <c r="R230" s="399"/>
      <c r="S230" s="399"/>
      <c r="T230" s="399"/>
      <c r="U230" s="399"/>
      <c r="V230" s="399"/>
      <c r="W230" s="399"/>
      <c r="X230" s="399"/>
      <c r="Y230" s="399"/>
      <c r="Z230" s="399"/>
      <c r="AA230" s="399"/>
      <c r="AB230" s="399"/>
      <c r="AC230" s="399"/>
      <c r="AD230" s="399"/>
      <c r="AE230" s="399">
        <v>-8.4586598533442604E-4</v>
      </c>
      <c r="AF230" s="399"/>
      <c r="AG230" s="399"/>
      <c r="AH230" s="399"/>
      <c r="AI230" s="399"/>
      <c r="AJ230" s="399"/>
      <c r="AK230" s="399"/>
      <c r="AL230" s="399"/>
      <c r="AM230" s="399"/>
      <c r="AN230" s="399"/>
      <c r="AO230" s="399"/>
      <c r="AP230" s="399">
        <v>-6.4220529230709505E-2</v>
      </c>
      <c r="AQ230" s="399"/>
      <c r="AR230" s="399"/>
      <c r="AS230" s="399"/>
      <c r="AT230" s="399"/>
      <c r="AU230" s="399"/>
      <c r="AV230" s="399"/>
      <c r="AW230" s="399">
        <v>-2.2876216755289801E-3</v>
      </c>
      <c r="AX230" s="399"/>
      <c r="AY230" s="399"/>
      <c r="AZ230" s="399"/>
      <c r="BA230" s="399"/>
      <c r="BB230" s="399"/>
      <c r="BC230" s="399"/>
      <c r="BD230" s="399"/>
      <c r="BE230" s="399"/>
      <c r="BF230" s="399"/>
      <c r="BG230" s="399"/>
      <c r="BH230" s="399"/>
      <c r="BI230" s="399"/>
      <c r="BJ230" s="399"/>
      <c r="BK230" s="399">
        <v>0.1037746132274</v>
      </c>
      <c r="BL230" s="399"/>
      <c r="BM230" s="399"/>
      <c r="BN230" s="399"/>
      <c r="BO230" s="399">
        <v>-6.3157949299559299E-2</v>
      </c>
      <c r="BP230" s="399"/>
      <c r="BQ230" s="399"/>
      <c r="BR230" s="399"/>
      <c r="BS230" s="399"/>
      <c r="BT230" s="399"/>
      <c r="BU230" s="399"/>
      <c r="BV230" s="399"/>
      <c r="BW230" s="399"/>
      <c r="BX230" s="403"/>
      <c r="BY230" s="399"/>
      <c r="BZ230" s="399"/>
      <c r="CA230" s="399"/>
      <c r="CB230" s="399"/>
      <c r="CC230" s="399"/>
      <c r="CD230" s="399"/>
      <c r="CE230" s="399"/>
      <c r="CF230" s="399"/>
      <c r="CG230" s="399">
        <v>1.0637454256265499E-2</v>
      </c>
      <c r="CH230" s="399"/>
      <c r="CI230" s="399"/>
      <c r="CJ230" s="399"/>
      <c r="CK230" s="399"/>
      <c r="CL230" s="399"/>
      <c r="CM230" s="399"/>
      <c r="CN230" s="399"/>
      <c r="CO230" s="399"/>
      <c r="CP230" s="399"/>
      <c r="CQ230" s="399"/>
      <c r="CR230" s="399"/>
      <c r="CS230" s="399"/>
      <c r="CT230" s="399"/>
      <c r="CU230" s="399"/>
      <c r="CV230" s="399"/>
      <c r="CW230" s="399"/>
      <c r="CX230" s="399"/>
      <c r="CY230" s="399"/>
      <c r="CZ230" s="399"/>
      <c r="DA230" s="399"/>
      <c r="DB230" s="399"/>
      <c r="DC230" s="399"/>
      <c r="DD230" s="399"/>
      <c r="DE230" s="399"/>
      <c r="DG230" s="404"/>
      <c r="DI230" s="399"/>
      <c r="DJ230" s="399"/>
      <c r="DK230" s="399"/>
    </row>
    <row r="231" spans="1:115" customFormat="1" hidden="1" outlineLevel="1">
      <c r="A231" s="398">
        <f t="shared" si="50"/>
        <v>25688</v>
      </c>
      <c r="B231" s="402"/>
      <c r="C231" s="399"/>
      <c r="D231" s="399">
        <v>5.0000000000000001E-3</v>
      </c>
      <c r="E231" s="399">
        <v>-0.105</v>
      </c>
      <c r="F231" s="399"/>
      <c r="G231" s="399"/>
      <c r="H231" s="399"/>
      <c r="I231" s="399"/>
      <c r="J231" s="399"/>
      <c r="K231" s="399"/>
      <c r="L231" s="399"/>
      <c r="M231" s="399"/>
      <c r="N231" s="399"/>
      <c r="O231" s="399"/>
      <c r="P231" s="399"/>
      <c r="Q231" s="399"/>
      <c r="R231" s="399"/>
      <c r="S231" s="399"/>
      <c r="T231" s="399"/>
      <c r="U231" s="399"/>
      <c r="V231" s="399"/>
      <c r="W231" s="399"/>
      <c r="X231" s="399"/>
      <c r="Y231" s="399"/>
      <c r="Z231" s="399"/>
      <c r="AA231" s="399"/>
      <c r="AB231" s="399"/>
      <c r="AC231" s="399"/>
      <c r="AD231" s="399"/>
      <c r="AE231" s="399">
        <v>-0.125423261426962</v>
      </c>
      <c r="AF231" s="399"/>
      <c r="AG231" s="399"/>
      <c r="AH231" s="399"/>
      <c r="AI231" s="399"/>
      <c r="AJ231" s="399"/>
      <c r="AK231" s="399"/>
      <c r="AL231" s="399"/>
      <c r="AM231" s="399"/>
      <c r="AN231" s="399"/>
      <c r="AO231" s="399"/>
      <c r="AP231" s="399">
        <v>-7.5981403837717607E-2</v>
      </c>
      <c r="AQ231" s="399"/>
      <c r="AR231" s="399"/>
      <c r="AS231" s="399"/>
      <c r="AT231" s="399"/>
      <c r="AU231" s="399"/>
      <c r="AV231" s="399"/>
      <c r="AW231" s="399">
        <v>-8.0003778529657898E-2</v>
      </c>
      <c r="AX231" s="399"/>
      <c r="AY231" s="399"/>
      <c r="AZ231" s="399"/>
      <c r="BA231" s="399"/>
      <c r="BB231" s="399"/>
      <c r="BC231" s="399"/>
      <c r="BD231" s="399"/>
      <c r="BE231" s="399"/>
      <c r="BF231" s="399"/>
      <c r="BG231" s="399"/>
      <c r="BH231" s="399"/>
      <c r="BI231" s="399"/>
      <c r="BJ231" s="399"/>
      <c r="BK231" s="399">
        <v>-0.125356525691558</v>
      </c>
      <c r="BL231" s="399"/>
      <c r="BM231" s="399"/>
      <c r="BN231" s="399"/>
      <c r="BO231" s="399">
        <v>-6.1797828238855698E-2</v>
      </c>
      <c r="BP231" s="399"/>
      <c r="BQ231" s="399"/>
      <c r="BR231" s="399"/>
      <c r="BS231" s="399"/>
      <c r="BT231" s="399"/>
      <c r="BU231" s="399"/>
      <c r="BV231" s="399"/>
      <c r="BW231" s="399"/>
      <c r="BX231" s="403"/>
      <c r="BY231" s="399"/>
      <c r="BZ231" s="399"/>
      <c r="CA231" s="399"/>
      <c r="CB231" s="399"/>
      <c r="CC231" s="399"/>
      <c r="CD231" s="399"/>
      <c r="CE231" s="399"/>
      <c r="CF231" s="399"/>
      <c r="CG231" s="399">
        <v>-0.13684242909373601</v>
      </c>
      <c r="CH231" s="399"/>
      <c r="CI231" s="399"/>
      <c r="CJ231" s="399"/>
      <c r="CK231" s="399"/>
      <c r="CL231" s="399"/>
      <c r="CM231" s="399"/>
      <c r="CN231" s="399"/>
      <c r="CO231" s="399"/>
      <c r="CP231" s="399"/>
      <c r="CQ231" s="399"/>
      <c r="CR231" s="399"/>
      <c r="CS231" s="399"/>
      <c r="CT231" s="399"/>
      <c r="CU231" s="399"/>
      <c r="CV231" s="399"/>
      <c r="CW231" s="399"/>
      <c r="CX231" s="399"/>
      <c r="CY231" s="399"/>
      <c r="CZ231" s="399"/>
      <c r="DA231" s="399"/>
      <c r="DB231" s="399"/>
      <c r="DC231" s="399"/>
      <c r="DD231" s="399"/>
      <c r="DE231" s="399"/>
      <c r="DG231" s="404"/>
      <c r="DI231" s="399"/>
      <c r="DJ231" s="399"/>
      <c r="DK231" s="399"/>
    </row>
    <row r="232" spans="1:115" customFormat="1" hidden="1" outlineLevel="1">
      <c r="A232" s="398">
        <f t="shared" si="50"/>
        <v>25719</v>
      </c>
      <c r="B232" s="402"/>
      <c r="C232" s="399"/>
      <c r="D232" s="399">
        <v>5.3E-3</v>
      </c>
      <c r="E232" s="399">
        <v>-6.3899999999999998E-2</v>
      </c>
      <c r="F232" s="399"/>
      <c r="G232" s="399"/>
      <c r="H232" s="399"/>
      <c r="I232" s="399"/>
      <c r="J232" s="399"/>
      <c r="K232" s="399"/>
      <c r="L232" s="399"/>
      <c r="M232" s="399"/>
      <c r="N232" s="399"/>
      <c r="O232" s="399"/>
      <c r="P232" s="399"/>
      <c r="Q232" s="399"/>
      <c r="R232" s="399"/>
      <c r="S232" s="399"/>
      <c r="T232" s="399"/>
      <c r="U232" s="399"/>
      <c r="V232" s="399"/>
      <c r="W232" s="399"/>
      <c r="X232" s="399"/>
      <c r="Y232" s="399"/>
      <c r="Z232" s="399"/>
      <c r="AA232" s="399"/>
      <c r="AB232" s="399"/>
      <c r="AC232" s="399"/>
      <c r="AD232" s="399"/>
      <c r="AE232" s="399">
        <v>-0.10077619385058401</v>
      </c>
      <c r="AF232" s="399"/>
      <c r="AG232" s="399"/>
      <c r="AH232" s="399"/>
      <c r="AI232" s="399"/>
      <c r="AJ232" s="399"/>
      <c r="AK232" s="399"/>
      <c r="AL232" s="399"/>
      <c r="AM232" s="399"/>
      <c r="AN232" s="399"/>
      <c r="AO232" s="399"/>
      <c r="AP232" s="399">
        <v>-0.108752412020408</v>
      </c>
      <c r="AQ232" s="399"/>
      <c r="AR232" s="399"/>
      <c r="AS232" s="399"/>
      <c r="AT232" s="399"/>
      <c r="AU232" s="399"/>
      <c r="AV232" s="399"/>
      <c r="AW232" s="399">
        <v>-1.6311459857839199E-2</v>
      </c>
      <c r="AX232" s="399"/>
      <c r="AY232" s="399"/>
      <c r="AZ232" s="399"/>
      <c r="BA232" s="399"/>
      <c r="BB232" s="399"/>
      <c r="BC232" s="399"/>
      <c r="BD232" s="399"/>
      <c r="BE232" s="399"/>
      <c r="BF232" s="399"/>
      <c r="BG232" s="399"/>
      <c r="BH232" s="399"/>
      <c r="BI232" s="399"/>
      <c r="BJ232" s="399"/>
      <c r="BK232" s="399">
        <v>-8.7948007164811895E-2</v>
      </c>
      <c r="BL232" s="399"/>
      <c r="BM232" s="399"/>
      <c r="BN232" s="399"/>
      <c r="BO232" s="399">
        <v>6.0014326625033899E-2</v>
      </c>
      <c r="BP232" s="399"/>
      <c r="BQ232" s="399"/>
      <c r="BR232" s="399"/>
      <c r="BS232" s="399"/>
      <c r="BT232" s="399"/>
      <c r="BU232" s="399"/>
      <c r="BV232" s="399"/>
      <c r="BW232" s="399"/>
      <c r="BX232" s="403"/>
      <c r="BY232" s="399"/>
      <c r="BZ232" s="399"/>
      <c r="CA232" s="399"/>
      <c r="CB232" s="399"/>
      <c r="CC232" s="399"/>
      <c r="CD232" s="399"/>
      <c r="CE232" s="399"/>
      <c r="CF232" s="399"/>
      <c r="CG232" s="399">
        <v>-2.19133836620692E-2</v>
      </c>
      <c r="CH232" s="399"/>
      <c r="CI232" s="399"/>
      <c r="CJ232" s="399"/>
      <c r="CK232" s="399"/>
      <c r="CL232" s="399"/>
      <c r="CM232" s="399"/>
      <c r="CN232" s="399"/>
      <c r="CO232" s="399"/>
      <c r="CP232" s="399"/>
      <c r="CQ232" s="399"/>
      <c r="CR232" s="399"/>
      <c r="CS232" s="399"/>
      <c r="CT232" s="399"/>
      <c r="CU232" s="399"/>
      <c r="CV232" s="399"/>
      <c r="CW232" s="399"/>
      <c r="CX232" s="399"/>
      <c r="CY232" s="399"/>
      <c r="CZ232" s="399"/>
      <c r="DA232" s="399"/>
      <c r="DB232" s="399"/>
      <c r="DC232" s="399"/>
      <c r="DD232" s="399"/>
      <c r="DE232" s="399"/>
      <c r="DG232" s="404"/>
      <c r="DI232" s="399"/>
      <c r="DJ232" s="399"/>
      <c r="DK232" s="399"/>
    </row>
    <row r="233" spans="1:115" customFormat="1" hidden="1" outlineLevel="1">
      <c r="A233" s="398">
        <f t="shared" si="50"/>
        <v>25749</v>
      </c>
      <c r="B233" s="402"/>
      <c r="C233" s="399"/>
      <c r="D233" s="399">
        <v>5.7999999999999996E-3</v>
      </c>
      <c r="E233" s="399">
        <v>-5.21E-2</v>
      </c>
      <c r="F233" s="399"/>
      <c r="G233" s="399"/>
      <c r="H233" s="399"/>
      <c r="I233" s="399"/>
      <c r="J233" s="399"/>
      <c r="K233" s="399"/>
      <c r="L233" s="399"/>
      <c r="M233" s="399"/>
      <c r="N233" s="399"/>
      <c r="O233" s="399"/>
      <c r="P233" s="399"/>
      <c r="Q233" s="399"/>
      <c r="R233" s="399"/>
      <c r="S233" s="399"/>
      <c r="T233" s="399"/>
      <c r="U233" s="399"/>
      <c r="V233" s="399"/>
      <c r="W233" s="399"/>
      <c r="X233" s="399"/>
      <c r="Y233" s="399"/>
      <c r="Z233" s="399"/>
      <c r="AA233" s="399"/>
      <c r="AB233" s="399"/>
      <c r="AC233" s="399"/>
      <c r="AD233" s="399"/>
      <c r="AE233" s="399">
        <v>1.1853484226394401E-2</v>
      </c>
      <c r="AF233" s="399"/>
      <c r="AG233" s="399"/>
      <c r="AH233" s="399"/>
      <c r="AI233" s="399"/>
      <c r="AJ233" s="399"/>
      <c r="AK233" s="399"/>
      <c r="AL233" s="399"/>
      <c r="AM233" s="399"/>
      <c r="AN233" s="399"/>
      <c r="AO233" s="399"/>
      <c r="AP233" s="399">
        <v>4.3284683863445701E-2</v>
      </c>
      <c r="AQ233" s="399"/>
      <c r="AR233" s="399"/>
      <c r="AS233" s="399"/>
      <c r="AT233" s="399"/>
      <c r="AU233" s="399"/>
      <c r="AV233" s="399"/>
      <c r="AW233" s="399">
        <v>-4.0815735742431997E-2</v>
      </c>
      <c r="AX233" s="399"/>
      <c r="AY233" s="399"/>
      <c r="AZ233" s="399"/>
      <c r="BA233" s="399"/>
      <c r="BB233" s="399"/>
      <c r="BC233" s="399"/>
      <c r="BD233" s="399"/>
      <c r="BE233" s="399"/>
      <c r="BF233" s="399"/>
      <c r="BG233" s="399"/>
      <c r="BH233" s="399"/>
      <c r="BI233" s="399"/>
      <c r="BJ233" s="399"/>
      <c r="BK233" s="399">
        <v>-1.07134661261415E-2</v>
      </c>
      <c r="BL233" s="399"/>
      <c r="BM233" s="399"/>
      <c r="BN233" s="399"/>
      <c r="BO233" s="399">
        <v>-7.4712756652656795E-2</v>
      </c>
      <c r="BP233" s="399"/>
      <c r="BQ233" s="399"/>
      <c r="BR233" s="399"/>
      <c r="BS233" s="399"/>
      <c r="BT233" s="399"/>
      <c r="BU233" s="399"/>
      <c r="BV233" s="399"/>
      <c r="BW233" s="399"/>
      <c r="BX233" s="403"/>
      <c r="BY233" s="399"/>
      <c r="BZ233" s="399"/>
      <c r="CA233" s="399"/>
      <c r="CB233" s="399"/>
      <c r="CC233" s="399"/>
      <c r="CD233" s="399"/>
      <c r="CE233" s="399"/>
      <c r="CF233" s="399"/>
      <c r="CG233" s="399">
        <v>-0.13924097666010399</v>
      </c>
      <c r="CH233" s="399"/>
      <c r="CI233" s="399"/>
      <c r="CJ233" s="399"/>
      <c r="CK233" s="399"/>
      <c r="CL233" s="399"/>
      <c r="CM233" s="399"/>
      <c r="CN233" s="399"/>
      <c r="CO233" s="399"/>
      <c r="CP233" s="399"/>
      <c r="CQ233" s="399"/>
      <c r="CR233" s="399"/>
      <c r="CS233" s="399"/>
      <c r="CT233" s="399"/>
      <c r="CU233" s="399"/>
      <c r="CV233" s="399"/>
      <c r="CW233" s="399"/>
      <c r="CX233" s="399"/>
      <c r="CY233" s="399"/>
      <c r="CZ233" s="399"/>
      <c r="DA233" s="399"/>
      <c r="DB233" s="399"/>
      <c r="DC233" s="399"/>
      <c r="DD233" s="399"/>
      <c r="DE233" s="399"/>
      <c r="DG233" s="404"/>
      <c r="DI233" s="399"/>
      <c r="DJ233" s="399"/>
      <c r="DK233" s="399"/>
    </row>
    <row r="234" spans="1:115" customFormat="1" hidden="1" outlineLevel="1">
      <c r="A234" s="398">
        <f t="shared" si="50"/>
        <v>25780</v>
      </c>
      <c r="B234" s="402"/>
      <c r="C234" s="399"/>
      <c r="D234" s="399">
        <v>5.1999999999999998E-3</v>
      </c>
      <c r="E234" s="399">
        <v>7.4499999999999997E-2</v>
      </c>
      <c r="F234" s="399"/>
      <c r="G234" s="399"/>
      <c r="H234" s="399"/>
      <c r="I234" s="399"/>
      <c r="J234" s="399"/>
      <c r="K234" s="399"/>
      <c r="L234" s="399"/>
      <c r="M234" s="399"/>
      <c r="N234" s="399"/>
      <c r="O234" s="399"/>
      <c r="P234" s="399"/>
      <c r="Q234" s="399"/>
      <c r="R234" s="399"/>
      <c r="S234" s="399"/>
      <c r="T234" s="399"/>
      <c r="U234" s="399"/>
      <c r="V234" s="399"/>
      <c r="W234" s="399"/>
      <c r="X234" s="399"/>
      <c r="Y234" s="399"/>
      <c r="Z234" s="399"/>
      <c r="AA234" s="399"/>
      <c r="AB234" s="399"/>
      <c r="AC234" s="399"/>
      <c r="AD234" s="399"/>
      <c r="AE234" s="399">
        <v>-0.124599916343776</v>
      </c>
      <c r="AF234" s="399"/>
      <c r="AG234" s="399"/>
      <c r="AH234" s="399"/>
      <c r="AI234" s="399"/>
      <c r="AJ234" s="399"/>
      <c r="AK234" s="399"/>
      <c r="AL234" s="399"/>
      <c r="AM234" s="399"/>
      <c r="AN234" s="399"/>
      <c r="AO234" s="399"/>
      <c r="AP234" s="399">
        <v>-7.0301532213042695E-2</v>
      </c>
      <c r="AQ234" s="399"/>
      <c r="AR234" s="399"/>
      <c r="AS234" s="399"/>
      <c r="AT234" s="399"/>
      <c r="AU234" s="399"/>
      <c r="AV234" s="399"/>
      <c r="AW234" s="399">
        <v>0.113468003712713</v>
      </c>
      <c r="AX234" s="399"/>
      <c r="AY234" s="399"/>
      <c r="AZ234" s="399"/>
      <c r="BA234" s="399"/>
      <c r="BB234" s="399"/>
      <c r="BC234" s="399"/>
      <c r="BD234" s="399"/>
      <c r="BE234" s="399"/>
      <c r="BF234" s="399"/>
      <c r="BG234" s="399"/>
      <c r="BH234" s="399"/>
      <c r="BI234" s="399"/>
      <c r="BJ234" s="399"/>
      <c r="BK234" s="399">
        <v>-5.4152288447932899E-2</v>
      </c>
      <c r="BL234" s="399"/>
      <c r="BM234" s="399"/>
      <c r="BN234" s="399"/>
      <c r="BO234" s="399">
        <v>9.3167601278473205E-2</v>
      </c>
      <c r="BP234" s="399"/>
      <c r="BQ234" s="399"/>
      <c r="BR234" s="399"/>
      <c r="BS234" s="399"/>
      <c r="BT234" s="399"/>
      <c r="BU234" s="399"/>
      <c r="BV234" s="399"/>
      <c r="BW234" s="399"/>
      <c r="BX234" s="403"/>
      <c r="BY234" s="399"/>
      <c r="BZ234" s="399"/>
      <c r="CA234" s="399"/>
      <c r="CB234" s="399"/>
      <c r="CC234" s="399"/>
      <c r="CD234" s="399"/>
      <c r="CE234" s="399"/>
      <c r="CF234" s="399"/>
      <c r="CG234" s="399">
        <v>0.10294217502026</v>
      </c>
      <c r="CH234" s="399"/>
      <c r="CI234" s="399"/>
      <c r="CJ234" s="399"/>
      <c r="CK234" s="399"/>
      <c r="CL234" s="399"/>
      <c r="CM234" s="399"/>
      <c r="CN234" s="399"/>
      <c r="CO234" s="399"/>
      <c r="CP234" s="399"/>
      <c r="CQ234" s="399"/>
      <c r="CR234" s="399"/>
      <c r="CS234" s="399"/>
      <c r="CT234" s="399"/>
      <c r="CU234" s="399"/>
      <c r="CV234" s="399"/>
      <c r="CW234" s="399"/>
      <c r="CX234" s="399"/>
      <c r="CY234" s="399"/>
      <c r="CZ234" s="399"/>
      <c r="DA234" s="399"/>
      <c r="DB234" s="399"/>
      <c r="DC234" s="399"/>
      <c r="DD234" s="399"/>
      <c r="DE234" s="399"/>
      <c r="DG234" s="404"/>
      <c r="DI234" s="399"/>
      <c r="DJ234" s="399"/>
      <c r="DK234" s="399"/>
    </row>
    <row r="235" spans="1:115" customFormat="1" hidden="1" outlineLevel="1">
      <c r="A235" s="398">
        <f t="shared" si="50"/>
        <v>25811</v>
      </c>
      <c r="B235" s="402"/>
      <c r="C235" s="399"/>
      <c r="D235" s="399">
        <v>5.3E-3</v>
      </c>
      <c r="E235" s="399">
        <v>5.0200000000000002E-2</v>
      </c>
      <c r="F235" s="399"/>
      <c r="G235" s="399"/>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v>1.7031033369571999E-2</v>
      </c>
      <c r="AF235" s="399"/>
      <c r="AG235" s="399"/>
      <c r="AH235" s="399"/>
      <c r="AI235" s="399"/>
      <c r="AJ235" s="399"/>
      <c r="AK235" s="399"/>
      <c r="AL235" s="399"/>
      <c r="AM235" s="399"/>
      <c r="AN235" s="399"/>
      <c r="AO235" s="399"/>
      <c r="AP235" s="399">
        <v>-1.23450031700383E-2</v>
      </c>
      <c r="AQ235" s="399"/>
      <c r="AR235" s="399"/>
      <c r="AS235" s="399"/>
      <c r="AT235" s="399"/>
      <c r="AU235" s="399"/>
      <c r="AV235" s="399"/>
      <c r="AW235" s="399">
        <v>2.4035866465996702E-3</v>
      </c>
      <c r="AX235" s="399"/>
      <c r="AY235" s="399"/>
      <c r="AZ235" s="399"/>
      <c r="BA235" s="399"/>
      <c r="BB235" s="399"/>
      <c r="BC235" s="399"/>
      <c r="BD235" s="399"/>
      <c r="BE235" s="399"/>
      <c r="BF235" s="399"/>
      <c r="BG235" s="399"/>
      <c r="BH235" s="399"/>
      <c r="BI235" s="399"/>
      <c r="BJ235" s="399"/>
      <c r="BK235" s="399">
        <v>1.9084683086812101E-2</v>
      </c>
      <c r="BL235" s="399"/>
      <c r="BM235" s="399"/>
      <c r="BN235" s="399"/>
      <c r="BO235" s="399">
        <v>9.7149657745666695E-2</v>
      </c>
      <c r="BP235" s="399"/>
      <c r="BQ235" s="399"/>
      <c r="BR235" s="399"/>
      <c r="BS235" s="399"/>
      <c r="BT235" s="399"/>
      <c r="BU235" s="399"/>
      <c r="BV235" s="399"/>
      <c r="BW235" s="399"/>
      <c r="BX235" s="403"/>
      <c r="BY235" s="399"/>
      <c r="BZ235" s="399"/>
      <c r="CA235" s="399"/>
      <c r="CB235" s="399"/>
      <c r="CC235" s="399"/>
      <c r="CD235" s="399"/>
      <c r="CE235" s="399"/>
      <c r="CF235" s="399"/>
      <c r="CG235" s="399">
        <v>0.192942539031595</v>
      </c>
      <c r="CH235" s="399"/>
      <c r="CI235" s="399"/>
      <c r="CJ235" s="399"/>
      <c r="CK235" s="399"/>
      <c r="CL235" s="399"/>
      <c r="CM235" s="399"/>
      <c r="CN235" s="399"/>
      <c r="CO235" s="399"/>
      <c r="CP235" s="399"/>
      <c r="CQ235" s="399"/>
      <c r="CR235" s="399"/>
      <c r="CS235" s="399"/>
      <c r="CT235" s="399"/>
      <c r="CU235" s="399"/>
      <c r="CV235" s="399"/>
      <c r="CW235" s="399"/>
      <c r="CX235" s="399"/>
      <c r="CY235" s="399"/>
      <c r="CZ235" s="399"/>
      <c r="DA235" s="399"/>
      <c r="DB235" s="399"/>
      <c r="DC235" s="399"/>
      <c r="DD235" s="399"/>
      <c r="DE235" s="399"/>
      <c r="DG235" s="404"/>
      <c r="DI235" s="399"/>
      <c r="DJ235" s="399"/>
      <c r="DK235" s="399"/>
    </row>
    <row r="236" spans="1:115" customFormat="1" hidden="1" outlineLevel="1">
      <c r="A236" s="398">
        <f t="shared" si="50"/>
        <v>25841</v>
      </c>
      <c r="B236" s="402"/>
      <c r="C236" s="399"/>
      <c r="D236" s="399">
        <v>5.4000000000000003E-3</v>
      </c>
      <c r="E236" s="399">
        <v>4.7199999999999999E-2</v>
      </c>
      <c r="F236" s="399"/>
      <c r="G236" s="399"/>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v>0.12799048732003501</v>
      </c>
      <c r="AF236" s="399"/>
      <c r="AG236" s="399"/>
      <c r="AH236" s="399"/>
      <c r="AI236" s="399"/>
      <c r="AJ236" s="399"/>
      <c r="AK236" s="399"/>
      <c r="AL236" s="399"/>
      <c r="AM236" s="399"/>
      <c r="AN236" s="399"/>
      <c r="AO236" s="399"/>
      <c r="AP236" s="399">
        <v>0.11325093114743701</v>
      </c>
      <c r="AQ236" s="399"/>
      <c r="AR236" s="399"/>
      <c r="AS236" s="399"/>
      <c r="AT236" s="399"/>
      <c r="AU236" s="399"/>
      <c r="AV236" s="399"/>
      <c r="AW236" s="399">
        <v>1.43887165329747E-2</v>
      </c>
      <c r="AX236" s="399"/>
      <c r="AY236" s="399"/>
      <c r="AZ236" s="399"/>
      <c r="BA236" s="399"/>
      <c r="BB236" s="399"/>
      <c r="BC236" s="399"/>
      <c r="BD236" s="399"/>
      <c r="BE236" s="399"/>
      <c r="BF236" s="399"/>
      <c r="BG236" s="399"/>
      <c r="BH236" s="399"/>
      <c r="BI236" s="399"/>
      <c r="BJ236" s="399"/>
      <c r="BK236" s="399">
        <v>6.7414978506070394E-2</v>
      </c>
      <c r="BL236" s="399"/>
      <c r="BM236" s="399"/>
      <c r="BN236" s="399"/>
      <c r="BO236" s="399">
        <v>-3.9472941903720103E-2</v>
      </c>
      <c r="BP236" s="399"/>
      <c r="BQ236" s="399"/>
      <c r="BR236" s="399"/>
      <c r="BS236" s="399"/>
      <c r="BT236" s="399"/>
      <c r="BU236" s="399"/>
      <c r="BV236" s="399"/>
      <c r="BW236" s="399"/>
      <c r="BX236" s="403"/>
      <c r="BY236" s="399"/>
      <c r="BZ236" s="399"/>
      <c r="CA236" s="399"/>
      <c r="CB236" s="399"/>
      <c r="CC236" s="399"/>
      <c r="CD236" s="399"/>
      <c r="CE236" s="399"/>
      <c r="CF236" s="399"/>
      <c r="CG236" s="399">
        <v>-0.107954946513829</v>
      </c>
      <c r="CH236" s="399"/>
      <c r="CI236" s="399"/>
      <c r="CJ236" s="399"/>
      <c r="CK236" s="399"/>
      <c r="CL236" s="399"/>
      <c r="CM236" s="399"/>
      <c r="CN236" s="399"/>
      <c r="CO236" s="399"/>
      <c r="CP236" s="399"/>
      <c r="CQ236" s="399"/>
      <c r="CR236" s="399"/>
      <c r="CS236" s="399"/>
      <c r="CT236" s="399"/>
      <c r="CU236" s="399"/>
      <c r="CV236" s="399"/>
      <c r="CW236" s="399"/>
      <c r="CX236" s="399"/>
      <c r="CY236" s="399"/>
      <c r="CZ236" s="399"/>
      <c r="DA236" s="399"/>
      <c r="DB236" s="399"/>
      <c r="DC236" s="399"/>
      <c r="DD236" s="399"/>
      <c r="DE236" s="399"/>
      <c r="DG236" s="404"/>
      <c r="DI236" s="399"/>
      <c r="DJ236" s="399"/>
      <c r="DK236" s="399"/>
    </row>
    <row r="237" spans="1:115" customFormat="1" hidden="1" outlineLevel="1">
      <c r="A237" s="398">
        <f t="shared" si="50"/>
        <v>25872</v>
      </c>
      <c r="B237" s="402"/>
      <c r="C237" s="399"/>
      <c r="D237" s="399">
        <v>4.5999999999999999E-3</v>
      </c>
      <c r="E237" s="399">
        <v>-1.81999999999999E-2</v>
      </c>
      <c r="F237" s="399"/>
      <c r="G237" s="399"/>
      <c r="H237" s="399"/>
      <c r="I237" s="399"/>
      <c r="J237" s="399"/>
      <c r="K237" s="399"/>
      <c r="L237" s="399"/>
      <c r="M237" s="399"/>
      <c r="N237" s="399"/>
      <c r="O237" s="399"/>
      <c r="P237" s="399"/>
      <c r="Q237" s="399"/>
      <c r="R237" s="399"/>
      <c r="S237" s="399"/>
      <c r="T237" s="399"/>
      <c r="U237" s="399"/>
      <c r="V237" s="399"/>
      <c r="W237" s="399"/>
      <c r="X237" s="399"/>
      <c r="Y237" s="399"/>
      <c r="Z237" s="399"/>
      <c r="AA237" s="399"/>
      <c r="AB237" s="399"/>
      <c r="AC237" s="399"/>
      <c r="AD237" s="399"/>
      <c r="AE237" s="399">
        <v>2.2270215195396102E-2</v>
      </c>
      <c r="AF237" s="399"/>
      <c r="AG237" s="399"/>
      <c r="AH237" s="399"/>
      <c r="AI237" s="399"/>
      <c r="AJ237" s="399"/>
      <c r="AK237" s="399"/>
      <c r="AL237" s="399"/>
      <c r="AM237" s="399"/>
      <c r="AN237" s="399"/>
      <c r="AO237" s="399"/>
      <c r="AP237" s="399">
        <v>-1.1299670828112601E-2</v>
      </c>
      <c r="AQ237" s="399"/>
      <c r="AR237" s="399"/>
      <c r="AS237" s="399"/>
      <c r="AT237" s="399"/>
      <c r="AU237" s="399"/>
      <c r="AV237" s="399"/>
      <c r="AW237" s="399">
        <v>3.9774584564223198E-2</v>
      </c>
      <c r="AX237" s="399"/>
      <c r="AY237" s="399"/>
      <c r="AZ237" s="399"/>
      <c r="BA237" s="399"/>
      <c r="BB237" s="399"/>
      <c r="BC237" s="399"/>
      <c r="BD237" s="399"/>
      <c r="BE237" s="399"/>
      <c r="BF237" s="399"/>
      <c r="BG237" s="399"/>
      <c r="BH237" s="399"/>
      <c r="BI237" s="399"/>
      <c r="BJ237" s="399"/>
      <c r="BK237" s="399">
        <v>-3.1578671015817399E-2</v>
      </c>
      <c r="BL237" s="399"/>
      <c r="BM237" s="399"/>
      <c r="BN237" s="399"/>
      <c r="BO237" s="399">
        <v>5.47943756488369E-2</v>
      </c>
      <c r="BP237" s="399"/>
      <c r="BQ237" s="399"/>
      <c r="BR237" s="399"/>
      <c r="BS237" s="399"/>
      <c r="BT237" s="399"/>
      <c r="BU237" s="399"/>
      <c r="BV237" s="399"/>
      <c r="BW237" s="399"/>
      <c r="BX237" s="403"/>
      <c r="BY237" s="399"/>
      <c r="BZ237" s="399"/>
      <c r="CA237" s="399"/>
      <c r="CB237" s="399"/>
      <c r="CC237" s="399"/>
      <c r="CD237" s="399"/>
      <c r="CE237" s="399"/>
      <c r="CF237" s="399"/>
      <c r="CG237" s="399">
        <v>-7.0063516800984604E-2</v>
      </c>
      <c r="CH237" s="399"/>
      <c r="CI237" s="399"/>
      <c r="CJ237" s="399"/>
      <c r="CK237" s="399"/>
      <c r="CL237" s="399"/>
      <c r="CM237" s="399"/>
      <c r="CN237" s="399"/>
      <c r="CO237" s="399"/>
      <c r="CP237" s="399"/>
      <c r="CQ237" s="399"/>
      <c r="CR237" s="399"/>
      <c r="CS237" s="399"/>
      <c r="CT237" s="399"/>
      <c r="CU237" s="399"/>
      <c r="CV237" s="399"/>
      <c r="CW237" s="399"/>
      <c r="CX237" s="399"/>
      <c r="CY237" s="399"/>
      <c r="CZ237" s="399"/>
      <c r="DA237" s="399"/>
      <c r="DB237" s="399"/>
      <c r="DC237" s="399"/>
      <c r="DD237" s="399"/>
      <c r="DE237" s="399"/>
      <c r="DG237" s="404"/>
      <c r="DI237" s="399"/>
      <c r="DJ237" s="399"/>
      <c r="DK237" s="399"/>
    </row>
    <row r="238" spans="1:115" customFormat="1" hidden="1" outlineLevel="1">
      <c r="A238" s="398">
        <f t="shared" si="50"/>
        <v>25902</v>
      </c>
      <c r="B238" s="402"/>
      <c r="C238" s="399"/>
      <c r="D238" s="399">
        <v>4.5999999999999999E-3</v>
      </c>
      <c r="E238" s="399">
        <v>5.0599999999999999E-2</v>
      </c>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v>0.24481227809122599</v>
      </c>
      <c r="AF238" s="399"/>
      <c r="AG238" s="399"/>
      <c r="AH238" s="399"/>
      <c r="AI238" s="399"/>
      <c r="AJ238" s="399"/>
      <c r="AK238" s="399"/>
      <c r="AL238" s="399"/>
      <c r="AM238" s="399"/>
      <c r="AN238" s="399"/>
      <c r="AO238" s="399"/>
      <c r="AP238" s="399">
        <v>1.1428812649002499E-2</v>
      </c>
      <c r="AQ238" s="399"/>
      <c r="AR238" s="399"/>
      <c r="AS238" s="399"/>
      <c r="AT238" s="399"/>
      <c r="AU238" s="399"/>
      <c r="AV238" s="399"/>
      <c r="AW238" s="399">
        <v>8.6956852945995602E-2</v>
      </c>
      <c r="AX238" s="399"/>
      <c r="AY238" s="399"/>
      <c r="AZ238" s="399"/>
      <c r="BA238" s="399"/>
      <c r="BB238" s="399"/>
      <c r="BC238" s="399"/>
      <c r="BD238" s="399"/>
      <c r="BE238" s="399"/>
      <c r="BF238" s="399"/>
      <c r="BG238" s="399"/>
      <c r="BH238" s="399"/>
      <c r="BI238" s="399"/>
      <c r="BJ238" s="399"/>
      <c r="BK238" s="399">
        <v>0.123188374526066</v>
      </c>
      <c r="BL238" s="399"/>
      <c r="BM238" s="399"/>
      <c r="BN238" s="399"/>
      <c r="BO238" s="399">
        <v>7.5341349606731597E-2</v>
      </c>
      <c r="BP238" s="399"/>
      <c r="BQ238" s="399"/>
      <c r="BR238" s="399"/>
      <c r="BS238" s="399"/>
      <c r="BT238" s="399"/>
      <c r="BU238" s="399"/>
      <c r="BV238" s="399"/>
      <c r="BW238" s="399"/>
      <c r="BX238" s="403"/>
      <c r="BY238" s="399"/>
      <c r="BZ238" s="399"/>
      <c r="CA238" s="399"/>
      <c r="CB238" s="399"/>
      <c r="CC238" s="399"/>
      <c r="CD238" s="399"/>
      <c r="CE238" s="399"/>
      <c r="CF238" s="399"/>
      <c r="CG238" s="399">
        <v>1.65974448221766E-2</v>
      </c>
      <c r="CH238" s="399"/>
      <c r="CI238" s="399"/>
      <c r="CJ238" s="399"/>
      <c r="CK238" s="399"/>
      <c r="CL238" s="399"/>
      <c r="CM238" s="399"/>
      <c r="CN238" s="399"/>
      <c r="CO238" s="399"/>
      <c r="CP238" s="399"/>
      <c r="CQ238" s="399"/>
      <c r="CR238" s="399"/>
      <c r="CS238" s="399"/>
      <c r="CT238" s="399"/>
      <c r="CU238" s="399"/>
      <c r="CV238" s="399"/>
      <c r="CW238" s="399"/>
      <c r="CX238" s="399"/>
      <c r="CY238" s="399"/>
      <c r="CZ238" s="399"/>
      <c r="DA238" s="399"/>
      <c r="DB238" s="399"/>
      <c r="DC238" s="399"/>
      <c r="DD238" s="399"/>
      <c r="DE238" s="399"/>
      <c r="DG238" s="404"/>
      <c r="DI238" s="399"/>
      <c r="DJ238" s="399"/>
      <c r="DK238" s="399"/>
    </row>
    <row r="239" spans="1:115" customFormat="1" hidden="1" outlineLevel="1">
      <c r="A239" s="398">
        <f t="shared" si="50"/>
        <v>25933</v>
      </c>
      <c r="B239" s="402"/>
      <c r="C239" s="399"/>
      <c r="D239" s="399">
        <v>4.1999999999999997E-3</v>
      </c>
      <c r="E239" s="399">
        <v>6.1399999999999899E-2</v>
      </c>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v>-5.7499894004473702E-2</v>
      </c>
      <c r="AF239" s="399"/>
      <c r="AG239" s="399"/>
      <c r="AH239" s="399"/>
      <c r="AI239" s="399"/>
      <c r="AJ239" s="399"/>
      <c r="AK239" s="399"/>
      <c r="AL239" s="399"/>
      <c r="AM239" s="399"/>
      <c r="AN239" s="399"/>
      <c r="AO239" s="399"/>
      <c r="AP239" s="399">
        <v>0.12564037061587699</v>
      </c>
      <c r="AQ239" s="399"/>
      <c r="AR239" s="399"/>
      <c r="AS239" s="399"/>
      <c r="AT239" s="399"/>
      <c r="AU239" s="399"/>
      <c r="AV239" s="399"/>
      <c r="AW239" s="399">
        <v>-2.3158234797152101E-2</v>
      </c>
      <c r="AX239" s="399"/>
      <c r="AY239" s="399"/>
      <c r="AZ239" s="399"/>
      <c r="BA239" s="399"/>
      <c r="BB239" s="399"/>
      <c r="BC239" s="399"/>
      <c r="BD239" s="399"/>
      <c r="BE239" s="399"/>
      <c r="BF239" s="399"/>
      <c r="BG239" s="399"/>
      <c r="BH239" s="399"/>
      <c r="BI239" s="399"/>
      <c r="BJ239" s="399"/>
      <c r="BK239" s="399">
        <v>0.10322522679969599</v>
      </c>
      <c r="BL239" s="399"/>
      <c r="BM239" s="399"/>
      <c r="BN239" s="399"/>
      <c r="BO239" s="399">
        <v>6.8626839863385497E-2</v>
      </c>
      <c r="BP239" s="399"/>
      <c r="BQ239" s="399"/>
      <c r="BR239" s="399"/>
      <c r="BS239" s="399"/>
      <c r="BT239" s="399"/>
      <c r="BU239" s="399"/>
      <c r="BV239" s="399"/>
      <c r="BW239" s="399"/>
      <c r="BX239" s="403"/>
      <c r="BY239" s="399"/>
      <c r="BZ239" s="399"/>
      <c r="CA239" s="399"/>
      <c r="CB239" s="399"/>
      <c r="CC239" s="399"/>
      <c r="CD239" s="399"/>
      <c r="CE239" s="399"/>
      <c r="CF239" s="399"/>
      <c r="CG239" s="399">
        <v>0.32191752046984101</v>
      </c>
      <c r="CH239" s="399"/>
      <c r="CI239" s="399"/>
      <c r="CJ239" s="399"/>
      <c r="CK239" s="399"/>
      <c r="CL239" s="399"/>
      <c r="CM239" s="399"/>
      <c r="CN239" s="399"/>
      <c r="CO239" s="399"/>
      <c r="CP239" s="399"/>
      <c r="CQ239" s="399"/>
      <c r="CR239" s="399"/>
      <c r="CS239" s="399"/>
      <c r="CT239" s="399"/>
      <c r="CU239" s="399"/>
      <c r="CV239" s="399"/>
      <c r="CW239" s="399"/>
      <c r="CX239" s="399"/>
      <c r="CY239" s="399"/>
      <c r="CZ239" s="399"/>
      <c r="DA239" s="399"/>
      <c r="DB239" s="399"/>
      <c r="DC239" s="399"/>
      <c r="DD239" s="399"/>
      <c r="DE239" s="399"/>
      <c r="DG239" s="404"/>
      <c r="DI239" s="399"/>
      <c r="DJ239" s="399"/>
      <c r="DK239" s="399"/>
    </row>
    <row r="240" spans="1:115" customFormat="1" hidden="1" outlineLevel="1">
      <c r="A240" s="398">
        <f t="shared" si="50"/>
        <v>25964</v>
      </c>
      <c r="B240" s="402"/>
      <c r="C240" s="399"/>
      <c r="D240" s="399">
        <v>3.8E-3</v>
      </c>
      <c r="E240" s="399">
        <v>5.2199999999999899E-2</v>
      </c>
      <c r="F240" s="399"/>
      <c r="G240" s="399"/>
      <c r="H240" s="399"/>
      <c r="I240" s="399"/>
      <c r="J240" s="399"/>
      <c r="K240" s="399"/>
      <c r="L240" s="399"/>
      <c r="M240" s="399"/>
      <c r="N240" s="399"/>
      <c r="O240" s="399"/>
      <c r="P240" s="399"/>
      <c r="Q240" s="399"/>
      <c r="R240" s="399"/>
      <c r="S240" s="399"/>
      <c r="T240" s="399"/>
      <c r="U240" s="399"/>
      <c r="V240" s="399"/>
      <c r="W240" s="399"/>
      <c r="X240" s="399"/>
      <c r="Y240" s="399"/>
      <c r="Z240" s="399"/>
      <c r="AA240" s="399"/>
      <c r="AB240" s="399"/>
      <c r="AC240" s="399"/>
      <c r="AD240" s="399"/>
      <c r="AE240" s="399">
        <v>0.123784050058727</v>
      </c>
      <c r="AF240" s="399"/>
      <c r="AG240" s="399"/>
      <c r="AH240" s="399"/>
      <c r="AI240" s="399"/>
      <c r="AJ240" s="399"/>
      <c r="AK240" s="399"/>
      <c r="AL240" s="399"/>
      <c r="AM240" s="399"/>
      <c r="AN240" s="399"/>
      <c r="AO240" s="399"/>
      <c r="AP240" s="399">
        <v>-3.78790468477904E-2</v>
      </c>
      <c r="AQ240" s="399"/>
      <c r="AR240" s="399"/>
      <c r="AS240" s="399"/>
      <c r="AT240" s="399"/>
      <c r="AU240" s="399"/>
      <c r="AV240" s="399"/>
      <c r="AW240" s="399">
        <v>1.48386255152088E-2</v>
      </c>
      <c r="AX240" s="399"/>
      <c r="AY240" s="399"/>
      <c r="AZ240" s="399"/>
      <c r="BA240" s="399"/>
      <c r="BB240" s="399"/>
      <c r="BC240" s="399"/>
      <c r="BD240" s="399"/>
      <c r="BE240" s="399"/>
      <c r="BF240" s="399"/>
      <c r="BG240" s="399"/>
      <c r="BH240" s="399"/>
      <c r="BI240" s="399"/>
      <c r="BJ240" s="399"/>
      <c r="BK240" s="399">
        <v>0.114034953772847</v>
      </c>
      <c r="BL240" s="399"/>
      <c r="BM240" s="399"/>
      <c r="BN240" s="399"/>
      <c r="BO240" s="399">
        <v>-2.29360890000492E-2</v>
      </c>
      <c r="BP240" s="399"/>
      <c r="BQ240" s="399"/>
      <c r="BR240" s="399"/>
      <c r="BS240" s="399"/>
      <c r="BT240" s="399"/>
      <c r="BU240" s="399"/>
      <c r="BV240" s="399"/>
      <c r="BW240" s="399"/>
      <c r="BX240" s="403"/>
      <c r="BY240" s="399"/>
      <c r="BZ240" s="399"/>
      <c r="CA240" s="399"/>
      <c r="CB240" s="399"/>
      <c r="CC240" s="399"/>
      <c r="CD240" s="399"/>
      <c r="CE240" s="399"/>
      <c r="CF240" s="399"/>
      <c r="CG240" s="399">
        <v>2.0725850675679301E-2</v>
      </c>
      <c r="CH240" s="399"/>
      <c r="CI240" s="399"/>
      <c r="CJ240" s="399"/>
      <c r="CK240" s="399"/>
      <c r="CL240" s="399"/>
      <c r="CM240" s="399"/>
      <c r="CN240" s="399"/>
      <c r="CO240" s="399"/>
      <c r="CP240" s="399"/>
      <c r="CQ240" s="399"/>
      <c r="CR240" s="399"/>
      <c r="CS240" s="399"/>
      <c r="CT240" s="399"/>
      <c r="CU240" s="399"/>
      <c r="CV240" s="399"/>
      <c r="CW240" s="399"/>
      <c r="CX240" s="399"/>
      <c r="CY240" s="399"/>
      <c r="CZ240" s="399"/>
      <c r="DA240" s="399"/>
      <c r="DB240" s="399"/>
      <c r="DC240" s="399"/>
      <c r="DD240" s="399"/>
      <c r="DE240" s="399"/>
      <c r="DG240" s="404"/>
      <c r="DI240" s="399"/>
      <c r="DJ240" s="399"/>
      <c r="DK240" s="399"/>
    </row>
    <row r="241" spans="1:115" customFormat="1" hidden="1" outlineLevel="1">
      <c r="A241" s="398">
        <f t="shared" si="50"/>
        <v>25992</v>
      </c>
      <c r="B241" s="402"/>
      <c r="C241" s="399"/>
      <c r="D241" s="399">
        <v>3.3E-3</v>
      </c>
      <c r="E241" s="399">
        <v>1.7399999999999999E-2</v>
      </c>
      <c r="F241" s="399"/>
      <c r="G241" s="399"/>
      <c r="H241" s="399"/>
      <c r="I241" s="399"/>
      <c r="J241" s="399"/>
      <c r="K241" s="399"/>
      <c r="L241" s="399"/>
      <c r="M241" s="399"/>
      <c r="N241" s="399"/>
      <c r="O241" s="399"/>
      <c r="P241" s="399"/>
      <c r="Q241" s="399"/>
      <c r="R241" s="399"/>
      <c r="S241" s="399"/>
      <c r="T241" s="399"/>
      <c r="U241" s="399"/>
      <c r="V241" s="399"/>
      <c r="W241" s="399"/>
      <c r="X241" s="399"/>
      <c r="Y241" s="399"/>
      <c r="Z241" s="399"/>
      <c r="AA241" s="399"/>
      <c r="AB241" s="399"/>
      <c r="AC241" s="399"/>
      <c r="AD241" s="399"/>
      <c r="AE241" s="399">
        <v>0.11880444229437</v>
      </c>
      <c r="AF241" s="399"/>
      <c r="AG241" s="399"/>
      <c r="AH241" s="399"/>
      <c r="AI241" s="399"/>
      <c r="AJ241" s="399"/>
      <c r="AK241" s="399"/>
      <c r="AL241" s="399"/>
      <c r="AM241" s="399"/>
      <c r="AN241" s="399"/>
      <c r="AO241" s="399"/>
      <c r="AP241" s="399">
        <v>1.04998898351E-2</v>
      </c>
      <c r="AQ241" s="399"/>
      <c r="AR241" s="399"/>
      <c r="AS241" s="399"/>
      <c r="AT241" s="399"/>
      <c r="AU241" s="399"/>
      <c r="AV241" s="399"/>
      <c r="AW241" s="399">
        <v>0</v>
      </c>
      <c r="AX241" s="399"/>
      <c r="AY241" s="399"/>
      <c r="AZ241" s="399"/>
      <c r="BA241" s="399"/>
      <c r="BB241" s="399"/>
      <c r="BC241" s="399"/>
      <c r="BD241" s="399"/>
      <c r="BE241" s="399"/>
      <c r="BF241" s="399"/>
      <c r="BG241" s="399"/>
      <c r="BH241" s="399"/>
      <c r="BI241" s="399"/>
      <c r="BJ241" s="399"/>
      <c r="BK241" s="399">
        <v>-1.5748273860356699E-2</v>
      </c>
      <c r="BL241" s="399"/>
      <c r="BM241" s="399"/>
      <c r="BN241" s="399"/>
      <c r="BO241" s="399">
        <v>4.4243929210653302E-2</v>
      </c>
      <c r="BP241" s="399"/>
      <c r="BQ241" s="399"/>
      <c r="BR241" s="399"/>
      <c r="BS241" s="399"/>
      <c r="BT241" s="399"/>
      <c r="BU241" s="399"/>
      <c r="BV241" s="399"/>
      <c r="BW241" s="399"/>
      <c r="BX241" s="403"/>
      <c r="BY241" s="399"/>
      <c r="BZ241" s="399"/>
      <c r="CA241" s="399"/>
      <c r="CB241" s="399"/>
      <c r="CC241" s="399"/>
      <c r="CD241" s="399"/>
      <c r="CE241" s="399"/>
      <c r="CF241" s="399"/>
      <c r="CG241" s="399">
        <v>0.164877231419505</v>
      </c>
      <c r="CH241" s="399"/>
      <c r="CI241" s="399"/>
      <c r="CJ241" s="399"/>
      <c r="CK241" s="399"/>
      <c r="CL241" s="399"/>
      <c r="CM241" s="399"/>
      <c r="CN241" s="399"/>
      <c r="CO241" s="399"/>
      <c r="CP241" s="399"/>
      <c r="CQ241" s="399"/>
      <c r="CR241" s="399"/>
      <c r="CS241" s="399"/>
      <c r="CT241" s="399"/>
      <c r="CU241" s="399"/>
      <c r="CV241" s="399"/>
      <c r="CW241" s="399"/>
      <c r="CX241" s="399"/>
      <c r="CY241" s="399"/>
      <c r="CZ241" s="399"/>
      <c r="DA241" s="399"/>
      <c r="DB241" s="399"/>
      <c r="DC241" s="399"/>
      <c r="DD241" s="399"/>
      <c r="DE241" s="399"/>
      <c r="DG241" s="404"/>
      <c r="DI241" s="399"/>
      <c r="DJ241" s="399"/>
      <c r="DK241" s="399"/>
    </row>
    <row r="242" spans="1:115" customFormat="1" hidden="1" outlineLevel="1">
      <c r="A242" s="398">
        <f t="shared" si="50"/>
        <v>26023</v>
      </c>
      <c r="B242" s="402"/>
      <c r="C242" s="399"/>
      <c r="D242" s="399">
        <v>3.0000000000000001E-3</v>
      </c>
      <c r="E242" s="399">
        <v>4.4299999999999999E-2</v>
      </c>
      <c r="F242" s="399"/>
      <c r="G242" s="399"/>
      <c r="H242" s="399"/>
      <c r="I242" s="399"/>
      <c r="J242" s="399"/>
      <c r="K242" s="399"/>
      <c r="L242" s="399"/>
      <c r="M242" s="399"/>
      <c r="N242" s="399"/>
      <c r="O242" s="399"/>
      <c r="P242" s="399"/>
      <c r="Q242" s="399"/>
      <c r="R242" s="399"/>
      <c r="S242" s="399"/>
      <c r="T242" s="399"/>
      <c r="U242" s="399"/>
      <c r="V242" s="399"/>
      <c r="W242" s="399"/>
      <c r="X242" s="399"/>
      <c r="Y242" s="399"/>
      <c r="Z242" s="399"/>
      <c r="AA242" s="399"/>
      <c r="AB242" s="399"/>
      <c r="AC242" s="399"/>
      <c r="AD242" s="399"/>
      <c r="AE242" s="399">
        <v>0.13642697801012299</v>
      </c>
      <c r="AF242" s="399"/>
      <c r="AG242" s="399"/>
      <c r="AH242" s="399"/>
      <c r="AI242" s="399"/>
      <c r="AJ242" s="399"/>
      <c r="AK242" s="399"/>
      <c r="AL242" s="399"/>
      <c r="AM242" s="399"/>
      <c r="AN242" s="399"/>
      <c r="AO242" s="399"/>
      <c r="AP242" s="399">
        <v>4.6228945789831902E-2</v>
      </c>
      <c r="AQ242" s="399"/>
      <c r="AR242" s="399"/>
      <c r="AS242" s="399"/>
      <c r="AT242" s="399"/>
      <c r="AU242" s="399"/>
      <c r="AV242" s="399"/>
      <c r="AW242" s="399">
        <v>6.6239591487001301E-2</v>
      </c>
      <c r="AX242" s="399"/>
      <c r="AY242" s="399"/>
      <c r="AZ242" s="399"/>
      <c r="BA242" s="399"/>
      <c r="BB242" s="399"/>
      <c r="BC242" s="399"/>
      <c r="BD242" s="399"/>
      <c r="BE242" s="399"/>
      <c r="BF242" s="399"/>
      <c r="BG242" s="399"/>
      <c r="BH242" s="399"/>
      <c r="BI242" s="399"/>
      <c r="BJ242" s="399"/>
      <c r="BK242" s="399">
        <v>1.6000250182057901E-2</v>
      </c>
      <c r="BL242" s="399"/>
      <c r="BM242" s="399"/>
      <c r="BN242" s="399"/>
      <c r="BO242" s="399">
        <v>2.9612961093535999E-2</v>
      </c>
      <c r="BP242" s="399"/>
      <c r="BQ242" s="399"/>
      <c r="BR242" s="399"/>
      <c r="BS242" s="399"/>
      <c r="BT242" s="399"/>
      <c r="BU242" s="399"/>
      <c r="BV242" s="399"/>
      <c r="BW242" s="399"/>
      <c r="BX242" s="403"/>
      <c r="BY242" s="399"/>
      <c r="BZ242" s="399"/>
      <c r="CA242" s="399"/>
      <c r="CB242" s="399"/>
      <c r="CC242" s="399"/>
      <c r="CD242" s="399"/>
      <c r="CE242" s="399"/>
      <c r="CF242" s="399"/>
      <c r="CG242" s="399">
        <v>-6.6078831978228794E-2</v>
      </c>
      <c r="CH242" s="399"/>
      <c r="CI242" s="399"/>
      <c r="CJ242" s="399"/>
      <c r="CK242" s="399"/>
      <c r="CL242" s="399"/>
      <c r="CM242" s="399"/>
      <c r="CN242" s="399"/>
      <c r="CO242" s="399"/>
      <c r="CP242" s="399"/>
      <c r="CQ242" s="399"/>
      <c r="CR242" s="399"/>
      <c r="CS242" s="399"/>
      <c r="CT242" s="399"/>
      <c r="CU242" s="399"/>
      <c r="CV242" s="399"/>
      <c r="CW242" s="399"/>
      <c r="CX242" s="399"/>
      <c r="CY242" s="399"/>
      <c r="CZ242" s="399"/>
      <c r="DA242" s="399"/>
      <c r="DB242" s="399"/>
      <c r="DC242" s="399"/>
      <c r="DD242" s="399"/>
      <c r="DE242" s="399"/>
      <c r="DG242" s="404"/>
      <c r="DI242" s="399"/>
      <c r="DJ242" s="399"/>
      <c r="DK242" s="399"/>
    </row>
    <row r="243" spans="1:115" customFormat="1" hidden="1" outlineLevel="1">
      <c r="A243" s="398">
        <f t="shared" si="50"/>
        <v>26053</v>
      </c>
      <c r="B243" s="402"/>
      <c r="C243" s="399"/>
      <c r="D243" s="399">
        <v>2.8E-3</v>
      </c>
      <c r="E243" s="399">
        <v>3.4299999999999997E-2</v>
      </c>
      <c r="F243" s="399"/>
      <c r="G243" s="399"/>
      <c r="H243" s="399"/>
      <c r="I243" s="399"/>
      <c r="J243" s="399"/>
      <c r="K243" s="399"/>
      <c r="L243" s="399"/>
      <c r="M243" s="399"/>
      <c r="N243" s="399"/>
      <c r="O243" s="399"/>
      <c r="P243" s="399"/>
      <c r="Q243" s="399"/>
      <c r="R243" s="399"/>
      <c r="S243" s="399"/>
      <c r="T243" s="399"/>
      <c r="U243" s="399"/>
      <c r="V243" s="399"/>
      <c r="W243" s="399"/>
      <c r="X243" s="399"/>
      <c r="Y243" s="399"/>
      <c r="Z243" s="399"/>
      <c r="AA243" s="399"/>
      <c r="AB243" s="399"/>
      <c r="AC243" s="399"/>
      <c r="AD243" s="399"/>
      <c r="AE243" s="399">
        <v>0.11881218434542699</v>
      </c>
      <c r="AF243" s="399"/>
      <c r="AG243" s="399"/>
      <c r="AH243" s="399"/>
      <c r="AI243" s="399"/>
      <c r="AJ243" s="399"/>
      <c r="AK243" s="399"/>
      <c r="AL243" s="399"/>
      <c r="AM243" s="399"/>
      <c r="AN243" s="399"/>
      <c r="AO243" s="399"/>
      <c r="AP243" s="399">
        <v>3.6204343542006703E-2</v>
      </c>
      <c r="AQ243" s="399"/>
      <c r="AR243" s="399"/>
      <c r="AS243" s="399"/>
      <c r="AT243" s="399"/>
      <c r="AU243" s="399"/>
      <c r="AV243" s="399"/>
      <c r="AW243" s="399">
        <v>-2.4564562113971199E-2</v>
      </c>
      <c r="AX243" s="399"/>
      <c r="AY243" s="399"/>
      <c r="AZ243" s="399"/>
      <c r="BA243" s="399"/>
      <c r="BB243" s="399"/>
      <c r="BC243" s="399"/>
      <c r="BD243" s="399"/>
      <c r="BE243" s="399"/>
      <c r="BF243" s="399"/>
      <c r="BG243" s="399"/>
      <c r="BH243" s="399"/>
      <c r="BI243" s="399"/>
      <c r="BJ243" s="399"/>
      <c r="BK243" s="399">
        <v>0.123360329656641</v>
      </c>
      <c r="BL243" s="399"/>
      <c r="BM243" s="399"/>
      <c r="BN243" s="399"/>
      <c r="BO243" s="399">
        <v>0.11283172516267399</v>
      </c>
      <c r="BP243" s="399"/>
      <c r="BQ243" s="399"/>
      <c r="BR243" s="399"/>
      <c r="BS243" s="399"/>
      <c r="BT243" s="399"/>
      <c r="BU243" s="399"/>
      <c r="BV243" s="399"/>
      <c r="BW243" s="399"/>
      <c r="BX243" s="403"/>
      <c r="BY243" s="399"/>
      <c r="BZ243" s="399"/>
      <c r="CA243" s="399"/>
      <c r="CB243" s="399"/>
      <c r="CC243" s="399"/>
      <c r="CD243" s="399"/>
      <c r="CE243" s="399"/>
      <c r="CF243" s="399"/>
      <c r="CG243" s="399">
        <v>0.122641640299413</v>
      </c>
      <c r="CH243" s="399"/>
      <c r="CI243" s="399"/>
      <c r="CJ243" s="399"/>
      <c r="CK243" s="399"/>
      <c r="CL243" s="399"/>
      <c r="CM243" s="399"/>
      <c r="CN243" s="399"/>
      <c r="CO243" s="399"/>
      <c r="CP243" s="399"/>
      <c r="CQ243" s="399"/>
      <c r="CR243" s="399"/>
      <c r="CS243" s="399"/>
      <c r="CT243" s="399"/>
      <c r="CU243" s="399"/>
      <c r="CV243" s="399"/>
      <c r="CW243" s="399"/>
      <c r="CX243" s="399"/>
      <c r="CY243" s="399"/>
      <c r="CZ243" s="399"/>
      <c r="DA243" s="399"/>
      <c r="DB243" s="399"/>
      <c r="DC243" s="399"/>
      <c r="DD243" s="399"/>
      <c r="DE243" s="399"/>
      <c r="DG243" s="404"/>
      <c r="DI243" s="399"/>
      <c r="DJ243" s="399"/>
      <c r="DK243" s="399"/>
    </row>
    <row r="244" spans="1:115" customFormat="1" hidden="1" outlineLevel="1">
      <c r="A244" s="398">
        <f t="shared" si="50"/>
        <v>26084</v>
      </c>
      <c r="B244" s="402"/>
      <c r="C244" s="399"/>
      <c r="D244" s="399">
        <v>2.8999999999999998E-3</v>
      </c>
      <c r="E244" s="399">
        <v>-3.6900000000000002E-2</v>
      </c>
      <c r="F244" s="399"/>
      <c r="G244" s="399"/>
      <c r="H244" s="399"/>
      <c r="I244" s="399"/>
      <c r="J244" s="399"/>
      <c r="K244" s="399"/>
      <c r="L244" s="399"/>
      <c r="M244" s="399"/>
      <c r="N244" s="399"/>
      <c r="O244" s="399"/>
      <c r="P244" s="399"/>
      <c r="Q244" s="399"/>
      <c r="R244" s="399"/>
      <c r="S244" s="399"/>
      <c r="T244" s="399"/>
      <c r="U244" s="399"/>
      <c r="V244" s="399"/>
      <c r="W244" s="399"/>
      <c r="X244" s="399"/>
      <c r="Y244" s="399"/>
      <c r="Z244" s="399"/>
      <c r="AA244" s="399"/>
      <c r="AB244" s="399"/>
      <c r="AC244" s="399"/>
      <c r="AD244" s="399"/>
      <c r="AE244" s="399">
        <v>7.4115179452679897E-2</v>
      </c>
      <c r="AF244" s="399"/>
      <c r="AG244" s="399"/>
      <c r="AH244" s="399"/>
      <c r="AI244" s="399"/>
      <c r="AJ244" s="399"/>
      <c r="AK244" s="399"/>
      <c r="AL244" s="399"/>
      <c r="AM244" s="399"/>
      <c r="AN244" s="399"/>
      <c r="AO244" s="399"/>
      <c r="AP244" s="399">
        <v>2.4099701349389298E-3</v>
      </c>
      <c r="AQ244" s="399"/>
      <c r="AR244" s="399"/>
      <c r="AS244" s="399"/>
      <c r="AT244" s="399"/>
      <c r="AU244" s="399"/>
      <c r="AV244" s="399"/>
      <c r="AW244" s="399">
        <v>-1.6528174798837302E-2</v>
      </c>
      <c r="AX244" s="399"/>
      <c r="AY244" s="399"/>
      <c r="AZ244" s="399"/>
      <c r="BA244" s="399"/>
      <c r="BB244" s="399"/>
      <c r="BC244" s="399"/>
      <c r="BD244" s="399"/>
      <c r="BE244" s="399"/>
      <c r="BF244" s="399"/>
      <c r="BG244" s="399"/>
      <c r="BH244" s="399"/>
      <c r="BI244" s="399"/>
      <c r="BJ244" s="399"/>
      <c r="BK244" s="399">
        <v>-7.4766575872679403E-2</v>
      </c>
      <c r="BL244" s="399"/>
      <c r="BM244" s="399"/>
      <c r="BN244" s="399"/>
      <c r="BO244" s="399">
        <v>-8.91399887398934E-2</v>
      </c>
      <c r="BP244" s="399"/>
      <c r="BQ244" s="399"/>
      <c r="BR244" s="399"/>
      <c r="BS244" s="399"/>
      <c r="BT244" s="399"/>
      <c r="BU244" s="399"/>
      <c r="BV244" s="399"/>
      <c r="BW244" s="399"/>
      <c r="BX244" s="403"/>
      <c r="BY244" s="399"/>
      <c r="BZ244" s="399"/>
      <c r="CA244" s="399"/>
      <c r="CB244" s="399"/>
      <c r="CC244" s="399"/>
      <c r="CD244" s="399"/>
      <c r="CE244" s="399"/>
      <c r="CF244" s="399"/>
      <c r="CG244" s="399">
        <v>3.1633977219858098E-2</v>
      </c>
      <c r="CH244" s="399"/>
      <c r="CI244" s="399"/>
      <c r="CJ244" s="399"/>
      <c r="CK244" s="399"/>
      <c r="CL244" s="399"/>
      <c r="CM244" s="399"/>
      <c r="CN244" s="399"/>
      <c r="CO244" s="399"/>
      <c r="CP244" s="399"/>
      <c r="CQ244" s="399"/>
      <c r="CR244" s="399"/>
      <c r="CS244" s="399"/>
      <c r="CT244" s="399"/>
      <c r="CU244" s="399"/>
      <c r="CV244" s="399"/>
      <c r="CW244" s="399"/>
      <c r="CX244" s="399"/>
      <c r="CY244" s="399"/>
      <c r="CZ244" s="399"/>
      <c r="DA244" s="399"/>
      <c r="DB244" s="399"/>
      <c r="DC244" s="399"/>
      <c r="DD244" s="399"/>
      <c r="DE244" s="399"/>
      <c r="DG244" s="404"/>
      <c r="DI244" s="399"/>
      <c r="DJ244" s="399"/>
      <c r="DK244" s="399"/>
    </row>
    <row r="245" spans="1:115" customFormat="1" hidden="1" outlineLevel="1">
      <c r="A245" s="398">
        <f t="shared" si="50"/>
        <v>26114</v>
      </c>
      <c r="B245" s="402"/>
      <c r="C245" s="399"/>
      <c r="D245" s="399">
        <v>3.7000000000000002E-3</v>
      </c>
      <c r="E245" s="399">
        <v>2.7000000000000001E-3</v>
      </c>
      <c r="F245" s="399"/>
      <c r="G245" s="399"/>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v>-6.0761444632929401E-2</v>
      </c>
      <c r="AF245" s="399"/>
      <c r="AG245" s="399"/>
      <c r="AH245" s="399"/>
      <c r="AI245" s="399"/>
      <c r="AJ245" s="399"/>
      <c r="AK245" s="399"/>
      <c r="AL245" s="399"/>
      <c r="AM245" s="399"/>
      <c r="AN245" s="399"/>
      <c r="AO245" s="399"/>
      <c r="AP245" s="399">
        <v>-1.5286437874715701E-2</v>
      </c>
      <c r="AQ245" s="399"/>
      <c r="AR245" s="399"/>
      <c r="AS245" s="399"/>
      <c r="AT245" s="399"/>
      <c r="AU245" s="399"/>
      <c r="AV245" s="399"/>
      <c r="AW245" s="399">
        <v>8.8235305845469597E-2</v>
      </c>
      <c r="AX245" s="399"/>
      <c r="AY245" s="399"/>
      <c r="AZ245" s="399"/>
      <c r="BA245" s="399"/>
      <c r="BB245" s="399"/>
      <c r="BC245" s="399"/>
      <c r="BD245" s="399"/>
      <c r="BE245" s="399"/>
      <c r="BF245" s="399"/>
      <c r="BG245" s="399"/>
      <c r="BH245" s="399"/>
      <c r="BI245" s="399"/>
      <c r="BJ245" s="399"/>
      <c r="BK245" s="399">
        <v>-1.5152050322156101E-2</v>
      </c>
      <c r="BL245" s="399"/>
      <c r="BM245" s="399"/>
      <c r="BN245" s="399"/>
      <c r="BO245" s="399">
        <v>4.4148213167902704E-3</v>
      </c>
      <c r="BP245" s="399"/>
      <c r="BQ245" s="399"/>
      <c r="BR245" s="399"/>
      <c r="BS245" s="399"/>
      <c r="BT245" s="399"/>
      <c r="BU245" s="399"/>
      <c r="BV245" s="399"/>
      <c r="BW245" s="399"/>
      <c r="BX245" s="403"/>
      <c r="BY245" s="399"/>
      <c r="BZ245" s="399"/>
      <c r="CA245" s="399"/>
      <c r="CB245" s="399"/>
      <c r="CC245" s="399"/>
      <c r="CD245" s="399"/>
      <c r="CE245" s="399"/>
      <c r="CF245" s="399"/>
      <c r="CG245" s="399">
        <v>5.7612443125272597E-2</v>
      </c>
      <c r="CH245" s="399"/>
      <c r="CI245" s="399"/>
      <c r="CJ245" s="399"/>
      <c r="CK245" s="399"/>
      <c r="CL245" s="399"/>
      <c r="CM245" s="399"/>
      <c r="CN245" s="399"/>
      <c r="CO245" s="399"/>
      <c r="CP245" s="399"/>
      <c r="CQ245" s="399"/>
      <c r="CR245" s="399"/>
      <c r="CS245" s="399"/>
      <c r="CT245" s="399"/>
      <c r="CU245" s="399"/>
      <c r="CV245" s="399"/>
      <c r="CW245" s="399"/>
      <c r="CX245" s="399"/>
      <c r="CY245" s="399"/>
      <c r="CZ245" s="399"/>
      <c r="DA245" s="399"/>
      <c r="DB245" s="399"/>
      <c r="DC245" s="399"/>
      <c r="DD245" s="399"/>
      <c r="DE245" s="399"/>
      <c r="DG245" s="404"/>
      <c r="DI245" s="399"/>
      <c r="DJ245" s="399"/>
      <c r="DK245" s="399"/>
    </row>
    <row r="246" spans="1:115" customFormat="1" hidden="1" outlineLevel="1">
      <c r="A246" s="398">
        <f t="shared" si="50"/>
        <v>26145</v>
      </c>
      <c r="B246" s="402"/>
      <c r="C246" s="399"/>
      <c r="D246" s="399">
        <v>4.0000000000000001E-3</v>
      </c>
      <c r="E246" s="399">
        <v>-4.0999999999999898E-2</v>
      </c>
      <c r="F246" s="399"/>
      <c r="G246" s="399"/>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v>-0.10635974171811</v>
      </c>
      <c r="AF246" s="399"/>
      <c r="AG246" s="399"/>
      <c r="AH246" s="399"/>
      <c r="AI246" s="399"/>
      <c r="AJ246" s="399"/>
      <c r="AK246" s="399"/>
      <c r="AL246" s="399"/>
      <c r="AM246" s="399"/>
      <c r="AN246" s="399"/>
      <c r="AO246" s="399"/>
      <c r="AP246" s="399">
        <v>8.5891221808167498E-3</v>
      </c>
      <c r="AQ246" s="399"/>
      <c r="AR246" s="399"/>
      <c r="AS246" s="399"/>
      <c r="AT246" s="399"/>
      <c r="AU246" s="399"/>
      <c r="AV246" s="399"/>
      <c r="AW246" s="399">
        <v>3.4508618268998398E-2</v>
      </c>
      <c r="AX246" s="399"/>
      <c r="AY246" s="399"/>
      <c r="AZ246" s="399"/>
      <c r="BA246" s="399"/>
      <c r="BB246" s="399"/>
      <c r="BC246" s="399"/>
      <c r="BD246" s="399"/>
      <c r="BE246" s="399"/>
      <c r="BF246" s="399"/>
      <c r="BG246" s="399"/>
      <c r="BH246" s="399"/>
      <c r="BI246" s="399"/>
      <c r="BJ246" s="399"/>
      <c r="BK246" s="399">
        <v>0</v>
      </c>
      <c r="BL246" s="399"/>
      <c r="BM246" s="399"/>
      <c r="BN246" s="399"/>
      <c r="BO246" s="399">
        <v>2.1974397700954499E-3</v>
      </c>
      <c r="BP246" s="399"/>
      <c r="BQ246" s="399"/>
      <c r="BR246" s="399"/>
      <c r="BS246" s="399"/>
      <c r="BT246" s="399"/>
      <c r="BU246" s="399"/>
      <c r="BV246" s="399"/>
      <c r="BW246" s="399"/>
      <c r="BX246" s="403"/>
      <c r="BY246" s="399"/>
      <c r="BZ246" s="399"/>
      <c r="CA246" s="399"/>
      <c r="CB246" s="399"/>
      <c r="CC246" s="399"/>
      <c r="CD246" s="399"/>
      <c r="CE246" s="399"/>
      <c r="CF246" s="399"/>
      <c r="CG246" s="399">
        <v>-5.4474059472131797E-2</v>
      </c>
      <c r="CH246" s="399"/>
      <c r="CI246" s="399"/>
      <c r="CJ246" s="399"/>
      <c r="CK246" s="399"/>
      <c r="CL246" s="399"/>
      <c r="CM246" s="399"/>
      <c r="CN246" s="399"/>
      <c r="CO246" s="399"/>
      <c r="CP246" s="399"/>
      <c r="CQ246" s="399"/>
      <c r="CR246" s="399"/>
      <c r="CS246" s="399"/>
      <c r="CT246" s="399"/>
      <c r="CU246" s="399"/>
      <c r="CV246" s="399"/>
      <c r="CW246" s="399"/>
      <c r="CX246" s="399"/>
      <c r="CY246" s="399"/>
      <c r="CZ246" s="399"/>
      <c r="DA246" s="399"/>
      <c r="DB246" s="399"/>
      <c r="DC246" s="399"/>
      <c r="DD246" s="399"/>
      <c r="DE246" s="399"/>
      <c r="DG246" s="404"/>
      <c r="DI246" s="399"/>
      <c r="DJ246" s="399"/>
      <c r="DK246" s="399"/>
    </row>
    <row r="247" spans="1:115" customFormat="1" hidden="1" outlineLevel="1">
      <c r="A247" s="398">
        <f t="shared" si="50"/>
        <v>26176</v>
      </c>
      <c r="B247" s="402"/>
      <c r="C247" s="399"/>
      <c r="D247" s="399">
        <v>4.6999999999999898E-3</v>
      </c>
      <c r="E247" s="399">
        <v>4.2599999999999999E-2</v>
      </c>
      <c r="F247" s="399"/>
      <c r="G247" s="399"/>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v>0.123925625022295</v>
      </c>
      <c r="AF247" s="399"/>
      <c r="AG247" s="399"/>
      <c r="AH247" s="399"/>
      <c r="AI247" s="399"/>
      <c r="AJ247" s="399"/>
      <c r="AK247" s="399"/>
      <c r="AL247" s="399"/>
      <c r="AM247" s="399"/>
      <c r="AN247" s="399"/>
      <c r="AO247" s="399"/>
      <c r="AP247" s="399">
        <v>4.2578429923584002E-2</v>
      </c>
      <c r="AQ247" s="399"/>
      <c r="AR247" s="399"/>
      <c r="AS247" s="399"/>
      <c r="AT247" s="399"/>
      <c r="AU247" s="399"/>
      <c r="AV247" s="399"/>
      <c r="AW247" s="399">
        <v>8.0675374292943094E-2</v>
      </c>
      <c r="AX247" s="399"/>
      <c r="AY247" s="399"/>
      <c r="AZ247" s="399"/>
      <c r="BA247" s="399"/>
      <c r="BB247" s="399"/>
      <c r="BC247" s="399"/>
      <c r="BD247" s="399"/>
      <c r="BE247" s="399"/>
      <c r="BF247" s="399"/>
      <c r="BG247" s="399"/>
      <c r="BH247" s="399"/>
      <c r="BI247" s="399"/>
      <c r="BJ247" s="399"/>
      <c r="BK247" s="399">
        <v>0.105128321183453</v>
      </c>
      <c r="BL247" s="399"/>
      <c r="BM247" s="399"/>
      <c r="BN247" s="399"/>
      <c r="BO247" s="399">
        <v>-4.3020397337145203E-2</v>
      </c>
      <c r="BP247" s="399"/>
      <c r="BQ247" s="399"/>
      <c r="BR247" s="399"/>
      <c r="BS247" s="399"/>
      <c r="BT247" s="399"/>
      <c r="BU247" s="399"/>
      <c r="BV247" s="399"/>
      <c r="BW247" s="399"/>
      <c r="BX247" s="403"/>
      <c r="BY247" s="399"/>
      <c r="BZ247" s="399"/>
      <c r="CA247" s="399"/>
      <c r="CB247" s="399"/>
      <c r="CC247" s="399"/>
      <c r="CD247" s="399"/>
      <c r="CE247" s="399"/>
      <c r="CF247" s="399"/>
      <c r="CG247" s="399">
        <v>0.105848629210094</v>
      </c>
      <c r="CH247" s="399"/>
      <c r="CI247" s="399"/>
      <c r="CJ247" s="399"/>
      <c r="CK247" s="399"/>
      <c r="CL247" s="399"/>
      <c r="CM247" s="399"/>
      <c r="CN247" s="399"/>
      <c r="CO247" s="399"/>
      <c r="CP247" s="399"/>
      <c r="CQ247" s="399"/>
      <c r="CR247" s="399"/>
      <c r="CS247" s="399"/>
      <c r="CT247" s="399"/>
      <c r="CU247" s="399"/>
      <c r="CV247" s="399"/>
      <c r="CW247" s="399"/>
      <c r="CX247" s="399"/>
      <c r="CY247" s="399"/>
      <c r="CZ247" s="399"/>
      <c r="DA247" s="399"/>
      <c r="DB247" s="399"/>
      <c r="DC247" s="399"/>
      <c r="DD247" s="399"/>
      <c r="DE247" s="399"/>
      <c r="DG247" s="404"/>
      <c r="DI247" s="399"/>
      <c r="DJ247" s="399"/>
      <c r="DK247" s="399"/>
    </row>
    <row r="248" spans="1:115" customFormat="1" hidden="1" outlineLevel="1">
      <c r="A248" s="398">
        <f t="shared" si="50"/>
        <v>26206</v>
      </c>
      <c r="B248" s="402"/>
      <c r="C248" s="399"/>
      <c r="D248" s="399">
        <v>3.7000000000000002E-3</v>
      </c>
      <c r="E248" s="399">
        <v>-4.7999999999999996E-3</v>
      </c>
      <c r="F248" s="399"/>
      <c r="G248" s="399"/>
      <c r="H248" s="399"/>
      <c r="I248" s="399"/>
      <c r="J248" s="399"/>
      <c r="K248" s="399"/>
      <c r="L248" s="399"/>
      <c r="M248" s="399"/>
      <c r="N248" s="399"/>
      <c r="O248" s="399"/>
      <c r="P248" s="399"/>
      <c r="Q248" s="399"/>
      <c r="R248" s="399"/>
      <c r="S248" s="399"/>
      <c r="T248" s="399"/>
      <c r="U248" s="399"/>
      <c r="V248" s="399"/>
      <c r="W248" s="399"/>
      <c r="X248" s="399"/>
      <c r="Y248" s="399"/>
      <c r="Z248" s="399"/>
      <c r="AA248" s="399"/>
      <c r="AB248" s="399"/>
      <c r="AC248" s="399"/>
      <c r="AD248" s="399"/>
      <c r="AE248" s="399">
        <v>-5.3493354578215302E-2</v>
      </c>
      <c r="AF248" s="399"/>
      <c r="AG248" s="399"/>
      <c r="AH248" s="399"/>
      <c r="AI248" s="399"/>
      <c r="AJ248" s="399"/>
      <c r="AK248" s="399"/>
      <c r="AL248" s="399"/>
      <c r="AM248" s="399"/>
      <c r="AN248" s="399"/>
      <c r="AO248" s="399"/>
      <c r="AP248" s="399">
        <v>5.3113642156044E-2</v>
      </c>
      <c r="AQ248" s="399"/>
      <c r="AR248" s="399"/>
      <c r="AS248" s="399"/>
      <c r="AT248" s="399"/>
      <c r="AU248" s="399"/>
      <c r="AV248" s="399"/>
      <c r="AW248" s="399">
        <v>-1.3888233386734899E-2</v>
      </c>
      <c r="AX248" s="399"/>
      <c r="AY248" s="399"/>
      <c r="AZ248" s="399"/>
      <c r="BA248" s="399"/>
      <c r="BB248" s="399"/>
      <c r="BC248" s="399"/>
      <c r="BD248" s="399"/>
      <c r="BE248" s="399"/>
      <c r="BF248" s="399"/>
      <c r="BG248" s="399"/>
      <c r="BH248" s="399"/>
      <c r="BI248" s="399"/>
      <c r="BJ248" s="399"/>
      <c r="BK248" s="399">
        <v>-5.5684036842187999E-2</v>
      </c>
      <c r="BL248" s="399"/>
      <c r="BM248" s="399"/>
      <c r="BN248" s="399"/>
      <c r="BO248" s="399">
        <v>4.1763387557479797E-2</v>
      </c>
      <c r="BP248" s="399"/>
      <c r="BQ248" s="399"/>
      <c r="BR248" s="399"/>
      <c r="BS248" s="399"/>
      <c r="BT248" s="399"/>
      <c r="BU248" s="399"/>
      <c r="BV248" s="399"/>
      <c r="BW248" s="399"/>
      <c r="BX248" s="403"/>
      <c r="BY248" s="399"/>
      <c r="BZ248" s="399"/>
      <c r="CA248" s="399"/>
      <c r="CB248" s="399"/>
      <c r="CC248" s="399"/>
      <c r="CD248" s="399"/>
      <c r="CE248" s="399"/>
      <c r="CF248" s="399"/>
      <c r="CG248" s="399">
        <v>-2.6315786473408199E-2</v>
      </c>
      <c r="CH248" s="399"/>
      <c r="CI248" s="399"/>
      <c r="CJ248" s="399"/>
      <c r="CK248" s="399"/>
      <c r="CL248" s="399"/>
      <c r="CM248" s="399"/>
      <c r="CN248" s="399"/>
      <c r="CO248" s="399"/>
      <c r="CP248" s="399"/>
      <c r="CQ248" s="399"/>
      <c r="CR248" s="399"/>
      <c r="CS248" s="399"/>
      <c r="CT248" s="399"/>
      <c r="CU248" s="399"/>
      <c r="CV248" s="399"/>
      <c r="CW248" s="399"/>
      <c r="CX248" s="399"/>
      <c r="CY248" s="399"/>
      <c r="CZ248" s="399"/>
      <c r="DA248" s="399"/>
      <c r="DB248" s="399"/>
      <c r="DC248" s="399"/>
      <c r="DD248" s="399"/>
      <c r="DE248" s="399"/>
      <c r="DG248" s="404"/>
      <c r="DI248" s="399"/>
      <c r="DJ248" s="399"/>
      <c r="DK248" s="399"/>
    </row>
    <row r="249" spans="1:115" customFormat="1" hidden="1" outlineLevel="1">
      <c r="A249" s="398">
        <f t="shared" si="50"/>
        <v>26237</v>
      </c>
      <c r="B249" s="402"/>
      <c r="C249" s="399"/>
      <c r="D249" s="399">
        <v>3.7000000000000002E-3</v>
      </c>
      <c r="E249" s="399">
        <v>-4.0500000000000001E-2</v>
      </c>
      <c r="F249" s="399"/>
      <c r="G249" s="399"/>
      <c r="H249" s="399"/>
      <c r="I249" s="399"/>
      <c r="J249" s="399"/>
      <c r="K249" s="399"/>
      <c r="L249" s="399"/>
      <c r="M249" s="399"/>
      <c r="N249" s="399"/>
      <c r="O249" s="399"/>
      <c r="P249" s="399"/>
      <c r="Q249" s="399"/>
      <c r="R249" s="399"/>
      <c r="S249" s="399"/>
      <c r="T249" s="399"/>
      <c r="U249" s="399"/>
      <c r="V249" s="399"/>
      <c r="W249" s="399"/>
      <c r="X249" s="399"/>
      <c r="Y249" s="399"/>
      <c r="Z249" s="399"/>
      <c r="AA249" s="399"/>
      <c r="AB249" s="399"/>
      <c r="AC249" s="399"/>
      <c r="AD249" s="399"/>
      <c r="AE249" s="399">
        <v>-2.3070014349838501E-3</v>
      </c>
      <c r="AF249" s="399"/>
      <c r="AG249" s="399"/>
      <c r="AH249" s="399"/>
      <c r="AI249" s="399"/>
      <c r="AJ249" s="399"/>
      <c r="AK249" s="399"/>
      <c r="AL249" s="399"/>
      <c r="AM249" s="399"/>
      <c r="AN249" s="399"/>
      <c r="AO249" s="399"/>
      <c r="AP249" s="399">
        <v>2.33847109963796E-2</v>
      </c>
      <c r="AQ249" s="399"/>
      <c r="AR249" s="399"/>
      <c r="AS249" s="399"/>
      <c r="AT249" s="399"/>
      <c r="AU249" s="399"/>
      <c r="AV249" s="399"/>
      <c r="AW249" s="399">
        <v>5.2632541062567198E-3</v>
      </c>
      <c r="AX249" s="399"/>
      <c r="AY249" s="399"/>
      <c r="AZ249" s="399"/>
      <c r="BA249" s="399"/>
      <c r="BB249" s="399"/>
      <c r="BC249" s="399"/>
      <c r="BD249" s="399"/>
      <c r="BE249" s="399"/>
      <c r="BF249" s="399"/>
      <c r="BG249" s="399"/>
      <c r="BH249" s="399"/>
      <c r="BI249" s="399"/>
      <c r="BJ249" s="399"/>
      <c r="BK249" s="399">
        <v>-0.13267869148667899</v>
      </c>
      <c r="BL249" s="399"/>
      <c r="BM249" s="399"/>
      <c r="BN249" s="399"/>
      <c r="BO249" s="399">
        <v>-1.5589960412351E-2</v>
      </c>
      <c r="BP249" s="399"/>
      <c r="BQ249" s="399"/>
      <c r="BR249" s="399"/>
      <c r="BS249" s="399"/>
      <c r="BT249" s="399"/>
      <c r="BU249" s="399"/>
      <c r="BV249" s="399"/>
      <c r="BW249" s="399"/>
      <c r="BX249" s="403"/>
      <c r="BY249" s="399"/>
      <c r="BZ249" s="399"/>
      <c r="CA249" s="399"/>
      <c r="CB249" s="399"/>
      <c r="CC249" s="399"/>
      <c r="CD249" s="399"/>
      <c r="CE249" s="399"/>
      <c r="CF249" s="399"/>
      <c r="CG249" s="399">
        <v>-0.15057988568088401</v>
      </c>
      <c r="CH249" s="399"/>
      <c r="CI249" s="399"/>
      <c r="CJ249" s="399"/>
      <c r="CK249" s="399"/>
      <c r="CL249" s="399"/>
      <c r="CM249" s="399"/>
      <c r="CN249" s="399"/>
      <c r="CO249" s="399"/>
      <c r="CP249" s="399"/>
      <c r="CQ249" s="399"/>
      <c r="CR249" s="399"/>
      <c r="CS249" s="399"/>
      <c r="CT249" s="399"/>
      <c r="CU249" s="399"/>
      <c r="CV249" s="399"/>
      <c r="CW249" s="399"/>
      <c r="CX249" s="399"/>
      <c r="CY249" s="399"/>
      <c r="CZ249" s="399"/>
      <c r="DA249" s="399"/>
      <c r="DB249" s="399"/>
      <c r="DC249" s="399"/>
      <c r="DD249" s="399"/>
      <c r="DE249" s="399"/>
      <c r="DG249" s="404"/>
      <c r="DI249" s="399"/>
      <c r="DJ249" s="399"/>
      <c r="DK249" s="399"/>
    </row>
    <row r="250" spans="1:115" customFormat="1" hidden="1" outlineLevel="1">
      <c r="A250" s="398">
        <f t="shared" si="50"/>
        <v>26267</v>
      </c>
      <c r="B250" s="402"/>
      <c r="C250" s="399"/>
      <c r="D250" s="399">
        <v>3.7000000000000002E-3</v>
      </c>
      <c r="E250" s="399">
        <v>-8.9999999999999998E-4</v>
      </c>
      <c r="F250" s="399"/>
      <c r="G250" s="399"/>
      <c r="H250" s="399"/>
      <c r="I250" s="399"/>
      <c r="J250" s="399"/>
      <c r="K250" s="399"/>
      <c r="L250" s="399"/>
      <c r="M250" s="399"/>
      <c r="N250" s="399"/>
      <c r="O250" s="399"/>
      <c r="P250" s="399"/>
      <c r="Q250" s="399"/>
      <c r="R250" s="399"/>
      <c r="S250" s="399"/>
      <c r="T250" s="399"/>
      <c r="U250" s="399"/>
      <c r="V250" s="399"/>
      <c r="W250" s="399"/>
      <c r="X250" s="399"/>
      <c r="Y250" s="399"/>
      <c r="Z250" s="399"/>
      <c r="AA250" s="399"/>
      <c r="AB250" s="399"/>
      <c r="AC250" s="399"/>
      <c r="AD250" s="399"/>
      <c r="AE250" s="399">
        <v>7.9769532331256304E-2</v>
      </c>
      <c r="AF250" s="399"/>
      <c r="AG250" s="399"/>
      <c r="AH250" s="399"/>
      <c r="AI250" s="399"/>
      <c r="AJ250" s="399"/>
      <c r="AK250" s="399"/>
      <c r="AL250" s="399"/>
      <c r="AM250" s="399"/>
      <c r="AN250" s="399"/>
      <c r="AO250" s="399"/>
      <c r="AP250" s="399">
        <v>2.6115625589641301E-2</v>
      </c>
      <c r="AQ250" s="399"/>
      <c r="AR250" s="399"/>
      <c r="AS250" s="399"/>
      <c r="AT250" s="399"/>
      <c r="AU250" s="399"/>
      <c r="AV250" s="399"/>
      <c r="AW250" s="399">
        <v>8.8029410805239294E-3</v>
      </c>
      <c r="AX250" s="399"/>
      <c r="AY250" s="399"/>
      <c r="AZ250" s="399"/>
      <c r="BA250" s="399"/>
      <c r="BB250" s="399"/>
      <c r="BC250" s="399"/>
      <c r="BD250" s="399"/>
      <c r="BE250" s="399"/>
      <c r="BF250" s="399"/>
      <c r="BG250" s="399"/>
      <c r="BH250" s="399"/>
      <c r="BI250" s="399"/>
      <c r="BJ250" s="399"/>
      <c r="BK250" s="399">
        <v>-5.3824019977355503E-2</v>
      </c>
      <c r="BL250" s="399"/>
      <c r="BM250" s="399"/>
      <c r="BN250" s="399"/>
      <c r="BO250" s="399">
        <v>-3.2912831306212302E-2</v>
      </c>
      <c r="BP250" s="399"/>
      <c r="BQ250" s="399"/>
      <c r="BR250" s="399"/>
      <c r="BS250" s="399"/>
      <c r="BT250" s="399"/>
      <c r="BU250" s="399"/>
      <c r="BV250" s="399"/>
      <c r="BW250" s="399"/>
      <c r="BX250" s="403"/>
      <c r="BY250" s="399"/>
      <c r="BZ250" s="399"/>
      <c r="CA250" s="399"/>
      <c r="CB250" s="399"/>
      <c r="CC250" s="399"/>
      <c r="CD250" s="399"/>
      <c r="CE250" s="399"/>
      <c r="CF250" s="399"/>
      <c r="CG250" s="399">
        <v>1.08302572292924E-2</v>
      </c>
      <c r="CH250" s="399"/>
      <c r="CI250" s="399"/>
      <c r="CJ250" s="399"/>
      <c r="CK250" s="399"/>
      <c r="CL250" s="399"/>
      <c r="CM250" s="399"/>
      <c r="CN250" s="399"/>
      <c r="CO250" s="399"/>
      <c r="CP250" s="399"/>
      <c r="CQ250" s="399"/>
      <c r="CR250" s="399"/>
      <c r="CS250" s="399"/>
      <c r="CT250" s="399"/>
      <c r="CU250" s="399"/>
      <c r="CV250" s="399"/>
      <c r="CW250" s="399"/>
      <c r="CX250" s="399"/>
      <c r="CY250" s="399"/>
      <c r="CZ250" s="399"/>
      <c r="DA250" s="399"/>
      <c r="DB250" s="399"/>
      <c r="DC250" s="399"/>
      <c r="DD250" s="399"/>
      <c r="DE250" s="399"/>
      <c r="DG250" s="404"/>
      <c r="DI250" s="399"/>
      <c r="DJ250" s="399"/>
      <c r="DK250" s="399"/>
    </row>
    <row r="251" spans="1:115" customFormat="1" hidden="1" outlineLevel="1">
      <c r="A251" s="398">
        <f t="shared" si="50"/>
        <v>26298</v>
      </c>
      <c r="B251" s="402"/>
      <c r="C251" s="399"/>
      <c r="D251" s="399">
        <v>3.7000000000000002E-3</v>
      </c>
      <c r="E251" s="399">
        <v>9.0800000000000006E-2</v>
      </c>
      <c r="F251" s="399"/>
      <c r="G251" s="399"/>
      <c r="H251" s="399"/>
      <c r="I251" s="399"/>
      <c r="J251" s="399"/>
      <c r="K251" s="399"/>
      <c r="L251" s="399"/>
      <c r="M251" s="399"/>
      <c r="N251" s="399"/>
      <c r="O251" s="399"/>
      <c r="P251" s="399"/>
      <c r="Q251" s="399"/>
      <c r="R251" s="399"/>
      <c r="S251" s="399"/>
      <c r="T251" s="399"/>
      <c r="U251" s="399"/>
      <c r="V251" s="399"/>
      <c r="W251" s="399"/>
      <c r="X251" s="399"/>
      <c r="Y251" s="399"/>
      <c r="Z251" s="399"/>
      <c r="AA251" s="399"/>
      <c r="AB251" s="399"/>
      <c r="AC251" s="399"/>
      <c r="AD251" s="399"/>
      <c r="AE251" s="399">
        <v>0.17772966990160199</v>
      </c>
      <c r="AF251" s="399"/>
      <c r="AG251" s="399"/>
      <c r="AH251" s="399"/>
      <c r="AI251" s="399"/>
      <c r="AJ251" s="399"/>
      <c r="AK251" s="399"/>
      <c r="AL251" s="399"/>
      <c r="AM251" s="399"/>
      <c r="AN251" s="399"/>
      <c r="AO251" s="399"/>
      <c r="AP251" s="399">
        <v>5.6765228368315102E-2</v>
      </c>
      <c r="AQ251" s="399"/>
      <c r="AR251" s="399"/>
      <c r="AS251" s="399"/>
      <c r="AT251" s="399"/>
      <c r="AU251" s="399"/>
      <c r="AV251" s="399"/>
      <c r="AW251" s="399">
        <v>9.5985851167858793E-2</v>
      </c>
      <c r="AX251" s="399"/>
      <c r="AY251" s="399"/>
      <c r="AZ251" s="399"/>
      <c r="BA251" s="399"/>
      <c r="BB251" s="399"/>
      <c r="BC251" s="399"/>
      <c r="BD251" s="399"/>
      <c r="BE251" s="399"/>
      <c r="BF251" s="399"/>
      <c r="BG251" s="399"/>
      <c r="BH251" s="399"/>
      <c r="BI251" s="399"/>
      <c r="BJ251" s="399"/>
      <c r="BK251" s="399">
        <v>0.13173676676158899</v>
      </c>
      <c r="BL251" s="399"/>
      <c r="BM251" s="399"/>
      <c r="BN251" s="399"/>
      <c r="BO251" s="399">
        <v>8.7677578281738E-2</v>
      </c>
      <c r="BP251" s="399"/>
      <c r="BQ251" s="399"/>
      <c r="BR251" s="399"/>
      <c r="BS251" s="399"/>
      <c r="BT251" s="399"/>
      <c r="BU251" s="399"/>
      <c r="BV251" s="399"/>
      <c r="BW251" s="399"/>
      <c r="BX251" s="403"/>
      <c r="BY251" s="399"/>
      <c r="BZ251" s="399"/>
      <c r="CA251" s="399"/>
      <c r="CB251" s="399"/>
      <c r="CC251" s="399"/>
      <c r="CD251" s="399"/>
      <c r="CE251" s="399"/>
      <c r="CF251" s="399"/>
      <c r="CG251" s="399">
        <v>5.9091717406222197E-2</v>
      </c>
      <c r="CH251" s="399"/>
      <c r="CI251" s="399"/>
      <c r="CJ251" s="399"/>
      <c r="CK251" s="399"/>
      <c r="CL251" s="399"/>
      <c r="CM251" s="399"/>
      <c r="CN251" s="399"/>
      <c r="CO251" s="399"/>
      <c r="CP251" s="399"/>
      <c r="CQ251" s="399"/>
      <c r="CR251" s="399"/>
      <c r="CS251" s="399"/>
      <c r="CT251" s="399"/>
      <c r="CU251" s="399"/>
      <c r="CV251" s="399"/>
      <c r="CW251" s="399"/>
      <c r="CX251" s="399"/>
      <c r="CY251" s="399"/>
      <c r="CZ251" s="399"/>
      <c r="DA251" s="399"/>
      <c r="DB251" s="399"/>
      <c r="DC251" s="399"/>
      <c r="DD251" s="399"/>
      <c r="DE251" s="399"/>
      <c r="DG251" s="404"/>
      <c r="DI251" s="399"/>
      <c r="DJ251" s="399"/>
      <c r="DK251" s="399"/>
    </row>
    <row r="252" spans="1:115" customFormat="1" hidden="1" outlineLevel="1">
      <c r="A252" s="398">
        <f t="shared" si="50"/>
        <v>26329</v>
      </c>
      <c r="B252" s="402"/>
      <c r="C252" s="399"/>
      <c r="D252" s="399">
        <v>2.8999999999999998E-3</v>
      </c>
      <c r="E252" s="399">
        <v>2.7799999999999998E-2</v>
      </c>
      <c r="F252" s="399"/>
      <c r="G252" s="399"/>
      <c r="H252" s="399"/>
      <c r="I252" s="399"/>
      <c r="J252" s="399"/>
      <c r="K252" s="399"/>
      <c r="L252" s="399"/>
      <c r="M252" s="399"/>
      <c r="N252" s="399"/>
      <c r="O252" s="399"/>
      <c r="P252" s="399"/>
      <c r="Q252" s="399"/>
      <c r="R252" s="399"/>
      <c r="S252" s="399"/>
      <c r="T252" s="399"/>
      <c r="U252" s="399"/>
      <c r="V252" s="399"/>
      <c r="W252" s="399"/>
      <c r="X252" s="399"/>
      <c r="Y252" s="399"/>
      <c r="Z252" s="399"/>
      <c r="AA252" s="399"/>
      <c r="AB252" s="399"/>
      <c r="AC252" s="399"/>
      <c r="AD252" s="399"/>
      <c r="AE252" s="399">
        <v>0.15272774934606201</v>
      </c>
      <c r="AF252" s="399"/>
      <c r="AG252" s="399"/>
      <c r="AH252" s="399"/>
      <c r="AI252" s="399"/>
      <c r="AJ252" s="399"/>
      <c r="AK252" s="399"/>
      <c r="AL252" s="399"/>
      <c r="AM252" s="399"/>
      <c r="AN252" s="399"/>
      <c r="AO252" s="399"/>
      <c r="AP252" s="399">
        <v>4.8387032018468203E-2</v>
      </c>
      <c r="AQ252" s="399"/>
      <c r="AR252" s="399"/>
      <c r="AS252" s="399"/>
      <c r="AT252" s="399"/>
      <c r="AU252" s="399"/>
      <c r="AV252" s="399"/>
      <c r="AW252" s="399">
        <v>2.4031619119236399E-2</v>
      </c>
      <c r="AX252" s="399"/>
      <c r="AY252" s="399"/>
      <c r="AZ252" s="399"/>
      <c r="BA252" s="399"/>
      <c r="BB252" s="399"/>
      <c r="BC252" s="399"/>
      <c r="BD252" s="399"/>
      <c r="BE252" s="399"/>
      <c r="BF252" s="399"/>
      <c r="BG252" s="399"/>
      <c r="BH252" s="399"/>
      <c r="BI252" s="399"/>
      <c r="BJ252" s="399"/>
      <c r="BK252" s="399">
        <v>4.2327897413474203E-2</v>
      </c>
      <c r="BL252" s="399"/>
      <c r="BM252" s="399"/>
      <c r="BN252" s="399"/>
      <c r="BO252" s="399">
        <v>4.3573725387279799E-2</v>
      </c>
      <c r="BP252" s="399"/>
      <c r="BQ252" s="399"/>
      <c r="BR252" s="399"/>
      <c r="BS252" s="399"/>
      <c r="BT252" s="399"/>
      <c r="BU252" s="399"/>
      <c r="BV252" s="399"/>
      <c r="BW252" s="399"/>
      <c r="BX252" s="403"/>
      <c r="BY252" s="399"/>
      <c r="BZ252" s="399"/>
      <c r="CA252" s="399"/>
      <c r="CB252" s="399"/>
      <c r="CC252" s="399"/>
      <c r="CD252" s="399"/>
      <c r="CE252" s="399"/>
      <c r="CF252" s="399"/>
      <c r="CG252" s="399">
        <v>0.103003482791548</v>
      </c>
      <c r="CH252" s="399"/>
      <c r="CI252" s="399"/>
      <c r="CJ252" s="399"/>
      <c r="CK252" s="399"/>
      <c r="CL252" s="399"/>
      <c r="CM252" s="399"/>
      <c r="CN252" s="399"/>
      <c r="CO252" s="399"/>
      <c r="CP252" s="399"/>
      <c r="CQ252" s="399"/>
      <c r="CR252" s="399"/>
      <c r="CS252" s="399"/>
      <c r="CT252" s="399"/>
      <c r="CU252" s="399"/>
      <c r="CV252" s="399"/>
      <c r="CW252" s="399"/>
      <c r="CX252" s="399"/>
      <c r="CY252" s="399"/>
      <c r="CZ252" s="399"/>
      <c r="DA252" s="399"/>
      <c r="DB252" s="399"/>
      <c r="DC252" s="399"/>
      <c r="DD252" s="399"/>
      <c r="DE252" s="399"/>
      <c r="DG252" s="404"/>
      <c r="DI252" s="399"/>
      <c r="DJ252" s="399"/>
      <c r="DK252" s="399"/>
    </row>
    <row r="253" spans="1:115" customFormat="1" hidden="1" outlineLevel="1">
      <c r="A253" s="398">
        <f t="shared" si="50"/>
        <v>26358</v>
      </c>
      <c r="B253" s="402"/>
      <c r="C253" s="399"/>
      <c r="D253" s="399">
        <v>2.5000000000000001E-3</v>
      </c>
      <c r="E253" s="399">
        <v>3.1199999999999999E-2</v>
      </c>
      <c r="F253" s="399"/>
      <c r="G253" s="399"/>
      <c r="H253" s="399"/>
      <c r="I253" s="399"/>
      <c r="J253" s="399"/>
      <c r="K253" s="399"/>
      <c r="L253" s="399"/>
      <c r="M253" s="399"/>
      <c r="N253" s="399"/>
      <c r="O253" s="399"/>
      <c r="P253" s="399"/>
      <c r="Q253" s="399"/>
      <c r="R253" s="399"/>
      <c r="S253" s="399"/>
      <c r="T253" s="399"/>
      <c r="U253" s="399"/>
      <c r="V253" s="399"/>
      <c r="W253" s="399"/>
      <c r="X253" s="399"/>
      <c r="Y253" s="399"/>
      <c r="Z253" s="399"/>
      <c r="AA253" s="399"/>
      <c r="AB253" s="399"/>
      <c r="AC253" s="399"/>
      <c r="AD253" s="399"/>
      <c r="AE253" s="399">
        <v>5.2050029476049503E-2</v>
      </c>
      <c r="AF253" s="399"/>
      <c r="AG253" s="399"/>
      <c r="AH253" s="399"/>
      <c r="AI253" s="399"/>
      <c r="AJ253" s="399"/>
      <c r="AK253" s="399"/>
      <c r="AL253" s="399"/>
      <c r="AM253" s="399"/>
      <c r="AN253" s="399"/>
      <c r="AO253" s="399"/>
      <c r="AP253" s="399">
        <v>2.6923232674994801E-2</v>
      </c>
      <c r="AQ253" s="399"/>
      <c r="AR253" s="399"/>
      <c r="AS253" s="399"/>
      <c r="AT253" s="399"/>
      <c r="AU253" s="399"/>
      <c r="AV253" s="399"/>
      <c r="AW253" s="399">
        <v>7.3437249196870197E-2</v>
      </c>
      <c r="AX253" s="399"/>
      <c r="AY253" s="399"/>
      <c r="AZ253" s="399"/>
      <c r="BA253" s="399"/>
      <c r="BB253" s="399"/>
      <c r="BC253" s="399"/>
      <c r="BD253" s="399"/>
      <c r="BE253" s="399"/>
      <c r="BF253" s="399"/>
      <c r="BG253" s="399"/>
      <c r="BH253" s="399"/>
      <c r="BI253" s="399"/>
      <c r="BJ253" s="399"/>
      <c r="BK253" s="399">
        <v>-1.5228114773482701E-2</v>
      </c>
      <c r="BL253" s="399"/>
      <c r="BM253" s="399"/>
      <c r="BN253" s="399"/>
      <c r="BO253" s="399">
        <v>3.7268296233583498E-3</v>
      </c>
      <c r="BP253" s="399"/>
      <c r="BQ253" s="399"/>
      <c r="BR253" s="399"/>
      <c r="BS253" s="399"/>
      <c r="BT253" s="399"/>
      <c r="BU253" s="399"/>
      <c r="BV253" s="399"/>
      <c r="BW253" s="399"/>
      <c r="BX253" s="403"/>
      <c r="BY253" s="399"/>
      <c r="BZ253" s="399"/>
      <c r="CA253" s="399"/>
      <c r="CB253" s="399"/>
      <c r="CC253" s="399"/>
      <c r="CD253" s="399"/>
      <c r="CE253" s="399"/>
      <c r="CF253" s="399"/>
      <c r="CG253" s="399">
        <v>-5.7344286706899499E-2</v>
      </c>
      <c r="CH253" s="399"/>
      <c r="CI253" s="399"/>
      <c r="CJ253" s="399"/>
      <c r="CK253" s="399"/>
      <c r="CL253" s="399"/>
      <c r="CM253" s="399"/>
      <c r="CN253" s="399"/>
      <c r="CO253" s="399"/>
      <c r="CP253" s="399"/>
      <c r="CQ253" s="399"/>
      <c r="CR253" s="399"/>
      <c r="CS253" s="399"/>
      <c r="CT253" s="399"/>
      <c r="CU253" s="399"/>
      <c r="CV253" s="399"/>
      <c r="CW253" s="399"/>
      <c r="CX253" s="399"/>
      <c r="CY253" s="399"/>
      <c r="CZ253" s="399"/>
      <c r="DA253" s="399"/>
      <c r="DB253" s="399"/>
      <c r="DC253" s="399"/>
      <c r="DD253" s="399"/>
      <c r="DE253" s="399"/>
      <c r="DG253" s="404"/>
      <c r="DI253" s="399"/>
      <c r="DJ253" s="399"/>
      <c r="DK253" s="399"/>
    </row>
    <row r="254" spans="1:115" customFormat="1" hidden="1" outlineLevel="1">
      <c r="A254" s="398">
        <f t="shared" si="50"/>
        <v>26389</v>
      </c>
      <c r="B254" s="402"/>
      <c r="C254" s="399"/>
      <c r="D254" s="399">
        <v>2.7000000000000001E-3</v>
      </c>
      <c r="E254" s="399">
        <v>8.9999999999999993E-3</v>
      </c>
      <c r="F254" s="399"/>
      <c r="G254" s="399"/>
      <c r="H254" s="399"/>
      <c r="I254" s="399"/>
      <c r="J254" s="399"/>
      <c r="K254" s="399"/>
      <c r="L254" s="399"/>
      <c r="M254" s="399"/>
      <c r="N254" s="399"/>
      <c r="O254" s="399"/>
      <c r="P254" s="399"/>
      <c r="Q254" s="399"/>
      <c r="R254" s="399"/>
      <c r="S254" s="399"/>
      <c r="T254" s="399"/>
      <c r="U254" s="399"/>
      <c r="V254" s="399"/>
      <c r="W254" s="399"/>
      <c r="X254" s="399"/>
      <c r="Y254" s="399"/>
      <c r="Z254" s="399"/>
      <c r="AA254" s="399"/>
      <c r="AB254" s="399"/>
      <c r="AC254" s="399"/>
      <c r="AD254" s="399"/>
      <c r="AE254" s="399">
        <v>-4.64765247290485E-2</v>
      </c>
      <c r="AF254" s="399"/>
      <c r="AG254" s="399"/>
      <c r="AH254" s="399"/>
      <c r="AI254" s="399"/>
      <c r="AJ254" s="399"/>
      <c r="AK254" s="399"/>
      <c r="AL254" s="399"/>
      <c r="AM254" s="399"/>
      <c r="AN254" s="399"/>
      <c r="AO254" s="399"/>
      <c r="AP254" s="399">
        <v>4.4545530066219398E-2</v>
      </c>
      <c r="AQ254" s="399"/>
      <c r="AR254" s="399"/>
      <c r="AS254" s="399"/>
      <c r="AT254" s="399"/>
      <c r="AU254" s="399"/>
      <c r="AV254" s="399"/>
      <c r="AW254" s="399">
        <v>3.20242161410835E-2</v>
      </c>
      <c r="AX254" s="399"/>
      <c r="AY254" s="399"/>
      <c r="AZ254" s="399"/>
      <c r="BA254" s="399"/>
      <c r="BB254" s="399"/>
      <c r="BC254" s="399"/>
      <c r="BD254" s="399"/>
      <c r="BE254" s="399"/>
      <c r="BF254" s="399"/>
      <c r="BG254" s="399"/>
      <c r="BH254" s="399"/>
      <c r="BI254" s="399"/>
      <c r="BJ254" s="399"/>
      <c r="BK254" s="399">
        <v>0.108247298528376</v>
      </c>
      <c r="BL254" s="399"/>
      <c r="BM254" s="399"/>
      <c r="BN254" s="399"/>
      <c r="BO254" s="399">
        <v>-6.5262725955655299E-2</v>
      </c>
      <c r="BP254" s="399"/>
      <c r="BQ254" s="399"/>
      <c r="BR254" s="399"/>
      <c r="BS254" s="399"/>
      <c r="BT254" s="399"/>
      <c r="BU254" s="399"/>
      <c r="BV254" s="399"/>
      <c r="BW254" s="399"/>
      <c r="BX254" s="403"/>
      <c r="BY254" s="399"/>
      <c r="BZ254" s="399"/>
      <c r="CA254" s="399"/>
      <c r="CB254" s="399"/>
      <c r="CC254" s="399"/>
      <c r="CD254" s="399"/>
      <c r="CE254" s="399"/>
      <c r="CF254" s="399"/>
      <c r="CG254" s="399">
        <v>2.9166085390802201E-2</v>
      </c>
      <c r="CH254" s="399"/>
      <c r="CI254" s="399"/>
      <c r="CJ254" s="399"/>
      <c r="CK254" s="399"/>
      <c r="CL254" s="399"/>
      <c r="CM254" s="399"/>
      <c r="CN254" s="399"/>
      <c r="CO254" s="399"/>
      <c r="CP254" s="399"/>
      <c r="CQ254" s="399"/>
      <c r="CR254" s="399"/>
      <c r="CS254" s="399"/>
      <c r="CT254" s="399"/>
      <c r="CU254" s="399"/>
      <c r="CV254" s="399"/>
      <c r="CW254" s="399"/>
      <c r="CX254" s="399"/>
      <c r="CY254" s="399"/>
      <c r="CZ254" s="399"/>
      <c r="DA254" s="399"/>
      <c r="DB254" s="399"/>
      <c r="DC254" s="399"/>
      <c r="DD254" s="399"/>
      <c r="DE254" s="399"/>
      <c r="DG254" s="404"/>
      <c r="DI254" s="399"/>
      <c r="DJ254" s="399"/>
      <c r="DK254" s="399"/>
    </row>
    <row r="255" spans="1:115" customFormat="1" hidden="1" outlineLevel="1">
      <c r="A255" s="398">
        <f t="shared" si="50"/>
        <v>26419</v>
      </c>
      <c r="B255" s="402"/>
      <c r="C255" s="399"/>
      <c r="D255" s="399">
        <v>2.8999999999999998E-3</v>
      </c>
      <c r="E255" s="399">
        <v>5.7999999999999996E-3</v>
      </c>
      <c r="F255" s="399"/>
      <c r="G255" s="399"/>
      <c r="H255" s="399"/>
      <c r="I255" s="399"/>
      <c r="J255" s="399"/>
      <c r="K255" s="399"/>
      <c r="L255" s="399"/>
      <c r="M255" s="399"/>
      <c r="N255" s="399"/>
      <c r="O255" s="399"/>
      <c r="P255" s="399"/>
      <c r="Q255" s="399"/>
      <c r="R255" s="399"/>
      <c r="S255" s="399"/>
      <c r="T255" s="399"/>
      <c r="U255" s="399"/>
      <c r="V255" s="399"/>
      <c r="W255" s="399"/>
      <c r="X255" s="399"/>
      <c r="Y255" s="399"/>
      <c r="Z255" s="399"/>
      <c r="AA255" s="399"/>
      <c r="AB255" s="399"/>
      <c r="AC255" s="399"/>
      <c r="AD255" s="399"/>
      <c r="AE255" s="399">
        <v>5.0314008589523902E-2</v>
      </c>
      <c r="AF255" s="399"/>
      <c r="AG255" s="399"/>
      <c r="AH255" s="399"/>
      <c r="AI255" s="399"/>
      <c r="AJ255" s="399"/>
      <c r="AK255" s="399"/>
      <c r="AL255" s="399"/>
      <c r="AM255" s="399"/>
      <c r="AN255" s="399"/>
      <c r="AO255" s="399"/>
      <c r="AP255" s="399">
        <v>4.5904304668912203E-2</v>
      </c>
      <c r="AQ255" s="399"/>
      <c r="AR255" s="399"/>
      <c r="AS255" s="399"/>
      <c r="AT255" s="399"/>
      <c r="AU255" s="399"/>
      <c r="AV255" s="399"/>
      <c r="AW255" s="399">
        <v>3.6688244161963798E-2</v>
      </c>
      <c r="AX255" s="399"/>
      <c r="AY255" s="399"/>
      <c r="AZ255" s="399"/>
      <c r="BA255" s="399"/>
      <c r="BB255" s="399"/>
      <c r="BC255" s="399"/>
      <c r="BD255" s="399"/>
      <c r="BE255" s="399"/>
      <c r="BF255" s="399"/>
      <c r="BG255" s="399"/>
      <c r="BH255" s="399"/>
      <c r="BI255" s="399"/>
      <c r="BJ255" s="399"/>
      <c r="BK255" s="399">
        <v>9.30227536996453E-3</v>
      </c>
      <c r="BL255" s="399"/>
      <c r="BM255" s="399"/>
      <c r="BN255" s="399"/>
      <c r="BO255" s="399">
        <v>1.3513787070680501E-2</v>
      </c>
      <c r="BP255" s="399"/>
      <c r="BQ255" s="399"/>
      <c r="BR255" s="399"/>
      <c r="BS255" s="399"/>
      <c r="BT255" s="399"/>
      <c r="BU255" s="399"/>
      <c r="BV255" s="399"/>
      <c r="BW255" s="399"/>
      <c r="BX255" s="403"/>
      <c r="BY255" s="399"/>
      <c r="BZ255" s="399"/>
      <c r="CA255" s="399"/>
      <c r="CB255" s="399"/>
      <c r="CC255" s="399"/>
      <c r="CD255" s="399"/>
      <c r="CE255" s="399"/>
      <c r="CF255" s="399"/>
      <c r="CG255" s="399">
        <v>8.5020942977270794E-2</v>
      </c>
      <c r="CH255" s="399"/>
      <c r="CI255" s="399"/>
      <c r="CJ255" s="399"/>
      <c r="CK255" s="399"/>
      <c r="CL255" s="399"/>
      <c r="CM255" s="399"/>
      <c r="CN255" s="399"/>
      <c r="CO255" s="399"/>
      <c r="CP255" s="399"/>
      <c r="CQ255" s="399"/>
      <c r="CR255" s="399"/>
      <c r="CS255" s="399"/>
      <c r="CT255" s="399"/>
      <c r="CU255" s="399"/>
      <c r="CV255" s="399"/>
      <c r="CW255" s="399"/>
      <c r="CX255" s="399"/>
      <c r="CY255" s="399"/>
      <c r="CZ255" s="399"/>
      <c r="DA255" s="399"/>
      <c r="DB255" s="399"/>
      <c r="DC255" s="399"/>
      <c r="DD255" s="399"/>
      <c r="DE255" s="399"/>
      <c r="DG255" s="404"/>
      <c r="DI255" s="399"/>
      <c r="DJ255" s="399"/>
      <c r="DK255" s="399"/>
    </row>
    <row r="256" spans="1:115" customFormat="1" hidden="1" outlineLevel="1">
      <c r="A256" s="398">
        <f t="shared" si="50"/>
        <v>26450</v>
      </c>
      <c r="B256" s="402"/>
      <c r="C256" s="399"/>
      <c r="D256" s="399">
        <v>3.0000000000000001E-3</v>
      </c>
      <c r="E256" s="399">
        <v>1.55E-2</v>
      </c>
      <c r="F256" s="399"/>
      <c r="G256" s="399"/>
      <c r="H256" s="399"/>
      <c r="I256" s="399"/>
      <c r="J256" s="399"/>
      <c r="K256" s="399"/>
      <c r="L256" s="399"/>
      <c r="M256" s="399"/>
      <c r="N256" s="399"/>
      <c r="O256" s="399"/>
      <c r="P256" s="399"/>
      <c r="Q256" s="399"/>
      <c r="R256" s="399"/>
      <c r="S256" s="399"/>
      <c r="T256" s="399"/>
      <c r="U256" s="399"/>
      <c r="V256" s="399"/>
      <c r="W256" s="399"/>
      <c r="X256" s="399"/>
      <c r="Y256" s="399"/>
      <c r="Z256" s="399"/>
      <c r="AA256" s="399"/>
      <c r="AB256" s="399"/>
      <c r="AC256" s="399"/>
      <c r="AD256" s="399"/>
      <c r="AE256" s="399">
        <v>0.109281966967854</v>
      </c>
      <c r="AF256" s="399"/>
      <c r="AG256" s="399"/>
      <c r="AH256" s="399"/>
      <c r="AI256" s="399"/>
      <c r="AJ256" s="399"/>
      <c r="AK256" s="399"/>
      <c r="AL256" s="399"/>
      <c r="AM256" s="399"/>
      <c r="AN256" s="399"/>
      <c r="AO256" s="399"/>
      <c r="AP256" s="399">
        <v>6.8850322140576702E-3</v>
      </c>
      <c r="AQ256" s="399"/>
      <c r="AR256" s="399"/>
      <c r="AS256" s="399"/>
      <c r="AT256" s="399"/>
      <c r="AU256" s="399"/>
      <c r="AV256" s="399"/>
      <c r="AW256" s="399">
        <v>7.6502523820639101E-2</v>
      </c>
      <c r="AX256" s="399"/>
      <c r="AY256" s="399"/>
      <c r="AZ256" s="399"/>
      <c r="BA256" s="399"/>
      <c r="BB256" s="399"/>
      <c r="BC256" s="399"/>
      <c r="BD256" s="399"/>
      <c r="BE256" s="399"/>
      <c r="BF256" s="399"/>
      <c r="BG256" s="399"/>
      <c r="BH256" s="399"/>
      <c r="BI256" s="399"/>
      <c r="BJ256" s="399"/>
      <c r="BK256" s="399">
        <v>4.6083476907842598E-2</v>
      </c>
      <c r="BL256" s="399"/>
      <c r="BM256" s="399"/>
      <c r="BN256" s="399"/>
      <c r="BO256" s="399">
        <v>6.2461889921099099E-2</v>
      </c>
      <c r="BP256" s="399"/>
      <c r="BQ256" s="399"/>
      <c r="BR256" s="399"/>
      <c r="BS256" s="399"/>
      <c r="BT256" s="399"/>
      <c r="BU256" s="399"/>
      <c r="BV256" s="399"/>
      <c r="BW256" s="399"/>
      <c r="BX256" s="403"/>
      <c r="BY256" s="399"/>
      <c r="BZ256" s="399"/>
      <c r="CA256" s="399"/>
      <c r="CB256" s="399"/>
      <c r="CC256" s="399"/>
      <c r="CD256" s="399"/>
      <c r="CE256" s="399"/>
      <c r="CF256" s="399"/>
      <c r="CG256" s="399">
        <v>-7.7303683504782006E-2</v>
      </c>
      <c r="CH256" s="399"/>
      <c r="CI256" s="399"/>
      <c r="CJ256" s="399"/>
      <c r="CK256" s="399"/>
      <c r="CL256" s="399"/>
      <c r="CM256" s="399"/>
      <c r="CN256" s="399"/>
      <c r="CO256" s="399"/>
      <c r="CP256" s="399"/>
      <c r="CQ256" s="399"/>
      <c r="CR256" s="399"/>
      <c r="CS256" s="399"/>
      <c r="CT256" s="399"/>
      <c r="CU256" s="399"/>
      <c r="CV256" s="399"/>
      <c r="CW256" s="399"/>
      <c r="CX256" s="399"/>
      <c r="CY256" s="399"/>
      <c r="CZ256" s="399"/>
      <c r="DA256" s="399"/>
      <c r="DB256" s="399"/>
      <c r="DC256" s="399"/>
      <c r="DD256" s="399"/>
      <c r="DE256" s="399"/>
      <c r="DG256" s="404"/>
      <c r="DI256" s="399"/>
      <c r="DJ256" s="399"/>
      <c r="DK256" s="399"/>
    </row>
    <row r="257" spans="1:115" customFormat="1" hidden="1" outlineLevel="1">
      <c r="A257" s="398">
        <f t="shared" si="50"/>
        <v>26480</v>
      </c>
      <c r="B257" s="402"/>
      <c r="C257" s="399"/>
      <c r="D257" s="399">
        <v>2.8999999999999998E-3</v>
      </c>
      <c r="E257" s="399">
        <v>-2.1399999999999999E-2</v>
      </c>
      <c r="F257" s="399"/>
      <c r="G257" s="399"/>
      <c r="H257" s="399"/>
      <c r="I257" s="399"/>
      <c r="J257" s="399"/>
      <c r="K257" s="399"/>
      <c r="L257" s="399"/>
      <c r="M257" s="399"/>
      <c r="N257" s="399"/>
      <c r="O257" s="399"/>
      <c r="P257" s="399"/>
      <c r="Q257" s="399"/>
      <c r="R257" s="399"/>
      <c r="S257" s="399"/>
      <c r="T257" s="399"/>
      <c r="U257" s="399"/>
      <c r="V257" s="399"/>
      <c r="W257" s="399"/>
      <c r="X257" s="399"/>
      <c r="Y257" s="399"/>
      <c r="Z257" s="399"/>
      <c r="AA257" s="399"/>
      <c r="AB257" s="399"/>
      <c r="AC257" s="399"/>
      <c r="AD257" s="399"/>
      <c r="AE257" s="399">
        <v>6.7471729902570596E-3</v>
      </c>
      <c r="AF257" s="399"/>
      <c r="AG257" s="399"/>
      <c r="AH257" s="399"/>
      <c r="AI257" s="399"/>
      <c r="AJ257" s="399"/>
      <c r="AK257" s="399"/>
      <c r="AL257" s="399"/>
      <c r="AM257" s="399"/>
      <c r="AN257" s="399"/>
      <c r="AO257" s="399"/>
      <c r="AP257" s="399">
        <v>6.7360192210802902E-2</v>
      </c>
      <c r="AQ257" s="399"/>
      <c r="AR257" s="399"/>
      <c r="AS257" s="399"/>
      <c r="AT257" s="399"/>
      <c r="AU257" s="399"/>
      <c r="AV257" s="399"/>
      <c r="AW257" s="399">
        <v>-5.3299318131786198E-2</v>
      </c>
      <c r="AX257" s="399"/>
      <c r="AY257" s="399"/>
      <c r="AZ257" s="399"/>
      <c r="BA257" s="399"/>
      <c r="BB257" s="399"/>
      <c r="BC257" s="399"/>
      <c r="BD257" s="399"/>
      <c r="BE257" s="399"/>
      <c r="BF257" s="399"/>
      <c r="BG257" s="399"/>
      <c r="BH257" s="399"/>
      <c r="BI257" s="399"/>
      <c r="BJ257" s="399"/>
      <c r="BK257" s="399">
        <v>3.9647075988793898E-2</v>
      </c>
      <c r="BL257" s="399"/>
      <c r="BM257" s="399"/>
      <c r="BN257" s="399"/>
      <c r="BO257" s="399">
        <v>2.11865728838205E-2</v>
      </c>
      <c r="BP257" s="399"/>
      <c r="BQ257" s="399"/>
      <c r="BR257" s="399"/>
      <c r="BS257" s="399"/>
      <c r="BT257" s="399"/>
      <c r="BU257" s="399"/>
      <c r="BV257" s="399"/>
      <c r="BW257" s="399"/>
      <c r="BX257" s="403"/>
      <c r="BY257" s="399"/>
      <c r="BZ257" s="399"/>
      <c r="CA257" s="399"/>
      <c r="CB257" s="399"/>
      <c r="CC257" s="399"/>
      <c r="CD257" s="399"/>
      <c r="CE257" s="399"/>
      <c r="CF257" s="399"/>
      <c r="CG257" s="399">
        <v>-3.6735254125121297E-2</v>
      </c>
      <c r="CH257" s="399"/>
      <c r="CI257" s="399"/>
      <c r="CJ257" s="399"/>
      <c r="CK257" s="399"/>
      <c r="CL257" s="399"/>
      <c r="CM257" s="399"/>
      <c r="CN257" s="399"/>
      <c r="CO257" s="399"/>
      <c r="CP257" s="399"/>
      <c r="CQ257" s="399"/>
      <c r="CR257" s="399"/>
      <c r="CS257" s="399"/>
      <c r="CT257" s="399"/>
      <c r="CU257" s="399"/>
      <c r="CV257" s="399"/>
      <c r="CW257" s="399"/>
      <c r="CX257" s="399"/>
      <c r="CY257" s="399"/>
      <c r="CZ257" s="399"/>
      <c r="DA257" s="399"/>
      <c r="DB257" s="399"/>
      <c r="DC257" s="399"/>
      <c r="DD257" s="399"/>
      <c r="DE257" s="399"/>
      <c r="DG257" s="404"/>
      <c r="DI257" s="399"/>
      <c r="DJ257" s="399"/>
      <c r="DK257" s="399"/>
    </row>
    <row r="258" spans="1:115" customFormat="1" hidden="1" outlineLevel="1">
      <c r="A258" s="398">
        <f t="shared" si="50"/>
        <v>26511</v>
      </c>
      <c r="B258" s="402"/>
      <c r="C258" s="399"/>
      <c r="D258" s="399">
        <v>3.0999999999999999E-3</v>
      </c>
      <c r="E258" s="399">
        <v>-4.8999999999999998E-3</v>
      </c>
      <c r="F258" s="399"/>
      <c r="G258" s="399"/>
      <c r="H258" s="399"/>
      <c r="I258" s="399"/>
      <c r="J258" s="399"/>
      <c r="K258" s="399"/>
      <c r="L258" s="399"/>
      <c r="M258" s="399"/>
      <c r="N258" s="399"/>
      <c r="O258" s="399"/>
      <c r="P258" s="399"/>
      <c r="Q258" s="399"/>
      <c r="R258" s="399"/>
      <c r="S258" s="399"/>
      <c r="T258" s="399"/>
      <c r="U258" s="399"/>
      <c r="V258" s="399"/>
      <c r="W258" s="399"/>
      <c r="X258" s="399"/>
      <c r="Y258" s="399"/>
      <c r="Z258" s="399"/>
      <c r="AA258" s="399"/>
      <c r="AB258" s="399"/>
      <c r="AC258" s="399"/>
      <c r="AD258" s="399"/>
      <c r="AE258" s="399">
        <v>2.0777564910275399E-2</v>
      </c>
      <c r="AF258" s="399"/>
      <c r="AG258" s="399"/>
      <c r="AH258" s="399"/>
      <c r="AI258" s="399"/>
      <c r="AJ258" s="399"/>
      <c r="AK258" s="399"/>
      <c r="AL258" s="399"/>
      <c r="AM258" s="399"/>
      <c r="AN258" s="399"/>
      <c r="AO258" s="399"/>
      <c r="AP258" s="399">
        <v>8.6816756762126496E-2</v>
      </c>
      <c r="AQ258" s="399"/>
      <c r="AR258" s="399"/>
      <c r="AS258" s="399"/>
      <c r="AT258" s="399"/>
      <c r="AU258" s="399"/>
      <c r="AV258" s="399">
        <v>4.1728956733958898E-2</v>
      </c>
      <c r="AW258" s="399">
        <v>3.9008871731400503E-2</v>
      </c>
      <c r="AX258" s="399"/>
      <c r="AY258" s="399"/>
      <c r="AZ258" s="399"/>
      <c r="BA258" s="399"/>
      <c r="BB258" s="399"/>
      <c r="BC258" s="399"/>
      <c r="BD258" s="399"/>
      <c r="BE258" s="399"/>
      <c r="BF258" s="399"/>
      <c r="BG258" s="399">
        <v>2.23990276721985E-2</v>
      </c>
      <c r="BH258" s="399"/>
      <c r="BI258" s="399"/>
      <c r="BJ258" s="399"/>
      <c r="BK258" s="399">
        <v>4.0253956406143002E-2</v>
      </c>
      <c r="BL258" s="399"/>
      <c r="BM258" s="399"/>
      <c r="BN258" s="399"/>
      <c r="BO258" s="399">
        <v>-2.0747014743828601E-2</v>
      </c>
      <c r="BP258" s="399"/>
      <c r="BQ258" s="399"/>
      <c r="BR258" s="399"/>
      <c r="BS258" s="399"/>
      <c r="BT258" s="399"/>
      <c r="BU258" s="399"/>
      <c r="BV258" s="399"/>
      <c r="BW258" s="399"/>
      <c r="BX258" s="403"/>
      <c r="BY258" s="399"/>
      <c r="BZ258" s="399"/>
      <c r="CA258" s="399"/>
      <c r="CB258" s="399"/>
      <c r="CC258" s="399"/>
      <c r="CD258" s="399"/>
      <c r="CE258" s="399"/>
      <c r="CF258" s="399"/>
      <c r="CG258" s="399">
        <v>-5.9321572858122798E-2</v>
      </c>
      <c r="CH258" s="399"/>
      <c r="CI258" s="399"/>
      <c r="CJ258" s="399"/>
      <c r="CK258" s="399"/>
      <c r="CL258" s="399"/>
      <c r="CM258" s="399"/>
      <c r="CN258" s="399"/>
      <c r="CO258" s="399"/>
      <c r="CP258" s="399"/>
      <c r="CQ258" s="399"/>
      <c r="CR258" s="399"/>
      <c r="CS258" s="399"/>
      <c r="CT258" s="399"/>
      <c r="CU258" s="399"/>
      <c r="CV258" s="399"/>
      <c r="CW258" s="399"/>
      <c r="CX258" s="399"/>
      <c r="CY258" s="399"/>
      <c r="CZ258" s="399"/>
      <c r="DA258" s="399"/>
      <c r="DB258" s="399"/>
      <c r="DC258" s="399"/>
      <c r="DD258" s="399"/>
      <c r="DE258" s="399"/>
      <c r="DG258" s="404"/>
      <c r="DI258" s="399"/>
      <c r="DJ258" s="399"/>
      <c r="DK258" s="399"/>
    </row>
    <row r="259" spans="1:115" customFormat="1" hidden="1" outlineLevel="1">
      <c r="A259" s="398">
        <f t="shared" si="50"/>
        <v>26542</v>
      </c>
      <c r="B259" s="402"/>
      <c r="C259" s="399"/>
      <c r="D259" s="399">
        <v>2.8999999999999998E-3</v>
      </c>
      <c r="E259" s="399">
        <v>3.5499999999999997E-2</v>
      </c>
      <c r="F259" s="399"/>
      <c r="G259" s="399"/>
      <c r="H259" s="399"/>
      <c r="I259" s="399"/>
      <c r="J259" s="399"/>
      <c r="K259" s="399"/>
      <c r="L259" s="399"/>
      <c r="M259" s="399"/>
      <c r="N259" s="399"/>
      <c r="O259" s="399"/>
      <c r="P259" s="399"/>
      <c r="Q259" s="399"/>
      <c r="R259" s="399"/>
      <c r="S259" s="399"/>
      <c r="T259" s="399"/>
      <c r="U259" s="399"/>
      <c r="V259" s="399"/>
      <c r="W259" s="399"/>
      <c r="X259" s="399"/>
      <c r="Y259" s="399"/>
      <c r="Z259" s="399"/>
      <c r="AA259" s="399"/>
      <c r="AB259" s="399"/>
      <c r="AC259" s="399"/>
      <c r="AD259" s="399"/>
      <c r="AE259" s="399">
        <v>-1.3788372888483299E-2</v>
      </c>
      <c r="AF259" s="399"/>
      <c r="AG259" s="399"/>
      <c r="AH259" s="399"/>
      <c r="AI259" s="399"/>
      <c r="AJ259" s="399"/>
      <c r="AK259" s="399"/>
      <c r="AL259" s="399"/>
      <c r="AM259" s="399"/>
      <c r="AN259" s="399"/>
      <c r="AO259" s="399"/>
      <c r="AP259" s="399">
        <v>-3.2544646915452599E-2</v>
      </c>
      <c r="AQ259" s="399"/>
      <c r="AR259" s="399"/>
      <c r="AS259" s="399"/>
      <c r="AT259" s="399"/>
      <c r="AU259" s="399"/>
      <c r="AV259" s="399">
        <v>-1.2876020916656499E-2</v>
      </c>
      <c r="AW259" s="399">
        <v>3.8865522171558299E-3</v>
      </c>
      <c r="AX259" s="399"/>
      <c r="AY259" s="399"/>
      <c r="AZ259" s="399"/>
      <c r="BA259" s="399"/>
      <c r="BB259" s="399"/>
      <c r="BC259" s="399"/>
      <c r="BD259" s="399"/>
      <c r="BE259" s="399"/>
      <c r="BF259" s="399"/>
      <c r="BG259" s="399">
        <v>4.2554093975530401E-2</v>
      </c>
      <c r="BH259" s="399"/>
      <c r="BI259" s="399"/>
      <c r="BJ259" s="399"/>
      <c r="BK259" s="399">
        <v>6.3136880584940797E-2</v>
      </c>
      <c r="BL259" s="399"/>
      <c r="BM259" s="399"/>
      <c r="BN259" s="399"/>
      <c r="BO259" s="399">
        <v>0.17895748128432601</v>
      </c>
      <c r="BP259" s="399"/>
      <c r="BQ259" s="399"/>
      <c r="BR259" s="399"/>
      <c r="BS259" s="399"/>
      <c r="BT259" s="399"/>
      <c r="BU259" s="399"/>
      <c r="BV259" s="399"/>
      <c r="BW259" s="399"/>
      <c r="BX259" s="403"/>
      <c r="BY259" s="399"/>
      <c r="BZ259" s="399"/>
      <c r="CA259" s="399"/>
      <c r="CB259" s="399"/>
      <c r="CC259" s="399"/>
      <c r="CD259" s="399"/>
      <c r="CE259" s="399"/>
      <c r="CF259" s="399"/>
      <c r="CG259" s="399">
        <v>7.4575988134047894E-2</v>
      </c>
      <c r="CH259" s="399"/>
      <c r="CI259" s="399"/>
      <c r="CJ259" s="399"/>
      <c r="CK259" s="399"/>
      <c r="CL259" s="399"/>
      <c r="CM259" s="399"/>
      <c r="CN259" s="399"/>
      <c r="CO259" s="399"/>
      <c r="CP259" s="399"/>
      <c r="CQ259" s="399"/>
      <c r="CR259" s="399"/>
      <c r="CS259" s="399"/>
      <c r="CT259" s="399"/>
      <c r="CU259" s="399"/>
      <c r="CV259" s="399"/>
      <c r="CW259" s="399"/>
      <c r="CX259" s="399"/>
      <c r="CY259" s="399"/>
      <c r="CZ259" s="399"/>
      <c r="DA259" s="399"/>
      <c r="DB259" s="399"/>
      <c r="DC259" s="399"/>
      <c r="DD259" s="399"/>
      <c r="DE259" s="399"/>
      <c r="DG259" s="404"/>
      <c r="DI259" s="399"/>
      <c r="DJ259" s="399"/>
      <c r="DK259" s="399"/>
    </row>
    <row r="260" spans="1:115" customFormat="1" hidden="1" outlineLevel="1">
      <c r="A260" s="398">
        <f t="shared" si="50"/>
        <v>26572</v>
      </c>
      <c r="B260" s="402"/>
      <c r="C260" s="399"/>
      <c r="D260" s="399">
        <v>3.3999999999999998E-3</v>
      </c>
      <c r="E260" s="399">
        <v>-7.9999999999999898E-3</v>
      </c>
      <c r="F260" s="399"/>
      <c r="G260" s="399"/>
      <c r="H260" s="399"/>
      <c r="I260" s="399"/>
      <c r="J260" s="399"/>
      <c r="K260" s="399"/>
      <c r="L260" s="399"/>
      <c r="M260" s="399"/>
      <c r="N260" s="399"/>
      <c r="O260" s="399"/>
      <c r="P260" s="399"/>
      <c r="Q260" s="399"/>
      <c r="R260" s="399"/>
      <c r="S260" s="399"/>
      <c r="T260" s="399"/>
      <c r="U260" s="399"/>
      <c r="V260" s="399"/>
      <c r="W260" s="399"/>
      <c r="X260" s="399"/>
      <c r="Y260" s="399"/>
      <c r="Z260" s="399"/>
      <c r="AA260" s="399"/>
      <c r="AB260" s="399"/>
      <c r="AC260" s="399"/>
      <c r="AD260" s="399"/>
      <c r="AE260" s="399">
        <v>-5.0599870815809897E-2</v>
      </c>
      <c r="AF260" s="399"/>
      <c r="AG260" s="399"/>
      <c r="AH260" s="399"/>
      <c r="AI260" s="399"/>
      <c r="AJ260" s="399"/>
      <c r="AK260" s="399"/>
      <c r="AL260" s="399"/>
      <c r="AM260" s="399"/>
      <c r="AN260" s="399"/>
      <c r="AO260" s="399"/>
      <c r="AP260" s="399">
        <v>3.0578846287083699E-3</v>
      </c>
      <c r="AQ260" s="399"/>
      <c r="AR260" s="399"/>
      <c r="AS260" s="399"/>
      <c r="AT260" s="399"/>
      <c r="AU260" s="399"/>
      <c r="AV260" s="399">
        <v>-3.0522863263378799E-2</v>
      </c>
      <c r="AW260" s="399">
        <v>1.16122836635388E-2</v>
      </c>
      <c r="AX260" s="399"/>
      <c r="AY260" s="399"/>
      <c r="AZ260" s="399"/>
      <c r="BA260" s="399"/>
      <c r="BB260" s="399"/>
      <c r="BC260" s="399"/>
      <c r="BD260" s="399"/>
      <c r="BE260" s="399"/>
      <c r="BF260" s="399"/>
      <c r="BG260" s="399">
        <v>-1.11318550432624E-2</v>
      </c>
      <c r="BH260" s="399"/>
      <c r="BI260" s="399"/>
      <c r="BJ260" s="399"/>
      <c r="BK260" s="399">
        <v>-1.1493955639626401E-2</v>
      </c>
      <c r="BL260" s="399"/>
      <c r="BM260" s="399"/>
      <c r="BN260" s="399"/>
      <c r="BO260" s="399">
        <v>5.4547031641503096E-3</v>
      </c>
      <c r="BP260" s="399"/>
      <c r="BQ260" s="399"/>
      <c r="BR260" s="399"/>
      <c r="BS260" s="399"/>
      <c r="BT260" s="399"/>
      <c r="BU260" s="399"/>
      <c r="BV260" s="399"/>
      <c r="BW260" s="399">
        <v>-8.9839943697681807E-2</v>
      </c>
      <c r="BX260" s="403"/>
      <c r="BY260" s="399"/>
      <c r="BZ260" s="399"/>
      <c r="CA260" s="399"/>
      <c r="CB260" s="399"/>
      <c r="CC260" s="399"/>
      <c r="CD260" s="399"/>
      <c r="CE260" s="399"/>
      <c r="CF260" s="399"/>
      <c r="CG260" s="399">
        <v>-3.38979870697814E-2</v>
      </c>
      <c r="CH260" s="399"/>
      <c r="CI260" s="399"/>
      <c r="CJ260" s="399"/>
      <c r="CK260" s="399"/>
      <c r="CL260" s="399"/>
      <c r="CM260" s="399"/>
      <c r="CN260" s="399"/>
      <c r="CO260" s="399"/>
      <c r="CP260" s="399"/>
      <c r="CQ260" s="399"/>
      <c r="CR260" s="399"/>
      <c r="CS260" s="399"/>
      <c r="CT260" s="399"/>
      <c r="CU260" s="399"/>
      <c r="CV260" s="399"/>
      <c r="CW260" s="399"/>
      <c r="CX260" s="399"/>
      <c r="CY260" s="399"/>
      <c r="CZ260" s="399"/>
      <c r="DA260" s="399"/>
      <c r="DB260" s="399"/>
      <c r="DC260" s="399"/>
      <c r="DD260" s="399"/>
      <c r="DE260" s="399"/>
      <c r="DG260" s="404"/>
      <c r="DI260" s="399"/>
      <c r="DJ260" s="399"/>
      <c r="DK260" s="399"/>
    </row>
    <row r="261" spans="1:115" customFormat="1" hidden="1" outlineLevel="1">
      <c r="A261" s="398">
        <f t="shared" si="50"/>
        <v>26603</v>
      </c>
      <c r="B261" s="402"/>
      <c r="C261" s="399"/>
      <c r="D261" s="399">
        <v>4.0000000000000001E-3</v>
      </c>
      <c r="E261" s="399">
        <v>9.1999999999999998E-3</v>
      </c>
      <c r="F261" s="399"/>
      <c r="G261" s="399"/>
      <c r="H261" s="399"/>
      <c r="I261" s="399"/>
      <c r="J261" s="399"/>
      <c r="K261" s="399"/>
      <c r="L261" s="399"/>
      <c r="M261" s="399"/>
      <c r="N261" s="399"/>
      <c r="O261" s="399"/>
      <c r="P261" s="399"/>
      <c r="Q261" s="399"/>
      <c r="R261" s="399"/>
      <c r="S261" s="399"/>
      <c r="T261" s="399"/>
      <c r="U261" s="399"/>
      <c r="V261" s="399"/>
      <c r="W261" s="399"/>
      <c r="X261" s="399"/>
      <c r="Y261" s="399"/>
      <c r="Z261" s="399"/>
      <c r="AA261" s="399"/>
      <c r="AB261" s="399"/>
      <c r="AC261" s="399"/>
      <c r="AD261" s="399"/>
      <c r="AE261" s="399">
        <v>8.9761909149399299E-2</v>
      </c>
      <c r="AF261" s="399"/>
      <c r="AG261" s="399"/>
      <c r="AH261" s="399"/>
      <c r="AI261" s="399"/>
      <c r="AJ261" s="399"/>
      <c r="AK261" s="399"/>
      <c r="AL261" s="399"/>
      <c r="AM261" s="399"/>
      <c r="AN261" s="399"/>
      <c r="AO261" s="399"/>
      <c r="AP261" s="399">
        <v>4.2683334721625998E-2</v>
      </c>
      <c r="AQ261" s="399"/>
      <c r="AR261" s="399"/>
      <c r="AS261" s="399"/>
      <c r="AT261" s="399"/>
      <c r="AU261" s="399"/>
      <c r="AV261" s="399">
        <v>1.4987008250078001E-3</v>
      </c>
      <c r="AW261" s="399">
        <v>7.5765393185452695E-2</v>
      </c>
      <c r="AX261" s="399"/>
      <c r="AY261" s="399"/>
      <c r="AZ261" s="399"/>
      <c r="BA261" s="399"/>
      <c r="BB261" s="399"/>
      <c r="BC261" s="399"/>
      <c r="BD261" s="399"/>
      <c r="BE261" s="399"/>
      <c r="BF261" s="399"/>
      <c r="BG261" s="399">
        <v>4.6664504657349896E-3</v>
      </c>
      <c r="BH261" s="399"/>
      <c r="BI261" s="399"/>
      <c r="BJ261" s="399"/>
      <c r="BK261" s="399">
        <v>1.9380916266462599E-3</v>
      </c>
      <c r="BL261" s="399"/>
      <c r="BM261" s="399"/>
      <c r="BN261" s="399"/>
      <c r="BO261" s="399">
        <v>7.0524198486751205E-2</v>
      </c>
      <c r="BP261" s="399"/>
      <c r="BQ261" s="399"/>
      <c r="BR261" s="399"/>
      <c r="BS261" s="399"/>
      <c r="BT261" s="399"/>
      <c r="BU261" s="399"/>
      <c r="BV261" s="399"/>
      <c r="BW261" s="399">
        <v>0.10728613251413199</v>
      </c>
      <c r="BX261" s="403"/>
      <c r="BY261" s="399"/>
      <c r="BZ261" s="399"/>
      <c r="CA261" s="399"/>
      <c r="CB261" s="399"/>
      <c r="CC261" s="399"/>
      <c r="CD261" s="399"/>
      <c r="CE261" s="399"/>
      <c r="CF261" s="399"/>
      <c r="CG261" s="399">
        <v>-1.7544328143543699E-2</v>
      </c>
      <c r="CH261" s="399"/>
      <c r="CI261" s="399"/>
      <c r="CJ261" s="399"/>
      <c r="CK261" s="399"/>
      <c r="CL261" s="399"/>
      <c r="CM261" s="399"/>
      <c r="CN261" s="399"/>
      <c r="CO261" s="399"/>
      <c r="CP261" s="399"/>
      <c r="CQ261" s="399"/>
      <c r="CR261" s="399"/>
      <c r="CS261" s="399"/>
      <c r="CT261" s="399"/>
      <c r="CU261" s="399"/>
      <c r="CV261" s="399"/>
      <c r="CW261" s="399"/>
      <c r="CX261" s="399"/>
      <c r="CY261" s="399"/>
      <c r="CZ261" s="399"/>
      <c r="DA261" s="399"/>
      <c r="DB261" s="399"/>
      <c r="DC261" s="399"/>
      <c r="DD261" s="399"/>
      <c r="DE261" s="399"/>
      <c r="DG261" s="404"/>
      <c r="DI261" s="399"/>
      <c r="DJ261" s="399"/>
      <c r="DK261" s="399"/>
    </row>
    <row r="262" spans="1:115" customFormat="1" hidden="1" outlineLevel="1">
      <c r="A262" s="398">
        <f t="shared" ref="A262:A325" si="51">EOMONTH(A261,1)</f>
        <v>26633</v>
      </c>
      <c r="B262" s="402"/>
      <c r="C262" s="399"/>
      <c r="D262" s="399">
        <v>3.7000000000000002E-3</v>
      </c>
      <c r="E262" s="399">
        <v>4.9699999999999897E-2</v>
      </c>
      <c r="F262" s="399"/>
      <c r="G262" s="399"/>
      <c r="H262" s="399"/>
      <c r="I262" s="399"/>
      <c r="J262" s="399"/>
      <c r="K262" s="399"/>
      <c r="L262" s="399"/>
      <c r="M262" s="399"/>
      <c r="N262" s="399"/>
      <c r="O262" s="399"/>
      <c r="P262" s="399"/>
      <c r="Q262" s="399"/>
      <c r="R262" s="399"/>
      <c r="S262" s="399"/>
      <c r="T262" s="399"/>
      <c r="U262" s="399"/>
      <c r="V262" s="399"/>
      <c r="W262" s="399"/>
      <c r="X262" s="399"/>
      <c r="Y262" s="399"/>
      <c r="Z262" s="399"/>
      <c r="AA262" s="399"/>
      <c r="AB262" s="399"/>
      <c r="AC262" s="399"/>
      <c r="AD262" s="399"/>
      <c r="AE262" s="399">
        <v>2.4452773139870199E-2</v>
      </c>
      <c r="AF262" s="399"/>
      <c r="AG262" s="399"/>
      <c r="AH262" s="399"/>
      <c r="AI262" s="399"/>
      <c r="AJ262" s="399"/>
      <c r="AK262" s="399"/>
      <c r="AL262" s="399"/>
      <c r="AM262" s="399"/>
      <c r="AN262" s="399"/>
      <c r="AO262" s="399"/>
      <c r="AP262" s="399">
        <v>-7.3102762725094604E-3</v>
      </c>
      <c r="AQ262" s="399"/>
      <c r="AR262" s="399"/>
      <c r="AS262" s="399"/>
      <c r="AT262" s="399"/>
      <c r="AU262" s="399"/>
      <c r="AV262" s="399">
        <v>4.3413583151684802E-2</v>
      </c>
      <c r="AW262" s="399">
        <v>2.9761748631317302E-2</v>
      </c>
      <c r="AX262" s="399"/>
      <c r="AY262" s="399"/>
      <c r="AZ262" s="399"/>
      <c r="BA262" s="399"/>
      <c r="BB262" s="399"/>
      <c r="BC262" s="399"/>
      <c r="BD262" s="399"/>
      <c r="BE262" s="399"/>
      <c r="BF262" s="399"/>
      <c r="BG262" s="399">
        <v>0.13773562513916501</v>
      </c>
      <c r="BH262" s="399"/>
      <c r="BI262" s="399"/>
      <c r="BJ262" s="399"/>
      <c r="BK262" s="399">
        <v>5.4158641855853701E-2</v>
      </c>
      <c r="BL262" s="399"/>
      <c r="BM262" s="399"/>
      <c r="BN262" s="399"/>
      <c r="BO262" s="399">
        <v>6.09492350573086E-2</v>
      </c>
      <c r="BP262" s="399"/>
      <c r="BQ262" s="399"/>
      <c r="BR262" s="399"/>
      <c r="BS262" s="399"/>
      <c r="BT262" s="399"/>
      <c r="BU262" s="399"/>
      <c r="BV262" s="399"/>
      <c r="BW262" s="399">
        <v>0</v>
      </c>
      <c r="BX262" s="403"/>
      <c r="BY262" s="399"/>
      <c r="BZ262" s="399"/>
      <c r="CA262" s="399"/>
      <c r="CB262" s="399"/>
      <c r="CC262" s="399"/>
      <c r="CD262" s="399"/>
      <c r="CE262" s="399"/>
      <c r="CF262" s="399"/>
      <c r="CG262" s="399">
        <v>9.2057682621252399E-2</v>
      </c>
      <c r="CH262" s="399"/>
      <c r="CI262" s="399"/>
      <c r="CJ262" s="399"/>
      <c r="CK262" s="399"/>
      <c r="CL262" s="399"/>
      <c r="CM262" s="399"/>
      <c r="CN262" s="399"/>
      <c r="CO262" s="399"/>
      <c r="CP262" s="399"/>
      <c r="CQ262" s="399"/>
      <c r="CR262" s="399"/>
      <c r="CS262" s="399"/>
      <c r="CT262" s="399"/>
      <c r="CU262" s="399"/>
      <c r="CV262" s="399"/>
      <c r="CW262" s="399"/>
      <c r="CX262" s="399"/>
      <c r="CY262" s="399"/>
      <c r="CZ262" s="399"/>
      <c r="DA262" s="399"/>
      <c r="DB262" s="399"/>
      <c r="DC262" s="399"/>
      <c r="DD262" s="399"/>
      <c r="DE262" s="399"/>
      <c r="DG262" s="404"/>
      <c r="DI262" s="399"/>
      <c r="DJ262" s="399"/>
      <c r="DK262" s="399"/>
    </row>
    <row r="263" spans="1:115" customFormat="1" hidden="1" outlineLevel="1">
      <c r="A263" s="398">
        <f t="shared" si="51"/>
        <v>26664</v>
      </c>
      <c r="B263" s="402"/>
      <c r="C263" s="399"/>
      <c r="D263" s="399">
        <v>3.7000000000000002E-3</v>
      </c>
      <c r="E263" s="399">
        <v>9.8999999999999904E-3</v>
      </c>
      <c r="F263" s="399"/>
      <c r="G263" s="399"/>
      <c r="H263" s="399"/>
      <c r="I263" s="399"/>
      <c r="J263" s="399"/>
      <c r="K263" s="399"/>
      <c r="L263" s="399"/>
      <c r="M263" s="399"/>
      <c r="N263" s="399"/>
      <c r="O263" s="399"/>
      <c r="P263" s="399"/>
      <c r="Q263" s="399"/>
      <c r="R263" s="399"/>
      <c r="S263" s="399"/>
      <c r="T263" s="399"/>
      <c r="U263" s="399"/>
      <c r="V263" s="399"/>
      <c r="W263" s="399"/>
      <c r="X263" s="399"/>
      <c r="Y263" s="399"/>
      <c r="Z263" s="399"/>
      <c r="AA263" s="399"/>
      <c r="AB263" s="399"/>
      <c r="AC263" s="399"/>
      <c r="AD263" s="399"/>
      <c r="AE263" s="399">
        <v>0.189699103187636</v>
      </c>
      <c r="AF263" s="399"/>
      <c r="AG263" s="399"/>
      <c r="AH263" s="399"/>
      <c r="AI263" s="399"/>
      <c r="AJ263" s="399"/>
      <c r="AK263" s="399"/>
      <c r="AL263" s="399"/>
      <c r="AM263" s="399"/>
      <c r="AN263" s="399"/>
      <c r="AO263" s="399"/>
      <c r="AP263" s="399">
        <v>5.3636192948483603E-2</v>
      </c>
      <c r="AQ263" s="399"/>
      <c r="AR263" s="399"/>
      <c r="AS263" s="399"/>
      <c r="AT263" s="399"/>
      <c r="AU263" s="399"/>
      <c r="AV263" s="399">
        <v>2.8773744300458698E-3</v>
      </c>
      <c r="AW263" s="399">
        <v>3.12135487483573E-2</v>
      </c>
      <c r="AX263" s="399"/>
      <c r="AY263" s="399"/>
      <c r="AZ263" s="399"/>
      <c r="BA263" s="399"/>
      <c r="BB263" s="399"/>
      <c r="BC263" s="399"/>
      <c r="BD263" s="399"/>
      <c r="BE263" s="399"/>
      <c r="BF263" s="399"/>
      <c r="BG263" s="399">
        <v>5.6384704979881101E-2</v>
      </c>
      <c r="BH263" s="399"/>
      <c r="BI263" s="399"/>
      <c r="BJ263" s="399"/>
      <c r="BK263" s="399">
        <v>-2.3853405542412501E-2</v>
      </c>
      <c r="BL263" s="399"/>
      <c r="BM263" s="399"/>
      <c r="BN263" s="399"/>
      <c r="BO263" s="399">
        <v>2.4115913591898599E-2</v>
      </c>
      <c r="BP263" s="399"/>
      <c r="BQ263" s="399"/>
      <c r="BR263" s="399"/>
      <c r="BS263" s="399"/>
      <c r="BT263" s="399"/>
      <c r="BU263" s="399"/>
      <c r="BV263" s="399"/>
      <c r="BW263" s="399">
        <v>6.9775387634499003E-2</v>
      </c>
      <c r="BX263" s="403"/>
      <c r="BY263" s="399"/>
      <c r="BZ263" s="399"/>
      <c r="CA263" s="399"/>
      <c r="CB263" s="399"/>
      <c r="CC263" s="399"/>
      <c r="CD263" s="399"/>
      <c r="CE263" s="399"/>
      <c r="CF263" s="399"/>
      <c r="CG263" s="399">
        <v>-4.1322184625582299E-2</v>
      </c>
      <c r="CH263" s="399"/>
      <c r="CI263" s="399"/>
      <c r="CJ263" s="399"/>
      <c r="CK263" s="399"/>
      <c r="CL263" s="399"/>
      <c r="CM263" s="399"/>
      <c r="CN263" s="399"/>
      <c r="CO263" s="399"/>
      <c r="CP263" s="399"/>
      <c r="CQ263" s="399"/>
      <c r="CR263" s="399"/>
      <c r="CS263" s="399"/>
      <c r="CT263" s="399"/>
      <c r="CU263" s="399"/>
      <c r="CV263" s="399"/>
      <c r="CW263" s="399"/>
      <c r="CX263" s="399"/>
      <c r="CY263" s="399"/>
      <c r="CZ263" s="399"/>
      <c r="DA263" s="399"/>
      <c r="DB263" s="399"/>
      <c r="DC263" s="399"/>
      <c r="DD263" s="399"/>
      <c r="DE263" s="399"/>
      <c r="DG263" s="404"/>
      <c r="DI263" s="399"/>
      <c r="DJ263" s="399"/>
      <c r="DK263" s="399"/>
    </row>
    <row r="264" spans="1:115" customFormat="1" hidden="1" outlineLevel="1">
      <c r="A264" s="398">
        <f t="shared" si="51"/>
        <v>26695</v>
      </c>
      <c r="B264" s="402"/>
      <c r="C264" s="399"/>
      <c r="D264" s="399">
        <v>4.4000000000000003E-3</v>
      </c>
      <c r="E264" s="399">
        <v>-2.8500000000000001E-2</v>
      </c>
      <c r="F264" s="399"/>
      <c r="G264" s="399"/>
      <c r="H264" s="399"/>
      <c r="I264" s="399"/>
      <c r="J264" s="399"/>
      <c r="K264" s="399"/>
      <c r="L264" s="399"/>
      <c r="M264" s="399"/>
      <c r="N264" s="399"/>
      <c r="O264" s="399"/>
      <c r="P264" s="399"/>
      <c r="Q264" s="399"/>
      <c r="R264" s="399"/>
      <c r="S264" s="399"/>
      <c r="T264" s="399"/>
      <c r="U264" s="399"/>
      <c r="V264" s="399"/>
      <c r="W264" s="399"/>
      <c r="X264" s="399"/>
      <c r="Y264" s="399"/>
      <c r="Z264" s="399"/>
      <c r="AA264" s="399"/>
      <c r="AB264" s="399"/>
      <c r="AC264" s="399"/>
      <c r="AD264" s="399"/>
      <c r="AE264" s="399">
        <v>-9.9260340106138295E-2</v>
      </c>
      <c r="AF264" s="399"/>
      <c r="AG264" s="399"/>
      <c r="AH264" s="399"/>
      <c r="AI264" s="399"/>
      <c r="AJ264" s="399"/>
      <c r="AK264" s="399"/>
      <c r="AL264" s="399"/>
      <c r="AM264" s="399"/>
      <c r="AN264" s="399"/>
      <c r="AO264" s="399"/>
      <c r="AP264" s="399">
        <v>5.46979140227681E-2</v>
      </c>
      <c r="AQ264" s="399"/>
      <c r="AR264" s="399"/>
      <c r="AS264" s="399"/>
      <c r="AT264" s="399"/>
      <c r="AU264" s="399"/>
      <c r="AV264" s="399">
        <v>-4.3041401116950699E-2</v>
      </c>
      <c r="AW264" s="399">
        <v>-2.1365959799158601E-2</v>
      </c>
      <c r="AX264" s="399"/>
      <c r="AY264" s="399"/>
      <c r="AZ264" s="399"/>
      <c r="BA264" s="399"/>
      <c r="BB264" s="399"/>
      <c r="BC264" s="399"/>
      <c r="BD264" s="399"/>
      <c r="BE264" s="399"/>
      <c r="BF264" s="399"/>
      <c r="BG264" s="399">
        <v>-5.8777319857612198E-2</v>
      </c>
      <c r="BH264" s="399"/>
      <c r="BI264" s="399"/>
      <c r="BJ264" s="399"/>
      <c r="BK264" s="399">
        <v>-4.5113843310768398E-2</v>
      </c>
      <c r="BL264" s="399"/>
      <c r="BM264" s="399"/>
      <c r="BN264" s="399"/>
      <c r="BO264" s="399">
        <v>0.117738871601599</v>
      </c>
      <c r="BP264" s="399"/>
      <c r="BQ264" s="399"/>
      <c r="BR264" s="399"/>
      <c r="BS264" s="399"/>
      <c r="BT264" s="399"/>
      <c r="BU264" s="399"/>
      <c r="BV264" s="399"/>
      <c r="BW264" s="399">
        <v>-0.141311801174101</v>
      </c>
      <c r="BX264" s="403"/>
      <c r="BY264" s="399"/>
      <c r="BZ264" s="399"/>
      <c r="CA264" s="399"/>
      <c r="CB264" s="399"/>
      <c r="CC264" s="399"/>
      <c r="CD264" s="399"/>
      <c r="CE264" s="399"/>
      <c r="CF264" s="399"/>
      <c r="CG264" s="399">
        <v>5.1724130434822997E-2</v>
      </c>
      <c r="CH264" s="399"/>
      <c r="CI264" s="399"/>
      <c r="CJ264" s="399"/>
      <c r="CK264" s="399"/>
      <c r="CL264" s="399"/>
      <c r="CM264" s="399"/>
      <c r="CN264" s="399"/>
      <c r="CO264" s="399"/>
      <c r="CP264" s="399"/>
      <c r="CQ264" s="399"/>
      <c r="CR264" s="399"/>
      <c r="CS264" s="399"/>
      <c r="CT264" s="399"/>
      <c r="CU264" s="399"/>
      <c r="CV264" s="399"/>
      <c r="CW264" s="399"/>
      <c r="CX264" s="399"/>
      <c r="CY264" s="399"/>
      <c r="CZ264" s="399"/>
      <c r="DA264" s="399"/>
      <c r="DB264" s="399"/>
      <c r="DC264" s="399"/>
      <c r="DD264" s="399"/>
      <c r="DE264" s="399"/>
      <c r="DG264" s="404"/>
      <c r="DI264" s="399"/>
      <c r="DJ264" s="399"/>
      <c r="DK264" s="399"/>
    </row>
    <row r="265" spans="1:115" customFormat="1" hidden="1" outlineLevel="1">
      <c r="A265" s="398">
        <f t="shared" si="51"/>
        <v>26723</v>
      </c>
      <c r="B265" s="402"/>
      <c r="C265" s="399"/>
      <c r="D265" s="399">
        <v>4.0999999999999899E-3</v>
      </c>
      <c r="E265" s="399">
        <v>-4.4399999999999898E-2</v>
      </c>
      <c r="F265" s="399"/>
      <c r="G265" s="399"/>
      <c r="H265" s="399"/>
      <c r="I265" s="399"/>
      <c r="J265" s="399"/>
      <c r="K265" s="399"/>
      <c r="L265" s="399"/>
      <c r="M265" s="399"/>
      <c r="N265" s="399"/>
      <c r="O265" s="399"/>
      <c r="P265" s="399"/>
      <c r="Q265" s="399"/>
      <c r="R265" s="399"/>
      <c r="S265" s="399"/>
      <c r="T265" s="399"/>
      <c r="U265" s="399"/>
      <c r="V265" s="399"/>
      <c r="W265" s="399"/>
      <c r="X265" s="399"/>
      <c r="Y265" s="399"/>
      <c r="Z265" s="399"/>
      <c r="AA265" s="399"/>
      <c r="AB265" s="399"/>
      <c r="AC265" s="399"/>
      <c r="AD265" s="399"/>
      <c r="AE265" s="399">
        <v>-9.96486144900805E-2</v>
      </c>
      <c r="AF265" s="399"/>
      <c r="AG265" s="399"/>
      <c r="AH265" s="399"/>
      <c r="AI265" s="399"/>
      <c r="AJ265" s="399"/>
      <c r="AK265" s="399"/>
      <c r="AL265" s="399"/>
      <c r="AM265" s="399"/>
      <c r="AN265" s="399"/>
      <c r="AO265" s="399"/>
      <c r="AP265" s="399">
        <v>-1.5956953748631798E-2</v>
      </c>
      <c r="AQ265" s="399"/>
      <c r="AR265" s="399"/>
      <c r="AS265" s="399"/>
      <c r="AT265" s="399"/>
      <c r="AU265" s="399"/>
      <c r="AV265" s="399">
        <v>-1.04942224665117E-2</v>
      </c>
      <c r="AW265" s="399">
        <v>-1.72416175623928E-2</v>
      </c>
      <c r="AX265" s="399"/>
      <c r="AY265" s="399"/>
      <c r="AZ265" s="399"/>
      <c r="BA265" s="399"/>
      <c r="BB265" s="399"/>
      <c r="BC265" s="399"/>
      <c r="BD265" s="399"/>
      <c r="BE265" s="399"/>
      <c r="BF265" s="399"/>
      <c r="BG265" s="399">
        <v>-0.11111104793264701</v>
      </c>
      <c r="BH265" s="399"/>
      <c r="BI265" s="399"/>
      <c r="BJ265" s="399"/>
      <c r="BK265" s="399">
        <v>1.3779644125905899E-2</v>
      </c>
      <c r="BL265" s="399"/>
      <c r="BM265" s="399"/>
      <c r="BN265" s="399"/>
      <c r="BO265" s="399">
        <v>-0.13587282302130199</v>
      </c>
      <c r="BP265" s="399"/>
      <c r="BQ265" s="399"/>
      <c r="BR265" s="399"/>
      <c r="BS265" s="399"/>
      <c r="BT265" s="399"/>
      <c r="BU265" s="399"/>
      <c r="BV265" s="399"/>
      <c r="BW265" s="399">
        <v>4.6421909188522702E-2</v>
      </c>
      <c r="BX265" s="403"/>
      <c r="BY265" s="399"/>
      <c r="BZ265" s="399"/>
      <c r="CA265" s="399"/>
      <c r="CB265" s="399"/>
      <c r="CC265" s="399"/>
      <c r="CD265" s="399"/>
      <c r="CE265" s="399"/>
      <c r="CF265" s="399"/>
      <c r="CG265" s="399">
        <v>6.7880717067711593E-2</v>
      </c>
      <c r="CH265" s="399"/>
      <c r="CI265" s="399"/>
      <c r="CJ265" s="399"/>
      <c r="CK265" s="399"/>
      <c r="CL265" s="399"/>
      <c r="CM265" s="399"/>
      <c r="CN265" s="399"/>
      <c r="CO265" s="399"/>
      <c r="CP265" s="399"/>
      <c r="CQ265" s="399"/>
      <c r="CR265" s="399"/>
      <c r="CS265" s="399"/>
      <c r="CT265" s="399"/>
      <c r="CU265" s="399"/>
      <c r="CV265" s="399"/>
      <c r="CW265" s="399"/>
      <c r="CX265" s="399"/>
      <c r="CY265" s="399"/>
      <c r="CZ265" s="399"/>
      <c r="DA265" s="399"/>
      <c r="DB265" s="399"/>
      <c r="DC265" s="399"/>
      <c r="DD265" s="399"/>
      <c r="DE265" s="399"/>
      <c r="DG265" s="404"/>
      <c r="DI265" s="399"/>
      <c r="DJ265" s="399"/>
      <c r="DK265" s="399"/>
    </row>
    <row r="266" spans="1:115" customFormat="1" hidden="1" outlineLevel="1">
      <c r="A266" s="398">
        <f t="shared" si="51"/>
        <v>26754</v>
      </c>
      <c r="B266" s="402"/>
      <c r="C266" s="399"/>
      <c r="D266" s="399">
        <v>4.5999999999999999E-3</v>
      </c>
      <c r="E266" s="399">
        <v>-8.3999999999999995E-3</v>
      </c>
      <c r="F266" s="399"/>
      <c r="G266" s="399"/>
      <c r="H266" s="399"/>
      <c r="I266" s="399"/>
      <c r="J266" s="399"/>
      <c r="K266" s="399"/>
      <c r="L266" s="399"/>
      <c r="M266" s="399"/>
      <c r="N266" s="399"/>
      <c r="O266" s="399"/>
      <c r="P266" s="399"/>
      <c r="Q266" s="399"/>
      <c r="R266" s="399"/>
      <c r="S266" s="399"/>
      <c r="T266" s="399"/>
      <c r="U266" s="399"/>
      <c r="V266" s="399"/>
      <c r="W266" s="399"/>
      <c r="X266" s="399">
        <v>0</v>
      </c>
      <c r="Y266" s="399"/>
      <c r="Z266" s="399"/>
      <c r="AA266" s="399"/>
      <c r="AB266" s="399"/>
      <c r="AC266" s="399"/>
      <c r="AD266" s="399"/>
      <c r="AE266" s="399">
        <v>-2.6041875679704701E-2</v>
      </c>
      <c r="AF266" s="399"/>
      <c r="AG266" s="399"/>
      <c r="AH266" s="399"/>
      <c r="AI266" s="399"/>
      <c r="AJ266" s="399"/>
      <c r="AK266" s="399"/>
      <c r="AL266" s="399"/>
      <c r="AM266" s="399"/>
      <c r="AN266" s="399"/>
      <c r="AO266" s="399"/>
      <c r="AP266" s="399">
        <v>3.7091403220678602E-2</v>
      </c>
      <c r="AQ266" s="399"/>
      <c r="AR266" s="399"/>
      <c r="AS266" s="399"/>
      <c r="AT266" s="399"/>
      <c r="AU266" s="399"/>
      <c r="AV266" s="399">
        <v>1.38940787294978E-2</v>
      </c>
      <c r="AW266" s="399">
        <v>-5.4970973608190497E-2</v>
      </c>
      <c r="AX266" s="399"/>
      <c r="AY266" s="399"/>
      <c r="AZ266" s="399"/>
      <c r="BA266" s="399"/>
      <c r="BB266" s="399">
        <v>-5.9701081086455297E-2</v>
      </c>
      <c r="BC266" s="399"/>
      <c r="BD266" s="399"/>
      <c r="BE266" s="399"/>
      <c r="BF266" s="399"/>
      <c r="BG266" s="399">
        <v>-3.9773394819557398E-2</v>
      </c>
      <c r="BH266" s="399"/>
      <c r="BI266" s="399"/>
      <c r="BJ266" s="399"/>
      <c r="BK266" s="399">
        <v>-2.13587661683045E-2</v>
      </c>
      <c r="BL266" s="399"/>
      <c r="BM266" s="399"/>
      <c r="BN266" s="399"/>
      <c r="BO266" s="399">
        <v>0.106557087479814</v>
      </c>
      <c r="BP266" s="399"/>
      <c r="BQ266" s="399"/>
      <c r="BR266" s="399"/>
      <c r="BS266" s="399"/>
      <c r="BT266" s="399"/>
      <c r="BU266" s="399"/>
      <c r="BV266" s="399"/>
      <c r="BW266" s="399">
        <v>-0.26612363707004599</v>
      </c>
      <c r="BX266" s="403"/>
      <c r="BY266" s="399"/>
      <c r="BZ266" s="399"/>
      <c r="CA266" s="399"/>
      <c r="CB266" s="399"/>
      <c r="CC266" s="399">
        <v>6.6037536832596694E-2</v>
      </c>
      <c r="CD266" s="399"/>
      <c r="CE266" s="399"/>
      <c r="CF266" s="399"/>
      <c r="CG266" s="399">
        <v>6.9767922866295906E-2</v>
      </c>
      <c r="CH266" s="399"/>
      <c r="CI266" s="399"/>
      <c r="CJ266" s="399"/>
      <c r="CK266" s="399"/>
      <c r="CL266" s="399"/>
      <c r="CM266" s="399"/>
      <c r="CN266" s="399"/>
      <c r="CO266" s="399"/>
      <c r="CP266" s="399"/>
      <c r="CQ266" s="399"/>
      <c r="CR266" s="399"/>
      <c r="CS266" s="399"/>
      <c r="CT266" s="399"/>
      <c r="CU266" s="399"/>
      <c r="CV266" s="399"/>
      <c r="CW266" s="399"/>
      <c r="CX266" s="399"/>
      <c r="CY266" s="399"/>
      <c r="CZ266" s="399"/>
      <c r="DA266" s="399"/>
      <c r="DB266" s="399"/>
      <c r="DC266" s="399"/>
      <c r="DD266" s="399"/>
      <c r="DE266" s="399"/>
      <c r="DG266" s="404"/>
      <c r="DI266" s="399"/>
      <c r="DJ266" s="399"/>
      <c r="DK266" s="399">
        <v>5.1281424869104197E-2</v>
      </c>
    </row>
    <row r="267" spans="1:115" customFormat="1" hidden="1" outlineLevel="1">
      <c r="A267" s="398">
        <f t="shared" si="51"/>
        <v>26784</v>
      </c>
      <c r="B267" s="402"/>
      <c r="C267" s="399"/>
      <c r="D267" s="399">
        <v>5.1999999999999998E-3</v>
      </c>
      <c r="E267" s="399">
        <v>-5.16E-2</v>
      </c>
      <c r="F267" s="399"/>
      <c r="G267" s="399"/>
      <c r="H267" s="399"/>
      <c r="I267" s="399"/>
      <c r="J267" s="399"/>
      <c r="K267" s="399"/>
      <c r="L267" s="399"/>
      <c r="M267" s="399"/>
      <c r="N267" s="399"/>
      <c r="O267" s="399"/>
      <c r="P267" s="399"/>
      <c r="Q267" s="399"/>
      <c r="R267" s="399"/>
      <c r="S267" s="399"/>
      <c r="T267" s="399"/>
      <c r="U267" s="399"/>
      <c r="V267" s="399"/>
      <c r="W267" s="399"/>
      <c r="X267" s="399">
        <v>4.6153795115590798E-2</v>
      </c>
      <c r="Y267" s="399"/>
      <c r="Z267" s="399"/>
      <c r="AA267" s="399"/>
      <c r="AB267" s="399"/>
      <c r="AC267" s="399"/>
      <c r="AD267" s="399"/>
      <c r="AE267" s="399">
        <v>-5.0802352132384897E-2</v>
      </c>
      <c r="AF267" s="399"/>
      <c r="AG267" s="399"/>
      <c r="AH267" s="399"/>
      <c r="AI267" s="399"/>
      <c r="AJ267" s="399"/>
      <c r="AK267" s="399"/>
      <c r="AL267" s="399"/>
      <c r="AM267" s="399"/>
      <c r="AN267" s="399"/>
      <c r="AO267" s="399"/>
      <c r="AP267" s="399">
        <v>-7.7123647288966493E-2</v>
      </c>
      <c r="AQ267" s="399"/>
      <c r="AR267" s="399"/>
      <c r="AS267" s="399"/>
      <c r="AT267" s="399"/>
      <c r="AU267" s="399"/>
      <c r="AV267" s="399">
        <v>4.4983086207399598E-3</v>
      </c>
      <c r="AW267" s="399">
        <v>-9.7851211713329E-3</v>
      </c>
      <c r="AX267" s="399"/>
      <c r="AY267" s="399"/>
      <c r="AZ267" s="399"/>
      <c r="BA267" s="399"/>
      <c r="BB267" s="399">
        <v>-0.12608377401691401</v>
      </c>
      <c r="BC267" s="399"/>
      <c r="BD267" s="399"/>
      <c r="BE267" s="399"/>
      <c r="BF267" s="399"/>
      <c r="BG267" s="399">
        <v>-2.09732839280878E-2</v>
      </c>
      <c r="BH267" s="399"/>
      <c r="BI267" s="399"/>
      <c r="BJ267" s="399"/>
      <c r="BK267" s="399">
        <v>-1.19050634361065E-2</v>
      </c>
      <c r="BL267" s="399"/>
      <c r="BM267" s="399"/>
      <c r="BN267" s="399"/>
      <c r="BO267" s="399">
        <v>1.6296866632479201E-2</v>
      </c>
      <c r="BP267" s="399"/>
      <c r="BQ267" s="399"/>
      <c r="BR267" s="399"/>
      <c r="BS267" s="399"/>
      <c r="BT267" s="399"/>
      <c r="BU267" s="399"/>
      <c r="BV267" s="399"/>
      <c r="BW267" s="399">
        <v>-1.6496417946694202E-2</v>
      </c>
      <c r="BX267" s="403"/>
      <c r="BY267" s="399"/>
      <c r="BZ267" s="399"/>
      <c r="CA267" s="399"/>
      <c r="CB267" s="399"/>
      <c r="CC267" s="399">
        <v>-0.10176984262748</v>
      </c>
      <c r="CD267" s="399"/>
      <c r="CE267" s="399"/>
      <c r="CF267" s="399"/>
      <c r="CG267" s="399">
        <v>-1.9469054363909201E-2</v>
      </c>
      <c r="CH267" s="399"/>
      <c r="CI267" s="399"/>
      <c r="CJ267" s="399"/>
      <c r="CK267" s="399"/>
      <c r="CL267" s="399"/>
      <c r="CM267" s="399"/>
      <c r="CN267" s="399"/>
      <c r="CO267" s="399"/>
      <c r="CP267" s="399"/>
      <c r="CQ267" s="399"/>
      <c r="CR267" s="399"/>
      <c r="CS267" s="399"/>
      <c r="CT267" s="399"/>
      <c r="CU267" s="399"/>
      <c r="CV267" s="399"/>
      <c r="CW267" s="399"/>
      <c r="CX267" s="399"/>
      <c r="CY267" s="399"/>
      <c r="CZ267" s="399"/>
      <c r="DA267" s="399"/>
      <c r="DB267" s="399"/>
      <c r="DC267" s="399"/>
      <c r="DD267" s="399"/>
      <c r="DE267" s="399"/>
      <c r="DG267" s="404"/>
      <c r="DI267" s="399"/>
      <c r="DJ267" s="399"/>
      <c r="DK267" s="399">
        <v>-0.178861343150269</v>
      </c>
    </row>
    <row r="268" spans="1:115" customFormat="1" hidden="1" outlineLevel="1">
      <c r="A268" s="398">
        <f t="shared" si="51"/>
        <v>26815</v>
      </c>
      <c r="B268" s="402"/>
      <c r="C268" s="399"/>
      <c r="D268" s="399">
        <v>5.1000000000000004E-3</v>
      </c>
      <c r="E268" s="399">
        <v>-2.4299999999999999E-2</v>
      </c>
      <c r="F268" s="399"/>
      <c r="G268" s="399"/>
      <c r="H268" s="399"/>
      <c r="I268" s="399"/>
      <c r="J268" s="399"/>
      <c r="K268" s="399"/>
      <c r="L268" s="399"/>
      <c r="M268" s="399"/>
      <c r="N268" s="399"/>
      <c r="O268" s="399"/>
      <c r="P268" s="399"/>
      <c r="Q268" s="399"/>
      <c r="R268" s="399"/>
      <c r="S268" s="399"/>
      <c r="T268" s="399"/>
      <c r="U268" s="399"/>
      <c r="V268" s="399"/>
      <c r="W268" s="399"/>
      <c r="X268" s="399">
        <v>-0.17647028424925801</v>
      </c>
      <c r="Y268" s="399"/>
      <c r="Z268" s="399"/>
      <c r="AA268" s="399"/>
      <c r="AB268" s="399"/>
      <c r="AC268" s="399"/>
      <c r="AD268" s="399"/>
      <c r="AE268" s="399">
        <v>-1.40827560505796E-3</v>
      </c>
      <c r="AF268" s="399"/>
      <c r="AG268" s="399"/>
      <c r="AH268" s="399"/>
      <c r="AI268" s="399"/>
      <c r="AJ268" s="399"/>
      <c r="AK268" s="399"/>
      <c r="AL268" s="399"/>
      <c r="AM268" s="399"/>
      <c r="AN268" s="399"/>
      <c r="AO268" s="399"/>
      <c r="AP268" s="399">
        <v>1.1330471270383001E-2</v>
      </c>
      <c r="AQ268" s="399"/>
      <c r="AR268" s="399"/>
      <c r="AS268" s="399"/>
      <c r="AT268" s="399"/>
      <c r="AU268" s="399"/>
      <c r="AV268" s="399">
        <v>-1.0448431038068201E-2</v>
      </c>
      <c r="AW268" s="399">
        <v>-2.1330168674477099E-2</v>
      </c>
      <c r="AX268" s="399"/>
      <c r="AY268" s="399"/>
      <c r="AZ268" s="399"/>
      <c r="BA268" s="399"/>
      <c r="BB268" s="399">
        <v>6.3635849678364206E-2</v>
      </c>
      <c r="BC268" s="399"/>
      <c r="BD268" s="399"/>
      <c r="BE268" s="399"/>
      <c r="BF268" s="399"/>
      <c r="BG268" s="399">
        <v>-6.7210247385288399E-2</v>
      </c>
      <c r="BH268" s="399"/>
      <c r="BI268" s="399"/>
      <c r="BJ268" s="399"/>
      <c r="BK268" s="399">
        <v>-4.8192350676339903E-2</v>
      </c>
      <c r="BL268" s="399"/>
      <c r="BM268" s="399"/>
      <c r="BN268" s="399"/>
      <c r="BO268" s="399">
        <v>-0.11465972605217201</v>
      </c>
      <c r="BP268" s="399"/>
      <c r="BQ268" s="399"/>
      <c r="BR268" s="399"/>
      <c r="BS268" s="399"/>
      <c r="BT268" s="399"/>
      <c r="BU268" s="399"/>
      <c r="BV268" s="399"/>
      <c r="BW268" s="399">
        <v>-1.67509682138797E-2</v>
      </c>
      <c r="BX268" s="403"/>
      <c r="BY268" s="399"/>
      <c r="BZ268" s="399"/>
      <c r="CA268" s="399"/>
      <c r="CB268" s="399"/>
      <c r="CC268" s="399">
        <v>-9.8520169496947307E-3</v>
      </c>
      <c r="CD268" s="399"/>
      <c r="CE268" s="399"/>
      <c r="CF268" s="399"/>
      <c r="CG268" s="399">
        <v>-1.11944713036491E-2</v>
      </c>
      <c r="CH268" s="399"/>
      <c r="CI268" s="399"/>
      <c r="CJ268" s="399"/>
      <c r="CK268" s="399"/>
      <c r="CL268" s="399"/>
      <c r="CM268" s="399"/>
      <c r="CN268" s="399"/>
      <c r="CO268" s="399"/>
      <c r="CP268" s="399"/>
      <c r="CQ268" s="399"/>
      <c r="CR268" s="399"/>
      <c r="CS268" s="399"/>
      <c r="CT268" s="399"/>
      <c r="CU268" s="399"/>
      <c r="CV268" s="399"/>
      <c r="CW268" s="399"/>
      <c r="CX268" s="399"/>
      <c r="CY268" s="399"/>
      <c r="CZ268" s="399"/>
      <c r="DA268" s="399"/>
      <c r="DB268" s="399"/>
      <c r="DC268" s="399"/>
      <c r="DD268" s="399"/>
      <c r="DE268" s="399"/>
      <c r="DG268" s="404"/>
      <c r="DI268" s="399"/>
      <c r="DJ268" s="399"/>
      <c r="DK268" s="399">
        <v>-0.118811684773259</v>
      </c>
    </row>
    <row r="269" spans="1:115" customFormat="1" hidden="1" outlineLevel="1">
      <c r="A269" s="398">
        <f t="shared" si="51"/>
        <v>26845</v>
      </c>
      <c r="B269" s="402"/>
      <c r="C269" s="399"/>
      <c r="D269" s="399">
        <v>5.1000000000000004E-3</v>
      </c>
      <c r="E269" s="399">
        <v>-1.06E-2</v>
      </c>
      <c r="F269" s="399"/>
      <c r="G269" s="399"/>
      <c r="H269" s="399"/>
      <c r="I269" s="399"/>
      <c r="J269" s="399"/>
      <c r="K269" s="399"/>
      <c r="L269" s="399"/>
      <c r="M269" s="399"/>
      <c r="N269" s="399"/>
      <c r="O269" s="399"/>
      <c r="P269" s="399"/>
      <c r="Q269" s="399"/>
      <c r="R269" s="399"/>
      <c r="S269" s="399"/>
      <c r="T269" s="399"/>
      <c r="U269" s="399"/>
      <c r="V269" s="399"/>
      <c r="W269" s="399"/>
      <c r="X269" s="399">
        <v>-0.24999757551486701</v>
      </c>
      <c r="Y269" s="399"/>
      <c r="Z269" s="399"/>
      <c r="AA269" s="399"/>
      <c r="AB269" s="399"/>
      <c r="AC269" s="399"/>
      <c r="AD269" s="399"/>
      <c r="AE269" s="399">
        <v>-0.133991810290188</v>
      </c>
      <c r="AF269" s="399"/>
      <c r="AG269" s="399"/>
      <c r="AH269" s="399"/>
      <c r="AI269" s="399"/>
      <c r="AJ269" s="399"/>
      <c r="AK269" s="399"/>
      <c r="AL269" s="399"/>
      <c r="AM269" s="399"/>
      <c r="AN269" s="399"/>
      <c r="AO269" s="399"/>
      <c r="AP269" s="399">
        <v>1.0474703425133999E-2</v>
      </c>
      <c r="AQ269" s="399"/>
      <c r="AR269" s="399"/>
      <c r="AS269" s="399"/>
      <c r="AT269" s="399"/>
      <c r="AU269" s="399"/>
      <c r="AV269" s="399">
        <v>-4.2967312676100902E-3</v>
      </c>
      <c r="AW269" s="399">
        <v>6.6666572665713394E-2</v>
      </c>
      <c r="AX269" s="399"/>
      <c r="AY269" s="399"/>
      <c r="AZ269" s="399"/>
      <c r="BA269" s="399"/>
      <c r="BB269" s="399">
        <v>-8.2621085567247898E-2</v>
      </c>
      <c r="BC269" s="399"/>
      <c r="BD269" s="399"/>
      <c r="BE269" s="399"/>
      <c r="BF269" s="399"/>
      <c r="BG269" s="399">
        <v>-4.5852171588229698E-2</v>
      </c>
      <c r="BH269" s="399">
        <v>3.0303285052069601E-2</v>
      </c>
      <c r="BI269" s="399"/>
      <c r="BJ269" s="399"/>
      <c r="BK269" s="399">
        <v>-1.8987691243310002E-2</v>
      </c>
      <c r="BL269" s="399"/>
      <c r="BM269" s="399"/>
      <c r="BN269" s="399"/>
      <c r="BO269" s="399">
        <v>2.3254798900326001E-2</v>
      </c>
      <c r="BP269" s="399"/>
      <c r="BQ269" s="399"/>
      <c r="BR269" s="399"/>
      <c r="BS269" s="399"/>
      <c r="BT269" s="399"/>
      <c r="BU269" s="399"/>
      <c r="BV269" s="399"/>
      <c r="BW269" s="399">
        <v>-0.31250381111109199</v>
      </c>
      <c r="BX269" s="403"/>
      <c r="BY269" s="399"/>
      <c r="BZ269" s="399"/>
      <c r="CA269" s="399"/>
      <c r="CB269" s="399"/>
      <c r="CC269" s="399">
        <v>-0.14925383972512399</v>
      </c>
      <c r="CD269" s="399"/>
      <c r="CE269" s="399"/>
      <c r="CF269" s="399"/>
      <c r="CG269" s="399">
        <v>2.26418792494247E-2</v>
      </c>
      <c r="CH269" s="399"/>
      <c r="CI269" s="399"/>
      <c r="CJ269" s="399"/>
      <c r="CK269" s="399"/>
      <c r="CL269" s="399"/>
      <c r="CM269" s="399"/>
      <c r="CN269" s="399"/>
      <c r="CO269" s="399"/>
      <c r="CP269" s="399"/>
      <c r="CQ269" s="399"/>
      <c r="CR269" s="399"/>
      <c r="CS269" s="399"/>
      <c r="CT269" s="399"/>
      <c r="CU269" s="399"/>
      <c r="CV269" s="399"/>
      <c r="CW269" s="399"/>
      <c r="CX269" s="399"/>
      <c r="CY269" s="399"/>
      <c r="CZ269" s="399"/>
      <c r="DA269" s="399"/>
      <c r="DB269" s="399"/>
      <c r="DC269" s="399"/>
      <c r="DD269" s="399"/>
      <c r="DE269" s="399"/>
      <c r="DG269" s="404"/>
      <c r="DI269" s="399"/>
      <c r="DJ269" s="399"/>
      <c r="DK269" s="399">
        <v>3.3706975416637898E-2</v>
      </c>
    </row>
    <row r="270" spans="1:115" customFormat="1" hidden="1" outlineLevel="1">
      <c r="A270" s="398">
        <f t="shared" si="51"/>
        <v>26876</v>
      </c>
      <c r="B270" s="402"/>
      <c r="C270" s="399"/>
      <c r="D270" s="399">
        <v>6.4000000000000003E-3</v>
      </c>
      <c r="E270" s="399">
        <v>5.6899999999999902E-2</v>
      </c>
      <c r="F270" s="399"/>
      <c r="G270" s="399"/>
      <c r="H270" s="399"/>
      <c r="I270" s="399"/>
      <c r="J270" s="399"/>
      <c r="K270" s="399"/>
      <c r="L270" s="399"/>
      <c r="M270" s="399"/>
      <c r="N270" s="399"/>
      <c r="O270" s="399"/>
      <c r="P270" s="399"/>
      <c r="Q270" s="399"/>
      <c r="R270" s="399"/>
      <c r="S270" s="399"/>
      <c r="T270" s="399"/>
      <c r="U270" s="399"/>
      <c r="V270" s="399"/>
      <c r="W270" s="399"/>
      <c r="X270" s="399">
        <v>7.1423104469965998E-2</v>
      </c>
      <c r="Y270" s="399"/>
      <c r="Z270" s="399"/>
      <c r="AA270" s="399"/>
      <c r="AB270" s="399"/>
      <c r="AC270" s="399"/>
      <c r="AD270" s="399"/>
      <c r="AE270" s="399">
        <v>0.15309445957465101</v>
      </c>
      <c r="AF270" s="399"/>
      <c r="AG270" s="399"/>
      <c r="AH270" s="399"/>
      <c r="AI270" s="399"/>
      <c r="AJ270" s="399"/>
      <c r="AK270" s="399"/>
      <c r="AL270" s="399"/>
      <c r="AM270" s="399"/>
      <c r="AN270" s="399"/>
      <c r="AO270" s="399"/>
      <c r="AP270" s="399">
        <v>3.4769891714360797E-2</v>
      </c>
      <c r="AQ270" s="399"/>
      <c r="AR270" s="399"/>
      <c r="AS270" s="399"/>
      <c r="AT270" s="399"/>
      <c r="AU270" s="399"/>
      <c r="AV270" s="399">
        <v>3.6474050157285998E-2</v>
      </c>
      <c r="AW270" s="399">
        <v>9.2417045253090996E-2</v>
      </c>
      <c r="AX270" s="399"/>
      <c r="AY270" s="399"/>
      <c r="AZ270" s="399"/>
      <c r="BA270" s="399"/>
      <c r="BB270" s="399">
        <v>0.13664633731188</v>
      </c>
      <c r="BC270" s="399"/>
      <c r="BD270" s="399"/>
      <c r="BE270" s="399"/>
      <c r="BF270" s="399"/>
      <c r="BG270" s="399">
        <v>4.8344556256009599E-2</v>
      </c>
      <c r="BH270" s="399">
        <v>0.196077978572334</v>
      </c>
      <c r="BI270" s="399"/>
      <c r="BJ270" s="399"/>
      <c r="BK270" s="399">
        <v>6.8817648927140304E-2</v>
      </c>
      <c r="BL270" s="399"/>
      <c r="BM270" s="399"/>
      <c r="BN270" s="399"/>
      <c r="BO270" s="399">
        <v>-6.0063948196099698E-2</v>
      </c>
      <c r="BP270" s="399"/>
      <c r="BQ270" s="399"/>
      <c r="BR270" s="399"/>
      <c r="BS270" s="399"/>
      <c r="BT270" s="399"/>
      <c r="BU270" s="399"/>
      <c r="BV270" s="399"/>
      <c r="BW270" s="399">
        <v>0.586778671771506</v>
      </c>
      <c r="BX270" s="403"/>
      <c r="BY270" s="399"/>
      <c r="BZ270" s="399"/>
      <c r="CA270" s="399"/>
      <c r="CB270" s="399"/>
      <c r="CC270" s="399">
        <v>0.18128603327440501</v>
      </c>
      <c r="CD270" s="399"/>
      <c r="CE270" s="399"/>
      <c r="CF270" s="399"/>
      <c r="CG270" s="399">
        <v>8.11812046776101E-2</v>
      </c>
      <c r="CH270" s="399"/>
      <c r="CI270" s="399"/>
      <c r="CJ270" s="399"/>
      <c r="CK270" s="399"/>
      <c r="CL270" s="399"/>
      <c r="CM270" s="399"/>
      <c r="CN270" s="399"/>
      <c r="CO270" s="399"/>
      <c r="CP270" s="399"/>
      <c r="CQ270" s="399"/>
      <c r="CR270" s="399"/>
      <c r="CS270" s="399"/>
      <c r="CT270" s="399"/>
      <c r="CU270" s="399"/>
      <c r="CV270" s="399"/>
      <c r="CW270" s="399"/>
      <c r="CX270" s="399"/>
      <c r="CY270" s="399"/>
      <c r="CZ270" s="399"/>
      <c r="DA270" s="399"/>
      <c r="DB270" s="399"/>
      <c r="DC270" s="399"/>
      <c r="DD270" s="399"/>
      <c r="DE270" s="399"/>
      <c r="DG270" s="404"/>
      <c r="DI270" s="399"/>
      <c r="DJ270" s="399"/>
      <c r="DK270" s="399">
        <v>0.23913039505275899</v>
      </c>
    </row>
    <row r="271" spans="1:115" customFormat="1" hidden="1" outlineLevel="1">
      <c r="A271" s="398">
        <f t="shared" si="51"/>
        <v>26907</v>
      </c>
      <c r="B271" s="402"/>
      <c r="C271" s="399"/>
      <c r="D271" s="399">
        <v>6.9999999999999897E-3</v>
      </c>
      <c r="E271" s="399">
        <v>-3.1199999999999999E-2</v>
      </c>
      <c r="F271" s="399"/>
      <c r="G271" s="399"/>
      <c r="H271" s="399"/>
      <c r="I271" s="399"/>
      <c r="J271" s="399"/>
      <c r="K271" s="399"/>
      <c r="L271" s="399"/>
      <c r="M271" s="399"/>
      <c r="N271" s="399"/>
      <c r="O271" s="399"/>
      <c r="P271" s="399"/>
      <c r="Q271" s="399"/>
      <c r="R271" s="399"/>
      <c r="S271" s="399"/>
      <c r="T271" s="399"/>
      <c r="U271" s="399"/>
      <c r="V271" s="399"/>
      <c r="W271" s="399"/>
      <c r="X271" s="399">
        <v>0.111116041082834</v>
      </c>
      <c r="Y271" s="399"/>
      <c r="Z271" s="399"/>
      <c r="AA271" s="399"/>
      <c r="AB271" s="399"/>
      <c r="AC271" s="399"/>
      <c r="AD271" s="399"/>
      <c r="AE271" s="399">
        <v>-3.1073141272582299E-2</v>
      </c>
      <c r="AF271" s="399"/>
      <c r="AG271" s="399"/>
      <c r="AH271" s="399"/>
      <c r="AI271" s="399"/>
      <c r="AJ271" s="399"/>
      <c r="AK271" s="399"/>
      <c r="AL271" s="399"/>
      <c r="AM271" s="399"/>
      <c r="AN271" s="399"/>
      <c r="AO271" s="399"/>
      <c r="AP271" s="399">
        <v>-0.12186024944948</v>
      </c>
      <c r="AQ271" s="399"/>
      <c r="AR271" s="399"/>
      <c r="AS271" s="399"/>
      <c r="AT271" s="399"/>
      <c r="AU271" s="399"/>
      <c r="AV271" s="399">
        <v>-5.2213168924019698E-2</v>
      </c>
      <c r="AW271" s="399">
        <v>-0.12928130458288101</v>
      </c>
      <c r="AX271" s="399"/>
      <c r="AY271" s="399"/>
      <c r="AZ271" s="399"/>
      <c r="BA271" s="399"/>
      <c r="BB271" s="399">
        <v>-5.4643903728747098E-3</v>
      </c>
      <c r="BC271" s="399"/>
      <c r="BD271" s="399"/>
      <c r="BE271" s="399"/>
      <c r="BF271" s="399"/>
      <c r="BG271" s="399">
        <v>-1.7777880686815701E-2</v>
      </c>
      <c r="BH271" s="399">
        <v>-5.7377002758857397E-2</v>
      </c>
      <c r="BI271" s="399"/>
      <c r="BJ271" s="399"/>
      <c r="BK271" s="399">
        <v>3.4205292218389902E-2</v>
      </c>
      <c r="BL271" s="399"/>
      <c r="BM271" s="399"/>
      <c r="BN271" s="399"/>
      <c r="BO271" s="399">
        <v>-8.8610868684037197E-2</v>
      </c>
      <c r="BP271" s="399"/>
      <c r="BQ271" s="399"/>
      <c r="BR271" s="399"/>
      <c r="BS271" s="399"/>
      <c r="BT271" s="399"/>
      <c r="BU271" s="399"/>
      <c r="BV271" s="399"/>
      <c r="BW271" s="399">
        <v>-0.11978765644647101</v>
      </c>
      <c r="BX271" s="403"/>
      <c r="BY271" s="399"/>
      <c r="BZ271" s="399"/>
      <c r="CA271" s="399"/>
      <c r="CB271" s="399"/>
      <c r="CC271" s="399">
        <v>-6.4356172868040504E-2</v>
      </c>
      <c r="CD271" s="399"/>
      <c r="CE271" s="399"/>
      <c r="CF271" s="399"/>
      <c r="CG271" s="399">
        <v>-2.8701005123512299E-2</v>
      </c>
      <c r="CH271" s="399"/>
      <c r="CI271" s="399"/>
      <c r="CJ271" s="399"/>
      <c r="CK271" s="399"/>
      <c r="CL271" s="399"/>
      <c r="CM271" s="399"/>
      <c r="CN271" s="399"/>
      <c r="CO271" s="399"/>
      <c r="CP271" s="399"/>
      <c r="CQ271" s="399"/>
      <c r="CR271" s="399"/>
      <c r="CS271" s="399"/>
      <c r="CT271" s="399"/>
      <c r="CU271" s="399"/>
      <c r="CV271" s="399"/>
      <c r="CW271" s="399"/>
      <c r="CX271" s="399"/>
      <c r="CY271" s="399"/>
      <c r="CZ271" s="399"/>
      <c r="DA271" s="399"/>
      <c r="DB271" s="399"/>
      <c r="DC271" s="399"/>
      <c r="DD271" s="399"/>
      <c r="DE271" s="399"/>
      <c r="DG271" s="404"/>
      <c r="DI271" s="399"/>
      <c r="DJ271" s="399"/>
      <c r="DK271" s="399">
        <v>7.8947505882788205E-2</v>
      </c>
    </row>
    <row r="272" spans="1:115" customFormat="1" hidden="1" outlineLevel="1">
      <c r="A272" s="398">
        <f t="shared" si="51"/>
        <v>26937</v>
      </c>
      <c r="B272" s="402"/>
      <c r="C272" s="399"/>
      <c r="D272" s="399">
        <v>6.7999999999999996E-3</v>
      </c>
      <c r="E272" s="399">
        <v>5.4299999999999897E-2</v>
      </c>
      <c r="F272" s="399"/>
      <c r="G272" s="399"/>
      <c r="H272" s="399"/>
      <c r="I272" s="399"/>
      <c r="J272" s="399"/>
      <c r="K272" s="399"/>
      <c r="L272" s="399"/>
      <c r="M272" s="399"/>
      <c r="N272" s="399"/>
      <c r="O272" s="399"/>
      <c r="P272" s="399"/>
      <c r="Q272" s="399"/>
      <c r="R272" s="399"/>
      <c r="S272" s="399"/>
      <c r="T272" s="399"/>
      <c r="U272" s="399"/>
      <c r="V272" s="399"/>
      <c r="W272" s="399"/>
      <c r="X272" s="399">
        <v>8.9999600674062194E-2</v>
      </c>
      <c r="Y272" s="399"/>
      <c r="Z272" s="399"/>
      <c r="AA272" s="399"/>
      <c r="AB272" s="399"/>
      <c r="AC272" s="399"/>
      <c r="AD272" s="399"/>
      <c r="AE272" s="399">
        <v>-7.7259535215790306E-2</v>
      </c>
      <c r="AF272" s="399"/>
      <c r="AG272" s="399"/>
      <c r="AH272" s="399"/>
      <c r="AI272" s="399"/>
      <c r="AJ272" s="399"/>
      <c r="AK272" s="399"/>
      <c r="AL272" s="399"/>
      <c r="AM272" s="399"/>
      <c r="AN272" s="399"/>
      <c r="AO272" s="399"/>
      <c r="AP272" s="399">
        <v>6.1448228626925696E-3</v>
      </c>
      <c r="AQ272" s="399"/>
      <c r="AR272" s="399"/>
      <c r="AS272" s="399"/>
      <c r="AT272" s="399"/>
      <c r="AU272" s="399"/>
      <c r="AV272" s="399">
        <v>5.9006270796951997E-2</v>
      </c>
      <c r="AW272" s="399">
        <v>5.0756573354948601E-3</v>
      </c>
      <c r="AX272" s="399"/>
      <c r="AY272" s="399"/>
      <c r="AZ272" s="399"/>
      <c r="BA272" s="399"/>
      <c r="BB272" s="399">
        <v>8.2417207108595996E-3</v>
      </c>
      <c r="BC272" s="399"/>
      <c r="BD272" s="399"/>
      <c r="BE272" s="399"/>
      <c r="BF272" s="399"/>
      <c r="BG272" s="399">
        <v>8.3710243178313395E-2</v>
      </c>
      <c r="BH272" s="399">
        <v>4.3478447882107002E-2</v>
      </c>
      <c r="BI272" s="399"/>
      <c r="BJ272" s="399"/>
      <c r="BK272" s="399">
        <v>0.101166168008713</v>
      </c>
      <c r="BL272" s="399"/>
      <c r="BM272" s="399"/>
      <c r="BN272" s="399"/>
      <c r="BO272" s="399">
        <v>6.1303144339644101E-2</v>
      </c>
      <c r="BP272" s="399"/>
      <c r="BQ272" s="399"/>
      <c r="BR272" s="399"/>
      <c r="BS272" s="399"/>
      <c r="BT272" s="399"/>
      <c r="BU272" s="399"/>
      <c r="BV272" s="399"/>
      <c r="BW272" s="399">
        <v>6.5075124119869904E-2</v>
      </c>
      <c r="BX272" s="403"/>
      <c r="BY272" s="399"/>
      <c r="BZ272" s="399"/>
      <c r="CA272" s="399"/>
      <c r="CB272" s="399"/>
      <c r="CC272" s="399">
        <v>0.100529248255599</v>
      </c>
      <c r="CD272" s="399"/>
      <c r="CE272" s="399"/>
      <c r="CF272" s="399"/>
      <c r="CG272" s="399">
        <v>0.134752129395598</v>
      </c>
      <c r="CH272" s="399"/>
      <c r="CI272" s="399"/>
      <c r="CJ272" s="399"/>
      <c r="CK272" s="399"/>
      <c r="CL272" s="399"/>
      <c r="CM272" s="399"/>
      <c r="CN272" s="399"/>
      <c r="CO272" s="399"/>
      <c r="CP272" s="399"/>
      <c r="CQ272" s="399"/>
      <c r="CR272" s="399"/>
      <c r="CS272" s="399"/>
      <c r="CT272" s="399"/>
      <c r="CU272" s="399"/>
      <c r="CV272" s="399"/>
      <c r="CW272" s="399"/>
      <c r="CX272" s="399"/>
      <c r="CY272" s="399"/>
      <c r="CZ272" s="399"/>
      <c r="DA272" s="399"/>
      <c r="DB272" s="399"/>
      <c r="DC272" s="399"/>
      <c r="DD272" s="399"/>
      <c r="DE272" s="399"/>
      <c r="DG272" s="404"/>
      <c r="DI272" s="399"/>
      <c r="DJ272" s="399"/>
      <c r="DK272" s="399">
        <v>4.8780718410775498E-2</v>
      </c>
    </row>
    <row r="273" spans="1:115" customFormat="1" hidden="1" outlineLevel="1">
      <c r="A273" s="398">
        <f t="shared" si="51"/>
        <v>26968</v>
      </c>
      <c r="B273" s="402"/>
      <c r="C273" s="399"/>
      <c r="D273" s="399">
        <v>6.4999999999999997E-3</v>
      </c>
      <c r="E273" s="399">
        <v>-1.79999999999999E-3</v>
      </c>
      <c r="F273" s="399"/>
      <c r="G273" s="399"/>
      <c r="H273" s="399"/>
      <c r="I273" s="399"/>
      <c r="J273" s="399"/>
      <c r="K273" s="399"/>
      <c r="L273" s="399"/>
      <c r="M273" s="399"/>
      <c r="N273" s="399"/>
      <c r="O273" s="399"/>
      <c r="P273" s="399"/>
      <c r="Q273" s="399"/>
      <c r="R273" s="399"/>
      <c r="S273" s="399"/>
      <c r="T273" s="399"/>
      <c r="U273" s="399"/>
      <c r="V273" s="399"/>
      <c r="W273" s="399"/>
      <c r="X273" s="399">
        <v>-0.10092039899782999</v>
      </c>
      <c r="Y273" s="399"/>
      <c r="Z273" s="399"/>
      <c r="AA273" s="399"/>
      <c r="AB273" s="399"/>
      <c r="AC273" s="399"/>
      <c r="AD273" s="399"/>
      <c r="AE273" s="399">
        <v>-0.104265236449343</v>
      </c>
      <c r="AF273" s="399"/>
      <c r="AG273" s="399"/>
      <c r="AH273" s="399"/>
      <c r="AI273" s="399"/>
      <c r="AJ273" s="399"/>
      <c r="AK273" s="399"/>
      <c r="AL273" s="399"/>
      <c r="AM273" s="399"/>
      <c r="AN273" s="399"/>
      <c r="AO273" s="399"/>
      <c r="AP273" s="399">
        <v>5.0381239825184998E-2</v>
      </c>
      <c r="AQ273" s="399"/>
      <c r="AR273" s="399"/>
      <c r="AS273" s="399"/>
      <c r="AT273" s="399"/>
      <c r="AU273" s="399"/>
      <c r="AV273" s="399">
        <v>2.0527236670999399E-2</v>
      </c>
      <c r="AW273" s="399">
        <v>4.6447617924628003E-2</v>
      </c>
      <c r="AX273" s="399"/>
      <c r="AY273" s="399"/>
      <c r="AZ273" s="399"/>
      <c r="BA273" s="399"/>
      <c r="BB273" s="399">
        <v>-0.15158750582780001</v>
      </c>
      <c r="BC273" s="399"/>
      <c r="BD273" s="399"/>
      <c r="BE273" s="399"/>
      <c r="BF273" s="399"/>
      <c r="BG273" s="399">
        <v>-0.11266898878154499</v>
      </c>
      <c r="BH273" s="399">
        <v>3.3332607064320501E-2</v>
      </c>
      <c r="BI273" s="399"/>
      <c r="BJ273" s="399"/>
      <c r="BK273" s="399">
        <v>1.0602386443431699E-2</v>
      </c>
      <c r="BL273" s="399"/>
      <c r="BM273" s="399"/>
      <c r="BN273" s="399"/>
      <c r="BO273" s="399">
        <v>0</v>
      </c>
      <c r="BP273" s="399"/>
      <c r="BQ273" s="399"/>
      <c r="BR273" s="399"/>
      <c r="BS273" s="399"/>
      <c r="BT273" s="399"/>
      <c r="BU273" s="399"/>
      <c r="BV273" s="399"/>
      <c r="BW273" s="399">
        <v>4.44422753881452E-2</v>
      </c>
      <c r="BX273" s="403"/>
      <c r="BY273" s="399"/>
      <c r="BZ273" s="399"/>
      <c r="CA273" s="399"/>
      <c r="CB273" s="399"/>
      <c r="CC273" s="399">
        <v>-0.20673061438861501</v>
      </c>
      <c r="CD273" s="399"/>
      <c r="CE273" s="399"/>
      <c r="CF273" s="399"/>
      <c r="CG273" s="399">
        <v>0.189535626710639</v>
      </c>
      <c r="CH273" s="399"/>
      <c r="CI273" s="399"/>
      <c r="CJ273" s="399"/>
      <c r="CK273" s="399"/>
      <c r="CL273" s="399"/>
      <c r="CM273" s="399"/>
      <c r="CN273" s="399"/>
      <c r="CO273" s="399"/>
      <c r="CP273" s="399"/>
      <c r="CQ273" s="399"/>
      <c r="CR273" s="399"/>
      <c r="CS273" s="399"/>
      <c r="CT273" s="399"/>
      <c r="CU273" s="399"/>
      <c r="CV273" s="399"/>
      <c r="CW273" s="399"/>
      <c r="CX273" s="399"/>
      <c r="CY273" s="399"/>
      <c r="CZ273" s="399"/>
      <c r="DA273" s="399"/>
      <c r="DB273" s="399"/>
      <c r="DC273" s="399"/>
      <c r="DD273" s="399"/>
      <c r="DE273" s="399"/>
      <c r="DG273" s="404"/>
      <c r="DI273" s="399"/>
      <c r="DJ273" s="399"/>
      <c r="DK273" s="399">
        <v>0.13953486098747001</v>
      </c>
    </row>
    <row r="274" spans="1:115" customFormat="1" hidden="1" outlineLevel="1">
      <c r="A274" s="398">
        <f t="shared" si="51"/>
        <v>26998</v>
      </c>
      <c r="B274" s="402"/>
      <c r="C274" s="399"/>
      <c r="D274" s="399">
        <v>5.5999999999999999E-3</v>
      </c>
      <c r="E274" s="399">
        <v>-0.12189999999999999</v>
      </c>
      <c r="F274" s="399"/>
      <c r="G274" s="399"/>
      <c r="H274" s="399"/>
      <c r="I274" s="399"/>
      <c r="J274" s="399"/>
      <c r="K274" s="399"/>
      <c r="L274" s="399"/>
      <c r="M274" s="399"/>
      <c r="N274" s="399"/>
      <c r="O274" s="399"/>
      <c r="P274" s="399"/>
      <c r="Q274" s="399"/>
      <c r="R274" s="399"/>
      <c r="S274" s="399"/>
      <c r="T274" s="399"/>
      <c r="U274" s="399"/>
      <c r="V274" s="399"/>
      <c r="W274" s="399"/>
      <c r="X274" s="399">
        <v>-0.24489861280995001</v>
      </c>
      <c r="Y274" s="399"/>
      <c r="Z274" s="399"/>
      <c r="AA274" s="399"/>
      <c r="AB274" s="399"/>
      <c r="AC274" s="399"/>
      <c r="AD274" s="399"/>
      <c r="AE274" s="399">
        <v>-0.37918836003096201</v>
      </c>
      <c r="AF274" s="399"/>
      <c r="AG274" s="399"/>
      <c r="AH274" s="399"/>
      <c r="AI274" s="399"/>
      <c r="AJ274" s="399"/>
      <c r="AK274" s="399"/>
      <c r="AL274" s="399"/>
      <c r="AM274" s="399"/>
      <c r="AN274" s="399"/>
      <c r="AO274" s="399"/>
      <c r="AP274" s="399">
        <v>-1.1626972101824199E-2</v>
      </c>
      <c r="AQ274" s="399"/>
      <c r="AR274" s="399"/>
      <c r="AS274" s="399"/>
      <c r="AT274" s="399"/>
      <c r="AU274" s="399"/>
      <c r="AV274" s="399">
        <v>-0.22988478420359801</v>
      </c>
      <c r="AW274" s="399">
        <v>-7.8787630092563704E-2</v>
      </c>
      <c r="AX274" s="399"/>
      <c r="AY274" s="399"/>
      <c r="AZ274" s="399"/>
      <c r="BA274" s="399"/>
      <c r="BB274" s="399">
        <v>-0.22186480933199601</v>
      </c>
      <c r="BC274" s="399"/>
      <c r="BD274" s="399"/>
      <c r="BE274" s="399"/>
      <c r="BF274" s="399"/>
      <c r="BG274" s="399">
        <v>-0.193317600568227</v>
      </c>
      <c r="BH274" s="399">
        <v>-0.17741865322276501</v>
      </c>
      <c r="BI274" s="399"/>
      <c r="BJ274" s="399"/>
      <c r="BK274" s="399">
        <v>-6.8182150663316093E-2</v>
      </c>
      <c r="BL274" s="399"/>
      <c r="BM274" s="399"/>
      <c r="BN274" s="399"/>
      <c r="BO274" s="399">
        <v>-0.164648722815566</v>
      </c>
      <c r="BP274" s="399"/>
      <c r="BQ274" s="399"/>
      <c r="BR274" s="399"/>
      <c r="BS274" s="399"/>
      <c r="BT274" s="399"/>
      <c r="BU274" s="399"/>
      <c r="BV274" s="399"/>
      <c r="BW274" s="399">
        <v>-0.34042880056142999</v>
      </c>
      <c r="BX274" s="403"/>
      <c r="BY274" s="399"/>
      <c r="BZ274" s="399"/>
      <c r="CA274" s="399"/>
      <c r="CB274" s="399"/>
      <c r="CC274" s="399">
        <v>-0.36363621414223501</v>
      </c>
      <c r="CD274" s="399"/>
      <c r="CE274" s="399"/>
      <c r="CF274" s="399"/>
      <c r="CG274" s="399">
        <v>-7.6719668381945105E-2</v>
      </c>
      <c r="CH274" s="399"/>
      <c r="CI274" s="399"/>
      <c r="CJ274" s="399"/>
      <c r="CK274" s="399"/>
      <c r="CL274" s="399"/>
      <c r="CM274" s="399"/>
      <c r="CN274" s="399"/>
      <c r="CO274" s="399"/>
      <c r="CP274" s="399"/>
      <c r="CQ274" s="399"/>
      <c r="CR274" s="399"/>
      <c r="CS274" s="399"/>
      <c r="CT274" s="399"/>
      <c r="CU274" s="399"/>
      <c r="CV274" s="399"/>
      <c r="CW274" s="399"/>
      <c r="CX274" s="399"/>
      <c r="CY274" s="399"/>
      <c r="CZ274" s="399"/>
      <c r="DA274" s="399"/>
      <c r="DB274" s="399"/>
      <c r="DC274" s="399"/>
      <c r="DD274" s="399"/>
      <c r="DE274" s="399"/>
      <c r="DG274" s="404"/>
      <c r="DI274" s="399"/>
      <c r="DJ274" s="399"/>
      <c r="DK274" s="399">
        <v>8.8435313847970695E-2</v>
      </c>
    </row>
    <row r="275" spans="1:115" customFormat="1" hidden="1" outlineLevel="1">
      <c r="A275" s="398">
        <f t="shared" si="51"/>
        <v>27029</v>
      </c>
      <c r="B275" s="402"/>
      <c r="C275" s="399"/>
      <c r="D275" s="399">
        <v>6.4000000000000003E-3</v>
      </c>
      <c r="E275" s="399">
        <v>1.2500000000000001E-2</v>
      </c>
      <c r="F275" s="399"/>
      <c r="G275" s="399"/>
      <c r="H275" s="399"/>
      <c r="I275" s="399"/>
      <c r="J275" s="399"/>
      <c r="K275" s="399"/>
      <c r="L275" s="399"/>
      <c r="M275" s="399"/>
      <c r="N275" s="399"/>
      <c r="O275" s="399"/>
      <c r="P275" s="399"/>
      <c r="Q275" s="399"/>
      <c r="R275" s="399"/>
      <c r="S275" s="399"/>
      <c r="T275" s="399"/>
      <c r="U275" s="399"/>
      <c r="V275" s="399"/>
      <c r="W275" s="399"/>
      <c r="X275" s="399">
        <v>-8.1075296808443095E-2</v>
      </c>
      <c r="Y275" s="399"/>
      <c r="Z275" s="399"/>
      <c r="AA275" s="399"/>
      <c r="AB275" s="399"/>
      <c r="AC275" s="399"/>
      <c r="AD275" s="399"/>
      <c r="AE275" s="399">
        <v>7.3862728819466802E-2</v>
      </c>
      <c r="AF275" s="399"/>
      <c r="AG275" s="399"/>
      <c r="AH275" s="399"/>
      <c r="AI275" s="399"/>
      <c r="AJ275" s="399"/>
      <c r="AK275" s="399"/>
      <c r="AL275" s="399"/>
      <c r="AM275" s="399"/>
      <c r="AN275" s="399"/>
      <c r="AO275" s="399"/>
      <c r="AP275" s="399">
        <v>-4.6073123092789603E-2</v>
      </c>
      <c r="AQ275" s="399"/>
      <c r="AR275" s="399"/>
      <c r="AS275" s="399"/>
      <c r="AT275" s="399"/>
      <c r="AU275" s="399"/>
      <c r="AV275" s="399">
        <v>4.0193788756841903E-2</v>
      </c>
      <c r="AW275" s="399">
        <v>-3.1578695729607503E-2</v>
      </c>
      <c r="AX275" s="399"/>
      <c r="AY275" s="399"/>
      <c r="AZ275" s="399"/>
      <c r="BA275" s="399"/>
      <c r="BB275" s="399">
        <v>-8.2649097659835899E-3</v>
      </c>
      <c r="BC275" s="399"/>
      <c r="BD275" s="399"/>
      <c r="BE275" s="399"/>
      <c r="BF275" s="399"/>
      <c r="BG275" s="399">
        <v>-4.1419262663886403E-2</v>
      </c>
      <c r="BH275" s="399">
        <v>0</v>
      </c>
      <c r="BI275" s="399"/>
      <c r="BJ275" s="399"/>
      <c r="BK275" s="399">
        <v>5.6276834030723998E-3</v>
      </c>
      <c r="BL275" s="399"/>
      <c r="BM275" s="399"/>
      <c r="BN275" s="399"/>
      <c r="BO275" s="399">
        <v>0.21739159920784901</v>
      </c>
      <c r="BP275" s="399"/>
      <c r="BQ275" s="399"/>
      <c r="BR275" s="399"/>
      <c r="BS275" s="399"/>
      <c r="BT275" s="399"/>
      <c r="BU275" s="399"/>
      <c r="BV275" s="399"/>
      <c r="BW275" s="399">
        <v>-0.137086341168799</v>
      </c>
      <c r="BX275" s="403"/>
      <c r="BY275" s="399"/>
      <c r="BZ275" s="399"/>
      <c r="CA275" s="399"/>
      <c r="CB275" s="399"/>
      <c r="CC275" s="399">
        <v>-0.17142857652041801</v>
      </c>
      <c r="CD275" s="399"/>
      <c r="CE275" s="399"/>
      <c r="CF275" s="399"/>
      <c r="CG275" s="399">
        <v>0.123209298271361</v>
      </c>
      <c r="CH275" s="399"/>
      <c r="CI275" s="399"/>
      <c r="CJ275" s="399"/>
      <c r="CK275" s="399"/>
      <c r="CL275" s="399"/>
      <c r="CM275" s="399"/>
      <c r="CN275" s="399"/>
      <c r="CO275" s="399"/>
      <c r="CP275" s="399"/>
      <c r="CQ275" s="399"/>
      <c r="CR275" s="399"/>
      <c r="CS275" s="399"/>
      <c r="CT275" s="399"/>
      <c r="CU275" s="399"/>
      <c r="CV275" s="399"/>
      <c r="CW275" s="399"/>
      <c r="CX275" s="399"/>
      <c r="CY275" s="399"/>
      <c r="CZ275" s="399"/>
      <c r="DA275" s="399"/>
      <c r="DB275" s="399"/>
      <c r="DC275" s="399"/>
      <c r="DD275" s="399"/>
      <c r="DE275" s="399"/>
      <c r="DG275" s="404"/>
      <c r="DI275" s="399"/>
      <c r="DJ275" s="399"/>
      <c r="DK275" s="399">
        <v>-0.112499990148241</v>
      </c>
    </row>
    <row r="276" spans="1:115" customFormat="1" hidden="1" outlineLevel="1">
      <c r="A276" s="398">
        <f t="shared" si="51"/>
        <v>27060</v>
      </c>
      <c r="B276" s="402"/>
      <c r="C276" s="399"/>
      <c r="D276" s="399">
        <v>6.3E-3</v>
      </c>
      <c r="E276" s="399">
        <v>4.5999999999999999E-3</v>
      </c>
      <c r="F276" s="399"/>
      <c r="G276" s="399"/>
      <c r="H276" s="399"/>
      <c r="I276" s="399"/>
      <c r="J276" s="399"/>
      <c r="K276" s="399"/>
      <c r="L276" s="399"/>
      <c r="M276" s="399"/>
      <c r="N276" s="399"/>
      <c r="O276" s="399"/>
      <c r="P276" s="399"/>
      <c r="Q276" s="399"/>
      <c r="R276" s="399"/>
      <c r="S276" s="399"/>
      <c r="T276" s="399"/>
      <c r="U276" s="399"/>
      <c r="V276" s="399"/>
      <c r="W276" s="399"/>
      <c r="X276" s="399">
        <v>0.39705471801002601</v>
      </c>
      <c r="Y276" s="399"/>
      <c r="Z276" s="399"/>
      <c r="AA276" s="399"/>
      <c r="AB276" s="399"/>
      <c r="AC276" s="399"/>
      <c r="AD276" s="399"/>
      <c r="AE276" s="399">
        <v>-5.2909483087352403E-2</v>
      </c>
      <c r="AF276" s="399"/>
      <c r="AG276" s="399"/>
      <c r="AH276" s="399"/>
      <c r="AI276" s="399"/>
      <c r="AJ276" s="399"/>
      <c r="AK276" s="399"/>
      <c r="AL276" s="399"/>
      <c r="AM276" s="399"/>
      <c r="AN276" s="399"/>
      <c r="AO276" s="399"/>
      <c r="AP276" s="399">
        <v>-3.2507436054343301E-2</v>
      </c>
      <c r="AQ276" s="399"/>
      <c r="AR276" s="399"/>
      <c r="AS276" s="399"/>
      <c r="AT276" s="399"/>
      <c r="AU276" s="399"/>
      <c r="AV276" s="399">
        <v>-5.2251965519732199E-2</v>
      </c>
      <c r="AW276" s="399">
        <v>-2.2034351285737601E-2</v>
      </c>
      <c r="AX276" s="399"/>
      <c r="AY276" s="399"/>
      <c r="AZ276" s="399"/>
      <c r="BA276" s="399"/>
      <c r="BB276" s="399">
        <v>-0.14583290218505601</v>
      </c>
      <c r="BC276" s="399"/>
      <c r="BD276" s="399"/>
      <c r="BE276" s="399"/>
      <c r="BF276" s="399"/>
      <c r="BG276" s="399">
        <v>0.14333995817074499</v>
      </c>
      <c r="BH276" s="399">
        <v>0.14705756021681299</v>
      </c>
      <c r="BI276" s="399"/>
      <c r="BJ276" s="399"/>
      <c r="BK276" s="399">
        <v>-0.10634264854106899</v>
      </c>
      <c r="BL276" s="399"/>
      <c r="BM276" s="399"/>
      <c r="BN276" s="399"/>
      <c r="BO276" s="399">
        <v>-0.10714327466866</v>
      </c>
      <c r="BP276" s="399"/>
      <c r="BQ276" s="399"/>
      <c r="BR276" s="399"/>
      <c r="BS276" s="399"/>
      <c r="BT276" s="399"/>
      <c r="BU276" s="399"/>
      <c r="BV276" s="399"/>
      <c r="BW276" s="399">
        <v>0.420548132116489</v>
      </c>
      <c r="BX276" s="403"/>
      <c r="BY276" s="399"/>
      <c r="BZ276" s="399"/>
      <c r="CA276" s="399"/>
      <c r="CB276" s="399"/>
      <c r="CC276" s="399">
        <v>-2.2988351230870799E-2</v>
      </c>
      <c r="CD276" s="399"/>
      <c r="CE276" s="399"/>
      <c r="CF276" s="399"/>
      <c r="CG276" s="399">
        <v>-7.9081904454379501E-2</v>
      </c>
      <c r="CH276" s="399"/>
      <c r="CI276" s="399"/>
      <c r="CJ276" s="399"/>
      <c r="CK276" s="399"/>
      <c r="CL276" s="399"/>
      <c r="CM276" s="399"/>
      <c r="CN276" s="399"/>
      <c r="CO276" s="399"/>
      <c r="CP276" s="399"/>
      <c r="CQ276" s="399"/>
      <c r="CR276" s="399"/>
      <c r="CS276" s="399"/>
      <c r="CT276" s="399"/>
      <c r="CU276" s="399"/>
      <c r="CV276" s="399"/>
      <c r="CW276" s="399"/>
      <c r="CX276" s="399"/>
      <c r="CY276" s="399"/>
      <c r="CZ276" s="399"/>
      <c r="DA276" s="399"/>
      <c r="DB276" s="399"/>
      <c r="DC276" s="399"/>
      <c r="DD276" s="399"/>
      <c r="DE276" s="399"/>
      <c r="DG276" s="404"/>
      <c r="DI276" s="399"/>
      <c r="DJ276" s="399"/>
      <c r="DK276" s="399">
        <v>-2.8169603335579E-2</v>
      </c>
    </row>
    <row r="277" spans="1:115" customFormat="1" hidden="1" outlineLevel="1">
      <c r="A277" s="398">
        <f t="shared" si="51"/>
        <v>27088</v>
      </c>
      <c r="B277" s="402"/>
      <c r="C277" s="399"/>
      <c r="D277" s="399">
        <v>5.7999999999999996E-3</v>
      </c>
      <c r="E277" s="399">
        <v>1.0999999999999901E-3</v>
      </c>
      <c r="F277" s="399"/>
      <c r="G277" s="399"/>
      <c r="H277" s="399"/>
      <c r="I277" s="399"/>
      <c r="J277" s="399"/>
      <c r="K277" s="399"/>
      <c r="L277" s="399"/>
      <c r="M277" s="399"/>
      <c r="N277" s="399"/>
      <c r="O277" s="399"/>
      <c r="P277" s="399"/>
      <c r="Q277" s="399"/>
      <c r="R277" s="399"/>
      <c r="S277" s="399"/>
      <c r="T277" s="399"/>
      <c r="U277" s="399"/>
      <c r="V277" s="399"/>
      <c r="W277" s="399"/>
      <c r="X277" s="399">
        <v>-1.05262441098303E-2</v>
      </c>
      <c r="Y277" s="399"/>
      <c r="Z277" s="399"/>
      <c r="AA277" s="399"/>
      <c r="AB277" s="399"/>
      <c r="AC277" s="399"/>
      <c r="AD277" s="399"/>
      <c r="AE277" s="399">
        <v>0</v>
      </c>
      <c r="AF277" s="399"/>
      <c r="AG277" s="399"/>
      <c r="AH277" s="399"/>
      <c r="AI277" s="399"/>
      <c r="AJ277" s="399"/>
      <c r="AK277" s="399"/>
      <c r="AL277" s="399"/>
      <c r="AM277" s="399"/>
      <c r="AN277" s="399"/>
      <c r="AO277" s="399"/>
      <c r="AP277" s="399">
        <v>4.7996138267569696E-3</v>
      </c>
      <c r="AQ277" s="399"/>
      <c r="AR277" s="399"/>
      <c r="AS277" s="399"/>
      <c r="AT277" s="399"/>
      <c r="AU277" s="399"/>
      <c r="AV277" s="399">
        <v>-2.6615564140431199E-2</v>
      </c>
      <c r="AW277" s="399">
        <v>-1.53632572838242E-2</v>
      </c>
      <c r="AX277" s="399"/>
      <c r="AY277" s="399"/>
      <c r="AZ277" s="399"/>
      <c r="BA277" s="399"/>
      <c r="BB277" s="399">
        <v>7.8048664457105593E-2</v>
      </c>
      <c r="BC277" s="399"/>
      <c r="BD277" s="399"/>
      <c r="BE277" s="399"/>
      <c r="BF277" s="399"/>
      <c r="BG277" s="399">
        <v>3.0219748829577401E-2</v>
      </c>
      <c r="BH277" s="399">
        <v>4.2735796402628E-2</v>
      </c>
      <c r="BI277" s="399"/>
      <c r="BJ277" s="399"/>
      <c r="BK277" s="399">
        <v>1.25261532686102E-2</v>
      </c>
      <c r="BL277" s="399"/>
      <c r="BM277" s="399"/>
      <c r="BN277" s="399"/>
      <c r="BO277" s="399">
        <v>-7.2736087550414802E-2</v>
      </c>
      <c r="BP277" s="399"/>
      <c r="BQ277" s="399"/>
      <c r="BR277" s="399"/>
      <c r="BS277" s="399"/>
      <c r="BT277" s="399"/>
      <c r="BU277" s="399"/>
      <c r="BV277" s="399"/>
      <c r="BW277" s="399">
        <v>-0.11840722943089201</v>
      </c>
      <c r="BX277" s="403"/>
      <c r="BY277" s="399"/>
      <c r="BZ277" s="399"/>
      <c r="CA277" s="399"/>
      <c r="CB277" s="399"/>
      <c r="CC277" s="399">
        <v>3.5292719063228603E-2</v>
      </c>
      <c r="CD277" s="399"/>
      <c r="CE277" s="399"/>
      <c r="CF277" s="399"/>
      <c r="CG277" s="399">
        <v>2.1808455325884799E-2</v>
      </c>
      <c r="CH277" s="399"/>
      <c r="CI277" s="399"/>
      <c r="CJ277" s="399"/>
      <c r="CK277" s="399"/>
      <c r="CL277" s="399"/>
      <c r="CM277" s="399"/>
      <c r="CN277" s="399"/>
      <c r="CO277" s="399"/>
      <c r="CP277" s="399"/>
      <c r="CQ277" s="399"/>
      <c r="CR277" s="399"/>
      <c r="CS277" s="399"/>
      <c r="CT277" s="399"/>
      <c r="CU277" s="399"/>
      <c r="CV277" s="399"/>
      <c r="CW277" s="399"/>
      <c r="CX277" s="399"/>
      <c r="CY277" s="399"/>
      <c r="CZ277" s="399"/>
      <c r="DA277" s="399"/>
      <c r="DB277" s="399"/>
      <c r="DC277" s="399"/>
      <c r="DD277" s="399"/>
      <c r="DE277" s="399"/>
      <c r="DG277" s="404"/>
      <c r="DI277" s="399"/>
      <c r="DJ277" s="399"/>
      <c r="DK277" s="399">
        <v>-0.137680467826377</v>
      </c>
    </row>
    <row r="278" spans="1:115" customFormat="1" hidden="1" outlineLevel="1">
      <c r="A278" s="398">
        <f t="shared" si="51"/>
        <v>27119</v>
      </c>
      <c r="B278" s="402"/>
      <c r="C278" s="399"/>
      <c r="D278" s="399">
        <v>5.5999999999999999E-3</v>
      </c>
      <c r="E278" s="399">
        <v>-2.2499999999999999E-2</v>
      </c>
      <c r="F278" s="399"/>
      <c r="G278" s="399"/>
      <c r="H278" s="399"/>
      <c r="I278" s="399"/>
      <c r="J278" s="399"/>
      <c r="K278" s="399"/>
      <c r="L278" s="399"/>
      <c r="M278" s="399"/>
      <c r="N278" s="399"/>
      <c r="O278" s="399"/>
      <c r="P278" s="399"/>
      <c r="Q278" s="399"/>
      <c r="R278" s="399"/>
      <c r="S278" s="399"/>
      <c r="T278" s="399"/>
      <c r="U278" s="399"/>
      <c r="V278" s="399"/>
      <c r="W278" s="399"/>
      <c r="X278" s="399">
        <v>-9.5743767046244696E-2</v>
      </c>
      <c r="Y278" s="399"/>
      <c r="Z278" s="399"/>
      <c r="AA278" s="399"/>
      <c r="AB278" s="399"/>
      <c r="AC278" s="399"/>
      <c r="AD278" s="399"/>
      <c r="AE278" s="399">
        <v>9.4971133494945598E-2</v>
      </c>
      <c r="AF278" s="399"/>
      <c r="AG278" s="399"/>
      <c r="AH278" s="399"/>
      <c r="AI278" s="399"/>
      <c r="AJ278" s="399"/>
      <c r="AK278" s="399"/>
      <c r="AL278" s="399"/>
      <c r="AM278" s="399"/>
      <c r="AN278" s="399"/>
      <c r="AO278" s="399"/>
      <c r="AP278" s="399">
        <v>3.4854175999859002E-2</v>
      </c>
      <c r="AQ278" s="399"/>
      <c r="AR278" s="399"/>
      <c r="AS278" s="399"/>
      <c r="AT278" s="399"/>
      <c r="AU278" s="399"/>
      <c r="AV278" s="399">
        <v>-6.00128331433444E-2</v>
      </c>
      <c r="AW278" s="399">
        <v>4.2548504423445196E-3</v>
      </c>
      <c r="AX278" s="399"/>
      <c r="AY278" s="399"/>
      <c r="AZ278" s="399"/>
      <c r="BA278" s="399"/>
      <c r="BB278" s="399">
        <v>4.0724299971890601E-2</v>
      </c>
      <c r="BC278" s="399"/>
      <c r="BD278" s="399"/>
      <c r="BE278" s="399"/>
      <c r="BF278" s="399"/>
      <c r="BG278" s="399">
        <v>4.8000369036352401E-2</v>
      </c>
      <c r="BH278" s="399">
        <v>-2.4590566957191501E-2</v>
      </c>
      <c r="BI278" s="399"/>
      <c r="BJ278" s="399"/>
      <c r="BK278" s="399">
        <v>-2.6804412587927699E-2</v>
      </c>
      <c r="BL278" s="399"/>
      <c r="BM278" s="399"/>
      <c r="BN278" s="399"/>
      <c r="BO278" s="399">
        <v>2.6315298167104598E-2</v>
      </c>
      <c r="BP278" s="399"/>
      <c r="BQ278" s="399"/>
      <c r="BR278" s="399"/>
      <c r="BS278" s="399"/>
      <c r="BT278" s="399"/>
      <c r="BU278" s="399"/>
      <c r="BV278" s="399"/>
      <c r="BW278" s="399">
        <v>-6.4353105564965304E-2</v>
      </c>
      <c r="BX278" s="403"/>
      <c r="BY278" s="399"/>
      <c r="BZ278" s="399"/>
      <c r="CA278" s="399"/>
      <c r="CB278" s="399"/>
      <c r="CC278" s="399">
        <v>-0.17045365622137201</v>
      </c>
      <c r="CD278" s="399"/>
      <c r="CE278" s="399"/>
      <c r="CF278" s="399"/>
      <c r="CG278" s="399">
        <v>-7.1039220231465403E-2</v>
      </c>
      <c r="CH278" s="399"/>
      <c r="CI278" s="399"/>
      <c r="CJ278" s="399"/>
      <c r="CK278" s="399"/>
      <c r="CL278" s="399"/>
      <c r="CM278" s="399"/>
      <c r="CN278" s="399"/>
      <c r="CO278" s="399"/>
      <c r="CP278" s="399"/>
      <c r="CQ278" s="399"/>
      <c r="CR278" s="399"/>
      <c r="CS278" s="399"/>
      <c r="CT278" s="399"/>
      <c r="CU278" s="399"/>
      <c r="CV278" s="399"/>
      <c r="CW278" s="399"/>
      <c r="CX278" s="399"/>
      <c r="CY278" s="399"/>
      <c r="CZ278" s="399"/>
      <c r="DA278" s="399"/>
      <c r="DB278" s="399"/>
      <c r="DC278" s="399"/>
      <c r="DD278" s="399"/>
      <c r="DE278" s="399"/>
      <c r="DG278" s="404"/>
      <c r="DI278" s="399"/>
      <c r="DJ278" s="399"/>
      <c r="DK278" s="399">
        <v>-0.13445374193521001</v>
      </c>
    </row>
    <row r="279" spans="1:115" customFormat="1" hidden="1" outlineLevel="1">
      <c r="A279" s="398">
        <f t="shared" si="51"/>
        <v>27149</v>
      </c>
      <c r="B279" s="402"/>
      <c r="C279" s="399"/>
      <c r="D279" s="399">
        <v>7.4999999999999997E-3</v>
      </c>
      <c r="E279" s="399">
        <v>-4.5400000000000003E-2</v>
      </c>
      <c r="F279" s="399"/>
      <c r="G279" s="399"/>
      <c r="H279" s="399"/>
      <c r="I279" s="399"/>
      <c r="J279" s="399"/>
      <c r="K279" s="399"/>
      <c r="L279" s="399"/>
      <c r="M279" s="399"/>
      <c r="N279" s="399"/>
      <c r="O279" s="399"/>
      <c r="P279" s="399"/>
      <c r="Q279" s="399"/>
      <c r="R279" s="399"/>
      <c r="S279" s="399"/>
      <c r="T279" s="399"/>
      <c r="U279" s="399"/>
      <c r="V279" s="399"/>
      <c r="W279" s="399"/>
      <c r="X279" s="399">
        <v>-4.7061364845445701E-2</v>
      </c>
      <c r="Y279" s="399"/>
      <c r="Z279" s="399"/>
      <c r="AA279" s="399"/>
      <c r="AB279" s="399"/>
      <c r="AC279" s="399"/>
      <c r="AD279" s="399"/>
      <c r="AE279" s="399">
        <v>-0.1071421312738</v>
      </c>
      <c r="AF279" s="399"/>
      <c r="AG279" s="399"/>
      <c r="AH279" s="399"/>
      <c r="AI279" s="399"/>
      <c r="AJ279" s="399"/>
      <c r="AK279" s="399"/>
      <c r="AL279" s="399"/>
      <c r="AM279" s="399"/>
      <c r="AN279" s="399"/>
      <c r="AO279" s="399"/>
      <c r="AP279" s="399">
        <v>-6.18202902234255E-3</v>
      </c>
      <c r="AQ279" s="399"/>
      <c r="AR279" s="399"/>
      <c r="AS279" s="399"/>
      <c r="AT279" s="399"/>
      <c r="AU279" s="399"/>
      <c r="AV279" s="399">
        <v>-8.3500145454531403E-3</v>
      </c>
      <c r="AW279" s="399">
        <v>6.4830894222193999E-2</v>
      </c>
      <c r="AX279" s="399"/>
      <c r="AY279" s="399"/>
      <c r="AZ279" s="399"/>
      <c r="BA279" s="399"/>
      <c r="BB279" s="399">
        <v>-5.9343545299261398E-2</v>
      </c>
      <c r="BC279" s="399"/>
      <c r="BD279" s="399"/>
      <c r="BE279" s="399"/>
      <c r="BF279" s="399"/>
      <c r="BG279" s="399">
        <v>2.0987686776176E-2</v>
      </c>
      <c r="BH279" s="399">
        <v>-4.2016017186343201E-2</v>
      </c>
      <c r="BI279" s="399"/>
      <c r="BJ279" s="399"/>
      <c r="BK279" s="399">
        <v>-6.3554451493540399E-3</v>
      </c>
      <c r="BL279" s="399"/>
      <c r="BM279" s="399"/>
      <c r="BN279" s="399"/>
      <c r="BO279" s="399">
        <v>-1.7092751959197499E-2</v>
      </c>
      <c r="BP279" s="399"/>
      <c r="BQ279" s="399"/>
      <c r="BR279" s="399"/>
      <c r="BS279" s="399"/>
      <c r="BT279" s="399"/>
      <c r="BU279" s="399"/>
      <c r="BV279" s="399"/>
      <c r="BW279" s="399">
        <v>7.9951729751828095E-3</v>
      </c>
      <c r="BX279" s="403"/>
      <c r="BY279" s="399"/>
      <c r="BZ279" s="399"/>
      <c r="CA279" s="399"/>
      <c r="CB279" s="399"/>
      <c r="CC279" s="399">
        <v>-5.4794799708545797E-2</v>
      </c>
      <c r="CD279" s="399"/>
      <c r="CE279" s="399"/>
      <c r="CF279" s="399"/>
      <c r="CG279" s="399">
        <v>3.5294997868232203E-2</v>
      </c>
      <c r="CH279" s="399"/>
      <c r="CI279" s="399"/>
      <c r="CJ279" s="399"/>
      <c r="CK279" s="399"/>
      <c r="CL279" s="399"/>
      <c r="CM279" s="399"/>
      <c r="CN279" s="399"/>
      <c r="CO279" s="399"/>
      <c r="CP279" s="399"/>
      <c r="CQ279" s="399"/>
      <c r="CR279" s="399"/>
      <c r="CS279" s="399"/>
      <c r="CT279" s="399"/>
      <c r="CU279" s="399"/>
      <c r="CV279" s="399"/>
      <c r="CW279" s="399"/>
      <c r="CX279" s="399"/>
      <c r="CY279" s="399"/>
      <c r="CZ279" s="399"/>
      <c r="DA279" s="399"/>
      <c r="DB279" s="399"/>
      <c r="DC279" s="399"/>
      <c r="DD279" s="399"/>
      <c r="DE279" s="399"/>
      <c r="DG279" s="404"/>
      <c r="DI279" s="399"/>
      <c r="DJ279" s="399"/>
      <c r="DK279" s="399">
        <v>-4.8544897107451197E-2</v>
      </c>
    </row>
    <row r="280" spans="1:115" customFormat="1" hidden="1" outlineLevel="1">
      <c r="A280" s="398">
        <f t="shared" si="51"/>
        <v>27180</v>
      </c>
      <c r="B280" s="402"/>
      <c r="C280" s="399"/>
      <c r="D280" s="399">
        <v>7.4999999999999997E-3</v>
      </c>
      <c r="E280" s="399">
        <v>-3.9299999999999898E-2</v>
      </c>
      <c r="F280" s="399"/>
      <c r="G280" s="399"/>
      <c r="H280" s="399"/>
      <c r="I280" s="399"/>
      <c r="J280" s="399"/>
      <c r="K280" s="399"/>
      <c r="L280" s="399"/>
      <c r="M280" s="399"/>
      <c r="N280" s="399"/>
      <c r="O280" s="399"/>
      <c r="P280" s="399"/>
      <c r="Q280" s="399"/>
      <c r="R280" s="399"/>
      <c r="S280" s="399"/>
      <c r="T280" s="399"/>
      <c r="U280" s="399"/>
      <c r="V280" s="399"/>
      <c r="W280" s="399"/>
      <c r="X280" s="399">
        <v>1.23448257026208E-2</v>
      </c>
      <c r="Y280" s="399"/>
      <c r="Z280" s="399"/>
      <c r="AA280" s="399"/>
      <c r="AB280" s="399"/>
      <c r="AC280" s="399"/>
      <c r="AD280" s="399"/>
      <c r="AE280" s="399">
        <v>2.0000097841975401E-2</v>
      </c>
      <c r="AF280" s="399"/>
      <c r="AG280" s="399"/>
      <c r="AH280" s="399"/>
      <c r="AI280" s="399"/>
      <c r="AJ280" s="399"/>
      <c r="AK280" s="399"/>
      <c r="AL280" s="399"/>
      <c r="AM280" s="399"/>
      <c r="AN280" s="399"/>
      <c r="AO280" s="399"/>
      <c r="AP280" s="399">
        <v>-1.7106715267582999E-2</v>
      </c>
      <c r="AQ280" s="399"/>
      <c r="AR280" s="399"/>
      <c r="AS280" s="399"/>
      <c r="AT280" s="399"/>
      <c r="AU280" s="399"/>
      <c r="AV280" s="399">
        <v>-5.8947427717053101E-2</v>
      </c>
      <c r="AW280" s="399">
        <v>4.5332409381288297E-2</v>
      </c>
      <c r="AX280" s="399"/>
      <c r="AY280" s="399"/>
      <c r="AZ280" s="399"/>
      <c r="BA280" s="399"/>
      <c r="BB280" s="399">
        <v>-0.16666690405920201</v>
      </c>
      <c r="BC280" s="399"/>
      <c r="BD280" s="399"/>
      <c r="BE280" s="399"/>
      <c r="BF280" s="399"/>
      <c r="BG280" s="399">
        <v>4.81017953302873E-2</v>
      </c>
      <c r="BH280" s="399">
        <v>-8.7719230580623905E-2</v>
      </c>
      <c r="BI280" s="399"/>
      <c r="BJ280" s="399"/>
      <c r="BK280" s="399">
        <v>3.1982820111133403E-2</v>
      </c>
      <c r="BL280" s="399"/>
      <c r="BM280" s="399"/>
      <c r="BN280" s="399"/>
      <c r="BO280" s="399">
        <v>-5.3660995669669802E-2</v>
      </c>
      <c r="BP280" s="399"/>
      <c r="BQ280" s="399"/>
      <c r="BR280" s="399"/>
      <c r="BS280" s="399"/>
      <c r="BT280" s="399"/>
      <c r="BU280" s="399"/>
      <c r="BV280" s="399"/>
      <c r="BW280" s="399">
        <v>7.9352873357573406E-2</v>
      </c>
      <c r="BX280" s="403"/>
      <c r="BY280" s="399"/>
      <c r="BZ280" s="399"/>
      <c r="CA280" s="399"/>
      <c r="CB280" s="399"/>
      <c r="CC280" s="399">
        <v>-8.6955973450967394E-2</v>
      </c>
      <c r="CD280" s="399"/>
      <c r="CE280" s="399"/>
      <c r="CF280" s="399"/>
      <c r="CG280" s="399">
        <v>-7.7364409137760104E-2</v>
      </c>
      <c r="CH280" s="399"/>
      <c r="CI280" s="399"/>
      <c r="CJ280" s="399"/>
      <c r="CK280" s="399"/>
      <c r="CL280" s="399"/>
      <c r="CM280" s="399"/>
      <c r="CN280" s="399"/>
      <c r="CO280" s="399"/>
      <c r="CP280" s="399"/>
      <c r="CQ280" s="399"/>
      <c r="CR280" s="399"/>
      <c r="CS280" s="399"/>
      <c r="CT280" s="399"/>
      <c r="CU280" s="399"/>
      <c r="CV280" s="399"/>
      <c r="CW280" s="399"/>
      <c r="CX280" s="399"/>
      <c r="CY280" s="399"/>
      <c r="CZ280" s="399"/>
      <c r="DA280" s="399"/>
      <c r="DB280" s="399"/>
      <c r="DC280" s="399"/>
      <c r="DD280" s="399"/>
      <c r="DE280" s="399"/>
      <c r="DG280" s="404"/>
      <c r="DI280" s="399"/>
      <c r="DJ280" s="399"/>
      <c r="DK280" s="399">
        <v>-0.153059936998721</v>
      </c>
    </row>
    <row r="281" spans="1:115" customFormat="1" hidden="1" outlineLevel="1">
      <c r="A281" s="398">
        <f t="shared" si="51"/>
        <v>27210</v>
      </c>
      <c r="B281" s="402"/>
      <c r="C281" s="399"/>
      <c r="D281" s="399">
        <v>6.0000000000000001E-3</v>
      </c>
      <c r="E281" s="399">
        <v>-2.23E-2</v>
      </c>
      <c r="F281" s="399"/>
      <c r="G281" s="399"/>
      <c r="H281" s="399"/>
      <c r="I281" s="399"/>
      <c r="J281" s="399"/>
      <c r="K281" s="399"/>
      <c r="L281" s="399"/>
      <c r="M281" s="399"/>
      <c r="N281" s="399"/>
      <c r="O281" s="399"/>
      <c r="P281" s="399"/>
      <c r="Q281" s="399"/>
      <c r="R281" s="399"/>
      <c r="S281" s="399"/>
      <c r="T281" s="399"/>
      <c r="U281" s="399"/>
      <c r="V281" s="399"/>
      <c r="W281" s="399"/>
      <c r="X281" s="399">
        <v>0.109754934736758</v>
      </c>
      <c r="Y281" s="399"/>
      <c r="Z281" s="399"/>
      <c r="AA281" s="399"/>
      <c r="AB281" s="399"/>
      <c r="AC281" s="399"/>
      <c r="AD281" s="399"/>
      <c r="AE281" s="399">
        <v>-3.08124866942854E-2</v>
      </c>
      <c r="AF281" s="399"/>
      <c r="AG281" s="399"/>
      <c r="AH281" s="399"/>
      <c r="AI281" s="399"/>
      <c r="AJ281" s="399"/>
      <c r="AK281" s="399"/>
      <c r="AL281" s="399"/>
      <c r="AM281" s="399"/>
      <c r="AN281" s="399"/>
      <c r="AO281" s="399"/>
      <c r="AP281" s="399">
        <v>-1.9077573807209001E-3</v>
      </c>
      <c r="AQ281" s="399"/>
      <c r="AR281" s="399"/>
      <c r="AS281" s="399"/>
      <c r="AT281" s="399"/>
      <c r="AU281" s="399"/>
      <c r="AV281" s="399">
        <v>9.9864978255513201E-2</v>
      </c>
      <c r="AW281" s="399">
        <v>1.7857819922603099E-2</v>
      </c>
      <c r="AX281" s="399"/>
      <c r="AY281" s="399"/>
      <c r="AZ281" s="399"/>
      <c r="BA281" s="399"/>
      <c r="BB281" s="399">
        <v>-0.16666675045229101</v>
      </c>
      <c r="BC281" s="399"/>
      <c r="BD281" s="399"/>
      <c r="BE281" s="399"/>
      <c r="BF281" s="399"/>
      <c r="BG281" s="399">
        <v>-5.3140343106055601E-2</v>
      </c>
      <c r="BH281" s="399">
        <v>9.6143044458523105E-3</v>
      </c>
      <c r="BI281" s="399"/>
      <c r="BJ281" s="399"/>
      <c r="BK281" s="399">
        <v>-2.89263371261331E-2</v>
      </c>
      <c r="BL281" s="399"/>
      <c r="BM281" s="399"/>
      <c r="BN281" s="399"/>
      <c r="BO281" s="399">
        <v>0</v>
      </c>
      <c r="BP281" s="399"/>
      <c r="BQ281" s="399"/>
      <c r="BR281" s="399"/>
      <c r="BS281" s="399"/>
      <c r="BT281" s="399"/>
      <c r="BU281" s="399"/>
      <c r="BV281" s="399"/>
      <c r="BW281" s="399">
        <v>0.14706429736172899</v>
      </c>
      <c r="BX281" s="403"/>
      <c r="BY281" s="399"/>
      <c r="BZ281" s="399"/>
      <c r="CA281" s="399"/>
      <c r="CB281" s="399"/>
      <c r="CC281" s="399">
        <v>-0.14285801271412599</v>
      </c>
      <c r="CD281" s="399"/>
      <c r="CE281" s="399"/>
      <c r="CF281" s="399"/>
      <c r="CG281" s="399">
        <v>-7.4533573142403595E-2</v>
      </c>
      <c r="CH281" s="399"/>
      <c r="CI281" s="399"/>
      <c r="CJ281" s="399"/>
      <c r="CK281" s="399"/>
      <c r="CL281" s="399"/>
      <c r="CM281" s="399"/>
      <c r="CN281" s="399"/>
      <c r="CO281" s="399"/>
      <c r="CP281" s="399"/>
      <c r="CQ281" s="399"/>
      <c r="CR281" s="399"/>
      <c r="CS281" s="399"/>
      <c r="CT281" s="399"/>
      <c r="CU281" s="399"/>
      <c r="CV281" s="399"/>
      <c r="CW281" s="399"/>
      <c r="CX281" s="399"/>
      <c r="CY281" s="399"/>
      <c r="CZ281" s="399"/>
      <c r="DA281" s="399"/>
      <c r="DB281" s="399"/>
      <c r="DC281" s="399"/>
      <c r="DD281" s="399"/>
      <c r="DE281" s="399"/>
      <c r="DG281" s="404"/>
      <c r="DI281" s="399"/>
      <c r="DJ281" s="399"/>
      <c r="DK281" s="399">
        <v>-4.8193417857423197E-2</v>
      </c>
    </row>
    <row r="282" spans="1:115" customFormat="1" hidden="1" outlineLevel="1">
      <c r="A282" s="398">
        <f t="shared" si="51"/>
        <v>27241</v>
      </c>
      <c r="B282" s="402"/>
      <c r="C282" s="399"/>
      <c r="D282" s="399">
        <v>6.9999999999999897E-3</v>
      </c>
      <c r="E282" s="399">
        <v>-7.3499999999999996E-2</v>
      </c>
      <c r="F282" s="399"/>
      <c r="G282" s="399"/>
      <c r="H282" s="399"/>
      <c r="I282" s="399"/>
      <c r="J282" s="399"/>
      <c r="K282" s="399"/>
      <c r="L282" s="399"/>
      <c r="M282" s="399"/>
      <c r="N282" s="399"/>
      <c r="O282" s="399"/>
      <c r="P282" s="399"/>
      <c r="Q282" s="399"/>
      <c r="R282" s="399"/>
      <c r="S282" s="399"/>
      <c r="T282" s="399"/>
      <c r="U282" s="399"/>
      <c r="V282" s="399"/>
      <c r="W282" s="399"/>
      <c r="X282" s="399">
        <v>-0.10988842693635301</v>
      </c>
      <c r="Y282" s="399"/>
      <c r="Z282" s="399"/>
      <c r="AA282" s="399"/>
      <c r="AB282" s="399"/>
      <c r="AC282" s="399"/>
      <c r="AD282" s="399"/>
      <c r="AE282" s="399">
        <v>-0.16763019002835799</v>
      </c>
      <c r="AF282" s="399"/>
      <c r="AG282" s="399"/>
      <c r="AH282" s="399"/>
      <c r="AI282" s="399"/>
      <c r="AJ282" s="399"/>
      <c r="AK282" s="399"/>
      <c r="AL282" s="399"/>
      <c r="AM282" s="399"/>
      <c r="AN282" s="399"/>
      <c r="AO282" s="399"/>
      <c r="AP282" s="399">
        <v>-0.146496841438985</v>
      </c>
      <c r="AQ282" s="399"/>
      <c r="AR282" s="399"/>
      <c r="AS282" s="399"/>
      <c r="AT282" s="399"/>
      <c r="AU282" s="399"/>
      <c r="AV282" s="399">
        <v>-0.19222896302332801</v>
      </c>
      <c r="AW282" s="399">
        <v>-4.4551017125145198E-2</v>
      </c>
      <c r="AX282" s="399"/>
      <c r="AY282" s="399"/>
      <c r="AZ282" s="399"/>
      <c r="BA282" s="399"/>
      <c r="BB282" s="399">
        <v>-0.14999980394161799</v>
      </c>
      <c r="BC282" s="399"/>
      <c r="BD282" s="399"/>
      <c r="BE282" s="399"/>
      <c r="BF282" s="399"/>
      <c r="BG282" s="399">
        <v>-9.2168934312621797E-2</v>
      </c>
      <c r="BH282" s="399">
        <v>0.219049193633234</v>
      </c>
      <c r="BI282" s="399"/>
      <c r="BJ282" s="399"/>
      <c r="BK282" s="399">
        <v>-6.8084635774301003E-2</v>
      </c>
      <c r="BL282" s="399"/>
      <c r="BM282" s="399"/>
      <c r="BN282" s="399"/>
      <c r="BO282" s="399">
        <v>-3.7383322304135401E-2</v>
      </c>
      <c r="BP282" s="399"/>
      <c r="BQ282" s="399"/>
      <c r="BR282" s="399"/>
      <c r="BS282" s="399"/>
      <c r="BT282" s="399"/>
      <c r="BU282" s="399"/>
      <c r="BV282" s="399"/>
      <c r="BW282" s="399">
        <v>0</v>
      </c>
      <c r="BX282" s="403"/>
      <c r="BY282" s="399"/>
      <c r="BZ282" s="399"/>
      <c r="CA282" s="399"/>
      <c r="CB282" s="399"/>
      <c r="CC282" s="399">
        <v>0.111111149614304</v>
      </c>
      <c r="CD282" s="399"/>
      <c r="CE282" s="399"/>
      <c r="CF282" s="399"/>
      <c r="CG282" s="399">
        <v>6.90307622006614E-5</v>
      </c>
      <c r="CH282" s="399"/>
      <c r="CI282" s="399"/>
      <c r="CJ282" s="399"/>
      <c r="CK282" s="399"/>
      <c r="CL282" s="399"/>
      <c r="CM282" s="399"/>
      <c r="CN282" s="399"/>
      <c r="CO282" s="399"/>
      <c r="CP282" s="399"/>
      <c r="CQ282" s="399"/>
      <c r="CR282" s="399"/>
      <c r="CS282" s="399"/>
      <c r="CT282" s="399"/>
      <c r="CU282" s="399"/>
      <c r="CV282" s="399"/>
      <c r="CW282" s="399"/>
      <c r="CX282" s="399"/>
      <c r="CY282" s="399"/>
      <c r="CZ282" s="399"/>
      <c r="DA282" s="399"/>
      <c r="DB282" s="399"/>
      <c r="DC282" s="399"/>
      <c r="DD282" s="399"/>
      <c r="DE282" s="399"/>
      <c r="DG282" s="404"/>
      <c r="DI282" s="399"/>
      <c r="DJ282" s="399"/>
      <c r="DK282" s="399">
        <v>-0.10126494496803801</v>
      </c>
    </row>
    <row r="283" spans="1:115" customFormat="1" hidden="1" outlineLevel="1">
      <c r="A283" s="398">
        <f t="shared" si="51"/>
        <v>27272</v>
      </c>
      <c r="B283" s="402"/>
      <c r="C283" s="399"/>
      <c r="D283" s="399">
        <v>6.0000000000000001E-3</v>
      </c>
      <c r="E283" s="399">
        <v>-8.7499999999999994E-2</v>
      </c>
      <c r="F283" s="399"/>
      <c r="G283" s="399"/>
      <c r="H283" s="399"/>
      <c r="I283" s="399"/>
      <c r="J283" s="399"/>
      <c r="K283" s="399"/>
      <c r="L283" s="399"/>
      <c r="M283" s="399"/>
      <c r="N283" s="399"/>
      <c r="O283" s="399"/>
      <c r="P283" s="399"/>
      <c r="Q283" s="399"/>
      <c r="R283" s="399"/>
      <c r="S283" s="399"/>
      <c r="T283" s="399"/>
      <c r="U283" s="399"/>
      <c r="V283" s="399"/>
      <c r="W283" s="399"/>
      <c r="X283" s="399">
        <v>3.7040590262552998E-2</v>
      </c>
      <c r="Y283" s="399"/>
      <c r="Z283" s="399"/>
      <c r="AA283" s="399"/>
      <c r="AB283" s="399"/>
      <c r="AC283" s="399"/>
      <c r="AD283" s="399"/>
      <c r="AE283" s="399">
        <v>-5.2083149439759301E-2</v>
      </c>
      <c r="AF283" s="399"/>
      <c r="AG283" s="399"/>
      <c r="AH283" s="399"/>
      <c r="AI283" s="399"/>
      <c r="AJ283" s="399"/>
      <c r="AK283" s="399"/>
      <c r="AL283" s="399"/>
      <c r="AM283" s="399"/>
      <c r="AN283" s="399"/>
      <c r="AO283" s="399"/>
      <c r="AP283" s="399">
        <v>-4.6757483433928403E-2</v>
      </c>
      <c r="AQ283" s="399"/>
      <c r="AR283" s="399"/>
      <c r="AS283" s="399"/>
      <c r="AT283" s="399"/>
      <c r="AU283" s="399"/>
      <c r="AV283" s="399">
        <v>-0.15443068290436601</v>
      </c>
      <c r="AW283" s="399">
        <v>-0.12779969289576801</v>
      </c>
      <c r="AX283" s="399"/>
      <c r="AY283" s="399"/>
      <c r="AZ283" s="399"/>
      <c r="BA283" s="399"/>
      <c r="BB283" s="399">
        <v>-1.96081047571098E-2</v>
      </c>
      <c r="BC283" s="399"/>
      <c r="BD283" s="399"/>
      <c r="BE283" s="399"/>
      <c r="BF283" s="399"/>
      <c r="BG283" s="399">
        <v>-9.1428438266974596E-2</v>
      </c>
      <c r="BH283" s="399">
        <v>-0.101563090879212</v>
      </c>
      <c r="BI283" s="399"/>
      <c r="BJ283" s="399"/>
      <c r="BK283" s="399">
        <v>-0.118721155859478</v>
      </c>
      <c r="BL283" s="399"/>
      <c r="BM283" s="399"/>
      <c r="BN283" s="399"/>
      <c r="BO283" s="399">
        <v>-2.9887621446081002E-2</v>
      </c>
      <c r="BP283" s="399"/>
      <c r="BQ283" s="399"/>
      <c r="BR283" s="399"/>
      <c r="BS283" s="399"/>
      <c r="BT283" s="399"/>
      <c r="BU283" s="399"/>
      <c r="BV283" s="399"/>
      <c r="BW283" s="399">
        <v>-0.15383645719008099</v>
      </c>
      <c r="BX283" s="403"/>
      <c r="BY283" s="399"/>
      <c r="BZ283" s="399"/>
      <c r="CA283" s="399"/>
      <c r="CB283" s="399"/>
      <c r="CC283" s="399">
        <v>8.3334165002289101E-2</v>
      </c>
      <c r="CD283" s="399"/>
      <c r="CE283" s="399"/>
      <c r="CF283" s="399"/>
      <c r="CG283" s="399">
        <v>-0.105085288412095</v>
      </c>
      <c r="CH283" s="399"/>
      <c r="CI283" s="399"/>
      <c r="CJ283" s="399"/>
      <c r="CK283" s="399"/>
      <c r="CL283" s="399"/>
      <c r="CM283" s="399"/>
      <c r="CN283" s="399"/>
      <c r="CO283" s="399"/>
      <c r="CP283" s="399"/>
      <c r="CQ283" s="399"/>
      <c r="CR283" s="399"/>
      <c r="CS283" s="399"/>
      <c r="CT283" s="399"/>
      <c r="CU283" s="399"/>
      <c r="CV283" s="399"/>
      <c r="CW283" s="399"/>
      <c r="CX283" s="399"/>
      <c r="CY283" s="399"/>
      <c r="CZ283" s="399"/>
      <c r="DA283" s="399"/>
      <c r="DB283" s="399"/>
      <c r="DC283" s="399"/>
      <c r="DD283" s="399"/>
      <c r="DE283" s="399"/>
      <c r="DG283" s="404"/>
      <c r="DI283" s="399"/>
      <c r="DJ283" s="399"/>
      <c r="DK283" s="399">
        <v>5.6337682123256599E-2</v>
      </c>
    </row>
    <row r="284" spans="1:115" customFormat="1" hidden="1" outlineLevel="1">
      <c r="A284" s="398">
        <f t="shared" si="51"/>
        <v>27302</v>
      </c>
      <c r="B284" s="402"/>
      <c r="C284" s="399"/>
      <c r="D284" s="399">
        <v>8.0999999999999996E-3</v>
      </c>
      <c r="E284" s="399">
        <v>-0.109599999999999</v>
      </c>
      <c r="F284" s="399"/>
      <c r="G284" s="399"/>
      <c r="H284" s="399"/>
      <c r="I284" s="399"/>
      <c r="J284" s="399"/>
      <c r="K284" s="399"/>
      <c r="L284" s="399"/>
      <c r="M284" s="399"/>
      <c r="N284" s="399"/>
      <c r="O284" s="399"/>
      <c r="P284" s="399"/>
      <c r="Q284" s="399"/>
      <c r="R284" s="399"/>
      <c r="S284" s="399"/>
      <c r="T284" s="399"/>
      <c r="U284" s="399"/>
      <c r="V284" s="399"/>
      <c r="W284" s="399"/>
      <c r="X284" s="399">
        <v>-7.14299500529154E-2</v>
      </c>
      <c r="Y284" s="399"/>
      <c r="Z284" s="399"/>
      <c r="AA284" s="399"/>
      <c r="AB284" s="399"/>
      <c r="AC284" s="399"/>
      <c r="AD284" s="399"/>
      <c r="AE284" s="399">
        <v>-0.36630038857114999</v>
      </c>
      <c r="AF284" s="399"/>
      <c r="AG284" s="399"/>
      <c r="AH284" s="399"/>
      <c r="AI284" s="399"/>
      <c r="AJ284" s="399"/>
      <c r="AK284" s="399"/>
      <c r="AL284" s="399"/>
      <c r="AM284" s="399"/>
      <c r="AN284" s="399"/>
      <c r="AO284" s="399"/>
      <c r="AP284" s="399">
        <v>-0.20866175855897501</v>
      </c>
      <c r="AQ284" s="399"/>
      <c r="AR284" s="399"/>
      <c r="AS284" s="399"/>
      <c r="AT284" s="399"/>
      <c r="AU284" s="399"/>
      <c r="AV284" s="399">
        <v>-0.24818789154739801</v>
      </c>
      <c r="AW284" s="399">
        <v>-0.117825047861026</v>
      </c>
      <c r="AX284" s="399"/>
      <c r="AY284" s="399"/>
      <c r="AZ284" s="399"/>
      <c r="BA284" s="399"/>
      <c r="BB284" s="399">
        <v>-9.9999913131052207E-2</v>
      </c>
      <c r="BC284" s="399"/>
      <c r="BD284" s="399"/>
      <c r="BE284" s="399"/>
      <c r="BF284" s="399"/>
      <c r="BG284" s="399">
        <v>-7.2326802060442494E-2</v>
      </c>
      <c r="BH284" s="399">
        <v>0.200000218478143</v>
      </c>
      <c r="BI284" s="399"/>
      <c r="BJ284" s="399"/>
      <c r="BK284" s="399">
        <v>-0.145078057588507</v>
      </c>
      <c r="BL284" s="399"/>
      <c r="BM284" s="399"/>
      <c r="BN284" s="399"/>
      <c r="BO284" s="399">
        <v>-0.102041070157275</v>
      </c>
      <c r="BP284" s="399"/>
      <c r="BQ284" s="399"/>
      <c r="BR284" s="399"/>
      <c r="BS284" s="399"/>
      <c r="BT284" s="399"/>
      <c r="BU284" s="399"/>
      <c r="BV284" s="399"/>
      <c r="BW284" s="399">
        <v>-0.141316312162689</v>
      </c>
      <c r="BX284" s="403"/>
      <c r="BY284" s="399"/>
      <c r="BZ284" s="399"/>
      <c r="CA284" s="399"/>
      <c r="CB284" s="399"/>
      <c r="CC284" s="399">
        <v>-0.15384627564373199</v>
      </c>
      <c r="CD284" s="399"/>
      <c r="CE284" s="399"/>
      <c r="CF284" s="399"/>
      <c r="CG284" s="399">
        <v>-0.18181756174612199</v>
      </c>
      <c r="CH284" s="399"/>
      <c r="CI284" s="399"/>
      <c r="CJ284" s="399"/>
      <c r="CK284" s="399"/>
      <c r="CL284" s="399"/>
      <c r="CM284" s="399"/>
      <c r="CN284" s="399"/>
      <c r="CO284" s="399"/>
      <c r="CP284" s="399"/>
      <c r="CQ284" s="399"/>
      <c r="CR284" s="399"/>
      <c r="CS284" s="399"/>
      <c r="CT284" s="399"/>
      <c r="CU284" s="399"/>
      <c r="CV284" s="399"/>
      <c r="CW284" s="399"/>
      <c r="CX284" s="399"/>
      <c r="CY284" s="399"/>
      <c r="CZ284" s="399"/>
      <c r="DA284" s="399"/>
      <c r="DB284" s="399"/>
      <c r="DC284" s="399"/>
      <c r="DD284" s="399"/>
      <c r="DE284" s="399"/>
      <c r="DG284" s="404"/>
      <c r="DI284" s="399"/>
      <c r="DJ284" s="399"/>
      <c r="DK284" s="399">
        <v>-0.22666700667623699</v>
      </c>
    </row>
    <row r="285" spans="1:115" customFormat="1" hidden="1" outlineLevel="1">
      <c r="A285" s="398">
        <f t="shared" si="51"/>
        <v>27333</v>
      </c>
      <c r="B285" s="402"/>
      <c r="C285" s="399"/>
      <c r="D285" s="399">
        <v>5.1000000000000004E-3</v>
      </c>
      <c r="E285" s="399">
        <v>0.1661</v>
      </c>
      <c r="F285" s="399"/>
      <c r="G285" s="399"/>
      <c r="H285" s="399"/>
      <c r="I285" s="399"/>
      <c r="J285" s="399"/>
      <c r="K285" s="399"/>
      <c r="L285" s="399"/>
      <c r="M285" s="399"/>
      <c r="N285" s="399"/>
      <c r="O285" s="399"/>
      <c r="P285" s="399"/>
      <c r="Q285" s="399"/>
      <c r="R285" s="399"/>
      <c r="S285" s="399"/>
      <c r="T285" s="399"/>
      <c r="U285" s="399"/>
      <c r="V285" s="399"/>
      <c r="W285" s="399"/>
      <c r="X285" s="399">
        <v>7.6924675803388104E-2</v>
      </c>
      <c r="Y285" s="399"/>
      <c r="Z285" s="399"/>
      <c r="AA285" s="399"/>
      <c r="AB285" s="399"/>
      <c r="AC285" s="399"/>
      <c r="AD285" s="399"/>
      <c r="AE285" s="399">
        <v>8.0924550177343596E-2</v>
      </c>
      <c r="AF285" s="399"/>
      <c r="AG285" s="399"/>
      <c r="AH285" s="399"/>
      <c r="AI285" s="399"/>
      <c r="AJ285" s="399"/>
      <c r="AK285" s="399"/>
      <c r="AL285" s="399"/>
      <c r="AM285" s="399"/>
      <c r="AN285" s="399"/>
      <c r="AO285" s="399"/>
      <c r="AP285" s="399">
        <v>0.31343210456415399</v>
      </c>
      <c r="AQ285" s="399"/>
      <c r="AR285" s="399"/>
      <c r="AS285" s="399"/>
      <c r="AT285" s="399"/>
      <c r="AU285" s="399"/>
      <c r="AV285" s="399">
        <v>0.357428067994565</v>
      </c>
      <c r="AW285" s="399">
        <v>0.19577894283046501</v>
      </c>
      <c r="AX285" s="399"/>
      <c r="AY285" s="399"/>
      <c r="AZ285" s="399"/>
      <c r="BA285" s="399"/>
      <c r="BB285" s="399">
        <v>-0.129584488167404</v>
      </c>
      <c r="BC285" s="399"/>
      <c r="BD285" s="399"/>
      <c r="BE285" s="399"/>
      <c r="BF285" s="399"/>
      <c r="BG285" s="399">
        <v>-0.102541020250991</v>
      </c>
      <c r="BH285" s="399">
        <v>0.26811519167015802</v>
      </c>
      <c r="BI285" s="399"/>
      <c r="BJ285" s="399"/>
      <c r="BK285" s="399">
        <v>0.28787878928098098</v>
      </c>
      <c r="BL285" s="399"/>
      <c r="BM285" s="399"/>
      <c r="BN285" s="399"/>
      <c r="BO285" s="399">
        <v>0.136364179860023</v>
      </c>
      <c r="BP285" s="399"/>
      <c r="BQ285" s="399"/>
      <c r="BR285" s="399"/>
      <c r="BS285" s="399"/>
      <c r="BT285" s="399"/>
      <c r="BU285" s="399"/>
      <c r="BV285" s="399"/>
      <c r="BW285" s="399">
        <v>-0.12389463049137101</v>
      </c>
      <c r="BX285" s="403"/>
      <c r="BY285" s="399"/>
      <c r="BZ285" s="399"/>
      <c r="CA285" s="399"/>
      <c r="CB285" s="399"/>
      <c r="CC285" s="399">
        <v>1.8181443931021501E-2</v>
      </c>
      <c r="CD285" s="399"/>
      <c r="CE285" s="399"/>
      <c r="CF285" s="399"/>
      <c r="CG285" s="399">
        <v>0.16666598762697701</v>
      </c>
      <c r="CH285" s="399"/>
      <c r="CI285" s="399"/>
      <c r="CJ285" s="399"/>
      <c r="CK285" s="399"/>
      <c r="CL285" s="399"/>
      <c r="CM285" s="399"/>
      <c r="CN285" s="399"/>
      <c r="CO285" s="399"/>
      <c r="CP285" s="399"/>
      <c r="CQ285" s="399"/>
      <c r="CR285" s="399"/>
      <c r="CS285" s="399"/>
      <c r="CT285" s="399"/>
      <c r="CU285" s="399"/>
      <c r="CV285" s="399"/>
      <c r="CW285" s="399"/>
      <c r="CX285" s="399"/>
      <c r="CY285" s="399"/>
      <c r="CZ285" s="399"/>
      <c r="DA285" s="399"/>
      <c r="DB285" s="399"/>
      <c r="DC285" s="399"/>
      <c r="DD285" s="399"/>
      <c r="DE285" s="399"/>
      <c r="DG285" s="404"/>
      <c r="DI285" s="399"/>
      <c r="DJ285" s="399"/>
      <c r="DK285" s="399">
        <v>0.37931029901150798</v>
      </c>
    </row>
    <row r="286" spans="1:115" customFormat="1" hidden="1" outlineLevel="1">
      <c r="A286" s="398">
        <f t="shared" si="51"/>
        <v>27363</v>
      </c>
      <c r="B286" s="402"/>
      <c r="C286" s="399"/>
      <c r="D286" s="399">
        <v>5.4000000000000003E-3</v>
      </c>
      <c r="E286" s="399">
        <v>-3.9699999999999999E-2</v>
      </c>
      <c r="F286" s="399"/>
      <c r="G286" s="399"/>
      <c r="H286" s="399"/>
      <c r="I286" s="399"/>
      <c r="J286" s="399"/>
      <c r="K286" s="399"/>
      <c r="L286" s="399"/>
      <c r="M286" s="399"/>
      <c r="N286" s="399"/>
      <c r="O286" s="399"/>
      <c r="P286" s="399"/>
      <c r="Q286" s="399"/>
      <c r="R286" s="399"/>
      <c r="S286" s="399"/>
      <c r="T286" s="399"/>
      <c r="U286" s="399"/>
      <c r="V286" s="399"/>
      <c r="W286" s="399"/>
      <c r="X286" s="399">
        <v>-8.3333182793893401E-2</v>
      </c>
      <c r="Y286" s="399"/>
      <c r="Z286" s="399"/>
      <c r="AA286" s="399"/>
      <c r="AB286" s="399"/>
      <c r="AC286" s="399"/>
      <c r="AD286" s="399"/>
      <c r="AE286" s="399">
        <v>-5.3475722484106897E-2</v>
      </c>
      <c r="AF286" s="399"/>
      <c r="AG286" s="399"/>
      <c r="AH286" s="399"/>
      <c r="AI286" s="399"/>
      <c r="AJ286" s="399"/>
      <c r="AK286" s="399"/>
      <c r="AL286" s="399"/>
      <c r="AM286" s="399"/>
      <c r="AN286" s="399"/>
      <c r="AO286" s="399"/>
      <c r="AP286" s="399">
        <v>3.7879224615160599E-2</v>
      </c>
      <c r="AQ286" s="399"/>
      <c r="AR286" s="399"/>
      <c r="AS286" s="399"/>
      <c r="AT286" s="399"/>
      <c r="AU286" s="399"/>
      <c r="AV286" s="399">
        <v>-5.3254015722119297E-2</v>
      </c>
      <c r="AW286" s="399">
        <v>-4.6109952510918803E-2</v>
      </c>
      <c r="AX286" s="399"/>
      <c r="AY286" s="399"/>
      <c r="AZ286" s="399"/>
      <c r="BA286" s="399"/>
      <c r="BB286" s="399">
        <v>5.1282082085042098E-2</v>
      </c>
      <c r="BC286" s="399"/>
      <c r="BD286" s="399"/>
      <c r="BE286" s="399"/>
      <c r="BF286" s="399"/>
      <c r="BG286" s="399">
        <v>-4.2634743463604602E-2</v>
      </c>
      <c r="BH286" s="399">
        <v>-7.9999964107147298E-2</v>
      </c>
      <c r="BI286" s="399"/>
      <c r="BJ286" s="399"/>
      <c r="BK286" s="399">
        <v>-2.82350680598746E-2</v>
      </c>
      <c r="BL286" s="399"/>
      <c r="BM286" s="399"/>
      <c r="BN286" s="399"/>
      <c r="BO286" s="399">
        <v>-0.137755605927288</v>
      </c>
      <c r="BP286" s="399"/>
      <c r="BQ286" s="399"/>
      <c r="BR286" s="399"/>
      <c r="BS286" s="399"/>
      <c r="BT286" s="399"/>
      <c r="BU286" s="399"/>
      <c r="BV286" s="399"/>
      <c r="BW286" s="399">
        <v>-0.191932145979028</v>
      </c>
      <c r="BX286" s="403"/>
      <c r="BY286" s="399"/>
      <c r="BZ286" s="399"/>
      <c r="CA286" s="399"/>
      <c r="CB286" s="399"/>
      <c r="CC286" s="399">
        <v>-0.21428622744866599</v>
      </c>
      <c r="CD286" s="399"/>
      <c r="CE286" s="399"/>
      <c r="CF286" s="399"/>
      <c r="CG286" s="399">
        <v>5.4689774970831898E-2</v>
      </c>
      <c r="CH286" s="399"/>
      <c r="CI286" s="399"/>
      <c r="CJ286" s="399"/>
      <c r="CK286" s="399"/>
      <c r="CL286" s="399"/>
      <c r="CM286" s="399"/>
      <c r="CN286" s="399"/>
      <c r="CO286" s="399"/>
      <c r="CP286" s="399"/>
      <c r="CQ286" s="399"/>
      <c r="CR286" s="399"/>
      <c r="CS286" s="399"/>
      <c r="CT286" s="399"/>
      <c r="CU286" s="399"/>
      <c r="CV286" s="399"/>
      <c r="CW286" s="399"/>
      <c r="CX286" s="399"/>
      <c r="CY286" s="399"/>
      <c r="CZ286" s="399"/>
      <c r="DA286" s="399"/>
      <c r="DB286" s="399"/>
      <c r="DC286" s="399"/>
      <c r="DD286" s="399"/>
      <c r="DE286" s="399"/>
      <c r="DG286" s="404"/>
      <c r="DI286" s="399"/>
      <c r="DJ286" s="399"/>
      <c r="DK286" s="399">
        <v>0.32500023425292701</v>
      </c>
    </row>
    <row r="287" spans="1:115" customFormat="1" hidden="1" outlineLevel="1">
      <c r="A287" s="398">
        <f t="shared" si="51"/>
        <v>27394</v>
      </c>
      <c r="B287" s="402"/>
      <c r="C287" s="399"/>
      <c r="D287" s="399">
        <v>6.9999999999999897E-3</v>
      </c>
      <c r="E287" s="399">
        <v>-2.75E-2</v>
      </c>
      <c r="F287" s="399"/>
      <c r="G287" s="399"/>
      <c r="H287" s="399"/>
      <c r="I287" s="399"/>
      <c r="J287" s="399"/>
      <c r="K287" s="399"/>
      <c r="L287" s="399"/>
      <c r="M287" s="399"/>
      <c r="N287" s="399"/>
      <c r="O287" s="399"/>
      <c r="P287" s="399"/>
      <c r="Q287" s="399"/>
      <c r="R287" s="399"/>
      <c r="S287" s="399"/>
      <c r="T287" s="399"/>
      <c r="U287" s="399"/>
      <c r="V287" s="399"/>
      <c r="W287" s="399"/>
      <c r="X287" s="399">
        <v>0.16882501292622101</v>
      </c>
      <c r="Y287" s="399"/>
      <c r="Z287" s="399"/>
      <c r="AA287" s="399"/>
      <c r="AB287" s="399"/>
      <c r="AC287" s="399"/>
      <c r="AD287" s="399"/>
      <c r="AE287" s="399">
        <v>-3.3897925299734899E-2</v>
      </c>
      <c r="AF287" s="399"/>
      <c r="AG287" s="399"/>
      <c r="AH287" s="399"/>
      <c r="AI287" s="399"/>
      <c r="AJ287" s="399"/>
      <c r="AK287" s="399"/>
      <c r="AL287" s="399"/>
      <c r="AM287" s="399"/>
      <c r="AN287" s="399"/>
      <c r="AO287" s="399"/>
      <c r="AP287" s="399">
        <v>-3.10221384720854E-2</v>
      </c>
      <c r="AQ287" s="399"/>
      <c r="AR287" s="399"/>
      <c r="AS287" s="399"/>
      <c r="AT287" s="399"/>
      <c r="AU287" s="399"/>
      <c r="AV287" s="399">
        <v>2.2168884198782299E-2</v>
      </c>
      <c r="AW287" s="399">
        <v>-1.51057409930061E-2</v>
      </c>
      <c r="AX287" s="399"/>
      <c r="AY287" s="399"/>
      <c r="AZ287" s="399"/>
      <c r="BA287" s="399"/>
      <c r="BB287" s="399">
        <v>0.146341986534061</v>
      </c>
      <c r="BC287" s="399"/>
      <c r="BD287" s="399"/>
      <c r="BE287" s="399"/>
      <c r="BF287" s="399"/>
      <c r="BG287" s="399">
        <v>8.0971113403657896E-2</v>
      </c>
      <c r="BH287" s="399">
        <v>-8.0745943181226298E-2</v>
      </c>
      <c r="BI287" s="399"/>
      <c r="BJ287" s="399"/>
      <c r="BK287" s="399">
        <v>-6.0532860610193397E-2</v>
      </c>
      <c r="BL287" s="399"/>
      <c r="BM287" s="399"/>
      <c r="BN287" s="399"/>
      <c r="BO287" s="399">
        <v>5.3255147080100797E-2</v>
      </c>
      <c r="BP287" s="399"/>
      <c r="BQ287" s="399"/>
      <c r="BR287" s="399"/>
      <c r="BS287" s="399"/>
      <c r="BT287" s="399"/>
      <c r="BU287" s="399"/>
      <c r="BV287" s="399"/>
      <c r="BW287" s="399">
        <v>-4.9971443908560099E-2</v>
      </c>
      <c r="BX287" s="403"/>
      <c r="BY287" s="399"/>
      <c r="BZ287" s="399"/>
      <c r="CA287" s="399"/>
      <c r="CB287" s="399"/>
      <c r="CC287" s="399">
        <v>0.15909247491453801</v>
      </c>
      <c r="CD287" s="399"/>
      <c r="CE287" s="399"/>
      <c r="CF287" s="399"/>
      <c r="CG287" s="399">
        <v>-0.13358694827161999</v>
      </c>
      <c r="CH287" s="399"/>
      <c r="CI287" s="399"/>
      <c r="CJ287" s="399"/>
      <c r="CK287" s="399"/>
      <c r="CL287" s="399"/>
      <c r="CM287" s="399"/>
      <c r="CN287" s="399"/>
      <c r="CO287" s="399"/>
      <c r="CP287" s="399"/>
      <c r="CQ287" s="399"/>
      <c r="CR287" s="399"/>
      <c r="CS287" s="399"/>
      <c r="CT287" s="399"/>
      <c r="CU287" s="399"/>
      <c r="CV287" s="399"/>
      <c r="CW287" s="399"/>
      <c r="CX287" s="399"/>
      <c r="CY287" s="399"/>
      <c r="CZ287" s="399"/>
      <c r="DA287" s="399"/>
      <c r="DB287" s="399"/>
      <c r="DC287" s="399"/>
      <c r="DD287" s="399"/>
      <c r="DE287" s="399"/>
      <c r="DG287" s="404"/>
      <c r="DI287" s="399"/>
      <c r="DJ287" s="399"/>
      <c r="DK287" s="399">
        <v>-5.6604419535311E-2</v>
      </c>
    </row>
    <row r="288" spans="1:115" customFormat="1" hidden="1" outlineLevel="1">
      <c r="A288" s="398">
        <f t="shared" si="51"/>
        <v>27425</v>
      </c>
      <c r="B288" s="402"/>
      <c r="C288" s="399"/>
      <c r="D288" s="399">
        <v>5.7999999999999996E-3</v>
      </c>
      <c r="E288" s="399">
        <v>0.1424</v>
      </c>
      <c r="F288" s="399"/>
      <c r="G288" s="399"/>
      <c r="H288" s="399"/>
      <c r="I288" s="399"/>
      <c r="J288" s="399"/>
      <c r="K288" s="399"/>
      <c r="L288" s="399"/>
      <c r="M288" s="399"/>
      <c r="N288" s="399"/>
      <c r="O288" s="399"/>
      <c r="P288" s="399"/>
      <c r="Q288" s="399"/>
      <c r="R288" s="399"/>
      <c r="S288" s="399"/>
      <c r="T288" s="399"/>
      <c r="U288" s="399"/>
      <c r="V288" s="399"/>
      <c r="W288" s="399"/>
      <c r="X288" s="399">
        <v>0.111116041082834</v>
      </c>
      <c r="Y288" s="399"/>
      <c r="Z288" s="399"/>
      <c r="AA288" s="399"/>
      <c r="AB288" s="399"/>
      <c r="AC288" s="399"/>
      <c r="AD288" s="399"/>
      <c r="AE288" s="399">
        <v>0.415205023125582</v>
      </c>
      <c r="AF288" s="399"/>
      <c r="AG288" s="399"/>
      <c r="AH288" s="399"/>
      <c r="AI288" s="399"/>
      <c r="AJ288" s="399"/>
      <c r="AK288" s="399"/>
      <c r="AL288" s="399"/>
      <c r="AM288" s="399"/>
      <c r="AN288" s="399"/>
      <c r="AO288" s="399"/>
      <c r="AP288" s="399">
        <v>-4.3313720729767899E-2</v>
      </c>
      <c r="AQ288" s="399"/>
      <c r="AR288" s="399"/>
      <c r="AS288" s="399"/>
      <c r="AT288" s="399"/>
      <c r="AU288" s="399"/>
      <c r="AV288" s="399">
        <v>0.23456792227835299</v>
      </c>
      <c r="AW288" s="399">
        <v>0.12785924521682401</v>
      </c>
      <c r="AX288" s="399"/>
      <c r="AY288" s="399"/>
      <c r="AZ288" s="399"/>
      <c r="BA288" s="399"/>
      <c r="BB288" s="399">
        <v>2.1276329812787102E-2</v>
      </c>
      <c r="BC288" s="399"/>
      <c r="BD288" s="399"/>
      <c r="BE288" s="399"/>
      <c r="BF288" s="399"/>
      <c r="BG288" s="399">
        <v>0.12632812550462399</v>
      </c>
      <c r="BH288" s="399">
        <v>0.114865763149437</v>
      </c>
      <c r="BI288" s="399"/>
      <c r="BJ288" s="399"/>
      <c r="BK288" s="399">
        <v>0.149484027302561</v>
      </c>
      <c r="BL288" s="399"/>
      <c r="BM288" s="399"/>
      <c r="BN288" s="399"/>
      <c r="BO288" s="399">
        <v>0.16853965967335599</v>
      </c>
      <c r="BP288" s="399"/>
      <c r="BQ288" s="399"/>
      <c r="BR288" s="399"/>
      <c r="BS288" s="399"/>
      <c r="BT288" s="399"/>
      <c r="BU288" s="399"/>
      <c r="BV288" s="399"/>
      <c r="BW288" s="399">
        <v>0.57892718451687797</v>
      </c>
      <c r="BX288" s="403"/>
      <c r="BY288" s="399"/>
      <c r="BZ288" s="399"/>
      <c r="CA288" s="399"/>
      <c r="CB288" s="399"/>
      <c r="CC288" s="399">
        <v>0.56862619916153101</v>
      </c>
      <c r="CD288" s="399"/>
      <c r="CE288" s="399"/>
      <c r="CF288" s="399"/>
      <c r="CG288" s="399">
        <v>0.136562955106273</v>
      </c>
      <c r="CH288" s="399"/>
      <c r="CI288" s="399"/>
      <c r="CJ288" s="399"/>
      <c r="CK288" s="399"/>
      <c r="CL288" s="399"/>
      <c r="CM288" s="399"/>
      <c r="CN288" s="399"/>
      <c r="CO288" s="399"/>
      <c r="CP288" s="399"/>
      <c r="CQ288" s="399"/>
      <c r="CR288" s="399"/>
      <c r="CS288" s="399"/>
      <c r="CT288" s="399"/>
      <c r="CU288" s="399"/>
      <c r="CV288" s="399"/>
      <c r="CW288" s="399"/>
      <c r="CX288" s="399"/>
      <c r="CY288" s="399"/>
      <c r="CZ288" s="399"/>
      <c r="DA288" s="399"/>
      <c r="DB288" s="399"/>
      <c r="DC288" s="399"/>
      <c r="DD288" s="399"/>
      <c r="DE288" s="399"/>
      <c r="DG288" s="404"/>
      <c r="DI288" s="399"/>
      <c r="DJ288" s="399"/>
      <c r="DK288" s="399">
        <v>-0.129999213960619</v>
      </c>
    </row>
    <row r="289" spans="1:115" customFormat="1" hidden="1" outlineLevel="1">
      <c r="A289" s="398">
        <f t="shared" si="51"/>
        <v>27453</v>
      </c>
      <c r="B289" s="402"/>
      <c r="C289" s="399"/>
      <c r="D289" s="399">
        <v>4.3E-3</v>
      </c>
      <c r="E289" s="399">
        <v>5.9899999999999898E-2</v>
      </c>
      <c r="F289" s="399"/>
      <c r="G289" s="399"/>
      <c r="H289" s="399"/>
      <c r="I289" s="399"/>
      <c r="J289" s="399"/>
      <c r="K289" s="399"/>
      <c r="L289" s="399"/>
      <c r="M289" s="399"/>
      <c r="N289" s="399"/>
      <c r="O289" s="399"/>
      <c r="P289" s="399"/>
      <c r="Q289" s="399"/>
      <c r="R289" s="399"/>
      <c r="S289" s="399"/>
      <c r="T289" s="399"/>
      <c r="U289" s="399"/>
      <c r="V289" s="399"/>
      <c r="W289" s="399"/>
      <c r="X289" s="399">
        <v>0.179999201348124</v>
      </c>
      <c r="Y289" s="399"/>
      <c r="Z289" s="399"/>
      <c r="AA289" s="399"/>
      <c r="AB289" s="399"/>
      <c r="AC289" s="399"/>
      <c r="AD289" s="399"/>
      <c r="AE289" s="399">
        <v>0.30578366927869599</v>
      </c>
      <c r="AF289" s="399"/>
      <c r="AG289" s="399"/>
      <c r="AH289" s="399"/>
      <c r="AI289" s="399"/>
      <c r="AJ289" s="399"/>
      <c r="AK289" s="399"/>
      <c r="AL289" s="399"/>
      <c r="AM289" s="399"/>
      <c r="AN289" s="399"/>
      <c r="AO289" s="399"/>
      <c r="AP289" s="399">
        <v>0.18110127542123</v>
      </c>
      <c r="AQ289" s="399"/>
      <c r="AR289" s="399"/>
      <c r="AS289" s="399"/>
      <c r="AT289" s="399"/>
      <c r="AU289" s="399"/>
      <c r="AV289" s="399">
        <v>3.4999272840404903E-2</v>
      </c>
      <c r="AW289" s="399">
        <v>3.2832392946376299E-2</v>
      </c>
      <c r="AX289" s="399"/>
      <c r="AY289" s="399"/>
      <c r="AZ289" s="399"/>
      <c r="BA289" s="399"/>
      <c r="BB289" s="399">
        <v>0.39583427029753498</v>
      </c>
      <c r="BC289" s="399"/>
      <c r="BD289" s="399"/>
      <c r="BE289" s="399"/>
      <c r="BF289" s="399"/>
      <c r="BG289" s="399">
        <v>-0.10204143373103</v>
      </c>
      <c r="BH289" s="399">
        <v>-2.4242571900779799E-2</v>
      </c>
      <c r="BI289" s="399"/>
      <c r="BJ289" s="399"/>
      <c r="BK289" s="399">
        <v>0.13452990427624101</v>
      </c>
      <c r="BL289" s="399"/>
      <c r="BM289" s="399"/>
      <c r="BN289" s="399"/>
      <c r="BO289" s="399">
        <v>-4.9023481656738001E-3</v>
      </c>
      <c r="BP289" s="399"/>
      <c r="BQ289" s="399"/>
      <c r="BR289" s="399"/>
      <c r="BS289" s="399"/>
      <c r="BT289" s="399"/>
      <c r="BU289" s="399"/>
      <c r="BV289" s="399"/>
      <c r="BW289" s="399">
        <v>-5.83336183935576E-2</v>
      </c>
      <c r="BX289" s="403"/>
      <c r="BY289" s="399"/>
      <c r="BZ289" s="399"/>
      <c r="CA289" s="399"/>
      <c r="CB289" s="399"/>
      <c r="CC289" s="399">
        <v>0</v>
      </c>
      <c r="CD289" s="399"/>
      <c r="CE289" s="399"/>
      <c r="CF289" s="399"/>
      <c r="CG289" s="399">
        <v>0.10880081046578401</v>
      </c>
      <c r="CH289" s="399"/>
      <c r="CI289" s="399"/>
      <c r="CJ289" s="399"/>
      <c r="CK289" s="399"/>
      <c r="CL289" s="399"/>
      <c r="CM289" s="399"/>
      <c r="CN289" s="399"/>
      <c r="CO289" s="399"/>
      <c r="CP289" s="399"/>
      <c r="CQ289" s="399"/>
      <c r="CR289" s="399"/>
      <c r="CS289" s="399"/>
      <c r="CT289" s="399"/>
      <c r="CU289" s="399"/>
      <c r="CV289" s="399"/>
      <c r="CW289" s="399"/>
      <c r="CX289" s="399"/>
      <c r="CY289" s="399"/>
      <c r="CZ289" s="399"/>
      <c r="DA289" s="399"/>
      <c r="DB289" s="399"/>
      <c r="DC289" s="399"/>
      <c r="DD289" s="399"/>
      <c r="DE289" s="399"/>
      <c r="DG289" s="404"/>
      <c r="DI289" s="399"/>
      <c r="DJ289" s="399"/>
      <c r="DK289" s="399">
        <v>8.0459892291105201E-2</v>
      </c>
    </row>
    <row r="290" spans="1:115" customFormat="1" hidden="1" outlineLevel="1">
      <c r="A290" s="398">
        <f t="shared" si="51"/>
        <v>27484</v>
      </c>
      <c r="B290" s="402"/>
      <c r="C290" s="399"/>
      <c r="D290" s="399">
        <v>4.0999999999999899E-3</v>
      </c>
      <c r="E290" s="399">
        <v>3.0700000000000002E-2</v>
      </c>
      <c r="F290" s="399"/>
      <c r="G290" s="399"/>
      <c r="H290" s="399"/>
      <c r="I290" s="399"/>
      <c r="J290" s="399"/>
      <c r="K290" s="399"/>
      <c r="L290" s="399"/>
      <c r="M290" s="399"/>
      <c r="N290" s="399"/>
      <c r="O290" s="399"/>
      <c r="P290" s="399"/>
      <c r="Q290" s="399"/>
      <c r="R290" s="399"/>
      <c r="S290" s="399"/>
      <c r="T290" s="399"/>
      <c r="U290" s="399"/>
      <c r="V290" s="399"/>
      <c r="W290" s="399"/>
      <c r="X290" s="399">
        <v>0.110166181970381</v>
      </c>
      <c r="Y290" s="399"/>
      <c r="Z290" s="399"/>
      <c r="AA290" s="399"/>
      <c r="AB290" s="399"/>
      <c r="AC290" s="399"/>
      <c r="AD290" s="399"/>
      <c r="AE290" s="399">
        <v>0.15189920589600001</v>
      </c>
      <c r="AF290" s="399"/>
      <c r="AG290" s="399"/>
      <c r="AH290" s="399"/>
      <c r="AI290" s="399"/>
      <c r="AJ290" s="399"/>
      <c r="AK290" s="399"/>
      <c r="AL290" s="399"/>
      <c r="AM290" s="399"/>
      <c r="AN290" s="399"/>
      <c r="AO290" s="399"/>
      <c r="AP290" s="399">
        <v>1.47362878162626E-2</v>
      </c>
      <c r="AQ290" s="399"/>
      <c r="AR290" s="399"/>
      <c r="AS290" s="399"/>
      <c r="AT290" s="399"/>
      <c r="AU290" s="399"/>
      <c r="AV290" s="399">
        <v>0.16462352522799301</v>
      </c>
      <c r="AW290" s="399">
        <v>1.45685951128051E-2</v>
      </c>
      <c r="AX290" s="399"/>
      <c r="AY290" s="399"/>
      <c r="AZ290" s="399"/>
      <c r="BA290" s="399"/>
      <c r="BB290" s="399">
        <v>0.20895478553020699</v>
      </c>
      <c r="BC290" s="399"/>
      <c r="BD290" s="399"/>
      <c r="BE290" s="399"/>
      <c r="BF290" s="399"/>
      <c r="BG290" s="399">
        <v>0.12500041650546301</v>
      </c>
      <c r="BH290" s="399">
        <v>9.3168088368199703E-2</v>
      </c>
      <c r="BI290" s="399"/>
      <c r="BJ290" s="399"/>
      <c r="BK290" s="399">
        <v>4.15010744144979E-2</v>
      </c>
      <c r="BL290" s="399"/>
      <c r="BM290" s="399"/>
      <c r="BN290" s="399"/>
      <c r="BO290" s="399">
        <v>-4.4334944753220702E-2</v>
      </c>
      <c r="BP290" s="399"/>
      <c r="BQ290" s="399"/>
      <c r="BR290" s="399"/>
      <c r="BS290" s="399"/>
      <c r="BT290" s="399"/>
      <c r="BU290" s="399"/>
      <c r="BV290" s="399"/>
      <c r="BW290" s="399">
        <v>0.41825763173618402</v>
      </c>
      <c r="BX290" s="403"/>
      <c r="BY290" s="399"/>
      <c r="BZ290" s="399"/>
      <c r="CA290" s="399"/>
      <c r="CB290" s="399"/>
      <c r="CC290" s="399">
        <v>0.43750055552878597</v>
      </c>
      <c r="CD290" s="399"/>
      <c r="CE290" s="399"/>
      <c r="CF290" s="399"/>
      <c r="CG290" s="399">
        <v>3.9007301645685701E-2</v>
      </c>
      <c r="CH290" s="399"/>
      <c r="CI290" s="399"/>
      <c r="CJ290" s="399"/>
      <c r="CK290" s="399"/>
      <c r="CL290" s="399"/>
      <c r="CM290" s="399"/>
      <c r="CN290" s="399"/>
      <c r="CO290" s="399"/>
      <c r="CP290" s="399"/>
      <c r="CQ290" s="399"/>
      <c r="CR290" s="399"/>
      <c r="CS290" s="399"/>
      <c r="CT290" s="399"/>
      <c r="CU290" s="399"/>
      <c r="CV290" s="399"/>
      <c r="CW290" s="399"/>
      <c r="CX290" s="399"/>
      <c r="CY290" s="399"/>
      <c r="CZ290" s="399"/>
      <c r="DA290" s="399"/>
      <c r="DB290" s="399"/>
      <c r="DC290" s="399"/>
      <c r="DD290" s="399"/>
      <c r="DE290" s="399"/>
      <c r="DG290" s="404"/>
      <c r="DI290" s="399"/>
      <c r="DJ290" s="399"/>
      <c r="DK290" s="399">
        <v>0.19148835318701499</v>
      </c>
    </row>
    <row r="291" spans="1:115" customFormat="1" hidden="1" outlineLevel="1">
      <c r="A291" s="398">
        <f t="shared" si="51"/>
        <v>27514</v>
      </c>
      <c r="B291" s="402"/>
      <c r="C291" s="399"/>
      <c r="D291" s="399">
        <v>4.4000000000000003E-3</v>
      </c>
      <c r="E291" s="399">
        <v>4.6699999999999998E-2</v>
      </c>
      <c r="F291" s="399"/>
      <c r="G291" s="399"/>
      <c r="H291" s="399"/>
      <c r="I291" s="399"/>
      <c r="J291" s="399"/>
      <c r="K291" s="399"/>
      <c r="L291" s="399"/>
      <c r="M291" s="399"/>
      <c r="N291" s="399"/>
      <c r="O291" s="399"/>
      <c r="P291" s="399"/>
      <c r="Q291" s="399"/>
      <c r="R291" s="399"/>
      <c r="S291" s="399"/>
      <c r="T291" s="399"/>
      <c r="U291" s="399"/>
      <c r="V291" s="399"/>
      <c r="W291" s="399"/>
      <c r="X291" s="399">
        <v>6.1068255050836101E-2</v>
      </c>
      <c r="Y291" s="399"/>
      <c r="Z291" s="399"/>
      <c r="AA291" s="399"/>
      <c r="AB291" s="399"/>
      <c r="AC291" s="399"/>
      <c r="AD291" s="399"/>
      <c r="AE291" s="399">
        <v>6.3186325544469304E-2</v>
      </c>
      <c r="AF291" s="399"/>
      <c r="AG291" s="399"/>
      <c r="AH291" s="399"/>
      <c r="AI291" s="399"/>
      <c r="AJ291" s="399"/>
      <c r="AK291" s="399"/>
      <c r="AL291" s="399"/>
      <c r="AM291" s="399"/>
      <c r="AN291" s="399"/>
      <c r="AO291" s="399"/>
      <c r="AP291" s="399">
        <v>3.46530471149262E-2</v>
      </c>
      <c r="AQ291" s="399"/>
      <c r="AR291" s="399"/>
      <c r="AS291" s="399"/>
      <c r="AT291" s="399"/>
      <c r="AU291" s="399"/>
      <c r="AV291" s="399">
        <v>6.88933749416904E-2</v>
      </c>
      <c r="AW291" s="399">
        <v>-3.3316113596137899E-5</v>
      </c>
      <c r="AX291" s="399"/>
      <c r="AY291" s="399"/>
      <c r="AZ291" s="399"/>
      <c r="BA291" s="399"/>
      <c r="BB291" s="399">
        <v>6.1728421428060398E-2</v>
      </c>
      <c r="BC291" s="399"/>
      <c r="BD291" s="399"/>
      <c r="BE291" s="399"/>
      <c r="BF291" s="399"/>
      <c r="BG291" s="399">
        <v>-1.4482043869918E-2</v>
      </c>
      <c r="BH291" s="399">
        <v>2.8409079756308998E-2</v>
      </c>
      <c r="BI291" s="399"/>
      <c r="BJ291" s="399"/>
      <c r="BK291" s="399">
        <v>1.3283942695981399E-2</v>
      </c>
      <c r="BL291" s="399"/>
      <c r="BM291" s="399"/>
      <c r="BN291" s="399"/>
      <c r="BO291" s="399">
        <v>2.57732804814765E-2</v>
      </c>
      <c r="BP291" s="399"/>
      <c r="BQ291" s="399"/>
      <c r="BR291" s="399"/>
      <c r="BS291" s="399"/>
      <c r="BT291" s="399"/>
      <c r="BU291" s="399"/>
      <c r="BV291" s="399"/>
      <c r="BW291" s="399">
        <v>-0.14376826929163899</v>
      </c>
      <c r="BX291" s="403"/>
      <c r="BY291" s="399"/>
      <c r="BZ291" s="399"/>
      <c r="CA291" s="399"/>
      <c r="CB291" s="399"/>
      <c r="CC291" s="399">
        <v>3.4782709156176699E-2</v>
      </c>
      <c r="CD291" s="399"/>
      <c r="CE291" s="399"/>
      <c r="CF291" s="399"/>
      <c r="CG291" s="399">
        <v>1.70650407387513E-2</v>
      </c>
      <c r="CH291" s="399"/>
      <c r="CI291" s="399"/>
      <c r="CJ291" s="399"/>
      <c r="CK291" s="399"/>
      <c r="CL291" s="399"/>
      <c r="CM291" s="399"/>
      <c r="CN291" s="399"/>
      <c r="CO291" s="399"/>
      <c r="CP291" s="399"/>
      <c r="CQ291" s="399"/>
      <c r="CR291" s="399"/>
      <c r="CS291" s="399"/>
      <c r="CT291" s="399"/>
      <c r="CU291" s="399"/>
      <c r="CV291" s="399"/>
      <c r="CW291" s="399"/>
      <c r="CX291" s="399"/>
      <c r="CY291" s="399"/>
      <c r="CZ291" s="399"/>
      <c r="DA291" s="399"/>
      <c r="DB291" s="399"/>
      <c r="DC291" s="399"/>
      <c r="DD291" s="399"/>
      <c r="DE291" s="399"/>
      <c r="DG291" s="404"/>
      <c r="DI291" s="399"/>
      <c r="DJ291" s="399"/>
      <c r="DK291" s="399">
        <v>-1.7857585181148501E-2</v>
      </c>
    </row>
    <row r="292" spans="1:115" customFormat="1" hidden="1" outlineLevel="1">
      <c r="A292" s="398">
        <f t="shared" si="51"/>
        <v>27545</v>
      </c>
      <c r="B292" s="402"/>
      <c r="C292" s="399"/>
      <c r="D292" s="399">
        <v>4.4000000000000003E-3</v>
      </c>
      <c r="E292" s="399">
        <v>5.6300000000000003E-2</v>
      </c>
      <c r="F292" s="399"/>
      <c r="G292" s="399"/>
      <c r="H292" s="399"/>
      <c r="I292" s="399"/>
      <c r="J292" s="399"/>
      <c r="K292" s="399"/>
      <c r="L292" s="399"/>
      <c r="M292" s="399"/>
      <c r="N292" s="399"/>
      <c r="O292" s="399"/>
      <c r="P292" s="399"/>
      <c r="Q292" s="399"/>
      <c r="R292" s="399"/>
      <c r="S292" s="399"/>
      <c r="T292" s="399"/>
      <c r="U292" s="399"/>
      <c r="V292" s="399"/>
      <c r="W292" s="399"/>
      <c r="X292" s="399">
        <v>-1.4387398761843201E-2</v>
      </c>
      <c r="Y292" s="399"/>
      <c r="Z292" s="399"/>
      <c r="AA292" s="399"/>
      <c r="AB292" s="399"/>
      <c r="AC292" s="399"/>
      <c r="AD292" s="399"/>
      <c r="AE292" s="399">
        <v>9.04395072358503E-2</v>
      </c>
      <c r="AF292" s="399"/>
      <c r="AG292" s="399"/>
      <c r="AH292" s="399"/>
      <c r="AI292" s="399"/>
      <c r="AJ292" s="399"/>
      <c r="AK292" s="399"/>
      <c r="AL292" s="399"/>
      <c r="AM292" s="399"/>
      <c r="AN292" s="399"/>
      <c r="AO292" s="399"/>
      <c r="AP292" s="399">
        <v>5.5821560256675298E-2</v>
      </c>
      <c r="AQ292" s="399"/>
      <c r="AR292" s="399"/>
      <c r="AS292" s="399"/>
      <c r="AT292" s="399"/>
      <c r="AU292" s="399"/>
      <c r="AV292" s="399">
        <v>4.68761120671694E-2</v>
      </c>
      <c r="AW292" s="399">
        <v>1.8373025329323001E-2</v>
      </c>
      <c r="AX292" s="399"/>
      <c r="AY292" s="399"/>
      <c r="AZ292" s="399"/>
      <c r="BA292" s="399"/>
      <c r="BB292" s="399">
        <v>-2.32560244599107E-2</v>
      </c>
      <c r="BC292" s="399"/>
      <c r="BD292" s="399"/>
      <c r="BE292" s="399"/>
      <c r="BF292" s="399"/>
      <c r="BG292" s="399">
        <v>2.7777763864171402E-2</v>
      </c>
      <c r="BH292" s="399">
        <v>-6.0773145136536401E-2</v>
      </c>
      <c r="BI292" s="399"/>
      <c r="BJ292" s="399"/>
      <c r="BK292" s="399">
        <v>-2.2472460169917701E-2</v>
      </c>
      <c r="BL292" s="399"/>
      <c r="BM292" s="399"/>
      <c r="BN292" s="399"/>
      <c r="BO292" s="399">
        <v>0.21696189364985399</v>
      </c>
      <c r="BP292" s="399"/>
      <c r="BQ292" s="399"/>
      <c r="BR292" s="399"/>
      <c r="BS292" s="399"/>
      <c r="BT292" s="399"/>
      <c r="BU292" s="399"/>
      <c r="BV292" s="399"/>
      <c r="BW292" s="399">
        <v>0.226298940014244</v>
      </c>
      <c r="BX292" s="403"/>
      <c r="BY292" s="399"/>
      <c r="BZ292" s="399"/>
      <c r="CA292" s="399"/>
      <c r="CB292" s="399"/>
      <c r="CC292" s="399">
        <v>4.2016884686097898E-2</v>
      </c>
      <c r="CD292" s="399"/>
      <c r="CE292" s="399"/>
      <c r="CF292" s="399"/>
      <c r="CG292" s="399">
        <v>5.4345848972436796E-3</v>
      </c>
      <c r="CH292" s="399"/>
      <c r="CI292" s="399"/>
      <c r="CJ292" s="399"/>
      <c r="CK292" s="399"/>
      <c r="CL292" s="399"/>
      <c r="CM292" s="399"/>
      <c r="CN292" s="399"/>
      <c r="CO292" s="399"/>
      <c r="CP292" s="399"/>
      <c r="CQ292" s="399"/>
      <c r="CR292" s="399"/>
      <c r="CS292" s="399"/>
      <c r="CT292" s="399"/>
      <c r="CU292" s="399"/>
      <c r="CV292" s="399"/>
      <c r="CW292" s="399"/>
      <c r="CX292" s="399"/>
      <c r="CY292" s="399"/>
      <c r="CZ292" s="399"/>
      <c r="DA292" s="399"/>
      <c r="DB292" s="399"/>
      <c r="DC292" s="399"/>
      <c r="DD292" s="399"/>
      <c r="DE292" s="399"/>
      <c r="DG292" s="404"/>
      <c r="DI292" s="399"/>
      <c r="DJ292" s="399"/>
      <c r="DK292" s="399">
        <v>0.18181875501186201</v>
      </c>
    </row>
    <row r="293" spans="1:115" customFormat="1" hidden="1" outlineLevel="1">
      <c r="A293" s="398">
        <f t="shared" si="51"/>
        <v>27575</v>
      </c>
      <c r="B293" s="402"/>
      <c r="C293" s="399"/>
      <c r="D293" s="399">
        <v>4.0999999999999899E-3</v>
      </c>
      <c r="E293" s="399">
        <v>5.2400000000000002E-2</v>
      </c>
      <c r="F293" s="399"/>
      <c r="G293" s="399"/>
      <c r="H293" s="399"/>
      <c r="I293" s="399"/>
      <c r="J293" s="399"/>
      <c r="K293" s="399"/>
      <c r="L293" s="399"/>
      <c r="M293" s="399"/>
      <c r="N293" s="399"/>
      <c r="O293" s="399"/>
      <c r="P293" s="399"/>
      <c r="Q293" s="399"/>
      <c r="R293" s="399"/>
      <c r="S293" s="399"/>
      <c r="T293" s="399"/>
      <c r="U293" s="399"/>
      <c r="V293" s="399"/>
      <c r="W293" s="399"/>
      <c r="X293" s="399">
        <v>0.145988167325177</v>
      </c>
      <c r="Y293" s="399"/>
      <c r="Z293" s="399"/>
      <c r="AA293" s="399"/>
      <c r="AB293" s="399"/>
      <c r="AC293" s="399"/>
      <c r="AD293" s="399"/>
      <c r="AE293" s="399">
        <v>-4.2654350628665599E-2</v>
      </c>
      <c r="AF293" s="399"/>
      <c r="AG293" s="399"/>
      <c r="AH293" s="399"/>
      <c r="AI293" s="399"/>
      <c r="AJ293" s="399"/>
      <c r="AK293" s="399"/>
      <c r="AL293" s="399"/>
      <c r="AM293" s="399"/>
      <c r="AN293" s="399"/>
      <c r="AO293" s="399"/>
      <c r="AP293" s="399">
        <v>3.15533622687462E-2</v>
      </c>
      <c r="AQ293" s="399"/>
      <c r="AR293" s="399"/>
      <c r="AS293" s="399"/>
      <c r="AT293" s="399"/>
      <c r="AU293" s="399"/>
      <c r="AV293" s="399">
        <v>5.2014381174132398E-3</v>
      </c>
      <c r="AW293" s="399">
        <v>1.15970744980264E-2</v>
      </c>
      <c r="AX293" s="399"/>
      <c r="AY293" s="399"/>
      <c r="AZ293" s="399"/>
      <c r="BA293" s="399"/>
      <c r="BB293" s="399">
        <v>0.22619059877376499</v>
      </c>
      <c r="BC293" s="399"/>
      <c r="BD293" s="399"/>
      <c r="BE293" s="399"/>
      <c r="BF293" s="399"/>
      <c r="BG293" s="399">
        <v>0.111486706288947</v>
      </c>
      <c r="BH293" s="399">
        <v>-8.2353305227842899E-2</v>
      </c>
      <c r="BI293" s="399"/>
      <c r="BJ293" s="399"/>
      <c r="BK293" s="399">
        <v>2.4904311619941E-2</v>
      </c>
      <c r="BL293" s="399"/>
      <c r="BM293" s="399"/>
      <c r="BN293" s="399"/>
      <c r="BO293" s="399">
        <v>6.7226713555184905E-2</v>
      </c>
      <c r="BP293" s="399"/>
      <c r="BQ293" s="399"/>
      <c r="BR293" s="399"/>
      <c r="BS293" s="399"/>
      <c r="BT293" s="399"/>
      <c r="BU293" s="399"/>
      <c r="BV293" s="399"/>
      <c r="BW293" s="399">
        <v>0.16210360003961699</v>
      </c>
      <c r="BX293" s="403"/>
      <c r="BY293" s="399"/>
      <c r="BZ293" s="399"/>
      <c r="CA293" s="399"/>
      <c r="CB293" s="399"/>
      <c r="CC293" s="399">
        <v>2.4193727285581799E-2</v>
      </c>
      <c r="CD293" s="399"/>
      <c r="CE293" s="399"/>
      <c r="CF293" s="399"/>
      <c r="CG293" s="399">
        <v>5.06755546250428E-2</v>
      </c>
      <c r="CH293" s="399"/>
      <c r="CI293" s="399"/>
      <c r="CJ293" s="399"/>
      <c r="CK293" s="399"/>
      <c r="CL293" s="399"/>
      <c r="CM293" s="399"/>
      <c r="CN293" s="399"/>
      <c r="CO293" s="399"/>
      <c r="CP293" s="399"/>
      <c r="CQ293" s="399"/>
      <c r="CR293" s="399"/>
      <c r="CS293" s="399"/>
      <c r="CT293" s="399"/>
      <c r="CU293" s="399"/>
      <c r="CV293" s="399"/>
      <c r="CW293" s="399"/>
      <c r="CX293" s="399"/>
      <c r="CY293" s="399"/>
      <c r="CZ293" s="399"/>
      <c r="DA293" s="399"/>
      <c r="DB293" s="399"/>
      <c r="DC293" s="399"/>
      <c r="DD293" s="399"/>
      <c r="DE293" s="399"/>
      <c r="DG293" s="404"/>
      <c r="DI293" s="399"/>
      <c r="DJ293" s="399"/>
      <c r="DK293" s="399">
        <v>0.199999719772114</v>
      </c>
    </row>
    <row r="294" spans="1:115" customFormat="1" hidden="1" outlineLevel="1">
      <c r="A294" s="398">
        <f t="shared" si="51"/>
        <v>27606</v>
      </c>
      <c r="B294" s="402"/>
      <c r="C294" s="399"/>
      <c r="D294" s="399">
        <v>4.7999999999999996E-3</v>
      </c>
      <c r="E294" s="399">
        <v>-6.1099999999999897E-2</v>
      </c>
      <c r="F294" s="399"/>
      <c r="G294" s="399"/>
      <c r="H294" s="399"/>
      <c r="I294" s="399"/>
      <c r="J294" s="399"/>
      <c r="K294" s="399"/>
      <c r="L294" s="399"/>
      <c r="M294" s="399"/>
      <c r="N294" s="399"/>
      <c r="O294" s="399"/>
      <c r="P294" s="399"/>
      <c r="Q294" s="399"/>
      <c r="R294" s="399"/>
      <c r="S294" s="399"/>
      <c r="T294" s="399"/>
      <c r="U294" s="399"/>
      <c r="V294" s="399"/>
      <c r="W294" s="399"/>
      <c r="X294" s="399">
        <v>2.54754830015246E-2</v>
      </c>
      <c r="Y294" s="399"/>
      <c r="Z294" s="399"/>
      <c r="AA294" s="399"/>
      <c r="AB294" s="399"/>
      <c r="AC294" s="399"/>
      <c r="AD294" s="399"/>
      <c r="AE294" s="399">
        <v>-8.9108230071709593E-2</v>
      </c>
      <c r="AF294" s="399"/>
      <c r="AG294" s="399"/>
      <c r="AH294" s="399"/>
      <c r="AI294" s="399"/>
      <c r="AJ294" s="399"/>
      <c r="AK294" s="399"/>
      <c r="AL294" s="399"/>
      <c r="AM294" s="399"/>
      <c r="AN294" s="399"/>
      <c r="AO294" s="399"/>
      <c r="AP294" s="399">
        <v>-0.116176209963361</v>
      </c>
      <c r="AQ294" s="399"/>
      <c r="AR294" s="399"/>
      <c r="AS294" s="399"/>
      <c r="AT294" s="399"/>
      <c r="AU294" s="399"/>
      <c r="AV294" s="399">
        <v>-5.2238693878631601E-2</v>
      </c>
      <c r="AW294" s="399">
        <v>-8.3134618760059897E-2</v>
      </c>
      <c r="AX294" s="399"/>
      <c r="AY294" s="399"/>
      <c r="AZ294" s="399"/>
      <c r="BA294" s="399"/>
      <c r="BB294" s="399">
        <v>-0.126213629600746</v>
      </c>
      <c r="BC294" s="399"/>
      <c r="BD294" s="399"/>
      <c r="BE294" s="399"/>
      <c r="BF294" s="399"/>
      <c r="BG294" s="399">
        <v>-3.7044915942967702E-2</v>
      </c>
      <c r="BH294" s="399">
        <v>5.76921470218483E-2</v>
      </c>
      <c r="BI294" s="399"/>
      <c r="BJ294" s="399"/>
      <c r="BK294" s="399">
        <v>1.6822449965858199E-2</v>
      </c>
      <c r="BL294" s="399"/>
      <c r="BM294" s="399"/>
      <c r="BN294" s="399"/>
      <c r="BO294" s="399">
        <v>-3.9369874961218902E-2</v>
      </c>
      <c r="BP294" s="399"/>
      <c r="BQ294" s="399"/>
      <c r="BR294" s="399"/>
      <c r="BS294" s="399"/>
      <c r="BT294" s="399"/>
      <c r="BU294" s="399"/>
      <c r="BV294" s="399"/>
      <c r="BW294" s="399">
        <v>5.1475691964146799E-3</v>
      </c>
      <c r="BX294" s="403"/>
      <c r="BY294" s="399"/>
      <c r="BZ294" s="399"/>
      <c r="CA294" s="399"/>
      <c r="CB294" s="399"/>
      <c r="CC294" s="399">
        <v>-7.0866874385626499E-2</v>
      </c>
      <c r="CD294" s="399"/>
      <c r="CE294" s="399"/>
      <c r="CF294" s="399"/>
      <c r="CG294" s="399">
        <v>-2.89391585834094E-2</v>
      </c>
      <c r="CH294" s="399"/>
      <c r="CI294" s="399"/>
      <c r="CJ294" s="399"/>
      <c r="CK294" s="399"/>
      <c r="CL294" s="399"/>
      <c r="CM294" s="399"/>
      <c r="CN294" s="399"/>
      <c r="CO294" s="399"/>
      <c r="CP294" s="399"/>
      <c r="CQ294" s="399"/>
      <c r="CR294" s="399"/>
      <c r="CS294" s="399"/>
      <c r="CT294" s="399"/>
      <c r="CU294" s="399"/>
      <c r="CV294" s="399"/>
      <c r="CW294" s="399"/>
      <c r="CX294" s="399"/>
      <c r="CY294" s="399"/>
      <c r="CZ294" s="399"/>
      <c r="DA294" s="399"/>
      <c r="DB294" s="399"/>
      <c r="DC294" s="399"/>
      <c r="DD294" s="399"/>
      <c r="DE294" s="399"/>
      <c r="DG294" s="404"/>
      <c r="DI294" s="399"/>
      <c r="DJ294" s="399"/>
      <c r="DK294" s="399">
        <v>-0.16666647206392199</v>
      </c>
    </row>
    <row r="295" spans="1:115" customFormat="1" hidden="1" outlineLevel="1">
      <c r="A295" s="398">
        <f t="shared" si="51"/>
        <v>27637</v>
      </c>
      <c r="B295" s="402"/>
      <c r="C295" s="399"/>
      <c r="D295" s="399">
        <v>4.7999999999999996E-3</v>
      </c>
      <c r="E295" s="399">
        <v>-2.3699999999999999E-2</v>
      </c>
      <c r="F295" s="399"/>
      <c r="G295" s="399"/>
      <c r="H295" s="399"/>
      <c r="I295" s="399"/>
      <c r="J295" s="399"/>
      <c r="K295" s="399"/>
      <c r="L295" s="399"/>
      <c r="M295" s="399"/>
      <c r="N295" s="399"/>
      <c r="O295" s="399"/>
      <c r="P295" s="399"/>
      <c r="Q295" s="399"/>
      <c r="R295" s="399"/>
      <c r="S295" s="399"/>
      <c r="T295" s="399"/>
      <c r="U295" s="399"/>
      <c r="V295" s="399"/>
      <c r="W295" s="399"/>
      <c r="X295" s="399">
        <v>-4.3478825944807703E-2</v>
      </c>
      <c r="Y295" s="399"/>
      <c r="Z295" s="399"/>
      <c r="AA295" s="399"/>
      <c r="AB295" s="399"/>
      <c r="AC295" s="399"/>
      <c r="AD295" s="399"/>
      <c r="AE295" s="399">
        <v>-3.2608612050192998E-2</v>
      </c>
      <c r="AF295" s="399"/>
      <c r="AG295" s="399"/>
      <c r="AH295" s="399"/>
      <c r="AI295" s="399"/>
      <c r="AJ295" s="399"/>
      <c r="AK295" s="399"/>
      <c r="AL295" s="399"/>
      <c r="AM295" s="399"/>
      <c r="AN295" s="399"/>
      <c r="AO295" s="399"/>
      <c r="AP295" s="399">
        <v>-6.0243568156114001E-2</v>
      </c>
      <c r="AQ295" s="399"/>
      <c r="AR295" s="399"/>
      <c r="AS295" s="399"/>
      <c r="AT295" s="399"/>
      <c r="AU295" s="399"/>
      <c r="AV295" s="399">
        <v>-6.4960761055024796E-2</v>
      </c>
      <c r="AW295" s="399">
        <v>-5.58661652667777E-2</v>
      </c>
      <c r="AX295" s="399"/>
      <c r="AY295" s="399"/>
      <c r="AZ295" s="399"/>
      <c r="BA295" s="399"/>
      <c r="BB295" s="399">
        <v>-4.4444293167594399E-2</v>
      </c>
      <c r="BC295" s="399"/>
      <c r="BD295" s="399"/>
      <c r="BE295" s="399"/>
      <c r="BF295" s="399"/>
      <c r="BG295" s="399">
        <v>1.282137192808E-2</v>
      </c>
      <c r="BH295" s="399">
        <v>-6.0605763558977899E-2</v>
      </c>
      <c r="BI295" s="399"/>
      <c r="BJ295" s="399"/>
      <c r="BK295" s="399">
        <v>-1.6544137048137599E-2</v>
      </c>
      <c r="BL295" s="399"/>
      <c r="BM295" s="399"/>
      <c r="BN295" s="399"/>
      <c r="BO295" s="399">
        <v>-8.3332674606768596E-3</v>
      </c>
      <c r="BP295" s="399"/>
      <c r="BQ295" s="399"/>
      <c r="BR295" s="399"/>
      <c r="BS295" s="399"/>
      <c r="BT295" s="399"/>
      <c r="BU295" s="399"/>
      <c r="BV295" s="399"/>
      <c r="BW295" s="399">
        <v>-4.0834859551813499E-2</v>
      </c>
      <c r="BX295" s="403"/>
      <c r="BY295" s="399"/>
      <c r="BZ295" s="399"/>
      <c r="CA295" s="399"/>
      <c r="CB295" s="399"/>
      <c r="CC295" s="399">
        <v>6.7796439493406899E-2</v>
      </c>
      <c r="CD295" s="399"/>
      <c r="CE295" s="399"/>
      <c r="CF295" s="399"/>
      <c r="CG295" s="399">
        <v>-6.7939413653472794E-2</v>
      </c>
      <c r="CH295" s="399"/>
      <c r="CI295" s="399"/>
      <c r="CJ295" s="399"/>
      <c r="CK295" s="399"/>
      <c r="CL295" s="399"/>
      <c r="CM295" s="399"/>
      <c r="CN295" s="399"/>
      <c r="CO295" s="399"/>
      <c r="CP295" s="399"/>
      <c r="CQ295" s="399"/>
      <c r="CR295" s="399"/>
      <c r="CS295" s="399"/>
      <c r="CT295" s="399"/>
      <c r="CU295" s="399"/>
      <c r="CV295" s="399"/>
      <c r="CW295" s="399"/>
      <c r="CX295" s="399"/>
      <c r="CY295" s="399"/>
      <c r="CZ295" s="399"/>
      <c r="DA295" s="399"/>
      <c r="DB295" s="399"/>
      <c r="DC295" s="399"/>
      <c r="DD295" s="399"/>
      <c r="DE295" s="399"/>
      <c r="DG295" s="404"/>
      <c r="DI295" s="399"/>
      <c r="DJ295" s="399"/>
      <c r="DK295" s="399">
        <v>-4.6154179442633197E-2</v>
      </c>
    </row>
    <row r="296" spans="1:115" customFormat="1" hidden="1" outlineLevel="1">
      <c r="A296" s="398">
        <f t="shared" si="51"/>
        <v>27667</v>
      </c>
      <c r="B296" s="402"/>
      <c r="C296" s="399"/>
      <c r="D296" s="399">
        <v>5.3E-3</v>
      </c>
      <c r="E296" s="399">
        <v>-3.7299999999999903E-2</v>
      </c>
      <c r="F296" s="399"/>
      <c r="G296" s="399"/>
      <c r="H296" s="399"/>
      <c r="I296" s="399"/>
      <c r="J296" s="399"/>
      <c r="K296" s="399"/>
      <c r="L296" s="399"/>
      <c r="M296" s="399"/>
      <c r="N296" s="399"/>
      <c r="O296" s="399"/>
      <c r="P296" s="399"/>
      <c r="Q296" s="399"/>
      <c r="R296" s="399"/>
      <c r="S296" s="399"/>
      <c r="T296" s="399"/>
      <c r="U296" s="399"/>
      <c r="V296" s="399"/>
      <c r="W296" s="399"/>
      <c r="X296" s="399">
        <v>-0.136361651513839</v>
      </c>
      <c r="Y296" s="399"/>
      <c r="Z296" s="399"/>
      <c r="AA296" s="399"/>
      <c r="AB296" s="399"/>
      <c r="AC296" s="399"/>
      <c r="AD296" s="399"/>
      <c r="AE296" s="399">
        <v>-8.4269930369066295E-3</v>
      </c>
      <c r="AF296" s="399"/>
      <c r="AG296" s="399"/>
      <c r="AH296" s="399"/>
      <c r="AI296" s="399"/>
      <c r="AJ296" s="399"/>
      <c r="AK296" s="399"/>
      <c r="AL296" s="399"/>
      <c r="AM296" s="399"/>
      <c r="AN296" s="399"/>
      <c r="AO296" s="399"/>
      <c r="AP296" s="399">
        <v>-3.0249065466243501E-2</v>
      </c>
      <c r="AQ296" s="399"/>
      <c r="AR296" s="399"/>
      <c r="AS296" s="399"/>
      <c r="AT296" s="399"/>
      <c r="AU296" s="399"/>
      <c r="AV296" s="399">
        <v>-1.4413124527074699E-2</v>
      </c>
      <c r="AW296" s="399">
        <v>-1.7751431808535698E-2</v>
      </c>
      <c r="AX296" s="399"/>
      <c r="AY296" s="399"/>
      <c r="AZ296" s="399"/>
      <c r="BA296" s="399"/>
      <c r="BB296" s="399">
        <v>-0.20930204100789801</v>
      </c>
      <c r="BC296" s="399"/>
      <c r="BD296" s="399"/>
      <c r="BE296" s="399"/>
      <c r="BF296" s="399"/>
      <c r="BG296" s="399">
        <v>-8.22789045024621E-2</v>
      </c>
      <c r="BH296" s="399">
        <v>-6.4515893730637694E-2</v>
      </c>
      <c r="BI296" s="399"/>
      <c r="BJ296" s="399"/>
      <c r="BK296" s="399">
        <v>-2.6168877080429399E-2</v>
      </c>
      <c r="BL296" s="399"/>
      <c r="BM296" s="399"/>
      <c r="BN296" s="399"/>
      <c r="BO296" s="399">
        <v>-1.26048195328828E-2</v>
      </c>
      <c r="BP296" s="399"/>
      <c r="BQ296" s="399"/>
      <c r="BR296" s="399"/>
      <c r="BS296" s="399"/>
      <c r="BT296" s="399"/>
      <c r="BU296" s="399"/>
      <c r="BV296" s="399"/>
      <c r="BW296" s="399">
        <v>4.37979160653112E-2</v>
      </c>
      <c r="BX296" s="403"/>
      <c r="BY296" s="399"/>
      <c r="BZ296" s="399"/>
      <c r="CA296" s="399"/>
      <c r="CB296" s="399"/>
      <c r="CC296" s="399">
        <v>-1.58722544526964E-2</v>
      </c>
      <c r="CD296" s="399"/>
      <c r="CE296" s="399"/>
      <c r="CF296" s="399"/>
      <c r="CG296" s="399">
        <v>-0.104316297615472</v>
      </c>
      <c r="CH296" s="399"/>
      <c r="CI296" s="399"/>
      <c r="CJ296" s="399"/>
      <c r="CK296" s="399"/>
      <c r="CL296" s="399"/>
      <c r="CM296" s="399"/>
      <c r="CN296" s="399"/>
      <c r="CO296" s="399"/>
      <c r="CP296" s="399"/>
      <c r="CQ296" s="399"/>
      <c r="CR296" s="399"/>
      <c r="CS296" s="399"/>
      <c r="CT296" s="399"/>
      <c r="CU296" s="399"/>
      <c r="CV296" s="399"/>
      <c r="CW296" s="399"/>
      <c r="CX296" s="399"/>
      <c r="CY296" s="399"/>
      <c r="CZ296" s="399"/>
      <c r="DA296" s="399"/>
      <c r="DB296" s="399"/>
      <c r="DC296" s="399"/>
      <c r="DD296" s="399"/>
      <c r="DE296" s="399"/>
      <c r="DG296" s="404"/>
      <c r="DI296" s="399"/>
      <c r="DJ296" s="399"/>
      <c r="DK296" s="399">
        <v>-9.6773909237998001E-2</v>
      </c>
    </row>
    <row r="297" spans="1:115" customFormat="1" hidden="1" outlineLevel="1">
      <c r="A297" s="398">
        <f t="shared" si="51"/>
        <v>27698</v>
      </c>
      <c r="B297" s="402"/>
      <c r="C297" s="399"/>
      <c r="D297" s="399">
        <v>5.5999999999999999E-3</v>
      </c>
      <c r="E297" s="399">
        <v>5.8699999999999898E-2</v>
      </c>
      <c r="F297" s="399"/>
      <c r="G297" s="399"/>
      <c r="H297" s="399"/>
      <c r="I297" s="399"/>
      <c r="J297" s="399"/>
      <c r="K297" s="399"/>
      <c r="L297" s="399"/>
      <c r="M297" s="399"/>
      <c r="N297" s="399"/>
      <c r="O297" s="399"/>
      <c r="P297" s="399"/>
      <c r="Q297" s="399"/>
      <c r="R297" s="399"/>
      <c r="S297" s="399"/>
      <c r="T297" s="399"/>
      <c r="U297" s="399"/>
      <c r="V297" s="399"/>
      <c r="W297" s="399"/>
      <c r="X297" s="399">
        <v>8.2704989825885297E-2</v>
      </c>
      <c r="Y297" s="399"/>
      <c r="Z297" s="399"/>
      <c r="AA297" s="399"/>
      <c r="AB297" s="399"/>
      <c r="AC297" s="399"/>
      <c r="AD297" s="399"/>
      <c r="AE297" s="399">
        <v>0.104814945628609</v>
      </c>
      <c r="AF297" s="399"/>
      <c r="AG297" s="399"/>
      <c r="AH297" s="399"/>
      <c r="AI297" s="399"/>
      <c r="AJ297" s="399"/>
      <c r="AK297" s="399"/>
      <c r="AL297" s="399"/>
      <c r="AM297" s="399"/>
      <c r="AN297" s="399"/>
      <c r="AO297" s="399"/>
      <c r="AP297" s="399">
        <v>9.9082512599122596E-2</v>
      </c>
      <c r="AQ297" s="399"/>
      <c r="AR297" s="399"/>
      <c r="AS297" s="399"/>
      <c r="AT297" s="399"/>
      <c r="AU297" s="399"/>
      <c r="AV297" s="399">
        <v>0.19354904840103401</v>
      </c>
      <c r="AW297" s="399">
        <v>7.5378389225770601E-2</v>
      </c>
      <c r="AX297" s="399"/>
      <c r="AY297" s="399"/>
      <c r="AZ297" s="399"/>
      <c r="BA297" s="399"/>
      <c r="BB297" s="399">
        <v>0.191176012300905</v>
      </c>
      <c r="BC297" s="399"/>
      <c r="BD297" s="399"/>
      <c r="BE297" s="399"/>
      <c r="BF297" s="399"/>
      <c r="BG297" s="399">
        <v>0.12663331894721</v>
      </c>
      <c r="BH297" s="399">
        <v>1.37928547378831E-2</v>
      </c>
      <c r="BI297" s="399"/>
      <c r="BJ297" s="399"/>
      <c r="BK297" s="399">
        <v>9.2131002476713006E-2</v>
      </c>
      <c r="BL297" s="399"/>
      <c r="BM297" s="399"/>
      <c r="BN297" s="399"/>
      <c r="BO297" s="399">
        <v>1.7021054704866499E-2</v>
      </c>
      <c r="BP297" s="399"/>
      <c r="BQ297" s="399"/>
      <c r="BR297" s="399"/>
      <c r="BS297" s="399"/>
      <c r="BT297" s="399"/>
      <c r="BU297" s="399"/>
      <c r="BV297" s="399"/>
      <c r="BW297" s="399">
        <v>0.15305407525244</v>
      </c>
      <c r="BX297" s="403"/>
      <c r="BY297" s="399"/>
      <c r="BZ297" s="399"/>
      <c r="CA297" s="399"/>
      <c r="CB297" s="399"/>
      <c r="CC297" s="399">
        <v>0.16935382738558799</v>
      </c>
      <c r="CD297" s="399"/>
      <c r="CE297" s="399"/>
      <c r="CF297" s="399"/>
      <c r="CG297" s="399">
        <v>6.0240511678889302E-2</v>
      </c>
      <c r="CH297" s="399"/>
      <c r="CI297" s="399"/>
      <c r="CJ297" s="399"/>
      <c r="CK297" s="399"/>
      <c r="CL297" s="399"/>
      <c r="CM297" s="399"/>
      <c r="CN297" s="399"/>
      <c r="CO297" s="399"/>
      <c r="CP297" s="399"/>
      <c r="CQ297" s="399"/>
      <c r="CR297" s="399"/>
      <c r="CS297" s="399"/>
      <c r="CT297" s="399"/>
      <c r="CU297" s="399"/>
      <c r="CV297" s="399"/>
      <c r="CW297" s="399"/>
      <c r="CX297" s="399"/>
      <c r="CY297" s="399"/>
      <c r="CZ297" s="399"/>
      <c r="DA297" s="399"/>
      <c r="DB297" s="399"/>
      <c r="DC297" s="399"/>
      <c r="DD297" s="399"/>
      <c r="DE297" s="399"/>
      <c r="DG297" s="404"/>
      <c r="DI297" s="399"/>
      <c r="DJ297" s="399"/>
      <c r="DK297" s="399">
        <v>8.0357600818866004E-2</v>
      </c>
    </row>
    <row r="298" spans="1:115" customFormat="1" hidden="1" outlineLevel="1">
      <c r="A298" s="398">
        <f t="shared" si="51"/>
        <v>27728</v>
      </c>
      <c r="B298" s="402"/>
      <c r="C298" s="399"/>
      <c r="D298" s="399">
        <v>4.0999999999999899E-3</v>
      </c>
      <c r="E298" s="399">
        <v>3.0499999999999999E-2</v>
      </c>
      <c r="F298" s="399"/>
      <c r="G298" s="399"/>
      <c r="H298" s="399"/>
      <c r="I298" s="399"/>
      <c r="J298" s="399"/>
      <c r="K298" s="399"/>
      <c r="L298" s="399"/>
      <c r="M298" s="399"/>
      <c r="N298" s="399"/>
      <c r="O298" s="399"/>
      <c r="P298" s="399"/>
      <c r="Q298" s="399"/>
      <c r="R298" s="399"/>
      <c r="S298" s="399"/>
      <c r="T298" s="399"/>
      <c r="U298" s="399"/>
      <c r="V298" s="399"/>
      <c r="W298" s="399"/>
      <c r="X298" s="399">
        <v>-2.77762987888855E-2</v>
      </c>
      <c r="Y298" s="399"/>
      <c r="Z298" s="399"/>
      <c r="AA298" s="399"/>
      <c r="AB298" s="399"/>
      <c r="AC298" s="399"/>
      <c r="AD298" s="399"/>
      <c r="AE298" s="399">
        <v>5.8974118895119602E-2</v>
      </c>
      <c r="AF298" s="399"/>
      <c r="AG298" s="399"/>
      <c r="AH298" s="399"/>
      <c r="AI298" s="399"/>
      <c r="AJ298" s="399"/>
      <c r="AK298" s="399"/>
      <c r="AL298" s="399"/>
      <c r="AM298" s="399"/>
      <c r="AN298" s="399"/>
      <c r="AO298" s="399"/>
      <c r="AP298" s="399">
        <v>5.5092826036823299E-2</v>
      </c>
      <c r="AQ298" s="399"/>
      <c r="AR298" s="399"/>
      <c r="AS298" s="399"/>
      <c r="AT298" s="399"/>
      <c r="AU298" s="399"/>
      <c r="AV298" s="399">
        <v>2.5225235932283499E-2</v>
      </c>
      <c r="AW298" s="399">
        <v>4.7886777456617798E-2</v>
      </c>
      <c r="AX298" s="399"/>
      <c r="AY298" s="399"/>
      <c r="AZ298" s="399"/>
      <c r="BA298" s="399"/>
      <c r="BB298" s="399">
        <v>3.7036839289546999E-2</v>
      </c>
      <c r="BC298" s="399"/>
      <c r="BD298" s="399"/>
      <c r="BE298" s="399"/>
      <c r="BF298" s="399"/>
      <c r="BG298" s="399">
        <v>6.2111726522127597E-2</v>
      </c>
      <c r="BH298" s="399">
        <v>-4.7618681365636802E-2</v>
      </c>
      <c r="BI298" s="399"/>
      <c r="BJ298" s="399"/>
      <c r="BK298" s="399">
        <v>-2.9876709449556099E-2</v>
      </c>
      <c r="BL298" s="399"/>
      <c r="BM298" s="399"/>
      <c r="BN298" s="399"/>
      <c r="BO298" s="399">
        <v>-2.0698927474659401E-2</v>
      </c>
      <c r="BP298" s="399"/>
      <c r="BQ298" s="399"/>
      <c r="BR298" s="399"/>
      <c r="BS298" s="399"/>
      <c r="BT298" s="399"/>
      <c r="BU298" s="399"/>
      <c r="BV298" s="399"/>
      <c r="BW298" s="399">
        <v>6.1947446641112E-2</v>
      </c>
      <c r="BX298" s="403"/>
      <c r="BY298" s="399"/>
      <c r="BZ298" s="399"/>
      <c r="CA298" s="399"/>
      <c r="CB298" s="399"/>
      <c r="CC298" s="399">
        <v>0</v>
      </c>
      <c r="CD298" s="399"/>
      <c r="CE298" s="399"/>
      <c r="CF298" s="399"/>
      <c r="CG298" s="399">
        <v>4.0928538725484298E-2</v>
      </c>
      <c r="CH298" s="399"/>
      <c r="CI298" s="399"/>
      <c r="CJ298" s="399"/>
      <c r="CK298" s="399"/>
      <c r="CL298" s="399"/>
      <c r="CM298" s="399"/>
      <c r="CN298" s="399"/>
      <c r="CO298" s="399"/>
      <c r="CP298" s="399"/>
      <c r="CQ298" s="399"/>
      <c r="CR298" s="399"/>
      <c r="CS298" s="399"/>
      <c r="CT298" s="399"/>
      <c r="CU298" s="399"/>
      <c r="CV298" s="399"/>
      <c r="CW298" s="399"/>
      <c r="CX298" s="399"/>
      <c r="CY298" s="399"/>
      <c r="CZ298" s="399"/>
      <c r="DA298" s="399"/>
      <c r="DB298" s="399"/>
      <c r="DC298" s="399"/>
      <c r="DD298" s="399"/>
      <c r="DE298" s="399"/>
      <c r="DG298" s="404"/>
      <c r="DI298" s="399"/>
      <c r="DJ298" s="399"/>
      <c r="DK298" s="399">
        <v>-4.1322364770412401E-2</v>
      </c>
    </row>
    <row r="299" spans="1:115" customFormat="1" hidden="1" outlineLevel="1">
      <c r="A299" s="398">
        <f t="shared" si="51"/>
        <v>27759</v>
      </c>
      <c r="B299" s="402"/>
      <c r="C299" s="399"/>
      <c r="D299" s="399">
        <v>4.7999999999999996E-3</v>
      </c>
      <c r="E299" s="399">
        <v>-1.12E-2</v>
      </c>
      <c r="F299" s="399"/>
      <c r="G299" s="399"/>
      <c r="H299" s="399"/>
      <c r="I299" s="399"/>
      <c r="J299" s="399"/>
      <c r="K299" s="399"/>
      <c r="L299" s="399"/>
      <c r="M299" s="399"/>
      <c r="N299" s="399"/>
      <c r="O299" s="399"/>
      <c r="P299" s="399"/>
      <c r="Q299" s="399"/>
      <c r="R299" s="399"/>
      <c r="S299" s="399"/>
      <c r="T299" s="399"/>
      <c r="U299" s="399"/>
      <c r="V299" s="399"/>
      <c r="W299" s="399"/>
      <c r="X299" s="399">
        <v>6.4285388304984897E-2</v>
      </c>
      <c r="Y299" s="399"/>
      <c r="Z299" s="399"/>
      <c r="AA299" s="399"/>
      <c r="AB299" s="399"/>
      <c r="AC299" s="399"/>
      <c r="AD299" s="399"/>
      <c r="AE299" s="399">
        <v>-3.3898082806344897E-2</v>
      </c>
      <c r="AF299" s="399"/>
      <c r="AG299" s="399"/>
      <c r="AH299" s="399"/>
      <c r="AI299" s="399"/>
      <c r="AJ299" s="399"/>
      <c r="AK299" s="399"/>
      <c r="AL299" s="399"/>
      <c r="AM299" s="399"/>
      <c r="AN299" s="399"/>
      <c r="AO299" s="399"/>
      <c r="AP299" s="399">
        <v>-0.119517281569008</v>
      </c>
      <c r="AQ299" s="399"/>
      <c r="AR299" s="399"/>
      <c r="AS299" s="399"/>
      <c r="AT299" s="399"/>
      <c r="AU299" s="399"/>
      <c r="AV299" s="399">
        <v>-3.1319365904520701E-3</v>
      </c>
      <c r="AW299" s="399">
        <v>-4.3010155890261199E-2</v>
      </c>
      <c r="AX299" s="399"/>
      <c r="AY299" s="399"/>
      <c r="AZ299" s="399"/>
      <c r="BA299" s="399"/>
      <c r="BB299" s="399">
        <v>-0.14285692220722199</v>
      </c>
      <c r="BC299" s="399"/>
      <c r="BD299" s="399"/>
      <c r="BE299" s="399"/>
      <c r="BF299" s="399"/>
      <c r="BG299" s="399">
        <v>2.9240278815844501E-2</v>
      </c>
      <c r="BH299" s="399">
        <v>3.5714141502060703E-2</v>
      </c>
      <c r="BI299" s="399"/>
      <c r="BJ299" s="399"/>
      <c r="BK299" s="399">
        <v>1.0869614529408E-2</v>
      </c>
      <c r="BL299" s="399"/>
      <c r="BM299" s="399"/>
      <c r="BN299" s="399"/>
      <c r="BO299" s="399">
        <v>2.1738722279471101E-2</v>
      </c>
      <c r="BP299" s="399"/>
      <c r="BQ299" s="399"/>
      <c r="BR299" s="399"/>
      <c r="BS299" s="399"/>
      <c r="BT299" s="399"/>
      <c r="BU299" s="399"/>
      <c r="BV299" s="399"/>
      <c r="BW299" s="399">
        <v>-0.123723062562356</v>
      </c>
      <c r="BX299" s="403"/>
      <c r="BY299" s="399"/>
      <c r="BZ299" s="399"/>
      <c r="CA299" s="399"/>
      <c r="CB299" s="399"/>
      <c r="CC299" s="399">
        <v>-6.8962860548172902E-3</v>
      </c>
      <c r="CD299" s="399"/>
      <c r="CE299" s="399"/>
      <c r="CF299" s="399"/>
      <c r="CG299" s="399">
        <v>-1.84501596806536E-2</v>
      </c>
      <c r="CH299" s="399"/>
      <c r="CI299" s="399"/>
      <c r="CJ299" s="399"/>
      <c r="CK299" s="399"/>
      <c r="CL299" s="399"/>
      <c r="CM299" s="399"/>
      <c r="CN299" s="399"/>
      <c r="CO299" s="399"/>
      <c r="CP299" s="399"/>
      <c r="CQ299" s="399"/>
      <c r="CR299" s="399"/>
      <c r="CS299" s="399"/>
      <c r="CT299" s="399"/>
      <c r="CU299" s="399"/>
      <c r="CV299" s="399"/>
      <c r="CW299" s="399"/>
      <c r="CX299" s="399"/>
      <c r="CY299" s="399"/>
      <c r="CZ299" s="399"/>
      <c r="DA299" s="399"/>
      <c r="DB299" s="399"/>
      <c r="DC299" s="399"/>
      <c r="DD299" s="399"/>
      <c r="DE299" s="399"/>
      <c r="DG299" s="404"/>
      <c r="DI299" s="399"/>
      <c r="DJ299" s="399"/>
      <c r="DK299" s="399">
        <v>-2.5861763872090899E-2</v>
      </c>
    </row>
    <row r="300" spans="1:115" customFormat="1" hidden="1" outlineLevel="1">
      <c r="A300" s="398">
        <f t="shared" si="51"/>
        <v>27790</v>
      </c>
      <c r="B300" s="402"/>
      <c r="C300" s="399"/>
      <c r="D300" s="399">
        <v>4.6999999999999898E-3</v>
      </c>
      <c r="E300" s="399">
        <v>0.1263</v>
      </c>
      <c r="F300" s="399"/>
      <c r="G300" s="399"/>
      <c r="H300" s="399"/>
      <c r="I300" s="399"/>
      <c r="J300" s="399"/>
      <c r="K300" s="399"/>
      <c r="L300" s="399"/>
      <c r="M300" s="399"/>
      <c r="N300" s="399"/>
      <c r="O300" s="399"/>
      <c r="P300" s="399"/>
      <c r="Q300" s="399"/>
      <c r="R300" s="399"/>
      <c r="S300" s="399"/>
      <c r="T300" s="399"/>
      <c r="U300" s="399"/>
      <c r="V300" s="399"/>
      <c r="W300" s="399"/>
      <c r="X300" s="399">
        <v>0.234898114385552</v>
      </c>
      <c r="Y300" s="399"/>
      <c r="Z300" s="399"/>
      <c r="AA300" s="399"/>
      <c r="AB300" s="399"/>
      <c r="AC300" s="399"/>
      <c r="AD300" s="399"/>
      <c r="AE300" s="399">
        <v>0.19298337954966199</v>
      </c>
      <c r="AF300" s="399"/>
      <c r="AG300" s="399"/>
      <c r="AH300" s="399"/>
      <c r="AI300" s="399"/>
      <c r="AJ300" s="399"/>
      <c r="AK300" s="399"/>
      <c r="AL300" s="399"/>
      <c r="AM300" s="399"/>
      <c r="AN300" s="399"/>
      <c r="AO300" s="399"/>
      <c r="AP300" s="399">
        <v>4.6931309524539298E-2</v>
      </c>
      <c r="AQ300" s="399"/>
      <c r="AR300" s="399"/>
      <c r="AS300" s="399"/>
      <c r="AT300" s="399"/>
      <c r="AU300" s="399"/>
      <c r="AV300" s="399">
        <v>8.3332862073505404E-2</v>
      </c>
      <c r="AW300" s="399">
        <v>3.9206468972484199E-2</v>
      </c>
      <c r="AX300" s="399"/>
      <c r="AY300" s="399"/>
      <c r="AZ300" s="399"/>
      <c r="BA300" s="399"/>
      <c r="BB300" s="399">
        <v>0.124999924917754</v>
      </c>
      <c r="BC300" s="399"/>
      <c r="BD300" s="399"/>
      <c r="BE300" s="399"/>
      <c r="BF300" s="399"/>
      <c r="BG300" s="399">
        <v>0.14110213730931001</v>
      </c>
      <c r="BH300" s="399">
        <v>0.13793038843323899</v>
      </c>
      <c r="BI300" s="399"/>
      <c r="BJ300" s="399"/>
      <c r="BK300" s="399">
        <v>0.146953006405252</v>
      </c>
      <c r="BL300" s="399"/>
      <c r="BM300" s="399"/>
      <c r="BN300" s="399"/>
      <c r="BO300" s="399">
        <v>7.2339711448388994E-2</v>
      </c>
      <c r="BP300" s="399"/>
      <c r="BQ300" s="399"/>
      <c r="BR300" s="399"/>
      <c r="BS300" s="399"/>
      <c r="BT300" s="399"/>
      <c r="BU300" s="399"/>
      <c r="BV300" s="399"/>
      <c r="BW300" s="399">
        <v>3.8092080736275402E-2</v>
      </c>
      <c r="BX300" s="403"/>
      <c r="BY300" s="399"/>
      <c r="BZ300" s="399"/>
      <c r="CA300" s="399"/>
      <c r="CB300" s="399"/>
      <c r="CC300" s="399">
        <v>0.270833288663619</v>
      </c>
      <c r="CD300" s="399"/>
      <c r="CE300" s="399"/>
      <c r="CF300" s="399"/>
      <c r="CG300" s="399">
        <v>0.240601231100048</v>
      </c>
      <c r="CH300" s="399"/>
      <c r="CI300" s="399"/>
      <c r="CJ300" s="399"/>
      <c r="CK300" s="399"/>
      <c r="CL300" s="399"/>
      <c r="CM300" s="399"/>
      <c r="CN300" s="399"/>
      <c r="CO300" s="399"/>
      <c r="CP300" s="399"/>
      <c r="CQ300" s="399"/>
      <c r="CR300" s="399"/>
      <c r="CS300" s="399"/>
      <c r="CT300" s="399"/>
      <c r="CU300" s="399"/>
      <c r="CV300" s="399"/>
      <c r="CW300" s="399"/>
      <c r="CX300" s="399"/>
      <c r="CY300" s="399"/>
      <c r="CZ300" s="399"/>
      <c r="DA300" s="399"/>
      <c r="DB300" s="399"/>
      <c r="DC300" s="399"/>
      <c r="DD300" s="399"/>
      <c r="DE300" s="399"/>
      <c r="DG300" s="404"/>
      <c r="DI300" s="399"/>
      <c r="DJ300" s="399"/>
      <c r="DK300" s="399">
        <v>0.20353905270636699</v>
      </c>
    </row>
    <row r="301" spans="1:115" customFormat="1" hidden="1" outlineLevel="1">
      <c r="A301" s="398">
        <f t="shared" si="51"/>
        <v>27819</v>
      </c>
      <c r="B301" s="402"/>
      <c r="C301" s="399"/>
      <c r="D301" s="399">
        <v>3.3999999999999998E-3</v>
      </c>
      <c r="E301" s="399">
        <v>6.6E-3</v>
      </c>
      <c r="F301" s="399"/>
      <c r="G301" s="399"/>
      <c r="H301" s="399"/>
      <c r="I301" s="399"/>
      <c r="J301" s="399"/>
      <c r="K301" s="399"/>
      <c r="L301" s="399"/>
      <c r="M301" s="399"/>
      <c r="N301" s="399"/>
      <c r="O301" s="399"/>
      <c r="P301" s="399"/>
      <c r="Q301" s="399"/>
      <c r="R301" s="399"/>
      <c r="S301" s="399"/>
      <c r="T301" s="399"/>
      <c r="U301" s="399"/>
      <c r="V301" s="399"/>
      <c r="W301" s="399"/>
      <c r="X301" s="399">
        <v>4.34787137923347E-2</v>
      </c>
      <c r="Y301" s="399"/>
      <c r="Z301" s="399"/>
      <c r="AA301" s="399"/>
      <c r="AB301" s="399"/>
      <c r="AC301" s="399"/>
      <c r="AD301" s="399"/>
      <c r="AE301" s="399">
        <v>6.3018808226271697E-3</v>
      </c>
      <c r="AF301" s="399"/>
      <c r="AG301" s="399"/>
      <c r="AH301" s="399"/>
      <c r="AI301" s="399"/>
      <c r="AJ301" s="399"/>
      <c r="AK301" s="399"/>
      <c r="AL301" s="399"/>
      <c r="AM301" s="399"/>
      <c r="AN301" s="399"/>
      <c r="AO301" s="399"/>
      <c r="AP301" s="399">
        <v>-6.8965474483368205E-2</v>
      </c>
      <c r="AQ301" s="399"/>
      <c r="AR301" s="399"/>
      <c r="AS301" s="399"/>
      <c r="AT301" s="399"/>
      <c r="AU301" s="399"/>
      <c r="AV301" s="399">
        <v>-6.8739452710314702E-2</v>
      </c>
      <c r="AW301" s="399">
        <v>-7.7446179980203603E-2</v>
      </c>
      <c r="AX301" s="399"/>
      <c r="AY301" s="399"/>
      <c r="AZ301" s="399"/>
      <c r="BA301" s="399"/>
      <c r="BB301" s="399">
        <v>6.4815091661300797E-2</v>
      </c>
      <c r="BC301" s="399"/>
      <c r="BD301" s="399"/>
      <c r="BE301" s="399"/>
      <c r="BF301" s="399"/>
      <c r="BG301" s="399">
        <v>3.0227294671592599E-2</v>
      </c>
      <c r="BH301" s="399">
        <v>3.6364238532867903E-2</v>
      </c>
      <c r="BI301" s="399"/>
      <c r="BJ301" s="399"/>
      <c r="BK301" s="399">
        <v>7.8124582463903802E-2</v>
      </c>
      <c r="BL301" s="399"/>
      <c r="BM301" s="399"/>
      <c r="BN301" s="399"/>
      <c r="BO301" s="399">
        <v>-3.3297483482383101E-2</v>
      </c>
      <c r="BP301" s="399"/>
      <c r="BQ301" s="399"/>
      <c r="BR301" s="399"/>
      <c r="BS301" s="399"/>
      <c r="BT301" s="399"/>
      <c r="BU301" s="399"/>
      <c r="BV301" s="399"/>
      <c r="BW301" s="399">
        <v>0.110084832401095</v>
      </c>
      <c r="BX301" s="403"/>
      <c r="BY301" s="399"/>
      <c r="BZ301" s="399"/>
      <c r="CA301" s="399"/>
      <c r="CB301" s="399"/>
      <c r="CC301" s="399">
        <v>-4.3716504663361702E-2</v>
      </c>
      <c r="CD301" s="399"/>
      <c r="CE301" s="399"/>
      <c r="CF301" s="399"/>
      <c r="CG301" s="399">
        <v>6.6212462376928904E-2</v>
      </c>
      <c r="CH301" s="399"/>
      <c r="CI301" s="399"/>
      <c r="CJ301" s="399"/>
      <c r="CK301" s="399"/>
      <c r="CL301" s="399"/>
      <c r="CM301" s="399"/>
      <c r="CN301" s="399"/>
      <c r="CO301" s="399"/>
      <c r="CP301" s="399"/>
      <c r="CQ301" s="399"/>
      <c r="CR301" s="399"/>
      <c r="CS301" s="399"/>
      <c r="CT301" s="399"/>
      <c r="CU301" s="399"/>
      <c r="CV301" s="399"/>
      <c r="CW301" s="399"/>
      <c r="CX301" s="399"/>
      <c r="CY301" s="399"/>
      <c r="CZ301" s="399"/>
      <c r="DA301" s="399"/>
      <c r="DB301" s="399"/>
      <c r="DC301" s="399"/>
      <c r="DD301" s="399"/>
      <c r="DE301" s="399"/>
      <c r="DG301" s="404"/>
      <c r="DI301" s="399"/>
      <c r="DJ301" s="399"/>
      <c r="DK301" s="399">
        <v>-6.6176535736369793E-2</v>
      </c>
    </row>
    <row r="302" spans="1:115" customFormat="1" hidden="1" outlineLevel="1">
      <c r="A302" s="398">
        <f t="shared" si="51"/>
        <v>27850</v>
      </c>
      <c r="B302" s="402"/>
      <c r="C302" s="399"/>
      <c r="D302" s="399">
        <v>4.0000000000000001E-3</v>
      </c>
      <c r="E302" s="399">
        <v>2.7199999999999998E-2</v>
      </c>
      <c r="F302" s="399"/>
      <c r="G302" s="399"/>
      <c r="H302" s="399"/>
      <c r="I302" s="399"/>
      <c r="J302" s="399"/>
      <c r="K302" s="399"/>
      <c r="L302" s="399"/>
      <c r="M302" s="399"/>
      <c r="N302" s="399"/>
      <c r="O302" s="399"/>
      <c r="P302" s="399"/>
      <c r="Q302" s="399"/>
      <c r="R302" s="399"/>
      <c r="S302" s="399"/>
      <c r="T302" s="399"/>
      <c r="U302" s="399"/>
      <c r="V302" s="399"/>
      <c r="W302" s="399"/>
      <c r="X302" s="399">
        <v>-8.3333499719473E-2</v>
      </c>
      <c r="Y302" s="399"/>
      <c r="Z302" s="399"/>
      <c r="AA302" s="399"/>
      <c r="AB302" s="399"/>
      <c r="AC302" s="399"/>
      <c r="AD302" s="399"/>
      <c r="AE302" s="399">
        <v>1.46139328320082E-2</v>
      </c>
      <c r="AF302" s="399"/>
      <c r="AG302" s="399"/>
      <c r="AH302" s="399"/>
      <c r="AI302" s="399"/>
      <c r="AJ302" s="399"/>
      <c r="AK302" s="399"/>
      <c r="AL302" s="399"/>
      <c r="AM302" s="399"/>
      <c r="AN302" s="399"/>
      <c r="AO302" s="399"/>
      <c r="AP302" s="399">
        <v>0.109456604817831</v>
      </c>
      <c r="AQ302" s="399"/>
      <c r="AR302" s="399"/>
      <c r="AS302" s="399"/>
      <c r="AT302" s="399"/>
      <c r="AU302" s="399"/>
      <c r="AV302" s="399">
        <v>5.4998377189994202E-2</v>
      </c>
      <c r="AW302" s="399">
        <v>6.62744665561356E-2</v>
      </c>
      <c r="AX302" s="399"/>
      <c r="AY302" s="399"/>
      <c r="AZ302" s="399"/>
      <c r="BA302" s="399"/>
      <c r="BB302" s="399">
        <v>5.7970689902855997E-2</v>
      </c>
      <c r="BC302" s="399"/>
      <c r="BD302" s="399"/>
      <c r="BE302" s="399"/>
      <c r="BF302" s="399"/>
      <c r="BG302" s="399">
        <v>0.11491529376842</v>
      </c>
      <c r="BH302" s="399">
        <v>-0.152046794903229</v>
      </c>
      <c r="BI302" s="399"/>
      <c r="BJ302" s="399"/>
      <c r="BK302" s="399">
        <v>-4.3477779776388503E-2</v>
      </c>
      <c r="BL302" s="399"/>
      <c r="BM302" s="399"/>
      <c r="BN302" s="399"/>
      <c r="BO302" s="399">
        <v>0.133334369319968</v>
      </c>
      <c r="BP302" s="399"/>
      <c r="BQ302" s="399"/>
      <c r="BR302" s="399"/>
      <c r="BS302" s="399"/>
      <c r="BT302" s="399"/>
      <c r="BU302" s="399"/>
      <c r="BV302" s="399"/>
      <c r="BW302" s="399">
        <v>8.4032664255032793E-2</v>
      </c>
      <c r="BX302" s="403"/>
      <c r="BY302" s="399"/>
      <c r="BZ302" s="399"/>
      <c r="CA302" s="399"/>
      <c r="CB302" s="399"/>
      <c r="CC302" s="399">
        <v>8.5715086153708597E-2</v>
      </c>
      <c r="CD302" s="399"/>
      <c r="CE302" s="399"/>
      <c r="CF302" s="399"/>
      <c r="CG302" s="399">
        <v>-6.0344884034979202E-2</v>
      </c>
      <c r="CH302" s="399"/>
      <c r="CI302" s="399"/>
      <c r="CJ302" s="399"/>
      <c r="CK302" s="399"/>
      <c r="CL302" s="399"/>
      <c r="CM302" s="399"/>
      <c r="CN302" s="399"/>
      <c r="CO302" s="399"/>
      <c r="CP302" s="399"/>
      <c r="CQ302" s="399"/>
      <c r="CR302" s="399"/>
      <c r="CS302" s="399"/>
      <c r="CT302" s="399"/>
      <c r="CU302" s="399"/>
      <c r="CV302" s="399"/>
      <c r="CW302" s="399"/>
      <c r="CX302" s="399"/>
      <c r="CY302" s="399"/>
      <c r="CZ302" s="399"/>
      <c r="DA302" s="399"/>
      <c r="DB302" s="399"/>
      <c r="DC302" s="399"/>
      <c r="DD302" s="399"/>
      <c r="DE302" s="399"/>
      <c r="DG302" s="404"/>
      <c r="DI302" s="399"/>
      <c r="DJ302" s="399"/>
      <c r="DK302" s="399">
        <v>4.7244659148541798E-2</v>
      </c>
    </row>
    <row r="303" spans="1:115" customFormat="1" hidden="1" outlineLevel="1">
      <c r="A303" s="398">
        <f t="shared" si="51"/>
        <v>27880</v>
      </c>
      <c r="B303" s="402"/>
      <c r="C303" s="399"/>
      <c r="D303" s="399">
        <v>4.1999999999999997E-3</v>
      </c>
      <c r="E303" s="399">
        <v>-1.0699999999999999E-2</v>
      </c>
      <c r="F303" s="399"/>
      <c r="G303" s="399"/>
      <c r="H303" s="399"/>
      <c r="I303" s="399"/>
      <c r="J303" s="399"/>
      <c r="K303" s="399"/>
      <c r="L303" s="399"/>
      <c r="M303" s="399"/>
      <c r="N303" s="399"/>
      <c r="O303" s="399"/>
      <c r="P303" s="399"/>
      <c r="Q303" s="399"/>
      <c r="R303" s="399"/>
      <c r="S303" s="399"/>
      <c r="T303" s="399"/>
      <c r="U303" s="399"/>
      <c r="V303" s="399"/>
      <c r="W303" s="399"/>
      <c r="X303" s="399">
        <v>3.4091527882449797E-2</v>
      </c>
      <c r="Y303" s="399"/>
      <c r="Z303" s="399"/>
      <c r="AA303" s="399"/>
      <c r="AB303" s="399"/>
      <c r="AC303" s="399"/>
      <c r="AD303" s="399"/>
      <c r="AE303" s="399">
        <v>-0.106995230273162</v>
      </c>
      <c r="AF303" s="399"/>
      <c r="AG303" s="399"/>
      <c r="AH303" s="399"/>
      <c r="AI303" s="399"/>
      <c r="AJ303" s="399"/>
      <c r="AK303" s="399"/>
      <c r="AL303" s="399"/>
      <c r="AM303" s="399"/>
      <c r="AN303" s="399"/>
      <c r="AO303" s="399"/>
      <c r="AP303" s="399">
        <v>-3.18793395382145E-2</v>
      </c>
      <c r="AQ303" s="399"/>
      <c r="AR303" s="399"/>
      <c r="AS303" s="399"/>
      <c r="AT303" s="399"/>
      <c r="AU303" s="399"/>
      <c r="AV303" s="399">
        <v>-1.5074691345690901E-2</v>
      </c>
      <c r="AW303" s="399">
        <v>-1.32986907765347E-2</v>
      </c>
      <c r="AX303" s="399"/>
      <c r="AY303" s="399"/>
      <c r="AZ303" s="399"/>
      <c r="BA303" s="399"/>
      <c r="BB303" s="399">
        <v>0</v>
      </c>
      <c r="BC303" s="399"/>
      <c r="BD303" s="399"/>
      <c r="BE303" s="399"/>
      <c r="BF303" s="399"/>
      <c r="BG303" s="399">
        <v>5.2142433653460302E-2</v>
      </c>
      <c r="BH303" s="399">
        <v>3.4482299290684998E-2</v>
      </c>
      <c r="BI303" s="399"/>
      <c r="BJ303" s="399"/>
      <c r="BK303" s="399">
        <v>5.7575350659136298E-2</v>
      </c>
      <c r="BL303" s="399"/>
      <c r="BM303" s="399"/>
      <c r="BN303" s="399"/>
      <c r="BO303" s="399">
        <v>6.6175300767537998E-2</v>
      </c>
      <c r="BP303" s="399"/>
      <c r="BQ303" s="399"/>
      <c r="BR303" s="399"/>
      <c r="BS303" s="399"/>
      <c r="BT303" s="399"/>
      <c r="BU303" s="399"/>
      <c r="BV303" s="399"/>
      <c r="BW303" s="399">
        <v>-0.122144830979656</v>
      </c>
      <c r="BX303" s="403"/>
      <c r="BY303" s="399"/>
      <c r="BZ303" s="399"/>
      <c r="CA303" s="399"/>
      <c r="CB303" s="399"/>
      <c r="CC303" s="399">
        <v>0</v>
      </c>
      <c r="CD303" s="399"/>
      <c r="CE303" s="399"/>
      <c r="CF303" s="399"/>
      <c r="CG303" s="399">
        <v>2.14073872873119E-2</v>
      </c>
      <c r="CH303" s="399"/>
      <c r="CI303" s="399"/>
      <c r="CJ303" s="399"/>
      <c r="CK303" s="399"/>
      <c r="CL303" s="399"/>
      <c r="CM303" s="399"/>
      <c r="CN303" s="399"/>
      <c r="CO303" s="399"/>
      <c r="CP303" s="399"/>
      <c r="CQ303" s="399"/>
      <c r="CR303" s="399"/>
      <c r="CS303" s="399"/>
      <c r="CT303" s="399"/>
      <c r="CU303" s="399"/>
      <c r="CV303" s="399"/>
      <c r="CW303" s="399"/>
      <c r="CX303" s="399"/>
      <c r="CY303" s="399"/>
      <c r="CZ303" s="399"/>
      <c r="DA303" s="399"/>
      <c r="DB303" s="399"/>
      <c r="DC303" s="399"/>
      <c r="DD303" s="399"/>
      <c r="DE303" s="399"/>
      <c r="DG303" s="404"/>
      <c r="DI303" s="399"/>
      <c r="DJ303" s="399"/>
      <c r="DK303" s="399">
        <v>-0.127819673231265</v>
      </c>
    </row>
    <row r="304" spans="1:115" customFormat="1" hidden="1" outlineLevel="1">
      <c r="A304" s="398">
        <f t="shared" si="51"/>
        <v>27911</v>
      </c>
      <c r="B304" s="402"/>
      <c r="C304" s="399"/>
      <c r="D304" s="399">
        <v>3.7000000000000002E-3</v>
      </c>
      <c r="E304" s="399">
        <v>-9.7000000000000003E-3</v>
      </c>
      <c r="F304" s="399"/>
      <c r="G304" s="399"/>
      <c r="H304" s="399"/>
      <c r="I304" s="399"/>
      <c r="J304" s="399"/>
      <c r="K304" s="399"/>
      <c r="L304" s="399"/>
      <c r="M304" s="399"/>
      <c r="N304" s="399"/>
      <c r="O304" s="399"/>
      <c r="P304" s="399"/>
      <c r="Q304" s="399"/>
      <c r="R304" s="399"/>
      <c r="S304" s="399"/>
      <c r="T304" s="399"/>
      <c r="U304" s="399"/>
      <c r="V304" s="399"/>
      <c r="W304" s="399"/>
      <c r="X304" s="399">
        <v>-8.7912402319674898E-2</v>
      </c>
      <c r="Y304" s="399"/>
      <c r="Z304" s="399"/>
      <c r="AA304" s="399"/>
      <c r="AB304" s="399"/>
      <c r="AC304" s="399"/>
      <c r="AD304" s="399"/>
      <c r="AE304" s="399">
        <v>-1.15220333606279E-2</v>
      </c>
      <c r="AF304" s="399"/>
      <c r="AG304" s="399"/>
      <c r="AH304" s="399"/>
      <c r="AI304" s="399"/>
      <c r="AJ304" s="399"/>
      <c r="AK304" s="399"/>
      <c r="AL304" s="399"/>
      <c r="AM304" s="399"/>
      <c r="AN304" s="399"/>
      <c r="AO304" s="399"/>
      <c r="AP304" s="399">
        <v>-2.94624270563963E-2</v>
      </c>
      <c r="AQ304" s="399"/>
      <c r="AR304" s="399"/>
      <c r="AS304" s="399"/>
      <c r="AT304" s="399"/>
      <c r="AU304" s="399"/>
      <c r="AV304" s="399">
        <v>0</v>
      </c>
      <c r="AW304" s="399">
        <v>-4.22507174158737E-3</v>
      </c>
      <c r="AX304" s="399"/>
      <c r="AY304" s="399"/>
      <c r="AZ304" s="399"/>
      <c r="BA304" s="399"/>
      <c r="BB304" s="399">
        <v>6.8493183146840206E-2</v>
      </c>
      <c r="BC304" s="399"/>
      <c r="BD304" s="399"/>
      <c r="BE304" s="399"/>
      <c r="BF304" s="399"/>
      <c r="BG304" s="399">
        <v>-7.5788860586092896E-2</v>
      </c>
      <c r="BH304" s="399">
        <v>-1.33342503954306E-2</v>
      </c>
      <c r="BI304" s="399"/>
      <c r="BJ304" s="399"/>
      <c r="BK304" s="399">
        <v>1.7192327354359702E-2</v>
      </c>
      <c r="BL304" s="399"/>
      <c r="BM304" s="399"/>
      <c r="BN304" s="399"/>
      <c r="BO304" s="399">
        <v>3.9591743568088998E-2</v>
      </c>
      <c r="BP304" s="399"/>
      <c r="BQ304" s="399"/>
      <c r="BR304" s="399"/>
      <c r="BS304" s="399"/>
      <c r="BT304" s="399"/>
      <c r="BU304" s="399"/>
      <c r="BV304" s="399"/>
      <c r="BW304" s="399">
        <v>-4.3470733799191301E-2</v>
      </c>
      <c r="BX304" s="403"/>
      <c r="BY304" s="399"/>
      <c r="BZ304" s="399"/>
      <c r="CA304" s="399"/>
      <c r="CB304" s="399"/>
      <c r="CC304" s="399">
        <v>-0.152631762444386</v>
      </c>
      <c r="CD304" s="399"/>
      <c r="CE304" s="399"/>
      <c r="CF304" s="399"/>
      <c r="CG304" s="399">
        <v>-0.101060385027215</v>
      </c>
      <c r="CH304" s="399"/>
      <c r="CI304" s="399"/>
      <c r="CJ304" s="399"/>
      <c r="CK304" s="399"/>
      <c r="CL304" s="399"/>
      <c r="CM304" s="399"/>
      <c r="CN304" s="399"/>
      <c r="CO304" s="399"/>
      <c r="CP304" s="399"/>
      <c r="CQ304" s="399"/>
      <c r="CR304" s="399"/>
      <c r="CS304" s="399"/>
      <c r="CT304" s="399"/>
      <c r="CU304" s="399"/>
      <c r="CV304" s="399"/>
      <c r="CW304" s="399"/>
      <c r="CX304" s="399"/>
      <c r="CY304" s="399"/>
      <c r="CZ304" s="399"/>
      <c r="DA304" s="399"/>
      <c r="DB304" s="399"/>
      <c r="DC304" s="399"/>
      <c r="DD304" s="399"/>
      <c r="DE304" s="399"/>
      <c r="DG304" s="404"/>
      <c r="DI304" s="399"/>
      <c r="DJ304" s="399"/>
      <c r="DK304" s="399">
        <v>-2.5861763872090899E-2</v>
      </c>
    </row>
    <row r="305" spans="1:115" customFormat="1" hidden="1" outlineLevel="1">
      <c r="A305" s="398">
        <f t="shared" si="51"/>
        <v>27941</v>
      </c>
      <c r="B305" s="402"/>
      <c r="C305" s="399"/>
      <c r="D305" s="399">
        <v>4.3E-3</v>
      </c>
      <c r="E305" s="399">
        <v>4.4799999999999902E-2</v>
      </c>
      <c r="F305" s="399"/>
      <c r="G305" s="399"/>
      <c r="H305" s="399"/>
      <c r="I305" s="399"/>
      <c r="J305" s="399"/>
      <c r="K305" s="399"/>
      <c r="L305" s="399"/>
      <c r="M305" s="399"/>
      <c r="N305" s="399"/>
      <c r="O305" s="399"/>
      <c r="P305" s="399"/>
      <c r="Q305" s="399"/>
      <c r="R305" s="399"/>
      <c r="S305" s="399"/>
      <c r="T305" s="399"/>
      <c r="U305" s="399"/>
      <c r="V305" s="399"/>
      <c r="W305" s="399"/>
      <c r="X305" s="399">
        <v>6.0240694893900701E-2</v>
      </c>
      <c r="Y305" s="399"/>
      <c r="Z305" s="399"/>
      <c r="AA305" s="399"/>
      <c r="AB305" s="399"/>
      <c r="AC305" s="399"/>
      <c r="AD305" s="399"/>
      <c r="AE305" s="399">
        <v>5.5944949085789002E-2</v>
      </c>
      <c r="AF305" s="399"/>
      <c r="AG305" s="399"/>
      <c r="AH305" s="399"/>
      <c r="AI305" s="399"/>
      <c r="AJ305" s="399"/>
      <c r="AK305" s="399"/>
      <c r="AL305" s="399"/>
      <c r="AM305" s="399"/>
      <c r="AN305" s="399"/>
      <c r="AO305" s="399"/>
      <c r="AP305" s="399">
        <v>3.3739988789701601E-2</v>
      </c>
      <c r="AQ305" s="399"/>
      <c r="AR305" s="399"/>
      <c r="AS305" s="399"/>
      <c r="AT305" s="399"/>
      <c r="AU305" s="399"/>
      <c r="AV305" s="399">
        <v>2.2260102108538599E-2</v>
      </c>
      <c r="AW305" s="399">
        <v>7.3550366217039503E-2</v>
      </c>
      <c r="AX305" s="399"/>
      <c r="AY305" s="399"/>
      <c r="AZ305" s="399"/>
      <c r="BA305" s="399"/>
      <c r="BB305" s="399">
        <v>1.2820814215775E-2</v>
      </c>
      <c r="BC305" s="399"/>
      <c r="BD305" s="399"/>
      <c r="BE305" s="399"/>
      <c r="BF305" s="399"/>
      <c r="BG305" s="399">
        <v>6.6059569115255595E-2</v>
      </c>
      <c r="BH305" s="399">
        <v>-4.0539759111822199E-2</v>
      </c>
      <c r="BI305" s="399"/>
      <c r="BJ305" s="399"/>
      <c r="BK305" s="399">
        <v>2.6760418345099998E-2</v>
      </c>
      <c r="BL305" s="399"/>
      <c r="BM305" s="399"/>
      <c r="BN305" s="399"/>
      <c r="BO305" s="399">
        <v>2.35689454970389E-2</v>
      </c>
      <c r="BP305" s="399"/>
      <c r="BQ305" s="399"/>
      <c r="BR305" s="399"/>
      <c r="BS305" s="399"/>
      <c r="BT305" s="399"/>
      <c r="BU305" s="399"/>
      <c r="BV305" s="399"/>
      <c r="BW305" s="399">
        <v>1.4275308222939599E-3</v>
      </c>
      <c r="BX305" s="403"/>
      <c r="BY305" s="399"/>
      <c r="BZ305" s="399"/>
      <c r="CA305" s="399"/>
      <c r="CB305" s="399"/>
      <c r="CC305" s="399">
        <v>8.07455964481016E-2</v>
      </c>
      <c r="CD305" s="399"/>
      <c r="CE305" s="399"/>
      <c r="CF305" s="399"/>
      <c r="CG305" s="399">
        <v>4.7137778119537899E-2</v>
      </c>
      <c r="CH305" s="399"/>
      <c r="CI305" s="399"/>
      <c r="CJ305" s="399"/>
      <c r="CK305" s="399"/>
      <c r="CL305" s="399"/>
      <c r="CM305" s="399"/>
      <c r="CN305" s="399"/>
      <c r="CO305" s="399"/>
      <c r="CP305" s="399"/>
      <c r="CQ305" s="399"/>
      <c r="CR305" s="399"/>
      <c r="CS305" s="399"/>
      <c r="CT305" s="399"/>
      <c r="CU305" s="399"/>
      <c r="CV305" s="399"/>
      <c r="CW305" s="399"/>
      <c r="CX305" s="399"/>
      <c r="CY305" s="399"/>
      <c r="CZ305" s="399"/>
      <c r="DA305" s="399"/>
      <c r="DB305" s="399"/>
      <c r="DC305" s="399"/>
      <c r="DD305" s="399"/>
      <c r="DE305" s="399"/>
      <c r="DG305" s="404"/>
      <c r="DI305" s="399"/>
      <c r="DJ305" s="399"/>
      <c r="DK305" s="399">
        <v>0.21238928835802601</v>
      </c>
    </row>
    <row r="306" spans="1:115" customFormat="1" hidden="1" outlineLevel="1">
      <c r="A306" s="398">
        <f t="shared" si="51"/>
        <v>27972</v>
      </c>
      <c r="B306" s="402"/>
      <c r="C306" s="399"/>
      <c r="D306" s="399">
        <v>4.6999999999999898E-3</v>
      </c>
      <c r="E306" s="399">
        <v>-6.0000000000000001E-3</v>
      </c>
      <c r="F306" s="399"/>
      <c r="G306" s="399"/>
      <c r="H306" s="399"/>
      <c r="I306" s="399"/>
      <c r="J306" s="399"/>
      <c r="K306" s="399"/>
      <c r="L306" s="399"/>
      <c r="M306" s="399"/>
      <c r="N306" s="399"/>
      <c r="O306" s="399"/>
      <c r="P306" s="399"/>
      <c r="Q306" s="399"/>
      <c r="R306" s="399"/>
      <c r="S306" s="399"/>
      <c r="T306" s="399"/>
      <c r="U306" s="399"/>
      <c r="V306" s="399"/>
      <c r="W306" s="399"/>
      <c r="X306" s="399">
        <v>-3.4092072419005498E-2</v>
      </c>
      <c r="Y306" s="399"/>
      <c r="Z306" s="399"/>
      <c r="AA306" s="399"/>
      <c r="AB306" s="399"/>
      <c r="AC306" s="399"/>
      <c r="AD306" s="399"/>
      <c r="AE306" s="399">
        <v>-0.12582817420689199</v>
      </c>
      <c r="AF306" s="399"/>
      <c r="AG306" s="399"/>
      <c r="AH306" s="399"/>
      <c r="AI306" s="399"/>
      <c r="AJ306" s="399"/>
      <c r="AK306" s="399"/>
      <c r="AL306" s="399"/>
      <c r="AM306" s="399"/>
      <c r="AN306" s="399"/>
      <c r="AO306" s="399"/>
      <c r="AP306" s="399">
        <v>-2.7777518389628001E-2</v>
      </c>
      <c r="AQ306" s="399"/>
      <c r="AR306" s="399"/>
      <c r="AS306" s="399"/>
      <c r="AT306" s="399"/>
      <c r="AU306" s="399"/>
      <c r="AV306" s="399">
        <v>7.8726973901072694E-2</v>
      </c>
      <c r="AW306" s="399">
        <v>1.7583259673153499E-2</v>
      </c>
      <c r="AX306" s="399"/>
      <c r="AY306" s="399"/>
      <c r="AZ306" s="399"/>
      <c r="BA306" s="399"/>
      <c r="BB306" s="399">
        <v>-2.5317043322617899E-2</v>
      </c>
      <c r="BC306" s="399"/>
      <c r="BD306" s="399"/>
      <c r="BE306" s="399"/>
      <c r="BF306" s="399"/>
      <c r="BG306" s="399">
        <v>-2.0409463700602998E-2</v>
      </c>
      <c r="BH306" s="399">
        <v>-4.9295521547611E-2</v>
      </c>
      <c r="BI306" s="399"/>
      <c r="BJ306" s="399"/>
      <c r="BK306" s="399">
        <v>1.44030485827235E-2</v>
      </c>
      <c r="BL306" s="399"/>
      <c r="BM306" s="399"/>
      <c r="BN306" s="399"/>
      <c r="BO306" s="399">
        <v>-3.2896105335557999E-3</v>
      </c>
      <c r="BP306" s="399"/>
      <c r="BQ306" s="399"/>
      <c r="BR306" s="399"/>
      <c r="BS306" s="399"/>
      <c r="BT306" s="399"/>
      <c r="BU306" s="399"/>
      <c r="BV306" s="399"/>
      <c r="BW306" s="399">
        <v>-0.12727367707439699</v>
      </c>
      <c r="BX306" s="403"/>
      <c r="BY306" s="399"/>
      <c r="BZ306" s="399"/>
      <c r="CA306" s="399"/>
      <c r="CB306" s="399"/>
      <c r="CC306" s="399">
        <v>5.1724065617380299E-2</v>
      </c>
      <c r="CD306" s="399"/>
      <c r="CE306" s="399"/>
      <c r="CF306" s="399"/>
      <c r="CG306" s="399">
        <v>3.2156668781293499E-3</v>
      </c>
      <c r="CH306" s="399"/>
      <c r="CI306" s="399"/>
      <c r="CJ306" s="399"/>
      <c r="CK306" s="399"/>
      <c r="CL306" s="399"/>
      <c r="CM306" s="399"/>
      <c r="CN306" s="399"/>
      <c r="CO306" s="399"/>
      <c r="CP306" s="399"/>
      <c r="CQ306" s="399"/>
      <c r="CR306" s="399"/>
      <c r="CS306" s="399"/>
      <c r="CT306" s="399"/>
      <c r="CU306" s="399"/>
      <c r="CV306" s="399"/>
      <c r="CW306" s="399"/>
      <c r="CX306" s="399"/>
      <c r="CY306" s="399"/>
      <c r="CZ306" s="399"/>
      <c r="DA306" s="399"/>
      <c r="DB306" s="399"/>
      <c r="DC306" s="399"/>
      <c r="DD306" s="399"/>
      <c r="DE306" s="399"/>
      <c r="DG306" s="404"/>
      <c r="DI306" s="399"/>
      <c r="DJ306" s="399"/>
      <c r="DK306" s="399">
        <v>4.3795400215304897E-2</v>
      </c>
    </row>
    <row r="307" spans="1:115" customFormat="1" hidden="1" outlineLevel="1">
      <c r="A307" s="398">
        <f t="shared" si="51"/>
        <v>28003</v>
      </c>
      <c r="B307" s="402"/>
      <c r="C307" s="399"/>
      <c r="D307" s="399">
        <v>4.1999999999999997E-3</v>
      </c>
      <c r="E307" s="399">
        <v>-1.4E-3</v>
      </c>
      <c r="F307" s="399"/>
      <c r="G307" s="399"/>
      <c r="H307" s="399"/>
      <c r="I307" s="399"/>
      <c r="J307" s="399"/>
      <c r="K307" s="399"/>
      <c r="L307" s="399"/>
      <c r="M307" s="399"/>
      <c r="N307" s="399"/>
      <c r="O307" s="399"/>
      <c r="P307" s="399"/>
      <c r="Q307" s="399"/>
      <c r="R307" s="399"/>
      <c r="S307" s="399"/>
      <c r="T307" s="399"/>
      <c r="U307" s="399"/>
      <c r="V307" s="399"/>
      <c r="W307" s="399"/>
      <c r="X307" s="399">
        <v>-4.1176938726938901E-2</v>
      </c>
      <c r="Y307" s="399"/>
      <c r="Z307" s="399"/>
      <c r="AA307" s="399"/>
      <c r="AB307" s="399"/>
      <c r="AC307" s="399"/>
      <c r="AD307" s="399"/>
      <c r="AE307" s="399">
        <v>-5.0502305217747703E-3</v>
      </c>
      <c r="AF307" s="399"/>
      <c r="AG307" s="399"/>
      <c r="AH307" s="399"/>
      <c r="AI307" s="399"/>
      <c r="AJ307" s="399"/>
      <c r="AK307" s="399"/>
      <c r="AL307" s="399"/>
      <c r="AM307" s="399"/>
      <c r="AN307" s="399"/>
      <c r="AO307" s="399"/>
      <c r="AP307" s="399">
        <v>4.7950684590580099E-2</v>
      </c>
      <c r="AQ307" s="399"/>
      <c r="AR307" s="399"/>
      <c r="AS307" s="399"/>
      <c r="AT307" s="399"/>
      <c r="AU307" s="399"/>
      <c r="AV307" s="399">
        <v>4.3478880973756497E-2</v>
      </c>
      <c r="AW307" s="399">
        <v>-9.1146845394006696E-3</v>
      </c>
      <c r="AX307" s="399"/>
      <c r="AY307" s="399"/>
      <c r="AZ307" s="399"/>
      <c r="BA307" s="399"/>
      <c r="BB307" s="399">
        <v>-6.4934888901386698E-2</v>
      </c>
      <c r="BC307" s="399"/>
      <c r="BD307" s="399"/>
      <c r="BE307" s="399"/>
      <c r="BF307" s="399"/>
      <c r="BG307" s="399">
        <v>-1.9911650983030899E-2</v>
      </c>
      <c r="BH307" s="399">
        <v>-0.118518975179771</v>
      </c>
      <c r="BI307" s="399"/>
      <c r="BJ307" s="399"/>
      <c r="BK307" s="399">
        <v>-5.07091880792803E-2</v>
      </c>
      <c r="BL307" s="399"/>
      <c r="BM307" s="399"/>
      <c r="BN307" s="399"/>
      <c r="BO307" s="399">
        <v>4.5436957805318201E-3</v>
      </c>
      <c r="BP307" s="399"/>
      <c r="BQ307" s="399"/>
      <c r="BR307" s="399"/>
      <c r="BS307" s="399"/>
      <c r="BT307" s="399"/>
      <c r="BU307" s="399"/>
      <c r="BV307" s="399"/>
      <c r="BW307" s="399">
        <v>0.22916233457312701</v>
      </c>
      <c r="BX307" s="403"/>
      <c r="BY307" s="399"/>
      <c r="BZ307" s="399"/>
      <c r="CA307" s="399"/>
      <c r="CB307" s="399"/>
      <c r="CC307" s="399">
        <v>0</v>
      </c>
      <c r="CD307" s="399"/>
      <c r="CE307" s="399"/>
      <c r="CF307" s="399"/>
      <c r="CG307" s="399">
        <v>-4.70720389743262E-2</v>
      </c>
      <c r="CH307" s="399"/>
      <c r="CI307" s="399"/>
      <c r="CJ307" s="399"/>
      <c r="CK307" s="399"/>
      <c r="CL307" s="399"/>
      <c r="CM307" s="399"/>
      <c r="CN307" s="399"/>
      <c r="CO307" s="399"/>
      <c r="CP307" s="399"/>
      <c r="CQ307" s="399"/>
      <c r="CR307" s="399"/>
      <c r="CS307" s="399"/>
      <c r="CT307" s="399"/>
      <c r="CU307" s="399"/>
      <c r="CV307" s="399"/>
      <c r="CW307" s="399"/>
      <c r="CX307" s="399"/>
      <c r="CY307" s="399"/>
      <c r="CZ307" s="399"/>
      <c r="DA307" s="399"/>
      <c r="DB307" s="399"/>
      <c r="DC307" s="399"/>
      <c r="DD307" s="399"/>
      <c r="DE307" s="399"/>
      <c r="DG307" s="404"/>
      <c r="DI307" s="399"/>
      <c r="DJ307" s="399"/>
      <c r="DK307" s="399">
        <v>-6.9929961670522095E-2</v>
      </c>
    </row>
    <row r="308" spans="1:115" customFormat="1" hidden="1" outlineLevel="1">
      <c r="A308" s="398">
        <f t="shared" si="51"/>
        <v>28033</v>
      </c>
      <c r="B308" s="402"/>
      <c r="C308" s="399"/>
      <c r="D308" s="399">
        <v>4.4000000000000003E-3</v>
      </c>
      <c r="E308" s="399">
        <v>2.50999999999999E-2</v>
      </c>
      <c r="F308" s="399"/>
      <c r="G308" s="399"/>
      <c r="H308" s="399"/>
      <c r="I308" s="399"/>
      <c r="J308" s="399"/>
      <c r="K308" s="399"/>
      <c r="L308" s="399"/>
      <c r="M308" s="399"/>
      <c r="N308" s="399"/>
      <c r="O308" s="399"/>
      <c r="P308" s="399"/>
      <c r="Q308" s="399"/>
      <c r="R308" s="399"/>
      <c r="S308" s="399"/>
      <c r="T308" s="399"/>
      <c r="U308" s="399"/>
      <c r="V308" s="399"/>
      <c r="W308" s="399"/>
      <c r="X308" s="399">
        <v>3.6811134367377499E-2</v>
      </c>
      <c r="Y308" s="399"/>
      <c r="Z308" s="399"/>
      <c r="AA308" s="399"/>
      <c r="AB308" s="399"/>
      <c r="AC308" s="399"/>
      <c r="AD308" s="399"/>
      <c r="AE308" s="399">
        <v>-2.79191189252278E-2</v>
      </c>
      <c r="AF308" s="399"/>
      <c r="AG308" s="399"/>
      <c r="AH308" s="399"/>
      <c r="AI308" s="399"/>
      <c r="AJ308" s="399"/>
      <c r="AK308" s="399"/>
      <c r="AL308" s="399"/>
      <c r="AM308" s="399"/>
      <c r="AN308" s="399"/>
      <c r="AO308" s="399"/>
      <c r="AP308" s="399">
        <v>7.3630555992666394E-2</v>
      </c>
      <c r="AQ308" s="399"/>
      <c r="AR308" s="399"/>
      <c r="AS308" s="399"/>
      <c r="AT308" s="399"/>
      <c r="AU308" s="399"/>
      <c r="AV308" s="399">
        <v>2.08677223606972E-2</v>
      </c>
      <c r="AW308" s="399">
        <v>1.57677354527299E-2</v>
      </c>
      <c r="AX308" s="399"/>
      <c r="AY308" s="399"/>
      <c r="AZ308" s="399"/>
      <c r="BA308" s="399"/>
      <c r="BB308" s="399">
        <v>1.3888976762941501E-2</v>
      </c>
      <c r="BC308" s="399"/>
      <c r="BD308" s="399"/>
      <c r="BE308" s="399"/>
      <c r="BF308" s="399"/>
      <c r="BG308" s="399">
        <v>7.2234571402145203E-2</v>
      </c>
      <c r="BH308" s="399">
        <v>8.4040083873155799E-3</v>
      </c>
      <c r="BI308" s="399"/>
      <c r="BJ308" s="399"/>
      <c r="BK308" s="399">
        <v>-5.3419449099124598E-2</v>
      </c>
      <c r="BL308" s="399"/>
      <c r="BM308" s="399"/>
      <c r="BN308" s="399"/>
      <c r="BO308" s="399">
        <v>0</v>
      </c>
      <c r="BP308" s="399"/>
      <c r="BQ308" s="399"/>
      <c r="BR308" s="399"/>
      <c r="BS308" s="399"/>
      <c r="BT308" s="399"/>
      <c r="BU308" s="399"/>
      <c r="BV308" s="399"/>
      <c r="BW308" s="399">
        <v>5.2254691190912299E-2</v>
      </c>
      <c r="BX308" s="403"/>
      <c r="BY308" s="399"/>
      <c r="BZ308" s="399"/>
      <c r="CA308" s="399"/>
      <c r="CB308" s="399"/>
      <c r="CC308" s="399">
        <v>-1.63928073048068E-2</v>
      </c>
      <c r="CD308" s="399"/>
      <c r="CE308" s="399"/>
      <c r="CF308" s="399"/>
      <c r="CG308" s="399">
        <v>5.1021214092962598E-2</v>
      </c>
      <c r="CH308" s="399"/>
      <c r="CI308" s="399"/>
      <c r="CJ308" s="399"/>
      <c r="CK308" s="399"/>
      <c r="CL308" s="399"/>
      <c r="CM308" s="399"/>
      <c r="CN308" s="399"/>
      <c r="CO308" s="399"/>
      <c r="CP308" s="399"/>
      <c r="CQ308" s="399"/>
      <c r="CR308" s="399"/>
      <c r="CS308" s="399"/>
      <c r="CT308" s="399"/>
      <c r="CU308" s="399"/>
      <c r="CV308" s="399"/>
      <c r="CW308" s="399"/>
      <c r="CX308" s="399"/>
      <c r="CY308" s="399"/>
      <c r="CZ308" s="399"/>
      <c r="DA308" s="399"/>
      <c r="DB308" s="399"/>
      <c r="DC308" s="399"/>
      <c r="DD308" s="399"/>
      <c r="DE308" s="399"/>
      <c r="DG308" s="404"/>
      <c r="DI308" s="399"/>
      <c r="DJ308" s="399"/>
      <c r="DK308" s="399">
        <v>1.5037590024481901E-2</v>
      </c>
    </row>
    <row r="309" spans="1:115" customFormat="1" hidden="1" outlineLevel="1">
      <c r="A309" s="398">
        <f t="shared" si="51"/>
        <v>28064</v>
      </c>
      <c r="B309" s="402"/>
      <c r="C309" s="399"/>
      <c r="D309" s="399">
        <v>4.0999999999999899E-3</v>
      </c>
      <c r="E309" s="399">
        <v>-2.0099999999999899E-2</v>
      </c>
      <c r="F309" s="399"/>
      <c r="G309" s="399"/>
      <c r="H309" s="399"/>
      <c r="I309" s="399"/>
      <c r="J309" s="399"/>
      <c r="K309" s="399"/>
      <c r="L309" s="399"/>
      <c r="M309" s="399"/>
      <c r="N309" s="399"/>
      <c r="O309" s="399"/>
      <c r="P309" s="399"/>
      <c r="Q309" s="399"/>
      <c r="R309" s="399"/>
      <c r="S309" s="399"/>
      <c r="T309" s="399"/>
      <c r="U309" s="399"/>
      <c r="V309" s="399"/>
      <c r="W309" s="399"/>
      <c r="X309" s="399">
        <v>-4.1420273258740599E-2</v>
      </c>
      <c r="Y309" s="399"/>
      <c r="Z309" s="399"/>
      <c r="AA309" s="399"/>
      <c r="AB309" s="399"/>
      <c r="AC309" s="399"/>
      <c r="AD309" s="399"/>
      <c r="AE309" s="399">
        <v>-3.3941993461443401E-2</v>
      </c>
      <c r="AF309" s="399"/>
      <c r="AG309" s="399"/>
      <c r="AH309" s="399"/>
      <c r="AI309" s="399"/>
      <c r="AJ309" s="399"/>
      <c r="AK309" s="399"/>
      <c r="AL309" s="399"/>
      <c r="AM309" s="399"/>
      <c r="AN309" s="399"/>
      <c r="AO309" s="399"/>
      <c r="AP309" s="399">
        <v>-3.8277856446064899E-2</v>
      </c>
      <c r="AQ309" s="399"/>
      <c r="AR309" s="399"/>
      <c r="AS309" s="399"/>
      <c r="AT309" s="399"/>
      <c r="AU309" s="399"/>
      <c r="AV309" s="399">
        <v>-2.7859358835089901E-2</v>
      </c>
      <c r="AW309" s="399">
        <v>-1.08711189247644E-2</v>
      </c>
      <c r="AX309" s="399"/>
      <c r="AY309" s="399"/>
      <c r="AZ309" s="399"/>
      <c r="BA309" s="399"/>
      <c r="BB309" s="399">
        <v>-6.84932621374853E-2</v>
      </c>
      <c r="BC309" s="399"/>
      <c r="BD309" s="399"/>
      <c r="BE309" s="399"/>
      <c r="BF309" s="399"/>
      <c r="BG309" s="399">
        <v>-3.0357825867904299E-2</v>
      </c>
      <c r="BH309" s="399">
        <v>-8.3339696365900499E-3</v>
      </c>
      <c r="BI309" s="399"/>
      <c r="BJ309" s="399"/>
      <c r="BK309" s="399">
        <v>4.7404278787600299E-2</v>
      </c>
      <c r="BL309" s="399"/>
      <c r="BM309" s="399"/>
      <c r="BN309" s="399"/>
      <c r="BO309" s="399">
        <v>-1.6666688907924599E-2</v>
      </c>
      <c r="BP309" s="399"/>
      <c r="BQ309" s="399"/>
      <c r="BR309" s="399"/>
      <c r="BS309" s="399"/>
      <c r="BT309" s="399"/>
      <c r="BU309" s="399"/>
      <c r="BV309" s="399"/>
      <c r="BW309" s="399">
        <v>-8.0648599873619997E-2</v>
      </c>
      <c r="BX309" s="403"/>
      <c r="BY309" s="399"/>
      <c r="BZ309" s="399"/>
      <c r="CA309" s="399"/>
      <c r="CB309" s="399"/>
      <c r="CC309" s="399">
        <v>7.7776584564713494E-2</v>
      </c>
      <c r="CD309" s="399"/>
      <c r="CE309" s="399"/>
      <c r="CF309" s="399"/>
      <c r="CG309" s="399">
        <v>-4.8544418903089803E-2</v>
      </c>
      <c r="CH309" s="399"/>
      <c r="CI309" s="399"/>
      <c r="CJ309" s="399"/>
      <c r="CK309" s="399"/>
      <c r="CL309" s="399"/>
      <c r="CM309" s="399"/>
      <c r="CN309" s="399"/>
      <c r="CO309" s="399"/>
      <c r="CP309" s="399"/>
      <c r="CQ309" s="399"/>
      <c r="CR309" s="399"/>
      <c r="CS309" s="399"/>
      <c r="CT309" s="399"/>
      <c r="CU309" s="399"/>
      <c r="CV309" s="399"/>
      <c r="CW309" s="399"/>
      <c r="CX309" s="399"/>
      <c r="CY309" s="399"/>
      <c r="CZ309" s="399"/>
      <c r="DA309" s="399"/>
      <c r="DB309" s="399"/>
      <c r="DC309" s="399"/>
      <c r="DD309" s="399"/>
      <c r="DE309" s="399"/>
      <c r="DG309" s="404"/>
      <c r="DI309" s="399"/>
      <c r="DJ309" s="399"/>
      <c r="DK309" s="399">
        <v>-5.1852513020211599E-2</v>
      </c>
    </row>
    <row r="310" spans="1:115" customFormat="1" hidden="1" outlineLevel="1">
      <c r="A310" s="398">
        <f t="shared" si="51"/>
        <v>28094</v>
      </c>
      <c r="B310" s="402"/>
      <c r="C310" s="399"/>
      <c r="D310" s="399">
        <v>4.0000000000000001E-3</v>
      </c>
      <c r="E310" s="399">
        <v>7.6E-3</v>
      </c>
      <c r="F310" s="399"/>
      <c r="G310" s="399"/>
      <c r="H310" s="399"/>
      <c r="I310" s="399"/>
      <c r="J310" s="399"/>
      <c r="K310" s="399"/>
      <c r="L310" s="399"/>
      <c r="M310" s="399"/>
      <c r="N310" s="399"/>
      <c r="O310" s="399"/>
      <c r="P310" s="399"/>
      <c r="Q310" s="399"/>
      <c r="R310" s="399"/>
      <c r="S310" s="399"/>
      <c r="T310" s="399"/>
      <c r="U310" s="399"/>
      <c r="V310" s="399"/>
      <c r="W310" s="399"/>
      <c r="X310" s="399">
        <v>-0.17283870155411099</v>
      </c>
      <c r="Y310" s="399"/>
      <c r="Z310" s="399"/>
      <c r="AA310" s="399"/>
      <c r="AB310" s="399"/>
      <c r="AC310" s="399"/>
      <c r="AD310" s="399"/>
      <c r="AE310" s="399">
        <v>-7.0270097722047703E-2</v>
      </c>
      <c r="AF310" s="399"/>
      <c r="AG310" s="399"/>
      <c r="AH310" s="399"/>
      <c r="AI310" s="399"/>
      <c r="AJ310" s="399"/>
      <c r="AK310" s="399"/>
      <c r="AL310" s="399"/>
      <c r="AM310" s="399"/>
      <c r="AN310" s="399"/>
      <c r="AO310" s="399"/>
      <c r="AP310" s="399">
        <v>-0.14598438336862801</v>
      </c>
      <c r="AQ310" s="399"/>
      <c r="AR310" s="399"/>
      <c r="AS310" s="399"/>
      <c r="AT310" s="399"/>
      <c r="AU310" s="399"/>
      <c r="AV310" s="399">
        <v>-2.1115648543270499E-2</v>
      </c>
      <c r="AW310" s="399">
        <v>-1.4474100906272699E-2</v>
      </c>
      <c r="AX310" s="399"/>
      <c r="AY310" s="399"/>
      <c r="AZ310" s="399"/>
      <c r="BA310" s="399"/>
      <c r="BB310" s="399">
        <v>-7.3529201014770104E-2</v>
      </c>
      <c r="BC310" s="399"/>
      <c r="BD310" s="399"/>
      <c r="BE310" s="399"/>
      <c r="BF310" s="399"/>
      <c r="BG310" s="399">
        <v>-3.7445738393852498E-2</v>
      </c>
      <c r="BH310" s="399">
        <v>-5.8823242206829801E-2</v>
      </c>
      <c r="BI310" s="399"/>
      <c r="BJ310" s="399"/>
      <c r="BK310" s="399">
        <v>-1.0775365593231299E-2</v>
      </c>
      <c r="BL310" s="399"/>
      <c r="BM310" s="399"/>
      <c r="BN310" s="399"/>
      <c r="BO310" s="399">
        <v>-1.58940351597081E-3</v>
      </c>
      <c r="BP310" s="399"/>
      <c r="BQ310" s="399"/>
      <c r="BR310" s="399"/>
      <c r="BS310" s="399"/>
      <c r="BT310" s="399"/>
      <c r="BU310" s="399"/>
      <c r="BV310" s="399"/>
      <c r="BW310" s="399">
        <v>7.8955884891300301E-2</v>
      </c>
      <c r="BX310" s="403"/>
      <c r="BY310" s="399"/>
      <c r="BZ310" s="399"/>
      <c r="CA310" s="399"/>
      <c r="CB310" s="399"/>
      <c r="CC310" s="399">
        <v>9.27843891733766E-2</v>
      </c>
      <c r="CD310" s="399"/>
      <c r="CE310" s="399"/>
      <c r="CF310" s="399"/>
      <c r="CG310" s="399">
        <v>-5.2989326719359603E-2</v>
      </c>
      <c r="CH310" s="399"/>
      <c r="CI310" s="399"/>
      <c r="CJ310" s="399"/>
      <c r="CK310" s="399"/>
      <c r="CL310" s="399"/>
      <c r="CM310" s="399"/>
      <c r="CN310" s="399"/>
      <c r="CO310" s="399"/>
      <c r="CP310" s="399"/>
      <c r="CQ310" s="399"/>
      <c r="CR310" s="399"/>
      <c r="CS310" s="399"/>
      <c r="CT310" s="399"/>
      <c r="CU310" s="399"/>
      <c r="CV310" s="399"/>
      <c r="CW310" s="399"/>
      <c r="CX310" s="399"/>
      <c r="CY310" s="399"/>
      <c r="CZ310" s="399"/>
      <c r="DA310" s="399"/>
      <c r="DB310" s="399"/>
      <c r="DC310" s="399"/>
      <c r="DD310" s="399"/>
      <c r="DE310" s="399"/>
      <c r="DG310" s="404"/>
      <c r="DI310" s="399"/>
      <c r="DJ310" s="399"/>
      <c r="DK310" s="399">
        <v>0</v>
      </c>
    </row>
    <row r="311" spans="1:115" customFormat="1" hidden="1" outlineLevel="1">
      <c r="A311" s="398">
        <f t="shared" si="51"/>
        <v>28125</v>
      </c>
      <c r="B311" s="402"/>
      <c r="C311" s="399"/>
      <c r="D311" s="399">
        <v>4.0000000000000001E-3</v>
      </c>
      <c r="E311" s="399">
        <v>6.0499999999999998E-2</v>
      </c>
      <c r="F311" s="399"/>
      <c r="G311" s="399"/>
      <c r="H311" s="399"/>
      <c r="I311" s="399"/>
      <c r="J311" s="399"/>
      <c r="K311" s="399"/>
      <c r="L311" s="399"/>
      <c r="M311" s="399"/>
      <c r="N311" s="399"/>
      <c r="O311" s="399"/>
      <c r="P311" s="399"/>
      <c r="Q311" s="399"/>
      <c r="R311" s="399"/>
      <c r="S311" s="399"/>
      <c r="T311" s="399"/>
      <c r="U311" s="399"/>
      <c r="V311" s="399"/>
      <c r="W311" s="399"/>
      <c r="X311" s="399">
        <v>0.12686548127444</v>
      </c>
      <c r="Y311" s="399"/>
      <c r="Z311" s="399"/>
      <c r="AA311" s="399"/>
      <c r="AB311" s="399"/>
      <c r="AC311" s="399"/>
      <c r="AD311" s="399"/>
      <c r="AE311" s="399">
        <v>9.8836541944564399E-2</v>
      </c>
      <c r="AF311" s="399"/>
      <c r="AG311" s="399"/>
      <c r="AH311" s="399"/>
      <c r="AI311" s="399"/>
      <c r="AJ311" s="399"/>
      <c r="AK311" s="399"/>
      <c r="AL311" s="399"/>
      <c r="AM311" s="399"/>
      <c r="AN311" s="399"/>
      <c r="AO311" s="399"/>
      <c r="AP311" s="399">
        <v>6.4452708392769897E-2</v>
      </c>
      <c r="AQ311" s="399"/>
      <c r="AR311" s="399"/>
      <c r="AS311" s="399"/>
      <c r="AT311" s="399"/>
      <c r="AU311" s="399"/>
      <c r="AV311" s="399">
        <v>-1.5588062233983501E-2</v>
      </c>
      <c r="AW311" s="399">
        <v>0</v>
      </c>
      <c r="AX311" s="399"/>
      <c r="AY311" s="399"/>
      <c r="AZ311" s="399"/>
      <c r="BA311" s="399"/>
      <c r="BB311" s="399">
        <v>0.15873003378603801</v>
      </c>
      <c r="BC311" s="399"/>
      <c r="BD311" s="399"/>
      <c r="BE311" s="399"/>
      <c r="BF311" s="399"/>
      <c r="BG311" s="399">
        <v>0.125858740152202</v>
      </c>
      <c r="BH311" s="399">
        <v>0.142858074228363</v>
      </c>
      <c r="BI311" s="399"/>
      <c r="BJ311" s="399"/>
      <c r="BK311" s="399">
        <v>1.0892738836506301E-2</v>
      </c>
      <c r="BL311" s="399"/>
      <c r="BM311" s="399"/>
      <c r="BN311" s="399"/>
      <c r="BO311" s="399">
        <v>0.13103463274528401</v>
      </c>
      <c r="BP311" s="399"/>
      <c r="BQ311" s="399"/>
      <c r="BR311" s="399"/>
      <c r="BS311" s="399"/>
      <c r="BT311" s="399"/>
      <c r="BU311" s="399"/>
      <c r="BV311" s="399"/>
      <c r="BW311" s="399">
        <v>9.7866951316385401E-3</v>
      </c>
      <c r="BX311" s="403"/>
      <c r="BY311" s="399"/>
      <c r="BZ311" s="399"/>
      <c r="CA311" s="399"/>
      <c r="CB311" s="399"/>
      <c r="CC311" s="399">
        <v>9.4337699093298699E-3</v>
      </c>
      <c r="CD311" s="399"/>
      <c r="CE311" s="399"/>
      <c r="CF311" s="399"/>
      <c r="CG311" s="399">
        <v>0.16363606931949201</v>
      </c>
      <c r="CH311" s="399"/>
      <c r="CI311" s="399"/>
      <c r="CJ311" s="399"/>
      <c r="CK311" s="399"/>
      <c r="CL311" s="399"/>
      <c r="CM311" s="399"/>
      <c r="CN311" s="399"/>
      <c r="CO311" s="399"/>
      <c r="CP311" s="399"/>
      <c r="CQ311" s="399"/>
      <c r="CR311" s="399"/>
      <c r="CS311" s="399"/>
      <c r="CT311" s="399"/>
      <c r="CU311" s="399"/>
      <c r="CV311" s="399"/>
      <c r="CW311" s="399"/>
      <c r="CX311" s="399"/>
      <c r="CY311" s="399"/>
      <c r="CZ311" s="399"/>
      <c r="DA311" s="399"/>
      <c r="DB311" s="399"/>
      <c r="DC311" s="399"/>
      <c r="DD311" s="399"/>
      <c r="DE311" s="399"/>
      <c r="DG311" s="404"/>
      <c r="DI311" s="399"/>
      <c r="DJ311" s="399"/>
      <c r="DK311" s="399">
        <v>6.2500246294094897E-2</v>
      </c>
    </row>
    <row r="312" spans="1:115" customFormat="1" hidden="1" outlineLevel="1">
      <c r="A312" s="398">
        <f t="shared" si="51"/>
        <v>28156</v>
      </c>
      <c r="B312" s="402"/>
      <c r="C312" s="399"/>
      <c r="D312" s="399">
        <v>3.5999999999999999E-3</v>
      </c>
      <c r="E312" s="399">
        <v>-3.6900000000000002E-2</v>
      </c>
      <c r="F312" s="399"/>
      <c r="G312" s="399"/>
      <c r="H312" s="399"/>
      <c r="I312" s="399"/>
      <c r="J312" s="399"/>
      <c r="K312" s="399"/>
      <c r="L312" s="399"/>
      <c r="M312" s="399"/>
      <c r="N312" s="399"/>
      <c r="O312" s="399"/>
      <c r="P312" s="399"/>
      <c r="Q312" s="399"/>
      <c r="R312" s="399"/>
      <c r="S312" s="399"/>
      <c r="T312" s="399"/>
      <c r="U312" s="399"/>
      <c r="V312" s="399"/>
      <c r="W312" s="399"/>
      <c r="X312" s="399">
        <v>3.3113758291715097E-2</v>
      </c>
      <c r="Y312" s="399"/>
      <c r="Z312" s="399"/>
      <c r="AA312" s="399"/>
      <c r="AB312" s="399"/>
      <c r="AC312" s="399"/>
      <c r="AD312" s="399"/>
      <c r="AE312" s="399">
        <v>-0.12698433094641501</v>
      </c>
      <c r="AF312" s="399"/>
      <c r="AG312" s="399"/>
      <c r="AH312" s="399"/>
      <c r="AI312" s="399"/>
      <c r="AJ312" s="399"/>
      <c r="AK312" s="399"/>
      <c r="AL312" s="399"/>
      <c r="AM312" s="399"/>
      <c r="AN312" s="399"/>
      <c r="AO312" s="399"/>
      <c r="AP312" s="399">
        <v>-0.15045811960951799</v>
      </c>
      <c r="AQ312" s="399"/>
      <c r="AR312" s="399"/>
      <c r="AS312" s="399"/>
      <c r="AT312" s="399"/>
      <c r="AU312" s="399"/>
      <c r="AV312" s="399">
        <v>-9.6061975263004196E-2</v>
      </c>
      <c r="AW312" s="399">
        <v>-7.3396463339561804E-2</v>
      </c>
      <c r="AX312" s="399"/>
      <c r="AY312" s="399"/>
      <c r="AZ312" s="399"/>
      <c r="BA312" s="399"/>
      <c r="BB312" s="399">
        <v>-9.5890456405576405E-2</v>
      </c>
      <c r="BC312" s="399"/>
      <c r="BD312" s="399"/>
      <c r="BE312" s="399"/>
      <c r="BF312" s="399"/>
      <c r="BG312" s="399">
        <v>-3.0502477644100902E-3</v>
      </c>
      <c r="BH312" s="399">
        <v>3.9061783564944899E-2</v>
      </c>
      <c r="BI312" s="399"/>
      <c r="BJ312" s="399"/>
      <c r="BK312" s="399">
        <v>-0.109913380224771</v>
      </c>
      <c r="BL312" s="399"/>
      <c r="BM312" s="399"/>
      <c r="BN312" s="399"/>
      <c r="BO312" s="399">
        <v>4.2683271907838001E-2</v>
      </c>
      <c r="BP312" s="399"/>
      <c r="BQ312" s="399"/>
      <c r="BR312" s="399"/>
      <c r="BS312" s="399"/>
      <c r="BT312" s="399"/>
      <c r="BU312" s="399"/>
      <c r="BV312" s="399"/>
      <c r="BW312" s="399">
        <v>-0.10484470670569</v>
      </c>
      <c r="BX312" s="403"/>
      <c r="BY312" s="399"/>
      <c r="BZ312" s="399"/>
      <c r="CA312" s="399"/>
      <c r="CB312" s="399"/>
      <c r="CC312" s="399">
        <v>-3.2710581516882699E-2</v>
      </c>
      <c r="CD312" s="399"/>
      <c r="CE312" s="399"/>
      <c r="CF312" s="399"/>
      <c r="CG312" s="399">
        <v>0.15000024193172801</v>
      </c>
      <c r="CH312" s="399"/>
      <c r="CI312" s="399"/>
      <c r="CJ312" s="399"/>
      <c r="CK312" s="399"/>
      <c r="CL312" s="399"/>
      <c r="CM312" s="399"/>
      <c r="CN312" s="399"/>
      <c r="CO312" s="399"/>
      <c r="CP312" s="399"/>
      <c r="CQ312" s="399"/>
      <c r="CR312" s="399"/>
      <c r="CS312" s="399"/>
      <c r="CT312" s="399"/>
      <c r="CU312" s="399"/>
      <c r="CV312" s="399"/>
      <c r="CW312" s="399"/>
      <c r="CX312" s="399"/>
      <c r="CY312" s="399"/>
      <c r="CZ312" s="399"/>
      <c r="DA312" s="399"/>
      <c r="DB312" s="399"/>
      <c r="DC312" s="399"/>
      <c r="DD312" s="399"/>
      <c r="DE312" s="399"/>
      <c r="DG312" s="404"/>
      <c r="DI312" s="399"/>
      <c r="DJ312" s="399"/>
      <c r="DK312" s="399">
        <v>8.8235518348435696E-2</v>
      </c>
    </row>
    <row r="313" spans="1:115" customFormat="1" hidden="1" outlineLevel="1">
      <c r="A313" s="398">
        <f t="shared" si="51"/>
        <v>28184</v>
      </c>
      <c r="B313" s="402"/>
      <c r="C313" s="399"/>
      <c r="D313" s="399">
        <v>3.4999999999999901E-3</v>
      </c>
      <c r="E313" s="399">
        <v>-1.58999999999999E-2</v>
      </c>
      <c r="F313" s="399"/>
      <c r="G313" s="399"/>
      <c r="H313" s="399"/>
      <c r="I313" s="399"/>
      <c r="J313" s="399"/>
      <c r="K313" s="399"/>
      <c r="L313" s="399"/>
      <c r="M313" s="399"/>
      <c r="N313" s="399"/>
      <c r="O313" s="399"/>
      <c r="P313" s="399"/>
      <c r="Q313" s="399"/>
      <c r="R313" s="399"/>
      <c r="S313" s="399"/>
      <c r="T313" s="399"/>
      <c r="U313" s="399"/>
      <c r="V313" s="399"/>
      <c r="W313" s="399"/>
      <c r="X313" s="399">
        <v>-0.11538645055265701</v>
      </c>
      <c r="Y313" s="399"/>
      <c r="Z313" s="399"/>
      <c r="AA313" s="399"/>
      <c r="AB313" s="399"/>
      <c r="AC313" s="399"/>
      <c r="AD313" s="399"/>
      <c r="AE313" s="399">
        <v>-7.8788160518571404E-2</v>
      </c>
      <c r="AF313" s="399"/>
      <c r="AG313" s="399"/>
      <c r="AH313" s="399"/>
      <c r="AI313" s="399"/>
      <c r="AJ313" s="399"/>
      <c r="AK313" s="399"/>
      <c r="AL313" s="399"/>
      <c r="AM313" s="399">
        <v>-2.43898489805238E-2</v>
      </c>
      <c r="AN313" s="399"/>
      <c r="AO313" s="399"/>
      <c r="AP313" s="399">
        <v>-3.02379780058851E-2</v>
      </c>
      <c r="AQ313" s="399"/>
      <c r="AR313" s="399"/>
      <c r="AS313" s="399"/>
      <c r="AT313" s="399"/>
      <c r="AU313" s="399"/>
      <c r="AV313" s="399">
        <v>3.31000616405554E-2</v>
      </c>
      <c r="AW313" s="399">
        <v>-4.3540397578440602E-2</v>
      </c>
      <c r="AX313" s="399"/>
      <c r="AY313" s="399"/>
      <c r="AZ313" s="399"/>
      <c r="BA313" s="399"/>
      <c r="BB313" s="399">
        <v>0.166666404561331</v>
      </c>
      <c r="BC313" s="399"/>
      <c r="BD313" s="399"/>
      <c r="BE313" s="399"/>
      <c r="BF313" s="399"/>
      <c r="BG313" s="399">
        <v>-4.3388255511732497E-2</v>
      </c>
      <c r="BH313" s="399">
        <v>5.2632125791177202E-2</v>
      </c>
      <c r="BI313" s="399"/>
      <c r="BJ313" s="399"/>
      <c r="BK313" s="399">
        <v>-1.6949546921951102E-2</v>
      </c>
      <c r="BL313" s="399"/>
      <c r="BM313" s="399"/>
      <c r="BN313" s="399"/>
      <c r="BO313" s="399">
        <v>-6.1403356197095103E-2</v>
      </c>
      <c r="BP313" s="399"/>
      <c r="BQ313" s="399"/>
      <c r="BR313" s="399"/>
      <c r="BS313" s="399"/>
      <c r="BT313" s="399"/>
      <c r="BU313" s="399"/>
      <c r="BV313" s="399"/>
      <c r="BW313" s="399">
        <v>-1.80078134029912E-2</v>
      </c>
      <c r="BX313" s="403"/>
      <c r="BY313" s="399"/>
      <c r="BZ313" s="399"/>
      <c r="CA313" s="399"/>
      <c r="CB313" s="399"/>
      <c r="CC313" s="399">
        <v>-7.7294233559598496E-2</v>
      </c>
      <c r="CD313" s="399"/>
      <c r="CE313" s="399"/>
      <c r="CF313" s="399"/>
      <c r="CG313" s="399">
        <v>-1.50007501196838E-2</v>
      </c>
      <c r="CH313" s="399"/>
      <c r="CI313" s="399"/>
      <c r="CJ313" s="399"/>
      <c r="CK313" s="399"/>
      <c r="CL313" s="399"/>
      <c r="CM313" s="399"/>
      <c r="CN313" s="399"/>
      <c r="CO313" s="399"/>
      <c r="CP313" s="399"/>
      <c r="CQ313" s="399"/>
      <c r="CR313" s="399"/>
      <c r="CS313" s="399"/>
      <c r="CT313" s="399"/>
      <c r="CU313" s="399"/>
      <c r="CV313" s="399"/>
      <c r="CW313" s="399"/>
      <c r="CX313" s="399"/>
      <c r="CY313" s="399"/>
      <c r="CZ313" s="399"/>
      <c r="DA313" s="399"/>
      <c r="DB313" s="399"/>
      <c r="DC313" s="399"/>
      <c r="DD313" s="399"/>
      <c r="DE313" s="399"/>
      <c r="DG313" s="404"/>
      <c r="DI313" s="399"/>
      <c r="DJ313" s="399"/>
      <c r="DK313" s="399">
        <v>6.7568987641006802E-3</v>
      </c>
    </row>
    <row r="314" spans="1:115" customFormat="1" hidden="1" outlineLevel="1">
      <c r="A314" s="398">
        <f t="shared" si="51"/>
        <v>28215</v>
      </c>
      <c r="B314" s="402"/>
      <c r="C314" s="399"/>
      <c r="D314" s="399">
        <v>3.8E-3</v>
      </c>
      <c r="E314" s="399">
        <v>-9.9000000000000008E-3</v>
      </c>
      <c r="F314" s="399"/>
      <c r="G314" s="399"/>
      <c r="H314" s="399"/>
      <c r="I314" s="399"/>
      <c r="J314" s="399"/>
      <c r="K314" s="399"/>
      <c r="L314" s="399"/>
      <c r="M314" s="399"/>
      <c r="N314" s="399"/>
      <c r="O314" s="399"/>
      <c r="P314" s="399"/>
      <c r="Q314" s="399"/>
      <c r="R314" s="399"/>
      <c r="S314" s="399"/>
      <c r="T314" s="399"/>
      <c r="U314" s="399"/>
      <c r="V314" s="399"/>
      <c r="W314" s="399"/>
      <c r="X314" s="399">
        <v>-7.2464556537424896E-3</v>
      </c>
      <c r="Y314" s="399"/>
      <c r="Z314" s="399"/>
      <c r="AA314" s="399"/>
      <c r="AB314" s="399"/>
      <c r="AC314" s="399"/>
      <c r="AD314" s="399"/>
      <c r="AE314" s="399">
        <v>-8.5525153473100801E-2</v>
      </c>
      <c r="AF314" s="399"/>
      <c r="AG314" s="399"/>
      <c r="AH314" s="399"/>
      <c r="AI314" s="399"/>
      <c r="AJ314" s="399"/>
      <c r="AK314" s="399"/>
      <c r="AL314" s="399"/>
      <c r="AM314" s="399">
        <v>-7.4999975593254706E-2</v>
      </c>
      <c r="AN314" s="399"/>
      <c r="AO314" s="399"/>
      <c r="AP314" s="399">
        <v>-1.12115847726583E-2</v>
      </c>
      <c r="AQ314" s="399"/>
      <c r="AR314" s="399"/>
      <c r="AS314" s="399"/>
      <c r="AT314" s="399"/>
      <c r="AU314" s="399"/>
      <c r="AV314" s="399">
        <v>-3.1311068075958202E-2</v>
      </c>
      <c r="AW314" s="399">
        <v>-4.0971216240858997E-2</v>
      </c>
      <c r="AX314" s="399"/>
      <c r="AY314" s="399"/>
      <c r="AZ314" s="399"/>
      <c r="BA314" s="399"/>
      <c r="BB314" s="399">
        <v>2.5974644523303999E-2</v>
      </c>
      <c r="BC314" s="399"/>
      <c r="BD314" s="399"/>
      <c r="BE314" s="399"/>
      <c r="BF314" s="399"/>
      <c r="BG314" s="399">
        <v>-6.47949633040453E-2</v>
      </c>
      <c r="BH314" s="399">
        <v>5.7141257989517399E-2</v>
      </c>
      <c r="BI314" s="399"/>
      <c r="BJ314" s="399"/>
      <c r="BK314" s="399">
        <v>7.6354567156526595E-2</v>
      </c>
      <c r="BL314" s="399"/>
      <c r="BM314" s="399"/>
      <c r="BN314" s="399"/>
      <c r="BO314" s="399">
        <v>-2.49220842983255E-2</v>
      </c>
      <c r="BP314" s="399"/>
      <c r="BQ314" s="399"/>
      <c r="BR314" s="399"/>
      <c r="BS314" s="399"/>
      <c r="BT314" s="399"/>
      <c r="BU314" s="399"/>
      <c r="BV314" s="399"/>
      <c r="BW314" s="399">
        <v>2.0103391325142699E-2</v>
      </c>
      <c r="BX314" s="403"/>
      <c r="BY314" s="399"/>
      <c r="BZ314" s="399"/>
      <c r="CA314" s="399"/>
      <c r="CB314" s="399"/>
      <c r="CC314" s="399">
        <v>-3.6649251591325399E-2</v>
      </c>
      <c r="CD314" s="399"/>
      <c r="CE314" s="399"/>
      <c r="CF314" s="399"/>
      <c r="CG314" s="399">
        <v>-5.5710337454500103E-2</v>
      </c>
      <c r="CH314" s="399"/>
      <c r="CI314" s="399"/>
      <c r="CJ314" s="399"/>
      <c r="CK314" s="399"/>
      <c r="CL314" s="399"/>
      <c r="CM314" s="399"/>
      <c r="CN314" s="399"/>
      <c r="CO314" s="399"/>
      <c r="CP314" s="399"/>
      <c r="CQ314" s="399"/>
      <c r="CR314" s="399"/>
      <c r="CS314" s="399"/>
      <c r="CT314" s="399"/>
      <c r="CU314" s="399"/>
      <c r="CV314" s="399"/>
      <c r="CW314" s="399"/>
      <c r="CX314" s="399"/>
      <c r="CY314" s="399"/>
      <c r="CZ314" s="399"/>
      <c r="DA314" s="399"/>
      <c r="DB314" s="399"/>
      <c r="DC314" s="399"/>
      <c r="DD314" s="399"/>
      <c r="DE314" s="399"/>
      <c r="DG314" s="404"/>
      <c r="DI314" s="399"/>
      <c r="DJ314" s="399"/>
      <c r="DK314" s="399">
        <v>0</v>
      </c>
    </row>
    <row r="315" spans="1:115" customFormat="1" hidden="1" outlineLevel="1">
      <c r="A315" s="398">
        <f t="shared" si="51"/>
        <v>28245</v>
      </c>
      <c r="B315" s="402"/>
      <c r="C315" s="399"/>
      <c r="D315" s="399">
        <v>3.8E-3</v>
      </c>
      <c r="E315" s="399">
        <v>5.3E-3</v>
      </c>
      <c r="F315" s="399"/>
      <c r="G315" s="399"/>
      <c r="H315" s="399"/>
      <c r="I315" s="399"/>
      <c r="J315" s="399"/>
      <c r="K315" s="399"/>
      <c r="L315" s="399"/>
      <c r="M315" s="399"/>
      <c r="N315" s="399"/>
      <c r="O315" s="399"/>
      <c r="P315" s="399"/>
      <c r="Q315" s="399"/>
      <c r="R315" s="399"/>
      <c r="S315" s="399"/>
      <c r="T315" s="399"/>
      <c r="U315" s="399"/>
      <c r="V315" s="399"/>
      <c r="W315" s="399"/>
      <c r="X315" s="399">
        <v>-2.18966511086486E-2</v>
      </c>
      <c r="Y315" s="399"/>
      <c r="Z315" s="399"/>
      <c r="AA315" s="399"/>
      <c r="AB315" s="399"/>
      <c r="AC315" s="399"/>
      <c r="AD315" s="399"/>
      <c r="AE315" s="399">
        <v>7.1939733174519703E-3</v>
      </c>
      <c r="AF315" s="399"/>
      <c r="AG315" s="399"/>
      <c r="AH315" s="399"/>
      <c r="AI315" s="399"/>
      <c r="AJ315" s="399"/>
      <c r="AK315" s="399"/>
      <c r="AL315" s="399"/>
      <c r="AM315" s="399">
        <v>-1.3513420807105899E-2</v>
      </c>
      <c r="AN315" s="399"/>
      <c r="AO315" s="399"/>
      <c r="AP315" s="399">
        <v>-7.0293759915388596E-2</v>
      </c>
      <c r="AQ315" s="399"/>
      <c r="AR315" s="399"/>
      <c r="AS315" s="399"/>
      <c r="AT315" s="399"/>
      <c r="AU315" s="399"/>
      <c r="AV315" s="399">
        <v>-1.9298065781842198E-2</v>
      </c>
      <c r="AW315" s="399">
        <v>-1.07961416725976E-2</v>
      </c>
      <c r="AX315" s="399"/>
      <c r="AY315" s="399"/>
      <c r="AZ315" s="399"/>
      <c r="BA315" s="399"/>
      <c r="BB315" s="399">
        <v>-1.2658521661308901E-2</v>
      </c>
      <c r="BC315" s="399"/>
      <c r="BD315" s="399"/>
      <c r="BE315" s="399"/>
      <c r="BF315" s="399"/>
      <c r="BG315" s="399">
        <v>4.4132308323750799E-2</v>
      </c>
      <c r="BH315" s="399">
        <v>1.3514455529417701E-2</v>
      </c>
      <c r="BI315" s="399"/>
      <c r="BJ315" s="399"/>
      <c r="BK315" s="399">
        <v>-2.2876651046883599E-3</v>
      </c>
      <c r="BL315" s="399"/>
      <c r="BM315" s="399"/>
      <c r="BN315" s="399"/>
      <c r="BO315" s="399">
        <v>3.5143692057438301E-2</v>
      </c>
      <c r="BP315" s="399"/>
      <c r="BQ315" s="399"/>
      <c r="BR315" s="399"/>
      <c r="BS315" s="399"/>
      <c r="BT315" s="399"/>
      <c r="BU315" s="399"/>
      <c r="BV315" s="399"/>
      <c r="BW315" s="399">
        <v>-0.13513201172949199</v>
      </c>
      <c r="BX315" s="403"/>
      <c r="BY315" s="399"/>
      <c r="BZ315" s="399"/>
      <c r="CA315" s="399"/>
      <c r="CB315" s="399"/>
      <c r="CC315" s="399">
        <v>5.9783019911774302E-2</v>
      </c>
      <c r="CD315" s="399"/>
      <c r="CE315" s="399"/>
      <c r="CF315" s="399"/>
      <c r="CG315" s="399">
        <v>3.24481740860465E-2</v>
      </c>
      <c r="CH315" s="399"/>
      <c r="CI315" s="399"/>
      <c r="CJ315" s="399"/>
      <c r="CK315" s="399"/>
      <c r="CL315" s="399"/>
      <c r="CM315" s="399"/>
      <c r="CN315" s="399"/>
      <c r="CO315" s="399"/>
      <c r="CP315" s="399"/>
      <c r="CQ315" s="399"/>
      <c r="CR315" s="399"/>
      <c r="CS315" s="399"/>
      <c r="CT315" s="399"/>
      <c r="CU315" s="399"/>
      <c r="CV315" s="399"/>
      <c r="CW315" s="399"/>
      <c r="CX315" s="399"/>
      <c r="CY315" s="399"/>
      <c r="CZ315" s="399"/>
      <c r="DA315" s="399"/>
      <c r="DB315" s="399"/>
      <c r="DC315" s="399"/>
      <c r="DD315" s="399"/>
      <c r="DE315" s="399"/>
      <c r="DG315" s="404"/>
      <c r="DI315" s="399"/>
      <c r="DJ315" s="399"/>
      <c r="DK315" s="399">
        <v>2.6844505363164899E-2</v>
      </c>
    </row>
    <row r="316" spans="1:115" customFormat="1" hidden="1" outlineLevel="1">
      <c r="A316" s="398">
        <f t="shared" si="51"/>
        <v>28276</v>
      </c>
      <c r="B316" s="402"/>
      <c r="C316" s="399"/>
      <c r="D316" s="399">
        <v>3.7000000000000002E-3</v>
      </c>
      <c r="E316" s="399">
        <v>-1.0800000000000001E-2</v>
      </c>
      <c r="F316" s="399"/>
      <c r="G316" s="399"/>
      <c r="H316" s="399"/>
      <c r="I316" s="399"/>
      <c r="J316" s="399"/>
      <c r="K316" s="399"/>
      <c r="L316" s="399"/>
      <c r="M316" s="399"/>
      <c r="N316" s="399"/>
      <c r="O316" s="399"/>
      <c r="P316" s="399"/>
      <c r="Q316" s="399"/>
      <c r="R316" s="399"/>
      <c r="S316" s="399"/>
      <c r="T316" s="399"/>
      <c r="U316" s="399"/>
      <c r="V316" s="399"/>
      <c r="W316" s="399"/>
      <c r="X316" s="399">
        <v>1.49242078014839E-2</v>
      </c>
      <c r="Y316" s="399"/>
      <c r="Z316" s="399"/>
      <c r="AA316" s="399"/>
      <c r="AB316" s="399"/>
      <c r="AC316" s="399"/>
      <c r="AD316" s="399"/>
      <c r="AE316" s="399">
        <v>-7.8571107661127196E-2</v>
      </c>
      <c r="AF316" s="399"/>
      <c r="AG316" s="399"/>
      <c r="AH316" s="399"/>
      <c r="AI316" s="399"/>
      <c r="AJ316" s="399"/>
      <c r="AK316" s="399"/>
      <c r="AL316" s="399"/>
      <c r="AM316" s="399">
        <v>0.24657550001725101</v>
      </c>
      <c r="AN316" s="399"/>
      <c r="AO316" s="399"/>
      <c r="AP316" s="399">
        <v>-4.8417553787775099E-3</v>
      </c>
      <c r="AQ316" s="399"/>
      <c r="AR316" s="399"/>
      <c r="AS316" s="399"/>
      <c r="AT316" s="399"/>
      <c r="AU316" s="399"/>
      <c r="AV316" s="399">
        <v>-3.39882148412309E-2</v>
      </c>
      <c r="AW316" s="399">
        <v>-4.3548431221926899E-2</v>
      </c>
      <c r="AX316" s="399"/>
      <c r="AY316" s="399"/>
      <c r="AZ316" s="399"/>
      <c r="BA316" s="399"/>
      <c r="BB316" s="399">
        <v>-6.4102592536079403E-2</v>
      </c>
      <c r="BC316" s="399"/>
      <c r="BD316" s="399"/>
      <c r="BE316" s="399"/>
      <c r="BF316" s="399"/>
      <c r="BG316" s="399">
        <v>-2.0269810147556001E-2</v>
      </c>
      <c r="BH316" s="399">
        <v>-1.33342503954306E-2</v>
      </c>
      <c r="BI316" s="399"/>
      <c r="BJ316" s="399"/>
      <c r="BK316" s="399">
        <v>3.6696001028078497E-2</v>
      </c>
      <c r="BL316" s="399"/>
      <c r="BM316" s="399"/>
      <c r="BN316" s="399"/>
      <c r="BO316" s="399">
        <v>3.3950433972333098E-2</v>
      </c>
      <c r="BP316" s="399"/>
      <c r="BQ316" s="399"/>
      <c r="BR316" s="399"/>
      <c r="BS316" s="399"/>
      <c r="BT316" s="399"/>
      <c r="BU316" s="399"/>
      <c r="BV316" s="399"/>
      <c r="BW316" s="399">
        <v>0.10417143575524999</v>
      </c>
      <c r="BX316" s="403"/>
      <c r="BY316" s="399"/>
      <c r="BZ316" s="399"/>
      <c r="CA316" s="399"/>
      <c r="CB316" s="399"/>
      <c r="CC316" s="399">
        <v>-0.16923109992964999</v>
      </c>
      <c r="CD316" s="399"/>
      <c r="CE316" s="399"/>
      <c r="CF316" s="399"/>
      <c r="CG316" s="399">
        <v>7.9426287844910501E-2</v>
      </c>
      <c r="CH316" s="399"/>
      <c r="CI316" s="399"/>
      <c r="CJ316" s="399"/>
      <c r="CK316" s="399"/>
      <c r="CL316" s="399"/>
      <c r="CM316" s="399"/>
      <c r="CN316" s="399"/>
      <c r="CO316" s="399"/>
      <c r="CP316" s="399"/>
      <c r="CQ316" s="399"/>
      <c r="CR316" s="399"/>
      <c r="CS316" s="399"/>
      <c r="CT316" s="399"/>
      <c r="CU316" s="399"/>
      <c r="CV316" s="399"/>
      <c r="CW316" s="399"/>
      <c r="CX316" s="399"/>
      <c r="CY316" s="399"/>
      <c r="CZ316" s="399"/>
      <c r="DA316" s="399"/>
      <c r="DB316" s="399"/>
      <c r="DC316" s="399"/>
      <c r="DD316" s="399"/>
      <c r="DE316" s="399"/>
      <c r="DG316" s="404"/>
      <c r="DI316" s="399"/>
      <c r="DJ316" s="399"/>
      <c r="DK316" s="399">
        <v>-2.6142717054974798E-2</v>
      </c>
    </row>
    <row r="317" spans="1:115" customFormat="1" hidden="1" outlineLevel="1">
      <c r="A317" s="398">
        <f t="shared" si="51"/>
        <v>28306</v>
      </c>
      <c r="B317" s="402"/>
      <c r="C317" s="399"/>
      <c r="D317" s="399">
        <v>4.0000000000000001E-3</v>
      </c>
      <c r="E317" s="399">
        <v>5.11E-2</v>
      </c>
      <c r="F317" s="399"/>
      <c r="G317" s="399"/>
      <c r="H317" s="399"/>
      <c r="I317" s="399"/>
      <c r="J317" s="399"/>
      <c r="K317" s="399"/>
      <c r="L317" s="399"/>
      <c r="M317" s="399"/>
      <c r="N317" s="399"/>
      <c r="O317" s="399"/>
      <c r="P317" s="399"/>
      <c r="Q317" s="399"/>
      <c r="R317" s="399"/>
      <c r="S317" s="399"/>
      <c r="T317" s="399"/>
      <c r="U317" s="399"/>
      <c r="V317" s="399"/>
      <c r="W317" s="399"/>
      <c r="X317" s="399">
        <v>8.0881592112491005E-2</v>
      </c>
      <c r="Y317" s="399"/>
      <c r="Z317" s="399"/>
      <c r="AA317" s="399"/>
      <c r="AB317" s="399"/>
      <c r="AC317" s="399"/>
      <c r="AD317" s="399"/>
      <c r="AE317" s="399">
        <v>0.1434102416577</v>
      </c>
      <c r="AF317" s="399"/>
      <c r="AG317" s="399"/>
      <c r="AH317" s="399"/>
      <c r="AI317" s="399"/>
      <c r="AJ317" s="399"/>
      <c r="AK317" s="399"/>
      <c r="AL317" s="399"/>
      <c r="AM317" s="399">
        <v>0.36263658297354401</v>
      </c>
      <c r="AN317" s="399"/>
      <c r="AO317" s="399"/>
      <c r="AP317" s="399">
        <v>0.101234746899558</v>
      </c>
      <c r="AQ317" s="399"/>
      <c r="AR317" s="399"/>
      <c r="AS317" s="399"/>
      <c r="AT317" s="399"/>
      <c r="AU317" s="399"/>
      <c r="AV317" s="399">
        <v>8.4026958363807493E-3</v>
      </c>
      <c r="AW317" s="399">
        <v>8.0944290148053696E-2</v>
      </c>
      <c r="AX317" s="399"/>
      <c r="AY317" s="399"/>
      <c r="AZ317" s="399"/>
      <c r="BA317" s="399"/>
      <c r="BB317" s="399">
        <v>-1.3698715620012999E-2</v>
      </c>
      <c r="BC317" s="399"/>
      <c r="BD317" s="399"/>
      <c r="BE317" s="399"/>
      <c r="BF317" s="399"/>
      <c r="BG317" s="399">
        <v>7.75863867414152E-2</v>
      </c>
      <c r="BH317" s="399">
        <v>-8.7836852090601505E-2</v>
      </c>
      <c r="BI317" s="399"/>
      <c r="BJ317" s="399"/>
      <c r="BK317" s="399">
        <v>2.2124598962421398E-2</v>
      </c>
      <c r="BL317" s="399"/>
      <c r="BM317" s="399"/>
      <c r="BN317" s="399"/>
      <c r="BO317" s="399">
        <v>-2.9846700576790998E-3</v>
      </c>
      <c r="BP317" s="399"/>
      <c r="BQ317" s="399"/>
      <c r="BR317" s="399"/>
      <c r="BS317" s="399"/>
      <c r="BT317" s="399"/>
      <c r="BU317" s="399"/>
      <c r="BV317" s="399"/>
      <c r="BW317" s="399">
        <v>9.7724126873642597E-2</v>
      </c>
      <c r="BX317" s="403"/>
      <c r="BY317" s="399"/>
      <c r="BZ317" s="399"/>
      <c r="CA317" s="399"/>
      <c r="CB317" s="399"/>
      <c r="CC317" s="399">
        <v>0.16666651265395299</v>
      </c>
      <c r="CD317" s="399"/>
      <c r="CE317" s="399"/>
      <c r="CF317" s="399"/>
      <c r="CG317" s="399">
        <v>6.9518348252919498E-2</v>
      </c>
      <c r="CH317" s="399"/>
      <c r="CI317" s="399"/>
      <c r="CJ317" s="399"/>
      <c r="CK317" s="399"/>
      <c r="CL317" s="399"/>
      <c r="CM317" s="399"/>
      <c r="CN317" s="399"/>
      <c r="CO317" s="399"/>
      <c r="CP317" s="399"/>
      <c r="CQ317" s="399"/>
      <c r="CR317" s="399"/>
      <c r="CS317" s="399"/>
      <c r="CT317" s="399"/>
      <c r="CU317" s="399"/>
      <c r="CV317" s="399"/>
      <c r="CW317" s="399"/>
      <c r="CX317" s="399"/>
      <c r="CY317" s="399"/>
      <c r="CZ317" s="399"/>
      <c r="DA317" s="399"/>
      <c r="DB317" s="399"/>
      <c r="DC317" s="399"/>
      <c r="DD317" s="399"/>
      <c r="DE317" s="399"/>
      <c r="DG317" s="404"/>
      <c r="DI317" s="399"/>
      <c r="DJ317" s="399"/>
      <c r="DK317" s="399">
        <v>4.6979247909999002E-2</v>
      </c>
    </row>
    <row r="318" spans="1:115" customFormat="1" hidden="1" outlineLevel="1">
      <c r="A318" s="398">
        <f t="shared" si="51"/>
        <v>28337</v>
      </c>
      <c r="B318" s="402"/>
      <c r="C318" s="399"/>
      <c r="D318" s="399">
        <v>4.1999999999999997E-3</v>
      </c>
      <c r="E318" s="399">
        <v>-1.2699999999999999E-2</v>
      </c>
      <c r="F318" s="399"/>
      <c r="G318" s="399"/>
      <c r="H318" s="399"/>
      <c r="I318" s="399"/>
      <c r="J318" s="399"/>
      <c r="K318" s="399"/>
      <c r="L318" s="399"/>
      <c r="M318" s="399"/>
      <c r="N318" s="399"/>
      <c r="O318" s="399"/>
      <c r="P318" s="399"/>
      <c r="Q318" s="399"/>
      <c r="R318" s="399"/>
      <c r="S318" s="399"/>
      <c r="T318" s="399"/>
      <c r="U318" s="399"/>
      <c r="V318" s="399"/>
      <c r="W318" s="399"/>
      <c r="X318" s="399">
        <v>6.8030501006468097E-2</v>
      </c>
      <c r="Y318" s="399"/>
      <c r="Z318" s="399"/>
      <c r="AA318" s="399"/>
      <c r="AB318" s="399"/>
      <c r="AC318" s="399"/>
      <c r="AD318" s="399"/>
      <c r="AE318" s="399">
        <v>6.7791715459344301E-3</v>
      </c>
      <c r="AF318" s="399"/>
      <c r="AG318" s="399"/>
      <c r="AH318" s="399"/>
      <c r="AI318" s="399"/>
      <c r="AJ318" s="399"/>
      <c r="AK318" s="399"/>
      <c r="AL318" s="399"/>
      <c r="AM318" s="399">
        <v>9.67736686719744E-2</v>
      </c>
      <c r="AN318" s="399"/>
      <c r="AO318" s="399"/>
      <c r="AP318" s="399">
        <v>-4.2600077006433999E-2</v>
      </c>
      <c r="AQ318" s="399"/>
      <c r="AR318" s="399"/>
      <c r="AS318" s="399"/>
      <c r="AT318" s="399"/>
      <c r="AU318" s="399"/>
      <c r="AV318" s="399">
        <v>8.3333419884900201E-2</v>
      </c>
      <c r="AW318" s="399">
        <v>3.2724130919503601E-3</v>
      </c>
      <c r="AX318" s="399"/>
      <c r="AY318" s="399"/>
      <c r="AZ318" s="399"/>
      <c r="BA318" s="399"/>
      <c r="BB318" s="399">
        <v>-6.9444483375986701E-2</v>
      </c>
      <c r="BC318" s="399"/>
      <c r="BD318" s="399"/>
      <c r="BE318" s="399"/>
      <c r="BF318" s="399"/>
      <c r="BG318" s="399">
        <v>-3.3771161511785303E-2</v>
      </c>
      <c r="BH318" s="399">
        <v>0</v>
      </c>
      <c r="BI318" s="399"/>
      <c r="BJ318" s="399"/>
      <c r="BK318" s="399">
        <v>-8.2251602302796198E-2</v>
      </c>
      <c r="BL318" s="399"/>
      <c r="BM318" s="399"/>
      <c r="BN318" s="399"/>
      <c r="BO318" s="399">
        <v>3.59277659490575E-2</v>
      </c>
      <c r="BP318" s="399"/>
      <c r="BQ318" s="399"/>
      <c r="BR318" s="399"/>
      <c r="BS318" s="399"/>
      <c r="BT318" s="399"/>
      <c r="BU318" s="399"/>
      <c r="BV318" s="399"/>
      <c r="BW318" s="399">
        <v>8.6157174092211797E-3</v>
      </c>
      <c r="BX318" s="403"/>
      <c r="BY318" s="399"/>
      <c r="BZ318" s="399"/>
      <c r="CA318" s="399"/>
      <c r="CB318" s="399"/>
      <c r="CC318" s="399">
        <v>1.0582192882796399E-2</v>
      </c>
      <c r="CD318" s="399"/>
      <c r="CE318" s="399"/>
      <c r="CF318" s="399"/>
      <c r="CG318" s="399">
        <v>-4.7500264181255698E-2</v>
      </c>
      <c r="CH318" s="399"/>
      <c r="CI318" s="399"/>
      <c r="CJ318" s="399"/>
      <c r="CK318" s="399"/>
      <c r="CL318" s="399"/>
      <c r="CM318" s="399"/>
      <c r="CN318" s="399"/>
      <c r="CO318" s="399"/>
      <c r="CP318" s="399"/>
      <c r="CQ318" s="399"/>
      <c r="CR318" s="399"/>
      <c r="CS318" s="399"/>
      <c r="CT318" s="399"/>
      <c r="CU318" s="399"/>
      <c r="CV318" s="399"/>
      <c r="CW318" s="399"/>
      <c r="CX318" s="399"/>
      <c r="CY318" s="399"/>
      <c r="CZ318" s="399"/>
      <c r="DA318" s="399"/>
      <c r="DB318" s="399"/>
      <c r="DC318" s="399"/>
      <c r="DD318" s="399"/>
      <c r="DE318" s="399"/>
      <c r="DG318" s="404"/>
      <c r="DI318" s="399"/>
      <c r="DJ318" s="399"/>
      <c r="DK318" s="399">
        <v>-7.6923111467942701E-2</v>
      </c>
    </row>
    <row r="319" spans="1:115" customFormat="1" hidden="1" outlineLevel="1">
      <c r="A319" s="398">
        <f t="shared" si="51"/>
        <v>28368</v>
      </c>
      <c r="B319" s="402"/>
      <c r="C319" s="399"/>
      <c r="D319" s="399">
        <v>4.4000000000000003E-3</v>
      </c>
      <c r="E319" s="399">
        <v>-1.3100000000000001E-2</v>
      </c>
      <c r="F319" s="399"/>
      <c r="G319" s="399"/>
      <c r="H319" s="399"/>
      <c r="I319" s="399"/>
      <c r="J319" s="399"/>
      <c r="K319" s="399"/>
      <c r="L319" s="399"/>
      <c r="M319" s="399"/>
      <c r="N319" s="399"/>
      <c r="O319" s="399"/>
      <c r="P319" s="399"/>
      <c r="Q319" s="399"/>
      <c r="R319" s="399"/>
      <c r="S319" s="399"/>
      <c r="T319" s="399"/>
      <c r="U319" s="399"/>
      <c r="V319" s="399"/>
      <c r="W319" s="399"/>
      <c r="X319" s="399">
        <v>-1.27417093275876E-2</v>
      </c>
      <c r="Y319" s="399"/>
      <c r="Z319" s="399"/>
      <c r="AA319" s="399"/>
      <c r="AB319" s="399"/>
      <c r="AC319" s="399"/>
      <c r="AD319" s="399"/>
      <c r="AE319" s="399">
        <v>8.75425161714109E-2</v>
      </c>
      <c r="AF319" s="399"/>
      <c r="AG319" s="399"/>
      <c r="AH319" s="399"/>
      <c r="AI319" s="399"/>
      <c r="AJ319" s="399"/>
      <c r="AK319" s="399"/>
      <c r="AL319" s="399"/>
      <c r="AM319" s="399">
        <v>-9.55873239111735E-2</v>
      </c>
      <c r="AN319" s="399"/>
      <c r="AO319" s="399"/>
      <c r="AP319" s="399">
        <v>0.10789634585162999</v>
      </c>
      <c r="AQ319" s="399"/>
      <c r="AR319" s="399"/>
      <c r="AS319" s="399"/>
      <c r="AT319" s="399"/>
      <c r="AU319" s="399"/>
      <c r="AV319" s="399">
        <v>4.1025832770635401E-2</v>
      </c>
      <c r="AW319" s="399">
        <v>8.1505135450026606E-2</v>
      </c>
      <c r="AX319" s="399"/>
      <c r="AY319" s="399"/>
      <c r="AZ319" s="399"/>
      <c r="BA319" s="399"/>
      <c r="BB319" s="399">
        <v>0</v>
      </c>
      <c r="BC319" s="399"/>
      <c r="BD319" s="399"/>
      <c r="BE319" s="399"/>
      <c r="BF319" s="399"/>
      <c r="BG319" s="399">
        <v>-1.9662927483381699E-2</v>
      </c>
      <c r="BH319" s="399">
        <v>3.7037485082040002E-2</v>
      </c>
      <c r="BI319" s="399"/>
      <c r="BJ319" s="399"/>
      <c r="BK319" s="399">
        <v>-3.3017937904910297E-2</v>
      </c>
      <c r="BL319" s="399"/>
      <c r="BM319" s="399"/>
      <c r="BN319" s="399"/>
      <c r="BO319" s="399">
        <v>-6.9364182802972102E-2</v>
      </c>
      <c r="BP319" s="399"/>
      <c r="BQ319" s="399"/>
      <c r="BR319" s="399"/>
      <c r="BS319" s="399"/>
      <c r="BT319" s="399"/>
      <c r="BU319" s="399"/>
      <c r="BV319" s="399"/>
      <c r="BW319" s="399">
        <v>5.9830529476154498E-2</v>
      </c>
      <c r="BX319" s="403"/>
      <c r="BY319" s="399"/>
      <c r="BZ319" s="399"/>
      <c r="CA319" s="399"/>
      <c r="CB319" s="399"/>
      <c r="CC319" s="399">
        <v>3.1413658217055197E-2</v>
      </c>
      <c r="CD319" s="399"/>
      <c r="CE319" s="399"/>
      <c r="CF319" s="399"/>
      <c r="CG319" s="399">
        <v>-0.104260601074372</v>
      </c>
      <c r="CH319" s="399"/>
      <c r="CI319" s="399"/>
      <c r="CJ319" s="399"/>
      <c r="CK319" s="399"/>
      <c r="CL319" s="399"/>
      <c r="CM319" s="399"/>
      <c r="CN319" s="399"/>
      <c r="CO319" s="399"/>
      <c r="CP319" s="399"/>
      <c r="CQ319" s="399"/>
      <c r="CR319" s="399"/>
      <c r="CS319" s="399"/>
      <c r="CT319" s="399"/>
      <c r="CU319" s="399"/>
      <c r="CV319" s="399"/>
      <c r="CW319" s="399"/>
      <c r="CX319" s="399"/>
      <c r="CY319" s="399"/>
      <c r="CZ319" s="399"/>
      <c r="DA319" s="399"/>
      <c r="DB319" s="399"/>
      <c r="DC319" s="399"/>
      <c r="DD319" s="399"/>
      <c r="DE319" s="399"/>
      <c r="DG319" s="404"/>
      <c r="DI319" s="399"/>
      <c r="DJ319" s="399"/>
      <c r="DK319" s="399">
        <v>-1.3888311837675501E-2</v>
      </c>
    </row>
    <row r="320" spans="1:115" customFormat="1" hidden="1" outlineLevel="1">
      <c r="A320" s="398">
        <f t="shared" si="51"/>
        <v>28398</v>
      </c>
      <c r="B320" s="402"/>
      <c r="C320" s="399"/>
      <c r="D320" s="399">
        <v>4.3E-3</v>
      </c>
      <c r="E320" s="399">
        <v>1.5999999999999901E-3</v>
      </c>
      <c r="F320" s="399"/>
      <c r="G320" s="399"/>
      <c r="H320" s="399"/>
      <c r="I320" s="399"/>
      <c r="J320" s="399"/>
      <c r="K320" s="399"/>
      <c r="L320" s="399"/>
      <c r="M320" s="399"/>
      <c r="N320" s="399"/>
      <c r="O320" s="399"/>
      <c r="P320" s="399"/>
      <c r="Q320" s="399"/>
      <c r="R320" s="399"/>
      <c r="S320" s="399"/>
      <c r="T320" s="399"/>
      <c r="U320" s="399"/>
      <c r="V320" s="399"/>
      <c r="W320" s="399"/>
      <c r="X320" s="399">
        <v>-1.93535143225569E-2</v>
      </c>
      <c r="Y320" s="399"/>
      <c r="Z320" s="399"/>
      <c r="AA320" s="399"/>
      <c r="AB320" s="399"/>
      <c r="AC320" s="399"/>
      <c r="AD320" s="399"/>
      <c r="AE320" s="399">
        <v>-2.16720490231323E-2</v>
      </c>
      <c r="AF320" s="399"/>
      <c r="AG320" s="399"/>
      <c r="AH320" s="399"/>
      <c r="AI320" s="399"/>
      <c r="AJ320" s="399"/>
      <c r="AK320" s="399"/>
      <c r="AL320" s="399"/>
      <c r="AM320" s="399">
        <v>3.2520519652704E-2</v>
      </c>
      <c r="AN320" s="399"/>
      <c r="AO320" s="399"/>
      <c r="AP320" s="399">
        <v>-4.2548513395458398E-3</v>
      </c>
      <c r="AQ320" s="399"/>
      <c r="AR320" s="399"/>
      <c r="AS320" s="399"/>
      <c r="AT320" s="399"/>
      <c r="AU320" s="399"/>
      <c r="AV320" s="399">
        <v>7.8277282054874907E-3</v>
      </c>
      <c r="AW320" s="399">
        <v>-1.3044009815256399E-2</v>
      </c>
      <c r="AX320" s="399"/>
      <c r="AY320" s="399"/>
      <c r="AZ320" s="399"/>
      <c r="BA320" s="399"/>
      <c r="BB320" s="399">
        <v>0</v>
      </c>
      <c r="BC320" s="399"/>
      <c r="BD320" s="399"/>
      <c r="BE320" s="399"/>
      <c r="BF320" s="399"/>
      <c r="BG320" s="399">
        <v>6.0171357732805297E-2</v>
      </c>
      <c r="BH320" s="399">
        <v>0</v>
      </c>
      <c r="BI320" s="399"/>
      <c r="BJ320" s="399"/>
      <c r="BK320" s="399">
        <v>7.3170302951512001E-2</v>
      </c>
      <c r="BL320" s="399"/>
      <c r="BM320" s="399"/>
      <c r="BN320" s="399"/>
      <c r="BO320" s="399">
        <v>3.7267482351328103E-2</v>
      </c>
      <c r="BP320" s="399"/>
      <c r="BQ320" s="399"/>
      <c r="BR320" s="399"/>
      <c r="BS320" s="399"/>
      <c r="BT320" s="399"/>
      <c r="BU320" s="399"/>
      <c r="BV320" s="399"/>
      <c r="BW320" s="399">
        <v>9.9864290099932904E-2</v>
      </c>
      <c r="BX320" s="403"/>
      <c r="BY320" s="399"/>
      <c r="BZ320" s="399"/>
      <c r="CA320" s="399"/>
      <c r="CB320" s="399"/>
      <c r="CC320" s="399">
        <v>5.0760859591526902E-2</v>
      </c>
      <c r="CD320" s="399"/>
      <c r="CE320" s="399"/>
      <c r="CF320" s="399"/>
      <c r="CG320" s="399">
        <v>3.8461108073414497E-2</v>
      </c>
      <c r="CH320" s="399"/>
      <c r="CI320" s="399"/>
      <c r="CJ320" s="399"/>
      <c r="CK320" s="399"/>
      <c r="CL320" s="399"/>
      <c r="CM320" s="399"/>
      <c r="CN320" s="399"/>
      <c r="CO320" s="399"/>
      <c r="CP320" s="399"/>
      <c r="CQ320" s="399"/>
      <c r="CR320" s="399"/>
      <c r="CS320" s="399"/>
      <c r="CT320" s="399"/>
      <c r="CU320" s="399"/>
      <c r="CV320" s="399"/>
      <c r="CW320" s="399"/>
      <c r="CX320" s="399"/>
      <c r="CY320" s="399"/>
      <c r="CZ320" s="399"/>
      <c r="DA320" s="399"/>
      <c r="DB320" s="399"/>
      <c r="DC320" s="399"/>
      <c r="DD320" s="399"/>
      <c r="DE320" s="399"/>
      <c r="DG320" s="404"/>
      <c r="DI320" s="399"/>
      <c r="DJ320" s="399"/>
      <c r="DK320" s="399">
        <v>-4.2253812972810299E-2</v>
      </c>
    </row>
    <row r="321" spans="1:115" customFormat="1" hidden="1" outlineLevel="1">
      <c r="A321" s="398">
        <f t="shared" si="51"/>
        <v>28429</v>
      </c>
      <c r="B321" s="402"/>
      <c r="C321" s="399"/>
      <c r="D321" s="399">
        <v>4.8999999999999998E-3</v>
      </c>
      <c r="E321" s="399">
        <v>-3.8899999999999997E-2</v>
      </c>
      <c r="F321" s="399"/>
      <c r="G321" s="399"/>
      <c r="H321" s="399"/>
      <c r="I321" s="399"/>
      <c r="J321" s="399"/>
      <c r="K321" s="399"/>
      <c r="L321" s="399"/>
      <c r="M321" s="399"/>
      <c r="N321" s="399"/>
      <c r="O321" s="399"/>
      <c r="P321" s="399"/>
      <c r="Q321" s="399"/>
      <c r="R321" s="399"/>
      <c r="S321" s="399"/>
      <c r="T321" s="399"/>
      <c r="U321" s="399"/>
      <c r="V321" s="399"/>
      <c r="W321" s="399"/>
      <c r="X321" s="399">
        <v>1.3156661359123399E-2</v>
      </c>
      <c r="Y321" s="399"/>
      <c r="Z321" s="399"/>
      <c r="AA321" s="399"/>
      <c r="AB321" s="399"/>
      <c r="AC321" s="399"/>
      <c r="AD321" s="399"/>
      <c r="AE321" s="399">
        <v>-8.2278261950373896E-2</v>
      </c>
      <c r="AF321" s="399"/>
      <c r="AG321" s="399"/>
      <c r="AH321" s="399"/>
      <c r="AI321" s="399"/>
      <c r="AJ321" s="399"/>
      <c r="AK321" s="399"/>
      <c r="AL321" s="399"/>
      <c r="AM321" s="399">
        <v>-5.5118890654544297E-2</v>
      </c>
      <c r="AN321" s="399"/>
      <c r="AO321" s="399"/>
      <c r="AP321" s="399">
        <v>-7.6923511637895306E-2</v>
      </c>
      <c r="AQ321" s="399"/>
      <c r="AR321" s="399"/>
      <c r="AS321" s="399"/>
      <c r="AT321" s="399"/>
      <c r="AU321" s="399"/>
      <c r="AV321" s="399">
        <v>-9.8531125327022597E-3</v>
      </c>
      <c r="AW321" s="399">
        <v>-1.85914823929203E-2</v>
      </c>
      <c r="AX321" s="399"/>
      <c r="AY321" s="399"/>
      <c r="AZ321" s="399"/>
      <c r="BA321" s="399"/>
      <c r="BB321" s="399">
        <v>-4.4775888185072901E-2</v>
      </c>
      <c r="BC321" s="399"/>
      <c r="BD321" s="399"/>
      <c r="BE321" s="399"/>
      <c r="BF321" s="399"/>
      <c r="BG321" s="399">
        <v>-5.6241311556891299E-2</v>
      </c>
      <c r="BH321" s="399">
        <v>-3.5714702327380103E-2</v>
      </c>
      <c r="BI321" s="399"/>
      <c r="BJ321" s="399"/>
      <c r="BK321" s="399">
        <v>-6.3636663986261194E-2</v>
      </c>
      <c r="BL321" s="399"/>
      <c r="BM321" s="399"/>
      <c r="BN321" s="399"/>
      <c r="BO321" s="399">
        <v>-7.1856712087878999E-2</v>
      </c>
      <c r="BP321" s="399"/>
      <c r="BQ321" s="399"/>
      <c r="BR321" s="399"/>
      <c r="BS321" s="399"/>
      <c r="BT321" s="399"/>
      <c r="BU321" s="399"/>
      <c r="BV321" s="399"/>
      <c r="BW321" s="399">
        <v>-7.3479922006588396E-3</v>
      </c>
      <c r="BX321" s="403"/>
      <c r="BY321" s="399"/>
      <c r="BZ321" s="399"/>
      <c r="CA321" s="399"/>
      <c r="CB321" s="399"/>
      <c r="CC321" s="399">
        <v>-2.8984930790222001E-2</v>
      </c>
      <c r="CD321" s="399"/>
      <c r="CE321" s="399"/>
      <c r="CF321" s="399"/>
      <c r="CG321" s="399">
        <v>-4.2735683999642102E-2</v>
      </c>
      <c r="CH321" s="399"/>
      <c r="CI321" s="399"/>
      <c r="CJ321" s="399"/>
      <c r="CK321" s="399"/>
      <c r="CL321" s="399"/>
      <c r="CM321" s="399"/>
      <c r="CN321" s="399"/>
      <c r="CO321" s="399"/>
      <c r="CP321" s="399"/>
      <c r="CQ321" s="399"/>
      <c r="CR321" s="399"/>
      <c r="CS321" s="399"/>
      <c r="CT321" s="399"/>
      <c r="CU321" s="399"/>
      <c r="CV321" s="399"/>
      <c r="CW321" s="399"/>
      <c r="CX321" s="399"/>
      <c r="CY321" s="399"/>
      <c r="CZ321" s="399"/>
      <c r="DA321" s="399"/>
      <c r="DB321" s="399"/>
      <c r="DC321" s="399"/>
      <c r="DD321" s="399"/>
      <c r="DE321" s="399"/>
      <c r="DG321" s="404"/>
      <c r="DI321" s="399"/>
      <c r="DJ321" s="399"/>
      <c r="DK321" s="399">
        <v>-7.3524790792370799E-3</v>
      </c>
    </row>
    <row r="322" spans="1:115" customFormat="1" hidden="1" outlineLevel="1">
      <c r="A322" s="398">
        <f t="shared" si="51"/>
        <v>28459</v>
      </c>
      <c r="B322" s="402"/>
      <c r="C322" s="399"/>
      <c r="D322" s="399">
        <v>5.0000000000000001E-3</v>
      </c>
      <c r="E322" s="399">
        <v>4.4999999999999998E-2</v>
      </c>
      <c r="F322" s="399"/>
      <c r="G322" s="399"/>
      <c r="H322" s="399"/>
      <c r="I322" s="399"/>
      <c r="J322" s="399"/>
      <c r="K322" s="399"/>
      <c r="L322" s="399"/>
      <c r="M322" s="399"/>
      <c r="N322" s="399"/>
      <c r="O322" s="399"/>
      <c r="P322" s="399"/>
      <c r="Q322" s="399"/>
      <c r="R322" s="399"/>
      <c r="S322" s="399"/>
      <c r="T322" s="399"/>
      <c r="U322" s="399"/>
      <c r="V322" s="399"/>
      <c r="W322" s="399"/>
      <c r="X322" s="399">
        <v>6.4933724639477603E-3</v>
      </c>
      <c r="Y322" s="399"/>
      <c r="Z322" s="399"/>
      <c r="AA322" s="399"/>
      <c r="AB322" s="399"/>
      <c r="AC322" s="399"/>
      <c r="AD322" s="399"/>
      <c r="AE322" s="399">
        <v>0.17931108981962901</v>
      </c>
      <c r="AF322" s="399"/>
      <c r="AG322" s="399"/>
      <c r="AH322" s="399"/>
      <c r="AI322" s="399"/>
      <c r="AJ322" s="399"/>
      <c r="AK322" s="399"/>
      <c r="AL322" s="399"/>
      <c r="AM322" s="399">
        <v>8.3333993219694799E-2</v>
      </c>
      <c r="AN322" s="399"/>
      <c r="AO322" s="399"/>
      <c r="AP322" s="399">
        <v>4.9273357064542E-2</v>
      </c>
      <c r="AQ322" s="399"/>
      <c r="AR322" s="399"/>
      <c r="AS322" s="399"/>
      <c r="AT322" s="399"/>
      <c r="AU322" s="399"/>
      <c r="AV322" s="399">
        <v>4.4776149070862602E-2</v>
      </c>
      <c r="AW322" s="399">
        <v>3.01659833480796E-2</v>
      </c>
      <c r="AX322" s="399"/>
      <c r="AY322" s="399"/>
      <c r="AZ322" s="399"/>
      <c r="BA322" s="399"/>
      <c r="BB322" s="399">
        <v>-4.68751970908933E-2</v>
      </c>
      <c r="BC322" s="399"/>
      <c r="BD322" s="399"/>
      <c r="BE322" s="399"/>
      <c r="BF322" s="399"/>
      <c r="BG322" s="399">
        <v>8.7465735826099903E-3</v>
      </c>
      <c r="BH322" s="399">
        <v>5.9259022312382503E-2</v>
      </c>
      <c r="BI322" s="399"/>
      <c r="BJ322" s="399"/>
      <c r="BK322" s="399">
        <v>6.5534632121058506E-2</v>
      </c>
      <c r="BL322" s="399"/>
      <c r="BM322" s="399"/>
      <c r="BN322" s="399"/>
      <c r="BO322" s="399">
        <v>3.2257971293264201E-2</v>
      </c>
      <c r="BP322" s="399"/>
      <c r="BQ322" s="399"/>
      <c r="BR322" s="399"/>
      <c r="BS322" s="399"/>
      <c r="BT322" s="399"/>
      <c r="BU322" s="399"/>
      <c r="BV322" s="399"/>
      <c r="BW322" s="399">
        <v>9.8889183188765897E-2</v>
      </c>
      <c r="BX322" s="403"/>
      <c r="BY322" s="399"/>
      <c r="BZ322" s="399"/>
      <c r="CA322" s="399"/>
      <c r="CB322" s="399"/>
      <c r="CC322" s="399">
        <v>9.4526171910165893E-2</v>
      </c>
      <c r="CD322" s="399"/>
      <c r="CE322" s="399"/>
      <c r="CF322" s="399"/>
      <c r="CG322" s="399">
        <v>5.77421736317624E-2</v>
      </c>
      <c r="CH322" s="399"/>
      <c r="CI322" s="399"/>
      <c r="CJ322" s="399"/>
      <c r="CK322" s="399"/>
      <c r="CL322" s="399"/>
      <c r="CM322" s="399"/>
      <c r="CN322" s="399"/>
      <c r="CO322" s="399"/>
      <c r="CP322" s="399"/>
      <c r="CQ322" s="399"/>
      <c r="CR322" s="399"/>
      <c r="CS322" s="399"/>
      <c r="CT322" s="399"/>
      <c r="CU322" s="399"/>
      <c r="CV322" s="399"/>
      <c r="CW322" s="399"/>
      <c r="CX322" s="399"/>
      <c r="CY322" s="399"/>
      <c r="CZ322" s="399"/>
      <c r="DA322" s="399"/>
      <c r="DB322" s="399"/>
      <c r="DC322" s="399"/>
      <c r="DD322" s="399"/>
      <c r="DE322" s="399"/>
      <c r="DG322" s="404"/>
      <c r="DI322" s="399"/>
      <c r="DJ322" s="399"/>
      <c r="DK322" s="399">
        <v>3.7036664168833999E-2</v>
      </c>
    </row>
    <row r="323" spans="1:115" customFormat="1" hidden="1" outlineLevel="1">
      <c r="A323" s="398">
        <f t="shared" si="51"/>
        <v>28490</v>
      </c>
      <c r="B323" s="402"/>
      <c r="C323" s="399"/>
      <c r="D323" s="399">
        <v>4.8999999999999998E-3</v>
      </c>
      <c r="E323" s="399">
        <v>7.6E-3</v>
      </c>
      <c r="F323" s="399"/>
      <c r="G323" s="399"/>
      <c r="H323" s="399"/>
      <c r="I323" s="399"/>
      <c r="J323" s="399"/>
      <c r="K323" s="399"/>
      <c r="L323" s="399"/>
      <c r="M323" s="399"/>
      <c r="N323" s="399"/>
      <c r="O323" s="399"/>
      <c r="P323" s="399"/>
      <c r="Q323" s="399"/>
      <c r="R323" s="399"/>
      <c r="S323" s="399"/>
      <c r="T323" s="399"/>
      <c r="U323" s="399"/>
      <c r="V323" s="399"/>
      <c r="W323" s="399"/>
      <c r="X323" s="399">
        <v>-2.5804994920041201E-2</v>
      </c>
      <c r="Y323" s="399"/>
      <c r="Z323" s="399"/>
      <c r="AA323" s="399"/>
      <c r="AB323" s="399"/>
      <c r="AC323" s="399"/>
      <c r="AD323" s="399"/>
      <c r="AE323" s="399">
        <v>-6.4328425262636005E-2</v>
      </c>
      <c r="AF323" s="399"/>
      <c r="AG323" s="399"/>
      <c r="AH323" s="399"/>
      <c r="AI323" s="399"/>
      <c r="AJ323" s="399"/>
      <c r="AK323" s="399"/>
      <c r="AL323" s="399"/>
      <c r="AM323" s="399">
        <v>-7.6923639192770205E-2</v>
      </c>
      <c r="AN323" s="399"/>
      <c r="AO323" s="399"/>
      <c r="AP323" s="399">
        <v>-1.33339861476522E-2</v>
      </c>
      <c r="AQ323" s="399"/>
      <c r="AR323" s="399"/>
      <c r="AS323" s="399"/>
      <c r="AT323" s="399"/>
      <c r="AU323" s="399"/>
      <c r="AV323" s="399">
        <v>7.5715375608546895E-2</v>
      </c>
      <c r="AW323" s="399">
        <v>5.85574083852646E-3</v>
      </c>
      <c r="AX323" s="399"/>
      <c r="AY323" s="399"/>
      <c r="AZ323" s="399"/>
      <c r="BA323" s="399"/>
      <c r="BB323" s="399">
        <v>-6.5573618624260505E-2</v>
      </c>
      <c r="BC323" s="399"/>
      <c r="BD323" s="399"/>
      <c r="BE323" s="399"/>
      <c r="BF323" s="399"/>
      <c r="BG323" s="399">
        <v>5.7803296234191399E-2</v>
      </c>
      <c r="BH323" s="399">
        <v>3.4964148021774798E-2</v>
      </c>
      <c r="BI323" s="399"/>
      <c r="BJ323" s="399"/>
      <c r="BK323" s="399">
        <v>0</v>
      </c>
      <c r="BL323" s="399"/>
      <c r="BM323" s="399"/>
      <c r="BN323" s="399"/>
      <c r="BO323" s="399">
        <v>-2.81248876660736E-2</v>
      </c>
      <c r="BP323" s="399"/>
      <c r="BQ323" s="399"/>
      <c r="BR323" s="399"/>
      <c r="BS323" s="399"/>
      <c r="BT323" s="399"/>
      <c r="BU323" s="399"/>
      <c r="BV323" s="399"/>
      <c r="BW323" s="399">
        <v>9.4596029292831604E-2</v>
      </c>
      <c r="BX323" s="403"/>
      <c r="BY323" s="399"/>
      <c r="BZ323" s="399"/>
      <c r="CA323" s="399"/>
      <c r="CB323" s="399"/>
      <c r="CC323" s="399">
        <v>1.36372049284125E-2</v>
      </c>
      <c r="CD323" s="399"/>
      <c r="CE323" s="399"/>
      <c r="CF323" s="399"/>
      <c r="CG323" s="399">
        <v>8.5466836933163395E-3</v>
      </c>
      <c r="CH323" s="399"/>
      <c r="CI323" s="399"/>
      <c r="CJ323" s="399"/>
      <c r="CK323" s="399"/>
      <c r="CL323" s="399"/>
      <c r="CM323" s="399"/>
      <c r="CN323" s="399"/>
      <c r="CO323" s="399"/>
      <c r="CP323" s="399"/>
      <c r="CQ323" s="399"/>
      <c r="CR323" s="399"/>
      <c r="CS323" s="399"/>
      <c r="CT323" s="399"/>
      <c r="CU323" s="399"/>
      <c r="CV323" s="399"/>
      <c r="CW323" s="399"/>
      <c r="CX323" s="399"/>
      <c r="CY323" s="399"/>
      <c r="CZ323" s="399"/>
      <c r="DA323" s="399"/>
      <c r="DB323" s="399"/>
      <c r="DC323" s="399"/>
      <c r="DD323" s="399"/>
      <c r="DE323" s="399"/>
      <c r="DG323" s="404"/>
      <c r="DI323" s="399"/>
      <c r="DJ323" s="399"/>
      <c r="DK323" s="399">
        <v>1.4285915878200399E-2</v>
      </c>
    </row>
    <row r="324" spans="1:115" customFormat="1" hidden="1" outlineLevel="1">
      <c r="A324" s="398">
        <f t="shared" si="51"/>
        <v>28521</v>
      </c>
      <c r="B324" s="402"/>
      <c r="C324" s="399"/>
      <c r="D324" s="399">
        <v>4.8999999999999998E-3</v>
      </c>
      <c r="E324" s="399">
        <v>-5.5199999999999999E-2</v>
      </c>
      <c r="F324" s="399"/>
      <c r="G324" s="399"/>
      <c r="H324" s="399"/>
      <c r="I324" s="399"/>
      <c r="J324" s="399"/>
      <c r="K324" s="399"/>
      <c r="L324" s="399"/>
      <c r="M324" s="399"/>
      <c r="N324" s="399"/>
      <c r="O324" s="399"/>
      <c r="P324" s="399"/>
      <c r="Q324" s="399"/>
      <c r="R324" s="399"/>
      <c r="S324" s="399"/>
      <c r="T324" s="399"/>
      <c r="U324" s="399"/>
      <c r="V324" s="399"/>
      <c r="W324" s="399"/>
      <c r="X324" s="399">
        <v>6.6223708434585103E-3</v>
      </c>
      <c r="Y324" s="399"/>
      <c r="Z324" s="399"/>
      <c r="AA324" s="399"/>
      <c r="AB324" s="399"/>
      <c r="AC324" s="399"/>
      <c r="AD324" s="399"/>
      <c r="AE324" s="399">
        <v>-0.17187451713693599</v>
      </c>
      <c r="AF324" s="399"/>
      <c r="AG324" s="399"/>
      <c r="AH324" s="399"/>
      <c r="AI324" s="399"/>
      <c r="AJ324" s="399"/>
      <c r="AK324" s="399"/>
      <c r="AL324" s="399"/>
      <c r="AM324" s="399">
        <v>-0.124999525424192</v>
      </c>
      <c r="AN324" s="399"/>
      <c r="AO324" s="399"/>
      <c r="AP324" s="399">
        <v>-1.1260934465668801E-2</v>
      </c>
      <c r="AQ324" s="399"/>
      <c r="AR324" s="399"/>
      <c r="AS324" s="399"/>
      <c r="AT324" s="399"/>
      <c r="AU324" s="399"/>
      <c r="AV324" s="399">
        <v>-8.0357119733914906E-2</v>
      </c>
      <c r="AW324" s="399">
        <v>-7.4128854497735902E-2</v>
      </c>
      <c r="AX324" s="399"/>
      <c r="AY324" s="399"/>
      <c r="AZ324" s="399"/>
      <c r="BA324" s="399"/>
      <c r="BB324" s="399">
        <v>5.2631397918035901E-2</v>
      </c>
      <c r="BC324" s="399"/>
      <c r="BD324" s="399"/>
      <c r="BE324" s="399"/>
      <c r="BF324" s="399"/>
      <c r="BG324" s="399">
        <v>-6.7034218483174104E-2</v>
      </c>
      <c r="BH324" s="399">
        <v>-6.7566442023450496E-2</v>
      </c>
      <c r="BI324" s="399"/>
      <c r="BJ324" s="399"/>
      <c r="BK324" s="399">
        <v>-9.7950250365827898E-2</v>
      </c>
      <c r="BL324" s="399"/>
      <c r="BM324" s="399"/>
      <c r="BN324" s="399"/>
      <c r="BO324" s="399">
        <v>-5.4661943531161002E-2</v>
      </c>
      <c r="BP324" s="399"/>
      <c r="BQ324" s="399"/>
      <c r="BR324" s="399"/>
      <c r="BS324" s="399"/>
      <c r="BT324" s="399"/>
      <c r="BU324" s="399"/>
      <c r="BV324" s="399"/>
      <c r="BW324" s="399">
        <v>-6.17308268155135E-2</v>
      </c>
      <c r="BX324" s="403"/>
      <c r="BY324" s="399"/>
      <c r="BZ324" s="399"/>
      <c r="CA324" s="399"/>
      <c r="CB324" s="399"/>
      <c r="CC324" s="399">
        <v>-0.112107957464283</v>
      </c>
      <c r="CD324" s="399"/>
      <c r="CE324" s="399"/>
      <c r="CF324" s="399"/>
      <c r="CG324" s="399">
        <v>-0.141242749007569</v>
      </c>
      <c r="CH324" s="399"/>
      <c r="CI324" s="399"/>
      <c r="CJ324" s="399"/>
      <c r="CK324" s="399"/>
      <c r="CL324" s="399"/>
      <c r="CM324" s="399"/>
      <c r="CN324" s="399"/>
      <c r="CO324" s="399"/>
      <c r="CP324" s="399"/>
      <c r="CQ324" s="399"/>
      <c r="CR324" s="399"/>
      <c r="CS324" s="399"/>
      <c r="CT324" s="399"/>
      <c r="CU324" s="399"/>
      <c r="CV324" s="399"/>
      <c r="CW324" s="399"/>
      <c r="CX324" s="399"/>
      <c r="CY324" s="399"/>
      <c r="CZ324" s="399"/>
      <c r="DA324" s="399"/>
      <c r="DB324" s="399"/>
      <c r="DC324" s="399"/>
      <c r="DD324" s="399"/>
      <c r="DE324" s="399"/>
      <c r="DG324" s="404"/>
      <c r="DI324" s="399"/>
      <c r="DJ324" s="399"/>
      <c r="DK324" s="399">
        <v>-4.9295621776146797E-2</v>
      </c>
    </row>
    <row r="325" spans="1:115" customFormat="1" hidden="1" outlineLevel="1">
      <c r="A325" s="398">
        <f t="shared" si="51"/>
        <v>28549</v>
      </c>
      <c r="B325" s="402"/>
      <c r="C325" s="399"/>
      <c r="D325" s="399">
        <v>4.5999999999999999E-3</v>
      </c>
      <c r="E325" s="399">
        <v>-9.1999999999999998E-3</v>
      </c>
      <c r="F325" s="399"/>
      <c r="G325" s="399"/>
      <c r="H325" s="399"/>
      <c r="I325" s="399"/>
      <c r="J325" s="399"/>
      <c r="K325" s="399"/>
      <c r="L325" s="399"/>
      <c r="M325" s="399"/>
      <c r="N325" s="399"/>
      <c r="O325" s="399"/>
      <c r="P325" s="399"/>
      <c r="Q325" s="399"/>
      <c r="R325" s="399"/>
      <c r="S325" s="399"/>
      <c r="T325" s="399"/>
      <c r="U325" s="399"/>
      <c r="V325" s="399"/>
      <c r="W325" s="399"/>
      <c r="X325" s="399">
        <v>9.2105456737357302E-2</v>
      </c>
      <c r="Y325" s="399"/>
      <c r="Z325" s="399"/>
      <c r="AA325" s="399"/>
      <c r="AB325" s="399"/>
      <c r="AC325" s="399"/>
      <c r="AD325" s="399"/>
      <c r="AE325" s="399">
        <v>-2.2641651994763399E-2</v>
      </c>
      <c r="AF325" s="399"/>
      <c r="AG325" s="399"/>
      <c r="AH325" s="399"/>
      <c r="AI325" s="399"/>
      <c r="AJ325" s="399"/>
      <c r="AK325" s="399"/>
      <c r="AL325" s="399"/>
      <c r="AM325" s="399">
        <v>9.5236194353169792E-3</v>
      </c>
      <c r="AN325" s="399"/>
      <c r="AO325" s="399"/>
      <c r="AP325" s="399">
        <v>-4.10019586285231E-2</v>
      </c>
      <c r="AQ325" s="399"/>
      <c r="AR325" s="399"/>
      <c r="AS325" s="399"/>
      <c r="AT325" s="399"/>
      <c r="AU325" s="399"/>
      <c r="AV325" s="399">
        <v>-4.3688894606553397E-2</v>
      </c>
      <c r="AW325" s="399">
        <v>-2.6941539401844902E-2</v>
      </c>
      <c r="AX325" s="399"/>
      <c r="AY325" s="399"/>
      <c r="AZ325" s="399"/>
      <c r="BA325" s="399"/>
      <c r="BB325" s="399">
        <v>1.6666676277196001E-2</v>
      </c>
      <c r="BC325" s="399"/>
      <c r="BD325" s="399"/>
      <c r="BE325" s="399"/>
      <c r="BF325" s="399"/>
      <c r="BG325" s="399">
        <v>5.9706755488209097E-3</v>
      </c>
      <c r="BH325" s="399">
        <v>-3.6232090200505898E-2</v>
      </c>
      <c r="BI325" s="399"/>
      <c r="BJ325" s="399"/>
      <c r="BK325" s="399">
        <v>-5.0505808728413797E-3</v>
      </c>
      <c r="BL325" s="399"/>
      <c r="BM325" s="399"/>
      <c r="BN325" s="399"/>
      <c r="BO325" s="399">
        <v>2.7210292744533401E-2</v>
      </c>
      <c r="BP325" s="399"/>
      <c r="BQ325" s="399"/>
      <c r="BR325" s="399"/>
      <c r="BS325" s="399"/>
      <c r="BT325" s="399"/>
      <c r="BU325" s="399"/>
      <c r="BV325" s="399"/>
      <c r="BW325" s="399">
        <v>1.9738404745048399E-2</v>
      </c>
      <c r="BX325" s="403"/>
      <c r="BY325" s="399"/>
      <c r="BZ325" s="399"/>
      <c r="CA325" s="399"/>
      <c r="CB325" s="399"/>
      <c r="CC325" s="399">
        <v>3.0302712413000799E-2</v>
      </c>
      <c r="CD325" s="399"/>
      <c r="CE325" s="399"/>
      <c r="CF325" s="399"/>
      <c r="CG325" s="399">
        <v>-3.99156081947728E-2</v>
      </c>
      <c r="CH325" s="399"/>
      <c r="CI325" s="399"/>
      <c r="CJ325" s="399"/>
      <c r="CK325" s="399"/>
      <c r="CL325" s="399"/>
      <c r="CM325" s="399"/>
      <c r="CN325" s="399"/>
      <c r="CO325" s="399"/>
      <c r="CP325" s="399"/>
      <c r="CQ325" s="399"/>
      <c r="CR325" s="399"/>
      <c r="CS325" s="399"/>
      <c r="CT325" s="399"/>
      <c r="CU325" s="399"/>
      <c r="CV325" s="399"/>
      <c r="CW325" s="399"/>
      <c r="CX325" s="399"/>
      <c r="CY325" s="399"/>
      <c r="CZ325" s="399"/>
      <c r="DA325" s="399"/>
      <c r="DB325" s="399"/>
      <c r="DC325" s="399"/>
      <c r="DD325" s="399"/>
      <c r="DE325" s="399"/>
      <c r="DG325" s="404"/>
      <c r="DI325" s="399"/>
      <c r="DJ325" s="399"/>
      <c r="DK325" s="399">
        <v>0.14814790213201401</v>
      </c>
    </row>
    <row r="326" spans="1:115" customFormat="1" hidden="1" outlineLevel="1">
      <c r="A326" s="398">
        <f t="shared" ref="A326:A389" si="52">EOMONTH(A325,1)</f>
        <v>28580</v>
      </c>
      <c r="B326" s="402"/>
      <c r="C326" s="399"/>
      <c r="D326" s="399">
        <v>5.3E-3</v>
      </c>
      <c r="E326" s="399">
        <v>3.3799999999999997E-2</v>
      </c>
      <c r="F326" s="399"/>
      <c r="G326" s="399"/>
      <c r="H326" s="399"/>
      <c r="I326" s="399"/>
      <c r="J326" s="399"/>
      <c r="K326" s="399"/>
      <c r="L326" s="399"/>
      <c r="M326" s="399"/>
      <c r="N326" s="399"/>
      <c r="O326" s="399"/>
      <c r="P326" s="399"/>
      <c r="Q326" s="399"/>
      <c r="R326" s="399"/>
      <c r="S326" s="399"/>
      <c r="T326" s="399"/>
      <c r="U326" s="399"/>
      <c r="V326" s="399"/>
      <c r="W326" s="399"/>
      <c r="X326" s="399">
        <v>1.20478310642113E-2</v>
      </c>
      <c r="Y326" s="399"/>
      <c r="Z326" s="399"/>
      <c r="AA326" s="399"/>
      <c r="AB326" s="399"/>
      <c r="AC326" s="399"/>
      <c r="AD326" s="399"/>
      <c r="AE326" s="399">
        <v>0</v>
      </c>
      <c r="AF326" s="399"/>
      <c r="AG326" s="399"/>
      <c r="AH326" s="399"/>
      <c r="AI326" s="399"/>
      <c r="AJ326" s="399"/>
      <c r="AK326" s="399"/>
      <c r="AL326" s="399"/>
      <c r="AM326" s="399">
        <v>0.23584924428114601</v>
      </c>
      <c r="AN326" s="399"/>
      <c r="AO326" s="399"/>
      <c r="AP326" s="399">
        <v>-6.8504076288238E-2</v>
      </c>
      <c r="AQ326" s="399"/>
      <c r="AR326" s="399"/>
      <c r="AS326" s="399"/>
      <c r="AT326" s="399"/>
      <c r="AU326" s="399"/>
      <c r="AV326" s="399">
        <v>7.0548394591863406E-2</v>
      </c>
      <c r="AW326" s="399">
        <v>-3.4201318345946002E-2</v>
      </c>
      <c r="AX326" s="399"/>
      <c r="AY326" s="399"/>
      <c r="AZ326" s="399"/>
      <c r="BA326" s="399"/>
      <c r="BB326" s="399">
        <v>0</v>
      </c>
      <c r="BC326" s="399"/>
      <c r="BD326" s="399"/>
      <c r="BE326" s="399"/>
      <c r="BF326" s="399"/>
      <c r="BG326" s="399">
        <v>8.0119190045945199E-2</v>
      </c>
      <c r="BH326" s="399">
        <v>6.7668982069637604E-2</v>
      </c>
      <c r="BI326" s="399"/>
      <c r="BJ326" s="399"/>
      <c r="BK326" s="399">
        <v>-3.8070761974360399E-2</v>
      </c>
      <c r="BL326" s="399"/>
      <c r="BM326" s="399"/>
      <c r="BN326" s="399"/>
      <c r="BO326" s="399">
        <v>2.31791108798589E-2</v>
      </c>
      <c r="BP326" s="399"/>
      <c r="BQ326" s="399"/>
      <c r="BR326" s="399"/>
      <c r="BS326" s="399"/>
      <c r="BT326" s="399"/>
      <c r="BU326" s="399"/>
      <c r="BV326" s="399"/>
      <c r="BW326" s="399">
        <v>-2.9233746048817E-2</v>
      </c>
      <c r="BX326" s="403"/>
      <c r="BY326" s="399"/>
      <c r="BZ326" s="399"/>
      <c r="CA326" s="399"/>
      <c r="CB326" s="399"/>
      <c r="CC326" s="399">
        <v>6.8627944694113305E-2</v>
      </c>
      <c r="CD326" s="399"/>
      <c r="CE326" s="399"/>
      <c r="CF326" s="399"/>
      <c r="CG326" s="399">
        <v>2.7777707117153601E-2</v>
      </c>
      <c r="CH326" s="399"/>
      <c r="CI326" s="399"/>
      <c r="CJ326" s="399"/>
      <c r="CK326" s="399"/>
      <c r="CL326" s="399"/>
      <c r="CM326" s="399"/>
      <c r="CN326" s="399"/>
      <c r="CO326" s="399"/>
      <c r="CP326" s="399"/>
      <c r="CQ326" s="399"/>
      <c r="CR326" s="399"/>
      <c r="CS326" s="399"/>
      <c r="CT326" s="399"/>
      <c r="CU326" s="399"/>
      <c r="CV326" s="399"/>
      <c r="CW326" s="399"/>
      <c r="CX326" s="399"/>
      <c r="CY326" s="399"/>
      <c r="CZ326" s="399"/>
      <c r="DA326" s="399"/>
      <c r="DB326" s="399"/>
      <c r="DC326" s="399"/>
      <c r="DD326" s="399"/>
      <c r="DE326" s="399"/>
      <c r="DG326" s="404"/>
      <c r="DI326" s="399"/>
      <c r="DJ326" s="399"/>
      <c r="DK326" s="399">
        <v>6.4516216512324295E-2</v>
      </c>
    </row>
    <row r="327" spans="1:115" customFormat="1" hidden="1" outlineLevel="1">
      <c r="A327" s="398">
        <f t="shared" si="52"/>
        <v>28610</v>
      </c>
      <c r="B327" s="402"/>
      <c r="C327" s="399"/>
      <c r="D327" s="399">
        <v>5.4000000000000003E-3</v>
      </c>
      <c r="E327" s="399">
        <v>8.4199999999999997E-2</v>
      </c>
      <c r="F327" s="399"/>
      <c r="G327" s="399"/>
      <c r="H327" s="399"/>
      <c r="I327" s="399"/>
      <c r="J327" s="399"/>
      <c r="K327" s="399"/>
      <c r="L327" s="399"/>
      <c r="M327" s="399"/>
      <c r="N327" s="399"/>
      <c r="O327" s="399"/>
      <c r="P327" s="399"/>
      <c r="Q327" s="399"/>
      <c r="R327" s="399"/>
      <c r="S327" s="399"/>
      <c r="T327" s="399"/>
      <c r="U327" s="399"/>
      <c r="V327" s="399"/>
      <c r="W327" s="399"/>
      <c r="X327" s="399">
        <v>0.244047462848341</v>
      </c>
      <c r="Y327" s="399"/>
      <c r="Z327" s="399"/>
      <c r="AA327" s="399"/>
      <c r="AB327" s="399"/>
      <c r="AC327" s="399"/>
      <c r="AD327" s="399"/>
      <c r="AE327" s="399">
        <v>0.19304914314378399</v>
      </c>
      <c r="AF327" s="399"/>
      <c r="AG327" s="399"/>
      <c r="AH327" s="399"/>
      <c r="AI327" s="399"/>
      <c r="AJ327" s="399"/>
      <c r="AK327" s="399"/>
      <c r="AL327" s="399"/>
      <c r="AM327" s="399">
        <v>0.328244641173423</v>
      </c>
      <c r="AN327" s="399"/>
      <c r="AO327" s="399"/>
      <c r="AP327" s="399">
        <v>0.14909987816469999</v>
      </c>
      <c r="AQ327" s="399"/>
      <c r="AR327" s="399"/>
      <c r="AS327" s="399"/>
      <c r="AT327" s="399"/>
      <c r="AU327" s="399"/>
      <c r="AV327" s="399">
        <v>0.12440146478978301</v>
      </c>
      <c r="AW327" s="399">
        <v>0.15080625522623001</v>
      </c>
      <c r="AX327" s="399"/>
      <c r="AY327" s="399"/>
      <c r="AZ327" s="399"/>
      <c r="BA327" s="399"/>
      <c r="BB327" s="399">
        <v>6.5573902213651405E-2</v>
      </c>
      <c r="BC327" s="399"/>
      <c r="BD327" s="399"/>
      <c r="BE327" s="399"/>
      <c r="BF327" s="399"/>
      <c r="BG327" s="399">
        <v>0.144169303910758</v>
      </c>
      <c r="BH327" s="399">
        <v>-3.5210818255297101E-2</v>
      </c>
      <c r="BI327" s="399"/>
      <c r="BJ327" s="399"/>
      <c r="BK327" s="399">
        <v>0.16886492168602299</v>
      </c>
      <c r="BL327" s="399"/>
      <c r="BM327" s="399"/>
      <c r="BN327" s="399"/>
      <c r="BO327" s="399">
        <v>0.122977011878155</v>
      </c>
      <c r="BP327" s="399"/>
      <c r="BQ327" s="399"/>
      <c r="BR327" s="399"/>
      <c r="BS327" s="399"/>
      <c r="BT327" s="399"/>
      <c r="BU327" s="399"/>
      <c r="BV327" s="399"/>
      <c r="BW327" s="399">
        <v>0.23999846711246001</v>
      </c>
      <c r="BX327" s="403"/>
      <c r="BY327" s="399"/>
      <c r="BZ327" s="399"/>
      <c r="CA327" s="399"/>
      <c r="CB327" s="399"/>
      <c r="CC327" s="399">
        <v>0.100917387092717</v>
      </c>
      <c r="CD327" s="399"/>
      <c r="CE327" s="399"/>
      <c r="CF327" s="399"/>
      <c r="CG327" s="399">
        <v>0.17567574361362501</v>
      </c>
      <c r="CH327" s="399"/>
      <c r="CI327" s="399"/>
      <c r="CJ327" s="399"/>
      <c r="CK327" s="399"/>
      <c r="CL327" s="399"/>
      <c r="CM327" s="399"/>
      <c r="CN327" s="399"/>
      <c r="CO327" s="399"/>
      <c r="CP327" s="399"/>
      <c r="CQ327" s="399"/>
      <c r="CR327" s="399"/>
      <c r="CS327" s="399"/>
      <c r="CT327" s="399"/>
      <c r="CU327" s="399"/>
      <c r="CV327" s="399"/>
      <c r="CW327" s="399"/>
      <c r="CX327" s="399"/>
      <c r="CY327" s="399"/>
      <c r="CZ327" s="399"/>
      <c r="DA327" s="399"/>
      <c r="DB327" s="399"/>
      <c r="DC327" s="399"/>
      <c r="DD327" s="399"/>
      <c r="DE327" s="399"/>
      <c r="DG327" s="404"/>
      <c r="DI327" s="399"/>
      <c r="DJ327" s="399"/>
      <c r="DK327" s="399">
        <v>0.109090810277804</v>
      </c>
    </row>
    <row r="328" spans="1:115" customFormat="1" hidden="1" outlineLevel="1">
      <c r="A328" s="398">
        <f t="shared" si="52"/>
        <v>28641</v>
      </c>
      <c r="B328" s="402"/>
      <c r="C328" s="399"/>
      <c r="D328" s="399">
        <v>5.1000000000000004E-3</v>
      </c>
      <c r="E328" s="399">
        <v>2.2700000000000001E-2</v>
      </c>
      <c r="F328" s="399"/>
      <c r="G328" s="399"/>
      <c r="H328" s="399"/>
      <c r="I328" s="399"/>
      <c r="J328" s="399"/>
      <c r="K328" s="399"/>
      <c r="L328" s="399"/>
      <c r="M328" s="399"/>
      <c r="N328" s="399"/>
      <c r="O328" s="399"/>
      <c r="P328" s="399"/>
      <c r="Q328" s="399"/>
      <c r="R328" s="399"/>
      <c r="S328" s="399"/>
      <c r="T328" s="399"/>
      <c r="U328" s="399"/>
      <c r="V328" s="399"/>
      <c r="W328" s="399"/>
      <c r="X328" s="399">
        <v>5.2633195964880003E-2</v>
      </c>
      <c r="Y328" s="399"/>
      <c r="Z328" s="399"/>
      <c r="AA328" s="399"/>
      <c r="AB328" s="399"/>
      <c r="AC328" s="399"/>
      <c r="AD328" s="399"/>
      <c r="AE328" s="399">
        <v>7.1197649618560593E-2</v>
      </c>
      <c r="AF328" s="399"/>
      <c r="AG328" s="399"/>
      <c r="AH328" s="399"/>
      <c r="AI328" s="399"/>
      <c r="AJ328" s="399"/>
      <c r="AK328" s="399"/>
      <c r="AL328" s="399"/>
      <c r="AM328" s="399">
        <v>8.6206015600411995E-2</v>
      </c>
      <c r="AN328" s="399"/>
      <c r="AO328" s="399"/>
      <c r="AP328" s="399">
        <v>5.0151165774680199E-2</v>
      </c>
      <c r="AQ328" s="399"/>
      <c r="AR328" s="399"/>
      <c r="AS328" s="399"/>
      <c r="AT328" s="399"/>
      <c r="AU328" s="399"/>
      <c r="AV328" s="399">
        <v>4.25531787941879E-2</v>
      </c>
      <c r="AW328" s="399">
        <v>1.3313485365742299E-2</v>
      </c>
      <c r="AX328" s="399"/>
      <c r="AY328" s="399"/>
      <c r="AZ328" s="399"/>
      <c r="BA328" s="399"/>
      <c r="BB328" s="399">
        <v>-3.0769155704750299E-2</v>
      </c>
      <c r="BC328" s="399"/>
      <c r="BD328" s="399"/>
      <c r="BE328" s="399"/>
      <c r="BF328" s="399"/>
      <c r="BG328" s="399">
        <v>-3.1784500838696501E-2</v>
      </c>
      <c r="BH328" s="399">
        <v>8.0290587817937797E-2</v>
      </c>
      <c r="BI328" s="399"/>
      <c r="BJ328" s="399"/>
      <c r="BK328" s="399">
        <v>4.5146494473424703E-3</v>
      </c>
      <c r="BL328" s="399"/>
      <c r="BM328" s="399"/>
      <c r="BN328" s="399"/>
      <c r="BO328" s="399">
        <v>-3.4581994473994099E-2</v>
      </c>
      <c r="BP328" s="399"/>
      <c r="BQ328" s="399"/>
      <c r="BR328" s="399"/>
      <c r="BS328" s="399"/>
      <c r="BT328" s="399"/>
      <c r="BU328" s="399"/>
      <c r="BV328" s="399"/>
      <c r="BW328" s="399">
        <v>3.2261464324934798E-2</v>
      </c>
      <c r="BX328" s="403"/>
      <c r="BY328" s="399"/>
      <c r="BZ328" s="399"/>
      <c r="CA328" s="399"/>
      <c r="CB328" s="399"/>
      <c r="CC328" s="399">
        <v>4.1672072514879997E-3</v>
      </c>
      <c r="CD328" s="399"/>
      <c r="CE328" s="399"/>
      <c r="CF328" s="399"/>
      <c r="CG328" s="399">
        <v>-5.24505144942643E-2</v>
      </c>
      <c r="CH328" s="399"/>
      <c r="CI328" s="399"/>
      <c r="CJ328" s="399"/>
      <c r="CK328" s="399"/>
      <c r="CL328" s="399"/>
      <c r="CM328" s="399"/>
      <c r="CN328" s="399"/>
      <c r="CO328" s="399"/>
      <c r="CP328" s="399"/>
      <c r="CQ328" s="399"/>
      <c r="CR328" s="399"/>
      <c r="CS328" s="399"/>
      <c r="CT328" s="399"/>
      <c r="CU328" s="399"/>
      <c r="CV328" s="399"/>
      <c r="CW328" s="399"/>
      <c r="CX328" s="399"/>
      <c r="CY328" s="399"/>
      <c r="CZ328" s="399"/>
      <c r="DA328" s="399"/>
      <c r="DB328" s="399"/>
      <c r="DC328" s="399"/>
      <c r="DD328" s="399"/>
      <c r="DE328" s="399"/>
      <c r="DG328" s="404"/>
      <c r="DI328" s="399"/>
      <c r="DJ328" s="399"/>
      <c r="DK328" s="399">
        <v>0.174863457848913</v>
      </c>
    </row>
    <row r="329" spans="1:115" customFormat="1" hidden="1" outlineLevel="1">
      <c r="A329" s="398">
        <f t="shared" si="52"/>
        <v>28671</v>
      </c>
      <c r="B329" s="402"/>
      <c r="C329" s="399"/>
      <c r="D329" s="399">
        <v>5.4000000000000003E-3</v>
      </c>
      <c r="E329" s="399">
        <v>-1.15E-2</v>
      </c>
      <c r="F329" s="399"/>
      <c r="G329" s="399"/>
      <c r="H329" s="399"/>
      <c r="I329" s="399"/>
      <c r="J329" s="399"/>
      <c r="K329" s="399"/>
      <c r="L329" s="399"/>
      <c r="M329" s="399"/>
      <c r="N329" s="399"/>
      <c r="O329" s="399"/>
      <c r="P329" s="399"/>
      <c r="Q329" s="399"/>
      <c r="R329" s="399"/>
      <c r="S329" s="399"/>
      <c r="T329" s="399"/>
      <c r="U329" s="399"/>
      <c r="V329" s="399"/>
      <c r="W329" s="399"/>
      <c r="X329" s="399">
        <v>-6.3637580756480794E-2</v>
      </c>
      <c r="Y329" s="399"/>
      <c r="Z329" s="399"/>
      <c r="AA329" s="399"/>
      <c r="AB329" s="399"/>
      <c r="AC329" s="399"/>
      <c r="AD329" s="399"/>
      <c r="AE329" s="399">
        <v>-3.3232415664527899E-2</v>
      </c>
      <c r="AF329" s="399"/>
      <c r="AG329" s="399"/>
      <c r="AH329" s="399"/>
      <c r="AI329" s="399"/>
      <c r="AJ329" s="399"/>
      <c r="AK329" s="399"/>
      <c r="AL329" s="399"/>
      <c r="AM329" s="399">
        <v>-8.9946413610068304E-2</v>
      </c>
      <c r="AN329" s="399"/>
      <c r="AO329" s="399"/>
      <c r="AP329" s="399">
        <v>-4.7210153067632599E-2</v>
      </c>
      <c r="AQ329" s="399"/>
      <c r="AR329" s="399"/>
      <c r="AS329" s="399"/>
      <c r="AT329" s="399"/>
      <c r="AU329" s="399"/>
      <c r="AV329" s="399">
        <v>-2.0640919629906301E-2</v>
      </c>
      <c r="AW329" s="399">
        <v>4.3786815100392796E-3</v>
      </c>
      <c r="AX329" s="399"/>
      <c r="AY329" s="399"/>
      <c r="AZ329" s="399"/>
      <c r="BA329" s="399"/>
      <c r="BB329" s="399">
        <v>6.3491812150983304E-2</v>
      </c>
      <c r="BC329" s="399"/>
      <c r="BD329" s="399"/>
      <c r="BE329" s="399"/>
      <c r="BF329" s="399"/>
      <c r="BG329" s="399">
        <v>-5.8081222434995798E-2</v>
      </c>
      <c r="BH329" s="399">
        <v>-2.0268924635679302E-2</v>
      </c>
      <c r="BI329" s="399"/>
      <c r="BJ329" s="399"/>
      <c r="BK329" s="399">
        <v>4.4943589920030096E-3</v>
      </c>
      <c r="BL329" s="399"/>
      <c r="BM329" s="399"/>
      <c r="BN329" s="399"/>
      <c r="BO329" s="399">
        <v>-4.7761032138313599E-2</v>
      </c>
      <c r="BP329" s="399"/>
      <c r="BQ329" s="399"/>
      <c r="BR329" s="399"/>
      <c r="BS329" s="399"/>
      <c r="BT329" s="399"/>
      <c r="BU329" s="399"/>
      <c r="BV329" s="399"/>
      <c r="BW329" s="399">
        <v>-2.3774056437039E-2</v>
      </c>
      <c r="BX329" s="403"/>
      <c r="BY329" s="399"/>
      <c r="BZ329" s="399"/>
      <c r="CA329" s="399"/>
      <c r="CB329" s="399"/>
      <c r="CC329" s="399">
        <v>-1.24487317128583E-2</v>
      </c>
      <c r="CD329" s="399"/>
      <c r="CE329" s="399"/>
      <c r="CF329" s="399"/>
      <c r="CG329" s="399">
        <v>-0.107361362820414</v>
      </c>
      <c r="CH329" s="399"/>
      <c r="CI329" s="399"/>
      <c r="CJ329" s="399"/>
      <c r="CK329" s="399"/>
      <c r="CL329" s="399"/>
      <c r="CM329" s="399"/>
      <c r="CN329" s="399"/>
      <c r="CO329" s="399"/>
      <c r="CP329" s="399"/>
      <c r="CQ329" s="399"/>
      <c r="CR329" s="399"/>
      <c r="CS329" s="399"/>
      <c r="CT329" s="399"/>
      <c r="CU329" s="399"/>
      <c r="CV329" s="399"/>
      <c r="CW329" s="399"/>
      <c r="CX329" s="399"/>
      <c r="CY329" s="399"/>
      <c r="CZ329" s="399"/>
      <c r="DA329" s="399"/>
      <c r="DB329" s="399"/>
      <c r="DC329" s="399"/>
      <c r="DD329" s="399"/>
      <c r="DE329" s="399"/>
      <c r="DG329" s="404"/>
      <c r="DI329" s="399"/>
      <c r="DJ329" s="399"/>
      <c r="DK329" s="399">
        <v>-7.9070313651153801E-2</v>
      </c>
    </row>
    <row r="330" spans="1:115" customFormat="1" hidden="1" outlineLevel="1">
      <c r="A330" s="398">
        <f t="shared" si="52"/>
        <v>28702</v>
      </c>
      <c r="B330" s="402"/>
      <c r="C330" s="399"/>
      <c r="D330" s="399">
        <v>5.5999999999999999E-3</v>
      </c>
      <c r="E330" s="399">
        <v>5.67E-2</v>
      </c>
      <c r="F330" s="399"/>
      <c r="G330" s="399"/>
      <c r="H330" s="399"/>
      <c r="I330" s="399"/>
      <c r="J330" s="399"/>
      <c r="K330" s="399"/>
      <c r="L330" s="399"/>
      <c r="M330" s="399"/>
      <c r="N330" s="399"/>
      <c r="O330" s="399"/>
      <c r="P330" s="399"/>
      <c r="Q330" s="399"/>
      <c r="R330" s="399"/>
      <c r="S330" s="399"/>
      <c r="T330" s="399"/>
      <c r="U330" s="399"/>
      <c r="V330" s="399"/>
      <c r="W330" s="399"/>
      <c r="X330" s="399">
        <v>2.4270773038539601E-2</v>
      </c>
      <c r="Y330" s="399"/>
      <c r="Z330" s="399"/>
      <c r="AA330" s="399"/>
      <c r="AB330" s="399"/>
      <c r="AC330" s="399"/>
      <c r="AD330" s="399"/>
      <c r="AE330" s="399">
        <v>5.6250878367155997E-2</v>
      </c>
      <c r="AF330" s="399"/>
      <c r="AG330" s="399"/>
      <c r="AH330" s="399"/>
      <c r="AI330" s="399"/>
      <c r="AJ330" s="399"/>
      <c r="AK330" s="399"/>
      <c r="AL330" s="399"/>
      <c r="AM330" s="399">
        <v>0.48255792305542999</v>
      </c>
      <c r="AN330" s="399"/>
      <c r="AO330" s="399"/>
      <c r="AP330" s="399">
        <v>8.7837569257445694E-2</v>
      </c>
      <c r="AQ330" s="399"/>
      <c r="AR330" s="399"/>
      <c r="AS330" s="399"/>
      <c r="AT330" s="399"/>
      <c r="AU330" s="399"/>
      <c r="AV330" s="399">
        <v>3.3613029927219901E-2</v>
      </c>
      <c r="AW330" s="399">
        <v>5.9679183390162198E-2</v>
      </c>
      <c r="AX330" s="399"/>
      <c r="AY330" s="399"/>
      <c r="AZ330" s="399"/>
      <c r="BA330" s="399"/>
      <c r="BB330" s="399">
        <v>-2.9850592123382001E-2</v>
      </c>
      <c r="BC330" s="399"/>
      <c r="BD330" s="399"/>
      <c r="BE330" s="399"/>
      <c r="BF330" s="399"/>
      <c r="BG330" s="399">
        <v>-9.9610854225151702E-3</v>
      </c>
      <c r="BH330" s="399">
        <v>2.0688253282302199E-2</v>
      </c>
      <c r="BI330" s="399"/>
      <c r="BJ330" s="399"/>
      <c r="BK330" s="399">
        <v>6.9351514309018994E-2</v>
      </c>
      <c r="BL330" s="399"/>
      <c r="BM330" s="399"/>
      <c r="BN330" s="399"/>
      <c r="BO330" s="399">
        <v>5.3291606127469297E-2</v>
      </c>
      <c r="BP330" s="399"/>
      <c r="BQ330" s="399"/>
      <c r="BR330" s="399"/>
      <c r="BS330" s="399"/>
      <c r="BT330" s="399"/>
      <c r="BU330" s="399"/>
      <c r="BV330" s="399"/>
      <c r="BW330" s="399">
        <v>4.8121569256823697E-2</v>
      </c>
      <c r="BX330" s="403"/>
      <c r="BY330" s="399"/>
      <c r="BZ330" s="399"/>
      <c r="CA330" s="399"/>
      <c r="CB330" s="399"/>
      <c r="CC330" s="399">
        <v>2.10091648265333E-2</v>
      </c>
      <c r="CD330" s="399"/>
      <c r="CE330" s="399"/>
      <c r="CF330" s="399"/>
      <c r="CG330" s="399">
        <v>-3.0928432430885201E-2</v>
      </c>
      <c r="CH330" s="399"/>
      <c r="CI330" s="399"/>
      <c r="CJ330" s="399"/>
      <c r="CK330" s="399"/>
      <c r="CL330" s="399"/>
      <c r="CM330" s="399"/>
      <c r="CN330" s="399"/>
      <c r="CO330" s="399"/>
      <c r="CP330" s="399"/>
      <c r="CQ330" s="399"/>
      <c r="CR330" s="399"/>
      <c r="CS330" s="399"/>
      <c r="CT330" s="399"/>
      <c r="CU330" s="399"/>
      <c r="CV330" s="399"/>
      <c r="CW330" s="399"/>
      <c r="CX330" s="399"/>
      <c r="CY330" s="399"/>
      <c r="CZ330" s="399"/>
      <c r="DA330" s="399"/>
      <c r="DB330" s="399"/>
      <c r="DC330" s="399"/>
      <c r="DD330" s="399"/>
      <c r="DE330" s="399"/>
      <c r="DG330" s="404"/>
      <c r="DI330" s="399"/>
      <c r="DJ330" s="399"/>
      <c r="DK330" s="399">
        <v>0.14646489592786299</v>
      </c>
    </row>
    <row r="331" spans="1:115" customFormat="1" hidden="1" outlineLevel="1">
      <c r="A331" s="398">
        <f t="shared" si="52"/>
        <v>28733</v>
      </c>
      <c r="B331" s="402"/>
      <c r="C331" s="399"/>
      <c r="D331" s="399">
        <v>5.5999999999999999E-3</v>
      </c>
      <c r="E331" s="399">
        <v>4.3099999999999999E-2</v>
      </c>
      <c r="F331" s="399"/>
      <c r="G331" s="399"/>
      <c r="H331" s="399"/>
      <c r="I331" s="399"/>
      <c r="J331" s="399"/>
      <c r="K331" s="399"/>
      <c r="L331" s="399"/>
      <c r="M331" s="399"/>
      <c r="N331" s="399"/>
      <c r="O331" s="399"/>
      <c r="P331" s="399"/>
      <c r="Q331" s="399"/>
      <c r="R331" s="399"/>
      <c r="S331" s="399"/>
      <c r="T331" s="399"/>
      <c r="U331" s="399"/>
      <c r="V331" s="399"/>
      <c r="W331" s="399"/>
      <c r="X331" s="399">
        <v>4.7415849452652203E-3</v>
      </c>
      <c r="Y331" s="399"/>
      <c r="Z331" s="399"/>
      <c r="AA331" s="399"/>
      <c r="AB331" s="399"/>
      <c r="AC331" s="399"/>
      <c r="AD331" s="399"/>
      <c r="AE331" s="399">
        <v>1.7751431574566101E-2</v>
      </c>
      <c r="AF331" s="399"/>
      <c r="AG331" s="399"/>
      <c r="AH331" s="399"/>
      <c r="AI331" s="399"/>
      <c r="AJ331" s="399"/>
      <c r="AK331" s="399"/>
      <c r="AL331" s="399"/>
      <c r="AM331" s="399">
        <v>1.17644452434966E-2</v>
      </c>
      <c r="AN331" s="399"/>
      <c r="AO331" s="399"/>
      <c r="AP331" s="399">
        <v>1.3329524661280699E-2</v>
      </c>
      <c r="AQ331" s="399"/>
      <c r="AR331" s="399"/>
      <c r="AS331" s="399"/>
      <c r="AT331" s="399"/>
      <c r="AU331" s="399"/>
      <c r="AV331" s="399">
        <v>3.2521067088573802E-2</v>
      </c>
      <c r="AW331" s="399">
        <v>-3.5961940022948301E-2</v>
      </c>
      <c r="AX331" s="399"/>
      <c r="AY331" s="399"/>
      <c r="AZ331" s="399"/>
      <c r="BA331" s="399"/>
      <c r="BB331" s="399">
        <v>-4.6154132763680397E-2</v>
      </c>
      <c r="BC331" s="399"/>
      <c r="BD331" s="399"/>
      <c r="BE331" s="399"/>
      <c r="BF331" s="399"/>
      <c r="BG331" s="399">
        <v>-2.7625428462145201E-2</v>
      </c>
      <c r="BH331" s="399">
        <v>8.7838549726569196E-2</v>
      </c>
      <c r="BI331" s="399"/>
      <c r="BJ331" s="399"/>
      <c r="BK331" s="399">
        <v>4.1842483384355502E-3</v>
      </c>
      <c r="BL331" s="399"/>
      <c r="BM331" s="399"/>
      <c r="BN331" s="399"/>
      <c r="BO331" s="399">
        <v>4.7618341688579098E-2</v>
      </c>
      <c r="BP331" s="399"/>
      <c r="BQ331" s="399"/>
      <c r="BR331" s="399"/>
      <c r="BS331" s="399"/>
      <c r="BT331" s="399"/>
      <c r="BU331" s="399"/>
      <c r="BV331" s="399"/>
      <c r="BW331" s="399">
        <v>0.11224318794692099</v>
      </c>
      <c r="BX331" s="403"/>
      <c r="BY331" s="399"/>
      <c r="BZ331" s="399"/>
      <c r="CA331" s="399"/>
      <c r="CB331" s="399"/>
      <c r="CC331" s="399">
        <v>7.4073469431758604E-2</v>
      </c>
      <c r="CD331" s="399"/>
      <c r="CE331" s="399"/>
      <c r="CF331" s="399"/>
      <c r="CG331" s="399">
        <v>0.118207499822821</v>
      </c>
      <c r="CH331" s="399"/>
      <c r="CI331" s="399"/>
      <c r="CJ331" s="399"/>
      <c r="CK331" s="399"/>
      <c r="CL331" s="399"/>
      <c r="CM331" s="399"/>
      <c r="CN331" s="399"/>
      <c r="CO331" s="399"/>
      <c r="CP331" s="399"/>
      <c r="CQ331" s="399"/>
      <c r="CR331" s="399"/>
      <c r="CS331" s="399"/>
      <c r="CT331" s="399"/>
      <c r="CU331" s="399"/>
      <c r="CV331" s="399"/>
      <c r="CW331" s="399"/>
      <c r="CX331" s="399"/>
      <c r="CY331" s="399"/>
      <c r="CZ331" s="399"/>
      <c r="DA331" s="399"/>
      <c r="DB331" s="399"/>
      <c r="DC331" s="399"/>
      <c r="DD331" s="399"/>
      <c r="DE331" s="399"/>
      <c r="DG331" s="404"/>
      <c r="DI331" s="399"/>
      <c r="DJ331" s="399"/>
      <c r="DK331" s="399">
        <v>5.2863142185601099E-2</v>
      </c>
    </row>
    <row r="332" spans="1:115" customFormat="1" hidden="1" outlineLevel="1">
      <c r="A332" s="398">
        <f t="shared" si="52"/>
        <v>28763</v>
      </c>
      <c r="B332" s="402"/>
      <c r="C332" s="399"/>
      <c r="D332" s="399">
        <v>6.1999999999999998E-3</v>
      </c>
      <c r="E332" s="399">
        <v>-8.0999999999999996E-3</v>
      </c>
      <c r="F332" s="399"/>
      <c r="G332" s="399"/>
      <c r="H332" s="399"/>
      <c r="I332" s="399"/>
      <c r="J332" s="399"/>
      <c r="K332" s="399"/>
      <c r="L332" s="399"/>
      <c r="M332" s="399"/>
      <c r="N332" s="399"/>
      <c r="O332" s="399"/>
      <c r="P332" s="399"/>
      <c r="Q332" s="399"/>
      <c r="R332" s="399"/>
      <c r="S332" s="399"/>
      <c r="T332" s="399"/>
      <c r="U332" s="399"/>
      <c r="V332" s="399"/>
      <c r="W332" s="399"/>
      <c r="X332" s="399">
        <v>5.1885223366195901E-2</v>
      </c>
      <c r="Y332" s="399"/>
      <c r="Z332" s="399"/>
      <c r="AA332" s="399"/>
      <c r="AB332" s="399"/>
      <c r="AC332" s="399"/>
      <c r="AD332" s="399"/>
      <c r="AE332" s="399">
        <v>-8.7210595700357701E-3</v>
      </c>
      <c r="AF332" s="399"/>
      <c r="AG332" s="399"/>
      <c r="AH332" s="399"/>
      <c r="AI332" s="399"/>
      <c r="AJ332" s="399"/>
      <c r="AK332" s="399"/>
      <c r="AL332" s="399"/>
      <c r="AM332" s="399">
        <v>-0.13178291914093401</v>
      </c>
      <c r="AN332" s="399"/>
      <c r="AO332" s="399"/>
      <c r="AP332" s="399">
        <v>-1.23451024514577E-2</v>
      </c>
      <c r="AQ332" s="399"/>
      <c r="AR332" s="399"/>
      <c r="AS332" s="399"/>
      <c r="AT332" s="399"/>
      <c r="AU332" s="399"/>
      <c r="AV332" s="399">
        <v>-9.5238694957331699E-2</v>
      </c>
      <c r="AW332" s="399">
        <v>-1.43413071410491E-3</v>
      </c>
      <c r="AX332" s="399"/>
      <c r="AY332" s="399"/>
      <c r="AZ332" s="399"/>
      <c r="BA332" s="399"/>
      <c r="BB332" s="399">
        <v>1.61294162792846E-2</v>
      </c>
      <c r="BC332" s="399"/>
      <c r="BD332" s="399"/>
      <c r="BE332" s="399"/>
      <c r="BF332" s="399"/>
      <c r="BG332" s="399">
        <v>3.40921868070009E-2</v>
      </c>
      <c r="BH332" s="399">
        <v>-6.8322725110112004E-2</v>
      </c>
      <c r="BI332" s="399"/>
      <c r="BJ332" s="399"/>
      <c r="BK332" s="399">
        <v>-1.8750575271857001E-2</v>
      </c>
      <c r="BL332" s="399"/>
      <c r="BM332" s="399"/>
      <c r="BN332" s="399"/>
      <c r="BO332" s="399">
        <v>6.5341346094623901E-2</v>
      </c>
      <c r="BP332" s="399"/>
      <c r="BQ332" s="399"/>
      <c r="BR332" s="399"/>
      <c r="BS332" s="399"/>
      <c r="BT332" s="399"/>
      <c r="BU332" s="399"/>
      <c r="BV332" s="399"/>
      <c r="BW332" s="399">
        <v>2.0408705156639902E-2</v>
      </c>
      <c r="BX332" s="403"/>
      <c r="BY332" s="399"/>
      <c r="BZ332" s="399"/>
      <c r="CA332" s="399"/>
      <c r="CB332" s="399"/>
      <c r="CC332" s="399">
        <v>-0.107279977521998</v>
      </c>
      <c r="CD332" s="399"/>
      <c r="CE332" s="399"/>
      <c r="CF332" s="399"/>
      <c r="CG332" s="399">
        <v>-0.102894550749886</v>
      </c>
      <c r="CH332" s="399"/>
      <c r="CI332" s="399"/>
      <c r="CJ332" s="399"/>
      <c r="CK332" s="399"/>
      <c r="CL332" s="399"/>
      <c r="CM332" s="399"/>
      <c r="CN332" s="399"/>
      <c r="CO332" s="399"/>
      <c r="CP332" s="399"/>
      <c r="CQ332" s="399"/>
      <c r="CR332" s="399"/>
      <c r="CS332" s="399"/>
      <c r="CT332" s="399"/>
      <c r="CU332" s="399"/>
      <c r="CV332" s="399"/>
      <c r="CW332" s="399"/>
      <c r="CX332" s="399"/>
      <c r="CY332" s="399"/>
      <c r="CZ332" s="399"/>
      <c r="DA332" s="399"/>
      <c r="DB332" s="399"/>
      <c r="DC332" s="399"/>
      <c r="DD332" s="399"/>
      <c r="DE332" s="399"/>
      <c r="DG332" s="404"/>
      <c r="DI332" s="399"/>
      <c r="DJ332" s="399"/>
      <c r="DK332" s="399">
        <v>2.5105144118084899E-2</v>
      </c>
    </row>
    <row r="333" spans="1:115" customFormat="1" hidden="1" outlineLevel="1">
      <c r="A333" s="398">
        <f t="shared" si="52"/>
        <v>28794</v>
      </c>
      <c r="B333" s="402"/>
      <c r="C333" s="399"/>
      <c r="D333" s="399">
        <v>6.7999999999999996E-3</v>
      </c>
      <c r="E333" s="399">
        <v>-0.1123</v>
      </c>
      <c r="F333" s="399"/>
      <c r="G333" s="399"/>
      <c r="H333" s="399"/>
      <c r="I333" s="399"/>
      <c r="J333" s="399"/>
      <c r="K333" s="399"/>
      <c r="L333" s="399"/>
      <c r="M333" s="399"/>
      <c r="N333" s="399"/>
      <c r="O333" s="399"/>
      <c r="P333" s="399"/>
      <c r="Q333" s="399"/>
      <c r="R333" s="399"/>
      <c r="S333" s="399"/>
      <c r="T333" s="399"/>
      <c r="U333" s="399"/>
      <c r="V333" s="399"/>
      <c r="W333" s="399"/>
      <c r="X333" s="399">
        <v>-0.21973015957605299</v>
      </c>
      <c r="Y333" s="399"/>
      <c r="Z333" s="399"/>
      <c r="AA333" s="399"/>
      <c r="AB333" s="399"/>
      <c r="AC333" s="399"/>
      <c r="AD333" s="399"/>
      <c r="AE333" s="399">
        <v>-0.15249290061517001</v>
      </c>
      <c r="AF333" s="399"/>
      <c r="AG333" s="399"/>
      <c r="AH333" s="399"/>
      <c r="AI333" s="399"/>
      <c r="AJ333" s="399"/>
      <c r="AK333" s="399"/>
      <c r="AL333" s="399"/>
      <c r="AM333" s="399">
        <v>-0.33482152507770002</v>
      </c>
      <c r="AN333" s="399"/>
      <c r="AO333" s="399"/>
      <c r="AP333" s="399">
        <v>-6.2499835277063903E-2</v>
      </c>
      <c r="AQ333" s="399"/>
      <c r="AR333" s="399"/>
      <c r="AS333" s="399"/>
      <c r="AT333" s="399"/>
      <c r="AU333" s="399"/>
      <c r="AV333" s="399">
        <v>-8.3333898195121298E-2</v>
      </c>
      <c r="AW333" s="399">
        <v>-4.3744375946055798E-2</v>
      </c>
      <c r="AX333" s="399"/>
      <c r="AY333" s="399"/>
      <c r="AZ333" s="399"/>
      <c r="BA333" s="399"/>
      <c r="BB333" s="399">
        <v>-3.1746226426405899E-2</v>
      </c>
      <c r="BC333" s="399"/>
      <c r="BD333" s="399"/>
      <c r="BE333" s="399"/>
      <c r="BF333" s="399"/>
      <c r="BG333" s="399">
        <v>-0.102361192530949</v>
      </c>
      <c r="BH333" s="399">
        <v>-9.9999863906309702E-2</v>
      </c>
      <c r="BI333" s="399"/>
      <c r="BJ333" s="399"/>
      <c r="BK333" s="399">
        <v>-6.15708218511914E-2</v>
      </c>
      <c r="BL333" s="399"/>
      <c r="BM333" s="399"/>
      <c r="BN333" s="399"/>
      <c r="BO333" s="399">
        <v>-7.2000277505220395E-2</v>
      </c>
      <c r="BP333" s="399"/>
      <c r="BQ333" s="399"/>
      <c r="BR333" s="399"/>
      <c r="BS333" s="399"/>
      <c r="BT333" s="399"/>
      <c r="BU333" s="399"/>
      <c r="BV333" s="399"/>
      <c r="BW333" s="399">
        <v>-0.18017914284582701</v>
      </c>
      <c r="BX333" s="403"/>
      <c r="BY333" s="399"/>
      <c r="BZ333" s="399"/>
      <c r="CA333" s="399"/>
      <c r="CB333" s="399"/>
      <c r="CC333" s="399">
        <v>-9.8712423602780403E-2</v>
      </c>
      <c r="CD333" s="399"/>
      <c r="CE333" s="399"/>
      <c r="CF333" s="399"/>
      <c r="CG333" s="399">
        <v>-0.12186361058589</v>
      </c>
      <c r="CH333" s="399"/>
      <c r="CI333" s="399"/>
      <c r="CJ333" s="399"/>
      <c r="CK333" s="399"/>
      <c r="CL333" s="399"/>
      <c r="CM333" s="399"/>
      <c r="CN333" s="399"/>
      <c r="CO333" s="399"/>
      <c r="CP333" s="399"/>
      <c r="CQ333" s="399"/>
      <c r="CR333" s="399"/>
      <c r="CS333" s="399"/>
      <c r="CT333" s="399"/>
      <c r="CU333" s="399"/>
      <c r="CV333" s="399"/>
      <c r="CW333" s="399"/>
      <c r="CX333" s="399"/>
      <c r="CY333" s="399"/>
      <c r="CZ333" s="399"/>
      <c r="DA333" s="399"/>
      <c r="DB333" s="399"/>
      <c r="DC333" s="399"/>
      <c r="DD333" s="399"/>
      <c r="DE333" s="399"/>
      <c r="DG333" s="404"/>
      <c r="DI333" s="399"/>
      <c r="DJ333" s="399"/>
      <c r="DK333" s="399">
        <v>-0.12653144510862799</v>
      </c>
    </row>
    <row r="334" spans="1:115" customFormat="1" hidden="1" outlineLevel="1">
      <c r="A334" s="398">
        <f t="shared" si="52"/>
        <v>28824</v>
      </c>
      <c r="B334" s="402"/>
      <c r="C334" s="399"/>
      <c r="D334" s="399">
        <v>6.9999999999999897E-3</v>
      </c>
      <c r="E334" s="399">
        <v>3.4099999999999998E-2</v>
      </c>
      <c r="F334" s="399"/>
      <c r="G334" s="399"/>
      <c r="H334" s="399"/>
      <c r="I334" s="399"/>
      <c r="J334" s="399"/>
      <c r="K334" s="399"/>
      <c r="L334" s="399"/>
      <c r="M334" s="399"/>
      <c r="N334" s="399"/>
      <c r="O334" s="399"/>
      <c r="P334" s="399"/>
      <c r="Q334" s="399"/>
      <c r="R334" s="399"/>
      <c r="S334" s="399"/>
      <c r="T334" s="399"/>
      <c r="U334" s="399"/>
      <c r="V334" s="399"/>
      <c r="W334" s="399"/>
      <c r="X334" s="399">
        <v>1.7239614549842699E-2</v>
      </c>
      <c r="Y334" s="399"/>
      <c r="Z334" s="399"/>
      <c r="AA334" s="399"/>
      <c r="AB334" s="399"/>
      <c r="AC334" s="399"/>
      <c r="AD334" s="399"/>
      <c r="AE334" s="399">
        <v>5.1902333070067599E-2</v>
      </c>
      <c r="AF334" s="399"/>
      <c r="AG334" s="399"/>
      <c r="AH334" s="399"/>
      <c r="AI334" s="399"/>
      <c r="AJ334" s="399"/>
      <c r="AK334" s="399"/>
      <c r="AL334" s="399"/>
      <c r="AM334" s="399">
        <v>0</v>
      </c>
      <c r="AN334" s="399"/>
      <c r="AO334" s="399"/>
      <c r="AP334" s="399">
        <v>6.2221446458435102E-2</v>
      </c>
      <c r="AQ334" s="399"/>
      <c r="AR334" s="399"/>
      <c r="AS334" s="399"/>
      <c r="AT334" s="399"/>
      <c r="AU334" s="399"/>
      <c r="AV334" s="399">
        <v>-4.7841475446895798E-3</v>
      </c>
      <c r="AW334" s="399">
        <v>3.9393969848842102E-2</v>
      </c>
      <c r="AX334" s="399"/>
      <c r="AY334" s="399"/>
      <c r="AZ334" s="399"/>
      <c r="BA334" s="399"/>
      <c r="BB334" s="399">
        <v>1.6393262861369599E-2</v>
      </c>
      <c r="BC334" s="399"/>
      <c r="BD334" s="399"/>
      <c r="BE334" s="399"/>
      <c r="BF334" s="399"/>
      <c r="BG334" s="399">
        <v>2.8124331714538701E-2</v>
      </c>
      <c r="BH334" s="399">
        <v>-3.7037077964224799E-2</v>
      </c>
      <c r="BI334" s="399"/>
      <c r="BJ334" s="399"/>
      <c r="BK334" s="399">
        <v>2.26239470798483E-2</v>
      </c>
      <c r="BL334" s="399"/>
      <c r="BM334" s="399"/>
      <c r="BN334" s="399"/>
      <c r="BO334" s="399">
        <v>4.5977282540206901E-2</v>
      </c>
      <c r="BP334" s="399"/>
      <c r="BQ334" s="399"/>
      <c r="BR334" s="399"/>
      <c r="BS334" s="399"/>
      <c r="BT334" s="399"/>
      <c r="BU334" s="399"/>
      <c r="BV334" s="399"/>
      <c r="BW334" s="399">
        <v>1.09941237368906E-2</v>
      </c>
      <c r="BX334" s="403"/>
      <c r="BY334" s="399"/>
      <c r="BZ334" s="399"/>
      <c r="CA334" s="399"/>
      <c r="CB334" s="399"/>
      <c r="CC334" s="399">
        <v>-9.5232646956822098E-3</v>
      </c>
      <c r="CD334" s="399"/>
      <c r="CE334" s="399"/>
      <c r="CF334" s="399"/>
      <c r="CG334" s="399">
        <v>2.0083109938624201E-2</v>
      </c>
      <c r="CH334" s="399"/>
      <c r="CI334" s="399"/>
      <c r="CJ334" s="399"/>
      <c r="CK334" s="399"/>
      <c r="CL334" s="399"/>
      <c r="CM334" s="399"/>
      <c r="CN334" s="399"/>
      <c r="CO334" s="399"/>
      <c r="CP334" s="399"/>
      <c r="CQ334" s="399"/>
      <c r="CR334" s="399"/>
      <c r="CS334" s="399"/>
      <c r="CT334" s="399"/>
      <c r="CU334" s="399"/>
      <c r="CV334" s="399"/>
      <c r="CW334" s="399"/>
      <c r="CX334" s="399"/>
      <c r="CY334" s="399"/>
      <c r="CZ334" s="399"/>
      <c r="DA334" s="399"/>
      <c r="DB334" s="399"/>
      <c r="DC334" s="399"/>
      <c r="DD334" s="399"/>
      <c r="DE334" s="399"/>
      <c r="DG334" s="404"/>
      <c r="DI334" s="399"/>
      <c r="DJ334" s="399"/>
      <c r="DK334" s="399">
        <v>0</v>
      </c>
    </row>
    <row r="335" spans="1:115" customFormat="1" hidden="1" outlineLevel="1">
      <c r="A335" s="398">
        <f t="shared" si="52"/>
        <v>28855</v>
      </c>
      <c r="B335" s="402"/>
      <c r="C335" s="399"/>
      <c r="D335" s="399">
        <v>7.7999999999999996E-3</v>
      </c>
      <c r="E335" s="399">
        <v>1.66E-2</v>
      </c>
      <c r="F335" s="399"/>
      <c r="G335" s="399"/>
      <c r="H335" s="399"/>
      <c r="I335" s="399"/>
      <c r="J335" s="399"/>
      <c r="K335" s="399"/>
      <c r="L335" s="399"/>
      <c r="M335" s="399"/>
      <c r="N335" s="399"/>
      <c r="O335" s="399"/>
      <c r="P335" s="399"/>
      <c r="Q335" s="399"/>
      <c r="R335" s="399"/>
      <c r="S335" s="399"/>
      <c r="T335" s="399"/>
      <c r="U335" s="399"/>
      <c r="V335" s="399"/>
      <c r="W335" s="399"/>
      <c r="X335" s="399">
        <v>1.6951327562205298E-2</v>
      </c>
      <c r="Y335" s="399"/>
      <c r="Z335" s="399"/>
      <c r="AA335" s="399"/>
      <c r="AB335" s="399"/>
      <c r="AC335" s="399"/>
      <c r="AD335" s="399"/>
      <c r="AE335" s="399">
        <v>5.5921256433961702E-2</v>
      </c>
      <c r="AF335" s="399"/>
      <c r="AG335" s="399"/>
      <c r="AH335" s="399"/>
      <c r="AI335" s="399"/>
      <c r="AJ335" s="399"/>
      <c r="AK335" s="399"/>
      <c r="AL335" s="399"/>
      <c r="AM335" s="399">
        <v>4.6980036391503097E-2</v>
      </c>
      <c r="AN335" s="399"/>
      <c r="AO335" s="399"/>
      <c r="AP335" s="399">
        <v>0.14060850377735401</v>
      </c>
      <c r="AQ335" s="399"/>
      <c r="AR335" s="399"/>
      <c r="AS335" s="399"/>
      <c r="AT335" s="399"/>
      <c r="AU335" s="399"/>
      <c r="AV335" s="399">
        <v>-5.1247826528263403E-3</v>
      </c>
      <c r="AW335" s="399">
        <v>3.6442786050409501E-2</v>
      </c>
      <c r="AX335" s="399"/>
      <c r="AY335" s="399"/>
      <c r="AZ335" s="399"/>
      <c r="BA335" s="399"/>
      <c r="BB335" s="399">
        <v>8.0645314298777498E-2</v>
      </c>
      <c r="BC335" s="399"/>
      <c r="BD335" s="399"/>
      <c r="BE335" s="399"/>
      <c r="BF335" s="399"/>
      <c r="BG335" s="399">
        <v>2.4317684305338701E-2</v>
      </c>
      <c r="BH335" s="399">
        <v>0.169231096301595</v>
      </c>
      <c r="BI335" s="399"/>
      <c r="BJ335" s="399"/>
      <c r="BK335" s="399">
        <v>3.9823989851056799E-2</v>
      </c>
      <c r="BL335" s="399"/>
      <c r="BM335" s="399"/>
      <c r="BN335" s="399"/>
      <c r="BO335" s="399">
        <v>3.0219821329701999E-2</v>
      </c>
      <c r="BP335" s="399"/>
      <c r="BQ335" s="399"/>
      <c r="BR335" s="399"/>
      <c r="BS335" s="399"/>
      <c r="BT335" s="399"/>
      <c r="BU335" s="399"/>
      <c r="BV335" s="399"/>
      <c r="BW335" s="399">
        <v>-8.4214453893770493E-3</v>
      </c>
      <c r="BX335" s="403"/>
      <c r="BY335" s="399"/>
      <c r="BZ335" s="399"/>
      <c r="CA335" s="399"/>
      <c r="CB335" s="399"/>
      <c r="CC335" s="399">
        <v>1.4422513782059001E-2</v>
      </c>
      <c r="CD335" s="399"/>
      <c r="CE335" s="399"/>
      <c r="CF335" s="399"/>
      <c r="CG335" s="399">
        <v>-8.1300681570462205E-2</v>
      </c>
      <c r="CH335" s="399"/>
      <c r="CI335" s="399"/>
      <c r="CJ335" s="399"/>
      <c r="CK335" s="399"/>
      <c r="CL335" s="399"/>
      <c r="CM335" s="399"/>
      <c r="CN335" s="399"/>
      <c r="CO335" s="399"/>
      <c r="CP335" s="399"/>
      <c r="CQ335" s="399"/>
      <c r="CR335" s="399"/>
      <c r="CS335" s="399"/>
      <c r="CT335" s="399"/>
      <c r="CU335" s="399"/>
      <c r="CV335" s="399"/>
      <c r="CW335" s="399"/>
      <c r="CX335" s="399"/>
      <c r="CY335" s="399"/>
      <c r="CZ335" s="399"/>
      <c r="DA335" s="399"/>
      <c r="DB335" s="399"/>
      <c r="DC335" s="399"/>
      <c r="DD335" s="399"/>
      <c r="DE335" s="399"/>
      <c r="DG335" s="404"/>
      <c r="DI335" s="399"/>
      <c r="DJ335" s="399"/>
      <c r="DK335" s="399">
        <v>8.4113345195449801E-2</v>
      </c>
    </row>
    <row r="336" spans="1:115" customFormat="1" hidden="1" outlineLevel="1">
      <c r="A336" s="398">
        <f t="shared" si="52"/>
        <v>28886</v>
      </c>
      <c r="B336" s="402"/>
      <c r="C336" s="399"/>
      <c r="D336" s="399">
        <v>7.7000000000000002E-3</v>
      </c>
      <c r="E336" s="399">
        <v>0.05</v>
      </c>
      <c r="F336" s="399"/>
      <c r="G336" s="399"/>
      <c r="H336" s="399"/>
      <c r="I336" s="399"/>
      <c r="J336" s="399"/>
      <c r="K336" s="399"/>
      <c r="L336" s="399"/>
      <c r="M336" s="399"/>
      <c r="N336" s="399"/>
      <c r="O336" s="399"/>
      <c r="P336" s="399"/>
      <c r="Q336" s="399"/>
      <c r="R336" s="399"/>
      <c r="S336" s="399"/>
      <c r="T336" s="399"/>
      <c r="U336" s="399"/>
      <c r="V336" s="399"/>
      <c r="W336" s="399"/>
      <c r="X336" s="399">
        <v>6.11107768601553E-2</v>
      </c>
      <c r="Y336" s="399"/>
      <c r="Z336" s="399"/>
      <c r="AA336" s="399"/>
      <c r="AB336" s="399"/>
      <c r="AC336" s="399"/>
      <c r="AD336" s="399"/>
      <c r="AE336" s="399">
        <v>3.11525954109808E-2</v>
      </c>
      <c r="AF336" s="399"/>
      <c r="AG336" s="399"/>
      <c r="AH336" s="399"/>
      <c r="AI336" s="399"/>
      <c r="AJ336" s="399"/>
      <c r="AK336" s="399"/>
      <c r="AL336" s="399"/>
      <c r="AM336" s="399">
        <v>0.115385087152113</v>
      </c>
      <c r="AN336" s="399"/>
      <c r="AO336" s="399"/>
      <c r="AP336" s="399">
        <v>5.5456732713234898E-3</v>
      </c>
      <c r="AQ336" s="399"/>
      <c r="AR336" s="399"/>
      <c r="AS336" s="399"/>
      <c r="AT336" s="399"/>
      <c r="AU336" s="399"/>
      <c r="AV336" s="399">
        <v>-1.9512941634614901E-2</v>
      </c>
      <c r="AW336" s="399">
        <v>-4.1145545410084E-2</v>
      </c>
      <c r="AX336" s="399"/>
      <c r="AY336" s="399"/>
      <c r="AZ336" s="399"/>
      <c r="BA336" s="399"/>
      <c r="BB336" s="399">
        <v>0</v>
      </c>
      <c r="BC336" s="399"/>
      <c r="BD336" s="399"/>
      <c r="BE336" s="399"/>
      <c r="BF336" s="399"/>
      <c r="BG336" s="399">
        <v>-8.5543653074360293E-3</v>
      </c>
      <c r="BH336" s="399">
        <v>6.57826090100743E-3</v>
      </c>
      <c r="BI336" s="399"/>
      <c r="BJ336" s="399"/>
      <c r="BK336" s="399">
        <v>3.4042098620330002E-2</v>
      </c>
      <c r="BL336" s="399"/>
      <c r="BM336" s="399"/>
      <c r="BN336" s="399"/>
      <c r="BO336" s="399">
        <v>7.99958488888519E-3</v>
      </c>
      <c r="BP336" s="399"/>
      <c r="BQ336" s="399"/>
      <c r="BR336" s="399"/>
      <c r="BS336" s="399"/>
      <c r="BT336" s="399"/>
      <c r="BU336" s="399"/>
      <c r="BV336" s="399"/>
      <c r="BW336" s="399">
        <v>-5.4915789841606302E-3</v>
      </c>
      <c r="BX336" s="403"/>
      <c r="BY336" s="399"/>
      <c r="BZ336" s="399"/>
      <c r="CA336" s="399"/>
      <c r="CB336" s="399"/>
      <c r="CC336" s="399">
        <v>6.1611840950022999E-2</v>
      </c>
      <c r="CD336" s="399"/>
      <c r="CE336" s="399"/>
      <c r="CF336" s="399"/>
      <c r="CG336" s="399">
        <v>6.1946783921268803E-2</v>
      </c>
      <c r="CH336" s="399"/>
      <c r="CI336" s="399"/>
      <c r="CJ336" s="399"/>
      <c r="CK336" s="399"/>
      <c r="CL336" s="399"/>
      <c r="CM336" s="399"/>
      <c r="CN336" s="399"/>
      <c r="CO336" s="399"/>
      <c r="CP336" s="399"/>
      <c r="CQ336" s="399"/>
      <c r="CR336" s="399"/>
      <c r="CS336" s="399"/>
      <c r="CT336" s="399"/>
      <c r="CU336" s="399"/>
      <c r="CV336" s="399"/>
      <c r="CW336" s="399"/>
      <c r="CX336" s="399"/>
      <c r="CY336" s="399"/>
      <c r="CZ336" s="399"/>
      <c r="DA336" s="399"/>
      <c r="DB336" s="399"/>
      <c r="DC336" s="399"/>
      <c r="DD336" s="399"/>
      <c r="DE336" s="399"/>
      <c r="DG336" s="404"/>
      <c r="DI336" s="399"/>
      <c r="DJ336" s="399"/>
      <c r="DK336" s="399">
        <v>0</v>
      </c>
    </row>
    <row r="337" spans="1:115" customFormat="1" hidden="1" outlineLevel="1">
      <c r="A337" s="398">
        <f t="shared" si="52"/>
        <v>28914</v>
      </c>
      <c r="B337" s="402"/>
      <c r="C337" s="399"/>
      <c r="D337" s="399">
        <v>7.3000000000000001E-3</v>
      </c>
      <c r="E337" s="399">
        <v>-2.8299999999999999E-2</v>
      </c>
      <c r="F337" s="399"/>
      <c r="G337" s="399"/>
      <c r="H337" s="399"/>
      <c r="I337" s="399"/>
      <c r="J337" s="399"/>
      <c r="K337" s="399"/>
      <c r="L337" s="399"/>
      <c r="M337" s="399"/>
      <c r="N337" s="399"/>
      <c r="O337" s="399"/>
      <c r="P337" s="399"/>
      <c r="Q337" s="399"/>
      <c r="R337" s="399"/>
      <c r="S337" s="399"/>
      <c r="T337" s="399"/>
      <c r="U337" s="399"/>
      <c r="V337" s="399"/>
      <c r="W337" s="399"/>
      <c r="X337" s="399">
        <v>-6.8064551900484604E-2</v>
      </c>
      <c r="Y337" s="399"/>
      <c r="Z337" s="399"/>
      <c r="AA337" s="399"/>
      <c r="AB337" s="399"/>
      <c r="AC337" s="399"/>
      <c r="AD337" s="399"/>
      <c r="AE337" s="399">
        <v>-0.102718865150234</v>
      </c>
      <c r="AF337" s="399"/>
      <c r="AG337" s="399"/>
      <c r="AH337" s="399"/>
      <c r="AI337" s="399"/>
      <c r="AJ337" s="399"/>
      <c r="AK337" s="399"/>
      <c r="AL337" s="399"/>
      <c r="AM337" s="399">
        <v>-0.132183819047967</v>
      </c>
      <c r="AN337" s="399"/>
      <c r="AO337" s="399"/>
      <c r="AP337" s="399">
        <v>-4.0440995320716197E-2</v>
      </c>
      <c r="AQ337" s="399"/>
      <c r="AR337" s="399"/>
      <c r="AS337" s="399"/>
      <c r="AT337" s="399"/>
      <c r="AU337" s="399"/>
      <c r="AV337" s="399">
        <v>-4.97504307180942E-2</v>
      </c>
      <c r="AW337" s="399">
        <v>-3.84617061092416E-2</v>
      </c>
      <c r="AX337" s="399"/>
      <c r="AY337" s="399"/>
      <c r="AZ337" s="399"/>
      <c r="BA337" s="399"/>
      <c r="BB337" s="399">
        <v>-1.4925296061691001E-2</v>
      </c>
      <c r="BC337" s="399"/>
      <c r="BD337" s="399"/>
      <c r="BE337" s="399"/>
      <c r="BF337" s="399"/>
      <c r="BG337" s="399">
        <v>6.1148636101724298E-3</v>
      </c>
      <c r="BH337" s="399">
        <v>-3.2680353700009698E-2</v>
      </c>
      <c r="BI337" s="399"/>
      <c r="BJ337" s="399"/>
      <c r="BK337" s="399">
        <v>-4.9382539169054697E-2</v>
      </c>
      <c r="BL337" s="399"/>
      <c r="BM337" s="399"/>
      <c r="BN337" s="399"/>
      <c r="BO337" s="399">
        <v>-5.5555160550230402E-2</v>
      </c>
      <c r="BP337" s="399"/>
      <c r="BQ337" s="399"/>
      <c r="BR337" s="399"/>
      <c r="BS337" s="399"/>
      <c r="BT337" s="399"/>
      <c r="BU337" s="399"/>
      <c r="BV337" s="399"/>
      <c r="BW337" s="399">
        <v>2.20980525441405E-2</v>
      </c>
      <c r="BX337" s="403"/>
      <c r="BY337" s="399"/>
      <c r="BZ337" s="399"/>
      <c r="CA337" s="399"/>
      <c r="CB337" s="399"/>
      <c r="CC337" s="399">
        <v>-1.33919180844901E-2</v>
      </c>
      <c r="CD337" s="399"/>
      <c r="CE337" s="399"/>
      <c r="CF337" s="399"/>
      <c r="CG337" s="399">
        <v>2.5495999430177101E-2</v>
      </c>
      <c r="CH337" s="399"/>
      <c r="CI337" s="399"/>
      <c r="CJ337" s="399"/>
      <c r="CK337" s="399"/>
      <c r="CL337" s="399"/>
      <c r="CM337" s="399"/>
      <c r="CN337" s="399"/>
      <c r="CO337" s="399"/>
      <c r="CP337" s="399"/>
      <c r="CQ337" s="399"/>
      <c r="CR337" s="399"/>
      <c r="CS337" s="399"/>
      <c r="CT337" s="399"/>
      <c r="CU337" s="399"/>
      <c r="CV337" s="399"/>
      <c r="CW337" s="399"/>
      <c r="CX337" s="399"/>
      <c r="CY337" s="399"/>
      <c r="CZ337" s="399"/>
      <c r="DA337" s="399"/>
      <c r="DB337" s="399"/>
      <c r="DC337" s="399"/>
      <c r="DD337" s="399"/>
      <c r="DE337" s="399"/>
      <c r="DG337" s="404"/>
      <c r="DI337" s="399"/>
      <c r="DJ337" s="399"/>
      <c r="DK337" s="399">
        <v>-0.103448504942457</v>
      </c>
    </row>
    <row r="338" spans="1:115" customFormat="1" hidden="1" outlineLevel="1">
      <c r="A338" s="398">
        <f t="shared" si="52"/>
        <v>28945</v>
      </c>
      <c r="B338" s="402"/>
      <c r="C338" s="399"/>
      <c r="D338" s="399">
        <v>8.0999999999999996E-3</v>
      </c>
      <c r="E338" s="399">
        <v>6.4899999999999999E-2</v>
      </c>
      <c r="F338" s="399"/>
      <c r="G338" s="399"/>
      <c r="H338" s="399"/>
      <c r="I338" s="399"/>
      <c r="J338" s="399"/>
      <c r="K338" s="399"/>
      <c r="L338" s="399"/>
      <c r="M338" s="399"/>
      <c r="N338" s="399"/>
      <c r="O338" s="399"/>
      <c r="P338" s="399"/>
      <c r="Q338" s="399"/>
      <c r="R338" s="399"/>
      <c r="S338" s="399"/>
      <c r="T338" s="399"/>
      <c r="U338" s="399"/>
      <c r="V338" s="399"/>
      <c r="W338" s="399"/>
      <c r="X338" s="399">
        <v>-1.6852416643133299E-2</v>
      </c>
      <c r="Y338" s="399"/>
      <c r="Z338" s="399"/>
      <c r="AA338" s="399"/>
      <c r="AB338" s="399"/>
      <c r="AC338" s="399"/>
      <c r="AD338" s="399"/>
      <c r="AE338" s="399">
        <v>5.72392469927041E-2</v>
      </c>
      <c r="AF338" s="399"/>
      <c r="AG338" s="399"/>
      <c r="AH338" s="399"/>
      <c r="AI338" s="399"/>
      <c r="AJ338" s="399"/>
      <c r="AK338" s="399"/>
      <c r="AL338" s="399"/>
      <c r="AM338" s="399">
        <v>0.112582090676761</v>
      </c>
      <c r="AN338" s="399"/>
      <c r="AO338" s="399"/>
      <c r="AP338" s="399">
        <v>1.8911073332297901E-2</v>
      </c>
      <c r="AQ338" s="399"/>
      <c r="AR338" s="399"/>
      <c r="AS338" s="399"/>
      <c r="AT338" s="399"/>
      <c r="AU338" s="399"/>
      <c r="AV338" s="399">
        <v>6.3491427317528604E-2</v>
      </c>
      <c r="AW338" s="399">
        <v>-3.0771487403506901E-3</v>
      </c>
      <c r="AX338" s="399"/>
      <c r="AY338" s="399"/>
      <c r="AZ338" s="399"/>
      <c r="BA338" s="399"/>
      <c r="BB338" s="399">
        <v>4.5454918756082999E-2</v>
      </c>
      <c r="BC338" s="399"/>
      <c r="BD338" s="399"/>
      <c r="BE338" s="399"/>
      <c r="BF338" s="399"/>
      <c r="BG338" s="399">
        <v>6.6870682003785806E-2</v>
      </c>
      <c r="BH338" s="399">
        <v>2.70283805475959E-2</v>
      </c>
      <c r="BI338" s="399"/>
      <c r="BJ338" s="399"/>
      <c r="BK338" s="399">
        <v>2.81381099604807E-2</v>
      </c>
      <c r="BL338" s="399"/>
      <c r="BM338" s="399"/>
      <c r="BN338" s="399"/>
      <c r="BO338" s="399">
        <v>6.7227015595896694E-2</v>
      </c>
      <c r="BP338" s="399"/>
      <c r="BQ338" s="399"/>
      <c r="BR338" s="399"/>
      <c r="BS338" s="399"/>
      <c r="BT338" s="399"/>
      <c r="BU338" s="399"/>
      <c r="BV338" s="399"/>
      <c r="BW338" s="399">
        <v>5.19244109337735E-2</v>
      </c>
      <c r="BX338" s="403"/>
      <c r="BY338" s="399"/>
      <c r="BZ338" s="399"/>
      <c r="CA338" s="399"/>
      <c r="CB338" s="399"/>
      <c r="CC338" s="399">
        <v>6.3347329345335004E-2</v>
      </c>
      <c r="CD338" s="399"/>
      <c r="CE338" s="399"/>
      <c r="CF338" s="399"/>
      <c r="CG338" s="399">
        <v>0.17768647389707801</v>
      </c>
      <c r="CH338" s="399"/>
      <c r="CI338" s="399"/>
      <c r="CJ338" s="399"/>
      <c r="CK338" s="399"/>
      <c r="CL338" s="399"/>
      <c r="CM338" s="399"/>
      <c r="CN338" s="399"/>
      <c r="CO338" s="399"/>
      <c r="CP338" s="399"/>
      <c r="CQ338" s="399"/>
      <c r="CR338" s="399"/>
      <c r="CS338" s="399"/>
      <c r="CT338" s="399"/>
      <c r="CU338" s="399"/>
      <c r="CV338" s="399"/>
      <c r="CW338" s="399"/>
      <c r="CX338" s="399"/>
      <c r="CY338" s="399"/>
      <c r="CZ338" s="399"/>
      <c r="DA338" s="399"/>
      <c r="DB338" s="399"/>
      <c r="DC338" s="399"/>
      <c r="DD338" s="399"/>
      <c r="DE338" s="399"/>
      <c r="DG338" s="404"/>
      <c r="DI338" s="399"/>
      <c r="DJ338" s="399"/>
      <c r="DK338" s="399">
        <v>0.20673083076379201</v>
      </c>
    </row>
    <row r="339" spans="1:115" customFormat="1" hidden="1" outlineLevel="1">
      <c r="A339" s="398">
        <f t="shared" si="52"/>
        <v>28975</v>
      </c>
      <c r="B339" s="402"/>
      <c r="C339" s="399"/>
      <c r="D339" s="399">
        <v>8.0000000000000002E-3</v>
      </c>
      <c r="E339" s="399">
        <v>7.4000000000000003E-3</v>
      </c>
      <c r="F339" s="399"/>
      <c r="G339" s="399"/>
      <c r="H339" s="399"/>
      <c r="I339" s="399"/>
      <c r="J339" s="399"/>
      <c r="K339" s="399"/>
      <c r="L339" s="399"/>
      <c r="M339" s="399"/>
      <c r="N339" s="399"/>
      <c r="O339" s="399"/>
      <c r="P339" s="399"/>
      <c r="Q339" s="399"/>
      <c r="R339" s="399"/>
      <c r="S339" s="399"/>
      <c r="T339" s="399"/>
      <c r="U339" s="399"/>
      <c r="V339" s="399"/>
      <c r="W339" s="399"/>
      <c r="X339" s="399">
        <v>0</v>
      </c>
      <c r="Y339" s="399"/>
      <c r="Z339" s="399"/>
      <c r="AA339" s="399"/>
      <c r="AB339" s="399"/>
      <c r="AC339" s="399"/>
      <c r="AD339" s="399"/>
      <c r="AE339" s="399">
        <v>-3.8216483956610703E-2</v>
      </c>
      <c r="AF339" s="399"/>
      <c r="AG339" s="399"/>
      <c r="AH339" s="399"/>
      <c r="AI339" s="399"/>
      <c r="AJ339" s="399"/>
      <c r="AK339" s="399"/>
      <c r="AL339" s="399"/>
      <c r="AM339" s="399">
        <v>-5.9522250664909501E-3</v>
      </c>
      <c r="AN339" s="399"/>
      <c r="AO339" s="399"/>
      <c r="AP339" s="399">
        <v>3.7879094468071799E-2</v>
      </c>
      <c r="AQ339" s="399"/>
      <c r="AR339" s="399"/>
      <c r="AS339" s="399"/>
      <c r="AT339" s="399"/>
      <c r="AU339" s="399"/>
      <c r="AV339" s="399">
        <v>-2.9849724762566501E-2</v>
      </c>
      <c r="AW339" s="399">
        <v>-1.7559450004733801E-3</v>
      </c>
      <c r="AX339" s="399"/>
      <c r="AY339" s="399"/>
      <c r="AZ339" s="399"/>
      <c r="BA339" s="399"/>
      <c r="BB339" s="399">
        <v>0.130434470130361</v>
      </c>
      <c r="BC339" s="399"/>
      <c r="BD339" s="399"/>
      <c r="BE339" s="399"/>
      <c r="BF339" s="399"/>
      <c r="BG339" s="399">
        <v>4.0143365185126401E-2</v>
      </c>
      <c r="BH339" s="399">
        <v>5.9209823536278697E-2</v>
      </c>
      <c r="BI339" s="399"/>
      <c r="BJ339" s="399"/>
      <c r="BK339" s="399">
        <v>-7.3683837844978506E-2</v>
      </c>
      <c r="BL339" s="399"/>
      <c r="BM339" s="399"/>
      <c r="BN339" s="399"/>
      <c r="BO339" s="399">
        <v>3.4120715899693899E-2</v>
      </c>
      <c r="BP339" s="399"/>
      <c r="BQ339" s="399"/>
      <c r="BR339" s="399"/>
      <c r="BS339" s="399"/>
      <c r="BT339" s="399"/>
      <c r="BU339" s="399"/>
      <c r="BV339" s="399"/>
      <c r="BW339" s="399">
        <v>4.63862274273849E-2</v>
      </c>
      <c r="BX339" s="403"/>
      <c r="BY339" s="399"/>
      <c r="BZ339" s="399"/>
      <c r="CA339" s="399"/>
      <c r="CB339" s="399"/>
      <c r="CC339" s="399">
        <v>0</v>
      </c>
      <c r="CD339" s="399"/>
      <c r="CE339" s="399"/>
      <c r="CF339" s="399"/>
      <c r="CG339" s="399">
        <v>-7.0175841568006297E-2</v>
      </c>
      <c r="CH339" s="399"/>
      <c r="CI339" s="399"/>
      <c r="CJ339" s="399"/>
      <c r="CK339" s="399"/>
      <c r="CL339" s="399"/>
      <c r="CM339" s="399"/>
      <c r="CN339" s="399"/>
      <c r="CO339" s="399"/>
      <c r="CP339" s="399"/>
      <c r="CQ339" s="399"/>
      <c r="CR339" s="399"/>
      <c r="CS339" s="399"/>
      <c r="CT339" s="399"/>
      <c r="CU339" s="399"/>
      <c r="CV339" s="399"/>
      <c r="CW339" s="399"/>
      <c r="CX339" s="399"/>
      <c r="CY339" s="399"/>
      <c r="CZ339" s="399"/>
      <c r="DA339" s="399"/>
      <c r="DB339" s="399"/>
      <c r="DC339" s="399"/>
      <c r="DD339" s="399"/>
      <c r="DE339" s="399"/>
      <c r="DG339" s="404"/>
      <c r="DI339" s="399"/>
      <c r="DJ339" s="399"/>
      <c r="DK339" s="399">
        <v>7.1713209237426398E-2</v>
      </c>
    </row>
    <row r="340" spans="1:115" customFormat="1" hidden="1" outlineLevel="1">
      <c r="A340" s="398">
        <f t="shared" si="52"/>
        <v>29006</v>
      </c>
      <c r="B340" s="402"/>
      <c r="C340" s="399"/>
      <c r="D340" s="399">
        <v>8.1999999999999903E-3</v>
      </c>
      <c r="E340" s="399">
        <v>-1.3899999999999999E-2</v>
      </c>
      <c r="F340" s="399"/>
      <c r="G340" s="399"/>
      <c r="H340" s="399"/>
      <c r="I340" s="399"/>
      <c r="J340" s="399"/>
      <c r="K340" s="399"/>
      <c r="L340" s="399"/>
      <c r="M340" s="399"/>
      <c r="N340" s="399"/>
      <c r="O340" s="399"/>
      <c r="P340" s="399"/>
      <c r="Q340" s="399"/>
      <c r="R340" s="399"/>
      <c r="S340" s="399"/>
      <c r="T340" s="399"/>
      <c r="U340" s="399"/>
      <c r="V340" s="399"/>
      <c r="W340" s="399"/>
      <c r="X340" s="399">
        <v>-1.14284081773328E-2</v>
      </c>
      <c r="Y340" s="399"/>
      <c r="Z340" s="399"/>
      <c r="AA340" s="399"/>
      <c r="AB340" s="399"/>
      <c r="AC340" s="399"/>
      <c r="AD340" s="399"/>
      <c r="AE340" s="399">
        <v>-9.27152701017286E-2</v>
      </c>
      <c r="AF340" s="399"/>
      <c r="AG340" s="399"/>
      <c r="AH340" s="399"/>
      <c r="AI340" s="399"/>
      <c r="AJ340" s="399"/>
      <c r="AK340" s="399"/>
      <c r="AL340" s="399"/>
      <c r="AM340" s="399">
        <v>-5.9880298797025097E-2</v>
      </c>
      <c r="AN340" s="399"/>
      <c r="AO340" s="399"/>
      <c r="AP340" s="399">
        <v>-7.7038151654203205E-2</v>
      </c>
      <c r="AQ340" s="399"/>
      <c r="AR340" s="399"/>
      <c r="AS340" s="399"/>
      <c r="AT340" s="399"/>
      <c r="AU340" s="399"/>
      <c r="AV340" s="399">
        <v>-4.6154680697761699E-2</v>
      </c>
      <c r="AW340" s="399">
        <v>7.8129569166469608E-3</v>
      </c>
      <c r="AX340" s="399"/>
      <c r="AY340" s="399"/>
      <c r="AZ340" s="399"/>
      <c r="BA340" s="399"/>
      <c r="BB340" s="399">
        <v>-6.4102592536079403E-2</v>
      </c>
      <c r="BC340" s="399"/>
      <c r="BD340" s="399"/>
      <c r="BE340" s="399"/>
      <c r="BF340" s="399"/>
      <c r="BG340" s="399">
        <v>-4.7618204644992397E-2</v>
      </c>
      <c r="BH340" s="399">
        <v>0.10559062369486</v>
      </c>
      <c r="BI340" s="399"/>
      <c r="BJ340" s="399"/>
      <c r="BK340" s="399">
        <v>4.5452446370528501E-3</v>
      </c>
      <c r="BL340" s="399"/>
      <c r="BM340" s="399"/>
      <c r="BN340" s="399"/>
      <c r="BO340" s="399">
        <v>-8.3756719832932994E-2</v>
      </c>
      <c r="BP340" s="399"/>
      <c r="BQ340" s="399"/>
      <c r="BR340" s="399"/>
      <c r="BS340" s="399"/>
      <c r="BT340" s="399"/>
      <c r="BU340" s="399"/>
      <c r="BV340" s="399"/>
      <c r="BW340" s="399">
        <v>4.9235289735067803E-3</v>
      </c>
      <c r="BX340" s="403"/>
      <c r="BY340" s="399"/>
      <c r="BZ340" s="399"/>
      <c r="CA340" s="399"/>
      <c r="CB340" s="399"/>
      <c r="CC340" s="399">
        <v>4.2552334219165804E-3</v>
      </c>
      <c r="CD340" s="399"/>
      <c r="CE340" s="399"/>
      <c r="CF340" s="399"/>
      <c r="CG340" s="399">
        <v>-5.0024238216419402E-2</v>
      </c>
      <c r="CH340" s="399"/>
      <c r="CI340" s="399"/>
      <c r="CJ340" s="399"/>
      <c r="CK340" s="399"/>
      <c r="CL340" s="399"/>
      <c r="CM340" s="399"/>
      <c r="CN340" s="399"/>
      <c r="CO340" s="399"/>
      <c r="CP340" s="399"/>
      <c r="CQ340" s="399"/>
      <c r="CR340" s="399"/>
      <c r="CS340" s="399"/>
      <c r="CT340" s="399"/>
      <c r="CU340" s="399"/>
      <c r="CV340" s="399"/>
      <c r="CW340" s="399"/>
      <c r="CX340" s="399"/>
      <c r="CY340" s="399"/>
      <c r="CZ340" s="399"/>
      <c r="DA340" s="399"/>
      <c r="DB340" s="399"/>
      <c r="DC340" s="399"/>
      <c r="DD340" s="399"/>
      <c r="DE340" s="399"/>
      <c r="DG340" s="404"/>
      <c r="DI340" s="399"/>
      <c r="DJ340" s="399"/>
      <c r="DK340" s="399">
        <v>-0.10037219256506601</v>
      </c>
    </row>
    <row r="341" spans="1:115" customFormat="1" hidden="1" outlineLevel="1">
      <c r="A341" s="398">
        <f t="shared" si="52"/>
        <v>29036</v>
      </c>
      <c r="B341" s="402"/>
      <c r="C341" s="399"/>
      <c r="D341" s="399">
        <v>8.0999999999999996E-3</v>
      </c>
      <c r="E341" s="399">
        <v>4.6600000000000003E-2</v>
      </c>
      <c r="F341" s="399"/>
      <c r="G341" s="399"/>
      <c r="H341" s="399"/>
      <c r="I341" s="399"/>
      <c r="J341" s="399"/>
      <c r="K341" s="399"/>
      <c r="L341" s="399"/>
      <c r="M341" s="399"/>
      <c r="N341" s="399"/>
      <c r="O341" s="399"/>
      <c r="P341" s="399"/>
      <c r="Q341" s="399"/>
      <c r="R341" s="399"/>
      <c r="S341" s="399"/>
      <c r="T341" s="399"/>
      <c r="U341" s="399"/>
      <c r="V341" s="399"/>
      <c r="W341" s="399"/>
      <c r="X341" s="399">
        <v>2.31196682404286E-2</v>
      </c>
      <c r="Y341" s="399"/>
      <c r="Z341" s="399"/>
      <c r="AA341" s="399"/>
      <c r="AB341" s="399"/>
      <c r="AC341" s="399"/>
      <c r="AD341" s="399"/>
      <c r="AE341" s="399">
        <v>-1.4597872701040701E-2</v>
      </c>
      <c r="AF341" s="399"/>
      <c r="AG341" s="399"/>
      <c r="AH341" s="399"/>
      <c r="AI341" s="399"/>
      <c r="AJ341" s="399"/>
      <c r="AK341" s="399"/>
      <c r="AL341" s="399"/>
      <c r="AM341" s="399">
        <v>0.121020238924539</v>
      </c>
      <c r="AN341" s="399"/>
      <c r="AO341" s="399"/>
      <c r="AP341" s="399">
        <v>7.5697338186692095E-2</v>
      </c>
      <c r="AQ341" s="399"/>
      <c r="AR341" s="399"/>
      <c r="AS341" s="399"/>
      <c r="AT341" s="399"/>
      <c r="AU341" s="399"/>
      <c r="AV341" s="399">
        <v>0.10501631345097499</v>
      </c>
      <c r="AW341" s="399">
        <v>-4.6511905706427298E-2</v>
      </c>
      <c r="AX341" s="399"/>
      <c r="AY341" s="399"/>
      <c r="AZ341" s="399"/>
      <c r="BA341" s="399"/>
      <c r="BB341" s="399">
        <v>4.1096225850683697E-2</v>
      </c>
      <c r="BC341" s="399"/>
      <c r="BD341" s="399"/>
      <c r="BE341" s="399"/>
      <c r="BF341" s="399"/>
      <c r="BG341" s="399">
        <v>2.9415896687738901E-3</v>
      </c>
      <c r="BH341" s="399">
        <v>0.185392645349306</v>
      </c>
      <c r="BI341" s="399"/>
      <c r="BJ341" s="399"/>
      <c r="BK341" s="399">
        <v>-2.2617866760488098E-3</v>
      </c>
      <c r="BL341" s="399"/>
      <c r="BM341" s="399"/>
      <c r="BN341" s="399"/>
      <c r="BO341" s="399">
        <v>7.4792753294029304E-2</v>
      </c>
      <c r="BP341" s="399"/>
      <c r="BQ341" s="399"/>
      <c r="BR341" s="399"/>
      <c r="BS341" s="399"/>
      <c r="BT341" s="399"/>
      <c r="BU341" s="399"/>
      <c r="BV341" s="399"/>
      <c r="BW341" s="399">
        <v>-6.96014113953735E-3</v>
      </c>
      <c r="BX341" s="403"/>
      <c r="BY341" s="399"/>
      <c r="BZ341" s="399"/>
      <c r="CA341" s="399"/>
      <c r="CB341" s="399"/>
      <c r="CC341" s="399">
        <v>-2.9660501225156601E-2</v>
      </c>
      <c r="CD341" s="399"/>
      <c r="CE341" s="399"/>
      <c r="CF341" s="399"/>
      <c r="CG341" s="399">
        <v>0.13306389565753801</v>
      </c>
      <c r="CH341" s="399"/>
      <c r="CI341" s="399"/>
      <c r="CJ341" s="399"/>
      <c r="CK341" s="399"/>
      <c r="CL341" s="399"/>
      <c r="CM341" s="399"/>
      <c r="CN341" s="399"/>
      <c r="CO341" s="399"/>
      <c r="CP341" s="399"/>
      <c r="CQ341" s="399"/>
      <c r="CR341" s="399"/>
      <c r="CS341" s="399"/>
      <c r="CT341" s="399"/>
      <c r="CU341" s="399"/>
      <c r="CV341" s="399"/>
      <c r="CW341" s="399"/>
      <c r="CX341" s="399"/>
      <c r="CY341" s="399"/>
      <c r="CZ341" s="399"/>
      <c r="DA341" s="399"/>
      <c r="DB341" s="399"/>
      <c r="DC341" s="399"/>
      <c r="DD341" s="399"/>
      <c r="DE341" s="399"/>
      <c r="DG341" s="404"/>
      <c r="DI341" s="399"/>
      <c r="DJ341" s="399"/>
      <c r="DK341" s="399">
        <v>0.119835091628756</v>
      </c>
    </row>
    <row r="342" spans="1:115" customFormat="1" hidden="1" outlineLevel="1">
      <c r="A342" s="398">
        <f t="shared" si="52"/>
        <v>29067</v>
      </c>
      <c r="B342" s="402"/>
      <c r="C342" s="399"/>
      <c r="D342" s="399">
        <v>7.7000000000000002E-3</v>
      </c>
      <c r="E342" s="399">
        <v>1.58999999999999E-2</v>
      </c>
      <c r="F342" s="399"/>
      <c r="G342" s="399"/>
      <c r="H342" s="399"/>
      <c r="I342" s="399"/>
      <c r="J342" s="399"/>
      <c r="K342" s="399"/>
      <c r="L342" s="399"/>
      <c r="M342" s="399"/>
      <c r="N342" s="399"/>
      <c r="O342" s="399"/>
      <c r="P342" s="399"/>
      <c r="Q342" s="399"/>
      <c r="R342" s="399"/>
      <c r="S342" s="399"/>
      <c r="T342" s="399"/>
      <c r="U342" s="399"/>
      <c r="V342" s="399"/>
      <c r="W342" s="399"/>
      <c r="X342" s="399">
        <v>0.101694519100836</v>
      </c>
      <c r="Y342" s="399"/>
      <c r="Z342" s="399"/>
      <c r="AA342" s="399"/>
      <c r="AB342" s="399"/>
      <c r="AC342" s="399"/>
      <c r="AD342" s="399"/>
      <c r="AE342" s="399">
        <v>0.16666563130197301</v>
      </c>
      <c r="AF342" s="399"/>
      <c r="AG342" s="399"/>
      <c r="AH342" s="399"/>
      <c r="AI342" s="399"/>
      <c r="AJ342" s="399"/>
      <c r="AK342" s="399"/>
      <c r="AL342" s="399"/>
      <c r="AM342" s="399">
        <v>5.6817666621181401E-2</v>
      </c>
      <c r="AN342" s="399"/>
      <c r="AO342" s="399"/>
      <c r="AP342" s="399">
        <v>-1.8518079391009998E-2</v>
      </c>
      <c r="AQ342" s="399"/>
      <c r="AR342" s="399"/>
      <c r="AS342" s="399"/>
      <c r="AT342" s="399"/>
      <c r="AU342" s="399"/>
      <c r="AV342" s="399">
        <v>1.47784204379763E-2</v>
      </c>
      <c r="AW342" s="399">
        <v>-2.4865617281844801E-2</v>
      </c>
      <c r="AX342" s="399"/>
      <c r="AY342" s="399"/>
      <c r="AZ342" s="399"/>
      <c r="BA342" s="399"/>
      <c r="BB342" s="399">
        <v>-9.2105277134420502E-2</v>
      </c>
      <c r="BC342" s="399"/>
      <c r="BD342" s="399"/>
      <c r="BE342" s="399"/>
      <c r="BF342" s="399"/>
      <c r="BG342" s="399">
        <v>8.7967312880896601E-3</v>
      </c>
      <c r="BH342" s="399">
        <v>2.84368665259884E-2</v>
      </c>
      <c r="BI342" s="399"/>
      <c r="BJ342" s="399"/>
      <c r="BK342" s="399">
        <v>6.8023115486390796E-3</v>
      </c>
      <c r="BL342" s="399"/>
      <c r="BM342" s="399"/>
      <c r="BN342" s="399"/>
      <c r="BO342" s="399">
        <v>6.7010361170156005E-2</v>
      </c>
      <c r="BP342" s="399"/>
      <c r="BQ342" s="399"/>
      <c r="BR342" s="399"/>
      <c r="BS342" s="399"/>
      <c r="BT342" s="399"/>
      <c r="BU342" s="399"/>
      <c r="BV342" s="399"/>
      <c r="BW342" s="399">
        <v>2.97050996909991E-2</v>
      </c>
      <c r="BX342" s="403"/>
      <c r="BY342" s="399"/>
      <c r="BZ342" s="399"/>
      <c r="CA342" s="399"/>
      <c r="CB342" s="399"/>
      <c r="CC342" s="399">
        <v>-2.6201232690594298E-2</v>
      </c>
      <c r="CD342" s="399"/>
      <c r="CE342" s="399"/>
      <c r="CF342" s="399"/>
      <c r="CG342" s="399">
        <v>1.42352460702592E-2</v>
      </c>
      <c r="CH342" s="399"/>
      <c r="CI342" s="399"/>
      <c r="CJ342" s="399"/>
      <c r="CK342" s="399"/>
      <c r="CL342" s="399"/>
      <c r="CM342" s="399"/>
      <c r="CN342" s="399"/>
      <c r="CO342" s="399"/>
      <c r="CP342" s="399"/>
      <c r="CQ342" s="399"/>
      <c r="CR342" s="399"/>
      <c r="CS342" s="399"/>
      <c r="CT342" s="399"/>
      <c r="CU342" s="399"/>
      <c r="CV342" s="399"/>
      <c r="CW342" s="399"/>
      <c r="CX342" s="399"/>
      <c r="CY342" s="399"/>
      <c r="CZ342" s="399"/>
      <c r="DA342" s="399"/>
      <c r="DB342" s="399"/>
      <c r="DC342" s="399"/>
      <c r="DD342" s="399"/>
      <c r="DE342" s="399"/>
      <c r="DG342" s="404"/>
      <c r="DI342" s="399"/>
      <c r="DJ342" s="399"/>
      <c r="DK342" s="399">
        <v>9.2251120161816497E-2</v>
      </c>
    </row>
    <row r="343" spans="1:115" customFormat="1" hidden="1" outlineLevel="1">
      <c r="A343" s="398">
        <f t="shared" si="52"/>
        <v>29098</v>
      </c>
      <c r="B343" s="402"/>
      <c r="C343" s="399"/>
      <c r="D343" s="399">
        <v>7.7000000000000002E-3</v>
      </c>
      <c r="E343" s="399">
        <v>6.3E-2</v>
      </c>
      <c r="F343" s="399"/>
      <c r="G343" s="399"/>
      <c r="H343" s="399"/>
      <c r="I343" s="399"/>
      <c r="J343" s="399"/>
      <c r="K343" s="399"/>
      <c r="L343" s="399"/>
      <c r="M343" s="399"/>
      <c r="N343" s="399"/>
      <c r="O343" s="399"/>
      <c r="P343" s="399"/>
      <c r="Q343" s="399"/>
      <c r="R343" s="399"/>
      <c r="S343" s="399"/>
      <c r="T343" s="399"/>
      <c r="U343" s="399"/>
      <c r="V343" s="399"/>
      <c r="W343" s="399"/>
      <c r="X343" s="399">
        <v>0.14871909298380601</v>
      </c>
      <c r="Y343" s="399"/>
      <c r="Z343" s="399"/>
      <c r="AA343" s="399"/>
      <c r="AB343" s="399"/>
      <c r="AC343" s="399"/>
      <c r="AD343" s="399"/>
      <c r="AE343" s="399">
        <v>1.5873042285403802E-2</v>
      </c>
      <c r="AF343" s="399"/>
      <c r="AG343" s="399"/>
      <c r="AH343" s="399"/>
      <c r="AI343" s="399"/>
      <c r="AJ343" s="399"/>
      <c r="AK343" s="399"/>
      <c r="AL343" s="399"/>
      <c r="AM343" s="399">
        <v>0.21505352790510199</v>
      </c>
      <c r="AN343" s="399"/>
      <c r="AO343" s="399"/>
      <c r="AP343" s="399">
        <v>5.61983389390463E-2</v>
      </c>
      <c r="AQ343" s="399"/>
      <c r="AR343" s="399"/>
      <c r="AS343" s="399"/>
      <c r="AT343" s="399"/>
      <c r="AU343" s="399"/>
      <c r="AV343" s="399">
        <v>8.2524082949007399E-2</v>
      </c>
      <c r="AW343" s="399">
        <v>8.0943863874374605E-2</v>
      </c>
      <c r="AX343" s="399"/>
      <c r="AY343" s="399"/>
      <c r="AZ343" s="399"/>
      <c r="BA343" s="399"/>
      <c r="BB343" s="399">
        <v>-1.44931738944364E-2</v>
      </c>
      <c r="BC343" s="399"/>
      <c r="BD343" s="399"/>
      <c r="BE343" s="399"/>
      <c r="BF343" s="399"/>
      <c r="BG343" s="399">
        <v>2.6785639518240999E-2</v>
      </c>
      <c r="BH343" s="399">
        <v>3.2257660675194498E-2</v>
      </c>
      <c r="BI343" s="399"/>
      <c r="BJ343" s="399"/>
      <c r="BK343" s="399">
        <v>2.4775188713818501E-2</v>
      </c>
      <c r="BL343" s="399"/>
      <c r="BM343" s="399"/>
      <c r="BN343" s="399"/>
      <c r="BO343" s="399">
        <v>7.9709713393824405E-2</v>
      </c>
      <c r="BP343" s="399"/>
      <c r="BQ343" s="399"/>
      <c r="BR343" s="399"/>
      <c r="BS343" s="399"/>
      <c r="BT343" s="399"/>
      <c r="BU343" s="399"/>
      <c r="BV343" s="399"/>
      <c r="BW343" s="399">
        <v>0.32019238425767499</v>
      </c>
      <c r="BX343" s="403"/>
      <c r="BY343" s="399"/>
      <c r="BZ343" s="399"/>
      <c r="CA343" s="399"/>
      <c r="CB343" s="399"/>
      <c r="CC343" s="399">
        <v>9.8654559509170694E-2</v>
      </c>
      <c r="CD343" s="399"/>
      <c r="CE343" s="399"/>
      <c r="CF343" s="399"/>
      <c r="CG343" s="399">
        <v>8.85446837873895E-2</v>
      </c>
      <c r="CH343" s="399"/>
      <c r="CI343" s="399"/>
      <c r="CJ343" s="399"/>
      <c r="CK343" s="399"/>
      <c r="CL343" s="399"/>
      <c r="CM343" s="399"/>
      <c r="CN343" s="399"/>
      <c r="CO343" s="399"/>
      <c r="CP343" s="399"/>
      <c r="CQ343" s="399"/>
      <c r="CR343" s="399"/>
      <c r="CS343" s="399"/>
      <c r="CT343" s="399"/>
      <c r="CU343" s="399"/>
      <c r="CV343" s="399"/>
      <c r="CW343" s="399"/>
      <c r="CX343" s="399"/>
      <c r="CY343" s="399"/>
      <c r="CZ343" s="399"/>
      <c r="DA343" s="399"/>
      <c r="DB343" s="399"/>
      <c r="DC343" s="399"/>
      <c r="DD343" s="399"/>
      <c r="DE343" s="399"/>
      <c r="DG343" s="404"/>
      <c r="DI343" s="399"/>
      <c r="DJ343" s="399"/>
      <c r="DK343" s="399">
        <v>1.35130401557006E-2</v>
      </c>
    </row>
    <row r="344" spans="1:115" customFormat="1" hidden="1" outlineLevel="1">
      <c r="A344" s="398">
        <f t="shared" si="52"/>
        <v>29128</v>
      </c>
      <c r="B344" s="402"/>
      <c r="C344" s="399"/>
      <c r="D344" s="399">
        <v>8.3000000000000001E-3</v>
      </c>
      <c r="E344" s="399">
        <v>1E-4</v>
      </c>
      <c r="F344" s="399"/>
      <c r="G344" s="399"/>
      <c r="H344" s="399"/>
      <c r="I344" s="399"/>
      <c r="J344" s="399"/>
      <c r="K344" s="399"/>
      <c r="L344" s="399"/>
      <c r="M344" s="399"/>
      <c r="N344" s="399"/>
      <c r="O344" s="399"/>
      <c r="P344" s="399"/>
      <c r="Q344" s="399"/>
      <c r="R344" s="399"/>
      <c r="S344" s="399"/>
      <c r="T344" s="399"/>
      <c r="U344" s="399"/>
      <c r="V344" s="399"/>
      <c r="W344" s="399"/>
      <c r="X344" s="399">
        <v>-9.3750918095472702E-2</v>
      </c>
      <c r="Y344" s="399"/>
      <c r="Z344" s="399"/>
      <c r="AA344" s="399"/>
      <c r="AB344" s="399"/>
      <c r="AC344" s="399"/>
      <c r="AD344" s="399"/>
      <c r="AE344" s="399">
        <v>6.2496608014945797E-3</v>
      </c>
      <c r="AF344" s="399"/>
      <c r="AG344" s="399"/>
      <c r="AH344" s="399"/>
      <c r="AI344" s="399"/>
      <c r="AJ344" s="399"/>
      <c r="AK344" s="399"/>
      <c r="AL344" s="399"/>
      <c r="AM344" s="399">
        <v>-2.2124169047727599E-2</v>
      </c>
      <c r="AN344" s="399"/>
      <c r="AO344" s="399"/>
      <c r="AP344" s="399">
        <v>-1.0792274594383901E-2</v>
      </c>
      <c r="AQ344" s="399"/>
      <c r="AR344" s="399"/>
      <c r="AS344" s="399"/>
      <c r="AT344" s="399"/>
      <c r="AU344" s="399"/>
      <c r="AV344" s="399">
        <v>1.03767964655889E-2</v>
      </c>
      <c r="AW344" s="399">
        <v>-3.5880837399963103E-2</v>
      </c>
      <c r="AX344" s="399"/>
      <c r="AY344" s="399"/>
      <c r="AZ344" s="399"/>
      <c r="BA344" s="399"/>
      <c r="BB344" s="399">
        <v>-2.9411697365666099E-2</v>
      </c>
      <c r="BC344" s="399"/>
      <c r="BD344" s="399"/>
      <c r="BE344" s="399"/>
      <c r="BF344" s="399"/>
      <c r="BG344" s="399">
        <v>1.4493500186120299E-2</v>
      </c>
      <c r="BH344" s="399">
        <v>-1.33934958956332E-2</v>
      </c>
      <c r="BI344" s="399"/>
      <c r="BJ344" s="399"/>
      <c r="BK344" s="399">
        <v>-1.97805504156272E-2</v>
      </c>
      <c r="BL344" s="399"/>
      <c r="BM344" s="399"/>
      <c r="BN344" s="399"/>
      <c r="BO344" s="399">
        <v>2.90838088736129E-2</v>
      </c>
      <c r="BP344" s="399"/>
      <c r="BQ344" s="399"/>
      <c r="BR344" s="399"/>
      <c r="BS344" s="399"/>
      <c r="BT344" s="399"/>
      <c r="BU344" s="399"/>
      <c r="BV344" s="399"/>
      <c r="BW344" s="399">
        <v>-6.9340882333926102E-2</v>
      </c>
      <c r="BX344" s="403"/>
      <c r="BY344" s="399"/>
      <c r="BZ344" s="399"/>
      <c r="CA344" s="399"/>
      <c r="CB344" s="399"/>
      <c r="CC344" s="399">
        <v>-4.0817797971376404E-3</v>
      </c>
      <c r="CD344" s="399"/>
      <c r="CE344" s="399"/>
      <c r="CF344" s="399"/>
      <c r="CG344" s="399">
        <v>0.10784267652726499</v>
      </c>
      <c r="CH344" s="399"/>
      <c r="CI344" s="399"/>
      <c r="CJ344" s="399"/>
      <c r="CK344" s="399"/>
      <c r="CL344" s="399"/>
      <c r="CM344" s="399"/>
      <c r="CN344" s="399"/>
      <c r="CO344" s="399"/>
      <c r="CP344" s="399"/>
      <c r="CQ344" s="399"/>
      <c r="CR344" s="399"/>
      <c r="CS344" s="399"/>
      <c r="CT344" s="399"/>
      <c r="CU344" s="399"/>
      <c r="CV344" s="399"/>
      <c r="CW344" s="399"/>
      <c r="CX344" s="399"/>
      <c r="CY344" s="399"/>
      <c r="CZ344" s="399"/>
      <c r="DA344" s="399"/>
      <c r="DB344" s="399"/>
      <c r="DC344" s="399"/>
      <c r="DD344" s="399"/>
      <c r="DE344" s="399"/>
      <c r="DG344" s="404"/>
      <c r="DI344" s="399"/>
      <c r="DJ344" s="399"/>
      <c r="DK344" s="399">
        <v>1.0000214841433E-2</v>
      </c>
    </row>
    <row r="345" spans="1:115" customFormat="1" hidden="1" outlineLevel="1">
      <c r="A345" s="398">
        <f t="shared" si="52"/>
        <v>29159</v>
      </c>
      <c r="B345" s="402"/>
      <c r="C345" s="399"/>
      <c r="D345" s="399">
        <v>8.6999999999999994E-3</v>
      </c>
      <c r="E345" s="399">
        <v>-7.2299999999999906E-2</v>
      </c>
      <c r="F345" s="399"/>
      <c r="G345" s="399"/>
      <c r="H345" s="399"/>
      <c r="I345" s="399"/>
      <c r="J345" s="399"/>
      <c r="K345" s="399"/>
      <c r="L345" s="399"/>
      <c r="M345" s="399"/>
      <c r="N345" s="399"/>
      <c r="O345" s="399"/>
      <c r="P345" s="399"/>
      <c r="Q345" s="399"/>
      <c r="R345" s="399"/>
      <c r="S345" s="399"/>
      <c r="T345" s="399"/>
      <c r="U345" s="399"/>
      <c r="V345" s="399"/>
      <c r="W345" s="399"/>
      <c r="X345" s="399">
        <v>-0.103446482382266</v>
      </c>
      <c r="Y345" s="399"/>
      <c r="Z345" s="399"/>
      <c r="AA345" s="399"/>
      <c r="AB345" s="399"/>
      <c r="AC345" s="399"/>
      <c r="AD345" s="399"/>
      <c r="AE345" s="399">
        <v>-7.7639470814985595E-2</v>
      </c>
      <c r="AF345" s="399"/>
      <c r="AG345" s="399"/>
      <c r="AH345" s="399"/>
      <c r="AI345" s="399"/>
      <c r="AJ345" s="399"/>
      <c r="AK345" s="399"/>
      <c r="AL345" s="399"/>
      <c r="AM345" s="399">
        <v>-0.20361914273436099</v>
      </c>
      <c r="AN345" s="399"/>
      <c r="AO345" s="399"/>
      <c r="AP345" s="399">
        <v>-3.81808275145867E-2</v>
      </c>
      <c r="AQ345" s="399"/>
      <c r="AR345" s="399"/>
      <c r="AS345" s="399"/>
      <c r="AT345" s="399"/>
      <c r="AU345" s="399"/>
      <c r="AV345" s="399">
        <v>-0.14798246295405701</v>
      </c>
      <c r="AW345" s="399">
        <v>-2.84141227490902E-2</v>
      </c>
      <c r="AX345" s="399"/>
      <c r="AY345" s="399"/>
      <c r="AZ345" s="399"/>
      <c r="BA345" s="399"/>
      <c r="BB345" s="399">
        <v>-0.106060749027152</v>
      </c>
      <c r="BC345" s="399"/>
      <c r="BD345" s="399"/>
      <c r="BE345" s="399"/>
      <c r="BF345" s="399"/>
      <c r="BG345" s="399">
        <v>-0.13420845159061701</v>
      </c>
      <c r="BH345" s="399">
        <v>-3.1674128730531499E-2</v>
      </c>
      <c r="BI345" s="399"/>
      <c r="BJ345" s="399"/>
      <c r="BK345" s="399">
        <v>-0.107623723298124</v>
      </c>
      <c r="BL345" s="399"/>
      <c r="BM345" s="399"/>
      <c r="BN345" s="399"/>
      <c r="BO345" s="399">
        <v>-5.2174045137874402E-2</v>
      </c>
      <c r="BP345" s="399"/>
      <c r="BQ345" s="399"/>
      <c r="BR345" s="399"/>
      <c r="BS345" s="399"/>
      <c r="BT345" s="399"/>
      <c r="BU345" s="399"/>
      <c r="BV345" s="399"/>
      <c r="BW345" s="399">
        <v>-7.4514323079509601E-2</v>
      </c>
      <c r="BX345" s="403"/>
      <c r="BY345" s="399"/>
      <c r="BZ345" s="399"/>
      <c r="CA345" s="399"/>
      <c r="CB345" s="399"/>
      <c r="CC345" s="399">
        <v>-0.10245858390769599</v>
      </c>
      <c r="CD345" s="399"/>
      <c r="CE345" s="399"/>
      <c r="CF345" s="399"/>
      <c r="CG345" s="399">
        <v>1.1799640381060199E-2</v>
      </c>
      <c r="CH345" s="399"/>
      <c r="CI345" s="399"/>
      <c r="CJ345" s="399"/>
      <c r="CK345" s="399"/>
      <c r="CL345" s="399"/>
      <c r="CM345" s="399"/>
      <c r="CN345" s="399"/>
      <c r="CO345" s="399"/>
      <c r="CP345" s="399"/>
      <c r="CQ345" s="399"/>
      <c r="CR345" s="399"/>
      <c r="CS345" s="399"/>
      <c r="CT345" s="399"/>
      <c r="CU345" s="399"/>
      <c r="CV345" s="399"/>
      <c r="CW345" s="399"/>
      <c r="CX345" s="399"/>
      <c r="CY345" s="399"/>
      <c r="CZ345" s="399"/>
      <c r="DA345" s="399"/>
      <c r="DB345" s="399"/>
      <c r="DC345" s="399"/>
      <c r="DD345" s="399"/>
      <c r="DE345" s="399"/>
      <c r="DG345" s="404"/>
      <c r="DI345" s="399"/>
      <c r="DJ345" s="399"/>
      <c r="DK345" s="399">
        <v>-6.9307202652306096E-2</v>
      </c>
    </row>
    <row r="346" spans="1:115" customFormat="1" hidden="1" outlineLevel="1">
      <c r="A346" s="398">
        <f t="shared" si="52"/>
        <v>29189</v>
      </c>
      <c r="B346" s="402"/>
      <c r="C346" s="399"/>
      <c r="D346" s="399">
        <v>9.8999999999999904E-3</v>
      </c>
      <c r="E346" s="399">
        <v>6.2E-2</v>
      </c>
      <c r="F346" s="399"/>
      <c r="G346" s="399"/>
      <c r="H346" s="399"/>
      <c r="I346" s="399"/>
      <c r="J346" s="399"/>
      <c r="K346" s="399"/>
      <c r="L346" s="399"/>
      <c r="M346" s="399"/>
      <c r="N346" s="399"/>
      <c r="O346" s="399"/>
      <c r="P346" s="399"/>
      <c r="Q346" s="399"/>
      <c r="R346" s="399"/>
      <c r="S346" s="399"/>
      <c r="T346" s="399"/>
      <c r="U346" s="399"/>
      <c r="V346" s="399"/>
      <c r="W346" s="399"/>
      <c r="X346" s="399">
        <v>7.1426446284038103E-2</v>
      </c>
      <c r="Y346" s="399"/>
      <c r="Z346" s="399"/>
      <c r="AA346" s="399"/>
      <c r="AB346" s="399"/>
      <c r="AC346" s="399"/>
      <c r="AD346" s="399"/>
      <c r="AE346" s="399">
        <v>6.3973241446203297E-2</v>
      </c>
      <c r="AF346" s="399"/>
      <c r="AG346" s="399"/>
      <c r="AH346" s="399"/>
      <c r="AI346" s="399"/>
      <c r="AJ346" s="399"/>
      <c r="AK346" s="399"/>
      <c r="AL346" s="399"/>
      <c r="AM346" s="399">
        <v>0.31818045664977701</v>
      </c>
      <c r="AN346" s="399"/>
      <c r="AO346" s="399"/>
      <c r="AP346" s="399">
        <v>9.4517861059241398E-2</v>
      </c>
      <c r="AQ346" s="399"/>
      <c r="AR346" s="399"/>
      <c r="AS346" s="399"/>
      <c r="AT346" s="399"/>
      <c r="AU346" s="399"/>
      <c r="AV346" s="399">
        <v>7.8948150431844694E-2</v>
      </c>
      <c r="AW346" s="399">
        <v>-3.3680702550340498E-3</v>
      </c>
      <c r="AX346" s="399"/>
      <c r="AY346" s="399"/>
      <c r="AZ346" s="399"/>
      <c r="BA346" s="399"/>
      <c r="BB346" s="399">
        <v>-5.0847003742829203E-2</v>
      </c>
      <c r="BC346" s="399"/>
      <c r="BD346" s="399"/>
      <c r="BE346" s="399"/>
      <c r="BF346" s="399"/>
      <c r="BG346" s="399">
        <v>-0.169491938132182</v>
      </c>
      <c r="BH346" s="399">
        <v>0</v>
      </c>
      <c r="BI346" s="399"/>
      <c r="BJ346" s="399"/>
      <c r="BK346" s="399">
        <v>8.5427210226501904E-2</v>
      </c>
      <c r="BL346" s="399"/>
      <c r="BM346" s="399"/>
      <c r="BN346" s="399"/>
      <c r="BO346" s="399">
        <v>3.8990446973102097E-2</v>
      </c>
      <c r="BP346" s="399"/>
      <c r="BQ346" s="399"/>
      <c r="BR346" s="399"/>
      <c r="BS346" s="399"/>
      <c r="BT346" s="399"/>
      <c r="BU346" s="399"/>
      <c r="BV346" s="399"/>
      <c r="BW346" s="399">
        <v>0.18644667316601701</v>
      </c>
      <c r="BX346" s="403"/>
      <c r="BY346" s="399"/>
      <c r="BZ346" s="399"/>
      <c r="CA346" s="399"/>
      <c r="CB346" s="399"/>
      <c r="CC346" s="399">
        <v>-1.3699119399694801E-2</v>
      </c>
      <c r="CD346" s="399"/>
      <c r="CE346" s="399"/>
      <c r="CF346" s="399"/>
      <c r="CG346" s="399">
        <v>6.7736712001232394E-2</v>
      </c>
      <c r="CH346" s="399"/>
      <c r="CI346" s="399"/>
      <c r="CJ346" s="399"/>
      <c r="CK346" s="399"/>
      <c r="CL346" s="399"/>
      <c r="CM346" s="399"/>
      <c r="CN346" s="399"/>
      <c r="CO346" s="399"/>
      <c r="CP346" s="399"/>
      <c r="CQ346" s="399"/>
      <c r="CR346" s="399"/>
      <c r="CS346" s="399"/>
      <c r="CT346" s="399"/>
      <c r="CU346" s="399"/>
      <c r="CV346" s="399"/>
      <c r="CW346" s="399"/>
      <c r="CX346" s="399"/>
      <c r="CY346" s="399"/>
      <c r="CZ346" s="399"/>
      <c r="DA346" s="399"/>
      <c r="DB346" s="399"/>
      <c r="DC346" s="399"/>
      <c r="DD346" s="399"/>
      <c r="DE346" s="399"/>
      <c r="DG346" s="404"/>
      <c r="DI346" s="399"/>
      <c r="DJ346" s="399"/>
      <c r="DK346" s="399">
        <v>0.27304976978079099</v>
      </c>
    </row>
    <row r="347" spans="1:115" customFormat="1" hidden="1" outlineLevel="1">
      <c r="A347" s="398">
        <f t="shared" si="52"/>
        <v>29220</v>
      </c>
      <c r="B347" s="402"/>
      <c r="C347" s="399"/>
      <c r="D347" s="399">
        <v>9.4999999999999998E-3</v>
      </c>
      <c r="E347" s="399">
        <v>2.7400000000000001E-2</v>
      </c>
      <c r="F347" s="399"/>
      <c r="G347" s="399"/>
      <c r="H347" s="399"/>
      <c r="I347" s="399"/>
      <c r="J347" s="399"/>
      <c r="K347" s="399"/>
      <c r="L347" s="399"/>
      <c r="M347" s="399"/>
      <c r="N347" s="399"/>
      <c r="O347" s="399"/>
      <c r="P347" s="399"/>
      <c r="Q347" s="399"/>
      <c r="R347" s="399"/>
      <c r="S347" s="399"/>
      <c r="T347" s="399"/>
      <c r="U347" s="399"/>
      <c r="V347" s="399"/>
      <c r="W347" s="399"/>
      <c r="X347" s="399">
        <v>-4.6153232434162798E-2</v>
      </c>
      <c r="Y347" s="399"/>
      <c r="Z347" s="399"/>
      <c r="AA347" s="399"/>
      <c r="AB347" s="399"/>
      <c r="AC347" s="399"/>
      <c r="AD347" s="399"/>
      <c r="AE347" s="399">
        <v>0.13607617612804701</v>
      </c>
      <c r="AF347" s="399"/>
      <c r="AG347" s="399"/>
      <c r="AH347" s="399"/>
      <c r="AI347" s="399"/>
      <c r="AJ347" s="399"/>
      <c r="AK347" s="399"/>
      <c r="AL347" s="399"/>
      <c r="AM347" s="399">
        <v>0.18965468098978</v>
      </c>
      <c r="AN347" s="399"/>
      <c r="AO347" s="399"/>
      <c r="AP347" s="399">
        <v>6.26682676121737E-3</v>
      </c>
      <c r="AQ347" s="399"/>
      <c r="AR347" s="399"/>
      <c r="AS347" s="399"/>
      <c r="AT347" s="399"/>
      <c r="AU347" s="399"/>
      <c r="AV347" s="399">
        <v>-1.8242878549888802E-2</v>
      </c>
      <c r="AW347" s="399">
        <v>3.3794524884387298E-3</v>
      </c>
      <c r="AX347" s="399"/>
      <c r="AY347" s="399"/>
      <c r="AZ347" s="399"/>
      <c r="BA347" s="399"/>
      <c r="BB347" s="399">
        <v>8.9285320793519099E-2</v>
      </c>
      <c r="BC347" s="399"/>
      <c r="BD347" s="399"/>
      <c r="BE347" s="399"/>
      <c r="BF347" s="399"/>
      <c r="BG347" s="399">
        <v>4.4898700020386401E-2</v>
      </c>
      <c r="BH347" s="399">
        <v>8.4112246228516596E-2</v>
      </c>
      <c r="BI347" s="399"/>
      <c r="BJ347" s="399"/>
      <c r="BK347" s="399">
        <v>0</v>
      </c>
      <c r="BL347" s="399"/>
      <c r="BM347" s="399"/>
      <c r="BN347" s="399"/>
      <c r="BO347" s="399">
        <v>-4.4153606390723299E-3</v>
      </c>
      <c r="BP347" s="399"/>
      <c r="BQ347" s="399"/>
      <c r="BR347" s="399"/>
      <c r="BS347" s="399"/>
      <c r="BT347" s="399"/>
      <c r="BU347" s="399"/>
      <c r="BV347" s="399"/>
      <c r="BW347" s="399">
        <v>-4.8017323667922801E-2</v>
      </c>
      <c r="BX347" s="403"/>
      <c r="BY347" s="399"/>
      <c r="BZ347" s="399"/>
      <c r="CA347" s="399"/>
      <c r="CB347" s="399"/>
      <c r="CC347" s="399">
        <v>1.8517976265206699E-2</v>
      </c>
      <c r="CD347" s="399"/>
      <c r="CE347" s="399"/>
      <c r="CF347" s="399"/>
      <c r="CG347" s="399">
        <v>8.5636164783084098E-2</v>
      </c>
      <c r="CH347" s="399"/>
      <c r="CI347" s="399"/>
      <c r="CJ347" s="399"/>
      <c r="CK347" s="399"/>
      <c r="CL347" s="399"/>
      <c r="CM347" s="399"/>
      <c r="CN347" s="399"/>
      <c r="CO347" s="399"/>
      <c r="CP347" s="399"/>
      <c r="CQ347" s="399"/>
      <c r="CR347" s="399"/>
      <c r="CS347" s="399"/>
      <c r="CT347" s="399"/>
      <c r="CU347" s="399"/>
      <c r="CV347" s="399"/>
      <c r="CW347" s="399"/>
      <c r="CX347" s="399"/>
      <c r="CY347" s="399"/>
      <c r="CZ347" s="399"/>
      <c r="DA347" s="399"/>
      <c r="DB347" s="399"/>
      <c r="DC347" s="399"/>
      <c r="DD347" s="399"/>
      <c r="DE347" s="399"/>
      <c r="DG347" s="404"/>
      <c r="DI347" s="399"/>
      <c r="DJ347" s="399"/>
      <c r="DK347" s="399">
        <v>8.9136608316025795E-2</v>
      </c>
    </row>
    <row r="348" spans="1:115" customFormat="1" hidden="1" outlineLevel="1">
      <c r="A348" s="398">
        <f t="shared" si="52"/>
        <v>29251</v>
      </c>
      <c r="B348" s="402"/>
      <c r="C348" s="399"/>
      <c r="D348" s="399">
        <v>8.0000000000000002E-3</v>
      </c>
      <c r="E348" s="399">
        <v>6.3099999999999906E-2</v>
      </c>
      <c r="F348" s="399"/>
      <c r="G348" s="399"/>
      <c r="H348" s="399"/>
      <c r="I348" s="399"/>
      <c r="J348" s="399"/>
      <c r="K348" s="399"/>
      <c r="L348" s="399"/>
      <c r="M348" s="399"/>
      <c r="N348" s="399"/>
      <c r="O348" s="399"/>
      <c r="P348" s="399"/>
      <c r="Q348" s="399"/>
      <c r="R348" s="399"/>
      <c r="S348" s="399"/>
      <c r="T348" s="399"/>
      <c r="U348" s="399"/>
      <c r="V348" s="399"/>
      <c r="W348" s="399"/>
      <c r="X348" s="399">
        <v>7.5269208728620599E-2</v>
      </c>
      <c r="Y348" s="399"/>
      <c r="Z348" s="399"/>
      <c r="AA348" s="399"/>
      <c r="AB348" s="399"/>
      <c r="AC348" s="399"/>
      <c r="AD348" s="399"/>
      <c r="AE348" s="399">
        <v>3.89971290785553E-2</v>
      </c>
      <c r="AF348" s="399"/>
      <c r="AG348" s="399"/>
      <c r="AH348" s="399"/>
      <c r="AI348" s="399"/>
      <c r="AJ348" s="399"/>
      <c r="AK348" s="399"/>
      <c r="AL348" s="399"/>
      <c r="AM348" s="399">
        <v>0.30434873243326499</v>
      </c>
      <c r="AN348" s="399"/>
      <c r="AO348" s="399"/>
      <c r="AP348" s="399">
        <v>-5.19021841758582E-2</v>
      </c>
      <c r="AQ348" s="399"/>
      <c r="AR348" s="399"/>
      <c r="AS348" s="399"/>
      <c r="AT348" s="399"/>
      <c r="AU348" s="399"/>
      <c r="AV348" s="399">
        <v>-1.50744831694934E-2</v>
      </c>
      <c r="AW348" s="399">
        <v>-1.73714614729489E-2</v>
      </c>
      <c r="AX348" s="399"/>
      <c r="AY348" s="399"/>
      <c r="AZ348" s="399"/>
      <c r="BA348" s="399"/>
      <c r="BB348" s="399">
        <v>-4.9180261233093901E-2</v>
      </c>
      <c r="BC348" s="399"/>
      <c r="BD348" s="399"/>
      <c r="BE348" s="399"/>
      <c r="BF348" s="399"/>
      <c r="BG348" s="399">
        <v>8.5707504059050005E-2</v>
      </c>
      <c r="BH348" s="399">
        <v>9.4827641639294996E-2</v>
      </c>
      <c r="BI348" s="399"/>
      <c r="BJ348" s="399"/>
      <c r="BK348" s="399">
        <v>5.0926604500603302E-2</v>
      </c>
      <c r="BL348" s="399"/>
      <c r="BM348" s="399"/>
      <c r="BN348" s="399"/>
      <c r="BO348" s="399">
        <v>0.104212806047463</v>
      </c>
      <c r="BP348" s="399"/>
      <c r="BQ348" s="399"/>
      <c r="BR348" s="399"/>
      <c r="BS348" s="399"/>
      <c r="BT348" s="399"/>
      <c r="BU348" s="399"/>
      <c r="BV348" s="399"/>
      <c r="BW348" s="399">
        <v>7.1426243956868196E-2</v>
      </c>
      <c r="BX348" s="403"/>
      <c r="BY348" s="399"/>
      <c r="BZ348" s="399"/>
      <c r="CA348" s="399"/>
      <c r="CB348" s="399"/>
      <c r="CC348" s="399">
        <v>3.63642070194563E-2</v>
      </c>
      <c r="CD348" s="399"/>
      <c r="CE348" s="399"/>
      <c r="CF348" s="399"/>
      <c r="CG348" s="399">
        <v>0.150127427183184</v>
      </c>
      <c r="CH348" s="399"/>
      <c r="CI348" s="399"/>
      <c r="CJ348" s="399"/>
      <c r="CK348" s="399"/>
      <c r="CL348" s="399"/>
      <c r="CM348" s="399"/>
      <c r="CN348" s="399"/>
      <c r="CO348" s="399"/>
      <c r="CP348" s="399"/>
      <c r="CQ348" s="399"/>
      <c r="CR348" s="399"/>
      <c r="CS348" s="399"/>
      <c r="CT348" s="399"/>
      <c r="CU348" s="399"/>
      <c r="CV348" s="399"/>
      <c r="CW348" s="399"/>
      <c r="CX348" s="399"/>
      <c r="CY348" s="399"/>
      <c r="CZ348" s="399"/>
      <c r="DA348" s="399"/>
      <c r="DB348" s="399"/>
      <c r="DC348" s="399"/>
      <c r="DD348" s="399"/>
      <c r="DE348" s="399"/>
      <c r="DG348" s="404"/>
      <c r="DI348" s="399"/>
      <c r="DJ348" s="399"/>
      <c r="DK348" s="399">
        <v>0.109974623247536</v>
      </c>
    </row>
    <row r="349" spans="1:115" customFormat="1" hidden="1" outlineLevel="1">
      <c r="A349" s="398">
        <f t="shared" si="52"/>
        <v>29280</v>
      </c>
      <c r="B349" s="402"/>
      <c r="C349" s="399"/>
      <c r="D349" s="399">
        <v>8.8999999999999999E-3</v>
      </c>
      <c r="E349" s="399">
        <v>-3.29999999999999E-3</v>
      </c>
      <c r="F349" s="399"/>
      <c r="G349" s="399"/>
      <c r="H349" s="399"/>
      <c r="I349" s="399"/>
      <c r="J349" s="399"/>
      <c r="K349" s="399"/>
      <c r="L349" s="399"/>
      <c r="M349" s="399"/>
      <c r="N349" s="399"/>
      <c r="O349" s="399"/>
      <c r="P349" s="399"/>
      <c r="Q349" s="399"/>
      <c r="R349" s="399"/>
      <c r="S349" s="399"/>
      <c r="T349" s="399"/>
      <c r="U349" s="399"/>
      <c r="V349" s="399"/>
      <c r="W349" s="399"/>
      <c r="X349" s="399">
        <v>-8.9999111896844605E-2</v>
      </c>
      <c r="Y349" s="399"/>
      <c r="Z349" s="399"/>
      <c r="AA349" s="399"/>
      <c r="AB349" s="399"/>
      <c r="AC349" s="399"/>
      <c r="AD349" s="399"/>
      <c r="AE349" s="399">
        <v>-6.9704759540393499E-2</v>
      </c>
      <c r="AF349" s="399"/>
      <c r="AG349" s="399"/>
      <c r="AH349" s="399"/>
      <c r="AI349" s="399"/>
      <c r="AJ349" s="399"/>
      <c r="AK349" s="399"/>
      <c r="AL349" s="399"/>
      <c r="AM349" s="399">
        <v>-0.24444482691715599</v>
      </c>
      <c r="AN349" s="399"/>
      <c r="AO349" s="399"/>
      <c r="AP349" s="399">
        <v>-6.6157201584072206E-2</v>
      </c>
      <c r="AQ349" s="399"/>
      <c r="AR349" s="399"/>
      <c r="AS349" s="399"/>
      <c r="AT349" s="399"/>
      <c r="AU349" s="399"/>
      <c r="AV349" s="399">
        <v>-0.13775568230899601</v>
      </c>
      <c r="AW349" s="399">
        <v>-1.21304831140377E-2</v>
      </c>
      <c r="AX349" s="399"/>
      <c r="AY349" s="399"/>
      <c r="AZ349" s="399"/>
      <c r="BA349" s="399"/>
      <c r="BB349" s="399">
        <v>-8.6206939404854396E-2</v>
      </c>
      <c r="BC349" s="399"/>
      <c r="BD349" s="399"/>
      <c r="BE349" s="399"/>
      <c r="BF349" s="399"/>
      <c r="BG349" s="399">
        <v>-9.6296303000390604E-2</v>
      </c>
      <c r="BH349" s="399">
        <v>2.3622442037085599E-2</v>
      </c>
      <c r="BI349" s="399"/>
      <c r="BJ349" s="399"/>
      <c r="BK349" s="399">
        <v>-6.1674456475089998E-2</v>
      </c>
      <c r="BL349" s="399"/>
      <c r="BM349" s="399"/>
      <c r="BN349" s="399"/>
      <c r="BO349" s="399">
        <v>0.277108756243578</v>
      </c>
      <c r="BP349" s="399"/>
      <c r="BQ349" s="399"/>
      <c r="BR349" s="399"/>
      <c r="BS349" s="399"/>
      <c r="BT349" s="399"/>
      <c r="BU349" s="399"/>
      <c r="BV349" s="399"/>
      <c r="BW349" s="399">
        <v>-0.10175338827463799</v>
      </c>
      <c r="BX349" s="403"/>
      <c r="BY349" s="399"/>
      <c r="BZ349" s="399"/>
      <c r="CA349" s="399"/>
      <c r="CB349" s="399"/>
      <c r="CC349" s="399">
        <v>-0.122807112575286</v>
      </c>
      <c r="CD349" s="399"/>
      <c r="CE349" s="399"/>
      <c r="CF349" s="399"/>
      <c r="CG349" s="399">
        <v>-1.31938200341241E-2</v>
      </c>
      <c r="CH349" s="399"/>
      <c r="CI349" s="399"/>
      <c r="CJ349" s="399"/>
      <c r="CK349" s="399"/>
      <c r="CL349" s="399"/>
      <c r="CM349" s="399"/>
      <c r="CN349" s="399"/>
      <c r="CO349" s="399"/>
      <c r="CP349" s="399"/>
      <c r="CQ349" s="399"/>
      <c r="CR349" s="399"/>
      <c r="CS349" s="399"/>
      <c r="CT349" s="399"/>
      <c r="CU349" s="399"/>
      <c r="CV349" s="399"/>
      <c r="CW349" s="399"/>
      <c r="CX349" s="399"/>
      <c r="CY349" s="399"/>
      <c r="CZ349" s="399"/>
      <c r="DA349" s="399"/>
      <c r="DB349" s="399"/>
      <c r="DC349" s="399"/>
      <c r="DD349" s="399"/>
      <c r="DE349" s="399"/>
      <c r="DG349" s="404"/>
      <c r="DI349" s="399"/>
      <c r="DJ349" s="399"/>
      <c r="DK349" s="399">
        <v>1.3824338190874599E-2</v>
      </c>
    </row>
    <row r="350" spans="1:115" customFormat="1" hidden="1" outlineLevel="1">
      <c r="A350" s="398">
        <f t="shared" si="52"/>
        <v>29311</v>
      </c>
      <c r="B350" s="402"/>
      <c r="C350" s="399"/>
      <c r="D350" s="399">
        <v>1.21E-2</v>
      </c>
      <c r="E350" s="399">
        <v>-0.1169</v>
      </c>
      <c r="F350" s="399"/>
      <c r="G350" s="399"/>
      <c r="H350" s="399"/>
      <c r="I350" s="399"/>
      <c r="J350" s="399"/>
      <c r="K350" s="399"/>
      <c r="L350" s="399"/>
      <c r="M350" s="399"/>
      <c r="N350" s="399"/>
      <c r="O350" s="399"/>
      <c r="P350" s="399"/>
      <c r="Q350" s="399"/>
      <c r="R350" s="399"/>
      <c r="S350" s="399"/>
      <c r="T350" s="399"/>
      <c r="U350" s="399"/>
      <c r="V350" s="399"/>
      <c r="W350" s="399"/>
      <c r="X350" s="399">
        <v>-8.7912402319674898E-2</v>
      </c>
      <c r="Y350" s="399"/>
      <c r="Z350" s="399"/>
      <c r="AA350" s="399"/>
      <c r="AB350" s="399"/>
      <c r="AC350" s="399"/>
      <c r="AD350" s="399"/>
      <c r="AE350" s="399">
        <v>2.5936787187734699E-2</v>
      </c>
      <c r="AF350" s="399"/>
      <c r="AG350" s="399"/>
      <c r="AH350" s="399"/>
      <c r="AI350" s="399"/>
      <c r="AJ350" s="399"/>
      <c r="AK350" s="399"/>
      <c r="AL350" s="399"/>
      <c r="AM350" s="399">
        <v>-0.176470396809778</v>
      </c>
      <c r="AN350" s="399"/>
      <c r="AO350" s="399"/>
      <c r="AP350" s="399">
        <v>6.5088400960217202E-2</v>
      </c>
      <c r="AQ350" s="399"/>
      <c r="AR350" s="399"/>
      <c r="AS350" s="399"/>
      <c r="AT350" s="399"/>
      <c r="AU350" s="399"/>
      <c r="AV350" s="399">
        <v>0.110107316389362</v>
      </c>
      <c r="AW350" s="399">
        <v>-4.9122965372044802E-2</v>
      </c>
      <c r="AX350" s="399"/>
      <c r="AY350" s="399"/>
      <c r="AZ350" s="399"/>
      <c r="BA350" s="399"/>
      <c r="BB350" s="399">
        <v>1.8867717195419902E-2</v>
      </c>
      <c r="BC350" s="399"/>
      <c r="BD350" s="399"/>
      <c r="BE350" s="399"/>
      <c r="BF350" s="399"/>
      <c r="BG350" s="399">
        <v>-4.5081863689043197E-2</v>
      </c>
      <c r="BH350" s="399">
        <v>-0.29230777407539899</v>
      </c>
      <c r="BI350" s="399"/>
      <c r="BJ350" s="399"/>
      <c r="BK350" s="399">
        <v>-0.105634384411653</v>
      </c>
      <c r="BL350" s="399"/>
      <c r="BM350" s="399"/>
      <c r="BN350" s="399"/>
      <c r="BO350" s="399">
        <v>-0.176100682440016</v>
      </c>
      <c r="BP350" s="399"/>
      <c r="BQ350" s="399"/>
      <c r="BR350" s="399"/>
      <c r="BS350" s="399"/>
      <c r="BT350" s="399"/>
      <c r="BU350" s="399"/>
      <c r="BV350" s="399"/>
      <c r="BW350" s="399">
        <v>-0.106291686373981</v>
      </c>
      <c r="BX350" s="403"/>
      <c r="BY350" s="399"/>
      <c r="BZ350" s="399"/>
      <c r="CA350" s="399"/>
      <c r="CB350" s="399"/>
      <c r="CC350" s="399">
        <v>4.99999438623384E-2</v>
      </c>
      <c r="CD350" s="399"/>
      <c r="CE350" s="399"/>
      <c r="CF350" s="399"/>
      <c r="CG350" s="399">
        <v>-0.194570683480949</v>
      </c>
      <c r="CH350" s="399"/>
      <c r="CI350" s="399"/>
      <c r="CJ350" s="399"/>
      <c r="CK350" s="399"/>
      <c r="CL350" s="399"/>
      <c r="CM350" s="399"/>
      <c r="CN350" s="399"/>
      <c r="CO350" s="399"/>
      <c r="CP350" s="399"/>
      <c r="CQ350" s="399"/>
      <c r="CR350" s="399"/>
      <c r="CS350" s="399"/>
      <c r="CT350" s="399"/>
      <c r="CU350" s="399"/>
      <c r="CV350" s="399"/>
      <c r="CW350" s="399"/>
      <c r="CX350" s="399"/>
      <c r="CY350" s="399"/>
      <c r="CZ350" s="399"/>
      <c r="DA350" s="399"/>
      <c r="DB350" s="399"/>
      <c r="DC350" s="399"/>
      <c r="DD350" s="399"/>
      <c r="DE350" s="399"/>
      <c r="DG350" s="404"/>
      <c r="DI350" s="399"/>
      <c r="DJ350" s="399"/>
      <c r="DK350" s="399">
        <v>-7.7272622187219198E-2</v>
      </c>
    </row>
    <row r="351" spans="1:115" customFormat="1" hidden="1" outlineLevel="1">
      <c r="A351" s="398">
        <f t="shared" si="52"/>
        <v>29341</v>
      </c>
      <c r="B351" s="402"/>
      <c r="C351" s="399"/>
      <c r="D351" s="399">
        <v>1.26E-2</v>
      </c>
      <c r="E351" s="399">
        <v>5.2299999999999999E-2</v>
      </c>
      <c r="F351" s="399"/>
      <c r="G351" s="399"/>
      <c r="H351" s="399"/>
      <c r="I351" s="399"/>
      <c r="J351" s="399"/>
      <c r="K351" s="399"/>
      <c r="L351" s="399"/>
      <c r="M351" s="399"/>
      <c r="N351" s="399"/>
      <c r="O351" s="399"/>
      <c r="P351" s="399"/>
      <c r="Q351" s="399"/>
      <c r="R351" s="399"/>
      <c r="S351" s="399">
        <v>8.7911039906608895E-2</v>
      </c>
      <c r="T351" s="399">
        <v>4.0981149290604197E-3</v>
      </c>
      <c r="U351" s="399"/>
      <c r="V351" s="399"/>
      <c r="W351" s="399"/>
      <c r="X351" s="399">
        <v>5.4217116143354602E-2</v>
      </c>
      <c r="Y351" s="399"/>
      <c r="Z351" s="399">
        <v>6.2827297982535502E-2</v>
      </c>
      <c r="AA351" s="399"/>
      <c r="AB351" s="399"/>
      <c r="AC351" s="399"/>
      <c r="AD351" s="399"/>
      <c r="AE351" s="399">
        <v>5.6179037456061502E-2</v>
      </c>
      <c r="AF351" s="399"/>
      <c r="AG351" s="399"/>
      <c r="AH351" s="399"/>
      <c r="AI351" s="399"/>
      <c r="AJ351" s="399"/>
      <c r="AK351" s="399">
        <v>-8.9108580780813795E-2</v>
      </c>
      <c r="AL351" s="399"/>
      <c r="AM351" s="399">
        <v>0.156249440678702</v>
      </c>
      <c r="AN351" s="399"/>
      <c r="AO351" s="399"/>
      <c r="AP351" s="399">
        <v>5.5554313357473097E-3</v>
      </c>
      <c r="AQ351" s="399"/>
      <c r="AR351" s="399"/>
      <c r="AS351" s="399"/>
      <c r="AT351" s="399"/>
      <c r="AU351" s="399"/>
      <c r="AV351" s="399">
        <v>1.08113649336905E-2</v>
      </c>
      <c r="AW351" s="399">
        <v>6.8229481254946406E-2</v>
      </c>
      <c r="AX351" s="399"/>
      <c r="AY351" s="399"/>
      <c r="AZ351" s="399">
        <v>8.7964107144374096E-2</v>
      </c>
      <c r="BA351" s="399"/>
      <c r="BB351" s="399">
        <v>0.22222249511384501</v>
      </c>
      <c r="BC351" s="399"/>
      <c r="BD351" s="399"/>
      <c r="BE351" s="399"/>
      <c r="BF351" s="399"/>
      <c r="BG351" s="399">
        <v>-0.12785288225665201</v>
      </c>
      <c r="BH351" s="399">
        <v>0.28804298011729201</v>
      </c>
      <c r="BI351" s="399"/>
      <c r="BJ351" s="399"/>
      <c r="BK351" s="399">
        <v>-1.31229772390565E-2</v>
      </c>
      <c r="BL351" s="399">
        <v>4.6594919757454403E-2</v>
      </c>
      <c r="BM351" s="399"/>
      <c r="BN351" s="399"/>
      <c r="BO351" s="399">
        <v>8.0152744058165706E-2</v>
      </c>
      <c r="BP351" s="399">
        <v>8.2353749582866106E-2</v>
      </c>
      <c r="BQ351" s="399"/>
      <c r="BR351" s="399"/>
      <c r="BS351" s="399"/>
      <c r="BT351" s="399"/>
      <c r="BU351" s="399"/>
      <c r="BV351" s="399"/>
      <c r="BW351" s="399">
        <v>0.140351616575387</v>
      </c>
      <c r="BX351" s="403"/>
      <c r="BY351" s="399">
        <v>0.17322903502738099</v>
      </c>
      <c r="BZ351" s="399"/>
      <c r="CA351" s="399"/>
      <c r="CB351" s="399"/>
      <c r="CC351" s="399">
        <v>5.2382411196452101E-2</v>
      </c>
      <c r="CD351" s="399"/>
      <c r="CE351" s="399"/>
      <c r="CF351" s="399">
        <v>-7.8175323257160506E-2</v>
      </c>
      <c r="CG351" s="399">
        <v>6.1798164917172597E-2</v>
      </c>
      <c r="CH351" s="399"/>
      <c r="CI351" s="399"/>
      <c r="CJ351" s="399"/>
      <c r="CK351" s="399"/>
      <c r="CL351" s="399"/>
      <c r="CM351" s="399"/>
      <c r="CN351" s="399"/>
      <c r="CO351" s="399"/>
      <c r="CP351" s="399"/>
      <c r="CQ351" s="399"/>
      <c r="CR351" s="399"/>
      <c r="CS351" s="399"/>
      <c r="CT351" s="399"/>
      <c r="CU351" s="399"/>
      <c r="CV351" s="399"/>
      <c r="CW351" s="399"/>
      <c r="CX351" s="399"/>
      <c r="CY351" s="399"/>
      <c r="CZ351" s="399"/>
      <c r="DA351" s="399"/>
      <c r="DB351" s="399"/>
      <c r="DC351" s="399"/>
      <c r="DD351" s="399"/>
      <c r="DE351" s="399"/>
      <c r="DG351" s="404"/>
      <c r="DI351" s="399"/>
      <c r="DJ351" s="399">
        <v>1.6529405118726099E-2</v>
      </c>
      <c r="DK351" s="399">
        <v>0.103448647151064</v>
      </c>
    </row>
    <row r="352" spans="1:115" customFormat="1" hidden="1" outlineLevel="1">
      <c r="A352" s="398">
        <f t="shared" si="52"/>
        <v>29372</v>
      </c>
      <c r="B352" s="402"/>
      <c r="C352" s="399"/>
      <c r="D352" s="399">
        <v>8.0999999999999996E-3</v>
      </c>
      <c r="E352" s="399">
        <v>6.0699999999999997E-2</v>
      </c>
      <c r="F352" s="399"/>
      <c r="G352" s="399"/>
      <c r="H352" s="399"/>
      <c r="I352" s="399"/>
      <c r="J352" s="399"/>
      <c r="K352" s="399"/>
      <c r="L352" s="399"/>
      <c r="M352" s="399"/>
      <c r="N352" s="399"/>
      <c r="O352" s="399"/>
      <c r="P352" s="399"/>
      <c r="Q352" s="399"/>
      <c r="R352" s="399"/>
      <c r="S352" s="399">
        <v>5.0506150598857102E-2</v>
      </c>
      <c r="T352" s="399">
        <v>0.24081661793252501</v>
      </c>
      <c r="U352" s="399"/>
      <c r="V352" s="399"/>
      <c r="W352" s="399"/>
      <c r="X352" s="399">
        <v>4.0000113180571097E-2</v>
      </c>
      <c r="Y352" s="399"/>
      <c r="Z352" s="399">
        <v>4.9253779512838901E-3</v>
      </c>
      <c r="AA352" s="399"/>
      <c r="AB352" s="399"/>
      <c r="AC352" s="399"/>
      <c r="AD352" s="399"/>
      <c r="AE352" s="399">
        <v>6.6489371341669198E-2</v>
      </c>
      <c r="AF352" s="399"/>
      <c r="AG352" s="399"/>
      <c r="AH352" s="399"/>
      <c r="AI352" s="399"/>
      <c r="AJ352" s="399"/>
      <c r="AK352" s="399">
        <v>0.119564955121302</v>
      </c>
      <c r="AL352" s="399"/>
      <c r="AM352" s="399">
        <v>-1.15822606169968E-2</v>
      </c>
      <c r="AN352" s="399"/>
      <c r="AO352" s="399"/>
      <c r="AP352" s="399">
        <v>5.3407293000828603E-2</v>
      </c>
      <c r="AQ352" s="399"/>
      <c r="AR352" s="399"/>
      <c r="AS352" s="399"/>
      <c r="AT352" s="399"/>
      <c r="AU352" s="399"/>
      <c r="AV352" s="399">
        <v>9.6256187875631602E-2</v>
      </c>
      <c r="AW352" s="399">
        <v>8.9160985697556594E-2</v>
      </c>
      <c r="AX352" s="399"/>
      <c r="AY352" s="399"/>
      <c r="AZ352" s="399">
        <v>-6.8087334839448704E-2</v>
      </c>
      <c r="BA352" s="399"/>
      <c r="BB352" s="399">
        <v>9.0909051196161397E-2</v>
      </c>
      <c r="BC352" s="399"/>
      <c r="BD352" s="399"/>
      <c r="BE352" s="399"/>
      <c r="BF352" s="399"/>
      <c r="BG352" s="399">
        <v>5.1288101562614302E-3</v>
      </c>
      <c r="BH352" s="399">
        <v>0.13080212221430201</v>
      </c>
      <c r="BI352" s="399"/>
      <c r="BJ352" s="399"/>
      <c r="BK352" s="399">
        <v>5.0532199173584501E-2</v>
      </c>
      <c r="BL352" s="399">
        <v>7.1918035802227304E-2</v>
      </c>
      <c r="BM352" s="399"/>
      <c r="BN352" s="399"/>
      <c r="BO352" s="399">
        <v>3.35685919463364E-2</v>
      </c>
      <c r="BP352" s="399">
        <v>0.28804384979140102</v>
      </c>
      <c r="BQ352" s="399"/>
      <c r="BR352" s="399"/>
      <c r="BS352" s="399"/>
      <c r="BT352" s="399"/>
      <c r="BU352" s="399"/>
      <c r="BV352" s="399"/>
      <c r="BW352" s="399">
        <v>5.3846188023113299E-2</v>
      </c>
      <c r="BX352" s="403"/>
      <c r="BY352" s="399">
        <v>-6.04028065748533E-2</v>
      </c>
      <c r="BZ352" s="399"/>
      <c r="CA352" s="399"/>
      <c r="CB352" s="399"/>
      <c r="CC352" s="399">
        <v>0.12669525139520499</v>
      </c>
      <c r="CD352" s="399"/>
      <c r="CE352" s="399"/>
      <c r="CF352" s="399">
        <v>8.1271589042616499E-2</v>
      </c>
      <c r="CG352" s="399">
        <v>6.0437847788909101E-2</v>
      </c>
      <c r="CH352" s="399"/>
      <c r="CI352" s="399"/>
      <c r="CJ352" s="399"/>
      <c r="CK352" s="399"/>
      <c r="CL352" s="399"/>
      <c r="CM352" s="399"/>
      <c r="CN352" s="399"/>
      <c r="CO352" s="399"/>
      <c r="CP352" s="399"/>
      <c r="CQ352" s="399"/>
      <c r="CR352" s="399"/>
      <c r="CS352" s="399"/>
      <c r="CT352" s="399"/>
      <c r="CU352" s="399"/>
      <c r="CV352" s="399"/>
      <c r="CW352" s="399"/>
      <c r="CX352" s="399"/>
      <c r="CY352" s="399"/>
      <c r="CZ352" s="399"/>
      <c r="DA352" s="399"/>
      <c r="DB352" s="399"/>
      <c r="DC352" s="399"/>
      <c r="DD352" s="399"/>
      <c r="DE352" s="399"/>
      <c r="DG352" s="404"/>
      <c r="DI352" s="399"/>
      <c r="DJ352" s="399">
        <v>4.47152195603066E-2</v>
      </c>
      <c r="DK352" s="399">
        <v>4.9107123868486098E-2</v>
      </c>
    </row>
    <row r="353" spans="1:115" customFormat="1" hidden="1" outlineLevel="1">
      <c r="A353" s="398">
        <f t="shared" si="52"/>
        <v>29402</v>
      </c>
      <c r="B353" s="402"/>
      <c r="C353" s="399"/>
      <c r="D353" s="399">
        <v>6.09999999999999E-3</v>
      </c>
      <c r="E353" s="399">
        <v>3.6699999999999899E-2</v>
      </c>
      <c r="F353" s="399"/>
      <c r="G353" s="399"/>
      <c r="H353" s="399"/>
      <c r="I353" s="399"/>
      <c r="J353" s="399"/>
      <c r="K353" s="399"/>
      <c r="L353" s="399"/>
      <c r="M353" s="399"/>
      <c r="N353" s="399"/>
      <c r="O353" s="399"/>
      <c r="P353" s="399"/>
      <c r="Q353" s="399"/>
      <c r="R353" s="399"/>
      <c r="S353" s="399">
        <v>-1.92314680973431E-2</v>
      </c>
      <c r="T353" s="399">
        <v>-3.94736525006966E-2</v>
      </c>
      <c r="U353" s="399"/>
      <c r="V353" s="399"/>
      <c r="W353" s="399"/>
      <c r="X353" s="399">
        <v>2.1976652472581699E-2</v>
      </c>
      <c r="Y353" s="399"/>
      <c r="Z353" s="399">
        <v>0.12254875257339901</v>
      </c>
      <c r="AA353" s="399"/>
      <c r="AB353" s="399"/>
      <c r="AC353" s="399"/>
      <c r="AD353" s="399"/>
      <c r="AE353" s="399">
        <v>-4.2393539706717803E-2</v>
      </c>
      <c r="AF353" s="399"/>
      <c r="AG353" s="399"/>
      <c r="AH353" s="399"/>
      <c r="AI353" s="399"/>
      <c r="AJ353" s="399"/>
      <c r="AK353" s="399">
        <v>0.20388374536252599</v>
      </c>
      <c r="AL353" s="399"/>
      <c r="AM353" s="399">
        <v>-0.25390607004795601</v>
      </c>
      <c r="AN353" s="399"/>
      <c r="AO353" s="399"/>
      <c r="AP353" s="399">
        <v>-2.4671077138557198E-3</v>
      </c>
      <c r="AQ353" s="399"/>
      <c r="AR353" s="399"/>
      <c r="AS353" s="399"/>
      <c r="AT353" s="399"/>
      <c r="AU353" s="399"/>
      <c r="AV353" s="399">
        <v>-4.6559689181546203E-2</v>
      </c>
      <c r="AW353" s="399">
        <v>-5.2968727672174198E-2</v>
      </c>
      <c r="AX353" s="399"/>
      <c r="AY353" s="399"/>
      <c r="AZ353" s="399">
        <v>4.5662535088923401E-2</v>
      </c>
      <c r="BA353" s="399"/>
      <c r="BB353" s="399">
        <v>0.13888888666422899</v>
      </c>
      <c r="BC353" s="399"/>
      <c r="BD353" s="399"/>
      <c r="BE353" s="399"/>
      <c r="BF353" s="399"/>
      <c r="BG353" s="399">
        <v>5.1022408917040796E-3</v>
      </c>
      <c r="BH353" s="399">
        <v>4.4775918260347498E-2</v>
      </c>
      <c r="BI353" s="399"/>
      <c r="BJ353" s="399"/>
      <c r="BK353" s="399">
        <v>6.8354167048950906E-2</v>
      </c>
      <c r="BL353" s="399">
        <v>2.2364467786296801E-2</v>
      </c>
      <c r="BM353" s="399"/>
      <c r="BN353" s="399"/>
      <c r="BO353" s="399">
        <v>4.6154091178618198E-2</v>
      </c>
      <c r="BP353" s="399">
        <v>-2.5320322061159799E-2</v>
      </c>
      <c r="BQ353" s="399"/>
      <c r="BR353" s="399"/>
      <c r="BS353" s="399"/>
      <c r="BT353" s="399"/>
      <c r="BU353" s="399"/>
      <c r="BV353" s="399"/>
      <c r="BW353" s="399">
        <v>0.123385347787534</v>
      </c>
      <c r="BX353" s="403"/>
      <c r="BY353" s="399">
        <v>5.7142805316925803E-2</v>
      </c>
      <c r="BZ353" s="399"/>
      <c r="CA353" s="399"/>
      <c r="CB353" s="399"/>
      <c r="CC353" s="399">
        <v>0.112450206942823</v>
      </c>
      <c r="CD353" s="399"/>
      <c r="CE353" s="399"/>
      <c r="CF353" s="399">
        <v>8.82350890884811E-2</v>
      </c>
      <c r="CG353" s="399">
        <v>-3.2828557712955099E-2</v>
      </c>
      <c r="CH353" s="399"/>
      <c r="CI353" s="399"/>
      <c r="CJ353" s="399"/>
      <c r="CK353" s="399"/>
      <c r="CL353" s="399"/>
      <c r="CM353" s="399"/>
      <c r="CN353" s="399"/>
      <c r="CO353" s="399"/>
      <c r="CP353" s="399"/>
      <c r="CQ353" s="399"/>
      <c r="CR353" s="399"/>
      <c r="CS353" s="399"/>
      <c r="CT353" s="399"/>
      <c r="CU353" s="399"/>
      <c r="CV353" s="399"/>
      <c r="CW353" s="399"/>
      <c r="CX353" s="399"/>
      <c r="CY353" s="399"/>
      <c r="CZ353" s="399"/>
      <c r="DA353" s="399"/>
      <c r="DB353" s="399"/>
      <c r="DC353" s="399"/>
      <c r="DD353" s="399"/>
      <c r="DE353" s="399"/>
      <c r="DG353" s="404"/>
      <c r="DI353" s="399"/>
      <c r="DJ353" s="399">
        <v>1.5564282409531199E-2</v>
      </c>
      <c r="DK353" s="399">
        <v>-1.27655733227332E-2</v>
      </c>
    </row>
    <row r="354" spans="1:115" customFormat="1" hidden="1" outlineLevel="1">
      <c r="A354" s="398">
        <f t="shared" si="52"/>
        <v>29433</v>
      </c>
      <c r="B354" s="402"/>
      <c r="C354" s="399"/>
      <c r="D354" s="399">
        <v>5.3E-3</v>
      </c>
      <c r="E354" s="399">
        <v>7.0199999999999999E-2</v>
      </c>
      <c r="F354" s="399"/>
      <c r="G354" s="399"/>
      <c r="H354" s="399"/>
      <c r="I354" s="399"/>
      <c r="J354" s="399"/>
      <c r="K354" s="399"/>
      <c r="L354" s="399"/>
      <c r="M354" s="399"/>
      <c r="N354" s="399"/>
      <c r="O354" s="399"/>
      <c r="P354" s="399"/>
      <c r="Q354" s="399"/>
      <c r="R354" s="399"/>
      <c r="S354" s="399">
        <v>0.15359519603646901</v>
      </c>
      <c r="T354" s="399">
        <v>0.359589034383064</v>
      </c>
      <c r="U354" s="399"/>
      <c r="V354" s="399"/>
      <c r="W354" s="399"/>
      <c r="X354" s="399">
        <v>0.15053910447161301</v>
      </c>
      <c r="Y354" s="399"/>
      <c r="Z354" s="399">
        <v>5.2401908429046101E-2</v>
      </c>
      <c r="AA354" s="399"/>
      <c r="AB354" s="399"/>
      <c r="AC354" s="399"/>
      <c r="AD354" s="399"/>
      <c r="AE354" s="399">
        <v>0.104165955737965</v>
      </c>
      <c r="AF354" s="399"/>
      <c r="AG354" s="399"/>
      <c r="AH354" s="399"/>
      <c r="AI354" s="399"/>
      <c r="AJ354" s="399"/>
      <c r="AK354" s="399">
        <v>2.4193559695554898E-2</v>
      </c>
      <c r="AL354" s="399"/>
      <c r="AM354" s="399">
        <v>0.25654356062929401</v>
      </c>
      <c r="AN354" s="399"/>
      <c r="AO354" s="399"/>
      <c r="AP354" s="399">
        <v>9.18724655952039E-2</v>
      </c>
      <c r="AQ354" s="399"/>
      <c r="AR354" s="399"/>
      <c r="AS354" s="399"/>
      <c r="AT354" s="399"/>
      <c r="AU354" s="399"/>
      <c r="AV354" s="399">
        <v>0.124351896876572</v>
      </c>
      <c r="AW354" s="399">
        <v>0.10594178389065299</v>
      </c>
      <c r="AX354" s="399"/>
      <c r="AY354" s="399"/>
      <c r="AZ354" s="399">
        <v>0.13100621151345501</v>
      </c>
      <c r="BA354" s="399"/>
      <c r="BB354" s="399">
        <v>-4.8780374605306098E-2</v>
      </c>
      <c r="BC354" s="399"/>
      <c r="BD354" s="399"/>
      <c r="BE354" s="399"/>
      <c r="BF354" s="399"/>
      <c r="BG354" s="399">
        <v>0.17086941872879499</v>
      </c>
      <c r="BH354" s="399">
        <v>1.07139031509995E-2</v>
      </c>
      <c r="BI354" s="399"/>
      <c r="BJ354" s="399"/>
      <c r="BK354" s="399">
        <v>0.118483578325491</v>
      </c>
      <c r="BL354" s="399">
        <v>4.6874856184279098E-2</v>
      </c>
      <c r="BM354" s="399"/>
      <c r="BN354" s="399"/>
      <c r="BO354" s="399">
        <v>-2.6143934363644199E-2</v>
      </c>
      <c r="BP354" s="399">
        <v>0.14286196702054699</v>
      </c>
      <c r="BQ354" s="399"/>
      <c r="BR354" s="399"/>
      <c r="BS354" s="399"/>
      <c r="BT354" s="399"/>
      <c r="BU354" s="399"/>
      <c r="BV354" s="399"/>
      <c r="BW354" s="399">
        <v>0.14332723424885499</v>
      </c>
      <c r="BX354" s="403"/>
      <c r="BY354" s="399">
        <v>-5.40540076794968E-2</v>
      </c>
      <c r="BZ354" s="399"/>
      <c r="CA354" s="399"/>
      <c r="CB354" s="399"/>
      <c r="CC354" s="399">
        <v>0.162454440518111</v>
      </c>
      <c r="CD354" s="399"/>
      <c r="CE354" s="399"/>
      <c r="CF354" s="399">
        <v>8.7086760939812005E-2</v>
      </c>
      <c r="CG354" s="399">
        <v>7.0496187967487398E-2</v>
      </c>
      <c r="CH354" s="399"/>
      <c r="CI354" s="399"/>
      <c r="CJ354" s="399"/>
      <c r="CK354" s="399"/>
      <c r="CL354" s="399"/>
      <c r="CM354" s="399"/>
      <c r="CN354" s="399"/>
      <c r="CO354" s="399"/>
      <c r="CP354" s="399"/>
      <c r="CQ354" s="399"/>
      <c r="CR354" s="399"/>
      <c r="CS354" s="399"/>
      <c r="CT354" s="399"/>
      <c r="CU354" s="399"/>
      <c r="CV354" s="399"/>
      <c r="CW354" s="399"/>
      <c r="CX354" s="399"/>
      <c r="CY354" s="399"/>
      <c r="CZ354" s="399"/>
      <c r="DA354" s="399"/>
      <c r="DB354" s="399"/>
      <c r="DC354" s="399"/>
      <c r="DD354" s="399"/>
      <c r="DE354" s="399"/>
      <c r="DG354" s="404"/>
      <c r="DI354" s="399"/>
      <c r="DJ354" s="399">
        <v>3.8317988889375802E-3</v>
      </c>
      <c r="DK354" s="399">
        <v>0.155172274262321</v>
      </c>
    </row>
    <row r="355" spans="1:115" customFormat="1" hidden="1" outlineLevel="1">
      <c r="A355" s="398">
        <f t="shared" si="52"/>
        <v>29464</v>
      </c>
      <c r="B355" s="402"/>
      <c r="C355" s="399"/>
      <c r="D355" s="399">
        <v>6.4000000000000003E-3</v>
      </c>
      <c r="E355" s="399">
        <v>2.4399999999999901E-2</v>
      </c>
      <c r="F355" s="399"/>
      <c r="G355" s="399"/>
      <c r="H355" s="399"/>
      <c r="I355" s="399"/>
      <c r="J355" s="399"/>
      <c r="K355" s="399"/>
      <c r="L355" s="399"/>
      <c r="M355" s="399"/>
      <c r="N355" s="399"/>
      <c r="O355" s="399"/>
      <c r="P355" s="399"/>
      <c r="Q355" s="399"/>
      <c r="R355" s="399"/>
      <c r="S355" s="399">
        <v>9.6316412027447298E-2</v>
      </c>
      <c r="T355" s="399">
        <v>3.27453580687702E-2</v>
      </c>
      <c r="U355" s="399"/>
      <c r="V355" s="399"/>
      <c r="W355" s="399"/>
      <c r="X355" s="399">
        <v>-1.8693261568995201E-2</v>
      </c>
      <c r="Y355" s="399"/>
      <c r="Z355" s="399">
        <v>-7.4688554053721296E-2</v>
      </c>
      <c r="AA355" s="399"/>
      <c r="AB355" s="399"/>
      <c r="AC355" s="399"/>
      <c r="AD355" s="399"/>
      <c r="AE355" s="399">
        <v>-5.8962280867016298E-2</v>
      </c>
      <c r="AF355" s="399"/>
      <c r="AG355" s="399"/>
      <c r="AH355" s="399"/>
      <c r="AI355" s="399"/>
      <c r="AJ355" s="399"/>
      <c r="AK355" s="399">
        <v>7.8733804166228796E-3</v>
      </c>
      <c r="AL355" s="399"/>
      <c r="AM355" s="399">
        <v>8.7500162711687798E-2</v>
      </c>
      <c r="AN355" s="399"/>
      <c r="AO355" s="399"/>
      <c r="AP355" s="399">
        <v>-1.2063021288985599E-2</v>
      </c>
      <c r="AQ355" s="399"/>
      <c r="AR355" s="399"/>
      <c r="AS355" s="399"/>
      <c r="AT355" s="399"/>
      <c r="AU355" s="399"/>
      <c r="AV355" s="399">
        <v>-1.8432653080380699E-2</v>
      </c>
      <c r="AW355" s="399">
        <v>-2.4843976746687101E-2</v>
      </c>
      <c r="AX355" s="399"/>
      <c r="AY355" s="399"/>
      <c r="AZ355" s="399">
        <v>8.8803183904385199E-2</v>
      </c>
      <c r="BA355" s="399"/>
      <c r="BB355" s="399">
        <v>0.21794874069553</v>
      </c>
      <c r="BC355" s="399"/>
      <c r="BD355" s="399"/>
      <c r="BE355" s="399"/>
      <c r="BF355" s="399"/>
      <c r="BG355" s="399">
        <v>-3.07017578539098E-2</v>
      </c>
      <c r="BH355" s="399">
        <v>4.5936474580243698E-2</v>
      </c>
      <c r="BI355" s="399"/>
      <c r="BJ355" s="399"/>
      <c r="BK355" s="399">
        <v>-0.10169524279</v>
      </c>
      <c r="BL355" s="399">
        <v>-2.08955818252907E-2</v>
      </c>
      <c r="BM355" s="399"/>
      <c r="BN355" s="399"/>
      <c r="BO355" s="399">
        <v>-1.51003692013724E-2</v>
      </c>
      <c r="BP355" s="399">
        <v>0.27272246448197501</v>
      </c>
      <c r="BQ355" s="399"/>
      <c r="BR355" s="399"/>
      <c r="BS355" s="399"/>
      <c r="BT355" s="399"/>
      <c r="BU355" s="399"/>
      <c r="BV355" s="399"/>
      <c r="BW355" s="399">
        <v>0.101972717335807</v>
      </c>
      <c r="BX355" s="403"/>
      <c r="BY355" s="399">
        <v>-1.4285489706679E-2</v>
      </c>
      <c r="BZ355" s="399"/>
      <c r="CA355" s="399"/>
      <c r="CB355" s="399"/>
      <c r="CC355" s="399">
        <v>-5.9006033230011398E-2</v>
      </c>
      <c r="CD355" s="399"/>
      <c r="CE355" s="399"/>
      <c r="CF355" s="399">
        <v>8.2873453139896899E-2</v>
      </c>
      <c r="CG355" s="399">
        <v>3.4146161163007602E-2</v>
      </c>
      <c r="CH355" s="399"/>
      <c r="CI355" s="399"/>
      <c r="CJ355" s="399"/>
      <c r="CK355" s="399"/>
      <c r="CL355" s="399"/>
      <c r="CM355" s="399"/>
      <c r="CN355" s="399"/>
      <c r="CO355" s="399"/>
      <c r="CP355" s="399"/>
      <c r="CQ355" s="399"/>
      <c r="CR355" s="399"/>
      <c r="CS355" s="399"/>
      <c r="CT355" s="399"/>
      <c r="CU355" s="399"/>
      <c r="CV355" s="399"/>
      <c r="CW355" s="399"/>
      <c r="CX355" s="399"/>
      <c r="CY355" s="399"/>
      <c r="CZ355" s="399"/>
      <c r="DA355" s="399"/>
      <c r="DB355" s="399"/>
      <c r="DC355" s="399"/>
      <c r="DD355" s="399"/>
      <c r="DE355" s="399"/>
      <c r="DG355" s="404"/>
      <c r="DI355" s="399"/>
      <c r="DJ355" s="399">
        <v>4.1984208624660901E-2</v>
      </c>
      <c r="DK355" s="399">
        <v>1.11938468661589E-2</v>
      </c>
    </row>
    <row r="356" spans="1:115" customFormat="1" hidden="1" outlineLevel="1">
      <c r="A356" s="398">
        <f t="shared" si="52"/>
        <v>29494</v>
      </c>
      <c r="B356" s="402"/>
      <c r="C356" s="399"/>
      <c r="D356" s="399">
        <v>7.4999999999999997E-3</v>
      </c>
      <c r="E356" s="399">
        <v>2.9399999999999999E-2</v>
      </c>
      <c r="F356" s="399"/>
      <c r="G356" s="399"/>
      <c r="H356" s="399"/>
      <c r="I356" s="399"/>
      <c r="J356" s="399"/>
      <c r="K356" s="399"/>
      <c r="L356" s="399"/>
      <c r="M356" s="399"/>
      <c r="N356" s="399"/>
      <c r="O356" s="399"/>
      <c r="P356" s="399"/>
      <c r="Q356" s="399"/>
      <c r="R356" s="399"/>
      <c r="S356" s="399">
        <v>-2.5838745357252502E-2</v>
      </c>
      <c r="T356" s="399">
        <v>0.21219517506755201</v>
      </c>
      <c r="U356" s="399"/>
      <c r="V356" s="399"/>
      <c r="W356" s="399"/>
      <c r="X356" s="399">
        <v>3.3333787171949902E-2</v>
      </c>
      <c r="Y356" s="399"/>
      <c r="Z356" s="399">
        <v>7.6233285772410397E-2</v>
      </c>
      <c r="AA356" s="399"/>
      <c r="AB356" s="399"/>
      <c r="AC356" s="399"/>
      <c r="AD356" s="399"/>
      <c r="AE356" s="399">
        <v>-5.2631353088518601E-2</v>
      </c>
      <c r="AF356" s="399"/>
      <c r="AG356" s="399"/>
      <c r="AH356" s="399"/>
      <c r="AI356" s="399"/>
      <c r="AJ356" s="399"/>
      <c r="AK356" s="399">
        <v>-3.9061999079165903E-2</v>
      </c>
      <c r="AL356" s="399"/>
      <c r="AM356" s="399">
        <v>4.21454379439909E-2</v>
      </c>
      <c r="AN356" s="399"/>
      <c r="AO356" s="399"/>
      <c r="AP356" s="399">
        <v>5.2805392875474103E-2</v>
      </c>
      <c r="AQ356" s="399"/>
      <c r="AR356" s="399"/>
      <c r="AS356" s="399"/>
      <c r="AT356" s="399"/>
      <c r="AU356" s="399"/>
      <c r="AV356" s="399">
        <v>-2.0681204421094099E-2</v>
      </c>
      <c r="AW356" s="399">
        <v>-8.9171933698168199E-2</v>
      </c>
      <c r="AX356" s="399"/>
      <c r="AY356" s="399"/>
      <c r="AZ356" s="399">
        <v>4.9645287581301101E-2</v>
      </c>
      <c r="BA356" s="399"/>
      <c r="BB356" s="399">
        <v>0.23157953134776099</v>
      </c>
      <c r="BC356" s="399"/>
      <c r="BD356" s="399"/>
      <c r="BE356" s="399"/>
      <c r="BF356" s="399"/>
      <c r="BG356" s="399">
        <v>0</v>
      </c>
      <c r="BH356" s="399">
        <v>3.3784639053568301E-2</v>
      </c>
      <c r="BI356" s="399"/>
      <c r="BJ356" s="399"/>
      <c r="BK356" s="399">
        <v>5.4245497516816697E-2</v>
      </c>
      <c r="BL356" s="399">
        <v>-3.3537299051363399E-2</v>
      </c>
      <c r="BM356" s="399"/>
      <c r="BN356" s="399"/>
      <c r="BO356" s="399">
        <v>3.2367363100155901E-2</v>
      </c>
      <c r="BP356" s="399">
        <v>8.9287940560761295E-2</v>
      </c>
      <c r="BQ356" s="399"/>
      <c r="BR356" s="399"/>
      <c r="BS356" s="399"/>
      <c r="BT356" s="399"/>
      <c r="BU356" s="399"/>
      <c r="BV356" s="399"/>
      <c r="BW356" s="399">
        <v>3.6269209769789201E-2</v>
      </c>
      <c r="BX356" s="403"/>
      <c r="BY356" s="399">
        <v>1.44925224874981E-2</v>
      </c>
      <c r="BZ356" s="399"/>
      <c r="CA356" s="399"/>
      <c r="CB356" s="399"/>
      <c r="CC356" s="399">
        <v>-3.29995541101535E-3</v>
      </c>
      <c r="CD356" s="399"/>
      <c r="CE356" s="399"/>
      <c r="CF356" s="399">
        <v>0.10204060936242999</v>
      </c>
      <c r="CG356" s="399">
        <v>-2.1225841299475801E-2</v>
      </c>
      <c r="CH356" s="399"/>
      <c r="CI356" s="399"/>
      <c r="CJ356" s="399"/>
      <c r="CK356" s="399"/>
      <c r="CL356" s="399"/>
      <c r="CM356" s="399"/>
      <c r="CN356" s="399"/>
      <c r="CO356" s="399"/>
      <c r="CP356" s="399"/>
      <c r="CQ356" s="399"/>
      <c r="CR356" s="399"/>
      <c r="CS356" s="399"/>
      <c r="CT356" s="399"/>
      <c r="CU356" s="399"/>
      <c r="CV356" s="399"/>
      <c r="CW356" s="399"/>
      <c r="CX356" s="399"/>
      <c r="CY356" s="399"/>
      <c r="CZ356" s="399"/>
      <c r="DA356" s="399"/>
      <c r="DB356" s="399"/>
      <c r="DC356" s="399"/>
      <c r="DD356" s="399"/>
      <c r="DE356" s="399"/>
      <c r="DG356" s="404"/>
      <c r="DI356" s="399"/>
      <c r="DJ356" s="399">
        <v>-1.8315343988560599E-2</v>
      </c>
      <c r="DK356" s="399">
        <v>0.13653084714334501</v>
      </c>
    </row>
    <row r="357" spans="1:115" customFormat="1" hidden="1" outlineLevel="1">
      <c r="A357" s="398">
        <f t="shared" si="52"/>
        <v>29525</v>
      </c>
      <c r="B357" s="402"/>
      <c r="C357" s="399"/>
      <c r="D357" s="399">
        <v>9.4999999999999998E-3</v>
      </c>
      <c r="E357" s="399">
        <v>2.0099999999999899E-2</v>
      </c>
      <c r="F357" s="399"/>
      <c r="G357" s="399"/>
      <c r="H357" s="399"/>
      <c r="I357" s="399"/>
      <c r="J357" s="399"/>
      <c r="K357" s="399"/>
      <c r="L357" s="399"/>
      <c r="M357" s="399"/>
      <c r="N357" s="399"/>
      <c r="O357" s="399"/>
      <c r="P357" s="399"/>
      <c r="Q357" s="399"/>
      <c r="R357" s="399"/>
      <c r="S357" s="399">
        <v>1.8566920275233201E-2</v>
      </c>
      <c r="T357" s="399">
        <v>-7.4446558846006594E-2</v>
      </c>
      <c r="U357" s="399"/>
      <c r="V357" s="399"/>
      <c r="W357" s="399"/>
      <c r="X357" s="399">
        <v>2.3042682583022701E-2</v>
      </c>
      <c r="Y357" s="399"/>
      <c r="Z357" s="399">
        <v>0</v>
      </c>
      <c r="AA357" s="399"/>
      <c r="AB357" s="399"/>
      <c r="AC357" s="399"/>
      <c r="AD357" s="399"/>
      <c r="AE357" s="399">
        <v>-0.10317360757451099</v>
      </c>
      <c r="AF357" s="399"/>
      <c r="AG357" s="399"/>
      <c r="AH357" s="399"/>
      <c r="AI357" s="399"/>
      <c r="AJ357" s="399"/>
      <c r="AK357" s="399">
        <v>-8.9430850635223297E-2</v>
      </c>
      <c r="AL357" s="399"/>
      <c r="AM357" s="399">
        <v>-0.143382017946524</v>
      </c>
      <c r="AN357" s="399"/>
      <c r="AO357" s="399"/>
      <c r="AP357" s="399">
        <v>-6.2696133669737003E-2</v>
      </c>
      <c r="AQ357" s="399"/>
      <c r="AR357" s="399"/>
      <c r="AS357" s="399"/>
      <c r="AT357" s="399"/>
      <c r="AU357" s="399"/>
      <c r="AV357" s="399">
        <v>-1.45633325476745E-2</v>
      </c>
      <c r="AW357" s="399">
        <v>-4.1682270804535002E-2</v>
      </c>
      <c r="AX357" s="399"/>
      <c r="AY357" s="399"/>
      <c r="AZ357" s="399">
        <v>2.02684901524945E-2</v>
      </c>
      <c r="BA357" s="399"/>
      <c r="BB357" s="399">
        <v>1.7093424834716299E-2</v>
      </c>
      <c r="BC357" s="399"/>
      <c r="BD357" s="399"/>
      <c r="BE357" s="399"/>
      <c r="BF357" s="399"/>
      <c r="BG357" s="399">
        <v>-5.6884998009604198E-2</v>
      </c>
      <c r="BH357" s="399">
        <v>0.10784282230716501</v>
      </c>
      <c r="BI357" s="399"/>
      <c r="BJ357" s="399"/>
      <c r="BK357" s="399">
        <v>2.2372070389183801E-2</v>
      </c>
      <c r="BL357" s="399">
        <v>3.7856120616648503E-2</v>
      </c>
      <c r="BM357" s="399"/>
      <c r="BN357" s="399"/>
      <c r="BO357" s="399">
        <v>0.113862078761281</v>
      </c>
      <c r="BP357" s="399">
        <v>-8.19690893803489E-2</v>
      </c>
      <c r="BQ357" s="399"/>
      <c r="BR357" s="399"/>
      <c r="BS357" s="399"/>
      <c r="BT357" s="399"/>
      <c r="BU357" s="399"/>
      <c r="BV357" s="399"/>
      <c r="BW357" s="399">
        <v>9.99986672941699E-3</v>
      </c>
      <c r="BX357" s="403"/>
      <c r="BY357" s="399">
        <v>-4.99998790728272E-2</v>
      </c>
      <c r="BZ357" s="399"/>
      <c r="CA357" s="399"/>
      <c r="CB357" s="399"/>
      <c r="CC357" s="399">
        <v>-1.6556698452794699E-2</v>
      </c>
      <c r="CD357" s="399"/>
      <c r="CE357" s="399"/>
      <c r="CF357" s="399">
        <v>-1.1574059786496799E-2</v>
      </c>
      <c r="CG357" s="399">
        <v>6.5059912590087698E-2</v>
      </c>
      <c r="CH357" s="399"/>
      <c r="CI357" s="399"/>
      <c r="CJ357" s="399"/>
      <c r="CK357" s="399"/>
      <c r="CL357" s="399"/>
      <c r="CM357" s="399"/>
      <c r="CN357" s="399"/>
      <c r="CO357" s="399"/>
      <c r="CP357" s="399"/>
      <c r="CQ357" s="399"/>
      <c r="CR357" s="399"/>
      <c r="CS357" s="399"/>
      <c r="CT357" s="399"/>
      <c r="CU357" s="399"/>
      <c r="CV357" s="399"/>
      <c r="CW357" s="399"/>
      <c r="CX357" s="399"/>
      <c r="CY357" s="399"/>
      <c r="CZ357" s="399"/>
      <c r="DA357" s="399"/>
      <c r="DB357" s="399"/>
      <c r="DC357" s="399"/>
      <c r="DD357" s="399"/>
      <c r="DE357" s="399"/>
      <c r="DG357" s="404"/>
      <c r="DI357" s="399"/>
      <c r="DJ357" s="399">
        <v>4.1045355130340397E-2</v>
      </c>
      <c r="DK357" s="399">
        <v>1.9480577378867301E-2</v>
      </c>
    </row>
    <row r="358" spans="1:115" customFormat="1" hidden="1" outlineLevel="1">
      <c r="A358" s="398">
        <f t="shared" si="52"/>
        <v>29555</v>
      </c>
      <c r="B358" s="402"/>
      <c r="C358" s="399"/>
      <c r="D358" s="399">
        <v>9.5999999999999992E-3</v>
      </c>
      <c r="E358" s="399">
        <v>0.1055</v>
      </c>
      <c r="F358" s="399"/>
      <c r="G358" s="399"/>
      <c r="H358" s="399"/>
      <c r="I358" s="399"/>
      <c r="J358" s="399"/>
      <c r="K358" s="399"/>
      <c r="L358" s="399"/>
      <c r="M358" s="399"/>
      <c r="N358" s="399"/>
      <c r="O358" s="399"/>
      <c r="P358" s="399"/>
      <c r="Q358" s="399"/>
      <c r="R358" s="399"/>
      <c r="S358" s="399">
        <v>1.0417194568024901E-2</v>
      </c>
      <c r="T358" s="399">
        <v>0.45217379272834901</v>
      </c>
      <c r="U358" s="399"/>
      <c r="V358" s="399"/>
      <c r="W358" s="399"/>
      <c r="X358" s="399">
        <v>-4.5044331371452299E-2</v>
      </c>
      <c r="Y358" s="399"/>
      <c r="Z358" s="399">
        <v>-6.6667422085811806E-2</v>
      </c>
      <c r="AA358" s="399"/>
      <c r="AB358" s="399"/>
      <c r="AC358" s="399"/>
      <c r="AD358" s="399"/>
      <c r="AE358" s="399">
        <v>0.197638929705032</v>
      </c>
      <c r="AF358" s="399"/>
      <c r="AG358" s="399"/>
      <c r="AH358" s="399"/>
      <c r="AI358" s="399"/>
      <c r="AJ358" s="399"/>
      <c r="AK358" s="399">
        <v>0</v>
      </c>
      <c r="AL358" s="399"/>
      <c r="AM358" s="399">
        <v>0.15879838876105901</v>
      </c>
      <c r="AN358" s="399"/>
      <c r="AO358" s="399"/>
      <c r="AP358" s="399">
        <v>6.3545563499665295E-2</v>
      </c>
      <c r="AQ358" s="399"/>
      <c r="AR358" s="399"/>
      <c r="AS358" s="399"/>
      <c r="AT358" s="399"/>
      <c r="AU358" s="399"/>
      <c r="AV358" s="399">
        <v>-4.9261239336258998E-3</v>
      </c>
      <c r="AW358" s="399">
        <v>4.0665887418418201E-2</v>
      </c>
      <c r="AX358" s="399"/>
      <c r="AY358" s="399"/>
      <c r="AZ358" s="399">
        <v>5.6292892145607398E-2</v>
      </c>
      <c r="BA358" s="399"/>
      <c r="BB358" s="399">
        <v>5.8823899961079701E-2</v>
      </c>
      <c r="BC358" s="399"/>
      <c r="BD358" s="399"/>
      <c r="BE358" s="399"/>
      <c r="BF358" s="399"/>
      <c r="BG358" s="399">
        <v>-0.131067756027196</v>
      </c>
      <c r="BH358" s="399">
        <v>-0.16519225664915799</v>
      </c>
      <c r="BI358" s="399"/>
      <c r="BJ358" s="399"/>
      <c r="BK358" s="399">
        <v>9.84677901440702E-2</v>
      </c>
      <c r="BL358" s="399">
        <v>-4.2553734908923599E-2</v>
      </c>
      <c r="BM358" s="399"/>
      <c r="BN358" s="399"/>
      <c r="BO358" s="399">
        <v>0.36296368182298799</v>
      </c>
      <c r="BP358" s="399">
        <v>5.3574575205992098E-2</v>
      </c>
      <c r="BQ358" s="399"/>
      <c r="BR358" s="399"/>
      <c r="BS358" s="399"/>
      <c r="BT358" s="399"/>
      <c r="BU358" s="399"/>
      <c r="BV358" s="399"/>
      <c r="BW358" s="399">
        <v>0.113860853953817</v>
      </c>
      <c r="BX358" s="403"/>
      <c r="BY358" s="399">
        <v>-4.5113339932985899E-2</v>
      </c>
      <c r="BZ358" s="399"/>
      <c r="CA358" s="399"/>
      <c r="CB358" s="399"/>
      <c r="CC358" s="399">
        <v>-3.03028680168392E-2</v>
      </c>
      <c r="CD358" s="399"/>
      <c r="CE358" s="399"/>
      <c r="CF358" s="399">
        <v>2.5761319021678501E-2</v>
      </c>
      <c r="CG358" s="399">
        <v>6.0329101586018098E-2</v>
      </c>
      <c r="CH358" s="399"/>
      <c r="CI358" s="399"/>
      <c r="CJ358" s="399"/>
      <c r="CK358" s="399"/>
      <c r="CL358" s="399"/>
      <c r="CM358" s="399"/>
      <c r="CN358" s="399"/>
      <c r="CO358" s="399"/>
      <c r="CP358" s="399"/>
      <c r="CQ358" s="399"/>
      <c r="CR358" s="399"/>
      <c r="CS358" s="399"/>
      <c r="CT358" s="399"/>
      <c r="CU358" s="399"/>
      <c r="CV358" s="399"/>
      <c r="CW358" s="399"/>
      <c r="CX358" s="399"/>
      <c r="CY358" s="399"/>
      <c r="CZ358" s="399"/>
      <c r="DA358" s="399"/>
      <c r="DB358" s="399"/>
      <c r="DC358" s="399"/>
      <c r="DD358" s="399"/>
      <c r="DE358" s="399"/>
      <c r="DG358" s="404"/>
      <c r="DI358" s="399"/>
      <c r="DJ358" s="399">
        <v>-3.58458569476338E-3</v>
      </c>
      <c r="DK358" s="399">
        <v>0.213375853022026</v>
      </c>
    </row>
    <row r="359" spans="1:115" customFormat="1" hidden="1" outlineLevel="1">
      <c r="A359" s="398">
        <f t="shared" si="52"/>
        <v>29586</v>
      </c>
      <c r="B359" s="402"/>
      <c r="C359" s="399"/>
      <c r="D359" s="399">
        <v>1.3100000000000001E-2</v>
      </c>
      <c r="E359" s="399">
        <v>-3.2099999999999997E-2</v>
      </c>
      <c r="F359" s="399"/>
      <c r="G359" s="399"/>
      <c r="H359" s="399"/>
      <c r="I359" s="399"/>
      <c r="J359" s="399"/>
      <c r="K359" s="399"/>
      <c r="L359" s="399"/>
      <c r="M359" s="399"/>
      <c r="N359" s="399"/>
      <c r="O359" s="399"/>
      <c r="P359" s="399"/>
      <c r="Q359" s="399"/>
      <c r="R359" s="399"/>
      <c r="S359" s="399">
        <v>2.0618436627679499E-2</v>
      </c>
      <c r="T359" s="399">
        <v>-0.17365265356502599</v>
      </c>
      <c r="U359" s="399"/>
      <c r="V359" s="399"/>
      <c r="W359" s="399"/>
      <c r="X359" s="399">
        <v>1.4149563381865999E-2</v>
      </c>
      <c r="Y359" s="399"/>
      <c r="Z359" s="399">
        <v>-6.2499310188939797E-2</v>
      </c>
      <c r="AA359" s="399"/>
      <c r="AB359" s="399"/>
      <c r="AC359" s="399"/>
      <c r="AD359" s="399"/>
      <c r="AE359" s="399">
        <v>9.8521094818453392E-3</v>
      </c>
      <c r="AF359" s="399"/>
      <c r="AG359" s="399"/>
      <c r="AH359" s="399"/>
      <c r="AI359" s="399"/>
      <c r="AJ359" s="399"/>
      <c r="AK359" s="399">
        <v>0</v>
      </c>
      <c r="AL359" s="399"/>
      <c r="AM359" s="399">
        <v>-7.4076931013170502E-3</v>
      </c>
      <c r="AN359" s="399"/>
      <c r="AO359" s="399"/>
      <c r="AP359" s="399">
        <v>7.5068043164996101E-2</v>
      </c>
      <c r="AQ359" s="399"/>
      <c r="AR359" s="399"/>
      <c r="AS359" s="399"/>
      <c r="AT359" s="399"/>
      <c r="AU359" s="399"/>
      <c r="AV359" s="399">
        <v>9.3351430622986495E-2</v>
      </c>
      <c r="AW359" s="399">
        <v>-2.1314404176608199E-2</v>
      </c>
      <c r="AX359" s="399"/>
      <c r="AY359" s="399"/>
      <c r="AZ359" s="399">
        <v>-0.109718156213652</v>
      </c>
      <c r="BA359" s="399"/>
      <c r="BB359" s="399">
        <v>-1.5873384893956E-2</v>
      </c>
      <c r="BC359" s="399"/>
      <c r="BD359" s="399"/>
      <c r="BE359" s="399"/>
      <c r="BF359" s="399"/>
      <c r="BG359" s="399">
        <v>-0.106144965406893</v>
      </c>
      <c r="BH359" s="399">
        <v>-3.53259325549015E-3</v>
      </c>
      <c r="BI359" s="399"/>
      <c r="BJ359" s="399"/>
      <c r="BK359" s="399">
        <v>-7.5697211478545606E-2</v>
      </c>
      <c r="BL359" s="399">
        <v>8.2539748891071699E-2</v>
      </c>
      <c r="BM359" s="399"/>
      <c r="BN359" s="399"/>
      <c r="BO359" s="399">
        <v>-0.13478331997317</v>
      </c>
      <c r="BP359" s="399">
        <v>1.69454699624467E-2</v>
      </c>
      <c r="BQ359" s="399"/>
      <c r="BR359" s="399"/>
      <c r="BS359" s="399"/>
      <c r="BT359" s="399"/>
      <c r="BU359" s="399"/>
      <c r="BV359" s="399"/>
      <c r="BW359" s="399">
        <v>7.9568567727686904E-2</v>
      </c>
      <c r="BX359" s="403"/>
      <c r="BY359" s="399">
        <v>0.14173318616394401</v>
      </c>
      <c r="BZ359" s="399"/>
      <c r="CA359" s="399"/>
      <c r="CB359" s="399"/>
      <c r="CC359" s="399">
        <v>-3.4721979922863903E-2</v>
      </c>
      <c r="CD359" s="399"/>
      <c r="CE359" s="399"/>
      <c r="CF359" s="399">
        <v>-0.15068488071299799</v>
      </c>
      <c r="CG359" s="399">
        <v>-7.7586839126364798E-2</v>
      </c>
      <c r="CH359" s="399"/>
      <c r="CI359" s="399"/>
      <c r="CJ359" s="399"/>
      <c r="CK359" s="399"/>
      <c r="CL359" s="399"/>
      <c r="CM359" s="399"/>
      <c r="CN359" s="399"/>
      <c r="CO359" s="399"/>
      <c r="CP359" s="399"/>
      <c r="CQ359" s="399"/>
      <c r="CR359" s="399"/>
      <c r="CS359" s="399"/>
      <c r="CT359" s="399"/>
      <c r="CU359" s="399"/>
      <c r="CV359" s="399"/>
      <c r="CW359" s="399"/>
      <c r="CX359" s="399"/>
      <c r="CY359" s="399"/>
      <c r="CZ359" s="399"/>
      <c r="DA359" s="399"/>
      <c r="DB359" s="399"/>
      <c r="DC359" s="399"/>
      <c r="DD359" s="399"/>
      <c r="DE359" s="399"/>
      <c r="DG359" s="404"/>
      <c r="DI359" s="399"/>
      <c r="DJ359" s="399">
        <v>-3.23742730269427E-2</v>
      </c>
      <c r="DK359" s="399">
        <v>-8.3989546099083101E-2</v>
      </c>
    </row>
    <row r="360" spans="1:115" customFormat="1" hidden="1" outlineLevel="1">
      <c r="A360" s="398">
        <f t="shared" si="52"/>
        <v>29617</v>
      </c>
      <c r="B360" s="402"/>
      <c r="C360" s="399"/>
      <c r="D360" s="399">
        <v>1.04E-2</v>
      </c>
      <c r="E360" s="399">
        <v>-0.04</v>
      </c>
      <c r="F360" s="399"/>
      <c r="G360" s="399"/>
      <c r="H360" s="399"/>
      <c r="I360" s="399"/>
      <c r="J360" s="399"/>
      <c r="K360" s="399"/>
      <c r="L360" s="399"/>
      <c r="M360" s="399"/>
      <c r="N360" s="399"/>
      <c r="O360" s="399"/>
      <c r="P360" s="399"/>
      <c r="Q360" s="399"/>
      <c r="R360" s="399">
        <v>-0.172162888543999</v>
      </c>
      <c r="S360" s="399">
        <v>-3.7879535582058303E-2</v>
      </c>
      <c r="T360" s="399">
        <v>-0.31521742556674998</v>
      </c>
      <c r="U360" s="399"/>
      <c r="V360" s="399"/>
      <c r="W360" s="399"/>
      <c r="X360" s="399">
        <v>-5.1161536003570797E-2</v>
      </c>
      <c r="Y360" s="399"/>
      <c r="Z360" s="399">
        <v>-8.5714336169000302E-2</v>
      </c>
      <c r="AA360" s="399"/>
      <c r="AB360" s="399"/>
      <c r="AC360" s="399"/>
      <c r="AD360" s="399"/>
      <c r="AE360" s="399">
        <v>1.9512155210186E-2</v>
      </c>
      <c r="AF360" s="399"/>
      <c r="AG360" s="399"/>
      <c r="AH360" s="399"/>
      <c r="AI360" s="399"/>
      <c r="AJ360" s="399"/>
      <c r="AK360" s="399">
        <v>-4.46432942426742E-2</v>
      </c>
      <c r="AL360" s="399"/>
      <c r="AM360" s="399">
        <v>-0.119403447583144</v>
      </c>
      <c r="AN360" s="399"/>
      <c r="AO360" s="399"/>
      <c r="AP360" s="399">
        <v>-2.3598589566486E-2</v>
      </c>
      <c r="AQ360" s="399">
        <v>-8.3333491529472795E-2</v>
      </c>
      <c r="AR360" s="399"/>
      <c r="AS360" s="399"/>
      <c r="AT360" s="399"/>
      <c r="AU360" s="399"/>
      <c r="AV360" s="399">
        <v>0.11467872099768101</v>
      </c>
      <c r="AW360" s="399">
        <v>-1.3887869226924299E-2</v>
      </c>
      <c r="AX360" s="399"/>
      <c r="AY360" s="399"/>
      <c r="AZ360" s="399">
        <v>0.112673170821859</v>
      </c>
      <c r="BA360" s="399"/>
      <c r="BB360" s="399">
        <v>-3.2258082517120298E-2</v>
      </c>
      <c r="BC360" s="399"/>
      <c r="BD360" s="399"/>
      <c r="BE360" s="399"/>
      <c r="BF360" s="399"/>
      <c r="BG360" s="399">
        <v>3.34137781822119E-3</v>
      </c>
      <c r="BH360" s="399">
        <v>1.06384684810703E-2</v>
      </c>
      <c r="BI360" s="399"/>
      <c r="BJ360" s="399"/>
      <c r="BK360" s="399">
        <v>-4.3103305290850602E-2</v>
      </c>
      <c r="BL360" s="399">
        <v>7.6246729650670295E-2</v>
      </c>
      <c r="BM360" s="399"/>
      <c r="BN360" s="399"/>
      <c r="BO360" s="399">
        <v>-8.2914502056048098E-2</v>
      </c>
      <c r="BP360" s="399">
        <v>-9.9998353191103895E-2</v>
      </c>
      <c r="BQ360" s="399"/>
      <c r="BR360" s="399"/>
      <c r="BS360" s="399"/>
      <c r="BT360" s="399"/>
      <c r="BU360" s="399"/>
      <c r="BV360" s="399"/>
      <c r="BW360" s="399">
        <v>-8.2630064786841598E-3</v>
      </c>
      <c r="BX360" s="403"/>
      <c r="BY360" s="399">
        <v>-4.8275962721751102E-2</v>
      </c>
      <c r="BZ360" s="399"/>
      <c r="CA360" s="399"/>
      <c r="CB360" s="399"/>
      <c r="CC360" s="399">
        <v>0.118704642272688</v>
      </c>
      <c r="CD360" s="399"/>
      <c r="CE360" s="399"/>
      <c r="CF360" s="399">
        <v>6.4515771695598995E-2</v>
      </c>
      <c r="CG360" s="399">
        <v>-6.54199169382777E-2</v>
      </c>
      <c r="CH360" s="399"/>
      <c r="CI360" s="399"/>
      <c r="CJ360" s="399"/>
      <c r="CK360" s="399"/>
      <c r="CL360" s="399"/>
      <c r="CM360" s="399"/>
      <c r="CN360" s="399"/>
      <c r="CO360" s="399"/>
      <c r="CP360" s="399"/>
      <c r="CQ360" s="399"/>
      <c r="CR360" s="399"/>
      <c r="CS360" s="399"/>
      <c r="CT360" s="399"/>
      <c r="CU360" s="399"/>
      <c r="CV360" s="399"/>
      <c r="CW360" s="399"/>
      <c r="CX360" s="399"/>
      <c r="CY360" s="399"/>
      <c r="CZ360" s="399"/>
      <c r="DA360" s="399"/>
      <c r="DB360" s="399"/>
      <c r="DC360" s="399"/>
      <c r="DD360" s="399"/>
      <c r="DE360" s="399"/>
      <c r="DG360" s="404"/>
      <c r="DI360" s="399"/>
      <c r="DJ360" s="399">
        <v>0.171004658071435</v>
      </c>
      <c r="DK360" s="399">
        <v>-0.169054479452423</v>
      </c>
    </row>
    <row r="361" spans="1:115" customFormat="1" hidden="1" outlineLevel="1">
      <c r="A361" s="398">
        <f t="shared" si="52"/>
        <v>29645</v>
      </c>
      <c r="B361" s="402"/>
      <c r="C361" s="399"/>
      <c r="D361" s="399">
        <v>1.0699999999999999E-2</v>
      </c>
      <c r="E361" s="399">
        <v>1.6400000000000001E-2</v>
      </c>
      <c r="F361" s="399"/>
      <c r="G361" s="399"/>
      <c r="H361" s="399"/>
      <c r="I361" s="399"/>
      <c r="J361" s="399"/>
      <c r="K361" s="399"/>
      <c r="L361" s="399"/>
      <c r="M361" s="399"/>
      <c r="N361" s="399"/>
      <c r="O361" s="399"/>
      <c r="P361" s="399"/>
      <c r="Q361" s="399"/>
      <c r="R361" s="399">
        <v>-6.1942893559561001E-2</v>
      </c>
      <c r="S361" s="399">
        <v>4.9869896394766099E-2</v>
      </c>
      <c r="T361" s="399">
        <v>-1.5872974533321701E-2</v>
      </c>
      <c r="U361" s="399"/>
      <c r="V361" s="399"/>
      <c r="W361" s="399"/>
      <c r="X361" s="399">
        <v>1.96062971102317E-2</v>
      </c>
      <c r="Y361" s="399"/>
      <c r="Z361" s="399">
        <v>-7.8125372210298104E-3</v>
      </c>
      <c r="AA361" s="399"/>
      <c r="AB361" s="399"/>
      <c r="AC361" s="399"/>
      <c r="AD361" s="399"/>
      <c r="AE361" s="399">
        <v>0.14114858554979101</v>
      </c>
      <c r="AF361" s="399"/>
      <c r="AG361" s="399"/>
      <c r="AH361" s="399"/>
      <c r="AI361" s="399"/>
      <c r="AJ361" s="399"/>
      <c r="AK361" s="399">
        <v>0</v>
      </c>
      <c r="AL361" s="399"/>
      <c r="AM361" s="399">
        <v>-5.9321391652016199E-2</v>
      </c>
      <c r="AN361" s="399"/>
      <c r="AO361" s="399"/>
      <c r="AP361" s="399">
        <v>9.0628820914042604E-3</v>
      </c>
      <c r="AQ361" s="399">
        <v>0</v>
      </c>
      <c r="AR361" s="399"/>
      <c r="AS361" s="399"/>
      <c r="AT361" s="399"/>
      <c r="AU361" s="399"/>
      <c r="AV361" s="399">
        <v>6.9959481569174795E-2</v>
      </c>
      <c r="AW361" s="399">
        <v>6.5299260675271295E-2</v>
      </c>
      <c r="AX361" s="399"/>
      <c r="AY361" s="399"/>
      <c r="AZ361" s="399">
        <v>0.10126815092494899</v>
      </c>
      <c r="BA361" s="399"/>
      <c r="BB361" s="399">
        <v>0.116666637835078</v>
      </c>
      <c r="BC361" s="399"/>
      <c r="BD361" s="399"/>
      <c r="BE361" s="399"/>
      <c r="BF361" s="399"/>
      <c r="BG361" s="399">
        <v>-6.32919571132084E-3</v>
      </c>
      <c r="BH361" s="399">
        <v>-5.2631973337553199E-2</v>
      </c>
      <c r="BI361" s="399"/>
      <c r="BJ361" s="399"/>
      <c r="BK361" s="399">
        <v>0.15765743209805799</v>
      </c>
      <c r="BL361" s="399">
        <v>0.100817307056807</v>
      </c>
      <c r="BM361" s="399"/>
      <c r="BN361" s="399"/>
      <c r="BO361" s="399">
        <v>4.1092282043757502E-3</v>
      </c>
      <c r="BP361" s="399">
        <v>-9.2603939573780904E-3</v>
      </c>
      <c r="BQ361" s="399"/>
      <c r="BR361" s="399"/>
      <c r="BS361" s="399"/>
      <c r="BT361" s="399"/>
      <c r="BU361" s="399"/>
      <c r="BV361" s="399"/>
      <c r="BW361" s="399">
        <v>5.41649608758294E-2</v>
      </c>
      <c r="BX361" s="403"/>
      <c r="BY361" s="399">
        <v>-5.0725116843225199E-2</v>
      </c>
      <c r="BZ361" s="399"/>
      <c r="CA361" s="399"/>
      <c r="CB361" s="399"/>
      <c r="CC361" s="399">
        <v>0.118971211612419</v>
      </c>
      <c r="CD361" s="399"/>
      <c r="CE361" s="399"/>
      <c r="CF361" s="399">
        <v>-5.0504991766035998E-2</v>
      </c>
      <c r="CG361" s="399">
        <v>7.6905146494732304E-2</v>
      </c>
      <c r="CH361" s="399"/>
      <c r="CI361" s="399"/>
      <c r="CJ361" s="399"/>
      <c r="CK361" s="399"/>
      <c r="CL361" s="399"/>
      <c r="CM361" s="399"/>
      <c r="CN361" s="399"/>
      <c r="CO361" s="399"/>
      <c r="CP361" s="399"/>
      <c r="CQ361" s="399"/>
      <c r="CR361" s="399"/>
      <c r="CS361" s="399"/>
      <c r="CT361" s="399"/>
      <c r="CU361" s="399"/>
      <c r="CV361" s="399"/>
      <c r="CW361" s="399"/>
      <c r="CX361" s="399"/>
      <c r="CY361" s="399"/>
      <c r="CZ361" s="399"/>
      <c r="DA361" s="399"/>
      <c r="DB361" s="399"/>
      <c r="DC361" s="399"/>
      <c r="DD361" s="399"/>
      <c r="DE361" s="399"/>
      <c r="DG361" s="404"/>
      <c r="DI361" s="399"/>
      <c r="DJ361" s="399">
        <v>1.58730904319919E-2</v>
      </c>
      <c r="DK361" s="399">
        <v>4.1379336335058303E-2</v>
      </c>
    </row>
    <row r="362" spans="1:115" customFormat="1" hidden="1" outlineLevel="1">
      <c r="A362" s="398">
        <f t="shared" si="52"/>
        <v>29676</v>
      </c>
      <c r="B362" s="402"/>
      <c r="C362" s="399"/>
      <c r="D362" s="399">
        <v>1.21E-2</v>
      </c>
      <c r="E362" s="399">
        <v>4.7699999999999902E-2</v>
      </c>
      <c r="F362" s="399"/>
      <c r="G362" s="399"/>
      <c r="H362" s="399"/>
      <c r="I362" s="399"/>
      <c r="J362" s="399"/>
      <c r="K362" s="399"/>
      <c r="L362" s="399"/>
      <c r="M362" s="399"/>
      <c r="N362" s="399"/>
      <c r="O362" s="399"/>
      <c r="P362" s="399"/>
      <c r="Q362" s="399"/>
      <c r="R362" s="399">
        <v>-7.5475135302896998E-2</v>
      </c>
      <c r="S362" s="399">
        <v>0.12499927480982399</v>
      </c>
      <c r="T362" s="399">
        <v>0.123655956000712</v>
      </c>
      <c r="U362" s="399"/>
      <c r="V362" s="399"/>
      <c r="W362" s="399"/>
      <c r="X362" s="399">
        <v>0.173078436797794</v>
      </c>
      <c r="Y362" s="399"/>
      <c r="Z362" s="399">
        <v>0.10236230691223799</v>
      </c>
      <c r="AA362" s="399"/>
      <c r="AB362" s="399"/>
      <c r="AC362" s="399"/>
      <c r="AD362" s="399"/>
      <c r="AE362" s="399">
        <v>2.51577625504209E-2</v>
      </c>
      <c r="AF362" s="399"/>
      <c r="AG362" s="399"/>
      <c r="AH362" s="399"/>
      <c r="AI362" s="399"/>
      <c r="AJ362" s="399"/>
      <c r="AK362" s="399">
        <v>6.54210578773117E-2</v>
      </c>
      <c r="AL362" s="399"/>
      <c r="AM362" s="399">
        <v>4.5042097456702204E-3</v>
      </c>
      <c r="AN362" s="399"/>
      <c r="AO362" s="399"/>
      <c r="AP362" s="399">
        <v>2.1425681212387599E-2</v>
      </c>
      <c r="AQ362" s="399">
        <v>-2.5979200199829001E-2</v>
      </c>
      <c r="AR362" s="399"/>
      <c r="AS362" s="399"/>
      <c r="AT362" s="399"/>
      <c r="AU362" s="399"/>
      <c r="AV362" s="399">
        <v>2.9368595248332002E-2</v>
      </c>
      <c r="AW362" s="399">
        <v>-1.22593606150244E-2</v>
      </c>
      <c r="AX362" s="399"/>
      <c r="AY362" s="399"/>
      <c r="AZ362" s="399">
        <v>3.4482589487820403E-2</v>
      </c>
      <c r="BA362" s="399"/>
      <c r="BB362" s="399">
        <v>9.7015026852106806E-2</v>
      </c>
      <c r="BC362" s="399"/>
      <c r="BD362" s="399"/>
      <c r="BE362" s="399"/>
      <c r="BF362" s="399"/>
      <c r="BG362" s="399">
        <v>0.22293004302241301</v>
      </c>
      <c r="BH362" s="399">
        <v>0.16666670543979101</v>
      </c>
      <c r="BI362" s="399"/>
      <c r="BJ362" s="399"/>
      <c r="BK362" s="399">
        <v>5.8367033384381E-3</v>
      </c>
      <c r="BL362" s="399">
        <v>5.1979838875107598E-2</v>
      </c>
      <c r="BM362" s="399"/>
      <c r="BN362" s="399"/>
      <c r="BO362" s="399">
        <v>-0.105047721498169</v>
      </c>
      <c r="BP362" s="399">
        <v>0.20560775712072199</v>
      </c>
      <c r="BQ362" s="399"/>
      <c r="BR362" s="399"/>
      <c r="BS362" s="399"/>
      <c r="BT362" s="399"/>
      <c r="BU362" s="399"/>
      <c r="BV362" s="399"/>
      <c r="BW362" s="399">
        <v>0.15629862471641301</v>
      </c>
      <c r="BX362" s="403"/>
      <c r="BY362" s="399">
        <v>0.106870904779388</v>
      </c>
      <c r="BZ362" s="399"/>
      <c r="CA362" s="399"/>
      <c r="CB362" s="399"/>
      <c r="CC362" s="399">
        <v>1.43673658312948E-2</v>
      </c>
      <c r="CD362" s="399"/>
      <c r="CE362" s="399"/>
      <c r="CF362" s="399">
        <v>0.31914938333263598</v>
      </c>
      <c r="CG362" s="399">
        <v>-1.6431765745999999E-2</v>
      </c>
      <c r="CH362" s="399"/>
      <c r="CI362" s="399"/>
      <c r="CJ362" s="399"/>
      <c r="CK362" s="399"/>
      <c r="CL362" s="399"/>
      <c r="CM362" s="399"/>
      <c r="CN362" s="399"/>
      <c r="CO362" s="399"/>
      <c r="CP362" s="399"/>
      <c r="CQ362" s="399"/>
      <c r="CR362" s="399"/>
      <c r="CS362" s="399"/>
      <c r="CT362" s="399"/>
      <c r="CU362" s="399"/>
      <c r="CV362" s="399"/>
      <c r="CW362" s="399"/>
      <c r="CX362" s="399"/>
      <c r="CY362" s="399"/>
      <c r="CZ362" s="399"/>
      <c r="DA362" s="399"/>
      <c r="DB362" s="399"/>
      <c r="DC362" s="399"/>
      <c r="DD362" s="399"/>
      <c r="DE362" s="399"/>
      <c r="DG362" s="404"/>
      <c r="DI362" s="399"/>
      <c r="DJ362" s="399">
        <v>0</v>
      </c>
      <c r="DK362" s="399">
        <v>2.6490453365282898E-2</v>
      </c>
    </row>
    <row r="363" spans="1:115" customFormat="1" hidden="1" outlineLevel="1">
      <c r="A363" s="398">
        <f t="shared" si="52"/>
        <v>29706</v>
      </c>
      <c r="B363" s="402"/>
      <c r="C363" s="399"/>
      <c r="D363" s="399">
        <v>1.0800000000000001E-2</v>
      </c>
      <c r="E363" s="399">
        <v>-1.02999999999999E-2</v>
      </c>
      <c r="F363" s="399"/>
      <c r="G363" s="399"/>
      <c r="H363" s="399"/>
      <c r="I363" s="399"/>
      <c r="J363" s="399"/>
      <c r="K363" s="399"/>
      <c r="L363" s="399"/>
      <c r="M363" s="399"/>
      <c r="N363" s="399"/>
      <c r="O363" s="399"/>
      <c r="P363" s="399"/>
      <c r="Q363" s="399"/>
      <c r="R363" s="399">
        <v>0.15816243428235999</v>
      </c>
      <c r="S363" s="399">
        <v>0.120000510262796</v>
      </c>
      <c r="T363" s="399">
        <v>4.78468710834936E-2</v>
      </c>
      <c r="U363" s="399"/>
      <c r="V363" s="399"/>
      <c r="W363" s="399"/>
      <c r="X363" s="399">
        <v>-0.131147311325297</v>
      </c>
      <c r="Y363" s="399"/>
      <c r="Z363" s="399">
        <v>8.5714100713665003E-2</v>
      </c>
      <c r="AA363" s="399"/>
      <c r="AB363" s="399"/>
      <c r="AC363" s="399"/>
      <c r="AD363" s="399"/>
      <c r="AE363" s="399">
        <v>-4.4989794194595999E-2</v>
      </c>
      <c r="AF363" s="399"/>
      <c r="AG363" s="399"/>
      <c r="AH363" s="399"/>
      <c r="AI363" s="399"/>
      <c r="AJ363" s="399"/>
      <c r="AK363" s="399">
        <v>0.21929764532434101</v>
      </c>
      <c r="AL363" s="399"/>
      <c r="AM363" s="399">
        <v>0.147982579489397</v>
      </c>
      <c r="AN363" s="399"/>
      <c r="AO363" s="399"/>
      <c r="AP363" s="399">
        <v>7.5332041313469905E-2</v>
      </c>
      <c r="AQ363" s="399">
        <v>0.106667057009263</v>
      </c>
      <c r="AR363" s="399"/>
      <c r="AS363" s="399"/>
      <c r="AT363" s="399"/>
      <c r="AU363" s="399"/>
      <c r="AV363" s="399">
        <v>-3.7745713905238398E-3</v>
      </c>
      <c r="AW363" s="399">
        <v>3.1607151542451403E-2</v>
      </c>
      <c r="AX363" s="399"/>
      <c r="AY363" s="399"/>
      <c r="AZ363" s="399">
        <v>-3.3333175288037503E-2</v>
      </c>
      <c r="BA363" s="399"/>
      <c r="BB363" s="399">
        <v>9.5238379164310702E-2</v>
      </c>
      <c r="BC363" s="399"/>
      <c r="BD363" s="399"/>
      <c r="BE363" s="399"/>
      <c r="BF363" s="399"/>
      <c r="BG363" s="399">
        <v>-9.8160818396408805E-2</v>
      </c>
      <c r="BH363" s="399">
        <v>-0.142857171343519</v>
      </c>
      <c r="BI363" s="399"/>
      <c r="BJ363" s="399"/>
      <c r="BK363" s="399">
        <v>0.112186258398439</v>
      </c>
      <c r="BL363" s="399">
        <v>2.5882500018684401E-2</v>
      </c>
      <c r="BM363" s="399"/>
      <c r="BN363" s="399"/>
      <c r="BO363" s="399">
        <v>9.1466339141714707E-3</v>
      </c>
      <c r="BP363" s="399">
        <v>0.17442028399062301</v>
      </c>
      <c r="BQ363" s="399"/>
      <c r="BR363" s="399"/>
      <c r="BS363" s="399"/>
      <c r="BT363" s="399"/>
      <c r="BU363" s="399"/>
      <c r="BV363" s="399"/>
      <c r="BW363" s="399">
        <v>5.8220558999738402E-2</v>
      </c>
      <c r="BX363" s="403"/>
      <c r="BY363" s="399">
        <v>2.0689264639605499E-2</v>
      </c>
      <c r="BZ363" s="399"/>
      <c r="CA363" s="399"/>
      <c r="CB363" s="399"/>
      <c r="CC363" s="399">
        <v>3.3994407861012599E-2</v>
      </c>
      <c r="CD363" s="399"/>
      <c r="CE363" s="399"/>
      <c r="CF363" s="399">
        <v>9.27413017368377E-2</v>
      </c>
      <c r="CG363" s="399">
        <v>2.3868283455446E-3</v>
      </c>
      <c r="CH363" s="399"/>
      <c r="CI363" s="399"/>
      <c r="CJ363" s="399"/>
      <c r="CK363" s="399"/>
      <c r="CL363" s="399"/>
      <c r="CM363" s="399"/>
      <c r="CN363" s="399"/>
      <c r="CO363" s="399"/>
      <c r="CP363" s="399"/>
      <c r="CQ363" s="399"/>
      <c r="CR363" s="399"/>
      <c r="CS363" s="399"/>
      <c r="CT363" s="399"/>
      <c r="CU363" s="399"/>
      <c r="CV363" s="399"/>
      <c r="CW363" s="399"/>
      <c r="CX363" s="399"/>
      <c r="CY363" s="399"/>
      <c r="CZ363" s="399"/>
      <c r="DA363" s="399"/>
      <c r="DB363" s="399"/>
      <c r="DC363" s="399"/>
      <c r="DD363" s="399"/>
      <c r="DE363" s="399"/>
      <c r="DG363" s="404"/>
      <c r="DI363" s="399"/>
      <c r="DJ363" s="399">
        <v>-6.25071755309747E-3</v>
      </c>
      <c r="DK363" s="399">
        <v>1.9354255509076799E-2</v>
      </c>
    </row>
    <row r="364" spans="1:115" customFormat="1" hidden="1" outlineLevel="1">
      <c r="A364" s="398">
        <f t="shared" si="52"/>
        <v>29737</v>
      </c>
      <c r="B364" s="402"/>
      <c r="C364" s="399"/>
      <c r="D364" s="399">
        <v>1.15E-2</v>
      </c>
      <c r="E364" s="399">
        <v>1.26E-2</v>
      </c>
      <c r="F364" s="399"/>
      <c r="G364" s="399"/>
      <c r="H364" s="399"/>
      <c r="I364" s="399"/>
      <c r="J364" s="399"/>
      <c r="K364" s="399"/>
      <c r="L364" s="399"/>
      <c r="M364" s="399"/>
      <c r="N364" s="399"/>
      <c r="O364" s="399"/>
      <c r="P364" s="399"/>
      <c r="Q364" s="399"/>
      <c r="R364" s="399">
        <v>0.16739838364353099</v>
      </c>
      <c r="S364" s="399">
        <v>-7.1429327285920594E-2</v>
      </c>
      <c r="T364" s="399">
        <v>4.1095833128171402E-2</v>
      </c>
      <c r="U364" s="399"/>
      <c r="V364" s="399"/>
      <c r="W364" s="399"/>
      <c r="X364" s="399">
        <v>0.12735722143616801</v>
      </c>
      <c r="Y364" s="399"/>
      <c r="Z364" s="399">
        <v>-5.2631402029721303E-2</v>
      </c>
      <c r="AA364" s="399"/>
      <c r="AB364" s="399"/>
      <c r="AC364" s="399"/>
      <c r="AD364" s="399"/>
      <c r="AE364" s="399">
        <v>3.4260998746745902E-2</v>
      </c>
      <c r="AF364" s="399"/>
      <c r="AG364" s="399"/>
      <c r="AH364" s="399"/>
      <c r="AI364" s="399"/>
      <c r="AJ364" s="399"/>
      <c r="AK364" s="399">
        <v>2.8776673634889699E-2</v>
      </c>
      <c r="AL364" s="399"/>
      <c r="AM364" s="399">
        <v>0.20312520180052501</v>
      </c>
      <c r="AN364" s="399"/>
      <c r="AO364" s="399"/>
      <c r="AP364" s="399">
        <v>0.10439527881140299</v>
      </c>
      <c r="AQ364" s="399">
        <v>9.6385934784407795E-2</v>
      </c>
      <c r="AR364" s="399"/>
      <c r="AS364" s="399"/>
      <c r="AT364" s="399"/>
      <c r="AU364" s="399"/>
      <c r="AV364" s="399">
        <v>6.0605953416310497E-2</v>
      </c>
      <c r="AW364" s="399">
        <v>-1.74218334622772E-2</v>
      </c>
      <c r="AX364" s="399"/>
      <c r="AY364" s="399"/>
      <c r="AZ364" s="399">
        <v>-3.4483079973140998E-2</v>
      </c>
      <c r="BA364" s="399"/>
      <c r="BB364" s="399">
        <v>0.236024617369131</v>
      </c>
      <c r="BC364" s="399"/>
      <c r="BD364" s="399"/>
      <c r="BE364" s="399"/>
      <c r="BF364" s="399"/>
      <c r="BG364" s="399">
        <v>7.6022998804716704E-2</v>
      </c>
      <c r="BH364" s="399">
        <v>4.8147381301892798E-2</v>
      </c>
      <c r="BI364" s="399"/>
      <c r="BJ364" s="399"/>
      <c r="BK364" s="399">
        <v>-5.3913643389311199E-2</v>
      </c>
      <c r="BL364" s="399">
        <v>5.50460981972931E-2</v>
      </c>
      <c r="BM364" s="399"/>
      <c r="BN364" s="399"/>
      <c r="BO364" s="399">
        <v>-8.7613434675635898E-2</v>
      </c>
      <c r="BP364" s="399">
        <v>7.9206344670371603E-2</v>
      </c>
      <c r="BQ364" s="399"/>
      <c r="BR364" s="399"/>
      <c r="BS364" s="399"/>
      <c r="BT364" s="399"/>
      <c r="BU364" s="399"/>
      <c r="BV364" s="399"/>
      <c r="BW364" s="399">
        <v>3.23504219775649E-3</v>
      </c>
      <c r="BX364" s="403"/>
      <c r="BY364" s="399">
        <v>-2.7027289816184599E-2</v>
      </c>
      <c r="BZ364" s="399"/>
      <c r="CA364" s="399"/>
      <c r="CB364" s="399"/>
      <c r="CC364" s="399">
        <v>3.0137263004200901E-2</v>
      </c>
      <c r="CD364" s="399"/>
      <c r="CE364" s="399"/>
      <c r="CF364" s="399">
        <v>-9.9630451048292698E-2</v>
      </c>
      <c r="CG364" s="399">
        <v>4.5026001182379899E-2</v>
      </c>
      <c r="CH364" s="399"/>
      <c r="CI364" s="399"/>
      <c r="CJ364" s="399"/>
      <c r="CK364" s="399"/>
      <c r="CL364" s="399"/>
      <c r="CM364" s="399"/>
      <c r="CN364" s="399"/>
      <c r="CO364" s="399"/>
      <c r="CP364" s="399"/>
      <c r="CQ364" s="399"/>
      <c r="CR364" s="399"/>
      <c r="CS364" s="399"/>
      <c r="CT364" s="399"/>
      <c r="CU364" s="399"/>
      <c r="CV364" s="399"/>
      <c r="CW364" s="399"/>
      <c r="CX364" s="399"/>
      <c r="CY364" s="399"/>
      <c r="CZ364" s="399"/>
      <c r="DA364" s="399"/>
      <c r="DB364" s="399"/>
      <c r="DC364" s="399"/>
      <c r="DD364" s="399"/>
      <c r="DE364" s="399"/>
      <c r="DG364" s="404"/>
      <c r="DI364" s="399"/>
      <c r="DJ364" s="399">
        <v>3.1451658889385301E-3</v>
      </c>
      <c r="DK364" s="399">
        <v>5.6962469837795703E-2</v>
      </c>
    </row>
    <row r="365" spans="1:115" customFormat="1" hidden="1" outlineLevel="1">
      <c r="A365" s="398">
        <f t="shared" si="52"/>
        <v>29767</v>
      </c>
      <c r="B365" s="402"/>
      <c r="C365" s="399"/>
      <c r="D365" s="399">
        <v>1.35E-2</v>
      </c>
      <c r="E365" s="399">
        <v>-1.0099999999999901E-2</v>
      </c>
      <c r="F365" s="399"/>
      <c r="G365" s="399"/>
      <c r="H365" s="399"/>
      <c r="I365" s="399"/>
      <c r="J365" s="399"/>
      <c r="K365" s="399"/>
      <c r="L365" s="399"/>
      <c r="M365" s="399"/>
      <c r="N365" s="399"/>
      <c r="O365" s="399"/>
      <c r="P365" s="399"/>
      <c r="Q365" s="399"/>
      <c r="R365" s="399">
        <v>-0.215095135973497</v>
      </c>
      <c r="S365" s="399">
        <v>-3.4186819267681801E-2</v>
      </c>
      <c r="T365" s="399">
        <v>-0.17543854011819099</v>
      </c>
      <c r="U365" s="399"/>
      <c r="V365" s="399"/>
      <c r="W365" s="399"/>
      <c r="X365" s="399">
        <v>-1.2550890772730999E-2</v>
      </c>
      <c r="Y365" s="399"/>
      <c r="Z365" s="399">
        <v>-5.5555759035471601E-2</v>
      </c>
      <c r="AA365" s="399"/>
      <c r="AB365" s="399"/>
      <c r="AC365" s="399"/>
      <c r="AD365" s="399"/>
      <c r="AE365" s="399">
        <v>4.9688882888916999E-2</v>
      </c>
      <c r="AF365" s="399"/>
      <c r="AG365" s="399"/>
      <c r="AH365" s="399"/>
      <c r="AI365" s="399"/>
      <c r="AJ365" s="399"/>
      <c r="AK365" s="399">
        <v>2.0979696688557498E-2</v>
      </c>
      <c r="AL365" s="399"/>
      <c r="AM365" s="399">
        <v>-2.92213088772901E-2</v>
      </c>
      <c r="AN365" s="399"/>
      <c r="AO365" s="399"/>
      <c r="AP365" s="399">
        <v>-7.3609948372255402E-2</v>
      </c>
      <c r="AQ365" s="399">
        <v>2.1982164331669302E-2</v>
      </c>
      <c r="AR365" s="399"/>
      <c r="AS365" s="399"/>
      <c r="AT365" s="399"/>
      <c r="AU365" s="399"/>
      <c r="AV365" s="399">
        <v>2.1214604476503099E-2</v>
      </c>
      <c r="AW365" s="399">
        <v>7.4467951710218402E-2</v>
      </c>
      <c r="AX365" s="399"/>
      <c r="AY365" s="399"/>
      <c r="AZ365" s="399">
        <v>4.7618343067514099E-2</v>
      </c>
      <c r="BA365" s="399"/>
      <c r="BB365" s="399">
        <v>-0.175879502406843</v>
      </c>
      <c r="BC365" s="399"/>
      <c r="BD365" s="399"/>
      <c r="BE365" s="399"/>
      <c r="BF365" s="399"/>
      <c r="BG365" s="399">
        <v>3.8043538548264699E-2</v>
      </c>
      <c r="BH365" s="399">
        <v>2.47356991675899E-2</v>
      </c>
      <c r="BI365" s="399"/>
      <c r="BJ365" s="399"/>
      <c r="BK365" s="399">
        <v>-3.4926210118354298E-2</v>
      </c>
      <c r="BL365" s="399">
        <v>4.3476495015730698E-3</v>
      </c>
      <c r="BM365" s="399"/>
      <c r="BN365" s="399"/>
      <c r="BO365" s="399">
        <v>-6.6223912183204199E-3</v>
      </c>
      <c r="BP365" s="399">
        <v>-3.6694702416886701E-2</v>
      </c>
      <c r="BQ365" s="399"/>
      <c r="BR365" s="399"/>
      <c r="BS365" s="399"/>
      <c r="BT365" s="399"/>
      <c r="BU365" s="399"/>
      <c r="BV365" s="399"/>
      <c r="BW365" s="399">
        <v>-1.77163290038151E-2</v>
      </c>
      <c r="BX365" s="403"/>
      <c r="BY365" s="399">
        <v>6.9444315446088201E-2</v>
      </c>
      <c r="BZ365" s="399"/>
      <c r="CA365" s="399"/>
      <c r="CB365" s="399"/>
      <c r="CC365" s="399">
        <v>-6.9149742508335804E-2</v>
      </c>
      <c r="CD365" s="399"/>
      <c r="CE365" s="399"/>
      <c r="CF365" s="399">
        <v>7.7868529996844904E-2</v>
      </c>
      <c r="CG365" s="399">
        <v>-6.9125983900149004E-3</v>
      </c>
      <c r="CH365" s="399"/>
      <c r="CI365" s="399"/>
      <c r="CJ365" s="399"/>
      <c r="CK365" s="399"/>
      <c r="CL365" s="399"/>
      <c r="CM365" s="399"/>
      <c r="CN365" s="399"/>
      <c r="CO365" s="399"/>
      <c r="CP365" s="399"/>
      <c r="CQ365" s="399"/>
      <c r="CR365" s="399"/>
      <c r="CS365" s="399"/>
      <c r="CT365" s="399"/>
      <c r="CU365" s="399"/>
      <c r="CV365" s="399"/>
      <c r="CW365" s="399"/>
      <c r="CX365" s="399"/>
      <c r="CY365" s="399"/>
      <c r="CZ365" s="399"/>
      <c r="DA365" s="399"/>
      <c r="DB365" s="399"/>
      <c r="DC365" s="399"/>
      <c r="DD365" s="399"/>
      <c r="DE365" s="399"/>
      <c r="DG365" s="404"/>
      <c r="DI365" s="399"/>
      <c r="DJ365" s="399">
        <v>2.8212611761232E-2</v>
      </c>
      <c r="DK365" s="399">
        <v>-2.0957441515633699E-2</v>
      </c>
    </row>
    <row r="366" spans="1:115" customFormat="1" hidden="1" outlineLevel="1">
      <c r="A366" s="398">
        <f t="shared" si="52"/>
        <v>29798</v>
      </c>
      <c r="B366" s="402"/>
      <c r="C366" s="399"/>
      <c r="D366" s="399">
        <v>1.24E-2</v>
      </c>
      <c r="E366" s="399">
        <v>-3.0000000000000001E-3</v>
      </c>
      <c r="F366" s="399"/>
      <c r="G366" s="399"/>
      <c r="H366" s="399"/>
      <c r="I366" s="399"/>
      <c r="J366" s="399"/>
      <c r="K366" s="399"/>
      <c r="L366" s="399"/>
      <c r="M366" s="399"/>
      <c r="N366" s="399"/>
      <c r="O366" s="399"/>
      <c r="P366" s="399"/>
      <c r="Q366" s="399"/>
      <c r="R366" s="399">
        <v>-3.84592706564479E-2</v>
      </c>
      <c r="S366" s="399">
        <v>8.8487365143483602E-3</v>
      </c>
      <c r="T366" s="399">
        <v>-0.14893631919801001</v>
      </c>
      <c r="U366" s="399"/>
      <c r="V366" s="399"/>
      <c r="W366" s="399"/>
      <c r="X366" s="399">
        <v>2.1184661433643202E-2</v>
      </c>
      <c r="Y366" s="399"/>
      <c r="Z366" s="399">
        <v>0.139706992224129</v>
      </c>
      <c r="AA366" s="399"/>
      <c r="AB366" s="399"/>
      <c r="AC366" s="399"/>
      <c r="AD366" s="399"/>
      <c r="AE366" s="399">
        <v>-0.15187405477431001</v>
      </c>
      <c r="AF366" s="399"/>
      <c r="AG366" s="399"/>
      <c r="AH366" s="399"/>
      <c r="AI366" s="399"/>
      <c r="AJ366" s="399"/>
      <c r="AK366" s="399">
        <v>-5.4794475955250103E-2</v>
      </c>
      <c r="AL366" s="399"/>
      <c r="AM366" s="399">
        <v>1.67225364474132E-2</v>
      </c>
      <c r="AN366" s="399"/>
      <c r="AO366" s="399"/>
      <c r="AP366" s="399">
        <v>-2.7025798705325702E-3</v>
      </c>
      <c r="AQ366" s="399">
        <v>-6.4516882113791099E-2</v>
      </c>
      <c r="AR366" s="399"/>
      <c r="AS366" s="399"/>
      <c r="AT366" s="399"/>
      <c r="AU366" s="399"/>
      <c r="AV366" s="399">
        <v>-2.8268674533638901E-2</v>
      </c>
      <c r="AW366" s="399">
        <v>-2.88279236710791E-2</v>
      </c>
      <c r="AX366" s="399"/>
      <c r="AY366" s="399"/>
      <c r="AZ366" s="399">
        <v>-7.3862964443516296E-2</v>
      </c>
      <c r="BA366" s="399"/>
      <c r="BB366" s="399">
        <v>6.0973886035342499E-3</v>
      </c>
      <c r="BC366" s="399"/>
      <c r="BD366" s="399"/>
      <c r="BE366" s="399"/>
      <c r="BF366" s="399"/>
      <c r="BG366" s="399">
        <v>-8.1999808293631904E-2</v>
      </c>
      <c r="BH366" s="399">
        <v>-6.8965487366247302E-2</v>
      </c>
      <c r="BI366" s="399"/>
      <c r="BJ366" s="399"/>
      <c r="BK366" s="399">
        <v>-4.76198675531617E-2</v>
      </c>
      <c r="BL366" s="399">
        <v>-7.3593472686230496E-2</v>
      </c>
      <c r="BM366" s="399"/>
      <c r="BN366" s="399"/>
      <c r="BO366" s="399">
        <v>0.133332883406658</v>
      </c>
      <c r="BP366" s="399">
        <v>0</v>
      </c>
      <c r="BQ366" s="399"/>
      <c r="BR366" s="399"/>
      <c r="BS366" s="399"/>
      <c r="BT366" s="399"/>
      <c r="BU366" s="399"/>
      <c r="BV366" s="399"/>
      <c r="BW366" s="399">
        <v>-2.6313781792971499E-2</v>
      </c>
      <c r="BX366" s="403"/>
      <c r="BY366" s="399">
        <v>6.4935501815007707E-2</v>
      </c>
      <c r="BZ366" s="399"/>
      <c r="CA366" s="399"/>
      <c r="CB366" s="399"/>
      <c r="CC366" s="399">
        <v>0</v>
      </c>
      <c r="CD366" s="399"/>
      <c r="CE366" s="399"/>
      <c r="CF366" s="399">
        <v>1.9011658815227799E-2</v>
      </c>
      <c r="CG366" s="399">
        <v>-2.3205121243495799E-3</v>
      </c>
      <c r="CH366" s="399"/>
      <c r="CI366" s="399"/>
      <c r="CJ366" s="399"/>
      <c r="CK366" s="399"/>
      <c r="CL366" s="399"/>
      <c r="CM366" s="399"/>
      <c r="CN366" s="399"/>
      <c r="CO366" s="399"/>
      <c r="CP366" s="399"/>
      <c r="CQ366" s="399"/>
      <c r="CR366" s="399"/>
      <c r="CS366" s="399"/>
      <c r="CT366" s="399"/>
      <c r="CU366" s="399"/>
      <c r="CV366" s="399"/>
      <c r="CW366" s="399"/>
      <c r="CX366" s="399"/>
      <c r="CY366" s="399"/>
      <c r="CZ366" s="399"/>
      <c r="DA366" s="399"/>
      <c r="DB366" s="399"/>
      <c r="DC366" s="399"/>
      <c r="DD366" s="399"/>
      <c r="DE366" s="399"/>
      <c r="DG366" s="404"/>
      <c r="DI366" s="399"/>
      <c r="DJ366" s="399">
        <v>1.82932611463206E-2</v>
      </c>
      <c r="DK366" s="399">
        <v>-9.4801475351955794E-2</v>
      </c>
    </row>
    <row r="367" spans="1:115" customFormat="1" hidden="1" outlineLevel="1">
      <c r="A367" s="398">
        <f t="shared" si="52"/>
        <v>29829</v>
      </c>
      <c r="B367" s="402"/>
      <c r="C367" s="399"/>
      <c r="D367" s="399">
        <v>1.2800000000000001E-2</v>
      </c>
      <c r="E367" s="399">
        <v>-5.7599999999999998E-2</v>
      </c>
      <c r="F367" s="399"/>
      <c r="G367" s="399"/>
      <c r="H367" s="399"/>
      <c r="I367" s="399"/>
      <c r="J367" s="399"/>
      <c r="K367" s="399"/>
      <c r="L367" s="399"/>
      <c r="M367" s="399"/>
      <c r="N367" s="399"/>
      <c r="O367" s="399"/>
      <c r="P367" s="399"/>
      <c r="Q367" s="399"/>
      <c r="R367" s="399">
        <v>-0.19499628399724001</v>
      </c>
      <c r="S367" s="399">
        <v>-6.1403218998002197E-2</v>
      </c>
      <c r="T367" s="399">
        <v>-8.1249868088319799E-2</v>
      </c>
      <c r="U367" s="399"/>
      <c r="V367" s="399"/>
      <c r="W367" s="399"/>
      <c r="X367" s="399">
        <v>2.0747037574308801E-2</v>
      </c>
      <c r="Y367" s="399"/>
      <c r="Z367" s="399">
        <v>3.2257340754920198E-2</v>
      </c>
      <c r="AA367" s="399"/>
      <c r="AB367" s="399"/>
      <c r="AC367" s="399"/>
      <c r="AD367" s="399"/>
      <c r="AE367" s="399">
        <v>-3.7208916793201798E-2</v>
      </c>
      <c r="AF367" s="399"/>
      <c r="AG367" s="399"/>
      <c r="AH367" s="399"/>
      <c r="AI367" s="399"/>
      <c r="AJ367" s="399"/>
      <c r="AK367" s="399">
        <v>3.2608252828954597E-2</v>
      </c>
      <c r="AL367" s="399"/>
      <c r="AM367" s="399">
        <v>-4.93427348693369E-2</v>
      </c>
      <c r="AN367" s="399"/>
      <c r="AO367" s="399"/>
      <c r="AP367" s="399">
        <v>-8.2361822194126202E-2</v>
      </c>
      <c r="AQ367" s="399">
        <v>-0.114941331113931</v>
      </c>
      <c r="AR367" s="399"/>
      <c r="AS367" s="399"/>
      <c r="AT367" s="399"/>
      <c r="AU367" s="399"/>
      <c r="AV367" s="399">
        <v>-3.9999670989877299E-2</v>
      </c>
      <c r="AW367" s="399">
        <v>-4.4750533016244598E-2</v>
      </c>
      <c r="AX367" s="399"/>
      <c r="AY367" s="399"/>
      <c r="AZ367" s="399">
        <v>-6.1348078728440697E-2</v>
      </c>
      <c r="BA367" s="399"/>
      <c r="BB367" s="399">
        <v>-4.8484604488558201E-2</v>
      </c>
      <c r="BC367" s="399"/>
      <c r="BD367" s="399"/>
      <c r="BE367" s="399"/>
      <c r="BF367" s="399"/>
      <c r="BG367" s="399">
        <v>-8.6706038726755294E-2</v>
      </c>
      <c r="BH367" s="399">
        <v>-3.7037077964224799E-2</v>
      </c>
      <c r="BI367" s="399"/>
      <c r="BJ367" s="399"/>
      <c r="BK367" s="399">
        <v>-6.99995064767997E-2</v>
      </c>
      <c r="BL367" s="399">
        <v>-3.5046709898293803E-2</v>
      </c>
      <c r="BM367" s="399"/>
      <c r="BN367" s="399"/>
      <c r="BO367" s="399">
        <v>-1.4705476265609E-2</v>
      </c>
      <c r="BP367" s="399">
        <v>-0.104764824550259</v>
      </c>
      <c r="BQ367" s="399"/>
      <c r="BR367" s="399"/>
      <c r="BS367" s="399"/>
      <c r="BT367" s="399"/>
      <c r="BU367" s="399"/>
      <c r="BV367" s="399"/>
      <c r="BW367" s="399">
        <v>-3.5410765493228698E-2</v>
      </c>
      <c r="BX367" s="403"/>
      <c r="BY367" s="399">
        <v>-1.8292550741411801E-2</v>
      </c>
      <c r="BZ367" s="399"/>
      <c r="CA367" s="399"/>
      <c r="CB367" s="399"/>
      <c r="CC367" s="399">
        <v>-6.5713188317712404E-2</v>
      </c>
      <c r="CD367" s="399"/>
      <c r="CE367" s="399"/>
      <c r="CF367" s="399">
        <v>-0.10261196341671899</v>
      </c>
      <c r="CG367" s="399">
        <v>-9.4590794715144394E-2</v>
      </c>
      <c r="CH367" s="399"/>
      <c r="CI367" s="399"/>
      <c r="CJ367" s="399"/>
      <c r="CK367" s="399"/>
      <c r="CL367" s="399"/>
      <c r="CM367" s="399"/>
      <c r="CN367" s="399"/>
      <c r="CO367" s="399"/>
      <c r="CP367" s="399"/>
      <c r="CQ367" s="399"/>
      <c r="CR367" s="399"/>
      <c r="CS367" s="399"/>
      <c r="CT367" s="399"/>
      <c r="CU367" s="399"/>
      <c r="CV367" s="399"/>
      <c r="CW367" s="399"/>
      <c r="CX367" s="399"/>
      <c r="CY367" s="399"/>
      <c r="CZ367" s="399"/>
      <c r="DA367" s="399"/>
      <c r="DB367" s="399"/>
      <c r="DC367" s="399"/>
      <c r="DD367" s="399"/>
      <c r="DE367" s="399"/>
      <c r="DG367" s="404"/>
      <c r="DI367" s="399"/>
      <c r="DJ367" s="399">
        <v>-4.7904704660247099E-2</v>
      </c>
      <c r="DK367" s="399">
        <v>-2.7027500384839899E-2</v>
      </c>
    </row>
    <row r="368" spans="1:115" customFormat="1" hidden="1" outlineLevel="1">
      <c r="A368" s="398">
        <f t="shared" si="52"/>
        <v>29859</v>
      </c>
      <c r="B368" s="402"/>
      <c r="C368" s="399"/>
      <c r="D368" s="399">
        <v>1.24E-2</v>
      </c>
      <c r="E368" s="399">
        <v>-5.9299999999999999E-2</v>
      </c>
      <c r="F368" s="399"/>
      <c r="G368" s="399"/>
      <c r="H368" s="399"/>
      <c r="I368" s="399"/>
      <c r="J368" s="399"/>
      <c r="K368" s="399"/>
      <c r="L368" s="399"/>
      <c r="M368" s="399"/>
      <c r="N368" s="399"/>
      <c r="O368" s="399"/>
      <c r="P368" s="399"/>
      <c r="Q368" s="399"/>
      <c r="R368" s="399">
        <v>-0.2422424912807</v>
      </c>
      <c r="S368" s="399">
        <v>-4.67291310928237E-2</v>
      </c>
      <c r="T368" s="399">
        <v>-0.115646419545734</v>
      </c>
      <c r="U368" s="399"/>
      <c r="V368" s="399"/>
      <c r="W368" s="399"/>
      <c r="X368" s="399">
        <v>-8.1301387358857294E-2</v>
      </c>
      <c r="Y368" s="399"/>
      <c r="Z368" s="399">
        <v>-0.18749963302081199</v>
      </c>
      <c r="AA368" s="399"/>
      <c r="AB368" s="399"/>
      <c r="AC368" s="399"/>
      <c r="AD368" s="399"/>
      <c r="AE368" s="399">
        <v>-9.6618161766673205E-2</v>
      </c>
      <c r="AF368" s="399"/>
      <c r="AG368" s="399"/>
      <c r="AH368" s="399"/>
      <c r="AI368" s="399"/>
      <c r="AJ368" s="399"/>
      <c r="AK368" s="399">
        <v>0</v>
      </c>
      <c r="AL368" s="399"/>
      <c r="AM368" s="399">
        <v>-7.2663803780569899E-2</v>
      </c>
      <c r="AN368" s="399"/>
      <c r="AO368" s="399"/>
      <c r="AP368" s="399">
        <v>1.0415640468673E-2</v>
      </c>
      <c r="AQ368" s="399">
        <v>-1.29861750975887E-2</v>
      </c>
      <c r="AR368" s="399"/>
      <c r="AS368" s="399"/>
      <c r="AT368" s="399"/>
      <c r="AU368" s="399"/>
      <c r="AV368" s="399">
        <v>-1.9288156551718501E-2</v>
      </c>
      <c r="AW368" s="399">
        <v>6.3063495225016405E-2</v>
      </c>
      <c r="AX368" s="399"/>
      <c r="AY368" s="399"/>
      <c r="AZ368" s="399">
        <v>-7.1896316688238704E-2</v>
      </c>
      <c r="BA368" s="399"/>
      <c r="BB368" s="399">
        <v>-0.15286624157034201</v>
      </c>
      <c r="BC368" s="399"/>
      <c r="BD368" s="399"/>
      <c r="BE368" s="399"/>
      <c r="BF368" s="399"/>
      <c r="BG368" s="399">
        <v>0</v>
      </c>
      <c r="BH368" s="399">
        <v>-0.138461504081934</v>
      </c>
      <c r="BI368" s="399"/>
      <c r="BJ368" s="399"/>
      <c r="BK368" s="399">
        <v>-7.7419561050235799E-2</v>
      </c>
      <c r="BL368" s="399">
        <v>-4.3583608412370502E-2</v>
      </c>
      <c r="BM368" s="399"/>
      <c r="BN368" s="399"/>
      <c r="BO368" s="399">
        <v>-8.6567091375809604E-2</v>
      </c>
      <c r="BP368" s="399">
        <v>-0.14893639778630499</v>
      </c>
      <c r="BQ368" s="399"/>
      <c r="BR368" s="399"/>
      <c r="BS368" s="399"/>
      <c r="BT368" s="399"/>
      <c r="BU368" s="399"/>
      <c r="BV368" s="399"/>
      <c r="BW368" s="399">
        <v>5.9650945135450301E-2</v>
      </c>
      <c r="BX368" s="403"/>
      <c r="BY368" s="399">
        <v>-1.2423110042559001E-2</v>
      </c>
      <c r="BZ368" s="399"/>
      <c r="CA368" s="399"/>
      <c r="CB368" s="399"/>
      <c r="CC368" s="399">
        <v>3.3638632031710802E-2</v>
      </c>
      <c r="CD368" s="399"/>
      <c r="CE368" s="399"/>
      <c r="CF368" s="399">
        <v>-0.13097773928041001</v>
      </c>
      <c r="CG368" s="399">
        <v>-0.13506523290827999</v>
      </c>
      <c r="CH368" s="399"/>
      <c r="CI368" s="399"/>
      <c r="CJ368" s="399"/>
      <c r="CK368" s="399"/>
      <c r="CL368" s="399"/>
      <c r="CM368" s="399"/>
      <c r="CN368" s="399"/>
      <c r="CO368" s="399"/>
      <c r="CP368" s="399"/>
      <c r="CQ368" s="399"/>
      <c r="CR368" s="399"/>
      <c r="CS368" s="399"/>
      <c r="CT368" s="399"/>
      <c r="CU368" s="399"/>
      <c r="CV368" s="399"/>
      <c r="CW368" s="399"/>
      <c r="CX368" s="399"/>
      <c r="CY368" s="399"/>
      <c r="CZ368" s="399"/>
      <c r="DA368" s="399"/>
      <c r="DB368" s="399"/>
      <c r="DC368" s="399"/>
      <c r="DD368" s="399"/>
      <c r="DE368" s="399"/>
      <c r="DG368" s="404"/>
      <c r="DI368" s="399"/>
      <c r="DJ368" s="399">
        <v>-6.9182066792750505E-2</v>
      </c>
      <c r="DK368" s="399">
        <v>0</v>
      </c>
    </row>
    <row r="369" spans="1:115" customFormat="1" hidden="1" outlineLevel="1">
      <c r="A369" s="398">
        <f t="shared" si="52"/>
        <v>29890</v>
      </c>
      <c r="B369" s="402"/>
      <c r="C369" s="399"/>
      <c r="D369" s="399">
        <v>1.21E-2</v>
      </c>
      <c r="E369" s="399">
        <v>6.13E-2</v>
      </c>
      <c r="F369" s="399"/>
      <c r="G369" s="399"/>
      <c r="H369" s="399"/>
      <c r="I369" s="399"/>
      <c r="J369" s="399"/>
      <c r="K369" s="399"/>
      <c r="L369" s="399"/>
      <c r="M369" s="399"/>
      <c r="N369" s="399"/>
      <c r="O369" s="399"/>
      <c r="P369" s="399"/>
      <c r="Q369" s="399"/>
      <c r="R369" s="399">
        <v>0.31148665194415598</v>
      </c>
      <c r="S369" s="399">
        <v>0.12745051766176799</v>
      </c>
      <c r="T369" s="399">
        <v>0.21538496489832401</v>
      </c>
      <c r="U369" s="399"/>
      <c r="V369" s="399"/>
      <c r="W369" s="399"/>
      <c r="X369" s="399">
        <v>0.168142362865774</v>
      </c>
      <c r="Y369" s="399"/>
      <c r="Z369" s="399">
        <v>0.13846084992919699</v>
      </c>
      <c r="AA369" s="399"/>
      <c r="AB369" s="399"/>
      <c r="AC369" s="399"/>
      <c r="AD369" s="399"/>
      <c r="AE369" s="399">
        <v>0.12299475033516399</v>
      </c>
      <c r="AF369" s="399"/>
      <c r="AG369" s="399"/>
      <c r="AH369" s="399"/>
      <c r="AI369" s="399"/>
      <c r="AJ369" s="399"/>
      <c r="AK369" s="399">
        <v>0.1473690589834</v>
      </c>
      <c r="AL369" s="399"/>
      <c r="AM369" s="399">
        <v>0.23134323863612</v>
      </c>
      <c r="AN369" s="399"/>
      <c r="AO369" s="399"/>
      <c r="AP369" s="399">
        <v>-5.8908770948029703E-2</v>
      </c>
      <c r="AQ369" s="399">
        <v>0.39473089160177999</v>
      </c>
      <c r="AR369" s="399"/>
      <c r="AS369" s="399"/>
      <c r="AT369" s="399"/>
      <c r="AU369" s="399"/>
      <c r="AV369" s="399">
        <v>0.17187445397002499</v>
      </c>
      <c r="AW369" s="399">
        <v>7.6031259451840805E-2</v>
      </c>
      <c r="AX369" s="399"/>
      <c r="AY369" s="399"/>
      <c r="AZ369" s="399">
        <v>9.8590442493459995E-2</v>
      </c>
      <c r="BA369" s="399"/>
      <c r="BB369" s="399">
        <v>0.112782312164821</v>
      </c>
      <c r="BC369" s="399"/>
      <c r="BD369" s="399"/>
      <c r="BE369" s="399"/>
      <c r="BF369" s="399"/>
      <c r="BG369" s="399">
        <v>-0.162759334681221</v>
      </c>
      <c r="BH369" s="399">
        <v>-0.11607140290865101</v>
      </c>
      <c r="BI369" s="399"/>
      <c r="BJ369" s="399"/>
      <c r="BK369" s="399">
        <v>-6.2936746323241505E-2</v>
      </c>
      <c r="BL369" s="399">
        <v>0.13164586610663301</v>
      </c>
      <c r="BM369" s="399"/>
      <c r="BN369" s="399"/>
      <c r="BO369" s="399">
        <v>0.117647031268846</v>
      </c>
      <c r="BP369" s="399">
        <v>8.75028656641645E-2</v>
      </c>
      <c r="BQ369" s="399"/>
      <c r="BR369" s="399"/>
      <c r="BS369" s="399"/>
      <c r="BT369" s="399"/>
      <c r="BU369" s="399"/>
      <c r="BV369" s="399"/>
      <c r="BW369" s="399">
        <v>6.5035813745543097E-2</v>
      </c>
      <c r="BX369" s="403"/>
      <c r="BY369" s="399">
        <v>7.5472051696628295E-2</v>
      </c>
      <c r="BZ369" s="399"/>
      <c r="CA369" s="399"/>
      <c r="CB369" s="399"/>
      <c r="CC369" s="399">
        <v>-8.5798057216125503E-2</v>
      </c>
      <c r="CD369" s="399"/>
      <c r="CE369" s="399"/>
      <c r="CF369" s="399">
        <v>-9.5693180298565494E-2</v>
      </c>
      <c r="CG369" s="399">
        <v>0.14114181322069999</v>
      </c>
      <c r="CH369" s="399"/>
      <c r="CI369" s="399"/>
      <c r="CJ369" s="399"/>
      <c r="CK369" s="399"/>
      <c r="CL369" s="399"/>
      <c r="CM369" s="399"/>
      <c r="CN369" s="399"/>
      <c r="CO369" s="399"/>
      <c r="CP369" s="399"/>
      <c r="CQ369" s="399"/>
      <c r="CR369" s="399"/>
      <c r="CS369" s="399"/>
      <c r="CT369" s="399"/>
      <c r="CU369" s="399"/>
      <c r="CV369" s="399"/>
      <c r="CW369" s="399"/>
      <c r="CX369" s="399"/>
      <c r="CY369" s="399"/>
      <c r="CZ369" s="399"/>
      <c r="DA369" s="399"/>
      <c r="DB369" s="399"/>
      <c r="DC369" s="399"/>
      <c r="DD369" s="399"/>
      <c r="DE369" s="399"/>
      <c r="DG369" s="404"/>
      <c r="DI369" s="399"/>
      <c r="DJ369" s="399">
        <v>2.7027055771865701E-2</v>
      </c>
      <c r="DK369" s="399">
        <v>6.2499203344987798E-2</v>
      </c>
    </row>
    <row r="370" spans="1:115" customFormat="1" hidden="1" outlineLevel="1">
      <c r="A370" s="398">
        <f t="shared" si="52"/>
        <v>29920</v>
      </c>
      <c r="B370" s="402"/>
      <c r="C370" s="399"/>
      <c r="D370" s="399">
        <v>1.0699999999999999E-2</v>
      </c>
      <c r="E370" s="399">
        <v>4.4299999999999999E-2</v>
      </c>
      <c r="F370" s="399"/>
      <c r="G370" s="399"/>
      <c r="H370" s="399"/>
      <c r="I370" s="399"/>
      <c r="J370" s="399"/>
      <c r="K370" s="399"/>
      <c r="L370" s="399"/>
      <c r="M370" s="399"/>
      <c r="N370" s="399"/>
      <c r="O370" s="399"/>
      <c r="P370" s="399"/>
      <c r="Q370" s="399"/>
      <c r="R370" s="399">
        <v>-6.8756833760039701E-2</v>
      </c>
      <c r="S370" s="399">
        <v>-3.9129546265777401E-2</v>
      </c>
      <c r="T370" s="399">
        <v>-0.13924070258861301</v>
      </c>
      <c r="U370" s="399"/>
      <c r="V370" s="399"/>
      <c r="W370" s="399"/>
      <c r="X370" s="399">
        <v>4.1666306163276899E-2</v>
      </c>
      <c r="Y370" s="399"/>
      <c r="Z370" s="399">
        <v>-7.4324735919718096E-2</v>
      </c>
      <c r="AA370" s="399"/>
      <c r="AB370" s="399"/>
      <c r="AC370" s="399"/>
      <c r="AD370" s="399"/>
      <c r="AE370" s="399">
        <v>3.8095149349658602E-2</v>
      </c>
      <c r="AF370" s="399"/>
      <c r="AG370" s="399"/>
      <c r="AH370" s="399"/>
      <c r="AI370" s="399"/>
      <c r="AJ370" s="399"/>
      <c r="AK370" s="399">
        <v>0.14678863308038601</v>
      </c>
      <c r="AL370" s="399"/>
      <c r="AM370" s="399">
        <v>-5.1515261722793401E-2</v>
      </c>
      <c r="AN370" s="399"/>
      <c r="AO370" s="399"/>
      <c r="AP370" s="399">
        <v>7.1987346047720502E-2</v>
      </c>
      <c r="AQ370" s="399">
        <v>4.7171673759150698E-2</v>
      </c>
      <c r="AR370" s="399"/>
      <c r="AS370" s="399"/>
      <c r="AT370" s="399"/>
      <c r="AU370" s="399"/>
      <c r="AV370" s="399">
        <v>2.33331225053863E-2</v>
      </c>
      <c r="AW370" s="399">
        <v>2.5559238708956399E-2</v>
      </c>
      <c r="AX370" s="399"/>
      <c r="AY370" s="399"/>
      <c r="AZ370" s="399">
        <v>0.115385204547767</v>
      </c>
      <c r="BA370" s="399"/>
      <c r="BB370" s="399">
        <v>-4.0540858551351998E-2</v>
      </c>
      <c r="BC370" s="399"/>
      <c r="BD370" s="399"/>
      <c r="BE370" s="399"/>
      <c r="BF370" s="399"/>
      <c r="BG370" s="399">
        <v>2.3076805260484098E-2</v>
      </c>
      <c r="BH370" s="399">
        <v>6.56560733820854E-2</v>
      </c>
      <c r="BI370" s="399"/>
      <c r="BJ370" s="399"/>
      <c r="BK370" s="399">
        <v>0.13432804223586001</v>
      </c>
      <c r="BL370" s="399">
        <v>-4.4741576054638799E-3</v>
      </c>
      <c r="BM370" s="399"/>
      <c r="BN370" s="399"/>
      <c r="BO370" s="399">
        <v>5.2631987039094899E-2</v>
      </c>
      <c r="BP370" s="399">
        <v>3.4483270488096601E-2</v>
      </c>
      <c r="BQ370" s="399"/>
      <c r="BR370" s="399"/>
      <c r="BS370" s="399"/>
      <c r="BT370" s="399"/>
      <c r="BU370" s="399"/>
      <c r="BV370" s="399"/>
      <c r="BW370" s="399">
        <v>0.103771528091545</v>
      </c>
      <c r="BX370" s="403"/>
      <c r="BY370" s="399">
        <v>2.92398604548058E-2</v>
      </c>
      <c r="BZ370" s="399"/>
      <c r="CA370" s="399"/>
      <c r="CB370" s="399"/>
      <c r="CC370" s="399">
        <v>4.53067499820747E-2</v>
      </c>
      <c r="CD370" s="399"/>
      <c r="CE370" s="399"/>
      <c r="CF370" s="399">
        <v>4.4973542768116097E-2</v>
      </c>
      <c r="CG370" s="399">
        <v>2.1994068858723899E-3</v>
      </c>
      <c r="CH370" s="399"/>
      <c r="CI370" s="399"/>
      <c r="CJ370" s="399"/>
      <c r="CK370" s="399"/>
      <c r="CL370" s="399"/>
      <c r="CM370" s="399"/>
      <c r="CN370" s="399"/>
      <c r="CO370" s="399"/>
      <c r="CP370" s="399"/>
      <c r="CQ370" s="399"/>
      <c r="CR370" s="399"/>
      <c r="CS370" s="399"/>
      <c r="CT370" s="399"/>
      <c r="CU370" s="399"/>
      <c r="CV370" s="399"/>
      <c r="CW370" s="399"/>
      <c r="CX370" s="399"/>
      <c r="CY370" s="399"/>
      <c r="CZ370" s="399"/>
      <c r="DA370" s="399"/>
      <c r="DB370" s="399"/>
      <c r="DC370" s="399"/>
      <c r="DD370" s="399"/>
      <c r="DE370" s="399"/>
      <c r="DG370" s="404"/>
      <c r="DI370" s="399"/>
      <c r="DJ370" s="399">
        <v>6.5786693994684901E-3</v>
      </c>
      <c r="DK370" s="399">
        <v>0.12418403005291399</v>
      </c>
    </row>
    <row r="371" spans="1:115" customFormat="1" hidden="1" outlineLevel="1">
      <c r="A371" s="398">
        <f t="shared" si="52"/>
        <v>29951</v>
      </c>
      <c r="B371" s="402"/>
      <c r="C371" s="399"/>
      <c r="D371" s="399">
        <v>8.6999999999999994E-3</v>
      </c>
      <c r="E371" s="399">
        <v>-2.7799999999999998E-2</v>
      </c>
      <c r="F371" s="399"/>
      <c r="G371" s="399"/>
      <c r="H371" s="399"/>
      <c r="I371" s="399"/>
      <c r="J371" s="399"/>
      <c r="K371" s="399"/>
      <c r="L371" s="399"/>
      <c r="M371" s="399"/>
      <c r="N371" s="399"/>
      <c r="O371" s="399"/>
      <c r="P371" s="399"/>
      <c r="Q371" s="399"/>
      <c r="R371" s="399">
        <v>0.187920480987948</v>
      </c>
      <c r="S371" s="399">
        <v>-9.0498659068978596E-2</v>
      </c>
      <c r="T371" s="399">
        <v>3.6764781388655798E-2</v>
      </c>
      <c r="U371" s="399"/>
      <c r="V371" s="399"/>
      <c r="W371" s="399"/>
      <c r="X371" s="399">
        <v>-2.1817599289238598E-2</v>
      </c>
      <c r="Y371" s="399"/>
      <c r="Z371" s="399">
        <v>-0.124086496195482</v>
      </c>
      <c r="AA371" s="399"/>
      <c r="AB371" s="399"/>
      <c r="AC371" s="399"/>
      <c r="AD371" s="399"/>
      <c r="AE371" s="399">
        <v>-4.1284631607361101E-2</v>
      </c>
      <c r="AF371" s="399"/>
      <c r="AG371" s="399"/>
      <c r="AH371" s="399"/>
      <c r="AI371" s="399"/>
      <c r="AJ371" s="399"/>
      <c r="AK371" s="399">
        <v>-0.13600007418833299</v>
      </c>
      <c r="AL371" s="399"/>
      <c r="AM371" s="399">
        <v>0.194888545097647</v>
      </c>
      <c r="AN371" s="399"/>
      <c r="AO371" s="399"/>
      <c r="AP371" s="399">
        <v>-2.0612392844718799E-3</v>
      </c>
      <c r="AQ371" s="399">
        <v>1.8016995576835799E-2</v>
      </c>
      <c r="AR371" s="399"/>
      <c r="AS371" s="399"/>
      <c r="AT371" s="399"/>
      <c r="AU371" s="399"/>
      <c r="AV371" s="399">
        <v>-4.2769142527957098E-2</v>
      </c>
      <c r="AW371" s="399">
        <v>1.55742138885872E-3</v>
      </c>
      <c r="AX371" s="399"/>
      <c r="AY371" s="399"/>
      <c r="AZ371" s="399">
        <v>1.1493235962187501E-2</v>
      </c>
      <c r="BA371" s="399"/>
      <c r="BB371" s="399">
        <v>-2.1126649034730698E-2</v>
      </c>
      <c r="BC371" s="399"/>
      <c r="BD371" s="399"/>
      <c r="BE371" s="399"/>
      <c r="BF371" s="399"/>
      <c r="BG371" s="399">
        <v>7.5189699030171397E-3</v>
      </c>
      <c r="BH371" s="399">
        <v>-4.7393214673295297E-2</v>
      </c>
      <c r="BI371" s="399"/>
      <c r="BJ371" s="399"/>
      <c r="BK371" s="399">
        <v>-2.63153876343315E-2</v>
      </c>
      <c r="BL371" s="399">
        <v>-2.0224649690939699E-2</v>
      </c>
      <c r="BM371" s="399"/>
      <c r="BN371" s="399"/>
      <c r="BO371" s="399">
        <v>-4.72225700636048E-2</v>
      </c>
      <c r="BP371" s="399">
        <v>-0.100000279282505</v>
      </c>
      <c r="BQ371" s="399"/>
      <c r="BR371" s="399"/>
      <c r="BS371" s="399"/>
      <c r="BT371" s="399"/>
      <c r="BU371" s="399"/>
      <c r="BV371" s="399"/>
      <c r="BW371" s="399">
        <v>-3.1337812119155602E-2</v>
      </c>
      <c r="BX371" s="403"/>
      <c r="BY371" s="399">
        <v>-6.2499945891948398E-2</v>
      </c>
      <c r="BZ371" s="399"/>
      <c r="CA371" s="399"/>
      <c r="CB371" s="399"/>
      <c r="CC371" s="399">
        <v>-6.5015165277013495E-2</v>
      </c>
      <c r="CD371" s="399"/>
      <c r="CE371" s="399"/>
      <c r="CF371" s="399">
        <v>-0.12658227615061299</v>
      </c>
      <c r="CG371" s="399">
        <v>-6.6489128366543707E-2</v>
      </c>
      <c r="CH371" s="399"/>
      <c r="CI371" s="399"/>
      <c r="CJ371" s="399"/>
      <c r="CK371" s="399"/>
      <c r="CL371" s="399"/>
      <c r="CM371" s="399"/>
      <c r="CN371" s="399"/>
      <c r="CO371" s="399"/>
      <c r="CP371" s="399"/>
      <c r="CQ371" s="399"/>
      <c r="CR371" s="399"/>
      <c r="CS371" s="399"/>
      <c r="CT371" s="399"/>
      <c r="CU371" s="399"/>
      <c r="CV371" s="399"/>
      <c r="CW371" s="399"/>
      <c r="CX371" s="399"/>
      <c r="CY371" s="399"/>
      <c r="CZ371" s="399"/>
      <c r="DA371" s="399"/>
      <c r="DB371" s="399"/>
      <c r="DC371" s="399"/>
      <c r="DD371" s="399"/>
      <c r="DE371" s="399"/>
      <c r="DG371" s="404"/>
      <c r="DI371" s="399"/>
      <c r="DJ371" s="399">
        <v>1.96076373767635E-2</v>
      </c>
      <c r="DK371" s="399">
        <v>-8.1395782667609995E-2</v>
      </c>
    </row>
    <row r="372" spans="1:115" customFormat="1" hidden="1" outlineLevel="1">
      <c r="A372" s="398">
        <f t="shared" si="52"/>
        <v>29982</v>
      </c>
      <c r="B372" s="402"/>
      <c r="C372" s="399"/>
      <c r="D372" s="399">
        <v>8.0000000000000002E-3</v>
      </c>
      <c r="E372" s="399">
        <v>-2.4400000000000002E-2</v>
      </c>
      <c r="F372" s="399"/>
      <c r="G372" s="399"/>
      <c r="H372" s="399"/>
      <c r="I372" s="399"/>
      <c r="J372" s="399"/>
      <c r="K372" s="399"/>
      <c r="L372" s="399"/>
      <c r="M372" s="399"/>
      <c r="N372" s="399"/>
      <c r="O372" s="399"/>
      <c r="P372" s="399"/>
      <c r="Q372" s="399"/>
      <c r="R372" s="399">
        <v>-7.9091146402554893E-2</v>
      </c>
      <c r="S372" s="399">
        <v>9.9500462066259808E-3</v>
      </c>
      <c r="T372" s="399">
        <v>0.113475126059794</v>
      </c>
      <c r="U372" s="399"/>
      <c r="V372" s="399"/>
      <c r="W372" s="399"/>
      <c r="X372" s="399">
        <v>-2.97391829365342E-2</v>
      </c>
      <c r="Y372" s="399"/>
      <c r="Z372" s="399">
        <v>-4.1666626606586599E-2</v>
      </c>
      <c r="AA372" s="399"/>
      <c r="AB372" s="399"/>
      <c r="AC372" s="399"/>
      <c r="AD372" s="399"/>
      <c r="AE372" s="399">
        <v>-4.3061947365767898E-2</v>
      </c>
      <c r="AF372" s="399"/>
      <c r="AG372" s="399"/>
      <c r="AH372" s="399"/>
      <c r="AI372" s="399"/>
      <c r="AJ372" s="399"/>
      <c r="AK372" s="399">
        <v>-6.4814906246346199E-2</v>
      </c>
      <c r="AL372" s="399"/>
      <c r="AM372" s="399">
        <v>5.3476056435284899E-2</v>
      </c>
      <c r="AN372" s="399"/>
      <c r="AO372" s="399"/>
      <c r="AP372" s="399">
        <v>-1.47440509555352E-3</v>
      </c>
      <c r="AQ372" s="399">
        <v>3.5400164802891598E-2</v>
      </c>
      <c r="AR372" s="399"/>
      <c r="AS372" s="399"/>
      <c r="AT372" s="399"/>
      <c r="AU372" s="399"/>
      <c r="AV372" s="399">
        <v>1.37458130181531E-2</v>
      </c>
      <c r="AW372" s="399">
        <v>7.4671314868289998E-2</v>
      </c>
      <c r="AX372" s="399"/>
      <c r="AY372" s="399"/>
      <c r="AZ372" s="399">
        <v>-0.107953679982858</v>
      </c>
      <c r="BA372" s="399">
        <v>4.49652482272739E-2</v>
      </c>
      <c r="BB372" s="399">
        <v>-7.1941228374757804E-3</v>
      </c>
      <c r="BC372" s="399"/>
      <c r="BD372" s="399"/>
      <c r="BE372" s="399"/>
      <c r="BF372" s="399"/>
      <c r="BG372" s="399">
        <v>8.9552850691750605E-2</v>
      </c>
      <c r="BH372" s="399">
        <v>1.4925385960816899E-2</v>
      </c>
      <c r="BI372" s="399"/>
      <c r="BJ372" s="399"/>
      <c r="BK372" s="399">
        <v>-4.1822071033506401E-2</v>
      </c>
      <c r="BL372" s="399">
        <v>-8.0275728203693497E-2</v>
      </c>
      <c r="BM372" s="399"/>
      <c r="BN372" s="399"/>
      <c r="BO372" s="399">
        <v>-0.148687838002173</v>
      </c>
      <c r="BP372" s="399">
        <v>-2.46905072702823E-2</v>
      </c>
      <c r="BQ372" s="399"/>
      <c r="BR372" s="399"/>
      <c r="BS372" s="399"/>
      <c r="BT372" s="399"/>
      <c r="BU372" s="399"/>
      <c r="BV372" s="399"/>
      <c r="BW372" s="399">
        <v>-2.93990144756373E-3</v>
      </c>
      <c r="BX372" s="403"/>
      <c r="BY372" s="399">
        <v>6.0606247160409597E-2</v>
      </c>
      <c r="BZ372" s="399"/>
      <c r="CA372" s="399"/>
      <c r="CB372" s="399"/>
      <c r="CC372" s="399">
        <v>3.6423658456155403E-2</v>
      </c>
      <c r="CD372" s="399"/>
      <c r="CE372" s="399"/>
      <c r="CF372" s="399">
        <v>-0.118840755668076</v>
      </c>
      <c r="CG372" s="399">
        <v>-2.84892211640586E-3</v>
      </c>
      <c r="CH372" s="399">
        <v>-3.3556777382632103E-2</v>
      </c>
      <c r="CI372" s="399"/>
      <c r="CJ372" s="399"/>
      <c r="CK372" s="399"/>
      <c r="CL372" s="399"/>
      <c r="CM372" s="399"/>
      <c r="CN372" s="399"/>
      <c r="CO372" s="399"/>
      <c r="CP372" s="399"/>
      <c r="CQ372" s="399"/>
      <c r="CR372" s="399"/>
      <c r="CS372" s="399"/>
      <c r="CT372" s="399"/>
      <c r="CU372" s="399"/>
      <c r="CV372" s="399"/>
      <c r="CW372" s="399"/>
      <c r="CX372" s="399"/>
      <c r="CY372" s="399"/>
      <c r="CZ372" s="399"/>
      <c r="DA372" s="399"/>
      <c r="DB372" s="399"/>
      <c r="DC372" s="399"/>
      <c r="DD372" s="399"/>
      <c r="DE372" s="399"/>
      <c r="DG372" s="404"/>
      <c r="DI372" s="399"/>
      <c r="DJ372" s="399">
        <v>-3.8461445321415599E-2</v>
      </c>
      <c r="DK372" s="399">
        <v>-3.7974359133527702E-2</v>
      </c>
    </row>
    <row r="373" spans="1:115" customFormat="1" hidden="1" outlineLevel="1">
      <c r="A373" s="398">
        <f t="shared" si="52"/>
        <v>30010</v>
      </c>
      <c r="B373" s="402"/>
      <c r="C373" s="399"/>
      <c r="D373" s="399">
        <v>9.1999999999999998E-3</v>
      </c>
      <c r="E373" s="399">
        <v>-4.9399999999999999E-2</v>
      </c>
      <c r="F373" s="399"/>
      <c r="G373" s="399"/>
      <c r="H373" s="399"/>
      <c r="I373" s="399"/>
      <c r="J373" s="399"/>
      <c r="K373" s="399"/>
      <c r="L373" s="399"/>
      <c r="M373" s="399"/>
      <c r="N373" s="399"/>
      <c r="O373" s="399"/>
      <c r="P373" s="399"/>
      <c r="Q373" s="399"/>
      <c r="R373" s="399">
        <v>-0.104298879145568</v>
      </c>
      <c r="S373" s="399">
        <v>-4.9257082541939098E-3</v>
      </c>
      <c r="T373" s="399">
        <v>-4.4585946393037E-2</v>
      </c>
      <c r="U373" s="399"/>
      <c r="V373" s="399"/>
      <c r="W373" s="399"/>
      <c r="X373" s="399">
        <v>7.6619278087477396E-3</v>
      </c>
      <c r="Y373" s="399"/>
      <c r="Z373" s="399">
        <v>-6.0870306745344799E-2</v>
      </c>
      <c r="AA373" s="399"/>
      <c r="AB373" s="399"/>
      <c r="AC373" s="399"/>
      <c r="AD373" s="399"/>
      <c r="AE373" s="399">
        <v>2.7499719141024E-2</v>
      </c>
      <c r="AF373" s="399"/>
      <c r="AG373" s="399"/>
      <c r="AH373" s="399"/>
      <c r="AI373" s="399"/>
      <c r="AJ373" s="399"/>
      <c r="AK373" s="399">
        <v>-9.9009919171734795E-2</v>
      </c>
      <c r="AL373" s="399"/>
      <c r="AM373" s="399">
        <v>-5.0765362388000002E-3</v>
      </c>
      <c r="AN373" s="399"/>
      <c r="AO373" s="399"/>
      <c r="AP373" s="399">
        <v>-7.0901582652827602E-2</v>
      </c>
      <c r="AQ373" s="399">
        <v>-2.99146674612151E-2</v>
      </c>
      <c r="AR373" s="399"/>
      <c r="AS373" s="399"/>
      <c r="AT373" s="399"/>
      <c r="AU373" s="399"/>
      <c r="AV373" s="399">
        <v>-7.7965780709254001E-2</v>
      </c>
      <c r="AW373" s="399">
        <v>-2.3461092448025599E-2</v>
      </c>
      <c r="AX373" s="399"/>
      <c r="AY373" s="399"/>
      <c r="AZ373" s="399">
        <v>6.36733460249216E-3</v>
      </c>
      <c r="BA373" s="399">
        <v>0</v>
      </c>
      <c r="BB373" s="399">
        <v>-0.22463811354226701</v>
      </c>
      <c r="BC373" s="399"/>
      <c r="BD373" s="399"/>
      <c r="BE373" s="399"/>
      <c r="BF373" s="399"/>
      <c r="BG373" s="399">
        <v>4.79441369081825E-2</v>
      </c>
      <c r="BH373" s="399">
        <v>-3.9215847773339897E-2</v>
      </c>
      <c r="BI373" s="399"/>
      <c r="BJ373" s="399"/>
      <c r="BK373" s="399">
        <v>-0.10238096240813301</v>
      </c>
      <c r="BL373" s="399">
        <v>0.102244598412772</v>
      </c>
      <c r="BM373" s="399"/>
      <c r="BN373" s="399"/>
      <c r="BO373" s="399">
        <v>-0.13013759234685199</v>
      </c>
      <c r="BP373" s="399">
        <v>-3.7974219691395E-2</v>
      </c>
      <c r="BQ373" s="399"/>
      <c r="BR373" s="399"/>
      <c r="BS373" s="399"/>
      <c r="BT373" s="399"/>
      <c r="BU373" s="399"/>
      <c r="BV373" s="399"/>
      <c r="BW373" s="399">
        <v>-2.0648976908457399E-2</v>
      </c>
      <c r="BX373" s="403"/>
      <c r="BY373" s="399">
        <v>1.1428875474034501E-2</v>
      </c>
      <c r="BZ373" s="399"/>
      <c r="CA373" s="399"/>
      <c r="CB373" s="399"/>
      <c r="CC373" s="399">
        <v>0.102236633740553</v>
      </c>
      <c r="CD373" s="399"/>
      <c r="CE373" s="399"/>
      <c r="CF373" s="399">
        <v>-7.8947347437636095E-2</v>
      </c>
      <c r="CG373" s="399">
        <v>-0.11304287764997401</v>
      </c>
      <c r="CH373" s="399">
        <v>-0.11342556967134899</v>
      </c>
      <c r="CI373" s="399"/>
      <c r="CJ373" s="399"/>
      <c r="CK373" s="399"/>
      <c r="CL373" s="399"/>
      <c r="CM373" s="399"/>
      <c r="CN373" s="399"/>
      <c r="CO373" s="399"/>
      <c r="CP373" s="399"/>
      <c r="CQ373" s="399"/>
      <c r="CR373" s="399"/>
      <c r="CS373" s="399"/>
      <c r="CT373" s="399"/>
      <c r="CU373" s="399"/>
      <c r="CV373" s="399"/>
      <c r="CW373" s="399"/>
      <c r="CX373" s="399"/>
      <c r="CY373" s="399"/>
      <c r="CZ373" s="399"/>
      <c r="DA373" s="399"/>
      <c r="DB373" s="399"/>
      <c r="DC373" s="399"/>
      <c r="DD373" s="399"/>
      <c r="DE373" s="399"/>
      <c r="DG373" s="404"/>
      <c r="DI373" s="399"/>
      <c r="DJ373" s="399">
        <v>-1.33329849396329E-2</v>
      </c>
      <c r="DK373" s="399">
        <v>-9.8683933379122193E-2</v>
      </c>
    </row>
    <row r="374" spans="1:115" customFormat="1" hidden="1" outlineLevel="1">
      <c r="A374" s="398">
        <f t="shared" si="52"/>
        <v>30041</v>
      </c>
      <c r="B374" s="402"/>
      <c r="C374" s="399"/>
      <c r="D374" s="399">
        <v>9.7999999999999997E-3</v>
      </c>
      <c r="E374" s="399">
        <v>-8.8999999999999999E-3</v>
      </c>
      <c r="F374" s="399"/>
      <c r="G374" s="399"/>
      <c r="H374" s="399"/>
      <c r="I374" s="399"/>
      <c r="J374" s="399"/>
      <c r="K374" s="399"/>
      <c r="L374" s="399"/>
      <c r="M374" s="399"/>
      <c r="N374" s="399"/>
      <c r="O374" s="399"/>
      <c r="P374" s="399"/>
      <c r="Q374" s="399"/>
      <c r="R374" s="399">
        <v>-7.5337426183909095E-2</v>
      </c>
      <c r="S374" s="399">
        <v>7.9208005601389506E-2</v>
      </c>
      <c r="T374" s="399">
        <v>0.20000001526299899</v>
      </c>
      <c r="U374" s="399"/>
      <c r="V374" s="399"/>
      <c r="W374" s="399"/>
      <c r="X374" s="399">
        <v>1.5207945432092499E-2</v>
      </c>
      <c r="Y374" s="399"/>
      <c r="Z374" s="399">
        <v>-7.4073814071949101E-2</v>
      </c>
      <c r="AA374" s="399"/>
      <c r="AB374" s="399"/>
      <c r="AC374" s="399"/>
      <c r="AD374" s="399"/>
      <c r="AE374" s="399">
        <v>3.76457172939961E-2</v>
      </c>
      <c r="AF374" s="399"/>
      <c r="AG374" s="399"/>
      <c r="AH374" s="399"/>
      <c r="AI374" s="399"/>
      <c r="AJ374" s="399"/>
      <c r="AK374" s="399">
        <v>0.186813326795428</v>
      </c>
      <c r="AL374" s="399"/>
      <c r="AM374" s="399">
        <v>-2.5509671083989799E-2</v>
      </c>
      <c r="AN374" s="399"/>
      <c r="AO374" s="399"/>
      <c r="AP374" s="399">
        <v>-7.4429917641519697E-2</v>
      </c>
      <c r="AQ374" s="399">
        <v>3.5239833156723799E-2</v>
      </c>
      <c r="AR374" s="399"/>
      <c r="AS374" s="399"/>
      <c r="AT374" s="399"/>
      <c r="AU374" s="399"/>
      <c r="AV374" s="399">
        <v>7.8477570451436399E-2</v>
      </c>
      <c r="AW374" s="399">
        <v>-6.0055556541733701E-3</v>
      </c>
      <c r="AX374" s="399"/>
      <c r="AY374" s="399"/>
      <c r="AZ374" s="399">
        <v>5.0635628410577699E-2</v>
      </c>
      <c r="BA374" s="399">
        <v>8.2474277226461903E-2</v>
      </c>
      <c r="BB374" s="399">
        <v>1.8691819457953E-2</v>
      </c>
      <c r="BC374" s="399"/>
      <c r="BD374" s="399"/>
      <c r="BE374" s="399"/>
      <c r="BF374" s="399"/>
      <c r="BG374" s="399">
        <v>8.4967965874586104E-2</v>
      </c>
      <c r="BH374" s="399">
        <v>-9.18362670665301E-2</v>
      </c>
      <c r="BI374" s="399"/>
      <c r="BJ374" s="399"/>
      <c r="BK374" s="399">
        <v>2.6525310943954002E-2</v>
      </c>
      <c r="BL374" s="399">
        <v>-8.5972347547359801E-2</v>
      </c>
      <c r="BM374" s="399"/>
      <c r="BN374" s="399"/>
      <c r="BO374" s="399">
        <v>-3.5432796477910797E-2</v>
      </c>
      <c r="BP374" s="399">
        <v>-2.6320321240438802E-2</v>
      </c>
      <c r="BQ374" s="399"/>
      <c r="BR374" s="399"/>
      <c r="BS374" s="399"/>
      <c r="BT374" s="399"/>
      <c r="BU374" s="399"/>
      <c r="BV374" s="399"/>
      <c r="BW374" s="399">
        <v>0.104775894226078</v>
      </c>
      <c r="BX374" s="403"/>
      <c r="BY374" s="399">
        <v>1.1298680106950299E-2</v>
      </c>
      <c r="BZ374" s="399"/>
      <c r="CA374" s="399"/>
      <c r="CB374" s="399"/>
      <c r="CC374" s="399">
        <v>2.31877171943333E-2</v>
      </c>
      <c r="CD374" s="399"/>
      <c r="CE374" s="399"/>
      <c r="CF374" s="399">
        <v>-5.7142609795487499E-2</v>
      </c>
      <c r="CG374" s="399">
        <v>-0.15032763988380701</v>
      </c>
      <c r="CH374" s="399">
        <v>-0.105214319246992</v>
      </c>
      <c r="CI374" s="399"/>
      <c r="CJ374" s="399"/>
      <c r="CK374" s="399"/>
      <c r="CL374" s="399"/>
      <c r="CM374" s="399"/>
      <c r="CN374" s="399"/>
      <c r="CO374" s="399"/>
      <c r="CP374" s="399"/>
      <c r="CQ374" s="399"/>
      <c r="CR374" s="399"/>
      <c r="CS374" s="399"/>
      <c r="CT374" s="399"/>
      <c r="CU374" s="399"/>
      <c r="CV374" s="399"/>
      <c r="CW374" s="399"/>
      <c r="CX374" s="399"/>
      <c r="CY374" s="399"/>
      <c r="CZ374" s="399"/>
      <c r="DA374" s="399"/>
      <c r="DB374" s="399"/>
      <c r="DC374" s="399"/>
      <c r="DD374" s="399"/>
      <c r="DE374" s="399"/>
      <c r="DG374" s="404"/>
      <c r="DI374" s="399"/>
      <c r="DJ374" s="399">
        <v>-2.0270797019439599E-2</v>
      </c>
      <c r="DK374" s="399">
        <v>-7.2993223292417897E-3</v>
      </c>
    </row>
    <row r="375" spans="1:115" customFormat="1" hidden="1" outlineLevel="1">
      <c r="A375" s="398">
        <f t="shared" si="52"/>
        <v>30071</v>
      </c>
      <c r="B375" s="402"/>
      <c r="C375" s="399"/>
      <c r="D375" s="399">
        <v>1.1299999999999999E-2</v>
      </c>
      <c r="E375" s="399">
        <v>4.3999999999999997E-2</v>
      </c>
      <c r="F375" s="399"/>
      <c r="G375" s="399"/>
      <c r="H375" s="399"/>
      <c r="I375" s="399"/>
      <c r="J375" s="399"/>
      <c r="K375" s="399"/>
      <c r="L375" s="399"/>
      <c r="M375" s="399"/>
      <c r="N375" s="399"/>
      <c r="O375" s="399"/>
      <c r="P375" s="399"/>
      <c r="Q375" s="399"/>
      <c r="R375" s="399">
        <v>-0.12593104509353001</v>
      </c>
      <c r="S375" s="399">
        <v>-6.4219978741747896E-2</v>
      </c>
      <c r="T375" s="399">
        <v>0.111111266567588</v>
      </c>
      <c r="U375" s="399"/>
      <c r="V375" s="399"/>
      <c r="W375" s="399"/>
      <c r="X375" s="399">
        <v>8.9888248775351398E-2</v>
      </c>
      <c r="Y375" s="399"/>
      <c r="Z375" s="399">
        <v>0.180000471381459</v>
      </c>
      <c r="AA375" s="399"/>
      <c r="AB375" s="399"/>
      <c r="AC375" s="399"/>
      <c r="AD375" s="399"/>
      <c r="AE375" s="399">
        <v>7.7830584833683103E-2</v>
      </c>
      <c r="AF375" s="399"/>
      <c r="AG375" s="399"/>
      <c r="AH375" s="399"/>
      <c r="AI375" s="399"/>
      <c r="AJ375" s="399"/>
      <c r="AK375" s="399">
        <v>-0.15740750678950599</v>
      </c>
      <c r="AL375" s="399"/>
      <c r="AM375" s="399">
        <v>0.10732967487260101</v>
      </c>
      <c r="AN375" s="399"/>
      <c r="AO375" s="399"/>
      <c r="AP375" s="399">
        <v>6.0658516571422398E-2</v>
      </c>
      <c r="AQ375" s="399">
        <v>-4.6807471582050397E-2</v>
      </c>
      <c r="AR375" s="399"/>
      <c r="AS375" s="399"/>
      <c r="AT375" s="399"/>
      <c r="AU375" s="399"/>
      <c r="AV375" s="399">
        <v>6.5517173075755303E-2</v>
      </c>
      <c r="AW375" s="399">
        <v>4.7365438519736999E-2</v>
      </c>
      <c r="AX375" s="399"/>
      <c r="AY375" s="399"/>
      <c r="AZ375" s="399">
        <v>9.6384488371535404E-2</v>
      </c>
      <c r="BA375" s="399">
        <v>1.12915275097602E-2</v>
      </c>
      <c r="BB375" s="399">
        <v>3.6697374865351101E-2</v>
      </c>
      <c r="BC375" s="399"/>
      <c r="BD375" s="399"/>
      <c r="BE375" s="399"/>
      <c r="BF375" s="399"/>
      <c r="BG375" s="399">
        <v>9.0361472770463497E-2</v>
      </c>
      <c r="BH375" s="399">
        <v>0.28651708538550802</v>
      </c>
      <c r="BI375" s="399"/>
      <c r="BJ375" s="399"/>
      <c r="BK375" s="399">
        <v>-3.7711120771546799E-2</v>
      </c>
      <c r="BL375" s="399">
        <v>2.1038839141424001E-2</v>
      </c>
      <c r="BM375" s="399"/>
      <c r="BN375" s="399"/>
      <c r="BO375" s="399">
        <v>-2.4489989346073601E-2</v>
      </c>
      <c r="BP375" s="399">
        <v>9.4598206546947006E-2</v>
      </c>
      <c r="BQ375" s="399"/>
      <c r="BR375" s="399"/>
      <c r="BS375" s="399"/>
      <c r="BT375" s="399"/>
      <c r="BU375" s="399"/>
      <c r="BV375" s="399"/>
      <c r="BW375" s="399">
        <v>0.13661188339855601</v>
      </c>
      <c r="BX375" s="403"/>
      <c r="BY375" s="399">
        <v>3.9106730167647701E-2</v>
      </c>
      <c r="BZ375" s="399"/>
      <c r="CA375" s="399"/>
      <c r="CB375" s="399"/>
      <c r="CC375" s="399">
        <v>4.81585942745512E-2</v>
      </c>
      <c r="CD375" s="399"/>
      <c r="CE375" s="399"/>
      <c r="CF375" s="399">
        <v>4.5454199049074398E-2</v>
      </c>
      <c r="CG375" s="399">
        <v>4.6153856233377803E-2</v>
      </c>
      <c r="CH375" s="399">
        <v>7.9177929461488702E-2</v>
      </c>
      <c r="CI375" s="399"/>
      <c r="CJ375" s="399"/>
      <c r="CK375" s="399"/>
      <c r="CL375" s="399"/>
      <c r="CM375" s="399"/>
      <c r="CN375" s="399"/>
      <c r="CO375" s="399"/>
      <c r="CP375" s="399"/>
      <c r="CQ375" s="399"/>
      <c r="CR375" s="399"/>
      <c r="CS375" s="399"/>
      <c r="CT375" s="399"/>
      <c r="CU375" s="399"/>
      <c r="CV375" s="399"/>
      <c r="CW375" s="399"/>
      <c r="CX375" s="399"/>
      <c r="CY375" s="399"/>
      <c r="CZ375" s="399"/>
      <c r="DA375" s="399"/>
      <c r="DB375" s="399"/>
      <c r="DC375" s="399"/>
      <c r="DD375" s="399"/>
      <c r="DE375" s="399"/>
      <c r="DG375" s="404"/>
      <c r="DI375" s="399"/>
      <c r="DJ375" s="399">
        <v>4.8276455011664998E-2</v>
      </c>
      <c r="DK375" s="399">
        <v>1.4705576308215999E-2</v>
      </c>
    </row>
    <row r="376" spans="1:115" customFormat="1" hidden="1" outlineLevel="1">
      <c r="A376" s="398">
        <f t="shared" si="52"/>
        <v>30102</v>
      </c>
      <c r="B376" s="402"/>
      <c r="C376" s="399"/>
      <c r="D376" s="399">
        <v>1.06E-2</v>
      </c>
      <c r="E376" s="399">
        <v>-2.93E-2</v>
      </c>
      <c r="F376" s="399"/>
      <c r="G376" s="399"/>
      <c r="H376" s="399"/>
      <c r="I376" s="399"/>
      <c r="J376" s="399"/>
      <c r="K376" s="399"/>
      <c r="L376" s="399"/>
      <c r="M376" s="399"/>
      <c r="N376" s="399"/>
      <c r="O376" s="399"/>
      <c r="P376" s="399"/>
      <c r="Q376" s="399"/>
      <c r="R376" s="399">
        <v>-5.08442877222543E-2</v>
      </c>
      <c r="S376" s="399">
        <v>-3.4314107511795797E-2</v>
      </c>
      <c r="T376" s="399">
        <v>-6.0000064104589301E-2</v>
      </c>
      <c r="U376" s="399"/>
      <c r="V376" s="399"/>
      <c r="W376" s="399"/>
      <c r="X376" s="399">
        <v>-6.8722682459271198E-3</v>
      </c>
      <c r="Y376" s="399"/>
      <c r="Z376" s="399">
        <v>-0.161016902988175</v>
      </c>
      <c r="AA376" s="399"/>
      <c r="AB376" s="399"/>
      <c r="AC376" s="399"/>
      <c r="AD376" s="399"/>
      <c r="AE376" s="399">
        <v>2.1883024114430702E-3</v>
      </c>
      <c r="AF376" s="399"/>
      <c r="AG376" s="399"/>
      <c r="AH376" s="399"/>
      <c r="AI376" s="399"/>
      <c r="AJ376" s="399"/>
      <c r="AK376" s="399">
        <v>0</v>
      </c>
      <c r="AL376" s="399"/>
      <c r="AM376" s="399">
        <v>-9.2198262046106094E-2</v>
      </c>
      <c r="AN376" s="399"/>
      <c r="AO376" s="399"/>
      <c r="AP376" s="399">
        <v>-5.2287565321460797E-2</v>
      </c>
      <c r="AQ376" s="399">
        <v>6.6961919774580103E-2</v>
      </c>
      <c r="AR376" s="399"/>
      <c r="AS376" s="399"/>
      <c r="AT376" s="399"/>
      <c r="AU376" s="399"/>
      <c r="AV376" s="399">
        <v>-6.4722369605186804E-3</v>
      </c>
      <c r="AW376" s="399">
        <v>-2.0437625268175101E-2</v>
      </c>
      <c r="AX376" s="399"/>
      <c r="AY376" s="399"/>
      <c r="AZ376" s="399">
        <v>1.0990330164762901E-2</v>
      </c>
      <c r="BA376" s="399">
        <v>-2.9126937839927199E-2</v>
      </c>
      <c r="BB376" s="399">
        <v>8.8498167331782993E-3</v>
      </c>
      <c r="BC376" s="399"/>
      <c r="BD376" s="399"/>
      <c r="BE376" s="399"/>
      <c r="BF376" s="399"/>
      <c r="BG376" s="399">
        <v>5.5249208242902298E-3</v>
      </c>
      <c r="BH376" s="399">
        <v>-0.122271215778102</v>
      </c>
      <c r="BI376" s="399"/>
      <c r="BJ376" s="399"/>
      <c r="BK376" s="399">
        <v>-0.198910032476763</v>
      </c>
      <c r="BL376" s="399">
        <v>-6.9089993460381902E-2</v>
      </c>
      <c r="BM376" s="399"/>
      <c r="BN376" s="399"/>
      <c r="BO376" s="399">
        <v>0.108786816963241</v>
      </c>
      <c r="BP376" s="399">
        <v>-7.4075052970063296E-2</v>
      </c>
      <c r="BQ376" s="399"/>
      <c r="BR376" s="399"/>
      <c r="BS376" s="399"/>
      <c r="BT376" s="399"/>
      <c r="BU376" s="399"/>
      <c r="BV376" s="399"/>
      <c r="BW376" s="399">
        <v>-6.0096253788594997E-2</v>
      </c>
      <c r="BX376" s="403"/>
      <c r="BY376" s="399">
        <v>-5.3763772644406897E-2</v>
      </c>
      <c r="BZ376" s="399"/>
      <c r="CA376" s="399"/>
      <c r="CB376" s="399"/>
      <c r="CC376" s="399">
        <v>0</v>
      </c>
      <c r="CD376" s="399"/>
      <c r="CE376" s="399"/>
      <c r="CF376" s="399">
        <v>-3.2608128600107603E-2</v>
      </c>
      <c r="CG376" s="399">
        <v>2.9192090996584499E-2</v>
      </c>
      <c r="CH376" s="399">
        <v>-4.89124961386109E-2</v>
      </c>
      <c r="CI376" s="399"/>
      <c r="CJ376" s="399"/>
      <c r="CK376" s="399"/>
      <c r="CL376" s="399"/>
      <c r="CM376" s="399"/>
      <c r="CN376" s="399"/>
      <c r="CO376" s="399"/>
      <c r="CP376" s="399"/>
      <c r="CQ376" s="399"/>
      <c r="CR376" s="399"/>
      <c r="CS376" s="399"/>
      <c r="CT376" s="399"/>
      <c r="CU376" s="399"/>
      <c r="CV376" s="399"/>
      <c r="CW376" s="399"/>
      <c r="CX376" s="399"/>
      <c r="CY376" s="399"/>
      <c r="CZ376" s="399"/>
      <c r="DA376" s="399"/>
      <c r="DB376" s="399"/>
      <c r="DC376" s="399"/>
      <c r="DD376" s="399"/>
      <c r="DE376" s="399"/>
      <c r="DG376" s="404"/>
      <c r="DI376" s="399"/>
      <c r="DJ376" s="399">
        <v>-6.5789800706507598E-2</v>
      </c>
      <c r="DK376" s="399">
        <v>1.4493167108059399E-2</v>
      </c>
    </row>
    <row r="377" spans="1:115" customFormat="1" hidden="1" outlineLevel="1">
      <c r="A377" s="398">
        <f t="shared" si="52"/>
        <v>30132</v>
      </c>
      <c r="B377" s="402"/>
      <c r="C377" s="399"/>
      <c r="D377" s="399">
        <v>9.5999999999999992E-3</v>
      </c>
      <c r="E377" s="399">
        <v>-2.1299999999999999E-2</v>
      </c>
      <c r="F377" s="399"/>
      <c r="G377" s="399"/>
      <c r="H377" s="399"/>
      <c r="I377" s="399"/>
      <c r="J377" s="399"/>
      <c r="K377" s="399"/>
      <c r="L377" s="399"/>
      <c r="M377" s="399"/>
      <c r="N377" s="399"/>
      <c r="O377" s="399"/>
      <c r="P377" s="399"/>
      <c r="Q377" s="399"/>
      <c r="R377" s="399">
        <v>-8.9279875332243006E-2</v>
      </c>
      <c r="S377" s="399">
        <v>-1.0151766559278E-2</v>
      </c>
      <c r="T377" s="399">
        <v>3.1914929891689599E-2</v>
      </c>
      <c r="U377" s="399"/>
      <c r="V377" s="399"/>
      <c r="W377" s="399"/>
      <c r="X377" s="399">
        <v>0</v>
      </c>
      <c r="Y377" s="399"/>
      <c r="Z377" s="399">
        <v>3.03037340739849E-2</v>
      </c>
      <c r="AA377" s="399"/>
      <c r="AB377" s="399"/>
      <c r="AC377" s="399"/>
      <c r="AD377" s="399"/>
      <c r="AE377" s="399">
        <v>3.1607396492904803E-2</v>
      </c>
      <c r="AF377" s="399"/>
      <c r="AG377" s="399"/>
      <c r="AH377" s="399"/>
      <c r="AI377" s="399"/>
      <c r="AJ377" s="399"/>
      <c r="AK377" s="399">
        <v>-0.109889622751908</v>
      </c>
      <c r="AL377" s="399"/>
      <c r="AM377" s="399">
        <v>0.106770170198998</v>
      </c>
      <c r="AN377" s="399"/>
      <c r="AO377" s="399"/>
      <c r="AP377" s="399">
        <v>-5.9889068685539303E-2</v>
      </c>
      <c r="AQ377" s="399">
        <v>4.6028959241461699E-2</v>
      </c>
      <c r="AR377" s="399"/>
      <c r="AS377" s="399"/>
      <c r="AT377" s="399"/>
      <c r="AU377" s="399"/>
      <c r="AV377" s="399">
        <v>1.42846713682815E-2</v>
      </c>
      <c r="AW377" s="399">
        <v>-1.0431951623274901E-2</v>
      </c>
      <c r="AX377" s="399"/>
      <c r="AY377" s="399"/>
      <c r="AZ377" s="399">
        <v>-3.8043009391128098E-2</v>
      </c>
      <c r="BA377" s="399">
        <v>0</v>
      </c>
      <c r="BB377" s="399">
        <v>-8.7719315993584096E-2</v>
      </c>
      <c r="BC377" s="399"/>
      <c r="BD377" s="399"/>
      <c r="BE377" s="399"/>
      <c r="BF377" s="399"/>
      <c r="BG377" s="399">
        <v>5.4945176614321398E-2</v>
      </c>
      <c r="BH377" s="399">
        <v>-1.49250734609145E-2</v>
      </c>
      <c r="BI377" s="399"/>
      <c r="BJ377" s="399"/>
      <c r="BK377" s="399">
        <v>1.02041043200606E-2</v>
      </c>
      <c r="BL377" s="399">
        <v>-3.9063273714304597E-2</v>
      </c>
      <c r="BM377" s="399"/>
      <c r="BN377" s="399"/>
      <c r="BO377" s="399">
        <v>-0.13207469095973401</v>
      </c>
      <c r="BP377" s="399">
        <v>-6.6665017934584E-2</v>
      </c>
      <c r="BQ377" s="399"/>
      <c r="BR377" s="399"/>
      <c r="BS377" s="399"/>
      <c r="BT377" s="399"/>
      <c r="BU377" s="399"/>
      <c r="BV377" s="399"/>
      <c r="BW377" s="399">
        <v>8.3816693530719105E-2</v>
      </c>
      <c r="BX377" s="403"/>
      <c r="BY377" s="399">
        <v>-2.2727305520031299E-2</v>
      </c>
      <c r="BZ377" s="399"/>
      <c r="CA377" s="399"/>
      <c r="CB377" s="399"/>
      <c r="CC377" s="399">
        <v>3.78371964987489E-2</v>
      </c>
      <c r="CD377" s="399"/>
      <c r="CE377" s="399"/>
      <c r="CF377" s="399">
        <v>-2.9962764772391501E-2</v>
      </c>
      <c r="CG377" s="399">
        <v>-0.120000027044514</v>
      </c>
      <c r="CH377" s="399">
        <v>-0.120551319259681</v>
      </c>
      <c r="CI377" s="399"/>
      <c r="CJ377" s="399"/>
      <c r="CK377" s="399"/>
      <c r="CL377" s="399"/>
      <c r="CM377" s="399"/>
      <c r="CN377" s="399"/>
      <c r="CO377" s="399"/>
      <c r="CP377" s="399"/>
      <c r="CQ377" s="399"/>
      <c r="CR377" s="399"/>
      <c r="CS377" s="399"/>
      <c r="CT377" s="399"/>
      <c r="CU377" s="399"/>
      <c r="CV377" s="399"/>
      <c r="CW377" s="399"/>
      <c r="CX377" s="399"/>
      <c r="CY377" s="399"/>
      <c r="CZ377" s="399"/>
      <c r="DA377" s="399"/>
      <c r="DB377" s="399"/>
      <c r="DC377" s="399"/>
      <c r="DD377" s="399"/>
      <c r="DE377" s="399"/>
      <c r="DG377" s="404"/>
      <c r="DI377" s="399"/>
      <c r="DJ377" s="399">
        <v>-8.4507214773358597E-2</v>
      </c>
      <c r="DK377" s="399">
        <v>-6.4285670678828899E-2</v>
      </c>
    </row>
    <row r="378" spans="1:115" customFormat="1" hidden="1" outlineLevel="1">
      <c r="A378" s="398">
        <f t="shared" si="52"/>
        <v>30163</v>
      </c>
      <c r="B378" s="402"/>
      <c r="C378" s="399"/>
      <c r="D378" s="399">
        <v>1.0500000000000001E-2</v>
      </c>
      <c r="E378" s="399">
        <v>-2.1399999999999898E-2</v>
      </c>
      <c r="F378" s="399"/>
      <c r="G378" s="399"/>
      <c r="H378" s="399"/>
      <c r="I378" s="399"/>
      <c r="J378" s="399"/>
      <c r="K378" s="399"/>
      <c r="L378" s="399"/>
      <c r="M378" s="399"/>
      <c r="N378" s="399"/>
      <c r="O378" s="399"/>
      <c r="P378" s="399"/>
      <c r="Q378" s="399"/>
      <c r="R378" s="399">
        <v>5.8818786329064301E-2</v>
      </c>
      <c r="S378" s="399">
        <v>-4.6154234809117602E-2</v>
      </c>
      <c r="T378" s="399">
        <v>4.1236883459457599E-2</v>
      </c>
      <c r="U378" s="399"/>
      <c r="V378" s="399"/>
      <c r="W378" s="399"/>
      <c r="X378" s="399">
        <v>-6.9196020460567898E-3</v>
      </c>
      <c r="Y378" s="399"/>
      <c r="Z378" s="399">
        <v>9.8037924576305405E-2</v>
      </c>
      <c r="AA378" s="399"/>
      <c r="AB378" s="399"/>
      <c r="AC378" s="399"/>
      <c r="AD378" s="399"/>
      <c r="AE378" s="399">
        <v>-0.136170728098986</v>
      </c>
      <c r="AF378" s="399"/>
      <c r="AG378" s="399"/>
      <c r="AH378" s="399"/>
      <c r="AI378" s="399"/>
      <c r="AJ378" s="399"/>
      <c r="AK378" s="399">
        <v>2.46909869983464E-2</v>
      </c>
      <c r="AL378" s="399"/>
      <c r="AM378" s="399">
        <v>6.58821550477732E-2</v>
      </c>
      <c r="AN378" s="399"/>
      <c r="AO378" s="399"/>
      <c r="AP378" s="399">
        <v>3.5186049770609497E-2</v>
      </c>
      <c r="AQ378" s="399">
        <v>0.11199658506308501</v>
      </c>
      <c r="AR378" s="399"/>
      <c r="AS378" s="399"/>
      <c r="AT378" s="399"/>
      <c r="AU378" s="399"/>
      <c r="AV378" s="399">
        <v>1.29876728134377E-2</v>
      </c>
      <c r="AW378" s="399">
        <v>3.8241333105268602E-2</v>
      </c>
      <c r="AX378" s="399"/>
      <c r="AY378" s="399"/>
      <c r="AZ378" s="399">
        <v>8.4744211999666599E-2</v>
      </c>
      <c r="BA378" s="399">
        <v>6.4133067572914496E-2</v>
      </c>
      <c r="BB378" s="399">
        <v>-5.7692542268756801E-2</v>
      </c>
      <c r="BC378" s="399"/>
      <c r="BD378" s="399"/>
      <c r="BE378" s="399"/>
      <c r="BF378" s="399"/>
      <c r="BG378" s="399">
        <v>-5.7291830654798002E-2</v>
      </c>
      <c r="BH378" s="399">
        <v>6.56560733820854E-2</v>
      </c>
      <c r="BI378" s="399"/>
      <c r="BJ378" s="399"/>
      <c r="BK378" s="399">
        <v>4.6763285178808003E-3</v>
      </c>
      <c r="BL378" s="399">
        <v>-9.7560748480471193E-2</v>
      </c>
      <c r="BM378" s="399"/>
      <c r="BN378" s="399"/>
      <c r="BO378" s="399">
        <v>-0.121739983967804</v>
      </c>
      <c r="BP378" s="399">
        <v>-8.5714428991460603E-2</v>
      </c>
      <c r="BQ378" s="399"/>
      <c r="BR378" s="399"/>
      <c r="BS378" s="399"/>
      <c r="BT378" s="399"/>
      <c r="BU378" s="399"/>
      <c r="BV378" s="399"/>
      <c r="BW378" s="399">
        <v>3.0732762466511201E-2</v>
      </c>
      <c r="BX378" s="403"/>
      <c r="BY378" s="399">
        <v>-1.74422307188426E-2</v>
      </c>
      <c r="BZ378" s="399"/>
      <c r="CA378" s="399"/>
      <c r="CB378" s="399"/>
      <c r="CC378" s="399">
        <v>-2.6040489516916499E-2</v>
      </c>
      <c r="CD378" s="399"/>
      <c r="CE378" s="399"/>
      <c r="CF378" s="399">
        <v>0</v>
      </c>
      <c r="CG378" s="399">
        <v>0.14049564299026901</v>
      </c>
      <c r="CH378" s="399">
        <v>-6.5358294121703506E-2</v>
      </c>
      <c r="CI378" s="399"/>
      <c r="CJ378" s="399"/>
      <c r="CK378" s="399"/>
      <c r="CL378" s="399"/>
      <c r="CM378" s="399"/>
      <c r="CN378" s="399"/>
      <c r="CO378" s="399"/>
      <c r="CP378" s="399"/>
      <c r="CQ378" s="399"/>
      <c r="CR378" s="399"/>
      <c r="CS378" s="399"/>
      <c r="CT378" s="399"/>
      <c r="CU378" s="399"/>
      <c r="CV378" s="399"/>
      <c r="CW378" s="399"/>
      <c r="CX378" s="399"/>
      <c r="CY378" s="399"/>
      <c r="CZ378" s="399"/>
      <c r="DA378" s="399"/>
      <c r="DB378" s="399"/>
      <c r="DC378" s="399"/>
      <c r="DD378" s="399"/>
      <c r="DE378" s="399"/>
      <c r="DG378" s="404"/>
      <c r="DI378" s="399"/>
      <c r="DJ378" s="399">
        <v>-6.1537771370109497E-2</v>
      </c>
      <c r="DK378" s="399">
        <v>4.5801422209767503E-2</v>
      </c>
    </row>
    <row r="379" spans="1:115" customFormat="1" hidden="1" outlineLevel="1">
      <c r="A379" s="398">
        <f t="shared" si="52"/>
        <v>30194</v>
      </c>
      <c r="B379" s="402"/>
      <c r="C379" s="399"/>
      <c r="D379" s="399">
        <v>7.6E-3</v>
      </c>
      <c r="E379" s="399">
        <v>0.11899999999999999</v>
      </c>
      <c r="F379" s="399"/>
      <c r="G379" s="399"/>
      <c r="H379" s="399"/>
      <c r="I379" s="399"/>
      <c r="J379" s="399"/>
      <c r="K379" s="399"/>
      <c r="L379" s="399"/>
      <c r="M379" s="399"/>
      <c r="N379" s="399"/>
      <c r="O379" s="399"/>
      <c r="P379" s="399"/>
      <c r="Q379" s="399"/>
      <c r="R379" s="399">
        <v>0.333328588587605</v>
      </c>
      <c r="S379" s="399">
        <v>3.7635275901332303E-2</v>
      </c>
      <c r="T379" s="399">
        <v>0.19801998826033301</v>
      </c>
      <c r="U379" s="399"/>
      <c r="V379" s="399"/>
      <c r="W379" s="399"/>
      <c r="X379" s="399">
        <v>3.48418655822944E-2</v>
      </c>
      <c r="Y379" s="399"/>
      <c r="Z379" s="399">
        <v>8.0356179093469204E-2</v>
      </c>
      <c r="AA379" s="399"/>
      <c r="AB379" s="399"/>
      <c r="AC379" s="399"/>
      <c r="AD379" s="399"/>
      <c r="AE379" s="399">
        <v>6.6503309018086196E-2</v>
      </c>
      <c r="AF379" s="399"/>
      <c r="AG379" s="399"/>
      <c r="AH379" s="399"/>
      <c r="AI379" s="399"/>
      <c r="AJ379" s="399"/>
      <c r="AK379" s="399">
        <v>0.13252952705960799</v>
      </c>
      <c r="AL379" s="399"/>
      <c r="AM379" s="399">
        <v>9.4922705844287594E-2</v>
      </c>
      <c r="AN379" s="399"/>
      <c r="AO379" s="399"/>
      <c r="AP379" s="399">
        <v>9.9831421672503501E-2</v>
      </c>
      <c r="AQ379" s="399">
        <v>0.154680060915144</v>
      </c>
      <c r="AR379" s="399"/>
      <c r="AS379" s="399"/>
      <c r="AT379" s="399"/>
      <c r="AU379" s="399"/>
      <c r="AV379" s="399">
        <v>9.9358490661796806E-2</v>
      </c>
      <c r="AW379" s="399">
        <v>0.117474295728637</v>
      </c>
      <c r="AX379" s="399"/>
      <c r="AY379" s="399"/>
      <c r="AZ379" s="399">
        <v>0.23958389243398001</v>
      </c>
      <c r="BA379" s="399">
        <v>0.12621303066942399</v>
      </c>
      <c r="BB379" s="399">
        <v>0.11224477427516499</v>
      </c>
      <c r="BC379" s="399"/>
      <c r="BD379" s="399"/>
      <c r="BE379" s="399"/>
      <c r="BF379" s="399"/>
      <c r="BG379" s="399">
        <v>0.21547052051298801</v>
      </c>
      <c r="BH379" s="399">
        <v>-1.42177262503667E-2</v>
      </c>
      <c r="BI379" s="399"/>
      <c r="BJ379" s="399"/>
      <c r="BK379" s="399">
        <v>9.8975964439558695E-2</v>
      </c>
      <c r="BL379" s="399">
        <v>0.14414397462107401</v>
      </c>
      <c r="BM379" s="399"/>
      <c r="BN379" s="399"/>
      <c r="BO379" s="399">
        <v>9.9009804385940203E-2</v>
      </c>
      <c r="BP379" s="399">
        <v>3.1248093429004E-2</v>
      </c>
      <c r="BQ379" s="399"/>
      <c r="BR379" s="399"/>
      <c r="BS379" s="399"/>
      <c r="BT379" s="399"/>
      <c r="BU379" s="399"/>
      <c r="BV379" s="399"/>
      <c r="BW379" s="399">
        <v>0.15307639326251701</v>
      </c>
      <c r="BX379" s="403"/>
      <c r="BY379" s="399">
        <v>7.1006349281720102E-2</v>
      </c>
      <c r="BZ379" s="399"/>
      <c r="CA379" s="399"/>
      <c r="CB379" s="399"/>
      <c r="CC379" s="399">
        <v>9.0908354051391499E-2</v>
      </c>
      <c r="CD379" s="399"/>
      <c r="CE379" s="399"/>
      <c r="CF379" s="399">
        <v>0.31274128311022598</v>
      </c>
      <c r="CG379" s="399">
        <v>2.8373958600693399E-2</v>
      </c>
      <c r="CH379" s="399">
        <v>2.0978048214507199E-2</v>
      </c>
      <c r="CI379" s="399"/>
      <c r="CJ379" s="399"/>
      <c r="CK379" s="399"/>
      <c r="CL379" s="399"/>
      <c r="CM379" s="399"/>
      <c r="CN379" s="399"/>
      <c r="CO379" s="399"/>
      <c r="CP379" s="399"/>
      <c r="CQ379" s="399"/>
      <c r="CR379" s="399"/>
      <c r="CS379" s="399"/>
      <c r="CT379" s="399"/>
      <c r="CU379" s="399"/>
      <c r="CV379" s="399"/>
      <c r="CW379" s="399"/>
      <c r="CX379" s="399"/>
      <c r="CY379" s="399"/>
      <c r="CZ379" s="399"/>
      <c r="DA379" s="399"/>
      <c r="DB379" s="399"/>
      <c r="DC379" s="399"/>
      <c r="DD379" s="399"/>
      <c r="DE379" s="399"/>
      <c r="DG379" s="404"/>
      <c r="DI379" s="399"/>
      <c r="DJ379" s="399">
        <v>4.9179788515065097E-2</v>
      </c>
      <c r="DK379" s="399">
        <v>0.16788349311605899</v>
      </c>
    </row>
    <row r="380" spans="1:115" customFormat="1" hidden="1" outlineLevel="1">
      <c r="A380" s="398">
        <f t="shared" si="52"/>
        <v>30224</v>
      </c>
      <c r="B380" s="402"/>
      <c r="C380" s="399"/>
      <c r="D380" s="399">
        <v>5.1000000000000004E-3</v>
      </c>
      <c r="E380" s="399">
        <v>1.7999999999999999E-2</v>
      </c>
      <c r="F380" s="399"/>
      <c r="G380" s="399"/>
      <c r="H380" s="399"/>
      <c r="I380" s="399"/>
      <c r="J380" s="399"/>
      <c r="K380" s="399"/>
      <c r="L380" s="399"/>
      <c r="M380" s="399"/>
      <c r="N380" s="399"/>
      <c r="O380" s="399"/>
      <c r="P380" s="399"/>
      <c r="Q380" s="399"/>
      <c r="R380" s="399">
        <v>1.38875643093263E-2</v>
      </c>
      <c r="S380" s="399">
        <v>1.5543181275237501E-2</v>
      </c>
      <c r="T380" s="399">
        <v>-0.11983472442639501</v>
      </c>
      <c r="U380" s="399"/>
      <c r="V380" s="399"/>
      <c r="W380" s="399"/>
      <c r="X380" s="399">
        <v>6.7341006794636907E-2</v>
      </c>
      <c r="Y380" s="399"/>
      <c r="Z380" s="399">
        <v>9.9173814889502901E-2</v>
      </c>
      <c r="AA380" s="399"/>
      <c r="AB380" s="399"/>
      <c r="AC380" s="399"/>
      <c r="AD380" s="399"/>
      <c r="AE380" s="399">
        <v>5.1688074965854099E-2</v>
      </c>
      <c r="AF380" s="399"/>
      <c r="AG380" s="399"/>
      <c r="AH380" s="399"/>
      <c r="AI380" s="399"/>
      <c r="AJ380" s="399"/>
      <c r="AK380" s="399">
        <v>-2.1275883821204301E-2</v>
      </c>
      <c r="AL380" s="399"/>
      <c r="AM380" s="399">
        <v>5.8468293055716901E-2</v>
      </c>
      <c r="AN380" s="399"/>
      <c r="AO380" s="399"/>
      <c r="AP380" s="399">
        <v>2.6272782576119501E-2</v>
      </c>
      <c r="AQ380" s="399">
        <v>0.158875251946232</v>
      </c>
      <c r="AR380" s="399"/>
      <c r="AS380" s="399"/>
      <c r="AT380" s="399"/>
      <c r="AU380" s="399"/>
      <c r="AV380" s="399">
        <v>7.1314947330373801E-2</v>
      </c>
      <c r="AW380" s="399">
        <v>3.0224835852912E-2</v>
      </c>
      <c r="AX380" s="399"/>
      <c r="AY380" s="399"/>
      <c r="AZ380" s="399">
        <v>2.9411102896412099E-2</v>
      </c>
      <c r="BA380" s="399">
        <v>8.6201334110551607E-3</v>
      </c>
      <c r="BB380" s="399">
        <v>-0.12844023010675901</v>
      </c>
      <c r="BC380" s="399"/>
      <c r="BD380" s="399"/>
      <c r="BE380" s="399"/>
      <c r="BF380" s="399"/>
      <c r="BG380" s="399">
        <v>-6.8182603775514702E-2</v>
      </c>
      <c r="BH380" s="399">
        <v>0.18750013683606401</v>
      </c>
      <c r="BI380" s="399"/>
      <c r="BJ380" s="399"/>
      <c r="BK380" s="399">
        <v>-0.16149082655120101</v>
      </c>
      <c r="BL380" s="399">
        <v>0.13779522158278201</v>
      </c>
      <c r="BM380" s="399"/>
      <c r="BN380" s="399"/>
      <c r="BO380" s="399">
        <v>3.1531543892397297E-2</v>
      </c>
      <c r="BP380" s="399">
        <v>0.181819310013075</v>
      </c>
      <c r="BQ380" s="399"/>
      <c r="BR380" s="399"/>
      <c r="BS380" s="399"/>
      <c r="BT380" s="399"/>
      <c r="BU380" s="399"/>
      <c r="BV380" s="399"/>
      <c r="BW380" s="399">
        <v>0.131476229132508</v>
      </c>
      <c r="BX380" s="403"/>
      <c r="BY380" s="399">
        <v>-6.6298719264681297E-2</v>
      </c>
      <c r="BZ380" s="399"/>
      <c r="CA380" s="399"/>
      <c r="CB380" s="399"/>
      <c r="CC380" s="399">
        <v>0.12745151727210499</v>
      </c>
      <c r="CD380" s="399"/>
      <c r="CE380" s="399"/>
      <c r="CF380" s="399">
        <v>-0.14411792007375801</v>
      </c>
      <c r="CG380" s="399">
        <v>-0.107527225459354</v>
      </c>
      <c r="CH380" s="399">
        <v>-3.5158403211075502E-2</v>
      </c>
      <c r="CI380" s="399"/>
      <c r="CJ380" s="399"/>
      <c r="CK380" s="399"/>
      <c r="CL380" s="399"/>
      <c r="CM380" s="399"/>
      <c r="CN380" s="399"/>
      <c r="CO380" s="399"/>
      <c r="CP380" s="399"/>
      <c r="CQ380" s="399"/>
      <c r="CR380" s="399"/>
      <c r="CS380" s="399"/>
      <c r="CT380" s="399"/>
      <c r="CU380" s="399"/>
      <c r="CV380" s="399"/>
      <c r="CW380" s="399"/>
      <c r="CX380" s="399"/>
      <c r="CY380" s="399"/>
      <c r="CZ380" s="399"/>
      <c r="DA380" s="399"/>
      <c r="DB380" s="399"/>
      <c r="DC380" s="399"/>
      <c r="DD380" s="399"/>
      <c r="DE380" s="399"/>
      <c r="DG380" s="404"/>
      <c r="DI380" s="399"/>
      <c r="DJ380" s="399">
        <v>7.8125044193798801E-2</v>
      </c>
      <c r="DK380" s="399">
        <v>4.9999207480751102E-2</v>
      </c>
    </row>
    <row r="381" spans="1:115" customFormat="1" hidden="1" outlineLevel="1">
      <c r="A381" s="398">
        <f t="shared" si="52"/>
        <v>30255</v>
      </c>
      <c r="B381" s="402"/>
      <c r="C381" s="399"/>
      <c r="D381" s="399">
        <v>5.8999999999999999E-3</v>
      </c>
      <c r="E381" s="399">
        <v>0.11890000000000001</v>
      </c>
      <c r="F381" s="399"/>
      <c r="G381" s="399"/>
      <c r="H381" s="399"/>
      <c r="I381" s="399"/>
      <c r="J381" s="399"/>
      <c r="K381" s="399"/>
      <c r="L381" s="399"/>
      <c r="M381" s="399"/>
      <c r="N381" s="399"/>
      <c r="O381" s="399"/>
      <c r="P381" s="399"/>
      <c r="Q381" s="399"/>
      <c r="R381" s="399">
        <v>0.39041196617694801</v>
      </c>
      <c r="S381" s="399">
        <v>0.17857149533748801</v>
      </c>
      <c r="T381" s="399">
        <v>0.338028138736363</v>
      </c>
      <c r="U381" s="399"/>
      <c r="V381" s="399"/>
      <c r="W381" s="399"/>
      <c r="X381" s="399">
        <v>0.18611878943697499</v>
      </c>
      <c r="Y381" s="399"/>
      <c r="Z381" s="399">
        <v>-7.5183399648117702E-3</v>
      </c>
      <c r="AA381" s="399"/>
      <c r="AB381" s="399"/>
      <c r="AC381" s="399"/>
      <c r="AD381" s="399"/>
      <c r="AE381" s="399">
        <v>0.165563300393991</v>
      </c>
      <c r="AF381" s="399"/>
      <c r="AG381" s="399"/>
      <c r="AH381" s="399"/>
      <c r="AI381" s="399"/>
      <c r="AJ381" s="399"/>
      <c r="AK381" s="399">
        <v>5.43476480446312E-2</v>
      </c>
      <c r="AL381" s="399"/>
      <c r="AM381" s="399">
        <v>0.17333371417146201</v>
      </c>
      <c r="AN381" s="399"/>
      <c r="AO381" s="399"/>
      <c r="AP381" s="399">
        <v>3.0399550403757501E-2</v>
      </c>
      <c r="AQ381" s="399">
        <v>1.0755063718298701E-2</v>
      </c>
      <c r="AR381" s="399"/>
      <c r="AS381" s="399"/>
      <c r="AT381" s="399"/>
      <c r="AU381" s="399"/>
      <c r="AV381" s="399">
        <v>-6.0439512040836703E-2</v>
      </c>
      <c r="AW381" s="399">
        <v>9.3526438974771794E-2</v>
      </c>
      <c r="AX381" s="399"/>
      <c r="AY381" s="399"/>
      <c r="AZ381" s="399">
        <v>0.27346912045379501</v>
      </c>
      <c r="BA381" s="399">
        <v>4.6500385264840197E-2</v>
      </c>
      <c r="BB381" s="399">
        <v>0.13684173851902001</v>
      </c>
      <c r="BC381" s="399"/>
      <c r="BD381" s="399"/>
      <c r="BE381" s="399"/>
      <c r="BF381" s="399"/>
      <c r="BG381" s="399">
        <v>0.24390225635881499</v>
      </c>
      <c r="BH381" s="399">
        <v>8.5020104439073901E-2</v>
      </c>
      <c r="BI381" s="399"/>
      <c r="BJ381" s="399"/>
      <c r="BK381" s="399">
        <v>0.129309272320804</v>
      </c>
      <c r="BL381" s="399">
        <v>0.131487981007814</v>
      </c>
      <c r="BM381" s="399"/>
      <c r="BN381" s="399"/>
      <c r="BO381" s="399">
        <v>5.6768625235655401E-2</v>
      </c>
      <c r="BP381" s="399">
        <v>0.102562381622013</v>
      </c>
      <c r="BQ381" s="399"/>
      <c r="BR381" s="399"/>
      <c r="BS381" s="399"/>
      <c r="BT381" s="399"/>
      <c r="BU381" s="399"/>
      <c r="BV381" s="399"/>
      <c r="BW381" s="399">
        <v>0.10563230449477699</v>
      </c>
      <c r="BX381" s="403"/>
      <c r="BY381" s="399">
        <v>0</v>
      </c>
      <c r="BZ381" s="399"/>
      <c r="CA381" s="399"/>
      <c r="CB381" s="399"/>
      <c r="CC381" s="399">
        <v>0.110869746329411</v>
      </c>
      <c r="CD381" s="399"/>
      <c r="CE381" s="399"/>
      <c r="CF381" s="399">
        <v>9.9656566065488603E-2</v>
      </c>
      <c r="CG381" s="399">
        <v>0.10040191712346599</v>
      </c>
      <c r="CH381" s="399">
        <v>5.7142901769188598E-2</v>
      </c>
      <c r="CI381" s="399"/>
      <c r="CJ381" s="399"/>
      <c r="CK381" s="399"/>
      <c r="CL381" s="399"/>
      <c r="CM381" s="399"/>
      <c r="CN381" s="399"/>
      <c r="CO381" s="399"/>
      <c r="CP381" s="399"/>
      <c r="CQ381" s="399"/>
      <c r="CR381" s="399"/>
      <c r="CS381" s="399"/>
      <c r="CT381" s="399"/>
      <c r="CU381" s="399"/>
      <c r="CV381" s="399"/>
      <c r="CW381" s="399"/>
      <c r="CX381" s="399"/>
      <c r="CY381" s="399"/>
      <c r="CZ381" s="399"/>
      <c r="DA381" s="399"/>
      <c r="DB381" s="399"/>
      <c r="DC381" s="399"/>
      <c r="DD381" s="399"/>
      <c r="DE381" s="399"/>
      <c r="DG381" s="404"/>
      <c r="DI381" s="399"/>
      <c r="DJ381" s="399">
        <v>7.2463007696734697E-3</v>
      </c>
      <c r="DK381" s="399">
        <v>0.190476484366112</v>
      </c>
    </row>
    <row r="382" spans="1:115" customFormat="1" hidden="1" outlineLevel="1">
      <c r="A382" s="398">
        <f t="shared" si="52"/>
        <v>30285</v>
      </c>
      <c r="B382" s="402"/>
      <c r="C382" s="399"/>
      <c r="D382" s="399">
        <v>6.3E-3</v>
      </c>
      <c r="E382" s="399">
        <v>5.2999999999999999E-2</v>
      </c>
      <c r="F382" s="399"/>
      <c r="G382" s="399"/>
      <c r="H382" s="399"/>
      <c r="I382" s="399"/>
      <c r="J382" s="399"/>
      <c r="K382" s="399"/>
      <c r="L382" s="399"/>
      <c r="M382" s="399"/>
      <c r="N382" s="399"/>
      <c r="O382" s="399"/>
      <c r="P382" s="399"/>
      <c r="Q382" s="399"/>
      <c r="R382" s="399">
        <v>0.25615935523098099</v>
      </c>
      <c r="S382" s="399">
        <v>0.216450423594613</v>
      </c>
      <c r="T382" s="399">
        <v>5.2631562035457602E-2</v>
      </c>
      <c r="U382" s="399"/>
      <c r="V382" s="399"/>
      <c r="W382" s="399"/>
      <c r="X382" s="399">
        <v>0.202128396223521</v>
      </c>
      <c r="Y382" s="399"/>
      <c r="Z382" s="399">
        <v>0.15151492449210699</v>
      </c>
      <c r="AA382" s="399"/>
      <c r="AB382" s="399"/>
      <c r="AC382" s="399"/>
      <c r="AD382" s="399"/>
      <c r="AE382" s="399">
        <v>2.8154970447438199E-3</v>
      </c>
      <c r="AF382" s="399"/>
      <c r="AG382" s="399"/>
      <c r="AH382" s="399"/>
      <c r="AI382" s="399"/>
      <c r="AJ382" s="399"/>
      <c r="AK382" s="399">
        <v>7.2164644559255406E-2</v>
      </c>
      <c r="AL382" s="399"/>
      <c r="AM382" s="399">
        <v>-2.92214729883611E-2</v>
      </c>
      <c r="AN382" s="399"/>
      <c r="AO382" s="399"/>
      <c r="AP382" s="399">
        <v>3.7024837708586798E-2</v>
      </c>
      <c r="AQ382" s="399">
        <v>0.109042180801858</v>
      </c>
      <c r="AR382" s="399"/>
      <c r="AS382" s="399"/>
      <c r="AT382" s="399"/>
      <c r="AU382" s="399"/>
      <c r="AV382" s="399">
        <v>-4.0935429151476903E-2</v>
      </c>
      <c r="AW382" s="399">
        <v>0.120141511107297</v>
      </c>
      <c r="AX382" s="399"/>
      <c r="AY382" s="399"/>
      <c r="AZ382" s="399">
        <v>0.13782109496981701</v>
      </c>
      <c r="BA382" s="399">
        <v>1.6806669735956702E-2</v>
      </c>
      <c r="BB382" s="399">
        <v>0.23148181468610801</v>
      </c>
      <c r="BC382" s="399"/>
      <c r="BD382" s="399"/>
      <c r="BE382" s="399"/>
      <c r="BF382" s="399"/>
      <c r="BG382" s="399">
        <v>3.52942205762019E-2</v>
      </c>
      <c r="BH382" s="399">
        <v>4.4775918260347498E-2</v>
      </c>
      <c r="BI382" s="399"/>
      <c r="BJ382" s="399"/>
      <c r="BK382" s="399">
        <v>3.9734681956626397E-2</v>
      </c>
      <c r="BL382" s="399">
        <v>3.05813126837788E-2</v>
      </c>
      <c r="BM382" s="399"/>
      <c r="BN382" s="399"/>
      <c r="BO382" s="399">
        <v>4.1321163691632103E-3</v>
      </c>
      <c r="BP382" s="399">
        <v>0.11628183546257601</v>
      </c>
      <c r="BQ382" s="399"/>
      <c r="BR382" s="399"/>
      <c r="BS382" s="399"/>
      <c r="BT382" s="399"/>
      <c r="BU382" s="399"/>
      <c r="BV382" s="399"/>
      <c r="BW382" s="399">
        <v>0.20700578162931399</v>
      </c>
      <c r="BX382" s="403"/>
      <c r="BY382" s="399">
        <v>-5.9167199354783701E-3</v>
      </c>
      <c r="BZ382" s="399"/>
      <c r="CA382" s="399"/>
      <c r="CB382" s="399"/>
      <c r="CC382" s="399">
        <v>8.8062786272680105E-2</v>
      </c>
      <c r="CD382" s="399"/>
      <c r="CE382" s="399"/>
      <c r="CF382" s="399">
        <v>0.137500635354142</v>
      </c>
      <c r="CG382" s="399">
        <v>3.82920050288744E-2</v>
      </c>
      <c r="CH382" s="399">
        <v>6.0810805365503602E-2</v>
      </c>
      <c r="CI382" s="399"/>
      <c r="CJ382" s="399"/>
      <c r="CK382" s="399"/>
      <c r="CL382" s="399"/>
      <c r="CM382" s="399"/>
      <c r="CN382" s="399"/>
      <c r="CO382" s="399"/>
      <c r="CP382" s="399"/>
      <c r="CQ382" s="399"/>
      <c r="CR382" s="399"/>
      <c r="CS382" s="399"/>
      <c r="CT382" s="399"/>
      <c r="CU382" s="399"/>
      <c r="CV382" s="399"/>
      <c r="CW382" s="399"/>
      <c r="CX382" s="399"/>
      <c r="CY382" s="399"/>
      <c r="CZ382" s="399"/>
      <c r="DA382" s="399"/>
      <c r="DB382" s="399"/>
      <c r="DC382" s="399"/>
      <c r="DD382" s="399"/>
      <c r="DE382" s="399"/>
      <c r="DG382" s="404"/>
      <c r="DI382" s="399"/>
      <c r="DJ382" s="399">
        <v>1.43889055166321E-2</v>
      </c>
      <c r="DK382" s="399">
        <v>0.13500002171766501</v>
      </c>
    </row>
    <row r="383" spans="1:115" customFormat="1" hidden="1" outlineLevel="1">
      <c r="A383" s="398">
        <f t="shared" si="52"/>
        <v>30316</v>
      </c>
      <c r="B383" s="402"/>
      <c r="C383" s="399"/>
      <c r="D383" s="399">
        <v>6.7000000000000002E-3</v>
      </c>
      <c r="E383" s="399">
        <v>1.2200000000000001E-2</v>
      </c>
      <c r="F383" s="399"/>
      <c r="G383" s="399"/>
      <c r="H383" s="399"/>
      <c r="I383" s="399"/>
      <c r="J383" s="399"/>
      <c r="K383" s="399"/>
      <c r="L383" s="399"/>
      <c r="M383" s="399"/>
      <c r="N383" s="399"/>
      <c r="O383" s="399"/>
      <c r="P383" s="399"/>
      <c r="Q383" s="399"/>
      <c r="R383" s="399">
        <v>-6.2741342160326397E-2</v>
      </c>
      <c r="S383" s="399">
        <v>5.3381121926472597E-2</v>
      </c>
      <c r="T383" s="399">
        <v>5.0000061052000097E-3</v>
      </c>
      <c r="U383" s="399"/>
      <c r="V383" s="399"/>
      <c r="W383" s="399"/>
      <c r="X383" s="399">
        <v>1.32729871596286E-2</v>
      </c>
      <c r="Y383" s="399"/>
      <c r="Z383" s="399">
        <v>-5.2631402029721303E-2</v>
      </c>
      <c r="AA383" s="399"/>
      <c r="AB383" s="399"/>
      <c r="AC383" s="399"/>
      <c r="AD383" s="399"/>
      <c r="AE383" s="399">
        <v>-3.9847591928973997E-2</v>
      </c>
      <c r="AF383" s="399"/>
      <c r="AG383" s="399"/>
      <c r="AH383" s="399"/>
      <c r="AI383" s="399"/>
      <c r="AJ383" s="399"/>
      <c r="AK383" s="399">
        <v>-3.8461578473131801E-2</v>
      </c>
      <c r="AL383" s="399"/>
      <c r="AM383" s="399">
        <v>-2.0066712871700899E-2</v>
      </c>
      <c r="AN383" s="399"/>
      <c r="AO383" s="399"/>
      <c r="AP383" s="399">
        <v>2.26578171290794E-2</v>
      </c>
      <c r="AQ383" s="399">
        <v>-0.134294019232857</v>
      </c>
      <c r="AR383" s="399"/>
      <c r="AS383" s="399"/>
      <c r="AT383" s="399"/>
      <c r="AU383" s="399"/>
      <c r="AV383" s="399">
        <v>-0.11945593869570099</v>
      </c>
      <c r="AW383" s="399">
        <v>-5.2579315942289304E-3</v>
      </c>
      <c r="AX383" s="399"/>
      <c r="AY383" s="399"/>
      <c r="AZ383" s="399">
        <v>-8.4507831194453598E-3</v>
      </c>
      <c r="BA383" s="399">
        <v>3.30574932481748E-2</v>
      </c>
      <c r="BB383" s="399">
        <v>-8.2706849717029907E-2</v>
      </c>
      <c r="BC383" s="399"/>
      <c r="BD383" s="399"/>
      <c r="BE383" s="399"/>
      <c r="BF383" s="399"/>
      <c r="BG383" s="399">
        <v>0.17803013816011501</v>
      </c>
      <c r="BH383" s="399">
        <v>1.7857926010257499E-2</v>
      </c>
      <c r="BI383" s="399"/>
      <c r="BJ383" s="399"/>
      <c r="BK383" s="399">
        <v>2.22933717087372E-2</v>
      </c>
      <c r="BL383" s="399">
        <v>-3.8575636127664202E-2</v>
      </c>
      <c r="BM383" s="399"/>
      <c r="BN383" s="399"/>
      <c r="BO383" s="399">
        <v>5.34983025622821E-2</v>
      </c>
      <c r="BP383" s="399">
        <v>9.3750146713561897E-2</v>
      </c>
      <c r="BQ383" s="399"/>
      <c r="BR383" s="399"/>
      <c r="BS383" s="399"/>
      <c r="BT383" s="399"/>
      <c r="BU383" s="399"/>
      <c r="BV383" s="399"/>
      <c r="BW383" s="399">
        <v>5.3687349999912599E-2</v>
      </c>
      <c r="BX383" s="403"/>
      <c r="BY383" s="399">
        <v>0.10714320984718199</v>
      </c>
      <c r="BZ383" s="399"/>
      <c r="CA383" s="399"/>
      <c r="CB383" s="399"/>
      <c r="CC383" s="399">
        <v>1.7984774719809801E-2</v>
      </c>
      <c r="CD383" s="399"/>
      <c r="CE383" s="399"/>
      <c r="CF383" s="399">
        <v>0.20879105804114201</v>
      </c>
      <c r="CG383" s="399">
        <v>-7.5000268214649501E-2</v>
      </c>
      <c r="CH383" s="399">
        <v>0.19437687623903399</v>
      </c>
      <c r="CI383" s="399"/>
      <c r="CJ383" s="399"/>
      <c r="CK383" s="399"/>
      <c r="CL383" s="399"/>
      <c r="CM383" s="399"/>
      <c r="CN383" s="399"/>
      <c r="CO383" s="399"/>
      <c r="CP383" s="399"/>
      <c r="CQ383" s="399"/>
      <c r="CR383" s="399"/>
      <c r="CS383" s="399"/>
      <c r="CT383" s="399"/>
      <c r="CU383" s="399"/>
      <c r="CV383" s="399"/>
      <c r="CW383" s="399"/>
      <c r="CX383" s="399"/>
      <c r="CY383" s="399"/>
      <c r="CZ383" s="399"/>
      <c r="DA383" s="399"/>
      <c r="DB383" s="399"/>
      <c r="DC383" s="399"/>
      <c r="DD383" s="399"/>
      <c r="DE383" s="399"/>
      <c r="DG383" s="404"/>
      <c r="DI383" s="399"/>
      <c r="DJ383" s="399">
        <v>6.3829319313045696E-2</v>
      </c>
      <c r="DK383" s="399">
        <v>-4.4050103520767402E-3</v>
      </c>
    </row>
    <row r="384" spans="1:115" customFormat="1" hidden="1" outlineLevel="1">
      <c r="A384" s="398">
        <f t="shared" si="52"/>
        <v>30347</v>
      </c>
      <c r="B384" s="402"/>
      <c r="C384" s="399"/>
      <c r="D384" s="399">
        <v>6.8999999999999999E-3</v>
      </c>
      <c r="E384" s="399">
        <v>4.2900000000000001E-2</v>
      </c>
      <c r="F384" s="399"/>
      <c r="G384" s="399"/>
      <c r="H384" s="399"/>
      <c r="I384" s="399"/>
      <c r="J384" s="399"/>
      <c r="K384" s="399"/>
      <c r="L384" s="399"/>
      <c r="M384" s="399"/>
      <c r="N384" s="399"/>
      <c r="O384" s="399"/>
      <c r="P384" s="399"/>
      <c r="Q384" s="399"/>
      <c r="R384" s="399">
        <v>0.36819933358123502</v>
      </c>
      <c r="S384" s="399">
        <v>-5.0675981195530399E-2</v>
      </c>
      <c r="T384" s="399">
        <v>0.43283589116402899</v>
      </c>
      <c r="U384" s="399"/>
      <c r="V384" s="399"/>
      <c r="W384" s="399"/>
      <c r="X384" s="399">
        <v>-3.05659448479065E-2</v>
      </c>
      <c r="Y384" s="399"/>
      <c r="Z384" s="399">
        <v>2.0833202184168599E-2</v>
      </c>
      <c r="AA384" s="399"/>
      <c r="AB384" s="399"/>
      <c r="AC384" s="399"/>
      <c r="AD384" s="399"/>
      <c r="AE384" s="399">
        <v>6.5217847017909794E-2</v>
      </c>
      <c r="AF384" s="399"/>
      <c r="AG384" s="399"/>
      <c r="AH384" s="399"/>
      <c r="AI384" s="399"/>
      <c r="AJ384" s="399"/>
      <c r="AK384" s="399">
        <v>0</v>
      </c>
      <c r="AL384" s="399"/>
      <c r="AM384" s="399">
        <v>0.228669181851679</v>
      </c>
      <c r="AN384" s="399"/>
      <c r="AO384" s="399"/>
      <c r="AP384" s="399">
        <v>1.32942358507939E-2</v>
      </c>
      <c r="AQ384" s="399">
        <v>-0.113572568558047</v>
      </c>
      <c r="AR384" s="399"/>
      <c r="AS384" s="399"/>
      <c r="AT384" s="399"/>
      <c r="AU384" s="399"/>
      <c r="AV384" s="399">
        <v>-4.19576750171234E-2</v>
      </c>
      <c r="AW384" s="399">
        <v>-4.3449143790894401E-2</v>
      </c>
      <c r="AX384" s="399"/>
      <c r="AY384" s="399"/>
      <c r="AZ384" s="399">
        <v>-9.0909179074849106E-2</v>
      </c>
      <c r="BA384" s="399">
        <v>2.40005833210983E-2</v>
      </c>
      <c r="BB384" s="399">
        <v>-9.0163749240807597E-2</v>
      </c>
      <c r="BC384" s="399"/>
      <c r="BD384" s="399"/>
      <c r="BE384" s="399"/>
      <c r="BF384" s="399"/>
      <c r="BG384" s="399">
        <v>1.9293047224495999E-2</v>
      </c>
      <c r="BH384" s="399">
        <v>-0.10877268245249699</v>
      </c>
      <c r="BI384" s="399"/>
      <c r="BJ384" s="399"/>
      <c r="BK384" s="399">
        <v>7.4011912598057394E-2</v>
      </c>
      <c r="BL384" s="399">
        <v>7.4074166498223598E-2</v>
      </c>
      <c r="BM384" s="399"/>
      <c r="BN384" s="399"/>
      <c r="BO384" s="399">
        <v>3.5156103185096599E-2</v>
      </c>
      <c r="BP384" s="399">
        <v>5.7139114247768803E-2</v>
      </c>
      <c r="BQ384" s="399"/>
      <c r="BR384" s="399"/>
      <c r="BS384" s="399"/>
      <c r="BT384" s="399"/>
      <c r="BU384" s="399"/>
      <c r="BV384" s="399"/>
      <c r="BW384" s="399">
        <v>-5.76439231437312E-2</v>
      </c>
      <c r="BX384" s="403"/>
      <c r="BY384" s="399">
        <v>5.37612240720308E-3</v>
      </c>
      <c r="BZ384" s="399"/>
      <c r="CA384" s="399"/>
      <c r="CB384" s="399"/>
      <c r="CC384" s="399">
        <v>-6.71375575493873E-2</v>
      </c>
      <c r="CD384" s="399"/>
      <c r="CE384" s="399"/>
      <c r="CF384" s="399">
        <v>7.7271701078141394E-2</v>
      </c>
      <c r="CG384" s="399">
        <v>6.9498060380825899E-2</v>
      </c>
      <c r="CH384" s="399">
        <v>-2.6810024078422302E-2</v>
      </c>
      <c r="CI384" s="399"/>
      <c r="CJ384" s="399"/>
      <c r="CK384" s="399"/>
      <c r="CL384" s="399"/>
      <c r="CM384" s="399"/>
      <c r="CN384" s="399"/>
      <c r="CO384" s="399"/>
      <c r="CP384" s="399"/>
      <c r="CQ384" s="399"/>
      <c r="CR384" s="399"/>
      <c r="CS384" s="399"/>
      <c r="CT384" s="399"/>
      <c r="CU384" s="399"/>
      <c r="CV384" s="399"/>
      <c r="CW384" s="399"/>
      <c r="CX384" s="399"/>
      <c r="CY384" s="399"/>
      <c r="CZ384" s="399"/>
      <c r="DA384" s="399"/>
      <c r="DB384" s="399"/>
      <c r="DC384" s="399"/>
      <c r="DD384" s="399"/>
      <c r="DE384" s="399"/>
      <c r="DG384" s="404"/>
      <c r="DI384" s="399"/>
      <c r="DJ384" s="399">
        <v>-2.6666389630712099E-2</v>
      </c>
      <c r="DK384" s="399">
        <v>6.1946786341322099E-2</v>
      </c>
    </row>
    <row r="385" spans="1:115" customFormat="1" hidden="1" outlineLevel="1">
      <c r="A385" s="398">
        <f t="shared" si="52"/>
        <v>30375</v>
      </c>
      <c r="B385" s="402"/>
      <c r="C385" s="399"/>
      <c r="D385" s="399">
        <v>6.1999999999999998E-3</v>
      </c>
      <c r="E385" s="399">
        <v>3.2099999999999997E-2</v>
      </c>
      <c r="F385" s="399"/>
      <c r="G385" s="399"/>
      <c r="H385" s="399"/>
      <c r="I385" s="399"/>
      <c r="J385" s="399"/>
      <c r="K385" s="399"/>
      <c r="L385" s="399"/>
      <c r="M385" s="399"/>
      <c r="N385" s="399"/>
      <c r="O385" s="399"/>
      <c r="P385" s="399"/>
      <c r="Q385" s="399"/>
      <c r="R385" s="399">
        <v>0.116205371232511</v>
      </c>
      <c r="S385" s="399">
        <v>1.7793441687854201E-2</v>
      </c>
      <c r="T385" s="399">
        <v>1.38889050822712E-2</v>
      </c>
      <c r="U385" s="399"/>
      <c r="V385" s="399"/>
      <c r="W385" s="399"/>
      <c r="X385" s="399">
        <v>2.25218059320078E-2</v>
      </c>
      <c r="Y385" s="399"/>
      <c r="Z385" s="399">
        <v>0.142857158874514</v>
      </c>
      <c r="AA385" s="399"/>
      <c r="AB385" s="399"/>
      <c r="AC385" s="399"/>
      <c r="AD385" s="399"/>
      <c r="AE385" s="399">
        <v>0.109461076445429</v>
      </c>
      <c r="AF385" s="399"/>
      <c r="AG385" s="399"/>
      <c r="AH385" s="399"/>
      <c r="AI385" s="399"/>
      <c r="AJ385" s="399"/>
      <c r="AK385" s="399">
        <v>-2.0000098917808198E-2</v>
      </c>
      <c r="AL385" s="399"/>
      <c r="AM385" s="399">
        <v>-2.7778197613895699E-2</v>
      </c>
      <c r="AN385" s="399"/>
      <c r="AO385" s="399"/>
      <c r="AP385" s="399">
        <v>-1.52005509051353E-2</v>
      </c>
      <c r="AQ385" s="399">
        <v>-0.106249647822672</v>
      </c>
      <c r="AR385" s="399"/>
      <c r="AS385" s="399"/>
      <c r="AT385" s="399"/>
      <c r="AU385" s="399"/>
      <c r="AV385" s="399">
        <v>3.64959755281297E-2</v>
      </c>
      <c r="AW385" s="399">
        <v>1.55554338605008E-2</v>
      </c>
      <c r="AX385" s="399"/>
      <c r="AY385" s="399"/>
      <c r="AZ385" s="399">
        <v>5.9375142518584403E-2</v>
      </c>
      <c r="BA385" s="399">
        <v>2.7287174395694301E-2</v>
      </c>
      <c r="BB385" s="399">
        <v>-8.1081058616736507E-2</v>
      </c>
      <c r="BC385" s="399"/>
      <c r="BD385" s="399"/>
      <c r="BE385" s="399"/>
      <c r="BF385" s="399"/>
      <c r="BG385" s="399">
        <v>-3.7855287781296099E-2</v>
      </c>
      <c r="BH385" s="399">
        <v>0.10236228748003</v>
      </c>
      <c r="BI385" s="399"/>
      <c r="BJ385" s="399"/>
      <c r="BK385" s="399">
        <v>3.5087970261848199E-2</v>
      </c>
      <c r="BL385" s="399">
        <v>2.58621128383325E-2</v>
      </c>
      <c r="BM385" s="399"/>
      <c r="BN385" s="399"/>
      <c r="BO385" s="399">
        <v>8.6792733742919001E-2</v>
      </c>
      <c r="BP385" s="399">
        <v>9.4595312130805104E-2</v>
      </c>
      <c r="BQ385" s="399"/>
      <c r="BR385" s="399"/>
      <c r="BS385" s="399"/>
      <c r="BT385" s="399"/>
      <c r="BU385" s="399"/>
      <c r="BV385" s="399"/>
      <c r="BW385" s="399">
        <v>4.7871384150906603E-2</v>
      </c>
      <c r="BX385" s="403"/>
      <c r="BY385" s="399">
        <v>-2.6738138814993199E-2</v>
      </c>
      <c r="BZ385" s="399"/>
      <c r="CA385" s="399"/>
      <c r="CB385" s="399"/>
      <c r="CC385" s="399">
        <v>6.0606492335117702E-2</v>
      </c>
      <c r="CD385" s="399"/>
      <c r="CE385" s="399"/>
      <c r="CF385" s="399">
        <v>-0.14767867756098399</v>
      </c>
      <c r="CG385" s="399">
        <v>0.101454376353852</v>
      </c>
      <c r="CH385" s="399">
        <v>-0.13774088973565399</v>
      </c>
      <c r="CI385" s="399"/>
      <c r="CJ385" s="399"/>
      <c r="CK385" s="399"/>
      <c r="CL385" s="399"/>
      <c r="CM385" s="399"/>
      <c r="CN385" s="399"/>
      <c r="CO385" s="399"/>
      <c r="CP385" s="399"/>
      <c r="CQ385" s="399"/>
      <c r="CR385" s="399"/>
      <c r="CS385" s="399"/>
      <c r="CT385" s="399"/>
      <c r="CU385" s="399"/>
      <c r="CV385" s="399"/>
      <c r="CW385" s="399"/>
      <c r="CX385" s="399"/>
      <c r="CY385" s="399"/>
      <c r="CZ385" s="399"/>
      <c r="DA385" s="399"/>
      <c r="DB385" s="399"/>
      <c r="DC385" s="399"/>
      <c r="DD385" s="399"/>
      <c r="DE385" s="399"/>
      <c r="DG385" s="404"/>
      <c r="DI385" s="399"/>
      <c r="DJ385" s="399">
        <v>6.8492743063780004E-2</v>
      </c>
      <c r="DK385" s="399">
        <v>3.3332990832578097E-2</v>
      </c>
    </row>
    <row r="386" spans="1:115" customFormat="1" hidden="1" outlineLevel="1">
      <c r="A386" s="398">
        <f t="shared" si="52"/>
        <v>30406</v>
      </c>
      <c r="B386" s="402"/>
      <c r="C386" s="399"/>
      <c r="D386" s="399">
        <v>6.3E-3</v>
      </c>
      <c r="E386" s="399">
        <v>3.4499999999999899E-2</v>
      </c>
      <c r="F386" s="399"/>
      <c r="G386" s="399"/>
      <c r="H386" s="399"/>
      <c r="I386" s="399"/>
      <c r="J386" s="399"/>
      <c r="K386" s="399"/>
      <c r="L386" s="399"/>
      <c r="M386" s="399"/>
      <c r="N386" s="399"/>
      <c r="O386" s="399"/>
      <c r="P386" s="399"/>
      <c r="Q386" s="399"/>
      <c r="R386" s="399">
        <v>-7.39728630112753E-2</v>
      </c>
      <c r="S386" s="399">
        <v>2.7972447062062301E-2</v>
      </c>
      <c r="T386" s="399">
        <v>-8.2191770797429994E-2</v>
      </c>
      <c r="U386" s="399"/>
      <c r="V386" s="399"/>
      <c r="W386" s="399"/>
      <c r="X386" s="399">
        <v>0.110131546375328</v>
      </c>
      <c r="Y386" s="399"/>
      <c r="Z386" s="399">
        <v>0.113095781768201</v>
      </c>
      <c r="AA386" s="399"/>
      <c r="AB386" s="399"/>
      <c r="AC386" s="399"/>
      <c r="AD386" s="399"/>
      <c r="AE386" s="399">
        <v>2.5690600463928698E-2</v>
      </c>
      <c r="AF386" s="399"/>
      <c r="AG386" s="399"/>
      <c r="AH386" s="399"/>
      <c r="AI386" s="399"/>
      <c r="AJ386" s="399"/>
      <c r="AK386" s="399">
        <v>6.1224641071996502E-2</v>
      </c>
      <c r="AL386" s="399"/>
      <c r="AM386" s="399">
        <v>0.20571449356018801</v>
      </c>
      <c r="AN386" s="399"/>
      <c r="AO386" s="399"/>
      <c r="AP386" s="399">
        <v>1.3432213857413401E-2</v>
      </c>
      <c r="AQ386" s="399">
        <v>-6.2936451091315404E-2</v>
      </c>
      <c r="AR386" s="399"/>
      <c r="AS386" s="399"/>
      <c r="AT386" s="399"/>
      <c r="AU386" s="399"/>
      <c r="AV386" s="399">
        <v>2.5008618003592602E-2</v>
      </c>
      <c r="AW386" s="399">
        <v>6.3456882407935497E-2</v>
      </c>
      <c r="AX386" s="399"/>
      <c r="AY386" s="399"/>
      <c r="AZ386" s="399">
        <v>0.38643079877307901</v>
      </c>
      <c r="BA386" s="399">
        <v>-2.3437731490082402E-2</v>
      </c>
      <c r="BB386" s="399">
        <v>0.19607815868631001</v>
      </c>
      <c r="BC386" s="399"/>
      <c r="BD386" s="399"/>
      <c r="BE386" s="399"/>
      <c r="BF386" s="399"/>
      <c r="BG386" s="399">
        <v>5.5737999672961197E-2</v>
      </c>
      <c r="BH386" s="399">
        <v>0.12857154874837701</v>
      </c>
      <c r="BI386" s="399"/>
      <c r="BJ386" s="399"/>
      <c r="BK386" s="399">
        <v>-3.6722787780909198E-2</v>
      </c>
      <c r="BL386" s="399">
        <v>7.8431262587726494E-2</v>
      </c>
      <c r="BM386" s="399"/>
      <c r="BN386" s="399"/>
      <c r="BO386" s="399">
        <v>6.5971793857717995E-2</v>
      </c>
      <c r="BP386" s="399">
        <v>-2.4691773715120699E-2</v>
      </c>
      <c r="BQ386" s="399"/>
      <c r="BR386" s="399"/>
      <c r="BS386" s="399"/>
      <c r="BT386" s="399"/>
      <c r="BU386" s="399"/>
      <c r="BV386" s="399"/>
      <c r="BW386" s="399">
        <v>0.17664957286591401</v>
      </c>
      <c r="BX386" s="403"/>
      <c r="BY386" s="399">
        <v>-1.0989027344339E-2</v>
      </c>
      <c r="BZ386" s="399"/>
      <c r="CA386" s="399"/>
      <c r="CB386" s="399"/>
      <c r="CC386" s="399">
        <v>0.16428574006320201</v>
      </c>
      <c r="CD386" s="399"/>
      <c r="CE386" s="399"/>
      <c r="CF386" s="399">
        <v>2.4752913663962501E-2</v>
      </c>
      <c r="CG386" s="399">
        <v>0.18666601892200499</v>
      </c>
      <c r="CH386" s="399">
        <v>9.8950049614275601E-2</v>
      </c>
      <c r="CI386" s="399"/>
      <c r="CJ386" s="399"/>
      <c r="CK386" s="399"/>
      <c r="CL386" s="399"/>
      <c r="CM386" s="399"/>
      <c r="CN386" s="399"/>
      <c r="CO386" s="399"/>
      <c r="CP386" s="399"/>
      <c r="CQ386" s="399"/>
      <c r="CR386" s="399"/>
      <c r="CS386" s="399"/>
      <c r="CT386" s="399"/>
      <c r="CU386" s="399"/>
      <c r="CV386" s="399"/>
      <c r="CW386" s="399"/>
      <c r="CX386" s="399"/>
      <c r="CY386" s="399"/>
      <c r="CZ386" s="399"/>
      <c r="DA386" s="399"/>
      <c r="DB386" s="399"/>
      <c r="DC386" s="399"/>
      <c r="DD386" s="399"/>
      <c r="DE386" s="399"/>
      <c r="DG386" s="404"/>
      <c r="DI386" s="399"/>
      <c r="DJ386" s="399">
        <v>-6.4099886324032697E-3</v>
      </c>
      <c r="DK386" s="399">
        <v>-4.4355343998493897E-2</v>
      </c>
    </row>
    <row r="387" spans="1:115" customFormat="1" hidden="1" outlineLevel="1">
      <c r="A387" s="398">
        <f t="shared" si="52"/>
        <v>30436</v>
      </c>
      <c r="B387" s="402"/>
      <c r="C387" s="399"/>
      <c r="D387" s="399">
        <v>7.09999999999999E-3</v>
      </c>
      <c r="E387" s="399">
        <v>7.3800000000000004E-2</v>
      </c>
      <c r="F387" s="399"/>
      <c r="G387" s="399"/>
      <c r="H387" s="399"/>
      <c r="I387" s="399"/>
      <c r="J387" s="399"/>
      <c r="K387" s="399"/>
      <c r="L387" s="399"/>
      <c r="M387" s="399"/>
      <c r="N387" s="399"/>
      <c r="O387" s="399"/>
      <c r="P387" s="399"/>
      <c r="Q387" s="399"/>
      <c r="R387" s="399">
        <v>0.19526406057189799</v>
      </c>
      <c r="S387" s="399">
        <v>0</v>
      </c>
      <c r="T387" s="399">
        <v>0.13432828340700101</v>
      </c>
      <c r="U387" s="399"/>
      <c r="V387" s="399"/>
      <c r="W387" s="399"/>
      <c r="X387" s="399">
        <v>3.9684115762018399E-2</v>
      </c>
      <c r="Y387" s="399"/>
      <c r="Z387" s="399">
        <v>0.155079737862515</v>
      </c>
      <c r="AA387" s="399"/>
      <c r="AB387" s="399"/>
      <c r="AC387" s="399"/>
      <c r="AD387" s="399"/>
      <c r="AE387" s="399">
        <v>2.1277030159306501E-2</v>
      </c>
      <c r="AF387" s="399"/>
      <c r="AG387" s="399"/>
      <c r="AH387" s="399"/>
      <c r="AI387" s="399"/>
      <c r="AJ387" s="399"/>
      <c r="AK387" s="399">
        <v>0.211538681602224</v>
      </c>
      <c r="AL387" s="399"/>
      <c r="AM387" s="399">
        <v>0.105450411443005</v>
      </c>
      <c r="AN387" s="399"/>
      <c r="AO387" s="399"/>
      <c r="AP387" s="399">
        <v>0.113401763107772</v>
      </c>
      <c r="AQ387" s="399">
        <v>0.18656583890504</v>
      </c>
      <c r="AR387" s="399"/>
      <c r="AS387" s="399"/>
      <c r="AT387" s="399"/>
      <c r="AU387" s="399"/>
      <c r="AV387" s="399">
        <v>5.9028203624656897E-2</v>
      </c>
      <c r="AW387" s="399">
        <v>-6.9438963455714599E-4</v>
      </c>
      <c r="AX387" s="399"/>
      <c r="AY387" s="399"/>
      <c r="AZ387" s="399">
        <v>8.5108384265353207E-3</v>
      </c>
      <c r="BA387" s="399">
        <v>5.1073623777723599E-2</v>
      </c>
      <c r="BB387" s="399">
        <v>2.99425022509907E-2</v>
      </c>
      <c r="BC387" s="399"/>
      <c r="BD387" s="399"/>
      <c r="BE387" s="399"/>
      <c r="BF387" s="399"/>
      <c r="BG387" s="399">
        <v>0.27639770362985899</v>
      </c>
      <c r="BH387" s="399">
        <v>0</v>
      </c>
      <c r="BI387" s="399"/>
      <c r="BJ387" s="399"/>
      <c r="BK387" s="399">
        <v>0.100286276023169</v>
      </c>
      <c r="BL387" s="399">
        <v>0.14285727143277499</v>
      </c>
      <c r="BM387" s="399"/>
      <c r="BN387" s="399"/>
      <c r="BO387" s="399">
        <v>6.1889282372170798E-2</v>
      </c>
      <c r="BP387" s="399">
        <v>2.5316892700860402E-2</v>
      </c>
      <c r="BQ387" s="399"/>
      <c r="BR387" s="399"/>
      <c r="BS387" s="399"/>
      <c r="BT387" s="399"/>
      <c r="BU387" s="399"/>
      <c r="BV387" s="399"/>
      <c r="BW387" s="399">
        <v>6.4794994914508103E-2</v>
      </c>
      <c r="BX387" s="403"/>
      <c r="BY387" s="399">
        <v>2.7777772552528099E-2</v>
      </c>
      <c r="BZ387" s="399"/>
      <c r="CA387" s="399"/>
      <c r="CB387" s="399"/>
      <c r="CC387" s="399">
        <v>3.9876781896540599E-2</v>
      </c>
      <c r="CD387" s="399"/>
      <c r="CE387" s="399"/>
      <c r="CF387" s="399">
        <v>4.3477349513958201E-2</v>
      </c>
      <c r="CG387" s="399">
        <v>2.2472596745075998E-2</v>
      </c>
      <c r="CH387" s="399">
        <v>5.5555759925782898E-2</v>
      </c>
      <c r="CI387" s="399"/>
      <c r="CJ387" s="399"/>
      <c r="CK387" s="399"/>
      <c r="CL387" s="399"/>
      <c r="CM387" s="399"/>
      <c r="CN387" s="399"/>
      <c r="CO387" s="399"/>
      <c r="CP387" s="399"/>
      <c r="CQ387" s="399"/>
      <c r="CR387" s="399"/>
      <c r="CS387" s="399"/>
      <c r="CT387" s="399"/>
      <c r="CU387" s="399"/>
      <c r="CV387" s="399"/>
      <c r="CW387" s="399"/>
      <c r="CX387" s="399"/>
      <c r="CY387" s="399"/>
      <c r="CZ387" s="399"/>
      <c r="DA387" s="399"/>
      <c r="DB387" s="399"/>
      <c r="DC387" s="399"/>
      <c r="DD387" s="399"/>
      <c r="DE387" s="399"/>
      <c r="DG387" s="404"/>
      <c r="DI387" s="399"/>
      <c r="DJ387" s="399">
        <v>2.5806280611172901E-2</v>
      </c>
      <c r="DK387" s="399">
        <v>-2.2406722164448899E-2</v>
      </c>
    </row>
    <row r="388" spans="1:115" customFormat="1" hidden="1" outlineLevel="1">
      <c r="A388" s="398">
        <f t="shared" si="52"/>
        <v>30467</v>
      </c>
      <c r="B388" s="402"/>
      <c r="C388" s="399"/>
      <c r="D388" s="399">
        <v>6.8999999999999999E-3</v>
      </c>
      <c r="E388" s="399">
        <v>1.21E-2</v>
      </c>
      <c r="F388" s="399"/>
      <c r="G388" s="399"/>
      <c r="H388" s="399"/>
      <c r="I388" s="399"/>
      <c r="J388" s="399"/>
      <c r="K388" s="399"/>
      <c r="L388" s="399"/>
      <c r="M388" s="399"/>
      <c r="N388" s="399"/>
      <c r="O388" s="399"/>
      <c r="P388" s="399"/>
      <c r="Q388" s="399"/>
      <c r="R388" s="399">
        <v>0.143569163807968</v>
      </c>
      <c r="S388" s="399">
        <v>5.4421107876887698E-2</v>
      </c>
      <c r="T388" s="399">
        <v>0.276315821183517</v>
      </c>
      <c r="U388" s="399"/>
      <c r="V388" s="399"/>
      <c r="W388" s="399"/>
      <c r="X388" s="399">
        <v>-7.6341476485124399E-3</v>
      </c>
      <c r="Y388" s="399"/>
      <c r="Z388" s="399">
        <v>6.4815655582555601E-2</v>
      </c>
      <c r="AA388" s="399"/>
      <c r="AB388" s="399"/>
      <c r="AC388" s="399"/>
      <c r="AD388" s="399"/>
      <c r="AE388" s="399">
        <v>-3.6859122997278997E-2</v>
      </c>
      <c r="AF388" s="399"/>
      <c r="AG388" s="399"/>
      <c r="AH388" s="399"/>
      <c r="AI388" s="399"/>
      <c r="AJ388" s="399"/>
      <c r="AK388" s="399">
        <v>-2.3809452254412201E-2</v>
      </c>
      <c r="AL388" s="399"/>
      <c r="AM388" s="399">
        <v>-3.1082363430223501E-2</v>
      </c>
      <c r="AN388" s="399"/>
      <c r="AO388" s="399"/>
      <c r="AP388" s="399">
        <v>-8.2586757206724204E-2</v>
      </c>
      <c r="AQ388" s="399">
        <v>-1.2577136980774299E-2</v>
      </c>
      <c r="AR388" s="399"/>
      <c r="AS388" s="399"/>
      <c r="AT388" s="399"/>
      <c r="AU388" s="399"/>
      <c r="AV388" s="399">
        <v>-5.2458859461217998E-2</v>
      </c>
      <c r="AW388" s="399">
        <v>-0.103950040207735</v>
      </c>
      <c r="AX388" s="399"/>
      <c r="AY388" s="399"/>
      <c r="AZ388" s="399">
        <v>-3.7975208884534803E-2</v>
      </c>
      <c r="BA388" s="399">
        <v>-1.56251109737994E-2</v>
      </c>
      <c r="BB388" s="399">
        <v>0</v>
      </c>
      <c r="BC388" s="399"/>
      <c r="BD388" s="399"/>
      <c r="BE388" s="399"/>
      <c r="BF388" s="399"/>
      <c r="BG388" s="399">
        <v>-8.5158170023450899E-2</v>
      </c>
      <c r="BH388" s="399">
        <v>0.10443061531879</v>
      </c>
      <c r="BI388" s="399"/>
      <c r="BJ388" s="399"/>
      <c r="BK388" s="399">
        <v>5.3758226927929E-3</v>
      </c>
      <c r="BL388" s="399">
        <v>-4.5454843759720899E-2</v>
      </c>
      <c r="BM388" s="399"/>
      <c r="BN388" s="399"/>
      <c r="BO388" s="399">
        <v>-9.5091853248931504E-2</v>
      </c>
      <c r="BP388" s="399">
        <v>0.111111697657352</v>
      </c>
      <c r="BQ388" s="399"/>
      <c r="BR388" s="399"/>
      <c r="BS388" s="399"/>
      <c r="BT388" s="399"/>
      <c r="BU388" s="399"/>
      <c r="BV388" s="399"/>
      <c r="BW388" s="399">
        <v>0.16632868027394301</v>
      </c>
      <c r="BX388" s="403"/>
      <c r="BY388" s="399">
        <v>1.9318559619146899E-2</v>
      </c>
      <c r="BZ388" s="399"/>
      <c r="CA388" s="399"/>
      <c r="CB388" s="399"/>
      <c r="CC388" s="399">
        <v>-4.4247191653780403E-2</v>
      </c>
      <c r="CD388" s="399"/>
      <c r="CE388" s="399"/>
      <c r="CF388" s="399">
        <v>5.5555823642459298E-2</v>
      </c>
      <c r="CG388" s="399">
        <v>8.8255339420775195E-2</v>
      </c>
      <c r="CH388" s="399">
        <v>7.4792212090529706E-2</v>
      </c>
      <c r="CI388" s="399"/>
      <c r="CJ388" s="399"/>
      <c r="CK388" s="399"/>
      <c r="CL388" s="399"/>
      <c r="CM388" s="399"/>
      <c r="CN388" s="399"/>
      <c r="CO388" s="399"/>
      <c r="CP388" s="399"/>
      <c r="CQ388" s="399"/>
      <c r="CR388" s="399"/>
      <c r="CS388" s="399"/>
      <c r="CT388" s="399"/>
      <c r="CU388" s="399"/>
      <c r="CV388" s="399"/>
      <c r="CW388" s="399"/>
      <c r="CX388" s="399"/>
      <c r="CY388" s="399"/>
      <c r="CZ388" s="399"/>
      <c r="DA388" s="399"/>
      <c r="DB388" s="399"/>
      <c r="DC388" s="399"/>
      <c r="DD388" s="399"/>
      <c r="DE388" s="399"/>
      <c r="DG388" s="404"/>
      <c r="DI388" s="399"/>
      <c r="DJ388" s="399">
        <v>0.119497197169132</v>
      </c>
      <c r="DK388" s="399">
        <v>-6.9264325824265296E-2</v>
      </c>
    </row>
    <row r="389" spans="1:115" customFormat="1" hidden="1" outlineLevel="1">
      <c r="A389" s="398">
        <f t="shared" si="52"/>
        <v>30497</v>
      </c>
      <c r="B389" s="402"/>
      <c r="C389" s="399"/>
      <c r="D389" s="399">
        <v>6.7000000000000002E-3</v>
      </c>
      <c r="E389" s="399">
        <v>3.7399999999999899E-2</v>
      </c>
      <c r="F389" s="399"/>
      <c r="G389" s="399"/>
      <c r="H389" s="399"/>
      <c r="I389" s="399"/>
      <c r="J389" s="399"/>
      <c r="K389" s="399"/>
      <c r="L389" s="399"/>
      <c r="M389" s="399"/>
      <c r="N389" s="399"/>
      <c r="O389" s="399"/>
      <c r="P389" s="399"/>
      <c r="Q389" s="399"/>
      <c r="R389" s="399">
        <v>-0.15368104805405</v>
      </c>
      <c r="S389" s="399">
        <v>9.4151976087861702E-2</v>
      </c>
      <c r="T389" s="399">
        <v>0.32989690316106901</v>
      </c>
      <c r="U389" s="399"/>
      <c r="V389" s="399"/>
      <c r="W389" s="399"/>
      <c r="X389" s="399">
        <v>6.1538156254344598E-2</v>
      </c>
      <c r="Y389" s="399"/>
      <c r="Z389" s="399">
        <v>0.28695543125684497</v>
      </c>
      <c r="AA389" s="399"/>
      <c r="AB389" s="399"/>
      <c r="AC389" s="399"/>
      <c r="AD389" s="399"/>
      <c r="AE389" s="399">
        <v>-9.8169509250851994E-2</v>
      </c>
      <c r="AF389" s="399"/>
      <c r="AG389" s="399"/>
      <c r="AH389" s="399"/>
      <c r="AI389" s="399"/>
      <c r="AJ389" s="399"/>
      <c r="AK389" s="399">
        <v>-8.1298049559289601E-3</v>
      </c>
      <c r="AL389" s="399"/>
      <c r="AM389" s="399">
        <v>8.4070460052777296E-2</v>
      </c>
      <c r="AN389" s="399"/>
      <c r="AO389" s="399"/>
      <c r="AP389" s="399">
        <v>7.9942551631354997E-2</v>
      </c>
      <c r="AQ389" s="399">
        <v>-0.127391253631741</v>
      </c>
      <c r="AR389" s="399"/>
      <c r="AS389" s="399"/>
      <c r="AT389" s="399"/>
      <c r="AU389" s="399"/>
      <c r="AV389" s="399">
        <v>-2.8898685386236E-3</v>
      </c>
      <c r="AW389" s="399">
        <v>2.32020803893766E-2</v>
      </c>
      <c r="AX389" s="399"/>
      <c r="AY389" s="399"/>
      <c r="AZ389" s="399">
        <v>-0.105262862380633</v>
      </c>
      <c r="BA389" s="399">
        <v>-7.9367979427306095E-3</v>
      </c>
      <c r="BB389" s="399">
        <v>-0.120000069754035</v>
      </c>
      <c r="BC389" s="399"/>
      <c r="BD389" s="399"/>
      <c r="BE389" s="399"/>
      <c r="BF389" s="399"/>
      <c r="BG389" s="399">
        <v>0.20212806477777401</v>
      </c>
      <c r="BH389" s="399">
        <v>3.7249051603769498E-2</v>
      </c>
      <c r="BI389" s="399"/>
      <c r="BJ389" s="399"/>
      <c r="BK389" s="399">
        <v>1.0695675363926E-2</v>
      </c>
      <c r="BL389" s="399">
        <v>-9.5238108333764199E-2</v>
      </c>
      <c r="BM389" s="399"/>
      <c r="BN389" s="399"/>
      <c r="BO389" s="399">
        <v>6.4407102082181894E-2</v>
      </c>
      <c r="BP389" s="399">
        <v>0.10000118133521101</v>
      </c>
      <c r="BQ389" s="399"/>
      <c r="BR389" s="399"/>
      <c r="BS389" s="399"/>
      <c r="BT389" s="399"/>
      <c r="BU389" s="399"/>
      <c r="BV389" s="399"/>
      <c r="BW389" s="399">
        <v>8.9629688285446096E-2</v>
      </c>
      <c r="BX389" s="403"/>
      <c r="BY389" s="399">
        <v>-1.0869344675539201E-2</v>
      </c>
      <c r="BZ389" s="399"/>
      <c r="CA389" s="399"/>
      <c r="CB389" s="399"/>
      <c r="CC389" s="399">
        <v>0.13580248054415101</v>
      </c>
      <c r="CD389" s="399"/>
      <c r="CE389" s="399"/>
      <c r="CF389" s="399">
        <v>-7.8946931966081796E-2</v>
      </c>
      <c r="CG389" s="399">
        <v>2.5575572500541901E-2</v>
      </c>
      <c r="CH389" s="399">
        <v>0.119011611005036</v>
      </c>
      <c r="CI389" s="399"/>
      <c r="CJ389" s="399"/>
      <c r="CK389" s="399"/>
      <c r="CL389" s="399"/>
      <c r="CM389" s="399"/>
      <c r="CN389" s="399"/>
      <c r="CO389" s="399"/>
      <c r="CP389" s="399"/>
      <c r="CQ389" s="399"/>
      <c r="CR389" s="399"/>
      <c r="CS389" s="399"/>
      <c r="CT389" s="399"/>
      <c r="CU389" s="399"/>
      <c r="CV389" s="399"/>
      <c r="CW389" s="399"/>
      <c r="CX389" s="399"/>
      <c r="CY389" s="399"/>
      <c r="CZ389" s="399"/>
      <c r="DA389" s="399"/>
      <c r="DB389" s="399"/>
      <c r="DC389" s="399"/>
      <c r="DD389" s="399"/>
      <c r="DE389" s="399"/>
      <c r="DG389" s="404"/>
      <c r="DI389" s="399"/>
      <c r="DJ389" s="399">
        <v>1.6853752245146399E-2</v>
      </c>
      <c r="DK389" s="399">
        <v>0.24186038805245699</v>
      </c>
    </row>
    <row r="390" spans="1:115" customFormat="1" hidden="1" outlineLevel="1">
      <c r="A390" s="398">
        <f t="shared" ref="A390:A453" si="53">EOMONTH(A389,1)</f>
        <v>30528</v>
      </c>
      <c r="B390" s="402"/>
      <c r="C390" s="399"/>
      <c r="D390" s="399">
        <v>7.4000000000000003E-3</v>
      </c>
      <c r="E390" s="399">
        <v>-3.3300000000000003E-2</v>
      </c>
      <c r="F390" s="399"/>
      <c r="G390" s="399"/>
      <c r="H390" s="399"/>
      <c r="I390" s="399"/>
      <c r="J390" s="399"/>
      <c r="K390" s="399"/>
      <c r="L390" s="399"/>
      <c r="M390" s="399"/>
      <c r="N390" s="399"/>
      <c r="O390" s="399"/>
      <c r="P390" s="399"/>
      <c r="Q390" s="399"/>
      <c r="R390" s="399">
        <v>-0.286445091556084</v>
      </c>
      <c r="S390" s="399">
        <v>-7.6923076923076802E-2</v>
      </c>
      <c r="T390" s="399">
        <v>-7.7519412405292407E-2</v>
      </c>
      <c r="U390" s="399"/>
      <c r="V390" s="399"/>
      <c r="W390" s="399"/>
      <c r="X390" s="399">
        <v>2.1739470126820301E-2</v>
      </c>
      <c r="Y390" s="399"/>
      <c r="Z390" s="399">
        <v>6.0810990648652002E-2</v>
      </c>
      <c r="AA390" s="399"/>
      <c r="AB390" s="399"/>
      <c r="AC390" s="399"/>
      <c r="AD390" s="399"/>
      <c r="AE390" s="399">
        <v>-6.5975061539935001E-2</v>
      </c>
      <c r="AF390" s="399"/>
      <c r="AG390" s="399"/>
      <c r="AH390" s="399"/>
      <c r="AI390" s="399"/>
      <c r="AJ390" s="399"/>
      <c r="AK390" s="399">
        <v>-3.2787978706079003E-2</v>
      </c>
      <c r="AL390" s="399"/>
      <c r="AM390" s="399">
        <v>-6.9387683538735104E-2</v>
      </c>
      <c r="AN390" s="399"/>
      <c r="AO390" s="399"/>
      <c r="AP390" s="399">
        <v>9.4205195335008707E-3</v>
      </c>
      <c r="AQ390" s="399">
        <v>-2.1895135924400701E-2</v>
      </c>
      <c r="AR390" s="399"/>
      <c r="AS390" s="399"/>
      <c r="AT390" s="399"/>
      <c r="AU390" s="399"/>
      <c r="AV390" s="399">
        <v>-3.5087598225591002E-2</v>
      </c>
      <c r="AW390" s="399">
        <v>-5.0750086193763498E-2</v>
      </c>
      <c r="AX390" s="399"/>
      <c r="AY390" s="399"/>
      <c r="AZ390" s="399">
        <v>-6.8628020066403395E-2</v>
      </c>
      <c r="BA390" s="399">
        <v>-2.9821044990836199E-2</v>
      </c>
      <c r="BB390" s="399">
        <v>0</v>
      </c>
      <c r="BC390" s="399"/>
      <c r="BD390" s="399"/>
      <c r="BE390" s="399"/>
      <c r="BF390" s="399"/>
      <c r="BG390" s="399">
        <v>6.9333208788082606E-2</v>
      </c>
      <c r="BH390" s="399">
        <v>1.1050051134910499E-2</v>
      </c>
      <c r="BI390" s="399"/>
      <c r="BJ390" s="399"/>
      <c r="BK390" s="399">
        <v>-6.0935199689219101E-2</v>
      </c>
      <c r="BL390" s="399">
        <v>2.6317642547142302E-3</v>
      </c>
      <c r="BM390" s="399"/>
      <c r="BN390" s="399"/>
      <c r="BO390" s="399">
        <v>-8.2802657896484694E-2</v>
      </c>
      <c r="BP390" s="399">
        <v>-0.111111753140427</v>
      </c>
      <c r="BQ390" s="399"/>
      <c r="BR390" s="399"/>
      <c r="BS390" s="399"/>
      <c r="BT390" s="399"/>
      <c r="BU390" s="399"/>
      <c r="BV390" s="399"/>
      <c r="BW390" s="399">
        <v>4.7923971020821403E-2</v>
      </c>
      <c r="BX390" s="403"/>
      <c r="BY390" s="399">
        <v>0</v>
      </c>
      <c r="BZ390" s="399"/>
      <c r="CA390" s="399"/>
      <c r="CB390" s="399"/>
      <c r="CC390" s="399">
        <v>-0.10869628889565</v>
      </c>
      <c r="CD390" s="399"/>
      <c r="CE390" s="399"/>
      <c r="CF390" s="399">
        <v>0.102380751480055</v>
      </c>
      <c r="CG390" s="399">
        <v>4.2393964368388097E-2</v>
      </c>
      <c r="CH390" s="399">
        <v>-4.6300337615494602E-3</v>
      </c>
      <c r="CI390" s="399"/>
      <c r="CJ390" s="399"/>
      <c r="CK390" s="399"/>
      <c r="CL390" s="399"/>
      <c r="CM390" s="399"/>
      <c r="CN390" s="399"/>
      <c r="CO390" s="399"/>
      <c r="CP390" s="399"/>
      <c r="CQ390" s="399"/>
      <c r="CR390" s="399"/>
      <c r="CS390" s="399"/>
      <c r="CT390" s="399"/>
      <c r="CU390" s="399"/>
      <c r="CV390" s="399"/>
      <c r="CW390" s="399"/>
      <c r="CX390" s="399"/>
      <c r="CY390" s="399"/>
      <c r="CZ390" s="399"/>
      <c r="DA390" s="399"/>
      <c r="DB390" s="399"/>
      <c r="DC390" s="399"/>
      <c r="DD390" s="399"/>
      <c r="DE390" s="399"/>
      <c r="DG390" s="404"/>
      <c r="DI390" s="399"/>
      <c r="DJ390" s="399">
        <v>-2.2099388896474201E-2</v>
      </c>
      <c r="DK390" s="399">
        <v>3.2516874569398203E-2</v>
      </c>
    </row>
    <row r="391" spans="1:115" customFormat="1" hidden="1" outlineLevel="1">
      <c r="A391" s="398">
        <f t="shared" si="53"/>
        <v>30559</v>
      </c>
      <c r="B391" s="402"/>
      <c r="C391" s="399"/>
      <c r="D391" s="399">
        <v>7.6E-3</v>
      </c>
      <c r="E391" s="399">
        <v>2.5999999999999999E-3</v>
      </c>
      <c r="F391" s="399"/>
      <c r="G391" s="399"/>
      <c r="H391" s="399"/>
      <c r="I391" s="399"/>
      <c r="J391" s="399"/>
      <c r="K391" s="399"/>
      <c r="L391" s="399"/>
      <c r="M391" s="399"/>
      <c r="N391" s="399"/>
      <c r="O391" s="399"/>
      <c r="P391" s="399"/>
      <c r="Q391" s="399"/>
      <c r="R391" s="399">
        <v>6.8102411027127996E-2</v>
      </c>
      <c r="S391" s="399">
        <v>-8.3332748189434702E-2</v>
      </c>
      <c r="T391" s="399">
        <v>6.7226908540321595E-2</v>
      </c>
      <c r="U391" s="399"/>
      <c r="V391" s="399"/>
      <c r="W391" s="399"/>
      <c r="X391" s="399">
        <v>-6.3830027059058894E-2</v>
      </c>
      <c r="Y391" s="399"/>
      <c r="Z391" s="399">
        <v>-8.2802615305654206E-2</v>
      </c>
      <c r="AA391" s="399"/>
      <c r="AB391" s="399"/>
      <c r="AC391" s="399"/>
      <c r="AD391" s="399"/>
      <c r="AE391" s="399">
        <v>-6.5475641822112698E-2</v>
      </c>
      <c r="AF391" s="399"/>
      <c r="AG391" s="399"/>
      <c r="AH391" s="399"/>
      <c r="AI391" s="399"/>
      <c r="AJ391" s="399"/>
      <c r="AK391" s="399">
        <v>-6.7795935277434299E-2</v>
      </c>
      <c r="AL391" s="399"/>
      <c r="AM391" s="399">
        <v>-5.2631960560984001E-2</v>
      </c>
      <c r="AN391" s="399"/>
      <c r="AO391" s="399"/>
      <c r="AP391" s="399">
        <v>3.5511819200309797E-2</v>
      </c>
      <c r="AQ391" s="399">
        <v>1.49243334090061E-2</v>
      </c>
      <c r="AR391" s="399"/>
      <c r="AS391" s="399"/>
      <c r="AT391" s="399"/>
      <c r="AU391" s="399"/>
      <c r="AV391" s="399">
        <v>-3.6355378949478601E-3</v>
      </c>
      <c r="AW391" s="399">
        <v>3.38162405017172E-2</v>
      </c>
      <c r="AX391" s="399"/>
      <c r="AY391" s="399"/>
      <c r="AZ391" s="399">
        <v>-1.5789630306729099E-2</v>
      </c>
      <c r="BA391" s="399">
        <v>4.2373430055339299E-2</v>
      </c>
      <c r="BB391" s="399">
        <v>-1.81819414422753E-2</v>
      </c>
      <c r="BC391" s="399"/>
      <c r="BD391" s="399"/>
      <c r="BE391" s="399"/>
      <c r="BF391" s="399"/>
      <c r="BG391" s="399">
        <v>-5.1975238740360898E-2</v>
      </c>
      <c r="BH391" s="399">
        <v>9.8360448951190602E-2</v>
      </c>
      <c r="BI391" s="399"/>
      <c r="BJ391" s="399"/>
      <c r="BK391" s="399">
        <v>-0.107955126553129</v>
      </c>
      <c r="BL391" s="399">
        <v>-1.04983134224891E-2</v>
      </c>
      <c r="BM391" s="399"/>
      <c r="BN391" s="399"/>
      <c r="BO391" s="399">
        <v>2.4305368267595301E-2</v>
      </c>
      <c r="BP391" s="399">
        <v>5.6817643836357602E-2</v>
      </c>
      <c r="BQ391" s="399"/>
      <c r="BR391" s="399"/>
      <c r="BS391" s="399"/>
      <c r="BT391" s="399"/>
      <c r="BU391" s="399"/>
      <c r="BV391" s="399"/>
      <c r="BW391" s="399">
        <v>-3.8754274482329203E-2</v>
      </c>
      <c r="BX391" s="403"/>
      <c r="BY391" s="399">
        <v>-7.0742876903618903E-3</v>
      </c>
      <c r="BZ391" s="399"/>
      <c r="CA391" s="399"/>
      <c r="CB391" s="399"/>
      <c r="CC391" s="399">
        <v>-5.7925977685503102E-2</v>
      </c>
      <c r="CD391" s="399"/>
      <c r="CE391" s="399"/>
      <c r="CF391" s="399">
        <v>2.5917671013677201E-2</v>
      </c>
      <c r="CG391" s="399">
        <v>4.2850852832895601E-2</v>
      </c>
      <c r="CH391" s="399">
        <v>6.7442362089266794E-2</v>
      </c>
      <c r="CI391" s="399"/>
      <c r="CJ391" s="399"/>
      <c r="CK391" s="399"/>
      <c r="CL391" s="399"/>
      <c r="CM391" s="399"/>
      <c r="CN391" s="399"/>
      <c r="CO391" s="399"/>
      <c r="CP391" s="399"/>
      <c r="CQ391" s="399"/>
      <c r="CR391" s="399"/>
      <c r="CS391" s="399"/>
      <c r="CT391" s="399"/>
      <c r="CU391" s="399"/>
      <c r="CV391" s="399"/>
      <c r="CW391" s="399"/>
      <c r="CX391" s="399"/>
      <c r="CY391" s="399"/>
      <c r="CZ391" s="399"/>
      <c r="DA391" s="399"/>
      <c r="DB391" s="399"/>
      <c r="DC391" s="399"/>
      <c r="DD391" s="399"/>
      <c r="DE391" s="399"/>
      <c r="DG391" s="404"/>
      <c r="DI391" s="399"/>
      <c r="DJ391" s="399">
        <v>2.2598808759855201E-2</v>
      </c>
      <c r="DK391" s="399">
        <v>1.09095486268762E-2</v>
      </c>
    </row>
    <row r="392" spans="1:115" customFormat="1" hidden="1" outlineLevel="1">
      <c r="A392" s="398">
        <f t="shared" si="53"/>
        <v>30589</v>
      </c>
      <c r="B392" s="402"/>
      <c r="C392" s="399"/>
      <c r="D392" s="399">
        <v>7.6E-3</v>
      </c>
      <c r="E392" s="399">
        <v>1.67E-2</v>
      </c>
      <c r="F392" s="399"/>
      <c r="G392" s="399"/>
      <c r="H392" s="399"/>
      <c r="I392" s="399"/>
      <c r="J392" s="399"/>
      <c r="K392" s="399"/>
      <c r="L392" s="399"/>
      <c r="M392" s="399"/>
      <c r="N392" s="399"/>
      <c r="O392" s="399"/>
      <c r="P392" s="399"/>
      <c r="Q392" s="399"/>
      <c r="R392" s="399">
        <v>-0.37919323405670002</v>
      </c>
      <c r="S392" s="399">
        <v>1.7662397719571499E-2</v>
      </c>
      <c r="T392" s="399">
        <v>-8.6614157141112702E-2</v>
      </c>
      <c r="U392" s="399"/>
      <c r="V392" s="399"/>
      <c r="W392" s="399"/>
      <c r="X392" s="399">
        <v>6.0605409728993198E-2</v>
      </c>
      <c r="Y392" s="399"/>
      <c r="Z392" s="399">
        <v>0</v>
      </c>
      <c r="AA392" s="399"/>
      <c r="AB392" s="399"/>
      <c r="AC392" s="399"/>
      <c r="AD392" s="399"/>
      <c r="AE392" s="399">
        <v>5.3077418813326699E-2</v>
      </c>
      <c r="AF392" s="399"/>
      <c r="AG392" s="399"/>
      <c r="AH392" s="399"/>
      <c r="AI392" s="399"/>
      <c r="AJ392" s="399"/>
      <c r="AK392" s="399">
        <v>6.36370891697524E-2</v>
      </c>
      <c r="AL392" s="399"/>
      <c r="AM392" s="399">
        <v>0.15277826909344899</v>
      </c>
      <c r="AN392" s="399"/>
      <c r="AO392" s="399"/>
      <c r="AP392" s="399">
        <v>1.2971868768776301E-3</v>
      </c>
      <c r="AQ392" s="399">
        <v>-7.3530227485071303E-3</v>
      </c>
      <c r="AR392" s="399"/>
      <c r="AS392" s="399"/>
      <c r="AT392" s="399"/>
      <c r="AU392" s="399"/>
      <c r="AV392" s="399">
        <v>8.8528261095488503E-4</v>
      </c>
      <c r="AW392" s="399">
        <v>3.9719914609327597E-2</v>
      </c>
      <c r="AX392" s="399"/>
      <c r="AY392" s="399"/>
      <c r="AZ392" s="399">
        <v>0.101605492261546</v>
      </c>
      <c r="BA392" s="399">
        <v>8.1300779058810002E-2</v>
      </c>
      <c r="BB392" s="399">
        <v>0.16666696764813799</v>
      </c>
      <c r="BC392" s="399"/>
      <c r="BD392" s="399"/>
      <c r="BE392" s="399"/>
      <c r="BF392" s="399"/>
      <c r="BG392" s="399">
        <v>8.3333062841925098E-2</v>
      </c>
      <c r="BH392" s="399">
        <v>-6.4676219683021993E-2</v>
      </c>
      <c r="BI392" s="399"/>
      <c r="BJ392" s="399"/>
      <c r="BK392" s="399">
        <v>0.11146447705838999</v>
      </c>
      <c r="BL392" s="399">
        <v>-0.12201677898579499</v>
      </c>
      <c r="BM392" s="399"/>
      <c r="BN392" s="399"/>
      <c r="BO392" s="399">
        <v>-3.38980240471402E-2</v>
      </c>
      <c r="BP392" s="399">
        <v>-6.4516010781135197E-2</v>
      </c>
      <c r="BQ392" s="399"/>
      <c r="BR392" s="399"/>
      <c r="BS392" s="399"/>
      <c r="BT392" s="399"/>
      <c r="BU392" s="399"/>
      <c r="BV392" s="399"/>
      <c r="BW392" s="399">
        <v>3.8095546364678601E-2</v>
      </c>
      <c r="BX392" s="403"/>
      <c r="BY392" s="399">
        <v>9.6590778206517097E-2</v>
      </c>
      <c r="BZ392" s="399"/>
      <c r="CA392" s="399"/>
      <c r="CB392" s="399"/>
      <c r="CC392" s="399">
        <v>0</v>
      </c>
      <c r="CD392" s="399"/>
      <c r="CE392" s="399"/>
      <c r="CF392" s="399">
        <v>-0.18736874658087899</v>
      </c>
      <c r="CG392" s="399">
        <v>5.1044113819904702E-2</v>
      </c>
      <c r="CH392" s="399">
        <v>-4.3803912220530802E-2</v>
      </c>
      <c r="CI392" s="399"/>
      <c r="CJ392" s="399"/>
      <c r="CK392" s="399"/>
      <c r="CL392" s="399"/>
      <c r="CM392" s="399"/>
      <c r="CN392" s="399"/>
      <c r="CO392" s="399"/>
      <c r="CP392" s="399"/>
      <c r="CQ392" s="399"/>
      <c r="CR392" s="399"/>
      <c r="CS392" s="399"/>
      <c r="CT392" s="399"/>
      <c r="CU392" s="399"/>
      <c r="CV392" s="399"/>
      <c r="CW392" s="399"/>
      <c r="CX392" s="399"/>
      <c r="CY392" s="399"/>
      <c r="CZ392" s="399"/>
      <c r="DA392" s="399"/>
      <c r="DB392" s="399"/>
      <c r="DC392" s="399"/>
      <c r="DD392" s="399"/>
      <c r="DE392" s="399"/>
      <c r="DG392" s="404"/>
      <c r="DI392" s="399"/>
      <c r="DJ392" s="399">
        <v>6.07737977731726E-2</v>
      </c>
      <c r="DK392" s="399">
        <v>1.43875826058152E-2</v>
      </c>
    </row>
    <row r="393" spans="1:115" customFormat="1" hidden="1" outlineLevel="1">
      <c r="A393" s="398">
        <f t="shared" si="53"/>
        <v>30620</v>
      </c>
      <c r="B393" s="402"/>
      <c r="C393" s="399"/>
      <c r="D393" s="399">
        <v>7.6E-3</v>
      </c>
      <c r="E393" s="399">
        <v>-2.67999999999999E-2</v>
      </c>
      <c r="F393" s="399"/>
      <c r="G393" s="399"/>
      <c r="H393" s="399"/>
      <c r="I393" s="399"/>
      <c r="J393" s="399"/>
      <c r="K393" s="399"/>
      <c r="L393" s="399"/>
      <c r="M393" s="399"/>
      <c r="N393" s="399"/>
      <c r="O393" s="399"/>
      <c r="P393" s="399"/>
      <c r="Q393" s="399"/>
      <c r="R393" s="399">
        <v>-2.16301429295691E-2</v>
      </c>
      <c r="S393" s="399">
        <v>-3.4483102291594903E-2</v>
      </c>
      <c r="T393" s="399">
        <v>3.4482733666321097E-2</v>
      </c>
      <c r="U393" s="399"/>
      <c r="V393" s="399"/>
      <c r="W393" s="399"/>
      <c r="X393" s="399">
        <v>-1.42851845661226E-2</v>
      </c>
      <c r="Y393" s="399"/>
      <c r="Z393" s="399">
        <v>-0.12499989984972799</v>
      </c>
      <c r="AA393" s="399"/>
      <c r="AB393" s="399"/>
      <c r="AC393" s="399"/>
      <c r="AD393" s="399"/>
      <c r="AE393" s="399">
        <v>-9.3757072436251292E-3</v>
      </c>
      <c r="AF393" s="399"/>
      <c r="AG393" s="399"/>
      <c r="AH393" s="399"/>
      <c r="AI393" s="399"/>
      <c r="AJ393" s="399"/>
      <c r="AK393" s="399">
        <v>-8.5470567584696094E-2</v>
      </c>
      <c r="AL393" s="399"/>
      <c r="AM393" s="399">
        <v>-1.80719950207366E-2</v>
      </c>
      <c r="AN393" s="399"/>
      <c r="AO393" s="399"/>
      <c r="AP393" s="399">
        <v>-7.77197185025602E-3</v>
      </c>
      <c r="AQ393" s="399">
        <v>8.14803931616849E-2</v>
      </c>
      <c r="AR393" s="399"/>
      <c r="AS393" s="399"/>
      <c r="AT393" s="399"/>
      <c r="AU393" s="399"/>
      <c r="AV393" s="399">
        <v>5.1660789969857998E-2</v>
      </c>
      <c r="AW393" s="399">
        <v>8.0259798331803103E-3</v>
      </c>
      <c r="AX393" s="399"/>
      <c r="AY393" s="399"/>
      <c r="AZ393" s="399">
        <v>-2.9126371466130001E-2</v>
      </c>
      <c r="BA393" s="399">
        <v>3.7593434083380499E-2</v>
      </c>
      <c r="BB393" s="399">
        <v>-4.2640666487534701E-2</v>
      </c>
      <c r="BC393" s="399"/>
      <c r="BD393" s="399"/>
      <c r="BE393" s="399"/>
      <c r="BF393" s="399"/>
      <c r="BG393" s="399">
        <v>8.1942760148391705E-2</v>
      </c>
      <c r="BH393" s="399">
        <v>3.4573990469548101E-2</v>
      </c>
      <c r="BI393" s="399"/>
      <c r="BJ393" s="399"/>
      <c r="BK393" s="399">
        <v>-9.5307407143005493E-2</v>
      </c>
      <c r="BL393" s="399">
        <v>-1.8125496968983499E-2</v>
      </c>
      <c r="BM393" s="399"/>
      <c r="BN393" s="399"/>
      <c r="BO393" s="399">
        <v>-1.0526143729214199E-2</v>
      </c>
      <c r="BP393" s="399">
        <v>-6.8965979869436297E-2</v>
      </c>
      <c r="BQ393" s="399"/>
      <c r="BR393" s="399"/>
      <c r="BS393" s="399"/>
      <c r="BT393" s="399"/>
      <c r="BU393" s="399"/>
      <c r="BV393" s="399"/>
      <c r="BW393" s="399">
        <v>-3.97557003611037E-2</v>
      </c>
      <c r="BX393" s="403"/>
      <c r="BY393" s="399">
        <v>7.7720532917646898E-2</v>
      </c>
      <c r="BZ393" s="399"/>
      <c r="CA393" s="399"/>
      <c r="CB393" s="399"/>
      <c r="CC393" s="399">
        <v>-4.2071605445167699E-2</v>
      </c>
      <c r="CD393" s="399"/>
      <c r="CE393" s="399"/>
      <c r="CF393" s="399">
        <v>-2.33159730224612E-2</v>
      </c>
      <c r="CG393" s="399">
        <v>-2.2075178503791801E-2</v>
      </c>
      <c r="CH393" s="399">
        <v>-4.3478687143513398E-2</v>
      </c>
      <c r="CI393" s="399"/>
      <c r="CJ393" s="399"/>
      <c r="CK393" s="399"/>
      <c r="CL393" s="399"/>
      <c r="CM393" s="399"/>
      <c r="CN393" s="399"/>
      <c r="CO393" s="399"/>
      <c r="CP393" s="399"/>
      <c r="CQ393" s="399"/>
      <c r="CR393" s="399"/>
      <c r="CS393" s="399"/>
      <c r="CT393" s="399"/>
      <c r="CU393" s="399"/>
      <c r="CV393" s="399"/>
      <c r="CW393" s="399"/>
      <c r="CX393" s="399"/>
      <c r="CY393" s="399"/>
      <c r="CZ393" s="399"/>
      <c r="DA393" s="399"/>
      <c r="DB393" s="399"/>
      <c r="DC393" s="399"/>
      <c r="DD393" s="399"/>
      <c r="DE393" s="399"/>
      <c r="DG393" s="404"/>
      <c r="DI393" s="399"/>
      <c r="DJ393" s="399">
        <v>-4.1667199554014302E-2</v>
      </c>
      <c r="DK393" s="399">
        <v>-5.0826152034507799E-2</v>
      </c>
    </row>
    <row r="394" spans="1:115" customFormat="1" hidden="1" outlineLevel="1">
      <c r="A394" s="398">
        <f t="shared" si="53"/>
        <v>30650</v>
      </c>
      <c r="B394" s="402"/>
      <c r="C394" s="399"/>
      <c r="D394" s="399">
        <v>6.9999999999999897E-3</v>
      </c>
      <c r="E394" s="399">
        <v>2.86E-2</v>
      </c>
      <c r="F394" s="399"/>
      <c r="G394" s="399"/>
      <c r="H394" s="399"/>
      <c r="I394" s="399"/>
      <c r="J394" s="399"/>
      <c r="K394" s="399"/>
      <c r="L394" s="399"/>
      <c r="M394" s="399"/>
      <c r="N394" s="399"/>
      <c r="O394" s="399"/>
      <c r="P394" s="399"/>
      <c r="Q394" s="399"/>
      <c r="R394" s="399">
        <v>-9.9441709198996697E-2</v>
      </c>
      <c r="S394" s="399">
        <v>1.07145118069182E-2</v>
      </c>
      <c r="T394" s="399">
        <v>0.13333330365527801</v>
      </c>
      <c r="U394" s="399"/>
      <c r="V394" s="399"/>
      <c r="W394" s="399"/>
      <c r="X394" s="399">
        <v>-5.07238291302348E-2</v>
      </c>
      <c r="Y394" s="399"/>
      <c r="Z394" s="399">
        <v>0.12500034337231899</v>
      </c>
      <c r="AA394" s="399"/>
      <c r="AB394" s="399"/>
      <c r="AC394" s="399"/>
      <c r="AD394" s="399"/>
      <c r="AE394" s="399">
        <v>-0.210634257401276</v>
      </c>
      <c r="AF394" s="399"/>
      <c r="AG394" s="399"/>
      <c r="AH394" s="399"/>
      <c r="AI394" s="399"/>
      <c r="AJ394" s="399"/>
      <c r="AK394" s="399">
        <v>8.4111671640361596E-2</v>
      </c>
      <c r="AL394" s="399"/>
      <c r="AM394" s="399">
        <v>3.6809844693427698E-2</v>
      </c>
      <c r="AN394" s="399"/>
      <c r="AO394" s="399"/>
      <c r="AP394" s="399">
        <v>2.8771505695681401E-2</v>
      </c>
      <c r="AQ394" s="399">
        <v>-0.16438405192856401</v>
      </c>
      <c r="AR394" s="399"/>
      <c r="AS394" s="399"/>
      <c r="AT394" s="399"/>
      <c r="AU394" s="399"/>
      <c r="AV394" s="399">
        <v>5.9649240272707099E-2</v>
      </c>
      <c r="AW394" s="399">
        <v>6.7566607878814397E-2</v>
      </c>
      <c r="AX394" s="399"/>
      <c r="AY394" s="399"/>
      <c r="AZ394" s="399">
        <v>5.4999471397934201E-2</v>
      </c>
      <c r="BA394" s="399">
        <v>1.1905262832502201E-2</v>
      </c>
      <c r="BB394" s="399">
        <v>-7.5000052309781198E-2</v>
      </c>
      <c r="BC394" s="399"/>
      <c r="BD394" s="399"/>
      <c r="BE394" s="399"/>
      <c r="BF394" s="399"/>
      <c r="BG394" s="399">
        <v>-6.9679535080874405E-2</v>
      </c>
      <c r="BH394" s="399">
        <v>0.151671049949237</v>
      </c>
      <c r="BI394" s="399"/>
      <c r="BJ394" s="399"/>
      <c r="BK394" s="399">
        <v>0.14376967297705501</v>
      </c>
      <c r="BL394" s="399">
        <v>0.15384486895307001</v>
      </c>
      <c r="BM394" s="399"/>
      <c r="BN394" s="399"/>
      <c r="BO394" s="399">
        <v>-1.77308812806613E-2</v>
      </c>
      <c r="BP394" s="399">
        <v>6.1728649584046301E-2</v>
      </c>
      <c r="BQ394" s="399"/>
      <c r="BR394" s="399"/>
      <c r="BS394" s="399"/>
      <c r="BT394" s="399"/>
      <c r="BU394" s="399"/>
      <c r="BV394" s="399"/>
      <c r="BW394" s="399">
        <v>7.3247591665809006E-2</v>
      </c>
      <c r="BX394" s="403"/>
      <c r="BY394" s="399">
        <v>3.2109486441587098E-3</v>
      </c>
      <c r="BZ394" s="399"/>
      <c r="CA394" s="399"/>
      <c r="CB394" s="399"/>
      <c r="CC394" s="399">
        <v>-6.7567979339323098E-2</v>
      </c>
      <c r="CD394" s="399"/>
      <c r="CE394" s="399"/>
      <c r="CF394" s="399">
        <v>0.15384603019769399</v>
      </c>
      <c r="CG394" s="399">
        <v>-5.1652486001887397E-3</v>
      </c>
      <c r="CH394" s="399">
        <v>-8.3731792584884002E-2</v>
      </c>
      <c r="CI394" s="399"/>
      <c r="CJ394" s="399"/>
      <c r="CK394" s="399"/>
      <c r="CL394" s="399"/>
      <c r="CM394" s="399"/>
      <c r="CN394" s="399"/>
      <c r="CO394" s="399"/>
      <c r="CP394" s="399"/>
      <c r="CQ394" s="399"/>
      <c r="CR394" s="399"/>
      <c r="CS394" s="399"/>
      <c r="CT394" s="399"/>
      <c r="CU394" s="399"/>
      <c r="CV394" s="399"/>
      <c r="CW394" s="399"/>
      <c r="CX394" s="399"/>
      <c r="CY394" s="399"/>
      <c r="CZ394" s="399"/>
      <c r="DA394" s="399"/>
      <c r="DB394" s="399"/>
      <c r="DC394" s="399"/>
      <c r="DD394" s="399"/>
      <c r="DE394" s="399"/>
      <c r="DG394" s="404"/>
      <c r="DI394" s="399"/>
      <c r="DJ394" s="399">
        <v>1.6304693734250801E-2</v>
      </c>
      <c r="DK394" s="399">
        <v>2.99624501029307E-2</v>
      </c>
    </row>
    <row r="395" spans="1:115" customFormat="1" hidden="1" outlineLevel="1">
      <c r="A395" s="398">
        <f t="shared" si="53"/>
        <v>30681</v>
      </c>
      <c r="B395" s="402"/>
      <c r="C395" s="399"/>
      <c r="D395" s="399">
        <v>7.3000000000000001E-3</v>
      </c>
      <c r="E395" s="399">
        <v>-1.0500000000000001E-2</v>
      </c>
      <c r="F395" s="399"/>
      <c r="G395" s="399"/>
      <c r="H395" s="399"/>
      <c r="I395" s="399"/>
      <c r="J395" s="399"/>
      <c r="K395" s="399"/>
      <c r="L395" s="399"/>
      <c r="M395" s="399"/>
      <c r="N395" s="399"/>
      <c r="O395" s="399"/>
      <c r="P395" s="399"/>
      <c r="Q395" s="399"/>
      <c r="R395" s="399">
        <v>0.19631708779048301</v>
      </c>
      <c r="S395" s="399">
        <v>7.4382616569177397E-3</v>
      </c>
      <c r="T395" s="399">
        <v>-1.10294253805958E-2</v>
      </c>
      <c r="U395" s="399"/>
      <c r="V395" s="399"/>
      <c r="W395" s="399"/>
      <c r="X395" s="399">
        <v>-4.5802203392300102E-2</v>
      </c>
      <c r="Y395" s="399"/>
      <c r="Z395" s="399">
        <v>-4.7618931344858603E-2</v>
      </c>
      <c r="AA395" s="399"/>
      <c r="AB395" s="399"/>
      <c r="AC395" s="399"/>
      <c r="AD395" s="399"/>
      <c r="AE395" s="399">
        <v>9.9733141925082397E-2</v>
      </c>
      <c r="AF395" s="399"/>
      <c r="AG395" s="399"/>
      <c r="AH395" s="399"/>
      <c r="AI395" s="399"/>
      <c r="AJ395" s="399"/>
      <c r="AK395" s="399">
        <v>1.72409336435175E-2</v>
      </c>
      <c r="AL395" s="399"/>
      <c r="AM395" s="399">
        <v>-5.3255094162440099E-2</v>
      </c>
      <c r="AN395" s="399"/>
      <c r="AO395" s="399"/>
      <c r="AP395" s="399">
        <v>-7.5447788485003803E-2</v>
      </c>
      <c r="AQ395" s="399">
        <v>-4.91772357376987E-2</v>
      </c>
      <c r="AR395" s="399"/>
      <c r="AS395" s="399"/>
      <c r="AT395" s="399"/>
      <c r="AU395" s="399"/>
      <c r="AV395" s="399">
        <v>2.4614694470252101E-2</v>
      </c>
      <c r="AW395" s="399">
        <v>-4.0083460084849303E-2</v>
      </c>
      <c r="AX395" s="399"/>
      <c r="AY395" s="399"/>
      <c r="AZ395" s="399">
        <v>-4.73944959286443E-3</v>
      </c>
      <c r="BA395" s="399">
        <v>-3.67648809222774E-2</v>
      </c>
      <c r="BB395" s="399">
        <v>0.12612616410476299</v>
      </c>
      <c r="BC395" s="399"/>
      <c r="BD395" s="399"/>
      <c r="BE395" s="399"/>
      <c r="BF395" s="399"/>
      <c r="BG395" s="399">
        <v>2.9351276017605999E-2</v>
      </c>
      <c r="BH395" s="399">
        <v>-4.4644522093865097E-3</v>
      </c>
      <c r="BI395" s="399"/>
      <c r="BJ395" s="399"/>
      <c r="BK395" s="399">
        <v>5.5866191524400498E-2</v>
      </c>
      <c r="BL395" s="399">
        <v>-6.1332936616228899E-2</v>
      </c>
      <c r="BM395" s="399"/>
      <c r="BN395" s="399"/>
      <c r="BO395" s="399">
        <v>0</v>
      </c>
      <c r="BP395" s="399">
        <v>9.3023724575856198E-2</v>
      </c>
      <c r="BQ395" s="399"/>
      <c r="BR395" s="399"/>
      <c r="BS395" s="399"/>
      <c r="BT395" s="399"/>
      <c r="BU395" s="399"/>
      <c r="BV395" s="399"/>
      <c r="BW395" s="399">
        <v>-7.3374933553218197E-2</v>
      </c>
      <c r="BX395" s="403"/>
      <c r="BY395" s="399">
        <v>-1.47060648996217E-2</v>
      </c>
      <c r="BZ395" s="399"/>
      <c r="CA395" s="399"/>
      <c r="CB395" s="399"/>
      <c r="CC395" s="399">
        <v>1.0869622699253701E-2</v>
      </c>
      <c r="CD395" s="399"/>
      <c r="CE395" s="399"/>
      <c r="CF395" s="399">
        <v>-6.6666146573711102E-2</v>
      </c>
      <c r="CG395" s="399">
        <v>2.2935258419306902E-2</v>
      </c>
      <c r="CH395" s="399">
        <v>5.0059670513003598E-2</v>
      </c>
      <c r="CI395" s="399"/>
      <c r="CJ395" s="399"/>
      <c r="CK395" s="399"/>
      <c r="CL395" s="399"/>
      <c r="CM395" s="399"/>
      <c r="CN395" s="399"/>
      <c r="CO395" s="399"/>
      <c r="CP395" s="399"/>
      <c r="CQ395" s="399"/>
      <c r="CR395" s="399"/>
      <c r="CS395" s="399"/>
      <c r="CT395" s="399"/>
      <c r="CU395" s="399"/>
      <c r="CV395" s="399"/>
      <c r="CW395" s="399"/>
      <c r="CX395" s="399"/>
      <c r="CY395" s="399"/>
      <c r="CZ395" s="399"/>
      <c r="DA395" s="399"/>
      <c r="DB395" s="399"/>
      <c r="DC395" s="399"/>
      <c r="DD395" s="399"/>
      <c r="DE395" s="399"/>
      <c r="DG395" s="404"/>
      <c r="DI395" s="399"/>
      <c r="DJ395" s="399">
        <v>1.6042863122870999E-2</v>
      </c>
      <c r="DK395" s="399">
        <v>-5.4544980322552603E-2</v>
      </c>
    </row>
    <row r="396" spans="1:115" customFormat="1" hidden="1" outlineLevel="1">
      <c r="A396" s="398">
        <f t="shared" si="53"/>
        <v>30712</v>
      </c>
      <c r="B396" s="402"/>
      <c r="C396" s="399"/>
      <c r="D396" s="399">
        <v>7.6E-3</v>
      </c>
      <c r="E396" s="399">
        <v>-1.1599999999999999E-2</v>
      </c>
      <c r="F396" s="399"/>
      <c r="G396" s="399"/>
      <c r="H396" s="399"/>
      <c r="I396" s="399"/>
      <c r="J396" s="399"/>
      <c r="K396" s="399"/>
      <c r="L396" s="399"/>
      <c r="M396" s="399"/>
      <c r="N396" s="399"/>
      <c r="O396" s="399"/>
      <c r="P396" s="399"/>
      <c r="Q396" s="399"/>
      <c r="R396" s="399">
        <v>1.5383686872920599E-2</v>
      </c>
      <c r="S396" s="399">
        <v>1.05627117990418E-2</v>
      </c>
      <c r="T396" s="399">
        <v>-0.144981366656983</v>
      </c>
      <c r="U396" s="399"/>
      <c r="V396" s="399"/>
      <c r="W396" s="399"/>
      <c r="X396" s="399">
        <v>2.4000116028396402E-2</v>
      </c>
      <c r="Y396" s="399"/>
      <c r="Z396" s="399">
        <v>-6.6667065487086105E-2</v>
      </c>
      <c r="AA396" s="399"/>
      <c r="AB396" s="399"/>
      <c r="AC396" s="399"/>
      <c r="AD396" s="399"/>
      <c r="AE396" s="399">
        <v>6.6351975896107293E-2</v>
      </c>
      <c r="AF396" s="399"/>
      <c r="AG396" s="399"/>
      <c r="AH396" s="399"/>
      <c r="AI396" s="399"/>
      <c r="AJ396" s="399"/>
      <c r="AK396" s="399">
        <v>3.38994739356277E-2</v>
      </c>
      <c r="AL396" s="399"/>
      <c r="AM396" s="399">
        <v>-7.8124715254546104E-2</v>
      </c>
      <c r="AN396" s="399"/>
      <c r="AO396" s="399"/>
      <c r="AP396" s="399">
        <v>-2.2130090406203302E-2</v>
      </c>
      <c r="AQ396" s="399">
        <v>-2.5864218483822799E-2</v>
      </c>
      <c r="AR396" s="399"/>
      <c r="AS396" s="399"/>
      <c r="AT396" s="399"/>
      <c r="AU396" s="399"/>
      <c r="AV396" s="399">
        <v>-4.24839374690274E-2</v>
      </c>
      <c r="AW396" s="399">
        <v>-0.10220479979516101</v>
      </c>
      <c r="AX396" s="399"/>
      <c r="AY396" s="399"/>
      <c r="AZ396" s="399">
        <v>-4.2857357669786697E-2</v>
      </c>
      <c r="BA396" s="399">
        <v>-3.1398496368203401E-3</v>
      </c>
      <c r="BB396" s="399">
        <v>6.3999782330435601E-2</v>
      </c>
      <c r="BC396" s="399"/>
      <c r="BD396" s="399"/>
      <c r="BE396" s="399"/>
      <c r="BF396" s="399"/>
      <c r="BG396" s="399">
        <v>-2.8737667292171799E-2</v>
      </c>
      <c r="BH396" s="399">
        <v>0.13452904725019299</v>
      </c>
      <c r="BI396" s="399"/>
      <c r="BJ396" s="399"/>
      <c r="BK396" s="399">
        <v>3.14886995154188E-2</v>
      </c>
      <c r="BL396" s="399">
        <v>0.14772669227510499</v>
      </c>
      <c r="BM396" s="399"/>
      <c r="BN396" s="399"/>
      <c r="BO396" s="399">
        <v>5.7762245886170398E-2</v>
      </c>
      <c r="BP396" s="399">
        <v>-0.15957538818750799</v>
      </c>
      <c r="BQ396" s="399"/>
      <c r="BR396" s="399"/>
      <c r="BS396" s="399"/>
      <c r="BT396" s="399"/>
      <c r="BU396" s="399"/>
      <c r="BV396" s="399"/>
      <c r="BW396" s="399">
        <v>-8.9743843820916394E-2</v>
      </c>
      <c r="BX396" s="403"/>
      <c r="BY396" s="399">
        <v>-9.9506610350822405E-3</v>
      </c>
      <c r="BZ396" s="399"/>
      <c r="CA396" s="399"/>
      <c r="CB396" s="399"/>
      <c r="CC396" s="399">
        <v>-2.8673739208002699E-2</v>
      </c>
      <c r="CD396" s="399"/>
      <c r="CE396" s="399"/>
      <c r="CF396" s="399">
        <v>-7.3892039429817105E-2</v>
      </c>
      <c r="CG396" s="399">
        <v>-5.6054212411126202E-2</v>
      </c>
      <c r="CH396" s="399">
        <v>-7.2500559299824394E-2</v>
      </c>
      <c r="CI396" s="399"/>
      <c r="CJ396" s="399"/>
      <c r="CK396" s="399"/>
      <c r="CL396" s="399"/>
      <c r="CM396" s="399"/>
      <c r="CN396" s="399"/>
      <c r="CO396" s="399"/>
      <c r="CP396" s="399"/>
      <c r="CQ396" s="399"/>
      <c r="CR396" s="399"/>
      <c r="CS396" s="399"/>
      <c r="CT396" s="399"/>
      <c r="CU396" s="399"/>
      <c r="CV396" s="399"/>
      <c r="CW396" s="399"/>
      <c r="CX396" s="399"/>
      <c r="CY396" s="399"/>
      <c r="CZ396" s="399"/>
      <c r="DA396" s="399"/>
      <c r="DB396" s="399"/>
      <c r="DC396" s="399"/>
      <c r="DD396" s="399"/>
      <c r="DE396" s="399"/>
      <c r="DG396" s="404"/>
      <c r="DI396" s="399"/>
      <c r="DJ396" s="399">
        <v>1.5789139249380298E-2</v>
      </c>
      <c r="DK396" s="399">
        <v>-6.6505500183164798E-2</v>
      </c>
    </row>
    <row r="397" spans="1:115" customFormat="1" hidden="1" outlineLevel="1">
      <c r="A397" s="398">
        <f t="shared" si="53"/>
        <v>30741</v>
      </c>
      <c r="B397" s="402"/>
      <c r="C397" s="399"/>
      <c r="D397" s="399">
        <v>7.09999999999999E-3</v>
      </c>
      <c r="E397" s="399">
        <v>-4.1099999999999998E-2</v>
      </c>
      <c r="F397" s="399"/>
      <c r="G397" s="399"/>
      <c r="H397" s="399"/>
      <c r="I397" s="399"/>
      <c r="J397" s="399"/>
      <c r="K397" s="399"/>
      <c r="L397" s="399"/>
      <c r="M397" s="399"/>
      <c r="N397" s="399"/>
      <c r="O397" s="399"/>
      <c r="P397" s="399"/>
      <c r="Q397" s="399"/>
      <c r="R397" s="399">
        <v>6.0611171350360503E-2</v>
      </c>
      <c r="S397" s="399">
        <v>-0.108013650567006</v>
      </c>
      <c r="T397" s="399">
        <v>-1.73913251216627E-2</v>
      </c>
      <c r="U397" s="399"/>
      <c r="V397" s="399"/>
      <c r="W397" s="399"/>
      <c r="X397" s="399">
        <v>-7.0312270406611296E-2</v>
      </c>
      <c r="Y397" s="399"/>
      <c r="Z397" s="399">
        <v>-0.172619020367276</v>
      </c>
      <c r="AA397" s="399"/>
      <c r="AB397" s="399"/>
      <c r="AC397" s="399"/>
      <c r="AD397" s="399"/>
      <c r="AE397" s="399">
        <v>-0.11111152559330099</v>
      </c>
      <c r="AF397" s="399"/>
      <c r="AG397" s="399"/>
      <c r="AH397" s="399"/>
      <c r="AI397" s="399"/>
      <c r="AJ397" s="399"/>
      <c r="AK397" s="399">
        <v>-4.0983342278540197E-2</v>
      </c>
      <c r="AL397" s="399"/>
      <c r="AM397" s="399">
        <v>-3.3897912196049498E-2</v>
      </c>
      <c r="AN397" s="399"/>
      <c r="AO397" s="399"/>
      <c r="AP397" s="399">
        <v>6.5062801781228002E-2</v>
      </c>
      <c r="AQ397" s="399">
        <v>-0.185838164689346</v>
      </c>
      <c r="AR397" s="399"/>
      <c r="AS397" s="399"/>
      <c r="AT397" s="399"/>
      <c r="AU397" s="399"/>
      <c r="AV397" s="399">
        <v>3.41344554051592E-3</v>
      </c>
      <c r="AW397" s="399">
        <v>-6.6831150905040396E-2</v>
      </c>
      <c r="AX397" s="399"/>
      <c r="AY397" s="399"/>
      <c r="AZ397" s="399">
        <v>-6.9651834768798104E-2</v>
      </c>
      <c r="BA397" s="399">
        <v>-5.5117565654328002E-2</v>
      </c>
      <c r="BB397" s="399">
        <v>-0.11278183036249401</v>
      </c>
      <c r="BC397" s="399"/>
      <c r="BD397" s="399"/>
      <c r="BE397" s="399"/>
      <c r="BF397" s="399"/>
      <c r="BG397" s="399">
        <v>-8.8684727449729203E-2</v>
      </c>
      <c r="BH397" s="399">
        <v>-0.100790636620037</v>
      </c>
      <c r="BI397" s="399"/>
      <c r="BJ397" s="399"/>
      <c r="BK397" s="399">
        <v>-6.2016125279859197E-2</v>
      </c>
      <c r="BL397" s="399">
        <v>-4.4554552161079397E-2</v>
      </c>
      <c r="BM397" s="399"/>
      <c r="BN397" s="399"/>
      <c r="BO397" s="399">
        <v>1.02381262361417E-2</v>
      </c>
      <c r="BP397" s="399">
        <v>1.26588120640738E-2</v>
      </c>
      <c r="BQ397" s="399"/>
      <c r="BR397" s="399"/>
      <c r="BS397" s="399"/>
      <c r="BT397" s="399"/>
      <c r="BU397" s="399"/>
      <c r="BV397" s="399"/>
      <c r="BW397" s="399">
        <v>-9.5069978902644903E-2</v>
      </c>
      <c r="BX397" s="403"/>
      <c r="BY397" s="399">
        <v>-6.8240602475982598E-2</v>
      </c>
      <c r="BZ397" s="399"/>
      <c r="CA397" s="399"/>
      <c r="CB397" s="399"/>
      <c r="CC397" s="399">
        <v>3.3210709712630397E-2</v>
      </c>
      <c r="CD397" s="399"/>
      <c r="CE397" s="399"/>
      <c r="CF397" s="399">
        <v>0.13297965647860599</v>
      </c>
      <c r="CG397" s="399">
        <v>-6.7440110208687301E-2</v>
      </c>
      <c r="CH397" s="399">
        <v>3.5040470670197797E-2</v>
      </c>
      <c r="CI397" s="399"/>
      <c r="CJ397" s="399"/>
      <c r="CK397" s="399"/>
      <c r="CL397" s="399"/>
      <c r="CM397" s="399"/>
      <c r="CN397" s="399"/>
      <c r="CO397" s="399"/>
      <c r="CP397" s="399"/>
      <c r="CQ397" s="399"/>
      <c r="CR397" s="399"/>
      <c r="CS397" s="399"/>
      <c r="CT397" s="399"/>
      <c r="CU397" s="399"/>
      <c r="CV397" s="399"/>
      <c r="CW397" s="399"/>
      <c r="CX397" s="399"/>
      <c r="CY397" s="399"/>
      <c r="CZ397" s="399"/>
      <c r="DA397" s="399"/>
      <c r="DB397" s="399"/>
      <c r="DC397" s="399"/>
      <c r="DD397" s="399"/>
      <c r="DE397" s="399"/>
      <c r="DG397" s="404"/>
      <c r="DI397" s="399"/>
      <c r="DJ397" s="399">
        <v>-0.108808468061589</v>
      </c>
      <c r="DK397" s="399">
        <v>-9.5041338407027706E-2</v>
      </c>
    </row>
    <row r="398" spans="1:115" customFormat="1" hidden="1" outlineLevel="1">
      <c r="A398" s="398">
        <f t="shared" si="53"/>
        <v>30772</v>
      </c>
      <c r="B398" s="402"/>
      <c r="C398" s="399"/>
      <c r="D398" s="399">
        <v>7.3000000000000001E-3</v>
      </c>
      <c r="E398" s="399">
        <v>1.3599999999999999E-2</v>
      </c>
      <c r="F398" s="399"/>
      <c r="G398" s="399"/>
      <c r="H398" s="399"/>
      <c r="I398" s="399"/>
      <c r="J398" s="399"/>
      <c r="K398" s="399"/>
      <c r="L398" s="399"/>
      <c r="M398" s="399"/>
      <c r="N398" s="399"/>
      <c r="O398" s="399"/>
      <c r="P398" s="399"/>
      <c r="Q398" s="399"/>
      <c r="R398" s="399">
        <v>-5.7147400468345898E-2</v>
      </c>
      <c r="S398" s="399">
        <v>4.3522124799973701E-2</v>
      </c>
      <c r="T398" s="399">
        <v>8.8495682799747399E-3</v>
      </c>
      <c r="U398" s="399"/>
      <c r="V398" s="399"/>
      <c r="W398" s="399"/>
      <c r="X398" s="399">
        <v>0</v>
      </c>
      <c r="Y398" s="399"/>
      <c r="Z398" s="399">
        <v>6.4748614317346506E-2</v>
      </c>
      <c r="AA398" s="399"/>
      <c r="AB398" s="399"/>
      <c r="AC398" s="399"/>
      <c r="AD398" s="399"/>
      <c r="AE398" s="399">
        <v>0.34551367221433699</v>
      </c>
      <c r="AF398" s="399"/>
      <c r="AG398" s="399"/>
      <c r="AH398" s="399"/>
      <c r="AI398" s="399"/>
      <c r="AJ398" s="399"/>
      <c r="AK398" s="399">
        <v>2.1366981387866701E-2</v>
      </c>
      <c r="AL398" s="399"/>
      <c r="AM398" s="399">
        <v>-4.9123593989328702E-2</v>
      </c>
      <c r="AN398" s="399"/>
      <c r="AO398" s="399"/>
      <c r="AP398" s="399">
        <v>8.03236680059638E-3</v>
      </c>
      <c r="AQ398" s="399">
        <v>0</v>
      </c>
      <c r="AR398" s="399"/>
      <c r="AS398" s="399"/>
      <c r="AT398" s="399"/>
      <c r="AU398" s="399"/>
      <c r="AV398" s="399">
        <v>6.2456318174848501E-2</v>
      </c>
      <c r="AW398" s="399">
        <v>2.38729551423284E-2</v>
      </c>
      <c r="AX398" s="399"/>
      <c r="AY398" s="399"/>
      <c r="AZ398" s="399">
        <v>6.9519721484807298E-2</v>
      </c>
      <c r="BA398" s="399">
        <v>2.4999352494248402E-2</v>
      </c>
      <c r="BB398" s="399">
        <v>0.12711848587205299</v>
      </c>
      <c r="BC398" s="399"/>
      <c r="BD398" s="399"/>
      <c r="BE398" s="399"/>
      <c r="BF398" s="399"/>
      <c r="BG398" s="399">
        <v>-1.6779056105769099E-2</v>
      </c>
      <c r="BH398" s="399">
        <v>1.09894251373108E-2</v>
      </c>
      <c r="BI398" s="399"/>
      <c r="BJ398" s="399"/>
      <c r="BK398" s="399">
        <v>0.12947687641535299</v>
      </c>
      <c r="BL398" s="399">
        <v>-4.1826253303903403E-2</v>
      </c>
      <c r="BM398" s="399"/>
      <c r="BN398" s="399"/>
      <c r="BO398" s="399">
        <v>1.0135277262365501E-2</v>
      </c>
      <c r="BP398" s="399">
        <v>-7.5000745758260601E-2</v>
      </c>
      <c r="BQ398" s="399"/>
      <c r="BR398" s="399"/>
      <c r="BS398" s="399"/>
      <c r="BT398" s="399"/>
      <c r="BU398" s="399"/>
      <c r="BV398" s="399"/>
      <c r="BW398" s="399">
        <v>3.6554365894095601E-2</v>
      </c>
      <c r="BX398" s="403"/>
      <c r="BY398" s="399">
        <v>6.0773381777070298E-2</v>
      </c>
      <c r="BZ398" s="399"/>
      <c r="CA398" s="399"/>
      <c r="CB398" s="399"/>
      <c r="CC398" s="399">
        <v>7.1423788272337802E-3</v>
      </c>
      <c r="CD398" s="399"/>
      <c r="CE398" s="399"/>
      <c r="CF398" s="399">
        <v>-3.7559063720536398E-2</v>
      </c>
      <c r="CG398" s="399">
        <v>6.1856418066178698E-2</v>
      </c>
      <c r="CH398" s="399">
        <v>0.10746925967788901</v>
      </c>
      <c r="CI398" s="399"/>
      <c r="CJ398" s="399"/>
      <c r="CK398" s="399"/>
      <c r="CL398" s="399"/>
      <c r="CM398" s="399"/>
      <c r="CN398" s="399"/>
      <c r="CO398" s="399"/>
      <c r="CP398" s="399"/>
      <c r="CQ398" s="399"/>
      <c r="CR398" s="399"/>
      <c r="CS398" s="399"/>
      <c r="CT398" s="399"/>
      <c r="CU398" s="399"/>
      <c r="CV398" s="399"/>
      <c r="CW398" s="399"/>
      <c r="CX398" s="399"/>
      <c r="CY398" s="399"/>
      <c r="CZ398" s="399"/>
      <c r="DA398" s="399"/>
      <c r="DB398" s="399"/>
      <c r="DC398" s="399"/>
      <c r="DD398" s="399"/>
      <c r="DE398" s="399"/>
      <c r="DG398" s="404"/>
      <c r="DI398" s="399"/>
      <c r="DJ398" s="399">
        <v>-5.8136198820931597E-3</v>
      </c>
      <c r="DK398" s="399">
        <v>0.10045669758466</v>
      </c>
    </row>
    <row r="399" spans="1:115" customFormat="1" hidden="1" outlineLevel="1">
      <c r="A399" s="398">
        <f t="shared" si="53"/>
        <v>30802</v>
      </c>
      <c r="B399" s="402"/>
      <c r="C399" s="399"/>
      <c r="D399" s="399">
        <v>8.0999999999999996E-3</v>
      </c>
      <c r="E399" s="399">
        <v>3.0000000000000001E-3</v>
      </c>
      <c r="F399" s="399"/>
      <c r="G399" s="399"/>
      <c r="H399" s="399"/>
      <c r="I399" s="399"/>
      <c r="J399" s="399"/>
      <c r="K399" s="399"/>
      <c r="L399" s="399"/>
      <c r="M399" s="399"/>
      <c r="N399" s="399"/>
      <c r="O399" s="399"/>
      <c r="P399" s="399"/>
      <c r="Q399" s="399"/>
      <c r="R399" s="399">
        <v>0.267677650837781</v>
      </c>
      <c r="S399" s="399">
        <v>3.7597022263984301E-3</v>
      </c>
      <c r="T399" s="399">
        <v>0.20614033149896099</v>
      </c>
      <c r="U399" s="399"/>
      <c r="V399" s="399"/>
      <c r="W399" s="399"/>
      <c r="X399" s="399">
        <v>7.9831506967545401E-2</v>
      </c>
      <c r="Y399" s="399"/>
      <c r="Z399" s="399">
        <v>1.3512159087112501E-2</v>
      </c>
      <c r="AA399" s="399"/>
      <c r="AB399" s="399"/>
      <c r="AC399" s="399"/>
      <c r="AD399" s="399"/>
      <c r="AE399" s="399">
        <v>-5.98133588158394E-2</v>
      </c>
      <c r="AF399" s="399"/>
      <c r="AG399" s="399"/>
      <c r="AH399" s="399"/>
      <c r="AI399" s="399"/>
      <c r="AJ399" s="399"/>
      <c r="AK399" s="399">
        <v>-7.9498049193486395E-2</v>
      </c>
      <c r="AL399" s="399"/>
      <c r="AM399" s="399">
        <v>0.10701202675270199</v>
      </c>
      <c r="AN399" s="399"/>
      <c r="AO399" s="399"/>
      <c r="AP399" s="399">
        <v>-2.2576459948825199E-2</v>
      </c>
      <c r="AQ399" s="399">
        <v>-0.130436970945779</v>
      </c>
      <c r="AR399" s="399"/>
      <c r="AS399" s="399"/>
      <c r="AT399" s="399"/>
      <c r="AU399" s="399"/>
      <c r="AV399" s="399">
        <v>5.1779302584958602E-2</v>
      </c>
      <c r="AW399" s="399">
        <v>-5.9637560924013996E-3</v>
      </c>
      <c r="AX399" s="399"/>
      <c r="AY399" s="399"/>
      <c r="AZ399" s="399">
        <v>6.9999395121349506E-2</v>
      </c>
      <c r="BA399" s="399">
        <v>8.1300955919594298E-3</v>
      </c>
      <c r="BB399" s="399">
        <v>-2.52308116880916E-2</v>
      </c>
      <c r="BC399" s="399"/>
      <c r="BD399" s="399"/>
      <c r="BE399" s="399"/>
      <c r="BF399" s="399"/>
      <c r="BG399" s="399">
        <v>1.15604408467195E-2</v>
      </c>
      <c r="BH399" s="399">
        <v>5.2173809741312201E-2</v>
      </c>
      <c r="BI399" s="399"/>
      <c r="BJ399" s="399"/>
      <c r="BK399" s="399">
        <v>-7.5389680112304097E-2</v>
      </c>
      <c r="BL399" s="399">
        <v>4.5454725260677599E-2</v>
      </c>
      <c r="BM399" s="399"/>
      <c r="BN399" s="399"/>
      <c r="BO399" s="399">
        <v>6.0201145085924501E-2</v>
      </c>
      <c r="BP399" s="399">
        <v>9.4595312130805104E-2</v>
      </c>
      <c r="BQ399" s="399"/>
      <c r="BR399" s="399"/>
      <c r="BS399" s="399"/>
      <c r="BT399" s="399"/>
      <c r="BU399" s="399"/>
      <c r="BV399" s="399"/>
      <c r="BW399" s="399">
        <v>6.7668662255032194E-2</v>
      </c>
      <c r="BX399" s="403"/>
      <c r="BY399" s="399">
        <v>-1.5625208662511901E-2</v>
      </c>
      <c r="BZ399" s="399"/>
      <c r="CA399" s="399"/>
      <c r="CB399" s="399"/>
      <c r="CC399" s="399">
        <v>-2.4822869397969901E-2</v>
      </c>
      <c r="CD399" s="399"/>
      <c r="CE399" s="399"/>
      <c r="CF399" s="399">
        <v>-6.5853608643357403E-2</v>
      </c>
      <c r="CG399" s="399">
        <v>3.6407198481753299E-2</v>
      </c>
      <c r="CH399" s="399">
        <v>3.07328562130471E-2</v>
      </c>
      <c r="CI399" s="399"/>
      <c r="CJ399" s="399"/>
      <c r="CK399" s="399"/>
      <c r="CL399" s="399"/>
      <c r="CM399" s="399"/>
      <c r="CN399" s="399"/>
      <c r="CO399" s="399"/>
      <c r="CP399" s="399"/>
      <c r="CQ399" s="399"/>
      <c r="CR399" s="399"/>
      <c r="CS399" s="399"/>
      <c r="CT399" s="399"/>
      <c r="CU399" s="399"/>
      <c r="CV399" s="399"/>
      <c r="CW399" s="399"/>
      <c r="CX399" s="399"/>
      <c r="CY399" s="399"/>
      <c r="CZ399" s="399"/>
      <c r="DA399" s="399"/>
      <c r="DB399" s="399"/>
      <c r="DC399" s="399"/>
      <c r="DD399" s="399"/>
      <c r="DE399" s="399"/>
      <c r="DG399" s="404"/>
      <c r="DI399" s="399"/>
      <c r="DJ399" s="399">
        <v>1.7544319902853302E-2</v>
      </c>
      <c r="DK399" s="399">
        <v>3.6650363047296901E-2</v>
      </c>
    </row>
    <row r="400" spans="1:115" customFormat="1" hidden="1" outlineLevel="1">
      <c r="A400" s="398">
        <f t="shared" si="53"/>
        <v>30833</v>
      </c>
      <c r="B400" s="402"/>
      <c r="C400" s="399"/>
      <c r="D400" s="399">
        <v>7.7999999999999996E-3</v>
      </c>
      <c r="E400" s="399">
        <v>-5.1899999999999898E-2</v>
      </c>
      <c r="F400" s="399"/>
      <c r="G400" s="399"/>
      <c r="H400" s="399"/>
      <c r="I400" s="399"/>
      <c r="J400" s="399"/>
      <c r="K400" s="399"/>
      <c r="L400" s="399"/>
      <c r="M400" s="399"/>
      <c r="N400" s="399"/>
      <c r="O400" s="399"/>
      <c r="P400" s="399"/>
      <c r="Q400" s="399"/>
      <c r="R400" s="399">
        <v>-6.37477422814966E-2</v>
      </c>
      <c r="S400" s="399">
        <v>-2.24718417778592E-2</v>
      </c>
      <c r="T400" s="399">
        <v>-7.9999986679563706E-2</v>
      </c>
      <c r="U400" s="399"/>
      <c r="V400" s="399"/>
      <c r="W400" s="399"/>
      <c r="X400" s="399">
        <v>3.8913388530139501E-3</v>
      </c>
      <c r="Y400" s="399"/>
      <c r="Z400" s="399">
        <v>-9.99991209660583E-2</v>
      </c>
      <c r="AA400" s="399"/>
      <c r="AB400" s="399"/>
      <c r="AC400" s="399"/>
      <c r="AD400" s="399"/>
      <c r="AE400" s="399">
        <v>-5.9643019008682697E-3</v>
      </c>
      <c r="AF400" s="399"/>
      <c r="AG400" s="399"/>
      <c r="AH400" s="399"/>
      <c r="AI400" s="399"/>
      <c r="AJ400" s="399"/>
      <c r="AK400" s="399">
        <v>-3.63636695746717E-2</v>
      </c>
      <c r="AL400" s="399"/>
      <c r="AM400" s="399">
        <v>-9.62077473499275E-2</v>
      </c>
      <c r="AN400" s="399"/>
      <c r="AO400" s="399"/>
      <c r="AP400" s="399">
        <v>-6.3964435066707098E-2</v>
      </c>
      <c r="AQ400" s="399">
        <v>-2.4998897948497599E-2</v>
      </c>
      <c r="AR400" s="399"/>
      <c r="AS400" s="399"/>
      <c r="AT400" s="399"/>
      <c r="AU400" s="399"/>
      <c r="AV400" s="399">
        <v>-3.0762723960295799E-3</v>
      </c>
      <c r="AW400" s="399">
        <v>3.9578353712040798E-2</v>
      </c>
      <c r="AX400" s="399"/>
      <c r="AY400" s="399"/>
      <c r="AZ400" s="399">
        <v>-4.6728594587803998E-2</v>
      </c>
      <c r="BA400" s="399">
        <v>-3.6544520670357898E-2</v>
      </c>
      <c r="BB400" s="399">
        <v>-0.116278826139761</v>
      </c>
      <c r="BC400" s="399"/>
      <c r="BD400" s="399"/>
      <c r="BE400" s="399"/>
      <c r="BF400" s="399"/>
      <c r="BG400" s="399">
        <v>6.8265826745754696E-3</v>
      </c>
      <c r="BH400" s="399">
        <v>-2.4793471551919601E-2</v>
      </c>
      <c r="BI400" s="399"/>
      <c r="BJ400" s="399"/>
      <c r="BK400" s="399">
        <v>-0.132978115872042</v>
      </c>
      <c r="BL400" s="399">
        <v>-0.23715438220492399</v>
      </c>
      <c r="BM400" s="399"/>
      <c r="BN400" s="399"/>
      <c r="BO400" s="399">
        <v>-4.5103873600858102E-2</v>
      </c>
      <c r="BP400" s="399">
        <v>-6.1728435573931199E-2</v>
      </c>
      <c r="BQ400" s="399"/>
      <c r="BR400" s="399"/>
      <c r="BS400" s="399"/>
      <c r="BT400" s="399"/>
      <c r="BU400" s="399"/>
      <c r="BV400" s="399"/>
      <c r="BW400" s="399">
        <v>4.5774784670169703E-2</v>
      </c>
      <c r="BX400" s="403"/>
      <c r="BY400" s="399">
        <v>-2.0489292959357999E-3</v>
      </c>
      <c r="BZ400" s="399"/>
      <c r="CA400" s="399"/>
      <c r="CB400" s="399"/>
      <c r="CC400" s="399">
        <v>-2.90904770627569E-2</v>
      </c>
      <c r="CD400" s="399"/>
      <c r="CE400" s="399"/>
      <c r="CF400" s="399">
        <v>-0.15665801219457101</v>
      </c>
      <c r="CG400" s="399">
        <v>-5.4067410991023503E-2</v>
      </c>
      <c r="CH400" s="399">
        <v>-0.123853472899786</v>
      </c>
      <c r="CI400" s="399"/>
      <c r="CJ400" s="399"/>
      <c r="CK400" s="399"/>
      <c r="CL400" s="399"/>
      <c r="CM400" s="399"/>
      <c r="CN400" s="399"/>
      <c r="CO400" s="399"/>
      <c r="CP400" s="399"/>
      <c r="CQ400" s="399"/>
      <c r="CR400" s="399"/>
      <c r="CS400" s="399"/>
      <c r="CT400" s="399"/>
      <c r="CU400" s="399"/>
      <c r="CV400" s="399"/>
      <c r="CW400" s="399"/>
      <c r="CX400" s="399"/>
      <c r="CY400" s="399"/>
      <c r="CZ400" s="399"/>
      <c r="DA400" s="399"/>
      <c r="DB400" s="399"/>
      <c r="DC400" s="399"/>
      <c r="DD400" s="399"/>
      <c r="DE400" s="399"/>
      <c r="DG400" s="404"/>
      <c r="DI400" s="399"/>
      <c r="DJ400" s="399">
        <v>-2.2988977821666701E-2</v>
      </c>
      <c r="DK400" s="399">
        <v>-0.104417824858321</v>
      </c>
    </row>
    <row r="401" spans="1:115" customFormat="1" hidden="1" outlineLevel="1">
      <c r="A401" s="398">
        <f t="shared" si="53"/>
        <v>30863</v>
      </c>
      <c r="B401" s="402"/>
      <c r="C401" s="399"/>
      <c r="D401" s="399">
        <v>7.4999999999999997E-3</v>
      </c>
      <c r="E401" s="399">
        <v>2.5700000000000001E-2</v>
      </c>
      <c r="F401" s="399"/>
      <c r="G401" s="399"/>
      <c r="H401" s="399"/>
      <c r="I401" s="399"/>
      <c r="J401" s="399"/>
      <c r="K401" s="399"/>
      <c r="L401" s="399"/>
      <c r="M401" s="399"/>
      <c r="N401" s="399"/>
      <c r="O401" s="399"/>
      <c r="P401" s="399"/>
      <c r="Q401" s="399"/>
      <c r="R401" s="399">
        <v>-9.7866497105215E-2</v>
      </c>
      <c r="S401" s="399">
        <v>9.3257964641296306E-2</v>
      </c>
      <c r="T401" s="399">
        <v>-2.7667957244778701E-2</v>
      </c>
      <c r="U401" s="399"/>
      <c r="V401" s="399"/>
      <c r="W401" s="399"/>
      <c r="X401" s="399">
        <v>-2.7132237440524998E-2</v>
      </c>
      <c r="Y401" s="399"/>
      <c r="Z401" s="399">
        <v>3.7036919470883903E-2</v>
      </c>
      <c r="AA401" s="399"/>
      <c r="AB401" s="399"/>
      <c r="AC401" s="399"/>
      <c r="AD401" s="399"/>
      <c r="AE401" s="399">
        <v>-0.23847130241241599</v>
      </c>
      <c r="AF401" s="399"/>
      <c r="AG401" s="399"/>
      <c r="AH401" s="399"/>
      <c r="AI401" s="399"/>
      <c r="AJ401" s="399"/>
      <c r="AK401" s="399">
        <v>9.4339347527492498E-2</v>
      </c>
      <c r="AL401" s="399"/>
      <c r="AM401" s="399">
        <v>0.16296334086726</v>
      </c>
      <c r="AN401" s="399">
        <v>4.3478273067913298E-2</v>
      </c>
      <c r="AO401" s="399"/>
      <c r="AP401" s="399">
        <v>8.3455534182848595E-2</v>
      </c>
      <c r="AQ401" s="399">
        <v>2.5639866350814802E-2</v>
      </c>
      <c r="AR401" s="399"/>
      <c r="AS401" s="399"/>
      <c r="AT401" s="399"/>
      <c r="AU401" s="399"/>
      <c r="AV401" s="399">
        <v>4.1403092846958603E-2</v>
      </c>
      <c r="AW401" s="399">
        <v>6.3451702273912697E-2</v>
      </c>
      <c r="AX401" s="399"/>
      <c r="AY401" s="399"/>
      <c r="AZ401" s="399">
        <v>0.107842851173826</v>
      </c>
      <c r="BA401" s="399">
        <v>2.5862099193395702E-2</v>
      </c>
      <c r="BB401" s="399">
        <v>5.2631673321238998E-2</v>
      </c>
      <c r="BC401" s="399"/>
      <c r="BD401" s="399"/>
      <c r="BE401" s="399"/>
      <c r="BF401" s="399"/>
      <c r="BG401" s="399">
        <v>-2.37290904111792E-2</v>
      </c>
      <c r="BH401" s="399">
        <v>-6.7796488369943606E-2</v>
      </c>
      <c r="BI401" s="399"/>
      <c r="BJ401" s="399"/>
      <c r="BK401" s="399">
        <v>-7.9754219220957295E-2</v>
      </c>
      <c r="BL401" s="399">
        <v>1.79180187402108E-2</v>
      </c>
      <c r="BM401" s="399"/>
      <c r="BN401" s="399"/>
      <c r="BO401" s="399">
        <v>-6.0402685358276802E-2</v>
      </c>
      <c r="BP401" s="399">
        <v>0.197369319406072</v>
      </c>
      <c r="BQ401" s="399"/>
      <c r="BR401" s="399"/>
      <c r="BS401" s="399"/>
      <c r="BT401" s="399"/>
      <c r="BU401" s="399"/>
      <c r="BV401" s="399"/>
      <c r="BW401" s="399">
        <v>0.11264381819769501</v>
      </c>
      <c r="BX401" s="403"/>
      <c r="BY401" s="399">
        <v>6.5217635512106104E-2</v>
      </c>
      <c r="BZ401" s="399"/>
      <c r="CA401" s="399"/>
      <c r="CB401" s="399"/>
      <c r="CC401" s="399">
        <v>7.49063426297569E-2</v>
      </c>
      <c r="CD401" s="399"/>
      <c r="CE401" s="399"/>
      <c r="CF401" s="399">
        <v>-8.3591343351146305E-2</v>
      </c>
      <c r="CG401" s="399">
        <v>-5.2433800294386101E-2</v>
      </c>
      <c r="CH401" s="399">
        <v>-4.7300823018160902E-2</v>
      </c>
      <c r="CI401" s="399"/>
      <c r="CJ401" s="399"/>
      <c r="CK401" s="399"/>
      <c r="CL401" s="399"/>
      <c r="CM401" s="399"/>
      <c r="CN401" s="399"/>
      <c r="CO401" s="399"/>
      <c r="CP401" s="399"/>
      <c r="CQ401" s="399"/>
      <c r="CR401" s="399"/>
      <c r="CS401" s="399"/>
      <c r="CT401" s="399"/>
      <c r="CU401" s="399"/>
      <c r="CV401" s="399"/>
      <c r="CW401" s="399"/>
      <c r="CX401" s="399"/>
      <c r="CY401" s="399"/>
      <c r="CZ401" s="399"/>
      <c r="DA401" s="399"/>
      <c r="DB401" s="399"/>
      <c r="DC401" s="399"/>
      <c r="DD401" s="399"/>
      <c r="DE401" s="399"/>
      <c r="DG401" s="404"/>
      <c r="DI401" s="399"/>
      <c r="DJ401" s="399">
        <v>-8.2353098038591102E-2</v>
      </c>
      <c r="DK401" s="399">
        <v>-4.4835499308760697E-3</v>
      </c>
    </row>
    <row r="402" spans="1:115" customFormat="1" hidden="1" outlineLevel="1">
      <c r="A402" s="398">
        <f t="shared" si="53"/>
        <v>30894</v>
      </c>
      <c r="B402" s="402"/>
      <c r="C402" s="399"/>
      <c r="D402" s="399">
        <v>8.1999999999999903E-3</v>
      </c>
      <c r="E402" s="399">
        <v>-1.9199999999999998E-2</v>
      </c>
      <c r="F402" s="399"/>
      <c r="G402" s="399"/>
      <c r="H402" s="399"/>
      <c r="I402" s="399"/>
      <c r="J402" s="399"/>
      <c r="K402" s="399"/>
      <c r="L402" s="399"/>
      <c r="M402" s="399"/>
      <c r="N402" s="399"/>
      <c r="O402" s="399"/>
      <c r="P402" s="399"/>
      <c r="Q402" s="399"/>
      <c r="R402" s="399">
        <v>-3.7741797629471899E-2</v>
      </c>
      <c r="S402" s="399">
        <v>-2.1126870897441301E-2</v>
      </c>
      <c r="T402" s="399">
        <v>-5.6910574149976502E-2</v>
      </c>
      <c r="U402" s="399"/>
      <c r="V402" s="399"/>
      <c r="W402" s="399"/>
      <c r="X402" s="399">
        <v>-4.3824837598049102E-2</v>
      </c>
      <c r="Y402" s="399"/>
      <c r="Z402" s="399">
        <v>-6.4285737270637994E-2</v>
      </c>
      <c r="AA402" s="399"/>
      <c r="AB402" s="399"/>
      <c r="AC402" s="399"/>
      <c r="AD402" s="399"/>
      <c r="AE402" s="399">
        <v>0.11345568780721001</v>
      </c>
      <c r="AF402" s="399"/>
      <c r="AG402" s="399"/>
      <c r="AH402" s="399"/>
      <c r="AI402" s="399"/>
      <c r="AJ402" s="399"/>
      <c r="AK402" s="399">
        <v>-9.4827733231004505E-2</v>
      </c>
      <c r="AL402" s="399"/>
      <c r="AM402" s="399">
        <v>2.2292078607367701E-2</v>
      </c>
      <c r="AN402" s="399">
        <v>-5.5555660116857003E-2</v>
      </c>
      <c r="AO402" s="399"/>
      <c r="AP402" s="399">
        <v>-0.101351911697094</v>
      </c>
      <c r="AQ402" s="399">
        <v>-0.16250249638622899</v>
      </c>
      <c r="AR402" s="399"/>
      <c r="AS402" s="399"/>
      <c r="AT402" s="399"/>
      <c r="AU402" s="399"/>
      <c r="AV402" s="399">
        <v>4.1915916898916002E-2</v>
      </c>
      <c r="AW402" s="399">
        <v>1.9547174446013799E-2</v>
      </c>
      <c r="AX402" s="399"/>
      <c r="AY402" s="399"/>
      <c r="AZ402" s="399">
        <v>-0.106195045338303</v>
      </c>
      <c r="BA402" s="399">
        <v>3.8807612518171997E-2</v>
      </c>
      <c r="BB402" s="399">
        <v>-9.1666901679429494E-2</v>
      </c>
      <c r="BC402" s="399"/>
      <c r="BD402" s="399"/>
      <c r="BE402" s="399"/>
      <c r="BF402" s="399"/>
      <c r="BG402" s="399">
        <v>0.105424620851139</v>
      </c>
      <c r="BH402" s="399">
        <v>5.9090759521960003E-2</v>
      </c>
      <c r="BI402" s="399"/>
      <c r="BJ402" s="399"/>
      <c r="BK402" s="399">
        <v>-7.4012115482095103E-2</v>
      </c>
      <c r="BL402" s="399">
        <v>0.10416649970080701</v>
      </c>
      <c r="BM402" s="399"/>
      <c r="BN402" s="399"/>
      <c r="BO402" s="399">
        <v>-0.100000239387842</v>
      </c>
      <c r="BP402" s="399">
        <v>3.2966993193897599E-2</v>
      </c>
      <c r="BQ402" s="399"/>
      <c r="BR402" s="399"/>
      <c r="BS402" s="399"/>
      <c r="BT402" s="399"/>
      <c r="BU402" s="399"/>
      <c r="BV402" s="399"/>
      <c r="BW402" s="399">
        <v>-1.21211712828901E-2</v>
      </c>
      <c r="BX402" s="403"/>
      <c r="BY402" s="399">
        <v>3.5713990956301102E-2</v>
      </c>
      <c r="BZ402" s="399"/>
      <c r="CA402" s="399"/>
      <c r="CB402" s="399"/>
      <c r="CC402" s="399">
        <v>3.1359041771305399E-2</v>
      </c>
      <c r="CD402" s="399"/>
      <c r="CE402" s="399"/>
      <c r="CF402" s="399">
        <v>-0.12837865946715801</v>
      </c>
      <c r="CG402" s="399">
        <v>-9.0909010736263896E-2</v>
      </c>
      <c r="CH402" s="399">
        <v>-0.124309110602654</v>
      </c>
      <c r="CI402" s="399"/>
      <c r="CJ402" s="399"/>
      <c r="CK402" s="399"/>
      <c r="CL402" s="399"/>
      <c r="CM402" s="399"/>
      <c r="CN402" s="399"/>
      <c r="CO402" s="399"/>
      <c r="CP402" s="399"/>
      <c r="CQ402" s="399"/>
      <c r="CR402" s="399"/>
      <c r="CS402" s="399"/>
      <c r="CT402" s="399"/>
      <c r="CU402" s="399"/>
      <c r="CV402" s="399"/>
      <c r="CW402" s="399"/>
      <c r="CX402" s="399"/>
      <c r="CY402" s="399"/>
      <c r="CZ402" s="399"/>
      <c r="DA402" s="399"/>
      <c r="DB402" s="399"/>
      <c r="DC402" s="399"/>
      <c r="DD402" s="399"/>
      <c r="DE402" s="399"/>
      <c r="DG402" s="404"/>
      <c r="DI402" s="399"/>
      <c r="DJ402" s="399">
        <v>5.1282128898820299E-2</v>
      </c>
      <c r="DK402" s="399">
        <v>0.111974940324476</v>
      </c>
    </row>
    <row r="403" spans="1:115" customFormat="1" hidden="1" outlineLevel="1">
      <c r="A403" s="398">
        <f t="shared" si="53"/>
        <v>30925</v>
      </c>
      <c r="B403" s="402"/>
      <c r="C403" s="399"/>
      <c r="D403" s="399">
        <v>8.3000000000000001E-3</v>
      </c>
      <c r="E403" s="399">
        <v>0.11109999999999901</v>
      </c>
      <c r="F403" s="399"/>
      <c r="G403" s="399"/>
      <c r="H403" s="399"/>
      <c r="I403" s="399"/>
      <c r="J403" s="399"/>
      <c r="K403" s="399"/>
      <c r="L403" s="399"/>
      <c r="M403" s="399"/>
      <c r="N403" s="399"/>
      <c r="O403" s="399"/>
      <c r="P403" s="399"/>
      <c r="Q403" s="399"/>
      <c r="R403" s="399">
        <v>3.9222110589959003E-2</v>
      </c>
      <c r="S403" s="399">
        <v>0.111510620710207</v>
      </c>
      <c r="T403" s="399">
        <v>0.35775864961403597</v>
      </c>
      <c r="U403" s="399"/>
      <c r="V403" s="399"/>
      <c r="W403" s="399"/>
      <c r="X403" s="399">
        <v>0.16666628952454901</v>
      </c>
      <c r="Y403" s="399"/>
      <c r="Z403" s="399">
        <v>6.8702316327982904E-2</v>
      </c>
      <c r="AA403" s="399"/>
      <c r="AB403" s="399"/>
      <c r="AC403" s="399"/>
      <c r="AD403" s="399"/>
      <c r="AE403" s="399">
        <v>6.8721386424176606E-2</v>
      </c>
      <c r="AF403" s="399"/>
      <c r="AG403" s="399"/>
      <c r="AH403" s="399"/>
      <c r="AI403" s="399"/>
      <c r="AJ403" s="399"/>
      <c r="AK403" s="399">
        <v>0.13333373567770501</v>
      </c>
      <c r="AL403" s="399"/>
      <c r="AM403" s="399">
        <v>0.14409829456322501</v>
      </c>
      <c r="AN403" s="399">
        <v>0.16176410301376301</v>
      </c>
      <c r="AO403" s="399"/>
      <c r="AP403" s="399">
        <v>1.8099445745481502E-2</v>
      </c>
      <c r="AQ403" s="399">
        <v>0.223881373054822</v>
      </c>
      <c r="AR403" s="399"/>
      <c r="AS403" s="399"/>
      <c r="AT403" s="399"/>
      <c r="AU403" s="399"/>
      <c r="AV403" s="399">
        <v>0</v>
      </c>
      <c r="AW403" s="399">
        <v>6.1610704671710703E-2</v>
      </c>
      <c r="AX403" s="399"/>
      <c r="AY403" s="399"/>
      <c r="AZ403" s="399">
        <v>0.21287168295869899</v>
      </c>
      <c r="BA403" s="399">
        <v>8.3333527923679304E-2</v>
      </c>
      <c r="BB403" s="399">
        <v>7.3394153222445496E-2</v>
      </c>
      <c r="BC403" s="399"/>
      <c r="BD403" s="399"/>
      <c r="BE403" s="399"/>
      <c r="BF403" s="399"/>
      <c r="BG403" s="399">
        <v>8.8888461953685605E-2</v>
      </c>
      <c r="BH403" s="399">
        <v>7.2961007199442193E-2</v>
      </c>
      <c r="BI403" s="399"/>
      <c r="BJ403" s="399"/>
      <c r="BK403" s="399">
        <v>0.13090960889723099</v>
      </c>
      <c r="BL403" s="399">
        <v>3.7735910409700799E-2</v>
      </c>
      <c r="BM403" s="399"/>
      <c r="BN403" s="399"/>
      <c r="BO403" s="399">
        <v>0.17227067688540301</v>
      </c>
      <c r="BP403" s="399">
        <v>9.5745122264796201E-2</v>
      </c>
      <c r="BQ403" s="399"/>
      <c r="BR403" s="399"/>
      <c r="BS403" s="399"/>
      <c r="BT403" s="399"/>
      <c r="BU403" s="399"/>
      <c r="BV403" s="399"/>
      <c r="BW403" s="399">
        <v>8.4140155771524602E-2</v>
      </c>
      <c r="BX403" s="403"/>
      <c r="BY403" s="399">
        <v>5.3985489121267799E-2</v>
      </c>
      <c r="BZ403" s="399"/>
      <c r="CA403" s="399"/>
      <c r="CB403" s="399"/>
      <c r="CC403" s="399">
        <v>0.10810757844319401</v>
      </c>
      <c r="CD403" s="399"/>
      <c r="CE403" s="399"/>
      <c r="CF403" s="399">
        <v>0.193799322143203</v>
      </c>
      <c r="CG403" s="399">
        <v>0.199083651927425</v>
      </c>
      <c r="CH403" s="399">
        <v>0.21766514866764</v>
      </c>
      <c r="CI403" s="399"/>
      <c r="CJ403" s="399"/>
      <c r="CK403" s="399"/>
      <c r="CL403" s="399"/>
      <c r="CM403" s="399"/>
      <c r="CN403" s="399"/>
      <c r="CO403" s="399"/>
      <c r="CP403" s="399"/>
      <c r="CQ403" s="399"/>
      <c r="CR403" s="399"/>
      <c r="CS403" s="399"/>
      <c r="CT403" s="399"/>
      <c r="CU403" s="399"/>
      <c r="CV403" s="399"/>
      <c r="CW403" s="399"/>
      <c r="CX403" s="399"/>
      <c r="CY403" s="399"/>
      <c r="CZ403" s="399"/>
      <c r="DA403" s="399"/>
      <c r="DB403" s="399"/>
      <c r="DC403" s="399"/>
      <c r="DD403" s="399"/>
      <c r="DE403" s="399"/>
      <c r="DG403" s="404"/>
      <c r="DI403" s="399"/>
      <c r="DJ403" s="399">
        <v>0.12195110714565401</v>
      </c>
      <c r="DK403" s="399">
        <v>0.105691257994399</v>
      </c>
    </row>
    <row r="404" spans="1:115" customFormat="1" hidden="1" outlineLevel="1">
      <c r="A404" s="398">
        <f t="shared" si="53"/>
        <v>30955</v>
      </c>
      <c r="B404" s="402"/>
      <c r="C404" s="399"/>
      <c r="D404" s="399">
        <v>8.6E-3</v>
      </c>
      <c r="E404" s="399">
        <v>5.9999999999999897E-4</v>
      </c>
      <c r="F404" s="399"/>
      <c r="G404" s="399"/>
      <c r="H404" s="399"/>
      <c r="I404" s="399"/>
      <c r="J404" s="399"/>
      <c r="K404" s="399"/>
      <c r="L404" s="399"/>
      <c r="M404" s="399"/>
      <c r="N404" s="399"/>
      <c r="O404" s="399"/>
      <c r="P404" s="399"/>
      <c r="Q404" s="399"/>
      <c r="R404" s="399">
        <v>-5.1892081255541199E-2</v>
      </c>
      <c r="S404" s="399">
        <v>1.3844195188590799E-2</v>
      </c>
      <c r="T404" s="399">
        <v>-0.117460357146422</v>
      </c>
      <c r="U404" s="399"/>
      <c r="V404" s="399"/>
      <c r="W404" s="399"/>
      <c r="X404" s="399">
        <v>7.5000698822384304E-2</v>
      </c>
      <c r="Y404" s="399"/>
      <c r="Z404" s="399">
        <v>-2.8571089964258702E-2</v>
      </c>
      <c r="AA404" s="399"/>
      <c r="AB404" s="399"/>
      <c r="AC404" s="399"/>
      <c r="AD404" s="399"/>
      <c r="AE404" s="399">
        <v>4.9683356436503998E-2</v>
      </c>
      <c r="AF404" s="399"/>
      <c r="AG404" s="399"/>
      <c r="AH404" s="399"/>
      <c r="AI404" s="399"/>
      <c r="AJ404" s="399"/>
      <c r="AK404" s="399">
        <v>7.5630295758509505E-2</v>
      </c>
      <c r="AL404" s="399"/>
      <c r="AM404" s="399">
        <v>-1.6393482739764102E-2</v>
      </c>
      <c r="AN404" s="399">
        <v>-8.8607021090176805E-2</v>
      </c>
      <c r="AO404" s="399"/>
      <c r="AP404" s="399">
        <v>-1.49030946949846E-2</v>
      </c>
      <c r="AQ404" s="399">
        <v>-0.121949271199827</v>
      </c>
      <c r="AR404" s="399"/>
      <c r="AS404" s="399"/>
      <c r="AT404" s="399"/>
      <c r="AU404" s="399"/>
      <c r="AV404" s="399">
        <v>1.5815082017990902E-2</v>
      </c>
      <c r="AW404" s="399">
        <v>-2.2320990186729299E-3</v>
      </c>
      <c r="AX404" s="399"/>
      <c r="AY404" s="399"/>
      <c r="AZ404" s="399">
        <v>-2.4489509422552298E-2</v>
      </c>
      <c r="BA404" s="399">
        <v>6.1538633372487599E-2</v>
      </c>
      <c r="BB404" s="399">
        <v>0.102564336509934</v>
      </c>
      <c r="BC404" s="399"/>
      <c r="BD404" s="399"/>
      <c r="BE404" s="399"/>
      <c r="BF404" s="399"/>
      <c r="BG404" s="399">
        <v>6.7055683161818702E-2</v>
      </c>
      <c r="BH404" s="399">
        <v>8.0006165675003908E-3</v>
      </c>
      <c r="BI404" s="399"/>
      <c r="BJ404" s="399"/>
      <c r="BK404" s="399">
        <v>-9.9678276796355894E-2</v>
      </c>
      <c r="BL404" s="399">
        <v>0.13307309120489799</v>
      </c>
      <c r="BM404" s="399"/>
      <c r="BN404" s="399"/>
      <c r="BO404" s="399">
        <v>3.4479031883432E-3</v>
      </c>
      <c r="BP404" s="399">
        <v>3.3980921845630098E-2</v>
      </c>
      <c r="BQ404" s="399"/>
      <c r="BR404" s="399"/>
      <c r="BS404" s="399"/>
      <c r="BT404" s="399"/>
      <c r="BU404" s="399"/>
      <c r="BV404" s="399"/>
      <c r="BW404" s="399">
        <v>-2.8328606632043101E-2</v>
      </c>
      <c r="BX404" s="403"/>
      <c r="BY404" s="399">
        <v>5.7416354359506899E-2</v>
      </c>
      <c r="BZ404" s="399"/>
      <c r="CA404" s="399"/>
      <c r="CB404" s="399"/>
      <c r="CC404" s="399">
        <v>-6.4024560003870301E-2</v>
      </c>
      <c r="CD404" s="399"/>
      <c r="CE404" s="399"/>
      <c r="CF404" s="399">
        <v>-7.7922784190278496E-2</v>
      </c>
      <c r="CG404" s="399">
        <v>3.6765506581192403E-2</v>
      </c>
      <c r="CH404" s="399">
        <v>-4.0667258604463297E-2</v>
      </c>
      <c r="CI404" s="399"/>
      <c r="CJ404" s="399"/>
      <c r="CK404" s="399"/>
      <c r="CL404" s="399"/>
      <c r="CM404" s="399"/>
      <c r="CN404" s="399"/>
      <c r="CO404" s="399"/>
      <c r="CP404" s="399"/>
      <c r="CQ404" s="399"/>
      <c r="CR404" s="399"/>
      <c r="CS404" s="399"/>
      <c r="CT404" s="399"/>
      <c r="CU404" s="399"/>
      <c r="CV404" s="399"/>
      <c r="CW404" s="399"/>
      <c r="CX404" s="399"/>
      <c r="CY404" s="399"/>
      <c r="CZ404" s="399"/>
      <c r="DA404" s="399"/>
      <c r="DB404" s="399"/>
      <c r="DC404" s="399"/>
      <c r="DD404" s="399"/>
      <c r="DE404" s="399"/>
      <c r="DG404" s="404"/>
      <c r="DI404" s="399"/>
      <c r="DJ404" s="399">
        <v>-2.17383939851435E-2</v>
      </c>
      <c r="DK404" s="399">
        <v>-4.7793946842329099E-2</v>
      </c>
    </row>
    <row r="405" spans="1:115" customFormat="1" hidden="1" outlineLevel="1">
      <c r="A405" s="398">
        <f t="shared" si="53"/>
        <v>30986</v>
      </c>
      <c r="B405" s="402"/>
      <c r="C405" s="399"/>
      <c r="D405" s="399">
        <v>0.01</v>
      </c>
      <c r="E405" s="399">
        <v>1.6000000000000001E-3</v>
      </c>
      <c r="F405" s="399"/>
      <c r="G405" s="399"/>
      <c r="H405" s="399"/>
      <c r="I405" s="399"/>
      <c r="J405" s="399"/>
      <c r="K405" s="399"/>
      <c r="L405" s="399"/>
      <c r="M405" s="399"/>
      <c r="N405" s="399"/>
      <c r="O405" s="399"/>
      <c r="P405" s="399"/>
      <c r="Q405" s="399"/>
      <c r="R405" s="399">
        <v>-9.9492171479783603E-3</v>
      </c>
      <c r="S405" s="399">
        <v>-4.1666504783968099E-2</v>
      </c>
      <c r="T405" s="399">
        <v>-7.9136676428032002E-2</v>
      </c>
      <c r="U405" s="399"/>
      <c r="V405" s="399"/>
      <c r="W405" s="399"/>
      <c r="X405" s="399">
        <v>0.10963460720622201</v>
      </c>
      <c r="Y405" s="399"/>
      <c r="Z405" s="399">
        <v>-4.4117916766412898E-2</v>
      </c>
      <c r="AA405" s="399"/>
      <c r="AB405" s="399"/>
      <c r="AC405" s="399"/>
      <c r="AD405" s="399"/>
      <c r="AE405" s="399">
        <v>-2.7600601207467101E-2</v>
      </c>
      <c r="AF405" s="399"/>
      <c r="AG405" s="399"/>
      <c r="AH405" s="399"/>
      <c r="AI405" s="399"/>
      <c r="AJ405" s="399"/>
      <c r="AK405" s="399">
        <v>-1.5624894344394199E-2</v>
      </c>
      <c r="AL405" s="399"/>
      <c r="AM405" s="399">
        <v>5.5561754069217697E-3</v>
      </c>
      <c r="AN405" s="399">
        <v>-9.7222001896622501E-2</v>
      </c>
      <c r="AO405" s="399"/>
      <c r="AP405" s="399">
        <v>4.99239694172657E-2</v>
      </c>
      <c r="AQ405" s="399">
        <v>-0.23611035866361199</v>
      </c>
      <c r="AR405" s="399"/>
      <c r="AS405" s="399"/>
      <c r="AT405" s="399"/>
      <c r="AU405" s="399"/>
      <c r="AV405" s="399">
        <v>1.71430846250815E-2</v>
      </c>
      <c r="AW405" s="399">
        <v>5.0708066317957497E-2</v>
      </c>
      <c r="AX405" s="399"/>
      <c r="AY405" s="399"/>
      <c r="AZ405" s="399">
        <v>0</v>
      </c>
      <c r="BA405" s="399">
        <v>5.7378812635034498E-2</v>
      </c>
      <c r="BB405" s="399">
        <v>-1.7833304634402001E-2</v>
      </c>
      <c r="BC405" s="399"/>
      <c r="BD405" s="399"/>
      <c r="BE405" s="399"/>
      <c r="BF405" s="399"/>
      <c r="BG405" s="399">
        <v>3.5649275855461397E-2</v>
      </c>
      <c r="BH405" s="399">
        <v>0.21031737055569799</v>
      </c>
      <c r="BI405" s="399"/>
      <c r="BJ405" s="399"/>
      <c r="BK405" s="399">
        <v>-0.110685538741124</v>
      </c>
      <c r="BL405" s="399">
        <v>-1.6393062129150301E-2</v>
      </c>
      <c r="BM405" s="399"/>
      <c r="BN405" s="399"/>
      <c r="BO405" s="399">
        <v>-9.9655977865096695E-2</v>
      </c>
      <c r="BP405" s="399">
        <v>7.0412364119893898E-3</v>
      </c>
      <c r="BQ405" s="399"/>
      <c r="BR405" s="399"/>
      <c r="BS405" s="399"/>
      <c r="BT405" s="399"/>
      <c r="BU405" s="399"/>
      <c r="BV405" s="399"/>
      <c r="BW405" s="399">
        <v>-1.7492722739789E-2</v>
      </c>
      <c r="BX405" s="403"/>
      <c r="BY405" s="399">
        <v>3.61989479375599E-2</v>
      </c>
      <c r="BZ405" s="399"/>
      <c r="CA405" s="399"/>
      <c r="CB405" s="399"/>
      <c r="CC405" s="399">
        <v>1.3029733101582E-2</v>
      </c>
      <c r="CD405" s="399"/>
      <c r="CE405" s="399"/>
      <c r="CF405" s="399">
        <v>3.5212929570471699E-3</v>
      </c>
      <c r="CG405" s="399">
        <v>-6.7376139166023502E-2</v>
      </c>
      <c r="CH405" s="399">
        <v>-8.9673743440727496E-2</v>
      </c>
      <c r="CI405" s="399"/>
      <c r="CJ405" s="399"/>
      <c r="CK405" s="399"/>
      <c r="CL405" s="399"/>
      <c r="CM405" s="399"/>
      <c r="CN405" s="399"/>
      <c r="CO405" s="399"/>
      <c r="CP405" s="399"/>
      <c r="CQ405" s="399"/>
      <c r="CR405" s="399"/>
      <c r="CS405" s="399"/>
      <c r="CT405" s="399"/>
      <c r="CU405" s="399"/>
      <c r="CV405" s="399"/>
      <c r="CW405" s="399"/>
      <c r="CX405" s="399"/>
      <c r="CY405" s="399"/>
      <c r="CZ405" s="399"/>
      <c r="DA405" s="399"/>
      <c r="DB405" s="399"/>
      <c r="DC405" s="399"/>
      <c r="DD405" s="399"/>
      <c r="DE405" s="399"/>
      <c r="DG405" s="404"/>
      <c r="DI405" s="399"/>
      <c r="DJ405" s="399">
        <v>4.9999011835759097E-2</v>
      </c>
      <c r="DK405" s="399">
        <v>3.0350635709990501E-2</v>
      </c>
    </row>
    <row r="406" spans="1:115" customFormat="1" hidden="1" outlineLevel="1">
      <c r="A406" s="398">
        <f t="shared" si="53"/>
        <v>31016</v>
      </c>
      <c r="B406" s="402"/>
      <c r="C406" s="399"/>
      <c r="D406" s="399">
        <v>7.3000000000000001E-3</v>
      </c>
      <c r="E406" s="399">
        <v>-1.03E-2</v>
      </c>
      <c r="F406" s="399"/>
      <c r="G406" s="399"/>
      <c r="H406" s="399"/>
      <c r="I406" s="399"/>
      <c r="J406" s="399"/>
      <c r="K406" s="399"/>
      <c r="L406" s="399"/>
      <c r="M406" s="399"/>
      <c r="N406" s="399"/>
      <c r="O406" s="399"/>
      <c r="P406" s="399"/>
      <c r="Q406" s="399"/>
      <c r="R406" s="399">
        <v>-5.0248569090430798E-3</v>
      </c>
      <c r="S406" s="399">
        <v>-5.01670922701705E-2</v>
      </c>
      <c r="T406" s="399">
        <v>-0.13281247950524899</v>
      </c>
      <c r="U406" s="399"/>
      <c r="V406" s="399"/>
      <c r="W406" s="399"/>
      <c r="X406" s="399">
        <v>4.7904677298037102E-2</v>
      </c>
      <c r="Y406" s="399"/>
      <c r="Z406" s="399">
        <v>0</v>
      </c>
      <c r="AA406" s="399"/>
      <c r="AB406" s="399"/>
      <c r="AC406" s="399"/>
      <c r="AD406" s="399"/>
      <c r="AE406" s="399">
        <v>2.40175061652225E-2</v>
      </c>
      <c r="AF406" s="399"/>
      <c r="AG406" s="399"/>
      <c r="AH406" s="399"/>
      <c r="AI406" s="399"/>
      <c r="AJ406" s="399"/>
      <c r="AK406" s="399">
        <v>0.12698442001934501</v>
      </c>
      <c r="AL406" s="399"/>
      <c r="AM406" s="399">
        <v>-0.10757142793249599</v>
      </c>
      <c r="AN406" s="399">
        <v>1.53841938444609E-2</v>
      </c>
      <c r="AO406" s="399"/>
      <c r="AP406" s="399">
        <v>2.3055167590061199E-2</v>
      </c>
      <c r="AQ406" s="399">
        <v>0.12727336390393101</v>
      </c>
      <c r="AR406" s="399"/>
      <c r="AS406" s="399"/>
      <c r="AT406" s="399"/>
      <c r="AU406" s="399"/>
      <c r="AV406" s="399">
        <v>-3.0898902803323101E-2</v>
      </c>
      <c r="AW406" s="399">
        <v>-4.3095141660024396E-3</v>
      </c>
      <c r="AX406" s="399"/>
      <c r="AY406" s="399"/>
      <c r="AZ406" s="399">
        <v>-6.2761646347962802E-2</v>
      </c>
      <c r="BA406" s="399">
        <v>2.11273771070619E-2</v>
      </c>
      <c r="BB406" s="399">
        <v>-7.9365072251431301E-2</v>
      </c>
      <c r="BC406" s="399"/>
      <c r="BD406" s="399"/>
      <c r="BE406" s="399"/>
      <c r="BF406" s="399"/>
      <c r="BG406" s="399">
        <v>-2.9485713303914501E-2</v>
      </c>
      <c r="BH406" s="399">
        <v>6.5573434569180494E-2</v>
      </c>
      <c r="BI406" s="399"/>
      <c r="BJ406" s="399"/>
      <c r="BK406" s="399">
        <v>-4.0320299619701601E-3</v>
      </c>
      <c r="BL406" s="399">
        <v>7.0833017452202204E-2</v>
      </c>
      <c r="BM406" s="399"/>
      <c r="BN406" s="399"/>
      <c r="BO406" s="399">
        <v>3.0037479105207099E-2</v>
      </c>
      <c r="BP406" s="399">
        <v>0.111889197709854</v>
      </c>
      <c r="BQ406" s="399"/>
      <c r="BR406" s="399">
        <v>-0.108108509322749</v>
      </c>
      <c r="BS406" s="399"/>
      <c r="BT406" s="399"/>
      <c r="BU406" s="399"/>
      <c r="BV406" s="399"/>
      <c r="BW406" s="399">
        <v>-5.34121237910666E-2</v>
      </c>
      <c r="BX406" s="403"/>
      <c r="BY406" s="399">
        <v>2.6405938953149199E-2</v>
      </c>
      <c r="BZ406" s="399"/>
      <c r="CA406" s="399"/>
      <c r="CB406" s="399"/>
      <c r="CC406" s="399">
        <v>-1.6077513052306799E-2</v>
      </c>
      <c r="CD406" s="399"/>
      <c r="CE406" s="399"/>
      <c r="CF406" s="399">
        <v>1.7543579124206399E-2</v>
      </c>
      <c r="CG406" s="399">
        <v>7.1054668752422195E-2</v>
      </c>
      <c r="CH406" s="399">
        <v>-8.0596992185066094E-2</v>
      </c>
      <c r="CI406" s="399"/>
      <c r="CJ406" s="399"/>
      <c r="CK406" s="399"/>
      <c r="CL406" s="399"/>
      <c r="CM406" s="399"/>
      <c r="CN406" s="399"/>
      <c r="CO406" s="399"/>
      <c r="CP406" s="399"/>
      <c r="CQ406" s="399"/>
      <c r="CR406" s="399"/>
      <c r="CS406" s="399"/>
      <c r="CT406" s="399"/>
      <c r="CU406" s="399"/>
      <c r="CV406" s="399"/>
      <c r="CW406" s="399"/>
      <c r="CX406" s="399"/>
      <c r="CY406" s="399"/>
      <c r="CZ406" s="399"/>
      <c r="DA406" s="399"/>
      <c r="DB406" s="399"/>
      <c r="DC406" s="399"/>
      <c r="DD406" s="399"/>
      <c r="DE406" s="399"/>
      <c r="DG406" s="404"/>
      <c r="DI406" s="399"/>
      <c r="DJ406" s="399">
        <v>-3.7036413949011103E-2</v>
      </c>
      <c r="DK406" s="399">
        <v>-7.8947599188984793E-2</v>
      </c>
    </row>
    <row r="407" spans="1:115" customFormat="1" hidden="1" outlineLevel="1">
      <c r="A407" s="398">
        <f t="shared" si="53"/>
        <v>31047</v>
      </c>
      <c r="B407" s="402"/>
      <c r="C407" s="399"/>
      <c r="D407" s="399">
        <v>6.4000000000000003E-3</v>
      </c>
      <c r="E407" s="399">
        <v>2.4799999999999999E-2</v>
      </c>
      <c r="F407" s="399"/>
      <c r="G407" s="399"/>
      <c r="H407" s="399"/>
      <c r="I407" s="399"/>
      <c r="J407" s="399"/>
      <c r="K407" s="399"/>
      <c r="L407" s="399"/>
      <c r="M407" s="399"/>
      <c r="N407" s="399"/>
      <c r="O407" s="399"/>
      <c r="P407" s="399"/>
      <c r="Q407" s="399"/>
      <c r="R407" s="399">
        <v>0.17676516409398699</v>
      </c>
      <c r="S407" s="399">
        <v>0.103375197204463</v>
      </c>
      <c r="T407" s="399">
        <v>6.3063068018179999E-2</v>
      </c>
      <c r="U407" s="399"/>
      <c r="V407" s="399"/>
      <c r="W407" s="399"/>
      <c r="X407" s="399">
        <v>2.85705184327338E-2</v>
      </c>
      <c r="Y407" s="399"/>
      <c r="Z407" s="399">
        <v>6.92307893861146E-2</v>
      </c>
      <c r="AA407" s="399"/>
      <c r="AB407" s="399"/>
      <c r="AC407" s="399"/>
      <c r="AD407" s="399"/>
      <c r="AE407" s="399">
        <v>2.6598131227049699E-2</v>
      </c>
      <c r="AF407" s="399"/>
      <c r="AG407" s="399"/>
      <c r="AH407" s="399"/>
      <c r="AI407" s="399"/>
      <c r="AJ407" s="399"/>
      <c r="AK407" s="399">
        <v>2.2161910349248901E-2</v>
      </c>
      <c r="AL407" s="399"/>
      <c r="AM407" s="399">
        <v>9.3167283951012203E-2</v>
      </c>
      <c r="AN407" s="399">
        <v>0</v>
      </c>
      <c r="AO407" s="399"/>
      <c r="AP407" s="399">
        <v>6.8788868864026104E-2</v>
      </c>
      <c r="AQ407" s="399">
        <v>1.61283972443571E-2</v>
      </c>
      <c r="AR407" s="399"/>
      <c r="AS407" s="399"/>
      <c r="AT407" s="399"/>
      <c r="AU407" s="399"/>
      <c r="AV407" s="399">
        <v>4.4297296902491203E-3</v>
      </c>
      <c r="AW407" s="399">
        <v>-1.2987460956217301E-2</v>
      </c>
      <c r="AX407" s="399"/>
      <c r="AY407" s="399"/>
      <c r="AZ407" s="399">
        <v>0</v>
      </c>
      <c r="BA407" s="399">
        <v>4.1379723602911998E-2</v>
      </c>
      <c r="BB407" s="399">
        <v>-3.4482560545770299E-2</v>
      </c>
      <c r="BC407" s="399"/>
      <c r="BD407" s="399"/>
      <c r="BE407" s="399"/>
      <c r="BF407" s="399"/>
      <c r="BG407" s="399">
        <v>1.1080049272499099E-2</v>
      </c>
      <c r="BH407" s="399">
        <v>-3.3846073267769297E-2</v>
      </c>
      <c r="BI407" s="399"/>
      <c r="BJ407" s="399"/>
      <c r="BK407" s="399">
        <v>4.04835304273509E-3</v>
      </c>
      <c r="BL407" s="399">
        <v>9.3183119247472995E-2</v>
      </c>
      <c r="BM407" s="399"/>
      <c r="BN407" s="399"/>
      <c r="BO407" s="399">
        <v>-5.6603290538469901E-2</v>
      </c>
      <c r="BP407" s="399">
        <v>1.25784475213834E-2</v>
      </c>
      <c r="BQ407" s="399"/>
      <c r="BR407" s="399">
        <v>-9.0903431190933304E-2</v>
      </c>
      <c r="BS407" s="399"/>
      <c r="BT407" s="399"/>
      <c r="BU407" s="399"/>
      <c r="BV407" s="399"/>
      <c r="BW407" s="399">
        <v>-4.8880826096863103E-2</v>
      </c>
      <c r="BX407" s="403"/>
      <c r="BY407" s="399">
        <v>8.6953804530844891E-3</v>
      </c>
      <c r="BZ407" s="399"/>
      <c r="CA407" s="399"/>
      <c r="CB407" s="399"/>
      <c r="CC407" s="399">
        <v>-2.6143280848679399E-2</v>
      </c>
      <c r="CD407" s="399"/>
      <c r="CE407" s="399"/>
      <c r="CF407" s="399">
        <v>-1.0344731894232399E-2</v>
      </c>
      <c r="CG407" s="399">
        <v>-7.1943401472271901E-3</v>
      </c>
      <c r="CH407" s="399">
        <v>-1.58976338310556E-3</v>
      </c>
      <c r="CI407" s="399"/>
      <c r="CJ407" s="399"/>
      <c r="CK407" s="399"/>
      <c r="CL407" s="399"/>
      <c r="CM407" s="399"/>
      <c r="CN407" s="399"/>
      <c r="CO407" s="399"/>
      <c r="CP407" s="399"/>
      <c r="CQ407" s="399"/>
      <c r="CR407" s="399"/>
      <c r="CS407" s="399"/>
      <c r="CT407" s="399"/>
      <c r="CU407" s="399"/>
      <c r="CV407" s="399"/>
      <c r="CW407" s="399"/>
      <c r="CX407" s="399"/>
      <c r="CY407" s="399"/>
      <c r="CZ407" s="399"/>
      <c r="DA407" s="399"/>
      <c r="DB407" s="399"/>
      <c r="DC407" s="399"/>
      <c r="DD407" s="399"/>
      <c r="DE407" s="399"/>
      <c r="DG407" s="404"/>
      <c r="DI407" s="399"/>
      <c r="DJ407" s="399">
        <v>5.4945157589227397E-2</v>
      </c>
      <c r="DK407" s="399">
        <v>3.2653415541015397E-2</v>
      </c>
    </row>
    <row r="408" spans="1:115" customFormat="1" hidden="1" outlineLevel="1">
      <c r="A408" s="398">
        <f t="shared" si="53"/>
        <v>31078</v>
      </c>
      <c r="B408" s="402"/>
      <c r="C408" s="399"/>
      <c r="D408" s="399">
        <v>6.4999999999999997E-3</v>
      </c>
      <c r="E408" s="399">
        <v>8.6400000000000005E-2</v>
      </c>
      <c r="F408" s="399"/>
      <c r="G408" s="399"/>
      <c r="H408" s="399"/>
      <c r="I408" s="399"/>
      <c r="J408" s="399"/>
      <c r="K408" s="399"/>
      <c r="L408" s="399"/>
      <c r="M408" s="399"/>
      <c r="N408" s="399"/>
      <c r="O408" s="399"/>
      <c r="P408" s="399"/>
      <c r="Q408" s="399"/>
      <c r="R408" s="399">
        <v>-4.2915506815347504E-3</v>
      </c>
      <c r="S408" s="399">
        <v>0.131410409257634</v>
      </c>
      <c r="T408" s="399">
        <v>0.190677929380173</v>
      </c>
      <c r="U408" s="399"/>
      <c r="V408" s="399"/>
      <c r="W408" s="399"/>
      <c r="X408" s="399">
        <v>9.4444820600585899E-2</v>
      </c>
      <c r="Y408" s="399"/>
      <c r="Z408" s="399">
        <v>0</v>
      </c>
      <c r="AA408" s="399"/>
      <c r="AB408" s="399"/>
      <c r="AC408" s="399"/>
      <c r="AD408" s="399"/>
      <c r="AE408" s="399">
        <v>0.24217075233016799</v>
      </c>
      <c r="AF408" s="399"/>
      <c r="AG408" s="399"/>
      <c r="AH408" s="399"/>
      <c r="AI408" s="399"/>
      <c r="AJ408" s="399"/>
      <c r="AK408" s="399">
        <v>0</v>
      </c>
      <c r="AL408" s="399"/>
      <c r="AM408" s="399">
        <v>7.1022354559583098E-2</v>
      </c>
      <c r="AN408" s="399">
        <v>0.27272709940484902</v>
      </c>
      <c r="AO408" s="399"/>
      <c r="AP408" s="399">
        <v>2.1276235097663802E-2</v>
      </c>
      <c r="AQ408" s="399">
        <v>0.17459981674533301</v>
      </c>
      <c r="AR408" s="399"/>
      <c r="AS408" s="399"/>
      <c r="AT408" s="399"/>
      <c r="AU408" s="399"/>
      <c r="AV408" s="399">
        <v>8.7471816056081605E-3</v>
      </c>
      <c r="AW408" s="399">
        <v>-1.5161570449234701E-3</v>
      </c>
      <c r="AX408" s="399"/>
      <c r="AY408" s="399"/>
      <c r="AZ408" s="399">
        <v>0.20535686986236501</v>
      </c>
      <c r="BA408" s="399">
        <v>-1.4332727712402699E-2</v>
      </c>
      <c r="BB408" s="399">
        <v>0.142856998805799</v>
      </c>
      <c r="BC408" s="399"/>
      <c r="BD408" s="399"/>
      <c r="BE408" s="399"/>
      <c r="BF408" s="399"/>
      <c r="BG408" s="399">
        <v>7.9072684281377106E-2</v>
      </c>
      <c r="BH408" s="399">
        <v>8.5987385693537297E-2</v>
      </c>
      <c r="BI408" s="399"/>
      <c r="BJ408" s="399"/>
      <c r="BK408" s="399">
        <v>8.1212927339772797E-2</v>
      </c>
      <c r="BL408" s="399">
        <v>8.6956238300487307E-2</v>
      </c>
      <c r="BM408" s="399"/>
      <c r="BN408" s="399"/>
      <c r="BO408" s="399">
        <v>9.5999811737602803E-2</v>
      </c>
      <c r="BP408" s="399">
        <v>0.167701410978428</v>
      </c>
      <c r="BQ408" s="399"/>
      <c r="BR408" s="399">
        <v>0.66666373208780405</v>
      </c>
      <c r="BS408" s="399"/>
      <c r="BT408" s="399"/>
      <c r="BU408" s="399"/>
      <c r="BV408" s="399"/>
      <c r="BW408" s="399">
        <v>0.20131956483873201</v>
      </c>
      <c r="BX408" s="403"/>
      <c r="BY408" s="399">
        <v>8.6213482520645004E-3</v>
      </c>
      <c r="BZ408" s="399"/>
      <c r="CA408" s="399"/>
      <c r="CB408" s="399"/>
      <c r="CC408" s="399">
        <v>0.110762535791676</v>
      </c>
      <c r="CD408" s="399"/>
      <c r="CE408" s="399"/>
      <c r="CF408" s="399">
        <v>0.23344825253361201</v>
      </c>
      <c r="CG408" s="399">
        <v>0.13043534709863999</v>
      </c>
      <c r="CH408" s="399">
        <v>4.91799217515018E-2</v>
      </c>
      <c r="CI408" s="399"/>
      <c r="CJ408" s="399"/>
      <c r="CK408" s="399"/>
      <c r="CL408" s="399"/>
      <c r="CM408" s="399"/>
      <c r="CN408" s="399"/>
      <c r="CO408" s="399"/>
      <c r="CP408" s="399"/>
      <c r="CQ408" s="399"/>
      <c r="CR408" s="399"/>
      <c r="CS408" s="399"/>
      <c r="CT408" s="399"/>
      <c r="CU408" s="399"/>
      <c r="CV408" s="399"/>
      <c r="CW408" s="399"/>
      <c r="CX408" s="399"/>
      <c r="CY408" s="399"/>
      <c r="CZ408" s="399"/>
      <c r="DA408" s="399"/>
      <c r="DB408" s="399"/>
      <c r="DC408" s="399"/>
      <c r="DD408" s="399"/>
      <c r="DE408" s="399"/>
      <c r="DG408" s="404"/>
      <c r="DI408" s="399"/>
      <c r="DJ408" s="399">
        <v>0.124751961435352</v>
      </c>
      <c r="DK408" s="399">
        <v>0.16237741229882699</v>
      </c>
    </row>
    <row r="409" spans="1:115" customFormat="1" hidden="1" outlineLevel="1">
      <c r="A409" s="398">
        <f t="shared" si="53"/>
        <v>31106</v>
      </c>
      <c r="B409" s="402"/>
      <c r="C409" s="399"/>
      <c r="D409" s="399">
        <v>5.7999999999999996E-3</v>
      </c>
      <c r="E409" s="399">
        <v>1.7999999999999999E-2</v>
      </c>
      <c r="F409" s="399"/>
      <c r="G409" s="399"/>
      <c r="H409" s="399"/>
      <c r="I409" s="399"/>
      <c r="J409" s="399"/>
      <c r="K409" s="399"/>
      <c r="L409" s="399"/>
      <c r="M409" s="399"/>
      <c r="N409" s="399"/>
      <c r="O409" s="399"/>
      <c r="P409" s="399"/>
      <c r="Q409" s="399"/>
      <c r="R409" s="399">
        <v>-0.14655015451453901</v>
      </c>
      <c r="S409" s="399">
        <v>1.9830442430734702E-2</v>
      </c>
      <c r="T409" s="399">
        <v>-5.3380738073025097E-2</v>
      </c>
      <c r="U409" s="399"/>
      <c r="V409" s="399"/>
      <c r="W409" s="399"/>
      <c r="X409" s="399">
        <v>-3.2995504188026201E-2</v>
      </c>
      <c r="Y409" s="399"/>
      <c r="Z409" s="399">
        <v>5.0359664459149897E-2</v>
      </c>
      <c r="AA409" s="399"/>
      <c r="AB409" s="399"/>
      <c r="AC409" s="399"/>
      <c r="AD409" s="399"/>
      <c r="AE409" s="399">
        <v>4.7058663600398398E-2</v>
      </c>
      <c r="AF409" s="399"/>
      <c r="AG409" s="399"/>
      <c r="AH409" s="399"/>
      <c r="AI409" s="399"/>
      <c r="AJ409" s="399"/>
      <c r="AK409" s="399">
        <v>2.8246282813587799E-2</v>
      </c>
      <c r="AL409" s="399"/>
      <c r="AM409" s="399">
        <v>7.7455449111787297E-2</v>
      </c>
      <c r="AN409" s="399">
        <v>1.19046151225981E-2</v>
      </c>
      <c r="AO409" s="399"/>
      <c r="AP409" s="399">
        <v>4.8733572049671103E-2</v>
      </c>
      <c r="AQ409" s="399">
        <v>-1.3512531265692899E-2</v>
      </c>
      <c r="AR409" s="399"/>
      <c r="AS409" s="399"/>
      <c r="AT409" s="399"/>
      <c r="AU409" s="399"/>
      <c r="AV409" s="399">
        <v>0.109826532169934</v>
      </c>
      <c r="AW409" s="399">
        <v>1.111064954349E-2</v>
      </c>
      <c r="AX409" s="399"/>
      <c r="AY409" s="399"/>
      <c r="AZ409" s="399">
        <v>-5.18519870684147E-2</v>
      </c>
      <c r="BA409" s="399">
        <v>2.06894128038233E-2</v>
      </c>
      <c r="BB409" s="399">
        <v>0.14062462225906699</v>
      </c>
      <c r="BC409" s="399"/>
      <c r="BD409" s="399"/>
      <c r="BE409" s="399"/>
      <c r="BF409" s="399"/>
      <c r="BG409" s="399">
        <v>-8.4615431127986598E-2</v>
      </c>
      <c r="BH409" s="399">
        <v>-2.6393027778586198E-2</v>
      </c>
      <c r="BI409" s="399"/>
      <c r="BJ409" s="399"/>
      <c r="BK409" s="399">
        <v>-1.4980676195936101E-2</v>
      </c>
      <c r="BL409" s="399">
        <v>5.0000264366274902E-2</v>
      </c>
      <c r="BM409" s="399"/>
      <c r="BN409" s="399"/>
      <c r="BO409" s="399">
        <v>2.8974100548970001E-2</v>
      </c>
      <c r="BP409" s="399">
        <v>1.06383249021158E-2</v>
      </c>
      <c r="BQ409" s="399"/>
      <c r="BR409" s="399">
        <v>0.37999524503896098</v>
      </c>
      <c r="BS409" s="399"/>
      <c r="BT409" s="399"/>
      <c r="BU409" s="399"/>
      <c r="BV409" s="399"/>
      <c r="BW409" s="399">
        <v>0</v>
      </c>
      <c r="BX409" s="403"/>
      <c r="BY409" s="399">
        <v>4.7192504919550501E-2</v>
      </c>
      <c r="BZ409" s="399"/>
      <c r="CA409" s="399"/>
      <c r="CB409" s="399"/>
      <c r="CC409" s="399">
        <v>3.04871092568566E-2</v>
      </c>
      <c r="CD409" s="399"/>
      <c r="CE409" s="399"/>
      <c r="CF409" s="399">
        <v>-3.67218527628198E-2</v>
      </c>
      <c r="CG409" s="399">
        <v>1.7610630082589499E-3</v>
      </c>
      <c r="CH409" s="399">
        <v>5.0000023611925702E-2</v>
      </c>
      <c r="CI409" s="399"/>
      <c r="CJ409" s="399"/>
      <c r="CK409" s="399"/>
      <c r="CL409" s="399"/>
      <c r="CM409" s="399"/>
      <c r="CN409" s="399"/>
      <c r="CO409" s="399"/>
      <c r="CP409" s="399"/>
      <c r="CQ409" s="399"/>
      <c r="CR409" s="399"/>
      <c r="CS409" s="399"/>
      <c r="CT409" s="399"/>
      <c r="CU409" s="399"/>
      <c r="CV409" s="399"/>
      <c r="CW409" s="399"/>
      <c r="CX409" s="399"/>
      <c r="CY409" s="399"/>
      <c r="CZ409" s="399"/>
      <c r="DA409" s="399"/>
      <c r="DB409" s="399"/>
      <c r="DC409" s="399"/>
      <c r="DD409" s="399"/>
      <c r="DE409" s="399"/>
      <c r="DG409" s="404"/>
      <c r="DI409" s="399"/>
      <c r="DJ409" s="399">
        <v>3.7383521581540097E-2</v>
      </c>
      <c r="DK409" s="399">
        <v>5.1194779703904E-2</v>
      </c>
    </row>
    <row r="410" spans="1:115" customFormat="1" hidden="1" outlineLevel="1">
      <c r="A410" s="398">
        <f t="shared" si="53"/>
        <v>31137</v>
      </c>
      <c r="B410" s="402"/>
      <c r="C410" s="399"/>
      <c r="D410" s="399">
        <v>6.1999999999999998E-3</v>
      </c>
      <c r="E410" s="399">
        <v>-2.1999999999999902E-3</v>
      </c>
      <c r="F410" s="399"/>
      <c r="G410" s="399"/>
      <c r="H410" s="399"/>
      <c r="I410" s="399"/>
      <c r="J410" s="399"/>
      <c r="K410" s="399"/>
      <c r="L410" s="399"/>
      <c r="M410" s="399"/>
      <c r="N410" s="399"/>
      <c r="O410" s="399"/>
      <c r="P410" s="399"/>
      <c r="Q410" s="399"/>
      <c r="R410" s="399">
        <v>-0.10606310130635201</v>
      </c>
      <c r="S410" s="399">
        <v>-3.26241370183196E-2</v>
      </c>
      <c r="T410" s="399">
        <v>3.7594028105032398E-3</v>
      </c>
      <c r="U410" s="399"/>
      <c r="V410" s="399"/>
      <c r="W410" s="399"/>
      <c r="X410" s="399">
        <v>-1.04988012222384E-2</v>
      </c>
      <c r="Y410" s="399"/>
      <c r="Z410" s="399">
        <v>-2.7398063387622101E-2</v>
      </c>
      <c r="AA410" s="399"/>
      <c r="AB410" s="399"/>
      <c r="AC410" s="399"/>
      <c r="AD410" s="399"/>
      <c r="AE410" s="399">
        <v>1.51857862501549E-2</v>
      </c>
      <c r="AF410" s="399"/>
      <c r="AG410" s="399"/>
      <c r="AH410" s="399"/>
      <c r="AI410" s="399"/>
      <c r="AJ410" s="399"/>
      <c r="AK410" s="399">
        <v>4.0816345551708502E-2</v>
      </c>
      <c r="AL410" s="399"/>
      <c r="AM410" s="399">
        <v>-4.4444393728037102E-2</v>
      </c>
      <c r="AN410" s="399">
        <v>-5.8823040418186201E-2</v>
      </c>
      <c r="AO410" s="399"/>
      <c r="AP410" s="399">
        <v>5.00630629354228E-2</v>
      </c>
      <c r="AQ410" s="399">
        <v>-4.1093450496345003E-2</v>
      </c>
      <c r="AR410" s="399"/>
      <c r="AS410" s="399"/>
      <c r="AT410" s="399"/>
      <c r="AU410" s="399"/>
      <c r="AV410" s="399">
        <v>0.14796081779940401</v>
      </c>
      <c r="AW410" s="399">
        <v>-2.4175233026221401E-2</v>
      </c>
      <c r="AX410" s="399"/>
      <c r="AY410" s="399"/>
      <c r="AZ410" s="399">
        <v>3.1250836046813099E-2</v>
      </c>
      <c r="BA410" s="399">
        <v>8.1080558462435004E-2</v>
      </c>
      <c r="BB410" s="399">
        <v>-6.8492697159520402E-2</v>
      </c>
      <c r="BC410" s="399"/>
      <c r="BD410" s="399"/>
      <c r="BE410" s="399"/>
      <c r="BF410" s="399"/>
      <c r="BG410" s="399">
        <v>-5.0420327567784202E-2</v>
      </c>
      <c r="BH410" s="399">
        <v>3.0120853477786799E-2</v>
      </c>
      <c r="BI410" s="399"/>
      <c r="BJ410" s="399"/>
      <c r="BK410" s="399">
        <v>-3.04183888886683E-2</v>
      </c>
      <c r="BL410" s="399">
        <v>-3.2234339017213003E-2</v>
      </c>
      <c r="BM410" s="399"/>
      <c r="BN410" s="399"/>
      <c r="BO410" s="399">
        <v>7.2207437120566098E-3</v>
      </c>
      <c r="BP410" s="399">
        <v>6.84206975055075E-2</v>
      </c>
      <c r="BQ410" s="399"/>
      <c r="BR410" s="399">
        <v>-0.13043398142134299</v>
      </c>
      <c r="BS410" s="399"/>
      <c r="BT410" s="399"/>
      <c r="BU410" s="399"/>
      <c r="BV410" s="399"/>
      <c r="BW410" s="399">
        <v>-1.7714560941870201E-2</v>
      </c>
      <c r="BX410" s="403"/>
      <c r="BY410" s="399">
        <v>9.1667251895293594E-2</v>
      </c>
      <c r="BZ410" s="399"/>
      <c r="CA410" s="399"/>
      <c r="CB410" s="399"/>
      <c r="CC410" s="399">
        <v>5.0295753787317203E-2</v>
      </c>
      <c r="CD410" s="399"/>
      <c r="CE410" s="399"/>
      <c r="CF410" s="399">
        <v>3.81217542079028E-2</v>
      </c>
      <c r="CG410" s="399">
        <v>-2.2653386626372798E-2</v>
      </c>
      <c r="CH410" s="399">
        <v>-7.6227277597871096E-2</v>
      </c>
      <c r="CI410" s="399"/>
      <c r="CJ410" s="399"/>
      <c r="CK410" s="399"/>
      <c r="CL410" s="399"/>
      <c r="CM410" s="399"/>
      <c r="CN410" s="399"/>
      <c r="CO410" s="399"/>
      <c r="CP410" s="399"/>
      <c r="CQ410" s="399"/>
      <c r="CR410" s="399"/>
      <c r="CS410" s="399"/>
      <c r="CT410" s="399"/>
      <c r="CU410" s="399"/>
      <c r="CV410" s="399"/>
      <c r="CW410" s="399"/>
      <c r="CX410" s="399"/>
      <c r="CY410" s="399"/>
      <c r="CZ410" s="399"/>
      <c r="DA410" s="399"/>
      <c r="DB410" s="399"/>
      <c r="DC410" s="399"/>
      <c r="DD410" s="399"/>
      <c r="DE410" s="399"/>
      <c r="DG410" s="404"/>
      <c r="DI410" s="399"/>
      <c r="DJ410" s="399">
        <v>-2.2522555438466301E-2</v>
      </c>
      <c r="DK410" s="399">
        <v>-2.5973668584503701E-2</v>
      </c>
    </row>
    <row r="411" spans="1:115" customFormat="1" hidden="1" outlineLevel="1">
      <c r="A411" s="398">
        <f t="shared" si="53"/>
        <v>31167</v>
      </c>
      <c r="B411" s="402"/>
      <c r="C411" s="399"/>
      <c r="D411" s="399">
        <v>7.1999999999999998E-3</v>
      </c>
      <c r="E411" s="399">
        <v>-2.3999999999999998E-3</v>
      </c>
      <c r="F411" s="399"/>
      <c r="G411" s="399"/>
      <c r="H411" s="399"/>
      <c r="I411" s="399"/>
      <c r="J411" s="399"/>
      <c r="K411" s="399"/>
      <c r="L411" s="399"/>
      <c r="M411" s="399"/>
      <c r="N411" s="399"/>
      <c r="O411" s="399"/>
      <c r="P411" s="399"/>
      <c r="Q411" s="399"/>
      <c r="R411" s="399">
        <v>-3.9545621453183299E-2</v>
      </c>
      <c r="S411" s="399">
        <v>-3.4582816946186999E-2</v>
      </c>
      <c r="T411" s="399">
        <v>-0.16479402440456301</v>
      </c>
      <c r="U411" s="399"/>
      <c r="V411" s="399"/>
      <c r="W411" s="399"/>
      <c r="X411" s="399">
        <v>8.4881394974808094E-2</v>
      </c>
      <c r="Y411" s="399"/>
      <c r="Z411" s="399">
        <v>1.4085202370079699E-2</v>
      </c>
      <c r="AA411" s="399"/>
      <c r="AB411" s="399"/>
      <c r="AC411" s="399"/>
      <c r="AD411" s="399"/>
      <c r="AE411" s="399">
        <v>-2.6984774263204201E-2</v>
      </c>
      <c r="AF411" s="399"/>
      <c r="AG411" s="399"/>
      <c r="AH411" s="399"/>
      <c r="AI411" s="399"/>
      <c r="AJ411" s="399"/>
      <c r="AK411" s="399">
        <v>0.13071838262173199</v>
      </c>
      <c r="AL411" s="399"/>
      <c r="AM411" s="399">
        <v>-2.5840244033185501E-2</v>
      </c>
      <c r="AN411" s="399">
        <v>-5.0000272232799001E-2</v>
      </c>
      <c r="AO411" s="399"/>
      <c r="AP411" s="399">
        <v>-2.9798002452348E-2</v>
      </c>
      <c r="AQ411" s="399">
        <v>0.12856977637669401</v>
      </c>
      <c r="AR411" s="399"/>
      <c r="AS411" s="399"/>
      <c r="AT411" s="399"/>
      <c r="AU411" s="399"/>
      <c r="AV411" s="399">
        <v>-1.14410787723974E-2</v>
      </c>
      <c r="AW411" s="399">
        <v>-4.9009217479466197E-2</v>
      </c>
      <c r="AX411" s="399"/>
      <c r="AY411" s="399"/>
      <c r="AZ411" s="399">
        <v>4.1666909122413498E-2</v>
      </c>
      <c r="BA411" s="399">
        <v>5.07429404973636E-3</v>
      </c>
      <c r="BB411" s="399">
        <v>8.6428616982687691E-3</v>
      </c>
      <c r="BC411" s="399"/>
      <c r="BD411" s="399"/>
      <c r="BE411" s="399"/>
      <c r="BF411" s="399"/>
      <c r="BG411" s="399">
        <v>-2.1985465008258501E-2</v>
      </c>
      <c r="BH411" s="399">
        <v>-5.5555137213992002E-2</v>
      </c>
      <c r="BI411" s="399"/>
      <c r="BJ411" s="399"/>
      <c r="BK411" s="399">
        <v>-3.9825289160981799E-3</v>
      </c>
      <c r="BL411" s="399">
        <v>1.00005311995885E-2</v>
      </c>
      <c r="BM411" s="399"/>
      <c r="BN411" s="399"/>
      <c r="BO411" s="399">
        <v>6.4515895319946698E-2</v>
      </c>
      <c r="BP411" s="399">
        <v>5.9113316944932E-2</v>
      </c>
      <c r="BQ411" s="399"/>
      <c r="BR411" s="399">
        <v>0.149998940430702</v>
      </c>
      <c r="BS411" s="399"/>
      <c r="BT411" s="399"/>
      <c r="BU411" s="399"/>
      <c r="BV411" s="399"/>
      <c r="BW411" s="399">
        <v>5.0420692898237501E-2</v>
      </c>
      <c r="BX411" s="403"/>
      <c r="BY411" s="399">
        <v>3.8167967529505399E-3</v>
      </c>
      <c r="BZ411" s="399"/>
      <c r="CA411" s="399"/>
      <c r="CB411" s="399"/>
      <c r="CC411" s="399">
        <v>-2.5523127376516099E-2</v>
      </c>
      <c r="CD411" s="399"/>
      <c r="CE411" s="399"/>
      <c r="CF411" s="399">
        <v>0</v>
      </c>
      <c r="CG411" s="399">
        <v>0.178807963028107</v>
      </c>
      <c r="CH411" s="399">
        <v>1.6233845270002101E-2</v>
      </c>
      <c r="CI411" s="399"/>
      <c r="CJ411" s="399"/>
      <c r="CK411" s="399"/>
      <c r="CL411" s="399"/>
      <c r="CM411" s="399"/>
      <c r="CN411" s="399"/>
      <c r="CO411" s="399"/>
      <c r="CP411" s="399"/>
      <c r="CQ411" s="399"/>
      <c r="CR411" s="399"/>
      <c r="CS411" s="399"/>
      <c r="CT411" s="399"/>
      <c r="CU411" s="399"/>
      <c r="CV411" s="399"/>
      <c r="CW411" s="399"/>
      <c r="CX411" s="399"/>
      <c r="CY411" s="399"/>
      <c r="CZ411" s="399"/>
      <c r="DA411" s="399"/>
      <c r="DB411" s="399"/>
      <c r="DC411" s="399"/>
      <c r="DD411" s="399"/>
      <c r="DE411" s="399"/>
      <c r="DG411" s="404"/>
      <c r="DI411" s="399"/>
      <c r="DJ411" s="399">
        <v>1.2656954902553599E-2</v>
      </c>
      <c r="DK411" s="399">
        <v>-2.0176434320617501E-2</v>
      </c>
    </row>
    <row r="412" spans="1:115" customFormat="1" hidden="1" outlineLevel="1">
      <c r="A412" s="398">
        <f t="shared" si="53"/>
        <v>31198</v>
      </c>
      <c r="B412" s="402"/>
      <c r="C412" s="399"/>
      <c r="D412" s="399">
        <v>6.6E-3</v>
      </c>
      <c r="E412" s="399">
        <v>5.7500000000000002E-2</v>
      </c>
      <c r="F412" s="399"/>
      <c r="G412" s="399"/>
      <c r="H412" s="399"/>
      <c r="I412" s="399"/>
      <c r="J412" s="399"/>
      <c r="K412" s="399"/>
      <c r="L412" s="399"/>
      <c r="M412" s="399"/>
      <c r="N412" s="399"/>
      <c r="O412" s="399"/>
      <c r="P412" s="399"/>
      <c r="Q412" s="399"/>
      <c r="R412" s="399">
        <v>-0.18235198546053999</v>
      </c>
      <c r="S412" s="399">
        <v>0.11343343484721399</v>
      </c>
      <c r="T412" s="399">
        <v>-4.9327411654784901E-2</v>
      </c>
      <c r="U412" s="399"/>
      <c r="V412" s="399"/>
      <c r="W412" s="399"/>
      <c r="X412" s="399">
        <v>9.7798168462577204E-3</v>
      </c>
      <c r="Y412" s="399"/>
      <c r="Z412" s="399">
        <v>-6.94405762063088E-3</v>
      </c>
      <c r="AA412" s="399"/>
      <c r="AB412" s="399"/>
      <c r="AC412" s="399"/>
      <c r="AD412" s="399"/>
      <c r="AE412" s="399">
        <v>0.139433612658763</v>
      </c>
      <c r="AF412" s="399"/>
      <c r="AG412" s="399"/>
      <c r="AH412" s="399"/>
      <c r="AI412" s="399"/>
      <c r="AJ412" s="399"/>
      <c r="AK412" s="399">
        <v>3.4681937995717199E-2</v>
      </c>
      <c r="AL412" s="399"/>
      <c r="AM412" s="399">
        <v>9.9869004309255105E-2</v>
      </c>
      <c r="AN412" s="399">
        <v>2.63162905363509E-2</v>
      </c>
      <c r="AO412" s="399"/>
      <c r="AP412" s="399">
        <v>6.0196656525421E-2</v>
      </c>
      <c r="AQ412" s="399">
        <v>0.12658143235901201</v>
      </c>
      <c r="AR412" s="399"/>
      <c r="AS412" s="399"/>
      <c r="AT412" s="399"/>
      <c r="AU412" s="399"/>
      <c r="AV412" s="399">
        <v>7.8703651152808696E-2</v>
      </c>
      <c r="AW412" s="399">
        <v>3.3573015440162099E-2</v>
      </c>
      <c r="AX412" s="399"/>
      <c r="AY412" s="399"/>
      <c r="AZ412" s="399">
        <v>0.14908883599777201</v>
      </c>
      <c r="BA412" s="399">
        <v>5.73246006676702E-2</v>
      </c>
      <c r="BB412" s="399">
        <v>-1.47062419404276E-2</v>
      </c>
      <c r="BC412" s="399"/>
      <c r="BD412" s="399"/>
      <c r="BE412" s="399"/>
      <c r="BF412" s="399"/>
      <c r="BG412" s="399">
        <v>6.4220178530237995E-2</v>
      </c>
      <c r="BH412" s="399">
        <v>-9.5975249958943396E-2</v>
      </c>
      <c r="BI412" s="399"/>
      <c r="BJ412" s="399"/>
      <c r="BK412" s="399">
        <v>9.4861279633916704E-2</v>
      </c>
      <c r="BL412" s="399">
        <v>9.2409180019696599E-2</v>
      </c>
      <c r="BM412" s="399"/>
      <c r="BN412" s="399"/>
      <c r="BO412" s="399">
        <v>-2.11092476830394E-2</v>
      </c>
      <c r="BP412" s="399">
        <v>8.3721812254705597E-2</v>
      </c>
      <c r="BQ412" s="399"/>
      <c r="BR412" s="399">
        <v>0.18840887028332801</v>
      </c>
      <c r="BS412" s="399"/>
      <c r="BT412" s="399"/>
      <c r="BU412" s="399"/>
      <c r="BV412" s="399"/>
      <c r="BW412" s="399">
        <v>0.11733320609798201</v>
      </c>
      <c r="BX412" s="403"/>
      <c r="BY412" s="399">
        <v>3.0550603979698499E-2</v>
      </c>
      <c r="BZ412" s="399"/>
      <c r="CA412" s="399"/>
      <c r="CB412" s="399"/>
      <c r="CC412" s="399">
        <v>8.7463233997455703E-2</v>
      </c>
      <c r="CD412" s="399"/>
      <c r="CE412" s="399"/>
      <c r="CF412" s="399">
        <v>1.9775443853431201E-2</v>
      </c>
      <c r="CG412" s="399">
        <v>-5.5314491365414803E-2</v>
      </c>
      <c r="CH412" s="399">
        <v>-2.8753951709348202E-2</v>
      </c>
      <c r="CI412" s="399"/>
      <c r="CJ412" s="399"/>
      <c r="CK412" s="399"/>
      <c r="CL412" s="399"/>
      <c r="CM412" s="399"/>
      <c r="CN412" s="399"/>
      <c r="CO412" s="399"/>
      <c r="CP412" s="399"/>
      <c r="CQ412" s="399"/>
      <c r="CR412" s="399"/>
      <c r="CS412" s="399"/>
      <c r="CT412" s="399"/>
      <c r="CU412" s="399"/>
      <c r="CV412" s="399"/>
      <c r="CW412" s="399"/>
      <c r="CX412" s="399"/>
      <c r="CY412" s="399"/>
      <c r="CZ412" s="399"/>
      <c r="DA412" s="399"/>
      <c r="DB412" s="399"/>
      <c r="DC412" s="399"/>
      <c r="DD412" s="399"/>
      <c r="DE412" s="399"/>
      <c r="DG412" s="404"/>
      <c r="DI412" s="399"/>
      <c r="DJ412" s="399">
        <v>6.4219967931115493E-2</v>
      </c>
      <c r="DK412" s="399">
        <v>6.8258944400562099E-2</v>
      </c>
    </row>
    <row r="413" spans="1:115" customFormat="1" hidden="1" outlineLevel="1">
      <c r="A413" s="398">
        <f t="shared" si="53"/>
        <v>31228</v>
      </c>
      <c r="B413" s="402"/>
      <c r="C413" s="399"/>
      <c r="D413" s="399">
        <v>5.4999999999999997E-3</v>
      </c>
      <c r="E413" s="399">
        <v>1.8200000000000001E-2</v>
      </c>
      <c r="F413" s="399"/>
      <c r="G413" s="399"/>
      <c r="H413" s="399"/>
      <c r="I413" s="399"/>
      <c r="J413" s="399"/>
      <c r="K413" s="399"/>
      <c r="L413" s="399"/>
      <c r="M413" s="399"/>
      <c r="N413" s="399"/>
      <c r="O413" s="399"/>
      <c r="P413" s="399"/>
      <c r="Q413" s="399"/>
      <c r="R413" s="399">
        <v>3.5969196733673402E-2</v>
      </c>
      <c r="S413" s="399">
        <v>0.151510314637783</v>
      </c>
      <c r="T413" s="399">
        <v>-1.8867875625845999E-2</v>
      </c>
      <c r="U413" s="399"/>
      <c r="V413" s="399"/>
      <c r="W413" s="399"/>
      <c r="X413" s="399">
        <v>7.2639513985336399E-2</v>
      </c>
      <c r="Y413" s="399"/>
      <c r="Z413" s="399">
        <v>-9.0909293483430798E-2</v>
      </c>
      <c r="AA413" s="399"/>
      <c r="AB413" s="399"/>
      <c r="AC413" s="399"/>
      <c r="AD413" s="399"/>
      <c r="AE413" s="399">
        <v>7.9023054799366402E-2</v>
      </c>
      <c r="AF413" s="399"/>
      <c r="AG413" s="399"/>
      <c r="AH413" s="399"/>
      <c r="AI413" s="399"/>
      <c r="AJ413" s="399"/>
      <c r="AK413" s="399">
        <v>4.0709970482247997E-2</v>
      </c>
      <c r="AL413" s="399"/>
      <c r="AM413" s="399">
        <v>-7.26371861674546E-3</v>
      </c>
      <c r="AN413" s="399">
        <v>-2.5641501337368498E-2</v>
      </c>
      <c r="AO413" s="399"/>
      <c r="AP413" s="399">
        <v>5.1832962442351603E-2</v>
      </c>
      <c r="AQ413" s="399">
        <v>-3.3705783873756598E-2</v>
      </c>
      <c r="AR413" s="399"/>
      <c r="AS413" s="399"/>
      <c r="AT413" s="399"/>
      <c r="AU413" s="399"/>
      <c r="AV413" s="399">
        <v>3.9901335282134E-2</v>
      </c>
      <c r="AW413" s="399">
        <v>4.17639965729057E-2</v>
      </c>
      <c r="AX413" s="399"/>
      <c r="AY413" s="399"/>
      <c r="AZ413" s="399">
        <v>-2.5315059155121299E-2</v>
      </c>
      <c r="BA413" s="399">
        <v>6.62644347615748E-2</v>
      </c>
      <c r="BB413" s="399">
        <v>0</v>
      </c>
      <c r="BC413" s="399"/>
      <c r="BD413" s="399"/>
      <c r="BE413" s="399"/>
      <c r="BF413" s="399"/>
      <c r="BG413" s="399">
        <v>3.73561297852609E-2</v>
      </c>
      <c r="BH413" s="399">
        <v>5.82181942437787E-2</v>
      </c>
      <c r="BI413" s="399"/>
      <c r="BJ413" s="399"/>
      <c r="BK413" s="399">
        <v>-4.3320946739632299E-2</v>
      </c>
      <c r="BL413" s="399">
        <v>1.21924987344352E-2</v>
      </c>
      <c r="BM413" s="399"/>
      <c r="BN413" s="399"/>
      <c r="BO413" s="399">
        <v>4.5454237255801701E-2</v>
      </c>
      <c r="BP413" s="399">
        <v>5.57934757018567E-2</v>
      </c>
      <c r="BQ413" s="399"/>
      <c r="BR413" s="399">
        <v>9.7560630787764099E-2</v>
      </c>
      <c r="BS413" s="399"/>
      <c r="BT413" s="399"/>
      <c r="BU413" s="399"/>
      <c r="BV413" s="399"/>
      <c r="BW413" s="399">
        <v>4.4326107170695003E-2</v>
      </c>
      <c r="BX413" s="403"/>
      <c r="BY413" s="399">
        <v>4.5113213731997101E-2</v>
      </c>
      <c r="BZ413" s="399"/>
      <c r="CA413" s="399"/>
      <c r="CB413" s="399"/>
      <c r="CC413" s="399">
        <v>2.9489961189377498E-2</v>
      </c>
      <c r="CD413" s="399"/>
      <c r="CE413" s="399"/>
      <c r="CF413" s="399">
        <v>-7.4792722537771694E-2</v>
      </c>
      <c r="CG413" s="399">
        <v>2.4023053346455998E-2</v>
      </c>
      <c r="CH413" s="399">
        <v>2.4644409906005599E-2</v>
      </c>
      <c r="CI413" s="399"/>
      <c r="CJ413" s="399"/>
      <c r="CK413" s="399"/>
      <c r="CL413" s="399"/>
      <c r="CM413" s="399"/>
      <c r="CN413" s="399"/>
      <c r="CO413" s="399"/>
      <c r="CP413" s="399"/>
      <c r="CQ413" s="399"/>
      <c r="CR413" s="399"/>
      <c r="CS413" s="399"/>
      <c r="CT413" s="399"/>
      <c r="CU413" s="399"/>
      <c r="CV413" s="399"/>
      <c r="CW413" s="399"/>
      <c r="CX413" s="399"/>
      <c r="CY413" s="399"/>
      <c r="CZ413" s="399"/>
      <c r="DA413" s="399"/>
      <c r="DB413" s="399"/>
      <c r="DC413" s="399"/>
      <c r="DD413" s="399"/>
      <c r="DE413" s="399"/>
      <c r="DG413" s="404"/>
      <c r="DI413" s="399"/>
      <c r="DJ413" s="399">
        <v>8.6211674797500495E-3</v>
      </c>
      <c r="DK413" s="399">
        <v>2.5558515404069799E-2</v>
      </c>
    </row>
    <row r="414" spans="1:115" customFormat="1" hidden="1" outlineLevel="1">
      <c r="A414" s="398">
        <f t="shared" si="53"/>
        <v>31259</v>
      </c>
      <c r="B414" s="402"/>
      <c r="C414" s="399"/>
      <c r="D414" s="399">
        <v>6.1999999999999998E-3</v>
      </c>
      <c r="E414" s="399">
        <v>-1.1999999999999999E-3</v>
      </c>
      <c r="F414" s="399"/>
      <c r="G414" s="399"/>
      <c r="H414" s="399"/>
      <c r="I414" s="399"/>
      <c r="J414" s="399"/>
      <c r="K414" s="399"/>
      <c r="L414" s="399"/>
      <c r="M414" s="399"/>
      <c r="N414" s="399"/>
      <c r="O414" s="399"/>
      <c r="P414" s="399"/>
      <c r="Q414" s="399"/>
      <c r="R414" s="399">
        <v>-0.118048329677493</v>
      </c>
      <c r="S414" s="399">
        <v>-3.9719802472272803E-2</v>
      </c>
      <c r="T414" s="399">
        <v>0.14423071842936599</v>
      </c>
      <c r="U414" s="399"/>
      <c r="V414" s="399"/>
      <c r="W414" s="399"/>
      <c r="X414" s="399">
        <v>6.0948263907442998E-2</v>
      </c>
      <c r="Y414" s="399"/>
      <c r="Z414" s="399">
        <v>8.4615559511768093E-2</v>
      </c>
      <c r="AA414" s="399"/>
      <c r="AB414" s="399"/>
      <c r="AC414" s="399"/>
      <c r="AD414" s="399"/>
      <c r="AE414" s="399">
        <v>-7.1904495040218105E-2</v>
      </c>
      <c r="AF414" s="399"/>
      <c r="AG414" s="399"/>
      <c r="AH414" s="399"/>
      <c r="AI414" s="399"/>
      <c r="AJ414" s="399"/>
      <c r="AK414" s="399">
        <v>5.4051514133739396E-3</v>
      </c>
      <c r="AL414" s="399"/>
      <c r="AM414" s="399">
        <v>4.1463489684732999E-2</v>
      </c>
      <c r="AN414" s="399">
        <v>3.9473257720731202E-2</v>
      </c>
      <c r="AO414" s="399"/>
      <c r="AP414" s="399">
        <v>2.2194314413395101E-3</v>
      </c>
      <c r="AQ414" s="399">
        <v>4.6508085342604699E-2</v>
      </c>
      <c r="AR414" s="399"/>
      <c r="AS414" s="399"/>
      <c r="AT414" s="399"/>
      <c r="AU414" s="399"/>
      <c r="AV414" s="399">
        <v>-4.7817038724561098E-2</v>
      </c>
      <c r="AW414" s="399">
        <v>3.1630541958542001E-2</v>
      </c>
      <c r="AX414" s="399"/>
      <c r="AY414" s="399"/>
      <c r="AZ414" s="399">
        <v>1.6233037966774101E-2</v>
      </c>
      <c r="BA414" s="399">
        <v>-4.0073412362742998E-2</v>
      </c>
      <c r="BB414" s="399">
        <v>-0.111940319085333</v>
      </c>
      <c r="BC414" s="399"/>
      <c r="BD414" s="399"/>
      <c r="BE414" s="399"/>
      <c r="BF414" s="399"/>
      <c r="BG414" s="399">
        <v>2.67049776463546E-3</v>
      </c>
      <c r="BH414" s="399">
        <v>6.4722271234482999E-3</v>
      </c>
      <c r="BI414" s="399"/>
      <c r="BJ414" s="399"/>
      <c r="BK414" s="399">
        <v>0.117032973911372</v>
      </c>
      <c r="BL414" s="399">
        <v>-9.0904121995649591E-3</v>
      </c>
      <c r="BM414" s="399"/>
      <c r="BN414" s="399"/>
      <c r="BO414" s="399">
        <v>-1.6722341851165699E-2</v>
      </c>
      <c r="BP414" s="399">
        <v>-3.04874584645866E-2</v>
      </c>
      <c r="BQ414" s="399"/>
      <c r="BR414" s="399">
        <v>3.3331408105444701E-2</v>
      </c>
      <c r="BS414" s="399"/>
      <c r="BT414" s="399"/>
      <c r="BU414" s="399"/>
      <c r="BV414" s="399"/>
      <c r="BW414" s="399">
        <v>-9.3821770083833703E-2</v>
      </c>
      <c r="BX414" s="403"/>
      <c r="BY414" s="399">
        <v>-6.4748348877204806E-2</v>
      </c>
      <c r="BZ414" s="399"/>
      <c r="CA414" s="399"/>
      <c r="CB414" s="399"/>
      <c r="CC414" s="399">
        <v>-9.4494545774890595E-2</v>
      </c>
      <c r="CD414" s="399"/>
      <c r="CE414" s="399"/>
      <c r="CF414" s="399">
        <v>7.1856566860577203E-2</v>
      </c>
      <c r="CG414" s="399">
        <v>4.6921151853631798E-2</v>
      </c>
      <c r="CH414" s="399">
        <v>3.2363072988144102E-3</v>
      </c>
      <c r="CI414" s="399"/>
      <c r="CJ414" s="399"/>
      <c r="CK414" s="399"/>
      <c r="CL414" s="399"/>
      <c r="CM414" s="399"/>
      <c r="CN414" s="399"/>
      <c r="CO414" s="399"/>
      <c r="CP414" s="399"/>
      <c r="CQ414" s="399"/>
      <c r="CR414" s="399"/>
      <c r="CS414" s="399"/>
      <c r="CT414" s="399"/>
      <c r="CU414" s="399"/>
      <c r="CV414" s="399"/>
      <c r="CW414" s="399"/>
      <c r="CX414" s="399"/>
      <c r="CY414" s="399"/>
      <c r="CZ414" s="399"/>
      <c r="DA414" s="399"/>
      <c r="DB414" s="399"/>
      <c r="DC414" s="399"/>
      <c r="DD414" s="399"/>
      <c r="DE414" s="399"/>
      <c r="DG414" s="404"/>
      <c r="DI414" s="399"/>
      <c r="DJ414" s="399">
        <v>2.4912096930451901E-2</v>
      </c>
      <c r="DK414" s="399">
        <v>2.4824769702599302E-2</v>
      </c>
    </row>
    <row r="415" spans="1:115" customFormat="1" hidden="1" outlineLevel="1">
      <c r="A415" s="398">
        <f t="shared" si="53"/>
        <v>31290</v>
      </c>
      <c r="B415" s="402"/>
      <c r="C415" s="399"/>
      <c r="D415" s="399">
        <v>5.4999999999999997E-3</v>
      </c>
      <c r="E415" s="399">
        <v>-4.6999999999999898E-3</v>
      </c>
      <c r="F415" s="399"/>
      <c r="G415" s="399"/>
      <c r="H415" s="399"/>
      <c r="I415" s="399"/>
      <c r="J415" s="399"/>
      <c r="K415" s="399"/>
      <c r="L415" s="399"/>
      <c r="M415" s="399"/>
      <c r="N415" s="399"/>
      <c r="O415" s="399"/>
      <c r="P415" s="399"/>
      <c r="Q415" s="399"/>
      <c r="R415" s="399">
        <v>-5.5127936394639497E-2</v>
      </c>
      <c r="S415" s="399">
        <v>7.2992700729928002E-3</v>
      </c>
      <c r="T415" s="399">
        <v>-0.109243702329178</v>
      </c>
      <c r="U415" s="399"/>
      <c r="V415" s="399"/>
      <c r="W415" s="399"/>
      <c r="X415" s="399">
        <v>2.0894064978714301E-2</v>
      </c>
      <c r="Y415" s="399"/>
      <c r="Z415" s="399">
        <v>-7.0924246293507798E-3</v>
      </c>
      <c r="AA415" s="399"/>
      <c r="AB415" s="399"/>
      <c r="AC415" s="399"/>
      <c r="AD415" s="399"/>
      <c r="AE415" s="399">
        <v>2.58247628654877E-2</v>
      </c>
      <c r="AF415" s="399"/>
      <c r="AG415" s="399"/>
      <c r="AH415" s="399"/>
      <c r="AI415" s="399"/>
      <c r="AJ415" s="399"/>
      <c r="AK415" s="399">
        <v>0</v>
      </c>
      <c r="AL415" s="399"/>
      <c r="AM415" s="399">
        <v>1.50994363643675E-3</v>
      </c>
      <c r="AN415" s="399">
        <v>-5.0632487211252297E-2</v>
      </c>
      <c r="AO415" s="399"/>
      <c r="AP415" s="399">
        <v>1.8157075922213099E-2</v>
      </c>
      <c r="AQ415" s="399">
        <v>0.11111590406852501</v>
      </c>
      <c r="AR415" s="399"/>
      <c r="AS415" s="399"/>
      <c r="AT415" s="399"/>
      <c r="AU415" s="399"/>
      <c r="AV415" s="399">
        <v>3.9301846477373302E-2</v>
      </c>
      <c r="AW415" s="399">
        <v>4.3668022287608396E-3</v>
      </c>
      <c r="AX415" s="399"/>
      <c r="AY415" s="399"/>
      <c r="AZ415" s="399">
        <v>-4.2067679003263497E-2</v>
      </c>
      <c r="BA415" s="399">
        <v>-1.20483633097455E-2</v>
      </c>
      <c r="BB415" s="399">
        <v>1.6806951987032599E-2</v>
      </c>
      <c r="BC415" s="399"/>
      <c r="BD415" s="399"/>
      <c r="BE415" s="399"/>
      <c r="BF415" s="399"/>
      <c r="BG415" s="399">
        <v>-1.4005933057567799E-2</v>
      </c>
      <c r="BH415" s="399">
        <v>7.3955562880314796E-2</v>
      </c>
      <c r="BI415" s="399"/>
      <c r="BJ415" s="399"/>
      <c r="BK415" s="399">
        <v>-2.3728757703516599E-2</v>
      </c>
      <c r="BL415" s="399">
        <v>-2.1407067556245302E-2</v>
      </c>
      <c r="BM415" s="399"/>
      <c r="BN415" s="399"/>
      <c r="BO415" s="399">
        <v>4.0628012162344303E-2</v>
      </c>
      <c r="BP415" s="399">
        <v>-1.8868594975701002E-2</v>
      </c>
      <c r="BQ415" s="399"/>
      <c r="BR415" s="399">
        <v>-9.6773408777922898E-2</v>
      </c>
      <c r="BS415" s="399"/>
      <c r="BT415" s="399"/>
      <c r="BU415" s="399"/>
      <c r="BV415" s="399"/>
      <c r="BW415" s="399">
        <v>4.6898769774072098E-2</v>
      </c>
      <c r="BX415" s="403"/>
      <c r="BY415" s="399">
        <v>2.37598735708681E-2</v>
      </c>
      <c r="BZ415" s="399"/>
      <c r="CA415" s="399"/>
      <c r="CB415" s="399"/>
      <c r="CC415" s="399">
        <v>8.6954434366310895E-3</v>
      </c>
      <c r="CD415" s="399"/>
      <c r="CE415" s="399"/>
      <c r="CF415" s="399">
        <v>1.11726945031243E-2</v>
      </c>
      <c r="CG415" s="399">
        <v>-7.0027987684418397E-2</v>
      </c>
      <c r="CH415" s="399">
        <v>-5.48392659578648E-2</v>
      </c>
      <c r="CI415" s="399"/>
      <c r="CJ415" s="399"/>
      <c r="CK415" s="399"/>
      <c r="CL415" s="399"/>
      <c r="CM415" s="399"/>
      <c r="CN415" s="399"/>
      <c r="CO415" s="399"/>
      <c r="CP415" s="399"/>
      <c r="CQ415" s="399"/>
      <c r="CR415" s="399"/>
      <c r="CS415" s="399"/>
      <c r="CT415" s="399"/>
      <c r="CU415" s="399"/>
      <c r="CV415" s="399"/>
      <c r="CW415" s="399"/>
      <c r="CX415" s="399"/>
      <c r="CY415" s="399"/>
      <c r="CZ415" s="399"/>
      <c r="DA415" s="399"/>
      <c r="DB415" s="399"/>
      <c r="DC415" s="399"/>
      <c r="DD415" s="399"/>
      <c r="DE415" s="399"/>
      <c r="DG415" s="404"/>
      <c r="DI415" s="399"/>
      <c r="DJ415" s="399">
        <v>-2.1008375979974798E-2</v>
      </c>
      <c r="DK415" s="399">
        <v>-0.109755713645678</v>
      </c>
    </row>
    <row r="416" spans="1:115" customFormat="1" hidden="1" outlineLevel="1">
      <c r="A416" s="398">
        <f t="shared" si="53"/>
        <v>31320</v>
      </c>
      <c r="B416" s="402"/>
      <c r="C416" s="399"/>
      <c r="D416" s="399">
        <v>6.0000000000000001E-3</v>
      </c>
      <c r="E416" s="399">
        <v>-3.9399999999999998E-2</v>
      </c>
      <c r="F416" s="399"/>
      <c r="G416" s="399"/>
      <c r="H416" s="399"/>
      <c r="I416" s="399"/>
      <c r="J416" s="399"/>
      <c r="K416" s="399"/>
      <c r="L416" s="399"/>
      <c r="M416" s="399"/>
      <c r="N416" s="399"/>
      <c r="O416" s="399"/>
      <c r="P416" s="399"/>
      <c r="Q416" s="399"/>
      <c r="R416" s="399">
        <v>5.0011070741790897E-2</v>
      </c>
      <c r="S416" s="399">
        <v>-4.0198334878346301E-2</v>
      </c>
      <c r="T416" s="399">
        <v>-9.4339018152818001E-3</v>
      </c>
      <c r="U416" s="399"/>
      <c r="V416" s="399"/>
      <c r="W416" s="399"/>
      <c r="X416" s="399">
        <v>-6.0797436001060599E-2</v>
      </c>
      <c r="Y416" s="399"/>
      <c r="Z416" s="399">
        <v>-7.1428509761702702E-2</v>
      </c>
      <c r="AA416" s="399"/>
      <c r="AB416" s="399"/>
      <c r="AC416" s="399"/>
      <c r="AD416" s="399"/>
      <c r="AE416" s="399">
        <v>-5.8332049959645499E-2</v>
      </c>
      <c r="AF416" s="399"/>
      <c r="AG416" s="399"/>
      <c r="AH416" s="399"/>
      <c r="AI416" s="399"/>
      <c r="AJ416" s="399"/>
      <c r="AK416" s="399">
        <v>-4.0206701149369996E-3</v>
      </c>
      <c r="AL416" s="399"/>
      <c r="AM416" s="399">
        <v>-0.112676371900158</v>
      </c>
      <c r="AN416" s="399">
        <v>-0.15999974962642299</v>
      </c>
      <c r="AO416" s="399"/>
      <c r="AP416" s="399">
        <v>-5.1478415915525398E-2</v>
      </c>
      <c r="AQ416" s="399">
        <v>6.9995278094128602E-2</v>
      </c>
      <c r="AR416" s="399"/>
      <c r="AS416" s="399"/>
      <c r="AT416" s="399"/>
      <c r="AU416" s="399"/>
      <c r="AV416" s="399">
        <v>1.3965639066874E-2</v>
      </c>
      <c r="AW416" s="399">
        <v>-1.9564792846126298E-2</v>
      </c>
      <c r="AX416" s="399"/>
      <c r="AY416" s="399"/>
      <c r="AZ416" s="399">
        <v>-4.0268131140891499E-2</v>
      </c>
      <c r="BA416" s="399">
        <v>-4.87806950749523E-2</v>
      </c>
      <c r="BB416" s="399">
        <v>0</v>
      </c>
      <c r="BC416" s="399"/>
      <c r="BD416" s="399"/>
      <c r="BE416" s="399"/>
      <c r="BF416" s="399"/>
      <c r="BG416" s="399">
        <v>5.6825812378302702E-3</v>
      </c>
      <c r="BH416" s="399">
        <v>-3.8922480291412202E-2</v>
      </c>
      <c r="BI416" s="399"/>
      <c r="BJ416" s="399"/>
      <c r="BK416" s="399">
        <v>-1.7361273133968201E-2</v>
      </c>
      <c r="BL416" s="399">
        <v>-0.14923040548239899</v>
      </c>
      <c r="BM416" s="399"/>
      <c r="BN416" s="399"/>
      <c r="BO416" s="399">
        <v>-1.6611657230569E-2</v>
      </c>
      <c r="BP416" s="399">
        <v>-3.8460955949102697E-2</v>
      </c>
      <c r="BQ416" s="399"/>
      <c r="BR416" s="399">
        <v>-0.26190323286497802</v>
      </c>
      <c r="BS416" s="399"/>
      <c r="BT416" s="399"/>
      <c r="BU416" s="399"/>
      <c r="BV416" s="399"/>
      <c r="BW416" s="399">
        <v>-7.7293777534641894E-2</v>
      </c>
      <c r="BX416" s="403"/>
      <c r="BY416" s="399">
        <v>-3.8314421477972302E-2</v>
      </c>
      <c r="BZ416" s="399"/>
      <c r="CA416" s="399"/>
      <c r="CB416" s="399"/>
      <c r="CC416" s="399">
        <v>-2.5861768012852799E-2</v>
      </c>
      <c r="CD416" s="399"/>
      <c r="CE416" s="399"/>
      <c r="CF416" s="399">
        <v>-6.9060039124245701E-2</v>
      </c>
      <c r="CG416" s="399">
        <v>6.9277529097684101E-2</v>
      </c>
      <c r="CH416" s="399">
        <v>-5.7123053453949503E-2</v>
      </c>
      <c r="CI416" s="399"/>
      <c r="CJ416" s="399"/>
      <c r="CK416" s="399"/>
      <c r="CL416" s="399"/>
      <c r="CM416" s="399"/>
      <c r="CN416" s="399"/>
      <c r="CO416" s="399"/>
      <c r="CP416" s="399"/>
      <c r="CQ416" s="399"/>
      <c r="CR416" s="399"/>
      <c r="CS416" s="399"/>
      <c r="CT416" s="399"/>
      <c r="CU416" s="399"/>
      <c r="CV416" s="399"/>
      <c r="CW416" s="399"/>
      <c r="CX416" s="399"/>
      <c r="CY416" s="399"/>
      <c r="CZ416" s="399"/>
      <c r="DA416" s="399"/>
      <c r="DB416" s="399"/>
      <c r="DC416" s="399"/>
      <c r="DD416" s="399"/>
      <c r="DE416" s="399"/>
      <c r="DG416" s="404"/>
      <c r="DI416" s="399"/>
      <c r="DJ416" s="399">
        <v>-1.7167596384260901E-2</v>
      </c>
      <c r="DK416" s="399">
        <v>-5.82191302781205E-2</v>
      </c>
    </row>
    <row r="417" spans="1:115" customFormat="1" hidden="1" outlineLevel="1">
      <c r="A417" s="398">
        <f t="shared" si="53"/>
        <v>31351</v>
      </c>
      <c r="B417" s="402"/>
      <c r="C417" s="399"/>
      <c r="D417" s="399">
        <v>6.4999999999999997E-3</v>
      </c>
      <c r="E417" s="399">
        <v>4.6699999999999998E-2</v>
      </c>
      <c r="F417" s="399"/>
      <c r="G417" s="399"/>
      <c r="H417" s="399"/>
      <c r="I417" s="399"/>
      <c r="J417" s="399"/>
      <c r="K417" s="399"/>
      <c r="L417" s="399"/>
      <c r="M417" s="399"/>
      <c r="N417" s="399"/>
      <c r="O417" s="399"/>
      <c r="P417" s="399"/>
      <c r="Q417" s="399"/>
      <c r="R417" s="399">
        <v>0.18252678463946001</v>
      </c>
      <c r="S417" s="399">
        <v>0.101010693274658</v>
      </c>
      <c r="T417" s="399">
        <v>-0.109523864207569</v>
      </c>
      <c r="U417" s="399"/>
      <c r="V417" s="399"/>
      <c r="W417" s="399"/>
      <c r="X417" s="399">
        <v>-1.33919058340882E-2</v>
      </c>
      <c r="Y417" s="399"/>
      <c r="Z417" s="399">
        <v>0.12307689316899099</v>
      </c>
      <c r="AA417" s="399"/>
      <c r="AB417" s="399"/>
      <c r="AC417" s="399"/>
      <c r="AD417" s="399"/>
      <c r="AE417" s="399">
        <v>9.6870255796773996E-2</v>
      </c>
      <c r="AF417" s="399"/>
      <c r="AG417" s="399"/>
      <c r="AH417" s="399"/>
      <c r="AI417" s="399"/>
      <c r="AJ417" s="399"/>
      <c r="AK417" s="399">
        <v>-1.08688750978683E-2</v>
      </c>
      <c r="AL417" s="399"/>
      <c r="AM417" s="399">
        <v>-3.4391382727102897E-2</v>
      </c>
      <c r="AN417" s="399">
        <v>7.9364835490351504E-2</v>
      </c>
      <c r="AO417" s="399"/>
      <c r="AP417" s="399">
        <v>7.62121243377651E-2</v>
      </c>
      <c r="AQ417" s="399">
        <v>9.3500445944427694E-3</v>
      </c>
      <c r="AR417" s="399"/>
      <c r="AS417" s="399"/>
      <c r="AT417" s="399"/>
      <c r="AU417" s="399"/>
      <c r="AV417" s="399">
        <v>5.0104823218340699E-2</v>
      </c>
      <c r="AW417" s="399">
        <v>0.13710625952773201</v>
      </c>
      <c r="AX417" s="399"/>
      <c r="AY417" s="399"/>
      <c r="AZ417" s="399">
        <v>6.2936644505975498E-2</v>
      </c>
      <c r="BA417" s="399">
        <v>7.1364003887489993E-2</v>
      </c>
      <c r="BB417" s="399">
        <v>0.22344478706406101</v>
      </c>
      <c r="BC417" s="399"/>
      <c r="BD417" s="399"/>
      <c r="BE417" s="399"/>
      <c r="BF417" s="399"/>
      <c r="BG417" s="399">
        <v>6.7312356771617093E-2</v>
      </c>
      <c r="BH417" s="399">
        <v>-2.1806696613809899E-2</v>
      </c>
      <c r="BI417" s="399"/>
      <c r="BJ417" s="399"/>
      <c r="BK417" s="399">
        <v>6.9583005255082703E-3</v>
      </c>
      <c r="BL417" s="399">
        <v>0.16044792474459599</v>
      </c>
      <c r="BM417" s="399"/>
      <c r="BN417" s="399"/>
      <c r="BO417" s="399">
        <v>5.7432370797840103E-2</v>
      </c>
      <c r="BP417" s="399">
        <v>3.3333287677893501E-2</v>
      </c>
      <c r="BQ417" s="399"/>
      <c r="BR417" s="399">
        <v>0.24193195606246101</v>
      </c>
      <c r="BS417" s="399"/>
      <c r="BT417" s="399"/>
      <c r="BU417" s="399"/>
      <c r="BV417" s="399"/>
      <c r="BW417" s="399">
        <v>0.109946678766075</v>
      </c>
      <c r="BX417" s="403"/>
      <c r="BY417" s="399">
        <v>0.103585121048222</v>
      </c>
      <c r="BZ417" s="399"/>
      <c r="CA417" s="399"/>
      <c r="CB417" s="399"/>
      <c r="CC417" s="399">
        <v>5.5665698233790098E-2</v>
      </c>
      <c r="CD417" s="399"/>
      <c r="CE417" s="399"/>
      <c r="CF417" s="399">
        <v>5.9347150487152701E-2</v>
      </c>
      <c r="CG417" s="399">
        <v>-1.1267961240168E-2</v>
      </c>
      <c r="CH417" s="399">
        <v>-2.91966808746182E-2</v>
      </c>
      <c r="CI417" s="399"/>
      <c r="CJ417" s="399"/>
      <c r="CK417" s="399"/>
      <c r="CL417" s="399"/>
      <c r="CM417" s="399"/>
      <c r="CN417" s="399"/>
      <c r="CO417" s="399"/>
      <c r="CP417" s="399"/>
      <c r="CQ417" s="399"/>
      <c r="CR417" s="399"/>
      <c r="CS417" s="399"/>
      <c r="CT417" s="399"/>
      <c r="CU417" s="399"/>
      <c r="CV417" s="399"/>
      <c r="CW417" s="399"/>
      <c r="CX417" s="399"/>
      <c r="CY417" s="399"/>
      <c r="CZ417" s="399"/>
      <c r="DA417" s="399"/>
      <c r="DB417" s="399"/>
      <c r="DC417" s="399"/>
      <c r="DD417" s="399"/>
      <c r="DE417" s="399"/>
      <c r="DG417" s="404"/>
      <c r="DI417" s="399"/>
      <c r="DJ417" s="399">
        <v>6.0177348992332201E-2</v>
      </c>
      <c r="DK417" s="399">
        <v>3.46491704791351E-3</v>
      </c>
    </row>
    <row r="418" spans="1:115" customFormat="1" hidden="1" outlineLevel="1">
      <c r="A418" s="398">
        <f t="shared" si="53"/>
        <v>31381</v>
      </c>
      <c r="B418" s="402"/>
      <c r="C418" s="399"/>
      <c r="D418" s="399">
        <v>6.09999999999999E-3</v>
      </c>
      <c r="E418" s="399">
        <v>7.0900000000000005E-2</v>
      </c>
      <c r="F418" s="399"/>
      <c r="G418" s="399"/>
      <c r="H418" s="399"/>
      <c r="I418" s="399"/>
      <c r="J418" s="399"/>
      <c r="K418" s="399"/>
      <c r="L418" s="399"/>
      <c r="M418" s="399"/>
      <c r="N418" s="399"/>
      <c r="O418" s="399"/>
      <c r="P418" s="399"/>
      <c r="Q418" s="399"/>
      <c r="R418" s="399">
        <v>8.0544800520368595E-2</v>
      </c>
      <c r="S418" s="399">
        <v>5.5045069074182301E-2</v>
      </c>
      <c r="T418" s="399">
        <v>0.192513441438358</v>
      </c>
      <c r="U418" s="399"/>
      <c r="V418" s="399"/>
      <c r="W418" s="399"/>
      <c r="X418" s="399">
        <v>9.2611272653252599E-2</v>
      </c>
      <c r="Y418" s="399"/>
      <c r="Z418" s="399">
        <v>6.1643027348015703E-2</v>
      </c>
      <c r="AA418" s="399"/>
      <c r="AB418" s="399"/>
      <c r="AC418" s="399"/>
      <c r="AD418" s="399"/>
      <c r="AE418" s="399">
        <v>7.6086720194639301E-2</v>
      </c>
      <c r="AF418" s="399"/>
      <c r="AG418" s="399"/>
      <c r="AH418" s="399"/>
      <c r="AI418" s="399"/>
      <c r="AJ418" s="399"/>
      <c r="AK418" s="399">
        <v>0.16483522739367101</v>
      </c>
      <c r="AL418" s="399"/>
      <c r="AM418" s="399">
        <v>5.3571631304935599E-2</v>
      </c>
      <c r="AN418" s="399">
        <v>4.4117592633186903E-2</v>
      </c>
      <c r="AO418" s="399"/>
      <c r="AP418" s="399">
        <v>0.115880027299348</v>
      </c>
      <c r="AQ418" s="399">
        <v>-1.85219784020231E-2</v>
      </c>
      <c r="AR418" s="399"/>
      <c r="AS418" s="399"/>
      <c r="AT418" s="399"/>
      <c r="AU418" s="399"/>
      <c r="AV418" s="399">
        <v>8.7474644782806907E-2</v>
      </c>
      <c r="AW418" s="399">
        <v>5.9172298501096503E-2</v>
      </c>
      <c r="AX418" s="399"/>
      <c r="AY418" s="399"/>
      <c r="AZ418" s="399">
        <v>9.8343255718372102E-2</v>
      </c>
      <c r="BA418" s="399">
        <v>6.1349333875836597E-2</v>
      </c>
      <c r="BB418" s="399">
        <v>3.4014010890165203E-2</v>
      </c>
      <c r="BC418" s="399"/>
      <c r="BD418" s="399"/>
      <c r="BE418" s="399"/>
      <c r="BF418" s="399"/>
      <c r="BG418" s="399">
        <v>0.161290295310138</v>
      </c>
      <c r="BH418" s="399">
        <v>0.162420773007596</v>
      </c>
      <c r="BI418" s="399"/>
      <c r="BJ418" s="399"/>
      <c r="BK418" s="399">
        <v>0.12324105872170001</v>
      </c>
      <c r="BL418" s="399">
        <v>6.7523565255983506E-2</v>
      </c>
      <c r="BM418" s="399"/>
      <c r="BN418" s="399"/>
      <c r="BO418" s="399">
        <v>-6.9379631051114101E-3</v>
      </c>
      <c r="BP418" s="399">
        <v>6.4515380777098799E-2</v>
      </c>
      <c r="BQ418" s="399"/>
      <c r="BR418" s="399">
        <v>3.89615892817518E-2</v>
      </c>
      <c r="BS418" s="399"/>
      <c r="BT418" s="399"/>
      <c r="BU418" s="399"/>
      <c r="BV418" s="399"/>
      <c r="BW418" s="399">
        <v>0.117925089513869</v>
      </c>
      <c r="BX418" s="403"/>
      <c r="BY418" s="399">
        <v>6.6709814838605797E-4</v>
      </c>
      <c r="BZ418" s="399"/>
      <c r="CA418" s="399"/>
      <c r="CB418" s="399"/>
      <c r="CC418" s="399">
        <v>0.11267710737424599</v>
      </c>
      <c r="CD418" s="399"/>
      <c r="CE418" s="399"/>
      <c r="CF418" s="399">
        <v>7.5629784223649701E-2</v>
      </c>
      <c r="CG418" s="399">
        <v>6.49609616186686E-2</v>
      </c>
      <c r="CH418" s="399">
        <v>7.5188401026344096E-2</v>
      </c>
      <c r="CI418" s="399"/>
      <c r="CJ418" s="399"/>
      <c r="CK418" s="399"/>
      <c r="CL418" s="399"/>
      <c r="CM418" s="399"/>
      <c r="CN418" s="399"/>
      <c r="CO418" s="399"/>
      <c r="CP418" s="399"/>
      <c r="CQ418" s="399"/>
      <c r="CR418" s="399"/>
      <c r="CS418" s="399"/>
      <c r="CT418" s="399"/>
      <c r="CU418" s="399"/>
      <c r="CV418" s="399"/>
      <c r="CW418" s="399"/>
      <c r="CX418" s="399"/>
      <c r="CY418" s="399"/>
      <c r="CZ418" s="399"/>
      <c r="DA418" s="399"/>
      <c r="DB418" s="399"/>
      <c r="DC418" s="399"/>
      <c r="DD418" s="399"/>
      <c r="DE418" s="399"/>
      <c r="DG418" s="404"/>
      <c r="DI418" s="399"/>
      <c r="DJ418" s="399">
        <v>5.3942258830190902E-2</v>
      </c>
      <c r="DK418" s="399">
        <v>0.14909122920828199</v>
      </c>
    </row>
    <row r="419" spans="1:115" customFormat="1" hidden="1" outlineLevel="1">
      <c r="A419" s="398">
        <f t="shared" si="53"/>
        <v>31412</v>
      </c>
      <c r="B419" s="402"/>
      <c r="C419" s="399"/>
      <c r="D419" s="399">
        <v>6.4999999999999997E-3</v>
      </c>
      <c r="E419" s="399">
        <v>4.53E-2</v>
      </c>
      <c r="F419" s="399"/>
      <c r="G419" s="399"/>
      <c r="H419" s="399"/>
      <c r="I419" s="399"/>
      <c r="J419" s="399"/>
      <c r="K419" s="399"/>
      <c r="L419" s="399"/>
      <c r="M419" s="399"/>
      <c r="N419" s="399"/>
      <c r="O419" s="399"/>
      <c r="P419" s="399"/>
      <c r="Q419" s="399"/>
      <c r="R419" s="399">
        <v>9.3161399509974901E-2</v>
      </c>
      <c r="S419" s="399">
        <v>2.9911736946615301E-2</v>
      </c>
      <c r="T419" s="399">
        <v>4.0358722909973499E-2</v>
      </c>
      <c r="U419" s="399"/>
      <c r="V419" s="399"/>
      <c r="W419" s="399"/>
      <c r="X419" s="399">
        <v>2.9166635704068699E-2</v>
      </c>
      <c r="Y419" s="399"/>
      <c r="Z419" s="399">
        <v>0.14193532196775599</v>
      </c>
      <c r="AA419" s="399"/>
      <c r="AB419" s="399"/>
      <c r="AC419" s="399"/>
      <c r="AD419" s="399"/>
      <c r="AE419" s="399">
        <v>0.143514865870664</v>
      </c>
      <c r="AF419" s="399"/>
      <c r="AG419" s="399"/>
      <c r="AH419" s="399"/>
      <c r="AI419" s="399"/>
      <c r="AJ419" s="399"/>
      <c r="AK419" s="399">
        <v>-3.52405097145847E-3</v>
      </c>
      <c r="AL419" s="399"/>
      <c r="AM419" s="399">
        <v>2.6110114889451801E-2</v>
      </c>
      <c r="AN419" s="399">
        <v>0.14084529027776699</v>
      </c>
      <c r="AO419" s="399"/>
      <c r="AP419" s="399">
        <v>6.1608222891174201E-2</v>
      </c>
      <c r="AQ419" s="399">
        <v>6.60385611734573E-2</v>
      </c>
      <c r="AR419" s="399"/>
      <c r="AS419" s="399"/>
      <c r="AT419" s="399"/>
      <c r="AU419" s="399"/>
      <c r="AV419" s="399">
        <v>7.0800656386510896E-2</v>
      </c>
      <c r="AW419" s="399">
        <v>3.9105996255142501E-2</v>
      </c>
      <c r="AX419" s="399"/>
      <c r="AY419" s="399"/>
      <c r="AZ419" s="399">
        <v>6.6265081283378699E-2</v>
      </c>
      <c r="BA419" s="399">
        <v>2.8902288841338299E-2</v>
      </c>
      <c r="BB419" s="399">
        <v>7.2368392178594698E-2</v>
      </c>
      <c r="BC419" s="399"/>
      <c r="BD419" s="399"/>
      <c r="BE419" s="399"/>
      <c r="BF419" s="399"/>
      <c r="BG419" s="399">
        <v>7.4074429480815704E-2</v>
      </c>
      <c r="BH419" s="399">
        <v>2.7397074040746001E-2</v>
      </c>
      <c r="BI419" s="399"/>
      <c r="BJ419" s="399"/>
      <c r="BK419" s="399">
        <v>5.3290680213710702E-2</v>
      </c>
      <c r="BL419" s="399">
        <v>0.109090528052807</v>
      </c>
      <c r="BM419" s="399"/>
      <c r="BN419" s="399"/>
      <c r="BO419" s="399">
        <v>-3.2677780295374799E-3</v>
      </c>
      <c r="BP419" s="399">
        <v>8.4849639818778494E-2</v>
      </c>
      <c r="BQ419" s="399"/>
      <c r="BR419" s="399">
        <v>2.5001586432154398E-2</v>
      </c>
      <c r="BS419" s="399"/>
      <c r="BT419" s="399"/>
      <c r="BU419" s="399"/>
      <c r="BV419" s="399"/>
      <c r="BW419" s="399">
        <v>7.7195908559979598E-2</v>
      </c>
      <c r="BX419" s="403"/>
      <c r="BY419" s="399">
        <v>4.0441921021187897E-2</v>
      </c>
      <c r="BZ419" s="399"/>
      <c r="CA419" s="399"/>
      <c r="CB419" s="399"/>
      <c r="CC419" s="399">
        <v>2.2784533871381601E-2</v>
      </c>
      <c r="CD419" s="399"/>
      <c r="CE419" s="399"/>
      <c r="CF419" s="399">
        <v>-1.8229206777415002E-2</v>
      </c>
      <c r="CG419" s="399">
        <v>1.08108673775404E-2</v>
      </c>
      <c r="CH419" s="399">
        <v>2.9742309024117099E-2</v>
      </c>
      <c r="CI419" s="399"/>
      <c r="CJ419" s="399"/>
      <c r="CK419" s="399"/>
      <c r="CL419" s="399"/>
      <c r="CM419" s="399"/>
      <c r="CN419" s="399"/>
      <c r="CO419" s="399"/>
      <c r="CP419" s="399"/>
      <c r="CQ419" s="399"/>
      <c r="CR419" s="399"/>
      <c r="CS419" s="399"/>
      <c r="CT419" s="399"/>
      <c r="CU419" s="399"/>
      <c r="CV419" s="399"/>
      <c r="CW419" s="399"/>
      <c r="CX419" s="399"/>
      <c r="CY419" s="399"/>
      <c r="CZ419" s="399"/>
      <c r="DA419" s="399"/>
      <c r="DB419" s="399"/>
      <c r="DC419" s="399"/>
      <c r="DD419" s="399"/>
      <c r="DE419" s="399"/>
      <c r="DG419" s="404"/>
      <c r="DI419" s="399"/>
      <c r="DJ419" s="399">
        <v>8.6613321682497496E-2</v>
      </c>
      <c r="DK419" s="399">
        <v>-2.8480967641811801E-2</v>
      </c>
    </row>
    <row r="420" spans="1:115" customFormat="1" hidden="1" outlineLevel="1">
      <c r="A420" s="398">
        <f t="shared" si="53"/>
        <v>31443</v>
      </c>
      <c r="B420" s="402"/>
      <c r="C420" s="399"/>
      <c r="D420" s="399">
        <v>5.5999999999999999E-3</v>
      </c>
      <c r="E420" s="399">
        <v>1.21E-2</v>
      </c>
      <c r="F420" s="399"/>
      <c r="G420" s="399"/>
      <c r="H420" s="399"/>
      <c r="I420" s="399"/>
      <c r="J420" s="399"/>
      <c r="K420" s="399"/>
      <c r="L420" s="399"/>
      <c r="M420" s="399"/>
      <c r="N420" s="399"/>
      <c r="O420" s="399"/>
      <c r="P420" s="399"/>
      <c r="Q420" s="399"/>
      <c r="R420" s="399">
        <v>5.1143622689530099E-2</v>
      </c>
      <c r="S420" s="399">
        <v>5.5085061997348798E-2</v>
      </c>
      <c r="T420" s="399">
        <v>-5.6034483325765397E-2</v>
      </c>
      <c r="U420" s="399"/>
      <c r="V420" s="399"/>
      <c r="W420" s="399"/>
      <c r="X420" s="399">
        <v>-0.101214872139001</v>
      </c>
      <c r="Y420" s="399"/>
      <c r="Z420" s="399">
        <v>5.6508970088200404E-3</v>
      </c>
      <c r="AA420" s="399"/>
      <c r="AB420" s="399"/>
      <c r="AC420" s="399"/>
      <c r="AD420" s="399"/>
      <c r="AE420" s="399">
        <v>4.7618992895046099E-2</v>
      </c>
      <c r="AF420" s="399"/>
      <c r="AG420" s="399"/>
      <c r="AH420" s="399"/>
      <c r="AI420" s="399"/>
      <c r="AJ420" s="399"/>
      <c r="AK420" s="399">
        <v>-9.5242921907897592E-3</v>
      </c>
      <c r="AL420" s="399"/>
      <c r="AM420" s="399">
        <v>-6.10689631545294E-2</v>
      </c>
      <c r="AN420" s="399">
        <v>-2.4692001251867601E-2</v>
      </c>
      <c r="AO420" s="399"/>
      <c r="AP420" s="399">
        <v>4.5627028127743696E-3</v>
      </c>
      <c r="AQ420" s="399">
        <v>0.19469091967764099</v>
      </c>
      <c r="AR420" s="399"/>
      <c r="AS420" s="399"/>
      <c r="AT420" s="399"/>
      <c r="AU420" s="399"/>
      <c r="AV420" s="399">
        <v>-2.4055330103740499E-2</v>
      </c>
      <c r="AW420" s="399">
        <v>-4.6320801398300401E-2</v>
      </c>
      <c r="AX420" s="399"/>
      <c r="AY420" s="399"/>
      <c r="AZ420" s="399">
        <v>4.8022226013069602E-2</v>
      </c>
      <c r="BA420" s="399">
        <v>2.73093230687637E-2</v>
      </c>
      <c r="BB420" s="399">
        <v>-1.2269698446366601E-2</v>
      </c>
      <c r="BC420" s="399"/>
      <c r="BD420" s="399"/>
      <c r="BE420" s="399"/>
      <c r="BF420" s="399"/>
      <c r="BG420" s="399">
        <v>9.2568653991375899E-2</v>
      </c>
      <c r="BH420" s="399">
        <v>3.4666202803546702E-2</v>
      </c>
      <c r="BI420" s="399"/>
      <c r="BJ420" s="399"/>
      <c r="BK420" s="399">
        <v>9.2606003089821004E-2</v>
      </c>
      <c r="BL420" s="399">
        <v>-2.4792326215709801E-2</v>
      </c>
      <c r="BM420" s="399"/>
      <c r="BN420" s="399"/>
      <c r="BO420" s="399">
        <v>-4.2623102076405697E-2</v>
      </c>
      <c r="BP420" s="399">
        <v>3.3519129234223399E-2</v>
      </c>
      <c r="BQ420" s="399"/>
      <c r="BR420" s="399">
        <v>0.24390214703802601</v>
      </c>
      <c r="BS420" s="399"/>
      <c r="BT420" s="399"/>
      <c r="BU420" s="399"/>
      <c r="BV420" s="399"/>
      <c r="BW420" s="399">
        <v>7.8430208272608493E-3</v>
      </c>
      <c r="BX420" s="403"/>
      <c r="BY420" s="399">
        <v>8.8338641957366806E-2</v>
      </c>
      <c r="BZ420" s="399"/>
      <c r="CA420" s="399"/>
      <c r="CB420" s="399"/>
      <c r="CC420" s="399">
        <v>8.2597619264957498E-2</v>
      </c>
      <c r="CD420" s="399"/>
      <c r="CE420" s="399"/>
      <c r="CF420" s="399">
        <v>7.6923561625039605E-2</v>
      </c>
      <c r="CG420" s="399">
        <v>5.34784632799345E-3</v>
      </c>
      <c r="CH420" s="399">
        <v>-8.5616346356337303E-2</v>
      </c>
      <c r="CI420" s="399"/>
      <c r="CJ420" s="399"/>
      <c r="CK420" s="399"/>
      <c r="CL420" s="399"/>
      <c r="CM420" s="399"/>
      <c r="CN420" s="399"/>
      <c r="CO420" s="399"/>
      <c r="CP420" s="399"/>
      <c r="CQ420" s="399"/>
      <c r="CR420" s="399"/>
      <c r="CS420" s="399"/>
      <c r="CT420" s="399"/>
      <c r="CU420" s="399"/>
      <c r="CV420" s="399"/>
      <c r="CW420" s="399"/>
      <c r="CX420" s="399"/>
      <c r="CY420" s="399"/>
      <c r="CZ420" s="399"/>
      <c r="DA420" s="399"/>
      <c r="DB420" s="399"/>
      <c r="DC420" s="399"/>
      <c r="DD420" s="399"/>
      <c r="DE420" s="399"/>
      <c r="DG420" s="404"/>
      <c r="DI420" s="399"/>
      <c r="DJ420" s="399">
        <v>-3.04200628593666E-2</v>
      </c>
      <c r="DK420" s="399">
        <v>3.5869008656104198E-3</v>
      </c>
    </row>
    <row r="421" spans="1:115" customFormat="1" hidden="1" outlineLevel="1">
      <c r="A421" s="398">
        <f t="shared" si="53"/>
        <v>31471</v>
      </c>
      <c r="B421" s="402"/>
      <c r="C421" s="399"/>
      <c r="D421" s="399">
        <v>5.3E-3</v>
      </c>
      <c r="E421" s="399">
        <v>7.6600000000000001E-2</v>
      </c>
      <c r="F421" s="399"/>
      <c r="G421" s="399"/>
      <c r="H421" s="399"/>
      <c r="I421" s="399"/>
      <c r="J421" s="399"/>
      <c r="K421" s="399"/>
      <c r="L421" s="399"/>
      <c r="M421" s="399"/>
      <c r="N421" s="399"/>
      <c r="O421" s="399"/>
      <c r="P421" s="399"/>
      <c r="Q421" s="399"/>
      <c r="R421" s="399">
        <v>8.1074857541775402E-2</v>
      </c>
      <c r="S421" s="399">
        <v>8.2328807159096101E-2</v>
      </c>
      <c r="T421" s="399">
        <v>0.13698632428297799</v>
      </c>
      <c r="U421" s="399"/>
      <c r="V421" s="399"/>
      <c r="W421" s="399"/>
      <c r="X421" s="399">
        <v>0.34996503987444899</v>
      </c>
      <c r="Y421" s="399"/>
      <c r="Z421" s="399">
        <v>0.12359529892705499</v>
      </c>
      <c r="AA421" s="399"/>
      <c r="AB421" s="399"/>
      <c r="AC421" s="399"/>
      <c r="AD421" s="399"/>
      <c r="AE421" s="399">
        <v>0.17758972097533501</v>
      </c>
      <c r="AF421" s="399"/>
      <c r="AG421" s="399"/>
      <c r="AH421" s="399"/>
      <c r="AI421" s="399"/>
      <c r="AJ421" s="399"/>
      <c r="AK421" s="399">
        <v>7.69245011522703E-2</v>
      </c>
      <c r="AL421" s="399"/>
      <c r="AM421" s="399">
        <v>0.21647733309888301</v>
      </c>
      <c r="AN421" s="399">
        <v>0.20253264437277299</v>
      </c>
      <c r="AO421" s="399"/>
      <c r="AP421" s="399">
        <v>0.101369999948627</v>
      </c>
      <c r="AQ421" s="399">
        <v>-2.3843622861936101E-2</v>
      </c>
      <c r="AR421" s="399"/>
      <c r="AS421" s="399"/>
      <c r="AT421" s="399"/>
      <c r="AU421" s="399"/>
      <c r="AV421" s="399">
        <v>8.8027998052722697E-2</v>
      </c>
      <c r="AW421" s="399">
        <v>4.7438543619170402E-2</v>
      </c>
      <c r="AX421" s="399"/>
      <c r="AY421" s="399"/>
      <c r="AZ421" s="399">
        <v>0.175054361354958</v>
      </c>
      <c r="BA421" s="399">
        <v>5.1136361891180399E-2</v>
      </c>
      <c r="BB421" s="399">
        <v>-4.9689768271269599E-2</v>
      </c>
      <c r="BC421" s="399"/>
      <c r="BD421" s="399"/>
      <c r="BE421" s="399"/>
      <c r="BF421" s="399"/>
      <c r="BG421" s="399">
        <v>0.145707556698387</v>
      </c>
      <c r="BH421" s="399">
        <v>0.100515782895071</v>
      </c>
      <c r="BI421" s="399"/>
      <c r="BJ421" s="399"/>
      <c r="BK421" s="399">
        <v>0.109290364007869</v>
      </c>
      <c r="BL421" s="399">
        <v>8.4745457760701998E-2</v>
      </c>
      <c r="BM421" s="399"/>
      <c r="BN421" s="399"/>
      <c r="BO421" s="399">
        <v>2.36768091619332E-2</v>
      </c>
      <c r="BP421" s="399">
        <v>8.1080477788910199E-2</v>
      </c>
      <c r="BQ421" s="399"/>
      <c r="BR421" s="399">
        <v>8.8234407190615594E-2</v>
      </c>
      <c r="BS421" s="399"/>
      <c r="BT421" s="399"/>
      <c r="BU421" s="399"/>
      <c r="BV421" s="399"/>
      <c r="BW421" s="399">
        <v>5.83654843437999E-2</v>
      </c>
      <c r="BX421" s="403"/>
      <c r="BY421" s="399">
        <v>4.6329667661330003E-2</v>
      </c>
      <c r="BZ421" s="399"/>
      <c r="CA421" s="399"/>
      <c r="CB421" s="399"/>
      <c r="CC421" s="399">
        <v>0.119815288793507</v>
      </c>
      <c r="CD421" s="399"/>
      <c r="CE421" s="399"/>
      <c r="CF421" s="399">
        <v>-4.4334662435447397E-2</v>
      </c>
      <c r="CG421" s="399">
        <v>0.10050611692267999</v>
      </c>
      <c r="CH421" s="399">
        <v>-0.10112381634473699</v>
      </c>
      <c r="CI421" s="399"/>
      <c r="CJ421" s="399"/>
      <c r="CK421" s="399"/>
      <c r="CL421" s="399"/>
      <c r="CM421" s="399"/>
      <c r="CN421" s="399"/>
      <c r="CO421" s="399"/>
      <c r="CP421" s="399"/>
      <c r="CQ421" s="399"/>
      <c r="CR421" s="399"/>
      <c r="CS421" s="399"/>
      <c r="CT421" s="399"/>
      <c r="CU421" s="399"/>
      <c r="CV421" s="399"/>
      <c r="CW421" s="399"/>
      <c r="CX421" s="399"/>
      <c r="CY421" s="399"/>
      <c r="CZ421" s="399"/>
      <c r="DA421" s="399"/>
      <c r="DB421" s="399"/>
      <c r="DC421" s="399"/>
      <c r="DD421" s="399"/>
      <c r="DE421" s="399"/>
      <c r="DG421" s="404"/>
      <c r="DI421" s="399"/>
      <c r="DJ421" s="399">
        <v>-3.7735045115834202E-3</v>
      </c>
      <c r="DK421" s="399">
        <v>2.28007294939684E-2</v>
      </c>
    </row>
    <row r="422" spans="1:115" customFormat="1" hidden="1" outlineLevel="1">
      <c r="A422" s="398">
        <f t="shared" si="53"/>
        <v>31502</v>
      </c>
      <c r="B422" s="402"/>
      <c r="C422" s="399"/>
      <c r="D422" s="399">
        <v>6.0000000000000001E-3</v>
      </c>
      <c r="E422" s="399">
        <v>5.4799999999999897E-2</v>
      </c>
      <c r="F422" s="399"/>
      <c r="G422" s="399"/>
      <c r="H422" s="399"/>
      <c r="I422" s="399"/>
      <c r="J422" s="399"/>
      <c r="K422" s="399"/>
      <c r="L422" s="399"/>
      <c r="M422" s="399"/>
      <c r="N422" s="399"/>
      <c r="O422" s="399"/>
      <c r="P422" s="399"/>
      <c r="Q422" s="399"/>
      <c r="R422" s="399">
        <v>0.13000108123638099</v>
      </c>
      <c r="S422" s="399">
        <v>4.0274369731842799E-2</v>
      </c>
      <c r="T422" s="399">
        <v>-8.4337386323605101E-2</v>
      </c>
      <c r="U422" s="399"/>
      <c r="V422" s="399"/>
      <c r="W422" s="399"/>
      <c r="X422" s="399">
        <v>-6.0402634374801499E-2</v>
      </c>
      <c r="Y422" s="399"/>
      <c r="Z422" s="399">
        <v>8.0000140645291401E-2</v>
      </c>
      <c r="AA422" s="399"/>
      <c r="AB422" s="399"/>
      <c r="AC422" s="399"/>
      <c r="AD422" s="399"/>
      <c r="AE422" s="399">
        <v>7.9826370953581097E-2</v>
      </c>
      <c r="AF422" s="399"/>
      <c r="AG422" s="399"/>
      <c r="AH422" s="399"/>
      <c r="AI422" s="399"/>
      <c r="AJ422" s="399"/>
      <c r="AK422" s="399">
        <v>0.140329108964201</v>
      </c>
      <c r="AL422" s="399"/>
      <c r="AM422" s="399">
        <v>3.8031618833415902E-2</v>
      </c>
      <c r="AN422" s="399">
        <v>-0.12631589994203499</v>
      </c>
      <c r="AO422" s="399"/>
      <c r="AP422" s="399">
        <v>0.15684706172736301</v>
      </c>
      <c r="AQ422" s="399">
        <v>0.106871283451553</v>
      </c>
      <c r="AR422" s="399"/>
      <c r="AS422" s="399"/>
      <c r="AT422" s="399"/>
      <c r="AU422" s="399"/>
      <c r="AV422" s="399">
        <v>0.11627793401941</v>
      </c>
      <c r="AW422" s="399">
        <v>6.7028917994305701E-2</v>
      </c>
      <c r="AX422" s="399"/>
      <c r="AY422" s="399"/>
      <c r="AZ422" s="399">
        <v>5.0690436046033599E-2</v>
      </c>
      <c r="BA422" s="399">
        <v>5.94595289579802E-2</v>
      </c>
      <c r="BB422" s="399">
        <v>0.117646729673528</v>
      </c>
      <c r="BC422" s="399"/>
      <c r="BD422" s="399"/>
      <c r="BE422" s="399"/>
      <c r="BF422" s="399"/>
      <c r="BG422" s="399">
        <v>0.141115084796753</v>
      </c>
      <c r="BH422" s="399">
        <v>0.138173557210549</v>
      </c>
      <c r="BI422" s="399"/>
      <c r="BJ422" s="399"/>
      <c r="BK422" s="399">
        <v>3.6945559238996201E-2</v>
      </c>
      <c r="BL422" s="399">
        <v>0.153163582797607</v>
      </c>
      <c r="BM422" s="399"/>
      <c r="BN422" s="399"/>
      <c r="BO422" s="399">
        <v>-6.80285149565929E-3</v>
      </c>
      <c r="BP422" s="399">
        <v>3.00013960301177E-2</v>
      </c>
      <c r="BQ422" s="399"/>
      <c r="BR422" s="399">
        <v>8.1080416375102798E-2</v>
      </c>
      <c r="BS422" s="399"/>
      <c r="BT422" s="399"/>
      <c r="BU422" s="399"/>
      <c r="BV422" s="399"/>
      <c r="BW422" s="399">
        <v>0.159310160690499</v>
      </c>
      <c r="BX422" s="403"/>
      <c r="BY422" s="399">
        <v>5.3628513583130699E-2</v>
      </c>
      <c r="BZ422" s="399"/>
      <c r="CA422" s="399"/>
      <c r="CB422" s="399"/>
      <c r="CC422" s="399">
        <v>3.29218255996475E-2</v>
      </c>
      <c r="CD422" s="399"/>
      <c r="CE422" s="399"/>
      <c r="CF422" s="399">
        <v>2.0617703315085799E-2</v>
      </c>
      <c r="CG422" s="399">
        <v>4.8789562375861602E-3</v>
      </c>
      <c r="CH422" s="399">
        <v>6.9114487626640006E-2</v>
      </c>
      <c r="CI422" s="399"/>
      <c r="CJ422" s="399"/>
      <c r="CK422" s="399"/>
      <c r="CL422" s="399"/>
      <c r="CM422" s="399"/>
      <c r="CN422" s="399"/>
      <c r="CO422" s="399"/>
      <c r="CP422" s="399"/>
      <c r="CQ422" s="399"/>
      <c r="CR422" s="399"/>
      <c r="CS422" s="399"/>
      <c r="CT422" s="399"/>
      <c r="CU422" s="399"/>
      <c r="CV422" s="399"/>
      <c r="CW422" s="399"/>
      <c r="CX422" s="399"/>
      <c r="CY422" s="399"/>
      <c r="CZ422" s="399"/>
      <c r="DA422" s="399"/>
      <c r="DB422" s="399"/>
      <c r="DC422" s="399"/>
      <c r="DD422" s="399"/>
      <c r="DE422" s="399"/>
      <c r="DG422" s="404"/>
      <c r="DI422" s="399"/>
      <c r="DJ422" s="399">
        <v>0.18181829617715101</v>
      </c>
      <c r="DK422" s="399">
        <v>4.4586695512165202E-2</v>
      </c>
    </row>
    <row r="423" spans="1:115" customFormat="1" hidden="1" outlineLevel="1">
      <c r="A423" s="398">
        <f t="shared" si="53"/>
        <v>31532</v>
      </c>
      <c r="B423" s="402"/>
      <c r="C423" s="399"/>
      <c r="D423" s="399">
        <v>5.1999999999999998E-3</v>
      </c>
      <c r="E423" s="399">
        <v>-7.9000000000000008E-3</v>
      </c>
      <c r="F423" s="399"/>
      <c r="G423" s="399"/>
      <c r="H423" s="399"/>
      <c r="I423" s="399"/>
      <c r="J423" s="399"/>
      <c r="K423" s="399"/>
      <c r="L423" s="399"/>
      <c r="M423" s="399"/>
      <c r="N423" s="399"/>
      <c r="O423" s="399"/>
      <c r="P423" s="399"/>
      <c r="Q423" s="399"/>
      <c r="R423" s="399">
        <v>7.0799760289810706E-2</v>
      </c>
      <c r="S423" s="399">
        <v>-2.6833509514698001E-2</v>
      </c>
      <c r="T423" s="399">
        <v>-4.3859701972528402E-3</v>
      </c>
      <c r="U423" s="399"/>
      <c r="V423" s="399"/>
      <c r="W423" s="399"/>
      <c r="X423" s="399">
        <v>7.5000793086838602E-2</v>
      </c>
      <c r="Y423" s="399"/>
      <c r="Z423" s="399">
        <v>4.6290648788385102E-3</v>
      </c>
      <c r="AA423" s="399"/>
      <c r="AB423" s="399"/>
      <c r="AC423" s="399"/>
      <c r="AD423" s="399"/>
      <c r="AE423" s="399">
        <v>0.19666728132066399</v>
      </c>
      <c r="AF423" s="399"/>
      <c r="AG423" s="399"/>
      <c r="AH423" s="399"/>
      <c r="AI423" s="399"/>
      <c r="AJ423" s="399"/>
      <c r="AK423" s="399">
        <v>-4.7244986688046699E-2</v>
      </c>
      <c r="AL423" s="399"/>
      <c r="AM423" s="399">
        <v>-8.1896065730185694E-2</v>
      </c>
      <c r="AN423" s="399">
        <v>0.19277073307488901</v>
      </c>
      <c r="AO423" s="399"/>
      <c r="AP423" s="399">
        <v>-4.3041773200095303E-3</v>
      </c>
      <c r="AQ423" s="399">
        <v>-0.11034438159931</v>
      </c>
      <c r="AR423" s="399"/>
      <c r="AS423" s="399"/>
      <c r="AT423" s="399">
        <v>0.20481533910508101</v>
      </c>
      <c r="AU423" s="399"/>
      <c r="AV423" s="399">
        <v>2.9154838343731001E-2</v>
      </c>
      <c r="AW423" s="399">
        <v>7.4012313220492799E-3</v>
      </c>
      <c r="AX423" s="399"/>
      <c r="AY423" s="399"/>
      <c r="AZ423" s="399">
        <v>-1.3157435614767499E-2</v>
      </c>
      <c r="BA423" s="399">
        <v>-4.7806724604449603E-2</v>
      </c>
      <c r="BB423" s="399">
        <v>6.9401328906419396E-2</v>
      </c>
      <c r="BC423" s="399"/>
      <c r="BD423" s="399"/>
      <c r="BE423" s="399"/>
      <c r="BF423" s="399"/>
      <c r="BG423" s="399">
        <v>-6.6801140227206804E-2</v>
      </c>
      <c r="BH423" s="399">
        <v>0.102880811082135</v>
      </c>
      <c r="BI423" s="399"/>
      <c r="BJ423" s="399"/>
      <c r="BK423" s="399">
        <v>9.6695622071654094E-3</v>
      </c>
      <c r="BL423" s="399">
        <v>-2.5172372761899899E-2</v>
      </c>
      <c r="BM423" s="399"/>
      <c r="BN423" s="399"/>
      <c r="BO423" s="399">
        <v>5.4795363688632602E-2</v>
      </c>
      <c r="BP423" s="399">
        <v>4.8531919895105002E-3</v>
      </c>
      <c r="BQ423" s="399"/>
      <c r="BR423" s="399">
        <v>-5.8333574852805499E-2</v>
      </c>
      <c r="BS423" s="399"/>
      <c r="BT423" s="399"/>
      <c r="BU423" s="399"/>
      <c r="BV423" s="399"/>
      <c r="BW423" s="399">
        <v>2.8571031076916002E-2</v>
      </c>
      <c r="BX423" s="403"/>
      <c r="BY423" s="399">
        <v>-3.2934185445050002E-2</v>
      </c>
      <c r="BZ423" s="399"/>
      <c r="CA423" s="399"/>
      <c r="CB423" s="399"/>
      <c r="CC423" s="399">
        <v>-7.7898071219376598E-3</v>
      </c>
      <c r="CD423" s="399"/>
      <c r="CE423" s="399"/>
      <c r="CF423" s="399">
        <v>-0.12373692376560699</v>
      </c>
      <c r="CG423" s="399">
        <v>7.2811301055639701E-3</v>
      </c>
      <c r="CH423" s="399">
        <v>-5.5117779174994601E-2</v>
      </c>
      <c r="CI423" s="399"/>
      <c r="CJ423" s="399">
        <v>0.172727069064598</v>
      </c>
      <c r="CK423" s="399"/>
      <c r="CL423" s="399"/>
      <c r="CM423" s="399"/>
      <c r="CN423" s="399"/>
      <c r="CO423" s="399"/>
      <c r="CP423" s="399"/>
      <c r="CQ423" s="399"/>
      <c r="CR423" s="399"/>
      <c r="CS423" s="399"/>
      <c r="CT423" s="399"/>
      <c r="CU423" s="399"/>
      <c r="CV423" s="399"/>
      <c r="CW423" s="399"/>
      <c r="CX423" s="399"/>
      <c r="CY423" s="399"/>
      <c r="CZ423" s="399"/>
      <c r="DA423" s="399"/>
      <c r="DB423" s="399"/>
      <c r="DC423" s="399"/>
      <c r="DD423" s="399"/>
      <c r="DE423" s="399"/>
      <c r="DG423" s="404"/>
      <c r="DI423" s="399"/>
      <c r="DJ423" s="399">
        <v>-2.9795382090257502E-2</v>
      </c>
      <c r="DK423" s="399">
        <v>-4.5679207544170999E-2</v>
      </c>
    </row>
    <row r="424" spans="1:115" customFormat="1" hidden="1" outlineLevel="1">
      <c r="A424" s="398">
        <f t="shared" si="53"/>
        <v>31563</v>
      </c>
      <c r="B424" s="402"/>
      <c r="C424" s="399"/>
      <c r="D424" s="399">
        <v>4.8999999999999998E-3</v>
      </c>
      <c r="E424" s="399">
        <v>5.11E-2</v>
      </c>
      <c r="F424" s="399"/>
      <c r="G424" s="399"/>
      <c r="H424" s="399"/>
      <c r="I424" s="399"/>
      <c r="J424" s="399"/>
      <c r="K424" s="399"/>
      <c r="L424" s="399"/>
      <c r="M424" s="399"/>
      <c r="N424" s="399"/>
      <c r="O424" s="399"/>
      <c r="P424" s="399"/>
      <c r="Q424" s="399"/>
      <c r="R424" s="399">
        <v>0.22314101619829299</v>
      </c>
      <c r="S424" s="399">
        <v>8.4559167317473899E-2</v>
      </c>
      <c r="T424" s="399">
        <v>-6.1674016215625897E-2</v>
      </c>
      <c r="U424" s="399"/>
      <c r="V424" s="399"/>
      <c r="W424" s="399"/>
      <c r="X424" s="399">
        <v>5.8167705240998499E-2</v>
      </c>
      <c r="Y424" s="399"/>
      <c r="Z424" s="399">
        <v>-1.6896785066801399E-2</v>
      </c>
      <c r="AA424" s="399"/>
      <c r="AB424" s="399"/>
      <c r="AC424" s="399"/>
      <c r="AD424" s="399"/>
      <c r="AE424" s="399">
        <v>4.73534747982979E-2</v>
      </c>
      <c r="AF424" s="399"/>
      <c r="AG424" s="399"/>
      <c r="AH424" s="399"/>
      <c r="AI424" s="399"/>
      <c r="AJ424" s="399"/>
      <c r="AK424" s="399">
        <v>4.1322897997253701E-2</v>
      </c>
      <c r="AL424" s="399"/>
      <c r="AM424" s="399">
        <v>3.5342715249855501E-2</v>
      </c>
      <c r="AN424" s="399">
        <v>4.0403832022085397E-2</v>
      </c>
      <c r="AO424" s="399"/>
      <c r="AP424" s="399">
        <v>0.11239110154541999</v>
      </c>
      <c r="AQ424" s="399">
        <v>9.1652684999900605E-2</v>
      </c>
      <c r="AR424" s="399"/>
      <c r="AS424" s="399"/>
      <c r="AT424" s="399">
        <v>-5.9992263638641803E-2</v>
      </c>
      <c r="AU424" s="399"/>
      <c r="AV424" s="399">
        <v>0.15155790518689</v>
      </c>
      <c r="AW424" s="399">
        <v>5.9524115449012399E-2</v>
      </c>
      <c r="AX424" s="399"/>
      <c r="AY424" s="399"/>
      <c r="AZ424" s="399">
        <v>7.1332191847597495E-2</v>
      </c>
      <c r="BA424" s="399">
        <v>-1.6666790253967199E-2</v>
      </c>
      <c r="BB424" s="399">
        <v>-8.7912281003623194E-2</v>
      </c>
      <c r="BC424" s="399"/>
      <c r="BD424" s="399"/>
      <c r="BE424" s="399"/>
      <c r="BF424" s="399"/>
      <c r="BG424" s="399">
        <v>6.4462820155241907E-2</v>
      </c>
      <c r="BH424" s="399">
        <v>-2.4254104987508299E-2</v>
      </c>
      <c r="BI424" s="399"/>
      <c r="BJ424" s="399"/>
      <c r="BK424" s="399">
        <v>2.3584703501965801E-2</v>
      </c>
      <c r="BL424" s="399">
        <v>2.34829608981201E-3</v>
      </c>
      <c r="BM424" s="399"/>
      <c r="BN424" s="399"/>
      <c r="BO424" s="399">
        <v>5.5089440997324803E-2</v>
      </c>
      <c r="BP424" s="399">
        <v>1.93247656559771E-2</v>
      </c>
      <c r="BQ424" s="399"/>
      <c r="BR424" s="399">
        <v>8.8511565924407308E-3</v>
      </c>
      <c r="BS424" s="399"/>
      <c r="BT424" s="399"/>
      <c r="BU424" s="399"/>
      <c r="BV424" s="399"/>
      <c r="BW424" s="399">
        <v>0.18209873275056701</v>
      </c>
      <c r="BX424" s="403"/>
      <c r="BY424" s="399">
        <v>5.9996298152745903E-2</v>
      </c>
      <c r="BZ424" s="399"/>
      <c r="CA424" s="399"/>
      <c r="CB424" s="399"/>
      <c r="CC424" s="399">
        <v>0.14949536723007401</v>
      </c>
      <c r="CD424" s="399"/>
      <c r="CE424" s="399"/>
      <c r="CF424" s="399">
        <v>0.14697381699208101</v>
      </c>
      <c r="CG424" s="399">
        <v>-0.11990679803021</v>
      </c>
      <c r="CH424" s="399">
        <v>7.9165877906753196E-2</v>
      </c>
      <c r="CI424" s="399"/>
      <c r="CJ424" s="399">
        <v>8.5274745465339905E-2</v>
      </c>
      <c r="CK424" s="399"/>
      <c r="CL424" s="399"/>
      <c r="CM424" s="399"/>
      <c r="CN424" s="399"/>
      <c r="CO424" s="399"/>
      <c r="CP424" s="399"/>
      <c r="CQ424" s="399"/>
      <c r="CR424" s="399"/>
      <c r="CS424" s="399"/>
      <c r="CT424" s="399"/>
      <c r="CU424" s="399"/>
      <c r="CV424" s="399"/>
      <c r="CW424" s="399"/>
      <c r="CX424" s="399"/>
      <c r="CY424" s="399"/>
      <c r="CZ424" s="399"/>
      <c r="DA424" s="399"/>
      <c r="DB424" s="399"/>
      <c r="DC424" s="399"/>
      <c r="DD424" s="399"/>
      <c r="DE424" s="399"/>
      <c r="DG424" s="404"/>
      <c r="DI424" s="399"/>
      <c r="DJ424" s="399">
        <v>8.4999240004260707E-2</v>
      </c>
      <c r="DK424" s="399">
        <v>-9.6153819630375795E-2</v>
      </c>
    </row>
    <row r="425" spans="1:115" customFormat="1" hidden="1" outlineLevel="1">
      <c r="A425" s="398">
        <f t="shared" si="53"/>
        <v>31593</v>
      </c>
      <c r="B425" s="402"/>
      <c r="C425" s="399"/>
      <c r="D425" s="399">
        <v>5.1999999999999998E-3</v>
      </c>
      <c r="E425" s="399">
        <v>1.55E-2</v>
      </c>
      <c r="F425" s="399"/>
      <c r="G425" s="399"/>
      <c r="H425" s="399"/>
      <c r="I425" s="399"/>
      <c r="J425" s="399"/>
      <c r="K425" s="399"/>
      <c r="L425" s="399"/>
      <c r="M425" s="399"/>
      <c r="N425" s="399"/>
      <c r="O425" s="399"/>
      <c r="P425" s="399"/>
      <c r="Q425" s="399"/>
      <c r="R425" s="399">
        <v>-3.0409954845967899E-2</v>
      </c>
      <c r="S425" s="399">
        <v>-3.7446304678887897E-2</v>
      </c>
      <c r="T425" s="399">
        <v>-0.24882623590707301</v>
      </c>
      <c r="U425" s="399"/>
      <c r="V425" s="399"/>
      <c r="W425" s="399"/>
      <c r="X425" s="399">
        <v>7.2555128574542493E-2</v>
      </c>
      <c r="Y425" s="399"/>
      <c r="Z425" s="399">
        <v>1.8750086916123201E-2</v>
      </c>
      <c r="AA425" s="399"/>
      <c r="AB425" s="399"/>
      <c r="AC425" s="399"/>
      <c r="AD425" s="399"/>
      <c r="AE425" s="399">
        <v>0.166917409416421</v>
      </c>
      <c r="AF425" s="399"/>
      <c r="AG425" s="399"/>
      <c r="AH425" s="399"/>
      <c r="AI425" s="399"/>
      <c r="AJ425" s="399"/>
      <c r="AK425" s="399">
        <v>0.15642952604270599</v>
      </c>
      <c r="AL425" s="399"/>
      <c r="AM425" s="399">
        <v>1.59454736581452E-2</v>
      </c>
      <c r="AN425" s="399">
        <v>-0.33009681366594901</v>
      </c>
      <c r="AO425" s="399"/>
      <c r="AP425" s="399">
        <v>8.8329181486699895E-2</v>
      </c>
      <c r="AQ425" s="399">
        <v>0.11428558811473299</v>
      </c>
      <c r="AR425" s="399"/>
      <c r="AS425" s="399"/>
      <c r="AT425" s="399">
        <v>3.7225811733743598E-2</v>
      </c>
      <c r="AU425" s="399"/>
      <c r="AV425" s="399">
        <v>9.1204769633335104E-4</v>
      </c>
      <c r="AW425" s="399">
        <v>2.88918581075829E-2</v>
      </c>
      <c r="AX425" s="399"/>
      <c r="AY425" s="399"/>
      <c r="AZ425" s="399">
        <v>-0.11250022097166</v>
      </c>
      <c r="BA425" s="399">
        <v>7.3447509946651598E-2</v>
      </c>
      <c r="BB425" s="399">
        <v>-3.0120058672123098E-2</v>
      </c>
      <c r="BC425" s="399"/>
      <c r="BD425" s="399"/>
      <c r="BE425" s="399"/>
      <c r="BF425" s="399"/>
      <c r="BG425" s="399">
        <v>2.7173645419131101E-2</v>
      </c>
      <c r="BH425" s="399">
        <v>-5.3537132415618499E-2</v>
      </c>
      <c r="BI425" s="399"/>
      <c r="BJ425" s="399"/>
      <c r="BK425" s="399">
        <v>-8.2949544583197907E-2</v>
      </c>
      <c r="BL425" s="399">
        <v>-2.7775584599752101E-2</v>
      </c>
      <c r="BM425" s="399"/>
      <c r="BN425" s="399"/>
      <c r="BO425" s="399">
        <v>-4.06250867153609E-2</v>
      </c>
      <c r="BP425" s="399">
        <v>5.6870620752079E-2</v>
      </c>
      <c r="BQ425" s="399"/>
      <c r="BR425" s="399">
        <v>-0.114036814243479</v>
      </c>
      <c r="BS425" s="399"/>
      <c r="BT425" s="399"/>
      <c r="BU425" s="399"/>
      <c r="BV425" s="399"/>
      <c r="BW425" s="399">
        <v>8.4480821330693498E-2</v>
      </c>
      <c r="BX425" s="403"/>
      <c r="BY425" s="399">
        <v>7.1216488745976705E-2</v>
      </c>
      <c r="BZ425" s="399"/>
      <c r="CA425" s="399"/>
      <c r="CB425" s="399"/>
      <c r="CC425" s="399">
        <v>-1.75765829211038E-3</v>
      </c>
      <c r="CD425" s="399"/>
      <c r="CE425" s="399"/>
      <c r="CF425" s="399">
        <v>-5.7788921157509297E-2</v>
      </c>
      <c r="CG425" s="399">
        <v>-8.2886887873436701E-3</v>
      </c>
      <c r="CH425" s="399">
        <v>7.1630588738313503E-2</v>
      </c>
      <c r="CI425" s="399"/>
      <c r="CJ425" s="399">
        <v>-0.121428627936505</v>
      </c>
      <c r="CK425" s="399"/>
      <c r="CL425" s="399"/>
      <c r="CM425" s="399"/>
      <c r="CN425" s="399"/>
      <c r="CO425" s="399"/>
      <c r="CP425" s="399"/>
      <c r="CQ425" s="399"/>
      <c r="CR425" s="399"/>
      <c r="CS425" s="399"/>
      <c r="CT425" s="399"/>
      <c r="CU425" s="399"/>
      <c r="CV425" s="399"/>
      <c r="CW425" s="399"/>
      <c r="CX425" s="399"/>
      <c r="CY425" s="399"/>
      <c r="CZ425" s="399"/>
      <c r="DA425" s="399"/>
      <c r="DB425" s="399"/>
      <c r="DC425" s="399"/>
      <c r="DD425" s="399"/>
      <c r="DE425" s="399"/>
      <c r="DG425" s="404"/>
      <c r="DI425" s="399"/>
      <c r="DJ425" s="399">
        <v>1.3825300778427E-2</v>
      </c>
      <c r="DK425" s="399">
        <v>-3.90075666893238E-2</v>
      </c>
    </row>
    <row r="426" spans="1:115" customFormat="1" hidden="1" outlineLevel="1">
      <c r="A426" s="398">
        <f t="shared" si="53"/>
        <v>31624</v>
      </c>
      <c r="B426" s="402"/>
      <c r="C426" s="399"/>
      <c r="D426" s="399">
        <v>5.1999999999999998E-3</v>
      </c>
      <c r="E426" s="399">
        <v>-5.9299999999999999E-2</v>
      </c>
      <c r="F426" s="399"/>
      <c r="G426" s="399"/>
      <c r="H426" s="399"/>
      <c r="I426" s="399"/>
      <c r="J426" s="399"/>
      <c r="K426" s="399"/>
      <c r="L426" s="399"/>
      <c r="M426" s="399"/>
      <c r="N426" s="399"/>
      <c r="O426" s="399"/>
      <c r="P426" s="399"/>
      <c r="Q426" s="399"/>
      <c r="R426" s="399">
        <v>-0.128917727790788</v>
      </c>
      <c r="S426" s="399">
        <v>-8.83387657483653E-2</v>
      </c>
      <c r="T426" s="399">
        <v>-0.21250005246655701</v>
      </c>
      <c r="U426" s="399"/>
      <c r="V426" s="399"/>
      <c r="W426" s="399"/>
      <c r="X426" s="399">
        <v>-5.8823307823721402E-2</v>
      </c>
      <c r="Y426" s="399"/>
      <c r="Z426" s="399">
        <v>-6.7484969646056298E-2</v>
      </c>
      <c r="AA426" s="399"/>
      <c r="AB426" s="399"/>
      <c r="AC426" s="399"/>
      <c r="AD426" s="399"/>
      <c r="AE426" s="399">
        <v>-0.116438432925233</v>
      </c>
      <c r="AF426" s="399"/>
      <c r="AG426" s="399"/>
      <c r="AH426" s="399"/>
      <c r="AI426" s="399"/>
      <c r="AJ426" s="399"/>
      <c r="AK426" s="399">
        <v>-0.179310955325239</v>
      </c>
      <c r="AL426" s="399"/>
      <c r="AM426" s="399">
        <v>-0.13677170534039501</v>
      </c>
      <c r="AN426" s="399">
        <v>-0.18840552263861801</v>
      </c>
      <c r="AO426" s="399"/>
      <c r="AP426" s="399">
        <v>1.9139282782805599E-2</v>
      </c>
      <c r="AQ426" s="399">
        <v>-0.28205253732020602</v>
      </c>
      <c r="AR426" s="399"/>
      <c r="AS426" s="399"/>
      <c r="AT426" s="399">
        <v>-0.36409191644649602</v>
      </c>
      <c r="AU426" s="399"/>
      <c r="AV426" s="399">
        <v>-9.2592174691142198E-2</v>
      </c>
      <c r="AW426" s="399">
        <v>-2.5777992645003901E-2</v>
      </c>
      <c r="AX426" s="399"/>
      <c r="AY426" s="399"/>
      <c r="AZ426" s="399">
        <v>-2.8168989208742799E-2</v>
      </c>
      <c r="BA426" s="399">
        <v>7.2113582992933994E-2</v>
      </c>
      <c r="BB426" s="399">
        <v>-9.3167657892636896E-2</v>
      </c>
      <c r="BC426" s="399"/>
      <c r="BD426" s="399"/>
      <c r="BE426" s="399"/>
      <c r="BF426" s="399"/>
      <c r="BG426" s="399">
        <v>-1.97866079006415E-2</v>
      </c>
      <c r="BH426" s="399">
        <v>-3.33332466225131E-2</v>
      </c>
      <c r="BI426" s="399"/>
      <c r="BJ426" s="399"/>
      <c r="BK426" s="399">
        <v>-0.100609921617106</v>
      </c>
      <c r="BL426" s="399">
        <v>-0.143902913419058</v>
      </c>
      <c r="BM426" s="399"/>
      <c r="BN426" s="399"/>
      <c r="BO426" s="399">
        <v>-5.86320677262408E-2</v>
      </c>
      <c r="BP426" s="399">
        <v>-9.8654332564171596E-2</v>
      </c>
      <c r="BQ426" s="399"/>
      <c r="BR426" s="399">
        <v>-0.108909135088226</v>
      </c>
      <c r="BS426" s="399"/>
      <c r="BT426" s="399"/>
      <c r="BU426" s="399"/>
      <c r="BV426" s="399"/>
      <c r="BW426" s="399">
        <v>-0.103614905145652</v>
      </c>
      <c r="BX426" s="403"/>
      <c r="BY426" s="399">
        <v>6.9252366392835704E-2</v>
      </c>
      <c r="BZ426" s="399"/>
      <c r="CA426" s="399"/>
      <c r="CB426" s="399"/>
      <c r="CC426" s="399">
        <v>-0.123092933745907</v>
      </c>
      <c r="CD426" s="399"/>
      <c r="CE426" s="399"/>
      <c r="CF426" s="399">
        <v>-2.6666691660838699E-2</v>
      </c>
      <c r="CG426" s="399">
        <v>-8.0779293116640505E-2</v>
      </c>
      <c r="CH426" s="399">
        <v>-0.16363610396116601</v>
      </c>
      <c r="CI426" s="399"/>
      <c r="CJ426" s="399">
        <v>-7.3175544182350505E-2</v>
      </c>
      <c r="CK426" s="399"/>
      <c r="CL426" s="399"/>
      <c r="CM426" s="399"/>
      <c r="CN426" s="399"/>
      <c r="CO426" s="399"/>
      <c r="CP426" s="399"/>
      <c r="CQ426" s="399"/>
      <c r="CR426" s="399"/>
      <c r="CS426" s="399"/>
      <c r="CT426" s="399"/>
      <c r="CU426" s="399"/>
      <c r="CV426" s="399"/>
      <c r="CW426" s="399"/>
      <c r="CX426" s="399"/>
      <c r="CY426" s="399"/>
      <c r="CZ426" s="399"/>
      <c r="DA426" s="399"/>
      <c r="DB426" s="399"/>
      <c r="DC426" s="399"/>
      <c r="DD426" s="399"/>
      <c r="DE426" s="399"/>
      <c r="DG426" s="404"/>
      <c r="DI426" s="399"/>
      <c r="DJ426" s="399">
        <v>-0.110497990480737</v>
      </c>
      <c r="DK426" s="399">
        <v>-0.17032707365694899</v>
      </c>
    </row>
    <row r="427" spans="1:115" customFormat="1" hidden="1" outlineLevel="1">
      <c r="A427" s="398">
        <f t="shared" si="53"/>
        <v>31655</v>
      </c>
      <c r="B427" s="402"/>
      <c r="C427" s="399"/>
      <c r="D427" s="399">
        <v>4.5999999999999999E-3</v>
      </c>
      <c r="E427" s="399">
        <v>6.5299999999999997E-2</v>
      </c>
      <c r="F427" s="399"/>
      <c r="G427" s="399"/>
      <c r="H427" s="399"/>
      <c r="I427" s="399"/>
      <c r="J427" s="399"/>
      <c r="K427" s="399"/>
      <c r="L427" s="399"/>
      <c r="M427" s="399"/>
      <c r="N427" s="399"/>
      <c r="O427" s="399"/>
      <c r="P427" s="399"/>
      <c r="Q427" s="399"/>
      <c r="R427" s="399">
        <v>0.184002656453531</v>
      </c>
      <c r="S427" s="399">
        <v>0.158914130654909</v>
      </c>
      <c r="T427" s="399">
        <v>0.230158766691483</v>
      </c>
      <c r="U427" s="399"/>
      <c r="V427" s="399"/>
      <c r="W427" s="399"/>
      <c r="X427" s="399">
        <v>5.2325467315789798E-2</v>
      </c>
      <c r="Y427" s="399"/>
      <c r="Z427" s="399">
        <v>9.2105061985408895E-2</v>
      </c>
      <c r="AA427" s="399">
        <v>-9.3167957156424994E-2</v>
      </c>
      <c r="AB427" s="399"/>
      <c r="AC427" s="399"/>
      <c r="AD427" s="399"/>
      <c r="AE427" s="399">
        <v>-5.6847546729020697E-2</v>
      </c>
      <c r="AF427" s="399"/>
      <c r="AG427" s="399"/>
      <c r="AH427" s="399"/>
      <c r="AI427" s="399"/>
      <c r="AJ427" s="399"/>
      <c r="AK427" s="399">
        <v>-4.2016260162601599E-2</v>
      </c>
      <c r="AL427" s="399"/>
      <c r="AM427" s="399">
        <v>2.4276731926005102E-3</v>
      </c>
      <c r="AN427" s="399">
        <v>0.142856846549411</v>
      </c>
      <c r="AO427" s="399"/>
      <c r="AP427" s="399">
        <v>8.5680672124111401E-2</v>
      </c>
      <c r="AQ427" s="399">
        <v>5.1833253852682802E-2</v>
      </c>
      <c r="AR427" s="399"/>
      <c r="AS427" s="399"/>
      <c r="AT427" s="399">
        <v>6.4506371320662795E-2</v>
      </c>
      <c r="AU427" s="399"/>
      <c r="AV427" s="399">
        <v>4.0815816756205603E-2</v>
      </c>
      <c r="AW427" s="399">
        <v>3.3925575072746898E-2</v>
      </c>
      <c r="AX427" s="399"/>
      <c r="AY427" s="399"/>
      <c r="AZ427" s="399">
        <v>1.4343412987773901E-2</v>
      </c>
      <c r="BA427" s="399">
        <v>9.6447351177800303E-2</v>
      </c>
      <c r="BB427" s="399">
        <v>0.15068490866532799</v>
      </c>
      <c r="BC427" s="399"/>
      <c r="BD427" s="399"/>
      <c r="BE427" s="399"/>
      <c r="BF427" s="399"/>
      <c r="BG427" s="399">
        <v>0.116822494801056</v>
      </c>
      <c r="BH427" s="399">
        <v>-6.2695571077884898E-2</v>
      </c>
      <c r="BI427" s="399"/>
      <c r="BJ427" s="399"/>
      <c r="BK427" s="399">
        <v>0.117646651354766</v>
      </c>
      <c r="BL427" s="399">
        <v>0.111111385950495</v>
      </c>
      <c r="BM427" s="399"/>
      <c r="BN427" s="399"/>
      <c r="BO427" s="399">
        <v>0.245315195644838</v>
      </c>
      <c r="BP427" s="399">
        <v>5.97016954391427E-2</v>
      </c>
      <c r="BQ427" s="399"/>
      <c r="BR427" s="399">
        <v>-0.122223023246295</v>
      </c>
      <c r="BS427" s="399"/>
      <c r="BT427" s="399"/>
      <c r="BU427" s="399"/>
      <c r="BV427" s="399"/>
      <c r="BW427" s="399">
        <v>1.1696910218785101E-2</v>
      </c>
      <c r="BX427" s="403"/>
      <c r="BY427" s="399">
        <v>5.0785757169023497E-2</v>
      </c>
      <c r="BZ427" s="399"/>
      <c r="CA427" s="399"/>
      <c r="CB427" s="399"/>
      <c r="CC427" s="399">
        <v>4.8485047808578298E-2</v>
      </c>
      <c r="CD427" s="399"/>
      <c r="CE427" s="399"/>
      <c r="CF427" s="399">
        <v>0.178082064417137</v>
      </c>
      <c r="CG427" s="399">
        <v>8.1366852911361996E-3</v>
      </c>
      <c r="CH427" s="399">
        <v>0.18260873904679401</v>
      </c>
      <c r="CI427" s="399"/>
      <c r="CJ427" s="399">
        <v>0</v>
      </c>
      <c r="CK427" s="399"/>
      <c r="CL427" s="399"/>
      <c r="CM427" s="399"/>
      <c r="CN427" s="399"/>
      <c r="CO427" s="399"/>
      <c r="CP427" s="399"/>
      <c r="CQ427" s="399"/>
      <c r="CR427" s="399"/>
      <c r="CS427" s="399"/>
      <c r="CT427" s="399"/>
      <c r="CU427" s="399"/>
      <c r="CV427" s="399"/>
      <c r="CW427" s="399"/>
      <c r="CX427" s="399"/>
      <c r="CY427" s="399"/>
      <c r="CZ427" s="399"/>
      <c r="DA427" s="399"/>
      <c r="DB427" s="399"/>
      <c r="DC427" s="399"/>
      <c r="DD427" s="399"/>
      <c r="DE427" s="399"/>
      <c r="DG427" s="404"/>
      <c r="DI427" s="399"/>
      <c r="DJ427" s="399">
        <v>2.0618383309091801E-2</v>
      </c>
      <c r="DK427" s="399">
        <v>5.3570936220006499E-2</v>
      </c>
    </row>
    <row r="428" spans="1:115" customFormat="1" hidden="1" outlineLevel="1">
      <c r="A428" s="398">
        <f t="shared" si="53"/>
        <v>31685</v>
      </c>
      <c r="B428" s="402"/>
      <c r="C428" s="399"/>
      <c r="D428" s="399">
        <v>4.4999999999999997E-3</v>
      </c>
      <c r="E428" s="399">
        <v>-8.1500000000000003E-2</v>
      </c>
      <c r="F428" s="399"/>
      <c r="G428" s="399"/>
      <c r="H428" s="399"/>
      <c r="I428" s="399"/>
      <c r="J428" s="399"/>
      <c r="K428" s="399"/>
      <c r="L428" s="399"/>
      <c r="M428" s="399"/>
      <c r="N428" s="399"/>
      <c r="O428" s="399"/>
      <c r="P428" s="399"/>
      <c r="Q428" s="399"/>
      <c r="R428" s="399">
        <v>-9.4594892483914894E-2</v>
      </c>
      <c r="S428" s="399">
        <v>-0.147225679669542</v>
      </c>
      <c r="T428" s="399">
        <v>-0.18709679833481599</v>
      </c>
      <c r="U428" s="399"/>
      <c r="V428" s="399"/>
      <c r="W428" s="399"/>
      <c r="X428" s="399">
        <v>-8.6568101256992297E-2</v>
      </c>
      <c r="Y428" s="399"/>
      <c r="Z428" s="399">
        <v>-0.204818973860037</v>
      </c>
      <c r="AA428" s="399">
        <v>-6.1643574800088002E-2</v>
      </c>
      <c r="AB428" s="399"/>
      <c r="AC428" s="399"/>
      <c r="AD428" s="399"/>
      <c r="AE428" s="399">
        <v>-0.13239183201688401</v>
      </c>
      <c r="AF428" s="399"/>
      <c r="AG428" s="399"/>
      <c r="AH428" s="399"/>
      <c r="AI428" s="399"/>
      <c r="AJ428" s="399"/>
      <c r="AK428" s="399">
        <v>-2.9197669965104901E-2</v>
      </c>
      <c r="AL428" s="399"/>
      <c r="AM428" s="399">
        <v>-8.0729966464996694E-2</v>
      </c>
      <c r="AN428" s="399">
        <v>-0.34374994328483299</v>
      </c>
      <c r="AO428" s="399"/>
      <c r="AP428" s="399">
        <v>-0.14383995082541201</v>
      </c>
      <c r="AQ428" s="399">
        <v>-0.27350409408645199</v>
      </c>
      <c r="AR428" s="399"/>
      <c r="AS428" s="399"/>
      <c r="AT428" s="399">
        <v>-0.13637428450803099</v>
      </c>
      <c r="AU428" s="399"/>
      <c r="AV428" s="399">
        <v>-0.16390215785052101</v>
      </c>
      <c r="AW428" s="399">
        <v>-0.15312478552349501</v>
      </c>
      <c r="AX428" s="399"/>
      <c r="AY428" s="399"/>
      <c r="AZ428" s="399">
        <v>-0.124401705275584</v>
      </c>
      <c r="BA428" s="399">
        <v>-0.106481448626981</v>
      </c>
      <c r="BB428" s="399">
        <v>-6.5476412385709004E-2</v>
      </c>
      <c r="BC428" s="399"/>
      <c r="BD428" s="399"/>
      <c r="BE428" s="399"/>
      <c r="BF428" s="399"/>
      <c r="BG428" s="399">
        <v>-0.112970850900979</v>
      </c>
      <c r="BH428" s="399">
        <v>1.33773697342061E-2</v>
      </c>
      <c r="BI428" s="399"/>
      <c r="BJ428" s="399"/>
      <c r="BK428" s="399">
        <v>-0.240601099669744</v>
      </c>
      <c r="BL428" s="399">
        <v>-9.7573332368647195E-2</v>
      </c>
      <c r="BM428" s="399"/>
      <c r="BN428" s="399"/>
      <c r="BO428" s="399">
        <v>-5.65007810064444E-3</v>
      </c>
      <c r="BP428" s="399">
        <v>-4.6948394846168903E-2</v>
      </c>
      <c r="BQ428" s="399"/>
      <c r="BR428" s="399">
        <v>-6.3289691405113702E-2</v>
      </c>
      <c r="BS428" s="399"/>
      <c r="BT428" s="399"/>
      <c r="BU428" s="399"/>
      <c r="BV428" s="399"/>
      <c r="BW428" s="399">
        <v>-0.10638334649794</v>
      </c>
      <c r="BX428" s="403"/>
      <c r="BY428" s="399">
        <v>-9.7500562309947705E-2</v>
      </c>
      <c r="BZ428" s="399"/>
      <c r="CA428" s="399"/>
      <c r="CB428" s="399"/>
      <c r="CC428" s="399">
        <v>-0.105973004902018</v>
      </c>
      <c r="CD428" s="399"/>
      <c r="CE428" s="399"/>
      <c r="CF428" s="399">
        <v>0.111627643207343</v>
      </c>
      <c r="CG428" s="399">
        <v>-1.2157954831268599E-2</v>
      </c>
      <c r="CH428" s="399">
        <v>1.48359206908255E-3</v>
      </c>
      <c r="CI428" s="399"/>
      <c r="CJ428" s="399">
        <v>-8.7715335364590905E-3</v>
      </c>
      <c r="CK428" s="399"/>
      <c r="CL428" s="399"/>
      <c r="CM428" s="399"/>
      <c r="CN428" s="399"/>
      <c r="CO428" s="399"/>
      <c r="CP428" s="399"/>
      <c r="CQ428" s="399"/>
      <c r="CR428" s="399"/>
      <c r="CS428" s="399"/>
      <c r="CT428" s="399"/>
      <c r="CU428" s="399"/>
      <c r="CV428" s="399"/>
      <c r="CW428" s="399"/>
      <c r="CX428" s="399"/>
      <c r="CY428" s="399"/>
      <c r="CZ428" s="399"/>
      <c r="DA428" s="399"/>
      <c r="DB428" s="399"/>
      <c r="DC428" s="399"/>
      <c r="DD428" s="399"/>
      <c r="DE428" s="399"/>
      <c r="DG428" s="404"/>
      <c r="DI428" s="399"/>
      <c r="DJ428" s="399">
        <v>-1.51515151515151E-2</v>
      </c>
      <c r="DK428" s="399">
        <v>2.1186251132792201E-2</v>
      </c>
    </row>
    <row r="429" spans="1:115" customFormat="1" hidden="1" outlineLevel="1">
      <c r="A429" s="398">
        <f t="shared" si="53"/>
        <v>31716</v>
      </c>
      <c r="B429" s="402"/>
      <c r="C429" s="399"/>
      <c r="D429" s="399">
        <v>4.5999999999999999E-3</v>
      </c>
      <c r="E429" s="399">
        <v>5.1200000000000002E-2</v>
      </c>
      <c r="F429" s="399"/>
      <c r="G429" s="399"/>
      <c r="H429" s="399"/>
      <c r="I429" s="399"/>
      <c r="J429" s="399"/>
      <c r="K429" s="399"/>
      <c r="L429" s="399"/>
      <c r="M429" s="399"/>
      <c r="N429" s="399"/>
      <c r="O429" s="399"/>
      <c r="P429" s="399"/>
      <c r="Q429" s="399"/>
      <c r="R429" s="399">
        <v>3.3579795793224898E-2</v>
      </c>
      <c r="S429" s="399">
        <v>0.177165164611887</v>
      </c>
      <c r="T429" s="399">
        <v>-0.12698409910386799</v>
      </c>
      <c r="U429" s="399"/>
      <c r="V429" s="399"/>
      <c r="W429" s="399"/>
      <c r="X429" s="399">
        <v>-4.9019183689304101E-2</v>
      </c>
      <c r="Y429" s="399"/>
      <c r="Z429" s="399">
        <v>-3.0303109761095799E-2</v>
      </c>
      <c r="AA429" s="399">
        <v>5.1094915694768997E-2</v>
      </c>
      <c r="AB429" s="399"/>
      <c r="AC429" s="399"/>
      <c r="AD429" s="399"/>
      <c r="AE429" s="399">
        <v>0.110759377493363</v>
      </c>
      <c r="AF429" s="399"/>
      <c r="AG429" s="399"/>
      <c r="AH429" s="399"/>
      <c r="AI429" s="399"/>
      <c r="AJ429" s="399"/>
      <c r="AK429" s="399">
        <v>-9.9999619627158504E-2</v>
      </c>
      <c r="AL429" s="399"/>
      <c r="AM429" s="399">
        <v>5.0992471686600802E-2</v>
      </c>
      <c r="AN429" s="399">
        <v>-2.38095649633824E-2</v>
      </c>
      <c r="AO429" s="399"/>
      <c r="AP429" s="399">
        <v>0.102792791520391</v>
      </c>
      <c r="AQ429" s="399">
        <v>0.37647024829758402</v>
      </c>
      <c r="AR429" s="399"/>
      <c r="AS429" s="399"/>
      <c r="AT429" s="399">
        <v>0.26318195756568402</v>
      </c>
      <c r="AU429" s="399"/>
      <c r="AV429" s="399">
        <v>3.7736252870562002E-2</v>
      </c>
      <c r="AW429" s="399">
        <v>0.11734554292987499</v>
      </c>
      <c r="AX429" s="399"/>
      <c r="AY429" s="399"/>
      <c r="AZ429" s="399">
        <v>0.18032774212793201</v>
      </c>
      <c r="BA429" s="399">
        <v>0.10035422556317999</v>
      </c>
      <c r="BB429" s="399">
        <v>0.127651798948548</v>
      </c>
      <c r="BC429" s="399"/>
      <c r="BD429" s="399"/>
      <c r="BE429" s="399"/>
      <c r="BF429" s="399"/>
      <c r="BG429" s="399">
        <v>9.4817164701530704E-2</v>
      </c>
      <c r="BH429" s="399">
        <v>0.26402668611250601</v>
      </c>
      <c r="BI429" s="399"/>
      <c r="BJ429" s="399"/>
      <c r="BK429" s="399">
        <v>5.6325966589944897E-2</v>
      </c>
      <c r="BL429" s="399">
        <v>1.1526847884079299E-2</v>
      </c>
      <c r="BM429" s="399"/>
      <c r="BN429" s="399"/>
      <c r="BO429" s="399">
        <v>1.4204854099839801E-2</v>
      </c>
      <c r="BP429" s="399">
        <v>4.9261125622458803E-2</v>
      </c>
      <c r="BQ429" s="399"/>
      <c r="BR429" s="399">
        <v>-6.7570276183812006E-2</v>
      </c>
      <c r="BS429" s="399"/>
      <c r="BT429" s="399"/>
      <c r="BU429" s="399"/>
      <c r="BV429" s="399"/>
      <c r="BW429" s="399">
        <v>6.8452822462629903E-2</v>
      </c>
      <c r="BX429" s="403"/>
      <c r="BY429" s="399">
        <v>6.9252374626900398E-2</v>
      </c>
      <c r="BZ429" s="399"/>
      <c r="CA429" s="399"/>
      <c r="CB429" s="399"/>
      <c r="CC429" s="399">
        <v>9.9882245071663794E-2</v>
      </c>
      <c r="CD429" s="399"/>
      <c r="CE429" s="399"/>
      <c r="CF429" s="399">
        <v>-2.0919464524185001E-3</v>
      </c>
      <c r="CG429" s="399">
        <v>6.1542037145312298E-3</v>
      </c>
      <c r="CH429" s="399">
        <v>-5.5556071277311297E-2</v>
      </c>
      <c r="CI429" s="399"/>
      <c r="CJ429" s="399">
        <v>0.371689653353658</v>
      </c>
      <c r="CK429" s="399"/>
      <c r="CL429" s="399"/>
      <c r="CM429" s="399"/>
      <c r="CN429" s="399"/>
      <c r="CO429" s="399"/>
      <c r="CP429" s="399"/>
      <c r="CQ429" s="399"/>
      <c r="CR429" s="399"/>
      <c r="CS429" s="399"/>
      <c r="CT429" s="399"/>
      <c r="CU429" s="399"/>
      <c r="CV429" s="399"/>
      <c r="CW429" s="399"/>
      <c r="CX429" s="399"/>
      <c r="CY429" s="399"/>
      <c r="CZ429" s="399"/>
      <c r="DA429" s="399"/>
      <c r="DB429" s="399"/>
      <c r="DC429" s="399"/>
      <c r="DD429" s="399"/>
      <c r="DE429" s="399"/>
      <c r="DG429" s="404"/>
      <c r="DI429" s="399"/>
      <c r="DJ429" s="399">
        <v>-3.7067749462776599E-2</v>
      </c>
      <c r="DK429" s="399">
        <v>-5.3940146454139401E-2</v>
      </c>
    </row>
    <row r="430" spans="1:115" customFormat="1" hidden="1" outlineLevel="1">
      <c r="A430" s="398">
        <f t="shared" si="53"/>
        <v>31746</v>
      </c>
      <c r="B430" s="402"/>
      <c r="C430" s="399"/>
      <c r="D430" s="399">
        <v>3.8999999999999998E-3</v>
      </c>
      <c r="E430" s="399">
        <v>1.5599999999999999E-2</v>
      </c>
      <c r="F430" s="399"/>
      <c r="G430" s="399"/>
      <c r="H430" s="399"/>
      <c r="I430" s="399"/>
      <c r="J430" s="399"/>
      <c r="K430" s="399"/>
      <c r="L430" s="399"/>
      <c r="M430" s="399"/>
      <c r="N430" s="399"/>
      <c r="O430" s="399"/>
      <c r="P430" s="399"/>
      <c r="Q430" s="399"/>
      <c r="R430" s="399">
        <v>0.155231161076477</v>
      </c>
      <c r="S430" s="399">
        <v>-3.6789437808179101E-2</v>
      </c>
      <c r="T430" s="399">
        <v>0.136363589060952</v>
      </c>
      <c r="U430" s="399"/>
      <c r="V430" s="399"/>
      <c r="W430" s="399"/>
      <c r="X430" s="399">
        <v>4.6909617572636599E-2</v>
      </c>
      <c r="Y430" s="399"/>
      <c r="Z430" s="399">
        <v>-3.1249633825544701E-2</v>
      </c>
      <c r="AA430" s="399">
        <v>0</v>
      </c>
      <c r="AB430" s="399"/>
      <c r="AC430" s="399"/>
      <c r="AD430" s="399"/>
      <c r="AE430" s="399">
        <v>-1.7094433767022101E-2</v>
      </c>
      <c r="AF430" s="399"/>
      <c r="AG430" s="399"/>
      <c r="AH430" s="399"/>
      <c r="AI430" s="399"/>
      <c r="AJ430" s="399"/>
      <c r="AK430" s="399">
        <v>2.02017932681153E-2</v>
      </c>
      <c r="AL430" s="399"/>
      <c r="AM430" s="399">
        <v>0.19260853926117699</v>
      </c>
      <c r="AN430" s="399">
        <v>0</v>
      </c>
      <c r="AO430" s="399"/>
      <c r="AP430" s="399">
        <v>1.7261134052478401E-2</v>
      </c>
      <c r="AQ430" s="399">
        <v>-4.2737008415584997E-2</v>
      </c>
      <c r="AR430" s="399"/>
      <c r="AS430" s="399"/>
      <c r="AT430" s="399">
        <v>0.19443431077922699</v>
      </c>
      <c r="AU430" s="399"/>
      <c r="AV430" s="399">
        <v>4.5453194425488699E-3</v>
      </c>
      <c r="AW430" s="399">
        <v>3.6666689281161298E-2</v>
      </c>
      <c r="AX430" s="399"/>
      <c r="AY430" s="399"/>
      <c r="AZ430" s="399">
        <v>5.1103462251019798E-2</v>
      </c>
      <c r="BA430" s="399">
        <v>2.4390232320398299E-2</v>
      </c>
      <c r="BB430" s="399">
        <v>0</v>
      </c>
      <c r="BC430" s="399"/>
      <c r="BD430" s="399"/>
      <c r="BE430" s="399"/>
      <c r="BF430" s="399"/>
      <c r="BG430" s="399">
        <v>1.9607701230372299E-2</v>
      </c>
      <c r="BH430" s="399">
        <v>5.4830415095808299E-2</v>
      </c>
      <c r="BI430" s="399"/>
      <c r="BJ430" s="399"/>
      <c r="BK430" s="399">
        <v>-6.2691087618295099E-3</v>
      </c>
      <c r="BL430" s="399">
        <v>1.42452207779364E-2</v>
      </c>
      <c r="BM430" s="399"/>
      <c r="BN430" s="399"/>
      <c r="BO430" s="399">
        <v>7.6092792192788E-2</v>
      </c>
      <c r="BP430" s="399">
        <v>-4.6944729549840396E-3</v>
      </c>
      <c r="BQ430" s="399"/>
      <c r="BR430" s="399">
        <v>-4.3475103248822602E-2</v>
      </c>
      <c r="BS430" s="399"/>
      <c r="BT430" s="399"/>
      <c r="BU430" s="399"/>
      <c r="BV430" s="399"/>
      <c r="BW430" s="399">
        <v>6.1282018805668102E-2</v>
      </c>
      <c r="BX430" s="403"/>
      <c r="BY430" s="399">
        <v>1.9188249945840199E-2</v>
      </c>
      <c r="BZ430" s="399"/>
      <c r="CA430" s="399"/>
      <c r="CB430" s="399"/>
      <c r="CC430" s="399">
        <v>-1.5779341633226501E-2</v>
      </c>
      <c r="CD430" s="399"/>
      <c r="CE430" s="399"/>
      <c r="CF430" s="399">
        <v>1.25788042818182E-2</v>
      </c>
      <c r="CG430" s="399">
        <v>2.6556930054784499E-2</v>
      </c>
      <c r="CH430" s="399">
        <v>4.3137562717737901E-2</v>
      </c>
      <c r="CI430" s="399"/>
      <c r="CJ430" s="399">
        <v>0.28386686483550999</v>
      </c>
      <c r="CK430" s="399"/>
      <c r="CL430" s="399"/>
      <c r="CM430" s="399"/>
      <c r="CN430" s="399"/>
      <c r="CO430" s="399"/>
      <c r="CP430" s="399"/>
      <c r="CQ430" s="399"/>
      <c r="CR430" s="399"/>
      <c r="CS430" s="399"/>
      <c r="CT430" s="399"/>
      <c r="CU430" s="399"/>
      <c r="CV430" s="399"/>
      <c r="CW430" s="399"/>
      <c r="CX430" s="399"/>
      <c r="CY430" s="399"/>
      <c r="CZ430" s="399"/>
      <c r="DA430" s="399"/>
      <c r="DB430" s="399"/>
      <c r="DC430" s="399"/>
      <c r="DD430" s="399"/>
      <c r="DE430" s="399"/>
      <c r="DG430" s="404"/>
      <c r="DI430" s="399"/>
      <c r="DJ430" s="399">
        <v>0.107527048185278</v>
      </c>
      <c r="DK430" s="399">
        <v>7.4890202794017396E-2</v>
      </c>
    </row>
    <row r="431" spans="1:115" customFormat="1" hidden="1" outlineLevel="1">
      <c r="A431" s="398">
        <f t="shared" si="53"/>
        <v>31777</v>
      </c>
      <c r="B431" s="402"/>
      <c r="C431" s="399"/>
      <c r="D431" s="399">
        <v>4.8999999999999998E-3</v>
      </c>
      <c r="E431" s="399">
        <v>-2.7799999999999998E-2</v>
      </c>
      <c r="F431" s="399"/>
      <c r="G431" s="399"/>
      <c r="H431" s="399"/>
      <c r="I431" s="399"/>
      <c r="J431" s="399"/>
      <c r="K431" s="399"/>
      <c r="L431" s="399"/>
      <c r="M431" s="399"/>
      <c r="N431" s="399"/>
      <c r="O431" s="399"/>
      <c r="P431" s="399"/>
      <c r="Q431" s="399"/>
      <c r="R431" s="399">
        <v>1.2504691981803401E-2</v>
      </c>
      <c r="S431" s="399">
        <v>-1.7510598940256701E-2</v>
      </c>
      <c r="T431" s="399">
        <v>-0.11999996336880001</v>
      </c>
      <c r="U431" s="399"/>
      <c r="V431" s="399"/>
      <c r="W431" s="399"/>
      <c r="X431" s="399">
        <v>-6.9308020458667394E-2</v>
      </c>
      <c r="Y431" s="399"/>
      <c r="Z431" s="399">
        <v>2.09686579997738E-2</v>
      </c>
      <c r="AA431" s="399">
        <v>-9.0278132726983706E-2</v>
      </c>
      <c r="AB431" s="399"/>
      <c r="AC431" s="399"/>
      <c r="AD431" s="399"/>
      <c r="AE431" s="399">
        <v>1.8880160718151E-3</v>
      </c>
      <c r="AF431" s="399"/>
      <c r="AG431" s="399"/>
      <c r="AH431" s="399"/>
      <c r="AI431" s="399"/>
      <c r="AJ431" s="399"/>
      <c r="AK431" s="399">
        <v>-4.3015924582988897E-2</v>
      </c>
      <c r="AL431" s="399"/>
      <c r="AM431" s="399">
        <v>-8.8635713124526602E-2</v>
      </c>
      <c r="AN431" s="399">
        <v>-0.121951317400116</v>
      </c>
      <c r="AO431" s="399"/>
      <c r="AP431" s="399">
        <v>0.126906486406134</v>
      </c>
      <c r="AQ431" s="399">
        <v>-0.15439950311312101</v>
      </c>
      <c r="AR431" s="399"/>
      <c r="AS431" s="399"/>
      <c r="AT431" s="399">
        <v>-3.4886461858005202E-2</v>
      </c>
      <c r="AU431" s="399"/>
      <c r="AV431" s="399">
        <v>-5.3253057256153001E-2</v>
      </c>
      <c r="AW431" s="399">
        <v>-1.7684660003607602E-2</v>
      </c>
      <c r="AX431" s="399"/>
      <c r="AY431" s="399"/>
      <c r="AZ431" s="399">
        <v>-2.2123851234257901E-2</v>
      </c>
      <c r="BA431" s="399">
        <v>-3.3333299339124697E-2</v>
      </c>
      <c r="BB431" s="399">
        <v>-6.81816860724032E-2</v>
      </c>
      <c r="BC431" s="399"/>
      <c r="BD431" s="399"/>
      <c r="BE431" s="399"/>
      <c r="BF431" s="399"/>
      <c r="BG431" s="399">
        <v>-3.8461811464387999E-2</v>
      </c>
      <c r="BH431" s="399">
        <v>-2.2276966029863E-2</v>
      </c>
      <c r="BI431" s="399"/>
      <c r="BJ431" s="399"/>
      <c r="BK431" s="399">
        <v>1.26178722145124E-2</v>
      </c>
      <c r="BL431" s="399">
        <v>-3.7102315780108697E-2</v>
      </c>
      <c r="BM431" s="399"/>
      <c r="BN431" s="399"/>
      <c r="BO431" s="399">
        <v>-4.2216410287177701E-2</v>
      </c>
      <c r="BP431" s="399">
        <v>-3.06606139197221E-2</v>
      </c>
      <c r="BQ431" s="399"/>
      <c r="BR431" s="399">
        <v>1.51505300171159E-2</v>
      </c>
      <c r="BS431" s="399"/>
      <c r="BT431" s="399"/>
      <c r="BU431" s="399"/>
      <c r="BV431" s="399"/>
      <c r="BW431" s="399">
        <v>-2.2783202104972498E-2</v>
      </c>
      <c r="BX431" s="403"/>
      <c r="BY431" s="399">
        <v>-6.7009822901867105E-2</v>
      </c>
      <c r="BZ431" s="399"/>
      <c r="CA431" s="399"/>
      <c r="CB431" s="399"/>
      <c r="CC431" s="399">
        <v>-0.13426857089433999</v>
      </c>
      <c r="CD431" s="399"/>
      <c r="CE431" s="399"/>
      <c r="CF431" s="399">
        <v>1.8633514188453E-2</v>
      </c>
      <c r="CG431" s="399">
        <v>-3.3132368381736103E-2</v>
      </c>
      <c r="CH431" s="399">
        <v>-3.6418569260898898E-2</v>
      </c>
      <c r="CI431" s="399"/>
      <c r="CJ431" s="399">
        <v>-3.0149086181352199E-2</v>
      </c>
      <c r="CK431" s="399"/>
      <c r="CL431" s="399"/>
      <c r="CM431" s="399"/>
      <c r="CN431" s="399"/>
      <c r="CO431" s="399"/>
      <c r="CP431" s="399"/>
      <c r="CQ431" s="399"/>
      <c r="CR431" s="399"/>
      <c r="CS431" s="399"/>
      <c r="CT431" s="399"/>
      <c r="CU431" s="399"/>
      <c r="CV431" s="399"/>
      <c r="CW431" s="399"/>
      <c r="CX431" s="399"/>
      <c r="CY431" s="399"/>
      <c r="CZ431" s="399"/>
      <c r="DA431" s="399"/>
      <c r="DB431" s="399"/>
      <c r="DC431" s="399"/>
      <c r="DD431" s="399"/>
      <c r="DE431" s="399"/>
      <c r="DG431" s="404"/>
      <c r="DI431" s="399"/>
      <c r="DJ431" s="399">
        <v>-4.8542378373999098E-3</v>
      </c>
      <c r="DK431" s="399">
        <v>-7.3770342146126794E-2</v>
      </c>
    </row>
    <row r="432" spans="1:115" customFormat="1" hidden="1" outlineLevel="1">
      <c r="A432" s="398">
        <f t="shared" si="53"/>
        <v>31808</v>
      </c>
      <c r="B432" s="402"/>
      <c r="C432" s="399"/>
      <c r="D432" s="399">
        <v>4.1999999999999997E-3</v>
      </c>
      <c r="E432" s="399">
        <v>0.12889999999999999</v>
      </c>
      <c r="F432" s="399"/>
      <c r="G432" s="399"/>
      <c r="H432" s="399"/>
      <c r="I432" s="399"/>
      <c r="J432" s="399"/>
      <c r="K432" s="399"/>
      <c r="L432" s="399"/>
      <c r="M432" s="399"/>
      <c r="N432" s="399"/>
      <c r="O432" s="399"/>
      <c r="P432" s="399"/>
      <c r="Q432" s="399"/>
      <c r="R432" s="399">
        <v>0.37036839046428399</v>
      </c>
      <c r="S432" s="399">
        <v>0.26592459096433702</v>
      </c>
      <c r="T432" s="399">
        <v>0.27272724749917399</v>
      </c>
      <c r="U432" s="399"/>
      <c r="V432" s="399"/>
      <c r="W432" s="399"/>
      <c r="X432" s="399">
        <v>0.12056797754342199</v>
      </c>
      <c r="Y432" s="399"/>
      <c r="Z432" s="399">
        <v>0.126983827344123</v>
      </c>
      <c r="AA432" s="399">
        <v>0.18702280370504501</v>
      </c>
      <c r="AB432" s="399"/>
      <c r="AC432" s="399"/>
      <c r="AD432" s="399"/>
      <c r="AE432" s="399">
        <v>0.31014519641698401</v>
      </c>
      <c r="AF432" s="399"/>
      <c r="AG432" s="399"/>
      <c r="AH432" s="399"/>
      <c r="AI432" s="399"/>
      <c r="AJ432" s="399"/>
      <c r="AK432" s="399">
        <v>8.3333232072873395E-2</v>
      </c>
      <c r="AL432" s="399"/>
      <c r="AM432" s="399">
        <v>8.7280954749539397E-2</v>
      </c>
      <c r="AN432" s="399">
        <v>0.44444393657526499</v>
      </c>
      <c r="AO432" s="399"/>
      <c r="AP432" s="399">
        <v>0.109989664688321</v>
      </c>
      <c r="AQ432" s="399">
        <v>5.3188341710433497E-2</v>
      </c>
      <c r="AR432" s="399"/>
      <c r="AS432" s="399"/>
      <c r="AT432" s="399">
        <v>0.301204250268996</v>
      </c>
      <c r="AU432" s="399"/>
      <c r="AV432" s="399">
        <v>0.19711564219043601</v>
      </c>
      <c r="AW432" s="399">
        <v>0.16154572147968499</v>
      </c>
      <c r="AX432" s="399"/>
      <c r="AY432" s="399"/>
      <c r="AZ432" s="399">
        <v>0.21719461126294501</v>
      </c>
      <c r="BA432" s="399">
        <v>0.12859545089090699</v>
      </c>
      <c r="BB432" s="399">
        <v>-2.4390059032268398E-2</v>
      </c>
      <c r="BC432" s="399"/>
      <c r="BD432" s="399"/>
      <c r="BE432" s="399"/>
      <c r="BF432" s="399"/>
      <c r="BG432" s="399">
        <v>0.33389990852810703</v>
      </c>
      <c r="BH432" s="399">
        <v>0.101265206838445</v>
      </c>
      <c r="BI432" s="399"/>
      <c r="BJ432" s="399"/>
      <c r="BK432" s="399">
        <v>8.7348026162298698E-2</v>
      </c>
      <c r="BL432" s="399">
        <v>0.10946715603249001</v>
      </c>
      <c r="BM432" s="399"/>
      <c r="BN432" s="399"/>
      <c r="BO432" s="399">
        <v>0.16804387369054699</v>
      </c>
      <c r="BP432" s="399">
        <v>0.13138649206160199</v>
      </c>
      <c r="BQ432" s="399"/>
      <c r="BR432" s="399">
        <v>-0.164179961498338</v>
      </c>
      <c r="BS432" s="399"/>
      <c r="BT432" s="399"/>
      <c r="BU432" s="399"/>
      <c r="BV432" s="399"/>
      <c r="BW432" s="399">
        <v>4.30114168634581E-2</v>
      </c>
      <c r="BX432" s="403"/>
      <c r="BY432" s="399">
        <v>0.118784512497559</v>
      </c>
      <c r="BZ432" s="399"/>
      <c r="CA432" s="399"/>
      <c r="CB432" s="399"/>
      <c r="CC432" s="399">
        <v>0.14279964063148001</v>
      </c>
      <c r="CD432" s="399"/>
      <c r="CE432" s="399"/>
      <c r="CF432" s="399">
        <v>0.136178673927905</v>
      </c>
      <c r="CG432" s="399">
        <v>0.177570719602196</v>
      </c>
      <c r="CH432" s="399">
        <v>0.14566837965242199</v>
      </c>
      <c r="CI432" s="399"/>
      <c r="CJ432" s="399">
        <v>0.51554042916068299</v>
      </c>
      <c r="CK432" s="399"/>
      <c r="CL432" s="399"/>
      <c r="CM432" s="399"/>
      <c r="CN432" s="399"/>
      <c r="CO432" s="399"/>
      <c r="CP432" s="399"/>
      <c r="CQ432" s="399"/>
      <c r="CR432" s="399"/>
      <c r="CS432" s="399"/>
      <c r="CT432" s="399"/>
      <c r="CU432" s="399"/>
      <c r="CV432" s="399"/>
      <c r="CW432" s="399"/>
      <c r="CX432" s="399"/>
      <c r="CY432" s="399"/>
      <c r="CZ432" s="399"/>
      <c r="DA432" s="399"/>
      <c r="DB432" s="399"/>
      <c r="DC432" s="399"/>
      <c r="DD432" s="399"/>
      <c r="DE432" s="399"/>
      <c r="DG432" s="404"/>
      <c r="DI432" s="399"/>
      <c r="DJ432" s="399">
        <v>0.12244603108034099</v>
      </c>
      <c r="DK432" s="399">
        <v>0.21763484257614801</v>
      </c>
    </row>
    <row r="433" spans="1:115" customFormat="1" hidden="1" outlineLevel="1">
      <c r="A433" s="398">
        <f t="shared" si="53"/>
        <v>31836</v>
      </c>
      <c r="B433" s="402"/>
      <c r="C433" s="399"/>
      <c r="D433" s="399">
        <v>4.3E-3</v>
      </c>
      <c r="E433" s="399">
        <v>4.8199999999999903E-2</v>
      </c>
      <c r="F433" s="399"/>
      <c r="G433" s="399"/>
      <c r="H433" s="399"/>
      <c r="I433" s="399"/>
      <c r="J433" s="399"/>
      <c r="K433" s="399"/>
      <c r="L433" s="399"/>
      <c r="M433" s="399"/>
      <c r="N433" s="399"/>
      <c r="O433" s="399"/>
      <c r="P433" s="399"/>
      <c r="Q433" s="399"/>
      <c r="R433" s="399">
        <v>0.26126093200526401</v>
      </c>
      <c r="S433" s="399">
        <v>-1.6854080951027299E-2</v>
      </c>
      <c r="T433" s="399">
        <v>0.242857107035817</v>
      </c>
      <c r="U433" s="399"/>
      <c r="V433" s="399"/>
      <c r="W433" s="399"/>
      <c r="X433" s="399">
        <v>3.6650660832420801E-2</v>
      </c>
      <c r="Y433" s="399"/>
      <c r="Z433" s="399">
        <v>2.8169619340708101E-2</v>
      </c>
      <c r="AA433" s="399">
        <v>0.138264157552654</v>
      </c>
      <c r="AB433" s="399"/>
      <c r="AC433" s="399"/>
      <c r="AD433" s="399"/>
      <c r="AE433" s="399">
        <v>5.08852773893822E-2</v>
      </c>
      <c r="AF433" s="399"/>
      <c r="AG433" s="399"/>
      <c r="AH433" s="399"/>
      <c r="AI433" s="399"/>
      <c r="AJ433" s="399"/>
      <c r="AK433" s="399">
        <v>5.7692575972633803E-2</v>
      </c>
      <c r="AL433" s="399"/>
      <c r="AM433" s="399">
        <v>-2.5355286527627901E-2</v>
      </c>
      <c r="AN433" s="399">
        <v>0.153846590564304</v>
      </c>
      <c r="AO433" s="399"/>
      <c r="AP433" s="399">
        <v>0.12181812158065</v>
      </c>
      <c r="AQ433" s="399">
        <v>0.21212311411079901</v>
      </c>
      <c r="AR433" s="399"/>
      <c r="AS433" s="399"/>
      <c r="AT433" s="399">
        <v>0.42592921170634901</v>
      </c>
      <c r="AU433" s="399"/>
      <c r="AV433" s="399">
        <v>6.8273801037310497E-2</v>
      </c>
      <c r="AW433" s="399">
        <v>-1.42043605868621E-2</v>
      </c>
      <c r="AX433" s="399"/>
      <c r="AY433" s="399"/>
      <c r="AZ433" s="399">
        <v>-2.5772291932062399E-2</v>
      </c>
      <c r="BA433" s="399">
        <v>-1.8018040985676699E-2</v>
      </c>
      <c r="BB433" s="399">
        <v>7.4999623573524105E-2</v>
      </c>
      <c r="BC433" s="399"/>
      <c r="BD433" s="399"/>
      <c r="BE433" s="399"/>
      <c r="BF433" s="399"/>
      <c r="BG433" s="399">
        <v>2.6890545443775699E-2</v>
      </c>
      <c r="BH433" s="399">
        <v>-2.9884779300551102E-2</v>
      </c>
      <c r="BI433" s="399"/>
      <c r="BJ433" s="399"/>
      <c r="BK433" s="399">
        <v>5.4597666364440703E-2</v>
      </c>
      <c r="BL433" s="399">
        <v>-7.9988944068510801E-3</v>
      </c>
      <c r="BM433" s="399"/>
      <c r="BN433" s="399"/>
      <c r="BO433" s="399">
        <v>-5.5616413378321301E-2</v>
      </c>
      <c r="BP433" s="399">
        <v>0.13702548113412</v>
      </c>
      <c r="BQ433" s="399"/>
      <c r="BR433" s="399">
        <v>8.9284177461650793E-2</v>
      </c>
      <c r="BS433" s="399"/>
      <c r="BT433" s="399"/>
      <c r="BU433" s="399"/>
      <c r="BV433" s="399"/>
      <c r="BW433" s="399">
        <v>0.128865859598703</v>
      </c>
      <c r="BX433" s="403"/>
      <c r="BY433" s="399">
        <v>-4.9081818404618102E-2</v>
      </c>
      <c r="BZ433" s="399"/>
      <c r="CA433" s="399"/>
      <c r="CB433" s="399"/>
      <c r="CC433" s="399">
        <v>0.18775513117208201</v>
      </c>
      <c r="CD433" s="399"/>
      <c r="CE433" s="399"/>
      <c r="CF433" s="399">
        <v>0.177397836886097</v>
      </c>
      <c r="CG433" s="399">
        <v>-1.6675790837849199E-2</v>
      </c>
      <c r="CH433" s="399">
        <v>3.4364407200325298E-2</v>
      </c>
      <c r="CI433" s="399"/>
      <c r="CJ433" s="399">
        <v>4.9573372248711001E-2</v>
      </c>
      <c r="CK433" s="399"/>
      <c r="CL433" s="399"/>
      <c r="CM433" s="399"/>
      <c r="CN433" s="399"/>
      <c r="CO433" s="399"/>
      <c r="CP433" s="399"/>
      <c r="CQ433" s="399"/>
      <c r="CR433" s="399"/>
      <c r="CS433" s="399"/>
      <c r="CT433" s="399"/>
      <c r="CU433" s="399"/>
      <c r="CV433" s="399"/>
      <c r="CW433" s="399"/>
      <c r="CX433" s="399"/>
      <c r="CY433" s="399"/>
      <c r="CZ433" s="399"/>
      <c r="DA433" s="399"/>
      <c r="DB433" s="399"/>
      <c r="DC433" s="399"/>
      <c r="DD433" s="399"/>
      <c r="DE433" s="399"/>
      <c r="DG433" s="404"/>
      <c r="DI433" s="399"/>
      <c r="DJ433" s="399">
        <v>1.31577479999389E-2</v>
      </c>
      <c r="DK433" s="399">
        <v>1.8248169521724901E-2</v>
      </c>
    </row>
    <row r="434" spans="1:115" customFormat="1" hidden="1" outlineLevel="1">
      <c r="A434" s="398">
        <f t="shared" si="53"/>
        <v>31867</v>
      </c>
      <c r="B434" s="402"/>
      <c r="C434" s="399"/>
      <c r="D434" s="399">
        <v>4.6999999999999898E-3</v>
      </c>
      <c r="E434" s="399">
        <v>2.10999999999999E-2</v>
      </c>
      <c r="F434" s="399"/>
      <c r="G434" s="399"/>
      <c r="H434" s="399"/>
      <c r="I434" s="399"/>
      <c r="J434" s="399"/>
      <c r="K434" s="399"/>
      <c r="L434" s="399"/>
      <c r="M434" s="399"/>
      <c r="N434" s="399"/>
      <c r="O434" s="399"/>
      <c r="P434" s="399"/>
      <c r="Q434" s="399"/>
      <c r="R434" s="399">
        <v>-7.8572873058357903E-2</v>
      </c>
      <c r="S434" s="399">
        <v>5.9999989035911298E-2</v>
      </c>
      <c r="T434" s="399">
        <v>-8.62068269819663E-2</v>
      </c>
      <c r="U434" s="399"/>
      <c r="V434" s="399"/>
      <c r="W434" s="399"/>
      <c r="X434" s="399">
        <v>-3.3742196994285899E-2</v>
      </c>
      <c r="Y434" s="399"/>
      <c r="Z434" s="399">
        <v>2.0548486968917801E-2</v>
      </c>
      <c r="AA434" s="399">
        <v>8.4745424321621396E-2</v>
      </c>
      <c r="AB434" s="399"/>
      <c r="AC434" s="399"/>
      <c r="AD434" s="399"/>
      <c r="AE434" s="399">
        <v>5.1961181505113502E-2</v>
      </c>
      <c r="AF434" s="399"/>
      <c r="AG434" s="399"/>
      <c r="AH434" s="399"/>
      <c r="AI434" s="399"/>
      <c r="AJ434" s="399"/>
      <c r="AK434" s="399">
        <v>-3.05336691232744E-2</v>
      </c>
      <c r="AL434" s="399"/>
      <c r="AM434" s="399">
        <v>-2.8368962654111402E-2</v>
      </c>
      <c r="AN434" s="399">
        <v>0</v>
      </c>
      <c r="AO434" s="399"/>
      <c r="AP434" s="399">
        <v>6.1923014413500701E-3</v>
      </c>
      <c r="AQ434" s="399">
        <v>0.21564869380951099</v>
      </c>
      <c r="AR434" s="399"/>
      <c r="AS434" s="399"/>
      <c r="AT434" s="399">
        <v>0.14285449830354999</v>
      </c>
      <c r="AU434" s="399"/>
      <c r="AV434" s="399">
        <v>3.4816036898351797E-2</v>
      </c>
      <c r="AW434" s="399">
        <v>6.0518927404749498E-2</v>
      </c>
      <c r="AX434" s="399"/>
      <c r="AY434" s="399"/>
      <c r="AZ434" s="399">
        <v>0.15708836480787799</v>
      </c>
      <c r="BA434" s="399">
        <v>-3.2110090155236401E-2</v>
      </c>
      <c r="BB434" s="399">
        <v>-9.7837948189500298E-2</v>
      </c>
      <c r="BC434" s="399"/>
      <c r="BD434" s="399"/>
      <c r="BE434" s="399"/>
      <c r="BF434" s="399"/>
      <c r="BG434" s="399">
        <v>0.104746465228757</v>
      </c>
      <c r="BH434" s="399">
        <v>6.6350791789211203E-2</v>
      </c>
      <c r="BI434" s="399"/>
      <c r="BJ434" s="399"/>
      <c r="BK434" s="399">
        <v>5.1771277197652399E-2</v>
      </c>
      <c r="BL434" s="399">
        <v>-4.5439116598136799E-2</v>
      </c>
      <c r="BM434" s="399"/>
      <c r="BN434" s="399"/>
      <c r="BO434" s="399">
        <v>0.13383853516524799</v>
      </c>
      <c r="BP434" s="399">
        <v>-5.6819153271746503E-3</v>
      </c>
      <c r="BQ434" s="399"/>
      <c r="BR434" s="399">
        <v>3.27891565794187E-2</v>
      </c>
      <c r="BS434" s="399"/>
      <c r="BT434" s="399"/>
      <c r="BU434" s="399"/>
      <c r="BV434" s="399"/>
      <c r="BW434" s="399">
        <v>5.1341483372517198E-2</v>
      </c>
      <c r="BX434" s="403"/>
      <c r="BY434" s="399">
        <v>-2.1052121708820998E-2</v>
      </c>
      <c r="BZ434" s="399"/>
      <c r="CA434" s="399"/>
      <c r="CB434" s="399"/>
      <c r="CC434" s="399">
        <v>0</v>
      </c>
      <c r="CD434" s="399"/>
      <c r="CE434" s="399"/>
      <c r="CF434" s="399">
        <v>0.150914548135481</v>
      </c>
      <c r="CG434" s="399">
        <v>-2.7180899588589102E-3</v>
      </c>
      <c r="CH434" s="399">
        <v>8.1517476458051005E-2</v>
      </c>
      <c r="CI434" s="399"/>
      <c r="CJ434" s="399">
        <v>0.26058858576961402</v>
      </c>
      <c r="CK434" s="399"/>
      <c r="CL434" s="399"/>
      <c r="CM434" s="399"/>
      <c r="CN434" s="399"/>
      <c r="CO434" s="399"/>
      <c r="CP434" s="399"/>
      <c r="CQ434" s="399"/>
      <c r="CR434" s="399"/>
      <c r="CS434" s="399"/>
      <c r="CT434" s="399"/>
      <c r="CU434" s="399"/>
      <c r="CV434" s="399"/>
      <c r="CW434" s="399"/>
      <c r="CX434" s="399"/>
      <c r="CY434" s="399"/>
      <c r="CZ434" s="399"/>
      <c r="DA434" s="399"/>
      <c r="DB434" s="399"/>
      <c r="DC434" s="399"/>
      <c r="DD434" s="399"/>
      <c r="DE434" s="399"/>
      <c r="DG434" s="404"/>
      <c r="DI434" s="399"/>
      <c r="DJ434" s="399">
        <v>0.103896472729765</v>
      </c>
      <c r="DK434" s="399">
        <v>-4.6595386777668502E-2</v>
      </c>
    </row>
    <row r="435" spans="1:115" customFormat="1" hidden="1" outlineLevel="1">
      <c r="A435" s="398">
        <f t="shared" si="53"/>
        <v>31897</v>
      </c>
      <c r="B435" s="402"/>
      <c r="C435" s="399"/>
      <c r="D435" s="399">
        <v>4.4000000000000003E-3</v>
      </c>
      <c r="E435" s="399">
        <v>-1.67E-2</v>
      </c>
      <c r="F435" s="399"/>
      <c r="G435" s="399"/>
      <c r="H435" s="399"/>
      <c r="I435" s="399"/>
      <c r="J435" s="399"/>
      <c r="K435" s="399"/>
      <c r="L435" s="399"/>
      <c r="M435" s="399"/>
      <c r="N435" s="399"/>
      <c r="O435" s="399"/>
      <c r="P435" s="399"/>
      <c r="Q435" s="399"/>
      <c r="R435" s="399">
        <v>0.228685270675477</v>
      </c>
      <c r="S435" s="399">
        <v>-8.0863258572727494E-3</v>
      </c>
      <c r="T435" s="399">
        <v>0.113207485588945</v>
      </c>
      <c r="U435" s="399"/>
      <c r="V435" s="399"/>
      <c r="W435" s="399"/>
      <c r="X435" s="399">
        <v>3.8094930271508301E-2</v>
      </c>
      <c r="Y435" s="399"/>
      <c r="Z435" s="399">
        <v>-9.6765911779658903E-2</v>
      </c>
      <c r="AA435" s="399">
        <v>-0.11458295843845499</v>
      </c>
      <c r="AB435" s="399"/>
      <c r="AC435" s="399"/>
      <c r="AD435" s="399"/>
      <c r="AE435" s="399">
        <v>3.0060184997142199E-2</v>
      </c>
      <c r="AF435" s="399"/>
      <c r="AG435" s="399"/>
      <c r="AH435" s="399"/>
      <c r="AI435" s="399"/>
      <c r="AJ435" s="399"/>
      <c r="AK435" s="399">
        <v>-9.4338680981999795E-2</v>
      </c>
      <c r="AL435" s="399"/>
      <c r="AM435" s="399">
        <v>-0.10462316176248999</v>
      </c>
      <c r="AN435" s="399">
        <v>0.16666616925363101</v>
      </c>
      <c r="AO435" s="399"/>
      <c r="AP435" s="399">
        <v>-4.6079677834874398E-2</v>
      </c>
      <c r="AQ435" s="399">
        <v>-7.5860991075924297E-2</v>
      </c>
      <c r="AR435" s="399"/>
      <c r="AS435" s="399"/>
      <c r="AT435" s="399">
        <v>6.8187595522056499E-2</v>
      </c>
      <c r="AU435" s="399"/>
      <c r="AV435" s="399">
        <v>-6.5693671282376603E-2</v>
      </c>
      <c r="AW435" s="399">
        <v>-7.1681986800455497E-2</v>
      </c>
      <c r="AX435" s="399"/>
      <c r="AY435" s="399"/>
      <c r="AZ435" s="399">
        <v>-6.6224729134510094E-2</v>
      </c>
      <c r="BA435" s="399">
        <v>-5.1205894089396402E-2</v>
      </c>
      <c r="BB435" s="399">
        <v>3.8961429332717797E-2</v>
      </c>
      <c r="BC435" s="399"/>
      <c r="BD435" s="399"/>
      <c r="BE435" s="399"/>
      <c r="BF435" s="399"/>
      <c r="BG435" s="399">
        <v>8.8428396470206103E-2</v>
      </c>
      <c r="BH435" s="399">
        <v>1.1110359429596E-2</v>
      </c>
      <c r="BI435" s="399"/>
      <c r="BJ435" s="399"/>
      <c r="BK435" s="399">
        <v>2.75565172345171E-5</v>
      </c>
      <c r="BL435" s="399">
        <v>-2.85710737258148E-2</v>
      </c>
      <c r="BM435" s="399"/>
      <c r="BN435" s="399"/>
      <c r="BO435" s="399">
        <v>3.3407692735028603E-2</v>
      </c>
      <c r="BP435" s="399">
        <v>-7.4285897404332599E-2</v>
      </c>
      <c r="BQ435" s="399"/>
      <c r="BR435" s="399">
        <v>-0.36508003522989502</v>
      </c>
      <c r="BS435" s="399"/>
      <c r="BT435" s="399"/>
      <c r="BU435" s="399"/>
      <c r="BV435" s="399"/>
      <c r="BW435" s="399">
        <v>-1.52164345954738E-2</v>
      </c>
      <c r="BX435" s="403"/>
      <c r="BY435" s="399">
        <v>-4.0322128806144303E-2</v>
      </c>
      <c r="BZ435" s="399"/>
      <c r="CA435" s="399"/>
      <c r="CB435" s="399"/>
      <c r="CC435" s="399">
        <v>-9.2159553222614404E-2</v>
      </c>
      <c r="CD435" s="399"/>
      <c r="CE435" s="399"/>
      <c r="CF435" s="399">
        <v>-3.8410389528601603E-2</v>
      </c>
      <c r="CG435" s="399">
        <v>-3.5422205742826902E-2</v>
      </c>
      <c r="CH435" s="399">
        <v>1.2383942476377099E-2</v>
      </c>
      <c r="CI435" s="399"/>
      <c r="CJ435" s="399">
        <v>7.4933158509329995E-2</v>
      </c>
      <c r="CK435" s="399"/>
      <c r="CL435" s="399"/>
      <c r="CM435" s="399"/>
      <c r="CN435" s="399"/>
      <c r="CO435" s="399"/>
      <c r="CP435" s="399"/>
      <c r="CQ435" s="399"/>
      <c r="CR435" s="399"/>
      <c r="CS435" s="399"/>
      <c r="CT435" s="399"/>
      <c r="CU435" s="399"/>
      <c r="CV435" s="399"/>
      <c r="CW435" s="399"/>
      <c r="CX435" s="399"/>
      <c r="CY435" s="399"/>
      <c r="CZ435" s="399"/>
      <c r="DA435" s="399"/>
      <c r="DB435" s="399"/>
      <c r="DC435" s="399"/>
      <c r="DD435" s="399"/>
      <c r="DE435" s="399"/>
      <c r="DG435" s="404"/>
      <c r="DI435" s="399"/>
      <c r="DJ435" s="399">
        <v>5.1317972201506003E-2</v>
      </c>
      <c r="DK435" s="399">
        <v>-7.1438984983653803E-3</v>
      </c>
    </row>
    <row r="436" spans="1:115" customFormat="1" hidden="1" outlineLevel="1">
      <c r="A436" s="398">
        <f t="shared" si="53"/>
        <v>31928</v>
      </c>
      <c r="B436" s="402"/>
      <c r="C436" s="399"/>
      <c r="D436" s="399">
        <v>3.8E-3</v>
      </c>
      <c r="E436" s="399">
        <v>4.8999999999999998E-3</v>
      </c>
      <c r="F436" s="399"/>
      <c r="G436" s="399"/>
      <c r="H436" s="399"/>
      <c r="I436" s="399"/>
      <c r="J436" s="399"/>
      <c r="K436" s="399"/>
      <c r="L436" s="399"/>
      <c r="M436" s="399"/>
      <c r="N436" s="399"/>
      <c r="O436" s="399"/>
      <c r="P436" s="399"/>
      <c r="Q436" s="399"/>
      <c r="R436" s="399">
        <v>-1.6378454153260699E-3</v>
      </c>
      <c r="S436" s="399">
        <v>8.1522475877364702E-3</v>
      </c>
      <c r="T436" s="399">
        <v>-2.2598897338822699E-2</v>
      </c>
      <c r="U436" s="399"/>
      <c r="V436" s="399"/>
      <c r="W436" s="399"/>
      <c r="X436" s="399">
        <v>3.8838813585452901E-2</v>
      </c>
      <c r="Y436" s="399"/>
      <c r="Z436" s="399">
        <v>0.15671702370499099</v>
      </c>
      <c r="AA436" s="399">
        <v>1.7646999632054901E-2</v>
      </c>
      <c r="AB436" s="399"/>
      <c r="AC436" s="399"/>
      <c r="AD436" s="399"/>
      <c r="AE436" s="399">
        <v>-3.89170029733298E-3</v>
      </c>
      <c r="AF436" s="399"/>
      <c r="AG436" s="399"/>
      <c r="AH436" s="399"/>
      <c r="AI436" s="399"/>
      <c r="AJ436" s="399"/>
      <c r="AK436" s="399">
        <v>4.1666735864504603E-2</v>
      </c>
      <c r="AL436" s="399"/>
      <c r="AM436" s="399">
        <v>0.109051160041679</v>
      </c>
      <c r="AN436" s="399">
        <v>-4.2856964084681599E-2</v>
      </c>
      <c r="AO436" s="399"/>
      <c r="AP436" s="399">
        <v>7.3729595411124699E-2</v>
      </c>
      <c r="AQ436" s="399">
        <v>7.4628135728131897E-3</v>
      </c>
      <c r="AR436" s="399"/>
      <c r="AS436" s="399"/>
      <c r="AT436" s="399">
        <v>0.15957333820535899</v>
      </c>
      <c r="AU436" s="399"/>
      <c r="AV436" s="399">
        <v>9.3750058032227607E-2</v>
      </c>
      <c r="AW436" s="399">
        <v>7.9646347664216605E-2</v>
      </c>
      <c r="AX436" s="399"/>
      <c r="AY436" s="399"/>
      <c r="AZ436" s="399">
        <v>-9.8703324042613803E-3</v>
      </c>
      <c r="BA436" s="399">
        <v>-4.6632889959075198E-2</v>
      </c>
      <c r="BB436" s="399">
        <v>9.9999440477444607E-2</v>
      </c>
      <c r="BC436" s="399"/>
      <c r="BD436" s="399"/>
      <c r="BE436" s="399"/>
      <c r="BF436" s="399"/>
      <c r="BG436" s="399">
        <v>-1.37353612363555E-3</v>
      </c>
      <c r="BH436" s="399">
        <v>1.97803688533944E-2</v>
      </c>
      <c r="BI436" s="399"/>
      <c r="BJ436" s="399"/>
      <c r="BK436" s="399">
        <v>7.79215901363845E-2</v>
      </c>
      <c r="BL436" s="399">
        <v>-1.1764898033288699E-2</v>
      </c>
      <c r="BM436" s="399"/>
      <c r="BN436" s="399"/>
      <c r="BO436" s="399">
        <v>1.7171632918498901E-2</v>
      </c>
      <c r="BP436" s="399">
        <v>0.17436280456503001</v>
      </c>
      <c r="BQ436" s="399"/>
      <c r="BR436" s="399">
        <v>0.124998466156756</v>
      </c>
      <c r="BS436" s="399"/>
      <c r="BT436" s="399"/>
      <c r="BU436" s="399"/>
      <c r="BV436" s="399"/>
      <c r="BW436" s="399">
        <v>3.3111649043837899E-2</v>
      </c>
      <c r="BX436" s="403"/>
      <c r="BY436" s="399">
        <v>3.7398337894538601E-3</v>
      </c>
      <c r="BZ436" s="399"/>
      <c r="CA436" s="399"/>
      <c r="CB436" s="399"/>
      <c r="CC436" s="399">
        <v>3.0476881998710601E-2</v>
      </c>
      <c r="CD436" s="399"/>
      <c r="CE436" s="399"/>
      <c r="CF436" s="399">
        <v>9.5448920154833403E-2</v>
      </c>
      <c r="CG436" s="399">
        <v>-7.4862782336782299E-2</v>
      </c>
      <c r="CH436" s="399">
        <v>3.9755055824720102E-2</v>
      </c>
      <c r="CI436" s="399"/>
      <c r="CJ436" s="399">
        <v>0.108174876762533</v>
      </c>
      <c r="CK436" s="399"/>
      <c r="CL436" s="399"/>
      <c r="CM436" s="399"/>
      <c r="CN436" s="399"/>
      <c r="CO436" s="399"/>
      <c r="CP436" s="399"/>
      <c r="CQ436" s="399"/>
      <c r="CR436" s="399"/>
      <c r="CS436" s="399"/>
      <c r="CT436" s="399"/>
      <c r="CU436" s="399"/>
      <c r="CV436" s="399"/>
      <c r="CW436" s="399"/>
      <c r="CX436" s="399"/>
      <c r="CY436" s="399"/>
      <c r="CZ436" s="399"/>
      <c r="DA436" s="399"/>
      <c r="DB436" s="399"/>
      <c r="DC436" s="399"/>
      <c r="DD436" s="399"/>
      <c r="DE436" s="399"/>
      <c r="DG436" s="404"/>
      <c r="DI436" s="399"/>
      <c r="DJ436" s="399">
        <v>-4.5112449347638001E-2</v>
      </c>
      <c r="DK436" s="399">
        <v>-2.66161366960351E-2</v>
      </c>
    </row>
    <row r="437" spans="1:115" customFormat="1" hidden="1" outlineLevel="1">
      <c r="A437" s="398">
        <f t="shared" si="53"/>
        <v>31958</v>
      </c>
      <c r="B437" s="402"/>
      <c r="C437" s="399"/>
      <c r="D437" s="399">
        <v>4.7999999999999996E-3</v>
      </c>
      <c r="E437" s="399">
        <v>4.4199999999999899E-2</v>
      </c>
      <c r="F437" s="399"/>
      <c r="G437" s="399"/>
      <c r="H437" s="399"/>
      <c r="I437" s="399"/>
      <c r="J437" s="399"/>
      <c r="K437" s="399"/>
      <c r="L437" s="399"/>
      <c r="M437" s="399"/>
      <c r="N437" s="399"/>
      <c r="O437" s="399"/>
      <c r="P437" s="399"/>
      <c r="Q437" s="399"/>
      <c r="R437" s="399">
        <v>2.53148023772715E-2</v>
      </c>
      <c r="S437" s="399">
        <v>3.2546070377452198E-2</v>
      </c>
      <c r="T437" s="399">
        <v>-0.121387256718366</v>
      </c>
      <c r="U437" s="399"/>
      <c r="V437" s="399"/>
      <c r="W437" s="399"/>
      <c r="X437" s="399">
        <v>0.13017720939481001</v>
      </c>
      <c r="Y437" s="399"/>
      <c r="Z437" s="399">
        <v>-3.8709460555194801E-2</v>
      </c>
      <c r="AA437" s="399">
        <v>3.7572271444575402E-2</v>
      </c>
      <c r="AB437" s="399"/>
      <c r="AC437" s="399"/>
      <c r="AD437" s="399"/>
      <c r="AE437" s="399">
        <v>0.13034642945689201</v>
      </c>
      <c r="AF437" s="399"/>
      <c r="AG437" s="399"/>
      <c r="AH437" s="399"/>
      <c r="AI437" s="399"/>
      <c r="AJ437" s="399"/>
      <c r="AK437" s="399">
        <v>5.7168115696474502E-2</v>
      </c>
      <c r="AL437" s="399"/>
      <c r="AM437" s="399">
        <v>1.9753674021047302E-2</v>
      </c>
      <c r="AN437" s="399">
        <v>1.4925476634166599E-2</v>
      </c>
      <c r="AO437" s="399"/>
      <c r="AP437" s="399">
        <v>8.0538849988328803E-2</v>
      </c>
      <c r="AQ437" s="399">
        <v>5.5539997270774803E-3</v>
      </c>
      <c r="AR437" s="399"/>
      <c r="AS437" s="399"/>
      <c r="AT437" s="399">
        <v>-0.18348511812954299</v>
      </c>
      <c r="AU437" s="399"/>
      <c r="AV437" s="399">
        <v>3.3519471921169497E-2</v>
      </c>
      <c r="AW437" s="399">
        <v>7.1038394944251196E-2</v>
      </c>
      <c r="AX437" s="399"/>
      <c r="AY437" s="399"/>
      <c r="AZ437" s="399">
        <v>7.1949417880319199E-3</v>
      </c>
      <c r="BA437" s="399">
        <v>5.4348410564605397E-2</v>
      </c>
      <c r="BB437" s="399">
        <v>0.30113686728868799</v>
      </c>
      <c r="BC437" s="399"/>
      <c r="BD437" s="399"/>
      <c r="BE437" s="399"/>
      <c r="BF437" s="399"/>
      <c r="BG437" s="399">
        <v>8.9408169596333797E-2</v>
      </c>
      <c r="BH437" s="399">
        <v>4.74142237256307E-2</v>
      </c>
      <c r="BI437" s="399"/>
      <c r="BJ437" s="399"/>
      <c r="BK437" s="399">
        <v>3.13255945647508E-2</v>
      </c>
      <c r="BL437" s="399">
        <v>1.5343559566916199E-2</v>
      </c>
      <c r="BM437" s="399"/>
      <c r="BN437" s="399"/>
      <c r="BO437" s="399">
        <v>6.2098513421337598E-2</v>
      </c>
      <c r="BP437" s="399">
        <v>-1.0526576887156301E-2</v>
      </c>
      <c r="BQ437" s="399"/>
      <c r="BR437" s="399">
        <v>0.17777808249089599</v>
      </c>
      <c r="BS437" s="399"/>
      <c r="BT437" s="399"/>
      <c r="BU437" s="399"/>
      <c r="BV437" s="399"/>
      <c r="BW437" s="399">
        <v>0.157070132176476</v>
      </c>
      <c r="BX437" s="403"/>
      <c r="BY437" s="399">
        <v>1.1331659721822001E-2</v>
      </c>
      <c r="BZ437" s="399"/>
      <c r="CA437" s="399"/>
      <c r="CB437" s="399"/>
      <c r="CC437" s="399">
        <v>8.5027551308599597E-2</v>
      </c>
      <c r="CD437" s="399"/>
      <c r="CE437" s="399"/>
      <c r="CF437" s="399">
        <v>-4.9179460324456102E-2</v>
      </c>
      <c r="CG437" s="399">
        <v>7.7159888819582995E-2</v>
      </c>
      <c r="CH437" s="399">
        <v>8.4012031240923601E-2</v>
      </c>
      <c r="CI437" s="399"/>
      <c r="CJ437" s="399">
        <v>-0.1149676439209</v>
      </c>
      <c r="CK437" s="399"/>
      <c r="CL437" s="399"/>
      <c r="CM437" s="399"/>
      <c r="CN437" s="399"/>
      <c r="CO437" s="399"/>
      <c r="CP437" s="399"/>
      <c r="CQ437" s="399"/>
      <c r="CR437" s="399"/>
      <c r="CS437" s="399"/>
      <c r="CT437" s="399"/>
      <c r="CU437" s="399"/>
      <c r="CV437" s="399"/>
      <c r="CW437" s="399"/>
      <c r="CX437" s="399"/>
      <c r="CY437" s="399"/>
      <c r="CZ437" s="399"/>
      <c r="DA437" s="399"/>
      <c r="DB437" s="399"/>
      <c r="DC437" s="399"/>
      <c r="DD437" s="399"/>
      <c r="DE437" s="399"/>
      <c r="DG437" s="404"/>
      <c r="DI437" s="399"/>
      <c r="DJ437" s="399">
        <v>5.51172929209051E-2</v>
      </c>
      <c r="DK437" s="399">
        <v>7.8124972554402206E-2</v>
      </c>
    </row>
    <row r="438" spans="1:115" customFormat="1" hidden="1" outlineLevel="1">
      <c r="A438" s="398">
        <f t="shared" si="53"/>
        <v>31989</v>
      </c>
      <c r="B438" s="402"/>
      <c r="C438" s="399"/>
      <c r="D438" s="399">
        <v>4.5999999999999999E-3</v>
      </c>
      <c r="E438" s="399">
        <v>4.3099999999999999E-2</v>
      </c>
      <c r="F438" s="399"/>
      <c r="G438" s="399"/>
      <c r="H438" s="399"/>
      <c r="I438" s="399"/>
      <c r="J438" s="399"/>
      <c r="K438" s="399"/>
      <c r="L438" s="399"/>
      <c r="M438" s="399"/>
      <c r="N438" s="399"/>
      <c r="O438" s="399"/>
      <c r="P438" s="399"/>
      <c r="Q438" s="399"/>
      <c r="R438" s="399">
        <v>1.8520234173851499E-2</v>
      </c>
      <c r="S438" s="399">
        <v>-2.35594429054856E-2</v>
      </c>
      <c r="T438" s="399">
        <v>-4.6052586656684102E-2</v>
      </c>
      <c r="U438" s="399"/>
      <c r="V438" s="399"/>
      <c r="W438" s="399"/>
      <c r="X438" s="399">
        <v>-8.1151966270844894E-2</v>
      </c>
      <c r="Y438" s="399"/>
      <c r="Z438" s="399">
        <v>0.18616948043748199</v>
      </c>
      <c r="AA438" s="399">
        <v>6.4066441604185995E-2</v>
      </c>
      <c r="AB438" s="399"/>
      <c r="AC438" s="399"/>
      <c r="AD438" s="399"/>
      <c r="AE438" s="399">
        <v>-1.7299651498325901E-3</v>
      </c>
      <c r="AF438" s="399"/>
      <c r="AG438" s="399"/>
      <c r="AH438" s="399"/>
      <c r="AI438" s="399"/>
      <c r="AJ438" s="399"/>
      <c r="AK438" s="399">
        <v>-4.7617657030850601E-3</v>
      </c>
      <c r="AL438" s="399"/>
      <c r="AM438" s="399">
        <v>6.0533015234663201E-2</v>
      </c>
      <c r="AN438" s="399">
        <v>5.8823646636212597E-2</v>
      </c>
      <c r="AO438" s="399"/>
      <c r="AP438" s="399">
        <v>0.10997110038827899</v>
      </c>
      <c r="AQ438" s="399">
        <v>0.26666435675106498</v>
      </c>
      <c r="AR438" s="399"/>
      <c r="AS438" s="399"/>
      <c r="AT438" s="399">
        <v>2.24687326320205E-2</v>
      </c>
      <c r="AU438" s="399"/>
      <c r="AV438" s="399">
        <v>8.3334527399436295E-2</v>
      </c>
      <c r="AW438" s="399">
        <v>-4.2942938757152799E-2</v>
      </c>
      <c r="AX438" s="399"/>
      <c r="AY438" s="399"/>
      <c r="AZ438" s="399">
        <v>-3.2143199724727498E-2</v>
      </c>
      <c r="BA438" s="399">
        <v>-1.56132694931258E-2</v>
      </c>
      <c r="BB438" s="399">
        <v>0.13100407285271701</v>
      </c>
      <c r="BC438" s="399"/>
      <c r="BD438" s="399">
        <v>-1.01006772388024E-2</v>
      </c>
      <c r="BE438" s="399"/>
      <c r="BF438" s="399"/>
      <c r="BG438" s="399">
        <v>3.4044854161454599E-2</v>
      </c>
      <c r="BH438" s="399">
        <v>6.1728366340894902E-2</v>
      </c>
      <c r="BI438" s="399"/>
      <c r="BJ438" s="399"/>
      <c r="BK438" s="399">
        <v>0.215153521389116</v>
      </c>
      <c r="BL438" s="399">
        <v>-5.3572110067222997E-2</v>
      </c>
      <c r="BM438" s="399"/>
      <c r="BN438" s="399"/>
      <c r="BO438" s="399">
        <v>-2.4193039988345499E-2</v>
      </c>
      <c r="BP438" s="399">
        <v>0.127659795544072</v>
      </c>
      <c r="BQ438" s="399"/>
      <c r="BR438" s="399">
        <v>-0.113204977734469</v>
      </c>
      <c r="BS438" s="399"/>
      <c r="BT438" s="399"/>
      <c r="BU438" s="399"/>
      <c r="BV438" s="399"/>
      <c r="BW438" s="399">
        <v>0.10166360843531801</v>
      </c>
      <c r="BX438" s="403"/>
      <c r="BY438" s="399">
        <v>-1.9607888405171001E-2</v>
      </c>
      <c r="BZ438" s="399"/>
      <c r="CA438" s="399"/>
      <c r="CB438" s="399"/>
      <c r="CC438" s="399">
        <v>9.1180101191379703E-2</v>
      </c>
      <c r="CD438" s="399"/>
      <c r="CE438" s="399"/>
      <c r="CF438" s="399">
        <v>0.46949529848250798</v>
      </c>
      <c r="CG438" s="399">
        <v>8.5959849627557094E-3</v>
      </c>
      <c r="CH438" s="399">
        <v>8.1967093391884502E-2</v>
      </c>
      <c r="CI438" s="399"/>
      <c r="CJ438" s="399">
        <v>-7.8431898169952802E-2</v>
      </c>
      <c r="CK438" s="399"/>
      <c r="CL438" s="399"/>
      <c r="CM438" s="399"/>
      <c r="CN438" s="399"/>
      <c r="CO438" s="399"/>
      <c r="CP438" s="399"/>
      <c r="CQ438" s="399"/>
      <c r="CR438" s="399"/>
      <c r="CS438" s="399"/>
      <c r="CT438" s="399"/>
      <c r="CU438" s="399"/>
      <c r="CV438" s="399"/>
      <c r="CW438" s="399"/>
      <c r="CX438" s="399"/>
      <c r="CY438" s="399"/>
      <c r="CZ438" s="399"/>
      <c r="DA438" s="399"/>
      <c r="DB438" s="399"/>
      <c r="DC438" s="399"/>
      <c r="DD438" s="399"/>
      <c r="DE438" s="399"/>
      <c r="DG438" s="404"/>
      <c r="DI438" s="399"/>
      <c r="DJ438" s="399">
        <v>7.4953910584917904E-2</v>
      </c>
      <c r="DK438" s="399">
        <v>8.0503153574794206E-2</v>
      </c>
    </row>
    <row r="439" spans="1:115" customFormat="1" hidden="1" outlineLevel="1">
      <c r="A439" s="398">
        <f t="shared" si="53"/>
        <v>32020</v>
      </c>
      <c r="B439" s="402"/>
      <c r="C439" s="399"/>
      <c r="D439" s="399">
        <v>4.6999999999999898E-3</v>
      </c>
      <c r="E439" s="399">
        <v>3.9899999999999998E-2</v>
      </c>
      <c r="F439" s="399"/>
      <c r="G439" s="399"/>
      <c r="H439" s="399"/>
      <c r="I439" s="399"/>
      <c r="J439" s="399"/>
      <c r="K439" s="399"/>
      <c r="L439" s="399"/>
      <c r="M439" s="399"/>
      <c r="N439" s="399"/>
      <c r="O439" s="399"/>
      <c r="P439" s="399"/>
      <c r="Q439" s="399"/>
      <c r="R439" s="399">
        <v>0.31078060881699299</v>
      </c>
      <c r="S439" s="399">
        <v>9.3833172863108494E-2</v>
      </c>
      <c r="T439" s="399">
        <v>0.213793035209422</v>
      </c>
      <c r="U439" s="399"/>
      <c r="V439" s="399"/>
      <c r="W439" s="399"/>
      <c r="X439" s="399">
        <v>3.9524899369096998E-2</v>
      </c>
      <c r="Y439" s="399"/>
      <c r="Z439" s="399">
        <v>-4.5455326754229898E-2</v>
      </c>
      <c r="AA439" s="399">
        <v>4.7120457718424297E-2</v>
      </c>
      <c r="AB439" s="399"/>
      <c r="AC439" s="399"/>
      <c r="AD439" s="399"/>
      <c r="AE439" s="399">
        <v>0.10918523824545601</v>
      </c>
      <c r="AF439" s="399"/>
      <c r="AG439" s="399"/>
      <c r="AH439" s="399"/>
      <c r="AI439" s="399"/>
      <c r="AJ439" s="399"/>
      <c r="AK439" s="399">
        <v>9.4737354703362003E-2</v>
      </c>
      <c r="AL439" s="399"/>
      <c r="AM439" s="399">
        <v>5.6862881389550798E-2</v>
      </c>
      <c r="AN439" s="399">
        <v>0.26388851172133598</v>
      </c>
      <c r="AO439" s="399"/>
      <c r="AP439" s="399">
        <v>8.4340656204083306E-2</v>
      </c>
      <c r="AQ439" s="399">
        <v>5.8507146625268397E-3</v>
      </c>
      <c r="AR439" s="399"/>
      <c r="AS439" s="399"/>
      <c r="AT439" s="399">
        <v>0.17582165147279999</v>
      </c>
      <c r="AU439" s="399"/>
      <c r="AV439" s="399">
        <v>0</v>
      </c>
      <c r="AW439" s="399">
        <v>0.10067166746299901</v>
      </c>
      <c r="AX439" s="399"/>
      <c r="AY439" s="399">
        <v>-1.8868360330307699E-2</v>
      </c>
      <c r="AZ439" s="399">
        <v>4.0016987879276603E-3</v>
      </c>
      <c r="BA439" s="399">
        <v>0</v>
      </c>
      <c r="BB439" s="399">
        <v>2.31658760388819E-2</v>
      </c>
      <c r="BC439" s="399"/>
      <c r="BD439" s="399">
        <v>2.3218581684940599E-2</v>
      </c>
      <c r="BE439" s="399"/>
      <c r="BF439" s="399"/>
      <c r="BG439" s="399">
        <v>6.2730952354891997E-2</v>
      </c>
      <c r="BH439" s="399">
        <v>8.1395134630889404E-2</v>
      </c>
      <c r="BI439" s="399"/>
      <c r="BJ439" s="399"/>
      <c r="BK439" s="399">
        <v>-4.6242794801923497E-2</v>
      </c>
      <c r="BL439" s="399">
        <v>1.57231418121235E-2</v>
      </c>
      <c r="BM439" s="399"/>
      <c r="BN439" s="399"/>
      <c r="BO439" s="399">
        <v>-2.3609347461457399E-2</v>
      </c>
      <c r="BP439" s="399">
        <v>-3.18861073938978E-2</v>
      </c>
      <c r="BQ439" s="399"/>
      <c r="BR439" s="399">
        <v>-0.17021266967290699</v>
      </c>
      <c r="BS439" s="399"/>
      <c r="BT439" s="399"/>
      <c r="BU439" s="399"/>
      <c r="BV439" s="399"/>
      <c r="BW439" s="399">
        <v>8.8044983856667203E-2</v>
      </c>
      <c r="BX439" s="403"/>
      <c r="BY439" s="399">
        <v>6.78567089932475E-2</v>
      </c>
      <c r="BZ439" s="399"/>
      <c r="CA439" s="399"/>
      <c r="CB439" s="399"/>
      <c r="CC439" s="399">
        <v>-1.5698387324106399E-2</v>
      </c>
      <c r="CD439" s="399"/>
      <c r="CE439" s="399"/>
      <c r="CF439" s="399">
        <v>0.330962430684276</v>
      </c>
      <c r="CG439" s="399">
        <v>5.82687214823236E-2</v>
      </c>
      <c r="CH439" s="399">
        <v>-3.6730827170752198E-2</v>
      </c>
      <c r="CI439" s="399"/>
      <c r="CJ439" s="399">
        <v>0.26329615333774897</v>
      </c>
      <c r="CK439" s="399"/>
      <c r="CL439" s="399"/>
      <c r="CM439" s="399"/>
      <c r="CN439" s="399"/>
      <c r="CO439" s="399"/>
      <c r="CP439" s="399"/>
      <c r="CQ439" s="399"/>
      <c r="CR439" s="399"/>
      <c r="CS439" s="399"/>
      <c r="CT439" s="399"/>
      <c r="CU439" s="399"/>
      <c r="CV439" s="399"/>
      <c r="CW439" s="399"/>
      <c r="CX439" s="399"/>
      <c r="CY439" s="399"/>
      <c r="CZ439" s="399"/>
      <c r="DA439" s="399"/>
      <c r="DB439" s="399"/>
      <c r="DC439" s="399"/>
      <c r="DD439" s="399"/>
      <c r="DE439" s="399"/>
      <c r="DG439" s="404"/>
      <c r="DI439" s="399"/>
      <c r="DJ439" s="399">
        <v>5.5944357001350697E-2</v>
      </c>
      <c r="DK439" s="399">
        <v>7.7441380862235398E-2</v>
      </c>
    </row>
    <row r="440" spans="1:115" customFormat="1" hidden="1" outlineLevel="1">
      <c r="A440" s="398">
        <f t="shared" si="53"/>
        <v>32050</v>
      </c>
      <c r="B440" s="402"/>
      <c r="C440" s="399"/>
      <c r="D440" s="399">
        <v>4.4999999999999997E-3</v>
      </c>
      <c r="E440" s="399">
        <v>-2.1399999999999898E-2</v>
      </c>
      <c r="F440" s="399"/>
      <c r="G440" s="399"/>
      <c r="H440" s="399"/>
      <c r="I440" s="399"/>
      <c r="J440" s="399"/>
      <c r="K440" s="399"/>
      <c r="L440" s="399"/>
      <c r="M440" s="399"/>
      <c r="N440" s="399"/>
      <c r="O440" s="399"/>
      <c r="P440" s="399"/>
      <c r="Q440" s="399"/>
      <c r="R440" s="399">
        <v>4.6295654486143901E-2</v>
      </c>
      <c r="S440" s="399">
        <v>-1.4440128816067099E-2</v>
      </c>
      <c r="T440" s="399">
        <v>0</v>
      </c>
      <c r="U440" s="399"/>
      <c r="V440" s="399"/>
      <c r="W440" s="399"/>
      <c r="X440" s="399">
        <v>-2.4793110450722699E-2</v>
      </c>
      <c r="Y440" s="399"/>
      <c r="Z440" s="399">
        <v>-2.9760431829913701E-2</v>
      </c>
      <c r="AA440" s="399">
        <v>-7.5000002813543201E-2</v>
      </c>
      <c r="AB440" s="399"/>
      <c r="AC440" s="399"/>
      <c r="AD440" s="399"/>
      <c r="AE440" s="399">
        <v>-3.0223557444818801E-2</v>
      </c>
      <c r="AF440" s="399"/>
      <c r="AG440" s="399"/>
      <c r="AH440" s="399"/>
      <c r="AI440" s="399"/>
      <c r="AJ440" s="399"/>
      <c r="AK440" s="399">
        <v>-4.1506214012387299E-2</v>
      </c>
      <c r="AL440" s="399"/>
      <c r="AM440" s="399">
        <v>-6.9565051176175896E-2</v>
      </c>
      <c r="AN440" s="399">
        <v>-4.3955501601513798E-2</v>
      </c>
      <c r="AO440" s="399"/>
      <c r="AP440" s="399">
        <v>1.22323097090899E-2</v>
      </c>
      <c r="AQ440" s="399">
        <v>0.11598492781459301</v>
      </c>
      <c r="AR440" s="399"/>
      <c r="AS440" s="399"/>
      <c r="AT440" s="399">
        <v>0.21495508131902399</v>
      </c>
      <c r="AU440" s="399"/>
      <c r="AV440" s="399">
        <v>2.3720873337370298E-2</v>
      </c>
      <c r="AW440" s="399">
        <v>-1.4634522862279301E-2</v>
      </c>
      <c r="AX440" s="399"/>
      <c r="AY440" s="399">
        <v>4.8079568825067902E-3</v>
      </c>
      <c r="AZ440" s="399">
        <v>0</v>
      </c>
      <c r="BA440" s="399">
        <v>-3.2608479297941299E-2</v>
      </c>
      <c r="BB440" s="399">
        <v>0.15077909475557799</v>
      </c>
      <c r="BC440" s="399"/>
      <c r="BD440" s="399">
        <v>-0.125628294447653</v>
      </c>
      <c r="BE440" s="399"/>
      <c r="BF440" s="399"/>
      <c r="BG440" s="399">
        <v>-9.2592552921341803E-2</v>
      </c>
      <c r="BH440" s="399">
        <v>-5.5555347097845903E-2</v>
      </c>
      <c r="BI440" s="399"/>
      <c r="BJ440" s="399"/>
      <c r="BK440" s="399">
        <v>0.187878768200302</v>
      </c>
      <c r="BL440" s="399">
        <v>-3.9025601995796501E-2</v>
      </c>
      <c r="BM440" s="399"/>
      <c r="BN440" s="399"/>
      <c r="BO440" s="399">
        <v>-7.9059946480660101E-2</v>
      </c>
      <c r="BP440" s="399">
        <v>-3.9024824655185697E-2</v>
      </c>
      <c r="BQ440" s="399"/>
      <c r="BR440" s="399">
        <v>0.230766473976868</v>
      </c>
      <c r="BS440" s="399"/>
      <c r="BT440" s="399"/>
      <c r="BU440" s="399"/>
      <c r="BV440" s="399"/>
      <c r="BW440" s="399">
        <v>-6.4815510255102002E-2</v>
      </c>
      <c r="BX440" s="403"/>
      <c r="BY440" s="399">
        <v>-5.4344547897128203E-3</v>
      </c>
      <c r="BZ440" s="399"/>
      <c r="CA440" s="399"/>
      <c r="CB440" s="399"/>
      <c r="CC440" s="399">
        <v>-4.94422382958008E-2</v>
      </c>
      <c r="CD440" s="399"/>
      <c r="CE440" s="399"/>
      <c r="CF440" s="399">
        <v>7.5416974977972701E-2</v>
      </c>
      <c r="CG440" s="399">
        <v>-1.08405897479805E-2</v>
      </c>
      <c r="CH440" s="399">
        <v>-1.3193214580205699E-2</v>
      </c>
      <c r="CI440" s="399"/>
      <c r="CJ440" s="399">
        <v>0.11578907606759301</v>
      </c>
      <c r="CK440" s="399"/>
      <c r="CL440" s="399"/>
      <c r="CM440" s="399"/>
      <c r="CN440" s="399"/>
      <c r="CO440" s="399"/>
      <c r="CP440" s="399"/>
      <c r="CQ440" s="399"/>
      <c r="CR440" s="399"/>
      <c r="CS440" s="399"/>
      <c r="CT440" s="399"/>
      <c r="CU440" s="399"/>
      <c r="CV440" s="399"/>
      <c r="CW440" s="399"/>
      <c r="CX440" s="399"/>
      <c r="CY440" s="399"/>
      <c r="CZ440" s="399"/>
      <c r="DA440" s="399"/>
      <c r="DB440" s="399"/>
      <c r="DC440" s="399"/>
      <c r="DD440" s="399"/>
      <c r="DE440" s="399"/>
      <c r="DG440" s="404"/>
      <c r="DI440" s="399"/>
      <c r="DJ440" s="399">
        <v>-9.9335247470483303E-3</v>
      </c>
      <c r="DK440" s="399">
        <v>4.3749683061001798E-2</v>
      </c>
    </row>
    <row r="441" spans="1:115" customFormat="1" hidden="1" outlineLevel="1">
      <c r="A441" s="398">
        <f t="shared" si="53"/>
        <v>32081</v>
      </c>
      <c r="B441" s="402"/>
      <c r="C441" s="399"/>
      <c r="D441" s="399">
        <v>6.0000000000000001E-3</v>
      </c>
      <c r="E441" s="399">
        <v>-0.226375545557638</v>
      </c>
      <c r="F441" s="399"/>
      <c r="G441" s="399"/>
      <c r="H441" s="399"/>
      <c r="I441" s="399"/>
      <c r="J441" s="399"/>
      <c r="K441" s="399"/>
      <c r="L441" s="399"/>
      <c r="M441" s="399"/>
      <c r="N441" s="399"/>
      <c r="O441" s="399"/>
      <c r="P441" s="399"/>
      <c r="Q441" s="399"/>
      <c r="R441" s="399">
        <v>-0.31637168758543399</v>
      </c>
      <c r="S441" s="399">
        <v>-0.157107356512803</v>
      </c>
      <c r="T441" s="399">
        <v>-0.47727269967949398</v>
      </c>
      <c r="U441" s="399"/>
      <c r="V441" s="399"/>
      <c r="W441" s="399"/>
      <c r="X441" s="399">
        <v>-0.26553721590740398</v>
      </c>
      <c r="Y441" s="399"/>
      <c r="Z441" s="399">
        <v>-0.21157113822010201</v>
      </c>
      <c r="AA441" s="399">
        <v>-0.32972950382419802</v>
      </c>
      <c r="AB441" s="399"/>
      <c r="AC441" s="399"/>
      <c r="AD441" s="399"/>
      <c r="AE441" s="399">
        <v>-0.28709689857451798</v>
      </c>
      <c r="AF441" s="399"/>
      <c r="AG441" s="399"/>
      <c r="AH441" s="399"/>
      <c r="AI441" s="399"/>
      <c r="AJ441" s="399"/>
      <c r="AK441" s="399">
        <v>-0.17171762325470899</v>
      </c>
      <c r="AL441" s="399"/>
      <c r="AM441" s="399">
        <v>-0.24532704822629101</v>
      </c>
      <c r="AN441" s="399">
        <v>-0.40229922143243102</v>
      </c>
      <c r="AO441" s="399"/>
      <c r="AP441" s="399">
        <v>-0.12265846071945299</v>
      </c>
      <c r="AQ441" s="399">
        <v>-0.29842936995478297</v>
      </c>
      <c r="AR441" s="399"/>
      <c r="AS441" s="399"/>
      <c r="AT441" s="399">
        <v>-0.230767843173249</v>
      </c>
      <c r="AU441" s="399"/>
      <c r="AV441" s="399">
        <v>-0.147798565129587</v>
      </c>
      <c r="AW441" s="399">
        <v>-0.11924102622315801</v>
      </c>
      <c r="AX441" s="399"/>
      <c r="AY441" s="399">
        <v>-0.14548884871212101</v>
      </c>
      <c r="AZ441" s="399">
        <v>-0.328413402766908</v>
      </c>
      <c r="BA441" s="399">
        <v>-4.6181718910945904E-3</v>
      </c>
      <c r="BB441" s="399">
        <v>-0.231023126177067</v>
      </c>
      <c r="BC441" s="399"/>
      <c r="BD441" s="399">
        <v>-0.333333415471676</v>
      </c>
      <c r="BE441" s="399"/>
      <c r="BF441" s="399"/>
      <c r="BG441" s="399">
        <v>-0.218093600205575</v>
      </c>
      <c r="BH441" s="399">
        <v>-0.30740046032278501</v>
      </c>
      <c r="BI441" s="399"/>
      <c r="BJ441" s="399"/>
      <c r="BK441" s="399">
        <v>-0.32145793003275402</v>
      </c>
      <c r="BL441" s="399">
        <v>-0.29180315254327599</v>
      </c>
      <c r="BM441" s="399"/>
      <c r="BN441" s="399"/>
      <c r="BO441" s="399">
        <v>-0.17633304020567001</v>
      </c>
      <c r="BP441" s="399">
        <v>-0.238577998143675</v>
      </c>
      <c r="BQ441" s="399"/>
      <c r="BR441" s="399">
        <v>-0.33333302494146799</v>
      </c>
      <c r="BS441" s="399"/>
      <c r="BT441" s="399"/>
      <c r="BU441" s="399"/>
      <c r="BV441" s="399"/>
      <c r="BW441" s="399">
        <v>-0.27062706352016902</v>
      </c>
      <c r="BX441" s="403"/>
      <c r="BY441" s="399">
        <v>4.9180214547540603E-2</v>
      </c>
      <c r="BZ441" s="399"/>
      <c r="CA441" s="399">
        <v>-0.220657567700628</v>
      </c>
      <c r="CB441" s="399"/>
      <c r="CC441" s="399">
        <v>-0.27420409957213698</v>
      </c>
      <c r="CD441" s="399"/>
      <c r="CE441" s="399"/>
      <c r="CF441" s="399">
        <v>-0.45575278397167202</v>
      </c>
      <c r="CG441" s="399">
        <v>-0.20821853156321499</v>
      </c>
      <c r="CH441" s="399">
        <v>-0.25133669743629</v>
      </c>
      <c r="CI441" s="399"/>
      <c r="CJ441" s="399">
        <v>-0.24905575368555899</v>
      </c>
      <c r="CK441" s="399"/>
      <c r="CL441" s="399"/>
      <c r="CM441" s="399"/>
      <c r="CN441" s="399"/>
      <c r="CO441" s="399"/>
      <c r="CP441" s="399"/>
      <c r="CQ441" s="399"/>
      <c r="CR441" s="399"/>
      <c r="CS441" s="399"/>
      <c r="CT441" s="399"/>
      <c r="CU441" s="399"/>
      <c r="CV441" s="399"/>
      <c r="CW441" s="399"/>
      <c r="CX441" s="399"/>
      <c r="CY441" s="399"/>
      <c r="CZ441" s="399"/>
      <c r="DA441" s="399"/>
      <c r="DB441" s="399"/>
      <c r="DC441" s="399"/>
      <c r="DD441" s="399"/>
      <c r="DE441" s="399"/>
      <c r="DG441" s="404"/>
      <c r="DI441" s="399"/>
      <c r="DJ441" s="399">
        <v>-0.27597749073703698</v>
      </c>
      <c r="DK441" s="399">
        <v>-0.21273344404224501</v>
      </c>
    </row>
    <row r="442" spans="1:115" customFormat="1" hidden="1" outlineLevel="1">
      <c r="A442" s="398">
        <f t="shared" si="53"/>
        <v>32111</v>
      </c>
      <c r="B442" s="402"/>
      <c r="C442" s="399"/>
      <c r="D442" s="399">
        <v>3.4999999999999901E-3</v>
      </c>
      <c r="E442" s="399">
        <v>-7.8534803999820796E-2</v>
      </c>
      <c r="F442" s="399"/>
      <c r="G442" s="399"/>
      <c r="H442" s="399"/>
      <c r="I442" s="399"/>
      <c r="J442" s="399"/>
      <c r="K442" s="399"/>
      <c r="L442" s="399"/>
      <c r="M442" s="399"/>
      <c r="N442" s="399"/>
      <c r="O442" s="399"/>
      <c r="P442" s="399"/>
      <c r="Q442" s="399"/>
      <c r="R442" s="399">
        <v>-0.143766240080383</v>
      </c>
      <c r="S442" s="399">
        <v>-7.1005419451745697E-2</v>
      </c>
      <c r="T442" s="399">
        <v>-0.19565223522471101</v>
      </c>
      <c r="U442" s="399"/>
      <c r="V442" s="399"/>
      <c r="W442" s="399"/>
      <c r="X442" s="399">
        <v>-8.5657633894233601E-2</v>
      </c>
      <c r="Y442" s="399"/>
      <c r="Z442" s="399">
        <v>1.56249149688383E-2</v>
      </c>
      <c r="AA442" s="399">
        <v>-0.12903258889727101</v>
      </c>
      <c r="AB442" s="399"/>
      <c r="AC442" s="399"/>
      <c r="AD442" s="399"/>
      <c r="AE442" s="399">
        <v>-5.2036056388676998E-2</v>
      </c>
      <c r="AF442" s="399"/>
      <c r="AG442" s="399"/>
      <c r="AH442" s="399"/>
      <c r="AI442" s="399"/>
      <c r="AJ442" s="399"/>
      <c r="AK442" s="399">
        <v>1.21953471393996E-2</v>
      </c>
      <c r="AL442" s="399"/>
      <c r="AM442" s="399">
        <v>-0.14411888569963099</v>
      </c>
      <c r="AN442" s="399">
        <v>-0.28846111248235801</v>
      </c>
      <c r="AO442" s="399"/>
      <c r="AP442" s="399">
        <v>-6.3361379468137496E-2</v>
      </c>
      <c r="AQ442" s="399">
        <v>-6.71634243740028E-2</v>
      </c>
      <c r="AR442" s="399"/>
      <c r="AS442" s="399"/>
      <c r="AT442" s="399">
        <v>-0.13000224847279701</v>
      </c>
      <c r="AU442" s="399"/>
      <c r="AV442" s="399">
        <v>-8.4870758200275204E-2</v>
      </c>
      <c r="AW442" s="399">
        <v>-7.7904188634406901E-2</v>
      </c>
      <c r="AX442" s="399"/>
      <c r="AY442" s="399">
        <v>7.0422232235355306E-2</v>
      </c>
      <c r="AZ442" s="399">
        <v>-6.63272025648316E-2</v>
      </c>
      <c r="BA442" s="399">
        <v>1.7646694041384799E-2</v>
      </c>
      <c r="BB442" s="399">
        <v>0.193133239427387</v>
      </c>
      <c r="BC442" s="399"/>
      <c r="BD442" s="399">
        <v>-5.3199348429294899E-2</v>
      </c>
      <c r="BE442" s="399"/>
      <c r="BF442" s="399"/>
      <c r="BG442" s="399">
        <v>-5.7946430572573197E-2</v>
      </c>
      <c r="BH442" s="399">
        <v>-0.15068516645935601</v>
      </c>
      <c r="BI442" s="399"/>
      <c r="BJ442" s="399"/>
      <c r="BK442" s="399">
        <v>0.14070397965510301</v>
      </c>
      <c r="BL442" s="399">
        <v>-4.6296217778911297E-2</v>
      </c>
      <c r="BM442" s="399"/>
      <c r="BN442" s="399"/>
      <c r="BO442" s="399">
        <v>-0.16622354381811499</v>
      </c>
      <c r="BP442" s="399">
        <v>0.101519069783518</v>
      </c>
      <c r="BQ442" s="399"/>
      <c r="BR442" s="399">
        <v>-6.24962156074957E-2</v>
      </c>
      <c r="BS442" s="399"/>
      <c r="BT442" s="399"/>
      <c r="BU442" s="399"/>
      <c r="BV442" s="399"/>
      <c r="BW442" s="399">
        <v>-0.13122170900250299</v>
      </c>
      <c r="BX442" s="403"/>
      <c r="BY442" s="399">
        <v>-9.0873509226674296E-2</v>
      </c>
      <c r="BZ442" s="399"/>
      <c r="CA442" s="399">
        <v>-5.4217555637710801E-2</v>
      </c>
      <c r="CB442" s="399"/>
      <c r="CC442" s="399">
        <v>-0.123542746812509</v>
      </c>
      <c r="CD442" s="399"/>
      <c r="CE442" s="399"/>
      <c r="CF442" s="399">
        <v>6.7723507346045597E-2</v>
      </c>
      <c r="CG442" s="399">
        <v>-0.18613389961993601</v>
      </c>
      <c r="CH442" s="399">
        <v>-0.153571706823456</v>
      </c>
      <c r="CI442" s="399"/>
      <c r="CJ442" s="399">
        <v>-0.100501893422887</v>
      </c>
      <c r="CK442" s="399"/>
      <c r="CL442" s="399"/>
      <c r="CM442" s="399"/>
      <c r="CN442" s="399"/>
      <c r="CO442" s="399"/>
      <c r="CP442" s="399"/>
      <c r="CQ442" s="399"/>
      <c r="CR442" s="399"/>
      <c r="CS442" s="399"/>
      <c r="CT442" s="399"/>
      <c r="CU442" s="399"/>
      <c r="CV442" s="399"/>
      <c r="CW442" s="399"/>
      <c r="CX442" s="399"/>
      <c r="CY442" s="399"/>
      <c r="CZ442" s="399"/>
      <c r="DA442" s="399"/>
      <c r="DB442" s="399"/>
      <c r="DC442" s="399"/>
      <c r="DD442" s="399"/>
      <c r="DE442" s="399"/>
      <c r="DG442" s="404"/>
      <c r="DI442" s="399"/>
      <c r="DJ442" s="399">
        <v>-2.3255413448413299E-2</v>
      </c>
      <c r="DK442" s="399">
        <v>2.6716972210060998E-2</v>
      </c>
    </row>
    <row r="443" spans="1:115" customFormat="1" hidden="1" outlineLevel="1">
      <c r="A443" s="398">
        <f t="shared" si="53"/>
        <v>32142</v>
      </c>
      <c r="B443" s="402"/>
      <c r="C443" s="399"/>
      <c r="D443" s="399">
        <v>3.8999999999999998E-3</v>
      </c>
      <c r="E443" s="399">
        <v>7.2544388264775994E-2</v>
      </c>
      <c r="F443" s="399"/>
      <c r="G443" s="399"/>
      <c r="H443" s="399"/>
      <c r="I443" s="399"/>
      <c r="J443" s="399"/>
      <c r="K443" s="399"/>
      <c r="L443" s="399"/>
      <c r="M443" s="399"/>
      <c r="N443" s="399"/>
      <c r="O443" s="399"/>
      <c r="P443" s="399"/>
      <c r="Q443" s="399"/>
      <c r="R443" s="399">
        <v>0.272726453357368</v>
      </c>
      <c r="S443" s="399">
        <v>0.147193903159622</v>
      </c>
      <c r="T443" s="399">
        <v>6.7567651185171898E-2</v>
      </c>
      <c r="U443" s="399"/>
      <c r="V443" s="399"/>
      <c r="W443" s="399"/>
      <c r="X443" s="399">
        <v>0.19915278360625699</v>
      </c>
      <c r="Y443" s="399"/>
      <c r="Z443" s="399">
        <v>0.16153924706685999</v>
      </c>
      <c r="AA443" s="399">
        <v>0.21296293208731501</v>
      </c>
      <c r="AB443" s="399"/>
      <c r="AC443" s="399"/>
      <c r="AD443" s="399"/>
      <c r="AE443" s="399">
        <v>0.13126477281461699</v>
      </c>
      <c r="AF443" s="399"/>
      <c r="AG443" s="399"/>
      <c r="AH443" s="399"/>
      <c r="AI443" s="399"/>
      <c r="AJ443" s="399"/>
      <c r="AK443" s="399">
        <v>-6.4291293429969296E-2</v>
      </c>
      <c r="AL443" s="399"/>
      <c r="AM443" s="399">
        <v>3.6489819757301498E-3</v>
      </c>
      <c r="AN443" s="399">
        <v>0.54053952770479097</v>
      </c>
      <c r="AO443" s="399"/>
      <c r="AP443" s="399">
        <v>-6.3020860141104001E-2</v>
      </c>
      <c r="AQ443" s="399">
        <v>0.25630386862569199</v>
      </c>
      <c r="AR443" s="399"/>
      <c r="AS443" s="399"/>
      <c r="AT443" s="399">
        <v>0.33333425824167601</v>
      </c>
      <c r="AU443" s="399"/>
      <c r="AV443" s="399">
        <v>8.2572083347666594E-2</v>
      </c>
      <c r="AW443" s="399">
        <v>4.9155045180440698E-2</v>
      </c>
      <c r="AX443" s="399"/>
      <c r="AY443" s="399">
        <v>4.2105321244059399E-2</v>
      </c>
      <c r="AZ443" s="399">
        <v>0.15384651954713599</v>
      </c>
      <c r="BA443" s="399">
        <v>3.46820567680068E-2</v>
      </c>
      <c r="BB443" s="399">
        <v>8.6331158141291997E-2</v>
      </c>
      <c r="BC443" s="399"/>
      <c r="BD443" s="399">
        <v>0.155964581372837</v>
      </c>
      <c r="BE443" s="399"/>
      <c r="BF443" s="399"/>
      <c r="BG443" s="399">
        <v>5.9753397308089901E-2</v>
      </c>
      <c r="BH443" s="399">
        <v>0.22580744946650899</v>
      </c>
      <c r="BI443" s="399"/>
      <c r="BJ443" s="399"/>
      <c r="BK443" s="399">
        <v>9.2510780536151804E-2</v>
      </c>
      <c r="BL443" s="399">
        <v>-0.14595442127969699</v>
      </c>
      <c r="BM443" s="399"/>
      <c r="BN443" s="399"/>
      <c r="BO443" s="399">
        <v>8.5616429633980307E-2</v>
      </c>
      <c r="BP443" s="399">
        <v>0.19393801311964401</v>
      </c>
      <c r="BQ443" s="399"/>
      <c r="BR443" s="399">
        <v>-3.3339750452243203E-2</v>
      </c>
      <c r="BS443" s="399"/>
      <c r="BT443" s="399"/>
      <c r="BU443" s="399"/>
      <c r="BV443" s="399"/>
      <c r="BW443" s="399">
        <v>8.48385598836289E-2</v>
      </c>
      <c r="BX443" s="403"/>
      <c r="BY443" s="399">
        <v>-2.9080199723144902E-3</v>
      </c>
      <c r="BZ443" s="399"/>
      <c r="CA443" s="399">
        <v>0.159236577646547</v>
      </c>
      <c r="CB443" s="399"/>
      <c r="CC443" s="399">
        <v>0.12765920598519501</v>
      </c>
      <c r="CD443" s="399"/>
      <c r="CE443" s="399"/>
      <c r="CF443" s="399">
        <v>-7.5409985536103605E-2</v>
      </c>
      <c r="CG443" s="399">
        <v>-2.58621429997795E-2</v>
      </c>
      <c r="CH443" s="399">
        <v>-1.9391711673533499E-2</v>
      </c>
      <c r="CI443" s="399"/>
      <c r="CJ443" s="399">
        <v>0.212289520662164</v>
      </c>
      <c r="CK443" s="399"/>
      <c r="CL443" s="399"/>
      <c r="CM443" s="399"/>
      <c r="CN443" s="399"/>
      <c r="CO443" s="399"/>
      <c r="CP443" s="399"/>
      <c r="CQ443" s="399"/>
      <c r="CR443" s="399"/>
      <c r="CS443" s="399"/>
      <c r="CT443" s="399"/>
      <c r="CU443" s="399"/>
      <c r="CV443" s="399"/>
      <c r="CW443" s="399"/>
      <c r="CX443" s="399"/>
      <c r="CY443" s="399"/>
      <c r="CZ443" s="399"/>
      <c r="DA443" s="399"/>
      <c r="DB443" s="399"/>
      <c r="DC443" s="399"/>
      <c r="DD443" s="399"/>
      <c r="DE443" s="399"/>
      <c r="DG443" s="404"/>
      <c r="DI443" s="399"/>
      <c r="DJ443" s="399">
        <v>5.23807702507679E-2</v>
      </c>
      <c r="DK443" s="399">
        <v>-1.1151648802002199E-2</v>
      </c>
    </row>
    <row r="444" spans="1:115" customFormat="1" hidden="1" outlineLevel="1">
      <c r="A444" s="398">
        <f t="shared" si="53"/>
        <v>32173</v>
      </c>
      <c r="B444" s="402"/>
      <c r="C444" s="399"/>
      <c r="D444" s="399">
        <v>2.8999999999999998E-3</v>
      </c>
      <c r="E444" s="399">
        <v>4.2255558983562903E-2</v>
      </c>
      <c r="F444" s="399"/>
      <c r="G444" s="399"/>
      <c r="H444" s="399"/>
      <c r="I444" s="399"/>
      <c r="J444" s="399"/>
      <c r="K444" s="399"/>
      <c r="L444" s="399"/>
      <c r="M444" s="399"/>
      <c r="N444" s="399"/>
      <c r="O444" s="399"/>
      <c r="P444" s="399"/>
      <c r="Q444" s="399"/>
      <c r="R444" s="399">
        <v>-1.1904036873408399E-2</v>
      </c>
      <c r="S444" s="399">
        <v>-4.7353161404545097E-2</v>
      </c>
      <c r="T444" s="399">
        <v>-2.5316485043420298E-2</v>
      </c>
      <c r="U444" s="399"/>
      <c r="V444" s="399"/>
      <c r="W444" s="399"/>
      <c r="X444" s="399">
        <v>-0.106006456106412</v>
      </c>
      <c r="Y444" s="399"/>
      <c r="Z444" s="399">
        <v>3.7509800109941399E-2</v>
      </c>
      <c r="AA444" s="399">
        <v>8.7786592688086001E-2</v>
      </c>
      <c r="AB444" s="399"/>
      <c r="AC444" s="399"/>
      <c r="AD444" s="399"/>
      <c r="AE444" s="399">
        <v>-1.76642305466744E-2</v>
      </c>
      <c r="AF444" s="399"/>
      <c r="AG444" s="399"/>
      <c r="AH444" s="399"/>
      <c r="AI444" s="399"/>
      <c r="AJ444" s="399"/>
      <c r="AK444" s="399">
        <v>0.14285765686402099</v>
      </c>
      <c r="AL444" s="399"/>
      <c r="AM444" s="399">
        <v>0.11272759752762899</v>
      </c>
      <c r="AN444" s="399">
        <v>-0.15789475918604101</v>
      </c>
      <c r="AO444" s="399"/>
      <c r="AP444" s="399">
        <v>-4.8896127378327797E-2</v>
      </c>
      <c r="AQ444" s="399">
        <v>-8.9743939983292803E-2</v>
      </c>
      <c r="AR444" s="399"/>
      <c r="AS444" s="399"/>
      <c r="AT444" s="399">
        <v>-3.4478312912857703E-2</v>
      </c>
      <c r="AU444" s="399"/>
      <c r="AV444" s="399">
        <v>3.74510734310851E-3</v>
      </c>
      <c r="AW444" s="399">
        <v>2.4078111549834498E-3</v>
      </c>
      <c r="AX444" s="399"/>
      <c r="AY444" s="399">
        <v>1.51523354209441E-2</v>
      </c>
      <c r="AZ444" s="399">
        <v>0.16410238864844301</v>
      </c>
      <c r="BA444" s="399">
        <v>0.112829044204326</v>
      </c>
      <c r="BB444" s="399">
        <v>-2.3178967797514601E-2</v>
      </c>
      <c r="BC444" s="399"/>
      <c r="BD444" s="399">
        <v>7.1428008563652001E-2</v>
      </c>
      <c r="BE444" s="399"/>
      <c r="BF444" s="399"/>
      <c r="BG444" s="399">
        <v>0.141322550825665</v>
      </c>
      <c r="BH444" s="399">
        <v>7.6315127130167998E-2</v>
      </c>
      <c r="BI444" s="399"/>
      <c r="BJ444" s="399"/>
      <c r="BK444" s="399">
        <v>-5.7559102724678499E-2</v>
      </c>
      <c r="BL444" s="399">
        <v>5.8483854216302396E-3</v>
      </c>
      <c r="BM444" s="399"/>
      <c r="BN444" s="399"/>
      <c r="BO444" s="399">
        <v>0.13249237543536699</v>
      </c>
      <c r="BP444" s="399">
        <v>-5.0752710721375599E-3</v>
      </c>
      <c r="BQ444" s="399"/>
      <c r="BR444" s="399">
        <v>0.27586316952095502</v>
      </c>
      <c r="BS444" s="399"/>
      <c r="BT444" s="399"/>
      <c r="BU444" s="399"/>
      <c r="BV444" s="399"/>
      <c r="BW444" s="399">
        <v>5.2884930438796302E-2</v>
      </c>
      <c r="BX444" s="403"/>
      <c r="BY444" s="399">
        <v>0.14285768161123799</v>
      </c>
      <c r="BZ444" s="399"/>
      <c r="CA444" s="399">
        <v>3.8461485118064201E-2</v>
      </c>
      <c r="CB444" s="399"/>
      <c r="CC444" s="399">
        <v>0.156696609830133</v>
      </c>
      <c r="CD444" s="399"/>
      <c r="CE444" s="399"/>
      <c r="CF444" s="399">
        <v>-7.4467809602734802E-2</v>
      </c>
      <c r="CG444" s="399">
        <v>0.106194916743392</v>
      </c>
      <c r="CH444" s="399">
        <v>0.134782800332369</v>
      </c>
      <c r="CI444" s="399"/>
      <c r="CJ444" s="399">
        <v>2.7650987066326599E-2</v>
      </c>
      <c r="CK444" s="399"/>
      <c r="CL444" s="399"/>
      <c r="CM444" s="399"/>
      <c r="CN444" s="399"/>
      <c r="CO444" s="399"/>
      <c r="CP444" s="399"/>
      <c r="CQ444" s="399"/>
      <c r="CR444" s="399"/>
      <c r="CS444" s="399"/>
      <c r="CT444" s="399"/>
      <c r="CU444" s="399"/>
      <c r="CV444" s="399"/>
      <c r="CW444" s="399"/>
      <c r="CX444" s="399"/>
      <c r="CY444" s="399"/>
      <c r="CZ444" s="399"/>
      <c r="DA444" s="399"/>
      <c r="DB444" s="399"/>
      <c r="DC444" s="399"/>
      <c r="DD444" s="399"/>
      <c r="DE444" s="399"/>
      <c r="DG444" s="404"/>
      <c r="DI444" s="399"/>
      <c r="DJ444" s="399">
        <v>4.6858110253174198E-2</v>
      </c>
      <c r="DK444" s="399">
        <v>3.4964551240252703E-2</v>
      </c>
    </row>
    <row r="445" spans="1:115" customFormat="1" hidden="1" outlineLevel="1">
      <c r="A445" s="398">
        <f t="shared" si="53"/>
        <v>32202</v>
      </c>
      <c r="B445" s="402"/>
      <c r="C445" s="399"/>
      <c r="D445" s="399">
        <v>4.5999999999999999E-3</v>
      </c>
      <c r="E445" s="399">
        <v>4.7668463468162302E-2</v>
      </c>
      <c r="F445" s="399"/>
      <c r="G445" s="399"/>
      <c r="H445" s="399"/>
      <c r="I445" s="399"/>
      <c r="J445" s="399"/>
      <c r="K445" s="399"/>
      <c r="L445" s="399"/>
      <c r="M445" s="399"/>
      <c r="N445" s="399"/>
      <c r="O445" s="399"/>
      <c r="P445" s="399"/>
      <c r="Q445" s="399"/>
      <c r="R445" s="399">
        <v>3.8189455616858402E-2</v>
      </c>
      <c r="S445" s="399">
        <v>8.4795360006298698E-2</v>
      </c>
      <c r="T445" s="399">
        <v>0.246753242891803</v>
      </c>
      <c r="U445" s="399"/>
      <c r="V445" s="399"/>
      <c r="W445" s="399"/>
      <c r="X445" s="399">
        <v>4.3367639525014601E-2</v>
      </c>
      <c r="Y445" s="399"/>
      <c r="Z445" s="399">
        <v>0.102564118472148</v>
      </c>
      <c r="AA445" s="399">
        <v>0.12280716441268601</v>
      </c>
      <c r="AB445" s="399"/>
      <c r="AC445" s="399"/>
      <c r="AD445" s="399"/>
      <c r="AE445" s="399">
        <v>5.5914334743413799E-2</v>
      </c>
      <c r="AF445" s="399"/>
      <c r="AG445" s="399"/>
      <c r="AH445" s="399"/>
      <c r="AI445" s="399"/>
      <c r="AJ445" s="399"/>
      <c r="AK445" s="399">
        <v>3.40915954915013E-2</v>
      </c>
      <c r="AL445" s="399"/>
      <c r="AM445" s="399">
        <v>0.13779450524448</v>
      </c>
      <c r="AN445" s="399">
        <v>0</v>
      </c>
      <c r="AO445" s="399"/>
      <c r="AP445" s="399">
        <v>0.103890220454605</v>
      </c>
      <c r="AQ445" s="399">
        <v>0.19718081945534</v>
      </c>
      <c r="AR445" s="399"/>
      <c r="AS445" s="399"/>
      <c r="AT445" s="399">
        <v>8.0351749886818202E-2</v>
      </c>
      <c r="AU445" s="399"/>
      <c r="AV445" s="399">
        <v>5.9702511460355101E-2</v>
      </c>
      <c r="AW445" s="399">
        <v>-7.3634087262032201E-3</v>
      </c>
      <c r="AX445" s="399"/>
      <c r="AY445" s="399">
        <v>-4.9757011144431198E-3</v>
      </c>
      <c r="AZ445" s="399">
        <v>1.88369819968838E-2</v>
      </c>
      <c r="BA445" s="399">
        <v>-4.16665576399309E-2</v>
      </c>
      <c r="BB445" s="399">
        <v>4.4067519393447399E-2</v>
      </c>
      <c r="BC445" s="399"/>
      <c r="BD445" s="399">
        <v>0.13979950891135701</v>
      </c>
      <c r="BE445" s="399"/>
      <c r="BF445" s="399"/>
      <c r="BG445" s="399">
        <v>6.17642739303947E-2</v>
      </c>
      <c r="BH445" s="399">
        <v>0</v>
      </c>
      <c r="BI445" s="399"/>
      <c r="BJ445" s="399"/>
      <c r="BK445" s="399">
        <v>0.115879541919471</v>
      </c>
      <c r="BL445" s="399">
        <v>0.16279071619056801</v>
      </c>
      <c r="BM445" s="399"/>
      <c r="BN445" s="399"/>
      <c r="BO445" s="399">
        <v>-2.5575732852312001E-4</v>
      </c>
      <c r="BP445" s="399">
        <v>6.2843988066541207E-2</v>
      </c>
      <c r="BQ445" s="399"/>
      <c r="BR445" s="399">
        <v>0</v>
      </c>
      <c r="BS445" s="399"/>
      <c r="BT445" s="399"/>
      <c r="BU445" s="399"/>
      <c r="BV445" s="399"/>
      <c r="BW445" s="399">
        <v>7.3059443708597099E-2</v>
      </c>
      <c r="BX445" s="403"/>
      <c r="BY445" s="399">
        <v>-4.2079727553357697E-2</v>
      </c>
      <c r="BZ445" s="399"/>
      <c r="CA445" s="399">
        <v>3.7037237989744502E-2</v>
      </c>
      <c r="CB445" s="399"/>
      <c r="CC445" s="399">
        <v>0.102880724579507</v>
      </c>
      <c r="CD445" s="399"/>
      <c r="CE445" s="399"/>
      <c r="CF445" s="399">
        <v>5.8360422899649399E-2</v>
      </c>
      <c r="CG445" s="399">
        <v>5.4213973826157301E-2</v>
      </c>
      <c r="CH445" s="399">
        <v>6.8965679587481704E-2</v>
      </c>
      <c r="CI445" s="399"/>
      <c r="CJ445" s="399">
        <v>6.5020463411861601E-2</v>
      </c>
      <c r="CK445" s="399"/>
      <c r="CL445" s="399"/>
      <c r="CM445" s="399"/>
      <c r="CN445" s="399"/>
      <c r="CO445" s="399"/>
      <c r="CP445" s="399"/>
      <c r="CQ445" s="399"/>
      <c r="CR445" s="399"/>
      <c r="CS445" s="399"/>
      <c r="CT445" s="399"/>
      <c r="CU445" s="399"/>
      <c r="CV445" s="399"/>
      <c r="CW445" s="399"/>
      <c r="CX445" s="399"/>
      <c r="CY445" s="399"/>
      <c r="CZ445" s="399"/>
      <c r="DA445" s="399"/>
      <c r="DB445" s="399"/>
      <c r="DC445" s="399"/>
      <c r="DD445" s="399"/>
      <c r="DE445" s="399"/>
      <c r="DG445" s="404"/>
      <c r="DI445" s="399"/>
      <c r="DJ445" s="399">
        <v>4.8034844898508601E-2</v>
      </c>
      <c r="DK445" s="399">
        <v>0.12043823283958401</v>
      </c>
    </row>
    <row r="446" spans="1:115" customFormat="1" hidden="1" outlineLevel="1">
      <c r="A446" s="398">
        <f t="shared" si="53"/>
        <v>32233</v>
      </c>
      <c r="B446" s="402"/>
      <c r="C446" s="399"/>
      <c r="D446" s="399">
        <v>4.4000000000000003E-3</v>
      </c>
      <c r="E446" s="399">
        <v>-2.2848785725600101E-2</v>
      </c>
      <c r="F446" s="399"/>
      <c r="G446" s="399"/>
      <c r="H446" s="399"/>
      <c r="I446" s="399"/>
      <c r="J446" s="399"/>
      <c r="K446" s="399"/>
      <c r="L446" s="399"/>
      <c r="M446" s="399"/>
      <c r="N446" s="399"/>
      <c r="O446" s="399"/>
      <c r="P446" s="399"/>
      <c r="Q446" s="399"/>
      <c r="R446" s="399">
        <v>-6.9768040459339098E-2</v>
      </c>
      <c r="S446" s="399">
        <v>-8.0722058624233706E-2</v>
      </c>
      <c r="T446" s="399">
        <v>-8.3333353207030295E-2</v>
      </c>
      <c r="U446" s="399"/>
      <c r="V446" s="399"/>
      <c r="W446" s="399"/>
      <c r="X446" s="399">
        <v>-3.81685595407998E-3</v>
      </c>
      <c r="Y446" s="399"/>
      <c r="Z446" s="399">
        <v>0.27325532486174597</v>
      </c>
      <c r="AA446" s="399">
        <v>-6.2500096715513001E-2</v>
      </c>
      <c r="AB446" s="399"/>
      <c r="AC446" s="399"/>
      <c r="AD446" s="399"/>
      <c r="AE446" s="399">
        <v>-3.6659672841225399E-2</v>
      </c>
      <c r="AF446" s="399"/>
      <c r="AG446" s="399"/>
      <c r="AH446" s="399"/>
      <c r="AI446" s="399"/>
      <c r="AJ446" s="399"/>
      <c r="AK446" s="399">
        <v>4.0631315786399301E-2</v>
      </c>
      <c r="AL446" s="399"/>
      <c r="AM446" s="399">
        <v>2.3188301804195802E-2</v>
      </c>
      <c r="AN446" s="399">
        <v>0.10416670657735901</v>
      </c>
      <c r="AO446" s="399"/>
      <c r="AP446" s="399">
        <v>-5.0642460728380002E-2</v>
      </c>
      <c r="AQ446" s="399">
        <v>5.1498482777302103E-2</v>
      </c>
      <c r="AR446" s="399"/>
      <c r="AS446" s="399"/>
      <c r="AT446" s="399">
        <v>7.4380674847383393E-2</v>
      </c>
      <c r="AU446" s="399"/>
      <c r="AV446" s="399">
        <v>-9.3251106921612408E-3</v>
      </c>
      <c r="AW446" s="399">
        <v>-7.5667777984502901E-2</v>
      </c>
      <c r="AX446" s="399"/>
      <c r="AY446" s="399">
        <v>3.2500617532154497E-2</v>
      </c>
      <c r="AZ446" s="399">
        <v>-3.04347558417595E-2</v>
      </c>
      <c r="BA446" s="399">
        <v>-2.7173728750486702E-2</v>
      </c>
      <c r="BB446" s="399">
        <v>8.9891080048190894E-2</v>
      </c>
      <c r="BC446" s="399"/>
      <c r="BD446" s="399">
        <v>-9.1503006492327302E-2</v>
      </c>
      <c r="BE446" s="399"/>
      <c r="BF446" s="399"/>
      <c r="BG446" s="399">
        <v>-4.9861098859159E-2</v>
      </c>
      <c r="BH446" s="399">
        <v>0.234718804877729</v>
      </c>
      <c r="BI446" s="399"/>
      <c r="BJ446" s="399"/>
      <c r="BK446" s="399">
        <v>-4.0384021082671903E-2</v>
      </c>
      <c r="BL446" s="399">
        <v>-0.121337088377449</v>
      </c>
      <c r="BM446" s="399"/>
      <c r="BN446" s="399"/>
      <c r="BO446" s="399">
        <v>5.0846964595246E-2</v>
      </c>
      <c r="BP446" s="399">
        <v>-3.8461390036772701E-2</v>
      </c>
      <c r="BQ446" s="399"/>
      <c r="BR446" s="399">
        <v>5.4057760594424298E-2</v>
      </c>
      <c r="BS446" s="399"/>
      <c r="BT446" s="399"/>
      <c r="BU446" s="399"/>
      <c r="BV446" s="399"/>
      <c r="BW446" s="399">
        <v>-4.1274861265906897E-2</v>
      </c>
      <c r="BX446" s="403"/>
      <c r="BY446" s="399">
        <v>-4.5945754660847597E-2</v>
      </c>
      <c r="BZ446" s="399"/>
      <c r="CA446" s="399">
        <v>0.109833603985938</v>
      </c>
      <c r="CB446" s="399"/>
      <c r="CC446" s="399">
        <v>-3.17166011429924E-2</v>
      </c>
      <c r="CD446" s="399"/>
      <c r="CE446" s="399"/>
      <c r="CF446" s="399">
        <v>3.6369114999343899E-3</v>
      </c>
      <c r="CG446" s="399">
        <v>-7.6922726880391803E-3</v>
      </c>
      <c r="CH446" s="399">
        <v>-5.7843034703985996E-3</v>
      </c>
      <c r="CI446" s="399"/>
      <c r="CJ446" s="399">
        <v>-4.8420423194656101E-2</v>
      </c>
      <c r="CK446" s="399"/>
      <c r="CL446" s="399"/>
      <c r="CM446" s="399"/>
      <c r="CN446" s="399"/>
      <c r="CO446" s="399"/>
      <c r="CP446" s="399"/>
      <c r="CQ446" s="399"/>
      <c r="CR446" s="399"/>
      <c r="CS446" s="399"/>
      <c r="CT446" s="399"/>
      <c r="CU446" s="399"/>
      <c r="CV446" s="399"/>
      <c r="CW446" s="399"/>
      <c r="CX446" s="399"/>
      <c r="CY446" s="399"/>
      <c r="CZ446" s="399"/>
      <c r="DA446" s="399"/>
      <c r="DB446" s="399"/>
      <c r="DC446" s="399"/>
      <c r="DD446" s="399"/>
      <c r="DE446" s="399"/>
      <c r="DG446" s="404"/>
      <c r="DI446" s="399"/>
      <c r="DJ446" s="399">
        <v>0.133333124503212</v>
      </c>
      <c r="DK446" s="399">
        <v>-3.9088376128495098E-2</v>
      </c>
    </row>
    <row r="447" spans="1:115" customFormat="1" hidden="1" outlineLevel="1">
      <c r="A447" s="398">
        <f t="shared" si="53"/>
        <v>32263</v>
      </c>
      <c r="B447" s="402"/>
      <c r="C447" s="399"/>
      <c r="D447" s="399">
        <v>4.5999999999999999E-3</v>
      </c>
      <c r="E447" s="399">
        <v>7.9069957376036708E-3</v>
      </c>
      <c r="F447" s="399"/>
      <c r="G447" s="399"/>
      <c r="H447" s="399"/>
      <c r="I447" s="399"/>
      <c r="J447" s="399"/>
      <c r="K447" s="399"/>
      <c r="L447" s="399"/>
      <c r="M447" s="399"/>
      <c r="N447" s="399"/>
      <c r="O447" s="399"/>
      <c r="P447" s="399"/>
      <c r="Q447" s="399"/>
      <c r="R447" s="399">
        <v>2.4998110259694301E-2</v>
      </c>
      <c r="S447" s="399">
        <v>-5.8823398219102797E-2</v>
      </c>
      <c r="T447" s="399">
        <v>0.306818207440469</v>
      </c>
      <c r="U447" s="399"/>
      <c r="V447" s="399"/>
      <c r="W447" s="399"/>
      <c r="X447" s="399">
        <v>-3.8314399310050699E-2</v>
      </c>
      <c r="Y447" s="399"/>
      <c r="Z447" s="399">
        <v>-3.2550777657521297E-2</v>
      </c>
      <c r="AA447" s="399">
        <v>1.3333190280328601E-2</v>
      </c>
      <c r="AB447" s="399"/>
      <c r="AC447" s="399"/>
      <c r="AD447" s="399"/>
      <c r="AE447" s="399">
        <v>-2.57436218240885E-2</v>
      </c>
      <c r="AF447" s="399"/>
      <c r="AG447" s="399"/>
      <c r="AH447" s="399"/>
      <c r="AI447" s="399"/>
      <c r="AJ447" s="399"/>
      <c r="AK447" s="399">
        <v>-4.25526298153351E-2</v>
      </c>
      <c r="AL447" s="399"/>
      <c r="AM447" s="399">
        <v>1.9829998041101402E-2</v>
      </c>
      <c r="AN447" s="399">
        <v>0.26415118115988301</v>
      </c>
      <c r="AO447" s="399"/>
      <c r="AP447" s="399">
        <v>2.3892160170644302E-3</v>
      </c>
      <c r="AQ447" s="399">
        <v>0.12921378405077699</v>
      </c>
      <c r="AR447" s="399"/>
      <c r="AS447" s="399"/>
      <c r="AT447" s="399">
        <v>3.0770655095694301E-2</v>
      </c>
      <c r="AU447" s="399"/>
      <c r="AV447" s="399">
        <v>-7.1431009486795302E-3</v>
      </c>
      <c r="AW447" s="399">
        <v>-7.5224207549817702E-4</v>
      </c>
      <c r="AX447" s="399"/>
      <c r="AY447" s="399">
        <v>8.8599564173999307E-2</v>
      </c>
      <c r="AZ447" s="399">
        <v>-4.48434621966615E-2</v>
      </c>
      <c r="BA447" s="399">
        <v>1.07783610332661E-2</v>
      </c>
      <c r="BB447" s="399">
        <v>5.9880044087068103E-2</v>
      </c>
      <c r="BC447" s="399"/>
      <c r="BD447" s="399">
        <v>0</v>
      </c>
      <c r="BE447" s="399"/>
      <c r="BF447" s="399"/>
      <c r="BG447" s="399">
        <v>0.11625267366551</v>
      </c>
      <c r="BH447" s="399">
        <v>-1.18808866484805E-2</v>
      </c>
      <c r="BI447" s="399"/>
      <c r="BJ447" s="399"/>
      <c r="BK447" s="399">
        <v>9.0491470785987096E-3</v>
      </c>
      <c r="BL447" s="399">
        <v>0.15204672047579901</v>
      </c>
      <c r="BM447" s="399"/>
      <c r="BN447" s="399"/>
      <c r="BO447" s="399">
        <v>3.49465503139181E-2</v>
      </c>
      <c r="BP447" s="399">
        <v>-6.2500280598233995E-2</v>
      </c>
      <c r="BQ447" s="399"/>
      <c r="BR447" s="399">
        <v>-5.12853874003441E-2</v>
      </c>
      <c r="BS447" s="399"/>
      <c r="BT447" s="399"/>
      <c r="BU447" s="399"/>
      <c r="BV447" s="399"/>
      <c r="BW447" s="399">
        <v>-1.33336748374469E-2</v>
      </c>
      <c r="BX447" s="403"/>
      <c r="BY447" s="399">
        <v>2.8331693518510699E-3</v>
      </c>
      <c r="BZ447" s="399"/>
      <c r="CA447" s="399">
        <v>6.9124045960418906E-2</v>
      </c>
      <c r="CB447" s="399"/>
      <c r="CC447" s="399">
        <v>4.49055879752338E-2</v>
      </c>
      <c r="CD447" s="399"/>
      <c r="CE447" s="399"/>
      <c r="CF447" s="399">
        <v>2.1738827851089399E-2</v>
      </c>
      <c r="CG447" s="399">
        <v>-2.3255929201288099E-2</v>
      </c>
      <c r="CH447" s="399">
        <v>9.09087664960532E-2</v>
      </c>
      <c r="CI447" s="399"/>
      <c r="CJ447" s="399">
        <v>-3.53978077827138E-2</v>
      </c>
      <c r="CK447" s="399"/>
      <c r="CL447" s="399"/>
      <c r="CM447" s="399"/>
      <c r="CN447" s="399"/>
      <c r="CO447" s="399"/>
      <c r="CP447" s="399"/>
      <c r="CQ447" s="399"/>
      <c r="CR447" s="399"/>
      <c r="CS447" s="399"/>
      <c r="CT447" s="399"/>
      <c r="CU447" s="399"/>
      <c r="CV447" s="399"/>
      <c r="CW447" s="399"/>
      <c r="CX447" s="399"/>
      <c r="CY447" s="399"/>
      <c r="CZ447" s="399"/>
      <c r="DA447" s="399"/>
      <c r="DB447" s="399"/>
      <c r="DC447" s="399"/>
      <c r="DD447" s="399"/>
      <c r="DE447" s="399"/>
      <c r="DG447" s="404"/>
      <c r="DI447" s="399"/>
      <c r="DJ447" s="399">
        <v>-6.4935737969621299E-3</v>
      </c>
      <c r="DK447" s="399">
        <v>-6.05327547654365E-2</v>
      </c>
    </row>
    <row r="448" spans="1:115" customFormat="1" hidden="1" outlineLevel="1">
      <c r="A448" s="398">
        <f t="shared" si="53"/>
        <v>32294</v>
      </c>
      <c r="B448" s="402"/>
      <c r="C448" s="399"/>
      <c r="D448" s="399">
        <v>5.1000000000000004E-3</v>
      </c>
      <c r="E448" s="399">
        <v>-3.3527592840587502E-4</v>
      </c>
      <c r="F448" s="399"/>
      <c r="G448" s="399"/>
      <c r="H448" s="399"/>
      <c r="I448" s="399"/>
      <c r="J448" s="399"/>
      <c r="K448" s="399"/>
      <c r="L448" s="399"/>
      <c r="M448" s="399"/>
      <c r="N448" s="399"/>
      <c r="O448" s="399"/>
      <c r="P448" s="399"/>
      <c r="Q448" s="399"/>
      <c r="R448" s="399">
        <v>1.4200623314855E-2</v>
      </c>
      <c r="S448" s="399">
        <v>-3.1250577606361199E-2</v>
      </c>
      <c r="T448" s="399">
        <v>4.3478246443289903E-2</v>
      </c>
      <c r="U448" s="399"/>
      <c r="V448" s="399"/>
      <c r="W448" s="399"/>
      <c r="X448" s="399">
        <v>-9.5938902122640002E-2</v>
      </c>
      <c r="Y448" s="399"/>
      <c r="Z448" s="399">
        <v>9.4783136011218298E-3</v>
      </c>
      <c r="AA448" s="399">
        <v>-4.60524401450218E-2</v>
      </c>
      <c r="AB448" s="399"/>
      <c r="AC448" s="399"/>
      <c r="AD448" s="399"/>
      <c r="AE448" s="399">
        <v>8.6957077308844593E-3</v>
      </c>
      <c r="AF448" s="399"/>
      <c r="AG448" s="399"/>
      <c r="AH448" s="399"/>
      <c r="AI448" s="399"/>
      <c r="AJ448" s="399"/>
      <c r="AK448" s="399">
        <v>4.4443831734717498E-2</v>
      </c>
      <c r="AL448" s="399"/>
      <c r="AM448" s="399">
        <v>-5.8152004047025398E-2</v>
      </c>
      <c r="AN448" s="399">
        <v>-0.14925389953052001</v>
      </c>
      <c r="AO448" s="399"/>
      <c r="AP448" s="399">
        <v>1.7473634008509001E-2</v>
      </c>
      <c r="AQ448" s="399">
        <v>-3.4826073244958303E-2</v>
      </c>
      <c r="AR448" s="399"/>
      <c r="AS448" s="399"/>
      <c r="AT448" s="399">
        <v>0</v>
      </c>
      <c r="AU448" s="399"/>
      <c r="AV448" s="399">
        <v>4.3165554089634697E-2</v>
      </c>
      <c r="AW448" s="399">
        <v>-9.7243178024259899E-3</v>
      </c>
      <c r="AX448" s="399"/>
      <c r="AY448" s="399">
        <v>4.4843184181838601E-2</v>
      </c>
      <c r="AZ448" s="399">
        <v>1.7166398872996401E-3</v>
      </c>
      <c r="BA448" s="399">
        <v>6.8966076297316506E-2</v>
      </c>
      <c r="BB448" s="399">
        <v>-6.7796523354339805E-2</v>
      </c>
      <c r="BC448" s="399"/>
      <c r="BD448" s="399">
        <v>-8.79544191758794E-2</v>
      </c>
      <c r="BE448" s="399"/>
      <c r="BF448" s="399"/>
      <c r="BG448" s="399">
        <v>1.8518865454424299E-2</v>
      </c>
      <c r="BH448" s="399">
        <v>-2.6052190480602099E-2</v>
      </c>
      <c r="BI448" s="399"/>
      <c r="BJ448" s="399"/>
      <c r="BK448" s="399">
        <v>-1.19525874029072E-2</v>
      </c>
      <c r="BL448" s="399">
        <v>0.172589245999692</v>
      </c>
      <c r="BM448" s="399"/>
      <c r="BN448" s="399"/>
      <c r="BO448" s="399">
        <v>3.7574665325962701E-2</v>
      </c>
      <c r="BP448" s="399">
        <v>-7.0025367992619894E-2</v>
      </c>
      <c r="BQ448" s="399"/>
      <c r="BR448" s="399">
        <v>-2.7025879723881499E-2</v>
      </c>
      <c r="BS448" s="399"/>
      <c r="BT448" s="399"/>
      <c r="BU448" s="399"/>
      <c r="BV448" s="399"/>
      <c r="BW448" s="399">
        <v>1.80184111519592E-2</v>
      </c>
      <c r="BX448" s="403"/>
      <c r="BY448" s="399">
        <v>4.5264375456570603E-2</v>
      </c>
      <c r="BZ448" s="399"/>
      <c r="CA448" s="399">
        <v>7.3275921425973695E-2</v>
      </c>
      <c r="CB448" s="399"/>
      <c r="CC448" s="399">
        <v>-5.5762695241923198E-2</v>
      </c>
      <c r="CD448" s="399"/>
      <c r="CE448" s="399"/>
      <c r="CF448" s="399">
        <v>8.5977865013147498E-2</v>
      </c>
      <c r="CG448" s="399">
        <v>6.2561712027475902E-2</v>
      </c>
      <c r="CH448" s="399">
        <v>4.8977247462900202E-3</v>
      </c>
      <c r="CI448" s="399"/>
      <c r="CJ448" s="399">
        <v>6.4220294186047397E-2</v>
      </c>
      <c r="CK448" s="399"/>
      <c r="CL448" s="399"/>
      <c r="CM448" s="399"/>
      <c r="CN448" s="399"/>
      <c r="CO448" s="399"/>
      <c r="CP448" s="399"/>
      <c r="CQ448" s="399"/>
      <c r="CR448" s="399"/>
      <c r="CS448" s="399"/>
      <c r="CT448" s="399"/>
      <c r="CU448" s="399"/>
      <c r="CV448" s="399"/>
      <c r="CW448" s="399"/>
      <c r="CX448" s="399"/>
      <c r="CY448" s="399"/>
      <c r="CZ448" s="399"/>
      <c r="DA448" s="399"/>
      <c r="DB448" s="399"/>
      <c r="DC448" s="399"/>
      <c r="DD448" s="399"/>
      <c r="DE448" s="399"/>
      <c r="DG448" s="404"/>
      <c r="DI448" s="399"/>
      <c r="DJ448" s="399">
        <v>-4.47764661141348E-2</v>
      </c>
      <c r="DK448" s="399">
        <v>-7.9710151075075203E-2</v>
      </c>
    </row>
    <row r="449" spans="1:115" customFormat="1" hidden="1" outlineLevel="1">
      <c r="A449" s="398">
        <f t="shared" si="53"/>
        <v>32324</v>
      </c>
      <c r="B449" s="402"/>
      <c r="C449" s="399"/>
      <c r="D449" s="399">
        <v>4.8999999999999998E-3</v>
      </c>
      <c r="E449" s="399">
        <v>4.9835724173815599E-2</v>
      </c>
      <c r="F449" s="399"/>
      <c r="G449" s="399"/>
      <c r="H449" s="399"/>
      <c r="I449" s="399"/>
      <c r="J449" s="399"/>
      <c r="K449" s="399"/>
      <c r="L449" s="399"/>
      <c r="M449" s="399"/>
      <c r="N449" s="399"/>
      <c r="O449" s="399"/>
      <c r="P449" s="399"/>
      <c r="Q449" s="399"/>
      <c r="R449" s="399">
        <v>0.114455876455953</v>
      </c>
      <c r="S449" s="399">
        <v>4.9370438693831398E-2</v>
      </c>
      <c r="T449" s="399">
        <v>0.100000057236248</v>
      </c>
      <c r="U449" s="399"/>
      <c r="V449" s="399"/>
      <c r="W449" s="399"/>
      <c r="X449" s="399">
        <v>4.4442743354278199E-3</v>
      </c>
      <c r="Y449" s="399"/>
      <c r="Z449" s="399">
        <v>8.4507262139559905E-2</v>
      </c>
      <c r="AA449" s="399">
        <v>5.5172361871371298E-2</v>
      </c>
      <c r="AB449" s="399"/>
      <c r="AC449" s="399"/>
      <c r="AD449" s="399"/>
      <c r="AE449" s="399">
        <v>8.6207236041299706E-2</v>
      </c>
      <c r="AF449" s="399"/>
      <c r="AG449" s="399"/>
      <c r="AH449" s="399"/>
      <c r="AI449" s="399"/>
      <c r="AJ449" s="399"/>
      <c r="AK449" s="399">
        <v>8.2036549243572399E-2</v>
      </c>
      <c r="AL449" s="399"/>
      <c r="AM449" s="399">
        <v>5.3570495382852398E-2</v>
      </c>
      <c r="AN449" s="399">
        <v>0.15789501390690999</v>
      </c>
      <c r="AO449" s="399"/>
      <c r="AP449" s="399">
        <v>6.03316234032771E-2</v>
      </c>
      <c r="AQ449" s="399">
        <v>0.18014017201708901</v>
      </c>
      <c r="AR449" s="399"/>
      <c r="AS449" s="399"/>
      <c r="AT449" s="399">
        <v>0.179103856626942</v>
      </c>
      <c r="AU449" s="399"/>
      <c r="AV449" s="399">
        <v>3.3397917227466503E-2</v>
      </c>
      <c r="AW449" s="399">
        <v>1.47300017258924E-2</v>
      </c>
      <c r="AX449" s="399"/>
      <c r="AY449" s="399">
        <v>1.2874760717318899E-2</v>
      </c>
      <c r="AZ449" s="399">
        <v>4.7169644070141001E-2</v>
      </c>
      <c r="BA449" s="399">
        <v>-5.3768666696608599E-3</v>
      </c>
      <c r="BB449" s="399">
        <v>-4.5455202547981098E-2</v>
      </c>
      <c r="BC449" s="399"/>
      <c r="BD449" s="399">
        <v>0.20634843112620499</v>
      </c>
      <c r="BE449" s="399"/>
      <c r="BF449" s="399"/>
      <c r="BG449" s="399">
        <v>0.106493243838841</v>
      </c>
      <c r="BH449" s="399">
        <v>-4.11520719022617E-3</v>
      </c>
      <c r="BI449" s="399"/>
      <c r="BJ449" s="399"/>
      <c r="BK449" s="399">
        <v>9.27423694563001E-2</v>
      </c>
      <c r="BL449" s="399">
        <v>8.4006130663768497E-2</v>
      </c>
      <c r="BM449" s="399"/>
      <c r="BN449" s="399"/>
      <c r="BO449" s="399">
        <v>-7.86798694598973E-2</v>
      </c>
      <c r="BP449" s="399">
        <v>0.146551231117726</v>
      </c>
      <c r="BQ449" s="399"/>
      <c r="BR449" s="399">
        <v>-0.13888652996140799</v>
      </c>
      <c r="BS449" s="399"/>
      <c r="BT449" s="399"/>
      <c r="BU449" s="399"/>
      <c r="BV449" s="399"/>
      <c r="BW449" s="399">
        <v>8.5555030178410693E-2</v>
      </c>
      <c r="BX449" s="403"/>
      <c r="BY449" s="399">
        <v>2.7469771101733499E-3</v>
      </c>
      <c r="BZ449" s="399"/>
      <c r="CA449" s="399">
        <v>0.102526993029481</v>
      </c>
      <c r="CB449" s="399"/>
      <c r="CC449" s="399">
        <v>8.0709015888668495E-2</v>
      </c>
      <c r="CD449" s="399"/>
      <c r="CE449" s="399"/>
      <c r="CF449" s="399">
        <v>7.5409943475483798E-2</v>
      </c>
      <c r="CG449" s="399">
        <v>4.5453894329012097E-2</v>
      </c>
      <c r="CH449" s="399">
        <v>-0.103679119913532</v>
      </c>
      <c r="CI449" s="399"/>
      <c r="CJ449" s="399">
        <v>0.15517295497839201</v>
      </c>
      <c r="CK449" s="399"/>
      <c r="CL449" s="399"/>
      <c r="CM449" s="399"/>
      <c r="CN449" s="399"/>
      <c r="CO449" s="399"/>
      <c r="CP449" s="399"/>
      <c r="CQ449" s="399"/>
      <c r="CR449" s="399"/>
      <c r="CS449" s="399"/>
      <c r="CT449" s="399"/>
      <c r="CU449" s="399"/>
      <c r="CV449" s="399"/>
      <c r="CW449" s="399"/>
      <c r="CX449" s="399"/>
      <c r="CY449" s="399"/>
      <c r="CZ449" s="399"/>
      <c r="DA449" s="399"/>
      <c r="DB449" s="399"/>
      <c r="DC449" s="399"/>
      <c r="DD449" s="399"/>
      <c r="DE449" s="399"/>
      <c r="DG449" s="404"/>
      <c r="DI449" s="399"/>
      <c r="DJ449" s="399">
        <v>5.4687749146775801E-2</v>
      </c>
      <c r="DK449" s="399">
        <v>5.1181399964232502E-2</v>
      </c>
    </row>
    <row r="450" spans="1:115" customFormat="1" hidden="1" outlineLevel="1">
      <c r="A450" s="398">
        <f t="shared" si="53"/>
        <v>32355</v>
      </c>
      <c r="B450" s="402"/>
      <c r="C450" s="399"/>
      <c r="D450" s="399">
        <v>5.1000000000000004E-3</v>
      </c>
      <c r="E450" s="399">
        <v>-9.2001175702728297E-3</v>
      </c>
      <c r="F450" s="399"/>
      <c r="G450" s="399"/>
      <c r="H450" s="399"/>
      <c r="I450" s="399"/>
      <c r="J450" s="399"/>
      <c r="K450" s="399"/>
      <c r="L450" s="399"/>
      <c r="M450" s="399"/>
      <c r="N450" s="399"/>
      <c r="O450" s="399"/>
      <c r="P450" s="399"/>
      <c r="Q450" s="399"/>
      <c r="R450" s="399">
        <v>-4.0540494786149898E-2</v>
      </c>
      <c r="S450" s="399">
        <v>-2.7777959079776302E-2</v>
      </c>
      <c r="T450" s="399">
        <v>-0.18939398494467</v>
      </c>
      <c r="U450" s="399"/>
      <c r="V450" s="399"/>
      <c r="W450" s="399"/>
      <c r="X450" s="399">
        <v>4.4247154533611298E-2</v>
      </c>
      <c r="Y450" s="399"/>
      <c r="Z450" s="399">
        <v>-1.3405449386631E-2</v>
      </c>
      <c r="AA450" s="399">
        <v>-7.8431560046402504E-2</v>
      </c>
      <c r="AB450" s="399"/>
      <c r="AC450" s="399"/>
      <c r="AD450" s="399"/>
      <c r="AE450" s="399">
        <v>3.61215808206827E-3</v>
      </c>
      <c r="AF450" s="399"/>
      <c r="AG450" s="399"/>
      <c r="AH450" s="399"/>
      <c r="AI450" s="399"/>
      <c r="AJ450" s="399"/>
      <c r="AK450" s="399">
        <v>-1.9802364945375999E-2</v>
      </c>
      <c r="AL450" s="399"/>
      <c r="AM450" s="399">
        <v>0</v>
      </c>
      <c r="AN450" s="399">
        <v>-7.5757804632057696E-2</v>
      </c>
      <c r="AO450" s="399"/>
      <c r="AP450" s="399">
        <v>-6.6669018336802301E-3</v>
      </c>
      <c r="AQ450" s="399">
        <v>-0.105262639371864</v>
      </c>
      <c r="AR450" s="399"/>
      <c r="AS450" s="399"/>
      <c r="AT450" s="399">
        <v>-3.7973389612626002E-2</v>
      </c>
      <c r="AU450" s="399"/>
      <c r="AV450" s="399">
        <v>-3.02005331371606E-2</v>
      </c>
      <c r="AW450" s="399">
        <v>-2.1502247098590201E-2</v>
      </c>
      <c r="AX450" s="399"/>
      <c r="AY450" s="399">
        <v>-5.5084144006911397E-2</v>
      </c>
      <c r="AZ450" s="399">
        <v>-1.8018029436805499E-2</v>
      </c>
      <c r="BA450" s="399">
        <v>2.3186087185086399E-2</v>
      </c>
      <c r="BB450" s="399">
        <v>0.33333365312563201</v>
      </c>
      <c r="BC450" s="399"/>
      <c r="BD450" s="399">
        <v>-5.9210320638648901E-2</v>
      </c>
      <c r="BE450" s="399"/>
      <c r="BF450" s="399"/>
      <c r="BG450" s="399">
        <v>7.0663162914363902E-3</v>
      </c>
      <c r="BH450" s="399">
        <v>-8.2644847613161002E-2</v>
      </c>
      <c r="BI450" s="399"/>
      <c r="BJ450" s="399"/>
      <c r="BK450" s="399">
        <v>-7.84602928342992E-2</v>
      </c>
      <c r="BL450" s="399">
        <v>2.44896960013842E-2</v>
      </c>
      <c r="BM450" s="399"/>
      <c r="BN450" s="399"/>
      <c r="BO450" s="399">
        <v>6.8870310341531293E-2</v>
      </c>
      <c r="BP450" s="399">
        <v>-7.5186588467751597E-3</v>
      </c>
      <c r="BQ450" s="399"/>
      <c r="BR450" s="399">
        <v>3.2255814793365999E-2</v>
      </c>
      <c r="BS450" s="399"/>
      <c r="BT450" s="399"/>
      <c r="BU450" s="399"/>
      <c r="BV450" s="399"/>
      <c r="BW450" s="399">
        <v>7.3469226582967201E-2</v>
      </c>
      <c r="BX450" s="403"/>
      <c r="BY450" s="399">
        <v>5.4794034576641703E-3</v>
      </c>
      <c r="BZ450" s="399"/>
      <c r="CA450" s="399">
        <v>-4.0146536080637299E-2</v>
      </c>
      <c r="CB450" s="399"/>
      <c r="CC450" s="399">
        <v>5.9881330976916296E-3</v>
      </c>
      <c r="CD450" s="399"/>
      <c r="CE450" s="399"/>
      <c r="CF450" s="399">
        <v>1.2195154868749499E-2</v>
      </c>
      <c r="CG450" s="399">
        <v>2.8985905392434799E-2</v>
      </c>
      <c r="CH450" s="399">
        <v>2.9851378976253101E-2</v>
      </c>
      <c r="CI450" s="399"/>
      <c r="CJ450" s="399">
        <v>-0.11194185905472</v>
      </c>
      <c r="CK450" s="399"/>
      <c r="CL450" s="399"/>
      <c r="CM450" s="399"/>
      <c r="CN450" s="399"/>
      <c r="CO450" s="399"/>
      <c r="CP450" s="399"/>
      <c r="CQ450" s="399"/>
      <c r="CR450" s="399">
        <v>-0.114285298707699</v>
      </c>
      <c r="CS450" s="399"/>
      <c r="CT450" s="399"/>
      <c r="CU450" s="399"/>
      <c r="CV450" s="399"/>
      <c r="CW450" s="399"/>
      <c r="CX450" s="399"/>
      <c r="CY450" s="399"/>
      <c r="CZ450" s="399"/>
      <c r="DA450" s="399"/>
      <c r="DB450" s="399"/>
      <c r="DC450" s="399"/>
      <c r="DD450" s="399"/>
      <c r="DE450" s="399"/>
      <c r="DG450" s="404"/>
      <c r="DI450" s="399"/>
      <c r="DJ450" s="399">
        <v>-6.47945569755525E-3</v>
      </c>
      <c r="DK450" s="399">
        <v>-1.0583501562834E-2</v>
      </c>
    </row>
    <row r="451" spans="1:115" customFormat="1" hidden="1" outlineLevel="1">
      <c r="A451" s="398">
        <f t="shared" si="53"/>
        <v>32386</v>
      </c>
      <c r="B451" s="402"/>
      <c r="C451" s="399"/>
      <c r="D451" s="399">
        <v>5.8999999999999999E-3</v>
      </c>
      <c r="E451" s="399">
        <v>-3.2370416644241201E-2</v>
      </c>
      <c r="F451" s="399"/>
      <c r="G451" s="399"/>
      <c r="H451" s="399"/>
      <c r="I451" s="399"/>
      <c r="J451" s="399"/>
      <c r="K451" s="399"/>
      <c r="L451" s="399"/>
      <c r="M451" s="399"/>
      <c r="N451" s="399"/>
      <c r="O451" s="399"/>
      <c r="P451" s="399"/>
      <c r="Q451" s="399"/>
      <c r="R451" s="399">
        <v>-9.9712252584433295E-2</v>
      </c>
      <c r="S451" s="399">
        <v>-7.9364746361346494E-2</v>
      </c>
      <c r="T451" s="399">
        <v>-0.14953267761870101</v>
      </c>
      <c r="U451" s="399"/>
      <c r="V451" s="399"/>
      <c r="W451" s="399"/>
      <c r="X451" s="399">
        <v>3.5145276288796198E-2</v>
      </c>
      <c r="Y451" s="399"/>
      <c r="Z451" s="399">
        <v>-0.101321894559286</v>
      </c>
      <c r="AA451" s="399">
        <v>4.6099802796573899E-2</v>
      </c>
      <c r="AB451" s="399"/>
      <c r="AC451" s="399"/>
      <c r="AD451" s="399"/>
      <c r="AE451" s="399">
        <v>-7.9215692020403392E-3</v>
      </c>
      <c r="AF451" s="399"/>
      <c r="AG451" s="399"/>
      <c r="AH451" s="399"/>
      <c r="AI451" s="399"/>
      <c r="AJ451" s="399"/>
      <c r="AK451" s="399">
        <v>-9.0908968441407695E-2</v>
      </c>
      <c r="AL451" s="399"/>
      <c r="AM451" s="399">
        <v>-9.3133860540590696E-2</v>
      </c>
      <c r="AN451" s="399">
        <v>-4.9180044328446901E-2</v>
      </c>
      <c r="AO451" s="399"/>
      <c r="AP451" s="399">
        <v>-1.09713097196815E-2</v>
      </c>
      <c r="AQ451" s="399">
        <v>-4.9038588260774604E-3</v>
      </c>
      <c r="AR451" s="399"/>
      <c r="AS451" s="399"/>
      <c r="AT451" s="399">
        <v>-2.6316571612754799E-2</v>
      </c>
      <c r="AU451" s="399"/>
      <c r="AV451" s="399">
        <v>-6.9209369705666096E-3</v>
      </c>
      <c r="AW451" s="399">
        <v>-6.6557924578691799E-3</v>
      </c>
      <c r="AX451" s="399"/>
      <c r="AY451" s="399">
        <v>-3.1390869361222803E-2</v>
      </c>
      <c r="AZ451" s="399">
        <v>0.102439281189444</v>
      </c>
      <c r="BA451" s="399">
        <v>-4.9450409657791398E-2</v>
      </c>
      <c r="BB451" s="399">
        <v>-8.5714309209224501E-2</v>
      </c>
      <c r="BC451" s="399"/>
      <c r="BD451" s="399">
        <v>0.25100958519005101</v>
      </c>
      <c r="BE451" s="399"/>
      <c r="BF451" s="399"/>
      <c r="BG451" s="399">
        <v>-7.0753853717235707E-2</v>
      </c>
      <c r="BH451" s="399">
        <v>0.198198074146827</v>
      </c>
      <c r="BI451" s="399"/>
      <c r="BJ451" s="399"/>
      <c r="BK451" s="399">
        <v>-0.106426256399842</v>
      </c>
      <c r="BL451" s="399">
        <v>1.9920808310593199E-2</v>
      </c>
      <c r="BM451" s="399"/>
      <c r="BN451" s="399"/>
      <c r="BO451" s="399">
        <v>-6.9878988403727693E-2</v>
      </c>
      <c r="BP451" s="399">
        <v>-0.14208471817631099</v>
      </c>
      <c r="BQ451" s="399"/>
      <c r="BR451" s="399">
        <v>-6.24962156074957E-2</v>
      </c>
      <c r="BS451" s="399"/>
      <c r="BT451" s="399"/>
      <c r="BU451" s="399"/>
      <c r="BV451" s="399"/>
      <c r="BW451" s="399">
        <v>-8.6249498101960004E-2</v>
      </c>
      <c r="BX451" s="403"/>
      <c r="BY451" s="399">
        <v>-2.7828449895354199E-2</v>
      </c>
      <c r="BZ451" s="399"/>
      <c r="CA451" s="399">
        <v>-6.8440842769484006E-2</v>
      </c>
      <c r="CB451" s="399"/>
      <c r="CC451" s="399">
        <v>-1.0948889746634801E-2</v>
      </c>
      <c r="CD451" s="399"/>
      <c r="CE451" s="399"/>
      <c r="CF451" s="399">
        <v>-0.110828640229855</v>
      </c>
      <c r="CG451" s="399">
        <v>-4.98512485916364E-2</v>
      </c>
      <c r="CH451" s="399">
        <v>-3.8426212762852699E-2</v>
      </c>
      <c r="CI451" s="399"/>
      <c r="CJ451" s="399">
        <v>-0.15966354878802</v>
      </c>
      <c r="CK451" s="399"/>
      <c r="CL451" s="399"/>
      <c r="CM451" s="399"/>
      <c r="CN451" s="399"/>
      <c r="CO451" s="399"/>
      <c r="CP451" s="399"/>
      <c r="CQ451" s="399"/>
      <c r="CR451" s="399">
        <v>-0.29032291822635597</v>
      </c>
      <c r="CS451" s="399"/>
      <c r="CT451" s="399"/>
      <c r="CU451" s="399"/>
      <c r="CV451" s="399"/>
      <c r="CW451" s="399"/>
      <c r="CX451" s="399"/>
      <c r="CY451" s="399"/>
      <c r="CZ451" s="399"/>
      <c r="DA451" s="399"/>
      <c r="DB451" s="399"/>
      <c r="DC451" s="399"/>
      <c r="DD451" s="399"/>
      <c r="DE451" s="399"/>
      <c r="DG451" s="404"/>
      <c r="DI451" s="399"/>
      <c r="DJ451" s="399">
        <v>-2.2556741014109701E-2</v>
      </c>
      <c r="DK451" s="399">
        <v>-7.9848140907904597E-2</v>
      </c>
    </row>
    <row r="452" spans="1:115" customFormat="1" hidden="1" outlineLevel="1">
      <c r="A452" s="398">
        <f t="shared" si="53"/>
        <v>32416</v>
      </c>
      <c r="B452" s="402"/>
      <c r="C452" s="399"/>
      <c r="D452" s="399">
        <v>6.1999999999999998E-3</v>
      </c>
      <c r="E452" s="399">
        <v>3.7518359152405902E-2</v>
      </c>
      <c r="F452" s="399"/>
      <c r="G452" s="399"/>
      <c r="H452" s="399"/>
      <c r="I452" s="399"/>
      <c r="J452" s="399"/>
      <c r="K452" s="399"/>
      <c r="L452" s="399"/>
      <c r="M452" s="399"/>
      <c r="N452" s="399"/>
      <c r="O452" s="399"/>
      <c r="P452" s="399"/>
      <c r="Q452" s="399"/>
      <c r="R452" s="399">
        <v>8.4639434338006803E-2</v>
      </c>
      <c r="S452" s="399">
        <v>2.1751263159292801E-2</v>
      </c>
      <c r="T452" s="399">
        <v>-0.18681323842096001</v>
      </c>
      <c r="U452" s="399"/>
      <c r="V452" s="399"/>
      <c r="W452" s="399"/>
      <c r="X452" s="399">
        <v>-2.0660569572837101E-2</v>
      </c>
      <c r="Y452" s="399"/>
      <c r="Z452" s="399">
        <v>-4.9019490959494698E-2</v>
      </c>
      <c r="AA452" s="399">
        <v>5.0847240367711301E-2</v>
      </c>
      <c r="AB452" s="399"/>
      <c r="AC452" s="399"/>
      <c r="AD452" s="399"/>
      <c r="AE452" s="399">
        <v>3.59281955551096E-2</v>
      </c>
      <c r="AF452" s="399"/>
      <c r="AG452" s="399"/>
      <c r="AH452" s="399"/>
      <c r="AI452" s="399"/>
      <c r="AJ452" s="399"/>
      <c r="AK452" s="399">
        <v>6.4618074541870907E-2</v>
      </c>
      <c r="AL452" s="399"/>
      <c r="AM452" s="399">
        <v>1.88675370669808E-2</v>
      </c>
      <c r="AN452" s="399">
        <v>-0.137931227264906</v>
      </c>
      <c r="AO452" s="399"/>
      <c r="AP452" s="399">
        <v>5.2391879794683398E-2</v>
      </c>
      <c r="AQ452" s="399">
        <v>0.16667128669025899</v>
      </c>
      <c r="AR452" s="399"/>
      <c r="AS452" s="399"/>
      <c r="AT452" s="399">
        <v>8.7839043308175394E-2</v>
      </c>
      <c r="AU452" s="399"/>
      <c r="AV452" s="399">
        <v>0.10061702398971301</v>
      </c>
      <c r="AW452" s="399">
        <v>7.2026517363891804E-2</v>
      </c>
      <c r="AX452" s="399"/>
      <c r="AY452" s="399">
        <v>1.8518688873234199E-2</v>
      </c>
      <c r="AZ452" s="399">
        <v>-3.7656953803106803E-2</v>
      </c>
      <c r="BA452" s="399">
        <v>-5.7807338611146602E-3</v>
      </c>
      <c r="BB452" s="399">
        <v>1.9633006935394E-2</v>
      </c>
      <c r="BC452" s="399"/>
      <c r="BD452" s="399">
        <v>0.101123534757081</v>
      </c>
      <c r="BE452" s="399"/>
      <c r="BF452" s="399"/>
      <c r="BG452" s="399">
        <v>3.8070523217396499E-2</v>
      </c>
      <c r="BH452" s="399">
        <v>-7.5188431546318003E-3</v>
      </c>
      <c r="BI452" s="399"/>
      <c r="BJ452" s="399"/>
      <c r="BK452" s="399">
        <v>3.3707983772133E-2</v>
      </c>
      <c r="BL452" s="399">
        <v>2.13702202212398E-2</v>
      </c>
      <c r="BM452" s="399"/>
      <c r="BN452" s="399"/>
      <c r="BO452" s="399">
        <v>-1.9662383562824601E-2</v>
      </c>
      <c r="BP452" s="399">
        <v>0.123894448917775</v>
      </c>
      <c r="BQ452" s="399"/>
      <c r="BR452" s="399">
        <v>6.6662360886353897E-2</v>
      </c>
      <c r="BS452" s="399"/>
      <c r="BT452" s="399"/>
      <c r="BU452" s="399"/>
      <c r="BV452" s="399"/>
      <c r="BW452" s="399">
        <v>7.5000407728719798E-2</v>
      </c>
      <c r="BX452" s="403"/>
      <c r="BY452" s="399">
        <v>3.7036731759387098E-2</v>
      </c>
      <c r="BZ452" s="399"/>
      <c r="CA452" s="399">
        <v>0.161459407898524</v>
      </c>
      <c r="CB452" s="399"/>
      <c r="CC452" s="399">
        <v>5.5349858166566703E-3</v>
      </c>
      <c r="CD452" s="399"/>
      <c r="CE452" s="399"/>
      <c r="CF452" s="399">
        <v>-3.7414666148964298E-2</v>
      </c>
      <c r="CG452" s="399">
        <v>2.2726353631531099E-2</v>
      </c>
      <c r="CH452" s="399">
        <v>2.6616008289874499E-2</v>
      </c>
      <c r="CI452" s="399"/>
      <c r="CJ452" s="399">
        <v>4.4999817252878702E-2</v>
      </c>
      <c r="CK452" s="399"/>
      <c r="CL452" s="399"/>
      <c r="CM452" s="399"/>
      <c r="CN452" s="399"/>
      <c r="CO452" s="399"/>
      <c r="CP452" s="399"/>
      <c r="CQ452" s="399"/>
      <c r="CR452" s="399">
        <v>-4.5454569515890803E-2</v>
      </c>
      <c r="CS452" s="399"/>
      <c r="CT452" s="399"/>
      <c r="CU452" s="399"/>
      <c r="CV452" s="399"/>
      <c r="CW452" s="399"/>
      <c r="CX452" s="399"/>
      <c r="CY452" s="399"/>
      <c r="CZ452" s="399"/>
      <c r="DA452" s="399"/>
      <c r="DB452" s="399"/>
      <c r="DC452" s="399"/>
      <c r="DD452" s="399"/>
      <c r="DE452" s="399"/>
      <c r="DG452" s="404"/>
      <c r="DI452" s="399"/>
      <c r="DJ452" s="399">
        <v>-4.9999609013726402E-2</v>
      </c>
      <c r="DK452" s="399">
        <v>7.4379880471265203E-2</v>
      </c>
    </row>
    <row r="453" spans="1:115" customFormat="1" hidden="1" outlineLevel="1">
      <c r="A453" s="398">
        <f t="shared" si="53"/>
        <v>32447</v>
      </c>
      <c r="B453" s="402"/>
      <c r="C453" s="399"/>
      <c r="D453" s="399">
        <v>6.09999999999999E-3</v>
      </c>
      <c r="E453" s="399">
        <v>1.7149451647996101E-2</v>
      </c>
      <c r="F453" s="399"/>
      <c r="G453" s="399"/>
      <c r="H453" s="399"/>
      <c r="I453" s="399"/>
      <c r="J453" s="399"/>
      <c r="K453" s="399"/>
      <c r="L453" s="399"/>
      <c r="M453" s="399"/>
      <c r="N453" s="399"/>
      <c r="O453" s="399"/>
      <c r="P453" s="399"/>
      <c r="Q453" s="399"/>
      <c r="R453" s="399">
        <v>-0.10693689861613601</v>
      </c>
      <c r="S453" s="399">
        <v>2.7118517920004599E-2</v>
      </c>
      <c r="T453" s="399">
        <v>-2.7026957345690002E-2</v>
      </c>
      <c r="U453" s="399"/>
      <c r="V453" s="399"/>
      <c r="W453" s="399"/>
      <c r="X453" s="399">
        <v>2.1096433913444498E-2</v>
      </c>
      <c r="Y453" s="399"/>
      <c r="Z453" s="399">
        <v>9.8073072142201793E-3</v>
      </c>
      <c r="AA453" s="399">
        <v>3.2258078569201397E-2</v>
      </c>
      <c r="AB453" s="399"/>
      <c r="AC453" s="399"/>
      <c r="AD453" s="399"/>
      <c r="AE453" s="399">
        <v>2.2802648864673002E-2</v>
      </c>
      <c r="AF453" s="399"/>
      <c r="AG453" s="399"/>
      <c r="AH453" s="399"/>
      <c r="AI453" s="399"/>
      <c r="AJ453" s="399"/>
      <c r="AK453" s="399">
        <v>-2.6315693539634699E-2</v>
      </c>
      <c r="AL453" s="399"/>
      <c r="AM453" s="399">
        <v>6.4814574359598406E-2</v>
      </c>
      <c r="AN453" s="399">
        <v>2.0000625288748301E-2</v>
      </c>
      <c r="AO453" s="399"/>
      <c r="AP453" s="399">
        <v>-8.6581608737540394E-3</v>
      </c>
      <c r="AQ453" s="399">
        <v>8.4744683840570698E-2</v>
      </c>
      <c r="AR453" s="399"/>
      <c r="AS453" s="399"/>
      <c r="AT453" s="399">
        <v>-0.217393915070653</v>
      </c>
      <c r="AU453" s="399"/>
      <c r="AV453" s="399">
        <v>5.7325005389366503E-2</v>
      </c>
      <c r="AW453" s="399">
        <v>4.1729815660076899E-2</v>
      </c>
      <c r="AX453" s="399"/>
      <c r="AY453" s="399">
        <v>9.5253124877178602E-2</v>
      </c>
      <c r="AZ453" s="399">
        <v>-4.7825670207580502E-2</v>
      </c>
      <c r="BA453" s="399">
        <v>4.0697801559686601E-2</v>
      </c>
      <c r="BB453" s="399">
        <v>-1.79485876131689E-2</v>
      </c>
      <c r="BC453" s="399"/>
      <c r="BD453" s="399">
        <v>-1.02038863035782E-2</v>
      </c>
      <c r="BE453" s="399"/>
      <c r="BF453" s="399"/>
      <c r="BG453" s="399">
        <v>1.8522333508479798E-2</v>
      </c>
      <c r="BH453" s="399">
        <v>-3.7879022199931202E-2</v>
      </c>
      <c r="BI453" s="399"/>
      <c r="BJ453" s="399"/>
      <c r="BK453" s="399">
        <v>7.7381999990389E-2</v>
      </c>
      <c r="BL453" s="399">
        <v>-3.9062321912968199E-3</v>
      </c>
      <c r="BM453" s="399"/>
      <c r="BN453" s="399"/>
      <c r="BO453" s="399">
        <v>7.4497859697624402E-2</v>
      </c>
      <c r="BP453" s="399">
        <v>-1.57477487343241E-2</v>
      </c>
      <c r="BQ453" s="399"/>
      <c r="BR453" s="399">
        <v>0</v>
      </c>
      <c r="BS453" s="399"/>
      <c r="BT453" s="399"/>
      <c r="BU453" s="399"/>
      <c r="BV453" s="399"/>
      <c r="BW453" s="399">
        <v>-2.7131749450088501E-2</v>
      </c>
      <c r="BX453" s="403"/>
      <c r="BY453" s="399">
        <v>3.8460972092534601E-2</v>
      </c>
      <c r="BZ453" s="399"/>
      <c r="CA453" s="399">
        <v>-3.5209160652559502E-3</v>
      </c>
      <c r="CB453" s="399"/>
      <c r="CC453" s="399">
        <v>0.101472071447157</v>
      </c>
      <c r="CD453" s="399"/>
      <c r="CE453" s="399"/>
      <c r="CF453" s="399">
        <v>-1.4134036555990799E-2</v>
      </c>
      <c r="CG453" s="399">
        <v>1.1111455774280399E-2</v>
      </c>
      <c r="CH453" s="399">
        <v>3.70432486996241E-3</v>
      </c>
      <c r="CI453" s="399"/>
      <c r="CJ453" s="399">
        <v>-6.2199346222523301E-2</v>
      </c>
      <c r="CK453" s="399"/>
      <c r="CL453" s="399"/>
      <c r="CM453" s="399"/>
      <c r="CN453" s="399"/>
      <c r="CO453" s="399"/>
      <c r="CP453" s="399"/>
      <c r="CQ453" s="399"/>
      <c r="CR453" s="399">
        <v>0</v>
      </c>
      <c r="CS453" s="399"/>
      <c r="CT453" s="399"/>
      <c r="CU453" s="399"/>
      <c r="CV453" s="399"/>
      <c r="CW453" s="399"/>
      <c r="CX453" s="399"/>
      <c r="CY453" s="399"/>
      <c r="CZ453" s="399"/>
      <c r="DA453" s="399"/>
      <c r="DB453" s="399"/>
      <c r="DC453" s="399"/>
      <c r="DD453" s="399"/>
      <c r="DE453" s="399"/>
      <c r="DG453" s="404"/>
      <c r="DI453" s="399"/>
      <c r="DJ453" s="399">
        <v>-0.121621300055389</v>
      </c>
      <c r="DK453" s="399">
        <v>-4.5611625373892198E-2</v>
      </c>
    </row>
    <row r="454" spans="1:115" customFormat="1" hidden="1" outlineLevel="1">
      <c r="A454" s="398">
        <f t="shared" ref="A454:A517" si="54">EOMONTH(A453,1)</f>
        <v>32477</v>
      </c>
      <c r="B454" s="402"/>
      <c r="C454" s="399"/>
      <c r="D454" s="399">
        <v>5.6999999999999898E-3</v>
      </c>
      <c r="E454" s="399">
        <v>-2.1343804431581601E-2</v>
      </c>
      <c r="F454" s="399"/>
      <c r="G454" s="399"/>
      <c r="H454" s="399"/>
      <c r="I454" s="399"/>
      <c r="J454" s="399"/>
      <c r="K454" s="399"/>
      <c r="L454" s="399"/>
      <c r="M454" s="399"/>
      <c r="N454" s="399"/>
      <c r="O454" s="399"/>
      <c r="P454" s="399"/>
      <c r="Q454" s="399"/>
      <c r="R454" s="399">
        <v>-2.3318735723474E-2</v>
      </c>
      <c r="S454" s="399">
        <v>-6.6008162908769404E-3</v>
      </c>
      <c r="T454" s="399">
        <v>-0.16666670199768199</v>
      </c>
      <c r="U454" s="399"/>
      <c r="V454" s="399"/>
      <c r="W454" s="399"/>
      <c r="X454" s="399">
        <v>-7.5968819036376003E-3</v>
      </c>
      <c r="Y454" s="399"/>
      <c r="Z454" s="399">
        <v>-2.5640885323993001E-2</v>
      </c>
      <c r="AA454" s="399">
        <v>-1.87502892673071E-2</v>
      </c>
      <c r="AB454" s="399"/>
      <c r="AC454" s="399"/>
      <c r="AD454" s="399"/>
      <c r="AE454" s="399">
        <v>-4.3396599375150099E-2</v>
      </c>
      <c r="AF454" s="399"/>
      <c r="AG454" s="399"/>
      <c r="AH454" s="399"/>
      <c r="AI454" s="399"/>
      <c r="AJ454" s="399"/>
      <c r="AK454" s="399">
        <v>0</v>
      </c>
      <c r="AL454" s="399"/>
      <c r="AM454" s="399">
        <v>-4.8485851157367803E-2</v>
      </c>
      <c r="AN454" s="399">
        <v>0</v>
      </c>
      <c r="AO454" s="399"/>
      <c r="AP454" s="399">
        <v>-6.1102120159512996E-3</v>
      </c>
      <c r="AQ454" s="399">
        <v>-0.113281930620489</v>
      </c>
      <c r="AR454" s="399"/>
      <c r="AS454" s="399"/>
      <c r="AT454" s="399">
        <v>9.5241123286893895E-2</v>
      </c>
      <c r="AU454" s="399"/>
      <c r="AV454" s="399">
        <v>-1.50604832195492E-2</v>
      </c>
      <c r="AW454" s="399">
        <v>-9.0774705709848399E-3</v>
      </c>
      <c r="AX454" s="399"/>
      <c r="AY454" s="399">
        <v>4.1837596937079804E-3</v>
      </c>
      <c r="AZ454" s="399">
        <v>-3.5243843883913301E-2</v>
      </c>
      <c r="BA454" s="399">
        <v>5.8650771067014704E-3</v>
      </c>
      <c r="BB454" s="399">
        <v>0.14360301765719199</v>
      </c>
      <c r="BC454" s="399"/>
      <c r="BD454" s="399">
        <v>3.0087654347348902E-2</v>
      </c>
      <c r="BE454" s="399"/>
      <c r="BF454" s="399"/>
      <c r="BG454" s="399">
        <v>9.7086275427764601E-3</v>
      </c>
      <c r="BH454" s="399">
        <v>-1.4091102691598001E-2</v>
      </c>
      <c r="BI454" s="399"/>
      <c r="BJ454" s="399"/>
      <c r="BK454" s="399">
        <v>2.6316719308328899E-2</v>
      </c>
      <c r="BL454" s="399">
        <v>4.7059251773050502E-2</v>
      </c>
      <c r="BM454" s="399"/>
      <c r="BN454" s="399"/>
      <c r="BO454" s="399">
        <v>-1.02759467013724E-2</v>
      </c>
      <c r="BP454" s="399">
        <v>-5.4025629299214797E-2</v>
      </c>
      <c r="BQ454" s="399"/>
      <c r="BR454" s="399">
        <v>-3.1247888683313199E-2</v>
      </c>
      <c r="BS454" s="399"/>
      <c r="BT454" s="399"/>
      <c r="BU454" s="399"/>
      <c r="BV454" s="399"/>
      <c r="BW454" s="399">
        <v>-3.5856161608505001E-2</v>
      </c>
      <c r="BX454" s="403"/>
      <c r="BY454" s="399">
        <v>-1.87324720151489E-2</v>
      </c>
      <c r="BZ454" s="399"/>
      <c r="CA454" s="399">
        <v>-1.7668002292937E-2</v>
      </c>
      <c r="CB454" s="399"/>
      <c r="CC454" s="399">
        <v>-4.6980034713230402E-2</v>
      </c>
      <c r="CD454" s="399"/>
      <c r="CE454" s="399"/>
      <c r="CF454" s="399">
        <v>2.23016396425335E-2</v>
      </c>
      <c r="CG454" s="399">
        <v>1.38247434156724E-2</v>
      </c>
      <c r="CH454" s="399">
        <v>-1.4760588928714499E-2</v>
      </c>
      <c r="CI454" s="399"/>
      <c r="CJ454" s="399">
        <v>-3.5715309921602198E-2</v>
      </c>
      <c r="CK454" s="399"/>
      <c r="CL454" s="399"/>
      <c r="CM454" s="399"/>
      <c r="CN454" s="399"/>
      <c r="CO454" s="399"/>
      <c r="CP454" s="399"/>
      <c r="CQ454" s="399"/>
      <c r="CR454" s="399">
        <v>0</v>
      </c>
      <c r="CS454" s="399"/>
      <c r="CT454" s="399"/>
      <c r="CU454" s="399"/>
      <c r="CV454" s="399"/>
      <c r="CW454" s="399"/>
      <c r="CX454" s="399"/>
      <c r="CY454" s="399"/>
      <c r="CZ454" s="399"/>
      <c r="DA454" s="399"/>
      <c r="DB454" s="399"/>
      <c r="DC454" s="399"/>
      <c r="DD454" s="399"/>
      <c r="DE454" s="399"/>
      <c r="DG454" s="404"/>
      <c r="DI454" s="399"/>
      <c r="DJ454" s="399">
        <v>-3.2557749637895997E-2</v>
      </c>
      <c r="DK454" s="399">
        <v>-9.3117820929989298E-2</v>
      </c>
    </row>
    <row r="455" spans="1:115" customFormat="1" hidden="1" outlineLevel="1">
      <c r="A455" s="398">
        <f t="shared" si="54"/>
        <v>32508</v>
      </c>
      <c r="B455" s="402"/>
      <c r="C455" s="399"/>
      <c r="D455" s="399">
        <v>6.3E-3</v>
      </c>
      <c r="E455" s="399">
        <v>1.82604330176259E-2</v>
      </c>
      <c r="F455" s="399"/>
      <c r="G455" s="399"/>
      <c r="H455" s="399"/>
      <c r="I455" s="399"/>
      <c r="J455" s="399"/>
      <c r="K455" s="399"/>
      <c r="L455" s="399"/>
      <c r="M455" s="399"/>
      <c r="N455" s="399"/>
      <c r="O455" s="399"/>
      <c r="P455" s="399"/>
      <c r="Q455" s="399"/>
      <c r="R455" s="399">
        <v>6.9766147598101694E-2</v>
      </c>
      <c r="S455" s="399">
        <v>3.4205748594195999E-2</v>
      </c>
      <c r="T455" s="399">
        <v>0.14999999046062501</v>
      </c>
      <c r="U455" s="399"/>
      <c r="V455" s="399"/>
      <c r="W455" s="399"/>
      <c r="X455" s="399">
        <v>-6.3024770324984297E-2</v>
      </c>
      <c r="Y455" s="399"/>
      <c r="Z455" s="399">
        <v>0.33421015814113803</v>
      </c>
      <c r="AA455" s="399">
        <v>-4.4585804173677801E-2</v>
      </c>
      <c r="AB455" s="399"/>
      <c r="AC455" s="399"/>
      <c r="AD455" s="399"/>
      <c r="AE455" s="399">
        <v>3.7475001895211399E-2</v>
      </c>
      <c r="AF455" s="399"/>
      <c r="AG455" s="399"/>
      <c r="AH455" s="399"/>
      <c r="AI455" s="399"/>
      <c r="AJ455" s="399"/>
      <c r="AK455" s="399">
        <v>-5.9617534023444801E-2</v>
      </c>
      <c r="AL455" s="399"/>
      <c r="AM455" s="399">
        <v>1.53850244242259E-2</v>
      </c>
      <c r="AN455" s="399">
        <v>0.25490170772845799</v>
      </c>
      <c r="AO455" s="399"/>
      <c r="AP455" s="399">
        <v>2.2124140039325699E-2</v>
      </c>
      <c r="AQ455" s="399">
        <v>-6.09183223595363E-2</v>
      </c>
      <c r="AR455" s="399"/>
      <c r="AS455" s="399"/>
      <c r="AT455" s="399">
        <v>0.13043561197672601</v>
      </c>
      <c r="AU455" s="399"/>
      <c r="AV455" s="399">
        <v>-2.8350604450611099E-2</v>
      </c>
      <c r="AW455" s="399">
        <v>6.2595054093374597E-2</v>
      </c>
      <c r="AX455" s="399"/>
      <c r="AY455" s="399">
        <v>0</v>
      </c>
      <c r="AZ455" s="399">
        <v>-3.3333762188310703E-2</v>
      </c>
      <c r="BA455" s="399">
        <v>3.4681734055907999E-2</v>
      </c>
      <c r="BB455" s="399">
        <v>5.7077139160576398E-2</v>
      </c>
      <c r="BC455" s="399"/>
      <c r="BD455" s="399">
        <v>-0.120603099249563</v>
      </c>
      <c r="BE455" s="399"/>
      <c r="BF455" s="399"/>
      <c r="BG455" s="399">
        <v>-2.8845507678169902E-2</v>
      </c>
      <c r="BH455" s="399">
        <v>1.20484274813907E-2</v>
      </c>
      <c r="BI455" s="399"/>
      <c r="BJ455" s="399"/>
      <c r="BK455" s="399">
        <v>3.9437702750759699E-3</v>
      </c>
      <c r="BL455" s="399">
        <v>-5.1769089939851597E-2</v>
      </c>
      <c r="BM455" s="399"/>
      <c r="BN455" s="399"/>
      <c r="BO455" s="399">
        <v>0</v>
      </c>
      <c r="BP455" s="399">
        <v>0.13559316208740399</v>
      </c>
      <c r="BQ455" s="399"/>
      <c r="BR455" s="399">
        <v>0.16128714135105099</v>
      </c>
      <c r="BS455" s="399"/>
      <c r="BT455" s="399"/>
      <c r="BU455" s="399"/>
      <c r="BV455" s="399"/>
      <c r="BW455" s="399">
        <v>3.85800191103002E-2</v>
      </c>
      <c r="BX455" s="403"/>
      <c r="BY455" s="399">
        <v>1.3698254100219E-2</v>
      </c>
      <c r="BZ455" s="399"/>
      <c r="CA455" s="399">
        <v>3.0853299952281001E-2</v>
      </c>
      <c r="CB455" s="399"/>
      <c r="CC455" s="399">
        <v>4.7535979168663103E-2</v>
      </c>
      <c r="CD455" s="399"/>
      <c r="CE455" s="399"/>
      <c r="CF455" s="399">
        <v>-6.6901318647711205E-2</v>
      </c>
      <c r="CG455" s="399">
        <v>-4.7619117292520503E-2</v>
      </c>
      <c r="CH455" s="399">
        <v>-1.3537985228854001E-2</v>
      </c>
      <c r="CI455" s="399"/>
      <c r="CJ455" s="399">
        <v>0.126985161802324</v>
      </c>
      <c r="CK455" s="399"/>
      <c r="CL455" s="399"/>
      <c r="CM455" s="399"/>
      <c r="CN455" s="399"/>
      <c r="CO455" s="399"/>
      <c r="CP455" s="399"/>
      <c r="CQ455" s="399"/>
      <c r="CR455" s="399">
        <v>-9.52377519410674E-2</v>
      </c>
      <c r="CS455" s="399"/>
      <c r="CT455" s="399"/>
      <c r="CU455" s="399"/>
      <c r="CV455" s="399"/>
      <c r="CW455" s="399"/>
      <c r="CX455" s="399"/>
      <c r="CY455" s="399"/>
      <c r="CZ455" s="399"/>
      <c r="DA455" s="399"/>
      <c r="DB455" s="399"/>
      <c r="DC455" s="399"/>
      <c r="DD455" s="399"/>
      <c r="DE455" s="399"/>
      <c r="DG455" s="404"/>
      <c r="DI455" s="399"/>
      <c r="DJ455" s="399">
        <v>7.2115083186511594E-2</v>
      </c>
      <c r="DK455" s="399">
        <v>2.6786350400761001E-2</v>
      </c>
    </row>
    <row r="456" spans="1:115" customFormat="1" hidden="1" outlineLevel="1">
      <c r="A456" s="398">
        <f t="shared" si="54"/>
        <v>32539</v>
      </c>
      <c r="B456" s="402"/>
      <c r="C456" s="399"/>
      <c r="D456" s="399">
        <v>5.4999999999999997E-3</v>
      </c>
      <c r="E456" s="399">
        <v>6.5711902145725504E-2</v>
      </c>
      <c r="F456" s="399"/>
      <c r="G456" s="399"/>
      <c r="H456" s="399"/>
      <c r="I456" s="399"/>
      <c r="J456" s="399"/>
      <c r="K456" s="399"/>
      <c r="L456" s="399"/>
      <c r="M456" s="399"/>
      <c r="N456" s="399"/>
      <c r="O456" s="399"/>
      <c r="P456" s="399"/>
      <c r="Q456" s="399"/>
      <c r="R456" s="399">
        <v>-6.2110848759117598E-2</v>
      </c>
      <c r="S456" s="399">
        <v>2.5806393953846402E-2</v>
      </c>
      <c r="T456" s="399">
        <v>5.7971085021212697E-2</v>
      </c>
      <c r="U456" s="399"/>
      <c r="V456" s="399"/>
      <c r="W456" s="399"/>
      <c r="X456" s="399">
        <v>-4.0359766471972702E-2</v>
      </c>
      <c r="Y456" s="399"/>
      <c r="Z456" s="399">
        <v>-1.2547297317674099E-2</v>
      </c>
      <c r="AA456" s="399">
        <v>0</v>
      </c>
      <c r="AB456" s="399"/>
      <c r="AC456" s="399"/>
      <c r="AD456" s="399"/>
      <c r="AE456" s="399">
        <v>0.14238720726308801</v>
      </c>
      <c r="AF456" s="399"/>
      <c r="AG456" s="399"/>
      <c r="AH456" s="399"/>
      <c r="AI456" s="399"/>
      <c r="AJ456" s="399"/>
      <c r="AK456" s="399">
        <v>7.2463368404227901E-2</v>
      </c>
      <c r="AL456" s="399"/>
      <c r="AM456" s="399">
        <v>7.8787850816407698E-2</v>
      </c>
      <c r="AN456" s="399">
        <v>-1.56249527373613E-2</v>
      </c>
      <c r="AO456" s="399"/>
      <c r="AP456" s="399">
        <v>0.129870109165312</v>
      </c>
      <c r="AQ456" s="399">
        <v>0.14150774078329401</v>
      </c>
      <c r="AR456" s="399"/>
      <c r="AS456" s="399"/>
      <c r="AT456" s="399">
        <v>0.21153868118388899</v>
      </c>
      <c r="AU456" s="399"/>
      <c r="AV456" s="399">
        <v>3.1645227934919903E-2</v>
      </c>
      <c r="AW456" s="399">
        <v>6.8664757703068305E-2</v>
      </c>
      <c r="AX456" s="399"/>
      <c r="AY456" s="399">
        <v>-1.6666534076386401E-2</v>
      </c>
      <c r="AZ456" s="399">
        <v>2.4631205215679099E-2</v>
      </c>
      <c r="BA456" s="399">
        <v>7.8687950964067596E-2</v>
      </c>
      <c r="BB456" s="399">
        <v>-3.6716970961116403E-2</v>
      </c>
      <c r="BC456" s="399"/>
      <c r="BD456" s="399">
        <v>4.5714083897263599E-2</v>
      </c>
      <c r="BE456" s="399"/>
      <c r="BF456" s="399"/>
      <c r="BG456" s="399">
        <v>9.7435801929583996E-2</v>
      </c>
      <c r="BH456" s="399">
        <v>0.15873076325397201</v>
      </c>
      <c r="BI456" s="399"/>
      <c r="BJ456" s="399"/>
      <c r="BK456" s="399">
        <v>-2.31547769823927E-2</v>
      </c>
      <c r="BL456" s="399">
        <v>4.8387060759750501E-2</v>
      </c>
      <c r="BM456" s="399"/>
      <c r="BN456" s="399"/>
      <c r="BO456" s="399">
        <v>0.100140372883035</v>
      </c>
      <c r="BP456" s="399">
        <v>0.16417854636168</v>
      </c>
      <c r="BQ456" s="399"/>
      <c r="BR456" s="399">
        <v>0.13888750383055101</v>
      </c>
      <c r="BS456" s="399"/>
      <c r="BT456" s="399"/>
      <c r="BU456" s="399"/>
      <c r="BV456" s="399"/>
      <c r="BW456" s="399">
        <v>7.5697765248868398E-2</v>
      </c>
      <c r="BX456" s="403"/>
      <c r="BY456" s="399">
        <v>-2.70332141944118E-3</v>
      </c>
      <c r="BZ456" s="399"/>
      <c r="CA456" s="399">
        <v>1.39862197961766E-2</v>
      </c>
      <c r="CB456" s="399"/>
      <c r="CC456" s="399">
        <v>9.1537903179199395E-2</v>
      </c>
      <c r="CD456" s="399"/>
      <c r="CE456" s="399"/>
      <c r="CF456" s="399">
        <v>0.116981449538622</v>
      </c>
      <c r="CG456" s="399">
        <v>6.9231412757911601E-2</v>
      </c>
      <c r="CH456" s="399">
        <v>0.10344856325228199</v>
      </c>
      <c r="CI456" s="399"/>
      <c r="CJ456" s="399">
        <v>0.119719086166875</v>
      </c>
      <c r="CK456" s="399"/>
      <c r="CL456" s="399"/>
      <c r="CM456" s="399"/>
      <c r="CN456" s="399"/>
      <c r="CO456" s="399"/>
      <c r="CP456" s="399"/>
      <c r="CQ456" s="399"/>
      <c r="CR456" s="399">
        <v>0.26315741545253002</v>
      </c>
      <c r="CS456" s="399"/>
      <c r="CT456" s="399"/>
      <c r="CU456" s="399"/>
      <c r="CV456" s="399"/>
      <c r="CW456" s="399"/>
      <c r="CX456" s="399"/>
      <c r="CY456" s="399"/>
      <c r="CZ456" s="399"/>
      <c r="DA456" s="399"/>
      <c r="DB456" s="399"/>
      <c r="DC456" s="399"/>
      <c r="DD456" s="399"/>
      <c r="DE456" s="399"/>
      <c r="DG456" s="404"/>
      <c r="DI456" s="399"/>
      <c r="DJ456" s="399">
        <v>-5.6976855831963498E-2</v>
      </c>
      <c r="DK456" s="399">
        <v>5.3899015723670902E-2</v>
      </c>
    </row>
    <row r="457" spans="1:115" customFormat="1" hidden="1" outlineLevel="1">
      <c r="A457" s="398">
        <f t="shared" si="54"/>
        <v>32567</v>
      </c>
      <c r="B457" s="402"/>
      <c r="C457" s="399"/>
      <c r="D457" s="399">
        <v>6.09999999999999E-3</v>
      </c>
      <c r="E457" s="399">
        <v>-2.2773140320258501E-2</v>
      </c>
      <c r="F457" s="399"/>
      <c r="G457" s="399"/>
      <c r="H457" s="399"/>
      <c r="I457" s="399"/>
      <c r="J457" s="399"/>
      <c r="K457" s="399"/>
      <c r="L457" s="399"/>
      <c r="M457" s="399"/>
      <c r="N457" s="399"/>
      <c r="O457" s="399"/>
      <c r="P457" s="399"/>
      <c r="Q457" s="399"/>
      <c r="R457" s="399">
        <v>-3.7088678317465297E-2</v>
      </c>
      <c r="S457" s="399">
        <v>-6.2893415711068296E-2</v>
      </c>
      <c r="T457" s="399">
        <v>-9.58904166871829E-2</v>
      </c>
      <c r="U457" s="399"/>
      <c r="V457" s="399"/>
      <c r="W457" s="399"/>
      <c r="X457" s="399">
        <v>-1.8173639250825002E-2</v>
      </c>
      <c r="Y457" s="399"/>
      <c r="Z457" s="399">
        <v>5.4216079033232799E-2</v>
      </c>
      <c r="AA457" s="399">
        <v>-1.33335654193269E-2</v>
      </c>
      <c r="AB457" s="399"/>
      <c r="AC457" s="399"/>
      <c r="AD457" s="399"/>
      <c r="AE457" s="399">
        <v>-1.33331722342816E-2</v>
      </c>
      <c r="AF457" s="399"/>
      <c r="AG457" s="399"/>
      <c r="AH457" s="399"/>
      <c r="AI457" s="399"/>
      <c r="AJ457" s="399"/>
      <c r="AK457" s="399">
        <v>0</v>
      </c>
      <c r="AL457" s="399"/>
      <c r="AM457" s="399">
        <v>0.10217736124398</v>
      </c>
      <c r="AN457" s="399">
        <v>1.5872967098070401E-2</v>
      </c>
      <c r="AO457" s="399"/>
      <c r="AP457" s="399">
        <v>-2.10726881348406E-2</v>
      </c>
      <c r="AQ457" s="399">
        <v>-8.2637629494984807E-3</v>
      </c>
      <c r="AR457" s="399"/>
      <c r="AS457" s="399"/>
      <c r="AT457" s="399">
        <v>-4.7619702173337698E-2</v>
      </c>
      <c r="AU457" s="399"/>
      <c r="AV457" s="399">
        <v>-1.84049496633483E-2</v>
      </c>
      <c r="AW457" s="399">
        <v>-3.7991489472681703E-2</v>
      </c>
      <c r="AX457" s="399"/>
      <c r="AY457" s="399">
        <v>-7.2033527575530498E-2</v>
      </c>
      <c r="AZ457" s="399">
        <v>1.13699834347522E-2</v>
      </c>
      <c r="BA457" s="399">
        <v>0</v>
      </c>
      <c r="BB457" s="399">
        <v>-2.0179246162602301E-2</v>
      </c>
      <c r="BC457" s="399"/>
      <c r="BD457" s="399">
        <v>-1.07317929137384E-3</v>
      </c>
      <c r="BE457" s="399"/>
      <c r="BF457" s="399"/>
      <c r="BG457" s="399">
        <v>-5.4920018581263601E-2</v>
      </c>
      <c r="BH457" s="399">
        <v>-4.9362748523085198E-2</v>
      </c>
      <c r="BI457" s="399"/>
      <c r="BJ457" s="399"/>
      <c r="BK457" s="399">
        <v>-5.0505526800824298E-2</v>
      </c>
      <c r="BL457" s="399">
        <v>-3.8461453902180802E-2</v>
      </c>
      <c r="BM457" s="399"/>
      <c r="BN457" s="399"/>
      <c r="BO457" s="399">
        <v>-2.2669566627973401E-2</v>
      </c>
      <c r="BP457" s="399">
        <v>-4.4871543052413101E-2</v>
      </c>
      <c r="BQ457" s="399"/>
      <c r="BR457" s="399">
        <v>0.243906118064323</v>
      </c>
      <c r="BS457" s="399"/>
      <c r="BT457" s="399"/>
      <c r="BU457" s="399"/>
      <c r="BV457" s="399"/>
      <c r="BW457" s="399">
        <v>-5.5555591189592302E-2</v>
      </c>
      <c r="BX457" s="403"/>
      <c r="BY457" s="399">
        <v>-4.94527505415676E-2</v>
      </c>
      <c r="BZ457" s="399"/>
      <c r="CA457" s="399">
        <v>6.8961662632851502E-3</v>
      </c>
      <c r="CB457" s="399"/>
      <c r="CC457" s="399">
        <v>-1.55281296586561E-2</v>
      </c>
      <c r="CD457" s="399"/>
      <c r="CE457" s="399"/>
      <c r="CF457" s="399">
        <v>0.16631548729117601</v>
      </c>
      <c r="CG457" s="399">
        <v>-1.5847022372697101E-2</v>
      </c>
      <c r="CH457" s="399">
        <v>-8.9262397345382105E-3</v>
      </c>
      <c r="CI457" s="399"/>
      <c r="CJ457" s="399">
        <v>-2.0988998741519002E-3</v>
      </c>
      <c r="CK457" s="399"/>
      <c r="CL457" s="399"/>
      <c r="CM457" s="399"/>
      <c r="CN457" s="399"/>
      <c r="CO457" s="399"/>
      <c r="CP457" s="399"/>
      <c r="CQ457" s="399"/>
      <c r="CR457" s="399">
        <v>-0.208333032948433</v>
      </c>
      <c r="CS457" s="399"/>
      <c r="CT457" s="399"/>
      <c r="CU457" s="399"/>
      <c r="CV457" s="399"/>
      <c r="CW457" s="399"/>
      <c r="CX457" s="399"/>
      <c r="CY457" s="399"/>
      <c r="CZ457" s="399"/>
      <c r="DA457" s="399"/>
      <c r="DB457" s="399"/>
      <c r="DC457" s="399"/>
      <c r="DD457" s="399"/>
      <c r="DE457" s="399"/>
      <c r="DG457" s="404"/>
      <c r="DI457" s="399"/>
      <c r="DJ457" s="399">
        <v>-3.3654028304341103E-2</v>
      </c>
      <c r="DK457" s="399">
        <v>2.07469568148341E-2</v>
      </c>
    </row>
    <row r="458" spans="1:115" customFormat="1" hidden="1" outlineLevel="1">
      <c r="A458" s="398">
        <f t="shared" si="54"/>
        <v>32598</v>
      </c>
      <c r="B458" s="402"/>
      <c r="C458" s="399"/>
      <c r="D458" s="399">
        <v>6.7000000000000002E-3</v>
      </c>
      <c r="E458" s="399">
        <v>1.9896494628739402E-2</v>
      </c>
      <c r="F458" s="399"/>
      <c r="G458" s="399"/>
      <c r="H458" s="399"/>
      <c r="I458" s="399"/>
      <c r="J458" s="399"/>
      <c r="K458" s="399"/>
      <c r="L458" s="399"/>
      <c r="M458" s="399"/>
      <c r="N458" s="399"/>
      <c r="O458" s="399"/>
      <c r="P458" s="399"/>
      <c r="Q458" s="399"/>
      <c r="R458" s="399">
        <v>-1.72432917673363E-2</v>
      </c>
      <c r="S458" s="399">
        <v>-1.5684802601161799E-2</v>
      </c>
      <c r="T458" s="399">
        <v>3.03029497132754E-2</v>
      </c>
      <c r="U458" s="399"/>
      <c r="V458" s="399"/>
      <c r="W458" s="399"/>
      <c r="X458" s="399">
        <v>0.100962305223967</v>
      </c>
      <c r="Y458" s="399"/>
      <c r="Z458" s="399">
        <v>-1.14283400114783E-2</v>
      </c>
      <c r="AA458" s="399">
        <v>-2.02699815173027E-2</v>
      </c>
      <c r="AB458" s="399"/>
      <c r="AC458" s="399"/>
      <c r="AD458" s="399"/>
      <c r="AE458" s="399">
        <v>6.0810334685803102E-2</v>
      </c>
      <c r="AF458" s="399"/>
      <c r="AG458" s="399"/>
      <c r="AH458" s="399"/>
      <c r="AI458" s="399"/>
      <c r="AJ458" s="399"/>
      <c r="AK458" s="399">
        <v>8.3505367917768806E-3</v>
      </c>
      <c r="AL458" s="399"/>
      <c r="AM458" s="399">
        <v>-3.8559977147624602E-2</v>
      </c>
      <c r="AN458" s="399">
        <v>-0.18750034029099799</v>
      </c>
      <c r="AO458" s="399"/>
      <c r="AP458" s="399">
        <v>2.45208044543734E-2</v>
      </c>
      <c r="AQ458" s="399">
        <v>0.131585487279515</v>
      </c>
      <c r="AR458" s="399"/>
      <c r="AS458" s="399"/>
      <c r="AT458" s="399">
        <v>7.2223285888155894E-2</v>
      </c>
      <c r="AU458" s="399"/>
      <c r="AV458" s="399">
        <v>0.11828710074778501</v>
      </c>
      <c r="AW458" s="399">
        <v>4.3723641427953597E-2</v>
      </c>
      <c r="AX458" s="399"/>
      <c r="AY458" s="399">
        <v>4.5661537025080502E-2</v>
      </c>
      <c r="AZ458" s="399">
        <v>4.78473404445698E-2</v>
      </c>
      <c r="BA458" s="399">
        <v>-5.3757944209232803E-3</v>
      </c>
      <c r="BB458" s="399">
        <v>-6.3281808362059697E-2</v>
      </c>
      <c r="BC458" s="399"/>
      <c r="BD458" s="399">
        <v>-5.4946699748603597E-3</v>
      </c>
      <c r="BE458" s="399"/>
      <c r="BF458" s="399"/>
      <c r="BG458" s="399">
        <v>-5.3268785036406398E-2</v>
      </c>
      <c r="BH458" s="399">
        <v>4.3478215217979101E-2</v>
      </c>
      <c r="BI458" s="399"/>
      <c r="BJ458" s="399"/>
      <c r="BK458" s="399">
        <v>-2.76592453777103E-2</v>
      </c>
      <c r="BL458" s="399">
        <v>0.18171402334015099</v>
      </c>
      <c r="BM458" s="399"/>
      <c r="BN458" s="399"/>
      <c r="BO458" s="399">
        <v>8.7628512123598401E-2</v>
      </c>
      <c r="BP458" s="399">
        <v>0.13422803001064301</v>
      </c>
      <c r="BQ458" s="399"/>
      <c r="BR458" s="399">
        <v>0.11764474580409701</v>
      </c>
      <c r="BS458" s="399"/>
      <c r="BT458" s="399"/>
      <c r="BU458" s="399"/>
      <c r="BV458" s="399"/>
      <c r="BW458" s="399">
        <v>2.1265417755316401E-2</v>
      </c>
      <c r="BX458" s="403"/>
      <c r="BY458" s="399">
        <v>3.18848438359942E-2</v>
      </c>
      <c r="BZ458" s="399"/>
      <c r="CA458" s="399">
        <v>-2.8959207939805099E-2</v>
      </c>
      <c r="CB458" s="399"/>
      <c r="CC458" s="399">
        <v>4.1009737203989198E-2</v>
      </c>
      <c r="CD458" s="399"/>
      <c r="CE458" s="399"/>
      <c r="CF458" s="399">
        <v>-7.5581857396947894E-2</v>
      </c>
      <c r="CG458" s="399">
        <v>-3.3333205033579803E-2</v>
      </c>
      <c r="CH458" s="399">
        <v>7.4204512047067295E-2</v>
      </c>
      <c r="CI458" s="399"/>
      <c r="CJ458" s="399">
        <v>-0.16176383846348999</v>
      </c>
      <c r="CK458" s="399"/>
      <c r="CL458" s="399"/>
      <c r="CM458" s="399"/>
      <c r="CN458" s="399"/>
      <c r="CO458" s="399"/>
      <c r="CP458" s="399"/>
      <c r="CQ458" s="399"/>
      <c r="CR458" s="399">
        <v>0.21052644021905401</v>
      </c>
      <c r="CS458" s="399"/>
      <c r="CT458" s="399"/>
      <c r="CU458" s="399"/>
      <c r="CV458" s="399"/>
      <c r="CW458" s="399"/>
      <c r="CX458" s="399"/>
      <c r="CY458" s="399"/>
      <c r="CZ458" s="399"/>
      <c r="DA458" s="399"/>
      <c r="DB458" s="399"/>
      <c r="DC458" s="399"/>
      <c r="DD458" s="399"/>
      <c r="DE458" s="399"/>
      <c r="DG458" s="404"/>
      <c r="DI458" s="399"/>
      <c r="DJ458" s="399">
        <v>-4.9753840077663104E-3</v>
      </c>
      <c r="DK458" s="399">
        <v>0</v>
      </c>
    </row>
    <row r="459" spans="1:115" customFormat="1" hidden="1" outlineLevel="1">
      <c r="A459" s="398">
        <f t="shared" si="54"/>
        <v>32628</v>
      </c>
      <c r="B459" s="402"/>
      <c r="C459" s="399"/>
      <c r="D459" s="399">
        <v>6.7000000000000002E-3</v>
      </c>
      <c r="E459" s="399">
        <v>4.83832528731531E-2</v>
      </c>
      <c r="F459" s="399"/>
      <c r="G459" s="399"/>
      <c r="H459" s="399"/>
      <c r="I459" s="399"/>
      <c r="J459" s="399"/>
      <c r="K459" s="399"/>
      <c r="L459" s="399"/>
      <c r="M459" s="399"/>
      <c r="N459" s="399"/>
      <c r="O459" s="399"/>
      <c r="P459" s="399"/>
      <c r="Q459" s="399"/>
      <c r="R459" s="399">
        <v>9.4737557195081007E-2</v>
      </c>
      <c r="S459" s="399">
        <v>6.8493447049153805E-2</v>
      </c>
      <c r="T459" s="399">
        <v>4.4117701522383201E-2</v>
      </c>
      <c r="U459" s="399"/>
      <c r="V459" s="399"/>
      <c r="W459" s="399"/>
      <c r="X459" s="399">
        <v>-2.1834130595258999E-2</v>
      </c>
      <c r="Y459" s="399"/>
      <c r="Z459" s="399">
        <v>-6.4170966282586202E-3</v>
      </c>
      <c r="AA459" s="399">
        <v>0.124137833614325</v>
      </c>
      <c r="AB459" s="399"/>
      <c r="AC459" s="399"/>
      <c r="AD459" s="399"/>
      <c r="AE459" s="399">
        <v>8.6056648299654703E-2</v>
      </c>
      <c r="AF459" s="399"/>
      <c r="AG459" s="399"/>
      <c r="AH459" s="399"/>
      <c r="AI459" s="399"/>
      <c r="AJ459" s="399"/>
      <c r="AK459" s="399">
        <v>9.4595366198294506E-2</v>
      </c>
      <c r="AL459" s="399"/>
      <c r="AM459" s="399">
        <v>-2.13903655194017E-2</v>
      </c>
      <c r="AN459" s="399">
        <v>0.192307935724366</v>
      </c>
      <c r="AO459" s="399"/>
      <c r="AP459" s="399">
        <v>5.0000636621015497E-2</v>
      </c>
      <c r="AQ459" s="399">
        <v>8.9219101854196695E-2</v>
      </c>
      <c r="AR459" s="399"/>
      <c r="AS459" s="399"/>
      <c r="AT459" s="399">
        <v>0.202071383441321</v>
      </c>
      <c r="AU459" s="399"/>
      <c r="AV459" s="399">
        <v>7.0224349345912707E-2</v>
      </c>
      <c r="AW459" s="399">
        <v>4.27537671772317E-2</v>
      </c>
      <c r="AX459" s="399"/>
      <c r="AY459" s="399">
        <v>-3.0461592583233998E-2</v>
      </c>
      <c r="AZ459" s="399">
        <v>1.8264535653967E-2</v>
      </c>
      <c r="BA459" s="399">
        <v>5.3901472472746001E-2</v>
      </c>
      <c r="BB459" s="399">
        <v>-2.4510117530192499E-2</v>
      </c>
      <c r="BC459" s="399"/>
      <c r="BD459" s="399">
        <v>3.2211925042849601E-2</v>
      </c>
      <c r="BE459" s="399"/>
      <c r="BF459" s="399"/>
      <c r="BG459" s="399">
        <v>-7.7526692080389604E-3</v>
      </c>
      <c r="BH459" s="399">
        <v>6.2500548039843007E-2</v>
      </c>
      <c r="BI459" s="399"/>
      <c r="BJ459" s="399"/>
      <c r="BK459" s="399">
        <v>6.4517053210095293E-2</v>
      </c>
      <c r="BL459" s="399">
        <v>-3.4604875519857999E-3</v>
      </c>
      <c r="BM459" s="399"/>
      <c r="BN459" s="399"/>
      <c r="BO459" s="399">
        <v>2.8435798054182702E-2</v>
      </c>
      <c r="BP459" s="399">
        <v>7.6922765168442306E-2</v>
      </c>
      <c r="BQ459" s="399"/>
      <c r="BR459" s="399">
        <v>0.105265160666728</v>
      </c>
      <c r="BS459" s="399"/>
      <c r="BT459" s="399"/>
      <c r="BU459" s="399"/>
      <c r="BV459" s="399"/>
      <c r="BW459" s="399">
        <v>0.107692687693058</v>
      </c>
      <c r="BX459" s="403"/>
      <c r="BY459" s="399">
        <v>2.8089776992894E-2</v>
      </c>
      <c r="BZ459" s="399"/>
      <c r="CA459" s="399">
        <v>-3.5337127964743999E-3</v>
      </c>
      <c r="CB459" s="399"/>
      <c r="CC459" s="399">
        <v>4.9349705109555898E-3</v>
      </c>
      <c r="CD459" s="399"/>
      <c r="CE459" s="399"/>
      <c r="CF459" s="399">
        <v>-6.2893036651832906E-2</v>
      </c>
      <c r="CG459" s="399">
        <v>3.0651249462468399E-2</v>
      </c>
      <c r="CH459" s="399">
        <v>3.6184146171833902E-2</v>
      </c>
      <c r="CI459" s="399"/>
      <c r="CJ459" s="399">
        <v>0.120301225128011</v>
      </c>
      <c r="CK459" s="399"/>
      <c r="CL459" s="399"/>
      <c r="CM459" s="399"/>
      <c r="CN459" s="399"/>
      <c r="CO459" s="399"/>
      <c r="CP459" s="399"/>
      <c r="CQ459" s="399"/>
      <c r="CR459" s="399">
        <v>-8.6956962029711302E-2</v>
      </c>
      <c r="CS459" s="399"/>
      <c r="CT459" s="399"/>
      <c r="CU459" s="399"/>
      <c r="CV459" s="399"/>
      <c r="CW459" s="399"/>
      <c r="CX459" s="399"/>
      <c r="CY459" s="399"/>
      <c r="CZ459" s="399"/>
      <c r="DA459" s="399"/>
      <c r="DB459" s="399"/>
      <c r="DC459" s="399"/>
      <c r="DD459" s="399"/>
      <c r="DE459" s="399"/>
      <c r="DG459" s="404"/>
      <c r="DI459" s="399"/>
      <c r="DJ459" s="399">
        <v>4.2322968823498001E-2</v>
      </c>
      <c r="DK459" s="399">
        <v>3.8013039532268998E-2</v>
      </c>
    </row>
    <row r="460" spans="1:115" customFormat="1" hidden="1" outlineLevel="1">
      <c r="A460" s="398">
        <f t="shared" si="54"/>
        <v>32659</v>
      </c>
      <c r="B460" s="402"/>
      <c r="C460" s="399"/>
      <c r="D460" s="399">
        <v>7.9000000000000008E-3</v>
      </c>
      <c r="E460" s="399">
        <v>3.3801869833400097E-2</v>
      </c>
      <c r="F460" s="399"/>
      <c r="G460" s="399"/>
      <c r="H460" s="399"/>
      <c r="I460" s="399"/>
      <c r="J460" s="399"/>
      <c r="K460" s="399"/>
      <c r="L460" s="399"/>
      <c r="M460" s="399"/>
      <c r="N460" s="399"/>
      <c r="O460" s="399"/>
      <c r="P460" s="399"/>
      <c r="Q460" s="399"/>
      <c r="R460" s="399">
        <v>0.227041295631698</v>
      </c>
      <c r="S460" s="399">
        <v>0</v>
      </c>
      <c r="T460" s="399">
        <v>0.169014069368181</v>
      </c>
      <c r="U460" s="399"/>
      <c r="V460" s="399"/>
      <c r="W460" s="399"/>
      <c r="X460" s="399">
        <v>2.3534715308631601E-2</v>
      </c>
      <c r="Y460" s="399"/>
      <c r="Z460" s="399">
        <v>-1.75439599042954E-2</v>
      </c>
      <c r="AA460" s="399">
        <v>0.12707484092264801</v>
      </c>
      <c r="AB460" s="399"/>
      <c r="AC460" s="399"/>
      <c r="AD460" s="399"/>
      <c r="AE460" s="399">
        <v>9.2511692162500603E-2</v>
      </c>
      <c r="AF460" s="399"/>
      <c r="AG460" s="399"/>
      <c r="AH460" s="399"/>
      <c r="AI460" s="399"/>
      <c r="AJ460" s="399"/>
      <c r="AK460" s="399">
        <v>7.4073140912522095E-2</v>
      </c>
      <c r="AL460" s="399"/>
      <c r="AM460" s="399">
        <v>6.7516868798124394E-2</v>
      </c>
      <c r="AN460" s="399">
        <v>0.24193581877183501</v>
      </c>
      <c r="AO460" s="399"/>
      <c r="AP460" s="399">
        <v>2.2720238245179401E-2</v>
      </c>
      <c r="AQ460" s="399">
        <v>3.75416911817643E-2</v>
      </c>
      <c r="AR460" s="399"/>
      <c r="AS460" s="399"/>
      <c r="AT460" s="399">
        <v>5.17230000237833E-2</v>
      </c>
      <c r="AU460" s="399"/>
      <c r="AV460" s="399">
        <v>0.13648253409703101</v>
      </c>
      <c r="AW460" s="399">
        <v>7.4509683560632201E-2</v>
      </c>
      <c r="AX460" s="399"/>
      <c r="AY460" s="399">
        <v>-8.6363903364537198E-2</v>
      </c>
      <c r="AZ460" s="399">
        <v>7.8377887999093704E-2</v>
      </c>
      <c r="BA460" s="399">
        <v>9.0425997731341495E-2</v>
      </c>
      <c r="BB460" s="399">
        <v>8.7939990447836999E-2</v>
      </c>
      <c r="BC460" s="399"/>
      <c r="BD460" s="399">
        <v>5.37635395453979E-2</v>
      </c>
      <c r="BE460" s="399"/>
      <c r="BF460" s="399"/>
      <c r="BG460" s="399">
        <v>2.0942640558128299E-2</v>
      </c>
      <c r="BH460" s="399">
        <v>-7.7083471162375699E-3</v>
      </c>
      <c r="BI460" s="399"/>
      <c r="BJ460" s="399"/>
      <c r="BK460" s="399">
        <v>5.5784419142947003E-2</v>
      </c>
      <c r="BL460" s="399">
        <v>-1.7360760964469101E-2</v>
      </c>
      <c r="BM460" s="399"/>
      <c r="BN460" s="399"/>
      <c r="BO460" s="399">
        <v>3.19034764838248E-2</v>
      </c>
      <c r="BP460" s="399">
        <v>7.82925081906784E-2</v>
      </c>
      <c r="BQ460" s="399"/>
      <c r="BR460" s="399">
        <v>0.14285544686985899</v>
      </c>
      <c r="BS460" s="399"/>
      <c r="BT460" s="399"/>
      <c r="BU460" s="399"/>
      <c r="BV460" s="399"/>
      <c r="BW460" s="399">
        <v>5.2083465552877899E-2</v>
      </c>
      <c r="BX460" s="403"/>
      <c r="BY460" s="399">
        <v>6.6287161450842402E-2</v>
      </c>
      <c r="BZ460" s="399"/>
      <c r="CA460" s="399">
        <v>0.16160722463227101</v>
      </c>
      <c r="CB460" s="399"/>
      <c r="CC460" s="399">
        <v>0.10334359988590799</v>
      </c>
      <c r="CD460" s="399"/>
      <c r="CE460" s="399"/>
      <c r="CF460" s="399">
        <v>-6.30984583511571E-2</v>
      </c>
      <c r="CG460" s="399">
        <v>5.5172866731836502E-2</v>
      </c>
      <c r="CH460" s="399">
        <v>7.55742083744315E-3</v>
      </c>
      <c r="CI460" s="399"/>
      <c r="CJ460" s="399">
        <v>8.2773974662586805E-2</v>
      </c>
      <c r="CK460" s="399"/>
      <c r="CL460" s="399"/>
      <c r="CM460" s="399"/>
      <c r="CN460" s="399"/>
      <c r="CO460" s="399"/>
      <c r="CP460" s="399"/>
      <c r="CQ460" s="399"/>
      <c r="CR460" s="399">
        <v>-9.52377519410674E-2</v>
      </c>
      <c r="CS460" s="399"/>
      <c r="CT460" s="399"/>
      <c r="CU460" s="399"/>
      <c r="CV460" s="399"/>
      <c r="CW460" s="399"/>
      <c r="CX460" s="399"/>
      <c r="CY460" s="399"/>
      <c r="CZ460" s="399"/>
      <c r="DA460" s="399"/>
      <c r="DB460" s="399"/>
      <c r="DC460" s="399"/>
      <c r="DD460" s="399"/>
      <c r="DE460" s="399"/>
      <c r="DG460" s="404"/>
      <c r="DI460" s="399"/>
      <c r="DJ460" s="399">
        <v>-4.8539770240163503E-3</v>
      </c>
      <c r="DK460" s="399">
        <v>6.6929303799120293E-2</v>
      </c>
    </row>
    <row r="461" spans="1:115" customFormat="1" hidden="1" outlineLevel="1">
      <c r="A461" s="398">
        <f t="shared" si="54"/>
        <v>32689</v>
      </c>
      <c r="B461" s="402"/>
      <c r="C461" s="399"/>
      <c r="D461" s="399">
        <v>7.09999999999999E-3</v>
      </c>
      <c r="E461" s="399">
        <v>-4.9540039938098497E-3</v>
      </c>
      <c r="F461" s="399"/>
      <c r="G461" s="399"/>
      <c r="H461" s="399"/>
      <c r="I461" s="399"/>
      <c r="J461" s="399"/>
      <c r="K461" s="399"/>
      <c r="L461" s="399"/>
      <c r="M461" s="399"/>
      <c r="N461" s="399"/>
      <c r="O461" s="399"/>
      <c r="P461" s="399"/>
      <c r="Q461" s="399"/>
      <c r="R461" s="399">
        <v>-0.13612405521049301</v>
      </c>
      <c r="S461" s="399">
        <v>3.36417860044564E-2</v>
      </c>
      <c r="T461" s="399">
        <v>-6.0240943915373102E-2</v>
      </c>
      <c r="U461" s="399"/>
      <c r="V461" s="399"/>
      <c r="W461" s="399"/>
      <c r="X461" s="399">
        <v>-3.5242737066440898E-2</v>
      </c>
      <c r="Y461" s="399"/>
      <c r="Z461" s="399">
        <v>5.9520611590138097E-3</v>
      </c>
      <c r="AA461" s="399">
        <v>-0.101123982334978</v>
      </c>
      <c r="AB461" s="399"/>
      <c r="AC461" s="399"/>
      <c r="AD461" s="399"/>
      <c r="AE461" s="399">
        <v>1.7472654519491801E-2</v>
      </c>
      <c r="AF461" s="399"/>
      <c r="AG461" s="399"/>
      <c r="AH461" s="399"/>
      <c r="AI461" s="399"/>
      <c r="AJ461" s="399"/>
      <c r="AK461" s="399">
        <v>2.4325936392089999E-2</v>
      </c>
      <c r="AL461" s="399"/>
      <c r="AM461" s="399">
        <v>-1.03363240919022E-2</v>
      </c>
      <c r="AN461" s="399">
        <v>-0.19480541193431999</v>
      </c>
      <c r="AO461" s="399"/>
      <c r="AP461" s="399">
        <v>-3.6036436158278597E-2</v>
      </c>
      <c r="AQ461" s="399">
        <v>7.6057679085929003E-2</v>
      </c>
      <c r="AR461" s="399"/>
      <c r="AS461" s="399"/>
      <c r="AT461" s="399">
        <v>-2.4589508231506699E-2</v>
      </c>
      <c r="AU461" s="399"/>
      <c r="AV461" s="399">
        <v>-1.16656951786504E-2</v>
      </c>
      <c r="AW461" s="399">
        <v>5.4745306042494002E-2</v>
      </c>
      <c r="AX461" s="399"/>
      <c r="AY461" s="399">
        <v>4.9752131244700203E-3</v>
      </c>
      <c r="AZ461" s="399">
        <v>-2.0919595493478299E-2</v>
      </c>
      <c r="BA461" s="399">
        <v>2.9267878325104999E-2</v>
      </c>
      <c r="BB461" s="399">
        <v>-2.5404127096656601E-2</v>
      </c>
      <c r="BC461" s="399"/>
      <c r="BD461" s="399">
        <v>-0.161093097492122</v>
      </c>
      <c r="BE461" s="399"/>
      <c r="BF461" s="399"/>
      <c r="BG461" s="399">
        <v>-5.1283024228064803E-3</v>
      </c>
      <c r="BH461" s="399">
        <v>-6.6225414321703993E-2</v>
      </c>
      <c r="BI461" s="399"/>
      <c r="BJ461" s="399"/>
      <c r="BK461" s="399">
        <v>-9.1976261202841705E-2</v>
      </c>
      <c r="BL461" s="399">
        <v>3.3187210621705397E-2</v>
      </c>
      <c r="BM461" s="399"/>
      <c r="BN461" s="399"/>
      <c r="BO461" s="399">
        <v>-2.26244653994573E-2</v>
      </c>
      <c r="BP461" s="399">
        <v>-3.0612759412671199E-2</v>
      </c>
      <c r="BQ461" s="399"/>
      <c r="BR461" s="399">
        <v>-2.77753972087612E-2</v>
      </c>
      <c r="BS461" s="399"/>
      <c r="BT461" s="399"/>
      <c r="BU461" s="399"/>
      <c r="BV461" s="399"/>
      <c r="BW461" s="399">
        <v>7.98626384465617E-3</v>
      </c>
      <c r="BX461" s="403"/>
      <c r="BY461" s="399">
        <v>2.8646045975267299E-2</v>
      </c>
      <c r="BZ461" s="399"/>
      <c r="CA461" s="399">
        <v>-5.5045603908323401E-2</v>
      </c>
      <c r="CB461" s="399"/>
      <c r="CC461" s="399">
        <v>-2.20383660366174E-2</v>
      </c>
      <c r="CD461" s="399"/>
      <c r="CE461" s="399"/>
      <c r="CF461" s="399">
        <v>0.136689981677519</v>
      </c>
      <c r="CG461" s="399">
        <v>-5.7143183593451601E-2</v>
      </c>
      <c r="CH461" s="399">
        <v>9.5233074646363606E-3</v>
      </c>
      <c r="CI461" s="399"/>
      <c r="CJ461" s="399">
        <v>-0.123965855659439</v>
      </c>
      <c r="CK461" s="399"/>
      <c r="CL461" s="399"/>
      <c r="CM461" s="399"/>
      <c r="CN461" s="399"/>
      <c r="CO461" s="399"/>
      <c r="CP461" s="399"/>
      <c r="CQ461" s="399"/>
      <c r="CR461" s="399">
        <v>-0.21052670290372499</v>
      </c>
      <c r="CS461" s="399"/>
      <c r="CT461" s="399"/>
      <c r="CU461" s="399"/>
      <c r="CV461" s="399"/>
      <c r="CW461" s="399"/>
      <c r="CX461" s="399"/>
      <c r="CY461" s="399"/>
      <c r="CZ461" s="399"/>
      <c r="DA461" s="399"/>
      <c r="DB461" s="399"/>
      <c r="DC461" s="399"/>
      <c r="DD461" s="399"/>
      <c r="DE461" s="399"/>
      <c r="DG461" s="404"/>
      <c r="DI461" s="399"/>
      <c r="DJ461" s="399">
        <v>-6.3414816468207194E-2</v>
      </c>
      <c r="DK461" s="399">
        <v>-3.3210377931441902E-2</v>
      </c>
    </row>
    <row r="462" spans="1:115" customFormat="1" hidden="1" outlineLevel="1">
      <c r="A462" s="398">
        <f t="shared" si="54"/>
        <v>32720</v>
      </c>
      <c r="B462" s="402"/>
      <c r="C462" s="399"/>
      <c r="D462" s="399">
        <v>6.9999999999999897E-3</v>
      </c>
      <c r="E462" s="399">
        <v>7.8718788467201997E-2</v>
      </c>
      <c r="F462" s="399"/>
      <c r="G462" s="399"/>
      <c r="H462" s="399"/>
      <c r="I462" s="399"/>
      <c r="J462" s="399"/>
      <c r="K462" s="399"/>
      <c r="L462" s="399"/>
      <c r="M462" s="399"/>
      <c r="N462" s="399"/>
      <c r="O462" s="399"/>
      <c r="P462" s="399"/>
      <c r="Q462" s="399"/>
      <c r="R462" s="399">
        <v>-3.6364111273918198E-2</v>
      </c>
      <c r="S462" s="399">
        <v>9.3457403888581592E-3</v>
      </c>
      <c r="T462" s="399">
        <v>-0.115384653015283</v>
      </c>
      <c r="U462" s="399"/>
      <c r="V462" s="399"/>
      <c r="W462" s="399"/>
      <c r="X462" s="399">
        <v>0.18721461067856501</v>
      </c>
      <c r="Y462" s="399"/>
      <c r="Z462" s="399">
        <v>-4.8115343573420101E-2</v>
      </c>
      <c r="AA462" s="399">
        <v>9.3750455760961596E-2</v>
      </c>
      <c r="AB462" s="399"/>
      <c r="AC462" s="399"/>
      <c r="AD462" s="399"/>
      <c r="AE462" s="399">
        <v>0.1374822349774</v>
      </c>
      <c r="AF462" s="399"/>
      <c r="AG462" s="399"/>
      <c r="AH462" s="399"/>
      <c r="AI462" s="399"/>
      <c r="AJ462" s="399"/>
      <c r="AK462" s="399">
        <v>7.8531469884146998E-2</v>
      </c>
      <c r="AL462" s="399"/>
      <c r="AM462" s="399">
        <v>2.6117074336195999E-3</v>
      </c>
      <c r="AN462" s="399">
        <v>6.4516103851741599E-2</v>
      </c>
      <c r="AO462" s="399"/>
      <c r="AP462" s="399">
        <v>0.136448559262768</v>
      </c>
      <c r="AQ462" s="399">
        <v>0.13803596509764099</v>
      </c>
      <c r="AR462" s="399"/>
      <c r="AS462" s="399"/>
      <c r="AT462" s="399">
        <v>3.3614361849337998E-2</v>
      </c>
      <c r="AU462" s="399"/>
      <c r="AV462" s="399">
        <v>0.16666672585704401</v>
      </c>
      <c r="AW462" s="399">
        <v>0.109114211048687</v>
      </c>
      <c r="AX462" s="399"/>
      <c r="AY462" s="399">
        <v>4.7029706896396697E-2</v>
      </c>
      <c r="AZ462" s="399">
        <v>0.111110887568984</v>
      </c>
      <c r="BA462" s="399">
        <v>7.1090527440982307E-2</v>
      </c>
      <c r="BB462" s="399">
        <v>9.2416682062388095E-2</v>
      </c>
      <c r="BC462" s="399"/>
      <c r="BD462" s="399">
        <v>6.8965800174868502E-2</v>
      </c>
      <c r="BE462" s="399"/>
      <c r="BF462" s="399"/>
      <c r="BG462" s="399">
        <v>4.3852698080044397E-2</v>
      </c>
      <c r="BH462" s="399">
        <v>1.41844396208214E-2</v>
      </c>
      <c r="BI462" s="399"/>
      <c r="BJ462" s="399"/>
      <c r="BK462" s="399">
        <v>2.8883811866533701E-2</v>
      </c>
      <c r="BL462" s="399">
        <v>8.3623143011282305E-2</v>
      </c>
      <c r="BM462" s="399"/>
      <c r="BN462" s="399"/>
      <c r="BO462" s="399">
        <v>9.2596380836578104E-3</v>
      </c>
      <c r="BP462" s="399">
        <v>8.9474288082357994E-2</v>
      </c>
      <c r="BQ462" s="399"/>
      <c r="BR462" s="399">
        <v>0.17142801811325301</v>
      </c>
      <c r="BS462" s="399"/>
      <c r="BT462" s="399"/>
      <c r="BU462" s="399"/>
      <c r="BV462" s="399"/>
      <c r="BW462" s="399">
        <v>0.134426356252492</v>
      </c>
      <c r="BX462" s="403"/>
      <c r="BY462" s="399">
        <v>6.5822168503955503E-2</v>
      </c>
      <c r="BZ462" s="399"/>
      <c r="CA462" s="399">
        <v>0.17152082564860399</v>
      </c>
      <c r="CB462" s="399"/>
      <c r="CC462" s="399">
        <v>6.9466784445276694E-2</v>
      </c>
      <c r="CD462" s="399"/>
      <c r="CE462" s="399"/>
      <c r="CF462" s="399">
        <v>-9.4935939333777794E-3</v>
      </c>
      <c r="CG462" s="399">
        <v>0.12500064440948799</v>
      </c>
      <c r="CH462" s="399">
        <v>6.6037857082537205E-2</v>
      </c>
      <c r="CI462" s="399"/>
      <c r="CJ462" s="399">
        <v>3.3016330309714598E-2</v>
      </c>
      <c r="CK462" s="399"/>
      <c r="CL462" s="399"/>
      <c r="CM462" s="399"/>
      <c r="CN462" s="399"/>
      <c r="CO462" s="399"/>
      <c r="CP462" s="399"/>
      <c r="CQ462" s="399"/>
      <c r="CR462" s="399">
        <v>0</v>
      </c>
      <c r="CS462" s="399"/>
      <c r="CT462" s="399"/>
      <c r="CU462" s="399"/>
      <c r="CV462" s="399"/>
      <c r="CW462" s="399"/>
      <c r="CX462" s="399"/>
      <c r="CY462" s="399"/>
      <c r="CZ462" s="399"/>
      <c r="DA462" s="399"/>
      <c r="DB462" s="399"/>
      <c r="DC462" s="399"/>
      <c r="DD462" s="399"/>
      <c r="DE462" s="399"/>
      <c r="DG462" s="404"/>
      <c r="DI462" s="399"/>
      <c r="DJ462" s="399">
        <v>3.3232547271671402E-2</v>
      </c>
      <c r="DK462" s="399">
        <v>5.4797228135402699E-2</v>
      </c>
    </row>
    <row r="463" spans="1:115" customFormat="1" hidden="1" outlineLevel="1">
      <c r="A463" s="398">
        <f t="shared" si="54"/>
        <v>32751</v>
      </c>
      <c r="B463" s="402"/>
      <c r="C463" s="399"/>
      <c r="D463" s="399">
        <v>7.4000000000000003E-3</v>
      </c>
      <c r="E463" s="399">
        <v>1.71795184795673E-2</v>
      </c>
      <c r="F463" s="399"/>
      <c r="G463" s="399"/>
      <c r="H463" s="399"/>
      <c r="I463" s="399"/>
      <c r="J463" s="399"/>
      <c r="K463" s="399"/>
      <c r="L463" s="399"/>
      <c r="M463" s="399"/>
      <c r="N463" s="399"/>
      <c r="O463" s="399"/>
      <c r="P463" s="399"/>
      <c r="Q463" s="399"/>
      <c r="R463" s="399">
        <v>0.1221508121281</v>
      </c>
      <c r="S463" s="399">
        <v>6.4815245241644101E-2</v>
      </c>
      <c r="T463" s="399">
        <v>0</v>
      </c>
      <c r="U463" s="399"/>
      <c r="V463" s="399"/>
      <c r="W463" s="399"/>
      <c r="X463" s="399">
        <v>5.1027707615565097E-2</v>
      </c>
      <c r="Y463" s="399"/>
      <c r="Z463" s="399">
        <v>7.50003102541274E-2</v>
      </c>
      <c r="AA463" s="399">
        <v>1.7142871029000199E-2</v>
      </c>
      <c r="AB463" s="399"/>
      <c r="AC463" s="399"/>
      <c r="AD463" s="399"/>
      <c r="AE463" s="399">
        <v>9.3023814855816206E-2</v>
      </c>
      <c r="AF463" s="399"/>
      <c r="AG463" s="399"/>
      <c r="AH463" s="399"/>
      <c r="AI463" s="399"/>
      <c r="AJ463" s="399"/>
      <c r="AK463" s="399">
        <v>6.0240898037174903E-2</v>
      </c>
      <c r="AL463" s="399"/>
      <c r="AM463" s="399">
        <v>7.4801971403442594E-2</v>
      </c>
      <c r="AN463" s="399">
        <v>-3.0302799206465902E-2</v>
      </c>
      <c r="AO463" s="399"/>
      <c r="AP463" s="399">
        <v>-2.83828749116357E-2</v>
      </c>
      <c r="AQ463" s="399">
        <v>0.123989573326659</v>
      </c>
      <c r="AR463" s="399"/>
      <c r="AS463" s="399"/>
      <c r="AT463" s="399">
        <v>0.21951123319544</v>
      </c>
      <c r="AU463" s="399"/>
      <c r="AV463" s="399">
        <v>-5.03016375304585E-2</v>
      </c>
      <c r="AW463" s="399">
        <v>7.6440361583280395E-2</v>
      </c>
      <c r="AX463" s="399"/>
      <c r="AY463" s="399">
        <v>-2.3642524225759801E-3</v>
      </c>
      <c r="AZ463" s="399">
        <v>2.83178584588419E-2</v>
      </c>
      <c r="BA463" s="399">
        <v>4.6057428929306898E-3</v>
      </c>
      <c r="BB463" s="399">
        <v>4.5553596289083599E-2</v>
      </c>
      <c r="BC463" s="399"/>
      <c r="BD463" s="399">
        <v>3.7510645152017699E-2</v>
      </c>
      <c r="BE463" s="399"/>
      <c r="BF463" s="399"/>
      <c r="BG463" s="399">
        <v>8.0200851083469499E-2</v>
      </c>
      <c r="BH463" s="399">
        <v>4.0829001848154703E-2</v>
      </c>
      <c r="BI463" s="399"/>
      <c r="BJ463" s="399"/>
      <c r="BK463" s="399">
        <v>8.21046339987139E-2</v>
      </c>
      <c r="BL463" s="399">
        <v>-1.9292225354846902E-2</v>
      </c>
      <c r="BM463" s="399"/>
      <c r="BN463" s="399"/>
      <c r="BO463" s="399">
        <v>4.5539028684782101E-2</v>
      </c>
      <c r="BP463" s="399">
        <v>0.101448369176953</v>
      </c>
      <c r="BQ463" s="399"/>
      <c r="BR463" s="399">
        <v>0.13414387209302001</v>
      </c>
      <c r="BS463" s="399"/>
      <c r="BT463" s="399"/>
      <c r="BU463" s="399"/>
      <c r="BV463" s="399"/>
      <c r="BW463" s="399">
        <v>-2.1852151794778101E-2</v>
      </c>
      <c r="BX463" s="403"/>
      <c r="BY463" s="399">
        <v>-1.8531587349535399E-2</v>
      </c>
      <c r="BZ463" s="399"/>
      <c r="CA463" s="399">
        <v>4.2957429344089498E-2</v>
      </c>
      <c r="CB463" s="399"/>
      <c r="CC463" s="399">
        <v>0.114057833722993</v>
      </c>
      <c r="CD463" s="399"/>
      <c r="CE463" s="399"/>
      <c r="CF463" s="399">
        <v>2.93836130423763E-2</v>
      </c>
      <c r="CG463" s="399">
        <v>9.3891133966038806E-2</v>
      </c>
      <c r="CH463" s="399">
        <v>5.4325196517650699E-2</v>
      </c>
      <c r="CI463" s="399"/>
      <c r="CJ463" s="399">
        <v>7.3059985104854702E-2</v>
      </c>
      <c r="CK463" s="399"/>
      <c r="CL463" s="399"/>
      <c r="CM463" s="399"/>
      <c r="CN463" s="399"/>
      <c r="CO463" s="399"/>
      <c r="CP463" s="399"/>
      <c r="CQ463" s="399"/>
      <c r="CR463" s="399">
        <v>-6.6666489208490998E-2</v>
      </c>
      <c r="CS463" s="399"/>
      <c r="CT463" s="399"/>
      <c r="CU463" s="399"/>
      <c r="CV463" s="399"/>
      <c r="CW463" s="399"/>
      <c r="CX463" s="399"/>
      <c r="CY463" s="399"/>
      <c r="CZ463" s="399"/>
      <c r="DA463" s="399"/>
      <c r="DB463" s="399"/>
      <c r="DC463" s="399"/>
      <c r="DD463" s="399"/>
      <c r="DE463" s="399"/>
      <c r="DG463" s="404"/>
      <c r="DI463" s="399"/>
      <c r="DJ463" s="399">
        <v>-7.6531334172212903E-2</v>
      </c>
      <c r="DK463" s="399">
        <v>-2.9091002360173701E-2</v>
      </c>
    </row>
    <row r="464" spans="1:115" customFormat="1" hidden="1" outlineLevel="1">
      <c r="A464" s="398">
        <f t="shared" si="54"/>
        <v>32781</v>
      </c>
      <c r="B464" s="402"/>
      <c r="C464" s="399"/>
      <c r="D464" s="399">
        <v>6.4999999999999997E-3</v>
      </c>
      <c r="E464" s="399">
        <v>-4.7391097175750697E-3</v>
      </c>
      <c r="F464" s="399"/>
      <c r="G464" s="399"/>
      <c r="H464" s="399"/>
      <c r="I464" s="399"/>
      <c r="J464" s="399"/>
      <c r="K464" s="399"/>
      <c r="L464" s="399"/>
      <c r="M464" s="399"/>
      <c r="N464" s="399"/>
      <c r="O464" s="399"/>
      <c r="P464" s="399"/>
      <c r="Q464" s="399"/>
      <c r="R464" s="399">
        <v>0</v>
      </c>
      <c r="S464" s="399">
        <v>8.5839414865379299E-2</v>
      </c>
      <c r="T464" s="399">
        <v>2.89855425106064E-2</v>
      </c>
      <c r="U464" s="399"/>
      <c r="V464" s="399"/>
      <c r="W464" s="399"/>
      <c r="X464" s="399">
        <v>-0.13284147354526599</v>
      </c>
      <c r="Y464" s="399"/>
      <c r="Z464" s="399">
        <v>0</v>
      </c>
      <c r="AA464" s="399">
        <v>-3.3708259569293297E-2</v>
      </c>
      <c r="AB464" s="399"/>
      <c r="AC464" s="399"/>
      <c r="AD464" s="399"/>
      <c r="AE464" s="399">
        <v>2.87233783466616E-2</v>
      </c>
      <c r="AF464" s="399"/>
      <c r="AG464" s="399"/>
      <c r="AH464" s="399"/>
      <c r="AI464" s="399"/>
      <c r="AJ464" s="399"/>
      <c r="AK464" s="399">
        <v>-4.5609540915155702E-3</v>
      </c>
      <c r="AL464" s="399"/>
      <c r="AM464" s="399">
        <v>-3.9119920484899998E-2</v>
      </c>
      <c r="AN464" s="399">
        <v>-0.18750034029099799</v>
      </c>
      <c r="AO464" s="399"/>
      <c r="AP464" s="399">
        <v>3.2368671630827101E-2</v>
      </c>
      <c r="AQ464" s="399">
        <v>0.27923904176950098</v>
      </c>
      <c r="AR464" s="399"/>
      <c r="AS464" s="399"/>
      <c r="AT464" s="399">
        <v>0.259999074248489</v>
      </c>
      <c r="AU464" s="399"/>
      <c r="AV464" s="399">
        <v>2.1351629520165402E-3</v>
      </c>
      <c r="AW464" s="399">
        <v>-6.6147932577542701E-2</v>
      </c>
      <c r="AX464" s="399"/>
      <c r="AY464" s="399">
        <v>4.7393853271722103E-2</v>
      </c>
      <c r="AZ464" s="399">
        <v>1.1278107778269901E-2</v>
      </c>
      <c r="BA464" s="399">
        <v>-1.36360085867804E-2</v>
      </c>
      <c r="BB464" s="399">
        <v>1.99277269652153E-2</v>
      </c>
      <c r="BC464" s="399"/>
      <c r="BD464" s="399">
        <v>-5.6249182801030403E-2</v>
      </c>
      <c r="BE464" s="399"/>
      <c r="BF464" s="399"/>
      <c r="BG464" s="399">
        <v>-5.5684419990614901E-2</v>
      </c>
      <c r="BH464" s="399">
        <v>-1.35136350137264E-2</v>
      </c>
      <c r="BI464" s="399"/>
      <c r="BJ464" s="399"/>
      <c r="BK464" s="399">
        <v>-5.0583189370998802E-2</v>
      </c>
      <c r="BL464" s="399">
        <v>9.1864574193685405E-2</v>
      </c>
      <c r="BM464" s="399"/>
      <c r="BN464" s="399"/>
      <c r="BO464" s="399">
        <v>8.4444095181578499E-2</v>
      </c>
      <c r="BP464" s="399">
        <v>-4.3858447501202699E-2</v>
      </c>
      <c r="BQ464" s="399"/>
      <c r="BR464" s="399">
        <v>1.07551365261771E-2</v>
      </c>
      <c r="BS464" s="399"/>
      <c r="BT464" s="399"/>
      <c r="BU464" s="399"/>
      <c r="BV464" s="399"/>
      <c r="BW464" s="399">
        <v>-2.95847219760434E-2</v>
      </c>
      <c r="BX464" s="403"/>
      <c r="BY464" s="399">
        <v>9.8275602180759591E-3</v>
      </c>
      <c r="BZ464" s="399"/>
      <c r="CA464" s="399">
        <v>1.0609940490891701E-2</v>
      </c>
      <c r="CB464" s="399"/>
      <c r="CC464" s="399">
        <v>-4.99995792762764E-2</v>
      </c>
      <c r="CD464" s="399"/>
      <c r="CE464" s="399"/>
      <c r="CF464" s="399">
        <v>3.1153806045953699E-3</v>
      </c>
      <c r="CG464" s="399">
        <v>-6.8535770971250798E-2</v>
      </c>
      <c r="CH464" s="399">
        <v>-3.6619947594398398E-2</v>
      </c>
      <c r="CI464" s="399"/>
      <c r="CJ464" s="399">
        <v>0.16595671027499101</v>
      </c>
      <c r="CK464" s="399"/>
      <c r="CL464" s="399"/>
      <c r="CM464" s="399"/>
      <c r="CN464" s="399"/>
      <c r="CO464" s="399"/>
      <c r="CP464" s="399"/>
      <c r="CQ464" s="399"/>
      <c r="CR464" s="399">
        <v>0.14285697309488901</v>
      </c>
      <c r="CS464" s="399"/>
      <c r="CT464" s="399"/>
      <c r="CU464" s="399"/>
      <c r="CV464" s="399"/>
      <c r="CW464" s="399"/>
      <c r="CX464" s="399"/>
      <c r="CY464" s="399"/>
      <c r="CZ464" s="399"/>
      <c r="DA464" s="399"/>
      <c r="DB464" s="399"/>
      <c r="DC464" s="399"/>
      <c r="DD464" s="399"/>
      <c r="DE464" s="399"/>
      <c r="DG464" s="404"/>
      <c r="DI464" s="399"/>
      <c r="DJ464" s="399">
        <v>0.13259737505826499</v>
      </c>
      <c r="DK464" s="399">
        <v>-2.2471556696599899E-2</v>
      </c>
    </row>
    <row r="465" spans="1:115" customFormat="1" hidden="1" outlineLevel="1">
      <c r="A465" s="398">
        <f t="shared" si="54"/>
        <v>32812</v>
      </c>
      <c r="B465" s="402"/>
      <c r="C465" s="399"/>
      <c r="D465" s="399">
        <v>6.7999999999999996E-3</v>
      </c>
      <c r="E465" s="399">
        <v>-3.07482255793292E-2</v>
      </c>
      <c r="F465" s="399"/>
      <c r="G465" s="399"/>
      <c r="H465" s="399"/>
      <c r="I465" s="399"/>
      <c r="J465" s="399"/>
      <c r="K465" s="399"/>
      <c r="L465" s="399"/>
      <c r="M465" s="399"/>
      <c r="N465" s="399"/>
      <c r="O465" s="399"/>
      <c r="P465" s="399"/>
      <c r="Q465" s="399"/>
      <c r="R465" s="399">
        <v>4.4946094969286803E-2</v>
      </c>
      <c r="S465" s="399">
        <v>8.0426429612565596E-3</v>
      </c>
      <c r="T465" s="399">
        <v>-0.11267608207409099</v>
      </c>
      <c r="U465" s="399"/>
      <c r="V465" s="399"/>
      <c r="W465" s="399"/>
      <c r="X465" s="399">
        <v>4.2550007310697604E-3</v>
      </c>
      <c r="Y465" s="399"/>
      <c r="Z465" s="399">
        <v>-2.9948803298909501E-2</v>
      </c>
      <c r="AA465" s="399">
        <v>2.61630757973512E-2</v>
      </c>
      <c r="AB465" s="399"/>
      <c r="AC465" s="399"/>
      <c r="AD465" s="399"/>
      <c r="AE465" s="399">
        <v>2.58108424661289E-2</v>
      </c>
      <c r="AF465" s="399"/>
      <c r="AG465" s="399"/>
      <c r="AH465" s="399"/>
      <c r="AI465" s="399"/>
      <c r="AJ465" s="399"/>
      <c r="AK465" s="399">
        <v>-6.8965389269394106E-2</v>
      </c>
      <c r="AL465" s="399"/>
      <c r="AM465" s="399">
        <v>-9.9237419092861101E-2</v>
      </c>
      <c r="AN465" s="399">
        <v>-3.8461531302224503E-2</v>
      </c>
      <c r="AO465" s="399"/>
      <c r="AP465" s="399">
        <v>2.8052268757817501E-2</v>
      </c>
      <c r="AQ465" s="399">
        <v>-7.5188089977438005E-2</v>
      </c>
      <c r="AR465" s="399"/>
      <c r="AS465" s="399"/>
      <c r="AT465" s="399">
        <v>-1.5872835339298001E-2</v>
      </c>
      <c r="AU465" s="399"/>
      <c r="AV465" s="399">
        <v>5.30785524151344E-2</v>
      </c>
      <c r="AW465" s="399">
        <v>8.4129779769898994E-2</v>
      </c>
      <c r="AX465" s="399"/>
      <c r="AY465" s="399">
        <v>-5.0180632049591202E-2</v>
      </c>
      <c r="AZ465" s="399">
        <v>-2.230495138231E-2</v>
      </c>
      <c r="BA465" s="399">
        <v>3.3217774155733099E-2</v>
      </c>
      <c r="BB465" s="399">
        <v>-4.0816008036416301E-2</v>
      </c>
      <c r="BC465" s="399"/>
      <c r="BD465" s="399">
        <v>-7.9469961880162601E-2</v>
      </c>
      <c r="BE465" s="399"/>
      <c r="BF465" s="399"/>
      <c r="BG465" s="399">
        <v>-5.4207811207318803E-2</v>
      </c>
      <c r="BH465" s="399">
        <v>-2.0547992265004401E-2</v>
      </c>
      <c r="BI465" s="399"/>
      <c r="BJ465" s="399"/>
      <c r="BK465" s="399">
        <v>-5.66685190243717E-2</v>
      </c>
      <c r="BL465" s="399">
        <v>-0.17737018226168899</v>
      </c>
      <c r="BM465" s="399"/>
      <c r="BN465" s="399"/>
      <c r="BO465" s="399">
        <v>0.13062066622534099</v>
      </c>
      <c r="BP465" s="399">
        <v>-1.6055886398651999E-2</v>
      </c>
      <c r="BQ465" s="399"/>
      <c r="BR465" s="399">
        <v>-0.10638436691369201</v>
      </c>
      <c r="BS465" s="399"/>
      <c r="BT465" s="399"/>
      <c r="BU465" s="399"/>
      <c r="BV465" s="399"/>
      <c r="BW465" s="399">
        <v>1.2194604467699899E-2</v>
      </c>
      <c r="BX465" s="403"/>
      <c r="BY465" s="399">
        <v>2.6764057523752799E-2</v>
      </c>
      <c r="BZ465" s="399"/>
      <c r="CA465" s="399">
        <v>2.6246746396032899E-2</v>
      </c>
      <c r="CB465" s="399"/>
      <c r="CC465" s="399">
        <v>1.91058460784869E-2</v>
      </c>
      <c r="CD465" s="399"/>
      <c r="CE465" s="399"/>
      <c r="CF465" s="399">
        <v>-6.2119878389961204E-3</v>
      </c>
      <c r="CG465" s="399">
        <v>-3.3444973304297798E-2</v>
      </c>
      <c r="CH465" s="399">
        <v>-2.9233362692913101E-3</v>
      </c>
      <c r="CI465" s="399"/>
      <c r="CJ465" s="399">
        <v>0.19343157122041299</v>
      </c>
      <c r="CK465" s="399"/>
      <c r="CL465" s="399"/>
      <c r="CM465" s="399"/>
      <c r="CN465" s="399"/>
      <c r="CO465" s="399"/>
      <c r="CP465" s="399"/>
      <c r="CQ465" s="399"/>
      <c r="CR465" s="399">
        <v>-6.2500038992273299E-2</v>
      </c>
      <c r="CS465" s="399"/>
      <c r="CT465" s="399"/>
      <c r="CU465" s="399"/>
      <c r="CV465" s="399"/>
      <c r="CW465" s="399"/>
      <c r="CX465" s="399"/>
      <c r="CY465" s="399"/>
      <c r="CZ465" s="399"/>
      <c r="DA465" s="399"/>
      <c r="DB465" s="399"/>
      <c r="DC465" s="399"/>
      <c r="DD465" s="399"/>
      <c r="DE465" s="399"/>
      <c r="DG465" s="404"/>
      <c r="DI465" s="399"/>
      <c r="DJ465" s="399">
        <v>2.1658650760015601E-2</v>
      </c>
      <c r="DK465" s="399">
        <v>5.1607453726260501E-2</v>
      </c>
    </row>
    <row r="466" spans="1:115" customFormat="1" hidden="1" outlineLevel="1">
      <c r="A466" s="398">
        <f t="shared" si="54"/>
        <v>32842</v>
      </c>
      <c r="B466" s="402"/>
      <c r="C466" s="399"/>
      <c r="D466" s="399">
        <v>6.8999999999999999E-3</v>
      </c>
      <c r="E466" s="399">
        <v>1.4163304932239801E-2</v>
      </c>
      <c r="F466" s="399"/>
      <c r="G466" s="399"/>
      <c r="H466" s="399"/>
      <c r="I466" s="399"/>
      <c r="J466" s="399"/>
      <c r="K466" s="399"/>
      <c r="L466" s="399"/>
      <c r="M466" s="399"/>
      <c r="N466" s="399"/>
      <c r="O466" s="399"/>
      <c r="P466" s="399"/>
      <c r="Q466" s="399"/>
      <c r="R466" s="399">
        <v>-4.6044024551368301E-2</v>
      </c>
      <c r="S466" s="399">
        <v>3.7233275985425002E-2</v>
      </c>
      <c r="T466" s="399">
        <v>-4.76190447348828E-2</v>
      </c>
      <c r="U466" s="399"/>
      <c r="V466" s="399"/>
      <c r="W466" s="399"/>
      <c r="X466" s="399">
        <v>4.35581138586957E-2</v>
      </c>
      <c r="Y466" s="399"/>
      <c r="Z466" s="399">
        <v>3.0119982730133499E-2</v>
      </c>
      <c r="AA466" s="399">
        <v>5.9489460534482799E-2</v>
      </c>
      <c r="AB466" s="399"/>
      <c r="AC466" s="399"/>
      <c r="AD466" s="399"/>
      <c r="AE466" s="399">
        <v>4.13723310333717E-2</v>
      </c>
      <c r="AF466" s="399"/>
      <c r="AG466" s="399"/>
      <c r="AH466" s="399"/>
      <c r="AI466" s="399"/>
      <c r="AJ466" s="399"/>
      <c r="AK466" s="399">
        <v>-4.9381988244811298E-2</v>
      </c>
      <c r="AL466" s="399"/>
      <c r="AM466" s="399">
        <v>-0.12956611952979899</v>
      </c>
      <c r="AN466" s="399">
        <v>-0.179999626375453</v>
      </c>
      <c r="AO466" s="399"/>
      <c r="AP466" s="399">
        <v>1.2840982220383599E-2</v>
      </c>
      <c r="AQ466" s="399">
        <v>-4.0650844030750699E-2</v>
      </c>
      <c r="AR466" s="399"/>
      <c r="AS466" s="399"/>
      <c r="AT466" s="399">
        <v>3.2259113165014203E-2</v>
      </c>
      <c r="AU466" s="399"/>
      <c r="AV466" s="399">
        <v>2.4193846398385E-2</v>
      </c>
      <c r="AW466" s="399">
        <v>2.9038644548937602E-3</v>
      </c>
      <c r="AX466" s="399"/>
      <c r="AY466" s="399">
        <v>4.8192680009879699E-3</v>
      </c>
      <c r="AZ466" s="399">
        <v>3.1973426973820898E-2</v>
      </c>
      <c r="BA466" s="399">
        <v>3.2257975017036998E-2</v>
      </c>
      <c r="BB466" s="399">
        <v>-6.38314040145659E-3</v>
      </c>
      <c r="BC466" s="399"/>
      <c r="BD466" s="399">
        <v>-0.10971245621044701</v>
      </c>
      <c r="BE466" s="399"/>
      <c r="BF466" s="399"/>
      <c r="BG466" s="399">
        <v>-5.8047675291549403E-2</v>
      </c>
      <c r="BH466" s="399">
        <v>-1.34656130103649E-3</v>
      </c>
      <c r="BI466" s="399"/>
      <c r="BJ466" s="399"/>
      <c r="BK466" s="399">
        <v>2.4017235365074E-2</v>
      </c>
      <c r="BL466" s="399">
        <v>-5.5761853686641098E-2</v>
      </c>
      <c r="BM466" s="399"/>
      <c r="BN466" s="399"/>
      <c r="BO466" s="399">
        <v>5.4948467785285102E-3</v>
      </c>
      <c r="BP466" s="399">
        <v>-4.8950716193821298E-2</v>
      </c>
      <c r="BQ466" s="399"/>
      <c r="BR466" s="399">
        <v>0.154761170716809</v>
      </c>
      <c r="BS466" s="399"/>
      <c r="BT466" s="399"/>
      <c r="BU466" s="399"/>
      <c r="BV466" s="399"/>
      <c r="BW466" s="399">
        <v>5.1204342124056799E-2</v>
      </c>
      <c r="BX466" s="403"/>
      <c r="BY466" s="399">
        <v>2.4702380299517199E-2</v>
      </c>
      <c r="BZ466" s="399"/>
      <c r="CA466" s="399">
        <v>1.44023513445064E-2</v>
      </c>
      <c r="CB466" s="399"/>
      <c r="CC466" s="399">
        <v>-9.4059460019339194E-2</v>
      </c>
      <c r="CD466" s="399"/>
      <c r="CE466" s="399"/>
      <c r="CF466" s="399">
        <v>0.122420566639698</v>
      </c>
      <c r="CG466" s="399">
        <v>1.5942781013352701E-2</v>
      </c>
      <c r="CH466" s="399">
        <v>9.3840491437378007E-2</v>
      </c>
      <c r="CI466" s="399"/>
      <c r="CJ466" s="399">
        <v>6.4221498678043304E-2</v>
      </c>
      <c r="CK466" s="399"/>
      <c r="CL466" s="399"/>
      <c r="CM466" s="399"/>
      <c r="CN466" s="399"/>
      <c r="CO466" s="399"/>
      <c r="CP466" s="399"/>
      <c r="CQ466" s="399"/>
      <c r="CR466" s="399">
        <v>6.6666711031210399E-2</v>
      </c>
      <c r="CS466" s="399"/>
      <c r="CT466" s="399"/>
      <c r="CU466" s="399"/>
      <c r="CV466" s="399"/>
      <c r="CW466" s="399"/>
      <c r="CX466" s="399"/>
      <c r="CY466" s="399"/>
      <c r="CZ466" s="399"/>
      <c r="DA466" s="399"/>
      <c r="DB466" s="399"/>
      <c r="DC466" s="399"/>
      <c r="DD466" s="399"/>
      <c r="DE466" s="399"/>
      <c r="DG466" s="404"/>
      <c r="DI466" s="399"/>
      <c r="DJ466" s="399">
        <v>9.1787586483193795E-2</v>
      </c>
      <c r="DK466" s="399">
        <v>-3.6631614561498599E-3</v>
      </c>
    </row>
    <row r="467" spans="1:115" customFormat="1" hidden="1" outlineLevel="1">
      <c r="A467" s="398">
        <f t="shared" si="54"/>
        <v>32873</v>
      </c>
      <c r="B467" s="402"/>
      <c r="C467" s="399"/>
      <c r="D467" s="399">
        <v>6.09999999999999E-3</v>
      </c>
      <c r="E467" s="399">
        <v>1.6645172258397501E-2</v>
      </c>
      <c r="F467" s="399"/>
      <c r="G467" s="399"/>
      <c r="H467" s="399"/>
      <c r="I467" s="399"/>
      <c r="J467" s="399"/>
      <c r="K467" s="399"/>
      <c r="L467" s="399"/>
      <c r="M467" s="399"/>
      <c r="N467" s="399"/>
      <c r="O467" s="399"/>
      <c r="P467" s="399"/>
      <c r="Q467" s="399"/>
      <c r="R467" s="399">
        <v>-0.20338954604748599</v>
      </c>
      <c r="S467" s="399">
        <v>9.2563258394902093E-3</v>
      </c>
      <c r="T467" s="399">
        <v>4.9999996820208503E-2</v>
      </c>
      <c r="U467" s="399"/>
      <c r="V467" s="399"/>
      <c r="W467" s="399"/>
      <c r="X467" s="399">
        <v>0.102458847288408</v>
      </c>
      <c r="Y467" s="399"/>
      <c r="Z467" s="399">
        <v>2.9545809143940199E-2</v>
      </c>
      <c r="AA467" s="399">
        <v>-1.06946202688494E-2</v>
      </c>
      <c r="AB467" s="399"/>
      <c r="AC467" s="399"/>
      <c r="AD467" s="399"/>
      <c r="AE467" s="399">
        <v>-0.13178248888482899</v>
      </c>
      <c r="AF467" s="399"/>
      <c r="AG467" s="399"/>
      <c r="AH467" s="399"/>
      <c r="AI467" s="399"/>
      <c r="AJ467" s="399"/>
      <c r="AK467" s="399">
        <v>4.7125006593186303E-2</v>
      </c>
      <c r="AL467" s="399"/>
      <c r="AM467" s="399">
        <v>2.29508531438904E-2</v>
      </c>
      <c r="AN467" s="399">
        <v>4.87793937634051E-2</v>
      </c>
      <c r="AO467" s="399"/>
      <c r="AP467" s="399">
        <v>-1.15164284037625E-2</v>
      </c>
      <c r="AQ467" s="399">
        <v>-9.4164067992348E-2</v>
      </c>
      <c r="AR467" s="399"/>
      <c r="AS467" s="399"/>
      <c r="AT467" s="399">
        <v>-2.60432152080287E-2</v>
      </c>
      <c r="AU467" s="399"/>
      <c r="AV467" s="399">
        <v>1.18104737168571E-2</v>
      </c>
      <c r="AW467" s="399">
        <v>8.4941612665956095E-2</v>
      </c>
      <c r="AX467" s="399"/>
      <c r="AY467" s="399">
        <v>3.5971227705196798E-2</v>
      </c>
      <c r="AZ467" s="399">
        <v>1.85181629847712E-2</v>
      </c>
      <c r="BA467" s="399">
        <v>4.0178575428228801E-2</v>
      </c>
      <c r="BB467" s="399">
        <v>3.6402613276069501E-2</v>
      </c>
      <c r="BC467" s="399"/>
      <c r="BD467" s="399">
        <v>0</v>
      </c>
      <c r="BE467" s="399"/>
      <c r="BF467" s="399"/>
      <c r="BG467" s="399">
        <v>-2.2409182412684601E-2</v>
      </c>
      <c r="BH467" s="399">
        <v>5.6338031197595603E-2</v>
      </c>
      <c r="BI467" s="399"/>
      <c r="BJ467" s="399"/>
      <c r="BK467" s="399">
        <v>-1.2792552548333599E-2</v>
      </c>
      <c r="BL467" s="399">
        <v>-3.8947371771349402E-2</v>
      </c>
      <c r="BM467" s="399"/>
      <c r="BN467" s="399"/>
      <c r="BO467" s="399">
        <v>-1.27501493971385E-2</v>
      </c>
      <c r="BP467" s="399">
        <v>-1.4705953725493799E-2</v>
      </c>
      <c r="BQ467" s="399"/>
      <c r="BR467" s="399">
        <v>0</v>
      </c>
      <c r="BS467" s="399"/>
      <c r="BT467" s="399"/>
      <c r="BU467" s="399"/>
      <c r="BV467" s="399"/>
      <c r="BW467" s="399">
        <v>2.9922914415307901E-2</v>
      </c>
      <c r="BX467" s="403"/>
      <c r="BY467" s="399">
        <v>5.3990749664098302E-2</v>
      </c>
      <c r="BZ467" s="399"/>
      <c r="CA467" s="399">
        <v>1.7676834272359599E-2</v>
      </c>
      <c r="CB467" s="399"/>
      <c r="CC467" s="399">
        <v>-2.4590128584056199E-2</v>
      </c>
      <c r="CD467" s="399"/>
      <c r="CE467" s="399"/>
      <c r="CF467" s="399">
        <v>6.1452777186426097E-2</v>
      </c>
      <c r="CG467" s="399">
        <v>-3.7930988949652501E-2</v>
      </c>
      <c r="CH467" s="399">
        <v>6.0264398552581401E-2</v>
      </c>
      <c r="CI467" s="399"/>
      <c r="CJ467" s="399">
        <v>0</v>
      </c>
      <c r="CK467" s="399"/>
      <c r="CL467" s="399"/>
      <c r="CM467" s="399"/>
      <c r="CN467" s="399"/>
      <c r="CO467" s="399"/>
      <c r="CP467" s="399"/>
      <c r="CQ467" s="399"/>
      <c r="CR467" s="399">
        <v>-0.24999994801030201</v>
      </c>
      <c r="CS467" s="399"/>
      <c r="CT467" s="399"/>
      <c r="CU467" s="399"/>
      <c r="CV467" s="399"/>
      <c r="CW467" s="399"/>
      <c r="CX467" s="399"/>
      <c r="CY467" s="399"/>
      <c r="CZ467" s="399"/>
      <c r="DA467" s="399"/>
      <c r="DB467" s="399"/>
      <c r="DC467" s="399"/>
      <c r="DD467" s="399"/>
      <c r="DE467" s="399"/>
      <c r="DG467" s="404"/>
      <c r="DI467" s="399"/>
      <c r="DJ467" s="399">
        <v>-9.7344921228037506E-2</v>
      </c>
      <c r="DK467" s="399">
        <v>0</v>
      </c>
    </row>
    <row r="468" spans="1:115" customFormat="1" hidden="1" outlineLevel="1">
      <c r="A468" s="398">
        <f t="shared" si="54"/>
        <v>32904</v>
      </c>
      <c r="B468" s="402"/>
      <c r="C468" s="399"/>
      <c r="D468" s="399">
        <v>5.6999999999999898E-3</v>
      </c>
      <c r="E468" s="399">
        <v>-7.4868229743779394E-2</v>
      </c>
      <c r="F468" s="399"/>
      <c r="G468" s="399"/>
      <c r="H468" s="399"/>
      <c r="I468" s="399"/>
      <c r="J468" s="399"/>
      <c r="K468" s="399"/>
      <c r="L468" s="399"/>
      <c r="M468" s="399"/>
      <c r="N468" s="399"/>
      <c r="O468" s="399"/>
      <c r="P468" s="399"/>
      <c r="Q468" s="399"/>
      <c r="R468" s="399">
        <v>-3.5462620581775101E-2</v>
      </c>
      <c r="S468" s="399">
        <v>-4.0816401221718999E-2</v>
      </c>
      <c r="T468" s="399">
        <v>-7.9365054368985194E-2</v>
      </c>
      <c r="U468" s="399"/>
      <c r="V468" s="399"/>
      <c r="W468" s="399"/>
      <c r="X468" s="399">
        <v>-7.4349289254608597E-2</v>
      </c>
      <c r="Y468" s="399"/>
      <c r="Z468" s="399">
        <v>-7.9999286565412497E-2</v>
      </c>
      <c r="AA468" s="399">
        <v>-0.148648965658538</v>
      </c>
      <c r="AB468" s="399"/>
      <c r="AC468" s="399"/>
      <c r="AD468" s="399"/>
      <c r="AE468" s="399">
        <v>-6.93368434390286E-2</v>
      </c>
      <c r="AF468" s="399"/>
      <c r="AG468" s="399"/>
      <c r="AH468" s="399"/>
      <c r="AI468" s="399"/>
      <c r="AJ468" s="399"/>
      <c r="AK468" s="399">
        <v>-8.1249800436294997E-2</v>
      </c>
      <c r="AL468" s="399"/>
      <c r="AM468" s="399">
        <v>6.4102244235875096E-3</v>
      </c>
      <c r="AN468" s="399">
        <v>0</v>
      </c>
      <c r="AO468" s="399"/>
      <c r="AP468" s="399">
        <v>-6.7742080094078602E-2</v>
      </c>
      <c r="AQ468" s="399">
        <v>-5.1641812716713198E-2</v>
      </c>
      <c r="AR468" s="399"/>
      <c r="AS468" s="399"/>
      <c r="AT468" s="399">
        <v>-8.0213453057920603E-2</v>
      </c>
      <c r="AU468" s="399"/>
      <c r="AV468" s="399">
        <v>-0.101562728213547</v>
      </c>
      <c r="AW468" s="399">
        <v>-8.3099611051745403E-2</v>
      </c>
      <c r="AX468" s="399"/>
      <c r="AY468" s="399">
        <v>-0.10648162985781399</v>
      </c>
      <c r="AZ468" s="399">
        <v>-5.4545485352007199E-2</v>
      </c>
      <c r="BA468" s="399">
        <v>-4.23125107126276E-2</v>
      </c>
      <c r="BB468" s="399">
        <v>-4.9586979653280898E-2</v>
      </c>
      <c r="BC468" s="399"/>
      <c r="BD468" s="399">
        <v>-4.8781668593399198E-2</v>
      </c>
      <c r="BE468" s="399"/>
      <c r="BF468" s="399"/>
      <c r="BG468" s="399">
        <v>5.6806133713134203E-3</v>
      </c>
      <c r="BH468" s="399">
        <v>-0.14999979983162701</v>
      </c>
      <c r="BI468" s="399"/>
      <c r="BJ468" s="399"/>
      <c r="BK468" s="399">
        <v>-3.81784350002074E-2</v>
      </c>
      <c r="BL468" s="399">
        <v>-0.13807479417887999</v>
      </c>
      <c r="BM468" s="399"/>
      <c r="BN468" s="399"/>
      <c r="BO468" s="399">
        <v>-1.29152899706775E-2</v>
      </c>
      <c r="BP468" s="399">
        <v>-0.11940312542904501</v>
      </c>
      <c r="BQ468" s="399"/>
      <c r="BR468" s="399">
        <v>-0.23711167561517801</v>
      </c>
      <c r="BS468" s="399"/>
      <c r="BT468" s="399"/>
      <c r="BU468" s="399"/>
      <c r="BV468" s="399"/>
      <c r="BW468" s="399">
        <v>-5.0138990366793201E-2</v>
      </c>
      <c r="BX468" s="403"/>
      <c r="BY468" s="399">
        <v>-4.2315731767652798E-2</v>
      </c>
      <c r="BZ468" s="399"/>
      <c r="CA468" s="399">
        <v>-0.12655033435718399</v>
      </c>
      <c r="CB468" s="399"/>
      <c r="CC468" s="399">
        <v>2.23008100854265E-2</v>
      </c>
      <c r="CD468" s="399"/>
      <c r="CE468" s="399"/>
      <c r="CF468" s="399">
        <v>8.9473616605032003E-2</v>
      </c>
      <c r="CG468" s="399">
        <v>-2.5089995965282299E-2</v>
      </c>
      <c r="CH468" s="399">
        <v>-3.8168464345391499E-2</v>
      </c>
      <c r="CI468" s="399"/>
      <c r="CJ468" s="399">
        <v>6.3217280998430103E-2</v>
      </c>
      <c r="CK468" s="399"/>
      <c r="CL468" s="399"/>
      <c r="CM468" s="399"/>
      <c r="CN468" s="399"/>
      <c r="CO468" s="399"/>
      <c r="CP468" s="399"/>
      <c r="CQ468" s="399"/>
      <c r="CR468" s="399">
        <v>-8.3333310226802501E-2</v>
      </c>
      <c r="CS468" s="399"/>
      <c r="CT468" s="399"/>
      <c r="CU468" s="399"/>
      <c r="CV468" s="399"/>
      <c r="CW468" s="399"/>
      <c r="CX468" s="399"/>
      <c r="CY468" s="399"/>
      <c r="CZ468" s="399"/>
      <c r="DA468" s="399"/>
      <c r="DB468" s="399"/>
      <c r="DC468" s="399"/>
      <c r="DD468" s="399"/>
      <c r="DE468" s="399"/>
      <c r="DG468" s="404"/>
      <c r="DI468" s="399"/>
      <c r="DJ468" s="399">
        <v>-6.2870633706461704E-2</v>
      </c>
      <c r="DK468" s="399">
        <v>5.3534127327710998E-2</v>
      </c>
    </row>
    <row r="469" spans="1:115" customFormat="1" hidden="1" outlineLevel="1">
      <c r="A469" s="398">
        <f t="shared" si="54"/>
        <v>32932</v>
      </c>
      <c r="B469" s="402"/>
      <c r="C469" s="399"/>
      <c r="D469" s="399">
        <v>5.6999999999999898E-3</v>
      </c>
      <c r="E469" s="399">
        <v>1.27664341744715E-2</v>
      </c>
      <c r="F469" s="399"/>
      <c r="G469" s="399"/>
      <c r="H469" s="399"/>
      <c r="I469" s="399"/>
      <c r="J469" s="399"/>
      <c r="K469" s="399"/>
      <c r="L469" s="399"/>
      <c r="M469" s="399"/>
      <c r="N469" s="399"/>
      <c r="O469" s="399"/>
      <c r="P469" s="399"/>
      <c r="Q469" s="399"/>
      <c r="R469" s="399">
        <v>3.2223138886404699E-3</v>
      </c>
      <c r="S469" s="399">
        <v>6.9148713437224604E-2</v>
      </c>
      <c r="T469" s="399">
        <v>0.137931066242864</v>
      </c>
      <c r="U469" s="399"/>
      <c r="V469" s="399"/>
      <c r="W469" s="399"/>
      <c r="X469" s="399">
        <v>-1.83831601412041E-2</v>
      </c>
      <c r="Y469" s="399"/>
      <c r="Z469" s="399">
        <v>0</v>
      </c>
      <c r="AA469" s="399">
        <v>-2.85711199903129E-2</v>
      </c>
      <c r="AB469" s="399"/>
      <c r="AC469" s="399"/>
      <c r="AD469" s="399"/>
      <c r="AE469" s="399">
        <v>5.1621055133166602E-2</v>
      </c>
      <c r="AF469" s="399"/>
      <c r="AG469" s="399"/>
      <c r="AH469" s="399"/>
      <c r="AI469" s="399"/>
      <c r="AJ469" s="399"/>
      <c r="AK469" s="399">
        <v>-6.8024823262431396E-3</v>
      </c>
      <c r="AL469" s="399"/>
      <c r="AM469" s="399">
        <v>-6.4575356015732097E-2</v>
      </c>
      <c r="AN469" s="399">
        <v>0.209303027062921</v>
      </c>
      <c r="AO469" s="399"/>
      <c r="AP469" s="399">
        <v>-5.3633269801792199E-2</v>
      </c>
      <c r="AQ469" s="399">
        <v>0.123761381616314</v>
      </c>
      <c r="AR469" s="399"/>
      <c r="AS469" s="399"/>
      <c r="AT469" s="399">
        <v>4.06981208782035E-2</v>
      </c>
      <c r="AU469" s="399"/>
      <c r="AV469" s="399">
        <v>1.7391021621799101E-2</v>
      </c>
      <c r="AW469" s="399">
        <v>-1.9527944488563201E-3</v>
      </c>
      <c r="AX469" s="399"/>
      <c r="AY469" s="399">
        <v>-0.14507762708086899</v>
      </c>
      <c r="AZ469" s="399">
        <v>2.0341218128407902E-3</v>
      </c>
      <c r="BA469" s="399">
        <v>-3.2407389190971497E-2</v>
      </c>
      <c r="BB469" s="399">
        <v>-4.1304355296192002E-2</v>
      </c>
      <c r="BC469" s="399"/>
      <c r="BD469" s="399">
        <v>3.2890737711814798E-2</v>
      </c>
      <c r="BE469" s="399"/>
      <c r="BF469" s="399"/>
      <c r="BG469" s="399">
        <v>6.6667085195600106E-2</v>
      </c>
      <c r="BH469" s="399">
        <v>-5.3335858022024001E-2</v>
      </c>
      <c r="BI469" s="399"/>
      <c r="BJ469" s="399"/>
      <c r="BK469" s="399">
        <v>9.4808031448578398E-2</v>
      </c>
      <c r="BL469" s="399">
        <v>-4.8548134688274304E-3</v>
      </c>
      <c r="BM469" s="399"/>
      <c r="BN469" s="399"/>
      <c r="BO469" s="399">
        <v>1.4315539414049901E-2</v>
      </c>
      <c r="BP469" s="399">
        <v>-7.6271269182233301E-2</v>
      </c>
      <c r="BQ469" s="399"/>
      <c r="BR469" s="399">
        <v>1.35123875554843E-2</v>
      </c>
      <c r="BS469" s="399"/>
      <c r="BT469" s="399"/>
      <c r="BU469" s="399"/>
      <c r="BV469" s="399"/>
      <c r="BW469" s="399">
        <v>3.22571055980551E-2</v>
      </c>
      <c r="BX469" s="403"/>
      <c r="BY469" s="399">
        <v>3.3463638783305598E-2</v>
      </c>
      <c r="BZ469" s="399"/>
      <c r="CA469" s="399">
        <v>8.7062468493969994E-2</v>
      </c>
      <c r="CB469" s="399"/>
      <c r="CC469" s="399">
        <v>0</v>
      </c>
      <c r="CD469" s="399"/>
      <c r="CE469" s="399"/>
      <c r="CF469" s="399">
        <v>7.7166450849939202E-3</v>
      </c>
      <c r="CG469" s="399">
        <v>4.6351613595282802E-2</v>
      </c>
      <c r="CH469" s="399">
        <v>8.9025626572374304E-3</v>
      </c>
      <c r="CI469" s="399"/>
      <c r="CJ469" s="399">
        <v>6.7568492891837806E-2</v>
      </c>
      <c r="CK469" s="399"/>
      <c r="CL469" s="399"/>
      <c r="CM469" s="399"/>
      <c r="CN469" s="399"/>
      <c r="CO469" s="399"/>
      <c r="CP469" s="399"/>
      <c r="CQ469" s="399"/>
      <c r="CR469" s="399">
        <v>9.0909063410410301E-2</v>
      </c>
      <c r="CS469" s="399"/>
      <c r="CT469" s="399"/>
      <c r="CU469" s="399"/>
      <c r="CV469" s="399"/>
      <c r="CW469" s="399"/>
      <c r="CX469" s="399"/>
      <c r="CY469" s="399"/>
      <c r="CZ469" s="399"/>
      <c r="DA469" s="399"/>
      <c r="DB469" s="399"/>
      <c r="DC469" s="399"/>
      <c r="DD469" s="399"/>
      <c r="DE469" s="399"/>
      <c r="DG469" s="404"/>
      <c r="DI469" s="399"/>
      <c r="DJ469" s="399">
        <v>7.9365568501248193E-2</v>
      </c>
      <c r="DK469" s="399">
        <v>7.0169518064744302E-3</v>
      </c>
    </row>
    <row r="470" spans="1:115" customFormat="1" hidden="1" outlineLevel="1">
      <c r="A470" s="398">
        <f t="shared" si="54"/>
        <v>32963</v>
      </c>
      <c r="B470" s="402"/>
      <c r="C470" s="399"/>
      <c r="D470" s="399">
        <v>6.4000000000000003E-3</v>
      </c>
      <c r="E470" s="399">
        <v>2.3209308753066898E-2</v>
      </c>
      <c r="F470" s="399"/>
      <c r="G470" s="399"/>
      <c r="H470" s="399"/>
      <c r="I470" s="399"/>
      <c r="J470" s="399"/>
      <c r="K470" s="399"/>
      <c r="L470" s="399"/>
      <c r="M470" s="399"/>
      <c r="N470" s="399"/>
      <c r="O470" s="399"/>
      <c r="P470" s="399"/>
      <c r="Q470" s="399"/>
      <c r="R470" s="399">
        <v>0.18382613048066801</v>
      </c>
      <c r="S470" s="399">
        <v>6.6076956653431607E-2</v>
      </c>
      <c r="T470" s="399">
        <v>0.10606061306841</v>
      </c>
      <c r="U470" s="399"/>
      <c r="V470" s="399"/>
      <c r="W470" s="399"/>
      <c r="X470" s="399">
        <v>3.3057277858068203E-2</v>
      </c>
      <c r="Y470" s="399"/>
      <c r="Z470" s="399">
        <v>3.1055847192002599E-2</v>
      </c>
      <c r="AA470" s="399">
        <v>1.3071623390831E-2</v>
      </c>
      <c r="AB470" s="399"/>
      <c r="AC470" s="399"/>
      <c r="AD470" s="399"/>
      <c r="AE470" s="399">
        <v>1.48398167178926E-2</v>
      </c>
      <c r="AF470" s="399"/>
      <c r="AG470" s="399"/>
      <c r="AH470" s="399"/>
      <c r="AI470" s="399"/>
      <c r="AJ470" s="399"/>
      <c r="AK470" s="399">
        <v>-1.2431274835064199E-2</v>
      </c>
      <c r="AL470" s="399"/>
      <c r="AM470" s="399">
        <v>-6.8964497931054396E-3</v>
      </c>
      <c r="AN470" s="399">
        <v>0.13461568530657</v>
      </c>
      <c r="AO470" s="399"/>
      <c r="AP470" s="399">
        <v>2.3392296974449101E-2</v>
      </c>
      <c r="AQ470" s="399">
        <v>0.19776002075233701</v>
      </c>
      <c r="AR470" s="399"/>
      <c r="AS470" s="399"/>
      <c r="AT470" s="399">
        <v>-0.156425330829121</v>
      </c>
      <c r="AU470" s="399"/>
      <c r="AV470" s="399">
        <v>7.5248236099756394E-2</v>
      </c>
      <c r="AW470" s="399">
        <v>6.0664792663996901E-2</v>
      </c>
      <c r="AX470" s="399"/>
      <c r="AY470" s="399">
        <v>-0.13939395878312699</v>
      </c>
      <c r="AZ470" s="399">
        <v>9.2664044614677296E-2</v>
      </c>
      <c r="BA470" s="399">
        <v>4.7845700288864298E-3</v>
      </c>
      <c r="BB470" s="399">
        <v>-8.2831322091562298E-2</v>
      </c>
      <c r="BC470" s="399"/>
      <c r="BD470" s="399">
        <v>5.8333742297645499E-2</v>
      </c>
      <c r="BE470" s="399"/>
      <c r="BF470" s="399"/>
      <c r="BG470" s="399">
        <v>2.7173634301855501E-2</v>
      </c>
      <c r="BH470" s="399">
        <v>2.49997870783276E-2</v>
      </c>
      <c r="BI470" s="399"/>
      <c r="BJ470" s="399"/>
      <c r="BK470" s="399">
        <v>8.2469601640862093E-3</v>
      </c>
      <c r="BL470" s="399">
        <v>-6.46763515893507E-2</v>
      </c>
      <c r="BM470" s="399"/>
      <c r="BN470" s="399"/>
      <c r="BO470" s="399">
        <v>5.5865254235840604E-3</v>
      </c>
      <c r="BP470" s="399">
        <v>-1.6201975734690802E-2</v>
      </c>
      <c r="BQ470" s="399"/>
      <c r="BR470" s="399">
        <v>4.0001199182088103E-2</v>
      </c>
      <c r="BS470" s="399"/>
      <c r="BT470" s="399"/>
      <c r="BU470" s="399"/>
      <c r="BV470" s="399"/>
      <c r="BW470" s="399">
        <v>7.5457720046020194E-2</v>
      </c>
      <c r="BX470" s="403"/>
      <c r="BY470" s="399">
        <v>4.5662270830473198E-3</v>
      </c>
      <c r="BZ470" s="399">
        <v>1.0752216281904699E-2</v>
      </c>
      <c r="CA470" s="399">
        <v>-5.2349020982008698E-3</v>
      </c>
      <c r="CB470" s="399"/>
      <c r="CC470" s="399">
        <v>4.69611362687909E-2</v>
      </c>
      <c r="CD470" s="399"/>
      <c r="CE470" s="399"/>
      <c r="CF470" s="399">
        <v>-8.6538192396250005E-2</v>
      </c>
      <c r="CG470" s="399">
        <v>5.33808428782531E-2</v>
      </c>
      <c r="CH470" s="399">
        <v>0.10817946603526001</v>
      </c>
      <c r="CI470" s="399"/>
      <c r="CJ470" s="399">
        <v>0.121517461856067</v>
      </c>
      <c r="CK470" s="399"/>
      <c r="CL470" s="399"/>
      <c r="CM470" s="399"/>
      <c r="CN470" s="399"/>
      <c r="CO470" s="399"/>
      <c r="CP470" s="399"/>
      <c r="CQ470" s="399"/>
      <c r="CR470" s="399">
        <v>0.500000693195921</v>
      </c>
      <c r="CS470" s="399"/>
      <c r="CT470" s="399"/>
      <c r="CU470" s="399"/>
      <c r="CV470" s="399"/>
      <c r="CW470" s="399"/>
      <c r="CX470" s="399"/>
      <c r="CY470" s="399"/>
      <c r="CZ470" s="399"/>
      <c r="DA470" s="399"/>
      <c r="DB470" s="399"/>
      <c r="DC470" s="399"/>
      <c r="DD470" s="399"/>
      <c r="DE470" s="399"/>
      <c r="DG470" s="404"/>
      <c r="DI470" s="399"/>
      <c r="DJ470" s="399">
        <v>-9.8042429958528007E-3</v>
      </c>
      <c r="DK470" s="399">
        <v>4.1811929267196103E-2</v>
      </c>
    </row>
    <row r="471" spans="1:115" customFormat="1" hidden="1" outlineLevel="1">
      <c r="A471" s="398">
        <f t="shared" si="54"/>
        <v>32993</v>
      </c>
      <c r="B471" s="402"/>
      <c r="C471" s="399"/>
      <c r="D471" s="399">
        <v>6.8999999999999999E-3</v>
      </c>
      <c r="E471" s="399">
        <v>-2.8393222848505002E-2</v>
      </c>
      <c r="F471" s="399"/>
      <c r="G471" s="399"/>
      <c r="H471" s="399"/>
      <c r="I471" s="399"/>
      <c r="J471" s="399"/>
      <c r="K471" s="399"/>
      <c r="L471" s="399"/>
      <c r="M471" s="399"/>
      <c r="N471" s="399"/>
      <c r="O471" s="399"/>
      <c r="P471" s="399"/>
      <c r="Q471" s="399"/>
      <c r="R471" s="399">
        <v>-2.1737780473866E-2</v>
      </c>
      <c r="S471" s="399">
        <v>-5.6206420277600297E-2</v>
      </c>
      <c r="T471" s="399">
        <v>-4.1095937669258502E-2</v>
      </c>
      <c r="U471" s="399"/>
      <c r="V471" s="399"/>
      <c r="W471" s="399"/>
      <c r="X471" s="399">
        <v>2.0000485594656201E-2</v>
      </c>
      <c r="Y471" s="399"/>
      <c r="Z471" s="399">
        <v>-1.78295278304057E-2</v>
      </c>
      <c r="AA471" s="399">
        <v>-0.116128897913022</v>
      </c>
      <c r="AB471" s="399"/>
      <c r="AC471" s="399"/>
      <c r="AD471" s="399"/>
      <c r="AE471" s="399">
        <v>-4.3416326025021903E-3</v>
      </c>
      <c r="AF471" s="399"/>
      <c r="AG471" s="399"/>
      <c r="AH471" s="399"/>
      <c r="AI471" s="399"/>
      <c r="AJ471" s="399"/>
      <c r="AK471" s="399">
        <v>-4.8951269744526203E-2</v>
      </c>
      <c r="AL471" s="399"/>
      <c r="AM471" s="399">
        <v>-8.3333940613351407E-2</v>
      </c>
      <c r="AN471" s="399">
        <v>-0.11864430136993701</v>
      </c>
      <c r="AO471" s="399"/>
      <c r="AP471" s="399">
        <v>5.3956923831696299E-2</v>
      </c>
      <c r="AQ471" s="399">
        <v>1.47601781507009E-2</v>
      </c>
      <c r="AR471" s="399"/>
      <c r="AS471" s="399"/>
      <c r="AT471" s="399">
        <v>-0.15894009334464801</v>
      </c>
      <c r="AU471" s="399"/>
      <c r="AV471" s="399">
        <v>5.7884062096924302E-2</v>
      </c>
      <c r="AW471" s="399">
        <v>4.90669197440112E-2</v>
      </c>
      <c r="AX471" s="399"/>
      <c r="AY471" s="399">
        <v>0.31301041880748998</v>
      </c>
      <c r="AZ471" s="399">
        <v>-1.05998577073977E-2</v>
      </c>
      <c r="BA471" s="399">
        <v>-7.1428191489976797E-2</v>
      </c>
      <c r="BB471" s="399">
        <v>5.4590643318090701E-2</v>
      </c>
      <c r="BC471" s="399"/>
      <c r="BD471" s="399">
        <v>-0.188976436343019</v>
      </c>
      <c r="BE471" s="399"/>
      <c r="BF471" s="399"/>
      <c r="BG471" s="399">
        <v>-5.0827948356610697E-2</v>
      </c>
      <c r="BH471" s="399">
        <v>-1.6260493683037901E-2</v>
      </c>
      <c r="BI471" s="399"/>
      <c r="BJ471" s="399"/>
      <c r="BK471" s="399">
        <v>9.1144929378335002E-3</v>
      </c>
      <c r="BL471" s="399">
        <v>0</v>
      </c>
      <c r="BM471" s="399"/>
      <c r="BN471" s="399"/>
      <c r="BO471" s="399">
        <v>-2.40741652383735E-2</v>
      </c>
      <c r="BP471" s="399">
        <v>-0.12149547196332799</v>
      </c>
      <c r="BQ471" s="399"/>
      <c r="BR471" s="399">
        <v>0.102563762959246</v>
      </c>
      <c r="BS471" s="399"/>
      <c r="BT471" s="399"/>
      <c r="BU471" s="399"/>
      <c r="BV471" s="399"/>
      <c r="BW471" s="399">
        <v>5.0264465155026798E-2</v>
      </c>
      <c r="BX471" s="403"/>
      <c r="BY471" s="399">
        <v>-3.8636414284918298E-2</v>
      </c>
      <c r="BZ471" s="399">
        <v>1.06375070374853E-2</v>
      </c>
      <c r="CA471" s="399">
        <v>-4.4737524992312198E-2</v>
      </c>
      <c r="CB471" s="399"/>
      <c r="CC471" s="399">
        <v>-1.10976080124942E-2</v>
      </c>
      <c r="CD471" s="399"/>
      <c r="CE471" s="399"/>
      <c r="CF471" s="399">
        <v>-0.115789160517622</v>
      </c>
      <c r="CG471" s="399">
        <v>-5.0675729712717797E-2</v>
      </c>
      <c r="CH471" s="399">
        <v>-4.52379058738515E-2</v>
      </c>
      <c r="CI471" s="399"/>
      <c r="CJ471" s="399">
        <v>4.7404798289110303E-2</v>
      </c>
      <c r="CK471" s="399"/>
      <c r="CL471" s="399"/>
      <c r="CM471" s="399"/>
      <c r="CN471" s="399"/>
      <c r="CO471" s="399"/>
      <c r="CP471" s="399"/>
      <c r="CQ471" s="399"/>
      <c r="CR471" s="399">
        <v>-0.16666714420141401</v>
      </c>
      <c r="CS471" s="399"/>
      <c r="CT471" s="399"/>
      <c r="CU471" s="399"/>
      <c r="CV471" s="399"/>
      <c r="CW471" s="399"/>
      <c r="CX471" s="399"/>
      <c r="CY471" s="399"/>
      <c r="CZ471" s="399"/>
      <c r="DA471" s="399"/>
      <c r="DB471" s="399"/>
      <c r="DC471" s="399"/>
      <c r="DD471" s="399"/>
      <c r="DE471" s="399"/>
      <c r="DG471" s="404"/>
      <c r="DI471" s="399"/>
      <c r="DJ471" s="399">
        <v>-6.8246191343402998E-2</v>
      </c>
      <c r="DK471" s="399">
        <v>-2.5144004042689998E-2</v>
      </c>
    </row>
    <row r="472" spans="1:115" customFormat="1" hidden="1" outlineLevel="1">
      <c r="A472" s="398">
        <f t="shared" si="54"/>
        <v>33024</v>
      </c>
      <c r="B472" s="402"/>
      <c r="C472" s="399"/>
      <c r="D472" s="399">
        <v>6.7999999999999996E-3</v>
      </c>
      <c r="E472" s="399">
        <v>8.75054544609081E-2</v>
      </c>
      <c r="F472" s="399"/>
      <c r="G472" s="399"/>
      <c r="H472" s="399"/>
      <c r="I472" s="399"/>
      <c r="J472" s="399"/>
      <c r="K472" s="399"/>
      <c r="L472" s="399"/>
      <c r="M472" s="399"/>
      <c r="N472" s="399"/>
      <c r="O472" s="399"/>
      <c r="P472" s="399"/>
      <c r="Q472" s="399"/>
      <c r="R472" s="399">
        <v>5.0525484387351001E-2</v>
      </c>
      <c r="S472" s="399">
        <v>0.143920524219142</v>
      </c>
      <c r="T472" s="399">
        <v>0.200000021804285</v>
      </c>
      <c r="U472" s="399"/>
      <c r="V472" s="399"/>
      <c r="W472" s="399"/>
      <c r="X472" s="399">
        <v>-2.6465180066955901E-2</v>
      </c>
      <c r="Y472" s="399"/>
      <c r="Z472" s="399">
        <v>-1.23464162302647E-2</v>
      </c>
      <c r="AA472" s="399">
        <v>0.120438329185762</v>
      </c>
      <c r="AB472" s="399"/>
      <c r="AC472" s="399"/>
      <c r="AD472" s="399"/>
      <c r="AE472" s="399">
        <v>0.16742045439189199</v>
      </c>
      <c r="AF472" s="399"/>
      <c r="AG472" s="399"/>
      <c r="AH472" s="399"/>
      <c r="AI472" s="399"/>
      <c r="AJ472" s="399"/>
      <c r="AK472" s="399">
        <v>5.1470832342499197E-2</v>
      </c>
      <c r="AL472" s="399"/>
      <c r="AM472" s="399">
        <v>8.62419064060473E-2</v>
      </c>
      <c r="AN472" s="399">
        <v>0.28846171744438698</v>
      </c>
      <c r="AO472" s="399"/>
      <c r="AP472" s="399">
        <v>0.136077053582976</v>
      </c>
      <c r="AQ472" s="399">
        <v>0.141817981566049</v>
      </c>
      <c r="AR472" s="399"/>
      <c r="AS472" s="399"/>
      <c r="AT472" s="399">
        <v>0.24409412542060599</v>
      </c>
      <c r="AU472" s="399"/>
      <c r="AV472" s="399">
        <v>0.115094095672938</v>
      </c>
      <c r="AW472" s="399">
        <v>0.169912017739939</v>
      </c>
      <c r="AX472" s="399"/>
      <c r="AY472" s="399">
        <v>-2.71742102318707E-2</v>
      </c>
      <c r="AZ472" s="399">
        <v>8.4063349808003895E-2</v>
      </c>
      <c r="BA472" s="399">
        <v>6.38785440447944E-2</v>
      </c>
      <c r="BB472" s="399">
        <v>6.8235421136671304E-2</v>
      </c>
      <c r="BC472" s="399"/>
      <c r="BD472" s="399">
        <v>0.156077051842158</v>
      </c>
      <c r="BE472" s="399"/>
      <c r="BF472" s="399"/>
      <c r="BG472" s="399">
        <v>4.5325728710698697E-2</v>
      </c>
      <c r="BH472" s="399">
        <v>2.4232879436557601E-2</v>
      </c>
      <c r="BI472" s="399"/>
      <c r="BJ472" s="399"/>
      <c r="BK472" s="399">
        <v>9.1649584875560006E-2</v>
      </c>
      <c r="BL472" s="399">
        <v>0.17112319378705401</v>
      </c>
      <c r="BM472" s="399"/>
      <c r="BN472" s="399"/>
      <c r="BO472" s="399">
        <v>7.4031719624510106E-2</v>
      </c>
      <c r="BP472" s="399">
        <v>0.21276532997648501</v>
      </c>
      <c r="BQ472" s="399"/>
      <c r="BR472" s="399">
        <v>0.40697349044791198</v>
      </c>
      <c r="BS472" s="399"/>
      <c r="BT472" s="399"/>
      <c r="BU472" s="399"/>
      <c r="BV472" s="399"/>
      <c r="BW472" s="399">
        <v>0.13602046272699</v>
      </c>
      <c r="BX472" s="403"/>
      <c r="BY472" s="399">
        <v>5.7246142272001997E-2</v>
      </c>
      <c r="BZ472" s="399">
        <v>4.2114924452105199E-2</v>
      </c>
      <c r="CA472" s="399">
        <v>0.175406765573034</v>
      </c>
      <c r="CB472" s="399"/>
      <c r="CC472" s="399">
        <v>6.7203724244855503E-2</v>
      </c>
      <c r="CD472" s="399"/>
      <c r="CE472" s="399"/>
      <c r="CF472" s="399">
        <v>9.2959567693283895E-2</v>
      </c>
      <c r="CG472" s="399">
        <v>5.2162396629951098E-2</v>
      </c>
      <c r="CH472" s="399">
        <v>0.170960891518144</v>
      </c>
      <c r="CI472" s="399"/>
      <c r="CJ472" s="399">
        <v>0.25862095510347</v>
      </c>
      <c r="CK472" s="399"/>
      <c r="CL472" s="399"/>
      <c r="CM472" s="399"/>
      <c r="CN472" s="399"/>
      <c r="CO472" s="399"/>
      <c r="CP472" s="399"/>
      <c r="CQ472" s="399"/>
      <c r="CR472" s="399">
        <v>0</v>
      </c>
      <c r="CS472" s="399"/>
      <c r="CT472" s="399"/>
      <c r="CU472" s="399"/>
      <c r="CV472" s="399"/>
      <c r="CW472" s="399"/>
      <c r="CX472" s="399"/>
      <c r="CY472" s="399"/>
      <c r="CZ472" s="399"/>
      <c r="DA472" s="399"/>
      <c r="DB472" s="399"/>
      <c r="DC472" s="399"/>
      <c r="DD472" s="399"/>
      <c r="DE472" s="399"/>
      <c r="DG472" s="404"/>
      <c r="DI472" s="399"/>
      <c r="DJ472" s="399">
        <v>4.8387484798766998E-2</v>
      </c>
      <c r="DK472" s="399">
        <v>9.3102981808049295E-2</v>
      </c>
    </row>
    <row r="473" spans="1:115" customFormat="1" hidden="1" outlineLevel="1">
      <c r="A473" s="398">
        <f t="shared" si="54"/>
        <v>33054</v>
      </c>
      <c r="B473" s="402"/>
      <c r="C473" s="399"/>
      <c r="D473" s="399">
        <v>6.3E-3</v>
      </c>
      <c r="E473" s="399">
        <v>-6.60524464380907E-3</v>
      </c>
      <c r="F473" s="399"/>
      <c r="G473" s="399"/>
      <c r="H473" s="399"/>
      <c r="I473" s="399"/>
      <c r="J473" s="399"/>
      <c r="K473" s="399"/>
      <c r="L473" s="399"/>
      <c r="M473" s="399"/>
      <c r="N473" s="399"/>
      <c r="O473" s="399"/>
      <c r="P473" s="399"/>
      <c r="Q473" s="399"/>
      <c r="R473" s="399">
        <v>8.4848157633621496E-2</v>
      </c>
      <c r="S473" s="399">
        <v>-3.7467131288246698E-2</v>
      </c>
      <c r="T473" s="399">
        <v>-9.5238116869329897E-2</v>
      </c>
      <c r="U473" s="399"/>
      <c r="V473" s="399"/>
      <c r="W473" s="399"/>
      <c r="X473" s="399">
        <v>1.21951999156562E-2</v>
      </c>
      <c r="Y473" s="399"/>
      <c r="Z473" s="399">
        <v>6.2507308929029498E-3</v>
      </c>
      <c r="AA473" s="399">
        <v>8.1433501499271699E-2</v>
      </c>
      <c r="AB473" s="399"/>
      <c r="AC473" s="399"/>
      <c r="AD473" s="399"/>
      <c r="AE473" s="399">
        <v>-5.81292476821893E-3</v>
      </c>
      <c r="AF473" s="399"/>
      <c r="AG473" s="399"/>
      <c r="AH473" s="399"/>
      <c r="AI473" s="399"/>
      <c r="AJ473" s="399"/>
      <c r="AK473" s="399">
        <v>-2.6744246963450999E-2</v>
      </c>
      <c r="AL473" s="399"/>
      <c r="AM473" s="399">
        <v>-5.3003193004417498E-2</v>
      </c>
      <c r="AN473" s="399">
        <v>-0.26865670132418401</v>
      </c>
      <c r="AO473" s="399"/>
      <c r="AP473" s="399">
        <v>4.8339087859093403E-2</v>
      </c>
      <c r="AQ473" s="399">
        <v>-1.9750596920727101E-2</v>
      </c>
      <c r="AR473" s="399"/>
      <c r="AS473" s="399"/>
      <c r="AT473" s="399">
        <v>0.170887892518928</v>
      </c>
      <c r="AU473" s="399"/>
      <c r="AV473" s="399">
        <v>5.49858178122479E-2</v>
      </c>
      <c r="AW473" s="399">
        <v>5.4462699826829601E-2</v>
      </c>
      <c r="AX473" s="399"/>
      <c r="AY473" s="399">
        <v>9.77657138495273E-2</v>
      </c>
      <c r="AZ473" s="399">
        <v>5.6291483580156398E-2</v>
      </c>
      <c r="BA473" s="399">
        <v>1.00000397974264E-2</v>
      </c>
      <c r="BB473" s="399">
        <v>3.5242271336734098E-2</v>
      </c>
      <c r="BC473" s="399"/>
      <c r="BD473" s="399">
        <v>-0.101694667513368</v>
      </c>
      <c r="BE473" s="399"/>
      <c r="BF473" s="399"/>
      <c r="BG473" s="399">
        <v>-5.14903467768415E-2</v>
      </c>
      <c r="BH473" s="399">
        <v>-2.4390389279166501E-2</v>
      </c>
      <c r="BI473" s="399"/>
      <c r="BJ473" s="399"/>
      <c r="BK473" s="399">
        <v>-0.21455218379750399</v>
      </c>
      <c r="BL473" s="399">
        <v>-4.5621981949009301E-2</v>
      </c>
      <c r="BM473" s="399"/>
      <c r="BN473" s="399"/>
      <c r="BO473" s="399">
        <v>5.35746611871656E-3</v>
      </c>
      <c r="BP473" s="399">
        <v>-5.0632694660028697E-2</v>
      </c>
      <c r="BQ473" s="399"/>
      <c r="BR473" s="399">
        <v>0.14049758166170301</v>
      </c>
      <c r="BS473" s="399"/>
      <c r="BT473" s="399"/>
      <c r="BU473" s="399"/>
      <c r="BV473" s="399"/>
      <c r="BW473" s="399">
        <v>0.10773331148609699</v>
      </c>
      <c r="BX473" s="403"/>
      <c r="BY473" s="399">
        <v>1.3605979757346801E-2</v>
      </c>
      <c r="BZ473" s="399">
        <v>7.0702088794177997E-2</v>
      </c>
      <c r="CA473" s="399">
        <v>6.8075574189920607E-2</v>
      </c>
      <c r="CB473" s="399"/>
      <c r="CC473" s="399">
        <v>5.5416104482059102E-2</v>
      </c>
      <c r="CD473" s="399"/>
      <c r="CE473" s="399"/>
      <c r="CF473" s="399">
        <v>-4.6448267115115398E-2</v>
      </c>
      <c r="CG473" s="399">
        <v>6.8496251749530198E-3</v>
      </c>
      <c r="CH473" s="399">
        <v>-1.4989122459225301E-2</v>
      </c>
      <c r="CI473" s="399"/>
      <c r="CJ473" s="399">
        <v>4.1095961854520802E-2</v>
      </c>
      <c r="CK473" s="399"/>
      <c r="CL473" s="399"/>
      <c r="CM473" s="399"/>
      <c r="CN473" s="399"/>
      <c r="CO473" s="399"/>
      <c r="CP473" s="399"/>
      <c r="CQ473" s="399"/>
      <c r="CR473" s="399">
        <v>1.06666793105616</v>
      </c>
      <c r="CS473" s="399"/>
      <c r="CT473" s="399"/>
      <c r="CU473" s="399"/>
      <c r="CV473" s="399"/>
      <c r="CW473" s="399"/>
      <c r="CX473" s="399"/>
      <c r="CY473" s="399"/>
      <c r="CZ473" s="399"/>
      <c r="DA473" s="399"/>
      <c r="DB473" s="399"/>
      <c r="DC473" s="399"/>
      <c r="DD473" s="399"/>
      <c r="DE473" s="399"/>
      <c r="DG473" s="404"/>
      <c r="DI473" s="399"/>
      <c r="DJ473" s="399">
        <v>-3.07696996837582E-2</v>
      </c>
      <c r="DK473" s="399">
        <v>-4.4163727480704698E-2</v>
      </c>
    </row>
    <row r="474" spans="1:115" customFormat="1" hidden="1" outlineLevel="1">
      <c r="A474" s="398">
        <f t="shared" si="54"/>
        <v>33085</v>
      </c>
      <c r="B474" s="402"/>
      <c r="C474" s="399"/>
      <c r="D474" s="399">
        <v>6.7999999999999996E-3</v>
      </c>
      <c r="E474" s="399">
        <v>-1.2693956368257601E-2</v>
      </c>
      <c r="F474" s="399"/>
      <c r="G474" s="399"/>
      <c r="H474" s="399"/>
      <c r="I474" s="399"/>
      <c r="J474" s="399"/>
      <c r="K474" s="399"/>
      <c r="L474" s="399"/>
      <c r="M474" s="399"/>
      <c r="N474" s="399"/>
      <c r="O474" s="399"/>
      <c r="P474" s="399"/>
      <c r="Q474" s="399"/>
      <c r="R474" s="399">
        <v>-6.1453348062857502E-2</v>
      </c>
      <c r="S474" s="399">
        <v>-4.5248888587488198E-2</v>
      </c>
      <c r="T474" s="399">
        <v>-0.26315791059175803</v>
      </c>
      <c r="U474" s="399"/>
      <c r="V474" s="399"/>
      <c r="W474" s="399"/>
      <c r="X474" s="399">
        <v>8.4337217228965797E-2</v>
      </c>
      <c r="Y474" s="399"/>
      <c r="Z474" s="399">
        <v>-4.9724301722337598E-2</v>
      </c>
      <c r="AA474" s="399">
        <v>-3.61452541856285E-2</v>
      </c>
      <c r="AB474" s="399"/>
      <c r="AC474" s="399"/>
      <c r="AD474" s="399"/>
      <c r="AE474" s="399">
        <v>-8.1815129612072393E-2</v>
      </c>
      <c r="AF474" s="399"/>
      <c r="AG474" s="399"/>
      <c r="AH474" s="399"/>
      <c r="AI474" s="399"/>
      <c r="AJ474" s="399"/>
      <c r="AK474" s="399">
        <v>-9.1303676018869101E-2</v>
      </c>
      <c r="AL474" s="399"/>
      <c r="AM474" s="399">
        <v>-0.17910489513838701</v>
      </c>
      <c r="AN474" s="399">
        <v>-0.20408166087285901</v>
      </c>
      <c r="AO474" s="399"/>
      <c r="AP474" s="399">
        <v>2.7377814390505399E-2</v>
      </c>
      <c r="AQ474" s="399">
        <v>0.12052031480653699</v>
      </c>
      <c r="AR474" s="399"/>
      <c r="AS474" s="399"/>
      <c r="AT474" s="399">
        <v>-0.27027010737187401</v>
      </c>
      <c r="AU474" s="399"/>
      <c r="AV474" s="399">
        <v>-8.05198960661546E-3</v>
      </c>
      <c r="AW474" s="399">
        <v>6.9702529370330103E-4</v>
      </c>
      <c r="AX474" s="399"/>
      <c r="AY474" s="399">
        <v>3.30786205972977E-2</v>
      </c>
      <c r="AZ474" s="399">
        <v>-3.13479723838158E-2</v>
      </c>
      <c r="BA474" s="399">
        <v>5.0416754599969103E-2</v>
      </c>
      <c r="BB474" s="399">
        <v>4.2549206633264404E-3</v>
      </c>
      <c r="BC474" s="399"/>
      <c r="BD474" s="399">
        <v>0.132074296235627</v>
      </c>
      <c r="BE474" s="399"/>
      <c r="BF474" s="399"/>
      <c r="BG474" s="399">
        <v>-3.4129590418821597E-2</v>
      </c>
      <c r="BH474" s="399">
        <v>-8.3333423998804099E-2</v>
      </c>
      <c r="BI474" s="399"/>
      <c r="BJ474" s="399"/>
      <c r="BK474" s="399">
        <v>-6.5945869157276404E-2</v>
      </c>
      <c r="BL474" s="399">
        <v>-9.8039362031679206E-2</v>
      </c>
      <c r="BM474" s="399"/>
      <c r="BN474" s="399"/>
      <c r="BO474" s="399">
        <v>0.139060426397454</v>
      </c>
      <c r="BP474" s="399">
        <v>-6.4814872185928393E-2</v>
      </c>
      <c r="BQ474" s="399"/>
      <c r="BR474" s="399">
        <v>0.10144872258333</v>
      </c>
      <c r="BS474" s="399"/>
      <c r="BT474" s="399"/>
      <c r="BU474" s="399"/>
      <c r="BV474" s="399"/>
      <c r="BW474" s="399">
        <v>6.0120419836817698E-3</v>
      </c>
      <c r="BX474" s="403"/>
      <c r="BY474" s="399">
        <v>3.8030534135105203E-2</v>
      </c>
      <c r="BZ474" s="399">
        <v>-3.7733249139156502E-2</v>
      </c>
      <c r="CA474" s="399">
        <v>3.9559976716889399E-2</v>
      </c>
      <c r="CB474" s="399"/>
      <c r="CC474" s="399">
        <v>1.3415849243057601E-2</v>
      </c>
      <c r="CD474" s="399"/>
      <c r="CE474" s="399"/>
      <c r="CF474" s="399">
        <v>0.13467014858989401</v>
      </c>
      <c r="CG474" s="399">
        <v>-8.1632662401730699E-2</v>
      </c>
      <c r="CH474" s="399">
        <v>0.13695658723224699</v>
      </c>
      <c r="CI474" s="399"/>
      <c r="CJ474" s="399">
        <v>-0.12500064895917401</v>
      </c>
      <c r="CK474" s="399"/>
      <c r="CL474" s="399"/>
      <c r="CM474" s="399"/>
      <c r="CN474" s="399"/>
      <c r="CO474" s="399"/>
      <c r="CP474" s="399"/>
      <c r="CQ474" s="399"/>
      <c r="CR474" s="399">
        <v>0.54838632120303599</v>
      </c>
      <c r="CS474" s="399"/>
      <c r="CT474" s="399"/>
      <c r="CU474" s="399"/>
      <c r="CV474" s="399"/>
      <c r="CW474" s="399"/>
      <c r="CX474" s="399"/>
      <c r="CY474" s="399"/>
      <c r="CZ474" s="399"/>
      <c r="DA474" s="399"/>
      <c r="DB474" s="399"/>
      <c r="DC474" s="399"/>
      <c r="DD474" s="399"/>
      <c r="DE474" s="399"/>
      <c r="DG474" s="404"/>
      <c r="DI474" s="399"/>
      <c r="DJ474" s="399">
        <v>7.1047766368579303E-3</v>
      </c>
      <c r="DK474" s="399">
        <v>4.4793442250603499E-2</v>
      </c>
    </row>
    <row r="475" spans="1:115" customFormat="1" hidden="1" outlineLevel="1">
      <c r="A475" s="398">
        <f t="shared" si="54"/>
        <v>33116</v>
      </c>
      <c r="B475" s="402"/>
      <c r="C475" s="399"/>
      <c r="D475" s="399">
        <v>6.6E-3</v>
      </c>
      <c r="E475" s="399">
        <v>-9.7857105488679805E-2</v>
      </c>
      <c r="F475" s="399"/>
      <c r="G475" s="399"/>
      <c r="H475" s="399"/>
      <c r="I475" s="399"/>
      <c r="J475" s="399"/>
      <c r="K475" s="399"/>
      <c r="L475" s="399"/>
      <c r="M475" s="399"/>
      <c r="N475" s="399"/>
      <c r="O475" s="399"/>
      <c r="P475" s="399"/>
      <c r="Q475" s="399"/>
      <c r="R475" s="399">
        <v>-0.11638495033736899</v>
      </c>
      <c r="S475" s="399">
        <v>-4.5023989850707297E-2</v>
      </c>
      <c r="T475" s="399">
        <v>-0.23214280117203401</v>
      </c>
      <c r="U475" s="399"/>
      <c r="V475" s="399"/>
      <c r="W475" s="399"/>
      <c r="X475" s="399">
        <v>-0.106211321856822</v>
      </c>
      <c r="Y475" s="399"/>
      <c r="Z475" s="399">
        <v>0</v>
      </c>
      <c r="AA475" s="399">
        <v>-0.16874979810215299</v>
      </c>
      <c r="AB475" s="399"/>
      <c r="AC475" s="399"/>
      <c r="AD475" s="399"/>
      <c r="AE475" s="399">
        <v>-0.12964923830186001</v>
      </c>
      <c r="AF475" s="399"/>
      <c r="AG475" s="399"/>
      <c r="AH475" s="399"/>
      <c r="AI475" s="399"/>
      <c r="AJ475" s="399"/>
      <c r="AK475" s="399">
        <v>-9.64914757016192E-2</v>
      </c>
      <c r="AL475" s="399"/>
      <c r="AM475" s="399">
        <v>-5.3747201844071203E-2</v>
      </c>
      <c r="AN475" s="399">
        <v>2.56413279231326E-2</v>
      </c>
      <c r="AO475" s="399"/>
      <c r="AP475" s="399">
        <v>-7.7463920707181597E-2</v>
      </c>
      <c r="AQ475" s="399">
        <v>-0.23837156164870801</v>
      </c>
      <c r="AR475" s="399"/>
      <c r="AS475" s="399"/>
      <c r="AT475" s="399">
        <v>-0.31111200707834902</v>
      </c>
      <c r="AU475" s="399"/>
      <c r="AV475" s="399">
        <v>-2.4350682421890001E-2</v>
      </c>
      <c r="AW475" s="399">
        <v>-0.112391988852324</v>
      </c>
      <c r="AX475" s="399"/>
      <c r="AY475" s="399">
        <v>-9.8522021930426501E-2</v>
      </c>
      <c r="AZ475" s="399">
        <v>-0.14086493233087499</v>
      </c>
      <c r="BA475" s="399">
        <v>-8.2926841377666802E-2</v>
      </c>
      <c r="BB475" s="399">
        <v>-0.120762543347847</v>
      </c>
      <c r="BC475" s="399"/>
      <c r="BD475" s="399">
        <v>-6.7592308101994306E-2</v>
      </c>
      <c r="BE475" s="399"/>
      <c r="BF475" s="399"/>
      <c r="BG475" s="399">
        <v>-0.15963870800885999</v>
      </c>
      <c r="BH475" s="399">
        <v>-2.85921744273375E-2</v>
      </c>
      <c r="BI475" s="399"/>
      <c r="BJ475" s="399"/>
      <c r="BK475" s="399">
        <v>-0.120205436940091</v>
      </c>
      <c r="BL475" s="399">
        <v>-5.9782336544469898E-2</v>
      </c>
      <c r="BM475" s="399"/>
      <c r="BN475" s="399"/>
      <c r="BO475" s="399">
        <v>-4.4094679722189001E-2</v>
      </c>
      <c r="BP475" s="399">
        <v>-0.14616027326450901</v>
      </c>
      <c r="BQ475" s="399"/>
      <c r="BR475" s="399">
        <v>-9.82899997754976E-2</v>
      </c>
      <c r="BS475" s="399"/>
      <c r="BT475" s="399"/>
      <c r="BU475" s="399"/>
      <c r="BV475" s="399"/>
      <c r="BW475" s="399">
        <v>-9.0448923631882103E-2</v>
      </c>
      <c r="BX475" s="403"/>
      <c r="BY475" s="399">
        <v>-2.9528761843600999E-2</v>
      </c>
      <c r="BZ475" s="399">
        <v>-2.9409871029971699E-2</v>
      </c>
      <c r="CA475" s="399">
        <v>-0.10434973401990801</v>
      </c>
      <c r="CB475" s="399"/>
      <c r="CC475" s="399">
        <v>-0.20616085461858299</v>
      </c>
      <c r="CD475" s="399"/>
      <c r="CE475" s="399"/>
      <c r="CF475" s="399">
        <v>-0.111126298004527</v>
      </c>
      <c r="CG475" s="399">
        <v>-6.91615047172391E-2</v>
      </c>
      <c r="CH475" s="399">
        <v>-1.6422457491922698E-2</v>
      </c>
      <c r="CI475" s="399"/>
      <c r="CJ475" s="399">
        <v>-7.5187040907397903E-2</v>
      </c>
      <c r="CK475" s="399"/>
      <c r="CL475" s="399"/>
      <c r="CM475" s="399"/>
      <c r="CN475" s="399"/>
      <c r="CO475" s="399"/>
      <c r="CP475" s="399"/>
      <c r="CQ475" s="399"/>
      <c r="CR475" s="399">
        <v>-0.22916648181442001</v>
      </c>
      <c r="CS475" s="399"/>
      <c r="CT475" s="399"/>
      <c r="CU475" s="399"/>
      <c r="CV475" s="399"/>
      <c r="CW475" s="399"/>
      <c r="CX475" s="399"/>
      <c r="CY475" s="399"/>
      <c r="CZ475" s="399"/>
      <c r="DA475" s="399"/>
      <c r="DB475" s="399"/>
      <c r="DC475" s="399"/>
      <c r="DD475" s="399"/>
      <c r="DE475" s="399"/>
      <c r="DG475" s="404"/>
      <c r="DI475" s="399"/>
      <c r="DJ475" s="399">
        <v>-0.127659526740626</v>
      </c>
      <c r="DK475" s="399">
        <v>-8.5714236132392305E-2</v>
      </c>
    </row>
    <row r="476" spans="1:115" customFormat="1" hidden="1" outlineLevel="1">
      <c r="A476" s="398">
        <f t="shared" si="54"/>
        <v>33146</v>
      </c>
      <c r="B476" s="402"/>
      <c r="C476" s="399"/>
      <c r="D476" s="399">
        <v>6.0000000000000001E-3</v>
      </c>
      <c r="E476" s="399">
        <v>-5.5367085959739999E-2</v>
      </c>
      <c r="F476" s="399"/>
      <c r="G476" s="399"/>
      <c r="H476" s="399"/>
      <c r="I476" s="399"/>
      <c r="J476" s="399"/>
      <c r="K476" s="399"/>
      <c r="L476" s="399"/>
      <c r="M476" s="399"/>
      <c r="N476" s="399"/>
      <c r="O476" s="399"/>
      <c r="P476" s="399"/>
      <c r="Q476" s="399"/>
      <c r="R476" s="399">
        <v>-0.21621459128377901</v>
      </c>
      <c r="S476" s="399">
        <v>-1.05598528458659E-2</v>
      </c>
      <c r="T476" s="399">
        <v>-4.6511681562732297E-2</v>
      </c>
      <c r="U476" s="399"/>
      <c r="V476" s="399"/>
      <c r="W476" s="399"/>
      <c r="X476" s="399">
        <v>-9.6233386825989101E-2</v>
      </c>
      <c r="Y476" s="399"/>
      <c r="Z476" s="399">
        <v>-2.6316132152814802E-2</v>
      </c>
      <c r="AA476" s="399">
        <v>-0.12030062427688</v>
      </c>
      <c r="AB476" s="399"/>
      <c r="AC476" s="399"/>
      <c r="AD476" s="399"/>
      <c r="AE476" s="399">
        <v>-0.11477392887865</v>
      </c>
      <c r="AF476" s="399"/>
      <c r="AG476" s="399"/>
      <c r="AH476" s="399"/>
      <c r="AI476" s="399"/>
      <c r="AJ476" s="399"/>
      <c r="AK476" s="399">
        <v>-0.164067197931488</v>
      </c>
      <c r="AL476" s="399"/>
      <c r="AM476" s="399">
        <v>1.9512248439671E-2</v>
      </c>
      <c r="AN476" s="399">
        <v>-0.27499965214697902</v>
      </c>
      <c r="AO476" s="399"/>
      <c r="AP476" s="399">
        <v>-6.73808106785799E-2</v>
      </c>
      <c r="AQ476" s="399">
        <v>-4.2997286347248503E-2</v>
      </c>
      <c r="AR476" s="399"/>
      <c r="AS476" s="399"/>
      <c r="AT476" s="399">
        <v>-0.44085942557665497</v>
      </c>
      <c r="AU476" s="399"/>
      <c r="AV476" s="399">
        <v>-7.7879026768423995E-2</v>
      </c>
      <c r="AW476" s="399">
        <v>-5.3571772453137101E-2</v>
      </c>
      <c r="AX476" s="399"/>
      <c r="AY476" s="399">
        <v>-0.163934360895999</v>
      </c>
      <c r="AZ476" s="399">
        <v>1.51514603526998E-2</v>
      </c>
      <c r="BA476" s="399">
        <v>1.06390037130794E-2</v>
      </c>
      <c r="BB476" s="399">
        <v>-0.21351196696177299</v>
      </c>
      <c r="BC476" s="399"/>
      <c r="BD476" s="399">
        <v>-0.108107323373099</v>
      </c>
      <c r="BE476" s="399"/>
      <c r="BF476" s="399"/>
      <c r="BG476" s="399">
        <v>-0.114695155568628</v>
      </c>
      <c r="BH476" s="399">
        <v>-0.15094316214610501</v>
      </c>
      <c r="BI476" s="399"/>
      <c r="BJ476" s="399"/>
      <c r="BK476" s="399">
        <v>-1.7441743115854801E-2</v>
      </c>
      <c r="BL476" s="399">
        <v>-0.26127703967620203</v>
      </c>
      <c r="BM476" s="399"/>
      <c r="BN476" s="399"/>
      <c r="BO476" s="399">
        <v>-2.47114099409808E-2</v>
      </c>
      <c r="BP476" s="399">
        <v>-0.12790612521095701</v>
      </c>
      <c r="BQ476" s="399"/>
      <c r="BR476" s="399">
        <v>-5.8394078430751901E-2</v>
      </c>
      <c r="BS476" s="399"/>
      <c r="BT476" s="399"/>
      <c r="BU476" s="399"/>
      <c r="BV476" s="399"/>
      <c r="BW476" s="399">
        <v>-4.3859876348079599E-2</v>
      </c>
      <c r="BX476" s="403"/>
      <c r="BY476" s="399">
        <v>2.2522558794588702E-3</v>
      </c>
      <c r="BZ476" s="399">
        <v>-9.0914491136097994E-2</v>
      </c>
      <c r="CA476" s="399">
        <v>-5.6738132696524002E-2</v>
      </c>
      <c r="CB476" s="399"/>
      <c r="CC476" s="399">
        <v>-8.6566669605229296E-2</v>
      </c>
      <c r="CD476" s="399"/>
      <c r="CE476" s="399"/>
      <c r="CF476" s="399">
        <v>-5.9829059829059797E-2</v>
      </c>
      <c r="CG476" s="399">
        <v>-0.10080650828292199</v>
      </c>
      <c r="CH476" s="399">
        <v>-4.8827842450688302E-2</v>
      </c>
      <c r="CI476" s="399"/>
      <c r="CJ476" s="399">
        <v>2.4389546600729499E-2</v>
      </c>
      <c r="CK476" s="399"/>
      <c r="CL476" s="399"/>
      <c r="CM476" s="399"/>
      <c r="CN476" s="399"/>
      <c r="CO476" s="399"/>
      <c r="CP476" s="399"/>
      <c r="CQ476" s="399"/>
      <c r="CR476" s="399">
        <v>2.7027170425885899E-2</v>
      </c>
      <c r="CS476" s="399"/>
      <c r="CT476" s="399"/>
      <c r="CU476" s="399"/>
      <c r="CV476" s="399"/>
      <c r="CW476" s="399"/>
      <c r="CX476" s="399"/>
      <c r="CY476" s="399"/>
      <c r="CZ476" s="399"/>
      <c r="DA476" s="399"/>
      <c r="DB476" s="399"/>
      <c r="DC476" s="399"/>
      <c r="DD476" s="399"/>
      <c r="DE476" s="399"/>
      <c r="DG476" s="404"/>
      <c r="DI476" s="399"/>
      <c r="DJ476" s="399">
        <v>2.4390113447770201E-2</v>
      </c>
      <c r="DK476" s="399">
        <v>-1.3888512632689301E-2</v>
      </c>
    </row>
    <row r="477" spans="1:115" customFormat="1" hidden="1" outlineLevel="1">
      <c r="A477" s="398">
        <f t="shared" si="54"/>
        <v>33177</v>
      </c>
      <c r="B477" s="402"/>
      <c r="C477" s="399"/>
      <c r="D477" s="399">
        <v>6.7999999999999996E-3</v>
      </c>
      <c r="E477" s="399">
        <v>-1.0417323270553299E-2</v>
      </c>
      <c r="F477" s="399"/>
      <c r="G477" s="399"/>
      <c r="H477" s="399"/>
      <c r="I477" s="399"/>
      <c r="J477" s="399"/>
      <c r="K477" s="399"/>
      <c r="L477" s="399"/>
      <c r="M477" s="399"/>
      <c r="N477" s="399"/>
      <c r="O477" s="399"/>
      <c r="P477" s="399"/>
      <c r="Q477" s="399"/>
      <c r="R477" s="399">
        <v>6.0344846023232299E-2</v>
      </c>
      <c r="S477" s="399">
        <v>1.5113545010557001E-2</v>
      </c>
      <c r="T477" s="399">
        <v>-0.24390240838035401</v>
      </c>
      <c r="U477" s="399"/>
      <c r="V477" s="399"/>
      <c r="W477" s="399"/>
      <c r="X477" s="399">
        <v>-1.8519031576108201E-2</v>
      </c>
      <c r="Y477" s="399"/>
      <c r="Z477" s="399">
        <v>-4.72194107469543E-2</v>
      </c>
      <c r="AA477" s="399">
        <v>6.8376032530627004E-2</v>
      </c>
      <c r="AB477" s="399"/>
      <c r="AC477" s="399"/>
      <c r="AD477" s="399"/>
      <c r="AE477" s="399">
        <v>5.7167115867755502E-3</v>
      </c>
      <c r="AF477" s="399"/>
      <c r="AG477" s="399"/>
      <c r="AH477" s="399"/>
      <c r="AI477" s="399"/>
      <c r="AJ477" s="399"/>
      <c r="AK477" s="399">
        <v>8.2353399445206504E-2</v>
      </c>
      <c r="AL477" s="399"/>
      <c r="AM477" s="399">
        <v>1.9139013449216601E-2</v>
      </c>
      <c r="AN477" s="399">
        <v>-6.8966276860081305E-2</v>
      </c>
      <c r="AO477" s="399"/>
      <c r="AP477" s="399">
        <v>9.8517063922776097E-3</v>
      </c>
      <c r="AQ477" s="399">
        <v>-0.12000000356990401</v>
      </c>
      <c r="AR477" s="399"/>
      <c r="AS477" s="399"/>
      <c r="AT477" s="399">
        <v>-0.17307816017656699</v>
      </c>
      <c r="AU477" s="399"/>
      <c r="AV477" s="399">
        <v>4.3478895160936601E-2</v>
      </c>
      <c r="AW477" s="399">
        <v>8.6107921150117603E-2</v>
      </c>
      <c r="AX477" s="399"/>
      <c r="AY477" s="399">
        <v>0.27723321868407902</v>
      </c>
      <c r="AZ477" s="399">
        <v>-1.8656578694038799E-2</v>
      </c>
      <c r="BA477" s="399">
        <v>0.13816725504182101</v>
      </c>
      <c r="BB477" s="399">
        <v>0.22769192789231199</v>
      </c>
      <c r="BC477" s="399"/>
      <c r="BD477" s="399">
        <v>-0.222223570442378</v>
      </c>
      <c r="BE477" s="399"/>
      <c r="BF477" s="399"/>
      <c r="BG477" s="399">
        <v>-7.9469652391117099E-2</v>
      </c>
      <c r="BH477" s="399">
        <v>-0.122222137355654</v>
      </c>
      <c r="BI477" s="399"/>
      <c r="BJ477" s="399"/>
      <c r="BK477" s="399">
        <v>-2.8191303501687401E-2</v>
      </c>
      <c r="BL477" s="399">
        <v>-0.34677429160874002</v>
      </c>
      <c r="BM477" s="399"/>
      <c r="BN477" s="399"/>
      <c r="BO477" s="399">
        <v>-7.9392458043472905E-2</v>
      </c>
      <c r="BP477" s="399">
        <v>5.33331500822007E-2</v>
      </c>
      <c r="BQ477" s="399"/>
      <c r="BR477" s="399">
        <v>9.3023442816015198E-2</v>
      </c>
      <c r="BS477" s="399"/>
      <c r="BT477" s="399"/>
      <c r="BU477" s="399"/>
      <c r="BV477" s="399"/>
      <c r="BW477" s="399">
        <v>-1.8348993068288001E-2</v>
      </c>
      <c r="BX477" s="403"/>
      <c r="BY477" s="399">
        <v>0.14606765044032</v>
      </c>
      <c r="BZ477" s="399">
        <v>0.31111680487323701</v>
      </c>
      <c r="CA477" s="399">
        <v>-0.23057631713943999</v>
      </c>
      <c r="CB477" s="399"/>
      <c r="CC477" s="399">
        <v>-6.88853614615621E-2</v>
      </c>
      <c r="CD477" s="399"/>
      <c r="CE477" s="399"/>
      <c r="CF477" s="399">
        <v>-0.109091280174928</v>
      </c>
      <c r="CG477" s="399">
        <v>-9.8654948823750005E-2</v>
      </c>
      <c r="CH477" s="399">
        <v>-8.4189462616323804E-2</v>
      </c>
      <c r="CI477" s="399"/>
      <c r="CJ477" s="399">
        <v>1.19049241037465E-2</v>
      </c>
      <c r="CK477" s="399"/>
      <c r="CL477" s="399"/>
      <c r="CM477" s="399"/>
      <c r="CN477" s="399"/>
      <c r="CO477" s="399"/>
      <c r="CP477" s="399"/>
      <c r="CQ477" s="399"/>
      <c r="CR477" s="399">
        <v>0.18421051479453199</v>
      </c>
      <c r="CS477" s="399"/>
      <c r="CT477" s="399"/>
      <c r="CU477" s="399"/>
      <c r="CV477" s="399"/>
      <c r="CW477" s="399"/>
      <c r="CX477" s="399"/>
      <c r="CY477" s="399"/>
      <c r="CZ477" s="399"/>
      <c r="DA477" s="399"/>
      <c r="DB477" s="399"/>
      <c r="DC477" s="399"/>
      <c r="DD477" s="399"/>
      <c r="DE477" s="399"/>
      <c r="DG477" s="404"/>
      <c r="DI477" s="399"/>
      <c r="DJ477" s="399">
        <v>-4.0178957825805099E-2</v>
      </c>
      <c r="DK477" s="399">
        <v>-0.111020266893021</v>
      </c>
    </row>
    <row r="478" spans="1:115" customFormat="1" hidden="1" outlineLevel="1">
      <c r="A478" s="398">
        <f t="shared" si="54"/>
        <v>33207</v>
      </c>
      <c r="B478" s="402"/>
      <c r="C478" s="399"/>
      <c r="D478" s="399">
        <v>5.6999999999999898E-3</v>
      </c>
      <c r="E478" s="399">
        <v>6.4613759866770606E-2</v>
      </c>
      <c r="F478" s="399"/>
      <c r="G478" s="399"/>
      <c r="H478" s="399"/>
      <c r="I478" s="399"/>
      <c r="J478" s="399"/>
      <c r="K478" s="399"/>
      <c r="L478" s="399"/>
      <c r="M478" s="399"/>
      <c r="N478" s="399"/>
      <c r="O478" s="399"/>
      <c r="P478" s="399"/>
      <c r="Q478" s="399"/>
      <c r="R478" s="399">
        <v>0.19911739620180999</v>
      </c>
      <c r="S478" s="399">
        <v>6.9478678329263105E-2</v>
      </c>
      <c r="T478" s="399">
        <v>0.12903222431438799</v>
      </c>
      <c r="U478" s="399"/>
      <c r="V478" s="399"/>
      <c r="W478" s="399"/>
      <c r="X478" s="399">
        <v>4.4182985120951798E-2</v>
      </c>
      <c r="Y478" s="399"/>
      <c r="Z478" s="399">
        <v>1.42853008379966E-2</v>
      </c>
      <c r="AA478" s="399">
        <v>0.22399984646909399</v>
      </c>
      <c r="AB478" s="399"/>
      <c r="AC478" s="399"/>
      <c r="AD478" s="399"/>
      <c r="AE478" s="399">
        <v>9.4780178746258298E-2</v>
      </c>
      <c r="AF478" s="399"/>
      <c r="AG478" s="399"/>
      <c r="AH478" s="399"/>
      <c r="AI478" s="399"/>
      <c r="AJ478" s="399"/>
      <c r="AK478" s="399">
        <v>3.2608077667710601E-2</v>
      </c>
      <c r="AL478" s="399"/>
      <c r="AM478" s="399">
        <v>0.16760392327429499</v>
      </c>
      <c r="AN478" s="399">
        <v>0.51851909609538704</v>
      </c>
      <c r="AO478" s="399"/>
      <c r="AP478" s="399">
        <v>0.12195183390043</v>
      </c>
      <c r="AQ478" s="399">
        <v>0.24090848378568799</v>
      </c>
      <c r="AR478" s="399"/>
      <c r="AS478" s="399"/>
      <c r="AT478" s="399">
        <v>0.46511323739375299</v>
      </c>
      <c r="AU478" s="399"/>
      <c r="AV478" s="399">
        <v>6.7708647383813506E-2</v>
      </c>
      <c r="AW478" s="399">
        <v>5.4053530845118797E-2</v>
      </c>
      <c r="AX478" s="399"/>
      <c r="AY478" s="399">
        <v>-2.08329810671995E-2</v>
      </c>
      <c r="AZ478" s="399">
        <v>8.2472663080678604E-2</v>
      </c>
      <c r="BA478" s="399">
        <v>2.8708066914089999E-2</v>
      </c>
      <c r="BB478" s="399">
        <v>-0.10275669735093</v>
      </c>
      <c r="BC478" s="399"/>
      <c r="BD478" s="399">
        <v>0.18228608309657399</v>
      </c>
      <c r="BE478" s="399"/>
      <c r="BF478" s="399"/>
      <c r="BG478" s="399">
        <v>-1.35133944620217E-2</v>
      </c>
      <c r="BH478" s="399">
        <v>0.126158624707742</v>
      </c>
      <c r="BI478" s="399"/>
      <c r="BJ478" s="399"/>
      <c r="BK478" s="399">
        <v>9.2023342328735307E-3</v>
      </c>
      <c r="BL478" s="399">
        <v>0.123456769231738</v>
      </c>
      <c r="BM478" s="399"/>
      <c r="BN478" s="399"/>
      <c r="BO478" s="399">
        <v>3.7130136090310198E-2</v>
      </c>
      <c r="BP478" s="399">
        <v>0.12977148519800899</v>
      </c>
      <c r="BQ478" s="399"/>
      <c r="BR478" s="399">
        <v>0.148937786241783</v>
      </c>
      <c r="BS478" s="399"/>
      <c r="BT478" s="399"/>
      <c r="BU478" s="399"/>
      <c r="BV478" s="399"/>
      <c r="BW478" s="399">
        <v>0.12616892102662999</v>
      </c>
      <c r="BX478" s="403"/>
      <c r="BY478" s="399">
        <v>-1.8229096076618798E-2</v>
      </c>
      <c r="BZ478" s="399">
        <v>0.33897941265221099</v>
      </c>
      <c r="CA478" s="399">
        <v>3.2573674555251397E-2</v>
      </c>
      <c r="CB478" s="399"/>
      <c r="CC478" s="399">
        <v>8.1560681844202704E-2</v>
      </c>
      <c r="CD478" s="399"/>
      <c r="CE478" s="399"/>
      <c r="CF478" s="399">
        <v>-3.3373076574639303E-2</v>
      </c>
      <c r="CG478" s="399">
        <v>0.123742072929052</v>
      </c>
      <c r="CH478" s="399">
        <v>1.7937101626535501E-2</v>
      </c>
      <c r="CI478" s="399"/>
      <c r="CJ478" s="399">
        <v>0.133332848324591</v>
      </c>
      <c r="CK478" s="399"/>
      <c r="CL478" s="399"/>
      <c r="CM478" s="399"/>
      <c r="CN478" s="399"/>
      <c r="CO478" s="399"/>
      <c r="CP478" s="399"/>
      <c r="CQ478" s="399"/>
      <c r="CR478" s="399">
        <v>-6.6667011724064501E-2</v>
      </c>
      <c r="CS478" s="399"/>
      <c r="CT478" s="399"/>
      <c r="CU478" s="399"/>
      <c r="CV478" s="399"/>
      <c r="CW478" s="399"/>
      <c r="CX478" s="399"/>
      <c r="CY478" s="399"/>
      <c r="CZ478" s="399"/>
      <c r="DA478" s="399"/>
      <c r="DB478" s="399"/>
      <c r="DC478" s="399"/>
      <c r="DD478" s="399"/>
      <c r="DE478" s="399"/>
      <c r="DG478" s="404"/>
      <c r="DI478" s="399"/>
      <c r="DJ478" s="399">
        <v>6.28931672934189E-2</v>
      </c>
      <c r="DK478" s="399">
        <v>0.111553515881152</v>
      </c>
    </row>
    <row r="479" spans="1:115" customFormat="1" hidden="1" outlineLevel="1">
      <c r="A479" s="398">
        <f t="shared" si="54"/>
        <v>33238</v>
      </c>
      <c r="B479" s="402"/>
      <c r="C479" s="399"/>
      <c r="D479" s="399">
        <v>6.0000000000000001E-3</v>
      </c>
      <c r="E479" s="399">
        <v>2.7788823979806299E-2</v>
      </c>
      <c r="F479" s="399"/>
      <c r="G479" s="399"/>
      <c r="H479" s="399"/>
      <c r="I479" s="399"/>
      <c r="J479" s="399"/>
      <c r="K479" s="399"/>
      <c r="L479" s="399"/>
      <c r="M479" s="399"/>
      <c r="N479" s="399"/>
      <c r="O479" s="399"/>
      <c r="P479" s="399"/>
      <c r="Q479" s="399"/>
      <c r="R479" s="399">
        <v>0.170069144766226</v>
      </c>
      <c r="S479" s="399">
        <v>-5.4170459076718902E-4</v>
      </c>
      <c r="T479" s="399">
        <v>0.11428574231979401</v>
      </c>
      <c r="U479" s="399"/>
      <c r="V479" s="399"/>
      <c r="W479" s="399"/>
      <c r="X479" s="399">
        <v>-1.8265473730559E-2</v>
      </c>
      <c r="Y479" s="399"/>
      <c r="Z479" s="399">
        <v>-7.7180023137999501E-2</v>
      </c>
      <c r="AA479" s="399">
        <v>2.61437456659427E-2</v>
      </c>
      <c r="AB479" s="399"/>
      <c r="AC479" s="399"/>
      <c r="AD479" s="399"/>
      <c r="AE479" s="399">
        <v>1.8820332447695199E-2</v>
      </c>
      <c r="AF479" s="399"/>
      <c r="AG479" s="399"/>
      <c r="AH479" s="399"/>
      <c r="AI479" s="399"/>
      <c r="AJ479" s="399"/>
      <c r="AK479" s="399">
        <v>-4.9984821518919399E-2</v>
      </c>
      <c r="AL479" s="399"/>
      <c r="AM479" s="399">
        <v>9.7958963030966698E-2</v>
      </c>
      <c r="AN479" s="399">
        <v>-4.8780810259206803E-2</v>
      </c>
      <c r="AO479" s="399"/>
      <c r="AP479" s="399">
        <v>4.91729649267078E-2</v>
      </c>
      <c r="AQ479" s="399">
        <v>0.183952309066228</v>
      </c>
      <c r="AR479" s="399"/>
      <c r="AS479" s="399"/>
      <c r="AT479" s="399">
        <v>0</v>
      </c>
      <c r="AU479" s="399"/>
      <c r="AV479" s="399">
        <v>1.8459420396033901E-2</v>
      </c>
      <c r="AW479" s="399">
        <v>4.5249144451231203E-2</v>
      </c>
      <c r="AX479" s="399"/>
      <c r="AY479" s="399">
        <v>-2.65989802544475E-3</v>
      </c>
      <c r="AZ479" s="399">
        <v>5.6537337837000198E-2</v>
      </c>
      <c r="BA479" s="399">
        <v>3.7209150056340699E-2</v>
      </c>
      <c r="BB479" s="399">
        <v>-3.9105971633556599E-2</v>
      </c>
      <c r="BC479" s="399"/>
      <c r="BD479" s="399">
        <v>-3.3334738708108602E-2</v>
      </c>
      <c r="BE479" s="399"/>
      <c r="BF479" s="399"/>
      <c r="BG479" s="399">
        <v>-2.7397482121189001E-2</v>
      </c>
      <c r="BH479" s="399">
        <v>1.13635358348855E-2</v>
      </c>
      <c r="BI479" s="399"/>
      <c r="BJ479" s="399"/>
      <c r="BK479" s="399">
        <v>0.142857672580189</v>
      </c>
      <c r="BL479" s="399">
        <v>-3.6770978930714002E-2</v>
      </c>
      <c r="BM479" s="399"/>
      <c r="BN479" s="399"/>
      <c r="BO479" s="399">
        <v>3.93564455406629E-2</v>
      </c>
      <c r="BP479" s="399">
        <v>0.179775777460838</v>
      </c>
      <c r="BQ479" s="399"/>
      <c r="BR479" s="399">
        <v>0.14814775075986</v>
      </c>
      <c r="BS479" s="399"/>
      <c r="BT479" s="399"/>
      <c r="BU479" s="399"/>
      <c r="BV479" s="399"/>
      <c r="BW479" s="399">
        <v>5.28849864416636E-3</v>
      </c>
      <c r="BX479" s="403"/>
      <c r="BY479" s="399">
        <v>-8.0969151273033706E-3</v>
      </c>
      <c r="BZ479" s="399">
        <v>0.13607469817368001</v>
      </c>
      <c r="CA479" s="399">
        <v>8.7476455274560105E-2</v>
      </c>
      <c r="CB479" s="399"/>
      <c r="CC479" s="399">
        <v>0.10163906928316301</v>
      </c>
      <c r="CD479" s="399"/>
      <c r="CE479" s="399"/>
      <c r="CF479" s="399">
        <v>0.15547692521818199</v>
      </c>
      <c r="CG479" s="399">
        <v>-2.7027108451883799E-2</v>
      </c>
      <c r="CH479" s="399">
        <v>2.54172555187934E-2</v>
      </c>
      <c r="CI479" s="399"/>
      <c r="CJ479" s="399">
        <v>4.1522780767087202E-2</v>
      </c>
      <c r="CK479" s="399"/>
      <c r="CL479" s="399"/>
      <c r="CM479" s="399"/>
      <c r="CN479" s="399"/>
      <c r="CO479" s="399"/>
      <c r="CP479" s="399"/>
      <c r="CQ479" s="399"/>
      <c r="CR479" s="399">
        <v>9.5238623387368701E-2</v>
      </c>
      <c r="CS479" s="399"/>
      <c r="CT479" s="399"/>
      <c r="CU479" s="399"/>
      <c r="CV479" s="399"/>
      <c r="CW479" s="399"/>
      <c r="CX479" s="399"/>
      <c r="CY479" s="399"/>
      <c r="CZ479" s="399"/>
      <c r="DA479" s="399"/>
      <c r="DB479" s="399"/>
      <c r="DC479" s="399"/>
      <c r="DD479" s="399"/>
      <c r="DE479" s="399"/>
      <c r="DG479" s="404"/>
      <c r="DI479" s="399"/>
      <c r="DJ479" s="399">
        <v>0.23076893550139899</v>
      </c>
      <c r="DK479" s="399">
        <v>-0.111110825816382</v>
      </c>
    </row>
    <row r="480" spans="1:115" customFormat="1" hidden="1" outlineLevel="1">
      <c r="A480" s="398">
        <f t="shared" si="54"/>
        <v>33269</v>
      </c>
      <c r="B480" s="402"/>
      <c r="C480" s="399"/>
      <c r="D480" s="399">
        <v>5.1999999999999998E-3</v>
      </c>
      <c r="E480" s="399">
        <v>4.7661147230440397E-2</v>
      </c>
      <c r="F480" s="399"/>
      <c r="G480" s="399"/>
      <c r="H480" s="399"/>
      <c r="I480" s="399"/>
      <c r="J480" s="399"/>
      <c r="K480" s="399"/>
      <c r="L480" s="399"/>
      <c r="M480" s="399"/>
      <c r="N480" s="399"/>
      <c r="O480" s="399"/>
      <c r="P480" s="399"/>
      <c r="Q480" s="399"/>
      <c r="R480" s="399">
        <v>0.29069700689658901</v>
      </c>
      <c r="S480" s="399">
        <v>0.11421841928079</v>
      </c>
      <c r="T480" s="399">
        <v>0.48717947212721902</v>
      </c>
      <c r="U480" s="399"/>
      <c r="V480" s="399"/>
      <c r="W480" s="399"/>
      <c r="X480" s="399">
        <v>4.6512642575577898E-3</v>
      </c>
      <c r="Y480" s="399"/>
      <c r="Z480" s="399">
        <v>0.107692159037765</v>
      </c>
      <c r="AA480" s="399">
        <v>0.13375824003945999</v>
      </c>
      <c r="AB480" s="399"/>
      <c r="AC480" s="399"/>
      <c r="AD480" s="399"/>
      <c r="AE480" s="399">
        <v>6.8148991155581207E-2</v>
      </c>
      <c r="AF480" s="399"/>
      <c r="AG480" s="399"/>
      <c r="AH480" s="399"/>
      <c r="AI480" s="399"/>
      <c r="AJ480" s="399"/>
      <c r="AK480" s="399">
        <v>0.146067236027174</v>
      </c>
      <c r="AL480" s="399"/>
      <c r="AM480" s="399">
        <v>0.14126396633204699</v>
      </c>
      <c r="AN480" s="399">
        <v>0.28205113250118602</v>
      </c>
      <c r="AO480" s="399"/>
      <c r="AP480" s="399">
        <v>1.8080124148746199E-2</v>
      </c>
      <c r="AQ480" s="399">
        <v>0.18633597183341799</v>
      </c>
      <c r="AR480" s="399"/>
      <c r="AS480" s="399"/>
      <c r="AT480" s="399">
        <v>0.142858446178003</v>
      </c>
      <c r="AU480" s="399"/>
      <c r="AV480" s="399">
        <v>5.7691620554675298E-2</v>
      </c>
      <c r="AW480" s="399">
        <v>-7.9401455268558602E-2</v>
      </c>
      <c r="AX480" s="399"/>
      <c r="AY480" s="399">
        <v>7.4667351346688601E-2</v>
      </c>
      <c r="AZ480" s="399">
        <v>6.3544793779956393E-2</v>
      </c>
      <c r="BA480" s="399">
        <v>-3.5984083793282197E-2</v>
      </c>
      <c r="BB480" s="399">
        <v>0.107557981404675</v>
      </c>
      <c r="BC480" s="399"/>
      <c r="BD480" s="399">
        <v>0.103447460733054</v>
      </c>
      <c r="BE480" s="399"/>
      <c r="BF480" s="399"/>
      <c r="BG480" s="399">
        <v>8.1128269223389796E-2</v>
      </c>
      <c r="BH480" s="399">
        <v>8.9887739975897704E-2</v>
      </c>
      <c r="BI480" s="399"/>
      <c r="BJ480" s="399"/>
      <c r="BK480" s="399">
        <v>6.5478394746421198E-2</v>
      </c>
      <c r="BL480" s="399">
        <v>0.22092962038407199</v>
      </c>
      <c r="BM480" s="399"/>
      <c r="BN480" s="399"/>
      <c r="BO480" s="399">
        <v>-1.7212326777825401E-2</v>
      </c>
      <c r="BP480" s="399">
        <v>0.142857159024459</v>
      </c>
      <c r="BQ480" s="399"/>
      <c r="BR480" s="399">
        <v>0.182794359134412</v>
      </c>
      <c r="BS480" s="399"/>
      <c r="BT480" s="399"/>
      <c r="BU480" s="399"/>
      <c r="BV480" s="399"/>
      <c r="BW480" s="399">
        <v>9.0909541492218499E-2</v>
      </c>
      <c r="BX480" s="403"/>
      <c r="BY480" s="399">
        <v>-9.7959323404783499E-2</v>
      </c>
      <c r="BZ480" s="399">
        <v>0.30362043829618401</v>
      </c>
      <c r="CA480" s="399">
        <v>-5.8140006489292601E-2</v>
      </c>
      <c r="CB480" s="399"/>
      <c r="CC480" s="399">
        <v>9.8994702412231503E-2</v>
      </c>
      <c r="CD480" s="399"/>
      <c r="CE480" s="399"/>
      <c r="CF480" s="399">
        <v>-0.1223243491892</v>
      </c>
      <c r="CG480" s="399">
        <v>7.4074353785602495E-2</v>
      </c>
      <c r="CH480" s="399">
        <v>-2.1599290477175501E-3</v>
      </c>
      <c r="CI480" s="399"/>
      <c r="CJ480" s="399">
        <v>0.30398643407714998</v>
      </c>
      <c r="CK480" s="399"/>
      <c r="CL480" s="399"/>
      <c r="CM480" s="399"/>
      <c r="CN480" s="399"/>
      <c r="CO480" s="399"/>
      <c r="CP480" s="399"/>
      <c r="CQ480" s="399"/>
      <c r="CR480" s="399">
        <v>0</v>
      </c>
      <c r="CS480" s="399"/>
      <c r="CT480" s="399"/>
      <c r="CU480" s="399"/>
      <c r="CV480" s="399"/>
      <c r="CW480" s="399"/>
      <c r="CX480" s="399"/>
      <c r="CY480" s="399"/>
      <c r="CZ480" s="399"/>
      <c r="DA480" s="399"/>
      <c r="DB480" s="399"/>
      <c r="DC480" s="399"/>
      <c r="DD480" s="399"/>
      <c r="DE480" s="399"/>
      <c r="DG480" s="404"/>
      <c r="DI480" s="399"/>
      <c r="DJ480" s="399">
        <v>2.2813382326233901E-2</v>
      </c>
      <c r="DK480" s="399">
        <v>0.103798450052527</v>
      </c>
    </row>
    <row r="481" spans="1:115" customFormat="1" hidden="1" outlineLevel="1">
      <c r="A481" s="398">
        <f t="shared" si="54"/>
        <v>33297</v>
      </c>
      <c r="B481" s="402"/>
      <c r="C481" s="399"/>
      <c r="D481" s="399">
        <v>4.7999999999999996E-3</v>
      </c>
      <c r="E481" s="399">
        <v>7.1036558039730302E-2</v>
      </c>
      <c r="F481" s="399"/>
      <c r="G481" s="399"/>
      <c r="H481" s="399"/>
      <c r="I481" s="399"/>
      <c r="J481" s="399"/>
      <c r="K481" s="399"/>
      <c r="L481" s="399"/>
      <c r="M481" s="399"/>
      <c r="N481" s="399"/>
      <c r="O481" s="399"/>
      <c r="P481" s="399"/>
      <c r="Q481" s="399"/>
      <c r="R481" s="399">
        <v>3.3703055421632398E-2</v>
      </c>
      <c r="S481" s="399">
        <v>4.3932782036918798E-2</v>
      </c>
      <c r="T481" s="399">
        <v>0.12068966651530801</v>
      </c>
      <c r="U481" s="399"/>
      <c r="V481" s="399"/>
      <c r="W481" s="399"/>
      <c r="X481" s="399">
        <v>1.53872946622624E-2</v>
      </c>
      <c r="Y481" s="399"/>
      <c r="Z481" s="399">
        <v>0.14583325627899699</v>
      </c>
      <c r="AA481" s="399">
        <v>-7.0224713766732894E-2</v>
      </c>
      <c r="AB481" s="399"/>
      <c r="AC481" s="399"/>
      <c r="AD481" s="399"/>
      <c r="AE481" s="399">
        <v>0.13972266014391799</v>
      </c>
      <c r="AF481" s="399"/>
      <c r="AG481" s="399"/>
      <c r="AH481" s="399"/>
      <c r="AI481" s="399"/>
      <c r="AJ481" s="399"/>
      <c r="AK481" s="399">
        <v>0.21568603190903601</v>
      </c>
      <c r="AL481" s="399"/>
      <c r="AM481" s="399">
        <v>5.0342135672888998E-2</v>
      </c>
      <c r="AN481" s="399">
        <v>-1.9999850937357198E-2</v>
      </c>
      <c r="AO481" s="399"/>
      <c r="AP481" s="399">
        <v>0.116119847761106</v>
      </c>
      <c r="AQ481" s="399">
        <v>5.2350433691410398E-3</v>
      </c>
      <c r="AR481" s="399"/>
      <c r="AS481" s="399"/>
      <c r="AT481" s="399">
        <v>0</v>
      </c>
      <c r="AU481" s="399"/>
      <c r="AV481" s="399">
        <v>0.190909663098181</v>
      </c>
      <c r="AW481" s="399">
        <v>2.5236432825043099E-2</v>
      </c>
      <c r="AX481" s="399"/>
      <c r="AY481" s="399">
        <v>8.1884616007082703E-2</v>
      </c>
      <c r="AZ481" s="399">
        <v>7.4384473173506799E-2</v>
      </c>
      <c r="BA481" s="399">
        <v>6.24994725244465E-2</v>
      </c>
      <c r="BB481" s="399">
        <v>9.1863522899940903E-2</v>
      </c>
      <c r="BC481" s="399"/>
      <c r="BD481" s="399">
        <v>0.30418697667317401</v>
      </c>
      <c r="BE481" s="399"/>
      <c r="BF481" s="399"/>
      <c r="BG481" s="399">
        <v>0.16517882268831</v>
      </c>
      <c r="BH481" s="399">
        <v>0.122903408146571</v>
      </c>
      <c r="BI481" s="399"/>
      <c r="BJ481" s="399"/>
      <c r="BK481" s="399">
        <v>9.7989297332628997E-2</v>
      </c>
      <c r="BL481" s="399">
        <v>0.25714286527494501</v>
      </c>
      <c r="BM481" s="399"/>
      <c r="BN481" s="399"/>
      <c r="BO481" s="399">
        <v>6.6116006701657695E-2</v>
      </c>
      <c r="BP481" s="399">
        <v>-5.8334230333102498E-2</v>
      </c>
      <c r="BQ481" s="399"/>
      <c r="BR481" s="399">
        <v>9.5454653579068294E-2</v>
      </c>
      <c r="BS481" s="399"/>
      <c r="BT481" s="399"/>
      <c r="BU481" s="399"/>
      <c r="BV481" s="399"/>
      <c r="BW481" s="399">
        <v>7.1969425476871393E-2</v>
      </c>
      <c r="BX481" s="403"/>
      <c r="BY481" s="399">
        <v>4.1943960981173999E-2</v>
      </c>
      <c r="BZ481" s="399">
        <v>-4.2737255366245001E-2</v>
      </c>
      <c r="CA481" s="399">
        <v>0.111111058183768</v>
      </c>
      <c r="CB481" s="399"/>
      <c r="CC481" s="399">
        <v>5.7376377499893202E-2</v>
      </c>
      <c r="CD481" s="399"/>
      <c r="CE481" s="399"/>
      <c r="CF481" s="399">
        <v>1.8009413830710499E-2</v>
      </c>
      <c r="CG481" s="399">
        <v>4.1160850612625498E-2</v>
      </c>
      <c r="CH481" s="399">
        <v>0.104849290178546</v>
      </c>
      <c r="CI481" s="399"/>
      <c r="CJ481" s="399">
        <v>5.7324434119153597E-2</v>
      </c>
      <c r="CK481" s="399"/>
      <c r="CL481" s="399"/>
      <c r="CM481" s="399"/>
      <c r="CN481" s="399"/>
      <c r="CO481" s="399"/>
      <c r="CP481" s="399"/>
      <c r="CQ481" s="399"/>
      <c r="CR481" s="399">
        <v>2.1738517172901799E-2</v>
      </c>
      <c r="CS481" s="399"/>
      <c r="CT481" s="399"/>
      <c r="CU481" s="399"/>
      <c r="CV481" s="399"/>
      <c r="CW481" s="399"/>
      <c r="CX481" s="399"/>
      <c r="CY481" s="399"/>
      <c r="CZ481" s="399"/>
      <c r="DA481" s="399"/>
      <c r="DB481" s="399"/>
      <c r="DC481" s="399"/>
      <c r="DD481" s="399"/>
      <c r="DE481" s="399"/>
      <c r="DG481" s="404"/>
      <c r="DI481" s="399"/>
      <c r="DJ481" s="399">
        <v>-3.8095588809606902E-2</v>
      </c>
      <c r="DK481" s="399">
        <v>0.124999153996542</v>
      </c>
    </row>
    <row r="482" spans="1:115" customFormat="1" hidden="1" outlineLevel="1">
      <c r="A482" s="398">
        <f t="shared" si="54"/>
        <v>33328</v>
      </c>
      <c r="B482" s="402"/>
      <c r="C482" s="399"/>
      <c r="D482" s="399">
        <v>4.4000000000000003E-3</v>
      </c>
      <c r="E482" s="399">
        <v>2.75450688412433E-2</v>
      </c>
      <c r="F482" s="399"/>
      <c r="G482" s="399"/>
      <c r="H482" s="399"/>
      <c r="I482" s="399"/>
      <c r="J482" s="399"/>
      <c r="K482" s="399"/>
      <c r="L482" s="399"/>
      <c r="M482" s="399"/>
      <c r="N482" s="399"/>
      <c r="O482" s="399"/>
      <c r="P482" s="399"/>
      <c r="Q482" s="399"/>
      <c r="R482" s="399">
        <v>0.18777229213816701</v>
      </c>
      <c r="S482" s="399">
        <v>3.56118913739484E-2</v>
      </c>
      <c r="T482" s="399">
        <v>0.292307683276331</v>
      </c>
      <c r="U482" s="399"/>
      <c r="V482" s="399"/>
      <c r="W482" s="399"/>
      <c r="X482" s="399">
        <v>-2.7650409165141301E-2</v>
      </c>
      <c r="Y482" s="399"/>
      <c r="Z482" s="399">
        <v>6.0612819029901496E-3</v>
      </c>
      <c r="AA482" s="399">
        <v>0.129908545861674</v>
      </c>
      <c r="AB482" s="399"/>
      <c r="AC482" s="399"/>
      <c r="AD482" s="399"/>
      <c r="AE482" s="399">
        <v>-3.5460852709495602E-2</v>
      </c>
      <c r="AF482" s="399"/>
      <c r="AG482" s="399"/>
      <c r="AH482" s="399"/>
      <c r="AI482" s="399"/>
      <c r="AJ482" s="399"/>
      <c r="AK482" s="399">
        <v>5.9643319018567398E-2</v>
      </c>
      <c r="AL482" s="399"/>
      <c r="AM482" s="399">
        <v>5.3290916213990201E-2</v>
      </c>
      <c r="AN482" s="399">
        <v>0.16326505214426101</v>
      </c>
      <c r="AO482" s="399"/>
      <c r="AP482" s="399">
        <v>3.9015710497528298E-2</v>
      </c>
      <c r="AQ482" s="399">
        <v>-3.6505343636057397E-2</v>
      </c>
      <c r="AR482" s="399"/>
      <c r="AS482" s="399"/>
      <c r="AT482" s="399">
        <v>0</v>
      </c>
      <c r="AU482" s="399"/>
      <c r="AV482" s="399">
        <v>4.8980003337630099E-2</v>
      </c>
      <c r="AW482" s="399">
        <v>4.7692393922985403E-2</v>
      </c>
      <c r="AX482" s="399"/>
      <c r="AY482" s="399">
        <v>-2.2935369325709401E-2</v>
      </c>
      <c r="AZ482" s="399">
        <v>2.05876299978353E-2</v>
      </c>
      <c r="BA482" s="399">
        <v>3.61992050135726E-2</v>
      </c>
      <c r="BB482" s="399">
        <v>-8.0556847223507005E-2</v>
      </c>
      <c r="BC482" s="399"/>
      <c r="BD482" s="399">
        <v>9.6774166681627499E-2</v>
      </c>
      <c r="BE482" s="399"/>
      <c r="BF482" s="399"/>
      <c r="BG482" s="399">
        <v>-7.6629540444692603E-3</v>
      </c>
      <c r="BH482" s="399">
        <v>-4.6296535879674999E-2</v>
      </c>
      <c r="BI482" s="399"/>
      <c r="BJ482" s="399"/>
      <c r="BK482" s="399">
        <v>-0.12356936763780201</v>
      </c>
      <c r="BL482" s="399">
        <v>6.8074692729170799E-2</v>
      </c>
      <c r="BM482" s="399"/>
      <c r="BN482" s="399"/>
      <c r="BO482" s="399">
        <v>2.3255124071177299E-2</v>
      </c>
      <c r="BP482" s="399">
        <v>0.126286517581776</v>
      </c>
      <c r="BQ482" s="399"/>
      <c r="BR482" s="399">
        <v>0.302905704751882</v>
      </c>
      <c r="BS482" s="399"/>
      <c r="BT482" s="399"/>
      <c r="BU482" s="399"/>
      <c r="BV482" s="399"/>
      <c r="BW482" s="399">
        <v>9.6651515874943403E-2</v>
      </c>
      <c r="BX482" s="403"/>
      <c r="BY482" s="399">
        <v>1.3215921639753599E-2</v>
      </c>
      <c r="BZ482" s="399">
        <v>-0.129461206085009</v>
      </c>
      <c r="CA482" s="399">
        <v>5.5556036665121697E-2</v>
      </c>
      <c r="CB482" s="399"/>
      <c r="CC482" s="399">
        <v>9.3024246143973602E-2</v>
      </c>
      <c r="CD482" s="399"/>
      <c r="CE482" s="399"/>
      <c r="CF482" s="399">
        <v>-2.74912396872895E-2</v>
      </c>
      <c r="CG482" s="399">
        <v>-2.5210209453749102E-2</v>
      </c>
      <c r="CH482" s="399">
        <v>-8.2676390639573605E-2</v>
      </c>
      <c r="CI482" s="399"/>
      <c r="CJ482" s="399">
        <v>2.2892091748245101E-2</v>
      </c>
      <c r="CK482" s="399"/>
      <c r="CL482" s="399"/>
      <c r="CM482" s="399"/>
      <c r="CN482" s="399"/>
      <c r="CO482" s="399"/>
      <c r="CP482" s="399"/>
      <c r="CQ482" s="399"/>
      <c r="CR482" s="399">
        <v>0.55319150743688905</v>
      </c>
      <c r="CS482" s="399"/>
      <c r="CT482" s="399"/>
      <c r="CU482" s="399"/>
      <c r="CV482" s="399"/>
      <c r="CW482" s="399"/>
      <c r="CX482" s="399"/>
      <c r="CY482" s="399"/>
      <c r="CZ482" s="399"/>
      <c r="DA482" s="399"/>
      <c r="DB482" s="399"/>
      <c r="DC482" s="399"/>
      <c r="DD482" s="399"/>
      <c r="DE482" s="399"/>
      <c r="DG482" s="404"/>
      <c r="DI482" s="399"/>
      <c r="DJ482" s="399">
        <v>2.4752641028954601E-2</v>
      </c>
      <c r="DK482" s="399">
        <v>5.8824090907814798E-2</v>
      </c>
    </row>
    <row r="483" spans="1:115" customFormat="1" hidden="1" outlineLevel="1">
      <c r="A483" s="398">
        <f t="shared" si="54"/>
        <v>33358</v>
      </c>
      <c r="B483" s="402"/>
      <c r="C483" s="399"/>
      <c r="D483" s="399">
        <v>5.3E-3</v>
      </c>
      <c r="E483" s="399">
        <v>-1.0550099361769001E-3</v>
      </c>
      <c r="F483" s="399"/>
      <c r="G483" s="399"/>
      <c r="H483" s="399"/>
      <c r="I483" s="399"/>
      <c r="J483" s="399"/>
      <c r="K483" s="399"/>
      <c r="L483" s="399"/>
      <c r="M483" s="399"/>
      <c r="N483" s="399"/>
      <c r="O483" s="399"/>
      <c r="P483" s="399"/>
      <c r="Q483" s="399"/>
      <c r="R483" s="399">
        <v>-0.19117741686166101</v>
      </c>
      <c r="S483" s="399">
        <v>5.6310392194759397E-2</v>
      </c>
      <c r="T483" s="399">
        <v>0.16666668180853</v>
      </c>
      <c r="U483" s="399"/>
      <c r="V483" s="399"/>
      <c r="W483" s="399"/>
      <c r="X483" s="399">
        <v>5.2132314823623599E-2</v>
      </c>
      <c r="Y483" s="399"/>
      <c r="Z483" s="399">
        <v>1.2443862326424599E-2</v>
      </c>
      <c r="AA483" s="399">
        <v>9.0909695224955706E-2</v>
      </c>
      <c r="AB483" s="399"/>
      <c r="AC483" s="399"/>
      <c r="AD483" s="399"/>
      <c r="AE483" s="399">
        <v>-3.11243417392984E-2</v>
      </c>
      <c r="AF483" s="399"/>
      <c r="AG483" s="399"/>
      <c r="AH483" s="399"/>
      <c r="AI483" s="399"/>
      <c r="AJ483" s="399"/>
      <c r="AK483" s="399">
        <v>-2.3076382708381901E-2</v>
      </c>
      <c r="AL483" s="399"/>
      <c r="AM483" s="399">
        <v>5.6547847438320503E-2</v>
      </c>
      <c r="AN483" s="399">
        <v>0.15789501390690999</v>
      </c>
      <c r="AO483" s="399"/>
      <c r="AP483" s="399">
        <v>2.13273962909084E-2</v>
      </c>
      <c r="AQ483" s="399">
        <v>2.9810270750406799E-2</v>
      </c>
      <c r="AR483" s="399"/>
      <c r="AS483" s="399"/>
      <c r="AT483" s="399">
        <v>2.77788953741409E-2</v>
      </c>
      <c r="AU483" s="399"/>
      <c r="AV483" s="399">
        <v>-6.9342881159330599E-2</v>
      </c>
      <c r="AW483" s="399">
        <v>-9.0215616986872808E-3</v>
      </c>
      <c r="AX483" s="399"/>
      <c r="AY483" s="399">
        <v>-3.4437757924798099E-2</v>
      </c>
      <c r="AZ483" s="399">
        <v>5.4755721307662798E-2</v>
      </c>
      <c r="BA483" s="399">
        <v>-3.3267177643865301E-3</v>
      </c>
      <c r="BB483" s="399">
        <v>-3.4120922501558203E-2</v>
      </c>
      <c r="BC483" s="399"/>
      <c r="BD483" s="399">
        <v>7.3524963429472097E-3</v>
      </c>
      <c r="BE483" s="399"/>
      <c r="BF483" s="399"/>
      <c r="BG483" s="399">
        <v>1.6273510930116399E-2</v>
      </c>
      <c r="BH483" s="399">
        <v>1.94181692478505E-2</v>
      </c>
      <c r="BI483" s="399"/>
      <c r="BJ483" s="399"/>
      <c r="BK483" s="399">
        <v>1.1856321194694201E-3</v>
      </c>
      <c r="BL483" s="399">
        <v>0.17985484402271801</v>
      </c>
      <c r="BM483" s="399"/>
      <c r="BN483" s="399"/>
      <c r="BO483" s="399">
        <v>1.5789268572737599E-2</v>
      </c>
      <c r="BP483" s="399">
        <v>5.5117690447513197E-2</v>
      </c>
      <c r="BQ483" s="399"/>
      <c r="BR483" s="399">
        <v>3.1842178601193499E-3</v>
      </c>
      <c r="BS483" s="399"/>
      <c r="BT483" s="399"/>
      <c r="BU483" s="399"/>
      <c r="BV483" s="399"/>
      <c r="BW483" s="399">
        <v>4.51611391905564E-2</v>
      </c>
      <c r="BX483" s="403"/>
      <c r="BY483" s="399">
        <v>-3.4782211371807897E-2</v>
      </c>
      <c r="BZ483" s="399">
        <v>0.22051050860968099</v>
      </c>
      <c r="CA483" s="399">
        <v>-1.6600549907532298E-2</v>
      </c>
      <c r="CB483" s="399"/>
      <c r="CC483" s="399">
        <v>-7.6439313196414005E-2</v>
      </c>
      <c r="CD483" s="399"/>
      <c r="CE483" s="399"/>
      <c r="CF483" s="399">
        <v>0</v>
      </c>
      <c r="CG483" s="399">
        <v>2.1551776396925001E-2</v>
      </c>
      <c r="CH483" s="399">
        <v>5.1501572056228101E-2</v>
      </c>
      <c r="CI483" s="399"/>
      <c r="CJ483" s="399">
        <v>-6.71380113223949E-2</v>
      </c>
      <c r="CK483" s="399"/>
      <c r="CL483" s="399"/>
      <c r="CM483" s="399"/>
      <c r="CN483" s="399"/>
      <c r="CO483" s="399"/>
      <c r="CP483" s="399"/>
      <c r="CQ483" s="399"/>
      <c r="CR483" s="399">
        <v>-4.1095758041612897E-2</v>
      </c>
      <c r="CS483" s="399"/>
      <c r="CT483" s="399"/>
      <c r="CU483" s="399"/>
      <c r="CV483" s="399"/>
      <c r="CW483" s="399"/>
      <c r="CX483" s="399"/>
      <c r="CY483" s="399"/>
      <c r="CZ483" s="399"/>
      <c r="DA483" s="399"/>
      <c r="DB483" s="399"/>
      <c r="DC483" s="399"/>
      <c r="DD483" s="399"/>
      <c r="DE483" s="399"/>
      <c r="DG483" s="404"/>
      <c r="DI483" s="399"/>
      <c r="DJ483" s="399">
        <v>8.0034893512996599E-2</v>
      </c>
      <c r="DK483" s="399">
        <v>2.0550169669978999E-2</v>
      </c>
    </row>
    <row r="484" spans="1:115" customFormat="1" hidden="1" outlineLevel="1">
      <c r="A484" s="398">
        <f t="shared" si="54"/>
        <v>33389</v>
      </c>
      <c r="B484" s="402"/>
      <c r="C484" s="399"/>
      <c r="D484" s="399">
        <v>4.6999999999999898E-3</v>
      </c>
      <c r="E484" s="399">
        <v>3.8020249924478798E-2</v>
      </c>
      <c r="F484" s="399"/>
      <c r="G484" s="399"/>
      <c r="H484" s="399"/>
      <c r="I484" s="399"/>
      <c r="J484" s="399"/>
      <c r="K484" s="399"/>
      <c r="L484" s="399"/>
      <c r="M484" s="399"/>
      <c r="N484" s="399"/>
      <c r="O484" s="399"/>
      <c r="P484" s="399"/>
      <c r="Q484" s="399"/>
      <c r="R484" s="399">
        <v>-0.14326608443824901</v>
      </c>
      <c r="S484" s="399">
        <v>0</v>
      </c>
      <c r="T484" s="399">
        <v>0.102040779774158</v>
      </c>
      <c r="U484" s="399"/>
      <c r="V484" s="399"/>
      <c r="W484" s="399"/>
      <c r="X484" s="399">
        <v>8.77423991465031E-2</v>
      </c>
      <c r="Y484" s="399"/>
      <c r="Z484" s="399">
        <v>-2.39515605415201E-2</v>
      </c>
      <c r="AA484" s="399">
        <v>8.8235379011817994E-2</v>
      </c>
      <c r="AB484" s="399"/>
      <c r="AC484" s="399"/>
      <c r="AD484" s="399"/>
      <c r="AE484" s="399">
        <v>7.6004444606996204E-3</v>
      </c>
      <c r="AF484" s="399"/>
      <c r="AG484" s="399"/>
      <c r="AH484" s="399"/>
      <c r="AI484" s="399"/>
      <c r="AJ484" s="399"/>
      <c r="AK484" s="399">
        <v>0.11023578839691001</v>
      </c>
      <c r="AL484" s="399"/>
      <c r="AM484" s="399">
        <v>-4.4829770417936503E-2</v>
      </c>
      <c r="AN484" s="399">
        <v>7.5757584645905096E-2</v>
      </c>
      <c r="AO484" s="399"/>
      <c r="AP484" s="399">
        <v>0.103247269942896</v>
      </c>
      <c r="AQ484" s="399">
        <v>-0.16315773875710601</v>
      </c>
      <c r="AR484" s="399"/>
      <c r="AS484" s="399"/>
      <c r="AT484" s="399">
        <v>-0.18918983784453799</v>
      </c>
      <c r="AU484" s="399"/>
      <c r="AV484" s="399">
        <v>-1.5686472726447E-2</v>
      </c>
      <c r="AW484" s="399">
        <v>1.4903180372798801E-2</v>
      </c>
      <c r="AX484" s="399"/>
      <c r="AY484" s="399">
        <v>1.97046352537768E-2</v>
      </c>
      <c r="AZ484" s="399">
        <v>0.108971106583924</v>
      </c>
      <c r="BA484" s="399">
        <v>-1.8099574765956299E-2</v>
      </c>
      <c r="BB484" s="399">
        <v>-5.4346635185978896E-3</v>
      </c>
      <c r="BC484" s="399"/>
      <c r="BD484" s="399">
        <v>0.131484424398669</v>
      </c>
      <c r="BE484" s="399"/>
      <c r="BF484" s="399"/>
      <c r="BG484" s="399">
        <v>0.13461555680236401</v>
      </c>
      <c r="BH484" s="399">
        <v>-9.5241897278001107E-3</v>
      </c>
      <c r="BI484" s="399"/>
      <c r="BJ484" s="399"/>
      <c r="BK484" s="399">
        <v>8.6613857766205601E-2</v>
      </c>
      <c r="BL484" s="399">
        <v>4.2682926281519498E-2</v>
      </c>
      <c r="BM484" s="399"/>
      <c r="BN484" s="399"/>
      <c r="BO484" s="399">
        <v>-4.5233841511366599E-2</v>
      </c>
      <c r="BP484" s="399">
        <v>-2.0294095186045798E-2</v>
      </c>
      <c r="BQ484" s="399"/>
      <c r="BR484" s="399">
        <v>0.244621319254337</v>
      </c>
      <c r="BS484" s="399"/>
      <c r="BT484" s="399"/>
      <c r="BU484" s="399"/>
      <c r="BV484" s="399"/>
      <c r="BW484" s="399">
        <v>5.8641981597434098E-2</v>
      </c>
      <c r="BX484" s="403"/>
      <c r="BY484" s="399">
        <v>1.4725931466833301E-2</v>
      </c>
      <c r="BZ484" s="399">
        <v>8.4032927849820402E-2</v>
      </c>
      <c r="CA484" s="399">
        <v>9.1152958291341193E-2</v>
      </c>
      <c r="CB484" s="399"/>
      <c r="CC484" s="399">
        <v>0.12371043370519801</v>
      </c>
      <c r="CD484" s="399"/>
      <c r="CE484" s="399"/>
      <c r="CF484" s="399">
        <v>4.3340638692854899E-2</v>
      </c>
      <c r="CG484" s="399">
        <v>2.3926228794986602E-2</v>
      </c>
      <c r="CH484" s="399">
        <v>5.2134137381376601E-2</v>
      </c>
      <c r="CI484" s="399"/>
      <c r="CJ484" s="399">
        <v>0.108586600354907</v>
      </c>
      <c r="CK484" s="399"/>
      <c r="CL484" s="399"/>
      <c r="CM484" s="399"/>
      <c r="CN484" s="399"/>
      <c r="CO484" s="399"/>
      <c r="CP484" s="399"/>
      <c r="CQ484" s="399"/>
      <c r="CR484" s="399">
        <v>5.7143077154747597E-2</v>
      </c>
      <c r="CS484" s="399"/>
      <c r="CT484" s="399"/>
      <c r="CU484" s="399"/>
      <c r="CV484" s="399"/>
      <c r="CW484" s="399"/>
      <c r="CX484" s="399"/>
      <c r="CY484" s="399"/>
      <c r="CZ484" s="399"/>
      <c r="DA484" s="399"/>
      <c r="DB484" s="399"/>
      <c r="DC484" s="399"/>
      <c r="DD484" s="399"/>
      <c r="DE484" s="399"/>
      <c r="DG484" s="404"/>
      <c r="DI484" s="399"/>
      <c r="DJ484" s="399">
        <v>8.1448438336872694E-2</v>
      </c>
      <c r="DK484" s="399">
        <v>6.0793687320450599E-3</v>
      </c>
    </row>
    <row r="485" spans="1:115" customFormat="1" hidden="1" outlineLevel="1">
      <c r="A485" s="398">
        <f t="shared" si="54"/>
        <v>33419</v>
      </c>
      <c r="B485" s="402"/>
      <c r="C485" s="399"/>
      <c r="D485" s="399">
        <v>4.1999999999999997E-3</v>
      </c>
      <c r="E485" s="399">
        <v>-4.7680700006047599E-2</v>
      </c>
      <c r="F485" s="399"/>
      <c r="G485" s="399"/>
      <c r="H485" s="399"/>
      <c r="I485" s="399"/>
      <c r="J485" s="399"/>
      <c r="K485" s="399"/>
      <c r="L485" s="399"/>
      <c r="M485" s="399"/>
      <c r="N485" s="399"/>
      <c r="O485" s="399"/>
      <c r="P485" s="399"/>
      <c r="Q485" s="399"/>
      <c r="R485" s="399">
        <v>-0.11702094514037099</v>
      </c>
      <c r="S485" s="399">
        <v>-4.0290895296858899E-2</v>
      </c>
      <c r="T485" s="399">
        <v>-0.111111103259773</v>
      </c>
      <c r="U485" s="399"/>
      <c r="V485" s="399"/>
      <c r="W485" s="399"/>
      <c r="X485" s="399">
        <v>5.4393152502062399E-2</v>
      </c>
      <c r="Y485" s="399"/>
      <c r="Z485" s="399">
        <v>-6.1355180309101698E-3</v>
      </c>
      <c r="AA485" s="399">
        <v>-2.7027149158133201E-2</v>
      </c>
      <c r="AB485" s="399"/>
      <c r="AC485" s="399"/>
      <c r="AD485" s="399"/>
      <c r="AE485" s="399">
        <v>-3.8793077469065101E-2</v>
      </c>
      <c r="AF485" s="399"/>
      <c r="AG485" s="399"/>
      <c r="AH485" s="399"/>
      <c r="AI485" s="399"/>
      <c r="AJ485" s="399"/>
      <c r="AK485" s="399">
        <v>-1.19804552284673E-2</v>
      </c>
      <c r="AL485" s="399"/>
      <c r="AM485" s="399">
        <v>4.1790921300550198E-2</v>
      </c>
      <c r="AN485" s="399">
        <v>-2.8168867194329698E-2</v>
      </c>
      <c r="AO485" s="399"/>
      <c r="AP485" s="399">
        <v>-1.8283469491807799E-2</v>
      </c>
      <c r="AQ485" s="399">
        <v>-8.7972926773905794E-2</v>
      </c>
      <c r="AR485" s="399"/>
      <c r="AS485" s="399"/>
      <c r="AT485" s="399">
        <v>0.13333693518572001</v>
      </c>
      <c r="AU485" s="399"/>
      <c r="AV485" s="399">
        <v>-7.2076520968019003E-2</v>
      </c>
      <c r="AW485" s="399">
        <v>-9.1042262789724798E-2</v>
      </c>
      <c r="AX485" s="399"/>
      <c r="AY485" s="399">
        <v>-0.11835776987864501</v>
      </c>
      <c r="AZ485" s="399">
        <v>-3.4652964434236003E-2</v>
      </c>
      <c r="BA485" s="399">
        <v>1.38246464658666E-2</v>
      </c>
      <c r="BB485" s="399">
        <v>-1.3660728169204399E-2</v>
      </c>
      <c r="BC485" s="399"/>
      <c r="BD485" s="399">
        <v>-6.4935823466341094E-2</v>
      </c>
      <c r="BE485" s="399"/>
      <c r="BF485" s="399"/>
      <c r="BG485" s="399">
        <v>-2.37286311398303E-2</v>
      </c>
      <c r="BH485" s="399">
        <v>-6.7307680563725394E-2</v>
      </c>
      <c r="BI485" s="399"/>
      <c r="BJ485" s="399"/>
      <c r="BK485" s="399">
        <v>-4.5894461707761E-2</v>
      </c>
      <c r="BL485" s="399">
        <v>1.0416477308412501E-2</v>
      </c>
      <c r="BM485" s="399"/>
      <c r="BN485" s="399"/>
      <c r="BO485" s="399">
        <v>-4.7377614838588197E-2</v>
      </c>
      <c r="BP485" s="399">
        <v>-0.122137066038639</v>
      </c>
      <c r="BQ485" s="399"/>
      <c r="BR485" s="399">
        <v>-8.4183539939092306E-2</v>
      </c>
      <c r="BS485" s="399"/>
      <c r="BT485" s="399"/>
      <c r="BU485" s="399"/>
      <c r="BV485" s="399"/>
      <c r="BW485" s="399">
        <v>-1.9201381906404E-3</v>
      </c>
      <c r="BX485" s="403"/>
      <c r="BY485" s="399">
        <v>-4.5037852274678603E-3</v>
      </c>
      <c r="BZ485" s="399">
        <v>-5.4260329200218199E-2</v>
      </c>
      <c r="CA485" s="399">
        <v>-5.6511719029145299E-2</v>
      </c>
      <c r="CB485" s="399"/>
      <c r="CC485" s="399">
        <v>-0.11009102522728099</v>
      </c>
      <c r="CD485" s="399"/>
      <c r="CE485" s="399"/>
      <c r="CF485" s="399">
        <v>8.1632350843584695E-2</v>
      </c>
      <c r="CG485" s="399">
        <v>0.104602921998763</v>
      </c>
      <c r="CH485" s="399">
        <v>-8.1871066768716194E-2</v>
      </c>
      <c r="CI485" s="399"/>
      <c r="CJ485" s="399">
        <v>-6.8907014027499894E-2</v>
      </c>
      <c r="CK485" s="399"/>
      <c r="CL485" s="399"/>
      <c r="CM485" s="399"/>
      <c r="CN485" s="399"/>
      <c r="CO485" s="399"/>
      <c r="CP485" s="399"/>
      <c r="CQ485" s="399"/>
      <c r="CR485" s="399">
        <v>0.52702712546183705</v>
      </c>
      <c r="CS485" s="399"/>
      <c r="CT485" s="399"/>
      <c r="CU485" s="399"/>
      <c r="CV485" s="399"/>
      <c r="CW485" s="399"/>
      <c r="CX485" s="399"/>
      <c r="CY485" s="399"/>
      <c r="CZ485" s="399"/>
      <c r="DA485" s="399"/>
      <c r="DB485" s="399"/>
      <c r="DC485" s="399"/>
      <c r="DD485" s="399"/>
      <c r="DE485" s="399"/>
      <c r="DG485" s="404"/>
      <c r="DI485" s="399"/>
      <c r="DJ485" s="399">
        <v>-7.94975439688754E-2</v>
      </c>
      <c r="DK485" s="399">
        <v>-2.7191149069846699E-2</v>
      </c>
    </row>
    <row r="486" spans="1:115" customFormat="1" hidden="1" outlineLevel="1">
      <c r="A486" s="398">
        <f t="shared" si="54"/>
        <v>33450</v>
      </c>
      <c r="B486" s="402"/>
      <c r="C486" s="399"/>
      <c r="D486" s="399">
        <v>4.8999999999999998E-3</v>
      </c>
      <c r="E486" s="399">
        <v>4.49688936925818E-2</v>
      </c>
      <c r="F486" s="399"/>
      <c r="G486" s="399"/>
      <c r="H486" s="399"/>
      <c r="I486" s="399"/>
      <c r="J486" s="399"/>
      <c r="K486" s="399"/>
      <c r="L486" s="399"/>
      <c r="M486" s="399"/>
      <c r="N486" s="399"/>
      <c r="O486" s="399"/>
      <c r="P486" s="399"/>
      <c r="Q486" s="399"/>
      <c r="R486" s="399">
        <v>0.11445574793732501</v>
      </c>
      <c r="S486" s="399">
        <v>4.2307389323231498E-2</v>
      </c>
      <c r="T486" s="399">
        <v>-7.2916674119302999E-2</v>
      </c>
      <c r="U486" s="399"/>
      <c r="V486" s="399"/>
      <c r="W486" s="399"/>
      <c r="X486" s="399">
        <v>7.5397303122727702E-2</v>
      </c>
      <c r="Y486" s="399"/>
      <c r="Z486" s="399">
        <v>3.1231624232332E-2</v>
      </c>
      <c r="AA486" s="399">
        <v>9.2593695725175992E-3</v>
      </c>
      <c r="AB486" s="399"/>
      <c r="AC486" s="399"/>
      <c r="AD486" s="399"/>
      <c r="AE486" s="399">
        <v>8.45845240390872E-2</v>
      </c>
      <c r="AF486" s="399"/>
      <c r="AG486" s="399"/>
      <c r="AH486" s="399"/>
      <c r="AI486" s="399"/>
      <c r="AJ486" s="399"/>
      <c r="AK486" s="399">
        <v>7.7993384470169194E-2</v>
      </c>
      <c r="AL486" s="399"/>
      <c r="AM486" s="399">
        <v>6.5902940991861197E-2</v>
      </c>
      <c r="AN486" s="399">
        <v>0.173913092271652</v>
      </c>
      <c r="AO486" s="399"/>
      <c r="AP486" s="399">
        <v>0.108719369428282</v>
      </c>
      <c r="AQ486" s="399">
        <v>0.207612629194739</v>
      </c>
      <c r="AR486" s="399"/>
      <c r="AS486" s="399"/>
      <c r="AT486" s="399">
        <v>7.3528607545591804E-2</v>
      </c>
      <c r="AU486" s="399"/>
      <c r="AV486" s="399">
        <v>9.9138341200591701E-2</v>
      </c>
      <c r="AW486" s="399">
        <v>5.0181946851162597E-2</v>
      </c>
      <c r="AX486" s="399"/>
      <c r="AY486" s="399">
        <v>3.0137377645328201E-2</v>
      </c>
      <c r="AZ486" s="399">
        <v>5.1279079342898496E-3</v>
      </c>
      <c r="BA486" s="399">
        <v>3.6549223114326901E-2</v>
      </c>
      <c r="BB486" s="399">
        <v>8.3101206948050701E-3</v>
      </c>
      <c r="BC486" s="399"/>
      <c r="BD486" s="399">
        <v>0.13194511901575401</v>
      </c>
      <c r="BE486" s="399"/>
      <c r="BF486" s="399"/>
      <c r="BG486" s="399">
        <v>-5.82833228770884E-2</v>
      </c>
      <c r="BH486" s="399">
        <v>3.0927872436527799E-2</v>
      </c>
      <c r="BI486" s="399"/>
      <c r="BJ486" s="399"/>
      <c r="BK486" s="399">
        <v>1.1142419784546599E-3</v>
      </c>
      <c r="BL486" s="399">
        <v>0.19883087557371801</v>
      </c>
      <c r="BM486" s="399"/>
      <c r="BN486" s="399"/>
      <c r="BO486" s="399">
        <v>2.48668581752997E-2</v>
      </c>
      <c r="BP486" s="399">
        <v>-1.7391365187390199E-2</v>
      </c>
      <c r="BQ486" s="399"/>
      <c r="BR486" s="399">
        <v>0.11977735829099199</v>
      </c>
      <c r="BS486" s="399"/>
      <c r="BT486" s="399"/>
      <c r="BU486" s="399"/>
      <c r="BV486" s="399"/>
      <c r="BW486" s="399">
        <v>0.11403491166948899</v>
      </c>
      <c r="BX486" s="403"/>
      <c r="BY486" s="399">
        <v>5.88236560955313E-2</v>
      </c>
      <c r="BZ486" s="399">
        <v>0.28688083774745698</v>
      </c>
      <c r="CA486" s="399">
        <v>-0.131183340086412</v>
      </c>
      <c r="CB486" s="399"/>
      <c r="CC486" s="399">
        <v>-2.62969466080832E-2</v>
      </c>
      <c r="CD486" s="399"/>
      <c r="CE486" s="399"/>
      <c r="CF486" s="399">
        <v>-3.1445926171293999E-2</v>
      </c>
      <c r="CG486" s="399">
        <v>0.178030085668236</v>
      </c>
      <c r="CH486" s="399">
        <v>0.188959824717646</v>
      </c>
      <c r="CI486" s="399"/>
      <c r="CJ486" s="399">
        <v>7.8899552526440195E-2</v>
      </c>
      <c r="CK486" s="399"/>
      <c r="CL486" s="399"/>
      <c r="CM486" s="399"/>
      <c r="CN486" s="399"/>
      <c r="CO486" s="399"/>
      <c r="CP486" s="399"/>
      <c r="CQ486" s="399"/>
      <c r="CR486" s="399">
        <v>2.6548870606778199E-2</v>
      </c>
      <c r="CS486" s="399"/>
      <c r="CT486" s="399"/>
      <c r="CU486" s="399"/>
      <c r="CV486" s="399"/>
      <c r="CW486" s="399"/>
      <c r="CX486" s="399"/>
      <c r="CY486" s="399"/>
      <c r="CZ486" s="399"/>
      <c r="DA486" s="399"/>
      <c r="DB486" s="399"/>
      <c r="DC486" s="399"/>
      <c r="DD486" s="399"/>
      <c r="DE486" s="399"/>
      <c r="DG486" s="404"/>
      <c r="DI486" s="399"/>
      <c r="DJ486" s="399">
        <v>2.42316841115994E-2</v>
      </c>
      <c r="DK486" s="399">
        <v>1.9804818778172899E-3</v>
      </c>
    </row>
    <row r="487" spans="1:115" customFormat="1" hidden="1" outlineLevel="1">
      <c r="A487" s="398">
        <f t="shared" si="54"/>
        <v>33481</v>
      </c>
      <c r="B487" s="402"/>
      <c r="C487" s="399"/>
      <c r="D487" s="399">
        <v>4.5999999999999999E-3</v>
      </c>
      <c r="E487" s="399">
        <v>2.3143466659707901E-2</v>
      </c>
      <c r="F487" s="399"/>
      <c r="G487" s="399"/>
      <c r="H487" s="399"/>
      <c r="I487" s="399"/>
      <c r="J487" s="399"/>
      <c r="K487" s="399"/>
      <c r="L487" s="399"/>
      <c r="M487" s="399"/>
      <c r="N487" s="399"/>
      <c r="O487" s="399"/>
      <c r="P487" s="399"/>
      <c r="Q487" s="399"/>
      <c r="R487" s="399">
        <v>0.14853497167395199</v>
      </c>
      <c r="S487" s="399">
        <v>3.3210489650130098E-2</v>
      </c>
      <c r="T487" s="399">
        <v>0.112359599697826</v>
      </c>
      <c r="U487" s="399"/>
      <c r="V487" s="399"/>
      <c r="W487" s="399"/>
      <c r="X487" s="399">
        <v>3.0976739751623399E-2</v>
      </c>
      <c r="Y487" s="399"/>
      <c r="Z487" s="399">
        <v>-5.4217182168048897E-2</v>
      </c>
      <c r="AA487" s="399">
        <v>0.16513746324464601</v>
      </c>
      <c r="AB487" s="399"/>
      <c r="AC487" s="399"/>
      <c r="AD487" s="399"/>
      <c r="AE487" s="399">
        <v>-1.65624356696524E-2</v>
      </c>
      <c r="AF487" s="399"/>
      <c r="AG487" s="399"/>
      <c r="AH487" s="399"/>
      <c r="AI487" s="399"/>
      <c r="AJ487" s="399"/>
      <c r="AK487" s="399">
        <v>2.72110356178187E-2</v>
      </c>
      <c r="AL487" s="399"/>
      <c r="AM487" s="399">
        <v>-7.0286951537600603E-2</v>
      </c>
      <c r="AN487" s="399">
        <v>0.123456421300534</v>
      </c>
      <c r="AO487" s="399"/>
      <c r="AP487" s="399">
        <v>-9.4785768363407907E-3</v>
      </c>
      <c r="AQ487" s="399">
        <v>0.14326661638399699</v>
      </c>
      <c r="AR487" s="399"/>
      <c r="AS487" s="399"/>
      <c r="AT487" s="399">
        <v>0.232875646715827</v>
      </c>
      <c r="AU487" s="399"/>
      <c r="AV487" s="399">
        <v>1.5686728027773201E-2</v>
      </c>
      <c r="AW487" s="399">
        <v>3.4055881282648998E-2</v>
      </c>
      <c r="AX487" s="399"/>
      <c r="AY487" s="399">
        <v>1.0638020163522501E-2</v>
      </c>
      <c r="AZ487" s="399">
        <v>-2.1205744417641101E-2</v>
      </c>
      <c r="BA487" s="399">
        <v>-9.0495327864045204E-3</v>
      </c>
      <c r="BB487" s="399">
        <v>-8.5164726507429206E-2</v>
      </c>
      <c r="BC487" s="399"/>
      <c r="BD487" s="399">
        <v>-4.3465440717083401E-2</v>
      </c>
      <c r="BE487" s="399">
        <v>0.15277777777777701</v>
      </c>
      <c r="BF487" s="399"/>
      <c r="BG487" s="399">
        <v>-7.0895729990996595E-2</v>
      </c>
      <c r="BH487" s="399">
        <v>7.9404454863349003E-2</v>
      </c>
      <c r="BI487" s="399"/>
      <c r="BJ487" s="399"/>
      <c r="BK487" s="399">
        <v>-3.3079273499437199E-2</v>
      </c>
      <c r="BL487" s="399">
        <v>3.4146017069701197E-2</v>
      </c>
      <c r="BM487" s="399"/>
      <c r="BN487" s="399"/>
      <c r="BO487" s="399">
        <v>6.4131253324222204E-3</v>
      </c>
      <c r="BP487" s="399">
        <v>-2.4017680329983599E-2</v>
      </c>
      <c r="BQ487" s="399"/>
      <c r="BR487" s="399">
        <v>2.4875287005378301E-2</v>
      </c>
      <c r="BS487" s="399"/>
      <c r="BT487" s="399"/>
      <c r="BU487" s="399"/>
      <c r="BV487" s="399"/>
      <c r="BW487" s="399">
        <v>6.3899067108548202E-2</v>
      </c>
      <c r="BX487" s="403"/>
      <c r="BY487" s="399">
        <v>4.0683058631043302E-2</v>
      </c>
      <c r="BZ487" s="399">
        <v>0.15605204623320801</v>
      </c>
      <c r="CA487" s="399">
        <v>-6.0059363973782301E-3</v>
      </c>
      <c r="CB487" s="399"/>
      <c r="CC487" s="399">
        <v>2.4000414868146001E-2</v>
      </c>
      <c r="CD487" s="399"/>
      <c r="CE487" s="399"/>
      <c r="CF487" s="399">
        <v>-7.4231110160016198E-2</v>
      </c>
      <c r="CG487" s="399">
        <v>-9.5285146399626199E-4</v>
      </c>
      <c r="CH487" s="399">
        <v>4.3551775307205401E-2</v>
      </c>
      <c r="CI487" s="399"/>
      <c r="CJ487" s="399">
        <v>0.15986361477357999</v>
      </c>
      <c r="CK487" s="399"/>
      <c r="CL487" s="399"/>
      <c r="CM487" s="399"/>
      <c r="CN487" s="399"/>
      <c r="CO487" s="399"/>
      <c r="CP487" s="399"/>
      <c r="CQ487" s="399"/>
      <c r="CR487" s="399">
        <v>-1.7241925294589899E-2</v>
      </c>
      <c r="CS487" s="399"/>
      <c r="CT487" s="399"/>
      <c r="CU487" s="399"/>
      <c r="CV487" s="399"/>
      <c r="CW487" s="399"/>
      <c r="CX487" s="399"/>
      <c r="CY487" s="399"/>
      <c r="CZ487" s="399"/>
      <c r="DA487" s="399"/>
      <c r="DB487" s="399"/>
      <c r="DC487" s="399"/>
      <c r="DD487" s="399"/>
      <c r="DE487" s="399"/>
      <c r="DG487" s="404"/>
      <c r="DI487" s="399"/>
      <c r="DJ487" s="399">
        <v>4.9327261236766298E-2</v>
      </c>
      <c r="DK487" s="399">
        <v>6.5420502737839295E-2</v>
      </c>
    </row>
    <row r="488" spans="1:115" customFormat="1" hidden="1" outlineLevel="1">
      <c r="A488" s="398">
        <f t="shared" si="54"/>
        <v>33511</v>
      </c>
      <c r="B488" s="402"/>
      <c r="C488" s="399"/>
      <c r="D488" s="399">
        <v>4.5999999999999999E-3</v>
      </c>
      <c r="E488" s="399">
        <v>-1.3989833665617599E-2</v>
      </c>
      <c r="F488" s="399"/>
      <c r="G488" s="399"/>
      <c r="H488" s="399"/>
      <c r="I488" s="399"/>
      <c r="J488" s="399"/>
      <c r="K488" s="399"/>
      <c r="L488" s="399"/>
      <c r="M488" s="399"/>
      <c r="N488" s="399"/>
      <c r="O488" s="399"/>
      <c r="P488" s="399"/>
      <c r="Q488" s="399"/>
      <c r="R488" s="399">
        <v>-6.6037615648819006E-2</v>
      </c>
      <c r="S488" s="399">
        <v>-3.3633193374692501E-3</v>
      </c>
      <c r="T488" s="399">
        <v>-0.24242429147887501</v>
      </c>
      <c r="U488" s="399"/>
      <c r="V488" s="399"/>
      <c r="W488" s="399"/>
      <c r="X488" s="399">
        <v>6.13727534184196E-2</v>
      </c>
      <c r="Y488" s="399"/>
      <c r="Z488" s="399">
        <v>6.36992226778687E-3</v>
      </c>
      <c r="AA488" s="399">
        <v>-5.1181069235223302E-2</v>
      </c>
      <c r="AB488" s="399"/>
      <c r="AC488" s="399"/>
      <c r="AD488" s="399"/>
      <c r="AE488" s="399">
        <v>-4.0000441238405599E-2</v>
      </c>
      <c r="AF488" s="399"/>
      <c r="AG488" s="399"/>
      <c r="AH488" s="399"/>
      <c r="AI488" s="399"/>
      <c r="AJ488" s="399"/>
      <c r="AK488" s="399">
        <v>2.9281704050198601E-2</v>
      </c>
      <c r="AL488" s="399"/>
      <c r="AM488" s="399">
        <v>-6.7250999456986302E-2</v>
      </c>
      <c r="AN488" s="399">
        <v>-0.142856656608253</v>
      </c>
      <c r="AO488" s="399"/>
      <c r="AP488" s="399">
        <v>2.56152435704513E-2</v>
      </c>
      <c r="AQ488" s="399">
        <v>8.8329889290884506E-2</v>
      </c>
      <c r="AR488" s="399"/>
      <c r="AS488" s="399"/>
      <c r="AT488" s="399">
        <v>0.188888634857931</v>
      </c>
      <c r="AU488" s="399"/>
      <c r="AV488" s="399">
        <v>-0.116049497190559</v>
      </c>
      <c r="AW488" s="399">
        <v>1.6467330213736298E-2</v>
      </c>
      <c r="AX488" s="399"/>
      <c r="AY488" s="399">
        <v>3.1578891390417099E-2</v>
      </c>
      <c r="AZ488" s="399">
        <v>3.1413526867498799E-2</v>
      </c>
      <c r="BA488" s="399">
        <v>0.100456549828891</v>
      </c>
      <c r="BB488" s="399">
        <v>7.4578992523438095E-2</v>
      </c>
      <c r="BC488" s="399"/>
      <c r="BD488" s="399">
        <v>-0.15483802850782399</v>
      </c>
      <c r="BE488" s="399">
        <v>0.421686746987951</v>
      </c>
      <c r="BF488" s="399"/>
      <c r="BG488" s="399">
        <v>-3.6144422751992901E-2</v>
      </c>
      <c r="BH488" s="399">
        <v>-1.8690972897365099E-2</v>
      </c>
      <c r="BI488" s="399"/>
      <c r="BJ488" s="399"/>
      <c r="BK488" s="399">
        <v>-6.0525985837212401E-2</v>
      </c>
      <c r="BL488" s="399">
        <v>-3.3333143054862097E-2</v>
      </c>
      <c r="BM488" s="399"/>
      <c r="BN488" s="399"/>
      <c r="BO488" s="399">
        <v>2.4390170917720999E-2</v>
      </c>
      <c r="BP488" s="399">
        <v>0.163636164665274</v>
      </c>
      <c r="BQ488" s="399"/>
      <c r="BR488" s="399">
        <v>4.8543595962498902E-2</v>
      </c>
      <c r="BS488" s="399"/>
      <c r="BT488" s="399"/>
      <c r="BU488" s="399"/>
      <c r="BV488" s="399"/>
      <c r="BW488" s="399">
        <v>-5.6789412081819403E-2</v>
      </c>
      <c r="BX488" s="403"/>
      <c r="BY488" s="399">
        <v>7.9166128537463396E-2</v>
      </c>
      <c r="BZ488" s="399">
        <v>-9.6418955605150902E-2</v>
      </c>
      <c r="CA488" s="399">
        <v>-6.3444344538138298E-2</v>
      </c>
      <c r="CB488" s="399"/>
      <c r="CC488" s="399">
        <v>-1.8228804091832501E-2</v>
      </c>
      <c r="CD488" s="399"/>
      <c r="CE488" s="399"/>
      <c r="CF488" s="399">
        <v>7.0422190225716705E-2</v>
      </c>
      <c r="CG488" s="399">
        <v>-5.5374342239137599E-2</v>
      </c>
      <c r="CH488" s="399">
        <v>-7.2164597175233297E-2</v>
      </c>
      <c r="CI488" s="399"/>
      <c r="CJ488" s="399">
        <v>4.3988215503161197E-2</v>
      </c>
      <c r="CK488" s="399"/>
      <c r="CL488" s="399"/>
      <c r="CM488" s="399"/>
      <c r="CN488" s="399"/>
      <c r="CO488" s="399"/>
      <c r="CP488" s="399"/>
      <c r="CQ488" s="399"/>
      <c r="CR488" s="399">
        <v>0.19298307060768499</v>
      </c>
      <c r="CS488" s="399"/>
      <c r="CT488" s="399"/>
      <c r="CU488" s="399"/>
      <c r="CV488" s="399"/>
      <c r="CW488" s="399"/>
      <c r="CX488" s="399"/>
      <c r="CY488" s="399"/>
      <c r="CZ488" s="399"/>
      <c r="DA488" s="399"/>
      <c r="DB488" s="399"/>
      <c r="DC488" s="399"/>
      <c r="DD488" s="399"/>
      <c r="DE488" s="399"/>
      <c r="DG488" s="404"/>
      <c r="DI488" s="399"/>
      <c r="DJ488" s="399">
        <v>-1.2820570902651899E-2</v>
      </c>
      <c r="DK488" s="399">
        <v>-4.0935448984222897E-2</v>
      </c>
    </row>
    <row r="489" spans="1:115" customFormat="1" hidden="1" outlineLevel="1">
      <c r="A489" s="398">
        <f t="shared" si="54"/>
        <v>33542</v>
      </c>
      <c r="B489" s="402"/>
      <c r="C489" s="399"/>
      <c r="D489" s="399">
        <v>4.1999999999999997E-3</v>
      </c>
      <c r="E489" s="399">
        <v>1.5155671910733E-2</v>
      </c>
      <c r="F489" s="399"/>
      <c r="G489" s="399"/>
      <c r="H489" s="399"/>
      <c r="I489" s="399"/>
      <c r="J489" s="399"/>
      <c r="K489" s="399"/>
      <c r="L489" s="399"/>
      <c r="M489" s="399"/>
      <c r="N489" s="399"/>
      <c r="O489" s="399"/>
      <c r="P489" s="399"/>
      <c r="Q489" s="399"/>
      <c r="R489" s="399">
        <v>4.0403406527844403E-2</v>
      </c>
      <c r="S489" s="399">
        <v>3.9567767271423603E-2</v>
      </c>
      <c r="T489" s="399">
        <v>0.360000032561066</v>
      </c>
      <c r="U489" s="399"/>
      <c r="V489" s="399"/>
      <c r="W489" s="399"/>
      <c r="X489" s="399">
        <v>-2.3809836256993601E-2</v>
      </c>
      <c r="Y489" s="399"/>
      <c r="Z489" s="399">
        <v>1.93672896149834E-2</v>
      </c>
      <c r="AA489" s="399">
        <v>-1.2448145170988901E-2</v>
      </c>
      <c r="AB489" s="399"/>
      <c r="AC489" s="399"/>
      <c r="AD489" s="399"/>
      <c r="AE489" s="399">
        <v>4.3304588742539299E-2</v>
      </c>
      <c r="AF489" s="399"/>
      <c r="AG489" s="399"/>
      <c r="AH489" s="399"/>
      <c r="AI489" s="399"/>
      <c r="AJ489" s="399"/>
      <c r="AK489" s="399">
        <v>1.9480617450855001E-2</v>
      </c>
      <c r="AL489" s="399"/>
      <c r="AM489" s="399">
        <v>0.13793053187742399</v>
      </c>
      <c r="AN489" s="399">
        <v>0.37179429268628</v>
      </c>
      <c r="AO489" s="399"/>
      <c r="AP489" s="399">
        <v>5.4754987010819399E-2</v>
      </c>
      <c r="AQ489" s="399">
        <v>2.0785722236138199E-2</v>
      </c>
      <c r="AR489" s="399"/>
      <c r="AS489" s="399"/>
      <c r="AT489" s="399">
        <v>0.177570044259966</v>
      </c>
      <c r="AU489" s="399"/>
      <c r="AV489" s="399">
        <v>0</v>
      </c>
      <c r="AW489" s="399">
        <v>-8.77443031242231E-3</v>
      </c>
      <c r="AX489" s="399"/>
      <c r="AY489" s="399">
        <v>-2.2193517218828802E-2</v>
      </c>
      <c r="AZ489" s="399">
        <v>-3.04567722346097E-2</v>
      </c>
      <c r="BA489" s="399">
        <v>2.5177900994730301E-2</v>
      </c>
      <c r="BB489" s="399">
        <v>-1.8519029784842201E-2</v>
      </c>
      <c r="BC489" s="399"/>
      <c r="BD489" s="399">
        <v>-7.6336807048500196E-2</v>
      </c>
      <c r="BE489" s="399">
        <v>-1.6949152542372801E-2</v>
      </c>
      <c r="BF489" s="399"/>
      <c r="BG489" s="399">
        <v>-8.2609442260318494E-2</v>
      </c>
      <c r="BH489" s="399">
        <v>-4.2857456493960999E-2</v>
      </c>
      <c r="BI489" s="399"/>
      <c r="BJ489" s="399"/>
      <c r="BK489" s="399">
        <v>8.2789188591692695E-2</v>
      </c>
      <c r="BL489" s="399">
        <v>-2.46303456046085E-2</v>
      </c>
      <c r="BM489" s="399"/>
      <c r="BN489" s="399"/>
      <c r="BO489" s="399">
        <v>1.7006880551560601E-2</v>
      </c>
      <c r="BP489" s="399">
        <v>3.12493834063041E-2</v>
      </c>
      <c r="BQ489" s="399"/>
      <c r="BR489" s="399">
        <v>0.18518519159376901</v>
      </c>
      <c r="BS489" s="399"/>
      <c r="BT489" s="399"/>
      <c r="BU489" s="399"/>
      <c r="BV489" s="399"/>
      <c r="BW489" s="399">
        <v>-3.1414100931738201E-2</v>
      </c>
      <c r="BX489" s="403"/>
      <c r="BY489" s="399">
        <v>-3.0887882085155902E-2</v>
      </c>
      <c r="BZ489" s="399">
        <v>0.18902656941458101</v>
      </c>
      <c r="CA489" s="399">
        <v>-0.13672987756608199</v>
      </c>
      <c r="CB489" s="399"/>
      <c r="CC489" s="399">
        <v>-5.8908285744039099E-2</v>
      </c>
      <c r="CD489" s="399"/>
      <c r="CE489" s="399"/>
      <c r="CF489" s="399">
        <v>5.9210988372006598E-2</v>
      </c>
      <c r="CG489" s="399">
        <v>0.144828002811111</v>
      </c>
      <c r="CH489" s="399">
        <v>2.9630013523882701E-2</v>
      </c>
      <c r="CI489" s="399"/>
      <c r="CJ489" s="399">
        <v>5.4775143549499597E-2</v>
      </c>
      <c r="CK489" s="399"/>
      <c r="CL489" s="399"/>
      <c r="CM489" s="399"/>
      <c r="CN489" s="399"/>
      <c r="CO489" s="399"/>
      <c r="CP489" s="399"/>
      <c r="CQ489" s="399"/>
      <c r="CR489" s="399">
        <v>-1.47059571892833E-2</v>
      </c>
      <c r="CS489" s="399"/>
      <c r="CT489" s="399"/>
      <c r="CU489" s="399"/>
      <c r="CV489" s="399"/>
      <c r="CW489" s="399"/>
      <c r="CX489" s="399"/>
      <c r="CY489" s="399"/>
      <c r="CZ489" s="399"/>
      <c r="DA489" s="399"/>
      <c r="DB489" s="399"/>
      <c r="DC489" s="399"/>
      <c r="DD489" s="399"/>
      <c r="DE489" s="399"/>
      <c r="DG489" s="404"/>
      <c r="DI489" s="399"/>
      <c r="DJ489" s="399">
        <v>-8.1063633686577596E-2</v>
      </c>
      <c r="DK489" s="399">
        <v>-3.81631944007165E-3</v>
      </c>
    </row>
    <row r="490" spans="1:115" customFormat="1" hidden="1" outlineLevel="1">
      <c r="A490" s="398">
        <f t="shared" si="54"/>
        <v>33572</v>
      </c>
      <c r="B490" s="402"/>
      <c r="C490" s="399"/>
      <c r="D490" s="399">
        <v>3.8999999999999998E-3</v>
      </c>
      <c r="E490" s="399">
        <v>-4.1430275565275197E-2</v>
      </c>
      <c r="F490" s="399"/>
      <c r="G490" s="399"/>
      <c r="H490" s="399"/>
      <c r="I490" s="399"/>
      <c r="J490" s="399"/>
      <c r="K490" s="399"/>
      <c r="L490" s="399"/>
      <c r="M490" s="399"/>
      <c r="N490" s="399"/>
      <c r="O490" s="399"/>
      <c r="P490" s="399"/>
      <c r="Q490" s="399"/>
      <c r="R490" s="399">
        <v>-1.21916902602607E-2</v>
      </c>
      <c r="S490" s="399">
        <v>2.42223796944551E-2</v>
      </c>
      <c r="T490" s="399">
        <v>0.12745098332622001</v>
      </c>
      <c r="U490" s="399"/>
      <c r="V490" s="399"/>
      <c r="W490" s="399"/>
      <c r="X490" s="399">
        <v>-7.5280050567124293E-2</v>
      </c>
      <c r="Y490" s="399"/>
      <c r="Z490" s="399">
        <v>-8.7499191443407398E-2</v>
      </c>
      <c r="AA490" s="399">
        <v>-6.3025181978479103E-2</v>
      </c>
      <c r="AB490" s="399"/>
      <c r="AC490" s="399"/>
      <c r="AD490" s="399"/>
      <c r="AE490" s="399">
        <v>-0.11789463118328899</v>
      </c>
      <c r="AF490" s="399"/>
      <c r="AG490" s="399"/>
      <c r="AH490" s="399"/>
      <c r="AI490" s="399"/>
      <c r="AJ490" s="399"/>
      <c r="AK490" s="399">
        <v>-3.8216390266653397E-2</v>
      </c>
      <c r="AL490" s="399"/>
      <c r="AM490" s="399">
        <v>-2.5158569504233501E-2</v>
      </c>
      <c r="AN490" s="399">
        <v>-5.6074428180957502E-2</v>
      </c>
      <c r="AO490" s="399"/>
      <c r="AP490" s="399">
        <v>6.6485114719343402E-2</v>
      </c>
      <c r="AQ490" s="399">
        <v>6.5610864238481795E-2</v>
      </c>
      <c r="AR490" s="399"/>
      <c r="AS490" s="399"/>
      <c r="AT490" s="399">
        <v>-0.14285796394703701</v>
      </c>
      <c r="AU490" s="399"/>
      <c r="AV490" s="399">
        <v>3.9473906133944803E-2</v>
      </c>
      <c r="AW490" s="399">
        <v>-3.1389945223419501E-2</v>
      </c>
      <c r="AX490" s="399"/>
      <c r="AY490" s="399">
        <v>-0.13031885808796601</v>
      </c>
      <c r="AZ490" s="399">
        <v>-8.5043257908759495E-2</v>
      </c>
      <c r="BA490" s="399">
        <v>4.5833448807006197E-2</v>
      </c>
      <c r="BB490" s="399">
        <v>-0.17295606159861801</v>
      </c>
      <c r="BC490" s="399"/>
      <c r="BD490" s="399">
        <v>-3.3964116549608701E-2</v>
      </c>
      <c r="BE490" s="399">
        <v>-0.21551724137931</v>
      </c>
      <c r="BF490" s="399"/>
      <c r="BG490" s="399">
        <v>-0.115208149142643</v>
      </c>
      <c r="BH490" s="399">
        <v>2.3890693540311501E-2</v>
      </c>
      <c r="BI490" s="399"/>
      <c r="BJ490" s="399"/>
      <c r="BK490" s="399">
        <v>-0.14062522880280801</v>
      </c>
      <c r="BL490" s="399">
        <v>-0.14646483582309</v>
      </c>
      <c r="BM490" s="399"/>
      <c r="BN490" s="399"/>
      <c r="BO490" s="399">
        <v>-9.7124570305191504E-2</v>
      </c>
      <c r="BP490" s="399">
        <v>-5.8497041298440099E-2</v>
      </c>
      <c r="BQ490" s="399"/>
      <c r="BR490" s="399">
        <v>-6.0546989914480098E-2</v>
      </c>
      <c r="BS490" s="399"/>
      <c r="BT490" s="399"/>
      <c r="BU490" s="399"/>
      <c r="BV490" s="399"/>
      <c r="BW490" s="399">
        <v>5.6757041102685202E-2</v>
      </c>
      <c r="BX490" s="403"/>
      <c r="BY490" s="399">
        <v>5.65158421371791E-3</v>
      </c>
      <c r="BZ490" s="399">
        <v>1.53834142227844E-2</v>
      </c>
      <c r="CA490" s="399">
        <v>-6.3670411339439598E-2</v>
      </c>
      <c r="CB490" s="399"/>
      <c r="CC490" s="399">
        <v>-5.3977106515605902E-2</v>
      </c>
      <c r="CD490" s="399"/>
      <c r="CE490" s="399"/>
      <c r="CF490" s="399">
        <v>1.32904732280834E-2</v>
      </c>
      <c r="CG490" s="399">
        <v>-5.7643850981469603E-2</v>
      </c>
      <c r="CH490" s="399">
        <v>-0.122302558361141</v>
      </c>
      <c r="CI490" s="399"/>
      <c r="CJ490" s="399">
        <v>3.5952507853433499E-2</v>
      </c>
      <c r="CK490" s="399"/>
      <c r="CL490" s="399"/>
      <c r="CM490" s="399"/>
      <c r="CN490" s="399"/>
      <c r="CO490" s="399"/>
      <c r="CP490" s="399"/>
      <c r="CQ490" s="399"/>
      <c r="CR490" s="399">
        <v>-4.4776549310917999E-2</v>
      </c>
      <c r="CS490" s="399"/>
      <c r="CT490" s="399"/>
      <c r="CU490" s="399"/>
      <c r="CV490" s="399"/>
      <c r="CW490" s="399"/>
      <c r="CX490" s="399"/>
      <c r="CY490" s="399"/>
      <c r="CZ490" s="399"/>
      <c r="DA490" s="399"/>
      <c r="DB490" s="399"/>
      <c r="DC490" s="399"/>
      <c r="DD490" s="399"/>
      <c r="DE490" s="399"/>
      <c r="DG490" s="404"/>
      <c r="DI490" s="399"/>
      <c r="DJ490" s="399">
        <v>0.10952422894022</v>
      </c>
      <c r="DK490" s="399">
        <v>0.107691892397567</v>
      </c>
    </row>
    <row r="491" spans="1:115" customFormat="1" hidden="1" outlineLevel="1">
      <c r="A491" s="398">
        <f t="shared" si="54"/>
        <v>33603</v>
      </c>
      <c r="B491" s="402"/>
      <c r="C491" s="399"/>
      <c r="D491" s="399">
        <v>3.8E-3</v>
      </c>
      <c r="E491" s="399">
        <v>0.109448942037334</v>
      </c>
      <c r="F491" s="399"/>
      <c r="G491" s="399"/>
      <c r="H491" s="399"/>
      <c r="I491" s="399"/>
      <c r="J491" s="399"/>
      <c r="K491" s="399"/>
      <c r="L491" s="399"/>
      <c r="M491" s="399"/>
      <c r="N491" s="399"/>
      <c r="O491" s="399"/>
      <c r="P491" s="399"/>
      <c r="Q491" s="399"/>
      <c r="R491" s="399">
        <v>0.110837305662133</v>
      </c>
      <c r="S491" s="399">
        <v>0.23389189965457999</v>
      </c>
      <c r="T491" s="399">
        <v>0.21739129857731501</v>
      </c>
      <c r="U491" s="399"/>
      <c r="V491" s="399"/>
      <c r="W491" s="399"/>
      <c r="X491" s="399">
        <v>0.15589299728796599</v>
      </c>
      <c r="Y491" s="399"/>
      <c r="Z491" s="399">
        <v>0.19988390719921201</v>
      </c>
      <c r="AA491" s="399">
        <v>-9.8654511613788007E-2</v>
      </c>
      <c r="AB491" s="399"/>
      <c r="AC491" s="399"/>
      <c r="AD491" s="399"/>
      <c r="AE491" s="399">
        <v>9.3078553571120201E-2</v>
      </c>
      <c r="AF491" s="399"/>
      <c r="AG491" s="399"/>
      <c r="AH491" s="399"/>
      <c r="AI491" s="399"/>
      <c r="AJ491" s="399"/>
      <c r="AK491" s="399">
        <v>4.2585086896521802E-2</v>
      </c>
      <c r="AL491" s="399"/>
      <c r="AM491" s="399">
        <v>2.8571536778209498E-2</v>
      </c>
      <c r="AN491" s="399">
        <v>-9.9015337995091903E-3</v>
      </c>
      <c r="AO491" s="399"/>
      <c r="AP491" s="399">
        <v>0.14264308097147299</v>
      </c>
      <c r="AQ491" s="399">
        <v>0.232488961628951</v>
      </c>
      <c r="AR491" s="399"/>
      <c r="AS491" s="399"/>
      <c r="AT491" s="399">
        <v>7.4075410458289595E-2</v>
      </c>
      <c r="AU491" s="399"/>
      <c r="AV491" s="399">
        <v>0.148014222192524</v>
      </c>
      <c r="AW491" s="399">
        <v>0.158950392988815</v>
      </c>
      <c r="AX491" s="399"/>
      <c r="AY491" s="399">
        <v>5.19876571467765E-2</v>
      </c>
      <c r="AZ491" s="399">
        <v>0.22988497989871801</v>
      </c>
      <c r="BA491" s="399">
        <v>9.5617250491251804E-2</v>
      </c>
      <c r="BB491" s="399">
        <v>5.3232061301594802E-2</v>
      </c>
      <c r="BC491" s="399"/>
      <c r="BD491" s="399">
        <v>0.16379379133156699</v>
      </c>
      <c r="BE491" s="399">
        <v>0.29670329670329598</v>
      </c>
      <c r="BF491" s="399"/>
      <c r="BG491" s="399">
        <v>0.17187481438173299</v>
      </c>
      <c r="BH491" s="399">
        <v>0.107842878864863</v>
      </c>
      <c r="BI491" s="399"/>
      <c r="BJ491" s="399"/>
      <c r="BK491" s="399">
        <v>6.36359918638469E-2</v>
      </c>
      <c r="BL491" s="399">
        <v>2.1041139393307401E-2</v>
      </c>
      <c r="BM491" s="399"/>
      <c r="BN491" s="399"/>
      <c r="BO491" s="399">
        <v>3.3707885026568803E-2</v>
      </c>
      <c r="BP491" s="399">
        <v>8.0645346619404798E-2</v>
      </c>
      <c r="BQ491" s="399"/>
      <c r="BR491" s="399">
        <v>0.23908579980279099</v>
      </c>
      <c r="BS491" s="399"/>
      <c r="BT491" s="399"/>
      <c r="BU491" s="399"/>
      <c r="BV491" s="399"/>
      <c r="BW491" s="399">
        <v>0.20560827174141799</v>
      </c>
      <c r="BX491" s="403"/>
      <c r="BY491" s="399">
        <v>0.124497996445724</v>
      </c>
      <c r="BZ491" s="399">
        <v>0.338382304871789</v>
      </c>
      <c r="CA491" s="399">
        <v>0.102866790265206</v>
      </c>
      <c r="CB491" s="399"/>
      <c r="CC491" s="399">
        <v>6.9069183609936094E-2</v>
      </c>
      <c r="CD491" s="399"/>
      <c r="CE491" s="399"/>
      <c r="CF491" s="399">
        <v>-6.1543806098892598E-3</v>
      </c>
      <c r="CG491" s="399">
        <v>0.12861749451815199</v>
      </c>
      <c r="CH491" s="399">
        <v>2.7553503569542E-2</v>
      </c>
      <c r="CI491" s="399"/>
      <c r="CJ491" s="399">
        <v>0.143958693720417</v>
      </c>
      <c r="CK491" s="399"/>
      <c r="CL491" s="399"/>
      <c r="CM491" s="399"/>
      <c r="CN491" s="399"/>
      <c r="CO491" s="399"/>
      <c r="CP491" s="399"/>
      <c r="CQ491" s="399"/>
      <c r="CR491" s="399">
        <v>9.3750110478107496E-2</v>
      </c>
      <c r="CS491" s="399"/>
      <c r="CT491" s="399"/>
      <c r="CU491" s="399"/>
      <c r="CV491" s="399"/>
      <c r="CW491" s="399"/>
      <c r="CX491" s="399"/>
      <c r="CY491" s="399"/>
      <c r="CZ491" s="399"/>
      <c r="DA491" s="399"/>
      <c r="DB491" s="399"/>
      <c r="DC491" s="399"/>
      <c r="DD491" s="399"/>
      <c r="DE491" s="399"/>
      <c r="DG491" s="404"/>
      <c r="DI491" s="399"/>
      <c r="DJ491" s="399">
        <v>2.1458595826591501E-2</v>
      </c>
      <c r="DK491" s="399">
        <v>0.105555191911664</v>
      </c>
    </row>
    <row r="492" spans="1:115" customFormat="1" hidden="1" outlineLevel="1">
      <c r="A492" s="398">
        <f t="shared" si="54"/>
        <v>33634</v>
      </c>
      <c r="B492" s="402"/>
      <c r="C492" s="399"/>
      <c r="D492" s="399">
        <v>3.3999999999999998E-3</v>
      </c>
      <c r="E492" s="399">
        <v>-8.2778735123478706E-3</v>
      </c>
      <c r="F492" s="399"/>
      <c r="G492" s="399"/>
      <c r="H492" s="399"/>
      <c r="I492" s="399"/>
      <c r="J492" s="399"/>
      <c r="K492" s="399"/>
      <c r="L492" s="399"/>
      <c r="M492" s="399"/>
      <c r="N492" s="399"/>
      <c r="O492" s="399"/>
      <c r="P492" s="399"/>
      <c r="Q492" s="399"/>
      <c r="R492" s="399">
        <v>0.14855907289467499</v>
      </c>
      <c r="S492" s="399">
        <v>-6.0439528666883902E-2</v>
      </c>
      <c r="T492" s="399">
        <v>7.8571413775663596E-2</v>
      </c>
      <c r="U492" s="399"/>
      <c r="V492" s="399"/>
      <c r="W492" s="399"/>
      <c r="X492" s="399">
        <v>-7.2368536439650605E-2</v>
      </c>
      <c r="Y492" s="399"/>
      <c r="Z492" s="399">
        <v>4.5976413920735898E-2</v>
      </c>
      <c r="AA492" s="399">
        <v>-8.9552523819128593E-2</v>
      </c>
      <c r="AB492" s="399"/>
      <c r="AC492" s="399"/>
      <c r="AD492" s="399"/>
      <c r="AE492" s="399">
        <v>0.193921559494317</v>
      </c>
      <c r="AF492" s="399"/>
      <c r="AG492" s="399"/>
      <c r="AH492" s="399"/>
      <c r="AI492" s="399"/>
      <c r="AJ492" s="399"/>
      <c r="AK492" s="399">
        <v>7.6923840658870299E-2</v>
      </c>
      <c r="AL492" s="399"/>
      <c r="AM492" s="399">
        <v>-7.7778199416810606E-2</v>
      </c>
      <c r="AN492" s="399">
        <v>0.19000047138640899</v>
      </c>
      <c r="AO492" s="399"/>
      <c r="AP492" s="399">
        <v>-5.63056646138431E-2</v>
      </c>
      <c r="AQ492" s="399">
        <v>1.7270977731511799E-2</v>
      </c>
      <c r="AR492" s="399"/>
      <c r="AS492" s="399"/>
      <c r="AT492" s="399">
        <v>0.27586105407526601</v>
      </c>
      <c r="AU492" s="399"/>
      <c r="AV492" s="399">
        <v>-3.6903865733906001E-3</v>
      </c>
      <c r="AW492" s="399">
        <v>0.111191153414891</v>
      </c>
      <c r="AX492" s="399"/>
      <c r="AY492" s="399">
        <v>6.9766903894522697E-2</v>
      </c>
      <c r="AZ492" s="399">
        <v>1.8691052341670698E-2</v>
      </c>
      <c r="BA492" s="399">
        <v>-2.43832059675149E-2</v>
      </c>
      <c r="BB492" s="399">
        <v>-2.8880643477868399E-2</v>
      </c>
      <c r="BC492" s="399"/>
      <c r="BD492" s="399">
        <v>5.8923795388094301E-2</v>
      </c>
      <c r="BE492" s="399">
        <v>-8.4745762711864403E-2</v>
      </c>
      <c r="BF492" s="399"/>
      <c r="BG492" s="399">
        <v>9.8064808125229705E-2</v>
      </c>
      <c r="BH492" s="399">
        <v>-3.5398006773574603E-2</v>
      </c>
      <c r="BI492" s="399"/>
      <c r="BJ492" s="399"/>
      <c r="BK492" s="399">
        <v>6.9369672452675293E-2</v>
      </c>
      <c r="BL492" s="399">
        <v>0.317647238038609</v>
      </c>
      <c r="BM492" s="399"/>
      <c r="BN492" s="399"/>
      <c r="BO492" s="399">
        <v>-7.7899203024996602E-2</v>
      </c>
      <c r="BP492" s="399">
        <v>-5.9701672222581E-2</v>
      </c>
      <c r="BQ492" s="399"/>
      <c r="BR492" s="399">
        <v>0.117449535012304</v>
      </c>
      <c r="BS492" s="399"/>
      <c r="BT492" s="399"/>
      <c r="BU492" s="399"/>
      <c r="BV492" s="399"/>
      <c r="BW492" s="399">
        <v>-8.4925667377239195E-2</v>
      </c>
      <c r="BX492" s="403"/>
      <c r="BY492" s="399">
        <v>-6.4285471122209004E-2</v>
      </c>
      <c r="BZ492" s="399">
        <v>0.13396259454599599</v>
      </c>
      <c r="CA492" s="399">
        <v>7.9999964390353201E-2</v>
      </c>
      <c r="CB492" s="399"/>
      <c r="CC492" s="399">
        <v>9.3158819857689507E-2</v>
      </c>
      <c r="CD492" s="399"/>
      <c r="CE492" s="399"/>
      <c r="CF492" s="399">
        <v>0.14551036468298001</v>
      </c>
      <c r="CG492" s="399">
        <v>0.128205066871211</v>
      </c>
      <c r="CH492" s="399">
        <v>-4.6091727855818498E-2</v>
      </c>
      <c r="CI492" s="399"/>
      <c r="CJ492" s="399">
        <v>8.0898553314528998E-2</v>
      </c>
      <c r="CK492" s="399"/>
      <c r="CL492" s="399"/>
      <c r="CM492" s="399"/>
      <c r="CN492" s="399"/>
      <c r="CO492" s="399"/>
      <c r="CP492" s="399"/>
      <c r="CQ492" s="399"/>
      <c r="CR492" s="399">
        <v>-2.1428642049672E-2</v>
      </c>
      <c r="CS492" s="399"/>
      <c r="CT492" s="399"/>
      <c r="CU492" s="399"/>
      <c r="CV492" s="399"/>
      <c r="CW492" s="399"/>
      <c r="CX492" s="399"/>
      <c r="CY492" s="399"/>
      <c r="CZ492" s="399"/>
      <c r="DA492" s="399"/>
      <c r="DB492" s="399"/>
      <c r="DC492" s="399"/>
      <c r="DD492" s="399"/>
      <c r="DE492" s="399"/>
      <c r="DG492" s="404"/>
      <c r="DI492" s="399"/>
      <c r="DJ492" s="399">
        <v>7.1338275428229195E-2</v>
      </c>
      <c r="DK492" s="399">
        <v>-4.4966472500162998E-4</v>
      </c>
    </row>
    <row r="493" spans="1:115" customFormat="1" hidden="1" outlineLevel="1">
      <c r="A493" s="398">
        <f t="shared" si="54"/>
        <v>33663</v>
      </c>
      <c r="B493" s="402"/>
      <c r="C493" s="399"/>
      <c r="D493" s="399">
        <v>2.8E-3</v>
      </c>
      <c r="E493" s="399">
        <v>1.0326173195857701E-2</v>
      </c>
      <c r="F493" s="399"/>
      <c r="G493" s="399"/>
      <c r="H493" s="399"/>
      <c r="I493" s="399"/>
      <c r="J493" s="399"/>
      <c r="K493" s="399"/>
      <c r="L493" s="399"/>
      <c r="M493" s="399"/>
      <c r="N493" s="399"/>
      <c r="O493" s="399"/>
      <c r="P493" s="399"/>
      <c r="Q493" s="399"/>
      <c r="R493" s="399">
        <v>4.4422824981917401E-2</v>
      </c>
      <c r="S493" s="399">
        <v>3.5088050545402698E-2</v>
      </c>
      <c r="T493" s="399">
        <v>-2.64899972769191E-2</v>
      </c>
      <c r="U493" s="399"/>
      <c r="V493" s="399"/>
      <c r="W493" s="399"/>
      <c r="X493" s="399">
        <v>7.6013024321732903E-2</v>
      </c>
      <c r="Y493" s="399"/>
      <c r="Z493" s="399">
        <v>1.0989466151082299E-2</v>
      </c>
      <c r="AA493" s="399">
        <v>0.18032794309039801</v>
      </c>
      <c r="AB493" s="399"/>
      <c r="AC493" s="399"/>
      <c r="AD493" s="399"/>
      <c r="AE493" s="399">
        <v>0.126373619448649</v>
      </c>
      <c r="AF493" s="399"/>
      <c r="AG493" s="399"/>
      <c r="AH493" s="399"/>
      <c r="AI493" s="399"/>
      <c r="AJ493" s="399"/>
      <c r="AK493" s="399">
        <v>5.9523112434602902E-3</v>
      </c>
      <c r="AL493" s="399"/>
      <c r="AM493" s="399">
        <v>6.94165485055806E-2</v>
      </c>
      <c r="AN493" s="399">
        <v>-7.5630268505424994E-2</v>
      </c>
      <c r="AO493" s="399"/>
      <c r="AP493" s="399">
        <v>3.1817837374892299E-3</v>
      </c>
      <c r="AQ493" s="399">
        <v>-8.4891387544816493E-3</v>
      </c>
      <c r="AR493" s="399"/>
      <c r="AS493" s="399"/>
      <c r="AT493" s="399">
        <v>8.1080915243629301E-2</v>
      </c>
      <c r="AU493" s="399"/>
      <c r="AV493" s="399">
        <v>-4.4444541545409298E-2</v>
      </c>
      <c r="AW493" s="399">
        <v>-2.0482002340970799E-2</v>
      </c>
      <c r="AX493" s="399"/>
      <c r="AY493" s="399">
        <v>4.3478742664706499E-2</v>
      </c>
      <c r="AZ493" s="399">
        <v>-5.8868599386485698E-4</v>
      </c>
      <c r="BA493" s="399">
        <v>-4.5976691024575599E-2</v>
      </c>
      <c r="BB493" s="399">
        <v>-6.6914445841364106E-2</v>
      </c>
      <c r="BC493" s="399"/>
      <c r="BD493" s="399">
        <v>6.3379832914944201E-2</v>
      </c>
      <c r="BE493" s="399">
        <v>-0.11111111111111099</v>
      </c>
      <c r="BF493" s="399"/>
      <c r="BG493" s="399">
        <v>0.204917743695021</v>
      </c>
      <c r="BH493" s="399">
        <v>2.6560956622521299E-2</v>
      </c>
      <c r="BI493" s="399"/>
      <c r="BJ493" s="399"/>
      <c r="BK493" s="399">
        <v>4.5454269183446E-2</v>
      </c>
      <c r="BL493" s="399">
        <v>0.200892329117728</v>
      </c>
      <c r="BM493" s="399"/>
      <c r="BN493" s="399"/>
      <c r="BO493" s="399">
        <v>-1.8785539834652299E-2</v>
      </c>
      <c r="BP493" s="399">
        <v>1.5873463862104299E-2</v>
      </c>
      <c r="BQ493" s="399"/>
      <c r="BR493" s="399">
        <v>-3.90391047632965E-2</v>
      </c>
      <c r="BS493" s="399"/>
      <c r="BT493" s="399"/>
      <c r="BU493" s="399"/>
      <c r="BV493" s="399"/>
      <c r="BW493" s="399">
        <v>2.3201651363731202E-3</v>
      </c>
      <c r="BX493" s="403"/>
      <c r="BY493" s="399">
        <v>-1.35134371415254E-2</v>
      </c>
      <c r="BZ493" s="399">
        <v>8.4859545461055896E-2</v>
      </c>
      <c r="CA493" s="399">
        <v>-3.36704881437699E-3</v>
      </c>
      <c r="CB493" s="399"/>
      <c r="CC493" s="399">
        <v>5.1813202141324601E-2</v>
      </c>
      <c r="CD493" s="399"/>
      <c r="CE493" s="399"/>
      <c r="CF493" s="399">
        <v>-3.1978290870587303E-2</v>
      </c>
      <c r="CG493" s="399">
        <v>7.48800417130124E-3</v>
      </c>
      <c r="CH493" s="399">
        <v>1.34599178188876E-2</v>
      </c>
      <c r="CI493" s="399"/>
      <c r="CJ493" s="399">
        <v>2.7027475103364298E-2</v>
      </c>
      <c r="CK493" s="399"/>
      <c r="CL493" s="399"/>
      <c r="CM493" s="399"/>
      <c r="CN493" s="399"/>
      <c r="CO493" s="399"/>
      <c r="CP493" s="399"/>
      <c r="CQ493" s="399"/>
      <c r="CR493" s="399">
        <v>-7.2987765295905397E-3</v>
      </c>
      <c r="CS493" s="399"/>
      <c r="CT493" s="399"/>
      <c r="CU493" s="399"/>
      <c r="CV493" s="399"/>
      <c r="CW493" s="399"/>
      <c r="CX493" s="399"/>
      <c r="CY493" s="399"/>
      <c r="CZ493" s="399"/>
      <c r="DA493" s="399"/>
      <c r="DB493" s="399"/>
      <c r="DC493" s="399"/>
      <c r="DD493" s="399"/>
      <c r="DE493" s="399"/>
      <c r="DG493" s="404"/>
      <c r="DI493" s="399"/>
      <c r="DJ493" s="399">
        <v>0.11111141578674399</v>
      </c>
      <c r="DK493" s="399">
        <v>2.0201914653453501E-2</v>
      </c>
    </row>
    <row r="494" spans="1:115" customFormat="1" hidden="1" outlineLevel="1">
      <c r="A494" s="398">
        <f t="shared" si="54"/>
        <v>33694</v>
      </c>
      <c r="B494" s="402"/>
      <c r="C494" s="399"/>
      <c r="D494" s="399">
        <v>3.3999999999999998E-3</v>
      </c>
      <c r="E494" s="399">
        <v>-2.4444277804824201E-2</v>
      </c>
      <c r="F494" s="399"/>
      <c r="G494" s="399"/>
      <c r="H494" s="399"/>
      <c r="I494" s="399"/>
      <c r="J494" s="399"/>
      <c r="K494" s="399"/>
      <c r="L494" s="399"/>
      <c r="M494" s="399"/>
      <c r="N494" s="399"/>
      <c r="O494" s="399"/>
      <c r="P494" s="399"/>
      <c r="Q494" s="399"/>
      <c r="R494" s="399">
        <v>-0.137038541444544</v>
      </c>
      <c r="S494" s="399">
        <v>3.1298912581755899E-2</v>
      </c>
      <c r="T494" s="399">
        <v>-3.4013644290106997E-2</v>
      </c>
      <c r="U494" s="399"/>
      <c r="V494" s="399"/>
      <c r="W494" s="399"/>
      <c r="X494" s="399">
        <v>-7.6411711532715407E-2</v>
      </c>
      <c r="Y494" s="399"/>
      <c r="Z494" s="399">
        <v>1.6304590150013398E-2</v>
      </c>
      <c r="AA494" s="399">
        <v>-0.129629558580412</v>
      </c>
      <c r="AB494" s="399"/>
      <c r="AC494" s="399"/>
      <c r="AD494" s="399"/>
      <c r="AE494" s="399">
        <v>-1.38209584199411E-2</v>
      </c>
      <c r="AF494" s="399"/>
      <c r="AG494" s="399"/>
      <c r="AH494" s="399"/>
      <c r="AI494" s="399"/>
      <c r="AJ494" s="399"/>
      <c r="AK494" s="399">
        <v>6.7795916055499506E-2</v>
      </c>
      <c r="AL494" s="399"/>
      <c r="AM494" s="399">
        <v>2.84901882545536E-2</v>
      </c>
      <c r="AN494" s="399">
        <v>-6.3636789209487704E-2</v>
      </c>
      <c r="AO494" s="399"/>
      <c r="AP494" s="399">
        <v>-6.2311544244083097E-2</v>
      </c>
      <c r="AQ494" s="399">
        <v>-7.5102926870852293E-2</v>
      </c>
      <c r="AR494" s="399"/>
      <c r="AS494" s="399"/>
      <c r="AT494" s="399">
        <v>-0.32500019937102198</v>
      </c>
      <c r="AU494" s="399"/>
      <c r="AV494" s="399">
        <v>6.6044952542076499E-2</v>
      </c>
      <c r="AW494" s="399">
        <v>6.1501349577772696E-3</v>
      </c>
      <c r="AX494" s="399"/>
      <c r="AY494" s="399">
        <v>-7.8124953908146597E-2</v>
      </c>
      <c r="AZ494" s="399">
        <v>-4.6085716969636002E-3</v>
      </c>
      <c r="BA494" s="399">
        <v>2.40961341700178E-2</v>
      </c>
      <c r="BB494" s="399">
        <v>-1.45299145299144E-2</v>
      </c>
      <c r="BC494" s="399"/>
      <c r="BD494" s="399">
        <v>-1.3246424618779199E-2</v>
      </c>
      <c r="BE494" s="399">
        <v>-2.0833333333333301E-2</v>
      </c>
      <c r="BF494" s="399"/>
      <c r="BG494" s="399">
        <v>4.4217361861748898E-2</v>
      </c>
      <c r="BH494" s="399">
        <v>-9.0087191310951296E-3</v>
      </c>
      <c r="BI494" s="399"/>
      <c r="BJ494" s="399"/>
      <c r="BK494" s="399">
        <v>2.30181013433838E-2</v>
      </c>
      <c r="BL494" s="399">
        <v>-1.7188292275657099E-2</v>
      </c>
      <c r="BM494" s="399"/>
      <c r="BN494" s="399"/>
      <c r="BO494" s="399">
        <v>3.6510882893553601E-2</v>
      </c>
      <c r="BP494" s="399">
        <v>-9.9593053539089205E-2</v>
      </c>
      <c r="BQ494" s="399"/>
      <c r="BR494" s="399">
        <v>-9.3746660351872093E-3</v>
      </c>
      <c r="BS494" s="399"/>
      <c r="BT494" s="399"/>
      <c r="BU494" s="399"/>
      <c r="BV494" s="399"/>
      <c r="BW494" s="399">
        <v>-1.2922613116611401E-2</v>
      </c>
      <c r="BX494" s="403"/>
      <c r="BY494" s="399">
        <v>3.92153436611408E-3</v>
      </c>
      <c r="BZ494" s="399">
        <v>-3.0675293968216E-2</v>
      </c>
      <c r="CA494" s="399">
        <v>6.7568482666993104E-3</v>
      </c>
      <c r="CB494" s="399"/>
      <c r="CC494" s="399">
        <v>-2.9556489384125501E-2</v>
      </c>
      <c r="CD494" s="399"/>
      <c r="CE494" s="399"/>
      <c r="CF494" s="399">
        <v>-0.148459143536121</v>
      </c>
      <c r="CG494" s="399">
        <v>1.7633214424451701E-2</v>
      </c>
      <c r="CH494" s="399">
        <v>-6.8750210673159395E-2</v>
      </c>
      <c r="CI494" s="399"/>
      <c r="CJ494" s="399">
        <v>-4.04858453904101E-2</v>
      </c>
      <c r="CK494" s="399"/>
      <c r="CL494" s="399"/>
      <c r="CM494" s="399"/>
      <c r="CN494" s="399"/>
      <c r="CO494" s="399"/>
      <c r="CP494" s="399"/>
      <c r="CQ494" s="399"/>
      <c r="CR494" s="399">
        <v>-8.8235253821155102E-2</v>
      </c>
      <c r="CS494" s="399"/>
      <c r="CT494" s="399"/>
      <c r="CU494" s="399"/>
      <c r="CV494" s="399"/>
      <c r="CW494" s="399"/>
      <c r="CX494" s="399"/>
      <c r="CY494" s="399"/>
      <c r="CZ494" s="399"/>
      <c r="DA494" s="399"/>
      <c r="DB494" s="399"/>
      <c r="DC494" s="399"/>
      <c r="DD494" s="399"/>
      <c r="DE494" s="399"/>
      <c r="DG494" s="404"/>
      <c r="DI494" s="399"/>
      <c r="DJ494" s="399">
        <v>2.14287565189679E-2</v>
      </c>
      <c r="DK494" s="399">
        <v>2.72277322057492E-2</v>
      </c>
    </row>
    <row r="495" spans="1:115" customFormat="1" hidden="1" outlineLevel="1">
      <c r="A495" s="398">
        <f t="shared" si="54"/>
        <v>33724</v>
      </c>
      <c r="B495" s="402"/>
      <c r="C495" s="399"/>
      <c r="D495" s="399">
        <v>3.2000000000000002E-3</v>
      </c>
      <c r="E495" s="399">
        <v>1.8639794998823199E-2</v>
      </c>
      <c r="F495" s="399"/>
      <c r="G495" s="399"/>
      <c r="H495" s="399"/>
      <c r="I495" s="399"/>
      <c r="J495" s="399"/>
      <c r="K495" s="399"/>
      <c r="L495" s="399"/>
      <c r="M495" s="399"/>
      <c r="N495" s="399"/>
      <c r="O495" s="399"/>
      <c r="P495" s="399"/>
      <c r="Q495" s="399"/>
      <c r="R495" s="399">
        <v>3.2188819583072799E-2</v>
      </c>
      <c r="S495" s="399">
        <v>-2.7469289803059198E-3</v>
      </c>
      <c r="T495" s="399">
        <v>7.0422618475001197E-3</v>
      </c>
      <c r="U495" s="399"/>
      <c r="V495" s="399"/>
      <c r="W495" s="399"/>
      <c r="X495" s="399">
        <v>3.5967827930565299E-3</v>
      </c>
      <c r="Y495" s="399"/>
      <c r="Z495" s="399">
        <v>3.2511246329884599E-2</v>
      </c>
      <c r="AA495" s="399">
        <v>-0.35106392357605198</v>
      </c>
      <c r="AB495" s="399"/>
      <c r="AC495" s="399"/>
      <c r="AD495" s="399"/>
      <c r="AE495" s="399">
        <v>-3.74533824755654E-2</v>
      </c>
      <c r="AF495" s="399"/>
      <c r="AG495" s="399"/>
      <c r="AH495" s="399"/>
      <c r="AI495" s="399"/>
      <c r="AJ495" s="399"/>
      <c r="AK495" s="399">
        <v>6.7039068131343305E-2</v>
      </c>
      <c r="AL495" s="399"/>
      <c r="AM495" s="399">
        <v>3.0471109899467601E-2</v>
      </c>
      <c r="AN495" s="399">
        <v>-0.14563107434779399</v>
      </c>
      <c r="AO495" s="399"/>
      <c r="AP495" s="399">
        <v>-1.44433125280427E-2</v>
      </c>
      <c r="AQ495" s="399">
        <v>-7.0500699894155597E-2</v>
      </c>
      <c r="AR495" s="399"/>
      <c r="AS495" s="399"/>
      <c r="AT495" s="399">
        <v>2.7779596088159698E-2</v>
      </c>
      <c r="AU495" s="399"/>
      <c r="AV495" s="399">
        <v>6.5693209341899803E-2</v>
      </c>
      <c r="AW495" s="399">
        <v>1.51849409489193E-2</v>
      </c>
      <c r="AX495" s="399"/>
      <c r="AY495" s="399">
        <v>4.5987465316428902E-2</v>
      </c>
      <c r="AZ495" s="399">
        <v>6.9444508906309099E-2</v>
      </c>
      <c r="BA495" s="399">
        <v>6.0537827509419398E-2</v>
      </c>
      <c r="BB495" s="399">
        <v>5.28454235410553E-2</v>
      </c>
      <c r="BC495" s="399"/>
      <c r="BD495" s="399">
        <v>-0.12751475964723899</v>
      </c>
      <c r="BE495" s="399">
        <v>0</v>
      </c>
      <c r="BF495" s="399"/>
      <c r="BG495" s="399">
        <v>0.19344918953179899</v>
      </c>
      <c r="BH495" s="399">
        <v>-7.2727335697361603E-2</v>
      </c>
      <c r="BI495" s="399"/>
      <c r="BJ495" s="399"/>
      <c r="BK495" s="399">
        <v>0.125973576290249</v>
      </c>
      <c r="BL495" s="399">
        <v>7.2519707220238094E-2</v>
      </c>
      <c r="BM495" s="399"/>
      <c r="BN495" s="399"/>
      <c r="BO495" s="399">
        <v>9.1977564117756705E-2</v>
      </c>
      <c r="BP495" s="399">
        <v>6.0868890896639202E-2</v>
      </c>
      <c r="BQ495" s="399"/>
      <c r="BR495" s="399">
        <v>-3.4329092015223397E-2</v>
      </c>
      <c r="BS495" s="399"/>
      <c r="BT495" s="399"/>
      <c r="BU495" s="399"/>
      <c r="BV495" s="399"/>
      <c r="BW495" s="399">
        <v>-1.8779436691241599E-2</v>
      </c>
      <c r="BX495" s="403"/>
      <c r="BY495" s="399">
        <v>5.8593810743724002E-2</v>
      </c>
      <c r="BZ495" s="399">
        <v>-7.59495860664781E-2</v>
      </c>
      <c r="CA495" s="399">
        <v>-2.1124957678303299E-2</v>
      </c>
      <c r="CB495" s="399"/>
      <c r="CC495" s="399">
        <v>2.0317269919241699E-2</v>
      </c>
      <c r="CD495" s="399"/>
      <c r="CE495" s="399"/>
      <c r="CF495" s="399">
        <v>-3.2897532006496101E-3</v>
      </c>
      <c r="CG495" s="399">
        <v>0.15346433188273501</v>
      </c>
      <c r="CH495" s="399">
        <v>0.11185673310597</v>
      </c>
      <c r="CI495" s="399"/>
      <c r="CJ495" s="399">
        <v>-6.9620635206592396E-2</v>
      </c>
      <c r="CK495" s="399"/>
      <c r="CL495" s="399"/>
      <c r="CM495" s="399"/>
      <c r="CN495" s="399"/>
      <c r="CO495" s="399"/>
      <c r="CP495" s="399"/>
      <c r="CQ495" s="399"/>
      <c r="CR495" s="399">
        <v>-0.21774244358684899</v>
      </c>
      <c r="CS495" s="399"/>
      <c r="CT495" s="399"/>
      <c r="CU495" s="399"/>
      <c r="CV495" s="399"/>
      <c r="CW495" s="399"/>
      <c r="CX495" s="399"/>
      <c r="CY495" s="399"/>
      <c r="CZ495" s="399"/>
      <c r="DA495" s="399"/>
      <c r="DB495" s="399"/>
      <c r="DC495" s="399"/>
      <c r="DD495" s="399"/>
      <c r="DE495" s="399"/>
      <c r="DG495" s="404"/>
      <c r="DI495" s="399"/>
      <c r="DJ495" s="399">
        <v>1.94353117771273E-3</v>
      </c>
      <c r="DK495" s="399">
        <v>-9.4243853370624506E-2</v>
      </c>
    </row>
    <row r="496" spans="1:115" customFormat="1" hidden="1" outlineLevel="1">
      <c r="A496" s="398">
        <f t="shared" si="54"/>
        <v>33755</v>
      </c>
      <c r="B496" s="402"/>
      <c r="C496" s="399"/>
      <c r="D496" s="399">
        <v>2.8E-3</v>
      </c>
      <c r="E496" s="399">
        <v>3.12832958408071E-3</v>
      </c>
      <c r="F496" s="399"/>
      <c r="G496" s="399"/>
      <c r="H496" s="399"/>
      <c r="I496" s="399"/>
      <c r="J496" s="399"/>
      <c r="K496" s="399"/>
      <c r="L496" s="399"/>
      <c r="M496" s="399"/>
      <c r="N496" s="399"/>
      <c r="O496" s="399"/>
      <c r="P496" s="399"/>
      <c r="Q496" s="399"/>
      <c r="R496" s="399">
        <v>-6.2365819512990497E-3</v>
      </c>
      <c r="S496" s="399">
        <v>2.75449538350103E-3</v>
      </c>
      <c r="T496" s="399">
        <v>-0.118881151722429</v>
      </c>
      <c r="U496" s="399"/>
      <c r="V496" s="399"/>
      <c r="W496" s="399"/>
      <c r="X496" s="399">
        <v>3.38576842614546E-2</v>
      </c>
      <c r="Y496" s="399"/>
      <c r="Z496" s="399">
        <v>3.1250044366940101E-2</v>
      </c>
      <c r="AA496" s="399">
        <v>0.106557401957962</v>
      </c>
      <c r="AB496" s="399"/>
      <c r="AC496" s="399"/>
      <c r="AD496" s="399"/>
      <c r="AE496" s="399">
        <v>4.2882109855742999E-2</v>
      </c>
      <c r="AF496" s="399"/>
      <c r="AG496" s="399"/>
      <c r="AH496" s="399"/>
      <c r="AI496" s="399"/>
      <c r="AJ496" s="399"/>
      <c r="AK496" s="399">
        <v>4.7120756136215199E-2</v>
      </c>
      <c r="AL496" s="399"/>
      <c r="AM496" s="399">
        <v>-2.6355189448952199E-2</v>
      </c>
      <c r="AN496" s="399">
        <v>4.54553104065906E-2</v>
      </c>
      <c r="AO496" s="399"/>
      <c r="AP496" s="399">
        <v>4.2241043114515403E-2</v>
      </c>
      <c r="AQ496" s="399">
        <v>-7.3852317420241495E-2</v>
      </c>
      <c r="AR496" s="399"/>
      <c r="AS496" s="399"/>
      <c r="AT496" s="399">
        <v>7.2071070051323599E-2</v>
      </c>
      <c r="AU496" s="399"/>
      <c r="AV496" s="399">
        <v>0</v>
      </c>
      <c r="AW496" s="399">
        <v>-4.8428019789054002E-3</v>
      </c>
      <c r="AX496" s="399"/>
      <c r="AY496" s="399">
        <v>5.4945545759198501E-2</v>
      </c>
      <c r="AZ496" s="399">
        <v>-1.7716329450432101E-2</v>
      </c>
      <c r="BA496" s="399">
        <v>2.6616521747573101E-2</v>
      </c>
      <c r="BB496" s="399">
        <v>4.2471137401038597E-2</v>
      </c>
      <c r="BC496" s="399"/>
      <c r="BD496" s="399">
        <v>9.2357438883349893E-2</v>
      </c>
      <c r="BE496" s="399">
        <v>-0.170212765957446</v>
      </c>
      <c r="BF496" s="399"/>
      <c r="BG496" s="399">
        <v>-2.2038902376205701E-2</v>
      </c>
      <c r="BH496" s="399">
        <v>-3.08540121878353E-2</v>
      </c>
      <c r="BI496" s="399"/>
      <c r="BJ496" s="399"/>
      <c r="BK496" s="399">
        <v>7.5723929526898701E-2</v>
      </c>
      <c r="BL496" s="399">
        <v>3.9145951761569701E-2</v>
      </c>
      <c r="BM496" s="399"/>
      <c r="BN496" s="399"/>
      <c r="BO496" s="399">
        <v>3.5522764928580003E-2</v>
      </c>
      <c r="BP496" s="399">
        <v>0.106558176718603</v>
      </c>
      <c r="BQ496" s="399"/>
      <c r="BR496" s="399">
        <v>0.16013128912090899</v>
      </c>
      <c r="BS496" s="399"/>
      <c r="BT496" s="399"/>
      <c r="BU496" s="399"/>
      <c r="BV496" s="399"/>
      <c r="BW496" s="399">
        <v>1.43542276065971E-2</v>
      </c>
      <c r="BX496" s="403"/>
      <c r="BY496" s="399">
        <v>8.8844873787099401E-3</v>
      </c>
      <c r="BZ496" s="399">
        <v>0.25342651421186502</v>
      </c>
      <c r="CA496" s="399">
        <v>-3.78010322905519E-2</v>
      </c>
      <c r="CB496" s="399"/>
      <c r="CC496" s="399">
        <v>-7.5187214805392297E-2</v>
      </c>
      <c r="CD496" s="399"/>
      <c r="CE496" s="399"/>
      <c r="CF496" s="399">
        <v>0.132664646238595</v>
      </c>
      <c r="CG496" s="399">
        <v>-6.3745481291954594E-5</v>
      </c>
      <c r="CH496" s="399">
        <v>6.3267205577801605E-2</v>
      </c>
      <c r="CI496" s="399"/>
      <c r="CJ496" s="399">
        <v>9.7505751890528597E-2</v>
      </c>
      <c r="CK496" s="399"/>
      <c r="CL496" s="399"/>
      <c r="CM496" s="399"/>
      <c r="CN496" s="399"/>
      <c r="CO496" s="399"/>
      <c r="CP496" s="399"/>
      <c r="CQ496" s="399"/>
      <c r="CR496" s="399">
        <v>7.2165908215883798E-2</v>
      </c>
      <c r="CS496" s="399"/>
      <c r="CT496" s="399"/>
      <c r="CU496" s="399"/>
      <c r="CV496" s="399"/>
      <c r="CW496" s="399"/>
      <c r="CX496" s="399"/>
      <c r="CY496" s="399"/>
      <c r="CZ496" s="399"/>
      <c r="DA496" s="399"/>
      <c r="DB496" s="399"/>
      <c r="DC496" s="399"/>
      <c r="DD496" s="399"/>
      <c r="DE496" s="399"/>
      <c r="DG496" s="404"/>
      <c r="DI496" s="399"/>
      <c r="DJ496" s="399">
        <v>-2.81686821680955E-2</v>
      </c>
      <c r="DK496" s="399">
        <v>4.8129081180523198E-2</v>
      </c>
    </row>
    <row r="497" spans="1:115" customFormat="1" hidden="1" outlineLevel="1">
      <c r="A497" s="398">
        <f t="shared" si="54"/>
        <v>33785</v>
      </c>
      <c r="B497" s="402"/>
      <c r="C497" s="399"/>
      <c r="D497" s="399">
        <v>3.2000000000000002E-3</v>
      </c>
      <c r="E497" s="399">
        <v>-2.0676675922891699E-2</v>
      </c>
      <c r="F497" s="399"/>
      <c r="G497" s="399"/>
      <c r="H497" s="399"/>
      <c r="I497" s="399"/>
      <c r="J497" s="399"/>
      <c r="K497" s="399"/>
      <c r="L497" s="399"/>
      <c r="M497" s="399"/>
      <c r="N497" s="399"/>
      <c r="O497" s="399"/>
      <c r="P497" s="399"/>
      <c r="Q497" s="399"/>
      <c r="R497" s="399">
        <v>-0.195036714543359</v>
      </c>
      <c r="S497" s="399">
        <v>-5.7438666088941798E-2</v>
      </c>
      <c r="T497" s="399">
        <v>-0.44444443771472603</v>
      </c>
      <c r="U497" s="399"/>
      <c r="V497" s="399"/>
      <c r="W497" s="399"/>
      <c r="X497" s="399">
        <v>-1.74828865206283E-2</v>
      </c>
      <c r="Y497" s="399"/>
      <c r="Z497" s="399">
        <v>-8.0808421511400094E-2</v>
      </c>
      <c r="AA497" s="399">
        <v>-2.22222455562818E-2</v>
      </c>
      <c r="AB497" s="399"/>
      <c r="AC497" s="399"/>
      <c r="AD497" s="399"/>
      <c r="AE497" s="399">
        <v>-4.9342513578010103E-2</v>
      </c>
      <c r="AF497" s="399"/>
      <c r="AG497" s="399"/>
      <c r="AH497" s="399"/>
      <c r="AI497" s="399"/>
      <c r="AJ497" s="399"/>
      <c r="AK497" s="399">
        <v>2.70219563776277E-2</v>
      </c>
      <c r="AL497" s="399"/>
      <c r="AM497" s="399">
        <v>-1.39671251787035E-2</v>
      </c>
      <c r="AN497" s="399">
        <v>3.2608589297860403E-2</v>
      </c>
      <c r="AO497" s="399"/>
      <c r="AP497" s="399">
        <v>-2.7695739105776399E-2</v>
      </c>
      <c r="AQ497" s="399">
        <v>7.3973176983863104E-2</v>
      </c>
      <c r="AR497" s="399"/>
      <c r="AS497" s="399"/>
      <c r="AT497" s="399">
        <v>2.5209394853775002E-2</v>
      </c>
      <c r="AU497" s="399"/>
      <c r="AV497" s="399">
        <v>-4.1021103890017202E-2</v>
      </c>
      <c r="AW497" s="399">
        <v>-0.104622431344949</v>
      </c>
      <c r="AX497" s="399"/>
      <c r="AY497" s="399">
        <v>-7.8130663769909701E-3</v>
      </c>
      <c r="AZ497" s="399">
        <v>-2.6548482865525101E-2</v>
      </c>
      <c r="BA497" s="399">
        <v>3.3333292801934297E-2</v>
      </c>
      <c r="BB497" s="399">
        <v>-2.9629814764815299E-2</v>
      </c>
      <c r="BC497" s="399"/>
      <c r="BD497" s="399">
        <v>6.3831238454605102E-2</v>
      </c>
      <c r="BE497" s="399">
        <v>-0.23076923076923</v>
      </c>
      <c r="BF497" s="399"/>
      <c r="BG497" s="399">
        <v>3.3802476298476297E-2</v>
      </c>
      <c r="BH497" s="399">
        <v>2.04077444487233E-2</v>
      </c>
      <c r="BI497" s="399"/>
      <c r="BJ497" s="399"/>
      <c r="BK497" s="399">
        <v>-0.109731277367398</v>
      </c>
      <c r="BL497" s="399">
        <v>2.54090155926027E-2</v>
      </c>
      <c r="BM497" s="399"/>
      <c r="BN497" s="399"/>
      <c r="BO497" s="399">
        <v>-6.1295903647946397E-2</v>
      </c>
      <c r="BP497" s="399">
        <v>3.91922452423989E-2</v>
      </c>
      <c r="BQ497" s="399"/>
      <c r="BR497" s="399">
        <v>-6.4789038630085505E-2</v>
      </c>
      <c r="BS497" s="399"/>
      <c r="BT497" s="399"/>
      <c r="BU497" s="399"/>
      <c r="BV497" s="399"/>
      <c r="BW497" s="399">
        <v>1.51259001651518E-2</v>
      </c>
      <c r="BX497" s="403"/>
      <c r="BY497" s="399">
        <v>1.4814646601937801E-2</v>
      </c>
      <c r="BZ497" s="399">
        <v>2.73220380174603E-2</v>
      </c>
      <c r="CA497" s="399">
        <v>-2.59441010576574E-2</v>
      </c>
      <c r="CB497" s="399"/>
      <c r="CC497" s="399">
        <v>-1.35510909854585E-2</v>
      </c>
      <c r="CD497" s="399"/>
      <c r="CE497" s="399"/>
      <c r="CF497" s="399">
        <v>0.134502700328444</v>
      </c>
      <c r="CG497" s="399">
        <v>-7.32759184566288E-2</v>
      </c>
      <c r="CH497" s="399">
        <v>-4.3726334992898297E-2</v>
      </c>
      <c r="CI497" s="399"/>
      <c r="CJ497" s="399">
        <v>-0.13223107463053299</v>
      </c>
      <c r="CK497" s="399"/>
      <c r="CL497" s="399"/>
      <c r="CM497" s="399"/>
      <c r="CN497" s="399"/>
      <c r="CO497" s="399"/>
      <c r="CP497" s="399"/>
      <c r="CQ497" s="399"/>
      <c r="CR497" s="399">
        <v>1.9230413609221599E-2</v>
      </c>
      <c r="CS497" s="399"/>
      <c r="CT497" s="399"/>
      <c r="CU497" s="399"/>
      <c r="CV497" s="399"/>
      <c r="CW497" s="399"/>
      <c r="CX497" s="399"/>
      <c r="CY497" s="399"/>
      <c r="CZ497" s="399"/>
      <c r="DA497" s="399"/>
      <c r="DB497" s="399"/>
      <c r="DC497" s="399"/>
      <c r="DD497" s="399"/>
      <c r="DE497" s="399"/>
      <c r="DG497" s="404"/>
      <c r="DI497" s="399"/>
      <c r="DJ497" s="399">
        <v>6.1593808553897997E-2</v>
      </c>
      <c r="DK497" s="399">
        <v>-6.1225284864799501E-2</v>
      </c>
    </row>
    <row r="498" spans="1:115" customFormat="1" hidden="1" outlineLevel="1">
      <c r="A498" s="398">
        <f t="shared" si="54"/>
        <v>33816</v>
      </c>
      <c r="B498" s="402"/>
      <c r="C498" s="399"/>
      <c r="D498" s="399">
        <v>3.0999999999999999E-3</v>
      </c>
      <c r="E498" s="399">
        <v>4.0088932831975503E-2</v>
      </c>
      <c r="F498" s="399"/>
      <c r="G498" s="399"/>
      <c r="H498" s="399"/>
      <c r="I498" s="399"/>
      <c r="J498" s="399"/>
      <c r="K498" s="399"/>
      <c r="L498" s="399"/>
      <c r="M498" s="399"/>
      <c r="N498" s="399"/>
      <c r="O498" s="399"/>
      <c r="P498" s="399"/>
      <c r="Q498" s="399"/>
      <c r="R498" s="399">
        <v>-2.6039942072268601E-2</v>
      </c>
      <c r="S498" s="399">
        <v>4.9707727841341302E-2</v>
      </c>
      <c r="T498" s="399">
        <v>1.4285731417652501E-2</v>
      </c>
      <c r="U498" s="399"/>
      <c r="V498" s="399"/>
      <c r="W498" s="399"/>
      <c r="X498" s="399">
        <v>-5.6939450591627402E-2</v>
      </c>
      <c r="Y498" s="399"/>
      <c r="Z498" s="399">
        <v>2.2262133703748299E-2</v>
      </c>
      <c r="AA498" s="399">
        <v>3.0303062845366401E-2</v>
      </c>
      <c r="AB498" s="399"/>
      <c r="AC498" s="399"/>
      <c r="AD498" s="399"/>
      <c r="AE498" s="399">
        <v>-1.98946897953511E-3</v>
      </c>
      <c r="AF498" s="399"/>
      <c r="AG498" s="399"/>
      <c r="AH498" s="399"/>
      <c r="AI498" s="399"/>
      <c r="AJ498" s="399"/>
      <c r="AK498" s="399">
        <v>-2.9412123425988201E-2</v>
      </c>
      <c r="AL498" s="399"/>
      <c r="AM498" s="399">
        <v>7.64872536095728E-2</v>
      </c>
      <c r="AN498" s="399">
        <v>3.1578541960295803E-2</v>
      </c>
      <c r="AO498" s="399"/>
      <c r="AP498" s="399">
        <v>6.4102747113034403E-2</v>
      </c>
      <c r="AQ498" s="399">
        <v>0.154930295018925</v>
      </c>
      <c r="AR498" s="399"/>
      <c r="AS498" s="399"/>
      <c r="AT498" s="399">
        <v>0.22131330041101199</v>
      </c>
      <c r="AU498" s="399"/>
      <c r="AV498" s="399">
        <v>7.1684537117883307E-2</v>
      </c>
      <c r="AW498" s="399">
        <v>0.106543804148289</v>
      </c>
      <c r="AX498" s="399"/>
      <c r="AY498" s="399">
        <v>-0.19160072845009099</v>
      </c>
      <c r="AZ498" s="399">
        <v>8.1818001495062007E-2</v>
      </c>
      <c r="BA498" s="399">
        <v>0.113210085624545</v>
      </c>
      <c r="BB498" s="399">
        <v>-4.5801495148581103E-2</v>
      </c>
      <c r="BC498" s="399"/>
      <c r="BD498" s="399">
        <v>9.9588163853859296E-2</v>
      </c>
      <c r="BE498" s="399">
        <v>0.133333333333333</v>
      </c>
      <c r="BF498" s="399"/>
      <c r="BG498" s="399">
        <v>6.42459730016442E-3</v>
      </c>
      <c r="BH498" s="399">
        <v>-8.1210845561662096E-2</v>
      </c>
      <c r="BI498" s="399"/>
      <c r="BJ498" s="399"/>
      <c r="BK498" s="399">
        <v>3.0797480382945299E-2</v>
      </c>
      <c r="BL498" s="399">
        <v>-6.0606109127598201E-2</v>
      </c>
      <c r="BM498" s="399"/>
      <c r="BN498" s="399"/>
      <c r="BO498" s="399">
        <v>6.5298429916468503E-2</v>
      </c>
      <c r="BP498" s="399">
        <v>-7.8570880599684895E-2</v>
      </c>
      <c r="BQ498" s="399"/>
      <c r="BR498" s="399">
        <v>0.10843382306687301</v>
      </c>
      <c r="BS498" s="399"/>
      <c r="BT498" s="399"/>
      <c r="BU498" s="399">
        <v>-6.20156467604637E-2</v>
      </c>
      <c r="BV498" s="399"/>
      <c r="BW498" s="399">
        <v>3.9534987970235497E-2</v>
      </c>
      <c r="BX498" s="403"/>
      <c r="BY498" s="399">
        <v>5.4744373739717703E-2</v>
      </c>
      <c r="BZ498" s="399">
        <v>0.13563731038154</v>
      </c>
      <c r="CA498" s="399">
        <v>-7.3528778026480304E-3</v>
      </c>
      <c r="CB498" s="399"/>
      <c r="CC498" s="399">
        <v>0.10494598095597001</v>
      </c>
      <c r="CD498" s="399"/>
      <c r="CE498" s="399"/>
      <c r="CF498" s="399">
        <v>1.8040875142738499E-2</v>
      </c>
      <c r="CG498" s="399">
        <v>3.2558048547831397E-2</v>
      </c>
      <c r="CH498" s="399">
        <v>5.9641996587244499E-2</v>
      </c>
      <c r="CI498" s="399"/>
      <c r="CJ498" s="399">
        <v>3.9285664370302301E-2</v>
      </c>
      <c r="CK498" s="399"/>
      <c r="CL498" s="399"/>
      <c r="CM498" s="399"/>
      <c r="CN498" s="399"/>
      <c r="CO498" s="399"/>
      <c r="CP498" s="399"/>
      <c r="CQ498" s="399"/>
      <c r="CR498" s="399">
        <v>0</v>
      </c>
      <c r="CS498" s="399"/>
      <c r="CT498" s="399"/>
      <c r="CU498" s="399"/>
      <c r="CV498" s="399"/>
      <c r="CW498" s="399"/>
      <c r="CX498" s="399"/>
      <c r="CY498" s="399"/>
      <c r="CZ498" s="399"/>
      <c r="DA498" s="399"/>
      <c r="DB498" s="399"/>
      <c r="DC498" s="399"/>
      <c r="DD498" s="399"/>
      <c r="DE498" s="399"/>
      <c r="DG498" s="404"/>
      <c r="DI498" s="399"/>
      <c r="DJ498" s="399">
        <v>-3.90028861908421E-2</v>
      </c>
      <c r="DK498" s="399">
        <v>3.82523514030364E-2</v>
      </c>
    </row>
    <row r="499" spans="1:115" customFormat="1" hidden="1" outlineLevel="1">
      <c r="A499" s="398">
        <f t="shared" si="54"/>
        <v>33847</v>
      </c>
      <c r="B499" s="402"/>
      <c r="C499" s="399"/>
      <c r="D499" s="399">
        <v>2.5999999999999999E-3</v>
      </c>
      <c r="E499" s="399">
        <v>-2.50387373455658E-2</v>
      </c>
      <c r="F499" s="399"/>
      <c r="G499" s="399"/>
      <c r="H499" s="399"/>
      <c r="I499" s="399"/>
      <c r="J499" s="399"/>
      <c r="K499" s="399"/>
      <c r="L499" s="399"/>
      <c r="M499" s="399"/>
      <c r="N499" s="399"/>
      <c r="O499" s="399"/>
      <c r="P499" s="399"/>
      <c r="Q499" s="399"/>
      <c r="R499" s="399">
        <v>-1.3398392565229201E-2</v>
      </c>
      <c r="S499" s="399">
        <v>-3.8996965505688999E-2</v>
      </c>
      <c r="T499" s="399">
        <v>0.140845021978181</v>
      </c>
      <c r="U499" s="399"/>
      <c r="V499" s="399"/>
      <c r="W499" s="399"/>
      <c r="X499" s="399">
        <v>9.4830101056475602E-3</v>
      </c>
      <c r="Y499" s="399"/>
      <c r="Z499" s="399">
        <v>-5.4055049665928598E-3</v>
      </c>
      <c r="AA499" s="399">
        <v>-9.5588254749033305E-2</v>
      </c>
      <c r="AB499" s="399"/>
      <c r="AC499" s="399"/>
      <c r="AD499" s="399"/>
      <c r="AE499" s="399">
        <v>-4.1667185621102901E-2</v>
      </c>
      <c r="AF499" s="399"/>
      <c r="AG499" s="399"/>
      <c r="AH499" s="399"/>
      <c r="AI499" s="399"/>
      <c r="AJ499" s="399"/>
      <c r="AK499" s="399">
        <v>-3.4091077133020703E-2</v>
      </c>
      <c r="AL499" s="399"/>
      <c r="AM499" s="399">
        <v>-2.2255010716393199E-3</v>
      </c>
      <c r="AN499" s="399">
        <v>0.102040731667134</v>
      </c>
      <c r="AO499" s="399"/>
      <c r="AP499" s="399">
        <v>-5.7650743779064803E-2</v>
      </c>
      <c r="AQ499" s="399">
        <v>8.7109491214349896E-3</v>
      </c>
      <c r="AR499" s="399"/>
      <c r="AS499" s="399"/>
      <c r="AT499" s="399">
        <v>-6.04029895366218E-2</v>
      </c>
      <c r="AU499" s="399"/>
      <c r="AV499" s="399">
        <v>3.3448925069814398E-3</v>
      </c>
      <c r="AW499" s="399">
        <v>-7.4073941837698998E-2</v>
      </c>
      <c r="AX499" s="399"/>
      <c r="AY499" s="399">
        <v>9.7403348654185803E-3</v>
      </c>
      <c r="AZ499" s="399">
        <v>-5.5192288015242501E-2</v>
      </c>
      <c r="BA499" s="399">
        <v>-1.6500893911465801E-2</v>
      </c>
      <c r="BB499" s="399">
        <v>6.8000121961447196E-2</v>
      </c>
      <c r="BC499" s="399"/>
      <c r="BD499" s="399">
        <v>5.4877555457710302E-2</v>
      </c>
      <c r="BE499" s="399">
        <v>0.11764705882352899</v>
      </c>
      <c r="BF499" s="399"/>
      <c r="BG499" s="399">
        <v>-0.109289510722284</v>
      </c>
      <c r="BH499" s="399">
        <v>-1.09896230696376E-2</v>
      </c>
      <c r="BI499" s="399"/>
      <c r="BJ499" s="399"/>
      <c r="BK499" s="399">
        <v>-0.12669678859167</v>
      </c>
      <c r="BL499" s="399">
        <v>-6.8100377469804199E-2</v>
      </c>
      <c r="BM499" s="399"/>
      <c r="BN499" s="399"/>
      <c r="BO499" s="399">
        <v>4.1793277173542302E-2</v>
      </c>
      <c r="BP499" s="399">
        <v>-3.66190149799277E-2</v>
      </c>
      <c r="BQ499" s="399"/>
      <c r="BR499" s="399">
        <v>-7.3369669775064497E-2</v>
      </c>
      <c r="BS499" s="399"/>
      <c r="BT499" s="399"/>
      <c r="BU499" s="399">
        <v>6.6115864882264799E-2</v>
      </c>
      <c r="BV499" s="399"/>
      <c r="BW499" s="399">
        <v>2.2371684029405401E-2</v>
      </c>
      <c r="BX499" s="403"/>
      <c r="BY499" s="399">
        <v>1.6117942281214499E-2</v>
      </c>
      <c r="BZ499" s="399">
        <v>-0.12177882775589401</v>
      </c>
      <c r="CA499" s="399">
        <v>1.85181322038778E-2</v>
      </c>
      <c r="CB499" s="399"/>
      <c r="CC499" s="399">
        <v>-1.25313958483903E-2</v>
      </c>
      <c r="CD499" s="399"/>
      <c r="CE499" s="399"/>
      <c r="CF499" s="399">
        <v>-2.2038378406428898E-2</v>
      </c>
      <c r="CG499" s="399">
        <v>-5.18761593208861E-2</v>
      </c>
      <c r="CH499" s="399">
        <v>3.8318676986483301E-2</v>
      </c>
      <c r="CI499" s="399"/>
      <c r="CJ499" s="399">
        <v>2.4055091810944999E-2</v>
      </c>
      <c r="CK499" s="399"/>
      <c r="CL499" s="399"/>
      <c r="CM499" s="399"/>
      <c r="CN499" s="399"/>
      <c r="CO499" s="399"/>
      <c r="CP499" s="399"/>
      <c r="CQ499" s="399"/>
      <c r="CR499" s="399">
        <v>-8.4906160248166704E-2</v>
      </c>
      <c r="CS499" s="399"/>
      <c r="CT499" s="399"/>
      <c r="CU499" s="399"/>
      <c r="CV499" s="399"/>
      <c r="CW499" s="399"/>
      <c r="CX499" s="399"/>
      <c r="CY499" s="399"/>
      <c r="CZ499" s="399"/>
      <c r="DA499" s="399"/>
      <c r="DB499" s="399"/>
      <c r="DC499" s="399"/>
      <c r="DD499" s="399"/>
      <c r="DE499" s="399"/>
      <c r="DG499" s="404"/>
      <c r="DI499" s="399"/>
      <c r="DJ499" s="399">
        <v>-0.16845885070636099</v>
      </c>
      <c r="DK499" s="399">
        <v>-7.8947698153927201E-2</v>
      </c>
    </row>
    <row r="500" spans="1:115" customFormat="1" hidden="1" outlineLevel="1">
      <c r="A500" s="398">
        <f t="shared" si="54"/>
        <v>33877</v>
      </c>
      <c r="B500" s="402"/>
      <c r="C500" s="399"/>
      <c r="D500" s="399">
        <v>2.5999999999999999E-3</v>
      </c>
      <c r="E500" s="399">
        <v>1.12707349286642E-2</v>
      </c>
      <c r="F500" s="399"/>
      <c r="G500" s="399"/>
      <c r="H500" s="399"/>
      <c r="I500" s="399"/>
      <c r="J500" s="399"/>
      <c r="K500" s="399"/>
      <c r="L500" s="399"/>
      <c r="M500" s="399"/>
      <c r="N500" s="399"/>
      <c r="O500" s="399"/>
      <c r="P500" s="399"/>
      <c r="Q500" s="399"/>
      <c r="R500" s="399">
        <v>-1.9020457462679202E-2</v>
      </c>
      <c r="S500" s="399">
        <v>0.102098596362309</v>
      </c>
      <c r="T500" s="399">
        <v>0.11111115298491001</v>
      </c>
      <c r="U500" s="399"/>
      <c r="V500" s="399"/>
      <c r="W500" s="399"/>
      <c r="X500" s="399">
        <v>-6.4151164238432506E-2</v>
      </c>
      <c r="Y500" s="399"/>
      <c r="Z500" s="399">
        <v>-1.6304123659271998E-2</v>
      </c>
      <c r="AA500" s="399">
        <v>4.0650627052735103E-2</v>
      </c>
      <c r="AB500" s="399"/>
      <c r="AC500" s="399"/>
      <c r="AD500" s="399"/>
      <c r="AE500" s="399">
        <v>5.0724844870642098E-2</v>
      </c>
      <c r="AF500" s="399"/>
      <c r="AG500" s="399"/>
      <c r="AH500" s="399"/>
      <c r="AI500" s="399"/>
      <c r="AJ500" s="399"/>
      <c r="AK500" s="399">
        <v>2.78225526482276E-2</v>
      </c>
      <c r="AL500" s="399"/>
      <c r="AM500" s="399">
        <v>1.5999837140431201E-2</v>
      </c>
      <c r="AN500" s="399">
        <v>0.231481576084589</v>
      </c>
      <c r="AO500" s="399"/>
      <c r="AP500" s="399">
        <v>-8.4833161349041897E-2</v>
      </c>
      <c r="AQ500" s="399">
        <v>0.100720830706823</v>
      </c>
      <c r="AR500" s="399"/>
      <c r="AS500" s="399"/>
      <c r="AT500" s="399">
        <v>0.14285595814216601</v>
      </c>
      <c r="AU500" s="399"/>
      <c r="AV500" s="399">
        <v>1.3467682556114399E-2</v>
      </c>
      <c r="AW500" s="399">
        <v>5.3333090795757598E-2</v>
      </c>
      <c r="AX500" s="399"/>
      <c r="AY500" s="399">
        <v>-6.7524631535114205E-2</v>
      </c>
      <c r="AZ500" s="399">
        <v>4.4640628835295104E-3</v>
      </c>
      <c r="BA500" s="399">
        <v>2.0133576584892E-2</v>
      </c>
      <c r="BB500" s="399">
        <v>8.7515219620313191E-3</v>
      </c>
      <c r="BC500" s="399"/>
      <c r="BD500" s="399">
        <v>5.7810838610994298E-3</v>
      </c>
      <c r="BE500" s="399">
        <v>0.118421052631578</v>
      </c>
      <c r="BF500" s="399"/>
      <c r="BG500" s="399">
        <v>-3.0674609880218001E-2</v>
      </c>
      <c r="BH500" s="399">
        <v>2.2221707299281999E-2</v>
      </c>
      <c r="BI500" s="399"/>
      <c r="BJ500" s="399"/>
      <c r="BK500" s="399">
        <v>8.0310691350839694E-2</v>
      </c>
      <c r="BL500" s="399">
        <v>1.33089987393366E-2</v>
      </c>
      <c r="BM500" s="399"/>
      <c r="BN500" s="399"/>
      <c r="BO500" s="399">
        <v>8.5036454751699006E-3</v>
      </c>
      <c r="BP500" s="399">
        <v>3.2258377993542302E-2</v>
      </c>
      <c r="BQ500" s="399"/>
      <c r="BR500" s="399">
        <v>0.17888534968692199</v>
      </c>
      <c r="BS500" s="399"/>
      <c r="BT500" s="399"/>
      <c r="BU500" s="399">
        <v>-3.9218526791007201E-3</v>
      </c>
      <c r="BV500" s="399"/>
      <c r="BW500" s="399">
        <v>3.5953549693277402E-2</v>
      </c>
      <c r="BX500" s="403"/>
      <c r="BY500" s="399">
        <v>-6.8967240944360899E-3</v>
      </c>
      <c r="BZ500" s="399">
        <v>0.12799909500859599</v>
      </c>
      <c r="CA500" s="399">
        <v>9.8234698226948806E-3</v>
      </c>
      <c r="CB500" s="399"/>
      <c r="CC500" s="399">
        <v>2.5380849164631E-2</v>
      </c>
      <c r="CD500" s="399"/>
      <c r="CE500" s="399"/>
      <c r="CF500" s="399">
        <v>-7.7921807478044097E-3</v>
      </c>
      <c r="CG500" s="399">
        <v>-7.15889187114038E-3</v>
      </c>
      <c r="CH500" s="399">
        <v>-1.8148669971832499E-2</v>
      </c>
      <c r="CI500" s="399"/>
      <c r="CJ500" s="399">
        <v>8.0536738144700803E-2</v>
      </c>
      <c r="CK500" s="399"/>
      <c r="CL500" s="399"/>
      <c r="CM500" s="399"/>
      <c r="CN500" s="399"/>
      <c r="CO500" s="399"/>
      <c r="CP500" s="399"/>
      <c r="CQ500" s="399"/>
      <c r="CR500" s="399">
        <v>-7.2164467511568894E-2</v>
      </c>
      <c r="CS500" s="399"/>
      <c r="CT500" s="399"/>
      <c r="CU500" s="399"/>
      <c r="CV500" s="399"/>
      <c r="CW500" s="399"/>
      <c r="CX500" s="399"/>
      <c r="CY500" s="399"/>
      <c r="CZ500" s="399"/>
      <c r="DA500" s="399"/>
      <c r="DB500" s="399"/>
      <c r="DC500" s="399"/>
      <c r="DD500" s="399"/>
      <c r="DE500" s="399"/>
      <c r="DG500" s="404"/>
      <c r="DI500" s="399"/>
      <c r="DJ500" s="399">
        <v>0</v>
      </c>
      <c r="DK500" s="399">
        <v>-5.7148376415564403E-3</v>
      </c>
    </row>
    <row r="501" spans="1:115" customFormat="1" hidden="1" outlineLevel="1">
      <c r="A501" s="398">
        <f t="shared" si="54"/>
        <v>33908</v>
      </c>
      <c r="B501" s="402"/>
      <c r="C501" s="399"/>
      <c r="D501" s="399">
        <v>2.3E-3</v>
      </c>
      <c r="E501" s="399">
        <v>8.5077419789938401E-3</v>
      </c>
      <c r="F501" s="399"/>
      <c r="G501" s="399"/>
      <c r="H501" s="399"/>
      <c r="I501" s="399"/>
      <c r="J501" s="399"/>
      <c r="K501" s="399"/>
      <c r="L501" s="399"/>
      <c r="M501" s="399"/>
      <c r="N501" s="399"/>
      <c r="O501" s="399"/>
      <c r="P501" s="399"/>
      <c r="Q501" s="399"/>
      <c r="R501" s="399">
        <v>0.16343445087956299</v>
      </c>
      <c r="S501" s="399">
        <v>2.11080298208552E-2</v>
      </c>
      <c r="T501" s="399">
        <v>0.46666671189036801</v>
      </c>
      <c r="U501" s="399"/>
      <c r="V501" s="399"/>
      <c r="W501" s="399"/>
      <c r="X501" s="399">
        <v>2.8225399375059999E-2</v>
      </c>
      <c r="Y501" s="399"/>
      <c r="Z501" s="399">
        <v>6.13132686714856E-2</v>
      </c>
      <c r="AA501" s="399">
        <v>0.101561905008547</v>
      </c>
      <c r="AB501" s="399"/>
      <c r="AC501" s="399"/>
      <c r="AD501" s="399"/>
      <c r="AE501" s="399">
        <v>8.7867007492181196E-2</v>
      </c>
      <c r="AF501" s="399"/>
      <c r="AG501" s="399"/>
      <c r="AH501" s="399"/>
      <c r="AI501" s="399"/>
      <c r="AJ501" s="399"/>
      <c r="AK501" s="399">
        <v>1.28199462038347E-2</v>
      </c>
      <c r="AL501" s="399"/>
      <c r="AM501" s="399">
        <v>-3.4121125012025501E-2</v>
      </c>
      <c r="AN501" s="399">
        <v>1.5037479620515401E-2</v>
      </c>
      <c r="AO501" s="399"/>
      <c r="AP501" s="399">
        <v>-1.40451818298396E-2</v>
      </c>
      <c r="AQ501" s="399">
        <v>-2.0440049388117301E-2</v>
      </c>
      <c r="AR501" s="399"/>
      <c r="AS501" s="399"/>
      <c r="AT501" s="399">
        <v>0.112500936684577</v>
      </c>
      <c r="AU501" s="399"/>
      <c r="AV501" s="399">
        <v>5.2804735156417502E-2</v>
      </c>
      <c r="AW501" s="399">
        <v>7.6695796860904095E-2</v>
      </c>
      <c r="AX501" s="399"/>
      <c r="AY501" s="399">
        <v>2.17865687107032E-2</v>
      </c>
      <c r="AZ501" s="399">
        <v>3.5555426026399002E-2</v>
      </c>
      <c r="BA501" s="399">
        <v>-5.3105889737586898E-3</v>
      </c>
      <c r="BB501" s="399">
        <v>-3.3581909949778797E-2</v>
      </c>
      <c r="BC501" s="399"/>
      <c r="BD501" s="399">
        <v>0.171808874914331</v>
      </c>
      <c r="BE501" s="399">
        <v>-0.152941176470588</v>
      </c>
      <c r="BF501" s="399"/>
      <c r="BG501" s="399">
        <v>-6.6556705316572595E-2</v>
      </c>
      <c r="BH501" s="399">
        <v>-3.4033233456027399E-2</v>
      </c>
      <c r="BI501" s="399"/>
      <c r="BJ501" s="399"/>
      <c r="BK501" s="399">
        <v>5.26369057196185E-3</v>
      </c>
      <c r="BL501" s="399">
        <v>5.3639775956940403E-2</v>
      </c>
      <c r="BM501" s="399"/>
      <c r="BN501" s="399"/>
      <c r="BO501" s="399">
        <v>-4.2158795369601397E-2</v>
      </c>
      <c r="BP501" s="399">
        <v>-0.14062540986820499</v>
      </c>
      <c r="BQ501" s="399"/>
      <c r="BR501" s="399">
        <v>3.7313736613422598E-2</v>
      </c>
      <c r="BS501" s="399"/>
      <c r="BT501" s="399"/>
      <c r="BU501" s="399">
        <v>-1.5625145349200599E-2</v>
      </c>
      <c r="BV501" s="399"/>
      <c r="BW501" s="399">
        <v>2.95983988761041E-2</v>
      </c>
      <c r="BX501" s="403"/>
      <c r="BY501" s="399">
        <v>-6.9440626928317598E-3</v>
      </c>
      <c r="BZ501" s="399">
        <v>0.13475120985016001</v>
      </c>
      <c r="CA501" s="399">
        <v>0.140794502465689</v>
      </c>
      <c r="CB501" s="399"/>
      <c r="CC501" s="399">
        <v>5.7329152534343703E-2</v>
      </c>
      <c r="CD501" s="399"/>
      <c r="CE501" s="399"/>
      <c r="CF501" s="399">
        <v>-3.9266722887874403E-2</v>
      </c>
      <c r="CG501" s="399">
        <v>6.7307073469628803E-2</v>
      </c>
      <c r="CH501" s="399">
        <v>-6.0998185953798398E-2</v>
      </c>
      <c r="CI501" s="399"/>
      <c r="CJ501" s="399">
        <v>0.10248435241078201</v>
      </c>
      <c r="CK501" s="399"/>
      <c r="CL501" s="399"/>
      <c r="CM501" s="399"/>
      <c r="CN501" s="399"/>
      <c r="CO501" s="399"/>
      <c r="CP501" s="399"/>
      <c r="CQ501" s="399"/>
      <c r="CR501" s="399">
        <v>0.15555599098512801</v>
      </c>
      <c r="CS501" s="399"/>
      <c r="CT501" s="399"/>
      <c r="CU501" s="399"/>
      <c r="CV501" s="399"/>
      <c r="CW501" s="399"/>
      <c r="CX501" s="399"/>
      <c r="CY501" s="399"/>
      <c r="CZ501" s="399"/>
      <c r="DA501" s="399"/>
      <c r="DB501" s="399"/>
      <c r="DC501" s="399"/>
      <c r="DD501" s="399"/>
      <c r="DE501" s="399"/>
      <c r="DG501" s="404"/>
      <c r="DI501" s="399"/>
      <c r="DJ501" s="399">
        <v>0.15505385536329999</v>
      </c>
      <c r="DK501" s="399">
        <v>-8.6612597101379404E-2</v>
      </c>
    </row>
    <row r="502" spans="1:115" customFormat="1" hidden="1" outlineLevel="1">
      <c r="A502" s="398">
        <f t="shared" si="54"/>
        <v>33938</v>
      </c>
      <c r="B502" s="402"/>
      <c r="C502" s="399"/>
      <c r="D502" s="399">
        <v>2.3E-3</v>
      </c>
      <c r="E502" s="399">
        <v>3.7919712433486401E-2</v>
      </c>
      <c r="F502" s="399"/>
      <c r="G502" s="399"/>
      <c r="H502" s="399"/>
      <c r="I502" s="399"/>
      <c r="J502" s="399"/>
      <c r="K502" s="399"/>
      <c r="L502" s="399"/>
      <c r="M502" s="399"/>
      <c r="N502" s="399"/>
      <c r="O502" s="399"/>
      <c r="P502" s="399"/>
      <c r="Q502" s="399"/>
      <c r="R502" s="399">
        <v>9.75691707116879E-2</v>
      </c>
      <c r="S502" s="399">
        <v>8.0103077173449E-2</v>
      </c>
      <c r="T502" s="399">
        <v>8.3333314061870098E-2</v>
      </c>
      <c r="U502" s="399"/>
      <c r="V502" s="399"/>
      <c r="W502" s="399"/>
      <c r="X502" s="399">
        <v>8.4253151394015E-2</v>
      </c>
      <c r="Y502" s="399"/>
      <c r="Z502" s="399">
        <v>3.6649284840258201E-2</v>
      </c>
      <c r="AA502" s="399">
        <v>0.106383745488488</v>
      </c>
      <c r="AB502" s="399"/>
      <c r="AC502" s="399"/>
      <c r="AD502" s="399"/>
      <c r="AE502" s="399">
        <v>7.1428225386017896E-2</v>
      </c>
      <c r="AF502" s="399"/>
      <c r="AG502" s="399"/>
      <c r="AH502" s="399"/>
      <c r="AI502" s="399"/>
      <c r="AJ502" s="399"/>
      <c r="AK502" s="399">
        <v>2.53163176054398E-2</v>
      </c>
      <c r="AL502" s="399"/>
      <c r="AM502" s="399">
        <v>9.6605472193942804E-2</v>
      </c>
      <c r="AN502" s="399">
        <v>0.23703748369649799</v>
      </c>
      <c r="AO502" s="399"/>
      <c r="AP502" s="399">
        <v>2.84908388336075E-2</v>
      </c>
      <c r="AQ502" s="399">
        <v>0.107544364667641</v>
      </c>
      <c r="AR502" s="399"/>
      <c r="AS502" s="399"/>
      <c r="AT502" s="399">
        <v>0</v>
      </c>
      <c r="AU502" s="399"/>
      <c r="AV502" s="399">
        <v>2.1943345873380801E-2</v>
      </c>
      <c r="AW502" s="399">
        <v>2.6005239408815901E-2</v>
      </c>
      <c r="AX502" s="399"/>
      <c r="AY502" s="399">
        <v>8.9966012326203798E-2</v>
      </c>
      <c r="AZ502" s="399">
        <v>7.2703912835118095E-2</v>
      </c>
      <c r="BA502" s="399">
        <v>-2.37290752667823E-2</v>
      </c>
      <c r="BB502" s="399">
        <v>1.1582679708157E-2</v>
      </c>
      <c r="BC502" s="399"/>
      <c r="BD502" s="399">
        <v>9.8522461672414297E-2</v>
      </c>
      <c r="BE502" s="399">
        <v>0.25</v>
      </c>
      <c r="BF502" s="399"/>
      <c r="BG502" s="399">
        <v>0.15068536076727801</v>
      </c>
      <c r="BH502" s="399">
        <v>4.54545215384691E-2</v>
      </c>
      <c r="BI502" s="399"/>
      <c r="BJ502" s="399"/>
      <c r="BK502" s="399">
        <v>8.6123821020549704E-2</v>
      </c>
      <c r="BL502" s="399">
        <v>9.0909063425263101E-2</v>
      </c>
      <c r="BM502" s="399"/>
      <c r="BN502" s="399"/>
      <c r="BO502" s="399">
        <v>-2.02865125143456E-2</v>
      </c>
      <c r="BP502" s="399">
        <v>0.28429836025402699</v>
      </c>
      <c r="BQ502" s="399"/>
      <c r="BR502" s="399">
        <v>4.5563560332997299E-2</v>
      </c>
      <c r="BS502" s="399"/>
      <c r="BT502" s="399"/>
      <c r="BU502" s="399">
        <v>4.7619192780438802E-2</v>
      </c>
      <c r="BV502" s="399"/>
      <c r="BW502" s="399">
        <v>5.7495036721916602E-2</v>
      </c>
      <c r="BX502" s="403"/>
      <c r="BY502" s="399">
        <v>9.2071342431954105E-3</v>
      </c>
      <c r="BZ502" s="399">
        <v>0.24583347118268301</v>
      </c>
      <c r="CA502" s="399">
        <v>0</v>
      </c>
      <c r="CB502" s="399"/>
      <c r="CC502" s="399">
        <v>2.5943473846683902E-2</v>
      </c>
      <c r="CD502" s="399"/>
      <c r="CE502" s="399"/>
      <c r="CF502" s="399">
        <v>-0.165665682754634</v>
      </c>
      <c r="CG502" s="399">
        <v>3.38243714898094E-2</v>
      </c>
      <c r="CH502" s="399">
        <v>-3.9370702656336798E-2</v>
      </c>
      <c r="CI502" s="399"/>
      <c r="CJ502" s="399">
        <v>4.9295347434311403E-2</v>
      </c>
      <c r="CK502" s="399"/>
      <c r="CL502" s="399"/>
      <c r="CM502" s="399"/>
      <c r="CN502" s="399"/>
      <c r="CO502" s="399"/>
      <c r="CP502" s="399"/>
      <c r="CQ502" s="399"/>
      <c r="CR502" s="399">
        <v>3.8460955192979498E-2</v>
      </c>
      <c r="CS502" s="399"/>
      <c r="CT502" s="399"/>
      <c r="CU502" s="399"/>
      <c r="CV502" s="399"/>
      <c r="CW502" s="399"/>
      <c r="CX502" s="399"/>
      <c r="CY502" s="399"/>
      <c r="CZ502" s="399"/>
      <c r="DA502" s="399"/>
      <c r="DB502" s="399"/>
      <c r="DC502" s="399"/>
      <c r="DD502" s="399"/>
      <c r="DE502" s="399"/>
      <c r="DG502" s="404"/>
      <c r="DI502" s="399"/>
      <c r="DJ502" s="399">
        <v>5.6603656308897403E-2</v>
      </c>
      <c r="DK502" s="399">
        <v>-7.5949205917417995E-2</v>
      </c>
    </row>
    <row r="503" spans="1:115" customFormat="1" hidden="1" outlineLevel="1">
      <c r="A503" s="398">
        <f t="shared" si="54"/>
        <v>33969</v>
      </c>
      <c r="B503" s="402"/>
      <c r="C503" s="399"/>
      <c r="D503" s="399">
        <v>2.8E-3</v>
      </c>
      <c r="E503" s="399">
        <v>1.51582704779802E-2</v>
      </c>
      <c r="F503" s="399"/>
      <c r="G503" s="399"/>
      <c r="H503" s="399"/>
      <c r="I503" s="399"/>
      <c r="J503" s="399"/>
      <c r="K503" s="399"/>
      <c r="L503" s="399"/>
      <c r="M503" s="399"/>
      <c r="N503" s="399"/>
      <c r="O503" s="399"/>
      <c r="P503" s="399"/>
      <c r="Q503" s="399"/>
      <c r="R503" s="399">
        <v>3.9129914195527402E-2</v>
      </c>
      <c r="S503" s="399">
        <v>1.9574411740757601E-2</v>
      </c>
      <c r="T503" s="399">
        <v>1.39860304066692E-2</v>
      </c>
      <c r="U503" s="399"/>
      <c r="V503" s="399"/>
      <c r="W503" s="399"/>
      <c r="X503" s="399">
        <v>3.2846897633115699E-2</v>
      </c>
      <c r="Y503" s="399"/>
      <c r="Z503" s="399">
        <v>7.5757521254053495E-2</v>
      </c>
      <c r="AA503" s="399">
        <v>-7.0513009597497206E-2</v>
      </c>
      <c r="AB503" s="399"/>
      <c r="AC503" s="399"/>
      <c r="AD503" s="399"/>
      <c r="AE503" s="399">
        <v>1.92593505803457E-2</v>
      </c>
      <c r="AF503" s="399"/>
      <c r="AG503" s="399"/>
      <c r="AH503" s="399"/>
      <c r="AI503" s="399"/>
      <c r="AJ503" s="399"/>
      <c r="AK503" s="399">
        <v>0.13180542078089399</v>
      </c>
      <c r="AL503" s="399"/>
      <c r="AM503" s="399">
        <v>0.13283195874912801</v>
      </c>
      <c r="AN503" s="399">
        <v>0</v>
      </c>
      <c r="AO503" s="399"/>
      <c r="AP503" s="399">
        <v>-3.3245470839227798E-2</v>
      </c>
      <c r="AQ503" s="399">
        <v>-3.5405572942614497E-2</v>
      </c>
      <c r="AR503" s="399"/>
      <c r="AS503" s="399"/>
      <c r="AT503" s="399">
        <v>0.27528000636501299</v>
      </c>
      <c r="AU503" s="399"/>
      <c r="AV503" s="399">
        <v>2.15763326776208E-2</v>
      </c>
      <c r="AW503" s="399">
        <v>-1.1520814014671799E-2</v>
      </c>
      <c r="AX503" s="399"/>
      <c r="AY503" s="399">
        <v>-2.5397342559515701E-2</v>
      </c>
      <c r="AZ503" s="399">
        <v>-1.6064951965360199E-2</v>
      </c>
      <c r="BA503" s="399">
        <v>6.9444350684043601E-2</v>
      </c>
      <c r="BB503" s="399">
        <v>4.1984674684105897E-2</v>
      </c>
      <c r="BC503" s="399"/>
      <c r="BD503" s="399">
        <v>1.34525968211547E-2</v>
      </c>
      <c r="BE503" s="399">
        <v>-0.133333333333333</v>
      </c>
      <c r="BF503" s="399"/>
      <c r="BG503" s="399">
        <v>2.08336243202706E-2</v>
      </c>
      <c r="BH503" s="399">
        <v>7.6087195031484006E-2</v>
      </c>
      <c r="BI503" s="399"/>
      <c r="BJ503" s="399"/>
      <c r="BK503" s="399">
        <v>-5.5065987832149797E-2</v>
      </c>
      <c r="BL503" s="399">
        <v>3.8036824664150197E-2</v>
      </c>
      <c r="BM503" s="399"/>
      <c r="BN503" s="399"/>
      <c r="BO503" s="399">
        <v>1.09093998247982E-2</v>
      </c>
      <c r="BP503" s="399">
        <v>9.9290730806967695E-2</v>
      </c>
      <c r="BQ503" s="399"/>
      <c r="BR503" s="399">
        <v>4.3577906182027101E-2</v>
      </c>
      <c r="BS503" s="399"/>
      <c r="BT503" s="399"/>
      <c r="BU503" s="399">
        <v>1.8980210857607101E-2</v>
      </c>
      <c r="BV503" s="399"/>
      <c r="BW503" s="399">
        <v>-5.0072687835139799E-3</v>
      </c>
      <c r="BX503" s="403"/>
      <c r="BY503" s="399">
        <v>1.4034668806434499E-2</v>
      </c>
      <c r="BZ503" s="399">
        <v>5.1839739904118602E-2</v>
      </c>
      <c r="CA503" s="399">
        <v>4.9968516323075599E-2</v>
      </c>
      <c r="CB503" s="399"/>
      <c r="CC503" s="399">
        <v>-2.2989081293305E-2</v>
      </c>
      <c r="CD503" s="399"/>
      <c r="CE503" s="399"/>
      <c r="CF503" s="399">
        <v>7.8688920438015605E-2</v>
      </c>
      <c r="CG503" s="399">
        <v>5.9080059292390498E-2</v>
      </c>
      <c r="CH503" s="399">
        <v>-5.6606029542492303E-2</v>
      </c>
      <c r="CI503" s="399"/>
      <c r="CJ503" s="399">
        <v>-8.3220947744351695E-2</v>
      </c>
      <c r="CK503" s="399"/>
      <c r="CL503" s="399"/>
      <c r="CM503" s="399"/>
      <c r="CN503" s="399"/>
      <c r="CO503" s="399"/>
      <c r="CP503" s="399"/>
      <c r="CQ503" s="399"/>
      <c r="CR503" s="399">
        <v>7.4074409546606101E-2</v>
      </c>
      <c r="CS503" s="399"/>
      <c r="CT503" s="399"/>
      <c r="CU503" s="399"/>
      <c r="CV503" s="399"/>
      <c r="CW503" s="399"/>
      <c r="CX503" s="399"/>
      <c r="CY503" s="399"/>
      <c r="CZ503" s="399"/>
      <c r="DA503" s="399"/>
      <c r="DB503" s="399"/>
      <c r="DC503" s="399"/>
      <c r="DD503" s="399"/>
      <c r="DE503" s="399"/>
      <c r="DG503" s="404"/>
      <c r="DI503" s="399"/>
      <c r="DJ503" s="399">
        <v>8.2142913946213703E-2</v>
      </c>
      <c r="DK503" s="399">
        <v>7.5343008698296604E-2</v>
      </c>
    </row>
    <row r="504" spans="1:115" customFormat="1" hidden="1" outlineLevel="1">
      <c r="A504" s="398">
        <f t="shared" si="54"/>
        <v>34000</v>
      </c>
      <c r="B504" s="402"/>
      <c r="C504" s="399"/>
      <c r="D504" s="399">
        <v>2.3E-3</v>
      </c>
      <c r="E504" s="399">
        <v>9.0072056545724699E-3</v>
      </c>
      <c r="F504" s="399"/>
      <c r="G504" s="399"/>
      <c r="H504" s="399"/>
      <c r="I504" s="399"/>
      <c r="J504" s="399"/>
      <c r="K504" s="399"/>
      <c r="L504" s="399"/>
      <c r="M504" s="399"/>
      <c r="N504" s="399"/>
      <c r="O504" s="399"/>
      <c r="P504" s="399"/>
      <c r="Q504" s="399"/>
      <c r="R504" s="399">
        <v>-4.1841145900190996E-3</v>
      </c>
      <c r="S504" s="399">
        <v>-3.2941224667095099E-2</v>
      </c>
      <c r="T504" s="399">
        <v>3.4482693285617198E-2</v>
      </c>
      <c r="U504" s="399"/>
      <c r="V504" s="399"/>
      <c r="W504" s="399"/>
      <c r="X504" s="399">
        <v>2.4734030658353001E-2</v>
      </c>
      <c r="Y504" s="399"/>
      <c r="Z504" s="399">
        <v>3.3213485920301197E-2</v>
      </c>
      <c r="AA504" s="399">
        <v>3.4482714537187299E-2</v>
      </c>
      <c r="AB504" s="399"/>
      <c r="AC504" s="399"/>
      <c r="AD504" s="399"/>
      <c r="AE504" s="399">
        <v>6.2369064609338602E-2</v>
      </c>
      <c r="AF504" s="399"/>
      <c r="AG504" s="399"/>
      <c r="AH504" s="399"/>
      <c r="AI504" s="399"/>
      <c r="AJ504" s="399"/>
      <c r="AK504" s="399">
        <v>2.7473010651515299E-2</v>
      </c>
      <c r="AL504" s="399"/>
      <c r="AM504" s="399">
        <v>-1.54867433769497E-2</v>
      </c>
      <c r="AN504" s="399">
        <v>0.185628414882471</v>
      </c>
      <c r="AO504" s="399"/>
      <c r="AP504" s="399">
        <v>-6.9164035565818405E-2</v>
      </c>
      <c r="AQ504" s="399">
        <v>-1.6566177964209099E-2</v>
      </c>
      <c r="AR504" s="399"/>
      <c r="AS504" s="399"/>
      <c r="AT504" s="399">
        <v>0.145374381521853</v>
      </c>
      <c r="AU504" s="399"/>
      <c r="AV504" s="399">
        <v>9.0362677666126993E-3</v>
      </c>
      <c r="AW504" s="399">
        <v>-6.7177886411791399E-2</v>
      </c>
      <c r="AX504" s="399"/>
      <c r="AY504" s="399">
        <v>1.9544249631935101E-2</v>
      </c>
      <c r="AZ504" s="399">
        <v>4.0818121067669397E-3</v>
      </c>
      <c r="BA504" s="399">
        <v>2.8072546935149E-2</v>
      </c>
      <c r="BB504" s="399">
        <v>-4.3955771386976997E-2</v>
      </c>
      <c r="BC504" s="399"/>
      <c r="BD504" s="399">
        <v>-4.4633715538023797E-2</v>
      </c>
      <c r="BE504" s="399">
        <v>2.5641025641025501E-2</v>
      </c>
      <c r="BF504" s="399"/>
      <c r="BG504" s="399">
        <v>8.4841700900495295E-2</v>
      </c>
      <c r="BH504" s="399">
        <v>-4.0404011114234299E-2</v>
      </c>
      <c r="BI504" s="399"/>
      <c r="BJ504" s="399"/>
      <c r="BK504" s="399">
        <v>4.9412244965597797E-2</v>
      </c>
      <c r="BL504" s="399">
        <v>5.1779829579963799E-2</v>
      </c>
      <c r="BM504" s="399"/>
      <c r="BN504" s="399"/>
      <c r="BO504" s="399">
        <v>4.67623091731088E-2</v>
      </c>
      <c r="BP504" s="399">
        <v>5.8064941878106902E-2</v>
      </c>
      <c r="BQ504" s="399"/>
      <c r="BR504" s="399">
        <v>0.13406588876957201</v>
      </c>
      <c r="BS504" s="399"/>
      <c r="BT504" s="399"/>
      <c r="BU504" s="399">
        <v>-7.4625103992354003E-3</v>
      </c>
      <c r="BV504" s="399"/>
      <c r="BW504" s="399">
        <v>1.7578047333060599E-2</v>
      </c>
      <c r="BX504" s="403"/>
      <c r="BY504" s="399">
        <v>1.7301243760963599E-2</v>
      </c>
      <c r="BZ504" s="399">
        <v>0.12559678999087701</v>
      </c>
      <c r="CA504" s="399">
        <v>9.9697363943289805E-2</v>
      </c>
      <c r="CB504" s="399"/>
      <c r="CC504" s="399">
        <v>-2.3701425280582101E-2</v>
      </c>
      <c r="CD504" s="399"/>
      <c r="CE504" s="399"/>
      <c r="CF504" s="399">
        <v>-7.2948668468813899E-2</v>
      </c>
      <c r="CG504" s="399">
        <v>-4.7520276386176501E-2</v>
      </c>
      <c r="CH504" s="399">
        <v>1.09176140618854E-2</v>
      </c>
      <c r="CI504" s="399"/>
      <c r="CJ504" s="399">
        <v>1.3176812528832901E-2</v>
      </c>
      <c r="CK504" s="399"/>
      <c r="CL504" s="399"/>
      <c r="CM504" s="399"/>
      <c r="CN504" s="399"/>
      <c r="CO504" s="399"/>
      <c r="CP504" s="399"/>
      <c r="CQ504" s="399"/>
      <c r="CR504" s="399">
        <v>-6.8965808037335902E-2</v>
      </c>
      <c r="CS504" s="399"/>
      <c r="CT504" s="399"/>
      <c r="CU504" s="399"/>
      <c r="CV504" s="399"/>
      <c r="CW504" s="399"/>
      <c r="CX504" s="399"/>
      <c r="CY504" s="399"/>
      <c r="CZ504" s="399"/>
      <c r="DA504" s="399"/>
      <c r="DB504" s="399"/>
      <c r="DC504" s="399"/>
      <c r="DD504" s="399"/>
      <c r="DE504" s="399"/>
      <c r="DG504" s="404"/>
      <c r="DI504" s="399"/>
      <c r="DJ504" s="399">
        <v>5.9326393365850702E-2</v>
      </c>
      <c r="DK504" s="399">
        <v>0.121532758494502</v>
      </c>
    </row>
    <row r="505" spans="1:115" customFormat="1" hidden="1" outlineLevel="1">
      <c r="A505" s="398">
        <f t="shared" si="54"/>
        <v>34028</v>
      </c>
      <c r="B505" s="402"/>
      <c r="C505" s="399"/>
      <c r="D505" s="399">
        <v>2.2000000000000001E-3</v>
      </c>
      <c r="E505" s="399">
        <v>3.6104092485271799E-3</v>
      </c>
      <c r="F505" s="399"/>
      <c r="G505" s="399"/>
      <c r="H505" s="399"/>
      <c r="I505" s="399"/>
      <c r="J505" s="399"/>
      <c r="K505" s="399"/>
      <c r="L505" s="399"/>
      <c r="M505" s="399"/>
      <c r="N505" s="399"/>
      <c r="O505" s="399"/>
      <c r="P505" s="399"/>
      <c r="Q505" s="399"/>
      <c r="R505" s="399">
        <v>-0.10730066522925399</v>
      </c>
      <c r="S505" s="399">
        <v>4.8661825107003898E-2</v>
      </c>
      <c r="T505" s="399">
        <v>0.15999999185973299</v>
      </c>
      <c r="U505" s="399"/>
      <c r="V505" s="399"/>
      <c r="W505" s="399"/>
      <c r="X505" s="399">
        <v>-1.8957809329047799E-2</v>
      </c>
      <c r="Y505" s="399"/>
      <c r="Z505" s="399">
        <v>0</v>
      </c>
      <c r="AA505" s="399">
        <v>-0.10666654938610499</v>
      </c>
      <c r="AB505" s="399"/>
      <c r="AC505" s="399"/>
      <c r="AD505" s="399"/>
      <c r="AE505" s="399">
        <v>-2.7397171552448599E-2</v>
      </c>
      <c r="AF505" s="399"/>
      <c r="AG505" s="399"/>
      <c r="AH505" s="399"/>
      <c r="AI505" s="399"/>
      <c r="AJ505" s="399"/>
      <c r="AK505" s="399">
        <v>5.3475693051045999E-2</v>
      </c>
      <c r="AL505" s="399"/>
      <c r="AM505" s="399">
        <v>6.8062096106649594E-2</v>
      </c>
      <c r="AN505" s="399">
        <v>7.5757759449725598E-2</v>
      </c>
      <c r="AO505" s="399"/>
      <c r="AP505" s="399">
        <v>-4.64392983195272E-2</v>
      </c>
      <c r="AQ505" s="399">
        <v>-0.11638571932717701</v>
      </c>
      <c r="AR505" s="399"/>
      <c r="AS505" s="399"/>
      <c r="AT505" s="399">
        <v>7.69263146427401E-3</v>
      </c>
      <c r="AU505" s="399"/>
      <c r="AV505" s="399">
        <v>-4.7761363588790497E-2</v>
      </c>
      <c r="AW505" s="399">
        <v>4.5226337554659303E-2</v>
      </c>
      <c r="AX505" s="399"/>
      <c r="AY505" s="399">
        <v>4.79226411984627E-2</v>
      </c>
      <c r="AZ505" s="399">
        <v>6.9267679546162406E-2</v>
      </c>
      <c r="BA505" s="399">
        <v>6.7961063921257697E-2</v>
      </c>
      <c r="BB505" s="399">
        <v>2.6819833964484702E-2</v>
      </c>
      <c r="BC505" s="399"/>
      <c r="BD505" s="399">
        <v>5.5814313047175497E-2</v>
      </c>
      <c r="BE505" s="399">
        <v>-0.25</v>
      </c>
      <c r="BF505" s="399"/>
      <c r="BG505" s="399">
        <v>-5.4202480122633699E-3</v>
      </c>
      <c r="BH505" s="399">
        <v>3.0701899746209099E-2</v>
      </c>
      <c r="BI505" s="399"/>
      <c r="BJ505" s="399"/>
      <c r="BK505" s="399">
        <v>3.34081277192683E-2</v>
      </c>
      <c r="BL505" s="399">
        <v>-3.0766791393319602E-3</v>
      </c>
      <c r="BM505" s="399"/>
      <c r="BN505" s="399"/>
      <c r="BO505" s="399">
        <v>7.0977610739192606E-2</v>
      </c>
      <c r="BP505" s="399">
        <v>0.103658448021758</v>
      </c>
      <c r="BQ505" s="399"/>
      <c r="BR505" s="399">
        <v>-0.31395347911111299</v>
      </c>
      <c r="BS505" s="399"/>
      <c r="BT505" s="399"/>
      <c r="BU505" s="399">
        <v>3.00747603714983E-2</v>
      </c>
      <c r="BV505" s="399"/>
      <c r="BW505" s="399">
        <v>-1.9191391154351699E-3</v>
      </c>
      <c r="BX505" s="403"/>
      <c r="BY505" s="399">
        <v>5.6858015644673403E-2</v>
      </c>
      <c r="BZ505" s="399">
        <v>-8.4747947769393504E-3</v>
      </c>
      <c r="CA505" s="399">
        <v>-4.12084136906875E-2</v>
      </c>
      <c r="CB505" s="399"/>
      <c r="CC505" s="399">
        <v>-5.3398152913277701E-2</v>
      </c>
      <c r="CD505" s="399"/>
      <c r="CE505" s="399"/>
      <c r="CF505" s="399">
        <v>2.3510467457205E-2</v>
      </c>
      <c r="CG505" s="399">
        <v>0.148145349184163</v>
      </c>
      <c r="CH505" s="399">
        <v>3.5381654168401701E-2</v>
      </c>
      <c r="CI505" s="399"/>
      <c r="CJ505" s="399">
        <v>-3.6127074189493E-2</v>
      </c>
      <c r="CK505" s="399"/>
      <c r="CL505" s="399"/>
      <c r="CM505" s="399"/>
      <c r="CN505" s="399"/>
      <c r="CO505" s="399"/>
      <c r="CP505" s="399"/>
      <c r="CQ505" s="399"/>
      <c r="CR505" s="399">
        <v>3.7036927494985702E-2</v>
      </c>
      <c r="CS505" s="399"/>
      <c r="CT505" s="399"/>
      <c r="CU505" s="399"/>
      <c r="CV505" s="399"/>
      <c r="CW505" s="399"/>
      <c r="CX505" s="399"/>
      <c r="CY505" s="399"/>
      <c r="CZ505" s="399"/>
      <c r="DA505" s="399"/>
      <c r="DB505" s="399"/>
      <c r="DC505" s="399"/>
      <c r="DD505" s="399"/>
      <c r="DE505" s="399"/>
      <c r="DG505" s="404"/>
      <c r="DI505" s="399"/>
      <c r="DJ505" s="399">
        <v>6.2893338762763902E-3</v>
      </c>
      <c r="DK505" s="399">
        <v>4.0229964237448103E-2</v>
      </c>
    </row>
    <row r="506" spans="1:115" customFormat="1" hidden="1" outlineLevel="1">
      <c r="A506" s="398">
        <f t="shared" si="54"/>
        <v>34059</v>
      </c>
      <c r="B506" s="402"/>
      <c r="C506" s="399"/>
      <c r="D506" s="399">
        <v>2.5000000000000001E-3</v>
      </c>
      <c r="E506" s="399">
        <v>2.24146031722669E-2</v>
      </c>
      <c r="F506" s="399"/>
      <c r="G506" s="399"/>
      <c r="H506" s="399"/>
      <c r="I506" s="399"/>
      <c r="J506" s="399"/>
      <c r="K506" s="399"/>
      <c r="L506" s="399"/>
      <c r="M506" s="399"/>
      <c r="N506" s="399"/>
      <c r="O506" s="399"/>
      <c r="P506" s="399"/>
      <c r="Q506" s="399"/>
      <c r="R506" s="399">
        <v>-2.8302257016108098E-2</v>
      </c>
      <c r="S506" s="399">
        <v>-2.75222725791117E-2</v>
      </c>
      <c r="T506" s="399">
        <v>5.7471334945831301E-2</v>
      </c>
      <c r="U506" s="399"/>
      <c r="V506" s="399"/>
      <c r="W506" s="399"/>
      <c r="X506" s="399">
        <v>7.0919400295319504E-3</v>
      </c>
      <c r="Y506" s="399"/>
      <c r="Z506" s="399">
        <v>6.3927395167089507E-2</v>
      </c>
      <c r="AA506" s="399">
        <v>-7.4628553888879097E-3</v>
      </c>
      <c r="AB506" s="399"/>
      <c r="AC506" s="399"/>
      <c r="AD506" s="399"/>
      <c r="AE506" s="399">
        <v>2.8170672692111598E-3</v>
      </c>
      <c r="AF506" s="399"/>
      <c r="AG506" s="399"/>
      <c r="AH506" s="399"/>
      <c r="AI506" s="399"/>
      <c r="AJ506" s="399"/>
      <c r="AK506" s="399">
        <v>-3.91218353952016E-3</v>
      </c>
      <c r="AL506" s="399"/>
      <c r="AM506" s="399">
        <v>8.7048884002332905E-2</v>
      </c>
      <c r="AN506" s="399">
        <v>0.1314553802864</v>
      </c>
      <c r="AO506" s="399"/>
      <c r="AP506" s="399">
        <v>-7.5033501867900296E-2</v>
      </c>
      <c r="AQ506" s="399">
        <v>6.5414047611717693E-2</v>
      </c>
      <c r="AR506" s="399"/>
      <c r="AS506" s="399"/>
      <c r="AT506" s="399">
        <v>0.122136977886977</v>
      </c>
      <c r="AU506" s="399"/>
      <c r="AV506" s="399">
        <v>7.8624171913963495E-2</v>
      </c>
      <c r="AW506" s="399">
        <v>-4.0865173130825903E-2</v>
      </c>
      <c r="AX506" s="399"/>
      <c r="AY506" s="399">
        <v>4.57319145135444E-2</v>
      </c>
      <c r="AZ506" s="399">
        <v>1.5266715989076401E-2</v>
      </c>
      <c r="BA506" s="399">
        <v>3.3333179334365103E-2</v>
      </c>
      <c r="BB506" s="399">
        <v>0.15191449069789101</v>
      </c>
      <c r="BC506" s="399"/>
      <c r="BD506" s="399">
        <v>0.14537369856520599</v>
      </c>
      <c r="BE506" s="399">
        <v>6.6666666666666596E-2</v>
      </c>
      <c r="BF506" s="399"/>
      <c r="BG506" s="399">
        <v>0.133515288088771</v>
      </c>
      <c r="BH506" s="399">
        <v>2.06183012556495E-2</v>
      </c>
      <c r="BI506" s="399"/>
      <c r="BJ506" s="399"/>
      <c r="BK506" s="399">
        <v>1.9396399852131801E-2</v>
      </c>
      <c r="BL506" s="399">
        <v>5.0527267062501196E-3</v>
      </c>
      <c r="BM506" s="399"/>
      <c r="BN506" s="399"/>
      <c r="BO506" s="399">
        <v>7.95451208669955E-2</v>
      </c>
      <c r="BP506" s="399">
        <v>3.4749471880073303E-2</v>
      </c>
      <c r="BQ506" s="399"/>
      <c r="BR506" s="399">
        <v>0.16401639470561899</v>
      </c>
      <c r="BS506" s="399"/>
      <c r="BT506" s="399"/>
      <c r="BU506" s="399">
        <v>3.2937002602325599E-2</v>
      </c>
      <c r="BV506" s="399"/>
      <c r="BW506" s="399">
        <v>-2.2146223986391302E-2</v>
      </c>
      <c r="BX506" s="403"/>
      <c r="BY506" s="399">
        <v>2.2801287077968999E-2</v>
      </c>
      <c r="BZ506" s="399">
        <v>1.9943562033032301E-2</v>
      </c>
      <c r="CA506" s="399">
        <v>3.9552895708653002E-2</v>
      </c>
      <c r="CB506" s="399"/>
      <c r="CC506" s="399">
        <v>-1.28202314918893E-2</v>
      </c>
      <c r="CD506" s="399"/>
      <c r="CE506" s="399"/>
      <c r="CF506" s="399">
        <v>0.13183251836509099</v>
      </c>
      <c r="CG506" s="399">
        <v>1.13861605463752E-2</v>
      </c>
      <c r="CH506" s="399">
        <v>-2.0959685770146601E-3</v>
      </c>
      <c r="CI506" s="399"/>
      <c r="CJ506" s="399">
        <v>0.10944497187029301</v>
      </c>
      <c r="CK506" s="399"/>
      <c r="CL506" s="399"/>
      <c r="CM506" s="399"/>
      <c r="CN506" s="399"/>
      <c r="CO506" s="399"/>
      <c r="CP506" s="399"/>
      <c r="CQ506" s="399"/>
      <c r="CR506" s="399">
        <v>-5.3571127243429301E-2</v>
      </c>
      <c r="CS506" s="399"/>
      <c r="CT506" s="399"/>
      <c r="CU506" s="399"/>
      <c r="CV506" s="399"/>
      <c r="CW506" s="399"/>
      <c r="CX506" s="399"/>
      <c r="CY506" s="399"/>
      <c r="CZ506" s="399"/>
      <c r="DA506" s="399"/>
      <c r="DB506" s="399"/>
      <c r="DC506" s="399"/>
      <c r="DD506" s="399"/>
      <c r="DE506" s="399"/>
      <c r="DG506" s="404"/>
      <c r="DI506" s="399"/>
      <c r="DJ506" s="399">
        <v>0.106249675963259</v>
      </c>
      <c r="DK506" s="399">
        <v>5.5249553983702697E-3</v>
      </c>
    </row>
    <row r="507" spans="1:115" customFormat="1" hidden="1" outlineLevel="1">
      <c r="A507" s="398">
        <f t="shared" si="54"/>
        <v>34089</v>
      </c>
      <c r="B507" s="402"/>
      <c r="C507" s="399"/>
      <c r="D507" s="399">
        <v>2.3999999999999998E-3</v>
      </c>
      <c r="E507" s="399">
        <v>-2.7645706299673702E-2</v>
      </c>
      <c r="F507" s="399"/>
      <c r="G507" s="399"/>
      <c r="H507" s="399"/>
      <c r="I507" s="399"/>
      <c r="J507" s="399"/>
      <c r="K507" s="399"/>
      <c r="L507" s="399"/>
      <c r="M507" s="399"/>
      <c r="N507" s="399"/>
      <c r="O507" s="399"/>
      <c r="P507" s="399"/>
      <c r="Q507" s="399"/>
      <c r="R507" s="399">
        <v>-4.8537807755807396E-3</v>
      </c>
      <c r="S507" s="399">
        <v>-5.74157646151848E-2</v>
      </c>
      <c r="T507" s="399">
        <v>0.22282601392350401</v>
      </c>
      <c r="U507" s="399"/>
      <c r="V507" s="399"/>
      <c r="W507" s="399"/>
      <c r="X507" s="399">
        <v>-6.5556332614288204E-3</v>
      </c>
      <c r="Y507" s="399"/>
      <c r="Z507" s="399">
        <v>-2.56937063947788E-2</v>
      </c>
      <c r="AA507" s="399">
        <v>-0.12781959263932999</v>
      </c>
      <c r="AB507" s="399"/>
      <c r="AC507" s="399"/>
      <c r="AD507" s="399"/>
      <c r="AE507" s="399">
        <v>-8.2947840312923904E-2</v>
      </c>
      <c r="AF507" s="399"/>
      <c r="AG507" s="399"/>
      <c r="AH507" s="399"/>
      <c r="AI507" s="399"/>
      <c r="AJ507" s="399"/>
      <c r="AK507" s="399">
        <v>4.6154161975574898E-2</v>
      </c>
      <c r="AL507" s="399"/>
      <c r="AM507" s="399">
        <v>-2.9296881253902299E-2</v>
      </c>
      <c r="AN507" s="399">
        <v>-4.1494459212095798E-3</v>
      </c>
      <c r="AO507" s="399"/>
      <c r="AP507" s="399">
        <v>4.5936072901517001E-2</v>
      </c>
      <c r="AQ507" s="399">
        <v>-0.109298817065062</v>
      </c>
      <c r="AR507" s="399"/>
      <c r="AS507" s="399"/>
      <c r="AT507" s="399">
        <v>-3.06115020066276E-2</v>
      </c>
      <c r="AU507" s="399"/>
      <c r="AV507" s="399">
        <v>-0.12244886616119401</v>
      </c>
      <c r="AW507" s="399">
        <v>-9.4317213512974396E-3</v>
      </c>
      <c r="AX507" s="399"/>
      <c r="AY507" s="399">
        <v>4.6459343384450201E-2</v>
      </c>
      <c r="AZ507" s="399">
        <v>-3.38343219434055E-2</v>
      </c>
      <c r="BA507" s="399">
        <v>1.0053054142766501E-2</v>
      </c>
      <c r="BB507" s="399">
        <v>0.16938155753135201</v>
      </c>
      <c r="BC507" s="399"/>
      <c r="BD507" s="399">
        <v>-7.3077192560123294E-2</v>
      </c>
      <c r="BE507" s="399">
        <v>3.125E-2</v>
      </c>
      <c r="BF507" s="399"/>
      <c r="BG507" s="399">
        <v>6.0910629805981102E-2</v>
      </c>
      <c r="BH507" s="399">
        <v>4.96405426923196E-2</v>
      </c>
      <c r="BI507" s="399"/>
      <c r="BJ507" s="399"/>
      <c r="BK507" s="399">
        <v>0.174076667326269</v>
      </c>
      <c r="BL507" s="399">
        <v>-5.2631872281253197E-2</v>
      </c>
      <c r="BM507" s="399"/>
      <c r="BN507" s="399"/>
      <c r="BO507" s="399">
        <v>3.6090618608484303E-2</v>
      </c>
      <c r="BP507" s="399">
        <v>-0.22459891047765701</v>
      </c>
      <c r="BQ507" s="399"/>
      <c r="BR507" s="399">
        <v>4.8543835444170701E-2</v>
      </c>
      <c r="BS507" s="399"/>
      <c r="BT507" s="399"/>
      <c r="BU507" s="399">
        <v>-0.113475035391263</v>
      </c>
      <c r="BV507" s="399"/>
      <c r="BW507" s="399">
        <v>-0.15748074762275399</v>
      </c>
      <c r="BX507" s="403"/>
      <c r="BY507" s="399">
        <v>0</v>
      </c>
      <c r="BZ507" s="399">
        <v>-7.8213269394920001E-2</v>
      </c>
      <c r="CA507" s="399">
        <v>-5.5248445773425497E-2</v>
      </c>
      <c r="CB507" s="399"/>
      <c r="CC507" s="399">
        <v>-5.6971923679660301E-2</v>
      </c>
      <c r="CD507" s="399"/>
      <c r="CE507" s="399"/>
      <c r="CF507" s="399">
        <v>0.107954905032826</v>
      </c>
      <c r="CG507" s="399">
        <v>-2.0638613957954799E-2</v>
      </c>
      <c r="CH507" s="399">
        <v>7.56303082491733E-2</v>
      </c>
      <c r="CI507" s="399"/>
      <c r="CJ507" s="399">
        <v>-7.5675525376474803E-2</v>
      </c>
      <c r="CK507" s="399"/>
      <c r="CL507" s="399"/>
      <c r="CM507" s="399"/>
      <c r="CN507" s="399"/>
      <c r="CO507" s="399"/>
      <c r="CP507" s="399"/>
      <c r="CQ507" s="399"/>
      <c r="CR507" s="399">
        <v>-7.5472149418368495E-2</v>
      </c>
      <c r="CS507" s="399"/>
      <c r="CT507" s="399"/>
      <c r="CU507" s="399"/>
      <c r="CV507" s="399"/>
      <c r="CW507" s="399"/>
      <c r="CX507" s="399"/>
      <c r="CY507" s="399"/>
      <c r="CZ507" s="399"/>
      <c r="DA507" s="399"/>
      <c r="DB507" s="399"/>
      <c r="DC507" s="399"/>
      <c r="DD507" s="399"/>
      <c r="DE507" s="399"/>
      <c r="DG507" s="404"/>
      <c r="DI507" s="399"/>
      <c r="DJ507" s="399">
        <v>-6.0235289537971998E-2</v>
      </c>
      <c r="DK507" s="399">
        <v>3.3312686933977403E-2</v>
      </c>
    </row>
    <row r="508" spans="1:115" customFormat="1" hidden="1" outlineLevel="1">
      <c r="A508" s="398">
        <f t="shared" si="54"/>
        <v>34120</v>
      </c>
      <c r="B508" s="402"/>
      <c r="C508" s="399"/>
      <c r="D508" s="399">
        <v>2.2000000000000001E-3</v>
      </c>
      <c r="E508" s="399">
        <v>2.5568665674452901E-2</v>
      </c>
      <c r="F508" s="399"/>
      <c r="G508" s="399"/>
      <c r="H508" s="399"/>
      <c r="I508" s="399"/>
      <c r="J508" s="399"/>
      <c r="K508" s="399"/>
      <c r="L508" s="399"/>
      <c r="M508" s="399"/>
      <c r="N508" s="399"/>
      <c r="O508" s="399"/>
      <c r="P508" s="399"/>
      <c r="Q508" s="399"/>
      <c r="R508" s="399">
        <v>0.107188245061098</v>
      </c>
      <c r="S508" s="399">
        <v>-1.5228708520695401E-2</v>
      </c>
      <c r="T508" s="399">
        <v>1.7777799485155302E-2</v>
      </c>
      <c r="U508" s="399"/>
      <c r="V508" s="399"/>
      <c r="W508" s="399"/>
      <c r="X508" s="399">
        <v>5.8564493253899098E-2</v>
      </c>
      <c r="Y508" s="399"/>
      <c r="Z508" s="399">
        <v>9.7344872873675603E-2</v>
      </c>
      <c r="AA508" s="399">
        <v>8.6208865723134097E-3</v>
      </c>
      <c r="AB508" s="399"/>
      <c r="AC508" s="399"/>
      <c r="AD508" s="399"/>
      <c r="AE508" s="399">
        <v>7.97548414647124E-2</v>
      </c>
      <c r="AF508" s="399"/>
      <c r="AG508" s="399"/>
      <c r="AH508" s="399"/>
      <c r="AI508" s="399"/>
      <c r="AJ508" s="399"/>
      <c r="AK508" s="399">
        <v>2.4509964238081699E-2</v>
      </c>
      <c r="AL508" s="399"/>
      <c r="AM508" s="399">
        <v>-7.7983922026798602E-3</v>
      </c>
      <c r="AN508" s="399">
        <v>0.23333348121290801</v>
      </c>
      <c r="AO508" s="399"/>
      <c r="AP508" s="399">
        <v>3.3784267448700098E-2</v>
      </c>
      <c r="AQ508" s="399">
        <v>6.2270967029906997E-2</v>
      </c>
      <c r="AR508" s="399"/>
      <c r="AS508" s="399"/>
      <c r="AT508" s="399">
        <v>0.171929356684274</v>
      </c>
      <c r="AU508" s="399"/>
      <c r="AV508" s="399">
        <v>-3.6545264324841897E-2</v>
      </c>
      <c r="AW508" s="399">
        <v>0</v>
      </c>
      <c r="AX508" s="399"/>
      <c r="AY508" s="399">
        <v>5.9490031199824697E-2</v>
      </c>
      <c r="AZ508" s="399">
        <v>-3.4988376821691203E-2</v>
      </c>
      <c r="BA508" s="399">
        <v>-3.5608539486542801E-2</v>
      </c>
      <c r="BB508" s="399">
        <v>-6.12816233931242E-2</v>
      </c>
      <c r="BC508" s="399"/>
      <c r="BD508" s="399">
        <v>8.7272025741446296E-2</v>
      </c>
      <c r="BE508" s="399">
        <v>0.39393939393939398</v>
      </c>
      <c r="BF508" s="399"/>
      <c r="BG508" s="399">
        <v>-5.0228367530042999E-2</v>
      </c>
      <c r="BH508" s="399">
        <v>4.8544361280334902E-2</v>
      </c>
      <c r="BI508" s="399"/>
      <c r="BJ508" s="399"/>
      <c r="BK508" s="399">
        <v>3.42953979987492E-2</v>
      </c>
      <c r="BL508" s="399">
        <v>3.2682604896132599E-3</v>
      </c>
      <c r="BM508" s="399"/>
      <c r="BN508" s="399"/>
      <c r="BO508" s="399">
        <v>3.38016723873035E-2</v>
      </c>
      <c r="BP508" s="399">
        <v>0.181210926617317</v>
      </c>
      <c r="BQ508" s="399"/>
      <c r="BR508" s="399">
        <v>0.10648151911177001</v>
      </c>
      <c r="BS508" s="399"/>
      <c r="BT508" s="399"/>
      <c r="BU508" s="399">
        <v>0</v>
      </c>
      <c r="BV508" s="399"/>
      <c r="BW508" s="399">
        <v>4.2056254442675897E-2</v>
      </c>
      <c r="BX508" s="403"/>
      <c r="BY508" s="399">
        <v>5.0442972339583801E-3</v>
      </c>
      <c r="BZ508" s="399">
        <v>0.30909161504301003</v>
      </c>
      <c r="CA508" s="399">
        <v>-2.63161220996221E-2</v>
      </c>
      <c r="CB508" s="399"/>
      <c r="CC508" s="399">
        <v>4.1666997389574002E-2</v>
      </c>
      <c r="CD508" s="399"/>
      <c r="CE508" s="399"/>
      <c r="CF508" s="399">
        <v>7.7567611940715805E-2</v>
      </c>
      <c r="CG508" s="399">
        <v>2.76358672229715E-2</v>
      </c>
      <c r="CH508" s="399">
        <v>2.4267813615971499E-2</v>
      </c>
      <c r="CI508" s="399"/>
      <c r="CJ508" s="399">
        <v>8.3333087449329601E-2</v>
      </c>
      <c r="CK508" s="399"/>
      <c r="CL508" s="399"/>
      <c r="CM508" s="399"/>
      <c r="CN508" s="399"/>
      <c r="CO508" s="399"/>
      <c r="CP508" s="399"/>
      <c r="CQ508" s="399"/>
      <c r="CR508" s="399">
        <v>-1.0204139143956599E-2</v>
      </c>
      <c r="CS508" s="399"/>
      <c r="CT508" s="399"/>
      <c r="CU508" s="399"/>
      <c r="CV508" s="399"/>
      <c r="CW508" s="399"/>
      <c r="CX508" s="399"/>
      <c r="CY508" s="399"/>
      <c r="CZ508" s="399"/>
      <c r="DA508" s="399"/>
      <c r="DB508" s="399"/>
      <c r="DC508" s="399"/>
      <c r="DD508" s="399"/>
      <c r="DE508" s="399"/>
      <c r="DG508" s="404"/>
      <c r="DI508" s="399"/>
      <c r="DJ508" s="399">
        <v>-5.1514744393838401E-2</v>
      </c>
      <c r="DK508" s="399">
        <v>4.2780872692320199E-2</v>
      </c>
    </row>
    <row r="509" spans="1:115" customFormat="1" hidden="1" outlineLevel="1">
      <c r="A509" s="398">
        <f t="shared" si="54"/>
        <v>34150</v>
      </c>
      <c r="B509" s="402"/>
      <c r="C509" s="399"/>
      <c r="D509" s="399">
        <v>2.5000000000000001E-3</v>
      </c>
      <c r="E509" s="399">
        <v>4.1099513145774697E-3</v>
      </c>
      <c r="F509" s="399"/>
      <c r="G509" s="399"/>
      <c r="H509" s="399"/>
      <c r="I509" s="399"/>
      <c r="J509" s="399"/>
      <c r="K509" s="399"/>
      <c r="L509" s="399"/>
      <c r="M509" s="399"/>
      <c r="N509" s="399"/>
      <c r="O509" s="399"/>
      <c r="P509" s="399"/>
      <c r="Q509" s="399"/>
      <c r="R509" s="399">
        <v>-0.30242688726146399</v>
      </c>
      <c r="S509" s="399">
        <v>-7.0296633166497804E-3</v>
      </c>
      <c r="T509" s="399">
        <v>-0.15720522882368701</v>
      </c>
      <c r="U509" s="399"/>
      <c r="V509" s="399"/>
      <c r="W509" s="399"/>
      <c r="X509" s="399">
        <v>-0.127413025080441</v>
      </c>
      <c r="Y509" s="399"/>
      <c r="Z509" s="399">
        <v>9.2741961529766201E-2</v>
      </c>
      <c r="AA509" s="399">
        <v>0.16239292581324899</v>
      </c>
      <c r="AB509" s="399"/>
      <c r="AC509" s="399"/>
      <c r="AD509" s="399"/>
      <c r="AE509" s="399">
        <v>-7.3863842422343895E-2</v>
      </c>
      <c r="AF509" s="399"/>
      <c r="AG509" s="399"/>
      <c r="AH509" s="399"/>
      <c r="AI509" s="399"/>
      <c r="AJ509" s="399"/>
      <c r="AK509" s="399">
        <v>4.5583605521215098E-2</v>
      </c>
      <c r="AL509" s="399"/>
      <c r="AM509" s="399">
        <v>7.9754007190616594E-2</v>
      </c>
      <c r="AN509" s="399">
        <v>7.0946194956894304E-2</v>
      </c>
      <c r="AO509" s="399"/>
      <c r="AP509" s="399">
        <v>-6.54733654636728E-2</v>
      </c>
      <c r="AQ509" s="399">
        <v>-0.23750697154143899</v>
      </c>
      <c r="AR509" s="399"/>
      <c r="AS509" s="399"/>
      <c r="AT509" s="399">
        <v>0.17964030844471501</v>
      </c>
      <c r="AU509" s="399"/>
      <c r="AV509" s="399">
        <v>2.5246493649070102E-2</v>
      </c>
      <c r="AW509" s="399">
        <v>5.8524359803764997E-2</v>
      </c>
      <c r="AX509" s="399"/>
      <c r="AY509" s="399">
        <v>-4.2780654359388902E-2</v>
      </c>
      <c r="AZ509" s="399">
        <v>4.8583888095111397E-2</v>
      </c>
      <c r="BA509" s="399">
        <v>3.69233251687901E-2</v>
      </c>
      <c r="BB509" s="399">
        <v>-4.7477575209032702E-2</v>
      </c>
      <c r="BC509" s="399"/>
      <c r="BD509" s="399">
        <v>3.8314472352255199E-2</v>
      </c>
      <c r="BE509" s="399">
        <v>-0.17391304347826</v>
      </c>
      <c r="BF509" s="399"/>
      <c r="BG509" s="399">
        <v>4.8080251022626303E-3</v>
      </c>
      <c r="BH509" s="399">
        <v>-4.6296907477580897E-2</v>
      </c>
      <c r="BI509" s="399"/>
      <c r="BJ509" s="399"/>
      <c r="BK509" s="399">
        <v>4.5375130439612797E-2</v>
      </c>
      <c r="BL509" s="399">
        <v>7.3606736204361894E-2</v>
      </c>
      <c r="BM509" s="399"/>
      <c r="BN509" s="399"/>
      <c r="BO509" s="399">
        <v>-4.2557487361222198E-3</v>
      </c>
      <c r="BP509" s="399">
        <v>2.9239984219033999E-2</v>
      </c>
      <c r="BQ509" s="399"/>
      <c r="BR509" s="399">
        <v>7.5314052439511003E-2</v>
      </c>
      <c r="BS509" s="399"/>
      <c r="BT509" s="399"/>
      <c r="BU509" s="399">
        <v>-4.0484599198502497E-3</v>
      </c>
      <c r="BV509" s="399"/>
      <c r="BW509" s="399">
        <v>-5.7162822668117202E-2</v>
      </c>
      <c r="BX509" s="403"/>
      <c r="BY509" s="399">
        <v>2.2435992369459E-2</v>
      </c>
      <c r="BZ509" s="399">
        <v>1.3888448318410899E-2</v>
      </c>
      <c r="CA509" s="399">
        <v>-6.0056704233463201E-3</v>
      </c>
      <c r="CB509" s="399"/>
      <c r="CC509" s="399">
        <v>-5.3335894835555503E-3</v>
      </c>
      <c r="CD509" s="399"/>
      <c r="CE509" s="399"/>
      <c r="CF509" s="399">
        <v>2.3868219326785801E-3</v>
      </c>
      <c r="CG509" s="399">
        <v>0</v>
      </c>
      <c r="CH509" s="399">
        <v>-2.8735671641756801E-2</v>
      </c>
      <c r="CI509" s="399"/>
      <c r="CJ509" s="399">
        <v>-4.9932536795197803E-2</v>
      </c>
      <c r="CK509" s="399"/>
      <c r="CL509" s="399"/>
      <c r="CM509" s="399"/>
      <c r="CN509" s="399"/>
      <c r="CO509" s="399"/>
      <c r="CP509" s="399"/>
      <c r="CQ509" s="399"/>
      <c r="CR509" s="399">
        <v>7.2165908215883798E-2</v>
      </c>
      <c r="CS509" s="399"/>
      <c r="CT509" s="399"/>
      <c r="CU509" s="399"/>
      <c r="CV509" s="399"/>
      <c r="CW509" s="399"/>
      <c r="CX509" s="399"/>
      <c r="CY509" s="399"/>
      <c r="CZ509" s="399"/>
      <c r="DA509" s="399"/>
      <c r="DB509" s="399"/>
      <c r="DC509" s="399"/>
      <c r="DD509" s="399"/>
      <c r="DE509" s="399"/>
      <c r="DG509" s="404"/>
      <c r="DI509" s="399"/>
      <c r="DJ509" s="399">
        <v>-3.1949190218143901E-2</v>
      </c>
      <c r="DK509" s="399">
        <v>-0.21025628671558999</v>
      </c>
    </row>
    <row r="510" spans="1:115" customFormat="1" hidden="1" outlineLevel="1">
      <c r="A510" s="398">
        <f t="shared" si="54"/>
        <v>34181</v>
      </c>
      <c r="B510" s="402"/>
      <c r="C510" s="399"/>
      <c r="D510" s="399">
        <v>2.3999999999999998E-3</v>
      </c>
      <c r="E510" s="399">
        <v>-2.6257584761786301E-3</v>
      </c>
      <c r="F510" s="399"/>
      <c r="G510" s="399"/>
      <c r="H510" s="399"/>
      <c r="I510" s="399"/>
      <c r="J510" s="399"/>
      <c r="K510" s="399"/>
      <c r="L510" s="399"/>
      <c r="M510" s="399"/>
      <c r="N510" s="399"/>
      <c r="O510" s="399"/>
      <c r="P510" s="399"/>
      <c r="Q510" s="399"/>
      <c r="R510" s="399">
        <v>-0.29746869475003901</v>
      </c>
      <c r="S510" s="399">
        <v>3.6458540981418402E-2</v>
      </c>
      <c r="T510" s="399">
        <v>-1.0362706593196399E-2</v>
      </c>
      <c r="U510" s="399"/>
      <c r="V510" s="399"/>
      <c r="W510" s="399"/>
      <c r="X510" s="399">
        <v>4.4247911866565702E-2</v>
      </c>
      <c r="Y510" s="399"/>
      <c r="Z510" s="399">
        <v>9.6443531309630501E-2</v>
      </c>
      <c r="AA510" s="399">
        <v>-6.61764593869201E-2</v>
      </c>
      <c r="AB510" s="399"/>
      <c r="AC510" s="399"/>
      <c r="AD510" s="399"/>
      <c r="AE510" s="399">
        <v>-7.8323498707427802E-2</v>
      </c>
      <c r="AF510" s="399"/>
      <c r="AG510" s="399"/>
      <c r="AH510" s="399"/>
      <c r="AI510" s="399"/>
      <c r="AJ510" s="399"/>
      <c r="AK510" s="399">
        <v>-6.9471589478254901E-3</v>
      </c>
      <c r="AL510" s="399"/>
      <c r="AM510" s="399">
        <v>1.7045447985082299E-2</v>
      </c>
      <c r="AN510" s="399">
        <v>5.3627589953565799E-2</v>
      </c>
      <c r="AO510" s="399"/>
      <c r="AP510" s="399">
        <v>-0.13732422919592999</v>
      </c>
      <c r="AQ510" s="399">
        <v>2.0408365610854001E-2</v>
      </c>
      <c r="AR510" s="399"/>
      <c r="AS510" s="399"/>
      <c r="AT510" s="399">
        <v>2.2842901731817199E-2</v>
      </c>
      <c r="AU510" s="399"/>
      <c r="AV510" s="399">
        <v>1.0135362949355201E-2</v>
      </c>
      <c r="AW510" s="399">
        <v>-5.6709633769435899E-2</v>
      </c>
      <c r="AX510" s="399"/>
      <c r="AY510" s="399">
        <v>4.5962623957667096E-3</v>
      </c>
      <c r="AZ510" s="399">
        <v>-1.93052988134138E-2</v>
      </c>
      <c r="BA510" s="399">
        <v>7.2029969944478103E-3</v>
      </c>
      <c r="BB510" s="399">
        <v>5.6074790451119801E-2</v>
      </c>
      <c r="BC510" s="399"/>
      <c r="BD510" s="399">
        <v>-0.20295209329060401</v>
      </c>
      <c r="BE510" s="399">
        <v>2.6315789473684199E-2</v>
      </c>
      <c r="BF510" s="399"/>
      <c r="BG510" s="399">
        <v>1.7283191421485398E-2</v>
      </c>
      <c r="BH510" s="399">
        <v>-4.0010025128147803E-2</v>
      </c>
      <c r="BI510" s="399"/>
      <c r="BJ510" s="399"/>
      <c r="BK510" s="399">
        <v>2.8731894830287399E-2</v>
      </c>
      <c r="BL510" s="399">
        <v>9.17422993147032E-3</v>
      </c>
      <c r="BM510" s="399"/>
      <c r="BN510" s="399"/>
      <c r="BO510" s="399">
        <v>7.1230412529463801E-3</v>
      </c>
      <c r="BP510" s="399">
        <v>0.130681918886738</v>
      </c>
      <c r="BQ510" s="399"/>
      <c r="BR510" s="399">
        <v>-1.7509907758211402E-2</v>
      </c>
      <c r="BS510" s="399"/>
      <c r="BT510" s="399"/>
      <c r="BU510" s="399">
        <v>8.06511134955867E-3</v>
      </c>
      <c r="BV510" s="399"/>
      <c r="BW510" s="399">
        <v>-3.3333737392628397E-2</v>
      </c>
      <c r="BX510" s="403"/>
      <c r="BY510" s="399">
        <v>6.58304549787216E-2</v>
      </c>
      <c r="BZ510" s="399">
        <v>-5.2510807979177801E-2</v>
      </c>
      <c r="CA510" s="399">
        <v>-4.3004223259682797E-2</v>
      </c>
      <c r="CB510" s="399"/>
      <c r="CC510" s="399">
        <v>3.8110109973787899E-4</v>
      </c>
      <c r="CD510" s="399"/>
      <c r="CE510" s="399"/>
      <c r="CF510" s="399">
        <v>0.104761213930902</v>
      </c>
      <c r="CG510" s="399">
        <v>5.0561746810420603E-2</v>
      </c>
      <c r="CH510" s="399">
        <v>3.9443860418215603E-3</v>
      </c>
      <c r="CI510" s="399"/>
      <c r="CJ510" s="399">
        <v>-0.15909067548927799</v>
      </c>
      <c r="CK510" s="399"/>
      <c r="CL510" s="399"/>
      <c r="CM510" s="399"/>
      <c r="CN510" s="399"/>
      <c r="CO510" s="399"/>
      <c r="CP510" s="399"/>
      <c r="CQ510" s="399"/>
      <c r="CR510" s="399">
        <v>3.8460955192979498E-2</v>
      </c>
      <c r="CS510" s="399"/>
      <c r="CT510" s="399"/>
      <c r="CU510" s="399"/>
      <c r="CV510" s="399"/>
      <c r="CW510" s="399"/>
      <c r="CX510" s="399"/>
      <c r="CY510" s="399"/>
      <c r="CZ510" s="399"/>
      <c r="DA510" s="399"/>
      <c r="DB510" s="399"/>
      <c r="DC510" s="399"/>
      <c r="DD510" s="399"/>
      <c r="DE510" s="399"/>
      <c r="DG510" s="404"/>
      <c r="DI510" s="399"/>
      <c r="DJ510" s="399">
        <v>3.9088796063419098E-2</v>
      </c>
      <c r="DK510" s="399">
        <v>-6.3197197242546004E-3</v>
      </c>
    </row>
    <row r="511" spans="1:115" customFormat="1" hidden="1" outlineLevel="1">
      <c r="A511" s="398">
        <f t="shared" si="54"/>
        <v>34212</v>
      </c>
      <c r="B511" s="402"/>
      <c r="C511" s="399"/>
      <c r="D511" s="399">
        <v>2.5000000000000001E-3</v>
      </c>
      <c r="E511" s="399">
        <v>3.5502662150252703E-2</v>
      </c>
      <c r="F511" s="399"/>
      <c r="G511" s="399"/>
      <c r="H511" s="399"/>
      <c r="I511" s="399"/>
      <c r="J511" s="399"/>
      <c r="K511" s="399"/>
      <c r="L511" s="399"/>
      <c r="M511" s="399"/>
      <c r="N511" s="399"/>
      <c r="O511" s="399"/>
      <c r="P511" s="399"/>
      <c r="Q511" s="399"/>
      <c r="R511" s="399">
        <v>-4.0841789876402398E-2</v>
      </c>
      <c r="S511" s="399">
        <v>-2.0100562668932401E-2</v>
      </c>
      <c r="T511" s="399">
        <v>0.356020969603217</v>
      </c>
      <c r="U511" s="399"/>
      <c r="V511" s="399"/>
      <c r="W511" s="399"/>
      <c r="X511" s="399">
        <v>7.3881467132342199E-2</v>
      </c>
      <c r="Y511" s="399"/>
      <c r="Z511" s="399">
        <v>2.02698973254926E-2</v>
      </c>
      <c r="AA511" s="399">
        <v>0.19685059651903999</v>
      </c>
      <c r="AB511" s="399"/>
      <c r="AC511" s="399"/>
      <c r="AD511" s="399"/>
      <c r="AE511" s="399">
        <v>4.6666747987011301E-2</v>
      </c>
      <c r="AF511" s="399"/>
      <c r="AG511" s="399"/>
      <c r="AH511" s="399"/>
      <c r="AI511" s="399"/>
      <c r="AJ511" s="399"/>
      <c r="AK511" s="399">
        <v>-9.3452994475690093E-3</v>
      </c>
      <c r="AL511" s="399"/>
      <c r="AM511" s="399">
        <v>-4.9874963730352197E-2</v>
      </c>
      <c r="AN511" s="399">
        <v>0.12874235878931301</v>
      </c>
      <c r="AO511" s="399"/>
      <c r="AP511" s="399">
        <v>4.0816519655132201E-2</v>
      </c>
      <c r="AQ511" s="399">
        <v>-4.2222611101260903E-2</v>
      </c>
      <c r="AR511" s="399"/>
      <c r="AS511" s="399"/>
      <c r="AT511" s="399">
        <v>2.2332756763664099E-2</v>
      </c>
      <c r="AU511" s="399"/>
      <c r="AV511" s="399">
        <v>5.3510921602373897E-2</v>
      </c>
      <c r="AW511" s="399">
        <v>-7.6925961942879697E-3</v>
      </c>
      <c r="AX511" s="399"/>
      <c r="AY511" s="399">
        <v>0.13165272595129099</v>
      </c>
      <c r="AZ511" s="399">
        <v>7.4922362362867395E-2</v>
      </c>
      <c r="BA511" s="399">
        <v>7.2289111913848195E-2</v>
      </c>
      <c r="BB511" s="399">
        <v>2.654857239751E-2</v>
      </c>
      <c r="BC511" s="399"/>
      <c r="BD511" s="399">
        <v>5.0888027360316897E-2</v>
      </c>
      <c r="BE511" s="399">
        <v>2.5641025641025501E-2</v>
      </c>
      <c r="BF511" s="399"/>
      <c r="BG511" s="399">
        <v>-3.3175521099854201E-2</v>
      </c>
      <c r="BH511" s="399">
        <v>-3.0612026258926801E-2</v>
      </c>
      <c r="BI511" s="399"/>
      <c r="BJ511" s="399"/>
      <c r="BK511" s="399">
        <v>6.9918681022709206E-2</v>
      </c>
      <c r="BL511" s="399">
        <v>-1.5151025624162699E-2</v>
      </c>
      <c r="BM511" s="399"/>
      <c r="BN511" s="399"/>
      <c r="BO511" s="399">
        <v>6.4137015669583505E-2</v>
      </c>
      <c r="BP511" s="399">
        <v>0.26775718613036298</v>
      </c>
      <c r="BQ511" s="399"/>
      <c r="BR511" s="399">
        <v>-6.1386321122089797E-2</v>
      </c>
      <c r="BS511" s="399"/>
      <c r="BT511" s="399"/>
      <c r="BU511" s="399">
        <v>-1.6000563860834399E-2</v>
      </c>
      <c r="BV511" s="399"/>
      <c r="BW511" s="399">
        <v>1.6035388443461401E-2</v>
      </c>
      <c r="BX511" s="403"/>
      <c r="BY511" s="399">
        <v>8.1757362456864602E-3</v>
      </c>
      <c r="BZ511" s="399">
        <v>-7.9518930870601107E-2</v>
      </c>
      <c r="CA511" s="399">
        <v>0.17088613876504</v>
      </c>
      <c r="CB511" s="399"/>
      <c r="CC511" s="399">
        <v>1.6216345832168199E-2</v>
      </c>
      <c r="CD511" s="399"/>
      <c r="CE511" s="399"/>
      <c r="CF511" s="399">
        <v>-0.126735279757935</v>
      </c>
      <c r="CG511" s="399">
        <v>7.0190299248211005E-2</v>
      </c>
      <c r="CH511" s="399">
        <v>6.3783541217483794E-2</v>
      </c>
      <c r="CI511" s="399"/>
      <c r="CJ511" s="399">
        <v>1.52022240286089E-2</v>
      </c>
      <c r="CK511" s="399"/>
      <c r="CL511" s="399"/>
      <c r="CM511" s="399"/>
      <c r="CN511" s="399"/>
      <c r="CO511" s="399"/>
      <c r="CP511" s="399"/>
      <c r="CQ511" s="399"/>
      <c r="CR511" s="399">
        <v>-8.3332979033261007E-2</v>
      </c>
      <c r="CS511" s="399"/>
      <c r="CT511" s="399"/>
      <c r="CU511" s="399"/>
      <c r="CV511" s="399"/>
      <c r="CW511" s="399"/>
      <c r="CX511" s="399"/>
      <c r="CY511" s="399"/>
      <c r="CZ511" s="399"/>
      <c r="DA511" s="399"/>
      <c r="DB511" s="399"/>
      <c r="DC511" s="399"/>
      <c r="DD511" s="399"/>
      <c r="DE511" s="399"/>
      <c r="DG511" s="404"/>
      <c r="DI511" s="399"/>
      <c r="DJ511" s="399">
        <v>0.102563733925725</v>
      </c>
      <c r="DK511" s="399">
        <v>2.6316067420741801E-2</v>
      </c>
    </row>
    <row r="512" spans="1:115" customFormat="1" hidden="1" outlineLevel="1">
      <c r="A512" s="398">
        <f t="shared" si="54"/>
        <v>34242</v>
      </c>
      <c r="B512" s="402"/>
      <c r="C512" s="399"/>
      <c r="D512" s="399">
        <v>2.5999999999999999E-3</v>
      </c>
      <c r="E512" s="399">
        <v>-2.13107315056637E-3</v>
      </c>
      <c r="F512" s="399"/>
      <c r="G512" s="399"/>
      <c r="H512" s="399"/>
      <c r="I512" s="399"/>
      <c r="J512" s="399"/>
      <c r="K512" s="399"/>
      <c r="L512" s="399"/>
      <c r="M512" s="399"/>
      <c r="N512" s="399"/>
      <c r="O512" s="399"/>
      <c r="P512" s="399"/>
      <c r="Q512" s="399"/>
      <c r="R512" s="399">
        <v>-0.117925570015051</v>
      </c>
      <c r="S512" s="399">
        <v>3.4229250126725598E-2</v>
      </c>
      <c r="T512" s="399">
        <v>-0.18532816803583799</v>
      </c>
      <c r="U512" s="399"/>
      <c r="V512" s="399"/>
      <c r="W512" s="399"/>
      <c r="X512" s="399">
        <v>-3.9840236680846401E-2</v>
      </c>
      <c r="Y512" s="399"/>
      <c r="Z512" s="399">
        <v>-4.3046199934061703E-2</v>
      </c>
      <c r="AA512" s="399">
        <v>-3.2894765159756601E-3</v>
      </c>
      <c r="AB512" s="399"/>
      <c r="AC512" s="399"/>
      <c r="AD512" s="399"/>
      <c r="AE512" s="399">
        <v>-3.82170474113133E-2</v>
      </c>
      <c r="AF512" s="399"/>
      <c r="AG512" s="399"/>
      <c r="AH512" s="399"/>
      <c r="AI512" s="399"/>
      <c r="AJ512" s="399"/>
      <c r="AK512" s="399">
        <v>1.65630862687231E-2</v>
      </c>
      <c r="AL512" s="399"/>
      <c r="AM512" s="399">
        <v>3.9525246969316303E-3</v>
      </c>
      <c r="AN512" s="399">
        <v>8.2228188355072604E-2</v>
      </c>
      <c r="AO512" s="399"/>
      <c r="AP512" s="399">
        <v>-2.6331031672450399E-2</v>
      </c>
      <c r="AQ512" s="399">
        <v>-0.16161347952281199</v>
      </c>
      <c r="AR512" s="399"/>
      <c r="AS512" s="399"/>
      <c r="AT512" s="399">
        <v>0.19174774266019201</v>
      </c>
      <c r="AU512" s="399"/>
      <c r="AV512" s="399">
        <v>9.3260987363419303E-4</v>
      </c>
      <c r="AW512" s="399">
        <v>-1.8087930186646301E-2</v>
      </c>
      <c r="AX512" s="399"/>
      <c r="AY512" s="399">
        <v>7.4256522819666701E-3</v>
      </c>
      <c r="AZ512" s="399">
        <v>5.8823509802218003E-2</v>
      </c>
      <c r="BA512" s="399">
        <v>1.12356449819255E-2</v>
      </c>
      <c r="BB512" s="399">
        <v>-1.5540015372025699E-2</v>
      </c>
      <c r="BC512" s="399"/>
      <c r="BD512" s="399">
        <v>6.6370547256959303E-2</v>
      </c>
      <c r="BE512" s="399">
        <v>0.27499999999999902</v>
      </c>
      <c r="BF512" s="399"/>
      <c r="BG512" s="399">
        <v>8.3333647147666196E-2</v>
      </c>
      <c r="BH512" s="399">
        <v>1.0525985264246701E-2</v>
      </c>
      <c r="BI512" s="399"/>
      <c r="BJ512" s="399"/>
      <c r="BK512" s="399">
        <v>-3.9513579110925699E-2</v>
      </c>
      <c r="BL512" s="399">
        <v>0.11589831319659299</v>
      </c>
      <c r="BM512" s="399"/>
      <c r="BN512" s="399"/>
      <c r="BO512" s="399">
        <v>4.9665251525001501E-2</v>
      </c>
      <c r="BP512" s="399">
        <v>-1.19046190988797E-2</v>
      </c>
      <c r="BQ512" s="399"/>
      <c r="BR512" s="399">
        <v>0.15822845861190499</v>
      </c>
      <c r="BS512" s="399"/>
      <c r="BT512" s="399"/>
      <c r="BU512" s="399">
        <v>1.2279588649526101E-2</v>
      </c>
      <c r="BV512" s="399"/>
      <c r="BW512" s="399">
        <v>-4.3689219964443603E-2</v>
      </c>
      <c r="BX512" s="403"/>
      <c r="BY512" s="399">
        <v>2.3598793451476498E-2</v>
      </c>
      <c r="BZ512" s="399">
        <v>4.7120836181918598E-2</v>
      </c>
      <c r="CA512" s="399">
        <v>-6.2678839400954603E-2</v>
      </c>
      <c r="CB512" s="399"/>
      <c r="CC512" s="399">
        <v>-6.3830137048863395E-2</v>
      </c>
      <c r="CD512" s="399"/>
      <c r="CE512" s="399"/>
      <c r="CF512" s="399">
        <v>-6.1881577564049099E-2</v>
      </c>
      <c r="CG512" s="399">
        <v>-2.5083165114496399E-2</v>
      </c>
      <c r="CH512" s="399">
        <v>-1.11313549749013E-2</v>
      </c>
      <c r="CI512" s="399"/>
      <c r="CJ512" s="399">
        <v>9.8170303554841298E-2</v>
      </c>
      <c r="CK512" s="399"/>
      <c r="CL512" s="399"/>
      <c r="CM512" s="399"/>
      <c r="CN512" s="399"/>
      <c r="CO512" s="399"/>
      <c r="CP512" s="399"/>
      <c r="CQ512" s="399"/>
      <c r="CR512" s="399">
        <v>-2.0202725661610899E-2</v>
      </c>
      <c r="CS512" s="399"/>
      <c r="CT512" s="399"/>
      <c r="CU512" s="399"/>
      <c r="CV512" s="399"/>
      <c r="CW512" s="399"/>
      <c r="CX512" s="399"/>
      <c r="CY512" s="399"/>
      <c r="CZ512" s="399"/>
      <c r="DA512" s="399"/>
      <c r="DB512" s="399"/>
      <c r="DC512" s="399"/>
      <c r="DD512" s="399"/>
      <c r="DE512" s="399"/>
      <c r="DG512" s="404"/>
      <c r="DI512" s="399"/>
      <c r="DJ512" s="399">
        <v>8.7204997156780095E-3</v>
      </c>
      <c r="DK512" s="399">
        <v>-0.16025668979414701</v>
      </c>
    </row>
    <row r="513" spans="1:115" customFormat="1" hidden="1" outlineLevel="1">
      <c r="A513" s="398">
        <f t="shared" si="54"/>
        <v>34273</v>
      </c>
      <c r="B513" s="402"/>
      <c r="C513" s="399"/>
      <c r="D513" s="399">
        <v>2.2000000000000001E-3</v>
      </c>
      <c r="E513" s="399">
        <v>1.33388188512155E-2</v>
      </c>
      <c r="F513" s="399"/>
      <c r="G513" s="399"/>
      <c r="H513" s="399"/>
      <c r="I513" s="399"/>
      <c r="J513" s="399"/>
      <c r="K513" s="399"/>
      <c r="L513" s="399"/>
      <c r="M513" s="399"/>
      <c r="N513" s="399"/>
      <c r="O513" s="399"/>
      <c r="P513" s="399"/>
      <c r="Q513" s="399"/>
      <c r="R513" s="399">
        <v>0.31551266083481799</v>
      </c>
      <c r="S513" s="399">
        <v>6.2189339491505999E-2</v>
      </c>
      <c r="T513" s="399">
        <v>-0.25118483549453002</v>
      </c>
      <c r="U513" s="399"/>
      <c r="V513" s="399"/>
      <c r="W513" s="399"/>
      <c r="X513" s="399">
        <v>-0.141079169826237</v>
      </c>
      <c r="Y513" s="399"/>
      <c r="Z513" s="399">
        <v>3.8262556287895703E-2</v>
      </c>
      <c r="AA513" s="399">
        <v>-6.2706612685560104E-2</v>
      </c>
      <c r="AB513" s="399"/>
      <c r="AC513" s="399"/>
      <c r="AD513" s="399"/>
      <c r="AE513" s="399">
        <v>0.14098459842990901</v>
      </c>
      <c r="AF513" s="399"/>
      <c r="AG513" s="399"/>
      <c r="AH513" s="399"/>
      <c r="AI513" s="399"/>
      <c r="AJ513" s="399"/>
      <c r="AK513" s="399">
        <v>-5.6074620937835301E-2</v>
      </c>
      <c r="AL513" s="399"/>
      <c r="AM513" s="399">
        <v>8.4645762028864702E-2</v>
      </c>
      <c r="AN513" s="399">
        <v>-0.22058796595701799</v>
      </c>
      <c r="AO513" s="399"/>
      <c r="AP513" s="399">
        <v>4.4715430524886197E-2</v>
      </c>
      <c r="AQ513" s="399">
        <v>7.5000169228668798E-2</v>
      </c>
      <c r="AR513" s="399"/>
      <c r="AS513" s="399"/>
      <c r="AT513" s="399">
        <v>-3.4623343231273501E-2</v>
      </c>
      <c r="AU513" s="399"/>
      <c r="AV513" s="399">
        <v>6.3692874434291202E-3</v>
      </c>
      <c r="AW513" s="399">
        <v>0.148825278735254</v>
      </c>
      <c r="AX513" s="399"/>
      <c r="AY513" s="399">
        <v>2.5953471167115199E-2</v>
      </c>
      <c r="AZ513" s="399">
        <v>1.3889010452948901E-2</v>
      </c>
      <c r="BA513" s="399">
        <v>1.8151354596647101E-2</v>
      </c>
      <c r="BB513" s="399">
        <v>6.74491501749898E-2</v>
      </c>
      <c r="BC513" s="399"/>
      <c r="BD513" s="399">
        <v>1.24485812427612E-2</v>
      </c>
      <c r="BE513" s="399">
        <v>0.17647058823529399</v>
      </c>
      <c r="BF513" s="399"/>
      <c r="BG513" s="399">
        <v>0.127521632615793</v>
      </c>
      <c r="BH513" s="399">
        <v>-1.04163429914118E-2</v>
      </c>
      <c r="BI513" s="399"/>
      <c r="BJ513" s="399"/>
      <c r="BK513" s="399">
        <v>0.160373567817997</v>
      </c>
      <c r="BL513" s="399">
        <v>-0.108333465776262</v>
      </c>
      <c r="BM513" s="399"/>
      <c r="BN513" s="399"/>
      <c r="BO513" s="399">
        <v>-7.6737970088856999E-3</v>
      </c>
      <c r="BP513" s="399">
        <v>0.34136576900955101</v>
      </c>
      <c r="BQ513" s="399"/>
      <c r="BR513" s="399">
        <v>1.8215083113524801E-2</v>
      </c>
      <c r="BS513" s="399"/>
      <c r="BT513" s="399"/>
      <c r="BU513" s="399">
        <v>4.0322920899588999E-2</v>
      </c>
      <c r="BV513" s="399"/>
      <c r="BW513" s="399">
        <v>7.1065416156609496E-2</v>
      </c>
      <c r="BX513" s="403"/>
      <c r="BY513" s="399">
        <v>8.6446668962354405E-3</v>
      </c>
      <c r="BZ513" s="399">
        <v>2.4999627420399101E-2</v>
      </c>
      <c r="CA513" s="399">
        <v>8.0924705206977393E-2</v>
      </c>
      <c r="CB513" s="399"/>
      <c r="CC513" s="399">
        <v>-3.7279235376457699E-2</v>
      </c>
      <c r="CD513" s="399"/>
      <c r="CE513" s="399"/>
      <c r="CF513" s="399">
        <v>0.105541682414034</v>
      </c>
      <c r="CG513" s="399">
        <v>-1.7152793289156899E-2</v>
      </c>
      <c r="CH513" s="399">
        <v>-5.2533110340582202E-2</v>
      </c>
      <c r="CI513" s="399"/>
      <c r="CJ513" s="399">
        <v>-2.8787766122362401E-2</v>
      </c>
      <c r="CK513" s="399"/>
      <c r="CL513" s="399"/>
      <c r="CM513" s="399"/>
      <c r="CN513" s="399"/>
      <c r="CO513" s="399"/>
      <c r="CP513" s="399"/>
      <c r="CQ513" s="399"/>
      <c r="CR513" s="399">
        <v>-0.10309241006780601</v>
      </c>
      <c r="CS513" s="399"/>
      <c r="CT513" s="399"/>
      <c r="CU513" s="399"/>
      <c r="CV513" s="399"/>
      <c r="CW513" s="399"/>
      <c r="CX513" s="399"/>
      <c r="CY513" s="399"/>
      <c r="CZ513" s="399"/>
      <c r="DA513" s="399"/>
      <c r="DB513" s="399"/>
      <c r="DC513" s="399"/>
      <c r="DD513" s="399"/>
      <c r="DE513" s="399"/>
      <c r="DG513" s="404"/>
      <c r="DI513" s="399"/>
      <c r="DJ513" s="399">
        <v>-2.3730413991064198E-2</v>
      </c>
      <c r="DK513" s="399">
        <v>0.10734711039414099</v>
      </c>
    </row>
    <row r="514" spans="1:115" customFormat="1" hidden="1" outlineLevel="1">
      <c r="A514" s="398">
        <f t="shared" si="54"/>
        <v>34303</v>
      </c>
      <c r="B514" s="402"/>
      <c r="C514" s="399"/>
      <c r="D514" s="399">
        <v>2.5000000000000001E-3</v>
      </c>
      <c r="E514" s="399">
        <v>-1.8598626556712398E-2</v>
      </c>
      <c r="F514" s="399"/>
      <c r="G514" s="399"/>
      <c r="H514" s="399"/>
      <c r="I514" s="399"/>
      <c r="J514" s="399"/>
      <c r="K514" s="399"/>
      <c r="L514" s="399"/>
      <c r="M514" s="399"/>
      <c r="N514" s="399"/>
      <c r="O514" s="399"/>
      <c r="P514" s="399"/>
      <c r="Q514" s="399"/>
      <c r="R514" s="399">
        <v>2.80710142376361E-2</v>
      </c>
      <c r="S514" s="399">
        <v>3.2786859776467697E-2</v>
      </c>
      <c r="T514" s="399">
        <v>-3.7974727565130498E-2</v>
      </c>
      <c r="U514" s="399"/>
      <c r="V514" s="399"/>
      <c r="W514" s="399"/>
      <c r="X514" s="399">
        <v>0.123438399676936</v>
      </c>
      <c r="Y514" s="399"/>
      <c r="Z514" s="399">
        <v>-6.3545475749635094E-2</v>
      </c>
      <c r="AA514" s="399">
        <v>7.7465037488903807E-2</v>
      </c>
      <c r="AB514" s="399"/>
      <c r="AC514" s="399"/>
      <c r="AD514" s="399"/>
      <c r="AE514" s="399">
        <v>-7.2674121918147705E-2</v>
      </c>
      <c r="AF514" s="399"/>
      <c r="AG514" s="399"/>
      <c r="AH514" s="399"/>
      <c r="AI514" s="399"/>
      <c r="AJ514" s="399"/>
      <c r="AK514" s="399">
        <v>-9.4059286633647904E-2</v>
      </c>
      <c r="AL514" s="399"/>
      <c r="AM514" s="399">
        <v>2.5930094249355402E-2</v>
      </c>
      <c r="AN514" s="399">
        <v>0.132074794014754</v>
      </c>
      <c r="AO514" s="399"/>
      <c r="AP514" s="399">
        <v>6.6148540596530303E-2</v>
      </c>
      <c r="AQ514" s="399">
        <v>-1.03362444606962E-2</v>
      </c>
      <c r="AR514" s="399"/>
      <c r="AS514" s="399"/>
      <c r="AT514" s="399">
        <v>6.7509671781717601E-2</v>
      </c>
      <c r="AU514" s="399"/>
      <c r="AV514" s="399">
        <v>1.8987327890922001E-2</v>
      </c>
      <c r="AW514" s="399">
        <v>4.6083075816542397E-2</v>
      </c>
      <c r="AX514" s="399"/>
      <c r="AY514" s="399">
        <v>-0.14698765644785899</v>
      </c>
      <c r="AZ514" s="399">
        <v>-9.2696079332516196E-2</v>
      </c>
      <c r="BA514" s="399">
        <v>-3.6211840109435997E-2</v>
      </c>
      <c r="BB514" s="399">
        <v>-5.2198406696880799E-2</v>
      </c>
      <c r="BC514" s="399"/>
      <c r="BD514" s="399">
        <v>-8.6535992422039798E-2</v>
      </c>
      <c r="BE514" s="399">
        <v>6.6666666666666596E-2</v>
      </c>
      <c r="BF514" s="399"/>
      <c r="BG514" s="399">
        <v>-1.81819209469187E-2</v>
      </c>
      <c r="BH514" s="399">
        <v>3.1578714702626701E-2</v>
      </c>
      <c r="BI514" s="399"/>
      <c r="BJ514" s="399"/>
      <c r="BK514" s="399">
        <v>-6.8306229317029593E-2</v>
      </c>
      <c r="BL514" s="399">
        <v>-4.04989441941725E-2</v>
      </c>
      <c r="BM514" s="399"/>
      <c r="BN514" s="399"/>
      <c r="BO514" s="399">
        <v>-9.6033268980314196E-2</v>
      </c>
      <c r="BP514" s="399">
        <v>-0.11891886623328</v>
      </c>
      <c r="BQ514" s="399"/>
      <c r="BR514" s="399">
        <v>3.57777903853169E-2</v>
      </c>
      <c r="BS514" s="399"/>
      <c r="BT514" s="399"/>
      <c r="BU514" s="399">
        <v>0</v>
      </c>
      <c r="BV514" s="399"/>
      <c r="BW514" s="399">
        <v>8.6487133464010199E-2</v>
      </c>
      <c r="BX514" s="403"/>
      <c r="BY514" s="399">
        <v>-2.8621462213783401E-2</v>
      </c>
      <c r="BZ514" s="399">
        <v>9.7561668676985999E-2</v>
      </c>
      <c r="CA514" s="399">
        <v>1.60428508682313E-2</v>
      </c>
      <c r="CB514" s="399"/>
      <c r="CC514" s="399">
        <v>-2.3809322725287199E-2</v>
      </c>
      <c r="CD514" s="399"/>
      <c r="CE514" s="399"/>
      <c r="CF514" s="399">
        <v>-6.8747453115122203E-3</v>
      </c>
      <c r="CG514" s="399">
        <v>-3.0336325722054502E-3</v>
      </c>
      <c r="CH514" s="399">
        <v>-8.9108940617823207E-2</v>
      </c>
      <c r="CI514" s="399"/>
      <c r="CJ514" s="399">
        <v>-1.5603713743770301E-3</v>
      </c>
      <c r="CK514" s="399"/>
      <c r="CL514" s="399"/>
      <c r="CM514" s="399"/>
      <c r="CN514" s="399"/>
      <c r="CO514" s="399"/>
      <c r="CP514" s="399"/>
      <c r="CQ514" s="399"/>
      <c r="CR514" s="399">
        <v>-1.14942370479292E-2</v>
      </c>
      <c r="CS514" s="399"/>
      <c r="CT514" s="399"/>
      <c r="CU514" s="399"/>
      <c r="CV514" s="399"/>
      <c r="CW514" s="399"/>
      <c r="CX514" s="399"/>
      <c r="CY514" s="399"/>
      <c r="CZ514" s="399"/>
      <c r="DA514" s="399"/>
      <c r="DB514" s="399"/>
      <c r="DC514" s="399"/>
      <c r="DD514" s="399"/>
      <c r="DE514" s="399"/>
      <c r="DG514" s="404"/>
      <c r="DI514" s="399"/>
      <c r="DJ514" s="399">
        <v>-6.2500158935865302E-2</v>
      </c>
      <c r="DK514" s="399">
        <v>-1.3889382087428801E-2</v>
      </c>
    </row>
    <row r="515" spans="1:115" customFormat="1" hidden="1" outlineLevel="1">
      <c r="A515" s="398">
        <f t="shared" si="54"/>
        <v>34334</v>
      </c>
      <c r="B515" s="402"/>
      <c r="C515" s="399"/>
      <c r="D515" s="399">
        <v>2.3E-3</v>
      </c>
      <c r="E515" s="399">
        <v>1.77454269339056E-2</v>
      </c>
      <c r="F515" s="399"/>
      <c r="G515" s="399"/>
      <c r="H515" s="399"/>
      <c r="I515" s="399"/>
      <c r="J515" s="399"/>
      <c r="K515" s="399"/>
      <c r="L515" s="399"/>
      <c r="M515" s="399"/>
      <c r="N515" s="399"/>
      <c r="O515" s="399"/>
      <c r="P515" s="399"/>
      <c r="Q515" s="399"/>
      <c r="R515" s="399">
        <v>-7.1427311224248197E-2</v>
      </c>
      <c r="S515" s="399">
        <v>5.2495799005949301E-3</v>
      </c>
      <c r="T515" s="399">
        <v>-6.5789452544321794E-2</v>
      </c>
      <c r="U515" s="399"/>
      <c r="V515" s="399"/>
      <c r="W515" s="399"/>
      <c r="X515" s="399">
        <v>5.2174578959687398E-2</v>
      </c>
      <c r="Y515" s="399"/>
      <c r="Z515" s="399">
        <v>7.1428716306118606E-2</v>
      </c>
      <c r="AA515" s="399">
        <v>6.5363105796965E-3</v>
      </c>
      <c r="AB515" s="399"/>
      <c r="AC515" s="399"/>
      <c r="AD515" s="399"/>
      <c r="AE515" s="399">
        <v>6.8965376681268301E-2</v>
      </c>
      <c r="AF515" s="399"/>
      <c r="AG515" s="399"/>
      <c r="AH515" s="399"/>
      <c r="AI515" s="399"/>
      <c r="AJ515" s="399"/>
      <c r="AK515" s="399">
        <v>4.1216113738508697E-2</v>
      </c>
      <c r="AL515" s="399"/>
      <c r="AM515" s="399">
        <v>-2.6737684798216001E-2</v>
      </c>
      <c r="AN515" s="399">
        <v>8.3333324370933506E-2</v>
      </c>
      <c r="AO515" s="399"/>
      <c r="AP515" s="399">
        <v>1.2386458659945801E-2</v>
      </c>
      <c r="AQ515" s="399">
        <v>-2.9900492727777599E-2</v>
      </c>
      <c r="AR515" s="399"/>
      <c r="AS515" s="399"/>
      <c r="AT515" s="399">
        <v>-9.0908405240861301E-2</v>
      </c>
      <c r="AU515" s="399"/>
      <c r="AV515" s="399">
        <v>1.96190174113741E-2</v>
      </c>
      <c r="AW515" s="399">
        <v>4.4051633256729696E-3</v>
      </c>
      <c r="AX515" s="399"/>
      <c r="AY515" s="399">
        <v>5.3672063078433502E-2</v>
      </c>
      <c r="AZ515" s="399">
        <v>8.3333664179750994E-2</v>
      </c>
      <c r="BA515" s="399">
        <v>2.0231479144389799E-2</v>
      </c>
      <c r="BB515" s="399">
        <v>0.15652241204588099</v>
      </c>
      <c r="BC515" s="399"/>
      <c r="BD515" s="399">
        <v>4.9548961335400502E-2</v>
      </c>
      <c r="BE515" s="399">
        <v>0.15625</v>
      </c>
      <c r="BF515" s="399"/>
      <c r="BG515" s="399">
        <v>6.1728052628829903E-2</v>
      </c>
      <c r="BH515" s="399">
        <v>9.1836630535368599E-2</v>
      </c>
      <c r="BI515" s="399"/>
      <c r="BJ515" s="399"/>
      <c r="BK515" s="399">
        <v>4.3988605239593401E-2</v>
      </c>
      <c r="BL515" s="399">
        <v>5.2049044897121997E-2</v>
      </c>
      <c r="BM515" s="399"/>
      <c r="BN515" s="399"/>
      <c r="BO515" s="399">
        <v>2.8777201779759398E-3</v>
      </c>
      <c r="BP515" s="399">
        <v>-9.1447059579302607E-3</v>
      </c>
      <c r="BQ515" s="399"/>
      <c r="BR515" s="399">
        <v>4.8358995821352301E-2</v>
      </c>
      <c r="BS515" s="399"/>
      <c r="BT515" s="399"/>
      <c r="BU515" s="399">
        <v>3.4837975031645999E-2</v>
      </c>
      <c r="BV515" s="399"/>
      <c r="BW515" s="399">
        <v>-0.12663771301729099</v>
      </c>
      <c r="BX515" s="403"/>
      <c r="BY515" s="399">
        <v>8.9286356706523799E-3</v>
      </c>
      <c r="BZ515" s="399">
        <v>0.148889213566129</v>
      </c>
      <c r="CA515" s="399">
        <v>8.9042202696040199E-2</v>
      </c>
      <c r="CB515" s="399"/>
      <c r="CC515" s="399">
        <v>-9.1463921064871504E-3</v>
      </c>
      <c r="CD515" s="399"/>
      <c r="CE515" s="399"/>
      <c r="CF515" s="399">
        <v>0.110842881419489</v>
      </c>
      <c r="CG515" s="399">
        <v>0.11072042402740299</v>
      </c>
      <c r="CH515" s="399">
        <v>3.3527353765831998E-2</v>
      </c>
      <c r="CI515" s="399"/>
      <c r="CJ515" s="399">
        <v>7.8124345031578201E-3</v>
      </c>
      <c r="CK515" s="399"/>
      <c r="CL515" s="399"/>
      <c r="CM515" s="399"/>
      <c r="CN515" s="399"/>
      <c r="CO515" s="399"/>
      <c r="CP515" s="399"/>
      <c r="CQ515" s="399"/>
      <c r="CR515" s="399">
        <v>5.8138989624736397E-2</v>
      </c>
      <c r="CS515" s="399"/>
      <c r="CT515" s="399"/>
      <c r="CU515" s="399"/>
      <c r="CV515" s="399"/>
      <c r="CW515" s="399"/>
      <c r="CX515" s="399"/>
      <c r="CY515" s="399"/>
      <c r="CZ515" s="399"/>
      <c r="DA515" s="399"/>
      <c r="DB515" s="399"/>
      <c r="DC515" s="399"/>
      <c r="DD515" s="399"/>
      <c r="DE515" s="399"/>
      <c r="DG515" s="404"/>
      <c r="DI515" s="399"/>
      <c r="DJ515" s="399">
        <v>3.1746420731551601E-2</v>
      </c>
      <c r="DK515" s="399">
        <v>3.5211445576853899E-2</v>
      </c>
    </row>
    <row r="516" spans="1:115" customFormat="1" hidden="1" outlineLevel="1">
      <c r="A516" s="398">
        <f t="shared" si="54"/>
        <v>34365</v>
      </c>
      <c r="B516" s="402"/>
      <c r="C516" s="399"/>
      <c r="D516" s="399">
        <v>2.5000000000000001E-3</v>
      </c>
      <c r="E516" s="399">
        <v>2.95412591141508E-2</v>
      </c>
      <c r="F516" s="399"/>
      <c r="G516" s="399"/>
      <c r="H516" s="399"/>
      <c r="I516" s="399"/>
      <c r="J516" s="399"/>
      <c r="K516" s="399"/>
      <c r="L516" s="399"/>
      <c r="M516" s="399"/>
      <c r="N516" s="399"/>
      <c r="O516" s="399"/>
      <c r="P516" s="399"/>
      <c r="Q516" s="399"/>
      <c r="R516" s="399">
        <v>0.119657896513818</v>
      </c>
      <c r="S516" s="399">
        <v>-5.2036253978215298E-2</v>
      </c>
      <c r="T516" s="399">
        <v>0.15492954567318101</v>
      </c>
      <c r="U516" s="399"/>
      <c r="V516" s="399"/>
      <c r="W516" s="399"/>
      <c r="X516" s="399">
        <v>-0.128098331942477</v>
      </c>
      <c r="Y516" s="399"/>
      <c r="Z516" s="399">
        <v>-9.1052074784955198E-3</v>
      </c>
      <c r="AA516" s="399">
        <v>-7.79226232230876E-2</v>
      </c>
      <c r="AB516" s="399"/>
      <c r="AC516" s="399"/>
      <c r="AD516" s="399"/>
      <c r="AE516" s="399">
        <v>0.110132858527952</v>
      </c>
      <c r="AF516" s="399"/>
      <c r="AG516" s="399"/>
      <c r="AH516" s="399"/>
      <c r="AI516" s="399"/>
      <c r="AJ516" s="399"/>
      <c r="AK516" s="399">
        <v>1.05824354355859E-2</v>
      </c>
      <c r="AL516" s="399"/>
      <c r="AM516" s="399">
        <v>-4.9450157980790999E-2</v>
      </c>
      <c r="AN516" s="399">
        <v>0.100000426885994</v>
      </c>
      <c r="AO516" s="399"/>
      <c r="AP516" s="399">
        <v>6.18184293179182E-2</v>
      </c>
      <c r="AQ516" s="399">
        <v>8.1081426196180501E-2</v>
      </c>
      <c r="AR516" s="399"/>
      <c r="AS516" s="399"/>
      <c r="AT516" s="399">
        <v>0.117391299567188</v>
      </c>
      <c r="AU516" s="399"/>
      <c r="AV516" s="399">
        <v>-1.2232486032455501E-2</v>
      </c>
      <c r="AW516" s="399">
        <v>4.9567944288686702E-2</v>
      </c>
      <c r="AX516" s="399"/>
      <c r="AY516" s="399">
        <v>0.122528678694171</v>
      </c>
      <c r="AZ516" s="399">
        <v>-4.5454071563269402E-2</v>
      </c>
      <c r="BA516" s="399">
        <v>-1.41643594685835E-2</v>
      </c>
      <c r="BB516" s="399">
        <v>0.19298211862482101</v>
      </c>
      <c r="BC516" s="399"/>
      <c r="BD516" s="399">
        <v>-3.00420223771986E-2</v>
      </c>
      <c r="BE516" s="399">
        <v>2.70270270270269E-2</v>
      </c>
      <c r="BF516" s="399"/>
      <c r="BG516" s="399">
        <v>4.4952198658622697E-2</v>
      </c>
      <c r="BH516" s="399">
        <v>-9.3463461832924404E-3</v>
      </c>
      <c r="BI516" s="399"/>
      <c r="BJ516" s="399"/>
      <c r="BK516" s="399">
        <v>0.17188314573224101</v>
      </c>
      <c r="BL516" s="399">
        <v>-1.55767051655445E-2</v>
      </c>
      <c r="BM516" s="399"/>
      <c r="BN516" s="399"/>
      <c r="BO516" s="399">
        <v>7.1735637935034402E-2</v>
      </c>
      <c r="BP516" s="399">
        <v>-0.137457347763774</v>
      </c>
      <c r="BQ516" s="399"/>
      <c r="BR516" s="399">
        <v>0.126853381523371</v>
      </c>
      <c r="BS516" s="399"/>
      <c r="BT516" s="399"/>
      <c r="BU516" s="399">
        <v>0.13533855248743901</v>
      </c>
      <c r="BV516" s="399"/>
      <c r="BW516" s="399">
        <v>6.0000555098784901E-2</v>
      </c>
      <c r="BX516" s="403"/>
      <c r="BY516" s="399">
        <v>-8.8496206322040694E-3</v>
      </c>
      <c r="BZ516" s="399">
        <v>0.12185656225835501</v>
      </c>
      <c r="CA516" s="399">
        <v>4.60047086562562E-2</v>
      </c>
      <c r="CB516" s="399"/>
      <c r="CC516" s="399">
        <v>-1.22125016676946E-2</v>
      </c>
      <c r="CD516" s="399"/>
      <c r="CE516" s="399"/>
      <c r="CF516" s="399">
        <v>-6.9414234913872302E-2</v>
      </c>
      <c r="CG516" s="399">
        <v>-4.7467124659777904E-3</v>
      </c>
      <c r="CH516" s="399">
        <v>4.2285509891799499E-3</v>
      </c>
      <c r="CI516" s="399"/>
      <c r="CJ516" s="399">
        <v>5.5813733410006998E-2</v>
      </c>
      <c r="CK516" s="399"/>
      <c r="CL516" s="399"/>
      <c r="CM516" s="399"/>
      <c r="CN516" s="399"/>
      <c r="CO516" s="399"/>
      <c r="CP516" s="399"/>
      <c r="CQ516" s="399"/>
      <c r="CR516" s="399">
        <v>0.26373661732402498</v>
      </c>
      <c r="CS516" s="399"/>
      <c r="CT516" s="399"/>
      <c r="CU516" s="399"/>
      <c r="CV516" s="399"/>
      <c r="CW516" s="399"/>
      <c r="CX516" s="399"/>
      <c r="CY516" s="399"/>
      <c r="CZ516" s="399"/>
      <c r="DA516" s="399"/>
      <c r="DB516" s="399"/>
      <c r="DC516" s="399"/>
      <c r="DD516" s="399"/>
      <c r="DE516" s="399"/>
      <c r="DG516" s="404"/>
      <c r="DI516" s="399"/>
      <c r="DJ516" s="399">
        <v>0.12636523266261601</v>
      </c>
      <c r="DK516" s="399">
        <v>4.20072074840529E-2</v>
      </c>
    </row>
    <row r="517" spans="1:115" customFormat="1" hidden="1" outlineLevel="1">
      <c r="A517" s="398">
        <f t="shared" si="54"/>
        <v>34393</v>
      </c>
      <c r="B517" s="402"/>
      <c r="C517" s="399"/>
      <c r="D517" s="399">
        <v>2.0999999999999999E-3</v>
      </c>
      <c r="E517" s="399">
        <v>-2.6895763772359499E-2</v>
      </c>
      <c r="F517" s="399"/>
      <c r="G517" s="399"/>
      <c r="H517" s="399"/>
      <c r="I517" s="399"/>
      <c r="J517" s="399"/>
      <c r="K517" s="399"/>
      <c r="L517" s="399"/>
      <c r="M517" s="399"/>
      <c r="N517" s="399"/>
      <c r="O517" s="399"/>
      <c r="P517" s="399"/>
      <c r="Q517" s="399"/>
      <c r="R517" s="399">
        <v>0.118509750291502</v>
      </c>
      <c r="S517" s="399">
        <v>-2.1479878384461502E-2</v>
      </c>
      <c r="T517" s="399">
        <v>4.8780546823020597E-2</v>
      </c>
      <c r="U517" s="399"/>
      <c r="V517" s="399"/>
      <c r="W517" s="399"/>
      <c r="X517" s="399">
        <v>-3.7281846054251402E-2</v>
      </c>
      <c r="Y517" s="399"/>
      <c r="Z517" s="399">
        <v>-1.8018135629011701E-2</v>
      </c>
      <c r="AA517" s="399">
        <v>0.126760565543381</v>
      </c>
      <c r="AB517" s="399"/>
      <c r="AC517" s="399"/>
      <c r="AD517" s="399"/>
      <c r="AE517" s="399">
        <v>1.58729431754818E-2</v>
      </c>
      <c r="AF517" s="399"/>
      <c r="AG517" s="399"/>
      <c r="AH517" s="399"/>
      <c r="AI517" s="399"/>
      <c r="AJ517" s="399"/>
      <c r="AK517" s="399">
        <v>-5.23566781805603E-2</v>
      </c>
      <c r="AL517" s="399"/>
      <c r="AM517" s="399">
        <v>1.9733707191208399E-2</v>
      </c>
      <c r="AN517" s="399">
        <v>6.9926245319824601E-3</v>
      </c>
      <c r="AO517" s="399"/>
      <c r="AP517" s="399">
        <v>-0.113013202865702</v>
      </c>
      <c r="AQ517" s="399">
        <v>3.4999801351027697E-2</v>
      </c>
      <c r="AR517" s="399"/>
      <c r="AS517" s="399"/>
      <c r="AT517" s="399">
        <v>2.72375055016227E-2</v>
      </c>
      <c r="AU517" s="399"/>
      <c r="AV517" s="399">
        <v>-3.09593006030295E-2</v>
      </c>
      <c r="AW517" s="399">
        <v>-3.3613405685375297E-2</v>
      </c>
      <c r="AX517" s="399"/>
      <c r="AY517" s="399">
        <v>-4.3268946136632902E-2</v>
      </c>
      <c r="AZ517" s="399">
        <v>3.7115080121585597E-2</v>
      </c>
      <c r="BA517" s="399">
        <v>-3.3131109048715399E-2</v>
      </c>
      <c r="BB517" s="399">
        <v>3.3613576926964699E-2</v>
      </c>
      <c r="BC517" s="399"/>
      <c r="BD517" s="399">
        <v>-4.41224149598742E-2</v>
      </c>
      <c r="BE517" s="399">
        <v>-0.105263157894736</v>
      </c>
      <c r="BF517" s="399"/>
      <c r="BG517" s="399">
        <v>-7.2760861896856405E-2</v>
      </c>
      <c r="BH517" s="399">
        <v>-2.9641524796818301E-2</v>
      </c>
      <c r="BI517" s="399"/>
      <c r="BJ517" s="399"/>
      <c r="BK517" s="399">
        <v>4.0816511184710302E-2</v>
      </c>
      <c r="BL517" s="399">
        <v>-5.6961622386705303E-2</v>
      </c>
      <c r="BM517" s="399"/>
      <c r="BN517" s="399"/>
      <c r="BO517" s="399">
        <v>-6.3105742193349398E-2</v>
      </c>
      <c r="BP517" s="399">
        <v>-2.5693544679959501E-2</v>
      </c>
      <c r="BQ517" s="399"/>
      <c r="BR517" s="399">
        <v>-3.3625717101528702E-2</v>
      </c>
      <c r="BS517" s="399"/>
      <c r="BT517" s="399"/>
      <c r="BU517" s="399">
        <v>-6.62226206291016E-3</v>
      </c>
      <c r="BV517" s="399"/>
      <c r="BW517" s="399">
        <v>7.0754236399579201E-2</v>
      </c>
      <c r="BX517" s="403"/>
      <c r="BY517" s="399">
        <v>-6.9525478295141802E-2</v>
      </c>
      <c r="BZ517" s="399">
        <v>1.72412881328638E-2</v>
      </c>
      <c r="CA517" s="399">
        <v>-3.2407251347678398E-2</v>
      </c>
      <c r="CB517" s="399"/>
      <c r="CC517" s="399">
        <v>-2.5157457301366599E-2</v>
      </c>
      <c r="CD517" s="399"/>
      <c r="CE517" s="399"/>
      <c r="CF517" s="399">
        <v>1.4582300968237901E-2</v>
      </c>
      <c r="CG517" s="399">
        <v>-2.8323404742811299E-2</v>
      </c>
      <c r="CH517" s="399">
        <v>-3.7124814381532298E-2</v>
      </c>
      <c r="CI517" s="399"/>
      <c r="CJ517" s="399">
        <v>-3.0836551919401999E-2</v>
      </c>
      <c r="CK517" s="399"/>
      <c r="CL517" s="399"/>
      <c r="CM517" s="399"/>
      <c r="CN517" s="399"/>
      <c r="CO517" s="399"/>
      <c r="CP517" s="399"/>
      <c r="CQ517" s="399"/>
      <c r="CR517" s="399">
        <v>-8.6956710435175597E-2</v>
      </c>
      <c r="CS517" s="399"/>
      <c r="CT517" s="399"/>
      <c r="CU517" s="399"/>
      <c r="CV517" s="399"/>
      <c r="CW517" s="399"/>
      <c r="CX517" s="399"/>
      <c r="CY517" s="399"/>
      <c r="CZ517" s="399"/>
      <c r="DA517" s="399"/>
      <c r="DB517" s="399"/>
      <c r="DC517" s="399"/>
      <c r="DD517" s="399"/>
      <c r="DE517" s="399"/>
      <c r="DG517" s="404"/>
      <c r="DI517" s="399"/>
      <c r="DJ517" s="399">
        <v>-1.37737346248549E-2</v>
      </c>
      <c r="DK517" s="399">
        <v>-1.97367721792522E-2</v>
      </c>
    </row>
    <row r="518" spans="1:115" customFormat="1" hidden="1" outlineLevel="1">
      <c r="A518" s="398">
        <f t="shared" ref="A518:A581" si="55">EOMONTH(A517,1)</f>
        <v>34424</v>
      </c>
      <c r="B518" s="402"/>
      <c r="C518" s="399"/>
      <c r="D518" s="399">
        <v>2.7000000000000001E-3</v>
      </c>
      <c r="E518" s="399">
        <v>-4.6114661202227701E-2</v>
      </c>
      <c r="F518" s="399"/>
      <c r="G518" s="399"/>
      <c r="H518" s="399"/>
      <c r="I518" s="399"/>
      <c r="J518" s="399"/>
      <c r="K518" s="399"/>
      <c r="L518" s="399"/>
      <c r="M518" s="399"/>
      <c r="N518" s="399"/>
      <c r="O518" s="399"/>
      <c r="P518" s="399"/>
      <c r="Q518" s="399"/>
      <c r="R518" s="399">
        <v>-8.9041366516017906E-2</v>
      </c>
      <c r="S518" s="399">
        <v>2.99640897917385E-3</v>
      </c>
      <c r="T518" s="399">
        <v>0.45348827406808501</v>
      </c>
      <c r="U518" s="399"/>
      <c r="V518" s="399"/>
      <c r="W518" s="399"/>
      <c r="X518" s="399">
        <v>1.4851971083618999E-2</v>
      </c>
      <c r="Y518" s="399"/>
      <c r="Z518" s="399">
        <v>-0.12844037768173899</v>
      </c>
      <c r="AA518" s="399">
        <v>-9.37497060980714E-2</v>
      </c>
      <c r="AB518" s="399"/>
      <c r="AC518" s="399"/>
      <c r="AD518" s="399"/>
      <c r="AE518" s="399">
        <v>-0.125000080506845</v>
      </c>
      <c r="AF518" s="399"/>
      <c r="AG518" s="399"/>
      <c r="AH518" s="399"/>
      <c r="AI518" s="399"/>
      <c r="AJ518" s="399"/>
      <c r="AK518" s="399">
        <v>2.52920476423108E-2</v>
      </c>
      <c r="AL518" s="399"/>
      <c r="AM518" s="399">
        <v>-2.0952556050659599E-2</v>
      </c>
      <c r="AN518" s="399">
        <v>-0.138888784327559</v>
      </c>
      <c r="AO518" s="399"/>
      <c r="AP518" s="399">
        <v>-7.2577169305835604E-2</v>
      </c>
      <c r="AQ518" s="399">
        <v>2.8118470441525101E-2</v>
      </c>
      <c r="AR518" s="399"/>
      <c r="AS518" s="399"/>
      <c r="AT518" s="399">
        <v>-2.6515295007966101E-2</v>
      </c>
      <c r="AU518" s="399"/>
      <c r="AV518" s="399">
        <v>-5.9939665072384199E-2</v>
      </c>
      <c r="AW518" s="399">
        <v>-6.9565594740428602E-2</v>
      </c>
      <c r="AX518" s="399"/>
      <c r="AY518" s="399">
        <v>-6.2814259538585202E-2</v>
      </c>
      <c r="AZ518" s="399">
        <v>-9.5744574249034903E-2</v>
      </c>
      <c r="BA518" s="399">
        <v>-7.5987947230198902E-2</v>
      </c>
      <c r="BB518" s="399">
        <v>-7.9910157619919694E-2</v>
      </c>
      <c r="BC518" s="399"/>
      <c r="BD518" s="399">
        <v>-1.8604158629573299E-2</v>
      </c>
      <c r="BE518" s="399">
        <v>-0.213235294117647</v>
      </c>
      <c r="BF518" s="399"/>
      <c r="BG518" s="399">
        <v>-5.4326345722858202E-2</v>
      </c>
      <c r="BH518" s="399">
        <v>-9.80359085910564E-3</v>
      </c>
      <c r="BI518" s="399"/>
      <c r="BJ518" s="399"/>
      <c r="BK518" s="399">
        <v>3.6908457818486097E-2</v>
      </c>
      <c r="BL518" s="399">
        <v>-1.32520721738541E-2</v>
      </c>
      <c r="BM518" s="399"/>
      <c r="BN518" s="399"/>
      <c r="BO518" s="399">
        <v>-3.0302660321483099E-2</v>
      </c>
      <c r="BP518" s="399">
        <v>-0.11042998053367301</v>
      </c>
      <c r="BQ518" s="399"/>
      <c r="BR518" s="399">
        <v>3.5465537166963802E-2</v>
      </c>
      <c r="BS518" s="399"/>
      <c r="BT518" s="399"/>
      <c r="BU518" s="399">
        <v>-6.9861016492736294E-2</v>
      </c>
      <c r="BV518" s="399"/>
      <c r="BW518" s="399">
        <v>-8.6735690356413195E-2</v>
      </c>
      <c r="BX518" s="403"/>
      <c r="BY518" s="399">
        <v>-6.4725356336788498E-2</v>
      </c>
      <c r="BZ518" s="399">
        <v>-7.1186288612120702E-2</v>
      </c>
      <c r="CA518" s="399">
        <v>-4.3615760494522898E-2</v>
      </c>
      <c r="CB518" s="399"/>
      <c r="CC518" s="399">
        <v>-1.61286359227522E-2</v>
      </c>
      <c r="CD518" s="399"/>
      <c r="CE518" s="399"/>
      <c r="CF518" s="399">
        <v>5.9776536762797997E-2</v>
      </c>
      <c r="CG518" s="399">
        <v>-4.4188915868336398E-2</v>
      </c>
      <c r="CH518" s="399">
        <v>-7.0329687243540301E-2</v>
      </c>
      <c r="CI518" s="399"/>
      <c r="CJ518" s="399">
        <v>2.7272985601082399E-2</v>
      </c>
      <c r="CK518" s="399"/>
      <c r="CL518" s="399"/>
      <c r="CM518" s="399"/>
      <c r="CN518" s="399"/>
      <c r="CO518" s="399"/>
      <c r="CP518" s="399"/>
      <c r="CQ518" s="399"/>
      <c r="CR518" s="399">
        <v>-3.8094758233822003E-2</v>
      </c>
      <c r="CS518" s="399"/>
      <c r="CT518" s="399"/>
      <c r="CU518" s="399"/>
      <c r="CV518" s="399"/>
      <c r="CW518" s="399"/>
      <c r="CX518" s="399"/>
      <c r="CY518" s="399"/>
      <c r="CZ518" s="399"/>
      <c r="DA518" s="399"/>
      <c r="DB518" s="399"/>
      <c r="DC518" s="399"/>
      <c r="DD518" s="399"/>
      <c r="DE518" s="399"/>
      <c r="DG518" s="404"/>
      <c r="DI518" s="399"/>
      <c r="DJ518" s="399">
        <v>-2.79384023271933E-3</v>
      </c>
      <c r="DK518" s="399">
        <v>-0.120805314293659</v>
      </c>
    </row>
    <row r="519" spans="1:115" customFormat="1" hidden="1" outlineLevel="1">
      <c r="A519" s="398">
        <f t="shared" si="55"/>
        <v>34454</v>
      </c>
      <c r="B519" s="402"/>
      <c r="C519" s="399"/>
      <c r="D519" s="399">
        <v>2.7000000000000001E-3</v>
      </c>
      <c r="E519" s="399">
        <v>1.03041012008546E-2</v>
      </c>
      <c r="F519" s="399"/>
      <c r="G519" s="399"/>
      <c r="H519" s="399"/>
      <c r="I519" s="399"/>
      <c r="J519" s="399"/>
      <c r="K519" s="399"/>
      <c r="L519" s="399"/>
      <c r="M519" s="399"/>
      <c r="N519" s="399"/>
      <c r="O519" s="399"/>
      <c r="P519" s="399"/>
      <c r="Q519" s="399"/>
      <c r="R519" s="399">
        <v>-9.7744746925718204E-2</v>
      </c>
      <c r="S519" s="399">
        <v>4.8783002662977602E-3</v>
      </c>
      <c r="T519" s="399">
        <v>-0.15599994627423999</v>
      </c>
      <c r="U519" s="399"/>
      <c r="V519" s="399"/>
      <c r="W519" s="399"/>
      <c r="X519" s="399">
        <v>4.8780590373672397E-2</v>
      </c>
      <c r="Y519" s="399"/>
      <c r="Z519" s="399">
        <v>-1.02459069759475E-4</v>
      </c>
      <c r="AA519" s="399">
        <v>-0.16551724034205101</v>
      </c>
      <c r="AB519" s="399"/>
      <c r="AC519" s="399"/>
      <c r="AD519" s="399"/>
      <c r="AE519" s="399">
        <v>1.37509384798835E-2</v>
      </c>
      <c r="AF519" s="399"/>
      <c r="AG519" s="399"/>
      <c r="AH519" s="399"/>
      <c r="AI519" s="399"/>
      <c r="AJ519" s="399"/>
      <c r="AK519" s="399">
        <v>4.89126333145821E-2</v>
      </c>
      <c r="AL519" s="399"/>
      <c r="AM519" s="399">
        <v>-4.4746481125345003E-2</v>
      </c>
      <c r="AN519" s="399">
        <v>-2.41936885586377E-2</v>
      </c>
      <c r="AO519" s="399"/>
      <c r="AP519" s="399">
        <v>-4.2016689114874302E-3</v>
      </c>
      <c r="AQ519" s="399">
        <v>1.1792562783239801E-2</v>
      </c>
      <c r="AR519" s="399"/>
      <c r="AS519" s="399"/>
      <c r="AT519" s="399">
        <v>-7.0039057048696896E-2</v>
      </c>
      <c r="AU519" s="399"/>
      <c r="AV519" s="399">
        <v>-3.4129863886827E-3</v>
      </c>
      <c r="AW519" s="399">
        <v>6.9236760688540594E-2</v>
      </c>
      <c r="AX519" s="399"/>
      <c r="AY519" s="399">
        <v>-5.5178270693474099E-2</v>
      </c>
      <c r="AZ519" s="399">
        <v>-1.17649815727928E-2</v>
      </c>
      <c r="BA519" s="399">
        <v>5.1547312113194799E-2</v>
      </c>
      <c r="BB519" s="399">
        <v>-8.8693641082990791E-3</v>
      </c>
      <c r="BC519" s="399"/>
      <c r="BD519" s="399">
        <v>-9.00470785183691E-2</v>
      </c>
      <c r="BE519" s="399">
        <v>1.86915887850467E-2</v>
      </c>
      <c r="BF519" s="399"/>
      <c r="BG519" s="399">
        <v>1.4032962345118501E-3</v>
      </c>
      <c r="BH519" s="399">
        <v>-9.9008297764973108E-3</v>
      </c>
      <c r="BI519" s="399"/>
      <c r="BJ519" s="399"/>
      <c r="BK519" s="399">
        <v>-2.0919584493731502E-2</v>
      </c>
      <c r="BL519" s="399">
        <v>-4.46734051744304E-2</v>
      </c>
      <c r="BM519" s="399"/>
      <c r="BN519" s="399"/>
      <c r="BO519" s="399">
        <v>5.9522793589003899E-2</v>
      </c>
      <c r="BP519" s="399">
        <v>-0.13103393100299501</v>
      </c>
      <c r="BQ519" s="399"/>
      <c r="BR519" s="399">
        <v>-2.9239439257865499E-2</v>
      </c>
      <c r="BS519" s="399"/>
      <c r="BT519" s="399"/>
      <c r="BU519" s="399">
        <v>0.100719978841202</v>
      </c>
      <c r="BV519" s="399"/>
      <c r="BW519" s="399">
        <v>-2.4154582890224201E-2</v>
      </c>
      <c r="BX519" s="403"/>
      <c r="BY519" s="399">
        <v>1.3841343814703999E-2</v>
      </c>
      <c r="BZ519" s="399">
        <v>-0.114963600350161</v>
      </c>
      <c r="CA519" s="399">
        <v>-5.0124462828526402E-2</v>
      </c>
      <c r="CB519" s="399"/>
      <c r="CC519" s="399">
        <v>5.2654396053300301E-2</v>
      </c>
      <c r="CD519" s="399"/>
      <c r="CE519" s="399"/>
      <c r="CF519" s="399">
        <v>-0.101306651637651</v>
      </c>
      <c r="CG519" s="399">
        <v>-5.4795064079673002E-2</v>
      </c>
      <c r="CH519" s="399">
        <v>4.0189063955062797E-2</v>
      </c>
      <c r="CI519" s="399"/>
      <c r="CJ519" s="399">
        <v>9.1444867251419995E-2</v>
      </c>
      <c r="CK519" s="399"/>
      <c r="CL519" s="399"/>
      <c r="CM519" s="399"/>
      <c r="CN519" s="399"/>
      <c r="CO519" s="399"/>
      <c r="CP519" s="399"/>
      <c r="CQ519" s="399"/>
      <c r="CR519" s="399">
        <v>-3.9604430092008501E-2</v>
      </c>
      <c r="CS519" s="399"/>
      <c r="CT519" s="399"/>
      <c r="CU519" s="399"/>
      <c r="CV519" s="399"/>
      <c r="CW519" s="399"/>
      <c r="CX519" s="399"/>
      <c r="CY519" s="399"/>
      <c r="CZ519" s="399"/>
      <c r="DA519" s="399"/>
      <c r="DB519" s="399"/>
      <c r="DC519" s="399"/>
      <c r="DD519" s="399"/>
      <c r="DE519" s="399"/>
      <c r="DG519" s="404"/>
      <c r="DI519" s="399"/>
      <c r="DJ519" s="399">
        <v>-5.9811029424221E-2</v>
      </c>
      <c r="DK519" s="399">
        <v>-8.3584617255215196E-2</v>
      </c>
    </row>
    <row r="520" spans="1:115" customFormat="1" hidden="1" outlineLevel="1">
      <c r="A520" s="398">
        <f t="shared" si="55"/>
        <v>34485</v>
      </c>
      <c r="B520" s="402"/>
      <c r="C520" s="399"/>
      <c r="D520" s="399">
        <v>3.0999999999999999E-3</v>
      </c>
      <c r="E520" s="399">
        <v>7.66841769380666E-3</v>
      </c>
      <c r="F520" s="399"/>
      <c r="G520" s="399"/>
      <c r="H520" s="399"/>
      <c r="I520" s="399"/>
      <c r="J520" s="399"/>
      <c r="K520" s="399"/>
      <c r="L520" s="399"/>
      <c r="M520" s="399"/>
      <c r="N520" s="399"/>
      <c r="O520" s="399"/>
      <c r="P520" s="399"/>
      <c r="Q520" s="399"/>
      <c r="R520" s="399">
        <v>-2.11473032678248E-2</v>
      </c>
      <c r="S520" s="399">
        <v>3.6407613020916697E-2</v>
      </c>
      <c r="T520" s="399">
        <v>2.3696637554123798E-2</v>
      </c>
      <c r="U520" s="399"/>
      <c r="V520" s="399"/>
      <c r="W520" s="399"/>
      <c r="X520" s="399">
        <v>7.5328530857710296E-2</v>
      </c>
      <c r="Y520" s="399"/>
      <c r="Z520" s="399">
        <v>-7.9365099445339704E-2</v>
      </c>
      <c r="AA520" s="399">
        <v>-0.123966963747102</v>
      </c>
      <c r="AB520" s="399"/>
      <c r="AC520" s="399"/>
      <c r="AD520" s="399"/>
      <c r="AE520" s="399">
        <v>2.0588315910174699E-2</v>
      </c>
      <c r="AF520" s="399"/>
      <c r="AG520" s="399"/>
      <c r="AH520" s="399"/>
      <c r="AI520" s="399"/>
      <c r="AJ520" s="399"/>
      <c r="AK520" s="399">
        <v>9.3264684382388705E-2</v>
      </c>
      <c r="AL520" s="399"/>
      <c r="AM520" s="399">
        <v>5.0468923217169503E-2</v>
      </c>
      <c r="AN520" s="399">
        <v>-4.9586537976440699E-2</v>
      </c>
      <c r="AO520" s="399"/>
      <c r="AP520" s="399">
        <v>2.9536144650961198E-2</v>
      </c>
      <c r="AQ520" s="399">
        <v>0.10023284706424899</v>
      </c>
      <c r="AR520" s="399"/>
      <c r="AS520" s="399"/>
      <c r="AT520" s="399">
        <v>0.146443486067693</v>
      </c>
      <c r="AU520" s="399"/>
      <c r="AV520" s="399">
        <v>-1.36985920270327E-2</v>
      </c>
      <c r="AW520" s="399">
        <v>-8.7912388500336301E-3</v>
      </c>
      <c r="AX520" s="399"/>
      <c r="AY520" s="399">
        <v>2.2988599647293599E-2</v>
      </c>
      <c r="AZ520" s="399">
        <v>4.7081784986682199E-3</v>
      </c>
      <c r="BA520" s="399">
        <v>-5.1282300354048897E-2</v>
      </c>
      <c r="BB520" s="399">
        <v>5.5928625782761802E-2</v>
      </c>
      <c r="BC520" s="399"/>
      <c r="BD520" s="399">
        <v>1.6604760303008999E-2</v>
      </c>
      <c r="BE520" s="399">
        <v>-6.4220183486238397E-2</v>
      </c>
      <c r="BF520" s="399"/>
      <c r="BG520" s="399">
        <v>-1.0706533207099401E-2</v>
      </c>
      <c r="BH520" s="399">
        <v>-1.2111264557401701E-3</v>
      </c>
      <c r="BI520" s="399"/>
      <c r="BJ520" s="399"/>
      <c r="BK520" s="399">
        <v>-2.73033818910575E-2</v>
      </c>
      <c r="BL520" s="399">
        <v>0.104316932488488</v>
      </c>
      <c r="BM520" s="399"/>
      <c r="BN520" s="399"/>
      <c r="BO520" s="399">
        <v>-1.1981955195521501E-2</v>
      </c>
      <c r="BP520" s="399">
        <v>0.136319231356581</v>
      </c>
      <c r="BQ520" s="399"/>
      <c r="BR520" s="399">
        <v>0.159638414003237</v>
      </c>
      <c r="BS520" s="399"/>
      <c r="BT520" s="399"/>
      <c r="BU520" s="399">
        <v>6.5359184730328701E-2</v>
      </c>
      <c r="BV520" s="399"/>
      <c r="BW520" s="399">
        <v>-6.9307043150049194E-2</v>
      </c>
      <c r="BX520" s="403"/>
      <c r="BY520" s="399">
        <v>2.9927718381563802E-3</v>
      </c>
      <c r="BZ520" s="399">
        <v>-0.18350523108835601</v>
      </c>
      <c r="CA520" s="399">
        <v>2.63832506565364E-3</v>
      </c>
      <c r="CB520" s="399"/>
      <c r="CC520" s="399">
        <v>2.2012594034135802E-2</v>
      </c>
      <c r="CD520" s="399"/>
      <c r="CE520" s="399"/>
      <c r="CF520" s="399">
        <v>2.9532893609773799E-3</v>
      </c>
      <c r="CG520" s="399">
        <v>2.2939565160084101E-2</v>
      </c>
      <c r="CH520" s="399">
        <v>4.6465205515693102E-2</v>
      </c>
      <c r="CI520" s="399"/>
      <c r="CJ520" s="399">
        <v>0.162162077663807</v>
      </c>
      <c r="CK520" s="399"/>
      <c r="CL520" s="399"/>
      <c r="CM520" s="399"/>
      <c r="CN520" s="399"/>
      <c r="CO520" s="399"/>
      <c r="CP520" s="399"/>
      <c r="CQ520" s="399"/>
      <c r="CR520" s="399">
        <v>-2.0618399687600299E-2</v>
      </c>
      <c r="CS520" s="399"/>
      <c r="CT520" s="399"/>
      <c r="CU520" s="399"/>
      <c r="CV520" s="399"/>
      <c r="CW520" s="399"/>
      <c r="CX520" s="399"/>
      <c r="CY520" s="399"/>
      <c r="CZ520" s="399"/>
      <c r="DA520" s="399"/>
      <c r="DB520" s="399"/>
      <c r="DC520" s="399"/>
      <c r="DD520" s="399"/>
      <c r="DE520" s="399"/>
      <c r="DG520" s="404"/>
      <c r="DI520" s="399"/>
      <c r="DJ520" s="399">
        <v>-6.0057566338516102E-3</v>
      </c>
      <c r="DK520" s="399">
        <v>-1.6807100975284799E-2</v>
      </c>
    </row>
    <row r="521" spans="1:115" customFormat="1" hidden="1" outlineLevel="1">
      <c r="A521" s="398">
        <f t="shared" si="55"/>
        <v>34515</v>
      </c>
      <c r="B521" s="402"/>
      <c r="C521" s="399"/>
      <c r="D521" s="399">
        <v>3.0999999999999999E-3</v>
      </c>
      <c r="E521" s="399">
        <v>-2.94128678488179E-2</v>
      </c>
      <c r="F521" s="399"/>
      <c r="G521" s="399"/>
      <c r="H521" s="399"/>
      <c r="I521" s="399"/>
      <c r="J521" s="399"/>
      <c r="K521" s="399"/>
      <c r="L521" s="399"/>
      <c r="M521" s="399"/>
      <c r="N521" s="399"/>
      <c r="O521" s="399"/>
      <c r="P521" s="399"/>
      <c r="Q521" s="399"/>
      <c r="R521" s="399">
        <v>-9.40185445888055E-2</v>
      </c>
      <c r="S521" s="399">
        <v>-1.14415601749173E-3</v>
      </c>
      <c r="T521" s="399">
        <v>-7.4074092393860799E-2</v>
      </c>
      <c r="U521" s="399"/>
      <c r="V521" s="399"/>
      <c r="W521" s="399"/>
      <c r="X521" s="399">
        <v>-9.56521952658696E-2</v>
      </c>
      <c r="Y521" s="399"/>
      <c r="Z521" s="399">
        <v>0.183908700051092</v>
      </c>
      <c r="AA521" s="399">
        <v>0.12735850560829901</v>
      </c>
      <c r="AB521" s="399"/>
      <c r="AC521" s="399"/>
      <c r="AD521" s="399"/>
      <c r="AE521" s="399">
        <v>-4.0345976118320998E-2</v>
      </c>
      <c r="AF521" s="399"/>
      <c r="AG521" s="399"/>
      <c r="AH521" s="399"/>
      <c r="AI521" s="399"/>
      <c r="AJ521" s="399"/>
      <c r="AK521" s="399">
        <v>-3.1181909533917598E-2</v>
      </c>
      <c r="AL521" s="399"/>
      <c r="AM521" s="399">
        <v>2.3483320971160002E-2</v>
      </c>
      <c r="AN521" s="399">
        <v>-2.60871048536555E-2</v>
      </c>
      <c r="AO521" s="399"/>
      <c r="AP521" s="399">
        <v>-1.50756570334262E-2</v>
      </c>
      <c r="AQ521" s="399">
        <v>1.6223789434200098E-2</v>
      </c>
      <c r="AR521" s="399"/>
      <c r="AS521" s="399"/>
      <c r="AT521" s="399">
        <v>9.4890875975093894E-2</v>
      </c>
      <c r="AU521" s="399"/>
      <c r="AV521" s="399">
        <v>-0.145030659551935</v>
      </c>
      <c r="AW521" s="399">
        <v>-5.3214993247989298E-2</v>
      </c>
      <c r="AX521" s="399"/>
      <c r="AY521" s="399">
        <v>-0.101814547451374</v>
      </c>
      <c r="AZ521" s="399">
        <v>0</v>
      </c>
      <c r="BA521" s="399">
        <v>1.3513787472769699E-2</v>
      </c>
      <c r="BB521" s="399">
        <v>2.9660764099789599E-2</v>
      </c>
      <c r="BC521" s="399"/>
      <c r="BD521" s="399">
        <v>-9.7938601940481401E-2</v>
      </c>
      <c r="BE521" s="399">
        <v>-3.9215686274509699E-2</v>
      </c>
      <c r="BF521" s="399"/>
      <c r="BG521" s="399">
        <v>2.16446986599385E-2</v>
      </c>
      <c r="BH521" s="399">
        <v>4.0404594439653801E-2</v>
      </c>
      <c r="BI521" s="399"/>
      <c r="BJ521" s="399"/>
      <c r="BK521" s="399">
        <v>-6.4327057228236395E-2</v>
      </c>
      <c r="BL521" s="399">
        <v>1.31285502520672E-2</v>
      </c>
      <c r="BM521" s="399"/>
      <c r="BN521" s="399"/>
      <c r="BO521" s="399">
        <v>-3.73557306132749E-2</v>
      </c>
      <c r="BP521" s="399">
        <v>6.9930938714712898E-3</v>
      </c>
      <c r="BQ521" s="399"/>
      <c r="BR521" s="399">
        <v>-6.2337417537942502E-2</v>
      </c>
      <c r="BS521" s="399"/>
      <c r="BT521" s="399"/>
      <c r="BU521" s="399">
        <v>-3.96451692369768E-2</v>
      </c>
      <c r="BV521" s="399"/>
      <c r="BW521" s="399">
        <v>3.3742967297967601E-2</v>
      </c>
      <c r="BX521" s="403"/>
      <c r="BY521" s="399">
        <v>-1.3792547385414499E-2</v>
      </c>
      <c r="BZ521" s="399">
        <v>-5.5555218946348399E-2</v>
      </c>
      <c r="CA521" s="399">
        <v>-3.2106937269989498E-2</v>
      </c>
      <c r="CB521" s="399"/>
      <c r="CC521" s="399">
        <v>-4.6153963449370297E-2</v>
      </c>
      <c r="CD521" s="399"/>
      <c r="CE521" s="399"/>
      <c r="CF521" s="399">
        <v>-2.42421632037297E-2</v>
      </c>
      <c r="CG521" s="399">
        <v>-1.42343987409193E-2</v>
      </c>
      <c r="CH521" s="399">
        <v>3.27509753328094E-2</v>
      </c>
      <c r="CI521" s="399"/>
      <c r="CJ521" s="399">
        <v>-3.9534374700930797E-2</v>
      </c>
      <c r="CK521" s="399"/>
      <c r="CL521" s="399"/>
      <c r="CM521" s="399"/>
      <c r="CN521" s="399"/>
      <c r="CO521" s="399"/>
      <c r="CP521" s="399"/>
      <c r="CQ521" s="399"/>
      <c r="CR521" s="399">
        <v>-2.1052678032674601E-2</v>
      </c>
      <c r="CS521" s="399"/>
      <c r="CT521" s="399"/>
      <c r="CU521" s="399"/>
      <c r="CV521" s="399"/>
      <c r="CW521" s="399"/>
      <c r="CX521" s="399"/>
      <c r="CY521" s="399"/>
      <c r="CZ521" s="399"/>
      <c r="DA521" s="399"/>
      <c r="DB521" s="399"/>
      <c r="DC521" s="399"/>
      <c r="DD521" s="399"/>
      <c r="DE521" s="399"/>
      <c r="DG521" s="404"/>
      <c r="DI521" s="399"/>
      <c r="DJ521" s="399">
        <v>-9.0636785131157308E-3</v>
      </c>
      <c r="DK521" s="399">
        <v>2.5641468049616201E-2</v>
      </c>
    </row>
    <row r="522" spans="1:115" customFormat="1" hidden="1" outlineLevel="1">
      <c r="A522" s="398">
        <f t="shared" si="55"/>
        <v>34546</v>
      </c>
      <c r="B522" s="402"/>
      <c r="C522" s="399"/>
      <c r="D522" s="399">
        <v>2.8E-3</v>
      </c>
      <c r="E522" s="399">
        <v>2.9363358316599301E-2</v>
      </c>
      <c r="F522" s="399"/>
      <c r="G522" s="399"/>
      <c r="H522" s="399"/>
      <c r="I522" s="399"/>
      <c r="J522" s="399"/>
      <c r="K522" s="399"/>
      <c r="L522" s="399"/>
      <c r="M522" s="399"/>
      <c r="N522" s="399"/>
      <c r="O522" s="399"/>
      <c r="P522" s="399"/>
      <c r="Q522" s="399"/>
      <c r="R522" s="399">
        <v>0.27122620142708698</v>
      </c>
      <c r="S522" s="399">
        <v>-3.05884993394606E-2</v>
      </c>
      <c r="T522" s="399">
        <v>8.0000021368199697E-2</v>
      </c>
      <c r="U522" s="399"/>
      <c r="V522" s="399"/>
      <c r="W522" s="399"/>
      <c r="X522" s="399">
        <v>1.44244747027124E-2</v>
      </c>
      <c r="Y522" s="399"/>
      <c r="Z522" s="399">
        <v>2.9287632541161499E-2</v>
      </c>
      <c r="AA522" s="399">
        <v>4.1838304911281298E-3</v>
      </c>
      <c r="AB522" s="399"/>
      <c r="AC522" s="399"/>
      <c r="AD522" s="399"/>
      <c r="AE522" s="399">
        <v>1.9842186957025301E-2</v>
      </c>
      <c r="AF522" s="399"/>
      <c r="AG522" s="399"/>
      <c r="AH522" s="399"/>
      <c r="AI522" s="399"/>
      <c r="AJ522" s="399"/>
      <c r="AK522" s="399">
        <v>-9.8522287357144505E-3</v>
      </c>
      <c r="AL522" s="399"/>
      <c r="AM522" s="399">
        <v>-3.6329265877229101E-2</v>
      </c>
      <c r="AN522" s="399">
        <v>8.9287771979362704E-3</v>
      </c>
      <c r="AO522" s="399"/>
      <c r="AP522" s="399">
        <v>-4.2012286870335399E-3</v>
      </c>
      <c r="AQ522" s="399">
        <v>2.9288432342557201E-2</v>
      </c>
      <c r="AR522" s="399"/>
      <c r="AS522" s="399"/>
      <c r="AT522" s="399">
        <v>1.9999757833214199E-2</v>
      </c>
      <c r="AU522" s="399"/>
      <c r="AV522" s="399">
        <v>-4.0816103825539402E-3</v>
      </c>
      <c r="AW522" s="399">
        <v>5.1216517238908001E-2</v>
      </c>
      <c r="AX522" s="399"/>
      <c r="AY522" s="399">
        <v>0.10049156518373201</v>
      </c>
      <c r="AZ522" s="399">
        <v>3.57146132314392E-2</v>
      </c>
      <c r="BA522" s="399">
        <v>5.9922351239463503E-2</v>
      </c>
      <c r="BB522" s="399">
        <v>-2.4691109740525598E-2</v>
      </c>
      <c r="BC522" s="399"/>
      <c r="BD522" s="399">
        <v>-8.5714353743149493E-2</v>
      </c>
      <c r="BE522" s="399">
        <v>-8.16326530612244E-2</v>
      </c>
      <c r="BF522" s="399"/>
      <c r="BG522" s="399">
        <v>8.8251505037769198E-2</v>
      </c>
      <c r="BH522" s="399">
        <v>-1.0261796206506499E-3</v>
      </c>
      <c r="BI522" s="399"/>
      <c r="BJ522" s="399"/>
      <c r="BK522" s="399">
        <v>8.6740061365403007E-2</v>
      </c>
      <c r="BL522" s="399">
        <v>-3.24650666518555E-3</v>
      </c>
      <c r="BM522" s="399"/>
      <c r="BN522" s="399"/>
      <c r="BO522" s="399">
        <v>5.9700894469373898E-2</v>
      </c>
      <c r="BP522" s="399">
        <v>-9.7222456154956102E-2</v>
      </c>
      <c r="BQ522" s="399"/>
      <c r="BR522" s="399">
        <v>8.3101627990280705E-3</v>
      </c>
      <c r="BS522" s="399"/>
      <c r="BT522" s="399"/>
      <c r="BU522" s="399">
        <v>0.15384550820602999</v>
      </c>
      <c r="BV522" s="399"/>
      <c r="BW522" s="399">
        <v>3.0928238607732E-2</v>
      </c>
      <c r="BX522" s="403"/>
      <c r="BY522" s="399">
        <v>6.9930302944250594E-2</v>
      </c>
      <c r="BZ522" s="399">
        <v>-0.101603968959911</v>
      </c>
      <c r="CA522" s="399">
        <v>-5.7221310983203599E-2</v>
      </c>
      <c r="CB522" s="399"/>
      <c r="CC522" s="399">
        <v>-3.2447141430055997E-2</v>
      </c>
      <c r="CD522" s="399"/>
      <c r="CE522" s="399"/>
      <c r="CF522" s="399">
        <v>-1.8633244733555401E-2</v>
      </c>
      <c r="CG522" s="399">
        <v>0.104692603891834</v>
      </c>
      <c r="CH522" s="399">
        <v>-2.11361309278024E-3</v>
      </c>
      <c r="CI522" s="399"/>
      <c r="CJ522" s="399">
        <v>-2.4214292916663301E-3</v>
      </c>
      <c r="CK522" s="399"/>
      <c r="CL522" s="399"/>
      <c r="CM522" s="399"/>
      <c r="CN522" s="399"/>
      <c r="CO522" s="399"/>
      <c r="CP522" s="399"/>
      <c r="CQ522" s="399"/>
      <c r="CR522" s="399">
        <v>0.107527338753678</v>
      </c>
      <c r="CS522" s="399"/>
      <c r="CT522" s="399"/>
      <c r="CU522" s="399"/>
      <c r="CV522" s="399"/>
      <c r="CW522" s="399"/>
      <c r="CX522" s="399"/>
      <c r="CY522" s="399"/>
      <c r="CZ522" s="399"/>
      <c r="DA522" s="399"/>
      <c r="DB522" s="399"/>
      <c r="DC522" s="399"/>
      <c r="DD522" s="399"/>
      <c r="DE522" s="399"/>
      <c r="DG522" s="404"/>
      <c r="DI522" s="399"/>
      <c r="DJ522" s="399">
        <v>-2.1929664096634899E-2</v>
      </c>
      <c r="DK522" s="399">
        <v>3.4342403021824001E-2</v>
      </c>
    </row>
    <row r="523" spans="1:115" customFormat="1" hidden="1" outlineLevel="1">
      <c r="A523" s="398">
        <f t="shared" si="55"/>
        <v>34577</v>
      </c>
      <c r="B523" s="402"/>
      <c r="C523" s="399"/>
      <c r="D523" s="399">
        <v>3.7000000000000002E-3</v>
      </c>
      <c r="E523" s="399">
        <v>4.0750966945896701E-2</v>
      </c>
      <c r="F523" s="399"/>
      <c r="G523" s="399"/>
      <c r="H523" s="399"/>
      <c r="I523" s="399"/>
      <c r="J523" s="399"/>
      <c r="K523" s="399"/>
      <c r="L523" s="399"/>
      <c r="M523" s="399"/>
      <c r="N523" s="399"/>
      <c r="O523" s="399"/>
      <c r="P523" s="399"/>
      <c r="Q523" s="399"/>
      <c r="R523" s="399">
        <v>7.7935304579891798E-2</v>
      </c>
      <c r="S523" s="399">
        <v>5.09715084679132E-2</v>
      </c>
      <c r="T523" s="399">
        <v>7.4074092393860702E-2</v>
      </c>
      <c r="U523" s="399"/>
      <c r="V523" s="399"/>
      <c r="W523" s="399"/>
      <c r="X523" s="399">
        <v>6.2641771603635293E-2</v>
      </c>
      <c r="Y523" s="399"/>
      <c r="Z523" s="399">
        <v>1.42176517297181E-2</v>
      </c>
      <c r="AA523" s="399">
        <v>4.5833841816775599E-2</v>
      </c>
      <c r="AB523" s="399"/>
      <c r="AC523" s="399"/>
      <c r="AD523" s="399"/>
      <c r="AE523" s="399">
        <v>-2.6548398363998901E-2</v>
      </c>
      <c r="AF523" s="399"/>
      <c r="AG523" s="399"/>
      <c r="AH523" s="399"/>
      <c r="AI523" s="399"/>
      <c r="AJ523" s="399"/>
      <c r="AK523" s="399">
        <v>6.3432657769880704E-2</v>
      </c>
      <c r="AL523" s="399"/>
      <c r="AM523" s="399">
        <v>0.26110174279862702</v>
      </c>
      <c r="AN523" s="399">
        <v>0.25663697711598199</v>
      </c>
      <c r="AO523" s="399"/>
      <c r="AP523" s="399">
        <v>0.15189875804742201</v>
      </c>
      <c r="AQ523" s="399">
        <v>4.6747987383748399E-2</v>
      </c>
      <c r="AR523" s="399"/>
      <c r="AS523" s="399"/>
      <c r="AT523" s="399">
        <v>0.11601325997202599</v>
      </c>
      <c r="AU523" s="399"/>
      <c r="AV523" s="399">
        <v>8.606491113334E-2</v>
      </c>
      <c r="AW523" s="399">
        <v>9.1928717082461198E-2</v>
      </c>
      <c r="AX523" s="399"/>
      <c r="AY523" s="399">
        <v>3.5256091518680997E-2</v>
      </c>
      <c r="AZ523" s="399">
        <v>1.9752879828966102E-2</v>
      </c>
      <c r="BA523" s="399">
        <v>-2.58070351699403E-2</v>
      </c>
      <c r="BB523" s="399">
        <v>2.3206485557196899E-2</v>
      </c>
      <c r="BC523" s="399"/>
      <c r="BD523" s="399">
        <v>9.5314622718836395E-2</v>
      </c>
      <c r="BE523" s="399">
        <v>0.27777777777777701</v>
      </c>
      <c r="BF523" s="399"/>
      <c r="BG523" s="399">
        <v>-8.2353287080893803E-2</v>
      </c>
      <c r="BH523" s="399">
        <v>-1.9608352929002201E-2</v>
      </c>
      <c r="BI523" s="399"/>
      <c r="BJ523" s="399"/>
      <c r="BK523" s="399">
        <v>6.45907212581842E-2</v>
      </c>
      <c r="BL523" s="399">
        <v>9.7713273428212608E-3</v>
      </c>
      <c r="BM523" s="399"/>
      <c r="BN523" s="399"/>
      <c r="BO523" s="399">
        <v>-3.4789400809807303E-2</v>
      </c>
      <c r="BP523" s="399">
        <v>-1.4099137094069699E-2</v>
      </c>
      <c r="BQ523" s="399"/>
      <c r="BR523" s="399">
        <v>0.14835144999994801</v>
      </c>
      <c r="BS523" s="399"/>
      <c r="BT523" s="399"/>
      <c r="BU523" s="399">
        <v>1.1111261213983601E-2</v>
      </c>
      <c r="BV523" s="399"/>
      <c r="BW523" s="399">
        <v>-1.33089317065849E-2</v>
      </c>
      <c r="BX523" s="403"/>
      <c r="BY523" s="399">
        <v>2.5878802102881501E-2</v>
      </c>
      <c r="BZ523" s="399">
        <v>0.18154696744315199</v>
      </c>
      <c r="CA523" s="399">
        <v>1.7342431724043501E-2</v>
      </c>
      <c r="CB523" s="399"/>
      <c r="CC523" s="399">
        <v>2.0201264498129898E-2</v>
      </c>
      <c r="CD523" s="399"/>
      <c r="CE523" s="399"/>
      <c r="CF523" s="399">
        <v>8.8825581570257203E-2</v>
      </c>
      <c r="CG523" s="399">
        <v>-1.82780942569916E-2</v>
      </c>
      <c r="CH523" s="399">
        <v>-2.8752557464746101E-2</v>
      </c>
      <c r="CI523" s="399"/>
      <c r="CJ523" s="399">
        <v>0.128640094052763</v>
      </c>
      <c r="CK523" s="399"/>
      <c r="CL523" s="399"/>
      <c r="CM523" s="399"/>
      <c r="CN523" s="399"/>
      <c r="CO523" s="399"/>
      <c r="CP523" s="399"/>
      <c r="CQ523" s="399"/>
      <c r="CR523" s="399">
        <v>0.135921805074392</v>
      </c>
      <c r="CS523" s="399"/>
      <c r="CT523" s="399"/>
      <c r="CU523" s="399"/>
      <c r="CV523" s="399"/>
      <c r="CW523" s="399"/>
      <c r="CX523" s="399"/>
      <c r="CY523" s="399"/>
      <c r="CZ523" s="399"/>
      <c r="DA523" s="399"/>
      <c r="DB523" s="399"/>
      <c r="DC523" s="399"/>
      <c r="DD523" s="399"/>
      <c r="DE523" s="399"/>
      <c r="DG523" s="404"/>
      <c r="DI523" s="399"/>
      <c r="DJ523" s="399">
        <v>5.9748300951004897E-2</v>
      </c>
      <c r="DK523" s="399">
        <v>8.1301086328398001E-3</v>
      </c>
    </row>
    <row r="524" spans="1:115" customFormat="1" hidden="1" outlineLevel="1">
      <c r="A524" s="398">
        <f t="shared" si="55"/>
        <v>34607</v>
      </c>
      <c r="B524" s="402"/>
      <c r="C524" s="399"/>
      <c r="D524" s="399">
        <v>3.7000000000000002E-3</v>
      </c>
      <c r="E524" s="399">
        <v>-2.3639593496506899E-2</v>
      </c>
      <c r="F524" s="399"/>
      <c r="G524" s="399"/>
      <c r="H524" s="399"/>
      <c r="I524" s="399"/>
      <c r="J524" s="399"/>
      <c r="K524" s="399"/>
      <c r="L524" s="399"/>
      <c r="M524" s="399"/>
      <c r="N524" s="399"/>
      <c r="O524" s="399"/>
      <c r="P524" s="399"/>
      <c r="Q524" s="399"/>
      <c r="R524" s="399">
        <v>-6.9085798454786504E-2</v>
      </c>
      <c r="S524" s="399">
        <v>4.2921676281602199E-2</v>
      </c>
      <c r="T524" s="399">
        <v>2.5862033802543202E-2</v>
      </c>
      <c r="U524" s="399"/>
      <c r="V524" s="399"/>
      <c r="W524" s="399"/>
      <c r="X524" s="399">
        <v>1.79367214729786E-2</v>
      </c>
      <c r="Y524" s="399"/>
      <c r="Z524" s="399">
        <v>7.4766026299232596E-2</v>
      </c>
      <c r="AA524" s="399">
        <v>2.3904051542112E-2</v>
      </c>
      <c r="AB524" s="399"/>
      <c r="AC524" s="399"/>
      <c r="AD524" s="399"/>
      <c r="AE524" s="399">
        <v>-6.0606091720333301E-2</v>
      </c>
      <c r="AF524" s="399"/>
      <c r="AG524" s="399"/>
      <c r="AH524" s="399"/>
      <c r="AI524" s="399"/>
      <c r="AJ524" s="399"/>
      <c r="AK524" s="399">
        <v>-0.14404987923729801</v>
      </c>
      <c r="AL524" s="399"/>
      <c r="AM524" s="399">
        <v>-0.115872918431701</v>
      </c>
      <c r="AN524" s="399">
        <v>0.13380289434677201</v>
      </c>
      <c r="AO524" s="399"/>
      <c r="AP524" s="399">
        <v>5.3592194107382002E-2</v>
      </c>
      <c r="AQ524" s="399">
        <v>-7.6759525219741304E-2</v>
      </c>
      <c r="AR524" s="399"/>
      <c r="AS524" s="399"/>
      <c r="AT524" s="399">
        <v>7.3205448598214701E-3</v>
      </c>
      <c r="AU524" s="399"/>
      <c r="AV524" s="399">
        <v>5.3823459989741302E-3</v>
      </c>
      <c r="AW524" s="399">
        <v>-2.0534323471356999E-2</v>
      </c>
      <c r="AX524" s="399"/>
      <c r="AY524" s="399">
        <v>-3.7151539590982302E-2</v>
      </c>
      <c r="AZ524" s="399">
        <v>-6.0377586322132602E-2</v>
      </c>
      <c r="BA524" s="399">
        <v>-1.3244900287308599E-2</v>
      </c>
      <c r="BB524" s="399">
        <v>-3.3683799380026497E-2</v>
      </c>
      <c r="BC524" s="399"/>
      <c r="BD524" s="399">
        <v>-3.4483380877389003E-2</v>
      </c>
      <c r="BE524" s="399">
        <v>-8.6956521739129898E-3</v>
      </c>
      <c r="BF524" s="399"/>
      <c r="BG524" s="399">
        <v>-5.1281753776602997E-2</v>
      </c>
      <c r="BH524" s="399">
        <v>2.2500991842392602E-2</v>
      </c>
      <c r="BI524" s="399"/>
      <c r="BJ524" s="399"/>
      <c r="BK524" s="399">
        <v>-6.1754829150315098E-2</v>
      </c>
      <c r="BL524" s="399">
        <v>-8.5438801541580706E-2</v>
      </c>
      <c r="BM524" s="399"/>
      <c r="BN524" s="399"/>
      <c r="BO524" s="399">
        <v>-1.7699217140401E-2</v>
      </c>
      <c r="BP524" s="399">
        <v>-4.6875160084320799E-2</v>
      </c>
      <c r="BQ524" s="399"/>
      <c r="BR524" s="399">
        <v>1.43540105806629E-2</v>
      </c>
      <c r="BS524" s="399"/>
      <c r="BT524" s="399"/>
      <c r="BU524" s="399">
        <v>7.4734988469626895E-2</v>
      </c>
      <c r="BV524" s="399"/>
      <c r="BW524" s="399">
        <v>-5.0761314035679399E-2</v>
      </c>
      <c r="BX524" s="403"/>
      <c r="BY524" s="399">
        <v>6.4517636646310699E-3</v>
      </c>
      <c r="BZ524" s="399">
        <v>0.103274110651976</v>
      </c>
      <c r="CA524" s="399">
        <v>8.1840927523092896E-2</v>
      </c>
      <c r="CB524" s="399"/>
      <c r="CC524" s="399">
        <v>-5.94054910780899E-2</v>
      </c>
      <c r="CD524" s="399"/>
      <c r="CE524" s="399"/>
      <c r="CF524" s="399">
        <v>4.95621120515485E-2</v>
      </c>
      <c r="CG524" s="399">
        <v>-8.6957083816923797E-2</v>
      </c>
      <c r="CH524" s="399">
        <v>-4.6052746250011697E-2</v>
      </c>
      <c r="CI524" s="399"/>
      <c r="CJ524" s="399">
        <v>-3.4408240633685E-2</v>
      </c>
      <c r="CK524" s="399"/>
      <c r="CL524" s="399"/>
      <c r="CM524" s="399"/>
      <c r="CN524" s="399"/>
      <c r="CO524" s="399"/>
      <c r="CP524" s="399"/>
      <c r="CQ524" s="399"/>
      <c r="CR524" s="399">
        <v>1.7094227103686899E-2</v>
      </c>
      <c r="CS524" s="399"/>
      <c r="CT524" s="399"/>
      <c r="CU524" s="399"/>
      <c r="CV524" s="399"/>
      <c r="CW524" s="399"/>
      <c r="CX524" s="399"/>
      <c r="CY524" s="399"/>
      <c r="CZ524" s="399"/>
      <c r="DA524" s="399"/>
      <c r="DB524" s="399"/>
      <c r="DC524" s="399"/>
      <c r="DD524" s="399"/>
      <c r="DE524" s="399"/>
      <c r="DG524" s="404"/>
      <c r="DI524" s="399"/>
      <c r="DJ524" s="399">
        <v>-1.4836469395007299E-2</v>
      </c>
      <c r="DK524" s="399">
        <v>-1.6129086043993601E-2</v>
      </c>
    </row>
    <row r="525" spans="1:115" customFormat="1" hidden="1" outlineLevel="1">
      <c r="A525" s="398">
        <f t="shared" si="55"/>
        <v>34638</v>
      </c>
      <c r="B525" s="402"/>
      <c r="C525" s="399"/>
      <c r="D525" s="399">
        <v>3.8E-3</v>
      </c>
      <c r="E525" s="399">
        <v>1.4542202010104199E-2</v>
      </c>
      <c r="F525" s="399"/>
      <c r="G525" s="399"/>
      <c r="H525" s="399"/>
      <c r="I525" s="399"/>
      <c r="J525" s="399"/>
      <c r="K525" s="399"/>
      <c r="L525" s="399"/>
      <c r="M525" s="399"/>
      <c r="N525" s="399"/>
      <c r="O525" s="399"/>
      <c r="P525" s="399"/>
      <c r="Q525" s="399"/>
      <c r="R525" s="399">
        <v>0.28200548271833198</v>
      </c>
      <c r="S525" s="399">
        <v>3.7778142159450502E-2</v>
      </c>
      <c r="T525" s="399">
        <v>-0.113445323990838</v>
      </c>
      <c r="U525" s="399"/>
      <c r="V525" s="399"/>
      <c r="W525" s="399"/>
      <c r="X525" s="399">
        <v>-4.4053723400209101E-3</v>
      </c>
      <c r="Y525" s="399"/>
      <c r="Z525" s="399">
        <v>-4.8057166133827899E-2</v>
      </c>
      <c r="AA525" s="399">
        <v>-1.94553575868435E-2</v>
      </c>
      <c r="AB525" s="399"/>
      <c r="AC525" s="399"/>
      <c r="AD525" s="399"/>
      <c r="AE525" s="399">
        <v>2.1371709132591701E-2</v>
      </c>
      <c r="AF525" s="399"/>
      <c r="AG525" s="399"/>
      <c r="AH525" s="399"/>
      <c r="AI525" s="399"/>
      <c r="AJ525" s="399"/>
      <c r="AK525" s="399">
        <v>-3.44822116601513E-2</v>
      </c>
      <c r="AL525" s="399"/>
      <c r="AM525" s="399">
        <v>3.4111431480689097E-2</v>
      </c>
      <c r="AN525" s="399">
        <v>0.118012161962844</v>
      </c>
      <c r="AO525" s="399"/>
      <c r="AP525" s="399">
        <v>0</v>
      </c>
      <c r="AQ525" s="399">
        <v>2.7425770799703202E-2</v>
      </c>
      <c r="AR525" s="399"/>
      <c r="AS525" s="399"/>
      <c r="AT525" s="399">
        <v>6.9767009777922107E-2</v>
      </c>
      <c r="AU525" s="399"/>
      <c r="AV525" s="399">
        <v>5.6603560028396498E-2</v>
      </c>
      <c r="AW525" s="399">
        <v>6.0422515686757897E-2</v>
      </c>
      <c r="AX525" s="399"/>
      <c r="AY525" s="399">
        <v>5.5867751909939499E-2</v>
      </c>
      <c r="AZ525" s="399">
        <v>4.8192481099597201E-2</v>
      </c>
      <c r="BA525" s="399">
        <v>6.7114105937630994E-2</v>
      </c>
      <c r="BB525" s="399">
        <v>3.4261113622904002E-2</v>
      </c>
      <c r="BC525" s="399"/>
      <c r="BD525" s="399">
        <v>-0.24999962114993601</v>
      </c>
      <c r="BE525" s="399">
        <v>-7.8947368421052599E-2</v>
      </c>
      <c r="BF525" s="399"/>
      <c r="BG525" s="399">
        <v>7.2596805689386201E-2</v>
      </c>
      <c r="BH525" s="399">
        <v>-9.0465441964483903E-2</v>
      </c>
      <c r="BI525" s="399"/>
      <c r="BJ525" s="399"/>
      <c r="BK525" s="399">
        <v>0.106911013317171</v>
      </c>
      <c r="BL525" s="399">
        <v>8.5714238410078095E-2</v>
      </c>
      <c r="BM525" s="399"/>
      <c r="BN525" s="399"/>
      <c r="BO525" s="399">
        <v>8.1080772143039104E-2</v>
      </c>
      <c r="BP525" s="399">
        <v>9.0163677874214004E-2</v>
      </c>
      <c r="BQ525" s="399"/>
      <c r="BR525" s="399">
        <v>-4.7169628587708703E-3</v>
      </c>
      <c r="BS525" s="399"/>
      <c r="BT525" s="399"/>
      <c r="BU525" s="399">
        <v>-5.1281477510415098E-2</v>
      </c>
      <c r="BV525" s="399"/>
      <c r="BW525" s="399">
        <v>5.3478905574975101E-3</v>
      </c>
      <c r="BX525" s="403"/>
      <c r="BY525" s="399">
        <v>1.6025443022282301E-2</v>
      </c>
      <c r="BZ525" s="399">
        <v>0.10045716769276</v>
      </c>
      <c r="CA525" s="399">
        <v>1.57887801985323E-2</v>
      </c>
      <c r="CB525" s="399"/>
      <c r="CC525" s="399">
        <v>-5.2762144782563802E-2</v>
      </c>
      <c r="CD525" s="399"/>
      <c r="CE525" s="399"/>
      <c r="CF525" s="399">
        <v>-8.0554982321637103E-2</v>
      </c>
      <c r="CG525" s="399">
        <v>1.465251215252E-2</v>
      </c>
      <c r="CH525" s="399">
        <v>8.2758100494460196E-2</v>
      </c>
      <c r="CI525" s="399"/>
      <c r="CJ525" s="399">
        <v>0.122495045180455</v>
      </c>
      <c r="CK525" s="399"/>
      <c r="CL525" s="399"/>
      <c r="CM525" s="399"/>
      <c r="CN525" s="399"/>
      <c r="CO525" s="399"/>
      <c r="CP525" s="399"/>
      <c r="CQ525" s="399"/>
      <c r="CR525" s="399">
        <v>-9.24369169885145E-2</v>
      </c>
      <c r="CS525" s="399"/>
      <c r="CT525" s="399"/>
      <c r="CU525" s="399"/>
      <c r="CV525" s="399"/>
      <c r="CW525" s="399"/>
      <c r="CX525" s="399"/>
      <c r="CY525" s="399"/>
      <c r="CZ525" s="399"/>
      <c r="DA525" s="399"/>
      <c r="DB525" s="399"/>
      <c r="DC525" s="399"/>
      <c r="DD525" s="399"/>
      <c r="DE525" s="399"/>
      <c r="DG525" s="404"/>
      <c r="DI525" s="399"/>
      <c r="DJ525" s="399">
        <v>5.1005891862514002E-2</v>
      </c>
      <c r="DK525" s="399">
        <v>6.6565986353927395E-2</v>
      </c>
    </row>
    <row r="526" spans="1:115" customFormat="1" hidden="1" outlineLevel="1">
      <c r="A526" s="398">
        <f t="shared" si="55"/>
        <v>34668</v>
      </c>
      <c r="B526" s="402"/>
      <c r="C526" s="399"/>
      <c r="D526" s="399">
        <v>3.7000000000000002E-3</v>
      </c>
      <c r="E526" s="399">
        <v>-3.9270031352980898E-2</v>
      </c>
      <c r="F526" s="399"/>
      <c r="G526" s="399"/>
      <c r="H526" s="399"/>
      <c r="I526" s="399"/>
      <c r="J526" s="399"/>
      <c r="K526" s="399"/>
      <c r="L526" s="399"/>
      <c r="M526" s="399"/>
      <c r="N526" s="399"/>
      <c r="O526" s="399"/>
      <c r="P526" s="399"/>
      <c r="Q526" s="399"/>
      <c r="R526" s="399">
        <v>-0.134888261317123</v>
      </c>
      <c r="S526" s="399">
        <v>-4.2826555465037497E-2</v>
      </c>
      <c r="T526" s="399">
        <v>-4.26540778031003E-2</v>
      </c>
      <c r="U526" s="399"/>
      <c r="V526" s="399"/>
      <c r="W526" s="399"/>
      <c r="X526" s="399">
        <v>9.6205936488980004E-4</v>
      </c>
      <c r="Y526" s="399"/>
      <c r="Z526" s="399">
        <v>-8.2569097635618302E-2</v>
      </c>
      <c r="AA526" s="399">
        <v>-2.3809464054912102E-2</v>
      </c>
      <c r="AB526" s="399"/>
      <c r="AC526" s="399"/>
      <c r="AD526" s="399"/>
      <c r="AE526" s="399">
        <v>0.10126612572532601</v>
      </c>
      <c r="AF526" s="399"/>
      <c r="AG526" s="399"/>
      <c r="AH526" s="399"/>
      <c r="AI526" s="399"/>
      <c r="AJ526" s="399"/>
      <c r="AK526" s="399">
        <v>6.0713789285435901E-2</v>
      </c>
      <c r="AL526" s="399"/>
      <c r="AM526" s="399">
        <v>-3.76245128951192E-2</v>
      </c>
      <c r="AN526" s="399">
        <v>-6.1110948991253203E-2</v>
      </c>
      <c r="AO526" s="399"/>
      <c r="AP526" s="399">
        <v>4.5613860885053099E-2</v>
      </c>
      <c r="AQ526" s="399">
        <v>4.9281465432066698E-2</v>
      </c>
      <c r="AR526" s="399"/>
      <c r="AS526" s="399"/>
      <c r="AT526" s="399">
        <v>-0.10326053206835401</v>
      </c>
      <c r="AU526" s="399"/>
      <c r="AV526" s="399">
        <v>7.1431261298142701E-3</v>
      </c>
      <c r="AW526" s="399">
        <v>-5.9645851422038803E-3</v>
      </c>
      <c r="AX526" s="399"/>
      <c r="AY526" s="399">
        <v>1.53847989694897E-2</v>
      </c>
      <c r="AZ526" s="399">
        <v>-5.3346019910901397E-2</v>
      </c>
      <c r="BA526" s="399">
        <v>7.0023259290684994E-2</v>
      </c>
      <c r="BB526" s="399">
        <v>-0.12008306383073</v>
      </c>
      <c r="BC526" s="399"/>
      <c r="BD526" s="399">
        <v>-3.10016218142092E-2</v>
      </c>
      <c r="BE526" s="399">
        <v>4.7619047619047603E-2</v>
      </c>
      <c r="BF526" s="399"/>
      <c r="BG526" s="399">
        <v>-8.0508413407977805E-2</v>
      </c>
      <c r="BH526" s="399">
        <v>4.2451121238402001E-2</v>
      </c>
      <c r="BI526" s="399"/>
      <c r="BJ526" s="399"/>
      <c r="BK526" s="399">
        <v>-9.4142518515927698E-2</v>
      </c>
      <c r="BL526" s="399">
        <v>-4.2762744333244403E-2</v>
      </c>
      <c r="BM526" s="399"/>
      <c r="BN526" s="399"/>
      <c r="BO526" s="399">
        <v>-2.03851811021371E-2</v>
      </c>
      <c r="BP526" s="399">
        <v>-5.8865894304774499E-2</v>
      </c>
      <c r="BQ526" s="399"/>
      <c r="BR526" s="399">
        <v>-9.7156152634437207E-2</v>
      </c>
      <c r="BS526" s="399"/>
      <c r="BT526" s="399"/>
      <c r="BU526" s="399">
        <v>-0.124324437290349</v>
      </c>
      <c r="BV526" s="399"/>
      <c r="BW526" s="399">
        <v>-8.8856443982022696E-3</v>
      </c>
      <c r="BX526" s="403"/>
      <c r="BY526" s="399">
        <v>4.1309081234085901E-2</v>
      </c>
      <c r="BZ526" s="399">
        <v>7.0539469341036304E-2</v>
      </c>
      <c r="CA526" s="399">
        <v>-4.6631886035132401E-2</v>
      </c>
      <c r="CB526" s="399"/>
      <c r="CC526" s="399">
        <v>-5.6180293905240597E-2</v>
      </c>
      <c r="CD526" s="399"/>
      <c r="CE526" s="399"/>
      <c r="CF526" s="399">
        <v>-0.112123345211982</v>
      </c>
      <c r="CG526" s="399">
        <v>-5.2994538405059702E-2</v>
      </c>
      <c r="CH526" s="399">
        <v>-9.7664227241950105E-2</v>
      </c>
      <c r="CI526" s="399"/>
      <c r="CJ526" s="399">
        <v>-1.9843240645269701E-3</v>
      </c>
      <c r="CK526" s="399"/>
      <c r="CL526" s="399"/>
      <c r="CM526" s="399"/>
      <c r="CN526" s="399"/>
      <c r="CO526" s="399"/>
      <c r="CP526" s="399"/>
      <c r="CQ526" s="399"/>
      <c r="CR526" s="399">
        <v>-0.111111275424188</v>
      </c>
      <c r="CS526" s="399"/>
      <c r="CT526" s="399"/>
      <c r="CU526" s="399"/>
      <c r="CV526" s="399"/>
      <c r="CW526" s="399"/>
      <c r="CX526" s="399"/>
      <c r="CY526" s="399"/>
      <c r="CZ526" s="399"/>
      <c r="DA526" s="399"/>
      <c r="DB526" s="399"/>
      <c r="DC526" s="399"/>
      <c r="DD526" s="399"/>
      <c r="DE526" s="399"/>
      <c r="DG526" s="404"/>
      <c r="DI526" s="399"/>
      <c r="DJ526" s="399">
        <v>-5.2023383172123003E-2</v>
      </c>
      <c r="DK526" s="399">
        <v>-8.5271297189691106E-2</v>
      </c>
    </row>
    <row r="527" spans="1:115" customFormat="1" hidden="1" outlineLevel="1">
      <c r="A527" s="398">
        <f t="shared" si="55"/>
        <v>34699</v>
      </c>
      <c r="B527" s="402"/>
      <c r="C527" s="399"/>
      <c r="D527" s="399">
        <v>4.4000000000000003E-3</v>
      </c>
      <c r="E527" s="399">
        <v>1.2997019589877401E-2</v>
      </c>
      <c r="F527" s="399"/>
      <c r="G527" s="399"/>
      <c r="H527" s="399"/>
      <c r="I527" s="399"/>
      <c r="J527" s="399"/>
      <c r="K527" s="399"/>
      <c r="L527" s="399"/>
      <c r="M527" s="399"/>
      <c r="N527" s="399"/>
      <c r="O527" s="399"/>
      <c r="P527" s="399"/>
      <c r="Q527" s="399"/>
      <c r="R527" s="399">
        <v>4.6980745190213703E-2</v>
      </c>
      <c r="S527" s="399">
        <v>5.06945059106787E-2</v>
      </c>
      <c r="T527" s="399">
        <v>-1.4851503103224599E-2</v>
      </c>
      <c r="U527" s="399"/>
      <c r="V527" s="399"/>
      <c r="W527" s="399"/>
      <c r="X527" s="399">
        <v>0.11999919805812299</v>
      </c>
      <c r="Y527" s="399"/>
      <c r="Z527" s="399">
        <v>8.0000376255622493E-2</v>
      </c>
      <c r="AA527" s="399">
        <v>-0.162601710343692</v>
      </c>
      <c r="AB527" s="399"/>
      <c r="AC527" s="399"/>
      <c r="AD527" s="399"/>
      <c r="AE527" s="399">
        <v>5.7470780021288102E-2</v>
      </c>
      <c r="AF527" s="399"/>
      <c r="AG527" s="399"/>
      <c r="AH527" s="399"/>
      <c r="AI527" s="399"/>
      <c r="AJ527" s="399"/>
      <c r="AK527" s="399">
        <v>-6.0164640795253001E-2</v>
      </c>
      <c r="AL527" s="399"/>
      <c r="AM527" s="399">
        <v>5.6363776315283103E-2</v>
      </c>
      <c r="AN527" s="399">
        <v>-0.11834324271260201</v>
      </c>
      <c r="AO527" s="399"/>
      <c r="AP527" s="399">
        <v>3.2231806903815399E-2</v>
      </c>
      <c r="AQ527" s="399">
        <v>0.17285205021928399</v>
      </c>
      <c r="AR527" s="399"/>
      <c r="AS527" s="399"/>
      <c r="AT527" s="399">
        <v>6.9696673501354001E-2</v>
      </c>
      <c r="AU527" s="399"/>
      <c r="AV527" s="399">
        <v>3.3554276997322698E-2</v>
      </c>
      <c r="AW527" s="399">
        <v>-8.0002411707046292E-3</v>
      </c>
      <c r="AX527" s="399"/>
      <c r="AY527" s="399">
        <v>-7.2727357698072995E-2</v>
      </c>
      <c r="AZ527" s="399">
        <v>8.5366808865632499E-2</v>
      </c>
      <c r="BA527" s="399">
        <v>-3.61442634088361E-2</v>
      </c>
      <c r="BB527" s="399">
        <v>5.6470968143711803E-2</v>
      </c>
      <c r="BC527" s="399"/>
      <c r="BD527" s="399">
        <v>3.3058127683524403E-2</v>
      </c>
      <c r="BE527" s="399">
        <v>9.0909090909090801E-2</v>
      </c>
      <c r="BF527" s="399"/>
      <c r="BG527" s="399">
        <v>2.76496269848709E-2</v>
      </c>
      <c r="BH527" s="399">
        <v>-7.2916634587323198E-2</v>
      </c>
      <c r="BI527" s="399"/>
      <c r="BJ527" s="399"/>
      <c r="BK527" s="399">
        <v>1.8475977994246901E-2</v>
      </c>
      <c r="BL527" s="399">
        <v>-1.7117451596359E-3</v>
      </c>
      <c r="BM527" s="399"/>
      <c r="BN527" s="399"/>
      <c r="BO527" s="399">
        <v>2.2922880798268201E-2</v>
      </c>
      <c r="BP527" s="399">
        <v>-1.5999506473011901E-2</v>
      </c>
      <c r="BQ527" s="399"/>
      <c r="BR527" s="399">
        <v>-5.2493415689471398E-2</v>
      </c>
      <c r="BS527" s="399"/>
      <c r="BT527" s="399"/>
      <c r="BU527" s="399">
        <v>1.5857186938198702E-2</v>
      </c>
      <c r="BV527" s="399"/>
      <c r="BW527" s="399">
        <v>-8.6021635928754406E-2</v>
      </c>
      <c r="BX527" s="403"/>
      <c r="BY527" s="399">
        <v>-6.4417270174955202E-2</v>
      </c>
      <c r="BZ527" s="399">
        <v>8.9147069803954204E-2</v>
      </c>
      <c r="CA527" s="399">
        <v>3.47873827799174E-2</v>
      </c>
      <c r="CB527" s="399"/>
      <c r="CC527" s="399">
        <v>-1.98407425953183E-2</v>
      </c>
      <c r="CD527" s="399"/>
      <c r="CE527" s="399"/>
      <c r="CF527" s="399">
        <v>-1.7065530930906101E-2</v>
      </c>
      <c r="CG527" s="399">
        <v>4.2145186071830702E-2</v>
      </c>
      <c r="CH527" s="399">
        <v>-4.6181015573515602E-2</v>
      </c>
      <c r="CI527" s="399"/>
      <c r="CJ527" s="399">
        <v>-2.7833325536965801E-2</v>
      </c>
      <c r="CK527" s="399"/>
      <c r="CL527" s="399"/>
      <c r="CM527" s="399"/>
      <c r="CN527" s="399"/>
      <c r="CO527" s="399"/>
      <c r="CP527" s="399"/>
      <c r="CQ527" s="399"/>
      <c r="CR527" s="399">
        <v>-5.2083552845375101E-2</v>
      </c>
      <c r="CS527" s="399"/>
      <c r="CT527" s="399"/>
      <c r="CU527" s="399"/>
      <c r="CV527" s="399"/>
      <c r="CW527" s="399"/>
      <c r="CX527" s="399"/>
      <c r="CY527" s="399"/>
      <c r="CZ527" s="399"/>
      <c r="DA527" s="399"/>
      <c r="DB527" s="399"/>
      <c r="DC527" s="399"/>
      <c r="DD527" s="399"/>
      <c r="DE527" s="399"/>
      <c r="DG527" s="404"/>
      <c r="DI527" s="399"/>
      <c r="DJ527" s="399">
        <v>-3.0492068535580199E-3</v>
      </c>
      <c r="DK527" s="399">
        <v>-4.2373117683793697E-2</v>
      </c>
    </row>
    <row r="528" spans="1:115" customFormat="1" hidden="1" outlineLevel="1">
      <c r="A528" s="398">
        <f t="shared" si="55"/>
        <v>34730</v>
      </c>
      <c r="B528" s="402"/>
      <c r="C528" s="399"/>
      <c r="D528" s="399">
        <v>4.1999999999999997E-3</v>
      </c>
      <c r="E528" s="399">
        <v>2.0080505981996601E-2</v>
      </c>
      <c r="F528" s="399"/>
      <c r="G528" s="399"/>
      <c r="H528" s="399"/>
      <c r="I528" s="399"/>
      <c r="J528" s="399"/>
      <c r="K528" s="399"/>
      <c r="L528" s="399"/>
      <c r="M528" s="399"/>
      <c r="N528" s="399"/>
      <c r="O528" s="399"/>
      <c r="P528" s="399"/>
      <c r="Q528" s="399"/>
      <c r="R528" s="399">
        <v>3.5256499037085998E-2</v>
      </c>
      <c r="S528" s="399">
        <v>1.28203096129353E-2</v>
      </c>
      <c r="T528" s="399">
        <v>0.18090459121774599</v>
      </c>
      <c r="U528" s="399"/>
      <c r="V528" s="399"/>
      <c r="W528" s="399"/>
      <c r="X528" s="399">
        <v>-3.1745963970725197E-2</v>
      </c>
      <c r="Y528" s="399"/>
      <c r="Z528" s="399">
        <v>-7.4431684531705705E-2</v>
      </c>
      <c r="AA528" s="399">
        <v>6.7961561788680402E-2</v>
      </c>
      <c r="AB528" s="399"/>
      <c r="AC528" s="399"/>
      <c r="AD528" s="399"/>
      <c r="AE528" s="399">
        <v>0.107809357240937</v>
      </c>
      <c r="AF528" s="399"/>
      <c r="AG528" s="399"/>
      <c r="AH528" s="399"/>
      <c r="AI528" s="399"/>
      <c r="AJ528" s="399"/>
      <c r="AK528" s="399">
        <v>5.7970748557957003E-2</v>
      </c>
      <c r="AL528" s="399"/>
      <c r="AM528" s="399">
        <v>-8.6058024431032703E-3</v>
      </c>
      <c r="AN528" s="399">
        <v>6.71147741025057E-3</v>
      </c>
      <c r="AO528" s="399"/>
      <c r="AP528" s="399">
        <v>5.57374237369887E-2</v>
      </c>
      <c r="AQ528" s="399">
        <v>-4.8576596818331597E-2</v>
      </c>
      <c r="AR528" s="399"/>
      <c r="AS528" s="399"/>
      <c r="AT528" s="399">
        <v>-3.3994134093657702E-2</v>
      </c>
      <c r="AU528" s="399"/>
      <c r="AV528" s="399">
        <v>1.7241982934128802E-2</v>
      </c>
      <c r="AW528" s="399">
        <v>5.63549989730769E-2</v>
      </c>
      <c r="AX528" s="399"/>
      <c r="AY528" s="399">
        <v>-4.7320173815505899E-2</v>
      </c>
      <c r="AZ528" s="399">
        <v>3.7444036144642602E-3</v>
      </c>
      <c r="BA528" s="399">
        <v>6.9324260153205794E-2</v>
      </c>
      <c r="BB528" s="399">
        <v>-0.16258342968725001</v>
      </c>
      <c r="BC528" s="399"/>
      <c r="BD528" s="399">
        <v>-0.14399910515369199</v>
      </c>
      <c r="BE528" s="399">
        <v>3.3333333333333402E-2</v>
      </c>
      <c r="BF528" s="399"/>
      <c r="BG528" s="399">
        <v>-8.5108244939240699E-2</v>
      </c>
      <c r="BH528" s="399">
        <v>-3.3707625855982797E-2</v>
      </c>
      <c r="BI528" s="399"/>
      <c r="BJ528" s="399"/>
      <c r="BK528" s="399">
        <v>-6.3903371426247399E-2</v>
      </c>
      <c r="BL528" s="399">
        <v>8.71084343544581E-2</v>
      </c>
      <c r="BM528" s="399"/>
      <c r="BN528" s="399"/>
      <c r="BO528" s="399">
        <v>0</v>
      </c>
      <c r="BP528" s="399">
        <v>-4.8781276042883397E-2</v>
      </c>
      <c r="BQ528" s="399"/>
      <c r="BR528" s="399">
        <v>7.4791878827688202E-2</v>
      </c>
      <c r="BS528" s="399"/>
      <c r="BT528" s="399"/>
      <c r="BU528" s="399">
        <v>-1.82928059114233E-2</v>
      </c>
      <c r="BV528" s="399"/>
      <c r="BW528" s="399">
        <v>7.6470591560473894E-2</v>
      </c>
      <c r="BX528" s="403"/>
      <c r="BY528" s="399">
        <v>5.9016663301781597E-2</v>
      </c>
      <c r="BZ528" s="399">
        <v>-4.9821749854029297E-2</v>
      </c>
      <c r="CA528" s="399">
        <v>1.8420817557232599E-2</v>
      </c>
      <c r="CB528" s="399"/>
      <c r="CC528" s="399">
        <v>7.8264536340575397E-3</v>
      </c>
      <c r="CD528" s="399"/>
      <c r="CE528" s="399"/>
      <c r="CF528" s="399">
        <v>-4.5138570485506797E-2</v>
      </c>
      <c r="CG528" s="399">
        <v>5.1470940923839997E-2</v>
      </c>
      <c r="CH528" s="399">
        <v>4.7145891226163902E-2</v>
      </c>
      <c r="CI528" s="399"/>
      <c r="CJ528" s="399">
        <v>-2.8629091885350299E-2</v>
      </c>
      <c r="CK528" s="399"/>
      <c r="CL528" s="399"/>
      <c r="CM528" s="399"/>
      <c r="CN528" s="399"/>
      <c r="CO528" s="399"/>
      <c r="CP528" s="399"/>
      <c r="CQ528" s="399"/>
      <c r="CR528" s="399">
        <v>6.5934154331006106E-2</v>
      </c>
      <c r="CS528" s="399"/>
      <c r="CT528" s="399"/>
      <c r="CU528" s="399"/>
      <c r="CV528" s="399"/>
      <c r="CW528" s="399"/>
      <c r="CX528" s="399"/>
      <c r="CY528" s="399"/>
      <c r="CZ528" s="399"/>
      <c r="DA528" s="399"/>
      <c r="DB528" s="399"/>
      <c r="DC528" s="399"/>
      <c r="DD528" s="399"/>
      <c r="DE528" s="399"/>
      <c r="DG528" s="404"/>
      <c r="DI528" s="399"/>
      <c r="DJ528" s="399">
        <v>3.08246694939045E-2</v>
      </c>
      <c r="DK528" s="399">
        <v>1.4408333242637E-3</v>
      </c>
    </row>
    <row r="529" spans="1:115" customFormat="1" hidden="1" outlineLevel="1">
      <c r="A529" s="398">
        <f t="shared" si="55"/>
        <v>34758</v>
      </c>
      <c r="B529" s="402"/>
      <c r="C529" s="399"/>
      <c r="D529" s="399">
        <v>4.0000000000000001E-3</v>
      </c>
      <c r="E529" s="399">
        <v>3.8328386752057797E-2</v>
      </c>
      <c r="F529" s="399"/>
      <c r="G529" s="399"/>
      <c r="H529" s="399"/>
      <c r="I529" s="399"/>
      <c r="J529" s="399"/>
      <c r="K529" s="399"/>
      <c r="L529" s="399"/>
      <c r="M529" s="399"/>
      <c r="N529" s="399"/>
      <c r="O529" s="399"/>
      <c r="P529" s="399"/>
      <c r="Q529" s="399"/>
      <c r="R529" s="399">
        <v>-1.8979255321122698E-2</v>
      </c>
      <c r="S529" s="399">
        <v>4.0084533700383E-2</v>
      </c>
      <c r="T529" s="399">
        <v>3.40425280410519E-2</v>
      </c>
      <c r="U529" s="399"/>
      <c r="V529" s="399"/>
      <c r="W529" s="399"/>
      <c r="X529" s="399">
        <v>7.8564163240702298E-2</v>
      </c>
      <c r="Y529" s="399"/>
      <c r="Z529" s="399">
        <v>3.5175706363272698E-2</v>
      </c>
      <c r="AA529" s="399">
        <v>-9.0910154292203008E-3</v>
      </c>
      <c r="AB529" s="399"/>
      <c r="AC529" s="399"/>
      <c r="AD529" s="399"/>
      <c r="AE529" s="399">
        <v>4.9139801049724499E-2</v>
      </c>
      <c r="AF529" s="399"/>
      <c r="AG529" s="399"/>
      <c r="AH529" s="399"/>
      <c r="AI529" s="399"/>
      <c r="AJ529" s="399"/>
      <c r="AK529" s="399">
        <v>1.36989297724923E-2</v>
      </c>
      <c r="AL529" s="399"/>
      <c r="AM529" s="399">
        <v>8.6258172767047198E-2</v>
      </c>
      <c r="AN529" s="399">
        <v>6.6666649458861901E-2</v>
      </c>
      <c r="AO529" s="399"/>
      <c r="AP529" s="399">
        <v>5.27951683854175E-2</v>
      </c>
      <c r="AQ529" s="399">
        <v>1.2324418354409099E-2</v>
      </c>
      <c r="AR529" s="399"/>
      <c r="AS529" s="399"/>
      <c r="AT529" s="399">
        <v>0.104105878306101</v>
      </c>
      <c r="AU529" s="399"/>
      <c r="AV529" s="399">
        <v>6.1016963293997403E-2</v>
      </c>
      <c r="AW529" s="399">
        <v>2.1113372565980001E-2</v>
      </c>
      <c r="AX529" s="399"/>
      <c r="AY529" s="399">
        <v>-3.4726744237610898E-3</v>
      </c>
      <c r="AZ529" s="399">
        <v>8.6038698562056395E-3</v>
      </c>
      <c r="BA529" s="399">
        <v>-1.19763622013596E-2</v>
      </c>
      <c r="BB529" s="399">
        <v>-7.1808787246419398E-2</v>
      </c>
      <c r="BC529" s="399"/>
      <c r="BD529" s="399">
        <v>1.9921958051961602E-2</v>
      </c>
      <c r="BE529" s="399">
        <v>4.8387096774193498E-2</v>
      </c>
      <c r="BF529" s="399"/>
      <c r="BG529" s="399">
        <v>3.4653915514257699E-2</v>
      </c>
      <c r="BH529" s="399">
        <v>2.1846350091230701E-2</v>
      </c>
      <c r="BI529" s="399"/>
      <c r="BJ529" s="399"/>
      <c r="BK529" s="399">
        <v>4.8655226538147902E-3</v>
      </c>
      <c r="BL529" s="399">
        <v>2.8845459875208299E-2</v>
      </c>
      <c r="BM529" s="399"/>
      <c r="BN529" s="399"/>
      <c r="BO529" s="399">
        <v>7.7878755834085794E-2</v>
      </c>
      <c r="BP529" s="399">
        <v>9.5524372201251095E-2</v>
      </c>
      <c r="BQ529" s="399"/>
      <c r="BR529" s="399">
        <v>-0.11340210649063499</v>
      </c>
      <c r="BS529" s="399"/>
      <c r="BT529" s="399"/>
      <c r="BU529" s="399">
        <v>0.124223991529486</v>
      </c>
      <c r="BV529" s="399"/>
      <c r="BW529" s="399">
        <v>3.8250953625246199E-2</v>
      </c>
      <c r="BX529" s="403"/>
      <c r="BY529" s="399">
        <v>-1.5574604818220501E-2</v>
      </c>
      <c r="BZ529" s="399">
        <v>1.12356885787299E-2</v>
      </c>
      <c r="CA529" s="399">
        <v>7.7519705501382694E-2</v>
      </c>
      <c r="CB529" s="399"/>
      <c r="CC529" s="399">
        <v>5.6910794399074698E-2</v>
      </c>
      <c r="CD529" s="399"/>
      <c r="CE529" s="399"/>
      <c r="CF529" s="399">
        <v>5.4550260107522203E-2</v>
      </c>
      <c r="CG529" s="399">
        <v>6.4923444569734798E-2</v>
      </c>
      <c r="CH529" s="399">
        <v>8.3993374010521801E-2</v>
      </c>
      <c r="CI529" s="399"/>
      <c r="CJ529" s="399">
        <v>6.1052358647527998E-2</v>
      </c>
      <c r="CK529" s="399"/>
      <c r="CL529" s="399"/>
      <c r="CM529" s="399"/>
      <c r="CN529" s="399"/>
      <c r="CO529" s="399"/>
      <c r="CP529" s="399"/>
      <c r="CQ529" s="399"/>
      <c r="CR529" s="399">
        <v>-8.2473873170271203E-2</v>
      </c>
      <c r="CS529" s="399"/>
      <c r="CT529" s="399"/>
      <c r="CU529" s="399"/>
      <c r="CV529" s="399"/>
      <c r="CW529" s="399"/>
      <c r="CX529" s="399"/>
      <c r="CY529" s="399"/>
      <c r="CZ529" s="399"/>
      <c r="DA529" s="399"/>
      <c r="DB529" s="399"/>
      <c r="DC529" s="399"/>
      <c r="DD529" s="399"/>
      <c r="DE529" s="399"/>
      <c r="DG529" s="404"/>
      <c r="DI529" s="399"/>
      <c r="DJ529" s="399">
        <v>3.59282692308504E-2</v>
      </c>
      <c r="DK529" s="399">
        <v>3.6796331655644499E-2</v>
      </c>
    </row>
    <row r="530" spans="1:115" customFormat="1" hidden="1" outlineLevel="1">
      <c r="A530" s="398">
        <f t="shared" si="55"/>
        <v>34789</v>
      </c>
      <c r="B530" s="402"/>
      <c r="C530" s="399"/>
      <c r="D530" s="399">
        <v>4.5999999999999999E-3</v>
      </c>
      <c r="E530" s="399">
        <v>2.2470662800064101E-2</v>
      </c>
      <c r="F530" s="399"/>
      <c r="G530" s="399"/>
      <c r="H530" s="399"/>
      <c r="I530" s="399"/>
      <c r="J530" s="399"/>
      <c r="K530" s="399"/>
      <c r="L530" s="399"/>
      <c r="M530" s="399"/>
      <c r="N530" s="399"/>
      <c r="O530" s="399"/>
      <c r="P530" s="399"/>
      <c r="Q530" s="399"/>
      <c r="R530" s="399">
        <v>-0.107596740393398</v>
      </c>
      <c r="S530" s="399">
        <v>2.5365981763866501E-2</v>
      </c>
      <c r="T530" s="399">
        <v>0.115226286527953</v>
      </c>
      <c r="U530" s="399"/>
      <c r="V530" s="399"/>
      <c r="W530" s="399"/>
      <c r="X530" s="399">
        <v>4.9618783371394103E-2</v>
      </c>
      <c r="Y530" s="399"/>
      <c r="Z530" s="399">
        <v>4.8538648979210503E-3</v>
      </c>
      <c r="AA530" s="399">
        <v>8.2568681603130994E-2</v>
      </c>
      <c r="AB530" s="399"/>
      <c r="AC530" s="399"/>
      <c r="AD530" s="399"/>
      <c r="AE530" s="399">
        <v>2.3421858316661202E-3</v>
      </c>
      <c r="AF530" s="399"/>
      <c r="AG530" s="399"/>
      <c r="AH530" s="399"/>
      <c r="AI530" s="399"/>
      <c r="AJ530" s="399"/>
      <c r="AK530" s="399">
        <v>-3.0365848315918498E-3</v>
      </c>
      <c r="AL530" s="399"/>
      <c r="AM530" s="399">
        <v>0.110290115920621</v>
      </c>
      <c r="AN530" s="399">
        <v>0.118749987396627</v>
      </c>
      <c r="AO530" s="399"/>
      <c r="AP530" s="399">
        <v>1.34410079432969E-2</v>
      </c>
      <c r="AQ530" s="399">
        <v>4.6997535537652999E-2</v>
      </c>
      <c r="AR530" s="399"/>
      <c r="AS530" s="399"/>
      <c r="AT530" s="399">
        <v>-3.9842291768045204E-3</v>
      </c>
      <c r="AU530" s="399"/>
      <c r="AV530" s="399">
        <v>4.6514430472717099E-3</v>
      </c>
      <c r="AW530" s="399">
        <v>-3.7599484153554201E-3</v>
      </c>
      <c r="AX530" s="399"/>
      <c r="AY530" s="399">
        <v>-1.04530786402995E-2</v>
      </c>
      <c r="AZ530" s="399">
        <v>7.4348060005358096E-3</v>
      </c>
      <c r="BA530" s="399">
        <v>-1.21209371867089E-2</v>
      </c>
      <c r="BB530" s="399">
        <v>0.128151284894613</v>
      </c>
      <c r="BC530" s="399"/>
      <c r="BD530" s="399">
        <v>-2.7778270135761E-2</v>
      </c>
      <c r="BE530" s="399">
        <v>-0.16923076923076899</v>
      </c>
      <c r="BF530" s="399"/>
      <c r="BG530" s="399">
        <v>2.87075755192449E-2</v>
      </c>
      <c r="BH530" s="399">
        <v>3.4482710852928401E-2</v>
      </c>
      <c r="BI530" s="399"/>
      <c r="BJ530" s="399"/>
      <c r="BK530" s="399">
        <v>7.5060968173237402E-2</v>
      </c>
      <c r="BL530" s="399">
        <v>-4.8313178369291603E-2</v>
      </c>
      <c r="BM530" s="399"/>
      <c r="BN530" s="399"/>
      <c r="BO530" s="399">
        <v>7.8736294997605594E-3</v>
      </c>
      <c r="BP530" s="399">
        <v>-2.7344196774023801E-2</v>
      </c>
      <c r="BQ530" s="399"/>
      <c r="BR530" s="399">
        <v>8.7891341610114304E-2</v>
      </c>
      <c r="BS530" s="399"/>
      <c r="BT530" s="399"/>
      <c r="BU530" s="399">
        <v>3.1270405482693997E-2</v>
      </c>
      <c r="BV530" s="399"/>
      <c r="BW530" s="399">
        <v>8.1121410006682604E-2</v>
      </c>
      <c r="BX530" s="403"/>
      <c r="BY530" s="399">
        <v>-2.54779053375031E-2</v>
      </c>
      <c r="BZ530" s="399">
        <v>0.12962976535290799</v>
      </c>
      <c r="CA530" s="399">
        <v>1.6300655309435998E-2</v>
      </c>
      <c r="CB530" s="399"/>
      <c r="CC530" s="399">
        <v>0.146153623743213</v>
      </c>
      <c r="CD530" s="399"/>
      <c r="CE530" s="399"/>
      <c r="CF530" s="399">
        <v>0.18339240524032699</v>
      </c>
      <c r="CG530" s="399">
        <v>3.6303160075469902E-2</v>
      </c>
      <c r="CH530" s="399">
        <v>4.8352022698928201E-2</v>
      </c>
      <c r="CI530" s="399"/>
      <c r="CJ530" s="399">
        <v>0.12896758598778299</v>
      </c>
      <c r="CK530" s="399"/>
      <c r="CL530" s="399"/>
      <c r="CM530" s="399"/>
      <c r="CN530" s="399"/>
      <c r="CO530" s="399"/>
      <c r="CP530" s="399"/>
      <c r="CQ530" s="399"/>
      <c r="CR530" s="399">
        <v>7.8651429993372199E-2</v>
      </c>
      <c r="CS530" s="399"/>
      <c r="CT530" s="399"/>
      <c r="CU530" s="399"/>
      <c r="CV530" s="399"/>
      <c r="CW530" s="399"/>
      <c r="CX530" s="399"/>
      <c r="CY530" s="399"/>
      <c r="CZ530" s="399"/>
      <c r="DA530" s="399"/>
      <c r="DB530" s="399"/>
      <c r="DC530" s="399"/>
      <c r="DD530" s="399"/>
      <c r="DE530" s="399"/>
      <c r="DG530" s="404"/>
      <c r="DI530" s="399"/>
      <c r="DJ530" s="399">
        <v>1.73410989438131E-2</v>
      </c>
      <c r="DK530" s="399">
        <v>4.3477776385410297E-2</v>
      </c>
    </row>
    <row r="531" spans="1:115" customFormat="1" hidden="1" outlineLevel="1">
      <c r="A531" s="398">
        <f t="shared" si="55"/>
        <v>34819</v>
      </c>
      <c r="B531" s="402"/>
      <c r="C531" s="399"/>
      <c r="D531" s="399">
        <v>4.4000000000000003E-3</v>
      </c>
      <c r="E531" s="399">
        <v>2.4745874029678799E-2</v>
      </c>
      <c r="F531" s="399"/>
      <c r="G531" s="399"/>
      <c r="H531" s="399"/>
      <c r="I531" s="399"/>
      <c r="J531" s="399"/>
      <c r="K531" s="399"/>
      <c r="L531" s="399"/>
      <c r="M531" s="399"/>
      <c r="N531" s="399"/>
      <c r="O531" s="399"/>
      <c r="P531" s="399"/>
      <c r="Q531" s="399"/>
      <c r="R531" s="399">
        <v>8.5107469911770803E-2</v>
      </c>
      <c r="S531" s="399">
        <v>1.9841630010595201E-2</v>
      </c>
      <c r="T531" s="399">
        <v>6.3023912333833199E-2</v>
      </c>
      <c r="U531" s="399"/>
      <c r="V531" s="399"/>
      <c r="W531" s="399"/>
      <c r="X531" s="399">
        <v>-3.6368223600788899E-3</v>
      </c>
      <c r="Y531" s="399"/>
      <c r="Z531" s="399">
        <v>2.8903909412611999E-2</v>
      </c>
      <c r="AA531" s="399">
        <v>-8.4744000688257107E-3</v>
      </c>
      <c r="AB531" s="399"/>
      <c r="AC531" s="399"/>
      <c r="AD531" s="399"/>
      <c r="AE531" s="399">
        <v>3.6786124231287402E-2</v>
      </c>
      <c r="AF531" s="399"/>
      <c r="AG531" s="399"/>
      <c r="AH531" s="399"/>
      <c r="AI531" s="399"/>
      <c r="AJ531" s="399"/>
      <c r="AK531" s="399">
        <v>3.0821467837398999E-2</v>
      </c>
      <c r="AL531" s="399"/>
      <c r="AM531" s="399">
        <v>9.2198881046452894E-2</v>
      </c>
      <c r="AN531" s="399">
        <v>0.128491619306148</v>
      </c>
      <c r="AO531" s="399"/>
      <c r="AP531" s="399">
        <v>5.8652993180785496E-3</v>
      </c>
      <c r="AQ531" s="399">
        <v>2.1666236944281402E-2</v>
      </c>
      <c r="AR531" s="399"/>
      <c r="AS531" s="399"/>
      <c r="AT531" s="399">
        <v>-2.4000387466916601E-2</v>
      </c>
      <c r="AU531" s="399"/>
      <c r="AV531" s="399">
        <v>6.3897436609914898E-2</v>
      </c>
      <c r="AW531" s="399">
        <v>6.0174097812448701E-2</v>
      </c>
      <c r="AX531" s="399"/>
      <c r="AY531" s="399">
        <v>3.7885406599475299E-2</v>
      </c>
      <c r="AZ531" s="399">
        <v>5.1660150104294297E-2</v>
      </c>
      <c r="BA531" s="399">
        <v>3.7073101677878403E-2</v>
      </c>
      <c r="BB531" s="399">
        <v>4.09207127320119E-2</v>
      </c>
      <c r="BC531" s="399"/>
      <c r="BD531" s="399">
        <v>-0.12380841218958</v>
      </c>
      <c r="BE531" s="399">
        <v>5.5555555555555497E-2</v>
      </c>
      <c r="BF531" s="399"/>
      <c r="BG531" s="399">
        <v>2.0809442545181599E-2</v>
      </c>
      <c r="BH531" s="399">
        <v>-1.66671704194334E-2</v>
      </c>
      <c r="BI531" s="399"/>
      <c r="BJ531" s="399"/>
      <c r="BK531" s="399">
        <v>5.8748943896420797E-2</v>
      </c>
      <c r="BL531" s="399">
        <v>0.10596014575891601</v>
      </c>
      <c r="BM531" s="399"/>
      <c r="BN531" s="399"/>
      <c r="BO531" s="399">
        <v>-1.3020804426437301E-2</v>
      </c>
      <c r="BP531" s="399">
        <v>0</v>
      </c>
      <c r="BQ531" s="399"/>
      <c r="BR531" s="399">
        <v>-0.221925359865805</v>
      </c>
      <c r="BS531" s="399"/>
      <c r="BT531" s="399"/>
      <c r="BU531" s="399">
        <v>2.1505875194283298E-2</v>
      </c>
      <c r="BV531" s="399"/>
      <c r="BW531" s="399">
        <v>-7.3171326474914603E-2</v>
      </c>
      <c r="BX531" s="403"/>
      <c r="BY531" s="399">
        <v>3.2680360357388798E-2</v>
      </c>
      <c r="BZ531" s="399">
        <v>4.5901746768805401E-2</v>
      </c>
      <c r="CA531" s="399">
        <v>-7.0916414830744998E-3</v>
      </c>
      <c r="CB531" s="399"/>
      <c r="CC531" s="399">
        <v>-2.9957444161397801E-2</v>
      </c>
      <c r="CD531" s="399"/>
      <c r="CE531" s="399"/>
      <c r="CF531" s="399">
        <v>-2.04685411410182E-2</v>
      </c>
      <c r="CG531" s="399">
        <v>9.5543189351487891E-3</v>
      </c>
      <c r="CH531" s="399">
        <v>5.4506812815962903E-2</v>
      </c>
      <c r="CI531" s="399"/>
      <c r="CJ531" s="399">
        <v>0.149385105463016</v>
      </c>
      <c r="CK531" s="399"/>
      <c r="CL531" s="399"/>
      <c r="CM531" s="399"/>
      <c r="CN531" s="399"/>
      <c r="CO531" s="399"/>
      <c r="CP531" s="399"/>
      <c r="CQ531" s="399"/>
      <c r="CR531" s="399">
        <v>0.24999986136081501</v>
      </c>
      <c r="CS531" s="399"/>
      <c r="CT531" s="399"/>
      <c r="CU531" s="399"/>
      <c r="CV531" s="399"/>
      <c r="CW531" s="399"/>
      <c r="CX531" s="399"/>
      <c r="CY531" s="399"/>
      <c r="CZ531" s="399"/>
      <c r="DA531" s="399"/>
      <c r="DB531" s="399"/>
      <c r="DC531" s="399"/>
      <c r="DD531" s="399"/>
      <c r="DE531" s="399"/>
      <c r="DG531" s="404"/>
      <c r="DI531" s="399"/>
      <c r="DJ531" s="399">
        <v>9.1565617081232203E-2</v>
      </c>
      <c r="DK531" s="399">
        <v>0.13470148017816599</v>
      </c>
    </row>
    <row r="532" spans="1:115" customFormat="1" hidden="1" outlineLevel="1">
      <c r="A532" s="398">
        <f t="shared" si="55"/>
        <v>34850</v>
      </c>
      <c r="B532" s="402"/>
      <c r="C532" s="399"/>
      <c r="D532" s="399">
        <v>5.4000000000000003E-3</v>
      </c>
      <c r="E532" s="399">
        <v>3.3486143916546501E-2</v>
      </c>
      <c r="F532" s="399"/>
      <c r="G532" s="399"/>
      <c r="H532" s="399"/>
      <c r="I532" s="399"/>
      <c r="J532" s="399"/>
      <c r="K532" s="399"/>
      <c r="L532" s="399"/>
      <c r="M532" s="399"/>
      <c r="N532" s="399"/>
      <c r="O532" s="399"/>
      <c r="P532" s="399"/>
      <c r="Q532" s="399"/>
      <c r="R532" s="399">
        <v>8.9615734031611202E-2</v>
      </c>
      <c r="S532" s="399">
        <v>-3.1128239299680199E-2</v>
      </c>
      <c r="T532" s="399">
        <v>-8.3333333333333301E-2</v>
      </c>
      <c r="U532" s="399"/>
      <c r="V532" s="399"/>
      <c r="W532" s="399"/>
      <c r="X532" s="399">
        <v>-2.4830419235257702E-2</v>
      </c>
      <c r="Y532" s="399"/>
      <c r="Z532" s="399">
        <v>3.3018845191310202E-2</v>
      </c>
      <c r="AA532" s="399">
        <v>-3.4188062864387199E-2</v>
      </c>
      <c r="AB532" s="399"/>
      <c r="AC532" s="399"/>
      <c r="AD532" s="399"/>
      <c r="AE532" s="399">
        <v>2.2571931735451099E-3</v>
      </c>
      <c r="AF532" s="399"/>
      <c r="AG532" s="399"/>
      <c r="AH532" s="399"/>
      <c r="AI532" s="399"/>
      <c r="AJ532" s="399"/>
      <c r="AK532" s="399">
        <v>4.3189876435229799E-2</v>
      </c>
      <c r="AL532" s="399"/>
      <c r="AM532" s="399">
        <v>3.6425206284277797E-2</v>
      </c>
      <c r="AN532" s="399">
        <v>0.13366311836610301</v>
      </c>
      <c r="AO532" s="399"/>
      <c r="AP532" s="399">
        <v>9.6210276271374101E-2</v>
      </c>
      <c r="AQ532" s="399">
        <v>2.9364247226611299E-2</v>
      </c>
      <c r="AR532" s="399"/>
      <c r="AS532" s="399"/>
      <c r="AT532" s="399">
        <v>0.13934472465950401</v>
      </c>
      <c r="AU532" s="399"/>
      <c r="AV532" s="399">
        <v>0.177177419377088</v>
      </c>
      <c r="AW532" s="399">
        <v>2.8622535147882301E-2</v>
      </c>
      <c r="AX532" s="399"/>
      <c r="AY532" s="399">
        <v>5.1724466888531398E-2</v>
      </c>
      <c r="AZ532" s="399">
        <v>3.6249666845713201E-2</v>
      </c>
      <c r="BA532" s="399">
        <v>7.2727632893240399E-2</v>
      </c>
      <c r="BB532" s="399">
        <v>-3.6854931890864598E-2</v>
      </c>
      <c r="BC532" s="399"/>
      <c r="BD532" s="399">
        <v>0.176772722142824</v>
      </c>
      <c r="BE532" s="399">
        <v>0.105263157894736</v>
      </c>
      <c r="BF532" s="399"/>
      <c r="BG532" s="399">
        <v>7.83409778993433E-2</v>
      </c>
      <c r="BH532" s="399">
        <v>9.4575118152024198E-2</v>
      </c>
      <c r="BI532" s="399"/>
      <c r="BJ532" s="399"/>
      <c r="BK532" s="399">
        <v>2.9914737409731901E-2</v>
      </c>
      <c r="BL532" s="399">
        <v>0.104789954905641</v>
      </c>
      <c r="BM532" s="399"/>
      <c r="BN532" s="399"/>
      <c r="BO532" s="399">
        <v>4.67594071524184E-2</v>
      </c>
      <c r="BP532" s="399">
        <v>0.11804025010300601</v>
      </c>
      <c r="BQ532" s="399"/>
      <c r="BR532" s="399">
        <v>2.4055137896021601E-2</v>
      </c>
      <c r="BS532" s="399"/>
      <c r="BT532" s="399"/>
      <c r="BU532" s="399">
        <v>4.7367888613380302E-2</v>
      </c>
      <c r="BV532" s="399"/>
      <c r="BW532" s="399">
        <v>4.7369215054667797E-2</v>
      </c>
      <c r="BX532" s="403"/>
      <c r="BY532" s="399">
        <v>6.99877164627844E-2</v>
      </c>
      <c r="BZ532" s="399">
        <v>9.71784245106313E-2</v>
      </c>
      <c r="CA532" s="399">
        <v>3.0952432507554899E-2</v>
      </c>
      <c r="CB532" s="399"/>
      <c r="CC532" s="399">
        <v>0.111888355667307</v>
      </c>
      <c r="CD532" s="399"/>
      <c r="CE532" s="399"/>
      <c r="CF532" s="399">
        <v>-1.53903000662869E-4</v>
      </c>
      <c r="CG532" s="399">
        <v>2.3752682646255501E-2</v>
      </c>
      <c r="CH532" s="399">
        <v>3.9761984180965701E-2</v>
      </c>
      <c r="CI532" s="399"/>
      <c r="CJ532" s="399">
        <v>3.5932955858097998E-2</v>
      </c>
      <c r="CK532" s="399"/>
      <c r="CL532" s="399"/>
      <c r="CM532" s="399"/>
      <c r="CN532" s="399"/>
      <c r="CO532" s="399"/>
      <c r="CP532" s="399"/>
      <c r="CQ532" s="399"/>
      <c r="CR532" s="399">
        <v>-8.3331031922618797E-3</v>
      </c>
      <c r="CS532" s="399"/>
      <c r="CT532" s="399"/>
      <c r="CU532" s="399"/>
      <c r="CV532" s="399"/>
      <c r="CW532" s="399"/>
      <c r="CX532" s="399"/>
      <c r="CY532" s="399"/>
      <c r="CZ532" s="399"/>
      <c r="DA532" s="399"/>
      <c r="DB532" s="399"/>
      <c r="DC532" s="399"/>
      <c r="DD532" s="399"/>
      <c r="DE532" s="399"/>
      <c r="DG532" s="404"/>
      <c r="DI532" s="399"/>
      <c r="DJ532" s="399">
        <v>6.8241092232480094E-2</v>
      </c>
      <c r="DK532" s="399">
        <v>7.40745850999837E-2</v>
      </c>
    </row>
    <row r="533" spans="1:115" customFormat="1" hidden="1" outlineLevel="1">
      <c r="A533" s="398">
        <f t="shared" si="55"/>
        <v>34880</v>
      </c>
      <c r="B533" s="402"/>
      <c r="C533" s="399"/>
      <c r="D533" s="399">
        <v>4.6999999999999898E-3</v>
      </c>
      <c r="E533" s="399">
        <v>2.6576200369038998E-2</v>
      </c>
      <c r="F533" s="399"/>
      <c r="G533" s="399"/>
      <c r="H533" s="399"/>
      <c r="I533" s="399"/>
      <c r="J533" s="399"/>
      <c r="K533" s="399"/>
      <c r="L533" s="399"/>
      <c r="M533" s="399"/>
      <c r="N533" s="399"/>
      <c r="O533" s="399"/>
      <c r="P533" s="399"/>
      <c r="Q533" s="399"/>
      <c r="R533" s="399">
        <v>0.117294288255495</v>
      </c>
      <c r="S533" s="399">
        <v>1.35452753522109E-2</v>
      </c>
      <c r="T533" s="399">
        <v>0.10606060606060499</v>
      </c>
      <c r="U533" s="399"/>
      <c r="V533" s="399"/>
      <c r="W533" s="399"/>
      <c r="X533" s="399">
        <v>4.8872289142135802E-2</v>
      </c>
      <c r="Y533" s="399"/>
      <c r="Z533" s="399">
        <v>-1.3698738092285501E-2</v>
      </c>
      <c r="AA533" s="399">
        <v>0.150442801526006</v>
      </c>
      <c r="AB533" s="399"/>
      <c r="AC533" s="399"/>
      <c r="AD533" s="399"/>
      <c r="AE533" s="399">
        <v>0</v>
      </c>
      <c r="AF533" s="399"/>
      <c r="AG533" s="399"/>
      <c r="AH533" s="399"/>
      <c r="AI533" s="399"/>
      <c r="AJ533" s="399"/>
      <c r="AK533" s="399">
        <v>6.7523254165063398E-2</v>
      </c>
      <c r="AL533" s="399"/>
      <c r="AM533" s="399">
        <v>6.0924364067050402E-2</v>
      </c>
      <c r="AN533" s="399">
        <v>0.11790407533142901</v>
      </c>
      <c r="AO533" s="399"/>
      <c r="AP533" s="399">
        <v>5.2213872014979401E-2</v>
      </c>
      <c r="AQ533" s="399">
        <v>6.8357178549684303E-2</v>
      </c>
      <c r="AR533" s="399"/>
      <c r="AS533" s="399"/>
      <c r="AT533" s="399">
        <v>0.11151042209383499</v>
      </c>
      <c r="AU533" s="399"/>
      <c r="AV533" s="399">
        <v>-6.7417305078054907E-2</v>
      </c>
      <c r="AW533" s="399">
        <v>0</v>
      </c>
      <c r="AX533" s="399"/>
      <c r="AY533" s="399">
        <v>3.2787059418400502E-2</v>
      </c>
      <c r="AZ533" s="399">
        <v>-3.0612067815110298E-2</v>
      </c>
      <c r="BA533" s="399">
        <v>1.12994871924583E-2</v>
      </c>
      <c r="BB533" s="399">
        <v>-1.0203938452416701E-2</v>
      </c>
      <c r="BC533" s="399"/>
      <c r="BD533" s="399">
        <v>-9.34531211261002E-3</v>
      </c>
      <c r="BE533" s="399">
        <v>3.9682539682539701E-2</v>
      </c>
      <c r="BF533" s="399"/>
      <c r="BG533" s="399">
        <v>1.7094307508949101E-2</v>
      </c>
      <c r="BH533" s="399">
        <v>-7.2916841621551598E-2</v>
      </c>
      <c r="BI533" s="399"/>
      <c r="BJ533" s="399"/>
      <c r="BK533" s="399">
        <v>6.63904244763871E-2</v>
      </c>
      <c r="BL533" s="399">
        <v>2.4390416811377501E-2</v>
      </c>
      <c r="BM533" s="399"/>
      <c r="BN533" s="399"/>
      <c r="BO533" s="399">
        <v>-5.5979828831027201E-2</v>
      </c>
      <c r="BP533" s="399">
        <v>4.6762448776386599E-2</v>
      </c>
      <c r="BQ533" s="399"/>
      <c r="BR533" s="399">
        <v>0.110738093711941</v>
      </c>
      <c r="BS533" s="399"/>
      <c r="BT533" s="399"/>
      <c r="BU533" s="399">
        <v>3.2263089339688001E-3</v>
      </c>
      <c r="BV533" s="399"/>
      <c r="BW533" s="399">
        <v>7.7499254511335894E-2</v>
      </c>
      <c r="BX533" s="403"/>
      <c r="BY533" s="399">
        <v>-5.9877904707090696E-3</v>
      </c>
      <c r="BZ533" s="399">
        <v>0.155714357901759</v>
      </c>
      <c r="CA533" s="399">
        <v>-2.3091716043344098E-3</v>
      </c>
      <c r="CB533" s="399"/>
      <c r="CC533" s="399">
        <v>-0.13836482047117199</v>
      </c>
      <c r="CD533" s="399"/>
      <c r="CE533" s="399"/>
      <c r="CF533" s="399">
        <v>2.9941998091857999E-3</v>
      </c>
      <c r="CG533" s="399">
        <v>0.102166554844598</v>
      </c>
      <c r="CH533" s="399">
        <v>-4.4231242832408597E-2</v>
      </c>
      <c r="CI533" s="399"/>
      <c r="CJ533" s="399">
        <v>6.7158851324360294E-2</v>
      </c>
      <c r="CK533" s="399"/>
      <c r="CL533" s="399"/>
      <c r="CM533" s="399"/>
      <c r="CN533" s="399"/>
      <c r="CO533" s="399"/>
      <c r="CP533" s="399"/>
      <c r="CQ533" s="399"/>
      <c r="CR533" s="399">
        <v>4.2017202403827003E-2</v>
      </c>
      <c r="CS533" s="399"/>
      <c r="CT533" s="399"/>
      <c r="CU533" s="399"/>
      <c r="CV533" s="399"/>
      <c r="CW533" s="399"/>
      <c r="CX533" s="399"/>
      <c r="CY533" s="399"/>
      <c r="CZ533" s="399"/>
      <c r="DA533" s="399"/>
      <c r="DB533" s="399"/>
      <c r="DC533" s="399"/>
      <c r="DD533" s="399"/>
      <c r="DE533" s="399"/>
      <c r="DG533" s="404"/>
      <c r="DI533" s="399"/>
      <c r="DJ533" s="399">
        <v>3.6855062879552897E-2</v>
      </c>
      <c r="DK533" s="399">
        <v>-7.58626230620075E-2</v>
      </c>
    </row>
    <row r="534" spans="1:115" customFormat="1" hidden="1" outlineLevel="1">
      <c r="A534" s="398">
        <f t="shared" si="55"/>
        <v>34911</v>
      </c>
      <c r="B534" s="402"/>
      <c r="C534" s="399"/>
      <c r="D534" s="399">
        <v>4.4999999999999997E-3</v>
      </c>
      <c r="E534" s="399">
        <v>3.8912913821733897E-2</v>
      </c>
      <c r="F534" s="399"/>
      <c r="G534" s="399"/>
      <c r="H534" s="399"/>
      <c r="I534" s="399"/>
      <c r="J534" s="399"/>
      <c r="K534" s="399"/>
      <c r="L534" s="399"/>
      <c r="M534" s="399"/>
      <c r="N534" s="399"/>
      <c r="O534" s="399"/>
      <c r="P534" s="399"/>
      <c r="Q534" s="399"/>
      <c r="R534" s="399">
        <v>-3.09564149254382E-2</v>
      </c>
      <c r="S534" s="399">
        <v>1.78926960571828E-2</v>
      </c>
      <c r="T534" s="399">
        <v>-0.106164383561643</v>
      </c>
      <c r="U534" s="399"/>
      <c r="V534" s="399"/>
      <c r="W534" s="399"/>
      <c r="X534" s="399">
        <v>6.0931497335857197E-2</v>
      </c>
      <c r="Y534" s="399"/>
      <c r="Z534" s="399">
        <v>5.55323484856571E-2</v>
      </c>
      <c r="AA534" s="399">
        <v>0.10384520827949301</v>
      </c>
      <c r="AB534" s="399"/>
      <c r="AC534" s="399"/>
      <c r="AD534" s="399"/>
      <c r="AE534" s="399">
        <v>5.8061645353342399E-2</v>
      </c>
      <c r="AF534" s="399"/>
      <c r="AG534" s="399"/>
      <c r="AH534" s="399"/>
      <c r="AI534" s="399"/>
      <c r="AJ534" s="399"/>
      <c r="AK534" s="399">
        <v>3.3390834893708997E-2</v>
      </c>
      <c r="AL534" s="399"/>
      <c r="AM534" s="399">
        <v>-3.9608351397952797E-3</v>
      </c>
      <c r="AN534" s="399">
        <v>6.6406573355317605E-2</v>
      </c>
      <c r="AO534" s="399"/>
      <c r="AP534" s="399">
        <v>5.0890409054690798E-2</v>
      </c>
      <c r="AQ534" s="399">
        <v>7.5892993514470097E-2</v>
      </c>
      <c r="AR534" s="399"/>
      <c r="AS534" s="399"/>
      <c r="AT534" s="399">
        <v>8.4142457747525295E-2</v>
      </c>
      <c r="AU534" s="399"/>
      <c r="AV534" s="399">
        <v>3.02197500717282E-2</v>
      </c>
      <c r="AW534" s="399">
        <v>-3.6192013205062101E-2</v>
      </c>
      <c r="AX534" s="399"/>
      <c r="AY534" s="399">
        <v>9.8524761617839005E-2</v>
      </c>
      <c r="AZ534" s="399">
        <v>2.4561119760382999E-2</v>
      </c>
      <c r="BA534" s="399">
        <v>-1.6759891404803301E-2</v>
      </c>
      <c r="BB534" s="399">
        <v>0.11855635233648</v>
      </c>
      <c r="BC534" s="399"/>
      <c r="BD534" s="399">
        <v>0.103771574375655</v>
      </c>
      <c r="BE534" s="399">
        <v>3.0534351145038201E-2</v>
      </c>
      <c r="BF534" s="399"/>
      <c r="BG534" s="399">
        <v>-1.47685385308451E-2</v>
      </c>
      <c r="BH534" s="399">
        <v>7.8651888951461094E-2</v>
      </c>
      <c r="BI534" s="399"/>
      <c r="BJ534" s="399"/>
      <c r="BK534" s="399">
        <v>0.100544829949804</v>
      </c>
      <c r="BL534" s="399">
        <v>0.10427822325366801</v>
      </c>
      <c r="BM534" s="399"/>
      <c r="BN534" s="399"/>
      <c r="BO534" s="399">
        <v>6.4689925186846894E-2</v>
      </c>
      <c r="BP534" s="399">
        <v>0.113402392800942</v>
      </c>
      <c r="BQ534" s="399"/>
      <c r="BR534" s="399">
        <v>8.7613454796615406E-2</v>
      </c>
      <c r="BS534" s="399"/>
      <c r="BT534" s="399"/>
      <c r="BU534" s="399">
        <v>0.12562861052795199</v>
      </c>
      <c r="BV534" s="399"/>
      <c r="BW534" s="399">
        <v>-4.6731788294588298E-3</v>
      </c>
      <c r="BX534" s="403"/>
      <c r="BY534" s="399">
        <v>0</v>
      </c>
      <c r="BZ534" s="399">
        <v>0.102595852460082</v>
      </c>
      <c r="CA534" s="399">
        <v>2.0408236273696999E-2</v>
      </c>
      <c r="CB534" s="399"/>
      <c r="CC534" s="399">
        <v>6.2673757167125796E-2</v>
      </c>
      <c r="CD534" s="399"/>
      <c r="CE534" s="399"/>
      <c r="CF534" s="399">
        <v>2.3696221118519399E-2</v>
      </c>
      <c r="CG534" s="399">
        <v>5.05626603516173E-2</v>
      </c>
      <c r="CH534" s="399">
        <v>7.8470912787315703E-2</v>
      </c>
      <c r="CI534" s="399"/>
      <c r="CJ534" s="399">
        <v>1.38278666849323E-3</v>
      </c>
      <c r="CK534" s="399"/>
      <c r="CL534" s="399"/>
      <c r="CM534" s="399"/>
      <c r="CN534" s="399"/>
      <c r="CO534" s="399"/>
      <c r="CP534" s="399"/>
      <c r="CQ534" s="399"/>
      <c r="CR534" s="399">
        <v>0.22580630273093999</v>
      </c>
      <c r="CS534" s="399"/>
      <c r="CT534" s="399"/>
      <c r="CU534" s="399"/>
      <c r="CV534" s="399"/>
      <c r="CW534" s="399"/>
      <c r="CX534" s="399"/>
      <c r="CY534" s="399"/>
      <c r="CZ534" s="399"/>
      <c r="DA534" s="399"/>
      <c r="DB534" s="399"/>
      <c r="DC534" s="399"/>
      <c r="DD534" s="399"/>
      <c r="DE534" s="399"/>
      <c r="DG534" s="404"/>
      <c r="DI534" s="399"/>
      <c r="DJ534" s="399">
        <v>6.1579213264317298E-2</v>
      </c>
      <c r="DK534" s="399">
        <v>0.12084406148948899</v>
      </c>
    </row>
    <row r="535" spans="1:115" customFormat="1" hidden="1" outlineLevel="1">
      <c r="A535" s="398">
        <f t="shared" si="55"/>
        <v>34942</v>
      </c>
      <c r="B535" s="402"/>
      <c r="C535" s="399"/>
      <c r="D535" s="399">
        <v>4.6999999999999898E-3</v>
      </c>
      <c r="E535" s="399">
        <v>6.1752994084560697E-3</v>
      </c>
      <c r="F535" s="399"/>
      <c r="G535" s="399"/>
      <c r="H535" s="399"/>
      <c r="I535" s="399"/>
      <c r="J535" s="399"/>
      <c r="K535" s="399"/>
      <c r="L535" s="399"/>
      <c r="M535" s="399"/>
      <c r="N535" s="399"/>
      <c r="O535" s="399"/>
      <c r="P535" s="399"/>
      <c r="Q535" s="399"/>
      <c r="R535" s="399">
        <v>-4.1834385061306503E-2</v>
      </c>
      <c r="S535" s="399">
        <v>1.5624526207651901E-2</v>
      </c>
      <c r="T535" s="399">
        <v>3.4482758620689703E-2</v>
      </c>
      <c r="U535" s="399"/>
      <c r="V535" s="399"/>
      <c r="W535" s="399"/>
      <c r="X535" s="399">
        <v>-7.7024391700559802E-2</v>
      </c>
      <c r="Y535" s="399"/>
      <c r="Z535" s="399">
        <v>-4.4056366229702198E-3</v>
      </c>
      <c r="AA535" s="399">
        <v>-5.9233079071941697E-2</v>
      </c>
      <c r="AB535" s="399"/>
      <c r="AC535" s="399"/>
      <c r="AD535" s="399"/>
      <c r="AE535" s="399">
        <v>-4.0511615408596997E-2</v>
      </c>
      <c r="AF535" s="399"/>
      <c r="AG535" s="399"/>
      <c r="AH535" s="399"/>
      <c r="AI535" s="399"/>
      <c r="AJ535" s="399"/>
      <c r="AK535" s="399">
        <v>3.5294385410940203E-2</v>
      </c>
      <c r="AL535" s="399"/>
      <c r="AM535" s="399">
        <v>-2.0600361158848699E-2</v>
      </c>
      <c r="AN535" s="399">
        <v>-0.117216424411705</v>
      </c>
      <c r="AO535" s="399"/>
      <c r="AP535" s="399">
        <v>-3.3898393071333598E-2</v>
      </c>
      <c r="AQ535" s="399">
        <v>2.48956431897151E-2</v>
      </c>
      <c r="AR535" s="399"/>
      <c r="AS535" s="399"/>
      <c r="AT535" s="399">
        <v>-4.1790876516940099E-2</v>
      </c>
      <c r="AU535" s="399"/>
      <c r="AV535" s="399">
        <v>-3.4666699625497101E-2</v>
      </c>
      <c r="AW535" s="399">
        <v>7.2595430218524897E-3</v>
      </c>
      <c r="AX535" s="399"/>
      <c r="AY535" s="399">
        <v>-3.5087845590010498E-2</v>
      </c>
      <c r="AZ535" s="399">
        <v>-1.2625195441358501E-2</v>
      </c>
      <c r="BA535" s="399">
        <v>-1.7213259044960901E-2</v>
      </c>
      <c r="BB535" s="399">
        <v>1.6129276459158199E-2</v>
      </c>
      <c r="BC535" s="399"/>
      <c r="BD535" s="399">
        <v>-0.136342492401376</v>
      </c>
      <c r="BE535" s="399">
        <v>0.22962962962962899</v>
      </c>
      <c r="BF535" s="399"/>
      <c r="BG535" s="399">
        <v>6.0345029272915497E-2</v>
      </c>
      <c r="BH535" s="399">
        <v>-4.3313541992415897E-2</v>
      </c>
      <c r="BI535" s="399"/>
      <c r="BJ535" s="399"/>
      <c r="BK535" s="399">
        <v>-4.61815004014237E-2</v>
      </c>
      <c r="BL535" s="399">
        <v>0.12832912944500999</v>
      </c>
      <c r="BM535" s="399"/>
      <c r="BN535" s="399"/>
      <c r="BO535" s="399">
        <v>-1.0126310347149101E-2</v>
      </c>
      <c r="BP535" s="399">
        <v>5.0493009362075403E-2</v>
      </c>
      <c r="BQ535" s="399"/>
      <c r="BR535" s="399">
        <v>-6.1110710978762299E-2</v>
      </c>
      <c r="BS535" s="399"/>
      <c r="BT535" s="399"/>
      <c r="BU535" s="399">
        <v>-7.14284615604351E-2</v>
      </c>
      <c r="BV535" s="399"/>
      <c r="BW535" s="399">
        <v>-7.7967436473261903E-2</v>
      </c>
      <c r="BX535" s="403"/>
      <c r="BY535" s="399">
        <v>-8.6778269472089706E-3</v>
      </c>
      <c r="BZ535" s="399">
        <v>0.177129718295189</v>
      </c>
      <c r="CA535" s="399">
        <v>7.4999774141538897E-2</v>
      </c>
      <c r="CB535" s="399"/>
      <c r="CC535" s="399">
        <v>-7.2917132065300594E-2</v>
      </c>
      <c r="CD535" s="399"/>
      <c r="CE535" s="399"/>
      <c r="CF535" s="399">
        <v>1.7543767098296501E-2</v>
      </c>
      <c r="CG535" s="399">
        <v>-4.6739263160029999E-2</v>
      </c>
      <c r="CH535" s="399">
        <v>-3.1502502374529603E-2</v>
      </c>
      <c r="CI535" s="399"/>
      <c r="CJ535" s="399">
        <v>2.20991346094878E-2</v>
      </c>
      <c r="CK535" s="399"/>
      <c r="CL535" s="399"/>
      <c r="CM535" s="399"/>
      <c r="CN535" s="399"/>
      <c r="CO535" s="399"/>
      <c r="CP535" s="399"/>
      <c r="CQ535" s="399"/>
      <c r="CR535" s="399">
        <v>2.6315575178295001E-2</v>
      </c>
      <c r="CS535" s="399"/>
      <c r="CT535" s="399"/>
      <c r="CU535" s="399"/>
      <c r="CV535" s="399"/>
      <c r="CW535" s="399"/>
      <c r="CX535" s="399"/>
      <c r="CY535" s="399"/>
      <c r="CZ535" s="399"/>
      <c r="DA535" s="399"/>
      <c r="DB535" s="399"/>
      <c r="DC535" s="399"/>
      <c r="DD535" s="399"/>
      <c r="DE535" s="399"/>
      <c r="DG535" s="404"/>
      <c r="DI535" s="399"/>
      <c r="DJ535" s="399">
        <v>6.7422261224878701E-3</v>
      </c>
      <c r="DK535" s="399">
        <v>2.01340530583318E-2</v>
      </c>
    </row>
    <row r="536" spans="1:115" customFormat="1" hidden="1" outlineLevel="1">
      <c r="A536" s="398">
        <f t="shared" si="55"/>
        <v>34972</v>
      </c>
      <c r="B536" s="402"/>
      <c r="C536" s="399"/>
      <c r="D536" s="399">
        <v>4.3E-3</v>
      </c>
      <c r="E536" s="399">
        <v>3.7040495088047597E-2</v>
      </c>
      <c r="F536" s="399"/>
      <c r="G536" s="399"/>
      <c r="H536" s="399"/>
      <c r="I536" s="399"/>
      <c r="J536" s="399"/>
      <c r="K536" s="399"/>
      <c r="L536" s="399"/>
      <c r="M536" s="399"/>
      <c r="N536" s="399"/>
      <c r="O536" s="399"/>
      <c r="P536" s="399"/>
      <c r="Q536" s="399"/>
      <c r="R536" s="399">
        <v>-0.13372283196569501</v>
      </c>
      <c r="S536" s="399">
        <v>5.1468581576874201E-2</v>
      </c>
      <c r="T536" s="399">
        <v>-0.13703703703703701</v>
      </c>
      <c r="U536" s="399"/>
      <c r="V536" s="399"/>
      <c r="W536" s="399"/>
      <c r="X536" s="399">
        <v>-0.12867581762362601</v>
      </c>
      <c r="Y536" s="399"/>
      <c r="Z536" s="399">
        <v>-4.4247854358347598E-2</v>
      </c>
      <c r="AA536" s="399">
        <v>1.48147495991095E-2</v>
      </c>
      <c r="AB536" s="399"/>
      <c r="AC536" s="399"/>
      <c r="AD536" s="399"/>
      <c r="AE536" s="399">
        <v>2.0000017673744899E-2</v>
      </c>
      <c r="AF536" s="399"/>
      <c r="AG536" s="399"/>
      <c r="AH536" s="399"/>
      <c r="AI536" s="399"/>
      <c r="AJ536" s="399"/>
      <c r="AK536" s="399">
        <v>3.1952923941084503E-2</v>
      </c>
      <c r="AL536" s="399"/>
      <c r="AM536" s="399">
        <v>0.102669087981936</v>
      </c>
      <c r="AN536" s="399">
        <v>-8.2984116586680701E-3</v>
      </c>
      <c r="AO536" s="399"/>
      <c r="AP536" s="399">
        <v>0.130826152582461</v>
      </c>
      <c r="AQ536" s="399">
        <v>0.202977208109828</v>
      </c>
      <c r="AR536" s="399"/>
      <c r="AS536" s="399"/>
      <c r="AT536" s="399">
        <v>-4.36135239090936E-2</v>
      </c>
      <c r="AU536" s="399"/>
      <c r="AV536" s="399">
        <v>0.13196655209296199</v>
      </c>
      <c r="AW536" s="399">
        <v>0.109909737022673</v>
      </c>
      <c r="AX536" s="399"/>
      <c r="AY536" s="399">
        <v>9.0909925177469209E-3</v>
      </c>
      <c r="AZ536" s="399">
        <v>-2.4390467153976799E-2</v>
      </c>
      <c r="BA536" s="399">
        <v>0.112426196174765</v>
      </c>
      <c r="BB536" s="399">
        <v>-3.6049212983847403E-2</v>
      </c>
      <c r="BC536" s="399"/>
      <c r="BD536" s="399">
        <v>-4.9999674376614303E-2</v>
      </c>
      <c r="BE536" s="399">
        <v>-9.6385542168674607E-2</v>
      </c>
      <c r="BF536" s="399"/>
      <c r="BG536" s="399">
        <v>1.2195278418049901E-2</v>
      </c>
      <c r="BH536" s="399">
        <v>5.49449732840969E-2</v>
      </c>
      <c r="BI536" s="399"/>
      <c r="BJ536" s="399"/>
      <c r="BK536" s="399">
        <v>-0.152700177683604</v>
      </c>
      <c r="BL536" s="399">
        <v>4.50641056109699E-2</v>
      </c>
      <c r="BM536" s="399"/>
      <c r="BN536" s="399"/>
      <c r="BO536" s="399">
        <v>7.7515773655187897E-3</v>
      </c>
      <c r="BP536" s="399">
        <v>-6.4705555738630599E-2</v>
      </c>
      <c r="BQ536" s="399"/>
      <c r="BR536" s="399">
        <v>0.15680396631659599</v>
      </c>
      <c r="BS536" s="399"/>
      <c r="BT536" s="399"/>
      <c r="BU536" s="399">
        <v>3.1946388006849701E-2</v>
      </c>
      <c r="BV536" s="399"/>
      <c r="BW536" s="399">
        <v>1.0203655185782701E-2</v>
      </c>
      <c r="BX536" s="403"/>
      <c r="BY536" s="399">
        <v>6.7692120111491699E-2</v>
      </c>
      <c r="BZ536" s="399">
        <v>5.1428693659316398E-2</v>
      </c>
      <c r="CA536" s="399">
        <v>6.7263846702327795E-2</v>
      </c>
      <c r="CB536" s="399"/>
      <c r="CC536" s="399">
        <v>3.37080549107968E-2</v>
      </c>
      <c r="CD536" s="399"/>
      <c r="CE536" s="399"/>
      <c r="CF536" s="399">
        <v>-2.2988867820802301E-2</v>
      </c>
      <c r="CG536" s="399">
        <v>-5.6344219428177099E-3</v>
      </c>
      <c r="CH536" s="399">
        <v>1.3565797436951599E-2</v>
      </c>
      <c r="CI536" s="399"/>
      <c r="CJ536" s="399">
        <v>-2.1621322101922299E-2</v>
      </c>
      <c r="CK536" s="399"/>
      <c r="CL536" s="399"/>
      <c r="CM536" s="399"/>
      <c r="CN536" s="399"/>
      <c r="CO536" s="399"/>
      <c r="CP536" s="399"/>
      <c r="CQ536" s="399"/>
      <c r="CR536" s="399">
        <v>0</v>
      </c>
      <c r="CS536" s="399"/>
      <c r="CT536" s="399"/>
      <c r="CU536" s="399"/>
      <c r="CV536" s="399"/>
      <c r="CW536" s="399"/>
      <c r="CX536" s="399"/>
      <c r="CY536" s="399"/>
      <c r="CZ536" s="399"/>
      <c r="DA536" s="399"/>
      <c r="DB536" s="399"/>
      <c r="DC536" s="399"/>
      <c r="DD536" s="399"/>
      <c r="DE536" s="399"/>
      <c r="DG536" s="404"/>
      <c r="DI536" s="399"/>
      <c r="DJ536" s="399">
        <v>-6.6970729423517696E-3</v>
      </c>
      <c r="DK536" s="399">
        <v>2.6315401124083301E-2</v>
      </c>
    </row>
    <row r="537" spans="1:115" customFormat="1" hidden="1" outlineLevel="1">
      <c r="A537" s="398">
        <f t="shared" si="55"/>
        <v>35003</v>
      </c>
      <c r="B537" s="402"/>
      <c r="C537" s="399"/>
      <c r="D537" s="399">
        <v>4.6999999999999898E-3</v>
      </c>
      <c r="E537" s="399">
        <v>-1.0141274831552E-2</v>
      </c>
      <c r="F537" s="399"/>
      <c r="G537" s="399"/>
      <c r="H537" s="399"/>
      <c r="I537" s="399"/>
      <c r="J537" s="399"/>
      <c r="K537" s="399"/>
      <c r="L537" s="399"/>
      <c r="M537" s="399"/>
      <c r="N537" s="399"/>
      <c r="O537" s="399"/>
      <c r="P537" s="399"/>
      <c r="Q537" s="399"/>
      <c r="R537" s="399">
        <v>-2.5165987119090901E-2</v>
      </c>
      <c r="S537" s="399">
        <v>4.9540906302774003E-2</v>
      </c>
      <c r="T537" s="399">
        <v>-0.1931330472103</v>
      </c>
      <c r="U537" s="399"/>
      <c r="V537" s="399"/>
      <c r="W537" s="399"/>
      <c r="X537" s="399">
        <v>-6.7510827334946802E-2</v>
      </c>
      <c r="Y537" s="399"/>
      <c r="Z537" s="399">
        <v>-4.1895419412420899E-2</v>
      </c>
      <c r="AA537" s="399">
        <v>-7.2991986139425702E-3</v>
      </c>
      <c r="AB537" s="399"/>
      <c r="AC537" s="399"/>
      <c r="AD537" s="399"/>
      <c r="AE537" s="399">
        <v>5.9993432990950099E-3</v>
      </c>
      <c r="AF537" s="399"/>
      <c r="AG537" s="399"/>
      <c r="AH537" s="399"/>
      <c r="AI537" s="399"/>
      <c r="AJ537" s="399"/>
      <c r="AK537" s="399">
        <v>6.1111187776210003E-2</v>
      </c>
      <c r="AL537" s="399"/>
      <c r="AM537" s="399">
        <v>1.30352979138934E-2</v>
      </c>
      <c r="AN537" s="399">
        <v>1.8828502945018099E-2</v>
      </c>
      <c r="AO537" s="399"/>
      <c r="AP537" s="399">
        <v>2.6785657989710901E-2</v>
      </c>
      <c r="AQ537" s="399">
        <v>1.9123008210702501E-2</v>
      </c>
      <c r="AR537" s="399"/>
      <c r="AS537" s="399"/>
      <c r="AT537" s="399">
        <v>0.13680751608737199</v>
      </c>
      <c r="AU537" s="399"/>
      <c r="AV537" s="399">
        <v>3.1862811668458502E-2</v>
      </c>
      <c r="AW537" s="399">
        <v>5.7234427564698501E-2</v>
      </c>
      <c r="AX537" s="399"/>
      <c r="AY537" s="399">
        <v>4.8027003326738399E-2</v>
      </c>
      <c r="AZ537" s="399">
        <v>7.4999640350992394E-2</v>
      </c>
      <c r="BA537" s="399">
        <v>1.5957181820245001E-2</v>
      </c>
      <c r="BB537" s="399">
        <v>-0.134751317914061</v>
      </c>
      <c r="BC537" s="399"/>
      <c r="BD537" s="399">
        <v>0.13684221688609399</v>
      </c>
      <c r="BE537" s="399">
        <v>-0.12</v>
      </c>
      <c r="BF537" s="399"/>
      <c r="BG537" s="399">
        <v>-6.5309125185850095E-2</v>
      </c>
      <c r="BH537" s="399">
        <v>-4.1666960171199897E-2</v>
      </c>
      <c r="BI537" s="399"/>
      <c r="BJ537" s="399"/>
      <c r="BK537" s="399">
        <v>4.6304993646613104E-3</v>
      </c>
      <c r="BL537" s="399">
        <v>-5.8002564954802598E-2</v>
      </c>
      <c r="BM537" s="399"/>
      <c r="BN537" s="399"/>
      <c r="BO537" s="399">
        <v>-4.1025464536234402E-2</v>
      </c>
      <c r="BP537" s="399">
        <v>-0.10691844298086201</v>
      </c>
      <c r="BQ537" s="399"/>
      <c r="BR537" s="399">
        <v>8.6956666936055305E-2</v>
      </c>
      <c r="BS537" s="399"/>
      <c r="BT537" s="399"/>
      <c r="BU537" s="399">
        <v>9.3457783191610508E-3</v>
      </c>
      <c r="BV537" s="399"/>
      <c r="BW537" s="399">
        <v>-0.12626252879895999</v>
      </c>
      <c r="BX537" s="403"/>
      <c r="BY537" s="399">
        <v>3.1700383234705101E-2</v>
      </c>
      <c r="BZ537" s="399">
        <v>0.123188780519412</v>
      </c>
      <c r="CA537" s="399">
        <v>-3.5714352873148503E-2</v>
      </c>
      <c r="CB537" s="399"/>
      <c r="CC537" s="399">
        <v>-6.2282832256675802E-2</v>
      </c>
      <c r="CD537" s="399"/>
      <c r="CE537" s="399"/>
      <c r="CF537" s="399">
        <v>-0.111764794783845</v>
      </c>
      <c r="CG537" s="399">
        <v>-3.6827423226451397E-2</v>
      </c>
      <c r="CH537" s="399">
        <v>-4.7801395413713803E-2</v>
      </c>
      <c r="CI537" s="399"/>
      <c r="CJ537" s="399">
        <v>0.104972436167914</v>
      </c>
      <c r="CK537" s="399"/>
      <c r="CL537" s="399"/>
      <c r="CM537" s="399"/>
      <c r="CN537" s="399"/>
      <c r="CO537" s="399"/>
      <c r="CP537" s="399"/>
      <c r="CQ537" s="399"/>
      <c r="CR537" s="399">
        <v>7.6922893164662803E-2</v>
      </c>
      <c r="CS537" s="399"/>
      <c r="CT537" s="399"/>
      <c r="CU537" s="399"/>
      <c r="CV537" s="399"/>
      <c r="CW537" s="399"/>
      <c r="CX537" s="399"/>
      <c r="CY537" s="399"/>
      <c r="CZ537" s="399"/>
      <c r="DA537" s="399"/>
      <c r="DB537" s="399"/>
      <c r="DC537" s="399"/>
      <c r="DD537" s="399"/>
      <c r="DE537" s="399"/>
      <c r="DG537" s="404"/>
      <c r="DI537" s="399"/>
      <c r="DJ537" s="399">
        <v>-4.53061173990537E-2</v>
      </c>
      <c r="DK537" s="399">
        <v>-3.77815140089841E-2</v>
      </c>
    </row>
    <row r="538" spans="1:115" customFormat="1" hidden="1" outlineLevel="1">
      <c r="A538" s="398">
        <f t="shared" si="55"/>
        <v>35033</v>
      </c>
      <c r="B538" s="402"/>
      <c r="C538" s="399"/>
      <c r="D538" s="399">
        <v>4.1999999999999997E-3</v>
      </c>
      <c r="E538" s="399">
        <v>4.1701733672421602E-2</v>
      </c>
      <c r="F538" s="399"/>
      <c r="G538" s="399"/>
      <c r="H538" s="399"/>
      <c r="I538" s="399"/>
      <c r="J538" s="399"/>
      <c r="K538" s="399"/>
      <c r="L538" s="399"/>
      <c r="M538" s="399"/>
      <c r="N538" s="399"/>
      <c r="O538" s="399"/>
      <c r="P538" s="399"/>
      <c r="Q538" s="399"/>
      <c r="R538" s="399">
        <v>5.3185742029655002E-2</v>
      </c>
      <c r="S538" s="399">
        <v>0.111888165943013</v>
      </c>
      <c r="T538" s="399">
        <v>-0.12765957446808501</v>
      </c>
      <c r="U538" s="399"/>
      <c r="V538" s="399"/>
      <c r="W538" s="399"/>
      <c r="X538" s="399">
        <v>4.1540494096343299E-2</v>
      </c>
      <c r="Y538" s="399"/>
      <c r="Z538" s="399">
        <v>-8.73789361446035E-2</v>
      </c>
      <c r="AA538" s="399">
        <v>-2.20587663437504E-2</v>
      </c>
      <c r="AB538" s="399"/>
      <c r="AC538" s="399"/>
      <c r="AD538" s="399"/>
      <c r="AE538" s="399">
        <v>4.3384209329361399E-2</v>
      </c>
      <c r="AF538" s="399"/>
      <c r="AG538" s="399"/>
      <c r="AH538" s="399"/>
      <c r="AI538" s="399"/>
      <c r="AJ538" s="399"/>
      <c r="AK538" s="399">
        <v>2.0942144958258E-2</v>
      </c>
      <c r="AL538" s="399"/>
      <c r="AM538" s="399">
        <v>8.4198673533677701E-2</v>
      </c>
      <c r="AN538" s="399">
        <v>-0.10061634314234499</v>
      </c>
      <c r="AO538" s="399"/>
      <c r="AP538" s="399">
        <v>7.6087001019351203E-2</v>
      </c>
      <c r="AQ538" s="399">
        <v>2.42823327634842E-2</v>
      </c>
      <c r="AR538" s="399"/>
      <c r="AS538" s="399"/>
      <c r="AT538" s="399">
        <v>4.0114623247439099E-2</v>
      </c>
      <c r="AU538" s="399"/>
      <c r="AV538" s="399">
        <v>5.2256238466981499E-2</v>
      </c>
      <c r="AW538" s="399">
        <v>6.7901477207200994E-2</v>
      </c>
      <c r="AX538" s="399"/>
      <c r="AY538" s="399">
        <v>6.9565125106128001E-2</v>
      </c>
      <c r="AZ538" s="399">
        <v>5.7466708636641099E-2</v>
      </c>
      <c r="BA538" s="399">
        <v>-2.1421062078514699E-2</v>
      </c>
      <c r="BB538" s="399">
        <v>0.17759529962983001</v>
      </c>
      <c r="BC538" s="399"/>
      <c r="BD538" s="399">
        <v>0.243699600122221</v>
      </c>
      <c r="BE538" s="399">
        <v>0.25</v>
      </c>
      <c r="BF538" s="399"/>
      <c r="BG538" s="399">
        <v>-1.73914401402821E-2</v>
      </c>
      <c r="BH538" s="399">
        <v>6.4419619772366099E-2</v>
      </c>
      <c r="BI538" s="399"/>
      <c r="BJ538" s="399"/>
      <c r="BK538" s="399">
        <v>8.1497183973761697E-2</v>
      </c>
      <c r="BL538" s="399">
        <v>5.4944839139473102E-2</v>
      </c>
      <c r="BM538" s="399"/>
      <c r="BN538" s="399"/>
      <c r="BO538" s="399">
        <v>6.7180785486049999E-2</v>
      </c>
      <c r="BP538" s="399">
        <v>8.0986371433296303E-2</v>
      </c>
      <c r="BQ538" s="399"/>
      <c r="BR538" s="399">
        <v>0.183529657554027</v>
      </c>
      <c r="BS538" s="399"/>
      <c r="BT538" s="399"/>
      <c r="BU538" s="399">
        <v>7.8704307966089099E-2</v>
      </c>
      <c r="BV538" s="399"/>
      <c r="BW538" s="399">
        <v>0.112095977454097</v>
      </c>
      <c r="BX538" s="403"/>
      <c r="BY538" s="399">
        <v>1.45192599551677E-2</v>
      </c>
      <c r="BZ538" s="399">
        <v>8.5483465314838997E-2</v>
      </c>
      <c r="CA538" s="399">
        <v>3.2922287941084601E-2</v>
      </c>
      <c r="CB538" s="399"/>
      <c r="CC538" s="399">
        <v>-2.73436282217711E-2</v>
      </c>
      <c r="CD538" s="399"/>
      <c r="CE538" s="399"/>
      <c r="CF538" s="399">
        <v>0.145800270817077</v>
      </c>
      <c r="CG538" s="399">
        <v>0.119558692738506</v>
      </c>
      <c r="CH538" s="399">
        <v>2.0080499335837599E-2</v>
      </c>
      <c r="CI538" s="399"/>
      <c r="CJ538" s="399">
        <v>-0.12874984286530899</v>
      </c>
      <c r="CK538" s="399"/>
      <c r="CL538" s="399"/>
      <c r="CM538" s="399"/>
      <c r="CN538" s="399"/>
      <c r="CO538" s="399"/>
      <c r="CP538" s="399"/>
      <c r="CQ538" s="399"/>
      <c r="CR538" s="399">
        <v>0</v>
      </c>
      <c r="CS538" s="399"/>
      <c r="CT538" s="399"/>
      <c r="CU538" s="399"/>
      <c r="CV538" s="399"/>
      <c r="CW538" s="399"/>
      <c r="CX538" s="399"/>
      <c r="CY538" s="399"/>
      <c r="CZ538" s="399"/>
      <c r="DA538" s="399"/>
      <c r="DB538" s="399"/>
      <c r="DC538" s="399"/>
      <c r="DD538" s="399"/>
      <c r="DE538" s="399"/>
      <c r="DG538" s="404"/>
      <c r="DI538" s="399"/>
      <c r="DJ538" s="399">
        <v>0.118483182775593</v>
      </c>
      <c r="DK538" s="399">
        <v>3.3557020712952301E-2</v>
      </c>
    </row>
    <row r="539" spans="1:115" customFormat="1" hidden="1" outlineLevel="1">
      <c r="A539" s="398">
        <f t="shared" si="55"/>
        <v>35064</v>
      </c>
      <c r="B539" s="402"/>
      <c r="C539" s="399"/>
      <c r="D539" s="399">
        <v>4.8999999999999998E-3</v>
      </c>
      <c r="E539" s="399">
        <v>1.4968857934741999E-2</v>
      </c>
      <c r="F539" s="399"/>
      <c r="G539" s="399"/>
      <c r="H539" s="399"/>
      <c r="I539" s="399"/>
      <c r="J539" s="399"/>
      <c r="K539" s="399"/>
      <c r="L539" s="399"/>
      <c r="M539" s="399"/>
      <c r="N539" s="399"/>
      <c r="O539" s="399"/>
      <c r="P539" s="399"/>
      <c r="Q539" s="399"/>
      <c r="R539" s="399">
        <v>-0.16393524084282299</v>
      </c>
      <c r="S539" s="399">
        <v>-6.2993498699761299E-2</v>
      </c>
      <c r="T539" s="399">
        <v>-0.19512195121951201</v>
      </c>
      <c r="U539" s="399"/>
      <c r="V539" s="399"/>
      <c r="W539" s="399"/>
      <c r="X539" s="399">
        <v>-3.05678149659207E-2</v>
      </c>
      <c r="Y539" s="399"/>
      <c r="Z539" s="399">
        <v>5.3191751079589997E-2</v>
      </c>
      <c r="AA539" s="399">
        <v>-8.2706848287206702E-2</v>
      </c>
      <c r="AB539" s="399"/>
      <c r="AC539" s="399"/>
      <c r="AD539" s="399"/>
      <c r="AE539" s="399">
        <v>-1.9283146976266399E-2</v>
      </c>
      <c r="AF539" s="399"/>
      <c r="AG539" s="399"/>
      <c r="AH539" s="399"/>
      <c r="AI539" s="399"/>
      <c r="AJ539" s="399"/>
      <c r="AK539" s="399">
        <v>1.1205638310973699E-3</v>
      </c>
      <c r="AL539" s="399"/>
      <c r="AM539" s="399">
        <v>7.6660672173598496E-2</v>
      </c>
      <c r="AN539" s="399">
        <v>-0.164383351753151</v>
      </c>
      <c r="AO539" s="399"/>
      <c r="AP539" s="399">
        <v>6.6602908452986206E-2</v>
      </c>
      <c r="AQ539" s="399">
        <v>0.20340295568373001</v>
      </c>
      <c r="AR539" s="399"/>
      <c r="AS539" s="399"/>
      <c r="AT539" s="399">
        <v>-6.6115344454638902E-2</v>
      </c>
      <c r="AU539" s="399"/>
      <c r="AV539" s="399">
        <v>1.25598557499555E-2</v>
      </c>
      <c r="AW539" s="399">
        <v>-4.0462632214160403E-2</v>
      </c>
      <c r="AX539" s="399"/>
      <c r="AY539" s="399">
        <v>6.7751522495958394E-2</v>
      </c>
      <c r="AZ539" s="399">
        <v>2.83918777914011E-2</v>
      </c>
      <c r="BA539" s="399">
        <v>7.6502575716917098E-2</v>
      </c>
      <c r="BB539" s="399">
        <v>0.139210865587513</v>
      </c>
      <c r="BC539" s="399"/>
      <c r="BD539" s="399">
        <v>0.13533957621354001</v>
      </c>
      <c r="BE539" s="399">
        <v>0.28484848484848402</v>
      </c>
      <c r="BF539" s="399"/>
      <c r="BG539" s="399">
        <v>2.2123546827119901E-2</v>
      </c>
      <c r="BH539" s="399">
        <v>-5.1546034907775803E-2</v>
      </c>
      <c r="BI539" s="399"/>
      <c r="BJ539" s="399"/>
      <c r="BK539" s="399">
        <v>-4.2769790248997699E-2</v>
      </c>
      <c r="BL539" s="399">
        <v>-2.0832988364088801E-2</v>
      </c>
      <c r="BM539" s="399"/>
      <c r="BN539" s="399"/>
      <c r="BO539" s="399">
        <v>6.0759042758201799E-2</v>
      </c>
      <c r="BP539" s="399">
        <v>-8.0375520176795306E-2</v>
      </c>
      <c r="BQ539" s="399"/>
      <c r="BR539" s="399">
        <v>3.9761348984499602E-2</v>
      </c>
      <c r="BS539" s="399"/>
      <c r="BT539" s="399"/>
      <c r="BU539" s="399">
        <v>0.15769962530748199</v>
      </c>
      <c r="BV539" s="399"/>
      <c r="BW539" s="399">
        <v>-7.2916720325544193E-2</v>
      </c>
      <c r="BX539" s="403"/>
      <c r="BY539" s="399">
        <v>5.5710788229408302E-2</v>
      </c>
      <c r="BZ539" s="399">
        <v>-0.112927323513544</v>
      </c>
      <c r="CA539" s="399">
        <v>0.13545728071379201</v>
      </c>
      <c r="CB539" s="399"/>
      <c r="CC539" s="399">
        <v>-1.2048167531589399E-2</v>
      </c>
      <c r="CD539" s="399"/>
      <c r="CE539" s="399"/>
      <c r="CF539" s="399">
        <v>5.2174003146709003E-2</v>
      </c>
      <c r="CG539" s="399">
        <v>2.6376829585084099E-3</v>
      </c>
      <c r="CH539" s="399">
        <v>9.6457721777160901E-2</v>
      </c>
      <c r="CI539" s="399"/>
      <c r="CJ539" s="399">
        <v>7.1728313792092102E-3</v>
      </c>
      <c r="CK539" s="399"/>
      <c r="CL539" s="399"/>
      <c r="CM539" s="399"/>
      <c r="CN539" s="399"/>
      <c r="CO539" s="399"/>
      <c r="CP539" s="399"/>
      <c r="CQ539" s="399"/>
      <c r="CR539" s="399">
        <v>-0.101190680848319</v>
      </c>
      <c r="CS539" s="399"/>
      <c r="CT539" s="399"/>
      <c r="CU539" s="399"/>
      <c r="CV539" s="399"/>
      <c r="CW539" s="399"/>
      <c r="CX539" s="399"/>
      <c r="CY539" s="399"/>
      <c r="CZ539" s="399"/>
      <c r="DA539" s="399"/>
      <c r="DB539" s="399"/>
      <c r="DC539" s="399"/>
      <c r="DD539" s="399"/>
      <c r="DE539" s="399"/>
      <c r="DG539" s="404"/>
      <c r="DI539" s="399"/>
      <c r="DJ539" s="399">
        <v>-1.4830547156217301E-2</v>
      </c>
      <c r="DK539" s="399">
        <v>0.25973958108498002</v>
      </c>
    </row>
    <row r="540" spans="1:115" customFormat="1" hidden="1" outlineLevel="1">
      <c r="A540" s="398">
        <f t="shared" si="55"/>
        <v>35095</v>
      </c>
      <c r="B540" s="402"/>
      <c r="C540" s="399"/>
      <c r="D540" s="399">
        <v>4.3E-3</v>
      </c>
      <c r="E540" s="399">
        <v>2.7421766349529302E-2</v>
      </c>
      <c r="F540" s="399"/>
      <c r="G540" s="399"/>
      <c r="H540" s="399"/>
      <c r="I540" s="399"/>
      <c r="J540" s="399"/>
      <c r="K540" s="399"/>
      <c r="L540" s="399"/>
      <c r="M540" s="399"/>
      <c r="N540" s="399"/>
      <c r="O540" s="399"/>
      <c r="P540" s="399"/>
      <c r="Q540" s="399"/>
      <c r="R540" s="399">
        <v>-0.13333219599912699</v>
      </c>
      <c r="S540" s="399">
        <v>7.4073685138098505E-2</v>
      </c>
      <c r="T540" s="399">
        <v>0.19696969696969699</v>
      </c>
      <c r="U540" s="399"/>
      <c r="V540" s="399"/>
      <c r="W540" s="399"/>
      <c r="X540" s="399">
        <v>2.2523104502937201E-2</v>
      </c>
      <c r="Y540" s="399"/>
      <c r="Z540" s="399">
        <v>4.5397410830216603E-2</v>
      </c>
      <c r="AA540" s="399">
        <v>2.4590369065575501E-2</v>
      </c>
      <c r="AB540" s="399"/>
      <c r="AC540" s="399"/>
      <c r="AD540" s="399"/>
      <c r="AE540" s="399">
        <v>9.1294632394774297E-2</v>
      </c>
      <c r="AF540" s="399"/>
      <c r="AG540" s="399"/>
      <c r="AH540" s="399"/>
      <c r="AI540" s="399"/>
      <c r="AJ540" s="399"/>
      <c r="AK540" s="399">
        <v>-5.2077518092654698E-3</v>
      </c>
      <c r="AL540" s="399"/>
      <c r="AM540" s="399">
        <v>-4.5886066293818702E-2</v>
      </c>
      <c r="AN540" s="399">
        <v>-6.5573858357498294E-2</v>
      </c>
      <c r="AO540" s="399"/>
      <c r="AP540" s="399">
        <v>6.8571039550451296E-2</v>
      </c>
      <c r="AQ540" s="399">
        <v>1.79472731234175E-3</v>
      </c>
      <c r="AR540" s="399"/>
      <c r="AS540" s="399"/>
      <c r="AT540" s="399">
        <v>0.126843446025593</v>
      </c>
      <c r="AU540" s="399"/>
      <c r="AV540" s="399">
        <v>6.7113379419198899E-2</v>
      </c>
      <c r="AW540" s="399">
        <v>1.6630111379760799E-2</v>
      </c>
      <c r="AX540" s="399"/>
      <c r="AY540" s="399">
        <v>-1.07358410013617E-2</v>
      </c>
      <c r="AZ540" s="399">
        <v>3.3741713871387802E-2</v>
      </c>
      <c r="BA540" s="399">
        <v>3.0457061654951701E-2</v>
      </c>
      <c r="BB540" s="399">
        <v>1.01834814683754E-2</v>
      </c>
      <c r="BC540" s="399"/>
      <c r="BD540" s="399">
        <v>0</v>
      </c>
      <c r="BE540" s="399">
        <v>1.8867924528301799E-2</v>
      </c>
      <c r="BF540" s="399"/>
      <c r="BG540" s="399">
        <v>3.4018563521759998E-2</v>
      </c>
      <c r="BH540" s="399">
        <v>0</v>
      </c>
      <c r="BI540" s="399"/>
      <c r="BJ540" s="399"/>
      <c r="BK540" s="399">
        <v>0.102859732590522</v>
      </c>
      <c r="BL540" s="399">
        <v>0.15021446289533499</v>
      </c>
      <c r="BM540" s="399"/>
      <c r="BN540" s="399"/>
      <c r="BO540" s="399">
        <v>-9.5469629956706995E-3</v>
      </c>
      <c r="BP540" s="399">
        <v>0.106382643287967</v>
      </c>
      <c r="BQ540" s="399"/>
      <c r="BR540" s="399">
        <v>-4.0152858648906303E-2</v>
      </c>
      <c r="BS540" s="399"/>
      <c r="BT540" s="399"/>
      <c r="BU540" s="399">
        <v>1.11527849397881E-2</v>
      </c>
      <c r="BV540" s="399"/>
      <c r="BW540" s="399">
        <v>-8.4270011936233805E-2</v>
      </c>
      <c r="BX540" s="403"/>
      <c r="BY540" s="399">
        <v>5.0131927603343597E-2</v>
      </c>
      <c r="BZ540" s="399">
        <v>0.115578025197967</v>
      </c>
      <c r="CA540" s="399">
        <v>-5.6217355623798797E-3</v>
      </c>
      <c r="CB540" s="399"/>
      <c r="CC540" s="399">
        <v>-6.9595645494573297E-2</v>
      </c>
      <c r="CD540" s="399"/>
      <c r="CE540" s="399"/>
      <c r="CF540" s="399">
        <v>0.23415924047755399</v>
      </c>
      <c r="CG540" s="399">
        <v>5.0000106996730097E-2</v>
      </c>
      <c r="CH540" s="399">
        <v>1.2634552368985001E-2</v>
      </c>
      <c r="CI540" s="399"/>
      <c r="CJ540" s="399">
        <v>5.4131289265452999E-2</v>
      </c>
      <c r="CK540" s="399"/>
      <c r="CL540" s="399"/>
      <c r="CM540" s="399"/>
      <c r="CN540" s="399"/>
      <c r="CO540" s="399"/>
      <c r="CP540" s="399"/>
      <c r="CQ540" s="399"/>
      <c r="CR540" s="399">
        <v>9.9337837069577606E-2</v>
      </c>
      <c r="CS540" s="399"/>
      <c r="CT540" s="399"/>
      <c r="CU540" s="399"/>
      <c r="CV540" s="399"/>
      <c r="CW540" s="399"/>
      <c r="CX540" s="399"/>
      <c r="CY540" s="399"/>
      <c r="CZ540" s="399"/>
      <c r="DA540" s="399"/>
      <c r="DB540" s="399"/>
      <c r="DC540" s="399"/>
      <c r="DD540" s="399"/>
      <c r="DE540" s="399"/>
      <c r="DG540" s="404"/>
      <c r="DI540" s="399"/>
      <c r="DJ540" s="399">
        <v>7.1358879073351894E-2</v>
      </c>
      <c r="DK540" s="399">
        <v>-7.63157512162847E-2</v>
      </c>
    </row>
    <row r="541" spans="1:115" customFormat="1" hidden="1" outlineLevel="1">
      <c r="A541" s="398">
        <f t="shared" si="55"/>
        <v>35124</v>
      </c>
      <c r="B541" s="402"/>
      <c r="C541" s="399"/>
      <c r="D541" s="399">
        <v>3.8999999999999998E-3</v>
      </c>
      <c r="E541" s="399">
        <v>1.25013525948467E-2</v>
      </c>
      <c r="F541" s="399"/>
      <c r="G541" s="399"/>
      <c r="H541" s="399"/>
      <c r="I541" s="399"/>
      <c r="J541" s="399"/>
      <c r="K541" s="399"/>
      <c r="L541" s="399"/>
      <c r="M541" s="399"/>
      <c r="N541" s="399"/>
      <c r="O541" s="399"/>
      <c r="P541" s="399"/>
      <c r="Q541" s="399"/>
      <c r="R541" s="399">
        <v>-4.5246369054728897E-3</v>
      </c>
      <c r="S541" s="399">
        <v>-2.8212738389966501E-2</v>
      </c>
      <c r="T541" s="399">
        <v>-1.8987341772151799E-2</v>
      </c>
      <c r="U541" s="399"/>
      <c r="V541" s="399"/>
      <c r="W541" s="399"/>
      <c r="X541" s="399">
        <v>6.2603193761631301E-2</v>
      </c>
      <c r="Y541" s="399"/>
      <c r="Z541" s="399">
        <v>3.3980171754534202E-2</v>
      </c>
      <c r="AA541" s="399">
        <v>0.104000090722807</v>
      </c>
      <c r="AB541" s="399"/>
      <c r="AC541" s="399"/>
      <c r="AD541" s="399"/>
      <c r="AE541" s="399">
        <v>1.94560026576968E-2</v>
      </c>
      <c r="AF541" s="399"/>
      <c r="AG541" s="399"/>
      <c r="AH541" s="399"/>
      <c r="AI541" s="399"/>
      <c r="AJ541" s="399"/>
      <c r="AK541" s="399">
        <v>-2.0942695913337601E-2</v>
      </c>
      <c r="AL541" s="399"/>
      <c r="AM541" s="399">
        <v>1.22619587078645E-2</v>
      </c>
      <c r="AN541" s="399">
        <v>-0.13742688381305601</v>
      </c>
      <c r="AO541" s="399"/>
      <c r="AP541" s="399">
        <v>-5.5258782366752801E-2</v>
      </c>
      <c r="AQ541" s="399">
        <v>-6.8100031288463703E-2</v>
      </c>
      <c r="AR541" s="399"/>
      <c r="AS541" s="399"/>
      <c r="AT541" s="399">
        <v>8.90050104087272E-2</v>
      </c>
      <c r="AU541" s="399"/>
      <c r="AV541" s="399">
        <v>6.0796510604225397E-2</v>
      </c>
      <c r="AW541" s="399">
        <v>-2.3809196181188801E-2</v>
      </c>
      <c r="AX541" s="399"/>
      <c r="AY541" s="399">
        <v>1.0363321315565799E-2</v>
      </c>
      <c r="AZ541" s="399">
        <v>1.00334212746127E-2</v>
      </c>
      <c r="BA541" s="399">
        <v>-3.9597625900137198E-2</v>
      </c>
      <c r="BB541" s="399">
        <v>-5.6451797451874099E-2</v>
      </c>
      <c r="BC541" s="399"/>
      <c r="BD541" s="399">
        <v>0.18316316994805701</v>
      </c>
      <c r="BE541" s="399">
        <v>2.7777777777777599E-2</v>
      </c>
      <c r="BF541" s="399"/>
      <c r="BG541" s="399">
        <v>5.9322054857549697E-2</v>
      </c>
      <c r="BH541" s="399">
        <v>3.1552993150838898E-2</v>
      </c>
      <c r="BI541" s="399"/>
      <c r="BJ541" s="399"/>
      <c r="BK541" s="399">
        <v>3.68930930660398E-2</v>
      </c>
      <c r="BL541" s="399">
        <v>6.9030337836597705E-2</v>
      </c>
      <c r="BM541" s="399"/>
      <c r="BN541" s="399"/>
      <c r="BO541" s="399">
        <v>8.1928027204821494E-2</v>
      </c>
      <c r="BP541" s="399">
        <v>-1.2820181464703401E-2</v>
      </c>
      <c r="BQ541" s="399"/>
      <c r="BR541" s="399">
        <v>3.78482547169951E-2</v>
      </c>
      <c r="BS541" s="399"/>
      <c r="BT541" s="399"/>
      <c r="BU541" s="399">
        <v>1.4705763289674901E-2</v>
      </c>
      <c r="BV541" s="399"/>
      <c r="BW541" s="399">
        <v>4.2945091600506899E-2</v>
      </c>
      <c r="BX541" s="403"/>
      <c r="BY541" s="399">
        <v>-7.9742139270619905E-3</v>
      </c>
      <c r="BZ541" s="399">
        <v>0.14114124129779501</v>
      </c>
      <c r="CA541" s="399">
        <v>2.1201450725132499E-2</v>
      </c>
      <c r="CB541" s="399"/>
      <c r="CC541" s="399">
        <v>0.11842112010304801</v>
      </c>
      <c r="CD541" s="399"/>
      <c r="CE541" s="399"/>
      <c r="CF541" s="399">
        <v>1.7690958711168402E-2</v>
      </c>
      <c r="CG541" s="399">
        <v>0.119879924933431</v>
      </c>
      <c r="CH541" s="399">
        <v>4.4508415330360297E-2</v>
      </c>
      <c r="CI541" s="399"/>
      <c r="CJ541" s="399">
        <v>6.6892160533735104E-2</v>
      </c>
      <c r="CK541" s="399"/>
      <c r="CL541" s="399"/>
      <c r="CM541" s="399"/>
      <c r="CN541" s="399"/>
      <c r="CO541" s="399"/>
      <c r="CP541" s="399"/>
      <c r="CQ541" s="399"/>
      <c r="CR541" s="399">
        <v>3.0120452948112199E-2</v>
      </c>
      <c r="CS541" s="399"/>
      <c r="CT541" s="399"/>
      <c r="CU541" s="399"/>
      <c r="CV541" s="399"/>
      <c r="CW541" s="399"/>
      <c r="CX541" s="399"/>
      <c r="CY541" s="399"/>
      <c r="CZ541" s="399"/>
      <c r="DA541" s="399"/>
      <c r="DB541" s="399"/>
      <c r="DC541" s="399"/>
      <c r="DD541" s="399"/>
      <c r="DE541" s="399"/>
      <c r="DG541" s="404"/>
      <c r="DI541" s="399"/>
      <c r="DJ541" s="399">
        <v>6.6666607527512398E-2</v>
      </c>
      <c r="DK541" s="399">
        <v>7.3033892685037294E-2</v>
      </c>
    </row>
    <row r="542" spans="1:115" customFormat="1" hidden="1" outlineLevel="1">
      <c r="A542" s="398">
        <f t="shared" si="55"/>
        <v>35155</v>
      </c>
      <c r="B542" s="402"/>
      <c r="C542" s="399"/>
      <c r="D542" s="399">
        <v>3.8999999999999998E-3</v>
      </c>
      <c r="E542" s="399">
        <v>8.1949303705182094E-3</v>
      </c>
      <c r="F542" s="399"/>
      <c r="G542" s="399"/>
      <c r="H542" s="399"/>
      <c r="I542" s="399"/>
      <c r="J542" s="399"/>
      <c r="K542" s="399"/>
      <c r="L542" s="399"/>
      <c r="M542" s="399"/>
      <c r="N542" s="399"/>
      <c r="O542" s="399"/>
      <c r="P542" s="399"/>
      <c r="Q542" s="399"/>
      <c r="R542" s="399">
        <v>-0.106819483176549</v>
      </c>
      <c r="S542" s="399">
        <v>1.9467831164189799E-2</v>
      </c>
      <c r="T542" s="399">
        <v>-0.103225806451612</v>
      </c>
      <c r="U542" s="399"/>
      <c r="V542" s="399"/>
      <c r="W542" s="399"/>
      <c r="X542" s="399">
        <v>3.3333187363037101E-2</v>
      </c>
      <c r="Y542" s="399"/>
      <c r="Z542" s="399">
        <v>7.9812351253574595E-2</v>
      </c>
      <c r="AA542" s="399">
        <v>8.6956353401085706E-2</v>
      </c>
      <c r="AB542" s="399"/>
      <c r="AC542" s="399"/>
      <c r="AD542" s="399"/>
      <c r="AE542" s="399">
        <v>-2.4809213610461001E-2</v>
      </c>
      <c r="AF542" s="399"/>
      <c r="AG542" s="399"/>
      <c r="AH542" s="399"/>
      <c r="AI542" s="399"/>
      <c r="AJ542" s="399"/>
      <c r="AK542" s="399">
        <v>3.0064619388527399E-2</v>
      </c>
      <c r="AL542" s="399"/>
      <c r="AM542" s="399">
        <v>-4.91828493178536E-3</v>
      </c>
      <c r="AN542" s="399">
        <v>-5.0847660798834599E-2</v>
      </c>
      <c r="AO542" s="399"/>
      <c r="AP542" s="399">
        <v>-5.5490611046584801E-2</v>
      </c>
      <c r="AQ542" s="399">
        <v>0.25270315500401003</v>
      </c>
      <c r="AR542" s="399"/>
      <c r="AS542" s="399"/>
      <c r="AT542" s="399">
        <v>-9.3749760515364905E-2</v>
      </c>
      <c r="AU542" s="399"/>
      <c r="AV542" s="399">
        <v>3.0054955856895198E-3</v>
      </c>
      <c r="AW542" s="399">
        <v>3.3536434005166003E-2</v>
      </c>
      <c r="AX542" s="399"/>
      <c r="AY542" s="399">
        <v>-3.07689951784667E-2</v>
      </c>
      <c r="AZ542" s="399">
        <v>4.7197644652720902E-2</v>
      </c>
      <c r="BA542" s="399">
        <v>0</v>
      </c>
      <c r="BB542" s="399">
        <v>4.2725289947007097E-2</v>
      </c>
      <c r="BC542" s="399"/>
      <c r="BD542" s="399">
        <v>0.12921267014259899</v>
      </c>
      <c r="BE542" s="399">
        <v>-4.5045045045045001E-2</v>
      </c>
      <c r="BF542" s="399"/>
      <c r="BG542" s="399">
        <v>9.9999626449260096E-2</v>
      </c>
      <c r="BH542" s="399">
        <v>2.12766088847944E-2</v>
      </c>
      <c r="BI542" s="399"/>
      <c r="BJ542" s="399"/>
      <c r="BK542" s="399">
        <v>1.8727034287882E-2</v>
      </c>
      <c r="BL542" s="399">
        <v>-1.5707325523705601E-2</v>
      </c>
      <c r="BM542" s="399"/>
      <c r="BN542" s="399"/>
      <c r="BO542" s="399">
        <v>8.9885345453035708E-3</v>
      </c>
      <c r="BP542" s="399">
        <v>-9.6408887023560597E-2</v>
      </c>
      <c r="BQ542" s="399"/>
      <c r="BR542" s="399">
        <v>-5.5662007501419003E-2</v>
      </c>
      <c r="BS542" s="399"/>
      <c r="BT542" s="399"/>
      <c r="BU542" s="399">
        <v>0.15878238506876699</v>
      </c>
      <c r="BV542" s="399"/>
      <c r="BW542" s="399">
        <v>8.4740870317854905E-2</v>
      </c>
      <c r="BX542" s="403"/>
      <c r="BY542" s="399">
        <v>3.3247964831186E-2</v>
      </c>
      <c r="BZ542" s="399">
        <v>-2.3683786218812199E-2</v>
      </c>
      <c r="CA542" s="399">
        <v>-1.0380589551171901E-2</v>
      </c>
      <c r="CB542" s="399"/>
      <c r="CC542" s="399">
        <v>0.13333384276495</v>
      </c>
      <c r="CD542" s="399"/>
      <c r="CE542" s="399"/>
      <c r="CF542" s="399">
        <v>-4.3959738548877596E-3</v>
      </c>
      <c r="CG542" s="399">
        <v>6.2921453621529205E-2</v>
      </c>
      <c r="CH542" s="399">
        <v>8.5763680488252794E-2</v>
      </c>
      <c r="CI542" s="399"/>
      <c r="CJ542" s="399">
        <v>4.4965630570909999E-2</v>
      </c>
      <c r="CK542" s="399"/>
      <c r="CL542" s="399"/>
      <c r="CM542" s="399"/>
      <c r="CN542" s="399"/>
      <c r="CO542" s="399"/>
      <c r="CP542" s="399"/>
      <c r="CQ542" s="399"/>
      <c r="CR542" s="399">
        <v>0.192982665059269</v>
      </c>
      <c r="CS542" s="399"/>
      <c r="CT542" s="399"/>
      <c r="CU542" s="399"/>
      <c r="CV542" s="399"/>
      <c r="CW542" s="399"/>
      <c r="CX542" s="399"/>
      <c r="CY542" s="399"/>
      <c r="CZ542" s="399"/>
      <c r="DA542" s="399"/>
      <c r="DB542" s="399"/>
      <c r="DC542" s="399"/>
      <c r="DD542" s="399"/>
      <c r="DE542" s="399"/>
      <c r="DG542" s="404"/>
      <c r="DI542" s="399"/>
      <c r="DJ542" s="399">
        <v>3.7880362962883201E-3</v>
      </c>
      <c r="DK542" s="399">
        <v>-6.2827610834336398E-2</v>
      </c>
    </row>
    <row r="543" spans="1:115" customFormat="1" hidden="1" outlineLevel="1">
      <c r="A543" s="398">
        <f t="shared" si="55"/>
        <v>35185</v>
      </c>
      <c r="B543" s="402"/>
      <c r="C543" s="399"/>
      <c r="D543" s="399">
        <v>4.5999999999999999E-3</v>
      </c>
      <c r="E543" s="399">
        <v>1.782816009872E-2</v>
      </c>
      <c r="F543" s="399"/>
      <c r="G543" s="399"/>
      <c r="H543" s="399"/>
      <c r="I543" s="399"/>
      <c r="J543" s="399"/>
      <c r="K543" s="399"/>
      <c r="L543" s="399"/>
      <c r="M543" s="399"/>
      <c r="N543" s="399"/>
      <c r="O543" s="399"/>
      <c r="P543" s="399"/>
      <c r="Q543" s="399"/>
      <c r="R543" s="399">
        <v>-7.63301657976933E-3</v>
      </c>
      <c r="S543" s="399">
        <v>-1.2698319391191201E-2</v>
      </c>
      <c r="T543" s="399">
        <v>7.1942446043165395E-2</v>
      </c>
      <c r="U543" s="399"/>
      <c r="V543" s="399"/>
      <c r="W543" s="399"/>
      <c r="X543" s="399">
        <v>4.0324752805109797E-3</v>
      </c>
      <c r="Y543" s="399"/>
      <c r="Z543" s="399">
        <v>4.7777273703161399E-2</v>
      </c>
      <c r="AA543" s="399">
        <v>1.33334186282869E-2</v>
      </c>
      <c r="AB543" s="399"/>
      <c r="AC543" s="399"/>
      <c r="AD543" s="399"/>
      <c r="AE543" s="399">
        <v>-2.7649002650980799E-2</v>
      </c>
      <c r="AF543" s="399"/>
      <c r="AG543" s="399"/>
      <c r="AH543" s="399"/>
      <c r="AI543" s="399"/>
      <c r="AJ543" s="399"/>
      <c r="AK543" s="399">
        <v>1.57069158466016E-2</v>
      </c>
      <c r="AL543" s="399"/>
      <c r="AM543" s="399">
        <v>6.2603221452264393E-2</v>
      </c>
      <c r="AN543" s="399">
        <v>0.15714308233686999</v>
      </c>
      <c r="AO543" s="399"/>
      <c r="AP543" s="399">
        <v>-2.8111699962747601E-2</v>
      </c>
      <c r="AQ543" s="399">
        <v>7.6922884195559801E-2</v>
      </c>
      <c r="AR543" s="399"/>
      <c r="AS543" s="399"/>
      <c r="AT543" s="399">
        <v>7.4270149614409794E-2</v>
      </c>
      <c r="AU543" s="399"/>
      <c r="AV543" s="399">
        <v>3.9526766141109101E-3</v>
      </c>
      <c r="AW543" s="399">
        <v>1.74368394922108E-3</v>
      </c>
      <c r="AX543" s="399"/>
      <c r="AY543" s="399">
        <v>6.7123198006548901E-3</v>
      </c>
      <c r="AZ543" s="399">
        <v>5.3521431385069998E-2</v>
      </c>
      <c r="BA543" s="399">
        <v>-7.8533798214069805E-2</v>
      </c>
      <c r="BB543" s="399">
        <v>6.1728346738226303E-2</v>
      </c>
      <c r="BC543" s="399"/>
      <c r="BD543" s="399">
        <v>0.17412912563007599</v>
      </c>
      <c r="BE543" s="399">
        <v>0.10377358490565999</v>
      </c>
      <c r="BF543" s="399"/>
      <c r="BG543" s="399">
        <v>5.3918671693868797E-2</v>
      </c>
      <c r="BH543" s="399">
        <v>2.08332595432212E-2</v>
      </c>
      <c r="BI543" s="399"/>
      <c r="BJ543" s="399"/>
      <c r="BK543" s="399">
        <v>-5.2088690377252299E-2</v>
      </c>
      <c r="BL543" s="399">
        <v>-1.87632287822894E-2</v>
      </c>
      <c r="BM543" s="399"/>
      <c r="BN543" s="399"/>
      <c r="BO543" s="399">
        <v>3.3407144009650801E-2</v>
      </c>
      <c r="BP543" s="399">
        <v>7.19446256748756E-3</v>
      </c>
      <c r="BQ543" s="399"/>
      <c r="BR543" s="399">
        <v>-4.8656610983239999E-2</v>
      </c>
      <c r="BS543" s="399"/>
      <c r="BT543" s="399"/>
      <c r="BU543" s="399">
        <v>-3.1348127628356197E-2</v>
      </c>
      <c r="BV543" s="399"/>
      <c r="BW543" s="399">
        <v>3.80433483202322E-2</v>
      </c>
      <c r="BX543" s="403"/>
      <c r="BY543" s="399">
        <v>-6.9307021473739405E-2</v>
      </c>
      <c r="BZ543" s="399">
        <v>0.118598465955371</v>
      </c>
      <c r="CA543" s="399">
        <v>8.19329095420058E-2</v>
      </c>
      <c r="CB543" s="399"/>
      <c r="CC543" s="399">
        <v>7.5688588667986501E-2</v>
      </c>
      <c r="CD543" s="399"/>
      <c r="CE543" s="399"/>
      <c r="CF543" s="399">
        <v>2.2075313639624099E-2</v>
      </c>
      <c r="CG543" s="399">
        <v>-1.9027651686017801E-2</v>
      </c>
      <c r="CH543" s="399">
        <v>0.115324250544489</v>
      </c>
      <c r="CI543" s="399"/>
      <c r="CJ543" s="399">
        <v>9.8180945534094705E-2</v>
      </c>
      <c r="CK543" s="399"/>
      <c r="CL543" s="399"/>
      <c r="CM543" s="399"/>
      <c r="CN543" s="399"/>
      <c r="CO543" s="399"/>
      <c r="CP543" s="399"/>
      <c r="CQ543" s="399"/>
      <c r="CR543" s="399">
        <v>1.9608604293561E-2</v>
      </c>
      <c r="CS543" s="399"/>
      <c r="CT543" s="399"/>
      <c r="CU543" s="399"/>
      <c r="CV543" s="399"/>
      <c r="CW543" s="399"/>
      <c r="CX543" s="399"/>
      <c r="CY543" s="399"/>
      <c r="CZ543" s="399"/>
      <c r="DA543" s="399"/>
      <c r="DB543" s="399"/>
      <c r="DC543" s="399"/>
      <c r="DD543" s="399"/>
      <c r="DE543" s="399"/>
      <c r="DG543" s="404"/>
      <c r="DI543" s="399"/>
      <c r="DJ543" s="399">
        <v>4.5608737009932197E-2</v>
      </c>
      <c r="DK543" s="399">
        <v>-1.04990085727566E-2</v>
      </c>
    </row>
    <row r="544" spans="1:115" customFormat="1" hidden="1" outlineLevel="1">
      <c r="A544" s="398">
        <f t="shared" si="55"/>
        <v>35216</v>
      </c>
      <c r="B544" s="402"/>
      <c r="C544" s="399"/>
      <c r="D544" s="399">
        <v>4.1999999999999997E-3</v>
      </c>
      <c r="E544" s="399">
        <v>2.32391282042907E-2</v>
      </c>
      <c r="F544" s="399"/>
      <c r="G544" s="399"/>
      <c r="H544" s="399"/>
      <c r="I544" s="399"/>
      <c r="J544" s="399"/>
      <c r="K544" s="399"/>
      <c r="L544" s="399"/>
      <c r="M544" s="399"/>
      <c r="N544" s="399"/>
      <c r="O544" s="399"/>
      <c r="P544" s="399"/>
      <c r="Q544" s="399"/>
      <c r="R544" s="399">
        <v>7.1794948885869694E-2</v>
      </c>
      <c r="S544" s="399">
        <v>-1.28617492604812E-2</v>
      </c>
      <c r="T544" s="399">
        <v>-5.3691275167785199E-2</v>
      </c>
      <c r="U544" s="399"/>
      <c r="V544" s="399"/>
      <c r="W544" s="399"/>
      <c r="X544" s="399">
        <v>-0.107581588393178</v>
      </c>
      <c r="Y544" s="399"/>
      <c r="Z544" s="399">
        <v>4.5832644380809001E-2</v>
      </c>
      <c r="AA544" s="399">
        <v>5.2631193827313801E-2</v>
      </c>
      <c r="AB544" s="399"/>
      <c r="AC544" s="399"/>
      <c r="AD544" s="399"/>
      <c r="AE544" s="399">
        <v>-2.0161000553851699E-2</v>
      </c>
      <c r="AF544" s="399"/>
      <c r="AG544" s="399"/>
      <c r="AH544" s="399"/>
      <c r="AI544" s="399"/>
      <c r="AJ544" s="399"/>
      <c r="AK544" s="399">
        <v>2.06183080929873E-2</v>
      </c>
      <c r="AL544" s="399"/>
      <c r="AM544" s="399">
        <v>4.5363604216173997E-2</v>
      </c>
      <c r="AN544" s="399">
        <v>-1.8518545073772E-2</v>
      </c>
      <c r="AO544" s="399"/>
      <c r="AP544" s="399">
        <v>6.8180825533334696E-2</v>
      </c>
      <c r="AQ544" s="399">
        <v>0.14714370908385399</v>
      </c>
      <c r="AR544" s="399"/>
      <c r="AS544" s="399"/>
      <c r="AT544" s="399">
        <v>-1.8518141475267501E-2</v>
      </c>
      <c r="AU544" s="399"/>
      <c r="AV544" s="399">
        <v>4.7243711102988098E-2</v>
      </c>
      <c r="AW544" s="399">
        <v>3.9940731627369601E-2</v>
      </c>
      <c r="AX544" s="399"/>
      <c r="AY544" s="399">
        <v>-3.4666786540392597E-2</v>
      </c>
      <c r="AZ544" s="399">
        <v>-3.6441562584388298E-2</v>
      </c>
      <c r="BA544" s="399">
        <v>7.6074225198637699E-2</v>
      </c>
      <c r="BB544" s="399">
        <v>-5.8142469681690097E-3</v>
      </c>
      <c r="BC544" s="399"/>
      <c r="BD544" s="399">
        <v>0.19779981294045701</v>
      </c>
      <c r="BE544" s="399">
        <v>0.27350427350427298</v>
      </c>
      <c r="BF544" s="399"/>
      <c r="BG544" s="399">
        <v>1.7421689516899201E-2</v>
      </c>
      <c r="BH544" s="399">
        <v>5.5203941715778297E-2</v>
      </c>
      <c r="BI544" s="399"/>
      <c r="BJ544" s="399"/>
      <c r="BK544" s="399">
        <v>2.3391825261649801E-2</v>
      </c>
      <c r="BL544" s="399">
        <v>1.44934406722367E-2</v>
      </c>
      <c r="BM544" s="399"/>
      <c r="BN544" s="399"/>
      <c r="BO544" s="399">
        <v>3.8940160418190699E-2</v>
      </c>
      <c r="BP544" s="399">
        <v>-7.1430720033427396E-3</v>
      </c>
      <c r="BQ544" s="399"/>
      <c r="BR544" s="399">
        <v>-6.1965819800170401E-2</v>
      </c>
      <c r="BS544" s="399"/>
      <c r="BT544" s="399"/>
      <c r="BU544" s="399">
        <v>5.1779695769535998E-2</v>
      </c>
      <c r="BV544" s="399"/>
      <c r="BW544" s="399">
        <v>8.3768913222625502E-2</v>
      </c>
      <c r="BX544" s="403"/>
      <c r="BY544" s="399">
        <v>3.7256080921811797E-2</v>
      </c>
      <c r="BZ544" s="399">
        <v>5.5420758364730503E-2</v>
      </c>
      <c r="CA544" s="399">
        <v>2.26536307429419E-2</v>
      </c>
      <c r="CB544" s="399"/>
      <c r="CC544" s="399">
        <v>4.8387622481955397E-2</v>
      </c>
      <c r="CD544" s="399"/>
      <c r="CE544" s="399"/>
      <c r="CF544" s="399">
        <v>4.3227762449364202E-2</v>
      </c>
      <c r="CG544" s="399">
        <v>-5.2412892229316603E-2</v>
      </c>
      <c r="CH544" s="399">
        <v>-5.1047839822626999E-2</v>
      </c>
      <c r="CI544" s="399"/>
      <c r="CJ544" s="399">
        <v>4.8566069883990197E-2</v>
      </c>
      <c r="CK544" s="399"/>
      <c r="CL544" s="399"/>
      <c r="CM544" s="399"/>
      <c r="CN544" s="399"/>
      <c r="CO544" s="399"/>
      <c r="CP544" s="399"/>
      <c r="CQ544" s="399"/>
      <c r="CR544" s="399">
        <v>0.13461519880620201</v>
      </c>
      <c r="CS544" s="399"/>
      <c r="CT544" s="399"/>
      <c r="CU544" s="399"/>
      <c r="CV544" s="399"/>
      <c r="CW544" s="399"/>
      <c r="CX544" s="399"/>
      <c r="CY544" s="399"/>
      <c r="CZ544" s="399"/>
      <c r="DA544" s="399"/>
      <c r="DB544" s="399"/>
      <c r="DC544" s="399"/>
      <c r="DD544" s="399"/>
      <c r="DE544" s="399"/>
      <c r="DG544" s="404"/>
      <c r="DI544" s="399"/>
      <c r="DJ544" s="399">
        <v>-5.8076548607266097E-2</v>
      </c>
      <c r="DK544" s="399">
        <v>-1.1363026870842501E-2</v>
      </c>
    </row>
    <row r="545" spans="1:115" customFormat="1" hidden="1" outlineLevel="1">
      <c r="A545" s="398">
        <f t="shared" si="55"/>
        <v>35246</v>
      </c>
      <c r="B545" s="402"/>
      <c r="C545" s="399"/>
      <c r="D545" s="399">
        <v>4.0000000000000001E-3</v>
      </c>
      <c r="E545" s="399">
        <v>-4.9949617694684499E-3</v>
      </c>
      <c r="F545" s="399"/>
      <c r="G545" s="399"/>
      <c r="H545" s="399"/>
      <c r="I545" s="399"/>
      <c r="J545" s="399"/>
      <c r="K545" s="399"/>
      <c r="L545" s="399"/>
      <c r="M545" s="399"/>
      <c r="N545" s="399"/>
      <c r="O545" s="399"/>
      <c r="P545" s="399"/>
      <c r="Q545" s="399"/>
      <c r="R545" s="399">
        <v>-0.19617271178402201</v>
      </c>
      <c r="S545" s="399">
        <v>9.8546278668645293E-3</v>
      </c>
      <c r="T545" s="399">
        <v>-0.22695035460992899</v>
      </c>
      <c r="U545" s="399"/>
      <c r="V545" s="399"/>
      <c r="W545" s="399"/>
      <c r="X545" s="399">
        <v>3.1673744316346598E-2</v>
      </c>
      <c r="Y545" s="399"/>
      <c r="Z545" s="399">
        <v>5.9760853705176802E-2</v>
      </c>
      <c r="AA545" s="399">
        <v>8.1250167822260494E-2</v>
      </c>
      <c r="AB545" s="399"/>
      <c r="AC545" s="399"/>
      <c r="AD545" s="399"/>
      <c r="AE545" s="399">
        <v>3.4979217674659203E-2</v>
      </c>
      <c r="AF545" s="399"/>
      <c r="AG545" s="399"/>
      <c r="AH545" s="399"/>
      <c r="AI545" s="399"/>
      <c r="AJ545" s="399"/>
      <c r="AK545" s="399">
        <v>-2.7533591832330898E-2</v>
      </c>
      <c r="AL545" s="399"/>
      <c r="AM545" s="399">
        <v>1.4898675696022299E-3</v>
      </c>
      <c r="AN545" s="399">
        <v>-0.34591177866931799</v>
      </c>
      <c r="AO545" s="399"/>
      <c r="AP545" s="399">
        <v>5.4177537357749097E-3</v>
      </c>
      <c r="AQ545" s="399">
        <v>2.5205784910371901E-2</v>
      </c>
      <c r="AR545" s="399"/>
      <c r="AS545" s="399"/>
      <c r="AT545" s="399">
        <v>0.19056554709684401</v>
      </c>
      <c r="AU545" s="399"/>
      <c r="AV545" s="399">
        <v>7.13609049021732E-2</v>
      </c>
      <c r="AW545" s="399">
        <v>3.1293928091977702E-2</v>
      </c>
      <c r="AX545" s="399"/>
      <c r="AY545" s="399">
        <v>2.4861770987334799E-2</v>
      </c>
      <c r="AZ545" s="399">
        <v>3.62117021183265E-2</v>
      </c>
      <c r="BA545" s="399">
        <v>6.4863955702525206E-2</v>
      </c>
      <c r="BB545" s="399">
        <v>3.1188979703199001E-2</v>
      </c>
      <c r="BC545" s="399"/>
      <c r="BD545" s="399">
        <v>-4.2553786888584001E-2</v>
      </c>
      <c r="BE545" s="399">
        <v>-0.18456375838926101</v>
      </c>
      <c r="BF545" s="399"/>
      <c r="BG545" s="399">
        <v>-0.11301376072298901</v>
      </c>
      <c r="BH545" s="399">
        <v>-5.8536387022143303E-2</v>
      </c>
      <c r="BI545" s="399"/>
      <c r="BJ545" s="399"/>
      <c r="BK545" s="399">
        <v>3.23815253284922E-2</v>
      </c>
      <c r="BL545" s="399">
        <v>8.9281386362281001E-3</v>
      </c>
      <c r="BM545" s="399"/>
      <c r="BN545" s="399"/>
      <c r="BO545" s="399">
        <v>-1.2552313913324E-2</v>
      </c>
      <c r="BP545" s="399">
        <v>5.8890526022156102E-2</v>
      </c>
      <c r="BQ545" s="399"/>
      <c r="BR545" s="399">
        <v>-7.9726884910055598E-2</v>
      </c>
      <c r="BS545" s="399"/>
      <c r="BT545" s="399"/>
      <c r="BU545" s="399">
        <v>4.2491923745468597E-2</v>
      </c>
      <c r="BV545" s="399"/>
      <c r="BW545" s="399">
        <v>-1.7357917647250601E-2</v>
      </c>
      <c r="BX545" s="403"/>
      <c r="BY545" s="399">
        <v>6.2175820523678399E-2</v>
      </c>
      <c r="BZ545" s="399">
        <v>3.4246689837540402E-2</v>
      </c>
      <c r="CA545" s="399">
        <v>3.1646006172632898E-2</v>
      </c>
      <c r="CB545" s="399"/>
      <c r="CC545" s="399">
        <v>-3.0773854340756502E-3</v>
      </c>
      <c r="CD545" s="399"/>
      <c r="CE545" s="399"/>
      <c r="CF545" s="399">
        <v>-0.18049835906391301</v>
      </c>
      <c r="CG545" s="399">
        <v>4.3379428270862802E-2</v>
      </c>
      <c r="CH545" s="399">
        <v>1.04945261792033E-2</v>
      </c>
      <c r="CI545" s="399"/>
      <c r="CJ545" s="399">
        <v>1.1578282166195599E-2</v>
      </c>
      <c r="CK545" s="399"/>
      <c r="CL545" s="399"/>
      <c r="CM545" s="399"/>
      <c r="CN545" s="399"/>
      <c r="CO545" s="399"/>
      <c r="CP545" s="399"/>
      <c r="CQ545" s="399"/>
      <c r="CR545" s="399">
        <v>4.2366606154222702E-3</v>
      </c>
      <c r="CS545" s="399"/>
      <c r="CT545" s="399"/>
      <c r="CU545" s="399"/>
      <c r="CV545" s="399"/>
      <c r="CW545" s="399"/>
      <c r="CX545" s="399"/>
      <c r="CY545" s="399"/>
      <c r="CZ545" s="399"/>
      <c r="DA545" s="399"/>
      <c r="DB545" s="399"/>
      <c r="DC545" s="399"/>
      <c r="DD545" s="399"/>
      <c r="DE545" s="399"/>
      <c r="DG545" s="404"/>
      <c r="DI545" s="399"/>
      <c r="DJ545" s="399">
        <v>3.66087379876067E-2</v>
      </c>
      <c r="DK545" s="399">
        <v>-1.7241977660876401E-2</v>
      </c>
    </row>
    <row r="546" spans="1:115" customFormat="1" hidden="1" outlineLevel="1">
      <c r="A546" s="398">
        <f t="shared" si="55"/>
        <v>35277</v>
      </c>
      <c r="B546" s="402"/>
      <c r="C546" s="399"/>
      <c r="D546" s="399">
        <v>4.4999999999999997E-3</v>
      </c>
      <c r="E546" s="399">
        <v>-5.3546711953783202E-2</v>
      </c>
      <c r="F546" s="399"/>
      <c r="G546" s="399"/>
      <c r="H546" s="399"/>
      <c r="I546" s="399"/>
      <c r="J546" s="399"/>
      <c r="K546" s="399"/>
      <c r="L546" s="399"/>
      <c r="M546" s="399"/>
      <c r="N546" s="399"/>
      <c r="O546" s="399"/>
      <c r="P546" s="399"/>
      <c r="Q546" s="399"/>
      <c r="R546" s="399">
        <v>4.7621390027103999E-2</v>
      </c>
      <c r="S546" s="399">
        <v>2.5889705566601098E-2</v>
      </c>
      <c r="T546" s="399">
        <v>-0.11009174311926601</v>
      </c>
      <c r="U546" s="399"/>
      <c r="V546" s="399"/>
      <c r="W546" s="399"/>
      <c r="X546" s="399">
        <v>-0.12719276398354701</v>
      </c>
      <c r="Y546" s="399"/>
      <c r="Z546" s="399">
        <v>-8.2958173847213101E-2</v>
      </c>
      <c r="AA546" s="399">
        <v>-5.2022925010653601E-2</v>
      </c>
      <c r="AB546" s="399"/>
      <c r="AC546" s="399"/>
      <c r="AD546" s="399"/>
      <c r="AE546" s="399">
        <v>-0.113587602646326</v>
      </c>
      <c r="AF546" s="399"/>
      <c r="AG546" s="399"/>
      <c r="AH546" s="399"/>
      <c r="AI546" s="399"/>
      <c r="AJ546" s="399"/>
      <c r="AK546" s="399">
        <v>2.8037555135634201E-2</v>
      </c>
      <c r="AL546" s="399"/>
      <c r="AM546" s="399">
        <v>-1.1160919080993899E-2</v>
      </c>
      <c r="AN546" s="399">
        <v>-0.14423106634214999</v>
      </c>
      <c r="AO546" s="399"/>
      <c r="AP546" s="399">
        <v>-5.8021774877009503E-3</v>
      </c>
      <c r="AQ546" s="399">
        <v>1.21787061030187E-3</v>
      </c>
      <c r="AR546" s="399"/>
      <c r="AS546" s="399"/>
      <c r="AT546" s="399">
        <v>-7.9238663171750101E-3</v>
      </c>
      <c r="AU546" s="399"/>
      <c r="AV546" s="399">
        <v>-0.10563383934098999</v>
      </c>
      <c r="AW546" s="399">
        <v>-9.8993142304917292E-3</v>
      </c>
      <c r="AX546" s="399"/>
      <c r="AY546" s="399">
        <v>5.3356107138713103E-2</v>
      </c>
      <c r="AZ546" s="399">
        <v>-2.9570216856072098E-2</v>
      </c>
      <c r="BA546" s="399">
        <v>-8.1217970894736702E-2</v>
      </c>
      <c r="BB546" s="399">
        <v>-3.2135712241208897E-2</v>
      </c>
      <c r="BC546" s="399"/>
      <c r="BD546" s="399">
        <v>-0.10740818576349</v>
      </c>
      <c r="BE546" s="399">
        <v>-0.18518518518518501</v>
      </c>
      <c r="BF546" s="399"/>
      <c r="BG546" s="399">
        <v>1.20350796950128E-2</v>
      </c>
      <c r="BH546" s="399">
        <v>-6.7149271173831898E-3</v>
      </c>
      <c r="BI546" s="399"/>
      <c r="BJ546" s="399"/>
      <c r="BK546" s="399">
        <v>-2.17241314739028E-2</v>
      </c>
      <c r="BL546" s="399">
        <v>-8.1471398428016803E-3</v>
      </c>
      <c r="BM546" s="399"/>
      <c r="BN546" s="399"/>
      <c r="BO546" s="399">
        <v>-1.9068064494573302E-2</v>
      </c>
      <c r="BP546" s="399">
        <v>-0.24489823627861201</v>
      </c>
      <c r="BQ546" s="399"/>
      <c r="BR546" s="399">
        <v>-0.331683376751299</v>
      </c>
      <c r="BS546" s="399"/>
      <c r="BT546" s="399"/>
      <c r="BU546" s="399">
        <v>-9.1715877231457299E-2</v>
      </c>
      <c r="BV546" s="399"/>
      <c r="BW546" s="399">
        <v>-5.4187474309507301E-2</v>
      </c>
      <c r="BX546" s="403"/>
      <c r="BY546" s="399">
        <v>-6.5853305154726496E-2</v>
      </c>
      <c r="BZ546" s="399">
        <v>-8.6092414729428801E-2</v>
      </c>
      <c r="CA546" s="399">
        <v>7.3708457683137E-3</v>
      </c>
      <c r="CB546" s="399"/>
      <c r="CC546" s="399">
        <v>-3.12269232279297E-2</v>
      </c>
      <c r="CD546" s="399"/>
      <c r="CE546" s="399"/>
      <c r="CF546" s="399">
        <v>-2.2866268284581399E-2</v>
      </c>
      <c r="CG546" s="399">
        <v>2.8446100751138199E-2</v>
      </c>
      <c r="CH546" s="399">
        <v>-5.0445203078130801E-2</v>
      </c>
      <c r="CI546" s="399"/>
      <c r="CJ546" s="399">
        <v>-1.8730412533356E-2</v>
      </c>
      <c r="CK546" s="399"/>
      <c r="CL546" s="399"/>
      <c r="CM546" s="399"/>
      <c r="CN546" s="399"/>
      <c r="CO546" s="399"/>
      <c r="CP546" s="399"/>
      <c r="CQ546" s="399"/>
      <c r="CR546" s="399">
        <v>-0.15611825767082499</v>
      </c>
      <c r="CS546" s="399"/>
      <c r="CT546" s="399"/>
      <c r="CU546" s="399"/>
      <c r="CV546" s="399"/>
      <c r="CW546" s="399"/>
      <c r="CX546" s="399"/>
      <c r="CY546" s="399"/>
      <c r="CZ546" s="399"/>
      <c r="DA546" s="399"/>
      <c r="DB546" s="399"/>
      <c r="DC546" s="399"/>
      <c r="DD546" s="399"/>
      <c r="DE546" s="399"/>
      <c r="DG546" s="404"/>
      <c r="DI546" s="399"/>
      <c r="DJ546" s="399">
        <v>-0.113807219593029</v>
      </c>
      <c r="DK546" s="399">
        <v>-0.151643327619775</v>
      </c>
    </row>
    <row r="547" spans="1:115" customFormat="1" hidden="1" outlineLevel="1">
      <c r="A547" s="398">
        <f t="shared" si="55"/>
        <v>35308</v>
      </c>
      <c r="B547" s="402"/>
      <c r="C547" s="399"/>
      <c r="D547" s="399">
        <v>4.0999999999999899E-3</v>
      </c>
      <c r="E547" s="399">
        <v>2.7901340854690999E-2</v>
      </c>
      <c r="F547" s="399"/>
      <c r="G547" s="399"/>
      <c r="H547" s="399"/>
      <c r="I547" s="399"/>
      <c r="J547" s="399"/>
      <c r="K547" s="399"/>
      <c r="L547" s="399"/>
      <c r="M547" s="399"/>
      <c r="N547" s="399"/>
      <c r="O547" s="399"/>
      <c r="P547" s="399"/>
      <c r="Q547" s="399"/>
      <c r="R547" s="399">
        <v>0.102271039970175</v>
      </c>
      <c r="S547" s="399">
        <v>4.7319380132385597E-2</v>
      </c>
      <c r="T547" s="399">
        <v>5.1546391752577303E-2</v>
      </c>
      <c r="U547" s="399"/>
      <c r="V547" s="399"/>
      <c r="W547" s="399"/>
      <c r="X547" s="399">
        <v>-4.4339618353342602E-2</v>
      </c>
      <c r="Y547" s="399"/>
      <c r="Z547" s="399">
        <v>-8.2307652190872702E-3</v>
      </c>
      <c r="AA547" s="399">
        <v>-3.0487631763594099E-2</v>
      </c>
      <c r="AB547" s="399"/>
      <c r="AC547" s="399"/>
      <c r="AD547" s="399"/>
      <c r="AE547" s="399">
        <v>2.47194191501767E-2</v>
      </c>
      <c r="AF547" s="399"/>
      <c r="AG547" s="399"/>
      <c r="AH547" s="399"/>
      <c r="AI547" s="399"/>
      <c r="AJ547" s="399"/>
      <c r="AK547" s="399">
        <v>2.25989884584278E-2</v>
      </c>
      <c r="AL547" s="399"/>
      <c r="AM547" s="399">
        <v>1.7490227329018702E-2</v>
      </c>
      <c r="AN547" s="399">
        <v>6.1797945068912098E-2</v>
      </c>
      <c r="AO547" s="399"/>
      <c r="AP547" s="399">
        <v>2.1400194905561099E-2</v>
      </c>
      <c r="AQ547" s="399">
        <v>4.9817344038233902E-2</v>
      </c>
      <c r="AR547" s="399"/>
      <c r="AS547" s="399"/>
      <c r="AT547" s="399">
        <v>-9.9041197914010698E-2</v>
      </c>
      <c r="AU547" s="399"/>
      <c r="AV547" s="399">
        <v>-9.4488332017514803E-2</v>
      </c>
      <c r="AW547" s="399">
        <v>-4.20210758556627E-3</v>
      </c>
      <c r="AX547" s="399"/>
      <c r="AY547" s="399">
        <v>6.8063075031491199E-2</v>
      </c>
      <c r="AZ547" s="399">
        <v>-2.6716771238676801E-2</v>
      </c>
      <c r="BA547" s="399">
        <v>1.76681920656609E-2</v>
      </c>
      <c r="BB547" s="399">
        <v>-1.17189127177718E-2</v>
      </c>
      <c r="BC547" s="399"/>
      <c r="BD547" s="399">
        <v>6.4688907796872794E-2</v>
      </c>
      <c r="BE547" s="399">
        <v>0.28282828282828198</v>
      </c>
      <c r="BF547" s="399"/>
      <c r="BG547" s="399">
        <v>3.4749054500747598E-2</v>
      </c>
      <c r="BH547" s="399">
        <v>7.3684321563487906E-2</v>
      </c>
      <c r="BI547" s="399"/>
      <c r="BJ547" s="399"/>
      <c r="BK547" s="399">
        <v>4.55405113632803E-2</v>
      </c>
      <c r="BL547" s="399">
        <v>7.0143907455407106E-2</v>
      </c>
      <c r="BM547" s="399"/>
      <c r="BN547" s="399"/>
      <c r="BO547" s="399">
        <v>2.6777457597659801E-2</v>
      </c>
      <c r="BP547" s="399">
        <v>0.14414387787981101</v>
      </c>
      <c r="BQ547" s="399"/>
      <c r="BR547" s="399">
        <v>0.14444482667960901</v>
      </c>
      <c r="BS547" s="399"/>
      <c r="BT547" s="399"/>
      <c r="BU547" s="399">
        <v>7.16610732280345E-2</v>
      </c>
      <c r="BV547" s="399"/>
      <c r="BW547" s="399">
        <v>0.10108918867939901</v>
      </c>
      <c r="BX547" s="403"/>
      <c r="BY547" s="399">
        <v>-1.2710298062108299E-2</v>
      </c>
      <c r="BZ547" s="399">
        <v>1.9323675827131299E-2</v>
      </c>
      <c r="CA547" s="399">
        <v>3.0487591014009399E-2</v>
      </c>
      <c r="CB547" s="399"/>
      <c r="CC547" s="399">
        <v>7.9871365884423895E-2</v>
      </c>
      <c r="CD547" s="399"/>
      <c r="CE547" s="399"/>
      <c r="CF547" s="399">
        <v>9.8701497079514103E-2</v>
      </c>
      <c r="CG547" s="399">
        <v>5.4876425375929003E-2</v>
      </c>
      <c r="CH547" s="399">
        <v>5.4687827117240802E-2</v>
      </c>
      <c r="CI547" s="399"/>
      <c r="CJ547" s="399">
        <v>3.92364783249168E-2</v>
      </c>
      <c r="CK547" s="399"/>
      <c r="CL547" s="399"/>
      <c r="CM547" s="399"/>
      <c r="CN547" s="399"/>
      <c r="CO547" s="399"/>
      <c r="CP547" s="399"/>
      <c r="CQ547" s="399"/>
      <c r="CR547" s="399">
        <v>0.100000306115373</v>
      </c>
      <c r="CS547" s="399"/>
      <c r="CT547" s="399"/>
      <c r="CU547" s="399"/>
      <c r="CV547" s="399"/>
      <c r="CW547" s="399"/>
      <c r="CX547" s="399"/>
      <c r="CY547" s="399"/>
      <c r="CZ547" s="399"/>
      <c r="DA547" s="399"/>
      <c r="DB547" s="399"/>
      <c r="DC547" s="399"/>
      <c r="DD547" s="399"/>
      <c r="DE547" s="399"/>
      <c r="DG547" s="404"/>
      <c r="DI547" s="399"/>
      <c r="DJ547" s="399">
        <v>2.7425332750776001E-2</v>
      </c>
      <c r="DK547" s="399">
        <v>4.1666465272751398E-2</v>
      </c>
    </row>
    <row r="548" spans="1:115" customFormat="1" hidden="1" outlineLevel="1">
      <c r="A548" s="398">
        <f t="shared" si="55"/>
        <v>35338</v>
      </c>
      <c r="B548" s="402"/>
      <c r="C548" s="399"/>
      <c r="D548" s="399">
        <v>4.4000000000000003E-3</v>
      </c>
      <c r="E548" s="399">
        <v>5.2756067284826097E-2</v>
      </c>
      <c r="F548" s="399"/>
      <c r="G548" s="399"/>
      <c r="H548" s="399"/>
      <c r="I548" s="399"/>
      <c r="J548" s="399"/>
      <c r="K548" s="399"/>
      <c r="L548" s="399"/>
      <c r="M548" s="399"/>
      <c r="N548" s="399"/>
      <c r="O548" s="399"/>
      <c r="P548" s="399"/>
      <c r="Q548" s="399"/>
      <c r="R548" s="399">
        <v>-8.50505814946943E-2</v>
      </c>
      <c r="S548" s="399">
        <v>5.4341342755610297E-2</v>
      </c>
      <c r="T548" s="399">
        <v>0.15686274509803899</v>
      </c>
      <c r="U548" s="399"/>
      <c r="V548" s="399"/>
      <c r="W548" s="399"/>
      <c r="X548" s="399">
        <v>3.7036124913632597E-2</v>
      </c>
      <c r="Y548" s="399"/>
      <c r="Z548" s="399">
        <v>8.7136846184101502E-2</v>
      </c>
      <c r="AA548" s="399">
        <v>3.1446356707189399E-2</v>
      </c>
      <c r="AB548" s="399"/>
      <c r="AC548" s="399"/>
      <c r="AD548" s="399"/>
      <c r="AE548" s="399">
        <v>0.109649064074262</v>
      </c>
      <c r="AF548" s="399"/>
      <c r="AG548" s="399"/>
      <c r="AH548" s="399"/>
      <c r="AI548" s="399"/>
      <c r="AJ548" s="399"/>
      <c r="AK548" s="399">
        <v>2.5541206100210399E-2</v>
      </c>
      <c r="AL548" s="399"/>
      <c r="AM548" s="399">
        <v>7.1322607698394103E-2</v>
      </c>
      <c r="AN548" s="399">
        <v>0.126984163836313</v>
      </c>
      <c r="AO548" s="399"/>
      <c r="AP548" s="399">
        <v>7.9328664620092804E-2</v>
      </c>
      <c r="AQ548" s="399">
        <v>0.12888783365376399</v>
      </c>
      <c r="AR548" s="399"/>
      <c r="AS548" s="399"/>
      <c r="AT548" s="399">
        <v>0.20744636252318699</v>
      </c>
      <c r="AU548" s="399"/>
      <c r="AV548" s="399">
        <v>-1.34273786783486E-2</v>
      </c>
      <c r="AW548" s="399">
        <v>9.7046517032815402E-2</v>
      </c>
      <c r="AX548" s="399"/>
      <c r="AY548" s="399">
        <v>2.6959923295088301E-2</v>
      </c>
      <c r="AZ548" s="399">
        <v>5.9999799050098002E-2</v>
      </c>
      <c r="BA548" s="399">
        <v>0</v>
      </c>
      <c r="BB548" s="399">
        <v>9.6386165847277498E-3</v>
      </c>
      <c r="BC548" s="399"/>
      <c r="BD548" s="399">
        <v>0.12109370182330401</v>
      </c>
      <c r="BE548" s="399">
        <v>-7.0866141732283394E-2</v>
      </c>
      <c r="BF548" s="399"/>
      <c r="BG548" s="399">
        <v>-6.7164215999237595E-2</v>
      </c>
      <c r="BH548" s="399">
        <v>-3.9215695671555598E-2</v>
      </c>
      <c r="BI548" s="399"/>
      <c r="BJ548" s="399"/>
      <c r="BK548" s="399">
        <v>9.4373717366401197E-2</v>
      </c>
      <c r="BL548" s="399">
        <v>7.7310834888112107E-2</v>
      </c>
      <c r="BM548" s="399"/>
      <c r="BN548" s="399"/>
      <c r="BO548" s="399">
        <v>6.3693661660641096E-2</v>
      </c>
      <c r="BP548" s="399">
        <v>-3.0140758837078299E-2</v>
      </c>
      <c r="BQ548" s="399"/>
      <c r="BR548" s="399">
        <v>7.7669748203596997E-2</v>
      </c>
      <c r="BS548" s="399"/>
      <c r="BT548" s="399"/>
      <c r="BU548" s="399">
        <v>4.7969680675263797E-2</v>
      </c>
      <c r="BV548" s="399"/>
      <c r="BW548" s="399">
        <v>0</v>
      </c>
      <c r="BX548" s="403"/>
      <c r="BY548" s="399">
        <v>-2.6736475729075499E-3</v>
      </c>
      <c r="BZ548" s="399">
        <v>0.176539967810938</v>
      </c>
      <c r="CA548" s="399">
        <v>2.0709438198736701E-2</v>
      </c>
      <c r="CB548" s="399"/>
      <c r="CC548" s="399">
        <v>4.4379260408846398E-2</v>
      </c>
      <c r="CD548" s="399"/>
      <c r="CE548" s="399"/>
      <c r="CF548" s="399">
        <v>-0.106383178961381</v>
      </c>
      <c r="CG548" s="399">
        <v>6.6801800597642194E-2</v>
      </c>
      <c r="CH548" s="399">
        <v>5.8672805589812197E-3</v>
      </c>
      <c r="CI548" s="399"/>
      <c r="CJ548" s="399">
        <v>7.6530661961715804E-2</v>
      </c>
      <c r="CK548" s="399"/>
      <c r="CL548" s="399"/>
      <c r="CM548" s="399"/>
      <c r="CN548" s="399"/>
      <c r="CO548" s="399"/>
      <c r="CP548" s="399"/>
      <c r="CQ548" s="399"/>
      <c r="CR548" s="399">
        <v>0.14545400648044801</v>
      </c>
      <c r="CS548" s="399"/>
      <c r="CT548" s="399"/>
      <c r="CU548" s="399"/>
      <c r="CV548" s="399"/>
      <c r="CW548" s="399"/>
      <c r="CX548" s="399"/>
      <c r="CY548" s="399"/>
      <c r="CZ548" s="399"/>
      <c r="DA548" s="399"/>
      <c r="DB548" s="399"/>
      <c r="DC548" s="399"/>
      <c r="DD548" s="399"/>
      <c r="DE548" s="399"/>
      <c r="DG548" s="404"/>
      <c r="DI548" s="399"/>
      <c r="DJ548" s="399">
        <v>3.49076949918369E-2</v>
      </c>
      <c r="DK548" s="399">
        <v>-4.6666346244677297E-2</v>
      </c>
    </row>
    <row r="549" spans="1:115" customFormat="1" hidden="1" outlineLevel="1">
      <c r="A549" s="398">
        <f t="shared" si="55"/>
        <v>35369</v>
      </c>
      <c r="B549" s="402"/>
      <c r="C549" s="399"/>
      <c r="D549" s="399">
        <v>4.1999999999999997E-3</v>
      </c>
      <c r="E549" s="399">
        <v>1.6848785058072701E-2</v>
      </c>
      <c r="F549" s="399"/>
      <c r="G549" s="399"/>
      <c r="H549" s="399"/>
      <c r="I549" s="399"/>
      <c r="J549" s="399"/>
      <c r="K549" s="399"/>
      <c r="L549" s="399"/>
      <c r="M549" s="399"/>
      <c r="N549" s="399"/>
      <c r="O549" s="399"/>
      <c r="P549" s="399"/>
      <c r="Q549" s="399"/>
      <c r="R549" s="399">
        <v>3.66172331676375E-2</v>
      </c>
      <c r="S549" s="399">
        <v>-4.5845313282320603E-2</v>
      </c>
      <c r="T549" s="399">
        <v>0.20338983050847401</v>
      </c>
      <c r="U549" s="399"/>
      <c r="V549" s="399"/>
      <c r="W549" s="399"/>
      <c r="X549" s="399">
        <v>-1.0203606343742001E-2</v>
      </c>
      <c r="Y549" s="399"/>
      <c r="Z549" s="399">
        <v>-4.9527455165815297E-2</v>
      </c>
      <c r="AA549" s="399">
        <v>-3.0487631763594099E-2</v>
      </c>
      <c r="AB549" s="399"/>
      <c r="AC549" s="399"/>
      <c r="AD549" s="399"/>
      <c r="AE549" s="399">
        <v>4.3332073714934E-2</v>
      </c>
      <c r="AF549" s="399"/>
      <c r="AG549" s="399"/>
      <c r="AH549" s="399"/>
      <c r="AI549" s="399"/>
      <c r="AJ549" s="399"/>
      <c r="AK549" s="399">
        <v>4.3477807417676199E-2</v>
      </c>
      <c r="AL549" s="399"/>
      <c r="AM549" s="399">
        <v>-5.5484026687402299E-3</v>
      </c>
      <c r="AN549" s="399">
        <v>-8.4507094310452099E-2</v>
      </c>
      <c r="AO549" s="399"/>
      <c r="AP549" s="399">
        <v>4.9734427949942497E-2</v>
      </c>
      <c r="AQ549" s="399">
        <v>-2.87470935630737E-2</v>
      </c>
      <c r="AR549" s="399"/>
      <c r="AS549" s="399"/>
      <c r="AT549" s="399">
        <v>-5.8732111877296501E-3</v>
      </c>
      <c r="AU549" s="399"/>
      <c r="AV549" s="399">
        <v>4.8672622644151398E-2</v>
      </c>
      <c r="AW549" s="399">
        <v>2.0105307222094901E-2</v>
      </c>
      <c r="AX549" s="399"/>
      <c r="AY549" s="399">
        <v>2.6322386071342402E-4</v>
      </c>
      <c r="AZ549" s="399">
        <v>8.0862742845874497E-2</v>
      </c>
      <c r="BA549" s="399">
        <v>6.5290648119178396E-3</v>
      </c>
      <c r="BB549" s="399">
        <v>-5.30454377599495E-2</v>
      </c>
      <c r="BC549" s="399"/>
      <c r="BD549" s="399">
        <v>0.11498217373549401</v>
      </c>
      <c r="BE549" s="399">
        <v>0.12711864406779599</v>
      </c>
      <c r="BF549" s="399"/>
      <c r="BG549" s="399">
        <v>1.24736743225866E-2</v>
      </c>
      <c r="BH549" s="399">
        <v>5.1024161967110297E-3</v>
      </c>
      <c r="BI549" s="399"/>
      <c r="BJ549" s="399"/>
      <c r="BK549" s="399">
        <v>-8.4653678994141404E-2</v>
      </c>
      <c r="BL549" s="399">
        <v>7.7641753843261399E-2</v>
      </c>
      <c r="BM549" s="399"/>
      <c r="BN549" s="399"/>
      <c r="BO549" s="399">
        <v>4.9900667963888E-2</v>
      </c>
      <c r="BP549" s="399">
        <v>-6.5040890671870494E-2</v>
      </c>
      <c r="BQ549" s="399"/>
      <c r="BR549" s="399">
        <v>-9.3092883687454706E-2</v>
      </c>
      <c r="BS549" s="399"/>
      <c r="BT549" s="399"/>
      <c r="BU549" s="399">
        <v>2.9070040877339599E-2</v>
      </c>
      <c r="BV549" s="399"/>
      <c r="BW549" s="399">
        <v>4.7389571577618403E-3</v>
      </c>
      <c r="BX549" s="403"/>
      <c r="BY549" s="399">
        <v>4.8257359516838197E-2</v>
      </c>
      <c r="BZ549" s="399">
        <v>-3.0209782573063998E-3</v>
      </c>
      <c r="CA549" s="399">
        <v>0.15205700876686301</v>
      </c>
      <c r="CB549" s="399"/>
      <c r="CC549" s="399">
        <v>-2.4383671324551302E-2</v>
      </c>
      <c r="CD549" s="399"/>
      <c r="CE549" s="399"/>
      <c r="CF549" s="399">
        <v>-2.11643795614847E-2</v>
      </c>
      <c r="CG549" s="399">
        <v>-5.69228724331483E-3</v>
      </c>
      <c r="CH549" s="399">
        <v>0.17307698182846501</v>
      </c>
      <c r="CI549" s="399"/>
      <c r="CJ549" s="399">
        <v>4.0758578478145402E-2</v>
      </c>
      <c r="CK549" s="399"/>
      <c r="CL549" s="399"/>
      <c r="CM549" s="399"/>
      <c r="CN549" s="399"/>
      <c r="CO549" s="399"/>
      <c r="CP549" s="399"/>
      <c r="CQ549" s="399"/>
      <c r="CR549" s="399">
        <v>1.5873321026042199E-2</v>
      </c>
      <c r="CS549" s="399"/>
      <c r="CT549" s="399"/>
      <c r="CU549" s="399"/>
      <c r="CV549" s="399"/>
      <c r="CW549" s="399"/>
      <c r="CX549" s="399"/>
      <c r="CY549" s="399"/>
      <c r="CZ549" s="399"/>
      <c r="DA549" s="399"/>
      <c r="DB549" s="399"/>
      <c r="DC549" s="399"/>
      <c r="DD549" s="399"/>
      <c r="DE549" s="399"/>
      <c r="DG549" s="404"/>
      <c r="DI549" s="399"/>
      <c r="DJ549" s="399">
        <v>2.0257699607389702E-2</v>
      </c>
      <c r="DK549" s="399">
        <v>-6.1471960659804604E-3</v>
      </c>
    </row>
    <row r="550" spans="1:115" customFormat="1" hidden="1" outlineLevel="1">
      <c r="A550" s="398">
        <f t="shared" si="55"/>
        <v>35399</v>
      </c>
      <c r="B550" s="402"/>
      <c r="C550" s="399"/>
      <c r="D550" s="399">
        <v>4.0999999999999899E-3</v>
      </c>
      <c r="E550" s="399">
        <v>6.8035764222752398E-2</v>
      </c>
      <c r="F550" s="399"/>
      <c r="G550" s="399"/>
      <c r="H550" s="399"/>
      <c r="I550" s="399"/>
      <c r="J550" s="399"/>
      <c r="K550" s="399"/>
      <c r="L550" s="399"/>
      <c r="M550" s="399"/>
      <c r="N550" s="399"/>
      <c r="O550" s="399"/>
      <c r="P550" s="399"/>
      <c r="Q550" s="399"/>
      <c r="R550" s="399">
        <v>4.8915088795429898E-2</v>
      </c>
      <c r="S550" s="399">
        <v>3.00303985449192E-2</v>
      </c>
      <c r="T550" s="399">
        <v>0.36619718309859101</v>
      </c>
      <c r="U550" s="399"/>
      <c r="V550" s="399"/>
      <c r="W550" s="399"/>
      <c r="X550" s="399">
        <v>2.28267606435828E-2</v>
      </c>
      <c r="Y550" s="399"/>
      <c r="Z550" s="399">
        <v>2.82255881226052E-2</v>
      </c>
      <c r="AA550" s="399">
        <v>0.16981075141332599</v>
      </c>
      <c r="AB550" s="399"/>
      <c r="AC550" s="399"/>
      <c r="AD550" s="399"/>
      <c r="AE550" s="399">
        <v>0.121442065835441</v>
      </c>
      <c r="AF550" s="399"/>
      <c r="AG550" s="399"/>
      <c r="AH550" s="399"/>
      <c r="AI550" s="399"/>
      <c r="AJ550" s="399"/>
      <c r="AK550" s="399">
        <v>3.64583795652915E-2</v>
      </c>
      <c r="AL550" s="399"/>
      <c r="AM550" s="399">
        <v>1.55853936248089E-2</v>
      </c>
      <c r="AN550" s="399">
        <v>0.471794821563019</v>
      </c>
      <c r="AO550" s="399"/>
      <c r="AP550" s="399">
        <v>0.12351826190401299</v>
      </c>
      <c r="AQ550" s="399">
        <v>-3.80552723791358E-2</v>
      </c>
      <c r="AR550" s="399"/>
      <c r="AS550" s="399"/>
      <c r="AT550" s="399">
        <v>0.15804977283122201</v>
      </c>
      <c r="AU550" s="399"/>
      <c r="AV550" s="399">
        <v>2.1097351035416399E-2</v>
      </c>
      <c r="AW550" s="399">
        <v>9.8484759678109102E-2</v>
      </c>
      <c r="AX550" s="399"/>
      <c r="AY550" s="399">
        <v>5.0601765135899202E-2</v>
      </c>
      <c r="AZ550" s="399">
        <v>0.13580792919362999</v>
      </c>
      <c r="BA550" s="399">
        <v>5.6499952701971603E-3</v>
      </c>
      <c r="BB550" s="399">
        <v>7.2614185228542905E-2</v>
      </c>
      <c r="BC550" s="399"/>
      <c r="BD550" s="399">
        <v>0.13016569128959801</v>
      </c>
      <c r="BE550" s="399">
        <v>-3.00751879699248E-2</v>
      </c>
      <c r="BF550" s="399"/>
      <c r="BG550" s="399">
        <v>4.7999963177546699E-2</v>
      </c>
      <c r="BH550" s="399">
        <v>8.5414958986731904E-2</v>
      </c>
      <c r="BI550" s="399"/>
      <c r="BJ550" s="399"/>
      <c r="BK550" s="399">
        <v>0.15300540146792099</v>
      </c>
      <c r="BL550" s="399">
        <v>0.102040860689775</v>
      </c>
      <c r="BM550" s="399"/>
      <c r="BN550" s="399"/>
      <c r="BO550" s="399">
        <v>2.7401601583031801E-2</v>
      </c>
      <c r="BP550" s="399">
        <v>0.15652202553540501</v>
      </c>
      <c r="BQ550" s="399"/>
      <c r="BR550" s="399">
        <v>0.142384262811832</v>
      </c>
      <c r="BS550" s="399"/>
      <c r="BT550" s="399"/>
      <c r="BU550" s="399">
        <v>9.8870136750166093E-2</v>
      </c>
      <c r="BV550" s="399"/>
      <c r="BW550" s="399">
        <v>-3.7735636140626902E-2</v>
      </c>
      <c r="BX550" s="403"/>
      <c r="BY550" s="399">
        <v>-4.0775775082558099E-2</v>
      </c>
      <c r="BZ550" s="399">
        <v>9.6970027685848004E-2</v>
      </c>
      <c r="CA550" s="399">
        <v>0.103274377299075</v>
      </c>
      <c r="CB550" s="399"/>
      <c r="CC550" s="399">
        <v>0.10402649522497499</v>
      </c>
      <c r="CD550" s="399"/>
      <c r="CE550" s="399"/>
      <c r="CF550" s="399">
        <v>3.5135406760691199E-2</v>
      </c>
      <c r="CG550" s="399">
        <v>0.121813266759533</v>
      </c>
      <c r="CH550" s="399">
        <v>5.1702014470786699E-2</v>
      </c>
      <c r="CI550" s="399"/>
      <c r="CJ550" s="399">
        <v>0.142987076752248</v>
      </c>
      <c r="CK550" s="399"/>
      <c r="CL550" s="399"/>
      <c r="CM550" s="399"/>
      <c r="CN550" s="399"/>
      <c r="CO550" s="399"/>
      <c r="CP550" s="399"/>
      <c r="CQ550" s="399"/>
      <c r="CR550" s="399">
        <v>7.8125958560051299E-3</v>
      </c>
      <c r="CS550" s="399"/>
      <c r="CT550" s="399"/>
      <c r="CU550" s="399"/>
      <c r="CV550" s="399"/>
      <c r="CW550" s="399"/>
      <c r="CX550" s="399"/>
      <c r="CY550" s="399"/>
      <c r="CZ550" s="399"/>
      <c r="DA550" s="399"/>
      <c r="DB550" s="399"/>
      <c r="DC550" s="399"/>
      <c r="DD550" s="399"/>
      <c r="DE550" s="399"/>
      <c r="DG550" s="404"/>
      <c r="DI550" s="399"/>
      <c r="DJ550" s="399">
        <v>9.1976542651556595E-2</v>
      </c>
      <c r="DK550" s="399">
        <v>3.5461043192949099E-2</v>
      </c>
    </row>
    <row r="551" spans="1:115" customFormat="1" hidden="1" outlineLevel="1">
      <c r="A551" s="398">
        <f t="shared" si="55"/>
        <v>35430</v>
      </c>
      <c r="B551" s="402"/>
      <c r="C551" s="399"/>
      <c r="D551" s="399">
        <v>4.5999999999999999E-3</v>
      </c>
      <c r="E551" s="399">
        <v>-1.40567222922716E-2</v>
      </c>
      <c r="F551" s="399"/>
      <c r="G551" s="399"/>
      <c r="H551" s="399"/>
      <c r="I551" s="399"/>
      <c r="J551" s="399"/>
      <c r="K551" s="399"/>
      <c r="L551" s="399"/>
      <c r="M551" s="399"/>
      <c r="N551" s="399"/>
      <c r="O551" s="399"/>
      <c r="P551" s="399"/>
      <c r="Q551" s="399"/>
      <c r="R551" s="399">
        <v>-0.13471588110820501</v>
      </c>
      <c r="S551" s="399">
        <v>3.5061923217363199E-3</v>
      </c>
      <c r="T551" s="399">
        <v>6.1855670103092703E-2</v>
      </c>
      <c r="U551" s="399"/>
      <c r="V551" s="399"/>
      <c r="W551" s="399"/>
      <c r="X551" s="399">
        <v>7.1428377270550403E-2</v>
      </c>
      <c r="Y551" s="399"/>
      <c r="Z551" s="399">
        <v>-5.0873273021777E-2</v>
      </c>
      <c r="AA551" s="399">
        <v>8.0645607594191704E-2</v>
      </c>
      <c r="AB551" s="399"/>
      <c r="AC551" s="399"/>
      <c r="AD551" s="399"/>
      <c r="AE551" s="399">
        <v>-5.5837718695533597E-2</v>
      </c>
      <c r="AF551" s="399"/>
      <c r="AG551" s="399"/>
      <c r="AH551" s="399"/>
      <c r="AI551" s="399"/>
      <c r="AJ551" s="399"/>
      <c r="AK551" s="399">
        <v>6.8874267845446299E-2</v>
      </c>
      <c r="AL551" s="399"/>
      <c r="AM551" s="399">
        <v>9.6552798105315994E-3</v>
      </c>
      <c r="AN551" s="399">
        <v>-0.21602806227114499</v>
      </c>
      <c r="AO551" s="399"/>
      <c r="AP551" s="399">
        <v>-3.5655745905648698E-2</v>
      </c>
      <c r="AQ551" s="399">
        <v>5.69067406107506E-2</v>
      </c>
      <c r="AR551" s="399"/>
      <c r="AS551" s="399"/>
      <c r="AT551" s="399">
        <v>-0.147959035786809</v>
      </c>
      <c r="AU551" s="399"/>
      <c r="AV551" s="399">
        <v>-2.9322316170141399E-2</v>
      </c>
      <c r="AW551" s="399">
        <v>-1.0344841896658999E-2</v>
      </c>
      <c r="AX551" s="399"/>
      <c r="AY551" s="399">
        <v>0.165137532485857</v>
      </c>
      <c r="AZ551" s="399">
        <v>-1.32155675822323E-2</v>
      </c>
      <c r="BA551" s="399">
        <v>1.6853542779328799E-2</v>
      </c>
      <c r="BB551" s="399">
        <v>1.54739797230165E-2</v>
      </c>
      <c r="BC551" s="399"/>
      <c r="BD551" s="399">
        <v>4.9861029319050898E-2</v>
      </c>
      <c r="BE551" s="399">
        <v>0.24806201550387499</v>
      </c>
      <c r="BF551" s="399"/>
      <c r="BG551" s="399">
        <v>-1.52670782794933E-2</v>
      </c>
      <c r="BH551" s="399">
        <v>-5.6603327862896E-2</v>
      </c>
      <c r="BI551" s="399"/>
      <c r="BJ551" s="399"/>
      <c r="BK551" s="399">
        <v>-4.8973420550836401E-2</v>
      </c>
      <c r="BL551" s="399">
        <v>-5.4232944706347798E-2</v>
      </c>
      <c r="BM551" s="399"/>
      <c r="BN551" s="399"/>
      <c r="BO551" s="399">
        <v>-2.9850852142959201E-2</v>
      </c>
      <c r="BP551" s="399">
        <v>6.1524250313728102E-2</v>
      </c>
      <c r="BQ551" s="399"/>
      <c r="BR551" s="399">
        <v>4.34782185605515E-2</v>
      </c>
      <c r="BS551" s="399"/>
      <c r="BT551" s="399"/>
      <c r="BU551" s="399">
        <v>-4.9517743038293399E-2</v>
      </c>
      <c r="BV551" s="399"/>
      <c r="BW551" s="399">
        <v>-0.105955113399658</v>
      </c>
      <c r="BX551" s="403"/>
      <c r="BY551" s="399">
        <v>-2.6951188464250301E-3</v>
      </c>
      <c r="BZ551" s="399">
        <v>-6.2615227630943598E-2</v>
      </c>
      <c r="CA551" s="399">
        <v>-3.3345148002102303E-2</v>
      </c>
      <c r="CB551" s="399"/>
      <c r="CC551" s="399">
        <v>6.07945156649902E-3</v>
      </c>
      <c r="CD551" s="399"/>
      <c r="CE551" s="399"/>
      <c r="CF551" s="399">
        <v>-6.2874792206991395E-2</v>
      </c>
      <c r="CG551" s="399">
        <v>-8.53241237391726E-2</v>
      </c>
      <c r="CH551" s="399">
        <v>-3.8318680102226998E-2</v>
      </c>
      <c r="CI551" s="399"/>
      <c r="CJ551" s="399">
        <v>5.3386240348023403E-2</v>
      </c>
      <c r="CK551" s="399"/>
      <c r="CL551" s="399"/>
      <c r="CM551" s="399"/>
      <c r="CN551" s="399"/>
      <c r="CO551" s="399"/>
      <c r="CP551" s="399"/>
      <c r="CQ551" s="399"/>
      <c r="CR551" s="399">
        <v>-1.16278421934817E-2</v>
      </c>
      <c r="CS551" s="399"/>
      <c r="CT551" s="399"/>
      <c r="CU551" s="399"/>
      <c r="CV551" s="399"/>
      <c r="CW551" s="399"/>
      <c r="CX551" s="399"/>
      <c r="CY551" s="399"/>
      <c r="CZ551" s="399"/>
      <c r="DA551" s="399"/>
      <c r="DB551" s="399"/>
      <c r="DC551" s="399"/>
      <c r="DD551" s="399"/>
      <c r="DE551" s="399"/>
      <c r="DG551" s="404"/>
      <c r="DI551" s="399"/>
      <c r="DJ551" s="399">
        <v>-1.79212934538245E-2</v>
      </c>
      <c r="DK551" s="399">
        <v>0.102739513768937</v>
      </c>
    </row>
    <row r="552" spans="1:115" customFormat="1" hidden="1" outlineLevel="1">
      <c r="A552" s="398">
        <f t="shared" si="55"/>
        <v>35461</v>
      </c>
      <c r="B552" s="402"/>
      <c r="C552" s="399"/>
      <c r="D552" s="399">
        <v>4.4999999999999997E-3</v>
      </c>
      <c r="E552" s="399">
        <v>5.4453548075880702E-2</v>
      </c>
      <c r="F552" s="399"/>
      <c r="G552" s="399"/>
      <c r="H552" s="399"/>
      <c r="I552" s="399"/>
      <c r="J552" s="399"/>
      <c r="K552" s="399"/>
      <c r="L552" s="399"/>
      <c r="M552" s="399"/>
      <c r="N552" s="399"/>
      <c r="O552" s="399"/>
      <c r="P552" s="399"/>
      <c r="Q552" s="399"/>
      <c r="R552" s="399">
        <v>-0.20359013520918601</v>
      </c>
      <c r="S552" s="399">
        <v>-3.4985366142985003E-2</v>
      </c>
      <c r="T552" s="399">
        <v>0.36407766990291202</v>
      </c>
      <c r="U552" s="399"/>
      <c r="V552" s="399"/>
      <c r="W552" s="399"/>
      <c r="X552" s="399">
        <v>-2.3808510352410699E-2</v>
      </c>
      <c r="Y552" s="399"/>
      <c r="Z552" s="399">
        <v>-2.8783933539257098E-2</v>
      </c>
      <c r="AA552" s="399">
        <v>5.97007783850243E-2</v>
      </c>
      <c r="AB552" s="399"/>
      <c r="AC552" s="399"/>
      <c r="AD552" s="399"/>
      <c r="AE552" s="399">
        <v>4.6498609548290201E-2</v>
      </c>
      <c r="AF552" s="399"/>
      <c r="AG552" s="399"/>
      <c r="AH552" s="399"/>
      <c r="AI552" s="399"/>
      <c r="AJ552" s="399"/>
      <c r="AK552" s="399">
        <v>9.4786586335286992E-3</v>
      </c>
      <c r="AL552" s="399"/>
      <c r="AM552" s="399">
        <v>5.4645300035287498E-3</v>
      </c>
      <c r="AN552" s="399">
        <v>0.43555578295355502</v>
      </c>
      <c r="AO552" s="399"/>
      <c r="AP552" s="399">
        <v>0.13814701335375901</v>
      </c>
      <c r="AQ552" s="399">
        <v>0.139584015886726</v>
      </c>
      <c r="AR552" s="399"/>
      <c r="AS552" s="399"/>
      <c r="AT552" s="399">
        <v>-6.8862526969883694E-2</v>
      </c>
      <c r="AU552" s="399"/>
      <c r="AV552" s="399">
        <v>0.19230834673132899</v>
      </c>
      <c r="AW552" s="399">
        <v>7.8665800294577204E-2</v>
      </c>
      <c r="AX552" s="399"/>
      <c r="AY552" s="399">
        <v>3.0175606602251999E-2</v>
      </c>
      <c r="AZ552" s="399">
        <v>-8.9284741707723603E-3</v>
      </c>
      <c r="BA552" s="399">
        <v>-9.3281398487564601E-3</v>
      </c>
      <c r="BB552" s="399">
        <v>2.6666510228064499E-2</v>
      </c>
      <c r="BC552" s="399"/>
      <c r="BD552" s="399">
        <v>-0.16094939856687601</v>
      </c>
      <c r="BE552" s="399">
        <v>0.217391304347826</v>
      </c>
      <c r="BF552" s="399"/>
      <c r="BG552" s="399">
        <v>7.8380286500034906E-3</v>
      </c>
      <c r="BH552" s="399">
        <v>3.9999127616041102E-2</v>
      </c>
      <c r="BI552" s="399"/>
      <c r="BJ552" s="399"/>
      <c r="BK552" s="399">
        <v>3.6913683510006297E-2</v>
      </c>
      <c r="BL552" s="399">
        <v>4.14906046352412E-2</v>
      </c>
      <c r="BM552" s="399"/>
      <c r="BN552" s="399"/>
      <c r="BO552" s="399">
        <v>2.1153974267334699E-2</v>
      </c>
      <c r="BP552" s="399">
        <v>2.8368747525405701E-2</v>
      </c>
      <c r="BQ552" s="399"/>
      <c r="BR552" s="399">
        <v>8.3332944766160794E-2</v>
      </c>
      <c r="BS552" s="399"/>
      <c r="BT552" s="399"/>
      <c r="BU552" s="399">
        <v>5.4192378311064202E-3</v>
      </c>
      <c r="BV552" s="399"/>
      <c r="BW552" s="399">
        <v>4.3956208077540602E-2</v>
      </c>
      <c r="BX552" s="403"/>
      <c r="BY552" s="399">
        <v>1.3513429373380501E-2</v>
      </c>
      <c r="BZ552" s="399">
        <v>9.6267029027307105E-2</v>
      </c>
      <c r="CA552" s="399">
        <v>8.0378555270903901E-2</v>
      </c>
      <c r="CB552" s="399"/>
      <c r="CC552" s="399">
        <v>4.6004721276453303E-2</v>
      </c>
      <c r="CD552" s="399"/>
      <c r="CE552" s="399"/>
      <c r="CF552" s="399">
        <v>-0.10893854484554601</v>
      </c>
      <c r="CG552" s="399">
        <v>5.0373171185680701E-2</v>
      </c>
      <c r="CH552" s="399">
        <v>0.11264075170201999</v>
      </c>
      <c r="CI552" s="399"/>
      <c r="CJ552" s="399">
        <v>0.23449305964158801</v>
      </c>
      <c r="CK552" s="399"/>
      <c r="CL552" s="399"/>
      <c r="CM552" s="399"/>
      <c r="CN552" s="399"/>
      <c r="CO552" s="399"/>
      <c r="CP552" s="399"/>
      <c r="CQ552" s="399"/>
      <c r="CR552" s="399">
        <v>0.145097812838866</v>
      </c>
      <c r="CS552" s="399"/>
      <c r="CT552" s="399"/>
      <c r="CU552" s="399"/>
      <c r="CV552" s="399"/>
      <c r="CW552" s="399"/>
      <c r="CX552" s="399"/>
      <c r="CY552" s="399"/>
      <c r="CZ552" s="399"/>
      <c r="DA552" s="399"/>
      <c r="DB552" s="399"/>
      <c r="DC552" s="399"/>
      <c r="DD552" s="399"/>
      <c r="DE552" s="399"/>
      <c r="DG552" s="404"/>
      <c r="DI552" s="399"/>
      <c r="DJ552" s="399">
        <v>2.9747015474087701E-2</v>
      </c>
      <c r="DK552" s="399">
        <v>6.3073272558960405E-2</v>
      </c>
    </row>
    <row r="553" spans="1:115" customFormat="1" hidden="1" outlineLevel="1">
      <c r="A553" s="398">
        <f t="shared" si="55"/>
        <v>35489</v>
      </c>
      <c r="B553" s="402"/>
      <c r="C553" s="399"/>
      <c r="D553" s="399">
        <v>3.8999999999999998E-3</v>
      </c>
      <c r="E553" s="399">
        <v>-1.06267799131853E-3</v>
      </c>
      <c r="F553" s="399"/>
      <c r="G553" s="399"/>
      <c r="H553" s="399"/>
      <c r="I553" s="399"/>
      <c r="J553" s="399"/>
      <c r="K553" s="399"/>
      <c r="L553" s="399"/>
      <c r="M553" s="399"/>
      <c r="N553" s="399"/>
      <c r="O553" s="399"/>
      <c r="P553" s="399"/>
      <c r="Q553" s="399"/>
      <c r="R553" s="399">
        <v>-2.2561769742559599E-2</v>
      </c>
      <c r="S553" s="399">
        <v>3.02116150463165E-2</v>
      </c>
      <c r="T553" s="399">
        <v>2.4911032028469698E-2</v>
      </c>
      <c r="U553" s="399"/>
      <c r="V553" s="399"/>
      <c r="W553" s="399"/>
      <c r="X553" s="399">
        <v>-8.7164306103070192E-3</v>
      </c>
      <c r="Y553" s="399"/>
      <c r="Z553" s="399">
        <v>-4.2923574652034002E-3</v>
      </c>
      <c r="AA553" s="399">
        <v>-3.7558534509661602E-2</v>
      </c>
      <c r="AB553" s="399"/>
      <c r="AC553" s="399"/>
      <c r="AD553" s="399"/>
      <c r="AE553" s="399">
        <v>1.8867804982929299E-2</v>
      </c>
      <c r="AF553" s="399"/>
      <c r="AG553" s="399"/>
      <c r="AH553" s="399"/>
      <c r="AI553" s="399"/>
      <c r="AJ553" s="399"/>
      <c r="AK553" s="399">
        <v>7.0422679572195598E-2</v>
      </c>
      <c r="AL553" s="399"/>
      <c r="AM553" s="399">
        <v>-3.8043433015715E-2</v>
      </c>
      <c r="AN553" s="399">
        <v>-5.5727478225666302E-2</v>
      </c>
      <c r="AO553" s="399"/>
      <c r="AP553" s="399">
        <v>1.6552155108980001E-2</v>
      </c>
      <c r="AQ553" s="399">
        <v>5.1187929795407601E-2</v>
      </c>
      <c r="AR553" s="399"/>
      <c r="AS553" s="399"/>
      <c r="AT553" s="399">
        <v>9.6461972404797702E-3</v>
      </c>
      <c r="AU553" s="399"/>
      <c r="AV553" s="399">
        <v>-5.3763683388269E-2</v>
      </c>
      <c r="AW553" s="399">
        <v>3.8919165816795998E-2</v>
      </c>
      <c r="AX553" s="399"/>
      <c r="AY553" s="399">
        <v>3.85355955860553E-2</v>
      </c>
      <c r="AZ553" s="399">
        <v>1.48064336707469E-2</v>
      </c>
      <c r="BA553" s="399">
        <v>-5.7141778507149299E-3</v>
      </c>
      <c r="BB553" s="399">
        <v>7.42118129165103E-2</v>
      </c>
      <c r="BC553" s="399"/>
      <c r="BD553" s="399">
        <v>5.2238068704974799E-2</v>
      </c>
      <c r="BE553" s="399">
        <v>-5.6122448979591802E-2</v>
      </c>
      <c r="BF553" s="399"/>
      <c r="BG553" s="399">
        <v>2.33461400860384E-2</v>
      </c>
      <c r="BH553" s="399">
        <v>3.7889860500779297E-2</v>
      </c>
      <c r="BI553" s="399"/>
      <c r="BJ553" s="399"/>
      <c r="BK553" s="399">
        <v>8.0508535793461997E-3</v>
      </c>
      <c r="BL553" s="399">
        <v>8.2432931235338597E-2</v>
      </c>
      <c r="BM553" s="399"/>
      <c r="BN553" s="399"/>
      <c r="BO553" s="399">
        <v>-2.0513527462849901E-2</v>
      </c>
      <c r="BP553" s="399">
        <v>-3.79312234705447E-2</v>
      </c>
      <c r="BQ553" s="399"/>
      <c r="BR553" s="399">
        <v>2.5641329750511501E-2</v>
      </c>
      <c r="BS553" s="399"/>
      <c r="BT553" s="399"/>
      <c r="BU553" s="399">
        <v>5.1213532294457499E-2</v>
      </c>
      <c r="BV553" s="399"/>
      <c r="BW553" s="399">
        <v>0.11052610463375</v>
      </c>
      <c r="BX553" s="403"/>
      <c r="BY553" s="399">
        <v>-4.4935898786796803E-2</v>
      </c>
      <c r="BZ553" s="399">
        <v>-0.202509126449646</v>
      </c>
      <c r="CA553" s="399">
        <v>2.8445913383036099E-2</v>
      </c>
      <c r="CB553" s="399"/>
      <c r="CC553" s="399">
        <v>6.9363604631837703E-2</v>
      </c>
      <c r="CD553" s="399"/>
      <c r="CE553" s="399"/>
      <c r="CF553" s="399">
        <v>0.19485269208164599</v>
      </c>
      <c r="CG553" s="399">
        <v>3.0262946403926499E-2</v>
      </c>
      <c r="CH553" s="399">
        <v>-9.12154411244082E-2</v>
      </c>
      <c r="CI553" s="399"/>
      <c r="CJ553" s="399">
        <v>-4.4117348984883599E-2</v>
      </c>
      <c r="CK553" s="399"/>
      <c r="CL553" s="399"/>
      <c r="CM553" s="399"/>
      <c r="CN553" s="399"/>
      <c r="CO553" s="399"/>
      <c r="CP553" s="399"/>
      <c r="CQ553" s="399"/>
      <c r="CR553" s="399">
        <v>-1.3698069440416899E-2</v>
      </c>
      <c r="CS553" s="399"/>
      <c r="CT553" s="399"/>
      <c r="CU553" s="399"/>
      <c r="CV553" s="399"/>
      <c r="CW553" s="399"/>
      <c r="CX553" s="399"/>
      <c r="CY553" s="399"/>
      <c r="CZ553" s="399"/>
      <c r="DA553" s="399"/>
      <c r="DB553" s="399"/>
      <c r="DC553" s="399"/>
      <c r="DD553" s="399"/>
      <c r="DE553" s="399"/>
      <c r="DG553" s="404"/>
      <c r="DI553" s="399"/>
      <c r="DJ553" s="399">
        <v>2.67377461591475E-2</v>
      </c>
      <c r="DK553" s="399">
        <v>2.3529147519500901E-2</v>
      </c>
    </row>
    <row r="554" spans="1:115" customFormat="1" hidden="1" outlineLevel="1">
      <c r="A554" s="398">
        <f t="shared" si="55"/>
        <v>35520</v>
      </c>
      <c r="B554" s="402"/>
      <c r="C554" s="399"/>
      <c r="D554" s="399">
        <v>4.3E-3</v>
      </c>
      <c r="E554" s="399">
        <v>-4.6377380203257101E-2</v>
      </c>
      <c r="F554" s="399"/>
      <c r="G554" s="399"/>
      <c r="H554" s="399"/>
      <c r="I554" s="399"/>
      <c r="J554" s="399"/>
      <c r="K554" s="399"/>
      <c r="L554" s="399"/>
      <c r="M554" s="399"/>
      <c r="N554" s="399"/>
      <c r="O554" s="399"/>
      <c r="P554" s="399"/>
      <c r="Q554" s="399"/>
      <c r="R554" s="399">
        <v>0.12307660384564</v>
      </c>
      <c r="S554" s="399">
        <v>-1.4401464962227901E-2</v>
      </c>
      <c r="T554" s="399">
        <v>0.15277777777777701</v>
      </c>
      <c r="U554" s="399"/>
      <c r="V554" s="399"/>
      <c r="W554" s="399"/>
      <c r="X554" s="399">
        <v>4.9504887042934799E-2</v>
      </c>
      <c r="Y554" s="399"/>
      <c r="Z554" s="399">
        <v>-1.29310889966227E-2</v>
      </c>
      <c r="AA554" s="399">
        <v>7.8048773741608901E-2</v>
      </c>
      <c r="AB554" s="399"/>
      <c r="AC554" s="399"/>
      <c r="AD554" s="399"/>
      <c r="AE554" s="399">
        <v>-1.8518403359742499E-2</v>
      </c>
      <c r="AF554" s="399"/>
      <c r="AG554" s="399"/>
      <c r="AH554" s="399"/>
      <c r="AI554" s="399"/>
      <c r="AJ554" s="399"/>
      <c r="AK554" s="399">
        <v>-7.2606517701356399E-2</v>
      </c>
      <c r="AL554" s="399"/>
      <c r="AM554" s="399">
        <v>-4.6550223995402297E-2</v>
      </c>
      <c r="AN554" s="399">
        <v>-0.114754191313319</v>
      </c>
      <c r="AO554" s="399"/>
      <c r="AP554" s="399">
        <v>-8.1049449479167798E-2</v>
      </c>
      <c r="AQ554" s="399">
        <v>-0.137816380754576</v>
      </c>
      <c r="AR554" s="399"/>
      <c r="AS554" s="399"/>
      <c r="AT554" s="399">
        <v>-1.7515561154708301E-2</v>
      </c>
      <c r="AU554" s="399"/>
      <c r="AV554" s="399">
        <v>-1.5455303277381901E-2</v>
      </c>
      <c r="AW554" s="399">
        <v>-4.4745193515604201E-2</v>
      </c>
      <c r="AX554" s="399"/>
      <c r="AY554" s="399">
        <v>9.27678189481939E-3</v>
      </c>
      <c r="AZ554" s="399">
        <v>-3.7861640516002298E-2</v>
      </c>
      <c r="BA554" s="399">
        <v>-2.8735423255738801E-2</v>
      </c>
      <c r="BB554" s="399">
        <v>-4.1015774261530899E-2</v>
      </c>
      <c r="BC554" s="399"/>
      <c r="BD554" s="399">
        <v>2.3952354246188998E-2</v>
      </c>
      <c r="BE554" s="399">
        <v>-0.124324324324324</v>
      </c>
      <c r="BF554" s="399"/>
      <c r="BG554" s="399">
        <v>-4.5627742679637401E-2</v>
      </c>
      <c r="BH554" s="399">
        <v>-3.2710144693272901E-2</v>
      </c>
      <c r="BI554" s="399"/>
      <c r="BJ554" s="399"/>
      <c r="BK554" s="399">
        <v>2.55596145656251E-2</v>
      </c>
      <c r="BL554" s="399">
        <v>-6.2422145386539798E-2</v>
      </c>
      <c r="BM554" s="399"/>
      <c r="BN554" s="399"/>
      <c r="BO554" s="399">
        <v>7.9457195191956695E-2</v>
      </c>
      <c r="BP554" s="399">
        <v>-5.9774330776401902E-2</v>
      </c>
      <c r="BQ554" s="399"/>
      <c r="BR554" s="399">
        <v>-4.75000083930514E-2</v>
      </c>
      <c r="BS554" s="399"/>
      <c r="BT554" s="399"/>
      <c r="BU554" s="399">
        <v>-7.7394209492569102E-2</v>
      </c>
      <c r="BV554" s="399"/>
      <c r="BW554" s="399">
        <v>5.9377761308257303E-2</v>
      </c>
      <c r="BX554" s="403"/>
      <c r="BY554" s="399">
        <v>-2.82455537679637E-3</v>
      </c>
      <c r="BZ554" s="399">
        <v>-0.134831167756996</v>
      </c>
      <c r="CA554" s="399">
        <v>-6.3829167592031999E-2</v>
      </c>
      <c r="CB554" s="399"/>
      <c r="CC554" s="399">
        <v>-2.7020811253486402E-3</v>
      </c>
      <c r="CD554" s="399"/>
      <c r="CE554" s="399"/>
      <c r="CF554" s="399">
        <v>-0.18421080046235</v>
      </c>
      <c r="CG554" s="399">
        <v>-1.3840433343309699E-2</v>
      </c>
      <c r="CH554" s="399">
        <v>6.5838644660962897E-2</v>
      </c>
      <c r="CI554" s="399"/>
      <c r="CJ554" s="399">
        <v>-5.9615231455484197E-2</v>
      </c>
      <c r="CK554" s="399"/>
      <c r="CL554" s="399"/>
      <c r="CM554" s="399"/>
      <c r="CN554" s="399"/>
      <c r="CO554" s="399"/>
      <c r="CP554" s="399"/>
      <c r="CQ554" s="399"/>
      <c r="CR554" s="399">
        <v>-1.3889051918224701E-2</v>
      </c>
      <c r="CS554" s="399"/>
      <c r="CT554" s="399"/>
      <c r="CU554" s="399"/>
      <c r="CV554" s="399"/>
      <c r="CW554" s="399"/>
      <c r="CX554" s="399"/>
      <c r="CY554" s="399"/>
      <c r="CZ554" s="399"/>
      <c r="DA554" s="399"/>
      <c r="DB554" s="399"/>
      <c r="DC554" s="399"/>
      <c r="DD554" s="399"/>
      <c r="DE554" s="399"/>
      <c r="DG554" s="404"/>
      <c r="DI554" s="399"/>
      <c r="DJ554" s="399">
        <v>1.0416843094253499E-2</v>
      </c>
      <c r="DK554" s="399">
        <v>-4.0228928860968197E-2</v>
      </c>
    </row>
    <row r="555" spans="1:115" customFormat="1" hidden="1" outlineLevel="1">
      <c r="A555" s="398">
        <f t="shared" si="55"/>
        <v>35550</v>
      </c>
      <c r="B555" s="402"/>
      <c r="C555" s="399"/>
      <c r="D555" s="399">
        <v>4.3E-3</v>
      </c>
      <c r="E555" s="399">
        <v>4.7730905254843997E-2</v>
      </c>
      <c r="F555" s="399"/>
      <c r="G555" s="399"/>
      <c r="H555" s="399"/>
      <c r="I555" s="399"/>
      <c r="J555" s="399"/>
      <c r="K555" s="399"/>
      <c r="L555" s="399"/>
      <c r="M555" s="399"/>
      <c r="N555" s="399"/>
      <c r="O555" s="399"/>
      <c r="P555" s="399"/>
      <c r="Q555" s="399"/>
      <c r="R555" s="399">
        <v>-6.84894815136316E-2</v>
      </c>
      <c r="S555" s="399">
        <v>8.0597557890511304E-2</v>
      </c>
      <c r="T555" s="399">
        <v>2.40963855421687E-2</v>
      </c>
      <c r="U555" s="399"/>
      <c r="V555" s="399"/>
      <c r="W555" s="399"/>
      <c r="X555" s="399">
        <v>1.41515089946808E-2</v>
      </c>
      <c r="Y555" s="399"/>
      <c r="Z555" s="399">
        <v>-2.6045599717743399E-2</v>
      </c>
      <c r="AA555" s="399">
        <v>4.5249420227772202E-2</v>
      </c>
      <c r="AB555" s="399"/>
      <c r="AC555" s="399"/>
      <c r="AD555" s="399"/>
      <c r="AE555" s="399">
        <v>0.123828922262603</v>
      </c>
      <c r="AF555" s="399"/>
      <c r="AG555" s="399"/>
      <c r="AH555" s="399"/>
      <c r="AI555" s="399"/>
      <c r="AJ555" s="399"/>
      <c r="AK555" s="399">
        <v>9.0476426715272895E-2</v>
      </c>
      <c r="AL555" s="399"/>
      <c r="AM555" s="399">
        <v>6.5476329050698501E-2</v>
      </c>
      <c r="AN555" s="399">
        <v>-0.14074044615443199</v>
      </c>
      <c r="AO555" s="399"/>
      <c r="AP555" s="399">
        <v>7.2700040148815107E-2</v>
      </c>
      <c r="AQ555" s="399">
        <v>-9.0909357641395003E-2</v>
      </c>
      <c r="AR555" s="399"/>
      <c r="AS555" s="399"/>
      <c r="AT555" s="399">
        <v>3.0794197310315401E-2</v>
      </c>
      <c r="AU555" s="399"/>
      <c r="AV555" s="399">
        <v>7.7219962033728995E-2</v>
      </c>
      <c r="AW555" s="399">
        <v>9.9921997292133899E-2</v>
      </c>
      <c r="AX555" s="399"/>
      <c r="AY555" s="399">
        <v>0.102273759852488</v>
      </c>
      <c r="AZ555" s="399">
        <v>0.12037024558791</v>
      </c>
      <c r="BA555" s="399">
        <v>-3.5502900750660198E-2</v>
      </c>
      <c r="BB555" s="399">
        <v>6.14829044248692E-2</v>
      </c>
      <c r="BC555" s="399"/>
      <c r="BD555" s="399">
        <v>0.105263102741233</v>
      </c>
      <c r="BE555" s="399">
        <v>-0.21604938271604901</v>
      </c>
      <c r="BF555" s="399"/>
      <c r="BG555" s="399">
        <v>0.120877564595834</v>
      </c>
      <c r="BH555" s="399">
        <v>2.41540437076708E-2</v>
      </c>
      <c r="BI555" s="399"/>
      <c r="BJ555" s="399"/>
      <c r="BK555" s="399">
        <v>0.114301637759119</v>
      </c>
      <c r="BL555" s="399">
        <v>-1.2237671767335499E-2</v>
      </c>
      <c r="BM555" s="399"/>
      <c r="BN555" s="399"/>
      <c r="BO555" s="399">
        <v>-1.6157106454202801E-2</v>
      </c>
      <c r="BP555" s="399">
        <v>-3.0534801671743599E-2</v>
      </c>
      <c r="BQ555" s="399"/>
      <c r="BR555" s="399">
        <v>2.1641002384419499E-2</v>
      </c>
      <c r="BS555" s="399"/>
      <c r="BT555" s="399"/>
      <c r="BU555" s="399">
        <v>0.150417266501158</v>
      </c>
      <c r="BV555" s="399"/>
      <c r="BW555" s="399">
        <v>8.9690280912877399E-3</v>
      </c>
      <c r="BX555" s="403"/>
      <c r="BY555" s="399">
        <v>-5.6661736707175302E-3</v>
      </c>
      <c r="BZ555" s="399">
        <v>7.5324615749050999E-2</v>
      </c>
      <c r="CA555" s="399">
        <v>0.110099617147371</v>
      </c>
      <c r="CB555" s="399"/>
      <c r="CC555" s="399">
        <v>7.6494053476183099E-2</v>
      </c>
      <c r="CD555" s="399"/>
      <c r="CE555" s="399"/>
      <c r="CF555" s="399">
        <v>-0.106451498217289</v>
      </c>
      <c r="CG555" s="399">
        <v>1.4034679387872199E-2</v>
      </c>
      <c r="CH555" s="399">
        <v>3.2634041966522503E-2</v>
      </c>
      <c r="CI555" s="399"/>
      <c r="CJ555" s="399">
        <v>0.32515251622068198</v>
      </c>
      <c r="CK555" s="399"/>
      <c r="CL555" s="399"/>
      <c r="CM555" s="399"/>
      <c r="CN555" s="399"/>
      <c r="CO555" s="399"/>
      <c r="CP555" s="399"/>
      <c r="CQ555" s="399"/>
      <c r="CR555" s="399">
        <v>-7.7464961006862204E-2</v>
      </c>
      <c r="CS555" s="399"/>
      <c r="CT555" s="399"/>
      <c r="CU555" s="399"/>
      <c r="CV555" s="399"/>
      <c r="CW555" s="399"/>
      <c r="CX555" s="399"/>
      <c r="CY555" s="399"/>
      <c r="CZ555" s="399"/>
      <c r="DA555" s="399"/>
      <c r="DB555" s="399"/>
      <c r="DC555" s="399"/>
      <c r="DD555" s="399"/>
      <c r="DE555" s="399"/>
      <c r="DG555" s="404"/>
      <c r="DI555" s="399"/>
      <c r="DJ555" s="399">
        <v>1.95091737500241E-2</v>
      </c>
      <c r="DK555" s="399">
        <v>-9.5040025421684105E-2</v>
      </c>
    </row>
    <row r="556" spans="1:115" customFormat="1" hidden="1" outlineLevel="1">
      <c r="A556" s="398">
        <f t="shared" si="55"/>
        <v>35581</v>
      </c>
      <c r="B556" s="402"/>
      <c r="C556" s="399"/>
      <c r="D556" s="399">
        <v>4.8999999999999998E-3</v>
      </c>
      <c r="E556" s="399">
        <v>6.6216640172424401E-2</v>
      </c>
      <c r="F556" s="399"/>
      <c r="G556" s="399"/>
      <c r="H556" s="399"/>
      <c r="I556" s="399"/>
      <c r="J556" s="399"/>
      <c r="K556" s="399"/>
      <c r="L556" s="399"/>
      <c r="M556" s="399"/>
      <c r="N556" s="399"/>
      <c r="O556" s="399"/>
      <c r="P556" s="399"/>
      <c r="Q556" s="399"/>
      <c r="R556" s="399">
        <v>-2.2057016099666898E-2</v>
      </c>
      <c r="S556" s="399">
        <v>8.56349409553194E-2</v>
      </c>
      <c r="T556" s="399">
        <v>-5.8823529411764698E-2</v>
      </c>
      <c r="U556" s="399"/>
      <c r="V556" s="399"/>
      <c r="W556" s="399"/>
      <c r="X556" s="399">
        <v>8.9428731497591202E-2</v>
      </c>
      <c r="Y556" s="399"/>
      <c r="Z556" s="399">
        <v>6.7567717870480701E-2</v>
      </c>
      <c r="AA556" s="399">
        <v>0.16883082430142801</v>
      </c>
      <c r="AB556" s="399"/>
      <c r="AC556" s="399"/>
      <c r="AD556" s="399"/>
      <c r="AE556" s="399">
        <v>1.5287636968115399E-3</v>
      </c>
      <c r="AF556" s="399"/>
      <c r="AG556" s="399"/>
      <c r="AH556" s="399"/>
      <c r="AI556" s="399"/>
      <c r="AJ556" s="399"/>
      <c r="AK556" s="399">
        <v>-8.7332442696528203E-3</v>
      </c>
      <c r="AL556" s="399"/>
      <c r="AM556" s="399">
        <v>5.0578185375544003E-2</v>
      </c>
      <c r="AN556" s="399">
        <v>0.25431010888532102</v>
      </c>
      <c r="AO556" s="399"/>
      <c r="AP556" s="399">
        <v>-5.53153465755085E-3</v>
      </c>
      <c r="AQ556" s="399">
        <v>2.2221904598994799E-2</v>
      </c>
      <c r="AR556" s="399"/>
      <c r="AS556" s="399"/>
      <c r="AT556" s="399">
        <v>0.17295605446571299</v>
      </c>
      <c r="AU556" s="399"/>
      <c r="AV556" s="399">
        <v>5.3763259894138202E-2</v>
      </c>
      <c r="AW556" s="399">
        <v>9.6421338446035204E-2</v>
      </c>
      <c r="AX556" s="399"/>
      <c r="AY556" s="399">
        <v>0.15319835456435499</v>
      </c>
      <c r="AZ556" s="399">
        <v>-5.0024899239098303E-3</v>
      </c>
      <c r="BA556" s="399">
        <v>6.4606701401622196E-2</v>
      </c>
      <c r="BB556" s="399">
        <v>0.16184025435344901</v>
      </c>
      <c r="BC556" s="399"/>
      <c r="BD556" s="399">
        <v>1.7929382074452601E-2</v>
      </c>
      <c r="BE556" s="399">
        <v>0.27559055118110198</v>
      </c>
      <c r="BF556" s="399"/>
      <c r="BG556" s="399">
        <v>7.9136812681953606E-2</v>
      </c>
      <c r="BH556" s="399">
        <v>3.1994193078771001E-2</v>
      </c>
      <c r="BI556" s="399"/>
      <c r="BJ556" s="399"/>
      <c r="BK556" s="399">
        <v>9.6909963281676295E-2</v>
      </c>
      <c r="BL556" s="399">
        <v>2.5780498259974499E-2</v>
      </c>
      <c r="BM556" s="399"/>
      <c r="BN556" s="399"/>
      <c r="BO556" s="399">
        <v>3.0329443188891098E-2</v>
      </c>
      <c r="BP556" s="399">
        <v>9.8425637713920502E-2</v>
      </c>
      <c r="BQ556" s="399"/>
      <c r="BR556" s="399">
        <v>0.16195385019209199</v>
      </c>
      <c r="BS556" s="399"/>
      <c r="BT556" s="399"/>
      <c r="BU556" s="399">
        <v>1.93707096381368E-2</v>
      </c>
      <c r="BV556" s="399"/>
      <c r="BW556" s="399">
        <v>6.2222058731211199E-2</v>
      </c>
      <c r="BX556" s="403"/>
      <c r="BY556" s="399">
        <v>4.0611633130489301E-2</v>
      </c>
      <c r="BZ556" s="399">
        <v>0.30917875348635498</v>
      </c>
      <c r="CA556" s="399">
        <v>4.0983547279844698E-2</v>
      </c>
      <c r="CB556" s="399"/>
      <c r="CC556" s="399">
        <v>-4.0302299585192297E-2</v>
      </c>
      <c r="CD556" s="399"/>
      <c r="CE556" s="399"/>
      <c r="CF556" s="399">
        <v>0.129963033562115</v>
      </c>
      <c r="CG556" s="399">
        <v>6.5894739605119906E-2</v>
      </c>
      <c r="CH556" s="399">
        <v>7.9014235443147299E-2</v>
      </c>
      <c r="CI556" s="399"/>
      <c r="CJ556" s="399">
        <v>2.0576266317866101E-2</v>
      </c>
      <c r="CK556" s="399"/>
      <c r="CL556" s="399"/>
      <c r="CM556" s="399"/>
      <c r="CN556" s="399"/>
      <c r="CO556" s="399"/>
      <c r="CP556" s="399"/>
      <c r="CQ556" s="399"/>
      <c r="CR556" s="399">
        <v>0.106870505106476</v>
      </c>
      <c r="CS556" s="399"/>
      <c r="CT556" s="399"/>
      <c r="CU556" s="399"/>
      <c r="CV556" s="399"/>
      <c r="CW556" s="399"/>
      <c r="CX556" s="399"/>
      <c r="CY556" s="399"/>
      <c r="CZ556" s="399"/>
      <c r="DA556" s="399"/>
      <c r="DB556" s="399"/>
      <c r="DC556" s="399"/>
      <c r="DD556" s="399"/>
      <c r="DE556" s="399"/>
      <c r="DG556" s="404"/>
      <c r="DI556" s="399"/>
      <c r="DJ556" s="399">
        <v>5.76275225659705E-2</v>
      </c>
      <c r="DK556" s="399">
        <v>4.0000043351082003E-2</v>
      </c>
    </row>
    <row r="557" spans="1:115" customFormat="1" hidden="1" outlineLevel="1">
      <c r="A557" s="398">
        <f t="shared" si="55"/>
        <v>35611</v>
      </c>
      <c r="B557" s="402"/>
      <c r="C557" s="399"/>
      <c r="D557" s="399">
        <v>3.7000000000000002E-3</v>
      </c>
      <c r="E557" s="399">
        <v>4.0283838243220897E-2</v>
      </c>
      <c r="F557" s="399"/>
      <c r="G557" s="399"/>
      <c r="H557" s="399"/>
      <c r="I557" s="399"/>
      <c r="J557" s="399"/>
      <c r="K557" s="399"/>
      <c r="L557" s="399"/>
      <c r="M557" s="399"/>
      <c r="N557" s="399"/>
      <c r="O557" s="399"/>
      <c r="P557" s="399"/>
      <c r="Q557" s="399"/>
      <c r="R557" s="399">
        <v>-0.14286113726457</v>
      </c>
      <c r="S557" s="399">
        <v>-4.0380716148144903E-2</v>
      </c>
      <c r="T557" s="399">
        <v>-0.10312499999999999</v>
      </c>
      <c r="U557" s="399"/>
      <c r="V557" s="399">
        <v>2.7777989705403499E-2</v>
      </c>
      <c r="W557" s="399"/>
      <c r="X557" s="399">
        <v>3.2188562305124499E-2</v>
      </c>
      <c r="Y557" s="399"/>
      <c r="Z557" s="399">
        <v>8.0168398222811604E-2</v>
      </c>
      <c r="AA557" s="399">
        <v>-2.5925953148995401E-2</v>
      </c>
      <c r="AB557" s="399"/>
      <c r="AC557" s="399"/>
      <c r="AD557" s="399"/>
      <c r="AE557" s="399">
        <v>-1.9847375441740499E-2</v>
      </c>
      <c r="AF557" s="399"/>
      <c r="AG557" s="399"/>
      <c r="AH557" s="399"/>
      <c r="AI557" s="399"/>
      <c r="AJ557" s="399"/>
      <c r="AK557" s="399">
        <v>4.2369475666163003E-2</v>
      </c>
      <c r="AL557" s="399"/>
      <c r="AM557" s="399">
        <v>0.106140852549096</v>
      </c>
      <c r="AN557" s="399">
        <v>1.8900288319405101E-2</v>
      </c>
      <c r="AO557" s="399"/>
      <c r="AP557" s="399">
        <v>0.144027944314154</v>
      </c>
      <c r="AQ557" s="399">
        <v>1.69337758004455E-2</v>
      </c>
      <c r="AR557" s="399"/>
      <c r="AS557" s="399"/>
      <c r="AT557" s="399">
        <v>8.0428487915630495E-2</v>
      </c>
      <c r="AU557" s="399"/>
      <c r="AV557" s="399">
        <v>2.5515985435090299E-2</v>
      </c>
      <c r="AW557" s="399">
        <v>2.4478496836787399E-2</v>
      </c>
      <c r="AX557" s="399"/>
      <c r="AY557" s="399">
        <v>8.3941886538862504E-2</v>
      </c>
      <c r="AZ557" s="399">
        <v>2.91667158526842E-2</v>
      </c>
      <c r="BA557" s="399">
        <v>3.55033452258346E-2</v>
      </c>
      <c r="BB557" s="399">
        <v>3.22576284018549E-2</v>
      </c>
      <c r="BC557" s="399"/>
      <c r="BD557" s="399">
        <v>9.8958325787144197E-2</v>
      </c>
      <c r="BE557" s="399">
        <v>-5.5555555555555497E-2</v>
      </c>
      <c r="BF557" s="399"/>
      <c r="BG557" s="399">
        <v>1.3333405806543699E-2</v>
      </c>
      <c r="BH557" s="399">
        <v>-3.68664282600746E-2</v>
      </c>
      <c r="BI557" s="399"/>
      <c r="BJ557" s="399"/>
      <c r="BK557" s="399">
        <v>9.9871917726901599E-2</v>
      </c>
      <c r="BL557" s="399">
        <v>2.7116205759057401E-2</v>
      </c>
      <c r="BM557" s="399"/>
      <c r="BN557" s="399"/>
      <c r="BO557" s="399">
        <v>5.6249416271620903E-2</v>
      </c>
      <c r="BP557" s="399">
        <v>0.202206517925173</v>
      </c>
      <c r="BQ557" s="399"/>
      <c r="BR557" s="399">
        <v>-7.9646470219812193E-2</v>
      </c>
      <c r="BS557" s="399"/>
      <c r="BT557" s="399"/>
      <c r="BU557" s="399">
        <v>6.6325181579615894E-2</v>
      </c>
      <c r="BV557" s="399"/>
      <c r="BW557" s="399">
        <v>0.13410935008761199</v>
      </c>
      <c r="BX557" s="403"/>
      <c r="BY557" s="399">
        <v>6.23265670479047E-2</v>
      </c>
      <c r="BZ557" s="399">
        <v>-9.2253623714891805E-3</v>
      </c>
      <c r="CA557" s="399">
        <v>9.62674519405506E-2</v>
      </c>
      <c r="CB557" s="399"/>
      <c r="CC557" s="399">
        <v>7.6115293299420406E-2</v>
      </c>
      <c r="CD557" s="399"/>
      <c r="CE557" s="399"/>
      <c r="CF557" s="399">
        <v>-8.8460922944233399E-5</v>
      </c>
      <c r="CG557" s="399">
        <v>9.4462436075602299E-2</v>
      </c>
      <c r="CH557" s="399">
        <v>4.9317344450148397E-2</v>
      </c>
      <c r="CI557" s="399"/>
      <c r="CJ557" s="399">
        <v>1.9153403184228202E-2</v>
      </c>
      <c r="CK557" s="399"/>
      <c r="CL557" s="399"/>
      <c r="CM557" s="399"/>
      <c r="CN557" s="399"/>
      <c r="CO557" s="399"/>
      <c r="CP557" s="399"/>
      <c r="CQ557" s="399"/>
      <c r="CR557" s="399">
        <v>6.5517282842467495E-2</v>
      </c>
      <c r="CS557" s="399"/>
      <c r="CT557" s="399"/>
      <c r="CU557" s="399"/>
      <c r="CV557" s="399"/>
      <c r="CW557" s="399"/>
      <c r="CX557" s="399"/>
      <c r="CY557" s="399"/>
      <c r="CZ557" s="399"/>
      <c r="DA557" s="399"/>
      <c r="DB557" s="399"/>
      <c r="DC557" s="399"/>
      <c r="DD557" s="399"/>
      <c r="DE557" s="399"/>
      <c r="DG557" s="404"/>
      <c r="DI557" s="399"/>
      <c r="DJ557" s="399">
        <v>3.8461607451805602E-2</v>
      </c>
      <c r="DK557" s="399">
        <v>0.15384644442985501</v>
      </c>
    </row>
    <row r="558" spans="1:115" customFormat="1" hidden="1" outlineLevel="1">
      <c r="A558" s="398">
        <f t="shared" si="55"/>
        <v>35642</v>
      </c>
      <c r="B558" s="402"/>
      <c r="C558" s="399"/>
      <c r="D558" s="399">
        <v>4.3E-3</v>
      </c>
      <c r="E558" s="399">
        <v>7.6365375232456401E-2</v>
      </c>
      <c r="F558" s="399"/>
      <c r="G558" s="399"/>
      <c r="H558" s="399"/>
      <c r="I558" s="399"/>
      <c r="J558" s="399"/>
      <c r="K558" s="399"/>
      <c r="L558" s="399"/>
      <c r="M558" s="399"/>
      <c r="N558" s="399"/>
      <c r="O558" s="399"/>
      <c r="P558" s="399"/>
      <c r="Q558" s="399"/>
      <c r="R558" s="399">
        <v>0.22807166558032099</v>
      </c>
      <c r="S558" s="399">
        <v>5.3191712334527498E-2</v>
      </c>
      <c r="T558" s="399">
        <v>-2.0905923344947699E-2</v>
      </c>
      <c r="U558" s="399"/>
      <c r="V558" s="399">
        <v>0.55405352740859404</v>
      </c>
      <c r="W558" s="399"/>
      <c r="X558" s="399">
        <v>-1.03946256627766E-2</v>
      </c>
      <c r="Y558" s="399"/>
      <c r="Z558" s="399">
        <v>-3.6507682989562699E-3</v>
      </c>
      <c r="AA558" s="399">
        <v>0.15209150162580101</v>
      </c>
      <c r="AB558" s="399"/>
      <c r="AC558" s="399"/>
      <c r="AD558" s="399"/>
      <c r="AE558" s="399">
        <v>8.7466521348897805E-3</v>
      </c>
      <c r="AF558" s="399"/>
      <c r="AG558" s="399"/>
      <c r="AH558" s="399"/>
      <c r="AI558" s="399"/>
      <c r="AJ558" s="399"/>
      <c r="AK558" s="399">
        <v>7.4270629355234402E-2</v>
      </c>
      <c r="AL558" s="399"/>
      <c r="AM558" s="399">
        <v>2.7157859483054599E-2</v>
      </c>
      <c r="AN558" s="399">
        <v>0.42664400111569201</v>
      </c>
      <c r="AO558" s="399"/>
      <c r="AP558" s="399">
        <v>1.52718017732056E-2</v>
      </c>
      <c r="AQ558" s="399">
        <v>7.2805200540009496E-2</v>
      </c>
      <c r="AR558" s="399"/>
      <c r="AS558" s="399"/>
      <c r="AT558" s="399">
        <v>8.0645725640638904E-2</v>
      </c>
      <c r="AU558" s="399"/>
      <c r="AV558" s="399">
        <v>1.8303159421612699E-2</v>
      </c>
      <c r="AW558" s="399">
        <v>8.0569921536947295E-2</v>
      </c>
      <c r="AX558" s="399"/>
      <c r="AY558" s="399">
        <v>-6.4818342052929107E-2</v>
      </c>
      <c r="AZ558" s="399">
        <v>3.8461729807028597E-2</v>
      </c>
      <c r="BA558" s="399">
        <v>2.7565365347316E-2</v>
      </c>
      <c r="BB558" s="399">
        <v>0.15696035127352401</v>
      </c>
      <c r="BC558" s="399"/>
      <c r="BD558" s="399">
        <v>0.13270181901737599</v>
      </c>
      <c r="BE558" s="399">
        <v>-8.1699346405228801E-2</v>
      </c>
      <c r="BF558" s="399"/>
      <c r="BG558" s="399">
        <v>8.6688654114491698E-2</v>
      </c>
      <c r="BH558" s="399">
        <v>3.3492545875350999E-2</v>
      </c>
      <c r="BI558" s="399"/>
      <c r="BJ558" s="399"/>
      <c r="BK558" s="399">
        <v>4.7693684730676797E-2</v>
      </c>
      <c r="BL558" s="399">
        <v>0.177515028863834</v>
      </c>
      <c r="BM558" s="399"/>
      <c r="BN558" s="399"/>
      <c r="BO558" s="399">
        <v>6.8469921230865899E-2</v>
      </c>
      <c r="BP558" s="399">
        <v>7.4627309021706001E-2</v>
      </c>
      <c r="BQ558" s="399"/>
      <c r="BR558" s="399">
        <v>9.6154011593041197E-2</v>
      </c>
      <c r="BS558" s="399"/>
      <c r="BT558" s="399"/>
      <c r="BU558" s="399">
        <v>-1.56249730590907E-2</v>
      </c>
      <c r="BV558" s="399"/>
      <c r="BW558" s="399">
        <v>0.10905812269004</v>
      </c>
      <c r="BX558" s="403"/>
      <c r="BY558" s="399">
        <v>5.73664137816432E-2</v>
      </c>
      <c r="BZ558" s="399">
        <v>0.18528916023603101</v>
      </c>
      <c r="CA558" s="399">
        <v>0.16442043393192299</v>
      </c>
      <c r="CB558" s="399"/>
      <c r="CC558" s="399">
        <v>0.107917819573152</v>
      </c>
      <c r="CD558" s="399"/>
      <c r="CE558" s="399"/>
      <c r="CF558" s="399">
        <v>6.0952165213340397E-2</v>
      </c>
      <c r="CG558" s="399">
        <v>9.8214300064075596E-2</v>
      </c>
      <c r="CH558" s="399">
        <v>0.22199977642503599</v>
      </c>
      <c r="CI558" s="399"/>
      <c r="CJ558" s="399">
        <v>0.11869461543278</v>
      </c>
      <c r="CK558" s="399"/>
      <c r="CL558" s="399"/>
      <c r="CM558" s="399"/>
      <c r="CN558" s="399"/>
      <c r="CO558" s="399"/>
      <c r="CP558" s="399"/>
      <c r="CQ558" s="399"/>
      <c r="CR558" s="399">
        <v>4.3688974555008801E-2</v>
      </c>
      <c r="CS558" s="399"/>
      <c r="CT558" s="399"/>
      <c r="CU558" s="399"/>
      <c r="CV558" s="399"/>
      <c r="CW558" s="399"/>
      <c r="CX558" s="399"/>
      <c r="CY558" s="399"/>
      <c r="CZ558" s="399"/>
      <c r="DA558" s="399"/>
      <c r="DB558" s="399"/>
      <c r="DC558" s="399"/>
      <c r="DD558" s="399"/>
      <c r="DE558" s="399"/>
      <c r="DG558" s="404"/>
      <c r="DI558" s="399"/>
      <c r="DJ558" s="399">
        <v>0.100852469480046</v>
      </c>
      <c r="DK558" s="399">
        <v>-8.2899832048474606E-2</v>
      </c>
    </row>
    <row r="559" spans="1:115" customFormat="1" hidden="1" outlineLevel="1">
      <c r="A559" s="398">
        <f t="shared" si="55"/>
        <v>35673</v>
      </c>
      <c r="B559" s="402"/>
      <c r="C559" s="399"/>
      <c r="D559" s="399">
        <v>4.0999999999999899E-3</v>
      </c>
      <c r="E559" s="399">
        <v>-4.2257298947991503E-2</v>
      </c>
      <c r="F559" s="399"/>
      <c r="G559" s="399"/>
      <c r="H559" s="399"/>
      <c r="I559" s="399"/>
      <c r="J559" s="399"/>
      <c r="K559" s="399"/>
      <c r="L559" s="399"/>
      <c r="M559" s="399"/>
      <c r="N559" s="399"/>
      <c r="O559" s="399"/>
      <c r="P559" s="399"/>
      <c r="Q559" s="399"/>
      <c r="R559" s="399">
        <v>0.24285441258232801</v>
      </c>
      <c r="S559" s="399">
        <v>-7.9545510843504294E-2</v>
      </c>
      <c r="T559" s="399">
        <v>7.1174377224199198E-2</v>
      </c>
      <c r="U559" s="399"/>
      <c r="V559" s="399">
        <v>-2.3912781280886499E-2</v>
      </c>
      <c r="W559" s="399"/>
      <c r="X559" s="399">
        <v>0.109984857181107</v>
      </c>
      <c r="Y559" s="399"/>
      <c r="Z559" s="399">
        <v>-3.1496285109867503E-2</v>
      </c>
      <c r="AA559" s="399">
        <v>-4.78548987854251E-2</v>
      </c>
      <c r="AB559" s="399"/>
      <c r="AC559" s="399"/>
      <c r="AD559" s="399"/>
      <c r="AE559" s="399">
        <v>-4.9497481011687001E-2</v>
      </c>
      <c r="AF559" s="399"/>
      <c r="AG559" s="399"/>
      <c r="AH559" s="399"/>
      <c r="AI559" s="399"/>
      <c r="AJ559" s="399"/>
      <c r="AK559" s="399">
        <v>0.13596469100205799</v>
      </c>
      <c r="AL559" s="399"/>
      <c r="AM559" s="399">
        <v>-2.1564103970495001E-2</v>
      </c>
      <c r="AN559" s="399">
        <v>6.8558036469687805E-2</v>
      </c>
      <c r="AO559" s="399"/>
      <c r="AP559" s="399">
        <v>-0.116125317695916</v>
      </c>
      <c r="AQ559" s="399">
        <v>-0.14770462415701099</v>
      </c>
      <c r="AR559" s="399"/>
      <c r="AS559" s="399"/>
      <c r="AT559" s="399">
        <v>5.0516512627767303E-2</v>
      </c>
      <c r="AU559" s="399"/>
      <c r="AV559" s="399">
        <v>-5.88235351056869E-2</v>
      </c>
      <c r="AW559" s="399">
        <v>-0.124897420673695</v>
      </c>
      <c r="AX559" s="399"/>
      <c r="AY559" s="399">
        <v>-3.4782072069696697E-2</v>
      </c>
      <c r="AZ559" s="399">
        <v>-0.14139952728869101</v>
      </c>
      <c r="BA559" s="399">
        <v>-3.9886312804984302E-2</v>
      </c>
      <c r="BB559" s="399">
        <v>-0.13443830111270699</v>
      </c>
      <c r="BC559" s="399"/>
      <c r="BD559" s="399">
        <v>-7.7928794893943804E-2</v>
      </c>
      <c r="BE559" s="399">
        <v>-2.4911032028469698E-2</v>
      </c>
      <c r="BF559" s="399"/>
      <c r="BG559" s="399">
        <v>5.1988152098980202E-2</v>
      </c>
      <c r="BH559" s="399">
        <v>8.2534389267581096E-3</v>
      </c>
      <c r="BI559" s="399"/>
      <c r="BJ559" s="399"/>
      <c r="BK559" s="399">
        <v>3.6829905110492299E-2</v>
      </c>
      <c r="BL559" s="399">
        <v>-2.0913432321051799E-2</v>
      </c>
      <c r="BM559" s="399"/>
      <c r="BN559" s="399"/>
      <c r="BO559" s="399">
        <v>-1.23567263497946E-2</v>
      </c>
      <c r="BP559" s="399">
        <v>3.3333105099661697E-2</v>
      </c>
      <c r="BQ559" s="399"/>
      <c r="BR559" s="399">
        <v>-0.146929623946041</v>
      </c>
      <c r="BS559" s="399"/>
      <c r="BT559" s="399"/>
      <c r="BU559" s="399">
        <v>-3.0612042705873001E-2</v>
      </c>
      <c r="BV559" s="399"/>
      <c r="BW559" s="399">
        <v>-5.3333645006725501E-2</v>
      </c>
      <c r="BX559" s="403"/>
      <c r="BY559" s="399">
        <v>-3.37471117787718E-2</v>
      </c>
      <c r="BZ559" s="399">
        <v>-5.2631914386428599E-2</v>
      </c>
      <c r="CA559" s="399">
        <v>-3.1635709245139497E-2</v>
      </c>
      <c r="CB559" s="399"/>
      <c r="CC559" s="399">
        <v>-6.6078123714345899E-3</v>
      </c>
      <c r="CD559" s="399"/>
      <c r="CE559" s="399"/>
      <c r="CF559" s="399">
        <v>2.5757591563242199E-2</v>
      </c>
      <c r="CG559" s="399">
        <v>-0.10227001919886</v>
      </c>
      <c r="CH559" s="399">
        <v>-2.4551119480427002E-3</v>
      </c>
      <c r="CI559" s="399"/>
      <c r="CJ559" s="399">
        <v>-6.4986873396169195E-2</v>
      </c>
      <c r="CK559" s="399"/>
      <c r="CL559" s="399"/>
      <c r="CM559" s="399"/>
      <c r="CN559" s="399"/>
      <c r="CO559" s="399"/>
      <c r="CP559" s="399"/>
      <c r="CQ559" s="399"/>
      <c r="CR559" s="399">
        <v>4.1860395246333601E-2</v>
      </c>
      <c r="CS559" s="399"/>
      <c r="CT559" s="399"/>
      <c r="CU559" s="399"/>
      <c r="CV559" s="399"/>
      <c r="CW559" s="399"/>
      <c r="CX559" s="399"/>
      <c r="CY559" s="399"/>
      <c r="CZ559" s="399"/>
      <c r="DA559" s="399"/>
      <c r="DB559" s="399"/>
      <c r="DC559" s="399"/>
      <c r="DD559" s="399"/>
      <c r="DE559" s="399"/>
      <c r="DG559" s="404"/>
      <c r="DI559" s="399"/>
      <c r="DJ559" s="399">
        <v>1.54922246731221E-2</v>
      </c>
      <c r="DK559" s="399">
        <v>3.6585225491649602E-2</v>
      </c>
    </row>
    <row r="560" spans="1:115" customFormat="1" hidden="1" outlineLevel="1">
      <c r="A560" s="398">
        <f t="shared" si="55"/>
        <v>35703</v>
      </c>
      <c r="B560" s="402"/>
      <c r="C560" s="399"/>
      <c r="D560" s="399">
        <v>4.4000000000000003E-3</v>
      </c>
      <c r="E560" s="399">
        <v>5.5454275024608E-2</v>
      </c>
      <c r="F560" s="399"/>
      <c r="G560" s="399"/>
      <c r="H560" s="399"/>
      <c r="I560" s="399"/>
      <c r="J560" s="399"/>
      <c r="K560" s="399"/>
      <c r="L560" s="399"/>
      <c r="M560" s="399"/>
      <c r="N560" s="399"/>
      <c r="O560" s="399"/>
      <c r="P560" s="399"/>
      <c r="Q560" s="399"/>
      <c r="R560" s="399">
        <v>-2.87332373766513E-3</v>
      </c>
      <c r="S560" s="399">
        <v>0.100740486657647</v>
      </c>
      <c r="T560" s="399">
        <v>-0.13455149501661101</v>
      </c>
      <c r="U560" s="399"/>
      <c r="V560" s="399">
        <v>0.85523373674983305</v>
      </c>
      <c r="W560" s="399"/>
      <c r="X560" s="399">
        <v>5.89346340074157E-2</v>
      </c>
      <c r="Y560" s="399"/>
      <c r="Z560" s="399">
        <v>3.8618496527088798E-2</v>
      </c>
      <c r="AA560" s="399">
        <v>4.3327598903791099E-2</v>
      </c>
      <c r="AB560" s="399"/>
      <c r="AC560" s="399"/>
      <c r="AD560" s="399"/>
      <c r="AE560" s="399">
        <v>4.96342509422966E-2</v>
      </c>
      <c r="AF560" s="399"/>
      <c r="AG560" s="399"/>
      <c r="AH560" s="399"/>
      <c r="AI560" s="399"/>
      <c r="AJ560" s="399"/>
      <c r="AK560" s="399">
        <v>0.12067407669848999</v>
      </c>
      <c r="AL560" s="399"/>
      <c r="AM560" s="399">
        <v>2.8331046205828998E-2</v>
      </c>
      <c r="AN560" s="399">
        <v>-0.17699115903357701</v>
      </c>
      <c r="AO560" s="399"/>
      <c r="AP560" s="399">
        <v>9.3887562636187194E-2</v>
      </c>
      <c r="AQ560" s="399">
        <v>-5.13526094153438E-3</v>
      </c>
      <c r="AR560" s="399"/>
      <c r="AS560" s="399"/>
      <c r="AT560" s="399">
        <v>-4.4262580523488901E-2</v>
      </c>
      <c r="AU560" s="399"/>
      <c r="AV560" s="399">
        <v>0.13040593193764399</v>
      </c>
      <c r="AW560" s="399">
        <v>3.7558652463834399E-2</v>
      </c>
      <c r="AX560" s="399"/>
      <c r="AY560" s="399">
        <v>0.180179566570114</v>
      </c>
      <c r="AZ560" s="399">
        <v>7.2892896482982694E-2</v>
      </c>
      <c r="BA560" s="399">
        <v>7.12166244652747E-2</v>
      </c>
      <c r="BB560" s="399">
        <v>6.8422403298002296E-2</v>
      </c>
      <c r="BC560" s="399"/>
      <c r="BD560" s="399">
        <v>0.111363383695781</v>
      </c>
      <c r="BE560" s="399">
        <v>0.10218978102189701</v>
      </c>
      <c r="BF560" s="399"/>
      <c r="BG560" s="399">
        <v>4.9418381435634498E-2</v>
      </c>
      <c r="BH560" s="399">
        <v>-4.1666979680046602E-2</v>
      </c>
      <c r="BI560" s="399"/>
      <c r="BJ560" s="399"/>
      <c r="BK560" s="399">
        <v>-7.1043482619861195E-2</v>
      </c>
      <c r="BL560" s="399">
        <v>6.1270192083753498E-2</v>
      </c>
      <c r="BM560" s="399"/>
      <c r="BN560" s="399"/>
      <c r="BO560" s="399">
        <v>7.2639017164922395E-2</v>
      </c>
      <c r="BP560" s="399">
        <v>0.103183484124381</v>
      </c>
      <c r="BQ560" s="399"/>
      <c r="BR560" s="399">
        <v>2.827747384412E-2</v>
      </c>
      <c r="BS560" s="399"/>
      <c r="BT560" s="399"/>
      <c r="BU560" s="399">
        <v>-4.0065061936564998E-2</v>
      </c>
      <c r="BV560" s="399"/>
      <c r="BW560" s="399">
        <v>3.3527033667067802E-2</v>
      </c>
      <c r="BX560" s="403"/>
      <c r="BY560" s="399">
        <v>2.0645210356130501E-2</v>
      </c>
      <c r="BZ560" s="399">
        <v>-3.06795743414266E-2</v>
      </c>
      <c r="CA560" s="399">
        <v>4.6869055029944602E-2</v>
      </c>
      <c r="CB560" s="399"/>
      <c r="CC560" s="399">
        <v>8.8693511893358501E-3</v>
      </c>
      <c r="CD560" s="399"/>
      <c r="CE560" s="399"/>
      <c r="CF560" s="399">
        <v>6.20384301858403E-2</v>
      </c>
      <c r="CG560" s="399">
        <v>2.9523261724038598E-2</v>
      </c>
      <c r="CH560" s="399">
        <v>0.107667800706666</v>
      </c>
      <c r="CI560" s="399"/>
      <c r="CJ560" s="399">
        <v>9.4539490276201999E-4</v>
      </c>
      <c r="CK560" s="399"/>
      <c r="CL560" s="399"/>
      <c r="CM560" s="399"/>
      <c r="CN560" s="399"/>
      <c r="CO560" s="399"/>
      <c r="CP560" s="399"/>
      <c r="CQ560" s="399"/>
      <c r="CR560" s="399">
        <v>-5.05948254786181E-2</v>
      </c>
      <c r="CS560" s="399"/>
      <c r="CT560" s="399"/>
      <c r="CU560" s="399"/>
      <c r="CV560" s="399"/>
      <c r="CW560" s="399"/>
      <c r="CX560" s="399"/>
      <c r="CY560" s="399"/>
      <c r="CZ560" s="399"/>
      <c r="DA560" s="399"/>
      <c r="DB560" s="399"/>
      <c r="DC560" s="399"/>
      <c r="DD560" s="399"/>
      <c r="DE560" s="399"/>
      <c r="DG560" s="404"/>
      <c r="DI560" s="399"/>
      <c r="DJ560" s="399">
        <v>6.9348374560098602E-3</v>
      </c>
      <c r="DK560" s="399">
        <v>-2.6470416042566901E-2</v>
      </c>
    </row>
    <row r="561" spans="1:115" customFormat="1" hidden="1" outlineLevel="1">
      <c r="A561" s="398">
        <f t="shared" si="55"/>
        <v>35734</v>
      </c>
      <c r="B561" s="402"/>
      <c r="C561" s="399"/>
      <c r="D561" s="399">
        <v>4.1999999999999997E-3</v>
      </c>
      <c r="E561" s="399">
        <v>-3.5027075307667598E-2</v>
      </c>
      <c r="F561" s="399"/>
      <c r="G561" s="399"/>
      <c r="H561" s="399"/>
      <c r="I561" s="399"/>
      <c r="J561" s="399"/>
      <c r="K561" s="399"/>
      <c r="L561" s="399"/>
      <c r="M561" s="399"/>
      <c r="N561" s="399"/>
      <c r="O561" s="399"/>
      <c r="P561" s="399"/>
      <c r="Q561" s="399"/>
      <c r="R561" s="399">
        <v>-0.21469447040200201</v>
      </c>
      <c r="S561" s="399">
        <v>2.24999208519676E-2</v>
      </c>
      <c r="T561" s="399">
        <v>-0.29366602687140098</v>
      </c>
      <c r="U561" s="399"/>
      <c r="V561" s="399">
        <v>0.171668508345586</v>
      </c>
      <c r="W561" s="399"/>
      <c r="X561" s="399">
        <v>5.3866873752344002E-3</v>
      </c>
      <c r="Y561" s="399"/>
      <c r="Z561" s="399">
        <v>1.39118731539E-2</v>
      </c>
      <c r="AA561" s="399">
        <v>2.3256125670109099E-2</v>
      </c>
      <c r="AB561" s="399"/>
      <c r="AC561" s="399"/>
      <c r="AD561" s="399"/>
      <c r="AE561" s="399">
        <v>2.3296519484553101E-2</v>
      </c>
      <c r="AF561" s="399"/>
      <c r="AG561" s="399"/>
      <c r="AH561" s="399"/>
      <c r="AI561" s="399"/>
      <c r="AJ561" s="399"/>
      <c r="AK561" s="399">
        <v>-0.103985927147921</v>
      </c>
      <c r="AL561" s="399"/>
      <c r="AM561" s="399">
        <v>-0.108440727002845</v>
      </c>
      <c r="AN561" s="399">
        <v>-0.22311826931116299</v>
      </c>
      <c r="AO561" s="399"/>
      <c r="AP561" s="399">
        <v>-0.106942241689878</v>
      </c>
      <c r="AQ561" s="399">
        <v>-0.110849386413507</v>
      </c>
      <c r="AR561" s="399"/>
      <c r="AS561" s="399"/>
      <c r="AT561" s="399">
        <v>-1.8010059991469402E-2</v>
      </c>
      <c r="AU561" s="399"/>
      <c r="AV561" s="399">
        <v>-1.22586273125094E-2</v>
      </c>
      <c r="AW561" s="399">
        <v>-1.1965817226804501E-2</v>
      </c>
      <c r="AX561" s="399"/>
      <c r="AY561" s="399">
        <v>-0.16384993907374301</v>
      </c>
      <c r="AZ561" s="399">
        <v>-5.73247151659367E-2</v>
      </c>
      <c r="BA561" s="399">
        <v>4.04272592950079E-2</v>
      </c>
      <c r="BB561" s="399">
        <v>-0.101796534737396</v>
      </c>
      <c r="BC561" s="399"/>
      <c r="BD561" s="399">
        <v>-3.0674423055501499E-2</v>
      </c>
      <c r="BE561" s="399">
        <v>-0.21854304635761501</v>
      </c>
      <c r="BF561" s="399"/>
      <c r="BG561" s="399">
        <v>-2.2734539761321299E-2</v>
      </c>
      <c r="BH561" s="399">
        <v>6.2802137155532498E-2</v>
      </c>
      <c r="BI561" s="399"/>
      <c r="BJ561" s="399"/>
      <c r="BK561" s="399">
        <v>-4.5850420180908603E-2</v>
      </c>
      <c r="BL561" s="399">
        <v>-1.66166546060517E-2</v>
      </c>
      <c r="BM561" s="399"/>
      <c r="BN561" s="399"/>
      <c r="BO561" s="399">
        <v>-1.50511641369355E-3</v>
      </c>
      <c r="BP561" s="399">
        <v>6.3414554929392297E-2</v>
      </c>
      <c r="BQ561" s="399"/>
      <c r="BR561" s="399">
        <v>-7.3749985321410694E-2</v>
      </c>
      <c r="BS561" s="399"/>
      <c r="BT561" s="399"/>
      <c r="BU561" s="399">
        <v>-0.14896226229748499</v>
      </c>
      <c r="BV561" s="399"/>
      <c r="BW561" s="399">
        <v>-4.4368316110923602E-2</v>
      </c>
      <c r="BX561" s="403"/>
      <c r="BY561" s="399">
        <v>-1.89633683476262E-2</v>
      </c>
      <c r="BZ561" s="399">
        <v>0.122754068079546</v>
      </c>
      <c r="CA561" s="399">
        <v>-7.3876979189575795E-2</v>
      </c>
      <c r="CB561" s="399"/>
      <c r="CC561" s="399">
        <v>8.0124871968565797E-2</v>
      </c>
      <c r="CD561" s="399"/>
      <c r="CE561" s="399"/>
      <c r="CF561" s="399">
        <v>-0.22114035846424901</v>
      </c>
      <c r="CG561" s="399">
        <v>-0.15294090880983399</v>
      </c>
      <c r="CH561" s="399">
        <v>3.9347045400644598E-2</v>
      </c>
      <c r="CI561" s="399"/>
      <c r="CJ561" s="399">
        <v>-1.7477518434762501E-2</v>
      </c>
      <c r="CK561" s="399"/>
      <c r="CL561" s="399"/>
      <c r="CM561" s="399"/>
      <c r="CN561" s="399"/>
      <c r="CO561" s="399"/>
      <c r="CP561" s="399"/>
      <c r="CQ561" s="399"/>
      <c r="CR561" s="399">
        <v>-7.2100494231875298E-2</v>
      </c>
      <c r="CS561" s="399"/>
      <c r="CT561" s="399"/>
      <c r="CU561" s="399"/>
      <c r="CV561" s="399"/>
      <c r="CW561" s="399"/>
      <c r="CX561" s="399"/>
      <c r="CY561" s="399"/>
      <c r="CZ561" s="399"/>
      <c r="DA561" s="399"/>
      <c r="DB561" s="399"/>
      <c r="DC561" s="399"/>
      <c r="DD561" s="399"/>
      <c r="DE561" s="399"/>
      <c r="DG561" s="404"/>
      <c r="DI561" s="399"/>
      <c r="DJ561" s="399">
        <v>-8.1316345620007099E-2</v>
      </c>
      <c r="DK561" s="399">
        <v>6.3672442742923599E-3</v>
      </c>
    </row>
    <row r="562" spans="1:115" customFormat="1" hidden="1" outlineLevel="1">
      <c r="A562" s="398">
        <f t="shared" si="55"/>
        <v>35764</v>
      </c>
      <c r="B562" s="402"/>
      <c r="C562" s="399"/>
      <c r="D562" s="399">
        <v>3.8999999999999998E-3</v>
      </c>
      <c r="E562" s="399">
        <v>3.6979418162467401E-2</v>
      </c>
      <c r="F562" s="399"/>
      <c r="G562" s="399"/>
      <c r="H562" s="399"/>
      <c r="I562" s="399"/>
      <c r="J562" s="399"/>
      <c r="K562" s="399"/>
      <c r="L562" s="399"/>
      <c r="M562" s="399"/>
      <c r="N562" s="399"/>
      <c r="O562" s="399"/>
      <c r="P562" s="399"/>
      <c r="Q562" s="399"/>
      <c r="R562" s="399">
        <v>4.2198722094233698E-2</v>
      </c>
      <c r="S562" s="399">
        <v>0.100244442099287</v>
      </c>
      <c r="T562" s="399">
        <v>-5.1630434782608599E-2</v>
      </c>
      <c r="U562" s="399"/>
      <c r="V562" s="399">
        <v>-0.18852453941748801</v>
      </c>
      <c r="W562" s="399"/>
      <c r="X562" s="399">
        <v>0.104295265901674</v>
      </c>
      <c r="Y562" s="399"/>
      <c r="Z562" s="399">
        <v>2.1317598237609401E-2</v>
      </c>
      <c r="AA562" s="399">
        <v>0.15097383895784899</v>
      </c>
      <c r="AB562" s="399"/>
      <c r="AC562" s="399"/>
      <c r="AD562" s="399"/>
      <c r="AE562" s="399">
        <v>0.15250343057799101</v>
      </c>
      <c r="AF562" s="399"/>
      <c r="AG562" s="399"/>
      <c r="AH562" s="399"/>
      <c r="AI562" s="399"/>
      <c r="AJ562" s="399"/>
      <c r="AK562" s="399">
        <v>5.2223858067631898E-2</v>
      </c>
      <c r="AL562" s="399"/>
      <c r="AM562" s="399">
        <v>3.1367882238834098E-2</v>
      </c>
      <c r="AN562" s="399">
        <v>-0.152249235696607</v>
      </c>
      <c r="AO562" s="399"/>
      <c r="AP562" s="399">
        <v>6.2499979395973501E-2</v>
      </c>
      <c r="AQ562" s="399">
        <v>3.3157499851665398E-2</v>
      </c>
      <c r="AR562" s="399"/>
      <c r="AS562" s="399"/>
      <c r="AT562" s="399">
        <v>-6.8995803947112994E-2</v>
      </c>
      <c r="AU562" s="399"/>
      <c r="AV562" s="399">
        <v>0</v>
      </c>
      <c r="AW562" s="399">
        <v>0.120404379126405</v>
      </c>
      <c r="AX562" s="399"/>
      <c r="AY562" s="399">
        <v>8.7356246672457102E-2</v>
      </c>
      <c r="AZ562" s="399">
        <v>3.2903358438337998E-2</v>
      </c>
      <c r="BA562" s="399">
        <v>4.63214577147332E-2</v>
      </c>
      <c r="BB562" s="399">
        <v>-1.03704444532914E-2</v>
      </c>
      <c r="BC562" s="399"/>
      <c r="BD562" s="399">
        <v>0.166430318141046</v>
      </c>
      <c r="BE562" s="399">
        <v>-6.1440677966101601E-2</v>
      </c>
      <c r="BF562" s="399"/>
      <c r="BG562" s="399">
        <v>-1.5736801393875101E-2</v>
      </c>
      <c r="BH562" s="399">
        <v>-1.0370783899502E-2</v>
      </c>
      <c r="BI562" s="399"/>
      <c r="BJ562" s="399"/>
      <c r="BK562" s="399">
        <v>-6.4634866904536598E-2</v>
      </c>
      <c r="BL562" s="399">
        <v>-5.7931486724853903E-2</v>
      </c>
      <c r="BM562" s="399"/>
      <c r="BN562" s="399"/>
      <c r="BO562" s="399">
        <v>-2.6410501250520298E-2</v>
      </c>
      <c r="BP562" s="399">
        <v>2.2936584280772901E-2</v>
      </c>
      <c r="BQ562" s="399"/>
      <c r="BR562" s="399">
        <v>0.12415633093771999</v>
      </c>
      <c r="BS562" s="399"/>
      <c r="BT562" s="399"/>
      <c r="BU562" s="399">
        <v>8.6086225429806706E-3</v>
      </c>
      <c r="BV562" s="399"/>
      <c r="BW562" s="399">
        <v>0.14464280920293099</v>
      </c>
      <c r="BX562" s="403"/>
      <c r="BY562" s="399">
        <v>8.4304796560198805E-2</v>
      </c>
      <c r="BZ562" s="399">
        <v>5.1428654997783999E-2</v>
      </c>
      <c r="CA562" s="399">
        <v>3.2895335578970203E-2</v>
      </c>
      <c r="CB562" s="399"/>
      <c r="CC562" s="399">
        <v>8.4607109437888101E-2</v>
      </c>
      <c r="CD562" s="399"/>
      <c r="CE562" s="399"/>
      <c r="CF562" s="399">
        <v>-0.14285714285714199</v>
      </c>
      <c r="CG562" s="399">
        <v>3.5013713342008902E-2</v>
      </c>
      <c r="CH562" s="399">
        <v>-5.9286159400047202E-2</v>
      </c>
      <c r="CI562" s="399"/>
      <c r="CJ562" s="399">
        <v>8.8461758735150303E-2</v>
      </c>
      <c r="CK562" s="399"/>
      <c r="CL562" s="399"/>
      <c r="CM562" s="399"/>
      <c r="CN562" s="399"/>
      <c r="CO562" s="399"/>
      <c r="CP562" s="399"/>
      <c r="CQ562" s="399"/>
      <c r="CR562" s="399">
        <v>-0.106419022670423</v>
      </c>
      <c r="CS562" s="399"/>
      <c r="CT562" s="399"/>
      <c r="CU562" s="399"/>
      <c r="CV562" s="399"/>
      <c r="CW562" s="399"/>
      <c r="CX562" s="399"/>
      <c r="CY562" s="399"/>
      <c r="CZ562" s="399"/>
      <c r="DA562" s="399"/>
      <c r="DB562" s="399"/>
      <c r="DC562" s="399"/>
      <c r="DD562" s="399"/>
      <c r="DE562" s="399"/>
      <c r="DG562" s="404"/>
      <c r="DI562" s="399"/>
      <c r="DJ562" s="399">
        <v>-4.5180513024458101E-2</v>
      </c>
      <c r="DK562" s="399">
        <v>-5.13591180123667E-2</v>
      </c>
    </row>
    <row r="563" spans="1:115" customFormat="1" hidden="1" outlineLevel="1">
      <c r="A563" s="398">
        <f t="shared" si="55"/>
        <v>35795</v>
      </c>
      <c r="B563" s="402"/>
      <c r="C563" s="399"/>
      <c r="D563" s="399">
        <v>4.7999999999999996E-3</v>
      </c>
      <c r="E563" s="399">
        <v>1.8702578193706E-2</v>
      </c>
      <c r="F563" s="399"/>
      <c r="G563" s="399"/>
      <c r="H563" s="399"/>
      <c r="I563" s="399"/>
      <c r="J563" s="399"/>
      <c r="K563" s="399"/>
      <c r="L563" s="399"/>
      <c r="M563" s="399"/>
      <c r="N563" s="399"/>
      <c r="O563" s="399"/>
      <c r="P563" s="399"/>
      <c r="Q563" s="399"/>
      <c r="R563" s="399">
        <v>-0.26055925017217602</v>
      </c>
      <c r="S563" s="399">
        <v>9.4335552781347795E-2</v>
      </c>
      <c r="T563" s="399">
        <v>-0.18624641833810801</v>
      </c>
      <c r="U563" s="399"/>
      <c r="V563" s="399">
        <v>0.217171640107125</v>
      </c>
      <c r="W563" s="399"/>
      <c r="X563" s="399">
        <v>-8.1168539495250297E-2</v>
      </c>
      <c r="Y563" s="399"/>
      <c r="Z563" s="399">
        <v>-4.17458867988032E-2</v>
      </c>
      <c r="AA563" s="399">
        <v>7.0519457430009399E-3</v>
      </c>
      <c r="AB563" s="399"/>
      <c r="AC563" s="399"/>
      <c r="AD563" s="399"/>
      <c r="AE563" s="399">
        <v>4.2791467153694598E-2</v>
      </c>
      <c r="AF563" s="399"/>
      <c r="AG563" s="399"/>
      <c r="AH563" s="399"/>
      <c r="AI563" s="399"/>
      <c r="AJ563" s="399"/>
      <c r="AK563" s="399">
        <v>6.4573249717067904E-2</v>
      </c>
      <c r="AL563" s="399"/>
      <c r="AM563" s="399">
        <v>8.9631906836016295E-3</v>
      </c>
      <c r="AN563" s="399">
        <v>-4.4897836199100302E-2</v>
      </c>
      <c r="AO563" s="399"/>
      <c r="AP563" s="399">
        <v>0.12338116665113499</v>
      </c>
      <c r="AQ563" s="399">
        <v>-0.19546664127451599</v>
      </c>
      <c r="AR563" s="399"/>
      <c r="AS563" s="399"/>
      <c r="AT563" s="399">
        <v>-0.330206438837019</v>
      </c>
      <c r="AU563" s="399"/>
      <c r="AV563" s="399">
        <v>-1.35060587423471E-2</v>
      </c>
      <c r="AW563" s="399">
        <v>4.7579590776095998E-2</v>
      </c>
      <c r="AX563" s="399"/>
      <c r="AY563" s="399">
        <v>0.101479519181278</v>
      </c>
      <c r="AZ563" s="399">
        <v>-2.84463235931211E-2</v>
      </c>
      <c r="BA563" s="399">
        <v>7.8125143424080307E-2</v>
      </c>
      <c r="BB563" s="399">
        <v>8.6826462881167896E-2</v>
      </c>
      <c r="BC563" s="399"/>
      <c r="BD563" s="399">
        <v>-3.6229338818512999E-3</v>
      </c>
      <c r="BE563" s="399">
        <v>0.191873589164785</v>
      </c>
      <c r="BF563" s="399"/>
      <c r="BG563" s="399">
        <v>0.12936012008799899</v>
      </c>
      <c r="BH563" s="399">
        <v>1.15738291907763E-2</v>
      </c>
      <c r="BI563" s="399"/>
      <c r="BJ563" s="399"/>
      <c r="BK563" s="399">
        <v>1.1734439679244001E-2</v>
      </c>
      <c r="BL563" s="399">
        <v>6.8962220138430999E-3</v>
      </c>
      <c r="BM563" s="399"/>
      <c r="BN563" s="399"/>
      <c r="BO563" s="399">
        <v>-3.9749804738167999E-2</v>
      </c>
      <c r="BP563" s="399">
        <v>0.14438483207820099</v>
      </c>
      <c r="BQ563" s="399"/>
      <c r="BR563" s="399">
        <v>-4.56181733737622E-2</v>
      </c>
      <c r="BS563" s="399"/>
      <c r="BT563" s="399"/>
      <c r="BU563" s="399">
        <v>2.6674209361873698E-2</v>
      </c>
      <c r="BV563" s="399"/>
      <c r="BW563" s="399">
        <v>-1.3955081056739699E-2</v>
      </c>
      <c r="BX563" s="403"/>
      <c r="BY563" s="399">
        <v>6.4904081346877293E-2</v>
      </c>
      <c r="BZ563" s="399">
        <v>-3.0434716522485701E-2</v>
      </c>
      <c r="CA563" s="399">
        <v>0.14876306549976601</v>
      </c>
      <c r="CB563" s="399"/>
      <c r="CC563" s="399">
        <v>-3.6653926723796103E-2</v>
      </c>
      <c r="CD563" s="399"/>
      <c r="CE563" s="399"/>
      <c r="CF563" s="399">
        <v>-1.98657547092311E-2</v>
      </c>
      <c r="CG563" s="399">
        <v>4.5454523850828099E-2</v>
      </c>
      <c r="CH563" s="399">
        <v>-1.9492035824440201E-2</v>
      </c>
      <c r="CI563" s="399"/>
      <c r="CJ563" s="399">
        <v>-8.657245660132E-2</v>
      </c>
      <c r="CK563" s="399"/>
      <c r="CL563" s="399"/>
      <c r="CM563" s="399"/>
      <c r="CN563" s="399"/>
      <c r="CO563" s="399"/>
      <c r="CP563" s="399"/>
      <c r="CQ563" s="399"/>
      <c r="CR563" s="399">
        <v>0.18714580497022301</v>
      </c>
      <c r="CS563" s="399"/>
      <c r="CT563" s="399"/>
      <c r="CU563" s="399"/>
      <c r="CV563" s="399"/>
      <c r="CW563" s="399"/>
      <c r="CX563" s="399"/>
      <c r="CY563" s="399"/>
      <c r="CZ563" s="399"/>
      <c r="DA563" s="399"/>
      <c r="DB563" s="399"/>
      <c r="DC563" s="399"/>
      <c r="DD563" s="399"/>
      <c r="DE563" s="399"/>
      <c r="DG563" s="404"/>
      <c r="DI563" s="399"/>
      <c r="DJ563" s="399">
        <v>8.8328112499445902E-2</v>
      </c>
      <c r="DK563" s="399">
        <v>6.0509363497828601E-2</v>
      </c>
    </row>
    <row r="564" spans="1:115" customFormat="1" hidden="1" outlineLevel="1">
      <c r="A564" s="398">
        <f t="shared" si="55"/>
        <v>35826</v>
      </c>
      <c r="B564" s="402"/>
      <c r="C564" s="399"/>
      <c r="D564" s="399">
        <v>4.3E-3</v>
      </c>
      <c r="E564" s="399">
        <v>4.0880798972187096E-3</v>
      </c>
      <c r="F564" s="399"/>
      <c r="G564" s="399"/>
      <c r="H564" s="399"/>
      <c r="I564" s="399"/>
      <c r="J564" s="399"/>
      <c r="K564" s="399"/>
      <c r="L564" s="399"/>
      <c r="M564" s="399"/>
      <c r="N564" s="399"/>
      <c r="O564" s="399"/>
      <c r="P564" s="399"/>
      <c r="Q564" s="399"/>
      <c r="R564" s="399">
        <v>0.39522772752277902</v>
      </c>
      <c r="S564" s="399">
        <v>-2.5458202679541499E-2</v>
      </c>
      <c r="T564" s="399">
        <v>0.13732394366197101</v>
      </c>
      <c r="U564" s="399"/>
      <c r="V564" s="399">
        <v>-2.0746762651420499E-2</v>
      </c>
      <c r="W564" s="399"/>
      <c r="X564" s="399">
        <v>-8.1272259237861494E-2</v>
      </c>
      <c r="Y564" s="399"/>
      <c r="Z564" s="399">
        <v>-3.7604578828341603E-2</v>
      </c>
      <c r="AA564" s="399">
        <v>-2.8011172483382599E-2</v>
      </c>
      <c r="AB564" s="399"/>
      <c r="AC564" s="399"/>
      <c r="AD564" s="399"/>
      <c r="AE564" s="399">
        <v>8.1021626072266706E-2</v>
      </c>
      <c r="AF564" s="399"/>
      <c r="AG564" s="399"/>
      <c r="AH564" s="399"/>
      <c r="AI564" s="399"/>
      <c r="AJ564" s="399"/>
      <c r="AK564" s="399">
        <v>-6.2499801557563503E-2</v>
      </c>
      <c r="AL564" s="399"/>
      <c r="AM564" s="399">
        <v>5.6471986932797202E-2</v>
      </c>
      <c r="AN564" s="399">
        <v>-0.220085611032585</v>
      </c>
      <c r="AO564" s="399"/>
      <c r="AP564" s="399">
        <v>0.107311474268833</v>
      </c>
      <c r="AQ564" s="399">
        <v>2.5598726990783999E-2</v>
      </c>
      <c r="AR564" s="399"/>
      <c r="AS564" s="399"/>
      <c r="AT564" s="399">
        <v>4.2016922172295398E-2</v>
      </c>
      <c r="AU564" s="399"/>
      <c r="AV564" s="399">
        <v>-3.4479529232621601E-3</v>
      </c>
      <c r="AW564" s="399">
        <v>-1.4928897186062599E-2</v>
      </c>
      <c r="AX564" s="399"/>
      <c r="AY564" s="399">
        <v>7.0737321700852604E-2</v>
      </c>
      <c r="AZ564" s="399">
        <v>3.1531045203930297E-2</v>
      </c>
      <c r="BA564" s="399">
        <v>-3.95272783344627E-2</v>
      </c>
      <c r="BB564" s="399">
        <v>3.4435264319068397E-2</v>
      </c>
      <c r="BC564" s="399"/>
      <c r="BD564" s="399">
        <v>-1.45455812942913E-2</v>
      </c>
      <c r="BE564" s="399">
        <v>0.189393939393939</v>
      </c>
      <c r="BF564" s="399"/>
      <c r="BG564" s="399">
        <v>5.9111983139466598E-2</v>
      </c>
      <c r="BH564" s="399">
        <v>2.9748348245884199E-2</v>
      </c>
      <c r="BI564" s="399"/>
      <c r="BJ564" s="399"/>
      <c r="BK564" s="399">
        <v>-4.9448996891777704E-3</v>
      </c>
      <c r="BL564" s="399">
        <v>-1.55440408954425E-2</v>
      </c>
      <c r="BM564" s="399"/>
      <c r="BN564" s="399"/>
      <c r="BO564" s="399">
        <v>-2.9220694412330599E-2</v>
      </c>
      <c r="BP564" s="399">
        <v>-2.5490431542587701E-2</v>
      </c>
      <c r="BQ564" s="399"/>
      <c r="BR564" s="399">
        <v>3.1446936658872902E-2</v>
      </c>
      <c r="BS564" s="399"/>
      <c r="BT564" s="399"/>
      <c r="BU564" s="399">
        <v>-7.9166769013560997E-2</v>
      </c>
      <c r="BV564" s="399"/>
      <c r="BW564" s="399">
        <v>9.5083940268969602E-3</v>
      </c>
      <c r="BX564" s="403"/>
      <c r="BY564" s="399">
        <v>-2.1444907980460101E-2</v>
      </c>
      <c r="BZ564" s="399">
        <v>0.13116609826624001</v>
      </c>
      <c r="CA564" s="399">
        <v>-1.52566149492956E-2</v>
      </c>
      <c r="CB564" s="399"/>
      <c r="CC564" s="399">
        <v>2.5091806020924399E-2</v>
      </c>
      <c r="CD564" s="399"/>
      <c r="CE564" s="399"/>
      <c r="CF564" s="399">
        <v>-2.97867241245942E-2</v>
      </c>
      <c r="CG564" s="399">
        <v>3.2205094260364599E-3</v>
      </c>
      <c r="CH564" s="399">
        <v>-8.46274976773779E-2</v>
      </c>
      <c r="CI564" s="399"/>
      <c r="CJ564" s="399">
        <v>0.154255105427654</v>
      </c>
      <c r="CK564" s="399"/>
      <c r="CL564" s="399"/>
      <c r="CM564" s="399"/>
      <c r="CN564" s="399"/>
      <c r="CO564" s="399"/>
      <c r="CP564" s="399"/>
      <c r="CQ564" s="399"/>
      <c r="CR564" s="399">
        <v>-6.3694514815433895E-2</v>
      </c>
      <c r="CS564" s="399"/>
      <c r="CT564" s="399"/>
      <c r="CU564" s="399"/>
      <c r="CV564" s="399"/>
      <c r="CW564" s="399"/>
      <c r="CX564" s="399"/>
      <c r="CY564" s="399"/>
      <c r="CZ564" s="399"/>
      <c r="DA564" s="399"/>
      <c r="DB564" s="399"/>
      <c r="DC564" s="399"/>
      <c r="DD564" s="399"/>
      <c r="DE564" s="399"/>
      <c r="DG564" s="404"/>
      <c r="DI564" s="399"/>
      <c r="DJ564" s="399">
        <v>-5.4314646990386302E-2</v>
      </c>
      <c r="DK564" s="399">
        <v>0.167154310489666</v>
      </c>
    </row>
    <row r="565" spans="1:115" customFormat="1" hidden="1" outlineLevel="1">
      <c r="A565" s="398">
        <f t="shared" si="55"/>
        <v>35854</v>
      </c>
      <c r="B565" s="402"/>
      <c r="C565" s="399"/>
      <c r="D565" s="399">
        <v>3.8999999999999998E-3</v>
      </c>
      <c r="E565" s="399">
        <v>7.0258763890095305E-2</v>
      </c>
      <c r="F565" s="399"/>
      <c r="G565" s="399"/>
      <c r="H565" s="399"/>
      <c r="I565" s="399"/>
      <c r="J565" s="399"/>
      <c r="K565" s="399"/>
      <c r="L565" s="399"/>
      <c r="M565" s="399"/>
      <c r="N565" s="399"/>
      <c r="O565" s="399"/>
      <c r="P565" s="399"/>
      <c r="Q565" s="399"/>
      <c r="R565" s="399">
        <v>0.29010921899324998</v>
      </c>
      <c r="S565" s="399">
        <v>2.08981332914819E-2</v>
      </c>
      <c r="T565" s="399">
        <v>0.164086687306501</v>
      </c>
      <c r="U565" s="399"/>
      <c r="V565" s="399">
        <v>0.305084726037188</v>
      </c>
      <c r="W565" s="399"/>
      <c r="X565" s="399">
        <v>8.4738219813464896E-3</v>
      </c>
      <c r="Y565" s="399"/>
      <c r="Z565" s="399">
        <v>5.7851255788945198E-2</v>
      </c>
      <c r="AA565" s="399">
        <v>0.126801028852285</v>
      </c>
      <c r="AB565" s="399"/>
      <c r="AC565" s="399"/>
      <c r="AD565" s="399"/>
      <c r="AE565" s="399">
        <v>4.7368418460142302E-2</v>
      </c>
      <c r="AF565" s="399"/>
      <c r="AG565" s="399"/>
      <c r="AH565" s="399"/>
      <c r="AI565" s="399"/>
      <c r="AJ565" s="399"/>
      <c r="AK565" s="399">
        <v>6.2963333479224101E-2</v>
      </c>
      <c r="AL565" s="399"/>
      <c r="AM565" s="399">
        <v>0.121320691400168</v>
      </c>
      <c r="AN565" s="399">
        <v>0.23835651389999499</v>
      </c>
      <c r="AO565" s="399"/>
      <c r="AP565" s="399">
        <v>8.6794411236724198E-2</v>
      </c>
      <c r="AQ565" s="399">
        <v>9.5164901399445098E-2</v>
      </c>
      <c r="AR565" s="399"/>
      <c r="AS565" s="399"/>
      <c r="AT565" s="399">
        <v>5.9140233881838901E-2</v>
      </c>
      <c r="AU565" s="399"/>
      <c r="AV565" s="399">
        <v>1.0381052732967E-2</v>
      </c>
      <c r="AW565" s="399">
        <v>8.2934546372516599E-2</v>
      </c>
      <c r="AX565" s="399"/>
      <c r="AY565" s="399">
        <v>0.34414403748883698</v>
      </c>
      <c r="AZ565" s="399">
        <v>0.172369033861867</v>
      </c>
      <c r="BA565" s="399">
        <v>1.5424002479397E-2</v>
      </c>
      <c r="BB565" s="399">
        <v>-3.6617614081620301E-2</v>
      </c>
      <c r="BC565" s="399"/>
      <c r="BD565" s="399">
        <v>0.149156887003149</v>
      </c>
      <c r="BE565" s="399">
        <v>-4.7770700636942602E-2</v>
      </c>
      <c r="BF565" s="399"/>
      <c r="BG565" s="399">
        <v>0.109068657570469</v>
      </c>
      <c r="BH565" s="399">
        <v>1.2384868494173799E-2</v>
      </c>
      <c r="BI565" s="399"/>
      <c r="BJ565" s="399">
        <v>-1.1494031225216E-2</v>
      </c>
      <c r="BK565" s="399">
        <v>0.13671837095428299</v>
      </c>
      <c r="BL565" s="399">
        <v>0.157433658638924</v>
      </c>
      <c r="BM565" s="399"/>
      <c r="BN565" s="399"/>
      <c r="BO565" s="399">
        <v>9.0530067856100002E-2</v>
      </c>
      <c r="BP565" s="399">
        <v>0.12072429614342001</v>
      </c>
      <c r="BQ565" s="399"/>
      <c r="BR565" s="399">
        <v>0.18414608255104301</v>
      </c>
      <c r="BS565" s="399"/>
      <c r="BT565" s="399"/>
      <c r="BU565" s="399">
        <v>0.15384642706448601</v>
      </c>
      <c r="BV565" s="399"/>
      <c r="BW565" s="399">
        <v>0.16326571484783101</v>
      </c>
      <c r="BX565" s="403"/>
      <c r="BY565" s="399">
        <v>3.5580030084828497E-2</v>
      </c>
      <c r="BZ565" s="399">
        <v>4.45985405706723E-2</v>
      </c>
      <c r="CA565" s="399">
        <v>0.14084521715662701</v>
      </c>
      <c r="CB565" s="399"/>
      <c r="CC565" s="399">
        <v>0.12964708170615599</v>
      </c>
      <c r="CD565" s="399"/>
      <c r="CE565" s="399"/>
      <c r="CF565" s="399">
        <v>1.8625473531270701E-2</v>
      </c>
      <c r="CG565" s="399">
        <v>9.7003900783781905E-2</v>
      </c>
      <c r="CH565" s="399">
        <v>2.8876447493109501E-2</v>
      </c>
      <c r="CI565" s="399"/>
      <c r="CJ565" s="399">
        <v>0.13615438277074099</v>
      </c>
      <c r="CK565" s="399"/>
      <c r="CL565" s="399"/>
      <c r="CM565" s="399"/>
      <c r="CN565" s="399"/>
      <c r="CO565" s="399"/>
      <c r="CP565" s="399"/>
      <c r="CQ565" s="399"/>
      <c r="CR565" s="399">
        <v>0.132652588199866</v>
      </c>
      <c r="CS565" s="399"/>
      <c r="CT565" s="399"/>
      <c r="CU565" s="399"/>
      <c r="CV565" s="399"/>
      <c r="CW565" s="399"/>
      <c r="CX565" s="399"/>
      <c r="CY565" s="399"/>
      <c r="CZ565" s="399"/>
      <c r="DA565" s="399"/>
      <c r="DB565" s="399"/>
      <c r="DC565" s="399"/>
      <c r="DD565" s="399"/>
      <c r="DE565" s="399"/>
      <c r="DG565" s="404"/>
      <c r="DI565" s="399"/>
      <c r="DJ565" s="399">
        <v>3.23569285458176E-2</v>
      </c>
      <c r="DK565" s="399">
        <v>0.11658120783919899</v>
      </c>
    </row>
    <row r="566" spans="1:115" customFormat="1" hidden="1" outlineLevel="1">
      <c r="A566" s="398">
        <f t="shared" si="55"/>
        <v>35885</v>
      </c>
      <c r="B566" s="402"/>
      <c r="C566" s="399"/>
      <c r="D566" s="399">
        <v>3.8999999999999998E-3</v>
      </c>
      <c r="E566" s="399">
        <v>4.8288138473807397E-2</v>
      </c>
      <c r="F566" s="399"/>
      <c r="G566" s="399"/>
      <c r="H566" s="399"/>
      <c r="I566" s="399"/>
      <c r="J566" s="399"/>
      <c r="K566" s="399"/>
      <c r="L566" s="399"/>
      <c r="M566" s="399"/>
      <c r="N566" s="399"/>
      <c r="O566" s="399"/>
      <c r="P566" s="399"/>
      <c r="Q566" s="399"/>
      <c r="R566" s="399">
        <v>0.16401988374802001</v>
      </c>
      <c r="S566" s="399">
        <v>0.117552322740338</v>
      </c>
      <c r="T566" s="399">
        <v>0.23670212765957399</v>
      </c>
      <c r="U566" s="399"/>
      <c r="V566" s="399">
        <v>0.110795374744198</v>
      </c>
      <c r="W566" s="399"/>
      <c r="X566" s="399">
        <v>3.8316358981400601E-3</v>
      </c>
      <c r="Y566" s="399"/>
      <c r="Z566" s="399">
        <v>9.3749673494381403E-2</v>
      </c>
      <c r="AA566" s="399">
        <v>9.2072048616049507E-2</v>
      </c>
      <c r="AB566" s="399"/>
      <c r="AC566" s="399"/>
      <c r="AD566" s="399"/>
      <c r="AE566" s="399">
        <v>-4.6343013588188799E-2</v>
      </c>
      <c r="AF566" s="399"/>
      <c r="AG566" s="399"/>
      <c r="AH566" s="399"/>
      <c r="AI566" s="399"/>
      <c r="AJ566" s="399"/>
      <c r="AK566" s="399">
        <v>2.1384229226937699E-2</v>
      </c>
      <c r="AL566" s="399"/>
      <c r="AM566" s="399">
        <v>-3.24916128739247E-2</v>
      </c>
      <c r="AN566" s="399">
        <v>-4.42510825497122E-3</v>
      </c>
      <c r="AO566" s="399"/>
      <c r="AP566" s="399">
        <v>8.6506352413395701E-3</v>
      </c>
      <c r="AQ566" s="399">
        <v>1.12735107094064E-2</v>
      </c>
      <c r="AR566" s="399"/>
      <c r="AS566" s="399"/>
      <c r="AT566" s="399">
        <v>0.28172540527621098</v>
      </c>
      <c r="AU566" s="399"/>
      <c r="AV566" s="399">
        <v>0.17317392487292399</v>
      </c>
      <c r="AW566" s="399">
        <v>-5.8910056969553298E-3</v>
      </c>
      <c r="AX566" s="399"/>
      <c r="AY566" s="399">
        <v>6.03221072366837E-2</v>
      </c>
      <c r="AZ566" s="399">
        <v>6.5420193725366796E-2</v>
      </c>
      <c r="BA566" s="399">
        <v>0.121519238906193</v>
      </c>
      <c r="BB566" s="399">
        <v>-5.6593758262652602E-2</v>
      </c>
      <c r="BC566" s="399"/>
      <c r="BD566" s="399">
        <v>0.17202601066762199</v>
      </c>
      <c r="BE566" s="399">
        <v>-0.14548494983277499</v>
      </c>
      <c r="BF566" s="399"/>
      <c r="BG566" s="399">
        <v>0.145856073877386</v>
      </c>
      <c r="BH566" s="399">
        <v>8.1858235085890296E-2</v>
      </c>
      <c r="BI566" s="399"/>
      <c r="BJ566" s="399">
        <v>-4.5049236344433898E-2</v>
      </c>
      <c r="BK566" s="399">
        <v>9.1634873633086294E-3</v>
      </c>
      <c r="BL566" s="399">
        <v>8.71537722346553E-2</v>
      </c>
      <c r="BM566" s="399"/>
      <c r="BN566" s="399"/>
      <c r="BO566" s="399">
        <v>-6.95531448327246E-3</v>
      </c>
      <c r="BP566" s="399">
        <v>-2.9634065594835702E-3</v>
      </c>
      <c r="BQ566" s="399"/>
      <c r="BR566" s="399">
        <v>6.7427147094998002E-2</v>
      </c>
      <c r="BS566" s="399"/>
      <c r="BT566" s="399"/>
      <c r="BU566" s="399">
        <v>7.8621879713191595E-2</v>
      </c>
      <c r="BV566" s="399"/>
      <c r="BW566" s="399">
        <v>9.8831824681795605E-2</v>
      </c>
      <c r="BX566" s="403"/>
      <c r="BY566" s="399">
        <v>7.19903966137935E-2</v>
      </c>
      <c r="BZ566" s="399">
        <v>3.79503969455941E-2</v>
      </c>
      <c r="CA566" s="399">
        <v>7.9011936594244506E-2</v>
      </c>
      <c r="CB566" s="399"/>
      <c r="CC566" s="399">
        <v>1.94089491579667E-2</v>
      </c>
      <c r="CD566" s="399"/>
      <c r="CE566" s="399"/>
      <c r="CF566" s="399">
        <v>5.3879041774295998E-2</v>
      </c>
      <c r="CG566" s="399">
        <v>-1.32157247320924E-2</v>
      </c>
      <c r="CH566" s="399">
        <v>1.6530625466351001E-3</v>
      </c>
      <c r="CI566" s="399"/>
      <c r="CJ566" s="399">
        <v>5.6047121610524199E-2</v>
      </c>
      <c r="CK566" s="399"/>
      <c r="CL566" s="399"/>
      <c r="CM566" s="399"/>
      <c r="CN566" s="399"/>
      <c r="CO566" s="399"/>
      <c r="CP566" s="399"/>
      <c r="CQ566" s="399"/>
      <c r="CR566" s="399">
        <v>7.0571136484794003E-2</v>
      </c>
      <c r="CS566" s="399"/>
      <c r="CT566" s="399"/>
      <c r="CU566" s="399"/>
      <c r="CV566" s="399"/>
      <c r="CW566" s="399"/>
      <c r="CX566" s="399"/>
      <c r="CY566" s="399"/>
      <c r="CZ566" s="399"/>
      <c r="DA566" s="399"/>
      <c r="DB566" s="399"/>
      <c r="DC566" s="399"/>
      <c r="DD566" s="399"/>
      <c r="DE566" s="399"/>
      <c r="DG566" s="404"/>
      <c r="DI566" s="399"/>
      <c r="DJ566" s="399">
        <v>9.7015233125670397E-2</v>
      </c>
      <c r="DK566" s="399">
        <v>7.8885794386907196E-2</v>
      </c>
    </row>
    <row r="567" spans="1:115" customFormat="1" hidden="1" outlineLevel="1">
      <c r="A567" s="398">
        <f t="shared" si="55"/>
        <v>35915</v>
      </c>
      <c r="B567" s="402"/>
      <c r="C567" s="399"/>
      <c r="D567" s="399">
        <v>4.3E-3</v>
      </c>
      <c r="E567" s="399">
        <v>8.4673607184062496E-3</v>
      </c>
      <c r="F567" s="399"/>
      <c r="G567" s="399"/>
      <c r="H567" s="399"/>
      <c r="I567" s="399"/>
      <c r="J567" s="399"/>
      <c r="K567" s="399"/>
      <c r="L567" s="399"/>
      <c r="M567" s="399"/>
      <c r="N567" s="399"/>
      <c r="O567" s="399"/>
      <c r="P567" s="399"/>
      <c r="Q567" s="399"/>
      <c r="R567" s="399">
        <v>-4.54520229552202E-3</v>
      </c>
      <c r="S567" s="399">
        <v>-1.65290867413476E-2</v>
      </c>
      <c r="T567" s="399">
        <v>-4.5161290322580601E-2</v>
      </c>
      <c r="U567" s="399"/>
      <c r="V567" s="399">
        <v>7.2707323128442303E-2</v>
      </c>
      <c r="W567" s="399"/>
      <c r="X567" s="399">
        <v>0.17938883430147301</v>
      </c>
      <c r="Y567" s="399"/>
      <c r="Z567" s="399">
        <v>-4.2935487756064102E-2</v>
      </c>
      <c r="AA567" s="399">
        <v>4.68382366911268E-2</v>
      </c>
      <c r="AB567" s="399"/>
      <c r="AC567" s="399"/>
      <c r="AD567" s="399"/>
      <c r="AE567" s="399">
        <v>0.16858327000467499</v>
      </c>
      <c r="AF567" s="399"/>
      <c r="AG567" s="399"/>
      <c r="AH567" s="399"/>
      <c r="AI567" s="399"/>
      <c r="AJ567" s="399"/>
      <c r="AK567" s="399">
        <v>-2.4013559137660501E-2</v>
      </c>
      <c r="AL567" s="399"/>
      <c r="AM567" s="399">
        <v>-9.9999592347649307E-3</v>
      </c>
      <c r="AN567" s="399">
        <v>0.102222411380647</v>
      </c>
      <c r="AO567" s="399"/>
      <c r="AP567" s="399">
        <v>-5.9971166111443298E-2</v>
      </c>
      <c r="AQ567" s="399">
        <v>7.9096580073570705E-2</v>
      </c>
      <c r="AR567" s="399"/>
      <c r="AS567" s="399"/>
      <c r="AT567" s="399">
        <v>-0.180198162759965</v>
      </c>
      <c r="AU567" s="399"/>
      <c r="AV567" s="399">
        <v>-7.0277756391944501E-2</v>
      </c>
      <c r="AW567" s="399">
        <v>-2.2965987425093901E-2</v>
      </c>
      <c r="AX567" s="399"/>
      <c r="AY567" s="399">
        <v>6.4240155687376094E-2</v>
      </c>
      <c r="AZ567" s="399">
        <v>0</v>
      </c>
      <c r="BA567" s="399">
        <v>-2.2664993302056999E-2</v>
      </c>
      <c r="BB567" s="399">
        <v>-1.46946085314692E-3</v>
      </c>
      <c r="BC567" s="399"/>
      <c r="BD567" s="399">
        <v>-2.8806637058901699E-2</v>
      </c>
      <c r="BE567" s="399">
        <v>-2.5440313111546001E-2</v>
      </c>
      <c r="BF567" s="399"/>
      <c r="BG567" s="399">
        <v>7.4438341425831805E-2</v>
      </c>
      <c r="BH567" s="399">
        <v>-6.3394292498073296E-2</v>
      </c>
      <c r="BI567" s="399"/>
      <c r="BJ567" s="399">
        <v>0.10248422123783001</v>
      </c>
      <c r="BK567" s="399">
        <v>3.8637937431998899E-2</v>
      </c>
      <c r="BL567" s="399">
        <v>3.2808179691853699E-2</v>
      </c>
      <c r="BM567" s="399"/>
      <c r="BN567" s="399"/>
      <c r="BO567" s="399">
        <v>2.9572467649110399E-2</v>
      </c>
      <c r="BP567" s="399">
        <v>7.2071851290156303E-3</v>
      </c>
      <c r="BQ567" s="399"/>
      <c r="BR567" s="399">
        <v>8.4942366569178807E-2</v>
      </c>
      <c r="BS567" s="399"/>
      <c r="BT567" s="399"/>
      <c r="BU567" s="399">
        <v>-2.1871100301824101E-2</v>
      </c>
      <c r="BV567" s="399"/>
      <c r="BW567" s="399">
        <v>-4.9201425847113997E-3</v>
      </c>
      <c r="BX567" s="403"/>
      <c r="BY567" s="399">
        <v>-2.83314168162908E-2</v>
      </c>
      <c r="BZ567" s="399">
        <v>7.1297897322625203E-2</v>
      </c>
      <c r="CA567" s="399">
        <v>4.5829089401583302E-4</v>
      </c>
      <c r="CB567" s="399"/>
      <c r="CC567" s="399">
        <v>-2.1719234998282301E-2</v>
      </c>
      <c r="CD567" s="399"/>
      <c r="CE567" s="399"/>
      <c r="CF567" s="399">
        <v>5.3169898717398502E-2</v>
      </c>
      <c r="CG567" s="399">
        <v>4.3154540759159303E-2</v>
      </c>
      <c r="CH567" s="399">
        <v>9.5709356602047893E-2</v>
      </c>
      <c r="CI567" s="399"/>
      <c r="CJ567" s="399">
        <v>6.9833180949654397E-3</v>
      </c>
      <c r="CK567" s="399"/>
      <c r="CL567" s="399"/>
      <c r="CM567" s="399"/>
      <c r="CN567" s="399"/>
      <c r="CO567" s="399"/>
      <c r="CP567" s="399"/>
      <c r="CQ567" s="399"/>
      <c r="CR567" s="399">
        <v>0.100981413115718</v>
      </c>
      <c r="CS567" s="399"/>
      <c r="CT567" s="399"/>
      <c r="CU567" s="399"/>
      <c r="CV567" s="399"/>
      <c r="CW567" s="399"/>
      <c r="CX567" s="399"/>
      <c r="CY567" s="399"/>
      <c r="CZ567" s="399"/>
      <c r="DA567" s="399"/>
      <c r="DB567" s="399"/>
      <c r="DC567" s="399"/>
      <c r="DD567" s="399"/>
      <c r="DE567" s="399"/>
      <c r="DG567" s="404"/>
      <c r="DI567" s="399"/>
      <c r="DJ567" s="399">
        <v>6.1463400968182402E-3</v>
      </c>
      <c r="DK567" s="399">
        <v>4.1565620164667201E-2</v>
      </c>
    </row>
    <row r="568" spans="1:115" customFormat="1" hidden="1" outlineLevel="1">
      <c r="A568" s="398">
        <f t="shared" si="55"/>
        <v>35946</v>
      </c>
      <c r="B568" s="402"/>
      <c r="C568" s="399"/>
      <c r="D568" s="399">
        <v>4.0000000000000001E-3</v>
      </c>
      <c r="E568" s="399">
        <v>-2.5739950108553199E-2</v>
      </c>
      <c r="F568" s="399"/>
      <c r="G568" s="399"/>
      <c r="H568" s="399"/>
      <c r="I568" s="399"/>
      <c r="J568" s="399"/>
      <c r="K568" s="399"/>
      <c r="L568" s="399"/>
      <c r="M568" s="399"/>
      <c r="N568" s="399"/>
      <c r="O568" s="399"/>
      <c r="P568" s="399"/>
      <c r="Q568" s="399"/>
      <c r="R568" s="399">
        <v>-2.73995776366577E-2</v>
      </c>
      <c r="S568" s="399">
        <v>-4.9486322432083098E-2</v>
      </c>
      <c r="T568" s="399">
        <v>-0.29504504504504497</v>
      </c>
      <c r="U568" s="399"/>
      <c r="V568" s="399">
        <v>-3.9509496850348699E-2</v>
      </c>
      <c r="W568" s="399"/>
      <c r="X568" s="399">
        <v>2.5003038653542899E-2</v>
      </c>
      <c r="Y568" s="399"/>
      <c r="Z568" s="399">
        <v>-8.0524269803963905E-2</v>
      </c>
      <c r="AA568" s="399">
        <v>3.5793922149495103E-2</v>
      </c>
      <c r="AB568" s="399"/>
      <c r="AC568" s="399"/>
      <c r="AD568" s="399"/>
      <c r="AE568" s="399">
        <v>-9.0817625092848894E-2</v>
      </c>
      <c r="AF568" s="399"/>
      <c r="AG568" s="399"/>
      <c r="AH568" s="399"/>
      <c r="AI568" s="399"/>
      <c r="AJ568" s="399"/>
      <c r="AK568" s="399">
        <v>-7.9085671370194802E-2</v>
      </c>
      <c r="AL568" s="399"/>
      <c r="AM568" s="399">
        <v>1.14976799878017E-2</v>
      </c>
      <c r="AN568" s="399">
        <v>-0.231854759600888</v>
      </c>
      <c r="AO568" s="399"/>
      <c r="AP568" s="399">
        <v>-2.90448520336422E-2</v>
      </c>
      <c r="AQ568" s="399">
        <v>-3.6649498153073203E-2</v>
      </c>
      <c r="AR568" s="399"/>
      <c r="AS568" s="399"/>
      <c r="AT568" s="399">
        <v>-8.6956433029932306E-2</v>
      </c>
      <c r="AU568" s="399"/>
      <c r="AV568" s="399">
        <v>2.83465579125021E-2</v>
      </c>
      <c r="AW568" s="399">
        <v>2.0532556377335899E-2</v>
      </c>
      <c r="AX568" s="399"/>
      <c r="AY568" s="399">
        <v>-5.01196098286684E-2</v>
      </c>
      <c r="AZ568" s="399">
        <v>-6.3521687130681501E-2</v>
      </c>
      <c r="BA568" s="399">
        <v>2.3586269228001999E-3</v>
      </c>
      <c r="BB568" s="399">
        <v>-1.32451415014681E-2</v>
      </c>
      <c r="BC568" s="399"/>
      <c r="BD568" s="399">
        <v>5.7860383749927601E-2</v>
      </c>
      <c r="BE568" s="399">
        <v>-7.6305220883534003E-2</v>
      </c>
      <c r="BF568" s="399"/>
      <c r="BG568" s="399">
        <v>0.13233286221027399</v>
      </c>
      <c r="BH568" s="399">
        <v>1.2359128665617201E-2</v>
      </c>
      <c r="BI568" s="399"/>
      <c r="BJ568" s="399">
        <v>-3.6619800242707799E-2</v>
      </c>
      <c r="BK568" s="399">
        <v>-3.5125766434265598E-2</v>
      </c>
      <c r="BL568" s="399">
        <v>-1.8944391182824601E-2</v>
      </c>
      <c r="BM568" s="399"/>
      <c r="BN568" s="399"/>
      <c r="BO568" s="399">
        <v>-2.7031644006877801E-2</v>
      </c>
      <c r="BP568" s="399">
        <v>-3.3989054549005401E-2</v>
      </c>
      <c r="BQ568" s="399"/>
      <c r="BR568" s="399">
        <v>-8.8968074641175995E-2</v>
      </c>
      <c r="BS568" s="399"/>
      <c r="BT568" s="399"/>
      <c r="BU568" s="399">
        <v>-1.9875932471442301E-2</v>
      </c>
      <c r="BV568" s="399"/>
      <c r="BW568" s="399">
        <v>9.02351028547492E-2</v>
      </c>
      <c r="BX568" s="403"/>
      <c r="BY568" s="399">
        <v>5.3705145027245198E-3</v>
      </c>
      <c r="BZ568" s="399">
        <v>3.2423807114975299E-2</v>
      </c>
      <c r="CA568" s="399">
        <v>1.37298068909796E-2</v>
      </c>
      <c r="CB568" s="399"/>
      <c r="CC568" s="399">
        <v>-4.8305284381823001E-2</v>
      </c>
      <c r="CD568" s="399"/>
      <c r="CE568" s="399"/>
      <c r="CF568" s="399">
        <v>-0.225243087182527</v>
      </c>
      <c r="CG568" s="399">
        <v>-2.0844954350370998E-2</v>
      </c>
      <c r="CH568" s="399">
        <v>-5.7200293574467299E-2</v>
      </c>
      <c r="CI568" s="399"/>
      <c r="CJ568" s="399">
        <v>-5.8945468852974803E-2</v>
      </c>
      <c r="CK568" s="399"/>
      <c r="CL568" s="399"/>
      <c r="CM568" s="399"/>
      <c r="CN568" s="399"/>
      <c r="CO568" s="399"/>
      <c r="CP568" s="399"/>
      <c r="CQ568" s="399"/>
      <c r="CR568" s="399">
        <v>-3.8216354030563497E-2</v>
      </c>
      <c r="CS568" s="399"/>
      <c r="CT568" s="399"/>
      <c r="CU568" s="399"/>
      <c r="CV568" s="399"/>
      <c r="CW568" s="399"/>
      <c r="CX568" s="399"/>
      <c r="CY568" s="399"/>
      <c r="CZ568" s="399"/>
      <c r="DA568" s="399"/>
      <c r="DB568" s="399"/>
      <c r="DC568" s="399"/>
      <c r="DD568" s="399"/>
      <c r="DE568" s="399"/>
      <c r="DG568" s="404"/>
      <c r="DI568" s="399"/>
      <c r="DJ568" s="399">
        <v>-5.1630320901659602E-2</v>
      </c>
      <c r="DK568" s="399">
        <v>4.5643752633684101E-2</v>
      </c>
    </row>
    <row r="569" spans="1:115" customFormat="1" hidden="1" outlineLevel="1">
      <c r="A569" s="398">
        <f t="shared" si="55"/>
        <v>35976</v>
      </c>
      <c r="B569" s="402"/>
      <c r="C569" s="399"/>
      <c r="D569" s="399">
        <v>4.0999999999999899E-3</v>
      </c>
      <c r="E569" s="399">
        <v>3.2542504305798498E-2</v>
      </c>
      <c r="F569" s="399"/>
      <c r="G569" s="399"/>
      <c r="H569" s="399"/>
      <c r="I569" s="399"/>
      <c r="J569" s="399"/>
      <c r="K569" s="399"/>
      <c r="L569" s="399"/>
      <c r="M569" s="399"/>
      <c r="N569" s="399"/>
      <c r="O569" s="399"/>
      <c r="P569" s="399"/>
      <c r="Q569" s="399"/>
      <c r="R569" s="399">
        <v>7.74639489462218E-2</v>
      </c>
      <c r="S569" s="399">
        <v>0.148216709093204</v>
      </c>
      <c r="T569" s="399">
        <v>-0.12779552715654899</v>
      </c>
      <c r="U569" s="399"/>
      <c r="V569" s="399">
        <v>1.26382978723404</v>
      </c>
      <c r="W569" s="399"/>
      <c r="X569" s="399">
        <v>1.9017391977498001E-2</v>
      </c>
      <c r="Y569" s="399"/>
      <c r="Z569" s="399">
        <v>2.03579157640554E-3</v>
      </c>
      <c r="AA569" s="399">
        <v>8.9632977801902394E-2</v>
      </c>
      <c r="AB569" s="399"/>
      <c r="AC569" s="399"/>
      <c r="AD569" s="399"/>
      <c r="AE569" s="399">
        <v>-7.2295656471866601E-2</v>
      </c>
      <c r="AF569" s="399"/>
      <c r="AG569" s="399"/>
      <c r="AH569" s="399"/>
      <c r="AI569" s="399"/>
      <c r="AJ569" s="399"/>
      <c r="AK569" s="399">
        <v>2.8977562505567399E-2</v>
      </c>
      <c r="AL569" s="399"/>
      <c r="AM569" s="399">
        <v>-5.6793110911582401E-2</v>
      </c>
      <c r="AN569" s="399">
        <v>-0.19685036222765101</v>
      </c>
      <c r="AO569" s="399"/>
      <c r="AP569" s="399">
        <v>0.147864256913909</v>
      </c>
      <c r="AQ569" s="399">
        <v>6.13064140687411E-2</v>
      </c>
      <c r="AR569" s="399"/>
      <c r="AS569" s="399"/>
      <c r="AT569" s="399">
        <v>3.9682357182302799E-2</v>
      </c>
      <c r="AU569" s="399"/>
      <c r="AV569" s="399">
        <v>1.2321630639287699E-2</v>
      </c>
      <c r="AW569" s="399">
        <v>8.5692461887782498E-2</v>
      </c>
      <c r="AX569" s="399"/>
      <c r="AY569" s="399">
        <v>2.1459125825093701E-2</v>
      </c>
      <c r="AZ569" s="399">
        <v>-3.7588382532033299E-3</v>
      </c>
      <c r="BA569" s="399">
        <v>4.2352441243705297E-2</v>
      </c>
      <c r="BB569" s="399">
        <v>2.6845644812346799E-2</v>
      </c>
      <c r="BC569" s="399"/>
      <c r="BD569" s="399">
        <v>3.2085408988038203E-2</v>
      </c>
      <c r="BE569" s="399">
        <v>-0.217391304347826</v>
      </c>
      <c r="BF569" s="399"/>
      <c r="BG569" s="399">
        <v>0.13734965851675501</v>
      </c>
      <c r="BH569" s="399">
        <v>1.3043229896391799E-2</v>
      </c>
      <c r="BI569" s="399"/>
      <c r="BJ569" s="399">
        <v>-5.7476647218688601E-2</v>
      </c>
      <c r="BK569" s="399">
        <v>-3.6973429131051998E-2</v>
      </c>
      <c r="BL569" s="399">
        <v>0.11080420403583099</v>
      </c>
      <c r="BM569" s="399"/>
      <c r="BN569" s="399"/>
      <c r="BO569" s="399">
        <v>4.85132851424512E-2</v>
      </c>
      <c r="BP569" s="399">
        <v>0.178551714669342</v>
      </c>
      <c r="BQ569" s="399"/>
      <c r="BR569" s="399">
        <v>-4.8827022679664902E-3</v>
      </c>
      <c r="BS569" s="399"/>
      <c r="BT569" s="399"/>
      <c r="BU569" s="399">
        <v>-4.8326146538680101E-2</v>
      </c>
      <c r="BV569" s="399"/>
      <c r="BW569" s="399">
        <v>0.10354119206738301</v>
      </c>
      <c r="BX569" s="403"/>
      <c r="BY569" s="399">
        <v>2.8199726840590401E-2</v>
      </c>
      <c r="BZ569" s="399">
        <v>0.21735511203750299</v>
      </c>
      <c r="CA569" s="399">
        <v>0.138159387927174</v>
      </c>
      <c r="CB569" s="399"/>
      <c r="CC569" s="399">
        <v>0.109527884519041</v>
      </c>
      <c r="CD569" s="399"/>
      <c r="CE569" s="399"/>
      <c r="CF569" s="399">
        <v>-5.15418648011036E-2</v>
      </c>
      <c r="CG569" s="399">
        <v>3.8011437776301803E-2</v>
      </c>
      <c r="CH569" s="399">
        <v>-0.124899780348647</v>
      </c>
      <c r="CI569" s="399"/>
      <c r="CJ569" s="399">
        <v>0.27781860292111299</v>
      </c>
      <c r="CK569" s="399"/>
      <c r="CL569" s="399"/>
      <c r="CM569" s="399"/>
      <c r="CN569" s="399"/>
      <c r="CO569" s="399"/>
      <c r="CP569" s="399"/>
      <c r="CQ569" s="399"/>
      <c r="CR569" s="399">
        <v>4.6357402486632802E-2</v>
      </c>
      <c r="CS569" s="399"/>
      <c r="CT569" s="399"/>
      <c r="CU569" s="399"/>
      <c r="CV569" s="399"/>
      <c r="CW569" s="399"/>
      <c r="CX569" s="399"/>
      <c r="CY569" s="399"/>
      <c r="CZ569" s="399"/>
      <c r="DA569" s="399"/>
      <c r="DB569" s="399"/>
      <c r="DC569" s="399"/>
      <c r="DD569" s="399"/>
      <c r="DE569" s="399"/>
      <c r="DG569" s="404"/>
      <c r="DI569" s="399"/>
      <c r="DJ569" s="399">
        <v>5.0143122259769198E-2</v>
      </c>
      <c r="DK569" s="399">
        <v>-4.7619137538221397E-2</v>
      </c>
    </row>
    <row r="570" spans="1:115" customFormat="1" hidden="1" outlineLevel="1">
      <c r="A570" s="398">
        <f t="shared" si="55"/>
        <v>36007</v>
      </c>
      <c r="B570" s="402"/>
      <c r="C570" s="399"/>
      <c r="D570" s="399">
        <v>4.0000000000000001E-3</v>
      </c>
      <c r="E570" s="399">
        <v>-1.9013225300194499E-2</v>
      </c>
      <c r="F570" s="399"/>
      <c r="G570" s="399"/>
      <c r="H570" s="399"/>
      <c r="I570" s="399"/>
      <c r="J570" s="399"/>
      <c r="K570" s="399"/>
      <c r="L570" s="399"/>
      <c r="M570" s="399"/>
      <c r="N570" s="399"/>
      <c r="O570" s="399"/>
      <c r="P570" s="399"/>
      <c r="Q570" s="399"/>
      <c r="R570" s="399">
        <v>0.20697465365103401</v>
      </c>
      <c r="S570" s="399">
        <v>-7.1183221608254493E-2</v>
      </c>
      <c r="T570" s="399">
        <v>1.09890109890109E-2</v>
      </c>
      <c r="U570" s="399"/>
      <c r="V570" s="399">
        <v>0.111528898540296</v>
      </c>
      <c r="W570" s="399"/>
      <c r="X570" s="399">
        <v>7.7761249510731295E-2</v>
      </c>
      <c r="Y570" s="399"/>
      <c r="Z570" s="399">
        <v>-8.98688690553444E-2</v>
      </c>
      <c r="AA570" s="399">
        <v>-0.100098904956141</v>
      </c>
      <c r="AB570" s="399"/>
      <c r="AC570" s="399"/>
      <c r="AD570" s="399"/>
      <c r="AE570" s="399">
        <v>-1.5268786784705999E-2</v>
      </c>
      <c r="AF570" s="399"/>
      <c r="AG570" s="399"/>
      <c r="AH570" s="399"/>
      <c r="AI570" s="399"/>
      <c r="AJ570" s="399"/>
      <c r="AK570" s="399">
        <v>-6.7166199891184296E-3</v>
      </c>
      <c r="AL570" s="399"/>
      <c r="AM570" s="399">
        <v>-5.8441189007032802E-2</v>
      </c>
      <c r="AN570" s="399">
        <v>-6.2091488657991301E-2</v>
      </c>
      <c r="AO570" s="399"/>
      <c r="AP570" s="399">
        <v>-7.6168268987481705E-2</v>
      </c>
      <c r="AQ570" s="399">
        <v>-8.6008096306628604E-2</v>
      </c>
      <c r="AR570" s="399"/>
      <c r="AS570" s="399"/>
      <c r="AT570" s="399">
        <v>7.8880839355922994E-2</v>
      </c>
      <c r="AU570" s="399"/>
      <c r="AV570" s="399">
        <v>-5.4627815740813802E-2</v>
      </c>
      <c r="AW570" s="399">
        <v>-0.12552182185121</v>
      </c>
      <c r="AX570" s="399"/>
      <c r="AY570" s="399">
        <v>9.6792779738629597E-2</v>
      </c>
      <c r="AZ570" s="399">
        <v>-3.7736238559061899E-2</v>
      </c>
      <c r="BA570" s="399">
        <v>-5.9211941653665598E-2</v>
      </c>
      <c r="BB570" s="399">
        <v>-1.23455482258532E-2</v>
      </c>
      <c r="BC570" s="399"/>
      <c r="BD570" s="399">
        <v>-2.5907128154827801E-2</v>
      </c>
      <c r="BE570" s="399">
        <v>-7.2222222222222104E-2</v>
      </c>
      <c r="BF570" s="399"/>
      <c r="BG570" s="399">
        <v>-2.7008825885888599E-2</v>
      </c>
      <c r="BH570" s="399">
        <v>-0.151287417198603</v>
      </c>
      <c r="BI570" s="399"/>
      <c r="BJ570" s="399">
        <v>9.4933720322682904E-3</v>
      </c>
      <c r="BK570" s="399">
        <v>-7.7965308928031996E-2</v>
      </c>
      <c r="BL570" s="399">
        <v>6.4547017388143502E-3</v>
      </c>
      <c r="BM570" s="399"/>
      <c r="BN570" s="399"/>
      <c r="BO570" s="399">
        <v>-1.34327465731191E-2</v>
      </c>
      <c r="BP570" s="399">
        <v>0.13836486868250999</v>
      </c>
      <c r="BQ570" s="399"/>
      <c r="BR570" s="399">
        <v>-0.11285574034830601</v>
      </c>
      <c r="BS570" s="399"/>
      <c r="BT570" s="399"/>
      <c r="BU570" s="399">
        <v>5.206928646483E-2</v>
      </c>
      <c r="BV570" s="399"/>
      <c r="BW570" s="399">
        <v>3.9094630405281702E-2</v>
      </c>
      <c r="BX570" s="403"/>
      <c r="BY570" s="399">
        <v>-3.5864902787746698E-2</v>
      </c>
      <c r="BZ570" s="399">
        <v>4.0054352639978301E-2</v>
      </c>
      <c r="CA570" s="399">
        <v>-1.6864478539630599E-2</v>
      </c>
      <c r="CB570" s="399"/>
      <c r="CC570" s="399">
        <v>5.4345779238135203E-2</v>
      </c>
      <c r="CD570" s="399"/>
      <c r="CE570" s="399"/>
      <c r="CF570" s="399">
        <v>-0.19992241274322001</v>
      </c>
      <c r="CG570" s="399">
        <v>-1.9717883213609701E-2</v>
      </c>
      <c r="CH570" s="399">
        <v>-0.11344963677148</v>
      </c>
      <c r="CI570" s="399"/>
      <c r="CJ570" s="399">
        <v>1.44171181774463E-2</v>
      </c>
      <c r="CK570" s="399"/>
      <c r="CL570" s="399"/>
      <c r="CM570" s="399"/>
      <c r="CN570" s="399"/>
      <c r="CO570" s="399"/>
      <c r="CP570" s="399"/>
      <c r="CQ570" s="399"/>
      <c r="CR570" s="399">
        <v>0.116456054132921</v>
      </c>
      <c r="CS570" s="399"/>
      <c r="CT570" s="399"/>
      <c r="CU570" s="399"/>
      <c r="CV570" s="399"/>
      <c r="CW570" s="399"/>
      <c r="CX570" s="399"/>
      <c r="CY570" s="399"/>
      <c r="CZ570" s="399"/>
      <c r="DA570" s="399"/>
      <c r="DB570" s="399"/>
      <c r="DC570" s="399"/>
      <c r="DD570" s="399"/>
      <c r="DE570" s="399"/>
      <c r="DG570" s="404"/>
      <c r="DI570" s="399"/>
      <c r="DJ570" s="399">
        <v>-5.2628166774588002E-2</v>
      </c>
      <c r="DK570" s="399">
        <v>-0.13541856332916799</v>
      </c>
    </row>
    <row r="571" spans="1:115" customFormat="1" hidden="1" outlineLevel="1">
      <c r="A571" s="398">
        <f t="shared" si="55"/>
        <v>36038</v>
      </c>
      <c r="B571" s="402"/>
      <c r="C571" s="399"/>
      <c r="D571" s="399">
        <v>4.3E-3</v>
      </c>
      <c r="E571" s="399">
        <v>-0.15464344680105699</v>
      </c>
      <c r="F571" s="399"/>
      <c r="G571" s="399"/>
      <c r="H571" s="399"/>
      <c r="I571" s="399"/>
      <c r="J571" s="399"/>
      <c r="K571" s="399"/>
      <c r="L571" s="399"/>
      <c r="M571" s="399"/>
      <c r="N571" s="399"/>
      <c r="O571" s="399"/>
      <c r="P571" s="399"/>
      <c r="Q571" s="399"/>
      <c r="R571" s="399">
        <v>-9.9277860474771995E-2</v>
      </c>
      <c r="S571" s="399">
        <v>-5.8171633952688602E-2</v>
      </c>
      <c r="T571" s="399">
        <v>-0.24637681159420199</v>
      </c>
      <c r="U571" s="399"/>
      <c r="V571" s="399">
        <v>-0.24464493952875199</v>
      </c>
      <c r="W571" s="399"/>
      <c r="X571" s="399">
        <v>-0.13243429976000201</v>
      </c>
      <c r="Y571" s="399"/>
      <c r="Z571" s="399">
        <v>-0.125560779880214</v>
      </c>
      <c r="AA571" s="399">
        <v>-0.17070502505079799</v>
      </c>
      <c r="AB571" s="399"/>
      <c r="AC571" s="399"/>
      <c r="AD571" s="399"/>
      <c r="AE571" s="399">
        <v>-0.20326668688382199</v>
      </c>
      <c r="AF571" s="399"/>
      <c r="AG571" s="399"/>
      <c r="AH571" s="399"/>
      <c r="AI571" s="399"/>
      <c r="AJ571" s="399"/>
      <c r="AK571" s="399">
        <v>-0.247934109528437</v>
      </c>
      <c r="AL571" s="399"/>
      <c r="AM571" s="399">
        <v>-0.117752484510227</v>
      </c>
      <c r="AN571" s="399">
        <v>-0.39024400334310999</v>
      </c>
      <c r="AO571" s="399"/>
      <c r="AP571" s="399">
        <v>-6.1709499817648499E-2</v>
      </c>
      <c r="AQ571" s="399">
        <v>-0.220505500191918</v>
      </c>
      <c r="AR571" s="399"/>
      <c r="AS571" s="399"/>
      <c r="AT571" s="399">
        <v>-0.247641664334947</v>
      </c>
      <c r="AU571" s="399"/>
      <c r="AV571" s="399">
        <v>-0.28410944137602201</v>
      </c>
      <c r="AW571" s="399">
        <v>-3.6220227371401098E-2</v>
      </c>
      <c r="AX571" s="399"/>
      <c r="AY571" s="399">
        <v>-0.33654034591051701</v>
      </c>
      <c r="AZ571" s="399">
        <v>-0.24806346976683999</v>
      </c>
      <c r="BA571" s="399">
        <v>0.102941558943013</v>
      </c>
      <c r="BB571" s="399">
        <v>-0.168382280397707</v>
      </c>
      <c r="BC571" s="399"/>
      <c r="BD571" s="399">
        <v>-4.9339687385347698E-2</v>
      </c>
      <c r="BE571" s="399">
        <v>-0.269461077844311</v>
      </c>
      <c r="BF571" s="399"/>
      <c r="BG571" s="399">
        <v>-0.217104924318994</v>
      </c>
      <c r="BH571" s="399">
        <v>-4.0583005866779501E-2</v>
      </c>
      <c r="BI571" s="399"/>
      <c r="BJ571" s="399">
        <v>-6.26956933995515E-2</v>
      </c>
      <c r="BK571" s="399">
        <v>-0.13402028268899199</v>
      </c>
      <c r="BL571" s="399">
        <v>-0.30578510502957701</v>
      </c>
      <c r="BM571" s="399"/>
      <c r="BN571" s="399"/>
      <c r="BO571" s="399">
        <v>-9.6834517248311394E-2</v>
      </c>
      <c r="BP571" s="399">
        <v>-0.17127099004302099</v>
      </c>
      <c r="BQ571" s="399"/>
      <c r="BR571" s="399">
        <v>-0.36061939133055598</v>
      </c>
      <c r="BS571" s="399"/>
      <c r="BT571" s="399"/>
      <c r="BU571" s="399">
        <v>-0.271573588044423</v>
      </c>
      <c r="BV571" s="399"/>
      <c r="BW571" s="399">
        <v>-6.5347038964177998E-2</v>
      </c>
      <c r="BX571" s="403"/>
      <c r="BY571" s="399">
        <v>0.10227782058509</v>
      </c>
      <c r="BZ571" s="399">
        <v>-0.14490881381754001</v>
      </c>
      <c r="CA571" s="399">
        <v>-0.10797228616089501</v>
      </c>
      <c r="CB571" s="399"/>
      <c r="CC571" s="399">
        <v>-0.112804819515587</v>
      </c>
      <c r="CD571" s="399"/>
      <c r="CE571" s="399"/>
      <c r="CF571" s="399">
        <v>-0.27483417531047899</v>
      </c>
      <c r="CG571" s="399">
        <v>-0.20811167781100001</v>
      </c>
      <c r="CH571" s="399">
        <v>-0.27378054864419099</v>
      </c>
      <c r="CI571" s="399"/>
      <c r="CJ571" s="399">
        <v>-0.127345074892175</v>
      </c>
      <c r="CK571" s="399"/>
      <c r="CL571" s="399"/>
      <c r="CM571" s="399"/>
      <c r="CN571" s="399"/>
      <c r="CO571" s="399"/>
      <c r="CP571" s="399"/>
      <c r="CQ571" s="399"/>
      <c r="CR571" s="399">
        <v>-0.20181418939453499</v>
      </c>
      <c r="CS571" s="399"/>
      <c r="CT571" s="399"/>
      <c r="CU571" s="399"/>
      <c r="CV571" s="399"/>
      <c r="CW571" s="399"/>
      <c r="CX571" s="399"/>
      <c r="CY571" s="399"/>
      <c r="CZ571" s="399"/>
      <c r="DA571" s="399"/>
      <c r="DB571" s="399"/>
      <c r="DC571" s="399"/>
      <c r="DD571" s="399"/>
      <c r="DE571" s="399"/>
      <c r="DG571" s="404"/>
      <c r="DI571" s="399"/>
      <c r="DJ571" s="399">
        <v>-0.150506857995368</v>
      </c>
      <c r="DK571" s="399">
        <v>-9.2009781939721605E-2</v>
      </c>
    </row>
    <row r="572" spans="1:115" customFormat="1" hidden="1" outlineLevel="1">
      <c r="A572" s="398">
        <f t="shared" si="55"/>
        <v>36068</v>
      </c>
      <c r="B572" s="402"/>
      <c r="C572" s="399"/>
      <c r="D572" s="399">
        <v>4.5999999999999999E-3</v>
      </c>
      <c r="E572" s="399">
        <v>6.6178325314417003E-2</v>
      </c>
      <c r="F572" s="399"/>
      <c r="G572" s="399"/>
      <c r="H572" s="399"/>
      <c r="I572" s="399"/>
      <c r="J572" s="399"/>
      <c r="K572" s="399"/>
      <c r="L572" s="399"/>
      <c r="M572" s="399"/>
      <c r="N572" s="399"/>
      <c r="O572" s="399"/>
      <c r="P572" s="399"/>
      <c r="Q572" s="399"/>
      <c r="R572" s="399">
        <v>0.2224445511301</v>
      </c>
      <c r="S572" s="399">
        <v>0.17524985586695399</v>
      </c>
      <c r="T572" s="399">
        <v>0.42788461538461497</v>
      </c>
      <c r="U572" s="399"/>
      <c r="V572" s="399">
        <v>0.33283594234719199</v>
      </c>
      <c r="W572" s="399"/>
      <c r="X572" s="399">
        <v>-5.84305357714184E-2</v>
      </c>
      <c r="Y572" s="399"/>
      <c r="Z572" s="399">
        <v>-5.6410247171290298E-2</v>
      </c>
      <c r="AA572" s="399">
        <v>6.6399390083904299E-3</v>
      </c>
      <c r="AB572" s="399"/>
      <c r="AC572" s="399"/>
      <c r="AD572" s="399"/>
      <c r="AE572" s="399">
        <v>-7.5170791981565899E-2</v>
      </c>
      <c r="AF572" s="399"/>
      <c r="AG572" s="399"/>
      <c r="AH572" s="399"/>
      <c r="AI572" s="399"/>
      <c r="AJ572" s="399"/>
      <c r="AK572" s="399">
        <v>0.113347927102778</v>
      </c>
      <c r="AL572" s="399"/>
      <c r="AM572" s="399">
        <v>0.15132083240013799</v>
      </c>
      <c r="AN572" s="399">
        <v>-8.5714266750581802E-2</v>
      </c>
      <c r="AO572" s="399"/>
      <c r="AP572" s="399">
        <v>0.121838343012833</v>
      </c>
      <c r="AQ572" s="399">
        <v>6.4792108741335203E-2</v>
      </c>
      <c r="AR572" s="399"/>
      <c r="AS572" s="399"/>
      <c r="AT572" s="399">
        <v>0.46081532763960498</v>
      </c>
      <c r="AU572" s="399"/>
      <c r="AV572" s="399">
        <v>6.0404107529753198E-2</v>
      </c>
      <c r="AW572" s="399">
        <v>-7.0261517089136805E-2</v>
      </c>
      <c r="AX572" s="399"/>
      <c r="AY572" s="399">
        <v>-0.153845862715036</v>
      </c>
      <c r="AZ572" s="399">
        <v>-8.9005258582835506E-2</v>
      </c>
      <c r="BA572" s="399">
        <v>4.6666279701468499E-2</v>
      </c>
      <c r="BB572" s="399">
        <v>-2.53012825944249E-2</v>
      </c>
      <c r="BC572" s="399"/>
      <c r="BD572" s="399">
        <v>-0.201680977818497</v>
      </c>
      <c r="BE572" s="399">
        <v>0.50819672131147497</v>
      </c>
      <c r="BF572" s="399"/>
      <c r="BG572" s="399">
        <v>5.3221164201548501E-2</v>
      </c>
      <c r="BH572" s="399">
        <v>-0.15425515567640699</v>
      </c>
      <c r="BI572" s="399"/>
      <c r="BJ572" s="399">
        <v>7.9593218026781903E-2</v>
      </c>
      <c r="BK572" s="399">
        <v>5.95233861936501E-2</v>
      </c>
      <c r="BL572" s="399">
        <v>-0.178571491442618</v>
      </c>
      <c r="BM572" s="399"/>
      <c r="BN572" s="399"/>
      <c r="BO572" s="399">
        <v>0.135021397319048</v>
      </c>
      <c r="BP572" s="399">
        <v>0.244063490381144</v>
      </c>
      <c r="BQ572" s="399"/>
      <c r="BR572" s="399">
        <v>-3.1142241261213299E-2</v>
      </c>
      <c r="BS572" s="399"/>
      <c r="BT572" s="399"/>
      <c r="BU572" s="399">
        <v>-8.5630981038106804E-2</v>
      </c>
      <c r="BV572" s="399"/>
      <c r="BW572" s="399">
        <v>-7.29946896558967E-2</v>
      </c>
      <c r="BX572" s="403"/>
      <c r="BY572" s="399">
        <v>6.1122407398911102E-2</v>
      </c>
      <c r="BZ572" s="399">
        <v>0.132442574203184</v>
      </c>
      <c r="CA572" s="399">
        <v>4.4103749376045399E-4</v>
      </c>
      <c r="CB572" s="399"/>
      <c r="CC572" s="399">
        <v>0.20446757416417799</v>
      </c>
      <c r="CD572" s="399"/>
      <c r="CE572" s="399"/>
      <c r="CF572" s="399">
        <v>0.77168897254510505</v>
      </c>
      <c r="CG572" s="399">
        <v>3.0965087740196701E-2</v>
      </c>
      <c r="CH572" s="399">
        <v>0.16119830367964</v>
      </c>
      <c r="CI572" s="399"/>
      <c r="CJ572" s="399">
        <v>0.147231069675789</v>
      </c>
      <c r="CK572" s="399"/>
      <c r="CL572" s="399"/>
      <c r="CM572" s="399"/>
      <c r="CN572" s="399"/>
      <c r="CO572" s="399"/>
      <c r="CP572" s="399"/>
      <c r="CQ572" s="399"/>
      <c r="CR572" s="399">
        <v>9.2553676994655498E-2</v>
      </c>
      <c r="CS572" s="399"/>
      <c r="CT572" s="399"/>
      <c r="CU572" s="399"/>
      <c r="CV572" s="399"/>
      <c r="CW572" s="399"/>
      <c r="CX572" s="399"/>
      <c r="CY572" s="399"/>
      <c r="CZ572" s="399"/>
      <c r="DA572" s="399"/>
      <c r="DB572" s="399"/>
      <c r="DC572" s="399"/>
      <c r="DD572" s="399"/>
      <c r="DE572" s="399"/>
      <c r="DG572" s="404"/>
      <c r="DI572" s="399"/>
      <c r="DJ572" s="399">
        <v>-0.17887523030580699</v>
      </c>
      <c r="DK572" s="399">
        <v>-3.4666601560917297E-2</v>
      </c>
    </row>
    <row r="573" spans="1:115" customFormat="1" hidden="1" outlineLevel="1">
      <c r="A573" s="398">
        <f t="shared" si="55"/>
        <v>36099</v>
      </c>
      <c r="B573" s="402"/>
      <c r="C573" s="399"/>
      <c r="D573" s="399">
        <v>3.2000000000000002E-3</v>
      </c>
      <c r="E573" s="399">
        <v>7.5355891044572798E-2</v>
      </c>
      <c r="F573" s="399"/>
      <c r="G573" s="399"/>
      <c r="H573" s="399"/>
      <c r="I573" s="399"/>
      <c r="J573" s="399"/>
      <c r="K573" s="399"/>
      <c r="L573" s="399"/>
      <c r="M573" s="399"/>
      <c r="N573" s="399"/>
      <c r="O573" s="399"/>
      <c r="P573" s="399"/>
      <c r="Q573" s="399"/>
      <c r="R573" s="399">
        <v>-2.6230828674848598E-2</v>
      </c>
      <c r="S573" s="399">
        <v>4.0969363753807699E-2</v>
      </c>
      <c r="T573" s="399">
        <v>0.21548821548821501</v>
      </c>
      <c r="U573" s="399"/>
      <c r="V573" s="399">
        <v>0.132698759127335</v>
      </c>
      <c r="W573" s="399"/>
      <c r="X573" s="399">
        <v>0.19680892635164701</v>
      </c>
      <c r="Y573" s="399"/>
      <c r="Z573" s="399">
        <v>0.164450779557648</v>
      </c>
      <c r="AA573" s="399">
        <v>0.197889639963895</v>
      </c>
      <c r="AB573" s="399"/>
      <c r="AC573" s="399"/>
      <c r="AD573" s="399"/>
      <c r="AE573" s="399">
        <v>6.3807505723519897E-2</v>
      </c>
      <c r="AF573" s="399"/>
      <c r="AG573" s="399"/>
      <c r="AH573" s="399"/>
      <c r="AI573" s="399"/>
      <c r="AJ573" s="399"/>
      <c r="AK573" s="399">
        <v>0.14427865559626701</v>
      </c>
      <c r="AL573" s="399"/>
      <c r="AM573" s="399">
        <v>0.104773674577765</v>
      </c>
      <c r="AN573" s="399">
        <v>0.44375011847170498</v>
      </c>
      <c r="AO573" s="399"/>
      <c r="AP573" s="399">
        <v>4.2451071209831097E-2</v>
      </c>
      <c r="AQ573" s="399">
        <v>0.17826835495462501</v>
      </c>
      <c r="AR573" s="399"/>
      <c r="AS573" s="399"/>
      <c r="AT573" s="399">
        <v>1.5021145284706199E-2</v>
      </c>
      <c r="AU573" s="399"/>
      <c r="AV573" s="399">
        <v>0.146497273381098</v>
      </c>
      <c r="AW573" s="399">
        <v>0.25126390059554199</v>
      </c>
      <c r="AX573" s="399"/>
      <c r="AY573" s="399">
        <v>0.222712453755607</v>
      </c>
      <c r="AZ573" s="399">
        <v>0.16355747365572701</v>
      </c>
      <c r="BA573" s="399">
        <v>-2.4007429133770599E-2</v>
      </c>
      <c r="BB573" s="399">
        <v>-4.09462592180228E-2</v>
      </c>
      <c r="BC573" s="399"/>
      <c r="BD573" s="399">
        <v>6.3158256862317894E-2</v>
      </c>
      <c r="BE573" s="399">
        <v>0.14673913043478201</v>
      </c>
      <c r="BF573" s="399"/>
      <c r="BG573" s="399">
        <v>0.16481301621159899</v>
      </c>
      <c r="BH573" s="399">
        <v>2.2012217109840599E-2</v>
      </c>
      <c r="BI573" s="399"/>
      <c r="BJ573" s="399">
        <v>5.3797116988712299E-2</v>
      </c>
      <c r="BK573" s="399">
        <v>1.6199262997739199E-2</v>
      </c>
      <c r="BL573" s="399">
        <v>0.32914283793160698</v>
      </c>
      <c r="BM573" s="399"/>
      <c r="BN573" s="399"/>
      <c r="BO573" s="399">
        <v>-3.0482828238856698E-2</v>
      </c>
      <c r="BP573" s="399">
        <v>5.3619222963865898E-2</v>
      </c>
      <c r="BQ573" s="399"/>
      <c r="BR573" s="399">
        <v>0.22857187913728599</v>
      </c>
      <c r="BS573" s="399"/>
      <c r="BT573" s="399"/>
      <c r="BU573" s="399">
        <v>0.23135796035831799</v>
      </c>
      <c r="BV573" s="399"/>
      <c r="BW573" s="399">
        <v>0.264301780905904</v>
      </c>
      <c r="BX573" s="403"/>
      <c r="BY573" s="399">
        <v>-2.26626129900682E-2</v>
      </c>
      <c r="BZ573" s="399">
        <v>1.9211412238351499E-2</v>
      </c>
      <c r="CA573" s="399">
        <v>0.12104076899690699</v>
      </c>
      <c r="CB573" s="399"/>
      <c r="CC573" s="399">
        <v>4.4134470119076202E-2</v>
      </c>
      <c r="CD573" s="399"/>
      <c r="CE573" s="399"/>
      <c r="CF573" s="399">
        <v>-0.123711266896468</v>
      </c>
      <c r="CG573" s="399">
        <v>0.100706718662152</v>
      </c>
      <c r="CH573" s="399">
        <v>3.1941333667410102E-2</v>
      </c>
      <c r="CI573" s="399"/>
      <c r="CJ573" s="399">
        <v>-3.8046478927097602E-2</v>
      </c>
      <c r="CK573" s="399"/>
      <c r="CL573" s="399"/>
      <c r="CM573" s="399"/>
      <c r="CN573" s="399"/>
      <c r="CO573" s="399"/>
      <c r="CP573" s="399"/>
      <c r="CQ573" s="399"/>
      <c r="CR573" s="399">
        <v>-6.1118100312825198E-2</v>
      </c>
      <c r="CS573" s="399"/>
      <c r="CT573" s="399"/>
      <c r="CU573" s="399"/>
      <c r="CV573" s="399"/>
      <c r="CW573" s="399"/>
      <c r="CX573" s="399"/>
      <c r="CY573" s="399"/>
      <c r="CZ573" s="399"/>
      <c r="DA573" s="399"/>
      <c r="DB573" s="399"/>
      <c r="DC573" s="399"/>
      <c r="DD573" s="399"/>
      <c r="DE573" s="399"/>
      <c r="DG573" s="404"/>
      <c r="DI573" s="399"/>
      <c r="DJ573" s="399">
        <v>9.5375337623514606E-2</v>
      </c>
      <c r="DK573" s="399">
        <v>0.117117497195595</v>
      </c>
    </row>
    <row r="574" spans="1:115" customFormat="1" hidden="1" outlineLevel="1">
      <c r="A574" s="398">
        <f t="shared" si="55"/>
        <v>36129</v>
      </c>
      <c r="B574" s="402"/>
      <c r="C574" s="399"/>
      <c r="D574" s="399">
        <v>3.0999999999999999E-3</v>
      </c>
      <c r="E574" s="399">
        <v>6.0059655326389898E-2</v>
      </c>
      <c r="F574" s="399"/>
      <c r="G574" s="399"/>
      <c r="H574" s="399"/>
      <c r="I574" s="399"/>
      <c r="J574" s="399"/>
      <c r="K574" s="399"/>
      <c r="L574" s="399"/>
      <c r="M574" s="399"/>
      <c r="N574" s="399"/>
      <c r="O574" s="399"/>
      <c r="P574" s="399"/>
      <c r="Q574" s="399"/>
      <c r="R574" s="399">
        <v>-0.13973087465474701</v>
      </c>
      <c r="S574" s="399">
        <v>-1.04413863069426E-2</v>
      </c>
      <c r="T574" s="399">
        <v>0.22714681440443199</v>
      </c>
      <c r="U574" s="399"/>
      <c r="V574" s="399">
        <v>0.51853673486492602</v>
      </c>
      <c r="W574" s="399"/>
      <c r="X574" s="399">
        <v>1.6834569843942201E-2</v>
      </c>
      <c r="Y574" s="399"/>
      <c r="Z574" s="399">
        <v>-4.9295568942058297E-2</v>
      </c>
      <c r="AA574" s="399">
        <v>0.10572695350591001</v>
      </c>
      <c r="AB574" s="399"/>
      <c r="AC574" s="399"/>
      <c r="AD574" s="399"/>
      <c r="AE574" s="399">
        <v>0.194895361976547</v>
      </c>
      <c r="AF574" s="399"/>
      <c r="AG574" s="399"/>
      <c r="AH574" s="399"/>
      <c r="AI574" s="399"/>
      <c r="AJ574" s="399"/>
      <c r="AK574" s="399">
        <v>3.04345502815619E-2</v>
      </c>
      <c r="AL574" s="399"/>
      <c r="AM574" s="399">
        <v>-6.4627406049552596E-2</v>
      </c>
      <c r="AN574" s="399">
        <v>0.238095328550606</v>
      </c>
      <c r="AO574" s="399"/>
      <c r="AP574" s="399">
        <v>0.148542168803762</v>
      </c>
      <c r="AQ574" s="399">
        <v>-7.7809508541332797E-2</v>
      </c>
      <c r="AR574" s="399"/>
      <c r="AS574" s="399"/>
      <c r="AT574" s="399">
        <v>0.15856199981427499</v>
      </c>
      <c r="AU574" s="399"/>
      <c r="AV574" s="399">
        <v>0.14629645363827401</v>
      </c>
      <c r="AW574" s="399">
        <v>-1.19803507629157E-2</v>
      </c>
      <c r="AX574" s="399"/>
      <c r="AY574" s="399">
        <v>8.8435009552802299E-2</v>
      </c>
      <c r="AZ574" s="399">
        <v>0.126550566602115</v>
      </c>
      <c r="BA574" s="399">
        <v>4.6563251961898297E-2</v>
      </c>
      <c r="BB574" s="399">
        <v>0.110057129875231</v>
      </c>
      <c r="BC574" s="399"/>
      <c r="BD574" s="399">
        <v>0.35503626563359902</v>
      </c>
      <c r="BE574" s="399">
        <v>-0.10189573459715601</v>
      </c>
      <c r="BF574" s="399"/>
      <c r="BG574" s="399">
        <v>1.4976951677424299E-2</v>
      </c>
      <c r="BH574" s="399">
        <v>0.14495127391062601</v>
      </c>
      <c r="BI574" s="399"/>
      <c r="BJ574" s="399">
        <v>-8.4083844958971102E-2</v>
      </c>
      <c r="BK574" s="399">
        <v>0.100139128214946</v>
      </c>
      <c r="BL574" s="399">
        <v>0.116611790209991</v>
      </c>
      <c r="BM574" s="399"/>
      <c r="BN574" s="399"/>
      <c r="BO574" s="399">
        <v>3.3883078866878899E-2</v>
      </c>
      <c r="BP574" s="399">
        <v>-3.1806715411142099E-2</v>
      </c>
      <c r="BQ574" s="399"/>
      <c r="BR574" s="399">
        <v>4.9418366599754002E-2</v>
      </c>
      <c r="BS574" s="399"/>
      <c r="BT574" s="399"/>
      <c r="BU574" s="399">
        <v>-5.1242168129444397E-2</v>
      </c>
      <c r="BV574" s="399"/>
      <c r="BW574" s="399">
        <v>9.0497516446204504E-2</v>
      </c>
      <c r="BX574" s="403"/>
      <c r="BY574" s="399">
        <v>-2.4211891966514101E-2</v>
      </c>
      <c r="BZ574" s="399">
        <v>0.19642888148014101</v>
      </c>
      <c r="CA574" s="399">
        <v>6.2563198945132195E-2</v>
      </c>
      <c r="CB574" s="399"/>
      <c r="CC574" s="399">
        <v>8.07109208269252E-2</v>
      </c>
      <c r="CD574" s="399"/>
      <c r="CE574" s="399"/>
      <c r="CF574" s="399">
        <v>-6.4705565915937402E-2</v>
      </c>
      <c r="CG574" s="399">
        <v>0.134018253645041</v>
      </c>
      <c r="CH574" s="399">
        <v>-0.14880922232962199</v>
      </c>
      <c r="CI574" s="399"/>
      <c r="CJ574" s="399">
        <v>0.15230203997470301</v>
      </c>
      <c r="CK574" s="399"/>
      <c r="CL574" s="399"/>
      <c r="CM574" s="399"/>
      <c r="CN574" s="399"/>
      <c r="CO574" s="399"/>
      <c r="CP574" s="399"/>
      <c r="CQ574" s="399"/>
      <c r="CR574" s="399">
        <v>-4.98616663628135E-2</v>
      </c>
      <c r="CS574" s="399"/>
      <c r="CT574" s="399"/>
      <c r="CU574" s="399"/>
      <c r="CV574" s="399"/>
      <c r="CW574" s="399"/>
      <c r="CX574" s="399"/>
      <c r="CY574" s="399"/>
      <c r="CZ574" s="399"/>
      <c r="DA574" s="399"/>
      <c r="DB574" s="399"/>
      <c r="DC574" s="399"/>
      <c r="DD574" s="399"/>
      <c r="DE574" s="399"/>
      <c r="DG574" s="404"/>
      <c r="DI574" s="399"/>
      <c r="DJ574" s="399">
        <v>-1.1449968756152E-2</v>
      </c>
      <c r="DK574" s="399">
        <v>0.11194003706502199</v>
      </c>
    </row>
    <row r="575" spans="1:115" customFormat="1" hidden="1" outlineLevel="1">
      <c r="A575" s="398">
        <f t="shared" si="55"/>
        <v>36160</v>
      </c>
      <c r="B575" s="402"/>
      <c r="C575" s="399"/>
      <c r="D575" s="399">
        <v>3.8E-3</v>
      </c>
      <c r="E575" s="399">
        <v>6.1948456947929997E-2</v>
      </c>
      <c r="F575" s="399"/>
      <c r="G575" s="399"/>
      <c r="H575" s="399"/>
      <c r="I575" s="399"/>
      <c r="J575" s="399"/>
      <c r="K575" s="399"/>
      <c r="L575" s="399"/>
      <c r="M575" s="399"/>
      <c r="N575" s="399"/>
      <c r="O575" s="399"/>
      <c r="P575" s="399"/>
      <c r="Q575" s="399"/>
      <c r="R575" s="399">
        <v>0.28180026861810997</v>
      </c>
      <c r="S575" s="399">
        <v>4.3971594488019003E-2</v>
      </c>
      <c r="T575" s="399">
        <v>4.7404063205417499E-2</v>
      </c>
      <c r="U575" s="399"/>
      <c r="V575" s="399">
        <v>0.67317712306976296</v>
      </c>
      <c r="W575" s="399"/>
      <c r="X575" s="399">
        <v>7.0175503090068994E-2</v>
      </c>
      <c r="Y575" s="399"/>
      <c r="Z575" s="399">
        <v>9.6296649275734003E-2</v>
      </c>
      <c r="AA575" s="399">
        <v>0.150397772384286</v>
      </c>
      <c r="AB575" s="399"/>
      <c r="AC575" s="399"/>
      <c r="AD575" s="399"/>
      <c r="AE575" s="399">
        <v>-6.7961143229474594E-2</v>
      </c>
      <c r="AF575" s="399"/>
      <c r="AG575" s="399"/>
      <c r="AH575" s="399"/>
      <c r="AI575" s="399"/>
      <c r="AJ575" s="399"/>
      <c r="AK575" s="399">
        <v>2.1769267233301401E-2</v>
      </c>
      <c r="AL575" s="399"/>
      <c r="AM575" s="399">
        <v>-0.183132503015597</v>
      </c>
      <c r="AN575" s="399">
        <v>-3.4965833336717501E-3</v>
      </c>
      <c r="AO575" s="399"/>
      <c r="AP575" s="399">
        <v>-4.5714340076382899E-2</v>
      </c>
      <c r="AQ575" s="399">
        <v>1.6967601088809101E-2</v>
      </c>
      <c r="AR575" s="399"/>
      <c r="AS575" s="399"/>
      <c r="AT575" s="399">
        <v>0.25912458808471001</v>
      </c>
      <c r="AU575" s="399"/>
      <c r="AV575" s="399">
        <v>6.0048247938292401E-2</v>
      </c>
      <c r="AW575" s="399">
        <v>4.2082467738460999E-2</v>
      </c>
      <c r="AX575" s="399"/>
      <c r="AY575" s="399">
        <v>-1.2500127010775901E-2</v>
      </c>
      <c r="AZ575" s="399">
        <v>3.5242556307878398E-2</v>
      </c>
      <c r="BA575" s="399">
        <v>-1.48312051086892E-2</v>
      </c>
      <c r="BB575" s="399">
        <v>-1.53847015310184E-2</v>
      </c>
      <c r="BC575" s="399"/>
      <c r="BD575" s="399">
        <v>0.131707618019203</v>
      </c>
      <c r="BE575" s="399">
        <v>0.25593667546174098</v>
      </c>
      <c r="BF575" s="399"/>
      <c r="BG575" s="399">
        <v>6.5834167224430695E-2</v>
      </c>
      <c r="BH575" s="399">
        <v>1.08697032637132E-2</v>
      </c>
      <c r="BI575" s="399"/>
      <c r="BJ575" s="399">
        <v>5.4790764751696502E-2</v>
      </c>
      <c r="BK575" s="399">
        <v>-6.9532250691492201E-2</v>
      </c>
      <c r="BL575" s="399">
        <v>0.119211639404167</v>
      </c>
      <c r="BM575" s="399"/>
      <c r="BN575" s="399"/>
      <c r="BO575" s="399">
        <v>-8.2218158518511109E-3</v>
      </c>
      <c r="BP575" s="399">
        <v>0.20818078908749901</v>
      </c>
      <c r="BQ575" s="399"/>
      <c r="BR575" s="399">
        <v>-4.5706413365015998E-2</v>
      </c>
      <c r="BS575" s="399"/>
      <c r="BT575" s="399"/>
      <c r="BU575" s="399">
        <v>-7.3712645326497198E-2</v>
      </c>
      <c r="BV575" s="399"/>
      <c r="BW575" s="399">
        <v>8.2439100214708905E-2</v>
      </c>
      <c r="BX575" s="403"/>
      <c r="BY575" s="399">
        <v>2.39760115556444E-2</v>
      </c>
      <c r="BZ575" s="399">
        <v>0.23134286616275301</v>
      </c>
      <c r="CA575" s="399">
        <v>0.14662306277406001</v>
      </c>
      <c r="CB575" s="399"/>
      <c r="CC575" s="399">
        <v>0.11392345026049699</v>
      </c>
      <c r="CD575" s="399"/>
      <c r="CE575" s="399"/>
      <c r="CF575" s="399">
        <v>-8.0309113616480798E-2</v>
      </c>
      <c r="CG575" s="399">
        <v>7.1026308057233704E-3</v>
      </c>
      <c r="CH575" s="399">
        <v>4.1852884178472598E-2</v>
      </c>
      <c r="CI575" s="399"/>
      <c r="CJ575" s="399">
        <v>0.13678327123915801</v>
      </c>
      <c r="CK575" s="399"/>
      <c r="CL575" s="399"/>
      <c r="CM575" s="399"/>
      <c r="CN575" s="399"/>
      <c r="CO575" s="399"/>
      <c r="CP575" s="399"/>
      <c r="CQ575" s="399"/>
      <c r="CR575" s="399">
        <v>8.7707684295662502E-2</v>
      </c>
      <c r="CS575" s="399"/>
      <c r="CT575" s="399"/>
      <c r="CU575" s="399"/>
      <c r="CV575" s="399"/>
      <c r="CW575" s="399"/>
      <c r="CX575" s="399"/>
      <c r="CY575" s="399"/>
      <c r="CZ575" s="399"/>
      <c r="DA575" s="399"/>
      <c r="DB575" s="399"/>
      <c r="DC575" s="399"/>
      <c r="DD575" s="399"/>
      <c r="DE575" s="399"/>
      <c r="DG575" s="404"/>
      <c r="DI575" s="399"/>
      <c r="DJ575" s="399">
        <v>-5.9845669137515302E-2</v>
      </c>
      <c r="DK575" s="399">
        <v>-4.4746184801058801E-3</v>
      </c>
    </row>
    <row r="576" spans="1:115" customFormat="1" hidden="1" outlineLevel="1">
      <c r="A576" s="398">
        <f t="shared" si="55"/>
        <v>36191</v>
      </c>
      <c r="B576" s="402"/>
      <c r="C576" s="399"/>
      <c r="D576" s="399">
        <v>3.4999999999999901E-3</v>
      </c>
      <c r="E576" s="399">
        <v>3.3660988294099199E-2</v>
      </c>
      <c r="F576" s="399"/>
      <c r="G576" s="399"/>
      <c r="H576" s="399"/>
      <c r="I576" s="399"/>
      <c r="J576" s="399"/>
      <c r="K576" s="399"/>
      <c r="L576" s="399"/>
      <c r="M576" s="399"/>
      <c r="N576" s="399"/>
      <c r="O576" s="399"/>
      <c r="P576" s="399"/>
      <c r="Q576" s="399"/>
      <c r="R576" s="399">
        <v>6.1091164353390603E-3</v>
      </c>
      <c r="S576" s="399">
        <v>6.15744171825027E-2</v>
      </c>
      <c r="T576" s="399">
        <v>-0.20905172413793099</v>
      </c>
      <c r="U576" s="399"/>
      <c r="V576" s="399">
        <v>9.2023320368944006E-2</v>
      </c>
      <c r="W576" s="399"/>
      <c r="X576" s="399">
        <v>-1.6393534771033998E-2</v>
      </c>
      <c r="Y576" s="399"/>
      <c r="Z576" s="399">
        <v>-0.108196263205875</v>
      </c>
      <c r="AA576" s="399">
        <v>0.148052245843493</v>
      </c>
      <c r="AB576" s="399"/>
      <c r="AC576" s="399"/>
      <c r="AD576" s="399"/>
      <c r="AE576" s="399">
        <v>0.100000041573006</v>
      </c>
      <c r="AF576" s="399"/>
      <c r="AG576" s="399"/>
      <c r="AH576" s="399"/>
      <c r="AI576" s="399"/>
      <c r="AJ576" s="399"/>
      <c r="AK576" s="399">
        <v>3.5343700008475899E-2</v>
      </c>
      <c r="AL576" s="399"/>
      <c r="AM576" s="399">
        <v>-0.168141440952219</v>
      </c>
      <c r="AN576" s="399">
        <v>1.15438587974715</v>
      </c>
      <c r="AO576" s="399"/>
      <c r="AP576" s="399">
        <v>-5.0845004833709401E-3</v>
      </c>
      <c r="AQ576" s="399">
        <v>0.121725558493139</v>
      </c>
      <c r="AR576" s="399"/>
      <c r="AS576" s="399"/>
      <c r="AT576" s="399">
        <v>0.28405786502131702</v>
      </c>
      <c r="AU576" s="399"/>
      <c r="AV576" s="399">
        <v>-4.5871487690323898E-2</v>
      </c>
      <c r="AW576" s="399">
        <v>-1.4985861444291001E-3</v>
      </c>
      <c r="AX576" s="399"/>
      <c r="AY576" s="399">
        <v>-1.30634470825005E-2</v>
      </c>
      <c r="AZ576" s="399">
        <v>-0.12765943848792999</v>
      </c>
      <c r="BA576" s="399">
        <v>-5.4346101084061398E-2</v>
      </c>
      <c r="BB576" s="399">
        <v>1.47572887615137E-2</v>
      </c>
      <c r="BC576" s="399"/>
      <c r="BD576" s="399">
        <v>1.9396293691674501E-2</v>
      </c>
      <c r="BE576" s="399">
        <v>5.8823529411764698E-2</v>
      </c>
      <c r="BF576" s="399"/>
      <c r="BG576" s="399">
        <v>5.4707234062565301E-2</v>
      </c>
      <c r="BH576" s="399">
        <v>-0.13037608740832099</v>
      </c>
      <c r="BI576" s="399"/>
      <c r="BJ576" s="399">
        <v>-3.1745955692694797E-2</v>
      </c>
      <c r="BK576" s="399">
        <v>-5.2342493700309002E-2</v>
      </c>
      <c r="BL576" s="399">
        <v>8.9148941128524894E-2</v>
      </c>
      <c r="BM576" s="399"/>
      <c r="BN576" s="399"/>
      <c r="BO576" s="399">
        <v>-0.101733089944344</v>
      </c>
      <c r="BP576" s="399">
        <v>0.131664713288007</v>
      </c>
      <c r="BQ576" s="399"/>
      <c r="BR576" s="399">
        <v>3.91869511023272E-2</v>
      </c>
      <c r="BS576" s="399"/>
      <c r="BT576" s="399"/>
      <c r="BU576" s="399">
        <v>-8.3333101823029998E-2</v>
      </c>
      <c r="BV576" s="399"/>
      <c r="BW576" s="399">
        <v>5.60240219592507E-2</v>
      </c>
      <c r="BX576" s="403"/>
      <c r="BY576" s="399">
        <v>-3.5121619441944897E-2</v>
      </c>
      <c r="BZ576" s="399">
        <v>0.20202013142912401</v>
      </c>
      <c r="CA576" s="399">
        <v>2.23701236521733E-2</v>
      </c>
      <c r="CB576" s="399"/>
      <c r="CC576" s="399">
        <v>-3.3377478964055E-3</v>
      </c>
      <c r="CD576" s="399"/>
      <c r="CE576" s="399"/>
      <c r="CF576" s="399">
        <v>-3.0821711191971302E-2</v>
      </c>
      <c r="CG576" s="399">
        <v>-0.11988727993536</v>
      </c>
      <c r="CH576" s="399">
        <v>2.6954298331988299E-2</v>
      </c>
      <c r="CI576" s="399"/>
      <c r="CJ576" s="399">
        <v>0.26182933865164798</v>
      </c>
      <c r="CK576" s="399"/>
      <c r="CL576" s="399"/>
      <c r="CM576" s="399"/>
      <c r="CN576" s="399"/>
      <c r="CO576" s="399"/>
      <c r="CP576" s="399"/>
      <c r="CQ576" s="399"/>
      <c r="CR576" s="399">
        <v>7.1046092951736903E-2</v>
      </c>
      <c r="CS576" s="399"/>
      <c r="CT576" s="399"/>
      <c r="CU576" s="399"/>
      <c r="CV576" s="399"/>
      <c r="CW576" s="399"/>
      <c r="CX576" s="399"/>
      <c r="CY576" s="399"/>
      <c r="CZ576" s="399"/>
      <c r="DA576" s="399"/>
      <c r="DB576" s="399"/>
      <c r="DC576" s="399"/>
      <c r="DD576" s="399"/>
      <c r="DE576" s="399"/>
      <c r="DG576" s="404"/>
      <c r="DI576" s="399"/>
      <c r="DJ576" s="399">
        <v>-0.116521296076706</v>
      </c>
      <c r="DK576" s="399">
        <v>2.53284148065346E-2</v>
      </c>
    </row>
    <row r="577" spans="1:115" customFormat="1" hidden="1" outlineLevel="1">
      <c r="A577" s="398">
        <f t="shared" si="55"/>
        <v>36219</v>
      </c>
      <c r="B577" s="402"/>
      <c r="C577" s="399"/>
      <c r="D577" s="399">
        <v>3.4999999999999901E-3</v>
      </c>
      <c r="E577" s="399">
        <v>-3.6701006404944503E-2</v>
      </c>
      <c r="F577" s="399"/>
      <c r="G577" s="399"/>
      <c r="H577" s="399"/>
      <c r="I577" s="399"/>
      <c r="J577" s="399"/>
      <c r="K577" s="399"/>
      <c r="L577" s="399"/>
      <c r="M577" s="399"/>
      <c r="N577" s="399"/>
      <c r="O577" s="399"/>
      <c r="P577" s="399"/>
      <c r="Q577" s="399"/>
      <c r="R577" s="399">
        <v>-0.15478057312684801</v>
      </c>
      <c r="S577" s="399">
        <v>-6.6079495018284501E-2</v>
      </c>
      <c r="T577" s="399">
        <v>-0.220708446866485</v>
      </c>
      <c r="U577" s="399"/>
      <c r="V577" s="399">
        <v>9.5670764297167199E-2</v>
      </c>
      <c r="W577" s="399"/>
      <c r="X577" s="399">
        <v>-6.5952496305011807E-2</v>
      </c>
      <c r="Y577" s="399"/>
      <c r="Z577" s="399">
        <v>-7.3604110992941604E-2</v>
      </c>
      <c r="AA577" s="399">
        <v>-3.09198605895851E-2</v>
      </c>
      <c r="AB577" s="399"/>
      <c r="AC577" s="399"/>
      <c r="AD577" s="399"/>
      <c r="AE577" s="399">
        <v>6.6287777861679706E-2</v>
      </c>
      <c r="AF577" s="399"/>
      <c r="AG577" s="399"/>
      <c r="AH577" s="399"/>
      <c r="AI577" s="399"/>
      <c r="AJ577" s="399"/>
      <c r="AK577" s="399">
        <v>2.0080372175660999E-2</v>
      </c>
      <c r="AL577" s="399"/>
      <c r="AM577" s="399">
        <v>6.9148517666671294E-2</v>
      </c>
      <c r="AN577" s="399">
        <v>-0.229641709969237</v>
      </c>
      <c r="AO577" s="399"/>
      <c r="AP577" s="399">
        <v>0.11073269251763899</v>
      </c>
      <c r="AQ577" s="399">
        <v>0.174451130836864</v>
      </c>
      <c r="AR577" s="399">
        <v>0.15460561772876499</v>
      </c>
      <c r="AS577" s="399"/>
      <c r="AT577" s="399">
        <v>9.0294318723858E-3</v>
      </c>
      <c r="AU577" s="399"/>
      <c r="AV577" s="399">
        <v>-3.6859176315720998E-2</v>
      </c>
      <c r="AW577" s="399">
        <v>-1.51311289076224E-2</v>
      </c>
      <c r="AX577" s="399"/>
      <c r="AY577" s="399">
        <v>1.2903219080208301E-2</v>
      </c>
      <c r="AZ577" s="399">
        <v>-5.6207306237527399E-2</v>
      </c>
      <c r="BA577" s="399">
        <v>-6.9605328228719704E-2</v>
      </c>
      <c r="BB577" s="399">
        <v>2.2241145475558399E-2</v>
      </c>
      <c r="BC577" s="399"/>
      <c r="BD577" s="399">
        <v>-3.2890214683422403E-2</v>
      </c>
      <c r="BE577" s="399">
        <v>-0.25396825396825301</v>
      </c>
      <c r="BF577" s="399"/>
      <c r="BG577" s="399">
        <v>-3.45874210612169E-2</v>
      </c>
      <c r="BH577" s="399">
        <v>-1.21738352348591E-2</v>
      </c>
      <c r="BI577" s="399"/>
      <c r="BJ577" s="399">
        <v>-3.6065213549337199E-2</v>
      </c>
      <c r="BK577" s="399">
        <v>5.1947603381429598E-2</v>
      </c>
      <c r="BL577" s="399">
        <v>3.4931070793892502E-2</v>
      </c>
      <c r="BM577" s="399"/>
      <c r="BN577" s="399"/>
      <c r="BO577" s="399">
        <v>3.9858513131578698E-2</v>
      </c>
      <c r="BP577" s="399">
        <v>4.4230750848571497E-2</v>
      </c>
      <c r="BQ577" s="399"/>
      <c r="BR577" s="399">
        <v>0.10195568216769001</v>
      </c>
      <c r="BS577" s="399"/>
      <c r="BT577" s="399"/>
      <c r="BU577" s="399">
        <v>8.1237365854545496E-2</v>
      </c>
      <c r="BV577" s="399"/>
      <c r="BW577" s="399">
        <v>1.45370002058409E-3</v>
      </c>
      <c r="BX577" s="403"/>
      <c r="BY577" s="399">
        <v>-7.1357424222569105E-2</v>
      </c>
      <c r="BZ577" s="399">
        <v>-0.123249007682332</v>
      </c>
      <c r="CA577" s="399">
        <v>-3.4846283355681601E-2</v>
      </c>
      <c r="CB577" s="399"/>
      <c r="CC577" s="399">
        <v>-3.1963309371699999E-2</v>
      </c>
      <c r="CD577" s="399"/>
      <c r="CE577" s="399"/>
      <c r="CF577" s="399">
        <v>-2.4735081636225599E-2</v>
      </c>
      <c r="CG577" s="399">
        <v>6.5084124078444994E-2</v>
      </c>
      <c r="CH577" s="399">
        <v>2.35970205200275E-2</v>
      </c>
      <c r="CI577" s="399"/>
      <c r="CJ577" s="399">
        <v>-0.142142941578417</v>
      </c>
      <c r="CK577" s="399"/>
      <c r="CL577" s="399"/>
      <c r="CM577" s="399"/>
      <c r="CN577" s="399"/>
      <c r="CO577" s="399"/>
      <c r="CP577" s="399"/>
      <c r="CQ577" s="399"/>
      <c r="CR577" s="399">
        <v>-2.12773609526829E-2</v>
      </c>
      <c r="CS577" s="399"/>
      <c r="CT577" s="399"/>
      <c r="CU577" s="399"/>
      <c r="CV577" s="399"/>
      <c r="CW577" s="399"/>
      <c r="CX577" s="399"/>
      <c r="CY577" s="399"/>
      <c r="CZ577" s="399"/>
      <c r="DA577" s="399"/>
      <c r="DB577" s="399"/>
      <c r="DC577" s="399"/>
      <c r="DD577" s="399"/>
      <c r="DE577" s="399"/>
      <c r="DG577" s="404"/>
      <c r="DI577" s="399"/>
      <c r="DJ577" s="399">
        <v>5.1522145950094002E-2</v>
      </c>
      <c r="DK577" s="399">
        <v>-6.6079015250690001E-2</v>
      </c>
    </row>
    <row r="578" spans="1:115" customFormat="1" hidden="1" outlineLevel="1">
      <c r="A578" s="398">
        <f t="shared" si="55"/>
        <v>36250</v>
      </c>
      <c r="B578" s="402"/>
      <c r="C578" s="399"/>
      <c r="D578" s="399">
        <v>4.3E-3</v>
      </c>
      <c r="E578" s="399">
        <v>3.5302355320526703E-2</v>
      </c>
      <c r="F578" s="399"/>
      <c r="G578" s="399"/>
      <c r="H578" s="399"/>
      <c r="I578" s="399"/>
      <c r="J578" s="399"/>
      <c r="K578" s="399"/>
      <c r="L578" s="399"/>
      <c r="M578" s="399"/>
      <c r="N578" s="399"/>
      <c r="O578" s="399"/>
      <c r="P578" s="399"/>
      <c r="Q578" s="399"/>
      <c r="R578" s="399">
        <v>3.23172341001845E-2</v>
      </c>
      <c r="S578" s="399">
        <v>4.3438076492545698E-2</v>
      </c>
      <c r="T578" s="399">
        <v>-0.132867132867132</v>
      </c>
      <c r="U578" s="399"/>
      <c r="V578" s="399">
        <v>0.34390243902438999</v>
      </c>
      <c r="W578" s="399"/>
      <c r="X578" s="399">
        <v>0.120895432424035</v>
      </c>
      <c r="Y578" s="399"/>
      <c r="Z578" s="399">
        <v>-0.12328780069189001</v>
      </c>
      <c r="AA578" s="399">
        <v>0.14007793036882499</v>
      </c>
      <c r="AB578" s="399"/>
      <c r="AC578" s="399"/>
      <c r="AD578" s="399"/>
      <c r="AE578" s="399">
        <v>-0.115452938031117</v>
      </c>
      <c r="AF578" s="399"/>
      <c r="AG578" s="399"/>
      <c r="AH578" s="399"/>
      <c r="AI578" s="399"/>
      <c r="AJ578" s="399"/>
      <c r="AK578" s="399">
        <v>-1.9539289758536599E-2</v>
      </c>
      <c r="AL578" s="399"/>
      <c r="AM578" s="399">
        <v>7.67048499924727E-3</v>
      </c>
      <c r="AN578" s="399">
        <v>-1.90272118695872E-2</v>
      </c>
      <c r="AO578" s="399"/>
      <c r="AP578" s="399">
        <v>-1.33565531661333E-2</v>
      </c>
      <c r="AQ578" s="399">
        <v>8.1789489189301096E-2</v>
      </c>
      <c r="AR578" s="399">
        <v>-3.7036908197387697E-2</v>
      </c>
      <c r="AS578" s="399"/>
      <c r="AT578" s="399">
        <v>-0.29194642123039599</v>
      </c>
      <c r="AU578" s="399"/>
      <c r="AV578" s="399">
        <v>4.68014600817507E-2</v>
      </c>
      <c r="AW578" s="399">
        <v>9.4274066409527804E-2</v>
      </c>
      <c r="AX578" s="399"/>
      <c r="AY578" s="399">
        <v>2.2292210192676999E-2</v>
      </c>
      <c r="AZ578" s="399">
        <v>0.16883152952054301</v>
      </c>
      <c r="BA578" s="399">
        <v>-6.98255884625269E-2</v>
      </c>
      <c r="BB578" s="399">
        <v>0.22530669495650199</v>
      </c>
      <c r="BC578" s="399"/>
      <c r="BD578" s="399">
        <v>0.190371046267479</v>
      </c>
      <c r="BE578" s="399">
        <v>7.4468085106383003E-2</v>
      </c>
      <c r="BF578" s="399"/>
      <c r="BG578" s="399">
        <v>-4.4257344049909497E-2</v>
      </c>
      <c r="BH578" s="399">
        <v>-6.3291796155823202E-3</v>
      </c>
      <c r="BI578" s="399"/>
      <c r="BJ578" s="399">
        <v>-1.4530771122020499E-2</v>
      </c>
      <c r="BK578" s="399">
        <v>8.2306196437123003E-3</v>
      </c>
      <c r="BL578" s="399">
        <v>2.1977893839005801E-2</v>
      </c>
      <c r="BM578" s="399"/>
      <c r="BN578" s="399"/>
      <c r="BO578" s="399">
        <v>0.15447185569302899</v>
      </c>
      <c r="BP578" s="399">
        <v>-9.3625128642441199E-2</v>
      </c>
      <c r="BQ578" s="399"/>
      <c r="BR578" s="399">
        <v>6.7338585021401803E-2</v>
      </c>
      <c r="BS578" s="399"/>
      <c r="BT578" s="399"/>
      <c r="BU578" s="399">
        <v>3.6468637445753897E-2</v>
      </c>
      <c r="BV578" s="399"/>
      <c r="BW578" s="399">
        <v>7.1508306413725797E-2</v>
      </c>
      <c r="BX578" s="403"/>
      <c r="BY578" s="399">
        <v>-3.6263639217117297E-2</v>
      </c>
      <c r="BZ578" s="399">
        <v>0.12012755874466099</v>
      </c>
      <c r="CA578" s="399">
        <v>-3.5783535284591099E-2</v>
      </c>
      <c r="CB578" s="399"/>
      <c r="CC578" s="399">
        <v>-0.103773089826782</v>
      </c>
      <c r="CD578" s="399"/>
      <c r="CE578" s="399"/>
      <c r="CF578" s="399">
        <v>1.6260570292312999E-2</v>
      </c>
      <c r="CG578" s="399">
        <v>0.188821548370458</v>
      </c>
      <c r="CH578" s="399">
        <v>0.23938242605812199</v>
      </c>
      <c r="CI578" s="399"/>
      <c r="CJ578" s="399">
        <v>0.194004905263813</v>
      </c>
      <c r="CK578" s="399"/>
      <c r="CL578" s="399"/>
      <c r="CM578" s="399"/>
      <c r="CN578" s="399"/>
      <c r="CO578" s="399"/>
      <c r="CP578" s="399"/>
      <c r="CQ578" s="399"/>
      <c r="CR578" s="399">
        <v>-9.2071243856334806E-2</v>
      </c>
      <c r="CS578" s="399"/>
      <c r="CT578" s="399"/>
      <c r="CU578" s="399"/>
      <c r="CV578" s="399"/>
      <c r="CW578" s="399"/>
      <c r="CX578" s="399"/>
      <c r="CY578" s="399"/>
      <c r="CZ578" s="399"/>
      <c r="DA578" s="399"/>
      <c r="DB578" s="399"/>
      <c r="DC578" s="399"/>
      <c r="DD578" s="399"/>
      <c r="DE578" s="399"/>
      <c r="DG578" s="404"/>
      <c r="DI578" s="399"/>
      <c r="DJ578" s="399">
        <v>-0.10245014648818</v>
      </c>
      <c r="DK578" s="399">
        <v>-4.7168799509126301E-3</v>
      </c>
    </row>
    <row r="579" spans="1:115" customFormat="1" hidden="1" outlineLevel="1">
      <c r="A579" s="398">
        <f t="shared" si="55"/>
        <v>36280</v>
      </c>
      <c r="B579" s="402"/>
      <c r="C579" s="399"/>
      <c r="D579" s="399">
        <v>3.7000000000000002E-3</v>
      </c>
      <c r="E579" s="399">
        <v>4.4846461087705201E-2</v>
      </c>
      <c r="F579" s="399"/>
      <c r="G579" s="399"/>
      <c r="H579" s="399"/>
      <c r="I579" s="399"/>
      <c r="J579" s="399"/>
      <c r="K579" s="399"/>
      <c r="L579" s="399"/>
      <c r="M579" s="399"/>
      <c r="N579" s="399"/>
      <c r="O579" s="399"/>
      <c r="P579" s="399"/>
      <c r="Q579" s="399"/>
      <c r="R579" s="399">
        <v>0.27999687174693899</v>
      </c>
      <c r="S579" s="399">
        <v>7.5528904141315106E-2</v>
      </c>
      <c r="T579" s="399">
        <v>6.4516129032257993E-2</v>
      </c>
      <c r="U579" s="399"/>
      <c r="V579" s="399">
        <v>-7.2595281306719796E-4</v>
      </c>
      <c r="W579" s="399"/>
      <c r="X579" s="399">
        <v>0.17043923981476</v>
      </c>
      <c r="Y579" s="399"/>
      <c r="Z579" s="399">
        <v>0.185690101969122</v>
      </c>
      <c r="AA579" s="399">
        <v>-0.11604109463751799</v>
      </c>
      <c r="AB579" s="399"/>
      <c r="AC579" s="399"/>
      <c r="AD579" s="399"/>
      <c r="AE579" s="399">
        <v>2.00803042270714E-2</v>
      </c>
      <c r="AF579" s="399"/>
      <c r="AG579" s="399"/>
      <c r="AH579" s="399"/>
      <c r="AI579" s="399"/>
      <c r="AJ579" s="399"/>
      <c r="AK579" s="399">
        <v>0.14545393924137501</v>
      </c>
      <c r="AL579" s="399"/>
      <c r="AM579" s="399">
        <v>0.14072797926313699</v>
      </c>
      <c r="AN579" s="399">
        <v>8.6206405484897206E-2</v>
      </c>
      <c r="AO579" s="399"/>
      <c r="AP579" s="399">
        <v>-0.12168503958841299</v>
      </c>
      <c r="AQ579" s="399">
        <v>7.8006588290370604E-2</v>
      </c>
      <c r="AR579" s="399">
        <v>-0.136095198038652</v>
      </c>
      <c r="AS579" s="399"/>
      <c r="AT579" s="399">
        <v>2.6066596949580301E-2</v>
      </c>
      <c r="AU579" s="399"/>
      <c r="AV579" s="399">
        <v>-5.7416443865592803E-2</v>
      </c>
      <c r="AW579" s="399">
        <v>-3.92606302070687E-2</v>
      </c>
      <c r="AX579" s="399"/>
      <c r="AY579" s="399">
        <v>7.54803023004013E-2</v>
      </c>
      <c r="AZ579" s="399">
        <v>0.106666580082657</v>
      </c>
      <c r="BA579" s="399">
        <v>0.18509548131329701</v>
      </c>
      <c r="BB579" s="399">
        <v>1.3004827113651999E-2</v>
      </c>
      <c r="BC579" s="399"/>
      <c r="BD579" s="399">
        <v>-2.0220128830558601E-2</v>
      </c>
      <c r="BE579" s="399">
        <v>-0.16336633663366301</v>
      </c>
      <c r="BF579" s="399"/>
      <c r="BG579" s="399">
        <v>0.13604356780359</v>
      </c>
      <c r="BH579" s="399">
        <v>0.10827986647775099</v>
      </c>
      <c r="BI579" s="399"/>
      <c r="BJ579" s="399">
        <v>1.7667441094214299E-2</v>
      </c>
      <c r="BK579" s="399">
        <v>0.40820900637579099</v>
      </c>
      <c r="BL579" s="399">
        <v>1.8958959272869599E-2</v>
      </c>
      <c r="BM579" s="399"/>
      <c r="BN579" s="399"/>
      <c r="BO579" s="399">
        <v>0.123942672329586</v>
      </c>
      <c r="BP579" s="399">
        <v>2.2357160328787699E-2</v>
      </c>
      <c r="BQ579" s="399"/>
      <c r="BR579" s="399">
        <v>6.6508638930220701E-2</v>
      </c>
      <c r="BS579" s="399"/>
      <c r="BT579" s="399"/>
      <c r="BU579" s="399">
        <v>0.43500895098694398</v>
      </c>
      <c r="BV579" s="399"/>
      <c r="BW579" s="399">
        <v>-2.0340338832046602E-3</v>
      </c>
      <c r="BX579" s="403"/>
      <c r="BY579" s="399">
        <v>2.1664695069982101E-2</v>
      </c>
      <c r="BZ579" s="399">
        <v>4.1072795535476998E-2</v>
      </c>
      <c r="CA579" s="399">
        <v>0.13240340443149301</v>
      </c>
      <c r="CB579" s="399"/>
      <c r="CC579" s="399">
        <v>4.04982487117955E-3</v>
      </c>
      <c r="CD579" s="399"/>
      <c r="CE579" s="399"/>
      <c r="CF579" s="399">
        <v>0.37499939607552801</v>
      </c>
      <c r="CG579" s="399">
        <v>0.19440929776799501</v>
      </c>
      <c r="CH579" s="399">
        <v>6.12675246005343E-2</v>
      </c>
      <c r="CI579" s="399"/>
      <c r="CJ579" s="399">
        <v>-9.2747665032270998E-2</v>
      </c>
      <c r="CK579" s="399"/>
      <c r="CL579" s="399"/>
      <c r="CM579" s="399"/>
      <c r="CN579" s="399"/>
      <c r="CO579" s="399"/>
      <c r="CP579" s="399"/>
      <c r="CQ579" s="399"/>
      <c r="CR579" s="399">
        <v>0.27323949531303299</v>
      </c>
      <c r="CS579" s="399"/>
      <c r="CT579" s="399"/>
      <c r="CU579" s="399"/>
      <c r="CV579" s="399"/>
      <c r="CW579" s="399"/>
      <c r="CX579" s="399"/>
      <c r="CY579" s="399"/>
      <c r="CZ579" s="399"/>
      <c r="DA579" s="399"/>
      <c r="DB579" s="399"/>
      <c r="DC579" s="399"/>
      <c r="DD579" s="399"/>
      <c r="DE579" s="399"/>
      <c r="DG579" s="404"/>
      <c r="DI579" s="399"/>
      <c r="DJ579" s="399">
        <v>0.31518935526388397</v>
      </c>
      <c r="DK579" s="399">
        <v>0.19063227006420899</v>
      </c>
    </row>
    <row r="580" spans="1:115" customFormat="1" hidden="1" outlineLevel="1">
      <c r="A580" s="398">
        <f t="shared" si="55"/>
        <v>36311</v>
      </c>
      <c r="B580" s="402"/>
      <c r="C580" s="399"/>
      <c r="D580" s="399">
        <v>3.3999999999999998E-3</v>
      </c>
      <c r="E580" s="399">
        <v>-2.0573272727831E-2</v>
      </c>
      <c r="F580" s="399"/>
      <c r="G580" s="399"/>
      <c r="H580" s="399"/>
      <c r="I580" s="399"/>
      <c r="J580" s="399"/>
      <c r="K580" s="399"/>
      <c r="L580" s="399"/>
      <c r="M580" s="399"/>
      <c r="N580" s="399"/>
      <c r="O580" s="399"/>
      <c r="P580" s="399"/>
      <c r="Q580" s="399"/>
      <c r="R580" s="399">
        <v>-4.2119134945478302E-2</v>
      </c>
      <c r="S580" s="399">
        <v>-7.4438084002225194E-2</v>
      </c>
      <c r="T580" s="399">
        <v>0.12121212121212099</v>
      </c>
      <c r="U580" s="399"/>
      <c r="V580" s="399">
        <v>-0.30984380675626499</v>
      </c>
      <c r="W580" s="399"/>
      <c r="X580" s="399">
        <v>-0.107753670561839</v>
      </c>
      <c r="Y580" s="399"/>
      <c r="Z580" s="399">
        <v>-5.3048526273403703E-3</v>
      </c>
      <c r="AA580" s="399">
        <v>-0.104247158344571</v>
      </c>
      <c r="AB580" s="399"/>
      <c r="AC580" s="399"/>
      <c r="AD580" s="399"/>
      <c r="AE580" s="399">
        <v>-8.2676892239066796E-2</v>
      </c>
      <c r="AF580" s="399"/>
      <c r="AG580" s="399"/>
      <c r="AH580" s="399"/>
      <c r="AI580" s="399"/>
      <c r="AJ580" s="399"/>
      <c r="AK580" s="399">
        <v>-2.2927614257849699E-2</v>
      </c>
      <c r="AL580" s="399"/>
      <c r="AM580" s="399">
        <v>-5.59904267331401E-2</v>
      </c>
      <c r="AN580" s="399">
        <v>-0.11904740443777</v>
      </c>
      <c r="AO580" s="399"/>
      <c r="AP580" s="399">
        <v>-3.9076451723411697E-2</v>
      </c>
      <c r="AQ580" s="399">
        <v>-2.0100682451974199E-2</v>
      </c>
      <c r="AR580" s="399">
        <v>-6.5067037146711998E-2</v>
      </c>
      <c r="AS580" s="399"/>
      <c r="AT580" s="399">
        <v>-8.3141093851183706E-2</v>
      </c>
      <c r="AU580" s="399"/>
      <c r="AV580" s="399">
        <v>-3.8916958435300297E-2</v>
      </c>
      <c r="AW580" s="399">
        <v>-4.6641150504355099E-3</v>
      </c>
      <c r="AX580" s="399"/>
      <c r="AY580" s="399">
        <v>-4.3605048913182801E-2</v>
      </c>
      <c r="AZ580" s="399">
        <v>-6.2162321114291796E-3</v>
      </c>
      <c r="BA580" s="399">
        <v>4.8498754226011798E-2</v>
      </c>
      <c r="BB580" s="399">
        <v>1.01350554430419E-2</v>
      </c>
      <c r="BC580" s="399"/>
      <c r="BD580" s="399">
        <v>-9.8385524628246901E-2</v>
      </c>
      <c r="BE580" s="399">
        <v>-5.0295857988165701E-2</v>
      </c>
      <c r="BF580" s="399"/>
      <c r="BG580" s="399">
        <v>-0.106549749979559</v>
      </c>
      <c r="BH580" s="399">
        <v>5.07965198651869E-2</v>
      </c>
      <c r="BI580" s="399"/>
      <c r="BJ580" s="399">
        <v>-2.4305241763258201E-2</v>
      </c>
      <c r="BK580" s="399">
        <v>-0.14757254642805101</v>
      </c>
      <c r="BL580" s="399">
        <v>-0.12272724118916201</v>
      </c>
      <c r="BM580" s="399"/>
      <c r="BN580" s="399"/>
      <c r="BO580" s="399">
        <v>-6.6743029392309694E-2</v>
      </c>
      <c r="BP580" s="399">
        <v>0.14711771224033501</v>
      </c>
      <c r="BQ580" s="399"/>
      <c r="BR580" s="399">
        <v>3.8975555445289703E-2</v>
      </c>
      <c r="BS580" s="399"/>
      <c r="BT580" s="399"/>
      <c r="BU580" s="399">
        <v>-4.5893931684407099E-2</v>
      </c>
      <c r="BV580" s="399"/>
      <c r="BW580" s="399">
        <v>-7.3369652644338798E-2</v>
      </c>
      <c r="BX580" s="403"/>
      <c r="BY580" s="399">
        <v>8.7837830623206103E-2</v>
      </c>
      <c r="BZ580" s="399">
        <v>-4.4383862936936101E-2</v>
      </c>
      <c r="CA580" s="399">
        <v>7.5385311255128595E-2</v>
      </c>
      <c r="CB580" s="399"/>
      <c r="CC580" s="399">
        <v>-3.4121244929152098E-2</v>
      </c>
      <c r="CD580" s="399"/>
      <c r="CE580" s="399"/>
      <c r="CF580" s="399">
        <v>-0.25853361673694097</v>
      </c>
      <c r="CG580" s="399">
        <v>-8.9142470030601998E-3</v>
      </c>
      <c r="CH580" s="399">
        <v>-5.7730518630159301E-2</v>
      </c>
      <c r="CI580" s="399"/>
      <c r="CJ580" s="399">
        <v>-7.6859535526829703E-3</v>
      </c>
      <c r="CK580" s="399"/>
      <c r="CL580" s="399"/>
      <c r="CM580" s="399"/>
      <c r="CN580" s="399"/>
      <c r="CO580" s="399"/>
      <c r="CP580" s="399"/>
      <c r="CQ580" s="399"/>
      <c r="CR580" s="399">
        <v>-6.415957776832E-2</v>
      </c>
      <c r="CS580" s="399"/>
      <c r="CT580" s="399"/>
      <c r="CU580" s="399"/>
      <c r="CV580" s="399"/>
      <c r="CW580" s="399"/>
      <c r="CX580" s="399"/>
      <c r="CY580" s="399"/>
      <c r="CZ580" s="399"/>
      <c r="DA580" s="399"/>
      <c r="DB580" s="399"/>
      <c r="DC580" s="399"/>
      <c r="DD580" s="399"/>
      <c r="DE580" s="399"/>
      <c r="DG580" s="404"/>
      <c r="DI580" s="399"/>
      <c r="DJ580" s="399">
        <v>-5.7140056362798798E-3</v>
      </c>
      <c r="DK580" s="399">
        <v>-5.0000310752985597E-2</v>
      </c>
    </row>
    <row r="581" spans="1:115" customFormat="1" hidden="1" outlineLevel="1">
      <c r="A581" s="398">
        <f t="shared" si="55"/>
        <v>36341</v>
      </c>
      <c r="B581" s="402"/>
      <c r="C581" s="399"/>
      <c r="D581" s="399">
        <v>4.0000000000000001E-3</v>
      </c>
      <c r="E581" s="399">
        <v>5.0258957605925997E-2</v>
      </c>
      <c r="F581" s="399"/>
      <c r="G581" s="399"/>
      <c r="H581" s="399"/>
      <c r="I581" s="399"/>
      <c r="J581" s="399"/>
      <c r="K581" s="399"/>
      <c r="L581" s="399"/>
      <c r="M581" s="399"/>
      <c r="N581" s="399"/>
      <c r="O581" s="399"/>
      <c r="P581" s="399"/>
      <c r="Q581" s="399"/>
      <c r="R581" s="399">
        <v>5.1063199593896297E-2</v>
      </c>
      <c r="S581" s="399">
        <v>7.0793639280742796E-2</v>
      </c>
      <c r="T581" s="399">
        <v>-2.3648648648648601E-2</v>
      </c>
      <c r="U581" s="399"/>
      <c r="V581" s="399">
        <v>5.3684210526315702E-2</v>
      </c>
      <c r="W581" s="399"/>
      <c r="X581" s="399">
        <v>-0.13555052911079701</v>
      </c>
      <c r="Y581" s="399"/>
      <c r="Z581" s="399">
        <v>0.21600038741858099</v>
      </c>
      <c r="AA581" s="399">
        <v>0.10431055176073201</v>
      </c>
      <c r="AB581" s="399"/>
      <c r="AC581" s="399"/>
      <c r="AD581" s="399"/>
      <c r="AE581" s="399">
        <v>5.7939411877907E-2</v>
      </c>
      <c r="AF581" s="399"/>
      <c r="AG581" s="399"/>
      <c r="AH581" s="399"/>
      <c r="AI581" s="399"/>
      <c r="AJ581" s="399"/>
      <c r="AK581" s="399">
        <v>1.6650732256704801E-2</v>
      </c>
      <c r="AL581" s="399"/>
      <c r="AM581" s="399">
        <v>-7.8825447518008795E-2</v>
      </c>
      <c r="AN581" s="399">
        <v>0.68243219282413603</v>
      </c>
      <c r="AO581" s="399"/>
      <c r="AP581" s="399">
        <v>9.3265433327378494E-2</v>
      </c>
      <c r="AQ581" s="399">
        <v>4.2253609257359298E-2</v>
      </c>
      <c r="AR581" s="399">
        <v>0.12087982601879201</v>
      </c>
      <c r="AS581" s="399"/>
      <c r="AT581" s="399">
        <v>0.49622160599315801</v>
      </c>
      <c r="AU581" s="399"/>
      <c r="AV581" s="399">
        <v>9.3927389936514505E-2</v>
      </c>
      <c r="AW581" s="399">
        <v>-5.6224752727313698E-2</v>
      </c>
      <c r="AX581" s="399"/>
      <c r="AY581" s="399">
        <v>2.73557334139715E-2</v>
      </c>
      <c r="AZ581" s="399">
        <v>-9.9391343404518107E-2</v>
      </c>
      <c r="BA581" s="399">
        <v>-6.6079237334851604E-2</v>
      </c>
      <c r="BB581" s="399">
        <v>0.18127089503923699</v>
      </c>
      <c r="BC581" s="399"/>
      <c r="BD581" s="399">
        <v>0.11041694668727101</v>
      </c>
      <c r="BE581" s="399">
        <v>0.202492211838006</v>
      </c>
      <c r="BF581" s="399"/>
      <c r="BG581" s="399">
        <v>-1.20345164005658E-2</v>
      </c>
      <c r="BH581" s="399">
        <v>-1.6574593293679399E-2</v>
      </c>
      <c r="BI581" s="399"/>
      <c r="BJ581" s="399">
        <v>6.5983722511986304E-3</v>
      </c>
      <c r="BK581" s="399">
        <v>9.33940909854582E-2</v>
      </c>
      <c r="BL581" s="399">
        <v>0.195163442637033</v>
      </c>
      <c r="BM581" s="399"/>
      <c r="BN581" s="399"/>
      <c r="BO581" s="399">
        <v>2.7702381980740001E-2</v>
      </c>
      <c r="BP581" s="399">
        <v>-6.9326843938304298E-3</v>
      </c>
      <c r="BQ581" s="399"/>
      <c r="BR581" s="399">
        <v>7.3954651886853198E-2</v>
      </c>
      <c r="BS581" s="399"/>
      <c r="BT581" s="399"/>
      <c r="BU581" s="399">
        <v>-6.1326434411228502E-3</v>
      </c>
      <c r="BV581" s="399"/>
      <c r="BW581" s="399">
        <v>0.13329780172432601</v>
      </c>
      <c r="BX581" s="403"/>
      <c r="BY581" s="399">
        <v>-9.7409137517768807E-2</v>
      </c>
      <c r="BZ581" s="399">
        <v>0.18233953825521201</v>
      </c>
      <c r="CA581" s="399">
        <v>8.4710214558775407E-2</v>
      </c>
      <c r="CB581" s="399"/>
      <c r="CC581" s="399">
        <v>0.103261414952333</v>
      </c>
      <c r="CD581" s="399"/>
      <c r="CE581" s="399"/>
      <c r="CF581" s="399">
        <v>0.11578948758610901</v>
      </c>
      <c r="CG581" s="399">
        <v>8.5037620863002095E-2</v>
      </c>
      <c r="CH581" s="399">
        <v>6.1453765140463398E-2</v>
      </c>
      <c r="CI581" s="399"/>
      <c r="CJ581" s="399">
        <v>0.117737792810163</v>
      </c>
      <c r="CK581" s="399"/>
      <c r="CL581" s="399"/>
      <c r="CM581" s="399"/>
      <c r="CN581" s="399"/>
      <c r="CO581" s="399"/>
      <c r="CP581" s="399"/>
      <c r="CQ581" s="399"/>
      <c r="CR581" s="399">
        <v>1.6548917347437998E-2</v>
      </c>
      <c r="CS581" s="399"/>
      <c r="CT581" s="399"/>
      <c r="CU581" s="399"/>
      <c r="CV581" s="399"/>
      <c r="CW581" s="399"/>
      <c r="CX581" s="399"/>
      <c r="CY581" s="399"/>
      <c r="CZ581" s="399"/>
      <c r="DA581" s="399"/>
      <c r="DB581" s="399"/>
      <c r="DC581" s="399"/>
      <c r="DD581" s="399"/>
      <c r="DE581" s="399"/>
      <c r="DG581" s="404"/>
      <c r="DI581" s="399"/>
      <c r="DJ581" s="399">
        <v>-1.9157213291536301E-2</v>
      </c>
      <c r="DK581" s="399">
        <v>0.19999970560233801</v>
      </c>
    </row>
    <row r="582" spans="1:115" customFormat="1" hidden="1" outlineLevel="1">
      <c r="A582" s="398">
        <f t="shared" ref="A582:A645" si="56">EOMONTH(A581,1)</f>
        <v>36372</v>
      </c>
      <c r="B582" s="402"/>
      <c r="C582" s="399"/>
      <c r="D582" s="399">
        <v>3.8E-3</v>
      </c>
      <c r="E582" s="399">
        <v>-3.2092821139681101E-2</v>
      </c>
      <c r="F582" s="399"/>
      <c r="G582" s="399"/>
      <c r="H582" s="399"/>
      <c r="I582" s="399"/>
      <c r="J582" s="399"/>
      <c r="K582" s="399"/>
      <c r="L582" s="399"/>
      <c r="M582" s="399"/>
      <c r="N582" s="399"/>
      <c r="O582" s="399"/>
      <c r="P582" s="399"/>
      <c r="Q582" s="399"/>
      <c r="R582" s="399">
        <v>0.202430728922398</v>
      </c>
      <c r="S582" s="399">
        <v>-8.9488560521271396E-2</v>
      </c>
      <c r="T582" s="399">
        <v>-3.8062283737024201E-2</v>
      </c>
      <c r="U582" s="399"/>
      <c r="V582" s="399">
        <v>-0.20029970029970001</v>
      </c>
      <c r="W582" s="399"/>
      <c r="X582" s="399">
        <v>0.14645025801891901</v>
      </c>
      <c r="Y582" s="399"/>
      <c r="Z582" s="399">
        <v>0.162860827919832</v>
      </c>
      <c r="AA582" s="399">
        <v>-6.6354696404762603E-2</v>
      </c>
      <c r="AB582" s="399"/>
      <c r="AC582" s="399"/>
      <c r="AD582" s="399"/>
      <c r="AE582" s="399">
        <v>-0.105476312831686</v>
      </c>
      <c r="AF582" s="399"/>
      <c r="AG582" s="399"/>
      <c r="AH582" s="399"/>
      <c r="AI582" s="399"/>
      <c r="AJ582" s="399"/>
      <c r="AK582" s="399">
        <v>-5.3213860166873198E-2</v>
      </c>
      <c r="AL582" s="399"/>
      <c r="AM582" s="399">
        <v>-6.5436052807550202E-2</v>
      </c>
      <c r="AN582" s="399">
        <v>0.186077958825244</v>
      </c>
      <c r="AO582" s="399"/>
      <c r="AP582" s="399">
        <v>-8.1493971627530998E-2</v>
      </c>
      <c r="AQ582" s="399">
        <v>-0.17948735189822099</v>
      </c>
      <c r="AR582" s="399">
        <v>5.2286627385945403E-2</v>
      </c>
      <c r="AS582" s="399"/>
      <c r="AT582" s="399">
        <v>2.52528424960227E-2</v>
      </c>
      <c r="AU582" s="399"/>
      <c r="AV582" s="399">
        <v>6.46169514896022E-3</v>
      </c>
      <c r="AW582" s="399">
        <v>3.1301411483097598E-2</v>
      </c>
      <c r="AX582" s="399"/>
      <c r="AY582" s="399">
        <v>-7.6922947252388005E-2</v>
      </c>
      <c r="AZ582" s="399">
        <v>-2.7027534450192001E-2</v>
      </c>
      <c r="BA582" s="399">
        <v>1.6014533823898999E-2</v>
      </c>
      <c r="BB582" s="399">
        <v>0.13420169698381701</v>
      </c>
      <c r="BC582" s="399"/>
      <c r="BD582" s="399">
        <v>-7.50461293229065E-3</v>
      </c>
      <c r="BE582" s="399">
        <v>4.6632124352331501E-2</v>
      </c>
      <c r="BF582" s="399"/>
      <c r="BG582" s="399">
        <v>-0.133163028698117</v>
      </c>
      <c r="BH582" s="399">
        <v>0.136235984518183</v>
      </c>
      <c r="BI582" s="399"/>
      <c r="BJ582" s="399">
        <v>0</v>
      </c>
      <c r="BK582" s="399">
        <v>-1.7550558069973299E-2</v>
      </c>
      <c r="BL582" s="399">
        <v>-0.10486064678238601</v>
      </c>
      <c r="BM582" s="399"/>
      <c r="BN582" s="399"/>
      <c r="BO582" s="399">
        <v>-4.0104845005314499E-2</v>
      </c>
      <c r="BP582" s="399">
        <v>-3.4902766332938198E-3</v>
      </c>
      <c r="BQ582" s="399"/>
      <c r="BR582" s="399">
        <v>-2.5948027647535898E-2</v>
      </c>
      <c r="BS582" s="399"/>
      <c r="BT582" s="399"/>
      <c r="BU582" s="399">
        <v>-5.7471165379038597E-2</v>
      </c>
      <c r="BV582" s="399"/>
      <c r="BW582" s="399">
        <v>-0.124352120370067</v>
      </c>
      <c r="BX582" s="403"/>
      <c r="BY582" s="399">
        <v>-2.7554416683326199E-2</v>
      </c>
      <c r="BZ582" s="399">
        <v>-3.5887075585716098E-2</v>
      </c>
      <c r="CA582" s="399">
        <v>3.1002708762236202E-2</v>
      </c>
      <c r="CB582" s="399"/>
      <c r="CC582" s="399">
        <v>-1.8570481680742799E-2</v>
      </c>
      <c r="CD582" s="399"/>
      <c r="CE582" s="399"/>
      <c r="CF582" s="399">
        <v>-6.9182884757808302E-2</v>
      </c>
      <c r="CG582" s="399">
        <v>2.6785512563509601E-2</v>
      </c>
      <c r="CH582" s="399">
        <v>-4.906805792123E-2</v>
      </c>
      <c r="CI582" s="399"/>
      <c r="CJ582" s="399">
        <v>-4.8509850074195303E-2</v>
      </c>
      <c r="CK582" s="399"/>
      <c r="CL582" s="399"/>
      <c r="CM582" s="399"/>
      <c r="CN582" s="399"/>
      <c r="CO582" s="399"/>
      <c r="CP582" s="399"/>
      <c r="CQ582" s="399"/>
      <c r="CR582" s="399">
        <v>-0.525581599544235</v>
      </c>
      <c r="CS582" s="399"/>
      <c r="CT582" s="399"/>
      <c r="CU582" s="399"/>
      <c r="CV582" s="399"/>
      <c r="CW582" s="399"/>
      <c r="CX582" s="399"/>
      <c r="CY582" s="399"/>
      <c r="CZ582" s="399"/>
      <c r="DA582" s="399"/>
      <c r="DB582" s="399"/>
      <c r="DC582" s="399"/>
      <c r="DD582" s="399"/>
      <c r="DE582" s="399"/>
      <c r="DG582" s="404"/>
      <c r="DI582" s="399"/>
      <c r="DJ582" s="399">
        <v>-9.49939135123989E-2</v>
      </c>
      <c r="DK582" s="399">
        <v>-5.39629001611419E-2</v>
      </c>
    </row>
    <row r="583" spans="1:115" customFormat="1" hidden="1" outlineLevel="1">
      <c r="A583" s="398">
        <f t="shared" si="56"/>
        <v>36403</v>
      </c>
      <c r="B583" s="402"/>
      <c r="C583" s="399"/>
      <c r="D583" s="399">
        <v>3.8999999999999998E-3</v>
      </c>
      <c r="E583" s="399">
        <v>-1.24794905868754E-2</v>
      </c>
      <c r="F583" s="399"/>
      <c r="G583" s="399"/>
      <c r="H583" s="399"/>
      <c r="I583" s="399"/>
      <c r="J583" s="399"/>
      <c r="K583" s="399"/>
      <c r="L583" s="399"/>
      <c r="M583" s="399"/>
      <c r="N583" s="399"/>
      <c r="O583" s="399"/>
      <c r="P583" s="399"/>
      <c r="Q583" s="399"/>
      <c r="R583" s="399">
        <v>0.17171629495095</v>
      </c>
      <c r="S583" s="399">
        <v>-1.8720610416112098E-2</v>
      </c>
      <c r="T583" s="399">
        <v>0.190647482014388</v>
      </c>
      <c r="U583" s="399"/>
      <c r="V583" s="399">
        <v>0.24297314178638299</v>
      </c>
      <c r="W583" s="399"/>
      <c r="X583" s="399">
        <v>-6.91808279130946E-2</v>
      </c>
      <c r="Y583" s="399"/>
      <c r="Z583" s="399">
        <v>-7.1969744109355804E-2</v>
      </c>
      <c r="AA583" s="399">
        <v>0</v>
      </c>
      <c r="AB583" s="399"/>
      <c r="AC583" s="399"/>
      <c r="AD583" s="399"/>
      <c r="AE583" s="399">
        <v>6.8025419372588197E-3</v>
      </c>
      <c r="AF583" s="399"/>
      <c r="AG583" s="399"/>
      <c r="AH583" s="399"/>
      <c r="AI583" s="399"/>
      <c r="AJ583" s="399"/>
      <c r="AK583" s="399">
        <v>-6.2245775137746897E-3</v>
      </c>
      <c r="AL583" s="399"/>
      <c r="AM583" s="399">
        <v>6.9088128196535994E-2</v>
      </c>
      <c r="AN583" s="399">
        <v>1.9187009453841702E-2</v>
      </c>
      <c r="AO583" s="399"/>
      <c r="AP583" s="399">
        <v>-6.4697380705874804E-3</v>
      </c>
      <c r="AQ583" s="399">
        <v>-0.10096124390991</v>
      </c>
      <c r="AR583" s="399">
        <v>0.397516217223502</v>
      </c>
      <c r="AS583" s="399"/>
      <c r="AT583" s="399">
        <v>-4.1050710142923302E-2</v>
      </c>
      <c r="AU583" s="399"/>
      <c r="AV583" s="399">
        <v>-0.123595698848566</v>
      </c>
      <c r="AW583" s="399">
        <v>9.5928147308778494E-2</v>
      </c>
      <c r="AX583" s="399"/>
      <c r="AY583" s="399">
        <v>3.1529023284863199E-2</v>
      </c>
      <c r="AZ583" s="399">
        <v>-9.3134723516291804E-2</v>
      </c>
      <c r="BA583" s="399">
        <v>2.6065885904044499E-2</v>
      </c>
      <c r="BB583" s="399">
        <v>1.6974289745126801E-2</v>
      </c>
      <c r="BC583" s="399"/>
      <c r="BD583" s="399">
        <v>-0.125623334526175</v>
      </c>
      <c r="BE583" s="399">
        <v>9.9009900990099098E-2</v>
      </c>
      <c r="BF583" s="399"/>
      <c r="BG583" s="399">
        <v>7.4742360024430798E-2</v>
      </c>
      <c r="BH583" s="399">
        <v>-3.48703756324256E-2</v>
      </c>
      <c r="BI583" s="399"/>
      <c r="BJ583" s="399">
        <v>-1.08697695690753E-2</v>
      </c>
      <c r="BK583" s="399">
        <v>-3.4115194749787803E-2</v>
      </c>
      <c r="BL583" s="399">
        <v>8.5969505876207997E-2</v>
      </c>
      <c r="BM583" s="399"/>
      <c r="BN583" s="399"/>
      <c r="BO583" s="399">
        <v>1.8155631074671299E-2</v>
      </c>
      <c r="BP583" s="399">
        <v>-0.175131274819643</v>
      </c>
      <c r="BQ583" s="399"/>
      <c r="BR583" s="399">
        <v>-3.0738669395735602E-3</v>
      </c>
      <c r="BS583" s="399"/>
      <c r="BT583" s="399"/>
      <c r="BU583" s="399">
        <v>1.89702487495369E-2</v>
      </c>
      <c r="BV583" s="399"/>
      <c r="BW583" s="399">
        <v>4.8816740229978103E-2</v>
      </c>
      <c r="BX583" s="403"/>
      <c r="BY583" s="399">
        <v>9.7273012211445506E-2</v>
      </c>
      <c r="BZ583" s="399">
        <v>9.1548709441978196E-2</v>
      </c>
      <c r="CA583" s="399">
        <v>3.7107903953561998E-2</v>
      </c>
      <c r="CB583" s="399"/>
      <c r="CC583" s="399">
        <v>-0.16206074230544101</v>
      </c>
      <c r="CD583" s="399"/>
      <c r="CE583" s="399"/>
      <c r="CF583" s="399">
        <v>0.106405162523414</v>
      </c>
      <c r="CG583" s="399">
        <v>-4.7704467631445799E-2</v>
      </c>
      <c r="CH583" s="399">
        <v>0.10113505226828</v>
      </c>
      <c r="CI583" s="399"/>
      <c r="CJ583" s="399">
        <v>7.8660188356293403E-2</v>
      </c>
      <c r="CK583" s="399"/>
      <c r="CL583" s="399"/>
      <c r="CM583" s="399"/>
      <c r="CN583" s="399"/>
      <c r="CO583" s="399"/>
      <c r="CP583" s="399"/>
      <c r="CQ583" s="399"/>
      <c r="CR583" s="399">
        <v>-0.14215688480275601</v>
      </c>
      <c r="CS583" s="399"/>
      <c r="CT583" s="399"/>
      <c r="CU583" s="399"/>
      <c r="CV583" s="399"/>
      <c r="CW583" s="399"/>
      <c r="CX583" s="399"/>
      <c r="CY583" s="399"/>
      <c r="CZ583" s="399"/>
      <c r="DA583" s="399"/>
      <c r="DB583" s="399"/>
      <c r="DC583" s="399"/>
      <c r="DD583" s="399"/>
      <c r="DE583" s="399"/>
      <c r="DG583" s="404"/>
      <c r="DI583" s="399"/>
      <c r="DJ583" s="399">
        <v>-3.69567043742959E-2</v>
      </c>
      <c r="DK583" s="399">
        <v>-5.2141764837536603E-2</v>
      </c>
    </row>
    <row r="584" spans="1:115" customFormat="1" hidden="1" outlineLevel="1">
      <c r="A584" s="398">
        <f t="shared" si="56"/>
        <v>36433</v>
      </c>
      <c r="B584" s="402"/>
      <c r="C584" s="399"/>
      <c r="D584" s="399">
        <v>3.8999999999999998E-3</v>
      </c>
      <c r="E584" s="399">
        <v>-2.6553694766600501E-2</v>
      </c>
      <c r="F584" s="399"/>
      <c r="G584" s="399"/>
      <c r="H584" s="399"/>
      <c r="I584" s="399"/>
      <c r="J584" s="399"/>
      <c r="K584" s="399"/>
      <c r="L584" s="399"/>
      <c r="M584" s="399"/>
      <c r="N584" s="399"/>
      <c r="O584" s="399"/>
      <c r="P584" s="399"/>
      <c r="Q584" s="399"/>
      <c r="R584" s="399">
        <v>-2.96931112039358E-2</v>
      </c>
      <c r="S584" s="399">
        <v>0.13776889154026001</v>
      </c>
      <c r="T584" s="399">
        <v>-0.16918429003021099</v>
      </c>
      <c r="U584" s="399"/>
      <c r="V584" s="399">
        <v>0.28542713567839101</v>
      </c>
      <c r="W584" s="399"/>
      <c r="X584" s="399">
        <v>-1.9471195588592401E-2</v>
      </c>
      <c r="Y584" s="399"/>
      <c r="Z584" s="399">
        <v>-6.1224472823941799E-2</v>
      </c>
      <c r="AA584" s="399">
        <v>-3.6789043474658299E-2</v>
      </c>
      <c r="AB584" s="399"/>
      <c r="AC584" s="399"/>
      <c r="AD584" s="399"/>
      <c r="AE584" s="399">
        <v>-6.30632412186347E-2</v>
      </c>
      <c r="AF584" s="399"/>
      <c r="AG584" s="399"/>
      <c r="AH584" s="399"/>
      <c r="AI584" s="399"/>
      <c r="AJ584" s="399"/>
      <c r="AK584" s="399">
        <v>-0.106540332832359</v>
      </c>
      <c r="AL584" s="399"/>
      <c r="AM584" s="399">
        <v>-0.11655418499133301</v>
      </c>
      <c r="AN584" s="399">
        <v>8.0841707609052404E-2</v>
      </c>
      <c r="AO584" s="399"/>
      <c r="AP584" s="399">
        <v>-3.0965049435167001E-2</v>
      </c>
      <c r="AQ584" s="399">
        <v>0.21927123794447501</v>
      </c>
      <c r="AR584" s="399">
        <v>-0.31555523585904999</v>
      </c>
      <c r="AS584" s="399"/>
      <c r="AT584" s="399">
        <v>0.246574805584127</v>
      </c>
      <c r="AU584" s="399"/>
      <c r="AV584" s="399">
        <v>-0.102630739941508</v>
      </c>
      <c r="AW584" s="399">
        <v>-5.5415840121004499E-2</v>
      </c>
      <c r="AX584" s="399"/>
      <c r="AY584" s="399">
        <v>3.1249848459575701E-2</v>
      </c>
      <c r="AZ584" s="399">
        <v>-0.141025506793897</v>
      </c>
      <c r="BA584" s="399">
        <v>-4.8498571693837603E-2</v>
      </c>
      <c r="BB584" s="399">
        <v>0.18072873022799399</v>
      </c>
      <c r="BC584" s="399"/>
      <c r="BD584" s="399">
        <v>-2.8138469817281901E-2</v>
      </c>
      <c r="BE584" s="399">
        <v>0.119369369369369</v>
      </c>
      <c r="BF584" s="399"/>
      <c r="BG584" s="399">
        <v>-3.5971362810046301E-2</v>
      </c>
      <c r="BH584" s="399">
        <v>-1.29200410188354E-2</v>
      </c>
      <c r="BI584" s="399"/>
      <c r="BJ584" s="399">
        <v>0.20227729681187401</v>
      </c>
      <c r="BK584" s="399">
        <v>-3.2009277560641002E-2</v>
      </c>
      <c r="BL584" s="399">
        <v>-9.9327937249070006E-2</v>
      </c>
      <c r="BM584" s="399"/>
      <c r="BN584" s="399"/>
      <c r="BO584" s="399">
        <v>-3.8591735599313698E-2</v>
      </c>
      <c r="BP584" s="399">
        <v>0.225053155448834</v>
      </c>
      <c r="BQ584" s="399"/>
      <c r="BR584" s="399">
        <v>-0.199383116629507</v>
      </c>
      <c r="BS584" s="399"/>
      <c r="BT584" s="399"/>
      <c r="BU584" s="399">
        <v>-1.8391020971396201E-2</v>
      </c>
      <c r="BV584" s="399"/>
      <c r="BW584" s="399">
        <v>7.4486781450197201E-2</v>
      </c>
      <c r="BX584" s="403"/>
      <c r="BY584" s="399">
        <v>-4.1304819001240299E-2</v>
      </c>
      <c r="BZ584" s="399">
        <v>1.10600558316189E-2</v>
      </c>
      <c r="CA584" s="399">
        <v>1.9383952225839801E-2</v>
      </c>
      <c r="CB584" s="399"/>
      <c r="CC584" s="399">
        <v>-2.0988914946498301E-2</v>
      </c>
      <c r="CD584" s="399"/>
      <c r="CE584" s="399"/>
      <c r="CF584" s="399">
        <v>0.266055292728056</v>
      </c>
      <c r="CG584" s="399">
        <v>-2.44150485344331E-2</v>
      </c>
      <c r="CH584" s="399">
        <v>-6.2856643610918E-2</v>
      </c>
      <c r="CI584" s="399"/>
      <c r="CJ584" s="399">
        <v>-2.1607376920480301E-2</v>
      </c>
      <c r="CK584" s="399"/>
      <c r="CL584" s="399"/>
      <c r="CM584" s="399"/>
      <c r="CN584" s="399"/>
      <c r="CO584" s="399"/>
      <c r="CP584" s="399"/>
      <c r="CQ584" s="399"/>
      <c r="CR584" s="399">
        <v>-0.119539794207045</v>
      </c>
      <c r="CS584" s="399"/>
      <c r="CT584" s="399"/>
      <c r="CU584" s="399"/>
      <c r="CV584" s="399"/>
      <c r="CW584" s="399"/>
      <c r="CX584" s="399"/>
      <c r="CY584" s="399"/>
      <c r="CZ584" s="399"/>
      <c r="DA584" s="399"/>
      <c r="DB584" s="399"/>
      <c r="DC584" s="399"/>
      <c r="DD584" s="399"/>
      <c r="DE584" s="399"/>
      <c r="DG584" s="404"/>
      <c r="DI584" s="399"/>
      <c r="DJ584" s="399">
        <v>-2.2571070722915399E-3</v>
      </c>
      <c r="DK584" s="399">
        <v>0.24950920830998899</v>
      </c>
    </row>
    <row r="585" spans="1:115" customFormat="1" hidden="1" outlineLevel="1">
      <c r="A585" s="398">
        <f t="shared" si="56"/>
        <v>36464</v>
      </c>
      <c r="B585" s="402"/>
      <c r="C585" s="399"/>
      <c r="D585" s="399">
        <v>3.8999999999999998E-3</v>
      </c>
      <c r="E585" s="399">
        <v>6.0893710499945401E-2</v>
      </c>
      <c r="F585" s="399"/>
      <c r="G585" s="399"/>
      <c r="H585" s="399"/>
      <c r="I585" s="399"/>
      <c r="J585" s="399"/>
      <c r="K585" s="399"/>
      <c r="L585" s="399"/>
      <c r="M585" s="399"/>
      <c r="N585" s="399"/>
      <c r="O585" s="399"/>
      <c r="P585" s="399"/>
      <c r="Q585" s="399"/>
      <c r="R585" s="399">
        <v>0.26554858068721898</v>
      </c>
      <c r="S585" s="399">
        <v>7.98316631303677E-2</v>
      </c>
      <c r="T585" s="399">
        <v>0.15272727272727199</v>
      </c>
      <c r="U585" s="399"/>
      <c r="V585" s="399">
        <v>-0.116497263487099</v>
      </c>
      <c r="W585" s="399"/>
      <c r="X585" s="399">
        <v>-8.5106958995930501E-2</v>
      </c>
      <c r="Y585" s="399"/>
      <c r="Z585" s="399">
        <v>0.13982699974243501</v>
      </c>
      <c r="AA585" s="399">
        <v>0.115451362727475</v>
      </c>
      <c r="AB585" s="399"/>
      <c r="AC585" s="399"/>
      <c r="AD585" s="399"/>
      <c r="AE585" s="399">
        <v>2.1343362279664602E-2</v>
      </c>
      <c r="AF585" s="399"/>
      <c r="AG585" s="399"/>
      <c r="AH585" s="399"/>
      <c r="AI585" s="399"/>
      <c r="AJ585" s="399"/>
      <c r="AK585" s="399">
        <v>0.11529412318325701</v>
      </c>
      <c r="AL585" s="399"/>
      <c r="AM585" s="399">
        <v>-0.388145626545089</v>
      </c>
      <c r="AN585" s="399">
        <v>0.384221577023516</v>
      </c>
      <c r="AO585" s="399"/>
      <c r="AP585" s="399">
        <v>0.22757964773168099</v>
      </c>
      <c r="AQ585" s="399">
        <v>-1.53844113709364E-2</v>
      </c>
      <c r="AR585" s="399">
        <v>0.14935041346665601</v>
      </c>
      <c r="AS585" s="399"/>
      <c r="AT585" s="399">
        <v>4.53300465352479E-2</v>
      </c>
      <c r="AU585" s="399"/>
      <c r="AV585" s="399">
        <v>0.137294762311122</v>
      </c>
      <c r="AW585" s="399">
        <v>0.12231492466262001</v>
      </c>
      <c r="AX585" s="399"/>
      <c r="AY585" s="399">
        <v>-6.6030640784954199E-3</v>
      </c>
      <c r="AZ585" s="399">
        <v>7.4779673239312602E-2</v>
      </c>
      <c r="BA585" s="399">
        <v>5.3456711334124399E-2</v>
      </c>
      <c r="BB585" s="399">
        <v>6.4556464872397704E-2</v>
      </c>
      <c r="BC585" s="399"/>
      <c r="BD585" s="399">
        <v>-3.3407985525165301E-2</v>
      </c>
      <c r="BE585" s="399">
        <v>-7.8470824949698106E-2</v>
      </c>
      <c r="BF585" s="399"/>
      <c r="BG585" s="399">
        <v>0.102342022563375</v>
      </c>
      <c r="BH585" s="399">
        <v>5.2356000890676404E-3</v>
      </c>
      <c r="BI585" s="399"/>
      <c r="BJ585" s="399">
        <v>-0.15625059023354801</v>
      </c>
      <c r="BK585" s="399">
        <v>1.5232608446644501E-2</v>
      </c>
      <c r="BL585" s="399">
        <v>0.16398909935256401</v>
      </c>
      <c r="BM585" s="399"/>
      <c r="BN585" s="399"/>
      <c r="BO585" s="399">
        <v>2.8872938566170299E-2</v>
      </c>
      <c r="BP585" s="399">
        <v>5.37254947675367E-2</v>
      </c>
      <c r="BQ585" s="399"/>
      <c r="BR585" s="399">
        <v>6.16171796752693E-2</v>
      </c>
      <c r="BS585" s="399"/>
      <c r="BT585" s="399"/>
      <c r="BU585" s="399">
        <v>1.6304516556337099E-2</v>
      </c>
      <c r="BV585" s="399"/>
      <c r="BW585" s="399">
        <v>0.183969161799407</v>
      </c>
      <c r="BX585" s="403"/>
      <c r="BY585" s="399">
        <v>2.6077482395035802E-2</v>
      </c>
      <c r="BZ585" s="399">
        <v>7.9307108643167298E-2</v>
      </c>
      <c r="CA585" s="399">
        <v>-0.222760680733433</v>
      </c>
      <c r="CB585" s="399"/>
      <c r="CC585" s="399">
        <v>6.5785501326923707E-2</v>
      </c>
      <c r="CD585" s="399"/>
      <c r="CE585" s="399"/>
      <c r="CF585" s="399">
        <v>-0.15217419397006901</v>
      </c>
      <c r="CG585" s="399">
        <v>-5.0052581941773401E-2</v>
      </c>
      <c r="CH585" s="399">
        <v>-2.8084289837415601E-2</v>
      </c>
      <c r="CI585" s="399"/>
      <c r="CJ585" s="399">
        <v>2.2084566472374299E-2</v>
      </c>
      <c r="CK585" s="399"/>
      <c r="CL585" s="399"/>
      <c r="CM585" s="399"/>
      <c r="CN585" s="399"/>
      <c r="CO585" s="399"/>
      <c r="CP585" s="399"/>
      <c r="CQ585" s="399"/>
      <c r="CR585" s="399">
        <v>-4.5454396318094198E-2</v>
      </c>
      <c r="CS585" s="399"/>
      <c r="CT585" s="399"/>
      <c r="CU585" s="399"/>
      <c r="CV585" s="399"/>
      <c r="CW585" s="399"/>
      <c r="CX585" s="399"/>
      <c r="CY585" s="399"/>
      <c r="CZ585" s="399"/>
      <c r="DA585" s="399"/>
      <c r="DB585" s="399"/>
      <c r="DC585" s="399"/>
      <c r="DD585" s="399"/>
      <c r="DE585" s="399"/>
      <c r="DG585" s="404"/>
      <c r="DI585" s="399"/>
      <c r="DJ585" s="399">
        <v>6.76181147129577E-2</v>
      </c>
      <c r="DK585" s="399">
        <v>3.0570830796808401E-2</v>
      </c>
    </row>
    <row r="586" spans="1:115" customFormat="1" hidden="1" outlineLevel="1">
      <c r="A586" s="398">
        <f t="shared" si="56"/>
        <v>36494</v>
      </c>
      <c r="B586" s="402"/>
      <c r="C586" s="399"/>
      <c r="D586" s="399">
        <v>3.5999999999999999E-3</v>
      </c>
      <c r="E586" s="399">
        <v>2.70061873602029E-2</v>
      </c>
      <c r="F586" s="399"/>
      <c r="G586" s="399"/>
      <c r="H586" s="399"/>
      <c r="I586" s="399"/>
      <c r="J586" s="399"/>
      <c r="K586" s="399"/>
      <c r="L586" s="399"/>
      <c r="M586" s="399"/>
      <c r="N586" s="399"/>
      <c r="O586" s="399"/>
      <c r="P586" s="399"/>
      <c r="Q586" s="399"/>
      <c r="R586" s="399">
        <v>0.22152839104380101</v>
      </c>
      <c r="S586" s="399">
        <v>2.4643439977562999E-2</v>
      </c>
      <c r="T586" s="399">
        <v>0.42586750788643501</v>
      </c>
      <c r="U586" s="399"/>
      <c r="V586" s="399">
        <v>0.20442477876106199</v>
      </c>
      <c r="W586" s="399"/>
      <c r="X586" s="399">
        <v>-7.3839705135692102E-2</v>
      </c>
      <c r="Y586" s="399"/>
      <c r="Z586" s="399">
        <v>-1.91569827849262E-2</v>
      </c>
      <c r="AA586" s="399">
        <v>0.14163401238755799</v>
      </c>
      <c r="AB586" s="399"/>
      <c r="AC586" s="399"/>
      <c r="AD586" s="399"/>
      <c r="AE586" s="399">
        <v>6.1178205804883E-2</v>
      </c>
      <c r="AF586" s="399"/>
      <c r="AG586" s="399"/>
      <c r="AH586" s="399"/>
      <c r="AI586" s="399"/>
      <c r="AJ586" s="399"/>
      <c r="AK586" s="399">
        <v>-6.5400749427131297E-2</v>
      </c>
      <c r="AL586" s="399"/>
      <c r="AM586" s="399">
        <v>4.7678834855537904E-3</v>
      </c>
      <c r="AN586" s="399">
        <v>-8.0681236415420202E-2</v>
      </c>
      <c r="AO586" s="399"/>
      <c r="AP586" s="399">
        <v>-1.09985888949637E-2</v>
      </c>
      <c r="AQ586" s="399">
        <v>-0.178571748164114</v>
      </c>
      <c r="AR586" s="399">
        <v>0.56496993753807701</v>
      </c>
      <c r="AS586" s="399"/>
      <c r="AT586" s="399">
        <v>0.425755189154986</v>
      </c>
      <c r="AU586" s="399"/>
      <c r="AV586" s="399">
        <v>-3.6033959129531099E-3</v>
      </c>
      <c r="AW586" s="399">
        <v>2.9797677678263301E-2</v>
      </c>
      <c r="AX586" s="399"/>
      <c r="AY586" s="399">
        <v>6.1349889620660299E-2</v>
      </c>
      <c r="AZ586" s="399">
        <v>-5.0279083843684499E-2</v>
      </c>
      <c r="BA586" s="399">
        <v>-0.120000253360409</v>
      </c>
      <c r="BB586" s="399">
        <v>0.15297323005507599</v>
      </c>
      <c r="BC586" s="399"/>
      <c r="BD586" s="399">
        <v>-3.3221530829595398E-2</v>
      </c>
      <c r="BE586" s="399">
        <v>-7.2052401746724795E-2</v>
      </c>
      <c r="BF586" s="399"/>
      <c r="BG586" s="399">
        <v>-7.9726977158794704E-2</v>
      </c>
      <c r="BH586" s="399">
        <v>-4.28950495173233E-2</v>
      </c>
      <c r="BI586" s="399"/>
      <c r="BJ586" s="399">
        <v>-3.3333248822103999E-2</v>
      </c>
      <c r="BK586" s="399">
        <v>-0.16158177774202001</v>
      </c>
      <c r="BL586" s="399">
        <v>-0.114613428285351</v>
      </c>
      <c r="BM586" s="399"/>
      <c r="BN586" s="399"/>
      <c r="BO586" s="399">
        <v>-2.33400796374055E-2</v>
      </c>
      <c r="BP586" s="399">
        <v>0.108553076466992</v>
      </c>
      <c r="BQ586" s="399"/>
      <c r="BR586" s="399">
        <v>4.8365510633654402E-3</v>
      </c>
      <c r="BS586" s="399"/>
      <c r="BT586" s="399"/>
      <c r="BU586" s="399">
        <v>-4.5454662596326897E-2</v>
      </c>
      <c r="BV586" s="399"/>
      <c r="BW586" s="399">
        <v>2.3306630905131201E-2</v>
      </c>
      <c r="BX586" s="403"/>
      <c r="BY586" s="399">
        <v>-9.4877925858527307E-2</v>
      </c>
      <c r="BZ586" s="399">
        <v>0.20523689917261301</v>
      </c>
      <c r="CA586" s="399">
        <v>-1.55691562327298E-3</v>
      </c>
      <c r="CB586" s="399"/>
      <c r="CC586" s="399">
        <v>-8.63302962497383E-2</v>
      </c>
      <c r="CD586" s="399"/>
      <c r="CE586" s="399"/>
      <c r="CF586" s="399">
        <v>8.1073533241733803E-2</v>
      </c>
      <c r="CG586" s="399">
        <v>5.66937161777731E-2</v>
      </c>
      <c r="CH586" s="399">
        <v>2.3220885401049598E-3</v>
      </c>
      <c r="CI586" s="399"/>
      <c r="CJ586" s="399">
        <v>-1.63745953166212E-2</v>
      </c>
      <c r="CK586" s="399"/>
      <c r="CL586" s="399"/>
      <c r="CM586" s="399"/>
      <c r="CN586" s="399"/>
      <c r="CO586" s="399"/>
      <c r="CP586" s="399"/>
      <c r="CQ586" s="399"/>
      <c r="CR586" s="399">
        <v>-7.8231120531961601E-2</v>
      </c>
      <c r="CS586" s="399"/>
      <c r="CT586" s="399"/>
      <c r="CU586" s="399"/>
      <c r="CV586" s="399"/>
      <c r="CW586" s="399"/>
      <c r="CX586" s="399"/>
      <c r="CY586" s="399"/>
      <c r="CZ586" s="399"/>
      <c r="DA586" s="399"/>
      <c r="DB586" s="399"/>
      <c r="DC586" s="399"/>
      <c r="DD586" s="399"/>
      <c r="DE586" s="399"/>
      <c r="DG586" s="404"/>
      <c r="DI586" s="399"/>
      <c r="DJ586" s="399">
        <v>2.1367874087547301E-2</v>
      </c>
      <c r="DK586" s="399">
        <v>7.65671279052759E-3</v>
      </c>
    </row>
    <row r="587" spans="1:115" customFormat="1" hidden="1" outlineLevel="1">
      <c r="A587" s="398">
        <f t="shared" si="56"/>
        <v>36525</v>
      </c>
      <c r="B587" s="402"/>
      <c r="C587" s="399"/>
      <c r="D587" s="399">
        <v>4.4000000000000003E-3</v>
      </c>
      <c r="E587" s="399">
        <v>6.3247202528052299E-2</v>
      </c>
      <c r="F587" s="399"/>
      <c r="G587" s="399"/>
      <c r="H587" s="399"/>
      <c r="I587" s="399"/>
      <c r="J587" s="399"/>
      <c r="K587" s="399"/>
      <c r="L587" s="399"/>
      <c r="M587" s="399"/>
      <c r="N587" s="399"/>
      <c r="O587" s="399"/>
      <c r="P587" s="399"/>
      <c r="Q587" s="399"/>
      <c r="R587" s="399">
        <v>5.04470600155437E-2</v>
      </c>
      <c r="S587" s="399">
        <v>9.3498980330934206E-2</v>
      </c>
      <c r="T587" s="399">
        <v>2.43362831858406E-2</v>
      </c>
      <c r="U587" s="399"/>
      <c r="V587" s="399">
        <v>-0.105069801616458</v>
      </c>
      <c r="W587" s="399"/>
      <c r="X587" s="399">
        <v>5.8824294558296998E-2</v>
      </c>
      <c r="Y587" s="399"/>
      <c r="Z587" s="399">
        <v>6.0546515763666403E-2</v>
      </c>
      <c r="AA587" s="399">
        <v>-4.77167722209592E-3</v>
      </c>
      <c r="AB587" s="399"/>
      <c r="AC587" s="399"/>
      <c r="AD587" s="399"/>
      <c r="AE587" s="399">
        <v>4.9327638468873197E-2</v>
      </c>
      <c r="AF587" s="399"/>
      <c r="AG587" s="399"/>
      <c r="AH587" s="399"/>
      <c r="AI587" s="399"/>
      <c r="AJ587" s="399"/>
      <c r="AK587" s="399">
        <v>-0.13047096090806201</v>
      </c>
      <c r="AL587" s="399"/>
      <c r="AM587" s="399">
        <v>0.100629505296585</v>
      </c>
      <c r="AN587" s="399">
        <v>0.43719860877782701</v>
      </c>
      <c r="AO587" s="399"/>
      <c r="AP587" s="399">
        <v>-0.14283662387017201</v>
      </c>
      <c r="AQ587" s="399">
        <v>8.0542245623054398E-2</v>
      </c>
      <c r="AR587" s="399">
        <v>0.35559640491639999</v>
      </c>
      <c r="AS587" s="399"/>
      <c r="AT587" s="399">
        <v>0.65253432297509695</v>
      </c>
      <c r="AU587" s="399"/>
      <c r="AV587" s="399">
        <v>2.3632636630300099E-2</v>
      </c>
      <c r="AW587" s="399">
        <v>1.44674791623415E-2</v>
      </c>
      <c r="AX587" s="399"/>
      <c r="AY587" s="399">
        <v>8.0924618149368993E-2</v>
      </c>
      <c r="AZ587" s="399">
        <v>-1.17651375390513E-2</v>
      </c>
      <c r="BA587" s="399">
        <v>5.3475271470688696E-3</v>
      </c>
      <c r="BB587" s="399">
        <v>0.545978997326242</v>
      </c>
      <c r="BC587" s="399"/>
      <c r="BD587" s="399">
        <v>-0.21957039400110401</v>
      </c>
      <c r="BE587" s="399">
        <v>0.317647058823529</v>
      </c>
      <c r="BF587" s="399">
        <v>-0.10918098711311899</v>
      </c>
      <c r="BG587" s="399">
        <v>5.56932832941745E-2</v>
      </c>
      <c r="BH587" s="399">
        <v>2.7473892278839702E-3</v>
      </c>
      <c r="BI587" s="399"/>
      <c r="BJ587" s="399">
        <v>6.0658857019486798E-2</v>
      </c>
      <c r="BK587" s="399">
        <v>1.4825148342908399E-2</v>
      </c>
      <c r="BL587" s="399">
        <v>5.6633557508587399E-3</v>
      </c>
      <c r="BM587" s="399"/>
      <c r="BN587" s="399"/>
      <c r="BO587" s="399">
        <v>-2.1877505342911899E-2</v>
      </c>
      <c r="BP587" s="399">
        <v>0.13649812735092501</v>
      </c>
      <c r="BQ587" s="399"/>
      <c r="BR587" s="399">
        <v>2.2864204952110299E-2</v>
      </c>
      <c r="BS587" s="399"/>
      <c r="BT587" s="399"/>
      <c r="BU587" s="399">
        <v>0.13094010781446799</v>
      </c>
      <c r="BV587" s="399"/>
      <c r="BW587" s="399">
        <v>0.20046222098109501</v>
      </c>
      <c r="BX587" s="403"/>
      <c r="BY587" s="399">
        <v>-1.1097196540891301E-2</v>
      </c>
      <c r="BZ587" s="399">
        <v>0.20112115751538301</v>
      </c>
      <c r="CA587" s="399">
        <v>-2.6174477269617E-2</v>
      </c>
      <c r="CB587" s="399"/>
      <c r="CC587" s="399">
        <v>4.7237848398819999E-3</v>
      </c>
      <c r="CD587" s="399"/>
      <c r="CE587" s="399"/>
      <c r="CF587" s="399">
        <v>3.4300343305221997E-2</v>
      </c>
      <c r="CG587" s="399">
        <v>-3.8542378336340798E-2</v>
      </c>
      <c r="CH587" s="399">
        <v>4.5889644996992898E-2</v>
      </c>
      <c r="CI587" s="399"/>
      <c r="CJ587" s="399">
        <v>0.282306480776567</v>
      </c>
      <c r="CK587" s="399"/>
      <c r="CL587" s="399"/>
      <c r="CM587" s="399"/>
      <c r="CN587" s="399"/>
      <c r="CO587" s="399"/>
      <c r="CP587" s="399"/>
      <c r="CQ587" s="399"/>
      <c r="CR587" s="399">
        <v>1.4759421218255299E-2</v>
      </c>
      <c r="CS587" s="399"/>
      <c r="CT587" s="399"/>
      <c r="CU587" s="399"/>
      <c r="CV587" s="399"/>
      <c r="CW587" s="399"/>
      <c r="CX587" s="399"/>
      <c r="CY587" s="399"/>
      <c r="CZ587" s="399"/>
      <c r="DA587" s="399"/>
      <c r="DB587" s="399"/>
      <c r="DC587" s="399"/>
      <c r="DD587" s="399"/>
      <c r="DE587" s="399"/>
      <c r="DG587" s="404"/>
      <c r="DI587" s="399"/>
      <c r="DJ587" s="399">
        <v>6.2761370679775094E-2</v>
      </c>
      <c r="DK587" s="399">
        <v>1.36782496619678E-2</v>
      </c>
    </row>
    <row r="588" spans="1:115" customFormat="1" hidden="1" outlineLevel="1">
      <c r="A588" s="398">
        <f t="shared" si="56"/>
        <v>36556</v>
      </c>
      <c r="B588" s="402"/>
      <c r="C588" s="399"/>
      <c r="D588" s="399">
        <v>4.0999999999999899E-3</v>
      </c>
      <c r="E588" s="399">
        <v>-3.9807915174435E-2</v>
      </c>
      <c r="F588" s="399"/>
      <c r="G588" s="399"/>
      <c r="H588" s="399"/>
      <c r="I588" s="399"/>
      <c r="J588" s="399"/>
      <c r="K588" s="399"/>
      <c r="L588" s="399"/>
      <c r="M588" s="399"/>
      <c r="N588" s="399"/>
      <c r="O588" s="399"/>
      <c r="P588" s="399"/>
      <c r="Q588" s="399"/>
      <c r="R588" s="399">
        <v>9.1179113475312601E-3</v>
      </c>
      <c r="S588" s="399">
        <v>-0.11948954650891799</v>
      </c>
      <c r="T588" s="399">
        <v>0.24406047516198701</v>
      </c>
      <c r="U588" s="399"/>
      <c r="V588" s="399">
        <v>-0.15188834154351299</v>
      </c>
      <c r="W588" s="399"/>
      <c r="X588" s="399">
        <v>-7.6190481870015606E-2</v>
      </c>
      <c r="Y588" s="399"/>
      <c r="Z588" s="399">
        <v>-5.8879119487480903E-2</v>
      </c>
      <c r="AA588" s="399">
        <v>7.26032914626564E-2</v>
      </c>
      <c r="AB588" s="399"/>
      <c r="AC588" s="399"/>
      <c r="AD588" s="399"/>
      <c r="AE588" s="399">
        <v>0.24145266844714899</v>
      </c>
      <c r="AF588" s="399"/>
      <c r="AG588" s="399"/>
      <c r="AH588" s="399"/>
      <c r="AI588" s="399"/>
      <c r="AJ588" s="399"/>
      <c r="AK588" s="399">
        <v>-9.6858871561297494E-2</v>
      </c>
      <c r="AL588" s="399"/>
      <c r="AM588" s="399">
        <v>-0.154285904327743</v>
      </c>
      <c r="AN588" s="399">
        <v>0.119327513336769</v>
      </c>
      <c r="AO588" s="399"/>
      <c r="AP588" s="399">
        <v>0.17023254190371601</v>
      </c>
      <c r="AQ588" s="399">
        <v>-8.1967173047490002E-2</v>
      </c>
      <c r="AR588" s="399">
        <v>-0.21038671635348</v>
      </c>
      <c r="AS588" s="399"/>
      <c r="AT588" s="399">
        <v>-0.108477549848655</v>
      </c>
      <c r="AU588" s="399"/>
      <c r="AV588" s="399">
        <v>-3.19145600363736E-2</v>
      </c>
      <c r="AW588" s="399">
        <v>-7.5050467812715599E-2</v>
      </c>
      <c r="AX588" s="399"/>
      <c r="AY588" s="399">
        <v>-0.132632816427042</v>
      </c>
      <c r="AZ588" s="399">
        <v>-0.16071372364900399</v>
      </c>
      <c r="BA588" s="399">
        <v>9.3085083950991507E-2</v>
      </c>
      <c r="BB588" s="399">
        <v>-0.11150127681436001</v>
      </c>
      <c r="BC588" s="399"/>
      <c r="BD588" s="399">
        <v>-0.20183515229006899</v>
      </c>
      <c r="BE588" s="399">
        <v>0.17142857142857101</v>
      </c>
      <c r="BF588" s="399">
        <v>-6.9638353162171096E-2</v>
      </c>
      <c r="BG588" s="399">
        <v>-5.7385207648725699E-2</v>
      </c>
      <c r="BH588" s="399">
        <v>-0.115068795071377</v>
      </c>
      <c r="BI588" s="399"/>
      <c r="BJ588" s="399">
        <v>-2.2222333463223901E-2</v>
      </c>
      <c r="BK588" s="399">
        <v>-9.2595944408065206E-2</v>
      </c>
      <c r="BL588" s="399">
        <v>4.4492693243298902E-2</v>
      </c>
      <c r="BM588" s="399"/>
      <c r="BN588" s="399"/>
      <c r="BO588" s="399">
        <v>-3.4632235367578902E-2</v>
      </c>
      <c r="BP588" s="399">
        <v>-9.9216279117600101E-2</v>
      </c>
      <c r="BQ588" s="399"/>
      <c r="BR588" s="399">
        <v>-2.3530152248202301E-3</v>
      </c>
      <c r="BS588" s="399"/>
      <c r="BT588" s="399"/>
      <c r="BU588" s="399">
        <v>-0.19006191484658999</v>
      </c>
      <c r="BV588" s="399"/>
      <c r="BW588" s="399">
        <v>-0.20795708803450799</v>
      </c>
      <c r="BX588" s="403"/>
      <c r="BY588" s="399">
        <v>0.15212024886668299</v>
      </c>
      <c r="BZ588" s="399">
        <v>2.2170351548389301E-2</v>
      </c>
      <c r="CA588" s="399">
        <v>0.104166406732758</v>
      </c>
      <c r="CB588" s="399"/>
      <c r="CC588" s="399">
        <v>-0.122403401085139</v>
      </c>
      <c r="CD588" s="399"/>
      <c r="CE588" s="399"/>
      <c r="CF588" s="399">
        <v>-0.168367481437002</v>
      </c>
      <c r="CG588" s="399">
        <v>-0.167930104555118</v>
      </c>
      <c r="CH588" s="399">
        <v>8.7973236482788306E-2</v>
      </c>
      <c r="CI588" s="399"/>
      <c r="CJ588" s="399">
        <v>-0.16166996413020199</v>
      </c>
      <c r="CK588" s="399"/>
      <c r="CL588" s="399"/>
      <c r="CM588" s="399"/>
      <c r="CN588" s="399"/>
      <c r="CO588" s="399"/>
      <c r="CP588" s="399"/>
      <c r="CQ588" s="399"/>
      <c r="CR588" s="399">
        <v>1.81823386211315E-2</v>
      </c>
      <c r="CS588" s="399"/>
      <c r="CT588" s="399"/>
      <c r="CU588" s="399"/>
      <c r="CV588" s="399"/>
      <c r="CW588" s="399"/>
      <c r="CX588" s="399"/>
      <c r="CY588" s="399"/>
      <c r="CZ588" s="399"/>
      <c r="DA588" s="399"/>
      <c r="DB588" s="399"/>
      <c r="DC588" s="399"/>
      <c r="DD588" s="399"/>
      <c r="DE588" s="399"/>
      <c r="DG588" s="404"/>
      <c r="DI588" s="399"/>
      <c r="DJ588" s="399">
        <v>-0.14483389389291701</v>
      </c>
      <c r="DK588" s="399">
        <v>0.20481041535965999</v>
      </c>
    </row>
    <row r="589" spans="1:115" customFormat="1" hidden="1" outlineLevel="1">
      <c r="A589" s="398">
        <f t="shared" si="56"/>
        <v>36585</v>
      </c>
      <c r="B589" s="402"/>
      <c r="C589" s="399"/>
      <c r="D589" s="399">
        <v>4.3E-3</v>
      </c>
      <c r="E589" s="399">
        <v>7.8636661126150198E-3</v>
      </c>
      <c r="F589" s="399"/>
      <c r="G589" s="399"/>
      <c r="H589" s="399"/>
      <c r="I589" s="399"/>
      <c r="J589" s="399"/>
      <c r="K589" s="399"/>
      <c r="L589" s="399"/>
      <c r="M589" s="399"/>
      <c r="N589" s="399"/>
      <c r="O589" s="399"/>
      <c r="P589" s="399"/>
      <c r="Q589" s="399"/>
      <c r="R589" s="399">
        <v>0.10482050531376801</v>
      </c>
      <c r="S589" s="399">
        <v>-8.16862786581532E-2</v>
      </c>
      <c r="T589" s="399">
        <v>9.7222222222222293E-2</v>
      </c>
      <c r="U589" s="399"/>
      <c r="V589" s="399">
        <v>6.6795740561471403E-2</v>
      </c>
      <c r="W589" s="399"/>
      <c r="X589" s="399">
        <v>-0.25895228332285403</v>
      </c>
      <c r="Y589" s="399"/>
      <c r="Z589" s="399">
        <v>-0.131630645990539</v>
      </c>
      <c r="AA589" s="399">
        <v>1.4048259809917999E-2</v>
      </c>
      <c r="AB589" s="399"/>
      <c r="AC589" s="399"/>
      <c r="AD589" s="399"/>
      <c r="AE589" s="399">
        <v>-6.3683145824781504E-2</v>
      </c>
      <c r="AF589" s="399"/>
      <c r="AG589" s="399"/>
      <c r="AH589" s="399"/>
      <c r="AI589" s="399"/>
      <c r="AJ589" s="399"/>
      <c r="AK589" s="399">
        <v>-3.1883716993726302E-2</v>
      </c>
      <c r="AL589" s="399"/>
      <c r="AM589" s="399">
        <v>-5.7432202072080801E-2</v>
      </c>
      <c r="AN589" s="399">
        <v>0.25025026245777798</v>
      </c>
      <c r="AO589" s="399"/>
      <c r="AP589" s="399">
        <v>-0.21701064574875401</v>
      </c>
      <c r="AQ589" s="399">
        <v>-0.37499950081378403</v>
      </c>
      <c r="AR589" s="399">
        <v>0.72681260161802097</v>
      </c>
      <c r="AS589" s="399"/>
      <c r="AT589" s="399">
        <v>0.48639369725113801</v>
      </c>
      <c r="AU589" s="399"/>
      <c r="AV589" s="399">
        <v>-5.8608421960818301E-2</v>
      </c>
      <c r="AW589" s="399">
        <v>-0.13048834574167301</v>
      </c>
      <c r="AX589" s="399"/>
      <c r="AY589" s="399">
        <v>4.9999807454035698E-2</v>
      </c>
      <c r="AZ589" s="399">
        <v>9.2480486018797103E-2</v>
      </c>
      <c r="BA589" s="399">
        <v>-0.11702958073398601</v>
      </c>
      <c r="BB589" s="399">
        <v>0.23913013593698601</v>
      </c>
      <c r="BC589" s="399"/>
      <c r="BD589" s="399">
        <v>-2.0994599486993299E-2</v>
      </c>
      <c r="BE589" s="399">
        <v>0.77134146341463405</v>
      </c>
      <c r="BF589" s="399">
        <v>-0.179408780907577</v>
      </c>
      <c r="BG589" s="399">
        <v>-0.16331622890147701</v>
      </c>
      <c r="BH589" s="399">
        <v>2.53958176903674E-2</v>
      </c>
      <c r="BI589" s="399"/>
      <c r="BJ589" s="399">
        <v>7.1969386923652401E-2</v>
      </c>
      <c r="BK589" s="399">
        <v>-0.173784757250939</v>
      </c>
      <c r="BL589" s="399">
        <v>-1.31678966095827E-2</v>
      </c>
      <c r="BM589" s="399"/>
      <c r="BN589" s="399"/>
      <c r="BO589" s="399">
        <v>-9.9321225829574894E-2</v>
      </c>
      <c r="BP589" s="399">
        <v>-7.2463975577311504E-2</v>
      </c>
      <c r="BQ589" s="399"/>
      <c r="BR589" s="399">
        <v>-3.5377420039929101E-2</v>
      </c>
      <c r="BS589" s="399"/>
      <c r="BT589" s="399"/>
      <c r="BU589" s="399">
        <v>-0.171779355007254</v>
      </c>
      <c r="BV589" s="399"/>
      <c r="BW589" s="399">
        <v>-0.109588706792907</v>
      </c>
      <c r="BX589" s="403"/>
      <c r="BY589" s="399">
        <v>-0.151460588365638</v>
      </c>
      <c r="BZ589" s="399">
        <v>0.207191811938429</v>
      </c>
      <c r="CA589" s="399">
        <v>-0.14078435703878001</v>
      </c>
      <c r="CB589" s="399"/>
      <c r="CC589" s="399">
        <v>1.78944949579995E-3</v>
      </c>
      <c r="CD589" s="399"/>
      <c r="CE589" s="399"/>
      <c r="CF589" s="399">
        <v>8.5889400598292198E-2</v>
      </c>
      <c r="CG589" s="399">
        <v>6.6906498767493796E-3</v>
      </c>
      <c r="CH589" s="399">
        <v>0.21299959806003099</v>
      </c>
      <c r="CI589" s="399"/>
      <c r="CJ589" s="399">
        <v>-8.6845952551216798E-2</v>
      </c>
      <c r="CK589" s="399"/>
      <c r="CL589" s="399"/>
      <c r="CM589" s="399"/>
      <c r="CN589" s="399"/>
      <c r="CO589" s="399"/>
      <c r="CP589" s="399"/>
      <c r="CQ589" s="399"/>
      <c r="CR589" s="399">
        <v>-0.14285726496960299</v>
      </c>
      <c r="CS589" s="399"/>
      <c r="CT589" s="399"/>
      <c r="CU589" s="399"/>
      <c r="CV589" s="399"/>
      <c r="CW589" s="399"/>
      <c r="CX589" s="399"/>
      <c r="CY589" s="399"/>
      <c r="CZ589" s="399"/>
      <c r="DA589" s="399"/>
      <c r="DB589" s="399"/>
      <c r="DC589" s="399"/>
      <c r="DD589" s="399"/>
      <c r="DE589" s="399"/>
      <c r="DG589" s="404"/>
      <c r="DI589" s="399"/>
      <c r="DJ589" s="399">
        <v>-7.8886119816702904E-2</v>
      </c>
      <c r="DK589" s="399">
        <v>0.29088642913012502</v>
      </c>
    </row>
    <row r="590" spans="1:115" customFormat="1" hidden="1" outlineLevel="1">
      <c r="A590" s="398">
        <f t="shared" si="56"/>
        <v>36616</v>
      </c>
      <c r="B590" s="402"/>
      <c r="C590" s="399"/>
      <c r="D590" s="399">
        <v>4.6999999999999898E-3</v>
      </c>
      <c r="E590" s="399">
        <v>7.5952249282177794E-2</v>
      </c>
      <c r="F590" s="399"/>
      <c r="G590" s="399"/>
      <c r="H590" s="399"/>
      <c r="I590" s="399"/>
      <c r="J590" s="399"/>
      <c r="K590" s="399"/>
      <c r="L590" s="399"/>
      <c r="M590" s="399"/>
      <c r="N590" s="399"/>
      <c r="O590" s="399"/>
      <c r="P590" s="399"/>
      <c r="Q590" s="399"/>
      <c r="R590" s="399">
        <v>0.184840978245292</v>
      </c>
      <c r="S590" s="399">
        <v>0.11042062776780801</v>
      </c>
      <c r="T590" s="399">
        <v>0.493670886075949</v>
      </c>
      <c r="U590" s="399"/>
      <c r="V590" s="399">
        <v>-2.72232304900181E-2</v>
      </c>
      <c r="W590" s="399"/>
      <c r="X590" s="399">
        <v>0.28904485658671403</v>
      </c>
      <c r="Y590" s="399"/>
      <c r="Z590" s="399">
        <v>0</v>
      </c>
      <c r="AA590" s="399">
        <v>5.9193725519148997E-2</v>
      </c>
      <c r="AB590" s="399"/>
      <c r="AC590" s="399"/>
      <c r="AD590" s="399"/>
      <c r="AE590" s="399">
        <v>0.21323517138668299</v>
      </c>
      <c r="AF590" s="399"/>
      <c r="AG590" s="399"/>
      <c r="AH590" s="399"/>
      <c r="AI590" s="399"/>
      <c r="AJ590" s="399"/>
      <c r="AK590" s="399">
        <v>8.3529245264656701E-2</v>
      </c>
      <c r="AL590" s="399"/>
      <c r="AM590" s="399">
        <v>0.179377651620519</v>
      </c>
      <c r="AN590" s="399">
        <v>-0.13410746134815699</v>
      </c>
      <c r="AO590" s="399"/>
      <c r="AP590" s="399">
        <v>1.41430796977137E-2</v>
      </c>
      <c r="AQ590" s="399">
        <v>0.39849076381997001</v>
      </c>
      <c r="AR590" s="399">
        <v>0.32006860412315802</v>
      </c>
      <c r="AS590" s="399"/>
      <c r="AT590" s="399">
        <v>5.1347346509312601E-2</v>
      </c>
      <c r="AU590" s="399"/>
      <c r="AV590" s="399">
        <v>9.0409484325536901E-2</v>
      </c>
      <c r="AW590" s="399">
        <v>-0.35419632388781103</v>
      </c>
      <c r="AX590" s="399"/>
      <c r="AY590" s="399">
        <v>2.38096162685872E-2</v>
      </c>
      <c r="AZ590" s="399">
        <v>0.15686231789715799</v>
      </c>
      <c r="BA590" s="399">
        <v>-1.9718150996561799E-2</v>
      </c>
      <c r="BB590" s="399">
        <v>-0.105568931884267</v>
      </c>
      <c r="BC590" s="399"/>
      <c r="BD590" s="399">
        <v>0.39215562595736497</v>
      </c>
      <c r="BE590" s="399">
        <v>-0.35542168674698699</v>
      </c>
      <c r="BF590" s="399">
        <v>0.18450192662953399</v>
      </c>
      <c r="BG590" s="399">
        <v>0.10360342421032299</v>
      </c>
      <c r="BH590" s="399">
        <v>7.6335370244000602E-3</v>
      </c>
      <c r="BI590" s="399"/>
      <c r="BJ590" s="399">
        <v>-3.6957728597423897E-2</v>
      </c>
      <c r="BK590" s="399">
        <v>0.124777134919116</v>
      </c>
      <c r="BL590" s="399">
        <v>9.4976830144020793E-2</v>
      </c>
      <c r="BM590" s="399"/>
      <c r="BN590" s="399"/>
      <c r="BO590" s="399">
        <v>0.23765612077700601</v>
      </c>
      <c r="BP590" s="399">
        <v>3.1250115393824898E-2</v>
      </c>
      <c r="BQ590" s="399"/>
      <c r="BR590" s="399">
        <v>0.16688821519997499</v>
      </c>
      <c r="BS590" s="399"/>
      <c r="BT590" s="399"/>
      <c r="BU590" s="399">
        <v>0.23920970903112801</v>
      </c>
      <c r="BV590" s="399"/>
      <c r="BW590" s="399">
        <v>0.160431992878766</v>
      </c>
      <c r="BX590" s="403"/>
      <c r="BY590" s="399">
        <v>8.2474718439653705E-2</v>
      </c>
      <c r="BZ590" s="399">
        <v>0.16973935340802901</v>
      </c>
      <c r="CA590" s="399">
        <v>0.35508361088596202</v>
      </c>
      <c r="CB590" s="399"/>
      <c r="CC590" s="399">
        <v>7.3214381242292195E-2</v>
      </c>
      <c r="CD590" s="399"/>
      <c r="CE590" s="399"/>
      <c r="CF590" s="399">
        <v>1.55335905881295E-2</v>
      </c>
      <c r="CG590" s="399">
        <v>9.4805361033523494E-2</v>
      </c>
      <c r="CH590" s="399">
        <v>3.5752050121819298E-2</v>
      </c>
      <c r="CI590" s="399"/>
      <c r="CJ590" s="399">
        <v>0.188811664473581</v>
      </c>
      <c r="CK590" s="399"/>
      <c r="CL590" s="399"/>
      <c r="CM590" s="399"/>
      <c r="CN590" s="399"/>
      <c r="CO590" s="399"/>
      <c r="CP590" s="399"/>
      <c r="CQ590" s="399"/>
      <c r="CR590" s="399">
        <v>-8.7499657887193202E-2</v>
      </c>
      <c r="CS590" s="399"/>
      <c r="CT590" s="399"/>
      <c r="CU590" s="399"/>
      <c r="CV590" s="399"/>
      <c r="CW590" s="399"/>
      <c r="CX590" s="399"/>
      <c r="CY590" s="399"/>
      <c r="CZ590" s="399"/>
      <c r="DA590" s="399"/>
      <c r="DB590" s="399"/>
      <c r="DC590" s="399"/>
      <c r="DD590" s="399"/>
      <c r="DE590" s="399"/>
      <c r="DG590" s="404"/>
      <c r="DI590" s="399"/>
      <c r="DJ590" s="399">
        <v>0.16624661987417799</v>
      </c>
      <c r="DK590" s="399">
        <v>2.9013718864330001E-2</v>
      </c>
    </row>
    <row r="591" spans="1:115" customFormat="1" hidden="1" outlineLevel="1">
      <c r="A591" s="398">
        <f t="shared" si="56"/>
        <v>36646</v>
      </c>
      <c r="B591" s="402"/>
      <c r="C591" s="399"/>
      <c r="D591" s="399">
        <v>4.5999999999999999E-3</v>
      </c>
      <c r="E591" s="399">
        <v>-3.5071402625568897E-2</v>
      </c>
      <c r="F591" s="399"/>
      <c r="G591" s="399"/>
      <c r="H591" s="399"/>
      <c r="I591" s="399"/>
      <c r="J591" s="399"/>
      <c r="K591" s="399"/>
      <c r="L591" s="399"/>
      <c r="M591" s="399"/>
      <c r="N591" s="399"/>
      <c r="O591" s="399"/>
      <c r="P591" s="399"/>
      <c r="Q591" s="399"/>
      <c r="R591" s="399">
        <v>-8.6516237189625603E-2</v>
      </c>
      <c r="S591" s="399">
        <v>0.115285006113238</v>
      </c>
      <c r="T591" s="399">
        <v>0.483050847457627</v>
      </c>
      <c r="U591" s="399"/>
      <c r="V591" s="399">
        <v>-0.17630597014925301</v>
      </c>
      <c r="W591" s="399"/>
      <c r="X591" s="399">
        <v>-8.8607621454685398E-2</v>
      </c>
      <c r="Y591" s="399"/>
      <c r="Z591" s="399">
        <v>6.8274886380128505E-2</v>
      </c>
      <c r="AA591" s="399">
        <v>2.85376909827137E-2</v>
      </c>
      <c r="AB591" s="399"/>
      <c r="AC591" s="399"/>
      <c r="AD591" s="399"/>
      <c r="AE591" s="399">
        <v>5.7575611660009601E-2</v>
      </c>
      <c r="AF591" s="399"/>
      <c r="AG591" s="399"/>
      <c r="AH591" s="399"/>
      <c r="AI591" s="399"/>
      <c r="AJ591" s="399"/>
      <c r="AK591" s="399">
        <v>-0.18435762496073599</v>
      </c>
      <c r="AL591" s="399"/>
      <c r="AM591" s="399">
        <v>0.217124896937337</v>
      </c>
      <c r="AN591" s="399">
        <v>1.8030918874994001E-2</v>
      </c>
      <c r="AO591" s="399"/>
      <c r="AP591" s="399">
        <v>0.118712378026798</v>
      </c>
      <c r="AQ591" s="399">
        <v>9.6215026104340406E-2</v>
      </c>
      <c r="AR591" s="399">
        <v>5.4929275141448498E-2</v>
      </c>
      <c r="AS591" s="399"/>
      <c r="AT591" s="399">
        <v>2.4018632032141801E-2</v>
      </c>
      <c r="AU591" s="399"/>
      <c r="AV591" s="399">
        <v>5.1971677236646703E-2</v>
      </c>
      <c r="AW591" s="399">
        <v>5.7769093124130998E-2</v>
      </c>
      <c r="AX591" s="399"/>
      <c r="AY591" s="399">
        <v>1.7166216227891301E-2</v>
      </c>
      <c r="AZ591" s="399">
        <v>0.12429417406514499</v>
      </c>
      <c r="BA591" s="399">
        <v>0.169879518446959</v>
      </c>
      <c r="BB591" s="399">
        <v>-0.19455591525430799</v>
      </c>
      <c r="BC591" s="399"/>
      <c r="BD591" s="399">
        <v>-0.13521059530227</v>
      </c>
      <c r="BE591" s="399">
        <v>0.11615487316421901</v>
      </c>
      <c r="BF591" s="399">
        <v>0.20560750866011299</v>
      </c>
      <c r="BG591" s="399">
        <v>0.20274550412526299</v>
      </c>
      <c r="BH591" s="399">
        <v>1.8182114998134699E-2</v>
      </c>
      <c r="BI591" s="399"/>
      <c r="BJ591" s="399">
        <v>7.5188523390284201E-2</v>
      </c>
      <c r="BK591" s="399">
        <v>8.1401266551932496E-3</v>
      </c>
      <c r="BL591" s="399">
        <v>-0.16844523190867899</v>
      </c>
      <c r="BM591" s="399"/>
      <c r="BN591" s="399"/>
      <c r="BO591" s="399">
        <v>-7.9106856911339202E-2</v>
      </c>
      <c r="BP591" s="399">
        <v>-5.4545521318507401E-2</v>
      </c>
      <c r="BQ591" s="399"/>
      <c r="BR591" s="399">
        <v>0.11844894686902099</v>
      </c>
      <c r="BS591" s="399"/>
      <c r="BT591" s="399"/>
      <c r="BU591" s="399">
        <v>6.7566887950110496E-2</v>
      </c>
      <c r="BV591" s="399"/>
      <c r="BW591" s="399">
        <v>-1.9910929410494899E-2</v>
      </c>
      <c r="BX591" s="403"/>
      <c r="BY591" s="399">
        <v>9.5237936089568695E-2</v>
      </c>
      <c r="BZ591" s="399">
        <v>-0.10327369007427201</v>
      </c>
      <c r="CA591" s="399">
        <v>-8.3540959882639404E-2</v>
      </c>
      <c r="CB591" s="399"/>
      <c r="CC591" s="399">
        <v>0.15961558534032</v>
      </c>
      <c r="CD591" s="399"/>
      <c r="CE591" s="399"/>
      <c r="CF591" s="399">
        <v>4.4567481214910602E-2</v>
      </c>
      <c r="CG591" s="399">
        <v>6.2870367267152394E-2</v>
      </c>
      <c r="CH591" s="399">
        <v>8.16908931447368E-4</v>
      </c>
      <c r="CI591" s="399"/>
      <c r="CJ591" s="399">
        <v>-0.34352931011298099</v>
      </c>
      <c r="CK591" s="399"/>
      <c r="CL591" s="399"/>
      <c r="CM591" s="399"/>
      <c r="CN591" s="399"/>
      <c r="CO591" s="399"/>
      <c r="CP591" s="399"/>
      <c r="CQ591" s="399"/>
      <c r="CR591" s="399">
        <v>0.16895001344240401</v>
      </c>
      <c r="CS591" s="399"/>
      <c r="CT591" s="399"/>
      <c r="CU591" s="399"/>
      <c r="CV591" s="399"/>
      <c r="CW591" s="399"/>
      <c r="CX591" s="399"/>
      <c r="CY591" s="399"/>
      <c r="CZ591" s="399"/>
      <c r="DA591" s="399"/>
      <c r="DB591" s="399"/>
      <c r="DC591" s="399"/>
      <c r="DD591" s="399"/>
      <c r="DE591" s="399"/>
      <c r="DG591" s="404"/>
      <c r="DI591" s="399"/>
      <c r="DJ591" s="399">
        <v>4.2859954381111398E-2</v>
      </c>
      <c r="DK591" s="399">
        <v>-0.16328146103230501</v>
      </c>
    </row>
    <row r="592" spans="1:115" customFormat="1" hidden="1" outlineLevel="1">
      <c r="A592" s="398">
        <f t="shared" si="56"/>
        <v>36677</v>
      </c>
      <c r="B592" s="402"/>
      <c r="C592" s="399"/>
      <c r="D592" s="399">
        <v>5.0000000000000001E-3</v>
      </c>
      <c r="E592" s="399">
        <v>-2.8943877995235599E-2</v>
      </c>
      <c r="F592" s="399"/>
      <c r="G592" s="399"/>
      <c r="H592" s="399"/>
      <c r="I592" s="399"/>
      <c r="J592" s="399"/>
      <c r="K592" s="399"/>
      <c r="L592" s="399"/>
      <c r="M592" s="399"/>
      <c r="N592" s="399"/>
      <c r="O592" s="399"/>
      <c r="P592" s="399"/>
      <c r="Q592" s="399"/>
      <c r="R592" s="399">
        <v>-0.32292207166651898</v>
      </c>
      <c r="S592" s="399">
        <v>2.2067146160094302E-2</v>
      </c>
      <c r="T592" s="399">
        <v>-6.5714285714285697E-2</v>
      </c>
      <c r="U592" s="399"/>
      <c r="V592" s="399">
        <v>-0.12457531143827801</v>
      </c>
      <c r="W592" s="399"/>
      <c r="X592" s="399">
        <v>-5.2823521220573599E-2</v>
      </c>
      <c r="Y592" s="399"/>
      <c r="Z592" s="399">
        <v>-0.104254748093226</v>
      </c>
      <c r="AA592" s="399">
        <v>-0.40924856190852599</v>
      </c>
      <c r="AB592" s="399"/>
      <c r="AC592" s="399"/>
      <c r="AD592" s="399"/>
      <c r="AE592" s="399">
        <v>-3.2951357788787598E-2</v>
      </c>
      <c r="AF592" s="399"/>
      <c r="AG592" s="399"/>
      <c r="AH592" s="399"/>
      <c r="AI592" s="399"/>
      <c r="AJ592" s="399"/>
      <c r="AK592" s="399">
        <v>6.1643767863427602E-2</v>
      </c>
      <c r="AL592" s="399"/>
      <c r="AM592" s="399">
        <v>-2.98011558622113E-3</v>
      </c>
      <c r="AN592" s="399">
        <v>-0.29972754471027402</v>
      </c>
      <c r="AO592" s="399"/>
      <c r="AP592" s="399">
        <v>7.8109546538813898E-2</v>
      </c>
      <c r="AQ592" s="399">
        <v>-1.2950231156132501E-2</v>
      </c>
      <c r="AR592" s="399">
        <v>0.28050455140540298</v>
      </c>
      <c r="AS592" s="399"/>
      <c r="AT592" s="399">
        <v>-0.100859802299555</v>
      </c>
      <c r="AU592" s="399"/>
      <c r="AV592" s="399">
        <v>0.109029513174253</v>
      </c>
      <c r="AW592" s="399">
        <v>0.112970262730285</v>
      </c>
      <c r="AX592" s="399"/>
      <c r="AY592" s="399">
        <v>-0.103448721146486</v>
      </c>
      <c r="AZ592" s="399">
        <v>-6.0494961749301003E-2</v>
      </c>
      <c r="BA592" s="399">
        <v>4.0100582400773403E-2</v>
      </c>
      <c r="BB592" s="399">
        <v>-0.191689640837721</v>
      </c>
      <c r="BC592" s="399"/>
      <c r="BD592" s="399">
        <v>0.129519805105862</v>
      </c>
      <c r="BE592" s="399">
        <v>0.41387559808612401</v>
      </c>
      <c r="BF592" s="399">
        <v>-5.70172365348924E-2</v>
      </c>
      <c r="BG592" s="399">
        <v>-0.11301349930396599</v>
      </c>
      <c r="BH592" s="399">
        <v>0.113335931650056</v>
      </c>
      <c r="BI592" s="399"/>
      <c r="BJ592" s="399">
        <v>-6.2936960344770199E-2</v>
      </c>
      <c r="BK592" s="399">
        <v>-3.0110801640418398E-2</v>
      </c>
      <c r="BL592" s="399">
        <v>3.5528813123794502E-2</v>
      </c>
      <c r="BM592" s="399"/>
      <c r="BN592" s="399"/>
      <c r="BO592" s="399">
        <v>9.3550788585524194E-2</v>
      </c>
      <c r="BP592" s="399">
        <v>-3.6858822469200601E-2</v>
      </c>
      <c r="BQ592" s="399"/>
      <c r="BR592" s="399">
        <v>0.11808760255291099</v>
      </c>
      <c r="BS592" s="399"/>
      <c r="BT592" s="399"/>
      <c r="BU592" s="399">
        <v>-5.4851983207518697E-2</v>
      </c>
      <c r="BV592" s="399"/>
      <c r="BW592" s="399">
        <v>4.0631485597990999E-2</v>
      </c>
      <c r="BX592" s="403"/>
      <c r="BY592" s="399">
        <v>2.2576442860376699E-2</v>
      </c>
      <c r="BZ592" s="399">
        <v>-0.17872440360408401</v>
      </c>
      <c r="CA592" s="399">
        <v>2.4489461503200902E-2</v>
      </c>
      <c r="CB592" s="399"/>
      <c r="CC592" s="399">
        <v>0</v>
      </c>
      <c r="CD592" s="399"/>
      <c r="CE592" s="399"/>
      <c r="CF592" s="399">
        <v>-1.5999068604565E-2</v>
      </c>
      <c r="CG592" s="399">
        <v>-2.01553772758029E-2</v>
      </c>
      <c r="CH592" s="399">
        <v>-3.9183798073015898E-2</v>
      </c>
      <c r="CI592" s="399"/>
      <c r="CJ592" s="399">
        <v>-0.10304667813950801</v>
      </c>
      <c r="CK592" s="399"/>
      <c r="CL592" s="399"/>
      <c r="CM592" s="399"/>
      <c r="CN592" s="399"/>
      <c r="CO592" s="399"/>
      <c r="CP592" s="399"/>
      <c r="CQ592" s="399"/>
      <c r="CR592" s="399">
        <v>0.27343748376869498</v>
      </c>
      <c r="CS592" s="399"/>
      <c r="CT592" s="399"/>
      <c r="CU592" s="399"/>
      <c r="CV592" s="399"/>
      <c r="CW592" s="399"/>
      <c r="CX592" s="399"/>
      <c r="CY592" s="399"/>
      <c r="CZ592" s="399"/>
      <c r="DA592" s="399"/>
      <c r="DB592" s="399"/>
      <c r="DC592" s="399"/>
      <c r="DD592" s="399"/>
      <c r="DE592" s="399"/>
      <c r="DG592" s="404"/>
      <c r="DI592" s="399"/>
      <c r="DJ592" s="399">
        <v>-9.4736342776363294E-2</v>
      </c>
      <c r="DK592" s="399">
        <v>-5.4054231311171E-2</v>
      </c>
    </row>
    <row r="593" spans="1:115" customFormat="1" hidden="1" outlineLevel="1">
      <c r="A593" s="398">
        <f t="shared" si="56"/>
        <v>36707</v>
      </c>
      <c r="B593" s="402"/>
      <c r="C593" s="399"/>
      <c r="D593" s="399">
        <v>4.0000000000000001E-3</v>
      </c>
      <c r="E593" s="399">
        <v>2.9005558844802298E-2</v>
      </c>
      <c r="F593" s="399"/>
      <c r="G593" s="399"/>
      <c r="H593" s="399"/>
      <c r="I593" s="399"/>
      <c r="J593" s="399"/>
      <c r="K593" s="399"/>
      <c r="L593" s="399"/>
      <c r="M593" s="399"/>
      <c r="N593" s="399"/>
      <c r="O593" s="399"/>
      <c r="P593" s="399"/>
      <c r="Q593" s="399"/>
      <c r="R593" s="399">
        <v>0.247024086579856</v>
      </c>
      <c r="S593" s="399">
        <v>-2.4269800989440201E-2</v>
      </c>
      <c r="T593" s="399">
        <v>-5.5045871559633003E-2</v>
      </c>
      <c r="U593" s="399"/>
      <c r="V593" s="399">
        <v>-0.248382923673997</v>
      </c>
      <c r="W593" s="399"/>
      <c r="X593" s="399">
        <v>8.3684525555056399E-2</v>
      </c>
      <c r="Y593" s="399"/>
      <c r="Z593" s="399">
        <v>4.5130521338956502E-2</v>
      </c>
      <c r="AA593" s="399">
        <v>3.3267785895288303E-2</v>
      </c>
      <c r="AB593" s="399"/>
      <c r="AC593" s="399"/>
      <c r="AD593" s="399"/>
      <c r="AE593" s="399">
        <v>-7.9999663114001002E-2</v>
      </c>
      <c r="AF593" s="399"/>
      <c r="AG593" s="399"/>
      <c r="AH593" s="399"/>
      <c r="AI593" s="399"/>
      <c r="AJ593" s="399"/>
      <c r="AK593" s="399">
        <v>-0.175131219506935</v>
      </c>
      <c r="AL593" s="399"/>
      <c r="AM593" s="399">
        <v>5.0639890331831599E-3</v>
      </c>
      <c r="AN593" s="399">
        <v>0.16731473792651699</v>
      </c>
      <c r="AO593" s="399"/>
      <c r="AP593" s="399">
        <v>2.68012413740614E-2</v>
      </c>
      <c r="AQ593" s="399">
        <v>-6.8562428780630499E-2</v>
      </c>
      <c r="AR593" s="399">
        <v>0.11391050080274499</v>
      </c>
      <c r="AS593" s="399"/>
      <c r="AT593" s="399">
        <v>0.16956513030749701</v>
      </c>
      <c r="AU593" s="399"/>
      <c r="AV593" s="399">
        <v>9.5907403112852604E-2</v>
      </c>
      <c r="AW593" s="399">
        <v>-0.14661635488547101</v>
      </c>
      <c r="AX593" s="399"/>
      <c r="AY593" s="399">
        <v>6.4102683586500606E-2</v>
      </c>
      <c r="AZ593" s="399">
        <v>-8.8709906777291403E-2</v>
      </c>
      <c r="BA593" s="399">
        <v>-0.10120458074458</v>
      </c>
      <c r="BB593" s="399">
        <v>3.42699725924673E-2</v>
      </c>
      <c r="BC593" s="399"/>
      <c r="BD593" s="399">
        <v>-0.13294833404414899</v>
      </c>
      <c r="BE593" s="399">
        <v>0.42639593908629397</v>
      </c>
      <c r="BF593" s="399">
        <v>-0.204420197403924</v>
      </c>
      <c r="BG593" s="399">
        <v>-7.8321189961418999E-2</v>
      </c>
      <c r="BH593" s="399">
        <v>-4.59457358076336E-2</v>
      </c>
      <c r="BI593" s="399"/>
      <c r="BJ593" s="399">
        <v>2.4639288361749602E-3</v>
      </c>
      <c r="BK593" s="399">
        <v>-0.114379071097784</v>
      </c>
      <c r="BL593" s="399">
        <v>-7.4895415084061695E-2</v>
      </c>
      <c r="BM593" s="399"/>
      <c r="BN593" s="399"/>
      <c r="BO593" s="399">
        <v>-8.2488131153631405E-2</v>
      </c>
      <c r="BP593" s="399">
        <v>3.4941820263603998E-2</v>
      </c>
      <c r="BQ593" s="399"/>
      <c r="BR593" s="399">
        <v>0.15004176191587901</v>
      </c>
      <c r="BS593" s="399"/>
      <c r="BT593" s="399"/>
      <c r="BU593" s="399">
        <v>-0.105237944268811</v>
      </c>
      <c r="BV593" s="399"/>
      <c r="BW593" s="399">
        <v>1.0921242607244599E-3</v>
      </c>
      <c r="BX593" s="403"/>
      <c r="BY593" s="399">
        <v>-3.2189207261135597E-2</v>
      </c>
      <c r="BZ593" s="399">
        <v>0.11635562663534101</v>
      </c>
      <c r="CA593" s="399">
        <v>6.9165561497459499E-3</v>
      </c>
      <c r="CB593" s="399"/>
      <c r="CC593" s="399">
        <v>-8.0459573497908096E-2</v>
      </c>
      <c r="CD593" s="399"/>
      <c r="CE593" s="399"/>
      <c r="CF593" s="399">
        <v>-6.11383639500514E-2</v>
      </c>
      <c r="CG593" s="399">
        <v>-0.38400008032758098</v>
      </c>
      <c r="CH593" s="399">
        <v>1.7185034720391901E-2</v>
      </c>
      <c r="CI593" s="399"/>
      <c r="CJ593" s="399">
        <v>0.27872110785940102</v>
      </c>
      <c r="CK593" s="399"/>
      <c r="CL593" s="399"/>
      <c r="CM593" s="399"/>
      <c r="CN593" s="399"/>
      <c r="CO593" s="399"/>
      <c r="CP593" s="399"/>
      <c r="CQ593" s="399"/>
      <c r="CR593" s="399">
        <v>-6.7484834233986504E-2</v>
      </c>
      <c r="CS593" s="399"/>
      <c r="CT593" s="399"/>
      <c r="CU593" s="399"/>
      <c r="CV593" s="399"/>
      <c r="CW593" s="399"/>
      <c r="CX593" s="399"/>
      <c r="CY593" s="399"/>
      <c r="CZ593" s="399"/>
      <c r="DA593" s="399"/>
      <c r="DB593" s="399"/>
      <c r="DC593" s="399"/>
      <c r="DD593" s="399"/>
      <c r="DE593" s="399"/>
      <c r="DG593" s="404"/>
      <c r="DI593" s="399"/>
      <c r="DJ593" s="399">
        <v>-5.1744731653992598E-2</v>
      </c>
      <c r="DK593" s="399">
        <v>0.25982118323472803</v>
      </c>
    </row>
    <row r="594" spans="1:115" customFormat="1" hidden="1" outlineLevel="1">
      <c r="A594" s="398">
        <f t="shared" si="56"/>
        <v>36738</v>
      </c>
      <c r="B594" s="402"/>
      <c r="C594" s="399"/>
      <c r="D594" s="399">
        <v>4.7999999999999996E-3</v>
      </c>
      <c r="E594" s="399">
        <v>-1.9273235320782001E-2</v>
      </c>
      <c r="F594" s="399"/>
      <c r="G594" s="399"/>
      <c r="H594" s="399"/>
      <c r="I594" s="399"/>
      <c r="J594" s="399"/>
      <c r="K594" s="399"/>
      <c r="L594" s="399"/>
      <c r="M594" s="399"/>
      <c r="N594" s="399"/>
      <c r="O594" s="399"/>
      <c r="P594" s="399"/>
      <c r="Q594" s="399"/>
      <c r="R594" s="399">
        <v>-2.9832914866926099E-2</v>
      </c>
      <c r="S594" s="399">
        <v>-7.4679341137272898E-2</v>
      </c>
      <c r="T594" s="399">
        <v>-6.7961165048543604E-2</v>
      </c>
      <c r="U594" s="399"/>
      <c r="V594" s="399">
        <v>-0.17039586919104899</v>
      </c>
      <c r="W594" s="399"/>
      <c r="X594" s="399">
        <v>7.8193318101197104E-2</v>
      </c>
      <c r="Y594" s="399"/>
      <c r="Z594" s="399">
        <v>7.30982808880416E-2</v>
      </c>
      <c r="AA594" s="399">
        <v>-1.32572595649742E-2</v>
      </c>
      <c r="AB594" s="399">
        <v>0.36056338028168999</v>
      </c>
      <c r="AC594" s="399"/>
      <c r="AD594" s="399"/>
      <c r="AE594" s="399">
        <v>-6.4413403317847796E-3</v>
      </c>
      <c r="AF594" s="399"/>
      <c r="AG594" s="399"/>
      <c r="AH594" s="399"/>
      <c r="AI594" s="399"/>
      <c r="AJ594" s="399"/>
      <c r="AK594" s="399">
        <v>9.1304541495195804E-2</v>
      </c>
      <c r="AL594" s="399"/>
      <c r="AM594" s="399">
        <v>0.13350110729484099</v>
      </c>
      <c r="AN594" s="399">
        <v>-0.21999987839815399</v>
      </c>
      <c r="AO594" s="399"/>
      <c r="AP594" s="399">
        <v>-6.4845140046852406E-2</v>
      </c>
      <c r="AQ594" s="399">
        <v>9.8900719733934606E-2</v>
      </c>
      <c r="AR594" s="399">
        <v>-5.6046953052925598E-2</v>
      </c>
      <c r="AS594" s="399"/>
      <c r="AT594" s="399">
        <v>-0.105576172069146</v>
      </c>
      <c r="AU594" s="399"/>
      <c r="AV594" s="399">
        <v>3.09424214134668E-2</v>
      </c>
      <c r="AW594" s="399">
        <v>1.0476962973744199E-2</v>
      </c>
      <c r="AX594" s="399"/>
      <c r="AY594" s="399">
        <v>1.20483296878957E-2</v>
      </c>
      <c r="AZ594" s="399">
        <v>-1.7698896292074301E-2</v>
      </c>
      <c r="BA594" s="399">
        <v>4.8257056542669201E-2</v>
      </c>
      <c r="BB594" s="399">
        <v>-3.9759068061269104E-3</v>
      </c>
      <c r="BC594" s="399"/>
      <c r="BD594" s="399">
        <v>-0.10666638030872599</v>
      </c>
      <c r="BE594" s="399">
        <v>-7.0581257413997595E-2</v>
      </c>
      <c r="BF594" s="399">
        <v>0.149305634483864</v>
      </c>
      <c r="BG594" s="399">
        <v>9.4399727222453197E-2</v>
      </c>
      <c r="BH594" s="399">
        <v>0.14164207347799199</v>
      </c>
      <c r="BI594" s="399"/>
      <c r="BJ594" s="399">
        <v>6.4885523278211205E-2</v>
      </c>
      <c r="BK594" s="399">
        <v>1.5198429951001201E-2</v>
      </c>
      <c r="BL594" s="399">
        <v>8.8976342603832095E-2</v>
      </c>
      <c r="BM594" s="399"/>
      <c r="BN594" s="399"/>
      <c r="BO594" s="399">
        <v>-6.8717805015761496E-2</v>
      </c>
      <c r="BP594" s="399">
        <v>-0.131833026729794</v>
      </c>
      <c r="BQ594" s="399"/>
      <c r="BR594" s="399">
        <v>-4.5918146903244E-2</v>
      </c>
      <c r="BS594" s="399"/>
      <c r="BT594" s="399"/>
      <c r="BU594" s="399">
        <v>5.6761556448972503E-2</v>
      </c>
      <c r="BV594" s="399"/>
      <c r="BW594" s="399">
        <v>-4.1214571209692297E-2</v>
      </c>
      <c r="BX594" s="403"/>
      <c r="BY594" s="399">
        <v>9.4235075398756807E-2</v>
      </c>
      <c r="BZ594" s="399">
        <v>2.9498525583944099E-2</v>
      </c>
      <c r="CA594" s="399">
        <v>0.118733213119496</v>
      </c>
      <c r="CB594" s="399"/>
      <c r="CC594" s="399">
        <v>-1.11505407779918E-2</v>
      </c>
      <c r="CD594" s="399"/>
      <c r="CE594" s="399"/>
      <c r="CF594" s="399">
        <v>-0.18208118514829699</v>
      </c>
      <c r="CG594" s="399">
        <v>9.2769637893668194E-3</v>
      </c>
      <c r="CH594" s="399">
        <v>-9.4216175018875196E-3</v>
      </c>
      <c r="CI594" s="399"/>
      <c r="CJ594" s="399">
        <v>-0.127343513069679</v>
      </c>
      <c r="CK594" s="399"/>
      <c r="CL594" s="399"/>
      <c r="CM594" s="399"/>
      <c r="CN594" s="399"/>
      <c r="CO594" s="399"/>
      <c r="CP594" s="399"/>
      <c r="CQ594" s="399"/>
      <c r="CR594" s="399">
        <v>-2.3026187737497799E-2</v>
      </c>
      <c r="CS594" s="399"/>
      <c r="CT594" s="399"/>
      <c r="CU594" s="399"/>
      <c r="CV594" s="399"/>
      <c r="CW594" s="399"/>
      <c r="CX594" s="399"/>
      <c r="CY594" s="399"/>
      <c r="CZ594" s="399"/>
      <c r="DA594" s="399"/>
      <c r="DB594" s="399"/>
      <c r="DC594" s="399"/>
      <c r="DD594" s="399"/>
      <c r="DE594" s="399"/>
      <c r="DG594" s="404"/>
      <c r="DI594" s="399"/>
      <c r="DJ594" s="399">
        <v>0.14762719506277999</v>
      </c>
      <c r="DK594" s="399">
        <v>-3.1467802527663402E-2</v>
      </c>
    </row>
    <row r="595" spans="1:115" customFormat="1" hidden="1" outlineLevel="1">
      <c r="A595" s="398">
        <f t="shared" si="56"/>
        <v>36769</v>
      </c>
      <c r="B595" s="402"/>
      <c r="C595" s="399"/>
      <c r="D595" s="399">
        <v>5.0000000000000001E-3</v>
      </c>
      <c r="E595" s="399">
        <v>7.3640625943796695E-2</v>
      </c>
      <c r="F595" s="399"/>
      <c r="G595" s="399"/>
      <c r="H595" s="399"/>
      <c r="I595" s="399"/>
      <c r="J595" s="399"/>
      <c r="K595" s="399"/>
      <c r="L595" s="399"/>
      <c r="M595" s="399"/>
      <c r="N595" s="399"/>
      <c r="O595" s="399"/>
      <c r="P595" s="399"/>
      <c r="Q595" s="399"/>
      <c r="R595" s="399">
        <v>0.199262516042224</v>
      </c>
      <c r="S595" s="399">
        <v>0.20334162320556201</v>
      </c>
      <c r="T595" s="399">
        <v>4.1666666666666699E-2</v>
      </c>
      <c r="U595" s="399"/>
      <c r="V595" s="399">
        <v>0.37759336099585</v>
      </c>
      <c r="W595" s="399"/>
      <c r="X595" s="399">
        <v>2.5411477602248398E-3</v>
      </c>
      <c r="Y595" s="399"/>
      <c r="Z595" s="399">
        <v>-4.8936381819823599E-2</v>
      </c>
      <c r="AA595" s="399">
        <v>5.7581282412210999E-2</v>
      </c>
      <c r="AB595" s="399">
        <v>-9.1097308488612805E-2</v>
      </c>
      <c r="AC595" s="399"/>
      <c r="AD595" s="399"/>
      <c r="AE595" s="399">
        <v>1.01297400655744E-2</v>
      </c>
      <c r="AF595" s="399"/>
      <c r="AG595" s="399"/>
      <c r="AH595" s="399"/>
      <c r="AI595" s="399"/>
      <c r="AJ595" s="399"/>
      <c r="AK595" s="399">
        <v>7.56967909941446E-2</v>
      </c>
      <c r="AL595" s="399"/>
      <c r="AM595" s="399">
        <v>1.2930736989680501E-2</v>
      </c>
      <c r="AN595" s="399">
        <v>2.9914593395732499E-2</v>
      </c>
      <c r="AO595" s="399"/>
      <c r="AP595" s="399">
        <v>-1.9733365351307298E-2</v>
      </c>
      <c r="AQ595" s="399">
        <v>-9.5356569394423996E-2</v>
      </c>
      <c r="AR595" s="399">
        <v>0.32291617564882302</v>
      </c>
      <c r="AS595" s="399"/>
      <c r="AT595" s="399">
        <v>0.209476449457766</v>
      </c>
      <c r="AU595" s="399"/>
      <c r="AV595" s="399">
        <v>-6.9235777823391007E-2</v>
      </c>
      <c r="AW595" s="399">
        <v>8.4704412947529603E-2</v>
      </c>
      <c r="AX595" s="399"/>
      <c r="AY595" s="399">
        <v>4.6068004372797899E-2</v>
      </c>
      <c r="AZ595" s="399">
        <v>0.112127898773523</v>
      </c>
      <c r="BA595" s="399">
        <v>0.251982826489695</v>
      </c>
      <c r="BB595" s="399">
        <v>0.216234259031618</v>
      </c>
      <c r="BC595" s="399"/>
      <c r="BD595" s="399">
        <v>0.12672828265792599</v>
      </c>
      <c r="BE595" s="399">
        <v>0.73580089342693</v>
      </c>
      <c r="BF595" s="399">
        <v>6.1822705516251901E-2</v>
      </c>
      <c r="BG595" s="399">
        <v>-9.1887822560407798E-2</v>
      </c>
      <c r="BH595" s="399">
        <v>5.4082303726207703E-2</v>
      </c>
      <c r="BI595" s="399"/>
      <c r="BJ595" s="399">
        <v>-7.1683178085333301E-3</v>
      </c>
      <c r="BK595" s="399">
        <v>7.9357398450804403E-2</v>
      </c>
      <c r="BL595" s="399">
        <v>0.121706676869442</v>
      </c>
      <c r="BM595" s="399">
        <v>-0.23178806253067299</v>
      </c>
      <c r="BN595" s="399"/>
      <c r="BO595" s="399">
        <v>7.8424658322294505E-2</v>
      </c>
      <c r="BP595" s="399">
        <v>8.7037185411312501E-2</v>
      </c>
      <c r="BQ595" s="399"/>
      <c r="BR595" s="399">
        <v>0.155271136020419</v>
      </c>
      <c r="BS595" s="399"/>
      <c r="BT595" s="399"/>
      <c r="BU595" s="399">
        <v>0.118877606194982</v>
      </c>
      <c r="BV595" s="399"/>
      <c r="BW595" s="399">
        <v>-0.138009022481306</v>
      </c>
      <c r="BX595" s="403"/>
      <c r="BY595" s="399">
        <v>0.22263407110571901</v>
      </c>
      <c r="BZ595" s="399">
        <v>4.8710552137148901E-2</v>
      </c>
      <c r="CA595" s="399">
        <v>7.5766971439247696E-2</v>
      </c>
      <c r="CB595" s="399"/>
      <c r="CC595" s="399">
        <v>-5.9730998159598397E-2</v>
      </c>
      <c r="CD595" s="399"/>
      <c r="CE595" s="399"/>
      <c r="CF595" s="399">
        <v>4.94698868478229E-2</v>
      </c>
      <c r="CG595" s="399">
        <v>0.14949095095249301</v>
      </c>
      <c r="CH595" s="399">
        <v>0.154301039069103</v>
      </c>
      <c r="CI595" s="399">
        <v>-2.3648648648648601E-2</v>
      </c>
      <c r="CJ595" s="399">
        <v>0</v>
      </c>
      <c r="CK595" s="399"/>
      <c r="CL595" s="399"/>
      <c r="CM595" s="399"/>
      <c r="CN595" s="399"/>
      <c r="CO595" s="399"/>
      <c r="CP595" s="399"/>
      <c r="CQ595" s="399"/>
      <c r="CR595" s="399">
        <v>2.1043951857224501E-2</v>
      </c>
      <c r="CS595" s="399"/>
      <c r="CT595" s="399"/>
      <c r="CU595" s="399"/>
      <c r="CV595" s="399"/>
      <c r="CW595" s="399"/>
      <c r="CX595" s="399"/>
      <c r="CY595" s="399"/>
      <c r="CZ595" s="399"/>
      <c r="DA595" s="399"/>
      <c r="DB595" s="399"/>
      <c r="DC595" s="399"/>
      <c r="DD595" s="399"/>
      <c r="DE595" s="399"/>
      <c r="DG595" s="404"/>
      <c r="DI595" s="399"/>
      <c r="DJ595" s="399">
        <v>-4.0947678371839803E-2</v>
      </c>
      <c r="DK595" s="399">
        <v>0.40664701773316098</v>
      </c>
    </row>
    <row r="596" spans="1:115" customFormat="1" hidden="1" outlineLevel="1">
      <c r="A596" s="398">
        <f t="shared" si="56"/>
        <v>36799</v>
      </c>
      <c r="B596" s="402"/>
      <c r="C596" s="399"/>
      <c r="D596" s="399">
        <v>5.1000000000000004E-3</v>
      </c>
      <c r="E596" s="399">
        <v>-4.6422047621411298E-2</v>
      </c>
      <c r="F596" s="399"/>
      <c r="G596" s="399"/>
      <c r="H596" s="399"/>
      <c r="I596" s="399"/>
      <c r="J596" s="399"/>
      <c r="K596" s="399"/>
      <c r="L596" s="399"/>
      <c r="M596" s="399"/>
      <c r="N596" s="399"/>
      <c r="O596" s="399"/>
      <c r="P596" s="399"/>
      <c r="Q596" s="399"/>
      <c r="R596" s="399">
        <v>-0.57743656438772795</v>
      </c>
      <c r="S596" s="399">
        <v>0.123276498784668</v>
      </c>
      <c r="T596" s="399">
        <v>-0.36</v>
      </c>
      <c r="U596" s="399"/>
      <c r="V596" s="399">
        <v>-7.3795180722891596E-2</v>
      </c>
      <c r="W596" s="399"/>
      <c r="X596" s="399">
        <v>-8.4837290716115399E-2</v>
      </c>
      <c r="Y596" s="399"/>
      <c r="Z596" s="399">
        <v>-8.7248083570404006E-2</v>
      </c>
      <c r="AA596" s="399">
        <v>1.4518833724749399E-2</v>
      </c>
      <c r="AB596" s="399">
        <v>0.23917995444191301</v>
      </c>
      <c r="AC596" s="399"/>
      <c r="AD596" s="399"/>
      <c r="AE596" s="399">
        <v>-1.8050607375155701E-2</v>
      </c>
      <c r="AF596" s="399"/>
      <c r="AG596" s="399"/>
      <c r="AH596" s="399"/>
      <c r="AI596" s="399"/>
      <c r="AJ596" s="399"/>
      <c r="AK596" s="399">
        <v>-0.120213931251512</v>
      </c>
      <c r="AL596" s="399"/>
      <c r="AM596" s="399">
        <v>0.160529111847308</v>
      </c>
      <c r="AN596" s="399">
        <v>-0.30497920319011201</v>
      </c>
      <c r="AO596" s="399"/>
      <c r="AP596" s="399">
        <v>6.5057446266292895E-2</v>
      </c>
      <c r="AQ596" s="399">
        <v>1.5393043067838799E-2</v>
      </c>
      <c r="AR596" s="399">
        <v>3.1495963496844998E-2</v>
      </c>
      <c r="AS596" s="399"/>
      <c r="AT596" s="399">
        <v>-0.13402058869620201</v>
      </c>
      <c r="AU596" s="399"/>
      <c r="AV596" s="399">
        <v>8.2328173695014703E-2</v>
      </c>
      <c r="AW596" s="399">
        <v>8.3648554141602993E-2</v>
      </c>
      <c r="AX596" s="399"/>
      <c r="AY596" s="399">
        <v>0</v>
      </c>
      <c r="AZ596" s="399">
        <v>-7.12832104881332E-2</v>
      </c>
      <c r="BA596" s="399">
        <v>8.3463535478995404E-2</v>
      </c>
      <c r="BB596" s="399">
        <v>-0.115558220820301</v>
      </c>
      <c r="BC596" s="399"/>
      <c r="BD596" s="399">
        <v>0.19502067122981201</v>
      </c>
      <c r="BE596" s="399">
        <v>-5.8823529411764497E-3</v>
      </c>
      <c r="BF596" s="399">
        <v>-0.16726498327898101</v>
      </c>
      <c r="BG596" s="399">
        <v>5.4263703574770797E-2</v>
      </c>
      <c r="BH596" s="399">
        <v>-1.18768271996937E-2</v>
      </c>
      <c r="BI596" s="399"/>
      <c r="BJ596" s="399">
        <v>3.9385648036240201E-2</v>
      </c>
      <c r="BK596" s="399">
        <v>-0.15682083927231799</v>
      </c>
      <c r="BL596" s="399">
        <v>-0.17337806701702699</v>
      </c>
      <c r="BM596" s="399">
        <v>-0.18965519665254299</v>
      </c>
      <c r="BN596" s="399"/>
      <c r="BO596" s="399">
        <v>8.6894850321790305E-3</v>
      </c>
      <c r="BP596" s="399">
        <v>0.10902908128309</v>
      </c>
      <c r="BQ596" s="399"/>
      <c r="BR596" s="399">
        <v>4.4800876185167003E-2</v>
      </c>
      <c r="BS596" s="399"/>
      <c r="BT596" s="399"/>
      <c r="BU596" s="399">
        <v>-0.15268842519376</v>
      </c>
      <c r="BV596" s="399"/>
      <c r="BW596" s="399">
        <v>1.16224966079705E-2</v>
      </c>
      <c r="BX596" s="403"/>
      <c r="BY596" s="399">
        <v>0.14616824378646801</v>
      </c>
      <c r="BZ596" s="399">
        <v>-0.194899744900738</v>
      </c>
      <c r="CA596" s="399">
        <v>-8.9196568630626305E-2</v>
      </c>
      <c r="CB596" s="399"/>
      <c r="CC596" s="399">
        <v>0.24695037184681001</v>
      </c>
      <c r="CD596" s="399"/>
      <c r="CE596" s="399"/>
      <c r="CF596" s="399">
        <v>-8.2702651961165205E-2</v>
      </c>
      <c r="CG596" s="399">
        <v>-8.3601077124610998E-2</v>
      </c>
      <c r="CH596" s="399">
        <v>-3.3211548751555103E-2</v>
      </c>
      <c r="CI596" s="399">
        <v>-0.34256055363321802</v>
      </c>
      <c r="CJ596" s="399">
        <v>-0.13607876809219599</v>
      </c>
      <c r="CK596" s="399"/>
      <c r="CL596" s="399"/>
      <c r="CM596" s="399"/>
      <c r="CN596" s="399"/>
      <c r="CO596" s="399"/>
      <c r="CP596" s="399"/>
      <c r="CQ596" s="399"/>
      <c r="CR596" s="399">
        <v>-7.9454136638598502E-2</v>
      </c>
      <c r="CS596" s="399"/>
      <c r="CT596" s="399"/>
      <c r="CU596" s="399"/>
      <c r="CV596" s="399"/>
      <c r="CW596" s="399"/>
      <c r="CX596" s="399"/>
      <c r="CY596" s="399"/>
      <c r="CZ596" s="399"/>
      <c r="DA596" s="399"/>
      <c r="DB596" s="399"/>
      <c r="DC596" s="399"/>
      <c r="DD596" s="399"/>
      <c r="DE596" s="399"/>
      <c r="DG596" s="404"/>
      <c r="DI596" s="399"/>
      <c r="DJ596" s="399">
        <v>-0.20674179648657601</v>
      </c>
      <c r="DK596" s="399">
        <v>0.16052824323936399</v>
      </c>
    </row>
    <row r="597" spans="1:115" customFormat="1" hidden="1" outlineLevel="1">
      <c r="A597" s="398">
        <f t="shared" si="56"/>
        <v>36830</v>
      </c>
      <c r="B597" s="402"/>
      <c r="C597" s="399"/>
      <c r="D597" s="399">
        <v>5.5999999999999999E-3</v>
      </c>
      <c r="E597" s="399">
        <v>-1.4580798883708701E-2</v>
      </c>
      <c r="F597" s="399"/>
      <c r="G597" s="399"/>
      <c r="H597" s="399"/>
      <c r="I597" s="399"/>
      <c r="J597" s="399"/>
      <c r="K597" s="399"/>
      <c r="L597" s="399"/>
      <c r="M597" s="399"/>
      <c r="N597" s="399"/>
      <c r="O597" s="399"/>
      <c r="P597" s="399"/>
      <c r="Q597" s="399"/>
      <c r="R597" s="399">
        <v>-0.24029126783117299</v>
      </c>
      <c r="S597" s="399">
        <v>-2.3364431375189901E-2</v>
      </c>
      <c r="T597" s="399">
        <v>-5.7291666666666602E-2</v>
      </c>
      <c r="U597" s="399"/>
      <c r="V597" s="399">
        <v>-4.7154471544715401E-2</v>
      </c>
      <c r="W597" s="399"/>
      <c r="X597" s="399">
        <v>0.108480739056143</v>
      </c>
      <c r="Y597" s="399"/>
      <c r="Z597" s="399">
        <v>7.4212927989389901E-2</v>
      </c>
      <c r="AA597" s="399">
        <v>4.8301065130420699E-2</v>
      </c>
      <c r="AB597" s="399">
        <v>-0.22794117647058801</v>
      </c>
      <c r="AC597" s="399"/>
      <c r="AD597" s="399"/>
      <c r="AE597" s="399">
        <v>-6.3725520552723999E-2</v>
      </c>
      <c r="AF597" s="399"/>
      <c r="AG597" s="399"/>
      <c r="AH597" s="399"/>
      <c r="AI597" s="399"/>
      <c r="AJ597" s="399"/>
      <c r="AK597" s="399">
        <v>-2.1276298642449901E-2</v>
      </c>
      <c r="AL597" s="399"/>
      <c r="AM597" s="399">
        <v>8.8673239914215995E-2</v>
      </c>
      <c r="AN597" s="399">
        <v>-7.4627006738062093E-2</v>
      </c>
      <c r="AO597" s="399"/>
      <c r="AP597" s="399">
        <v>0.208227400083771</v>
      </c>
      <c r="AQ597" s="399">
        <v>-3.1201383312683402E-3</v>
      </c>
      <c r="AR597" s="399">
        <v>-0.241030226560151</v>
      </c>
      <c r="AS597" s="399"/>
      <c r="AT597" s="399">
        <v>-0.16190476904458201</v>
      </c>
      <c r="AU597" s="399"/>
      <c r="AV597" s="399">
        <v>5.2988842641434199E-2</v>
      </c>
      <c r="AW597" s="399">
        <v>7.1346196183575003E-2</v>
      </c>
      <c r="AX597" s="399"/>
      <c r="AY597" s="399">
        <v>-6.4598807617632995E-2</v>
      </c>
      <c r="AZ597" s="399">
        <v>2.1408503065110301E-2</v>
      </c>
      <c r="BA597" s="399">
        <v>-9.4848190808626706E-2</v>
      </c>
      <c r="BB597" s="399">
        <v>-0.177708885976023</v>
      </c>
      <c r="BC597" s="399"/>
      <c r="BD597" s="399">
        <v>0.21111097764877301</v>
      </c>
      <c r="BE597" s="399">
        <v>0.101886094674556</v>
      </c>
      <c r="BF597" s="399">
        <v>0.117241822161751</v>
      </c>
      <c r="BG597" s="399">
        <v>3.6675776195909997E-2</v>
      </c>
      <c r="BH597" s="399">
        <v>-4.0865780988875597E-2</v>
      </c>
      <c r="BI597" s="399"/>
      <c r="BJ597" s="399">
        <v>-1.42346999585588E-2</v>
      </c>
      <c r="BK597" s="399">
        <v>0.14379891730543301</v>
      </c>
      <c r="BL597" s="399">
        <v>-8.09572500670485E-3</v>
      </c>
      <c r="BM597" s="399">
        <v>0.15957460116347999</v>
      </c>
      <c r="BN597" s="399"/>
      <c r="BO597" s="399">
        <v>-3.6656694166591099E-2</v>
      </c>
      <c r="BP597" s="399">
        <v>-1.38252258082051E-2</v>
      </c>
      <c r="BQ597" s="399"/>
      <c r="BR597" s="399">
        <v>0.107594825137658</v>
      </c>
      <c r="BS597" s="399"/>
      <c r="BT597" s="399"/>
      <c r="BU597" s="399">
        <v>-3.3448755403971899E-3</v>
      </c>
      <c r="BV597" s="399"/>
      <c r="BW597" s="399">
        <v>-5.7142711070972699E-2</v>
      </c>
      <c r="BX597" s="403"/>
      <c r="BY597" s="399">
        <v>7.8339814244745495E-3</v>
      </c>
      <c r="BZ597" s="399">
        <v>-2.4886790943593799E-2</v>
      </c>
      <c r="CA597" s="399">
        <v>9.2770945118900702E-2</v>
      </c>
      <c r="CB597" s="399"/>
      <c r="CC597" s="399">
        <v>0.14449255952909501</v>
      </c>
      <c r="CD597" s="399"/>
      <c r="CE597" s="399"/>
      <c r="CF597" s="399">
        <v>-0.202206027674973</v>
      </c>
      <c r="CG597" s="399">
        <v>0.51052648118662503</v>
      </c>
      <c r="CH597" s="399">
        <v>-7.5170588819233095E-2</v>
      </c>
      <c r="CI597" s="399">
        <v>-9.4736842105263105E-2</v>
      </c>
      <c r="CJ597" s="399">
        <v>0.14196851736833399</v>
      </c>
      <c r="CK597" s="399"/>
      <c r="CL597" s="399"/>
      <c r="CM597" s="399"/>
      <c r="CN597" s="399"/>
      <c r="CO597" s="399"/>
      <c r="CP597" s="399"/>
      <c r="CQ597" s="399"/>
      <c r="CR597" s="399">
        <v>0.14695317898023499</v>
      </c>
      <c r="CS597" s="399"/>
      <c r="CT597" s="399"/>
      <c r="CU597" s="399"/>
      <c r="CV597" s="399"/>
      <c r="CW597" s="399"/>
      <c r="CX597" s="399"/>
      <c r="CY597" s="399"/>
      <c r="CZ597" s="399"/>
      <c r="DA597" s="399"/>
      <c r="DB597" s="399"/>
      <c r="DC597" s="399"/>
      <c r="DD597" s="399"/>
      <c r="DE597" s="399"/>
      <c r="DG597" s="404"/>
      <c r="DI597" s="399"/>
      <c r="DJ597" s="399">
        <v>-7.4504451915029593E-2</v>
      </c>
      <c r="DK597" s="399">
        <v>0.14649398504587799</v>
      </c>
    </row>
    <row r="598" spans="1:115" customFormat="1" hidden="1" outlineLevel="1">
      <c r="A598" s="398">
        <f t="shared" si="56"/>
        <v>36860</v>
      </c>
      <c r="B598" s="402"/>
      <c r="C598" s="399"/>
      <c r="D598" s="399">
        <v>5.1000000000000004E-3</v>
      </c>
      <c r="E598" s="399">
        <v>-9.3335254187927694E-2</v>
      </c>
      <c r="F598" s="399"/>
      <c r="G598" s="399"/>
      <c r="H598" s="399"/>
      <c r="I598" s="399"/>
      <c r="J598" s="399"/>
      <c r="K598" s="399"/>
      <c r="L598" s="399"/>
      <c r="M598" s="399"/>
      <c r="N598" s="399"/>
      <c r="O598" s="399"/>
      <c r="P598" s="399"/>
      <c r="Q598" s="399"/>
      <c r="R598" s="399">
        <v>-0.156548464916235</v>
      </c>
      <c r="S598" s="399">
        <v>1.0526231389840201E-2</v>
      </c>
      <c r="T598" s="399">
        <v>-0.325966850828729</v>
      </c>
      <c r="U598" s="399"/>
      <c r="V598" s="399">
        <v>-0.32593856655290099</v>
      </c>
      <c r="W598" s="399"/>
      <c r="X598" s="399">
        <v>0.112897667604354</v>
      </c>
      <c r="Y598" s="399"/>
      <c r="Z598" s="399">
        <v>-0.10091726619321099</v>
      </c>
      <c r="AA598" s="399">
        <v>-0.109215396080091</v>
      </c>
      <c r="AB598" s="399">
        <v>-0.185714285714285</v>
      </c>
      <c r="AC598" s="399"/>
      <c r="AD598" s="399"/>
      <c r="AE598" s="399">
        <v>-0.19197192360097501</v>
      </c>
      <c r="AF598" s="399"/>
      <c r="AG598" s="399"/>
      <c r="AH598" s="399"/>
      <c r="AI598" s="399"/>
      <c r="AJ598" s="399"/>
      <c r="AK598" s="399">
        <v>6.0869202803796402E-2</v>
      </c>
      <c r="AL598" s="399"/>
      <c r="AM598" s="399">
        <v>-4.5709000141704197E-2</v>
      </c>
      <c r="AN598" s="399">
        <v>-0.22580654651547399</v>
      </c>
      <c r="AO598" s="399"/>
      <c r="AP598" s="399">
        <v>3.057653912289E-2</v>
      </c>
      <c r="AQ598" s="399">
        <v>6.7292217819948402E-2</v>
      </c>
      <c r="AR598" s="399">
        <v>-0.348252656749312</v>
      </c>
      <c r="AS598" s="399"/>
      <c r="AT598" s="399">
        <v>-0.19696985439439399</v>
      </c>
      <c r="AU598" s="399"/>
      <c r="AV598" s="399">
        <v>-6.3226179538017596E-2</v>
      </c>
      <c r="AW598" s="399">
        <v>4.81189361474363E-2</v>
      </c>
      <c r="AX598" s="399"/>
      <c r="AY598" s="399">
        <v>-0.14110439223488599</v>
      </c>
      <c r="AZ598" s="399">
        <v>5.7638442918426201E-3</v>
      </c>
      <c r="BA598" s="399">
        <v>9.4431926904505498E-2</v>
      </c>
      <c r="BB598" s="399">
        <v>-0.102409480140945</v>
      </c>
      <c r="BC598" s="399"/>
      <c r="BD598" s="399">
        <v>-5.8331311046119903E-2</v>
      </c>
      <c r="BE598" s="399">
        <v>-0.39989931196509398</v>
      </c>
      <c r="BF598" s="399">
        <v>-8.6979941639739808E-3</v>
      </c>
      <c r="BG598" s="399">
        <v>-0.129186321006242</v>
      </c>
      <c r="BH598" s="399">
        <v>7.6856213134140594E-2</v>
      </c>
      <c r="BI598" s="399"/>
      <c r="BJ598" s="399">
        <v>-3.97118415423382E-2</v>
      </c>
      <c r="BK598" s="399">
        <v>0.121212080279839</v>
      </c>
      <c r="BL598" s="399">
        <v>-0.189560621739222</v>
      </c>
      <c r="BM598" s="399">
        <v>-0.13761477787058099</v>
      </c>
      <c r="BN598" s="399"/>
      <c r="BO598" s="399">
        <v>4.7067998215697404E-3</v>
      </c>
      <c r="BP598" s="399">
        <v>-6.5420403729765403E-2</v>
      </c>
      <c r="BQ598" s="399"/>
      <c r="BR598" s="399">
        <v>7.2571590428599494E-2</v>
      </c>
      <c r="BS598" s="399"/>
      <c r="BT598" s="399"/>
      <c r="BU598" s="399">
        <v>-3.5234284898212398E-2</v>
      </c>
      <c r="BV598" s="399"/>
      <c r="BW598" s="399">
        <v>0.15013812995277101</v>
      </c>
      <c r="BX598" s="403"/>
      <c r="BY598" s="399">
        <v>4.7298674806819103E-2</v>
      </c>
      <c r="BZ598" s="399">
        <v>-0.11136903947497701</v>
      </c>
      <c r="CA598" s="399">
        <v>-6.94599022306122E-2</v>
      </c>
      <c r="CB598" s="399"/>
      <c r="CC598" s="399">
        <v>7.43800951737114E-2</v>
      </c>
      <c r="CD598" s="399"/>
      <c r="CE598" s="399"/>
      <c r="CF598" s="399">
        <v>0.15207395076980301</v>
      </c>
      <c r="CG598" s="399">
        <v>-9.0765478137540295E-2</v>
      </c>
      <c r="CH598" s="399">
        <v>-0.18555018820965499</v>
      </c>
      <c r="CI598" s="399">
        <v>-0.34883720930232498</v>
      </c>
      <c r="CJ598" s="399">
        <v>-0.16696895390094299</v>
      </c>
      <c r="CK598" s="399"/>
      <c r="CL598" s="399"/>
      <c r="CM598" s="399"/>
      <c r="CN598" s="399"/>
      <c r="CO598" s="399"/>
      <c r="CP598" s="399"/>
      <c r="CQ598" s="399"/>
      <c r="CR598" s="399">
        <v>0.196875076309521</v>
      </c>
      <c r="CS598" s="399"/>
      <c r="CT598" s="399"/>
      <c r="CU598" s="399"/>
      <c r="CV598" s="399"/>
      <c r="CW598" s="399"/>
      <c r="CX598" s="399"/>
      <c r="CY598" s="399"/>
      <c r="CZ598" s="399"/>
      <c r="DA598" s="399"/>
      <c r="DB598" s="399"/>
      <c r="DC598" s="399"/>
      <c r="DD598" s="399"/>
      <c r="DE598" s="399"/>
      <c r="DG598" s="404"/>
      <c r="DI598" s="399"/>
      <c r="DJ598" s="399">
        <v>5.5727602070104298E-2</v>
      </c>
      <c r="DK598" s="399">
        <v>-0.25470643875160098</v>
      </c>
    </row>
    <row r="599" spans="1:115" customFormat="1" hidden="1" outlineLevel="1">
      <c r="A599" s="398">
        <f t="shared" si="56"/>
        <v>36891</v>
      </c>
      <c r="B599" s="402"/>
      <c r="C599" s="399"/>
      <c r="D599" s="399">
        <v>5.0000000000000001E-3</v>
      </c>
      <c r="E599" s="399">
        <v>1.5787968367339599E-2</v>
      </c>
      <c r="F599" s="399"/>
      <c r="G599" s="399"/>
      <c r="H599" s="399"/>
      <c r="I599" s="399"/>
      <c r="J599" s="399"/>
      <c r="K599" s="399"/>
      <c r="L599" s="399"/>
      <c r="M599" s="399"/>
      <c r="N599" s="399"/>
      <c r="O599" s="399"/>
      <c r="P599" s="399"/>
      <c r="Q599" s="399"/>
      <c r="R599" s="399">
        <v>-9.8485037305591605E-2</v>
      </c>
      <c r="S599" s="399">
        <v>-3.8843077300174299E-2</v>
      </c>
      <c r="T599" s="399">
        <v>-9.4262295081967207E-2</v>
      </c>
      <c r="U599" s="399"/>
      <c r="V599" s="399">
        <v>-0.36962025316455599</v>
      </c>
      <c r="W599" s="399"/>
      <c r="X599" s="399">
        <v>0.182986392575792</v>
      </c>
      <c r="Y599" s="399"/>
      <c r="Z599" s="399">
        <v>-9.1836712013997596E-2</v>
      </c>
      <c r="AA599" s="399">
        <v>0.22413802611657099</v>
      </c>
      <c r="AB599" s="399">
        <v>0.28070175438596401</v>
      </c>
      <c r="AC599" s="399"/>
      <c r="AD599" s="399"/>
      <c r="AE599" s="399">
        <v>6.9852768760749698E-3</v>
      </c>
      <c r="AF599" s="399"/>
      <c r="AG599" s="399"/>
      <c r="AH599" s="399"/>
      <c r="AI599" s="399"/>
      <c r="AJ599" s="399"/>
      <c r="AK599" s="399">
        <v>7.5238650665351903E-2</v>
      </c>
      <c r="AL599" s="399"/>
      <c r="AM599" s="399">
        <v>-4.3986186918708496E-3</v>
      </c>
      <c r="AN599" s="399">
        <v>-3.3333244904319798E-2</v>
      </c>
      <c r="AO599" s="399"/>
      <c r="AP599" s="399">
        <v>1.41299113977972E-2</v>
      </c>
      <c r="AQ599" s="399">
        <v>0.312880516477615</v>
      </c>
      <c r="AR599" s="399">
        <v>-0.19097256697899201</v>
      </c>
      <c r="AS599" s="399"/>
      <c r="AT599" s="399">
        <v>9.6698378347994607E-2</v>
      </c>
      <c r="AU599" s="399"/>
      <c r="AV599" s="399">
        <v>9.5758577174296103E-2</v>
      </c>
      <c r="AW599" s="399">
        <v>4.7579511816968602E-2</v>
      </c>
      <c r="AX599" s="399"/>
      <c r="AY599" s="399">
        <v>0.20714307232734899</v>
      </c>
      <c r="AZ599" s="399">
        <v>0.206303582719471</v>
      </c>
      <c r="BA599" s="399">
        <v>5.3465419818692302E-2</v>
      </c>
      <c r="BB599" s="399">
        <v>-6.71146528052394E-2</v>
      </c>
      <c r="BC599" s="399"/>
      <c r="BD599" s="399">
        <v>8.2927044957414403E-2</v>
      </c>
      <c r="BE599" s="399">
        <v>0.27964205816554799</v>
      </c>
      <c r="BF599" s="399">
        <v>-0.201257985633364</v>
      </c>
      <c r="BG599" s="399">
        <v>3.02198297795046E-2</v>
      </c>
      <c r="BH599" s="399">
        <v>-1.4084306311777799E-2</v>
      </c>
      <c r="BI599" s="399"/>
      <c r="BJ599" s="399">
        <v>0.115224300446231</v>
      </c>
      <c r="BK599" s="399">
        <v>0.20349757421973699</v>
      </c>
      <c r="BL599" s="399">
        <v>0.232203537570147</v>
      </c>
      <c r="BM599" s="399">
        <v>-0.27659566794222601</v>
      </c>
      <c r="BN599" s="399"/>
      <c r="BO599" s="399">
        <v>3.1297682832260199E-2</v>
      </c>
      <c r="BP599" s="399">
        <v>0.10166666767660899</v>
      </c>
      <c r="BQ599" s="399"/>
      <c r="BR599" s="399">
        <v>4.6350405856084402E-2</v>
      </c>
      <c r="BS599" s="399"/>
      <c r="BT599" s="399"/>
      <c r="BU599" s="399">
        <v>0.23979843640669901</v>
      </c>
      <c r="BV599" s="399"/>
      <c r="BW599" s="399">
        <v>1.9238402081582999E-2</v>
      </c>
      <c r="BX599" s="403"/>
      <c r="BY599" s="399">
        <v>-5.2119673366181299E-2</v>
      </c>
      <c r="BZ599" s="399">
        <v>-0.201044557147357</v>
      </c>
      <c r="CA599" s="399">
        <v>5.2381126488139002E-2</v>
      </c>
      <c r="CB599" s="399"/>
      <c r="CC599" s="399">
        <v>5.3846438302579097E-2</v>
      </c>
      <c r="CD599" s="399"/>
      <c r="CE599" s="399"/>
      <c r="CF599" s="399">
        <v>9.3974135352523094E-2</v>
      </c>
      <c r="CG599" s="399">
        <v>-2.9487113350595302E-2</v>
      </c>
      <c r="CH599" s="399">
        <v>0.29253747936289198</v>
      </c>
      <c r="CI599" s="399">
        <v>0.26785714285714202</v>
      </c>
      <c r="CJ599" s="399">
        <v>-0.244009135860698</v>
      </c>
      <c r="CK599" s="399"/>
      <c r="CL599" s="399"/>
      <c r="CM599" s="399"/>
      <c r="CN599" s="399"/>
      <c r="CO599" s="399"/>
      <c r="CP599" s="399"/>
      <c r="CQ599" s="399"/>
      <c r="CR599" s="399">
        <v>0.159269443720608</v>
      </c>
      <c r="CS599" s="399"/>
      <c r="CT599" s="399"/>
      <c r="CU599" s="399"/>
      <c r="CV599" s="399"/>
      <c r="CW599" s="399"/>
      <c r="CX599" s="399"/>
      <c r="CY599" s="399"/>
      <c r="CZ599" s="399"/>
      <c r="DA599" s="399"/>
      <c r="DB599" s="399"/>
      <c r="DC599" s="399"/>
      <c r="DD599" s="399"/>
      <c r="DE599" s="399"/>
      <c r="DG599" s="404"/>
      <c r="DI599" s="399"/>
      <c r="DJ599" s="399">
        <v>0.158357830059426</v>
      </c>
      <c r="DK599" s="399">
        <v>0.17894666880350901</v>
      </c>
    </row>
    <row r="600" spans="1:115" customFormat="1" hidden="1" outlineLevel="1">
      <c r="A600" s="398">
        <f t="shared" si="56"/>
        <v>36922</v>
      </c>
      <c r="B600" s="402"/>
      <c r="C600" s="399"/>
      <c r="D600" s="399">
        <v>5.4000000000000003E-3</v>
      </c>
      <c r="E600" s="399">
        <v>3.33861253444711E-2</v>
      </c>
      <c r="F600" s="399"/>
      <c r="G600" s="399"/>
      <c r="H600" s="399"/>
      <c r="I600" s="399"/>
      <c r="J600" s="399"/>
      <c r="K600" s="399"/>
      <c r="L600" s="399"/>
      <c r="M600" s="399"/>
      <c r="N600" s="399"/>
      <c r="O600" s="399"/>
      <c r="P600" s="399"/>
      <c r="Q600" s="399"/>
      <c r="R600" s="399">
        <v>0.45378270948562599</v>
      </c>
      <c r="S600" s="399">
        <v>-5.4530706205287799E-2</v>
      </c>
      <c r="T600" s="399">
        <v>0.78099550273083995</v>
      </c>
      <c r="U600" s="399"/>
      <c r="V600" s="399">
        <v>0.11244979919678701</v>
      </c>
      <c r="W600" s="399"/>
      <c r="X600" s="399">
        <v>-0.13248315521044801</v>
      </c>
      <c r="Y600" s="399"/>
      <c r="Z600" s="399">
        <v>3.9783136221843401E-2</v>
      </c>
      <c r="AA600" s="399">
        <v>0.158059640539326</v>
      </c>
      <c r="AB600" s="399">
        <v>3.01370141713042E-2</v>
      </c>
      <c r="AC600" s="399"/>
      <c r="AD600" s="399"/>
      <c r="AE600" s="399">
        <v>5.2267655184723802E-2</v>
      </c>
      <c r="AF600" s="399"/>
      <c r="AG600" s="399"/>
      <c r="AH600" s="399"/>
      <c r="AI600" s="399"/>
      <c r="AJ600" s="399"/>
      <c r="AK600" s="399">
        <v>-4.6332225941050798E-2</v>
      </c>
      <c r="AL600" s="399"/>
      <c r="AM600" s="399">
        <v>2.15019716447673E-2</v>
      </c>
      <c r="AN600" s="399">
        <v>0.82327612454683896</v>
      </c>
      <c r="AO600" s="399"/>
      <c r="AP600" s="399">
        <v>-0.122242564082315</v>
      </c>
      <c r="AQ600" s="399">
        <v>-1.43785533101234E-2</v>
      </c>
      <c r="AR600" s="399">
        <v>0.57558533718608396</v>
      </c>
      <c r="AS600" s="399"/>
      <c r="AT600" s="399">
        <v>2.1503867500611801E-3</v>
      </c>
      <c r="AU600" s="399"/>
      <c r="AV600" s="399">
        <v>-0.11081987451897</v>
      </c>
      <c r="AW600" s="399">
        <v>-7.9633866133780096E-2</v>
      </c>
      <c r="AX600" s="399"/>
      <c r="AY600" s="399">
        <v>3.6905367600359E-2</v>
      </c>
      <c r="AZ600" s="399">
        <v>2.04277851034688E-2</v>
      </c>
      <c r="BA600" s="399">
        <v>-0.122406354093146</v>
      </c>
      <c r="BB600" s="399">
        <v>5.8273661395457699E-2</v>
      </c>
      <c r="BC600" s="399"/>
      <c r="BD600" s="399">
        <v>0.11711654799000799</v>
      </c>
      <c r="BE600" s="399">
        <v>-5.8566433566433498E-2</v>
      </c>
      <c r="BF600" s="399">
        <v>6.1417572858736898E-2</v>
      </c>
      <c r="BG600" s="399">
        <v>0.21577011274242799</v>
      </c>
      <c r="BH600" s="399">
        <v>6.7261449121293698E-2</v>
      </c>
      <c r="BI600" s="399"/>
      <c r="BJ600" s="399">
        <v>8.0110623735801995E-2</v>
      </c>
      <c r="BK600" s="399">
        <v>-5.82476219649051E-2</v>
      </c>
      <c r="BL600" s="399">
        <v>0.219099337699422</v>
      </c>
      <c r="BM600" s="399">
        <v>-1.47059519604391E-2</v>
      </c>
      <c r="BN600" s="399"/>
      <c r="BO600" s="399">
        <v>-1.37086679236889E-2</v>
      </c>
      <c r="BP600" s="399">
        <v>2.4205891854686998E-2</v>
      </c>
      <c r="BQ600" s="399"/>
      <c r="BR600" s="399">
        <v>-8.0896400697946402E-2</v>
      </c>
      <c r="BS600" s="399"/>
      <c r="BT600" s="399"/>
      <c r="BU600" s="399">
        <v>-1.01396700738831E-3</v>
      </c>
      <c r="BV600" s="399"/>
      <c r="BW600" s="399">
        <v>6.9175736544615493E-2</v>
      </c>
      <c r="BX600" s="403"/>
      <c r="BY600" s="399">
        <v>-0.14205295111640701</v>
      </c>
      <c r="BZ600" s="399">
        <v>-2.1241552630941699E-2</v>
      </c>
      <c r="CA600" s="399">
        <v>0.109910413313172</v>
      </c>
      <c r="CB600" s="399"/>
      <c r="CC600" s="399">
        <v>-1.1278195145188401E-2</v>
      </c>
      <c r="CD600" s="399"/>
      <c r="CE600" s="399"/>
      <c r="CF600" s="399">
        <v>-9.4505328950785103E-2</v>
      </c>
      <c r="CG600" s="399">
        <v>-1.3213457021864401E-3</v>
      </c>
      <c r="CH600" s="399">
        <v>-3.9248535561654599E-2</v>
      </c>
      <c r="CI600" s="399">
        <v>0.26056338028169002</v>
      </c>
      <c r="CJ600" s="399">
        <v>0.40778194462649497</v>
      </c>
      <c r="CK600" s="399"/>
      <c r="CL600" s="399"/>
      <c r="CM600" s="399"/>
      <c r="CN600" s="399"/>
      <c r="CO600" s="399"/>
      <c r="CP600" s="399"/>
      <c r="CQ600" s="399"/>
      <c r="CR600" s="399">
        <v>-0.120720810027724</v>
      </c>
      <c r="CS600" s="399"/>
      <c r="CT600" s="399"/>
      <c r="CU600" s="399"/>
      <c r="CV600" s="399"/>
      <c r="CW600" s="399"/>
      <c r="CX600" s="399"/>
      <c r="CY600" s="399"/>
      <c r="CZ600" s="399"/>
      <c r="DA600" s="399"/>
      <c r="DB600" s="399"/>
      <c r="DC600" s="399"/>
      <c r="DD600" s="399"/>
      <c r="DE600" s="399"/>
      <c r="DG600" s="404"/>
      <c r="DI600" s="399"/>
      <c r="DJ600" s="399">
        <v>8.3394404802375102E-2</v>
      </c>
      <c r="DK600" s="399">
        <v>-7.0091706514421398E-2</v>
      </c>
    </row>
    <row r="601" spans="1:115" customFormat="1" hidden="1" outlineLevel="1">
      <c r="A601" s="398">
        <f t="shared" si="56"/>
        <v>36950</v>
      </c>
      <c r="B601" s="402"/>
      <c r="C601" s="399"/>
      <c r="D601" s="399">
        <v>3.8E-3</v>
      </c>
      <c r="E601" s="399">
        <v>-9.2615753415292906E-2</v>
      </c>
      <c r="F601" s="399"/>
      <c r="G601" s="399"/>
      <c r="H601" s="399"/>
      <c r="I601" s="399"/>
      <c r="J601" s="399"/>
      <c r="K601" s="399"/>
      <c r="L601" s="399"/>
      <c r="M601" s="399"/>
      <c r="N601" s="399"/>
      <c r="O601" s="399"/>
      <c r="P601" s="399"/>
      <c r="Q601" s="399"/>
      <c r="R601" s="399">
        <v>-0.15606924173110201</v>
      </c>
      <c r="S601" s="399">
        <v>-1.4367219728899599E-2</v>
      </c>
      <c r="T601" s="399">
        <v>-0.12601627371537899</v>
      </c>
      <c r="U601" s="399"/>
      <c r="V601" s="399">
        <v>-0.41155234657039702</v>
      </c>
      <c r="W601" s="399"/>
      <c r="X601" s="399">
        <v>3.9939075634371997E-2</v>
      </c>
      <c r="Y601" s="399"/>
      <c r="Z601" s="399">
        <v>0.111738844710144</v>
      </c>
      <c r="AA601" s="399">
        <v>-9.7297271171859101E-2</v>
      </c>
      <c r="AB601" s="399">
        <v>-0.141843967793675</v>
      </c>
      <c r="AC601" s="399"/>
      <c r="AD601" s="399"/>
      <c r="AE601" s="399">
        <v>1.6420376311287999E-2</v>
      </c>
      <c r="AF601" s="399"/>
      <c r="AG601" s="399"/>
      <c r="AH601" s="399"/>
      <c r="AI601" s="399"/>
      <c r="AJ601" s="399"/>
      <c r="AK601" s="399">
        <v>-3.23884510501583E-2</v>
      </c>
      <c r="AL601" s="399"/>
      <c r="AM601" s="399">
        <v>8.0161790277462702E-2</v>
      </c>
      <c r="AN601" s="399">
        <v>-0.18676130009637101</v>
      </c>
      <c r="AO601" s="399"/>
      <c r="AP601" s="399">
        <v>-2.4094202693798202E-2</v>
      </c>
      <c r="AQ601" s="399">
        <v>-0.29049258795656802</v>
      </c>
      <c r="AR601" s="399">
        <v>-0.134382779148536</v>
      </c>
      <c r="AS601" s="399"/>
      <c r="AT601" s="399">
        <v>-0.34763958786947302</v>
      </c>
      <c r="AU601" s="399"/>
      <c r="AV601" s="399">
        <v>4.5609254542223497E-2</v>
      </c>
      <c r="AW601" s="399">
        <v>-1.86524218942349E-2</v>
      </c>
      <c r="AX601" s="399"/>
      <c r="AY601" s="399">
        <v>-4.9496379184307403E-2</v>
      </c>
      <c r="AZ601" s="399">
        <v>-5.97218531656327E-2</v>
      </c>
      <c r="BA601" s="399">
        <v>8.0972586637942004E-2</v>
      </c>
      <c r="BB601" s="399">
        <v>-2.77361296547959E-2</v>
      </c>
      <c r="BC601" s="399"/>
      <c r="BD601" s="399">
        <v>-1.2317187520221E-2</v>
      </c>
      <c r="BE601" s="399">
        <v>-0.26090993500464199</v>
      </c>
      <c r="BF601" s="399">
        <v>6.3888756992553905E-2</v>
      </c>
      <c r="BG601" s="399">
        <v>-1.3479591946960599E-2</v>
      </c>
      <c r="BH601" s="399">
        <v>-7.1191752305739001E-2</v>
      </c>
      <c r="BI601" s="399"/>
      <c r="BJ601" s="399">
        <v>2.0460928458984E-2</v>
      </c>
      <c r="BK601" s="399">
        <v>-5.9249381196058902E-2</v>
      </c>
      <c r="BL601" s="399">
        <v>-0.15148150072856001</v>
      </c>
      <c r="BM601" s="399">
        <v>-0.13432836298901099</v>
      </c>
      <c r="BN601" s="399"/>
      <c r="BO601" s="399">
        <v>3.6412094963712699E-2</v>
      </c>
      <c r="BP601" s="399">
        <v>5.9082969373684896E-3</v>
      </c>
      <c r="BQ601" s="399"/>
      <c r="BR601" s="399">
        <v>4.9991323830059997E-2</v>
      </c>
      <c r="BS601" s="399"/>
      <c r="BT601" s="399"/>
      <c r="BU601" s="399">
        <v>6.0904322645625097E-3</v>
      </c>
      <c r="BV601" s="399"/>
      <c r="BW601" s="399">
        <v>-0.118133493490232</v>
      </c>
      <c r="BX601" s="403"/>
      <c r="BY601" s="399">
        <v>0.12187636642796799</v>
      </c>
      <c r="BZ601" s="399">
        <v>-0.36727890597126001</v>
      </c>
      <c r="CA601" s="399">
        <v>-0.112824610746926</v>
      </c>
      <c r="CB601" s="399"/>
      <c r="CC601" s="399">
        <v>3.0405341709005301E-2</v>
      </c>
      <c r="CD601" s="399"/>
      <c r="CE601" s="399"/>
      <c r="CF601" s="399">
        <v>9.0614809154436302E-2</v>
      </c>
      <c r="CG601" s="399">
        <v>-7.0893370644654601E-3</v>
      </c>
      <c r="CH601" s="399">
        <v>-0.167495821197366</v>
      </c>
      <c r="CI601" s="399">
        <v>-0.17597765363128401</v>
      </c>
      <c r="CJ601" s="399">
        <v>-3.3777259789682802E-2</v>
      </c>
      <c r="CK601" s="399"/>
      <c r="CL601" s="399"/>
      <c r="CM601" s="399"/>
      <c r="CN601" s="399"/>
      <c r="CO601" s="399"/>
      <c r="CP601" s="399"/>
      <c r="CQ601" s="399"/>
      <c r="CR601" s="399">
        <v>3.9753848918952998E-2</v>
      </c>
      <c r="CS601" s="399"/>
      <c r="CT601" s="399"/>
      <c r="CU601" s="399"/>
      <c r="CV601" s="399"/>
      <c r="CW601" s="399"/>
      <c r="CX601" s="399"/>
      <c r="CY601" s="399"/>
      <c r="CZ601" s="399"/>
      <c r="DA601" s="399"/>
      <c r="DB601" s="399"/>
      <c r="DC601" s="399"/>
      <c r="DD601" s="399"/>
      <c r="DE601" s="399"/>
      <c r="DG601" s="404"/>
      <c r="DI601" s="399"/>
      <c r="DJ601" s="399">
        <v>4.1509495938643497E-2</v>
      </c>
      <c r="DK601" s="399">
        <v>-0.24894891826364801</v>
      </c>
    </row>
    <row r="602" spans="1:115" customFormat="1" hidden="1" outlineLevel="1">
      <c r="A602" s="398">
        <f t="shared" si="56"/>
        <v>36981</v>
      </c>
      <c r="B602" s="402"/>
      <c r="C602" s="399"/>
      <c r="D602" s="399">
        <v>4.1999999999999997E-3</v>
      </c>
      <c r="E602" s="399">
        <v>-6.5905535963492995E-2</v>
      </c>
      <c r="F602" s="399"/>
      <c r="G602" s="399"/>
      <c r="H602" s="399"/>
      <c r="I602" s="399"/>
      <c r="J602" s="399"/>
      <c r="K602" s="399"/>
      <c r="L602" s="399"/>
      <c r="M602" s="399"/>
      <c r="N602" s="399"/>
      <c r="O602" s="399"/>
      <c r="P602" s="399"/>
      <c r="Q602" s="399"/>
      <c r="R602" s="399">
        <v>0.20931357162820599</v>
      </c>
      <c r="S602" s="399">
        <v>-7.6273099620468202E-2</v>
      </c>
      <c r="T602" s="399">
        <v>0.23441864723382899</v>
      </c>
      <c r="U602" s="399"/>
      <c r="V602" s="399">
        <v>4.17173420724692E-3</v>
      </c>
      <c r="W602" s="399"/>
      <c r="X602" s="399">
        <v>0.10797064737750001</v>
      </c>
      <c r="Y602" s="399"/>
      <c r="Z602" s="399">
        <v>-1.8381216737246301E-2</v>
      </c>
      <c r="AA602" s="399">
        <v>-5.9880359553390702E-2</v>
      </c>
      <c r="AB602" s="399">
        <v>2.27272404843403E-2</v>
      </c>
      <c r="AC602" s="399"/>
      <c r="AD602" s="399"/>
      <c r="AE602" s="399">
        <v>-7.5928970303747303E-2</v>
      </c>
      <c r="AF602" s="399"/>
      <c r="AG602" s="399"/>
      <c r="AH602" s="399"/>
      <c r="AI602" s="399"/>
      <c r="AJ602" s="399"/>
      <c r="AK602" s="399">
        <v>-3.3119895667534503E-2</v>
      </c>
      <c r="AL602" s="399"/>
      <c r="AM602" s="399">
        <v>-4.5515685258936199E-2</v>
      </c>
      <c r="AN602" s="399">
        <v>0.104651269815988</v>
      </c>
      <c r="AO602" s="399"/>
      <c r="AP602" s="399">
        <v>-4.9241993011564802E-2</v>
      </c>
      <c r="AQ602" s="399">
        <v>3.7227905565373698E-2</v>
      </c>
      <c r="AR602" s="399">
        <v>0.45279736803585502</v>
      </c>
      <c r="AS602" s="399"/>
      <c r="AT602" s="399">
        <v>-0.22999980938327799</v>
      </c>
      <c r="AU602" s="399"/>
      <c r="AV602" s="399">
        <v>-4.3299996572652398E-2</v>
      </c>
      <c r="AW602" s="399">
        <v>-0.11205680819415099</v>
      </c>
      <c r="AX602" s="399"/>
      <c r="AY602" s="399">
        <v>-0.12536135718588201</v>
      </c>
      <c r="AZ602" s="399">
        <v>1.51398013680845E-2</v>
      </c>
      <c r="BA602" s="399">
        <v>0.1337640892569</v>
      </c>
      <c r="BB602" s="399">
        <v>1.1786128577961E-2</v>
      </c>
      <c r="BC602" s="399"/>
      <c r="BD602" s="399">
        <v>4.6435698004177503E-2</v>
      </c>
      <c r="BE602" s="399">
        <v>-0.26381909547738602</v>
      </c>
      <c r="BF602" s="399">
        <v>-1.74942297359101E-2</v>
      </c>
      <c r="BG602" s="399">
        <v>1.1147094245479799E-2</v>
      </c>
      <c r="BH602" s="399">
        <v>-0.17191341520371201</v>
      </c>
      <c r="BI602" s="399"/>
      <c r="BJ602" s="399">
        <v>-8.9023937298782201E-3</v>
      </c>
      <c r="BK602" s="399">
        <v>6.6827186187336601E-2</v>
      </c>
      <c r="BL602" s="399">
        <v>-3.77199524574812E-2</v>
      </c>
      <c r="BM602" s="399">
        <v>-0.32758637656780598</v>
      </c>
      <c r="BN602" s="399"/>
      <c r="BO602" s="399">
        <v>2.49826318221744E-2</v>
      </c>
      <c r="BP602" s="399">
        <v>-3.2305345380745497E-2</v>
      </c>
      <c r="BQ602" s="399"/>
      <c r="BR602" s="399">
        <v>1.04170694086747E-3</v>
      </c>
      <c r="BS602" s="399"/>
      <c r="BT602" s="399"/>
      <c r="BU602" s="399">
        <v>4.9986284940761704E-3</v>
      </c>
      <c r="BV602" s="399"/>
      <c r="BW602" s="399">
        <v>9.6614504215073397E-3</v>
      </c>
      <c r="BX602" s="403"/>
      <c r="BY602" s="399">
        <v>4.88342619343589E-2</v>
      </c>
      <c r="BZ602" s="399">
        <v>-0.33245384636894199</v>
      </c>
      <c r="CA602" s="399">
        <v>-0.208727557955839</v>
      </c>
      <c r="CB602" s="399"/>
      <c r="CC602" s="399">
        <v>-4.1148038849783297E-2</v>
      </c>
      <c r="CD602" s="399"/>
      <c r="CE602" s="399"/>
      <c r="CF602" s="399">
        <v>-4.1619922701810801E-2</v>
      </c>
      <c r="CG602" s="399">
        <v>-0.12689952808098201</v>
      </c>
      <c r="CH602" s="399">
        <v>-9.6313372229983096E-2</v>
      </c>
      <c r="CI602" s="399">
        <v>0.25423728813559299</v>
      </c>
      <c r="CJ602" s="399">
        <v>-7.30929696678317E-2</v>
      </c>
      <c r="CK602" s="399"/>
      <c r="CL602" s="399"/>
      <c r="CM602" s="399"/>
      <c r="CN602" s="399"/>
      <c r="CO602" s="399"/>
      <c r="CP602" s="399"/>
      <c r="CQ602" s="399"/>
      <c r="CR602" s="399">
        <v>-2.6409225595918798E-2</v>
      </c>
      <c r="CS602" s="399"/>
      <c r="CT602" s="399"/>
      <c r="CU602" s="399"/>
      <c r="CV602" s="399"/>
      <c r="CW602" s="399"/>
      <c r="CX602" s="399"/>
      <c r="CY602" s="399"/>
      <c r="CZ602" s="399"/>
      <c r="DA602" s="399"/>
      <c r="DB602" s="399"/>
      <c r="DC602" s="399"/>
      <c r="DD602" s="399"/>
      <c r="DE602" s="399"/>
      <c r="DG602" s="404"/>
      <c r="DI602" s="399"/>
      <c r="DJ602" s="399">
        <v>-0.111956549606859</v>
      </c>
      <c r="DK602" s="399">
        <v>-0.28366543273735501</v>
      </c>
    </row>
    <row r="603" spans="1:115" customFormat="1" hidden="1" outlineLevel="1">
      <c r="A603" s="398">
        <f t="shared" si="56"/>
        <v>37011</v>
      </c>
      <c r="B603" s="402"/>
      <c r="C603" s="399"/>
      <c r="D603" s="399">
        <v>3.8999999999999998E-3</v>
      </c>
      <c r="E603" s="399">
        <v>7.9365100702201596E-2</v>
      </c>
      <c r="F603" s="399"/>
      <c r="G603" s="399"/>
      <c r="H603" s="399"/>
      <c r="I603" s="399"/>
      <c r="J603" s="399"/>
      <c r="K603" s="399"/>
      <c r="L603" s="399"/>
      <c r="M603" s="399"/>
      <c r="N603" s="399"/>
      <c r="O603" s="399"/>
      <c r="P603" s="399"/>
      <c r="Q603" s="399"/>
      <c r="R603" s="399">
        <v>0.15496294223892301</v>
      </c>
      <c r="S603" s="399">
        <v>-2.3903306797463599E-3</v>
      </c>
      <c r="T603" s="399">
        <v>0.16804818879502401</v>
      </c>
      <c r="U603" s="399"/>
      <c r="V603" s="399">
        <v>0.54252203705588797</v>
      </c>
      <c r="W603" s="399"/>
      <c r="X603" s="399">
        <v>2.8343062692743801E-3</v>
      </c>
      <c r="Y603" s="399"/>
      <c r="Z603" s="399">
        <v>3.2593721809170001E-2</v>
      </c>
      <c r="AA603" s="399">
        <v>-0.110063722809771</v>
      </c>
      <c r="AB603" s="399">
        <v>2.0201711943654802E-3</v>
      </c>
      <c r="AC603" s="399"/>
      <c r="AD603" s="399"/>
      <c r="AE603" s="399">
        <v>5.7692380186689499E-2</v>
      </c>
      <c r="AF603" s="399"/>
      <c r="AG603" s="399"/>
      <c r="AH603" s="399"/>
      <c r="AI603" s="399"/>
      <c r="AJ603" s="399"/>
      <c r="AK603" s="399">
        <v>5.7543794468641399E-2</v>
      </c>
      <c r="AL603" s="399"/>
      <c r="AM603" s="399">
        <v>-1.3745138113641701E-2</v>
      </c>
      <c r="AN603" s="399">
        <v>0.24631558278936999</v>
      </c>
      <c r="AO603" s="399"/>
      <c r="AP603" s="399">
        <v>9.22787179062467E-4</v>
      </c>
      <c r="AQ603" s="399">
        <v>3.6183300022951198E-2</v>
      </c>
      <c r="AR603" s="399">
        <v>0.28308012417496797</v>
      </c>
      <c r="AS603" s="399"/>
      <c r="AT603" s="399">
        <v>0.10457966590437</v>
      </c>
      <c r="AU603" s="399"/>
      <c r="AV603" s="399">
        <v>-3.1856015078439701E-3</v>
      </c>
      <c r="AW603" s="399">
        <v>-3.4849350493143999E-2</v>
      </c>
      <c r="AX603" s="399"/>
      <c r="AY603" s="399">
        <v>9.1062877432163306E-2</v>
      </c>
      <c r="AZ603" s="399">
        <v>-0.17660875300546</v>
      </c>
      <c r="BA603" s="399">
        <v>9.1130796512878406E-2</v>
      </c>
      <c r="BB603" s="399">
        <v>6.0899732607759098E-2</v>
      </c>
      <c r="BC603" s="399"/>
      <c r="BD603" s="399">
        <v>-2.09375027271958E-2</v>
      </c>
      <c r="BE603" s="399">
        <v>5.2832802001119901E-2</v>
      </c>
      <c r="BF603" s="399">
        <v>4.7673591228111802E-2</v>
      </c>
      <c r="BG603" s="399">
        <v>5.9094665306274198E-2</v>
      </c>
      <c r="BH603" s="399">
        <v>5.5906970108971103E-2</v>
      </c>
      <c r="BI603" s="399"/>
      <c r="BJ603" s="399">
        <v>2.5841399959873799E-3</v>
      </c>
      <c r="BK603" s="399">
        <v>0.13913408575623901</v>
      </c>
      <c r="BL603" s="399">
        <v>7.7402832946380007E-2</v>
      </c>
      <c r="BM603" s="399">
        <v>0.353846910578481</v>
      </c>
      <c r="BN603" s="399"/>
      <c r="BO603" s="399">
        <v>9.9772784407173395E-2</v>
      </c>
      <c r="BP603" s="399">
        <v>4.7647732346820203E-2</v>
      </c>
      <c r="BQ603" s="399"/>
      <c r="BR603" s="399">
        <v>0.10496145393296701</v>
      </c>
      <c r="BS603" s="399"/>
      <c r="BT603" s="399"/>
      <c r="BU603" s="399">
        <v>6.0022574529162903E-2</v>
      </c>
      <c r="BV603" s="399"/>
      <c r="BW603" s="399">
        <v>2.4554324502271602E-2</v>
      </c>
      <c r="BX603" s="403"/>
      <c r="BY603" s="399">
        <v>9.4056888214095302E-2</v>
      </c>
      <c r="BZ603" s="399">
        <v>7.3833888893330701E-2</v>
      </c>
      <c r="CA603" s="399">
        <v>0.23455791723196101</v>
      </c>
      <c r="CB603" s="399"/>
      <c r="CC603" s="399">
        <v>8.8873518540830698E-3</v>
      </c>
      <c r="CD603" s="399"/>
      <c r="CE603" s="399"/>
      <c r="CF603" s="399">
        <v>0.13089316582819799</v>
      </c>
      <c r="CG603" s="399">
        <v>0.198039345453837</v>
      </c>
      <c r="CH603" s="399">
        <v>0.15084205658245101</v>
      </c>
      <c r="CI603" s="399">
        <v>0.29816218195734701</v>
      </c>
      <c r="CJ603" s="399">
        <v>0.23885762068705099</v>
      </c>
      <c r="CK603" s="399"/>
      <c r="CL603" s="399"/>
      <c r="CM603" s="399"/>
      <c r="CN603" s="399"/>
      <c r="CO603" s="399"/>
      <c r="CP603" s="399"/>
      <c r="CQ603" s="399"/>
      <c r="CR603" s="399">
        <v>-1.1741236811940199E-2</v>
      </c>
      <c r="CS603" s="399"/>
      <c r="CT603" s="399"/>
      <c r="CU603" s="399"/>
      <c r="CV603" s="399"/>
      <c r="CW603" s="399"/>
      <c r="CX603" s="399"/>
      <c r="CY603" s="399"/>
      <c r="CZ603" s="399"/>
      <c r="DA603" s="399"/>
      <c r="DB603" s="399"/>
      <c r="DC603" s="399"/>
      <c r="DD603" s="399"/>
      <c r="DE603" s="399"/>
      <c r="DG603" s="404"/>
      <c r="DI603" s="399"/>
      <c r="DJ603" s="399">
        <v>0.165737242036572</v>
      </c>
      <c r="DK603" s="399">
        <v>0.27898330123033399</v>
      </c>
    </row>
    <row r="604" spans="1:115" customFormat="1" hidden="1" outlineLevel="1">
      <c r="A604" s="398">
        <f t="shared" si="56"/>
        <v>37042</v>
      </c>
      <c r="B604" s="402"/>
      <c r="C604" s="399"/>
      <c r="D604" s="399">
        <v>3.2000000000000002E-3</v>
      </c>
      <c r="E604" s="399">
        <v>6.5732084733294196E-3</v>
      </c>
      <c r="F604" s="399"/>
      <c r="G604" s="399"/>
      <c r="H604" s="399"/>
      <c r="I604" s="399"/>
      <c r="J604" s="399"/>
      <c r="K604" s="399"/>
      <c r="L604" s="399"/>
      <c r="M604" s="399"/>
      <c r="N604" s="399"/>
      <c r="O604" s="399"/>
      <c r="P604" s="399"/>
      <c r="Q604" s="399"/>
      <c r="R604" s="399">
        <v>-0.21734092810950001</v>
      </c>
      <c r="S604" s="399">
        <v>-9.4006253724083708E-3</v>
      </c>
      <c r="T604" s="399">
        <v>-8.8709677419354802E-2</v>
      </c>
      <c r="U604" s="399"/>
      <c r="V604" s="399">
        <v>5.7667985835579E-2</v>
      </c>
      <c r="W604" s="399"/>
      <c r="X604" s="399">
        <v>3.5927071208294602E-2</v>
      </c>
      <c r="Y604" s="399"/>
      <c r="Z604" s="399">
        <v>-1.28008908786982E-2</v>
      </c>
      <c r="AA604" s="399">
        <v>0.113941874102699</v>
      </c>
      <c r="AB604" s="399">
        <v>0.27822587653824199</v>
      </c>
      <c r="AC604" s="399"/>
      <c r="AD604" s="399"/>
      <c r="AE604" s="399">
        <v>4.5289260911189601E-2</v>
      </c>
      <c r="AF604" s="399"/>
      <c r="AG604" s="399"/>
      <c r="AH604" s="399"/>
      <c r="AI604" s="399"/>
      <c r="AJ604" s="399"/>
      <c r="AK604" s="399">
        <v>-5.9723187661474501E-3</v>
      </c>
      <c r="AL604" s="399"/>
      <c r="AM604" s="399">
        <v>9.2161184811883706E-2</v>
      </c>
      <c r="AN604" s="399">
        <v>-6.6891714935242597E-2</v>
      </c>
      <c r="AO604" s="399"/>
      <c r="AP604" s="399">
        <v>-3.4531572808576903E-2</v>
      </c>
      <c r="AQ604" s="399">
        <v>-1.6981131627060601E-2</v>
      </c>
      <c r="AR604" s="399">
        <v>2.7731024187074502E-2</v>
      </c>
      <c r="AS604" s="399"/>
      <c r="AT604" s="399">
        <v>-5.3217886125398697E-2</v>
      </c>
      <c r="AU604" s="399"/>
      <c r="AV604" s="399">
        <v>2.1684677824881499E-2</v>
      </c>
      <c r="AW604" s="399">
        <v>6.9774992672891403E-2</v>
      </c>
      <c r="AX604" s="399"/>
      <c r="AY604" s="399">
        <v>-3.9634041448947999E-2</v>
      </c>
      <c r="AZ604" s="399">
        <v>2.3988747879815701E-2</v>
      </c>
      <c r="BA604" s="399">
        <v>2.1236227518739801E-2</v>
      </c>
      <c r="BB604" s="399">
        <v>1.8917084902725999E-2</v>
      </c>
      <c r="BC604" s="399"/>
      <c r="BD604" s="399">
        <v>6.9517450303653305E-2</v>
      </c>
      <c r="BE604" s="399">
        <v>0.13952274537895801</v>
      </c>
      <c r="BF604" s="399">
        <v>0.14281647938744699</v>
      </c>
      <c r="BG604" s="399">
        <v>-0.17401645911294999</v>
      </c>
      <c r="BH604" s="399">
        <v>4.8437186338688099E-2</v>
      </c>
      <c r="BI604" s="399"/>
      <c r="BJ604" s="399">
        <v>8.76293651815018E-2</v>
      </c>
      <c r="BK604" s="399">
        <v>7.8884473898961999E-2</v>
      </c>
      <c r="BL604" s="399">
        <v>2.4385094273552999E-2</v>
      </c>
      <c r="BM604" s="399">
        <v>-2.2727732692746E-2</v>
      </c>
      <c r="BN604" s="399"/>
      <c r="BO604" s="399">
        <v>1.5415912598903899E-3</v>
      </c>
      <c r="BP604" s="399">
        <v>-6.2340636721986198E-2</v>
      </c>
      <c r="BQ604" s="399"/>
      <c r="BR604" s="399">
        <v>-0.121869311512465</v>
      </c>
      <c r="BS604" s="399"/>
      <c r="BT604" s="399"/>
      <c r="BU604" s="399">
        <v>6.25398258549556E-2</v>
      </c>
      <c r="BV604" s="399"/>
      <c r="BW604" s="399">
        <v>1.92821311664648E-4</v>
      </c>
      <c r="BX604" s="403"/>
      <c r="BY604" s="399">
        <v>-1.6125698047505001E-2</v>
      </c>
      <c r="BZ604" s="399">
        <v>0.13427578967251699</v>
      </c>
      <c r="CA604" s="399">
        <v>7.6448134172045296E-2</v>
      </c>
      <c r="CB604" s="399"/>
      <c r="CC604" s="399">
        <v>-6.8702473393259605E-2</v>
      </c>
      <c r="CD604" s="399"/>
      <c r="CE604" s="399"/>
      <c r="CF604" s="399">
        <v>0.123971155126631</v>
      </c>
      <c r="CG604" s="399">
        <v>-9.8201015313459303E-3</v>
      </c>
      <c r="CH604" s="399">
        <v>-4.9321586365603499E-2</v>
      </c>
      <c r="CI604" s="399">
        <v>-9.9933757439898407E-3</v>
      </c>
      <c r="CJ604" s="399">
        <v>2.1106340003196701E-2</v>
      </c>
      <c r="CK604" s="399"/>
      <c r="CL604" s="399"/>
      <c r="CM604" s="399"/>
      <c r="CN604" s="399"/>
      <c r="CO604" s="399"/>
      <c r="CP604" s="399"/>
      <c r="CQ604" s="399"/>
      <c r="CR604" s="399">
        <v>0.146252318036278</v>
      </c>
      <c r="CS604" s="399"/>
      <c r="CT604" s="399"/>
      <c r="CU604" s="399"/>
      <c r="CV604" s="399"/>
      <c r="CW604" s="399"/>
      <c r="CX604" s="399"/>
      <c r="CY604" s="399"/>
      <c r="CZ604" s="399"/>
      <c r="DA604" s="399"/>
      <c r="DB604" s="399"/>
      <c r="DC604" s="399"/>
      <c r="DD604" s="399"/>
      <c r="DE604" s="399"/>
      <c r="DG604" s="404"/>
      <c r="DI604" s="399"/>
      <c r="DJ604" s="399">
        <v>-3.53353767119702E-2</v>
      </c>
      <c r="DK604" s="399">
        <v>3.1684062872180799E-2</v>
      </c>
    </row>
    <row r="605" spans="1:115" customFormat="1" hidden="1" outlineLevel="1">
      <c r="A605" s="398">
        <f t="shared" si="56"/>
        <v>37072</v>
      </c>
      <c r="B605" s="402"/>
      <c r="C605" s="399"/>
      <c r="D605" s="399">
        <v>2.8E-3</v>
      </c>
      <c r="E605" s="399">
        <v>-1.9692129634948499E-2</v>
      </c>
      <c r="F605" s="399"/>
      <c r="G605" s="399"/>
      <c r="H605" s="399"/>
      <c r="I605" s="399"/>
      <c r="J605" s="399"/>
      <c r="K605" s="399"/>
      <c r="L605" s="399"/>
      <c r="M605" s="399"/>
      <c r="N605" s="399"/>
      <c r="O605" s="399"/>
      <c r="P605" s="399"/>
      <c r="Q605" s="399"/>
      <c r="R605" s="399">
        <v>0.165414725300255</v>
      </c>
      <c r="S605" s="399">
        <v>-7.3071563688361499E-2</v>
      </c>
      <c r="T605" s="399">
        <v>2.30088360541689E-2</v>
      </c>
      <c r="U605" s="399"/>
      <c r="V605" s="399">
        <v>-0.15218698827146299</v>
      </c>
      <c r="W605" s="399"/>
      <c r="X605" s="399">
        <v>1.2628965260419399E-3</v>
      </c>
      <c r="Y605" s="399"/>
      <c r="Z605" s="399">
        <v>0.25854600824374702</v>
      </c>
      <c r="AA605" s="399">
        <v>5.5770119188023298E-2</v>
      </c>
      <c r="AB605" s="399">
        <v>7.2555179233606701E-2</v>
      </c>
      <c r="AC605" s="399"/>
      <c r="AD605" s="399"/>
      <c r="AE605" s="399">
        <v>-8.6337856048553596E-2</v>
      </c>
      <c r="AF605" s="399"/>
      <c r="AG605" s="399"/>
      <c r="AH605" s="399"/>
      <c r="AI605" s="399"/>
      <c r="AJ605" s="399"/>
      <c r="AK605" s="399">
        <v>0.105864105987672</v>
      </c>
      <c r="AL605" s="399"/>
      <c r="AM605" s="399">
        <v>-3.2383986379005303E-2</v>
      </c>
      <c r="AN605" s="399">
        <v>7.34976308898138E-2</v>
      </c>
      <c r="AO605" s="399"/>
      <c r="AP605" s="399">
        <v>-0.12440062017849</v>
      </c>
      <c r="AQ605" s="399">
        <v>2.45914381459462E-2</v>
      </c>
      <c r="AR605" s="399">
        <v>8.3401662367540597E-2</v>
      </c>
      <c r="AS605" s="399"/>
      <c r="AT605" s="399">
        <v>0.24182980297494699</v>
      </c>
      <c r="AU605" s="399"/>
      <c r="AV605" s="399">
        <v>-9.3607461611514495E-3</v>
      </c>
      <c r="AW605" s="399">
        <v>-6.8493093691928096E-3</v>
      </c>
      <c r="AX605" s="399"/>
      <c r="AY605" s="399">
        <v>-2.75133077924869E-2</v>
      </c>
      <c r="AZ605" s="399">
        <v>4.0299341021599398E-2</v>
      </c>
      <c r="BA605" s="399">
        <v>-1.2319706734252801E-2</v>
      </c>
      <c r="BB605" s="399">
        <v>-0.15749036302549299</v>
      </c>
      <c r="BC605" s="399"/>
      <c r="BD605" s="399">
        <v>-4.75193020078001E-2</v>
      </c>
      <c r="BE605" s="399">
        <v>0.12653622091629599</v>
      </c>
      <c r="BF605" s="399">
        <v>-0.12354681474196499</v>
      </c>
      <c r="BG605" s="399">
        <v>8.2137846364080894E-3</v>
      </c>
      <c r="BH605" s="399">
        <v>9.9487564984723706E-2</v>
      </c>
      <c r="BI605" s="399"/>
      <c r="BJ605" s="399">
        <v>-0.10497919531116</v>
      </c>
      <c r="BK605" s="399">
        <v>-7.5886432883008698E-2</v>
      </c>
      <c r="BL605" s="399">
        <v>-9.5218465828403195E-2</v>
      </c>
      <c r="BM605" s="399">
        <v>1.09457396074359</v>
      </c>
      <c r="BN605" s="399"/>
      <c r="BO605" s="399">
        <v>-5.7782339720422203E-2</v>
      </c>
      <c r="BP605" s="399">
        <v>6.1542156801442399E-2</v>
      </c>
      <c r="BQ605" s="399"/>
      <c r="BR605" s="399">
        <v>7.3913223227752803E-2</v>
      </c>
      <c r="BS605" s="399"/>
      <c r="BT605" s="399"/>
      <c r="BU605" s="399">
        <v>-6.2266972913843401E-2</v>
      </c>
      <c r="BV605" s="399"/>
      <c r="BW605" s="399">
        <v>-5.5651581940008597E-2</v>
      </c>
      <c r="BX605" s="403"/>
      <c r="BY605" s="399">
        <v>-0.146762495478683</v>
      </c>
      <c r="BZ605" s="399">
        <v>-5.5036287112987602E-2</v>
      </c>
      <c r="CA605" s="399">
        <v>-5.0298519290177902E-2</v>
      </c>
      <c r="CB605" s="399"/>
      <c r="CC605" s="399">
        <v>-0.296903469542601</v>
      </c>
      <c r="CD605" s="399"/>
      <c r="CE605" s="399"/>
      <c r="CF605" s="399">
        <v>-9.04414224961409E-2</v>
      </c>
      <c r="CG605" s="399">
        <v>-0.27892542796223702</v>
      </c>
      <c r="CH605" s="399">
        <v>-0.16217619190957799</v>
      </c>
      <c r="CI605" s="399">
        <v>-4.0376492145760504E-3</v>
      </c>
      <c r="CJ605" s="399">
        <v>5.5218588868068297E-2</v>
      </c>
      <c r="CK605" s="399"/>
      <c r="CL605" s="399"/>
      <c r="CM605" s="399"/>
      <c r="CN605" s="399"/>
      <c r="CO605" s="399"/>
      <c r="CP605" s="399"/>
      <c r="CQ605" s="399"/>
      <c r="CR605" s="399">
        <v>0.101500611921564</v>
      </c>
      <c r="CS605" s="399"/>
      <c r="CT605" s="399"/>
      <c r="CU605" s="399"/>
      <c r="CV605" s="399"/>
      <c r="CW605" s="399"/>
      <c r="CX605" s="399"/>
      <c r="CY605" s="399"/>
      <c r="CZ605" s="399"/>
      <c r="DA605" s="399"/>
      <c r="DB605" s="399"/>
      <c r="DC605" s="399"/>
      <c r="DD605" s="399"/>
      <c r="DE605" s="399"/>
      <c r="DG605" s="404"/>
      <c r="DI605" s="399"/>
      <c r="DJ605" s="399">
        <v>-6.2277119431866004E-3</v>
      </c>
      <c r="DK605" s="399">
        <v>-0.20237584286795299</v>
      </c>
    </row>
    <row r="606" spans="1:115" customFormat="1" hidden="1" outlineLevel="1">
      <c r="A606" s="398">
        <f t="shared" si="56"/>
        <v>37103</v>
      </c>
      <c r="B606" s="402"/>
      <c r="C606" s="399"/>
      <c r="D606" s="399">
        <v>3.0000000000000001E-3</v>
      </c>
      <c r="E606" s="399">
        <v>-1.7045091891248601E-2</v>
      </c>
      <c r="F606" s="399"/>
      <c r="G606" s="399"/>
      <c r="H606" s="399"/>
      <c r="I606" s="399"/>
      <c r="J606" s="399"/>
      <c r="K606" s="399"/>
      <c r="L606" s="399"/>
      <c r="M606" s="399"/>
      <c r="N606" s="399"/>
      <c r="O606" s="399"/>
      <c r="P606" s="399"/>
      <c r="Q606" s="399"/>
      <c r="R606" s="399">
        <v>-0.19182788869897499</v>
      </c>
      <c r="S606" s="399">
        <v>2.51505100647944E-2</v>
      </c>
      <c r="T606" s="399">
        <v>-0.36816607370562798</v>
      </c>
      <c r="U606" s="399"/>
      <c r="V606" s="399">
        <v>-0.117314480011592</v>
      </c>
      <c r="W606" s="399"/>
      <c r="X606" s="399">
        <v>3.9318618830173499E-2</v>
      </c>
      <c r="Y606" s="399"/>
      <c r="Z606" s="399">
        <v>-9.4006116954157195E-3</v>
      </c>
      <c r="AA606" s="399">
        <v>4.7955253027251697E-2</v>
      </c>
      <c r="AB606" s="399">
        <v>-0.10882355185115999</v>
      </c>
      <c r="AC606" s="399"/>
      <c r="AD606" s="399"/>
      <c r="AE606" s="399">
        <v>-8.7919741781919095E-2</v>
      </c>
      <c r="AF606" s="399"/>
      <c r="AG606" s="399"/>
      <c r="AH606" s="399"/>
      <c r="AI606" s="399"/>
      <c r="AJ606" s="399"/>
      <c r="AK606" s="399">
        <v>0.119877671699087</v>
      </c>
      <c r="AL606" s="399"/>
      <c r="AM606" s="399">
        <v>6.9365012833842096E-2</v>
      </c>
      <c r="AN606" s="399">
        <v>-5.5986870999385797E-2</v>
      </c>
      <c r="AO606" s="399"/>
      <c r="AP606" s="399">
        <v>6.3683066032948293E-2</v>
      </c>
      <c r="AQ606" s="399">
        <v>0.13241229223070999</v>
      </c>
      <c r="AR606" s="399">
        <v>-0.12776283593045601</v>
      </c>
      <c r="AS606" s="399"/>
      <c r="AT606" s="399">
        <v>-4.8420531321105902E-2</v>
      </c>
      <c r="AU606" s="399"/>
      <c r="AV606" s="399">
        <v>5.4976984555725701E-2</v>
      </c>
      <c r="AW606" s="399">
        <v>0.11924758517209599</v>
      </c>
      <c r="AX606" s="399"/>
      <c r="AY606" s="399">
        <v>9.1217381575752193E-3</v>
      </c>
      <c r="AZ606" s="399">
        <v>3.10816652294694E-2</v>
      </c>
      <c r="BA606" s="399">
        <v>1.0752608103177399E-2</v>
      </c>
      <c r="BB606" s="399">
        <v>-0.24741653171278699</v>
      </c>
      <c r="BC606" s="399"/>
      <c r="BD606" s="399">
        <v>6.7147322290331601E-2</v>
      </c>
      <c r="BE606" s="399">
        <v>-0.19292927751637401</v>
      </c>
      <c r="BF606" s="399">
        <v>5.3620729672976701E-2</v>
      </c>
      <c r="BG606" s="399">
        <v>3.7474647324105798E-2</v>
      </c>
      <c r="BH606" s="399">
        <v>-4.95135353388942E-3</v>
      </c>
      <c r="BI606" s="399"/>
      <c r="BJ606" s="399">
        <v>0.10810813913300001</v>
      </c>
      <c r="BK606" s="399">
        <v>0.108142214148517</v>
      </c>
      <c r="BL606" s="399">
        <v>-1.9027399435800299E-2</v>
      </c>
      <c r="BM606" s="399">
        <v>-0.31976316827707701</v>
      </c>
      <c r="BN606" s="399"/>
      <c r="BO606" s="399">
        <v>9.8351779609153703E-3</v>
      </c>
      <c r="BP606" s="399">
        <v>-0.131548321434762</v>
      </c>
      <c r="BQ606" s="399">
        <v>-4.3419566156650803E-2</v>
      </c>
      <c r="BR606" s="399">
        <v>9.1821628188927903E-2</v>
      </c>
      <c r="BS606" s="399"/>
      <c r="BT606" s="399"/>
      <c r="BU606" s="399">
        <v>-3.5318925741252699E-2</v>
      </c>
      <c r="BV606" s="399"/>
      <c r="BW606" s="399">
        <v>0.145491452249294</v>
      </c>
      <c r="BX606" s="403"/>
      <c r="BY606" s="399">
        <v>-1.02537172700748E-2</v>
      </c>
      <c r="BZ606" s="399">
        <v>5.60441845515047E-2</v>
      </c>
      <c r="CA606" s="399">
        <v>-2.4032726599455601E-2</v>
      </c>
      <c r="CB606" s="399"/>
      <c r="CC606" s="399">
        <v>-6.5744023032483806E-2</v>
      </c>
      <c r="CD606" s="399"/>
      <c r="CE606" s="399"/>
      <c r="CF606" s="399">
        <v>4.8353637051050599E-3</v>
      </c>
      <c r="CG606" s="399">
        <v>6.2136075372372902E-2</v>
      </c>
      <c r="CH606" s="399">
        <v>2.08923669124505E-2</v>
      </c>
      <c r="CI606" s="399">
        <v>-4.25675747514727E-2</v>
      </c>
      <c r="CJ606" s="399">
        <v>-9.3287940899928298E-2</v>
      </c>
      <c r="CK606" s="399"/>
      <c r="CL606" s="399"/>
      <c r="CM606" s="399"/>
      <c r="CN606" s="399"/>
      <c r="CO606" s="399"/>
      <c r="CP606" s="399"/>
      <c r="CQ606" s="399"/>
      <c r="CR606" s="399">
        <v>5.8404691692648296E-3</v>
      </c>
      <c r="CS606" s="399"/>
      <c r="CT606" s="399"/>
      <c r="CU606" s="399"/>
      <c r="CV606" s="399"/>
      <c r="CW606" s="399"/>
      <c r="CX606" s="399"/>
      <c r="CY606" s="399"/>
      <c r="CZ606" s="399"/>
      <c r="DA606" s="399"/>
      <c r="DB606" s="399"/>
      <c r="DC606" s="399"/>
      <c r="DD606" s="399"/>
      <c r="DE606" s="399"/>
      <c r="DG606" s="404"/>
      <c r="DI606" s="399"/>
      <c r="DJ606" s="399">
        <v>0.136790481681547</v>
      </c>
      <c r="DK606" s="399">
        <v>0.14705475265545001</v>
      </c>
    </row>
    <row r="607" spans="1:115" customFormat="1" hidden="1" outlineLevel="1">
      <c r="A607" s="398">
        <f t="shared" si="56"/>
        <v>37134</v>
      </c>
      <c r="B607" s="402"/>
      <c r="C607" s="399"/>
      <c r="D607" s="399">
        <v>3.0999999999999999E-3</v>
      </c>
      <c r="E607" s="399">
        <v>-6.0451668784051303E-2</v>
      </c>
      <c r="F607" s="399"/>
      <c r="G607" s="399"/>
      <c r="H607" s="399"/>
      <c r="I607" s="399"/>
      <c r="J607" s="399"/>
      <c r="K607" s="399"/>
      <c r="L607" s="399"/>
      <c r="M607" s="399"/>
      <c r="N607" s="399"/>
      <c r="O607" s="399"/>
      <c r="P607" s="399"/>
      <c r="Q607" s="399"/>
      <c r="R607" s="399">
        <v>-1.2773745909856801E-2</v>
      </c>
      <c r="S607" s="399">
        <v>1.58981949916208E-2</v>
      </c>
      <c r="T607" s="399">
        <v>-0.25794085318231003</v>
      </c>
      <c r="U607" s="399"/>
      <c r="V607" s="399">
        <v>-0.284227402385056</v>
      </c>
      <c r="W607" s="399"/>
      <c r="X607" s="399">
        <v>6.8164714437518495E-2</v>
      </c>
      <c r="Y607" s="399"/>
      <c r="Z607" s="399">
        <v>-6.3288107130879904E-3</v>
      </c>
      <c r="AA607" s="399">
        <v>-0.13101067033314001</v>
      </c>
      <c r="AB607" s="399">
        <v>0.17821787662865801</v>
      </c>
      <c r="AC607" s="399"/>
      <c r="AD607" s="399"/>
      <c r="AE607" s="399">
        <v>-3.4914550658654502E-2</v>
      </c>
      <c r="AF607" s="399"/>
      <c r="AG607" s="399"/>
      <c r="AH607" s="399"/>
      <c r="AI607" s="399"/>
      <c r="AJ607" s="399"/>
      <c r="AK607" s="399">
        <v>-7.1001221616512301E-3</v>
      </c>
      <c r="AL607" s="399"/>
      <c r="AM607" s="399">
        <v>8.8406151331870096E-3</v>
      </c>
      <c r="AN607" s="399">
        <v>1.14326022166963E-2</v>
      </c>
      <c r="AO607" s="399"/>
      <c r="AP607" s="399">
        <v>-3.7104663128003902E-2</v>
      </c>
      <c r="AQ607" s="399">
        <v>5.1524887758921799E-2</v>
      </c>
      <c r="AR607" s="399">
        <v>4.7095127938594203E-2</v>
      </c>
      <c r="AS607" s="399"/>
      <c r="AT607" s="399">
        <v>-0.32466843597933898</v>
      </c>
      <c r="AU607" s="399"/>
      <c r="AV607" s="399">
        <v>7.9345211939019205E-3</v>
      </c>
      <c r="AW607" s="399">
        <v>4.40726873806907E-2</v>
      </c>
      <c r="AX607" s="399"/>
      <c r="AY607" s="399">
        <v>5.1724324419762699E-2</v>
      </c>
      <c r="AZ607" s="399">
        <v>-4.1796377308346202E-3</v>
      </c>
      <c r="BA607" s="399">
        <v>1.48838552131769E-4</v>
      </c>
      <c r="BB607" s="399">
        <v>-9.3295435380021205E-2</v>
      </c>
      <c r="BC607" s="399"/>
      <c r="BD607" s="399">
        <v>3.3413110917222599E-2</v>
      </c>
      <c r="BE607" s="399">
        <v>-7.6595777593318398E-2</v>
      </c>
      <c r="BF607" s="399">
        <v>-1.91958940319902E-2</v>
      </c>
      <c r="BG607" s="399">
        <v>-0.21056841702614801</v>
      </c>
      <c r="BH607" s="399">
        <v>3.3464204302241202E-2</v>
      </c>
      <c r="BI607" s="399"/>
      <c r="BJ607" s="399">
        <v>7.5609672086271298E-2</v>
      </c>
      <c r="BK607" s="399">
        <v>-9.2559330904630005E-2</v>
      </c>
      <c r="BL607" s="399">
        <v>-9.0069632469679903E-2</v>
      </c>
      <c r="BM607" s="399">
        <v>-8.7051846317288597E-3</v>
      </c>
      <c r="BN607" s="399"/>
      <c r="BO607" s="399">
        <v>4.3286991744384497E-5</v>
      </c>
      <c r="BP607" s="399">
        <v>-2.1715459351974199E-2</v>
      </c>
      <c r="BQ607" s="399">
        <v>-2.1276621558231099E-2</v>
      </c>
      <c r="BR607" s="399">
        <v>9.4927072776940201E-3</v>
      </c>
      <c r="BS607" s="399"/>
      <c r="BT607" s="399"/>
      <c r="BU607" s="399">
        <v>3.81561784678561E-2</v>
      </c>
      <c r="BV607" s="399"/>
      <c r="BW607" s="399">
        <v>-0.14042967638082399</v>
      </c>
      <c r="BX607" s="403"/>
      <c r="BY607" s="399">
        <v>2.55973044168302E-2</v>
      </c>
      <c r="BZ607" s="399">
        <v>-0.150364427005206</v>
      </c>
      <c r="CA607" s="399">
        <v>-2.3496003085804001E-2</v>
      </c>
      <c r="CB607" s="399"/>
      <c r="CC607" s="399">
        <v>2.77708730565318E-3</v>
      </c>
      <c r="CD607" s="399"/>
      <c r="CE607" s="399"/>
      <c r="CF607" s="399">
        <v>0.109090761528329</v>
      </c>
      <c r="CG607" s="399">
        <v>1.5694050039487002E-2</v>
      </c>
      <c r="CH607" s="399">
        <v>-8.4849403080312705E-2</v>
      </c>
      <c r="CI607" s="399">
        <v>-1.55257774060892E-2</v>
      </c>
      <c r="CJ607" s="399">
        <v>-0.13808718677438001</v>
      </c>
      <c r="CK607" s="399"/>
      <c r="CL607" s="399"/>
      <c r="CM607" s="399"/>
      <c r="CN607" s="399"/>
      <c r="CO607" s="399"/>
      <c r="CP607" s="399"/>
      <c r="CQ607" s="399"/>
      <c r="CR607" s="399">
        <v>-2.2576764858695999E-3</v>
      </c>
      <c r="CS607" s="399"/>
      <c r="CT607" s="399"/>
      <c r="CU607" s="399"/>
      <c r="CV607" s="399"/>
      <c r="CW607" s="399"/>
      <c r="CX607" s="399"/>
      <c r="CY607" s="399"/>
      <c r="CZ607" s="399"/>
      <c r="DA607" s="399"/>
      <c r="DB607" s="399"/>
      <c r="DC607" s="399"/>
      <c r="DD607" s="399"/>
      <c r="DE607" s="399"/>
      <c r="DG607" s="404"/>
      <c r="DI607" s="399"/>
      <c r="DJ607" s="399">
        <v>0.15837724922869201</v>
      </c>
      <c r="DK607" s="399">
        <v>1.84127882643767E-2</v>
      </c>
    </row>
    <row r="608" spans="1:115" customFormat="1" hidden="1" outlineLevel="1">
      <c r="A608" s="398">
        <f t="shared" si="56"/>
        <v>37164</v>
      </c>
      <c r="B608" s="402"/>
      <c r="C608" s="399"/>
      <c r="D608" s="399">
        <v>2.8E-3</v>
      </c>
      <c r="E608" s="399">
        <v>-8.9130888907544198E-2</v>
      </c>
      <c r="F608" s="399"/>
      <c r="G608" s="399"/>
      <c r="H608" s="399"/>
      <c r="I608" s="399"/>
      <c r="J608" s="399"/>
      <c r="K608" s="399"/>
      <c r="L608" s="399"/>
      <c r="M608" s="399"/>
      <c r="N608" s="399"/>
      <c r="O608" s="399"/>
      <c r="P608" s="399"/>
      <c r="Q608" s="399"/>
      <c r="R608" s="399">
        <v>-0.163882260392508</v>
      </c>
      <c r="S608" s="399">
        <v>-8.7036107826655204E-2</v>
      </c>
      <c r="T608" s="399">
        <v>-0.39852402185919999</v>
      </c>
      <c r="U608" s="399"/>
      <c r="V608" s="399">
        <v>-0.332214757225336</v>
      </c>
      <c r="W608" s="399"/>
      <c r="X608" s="399">
        <v>0.13770141186309701</v>
      </c>
      <c r="Y608" s="399"/>
      <c r="Z608" s="399">
        <v>-0.11464952176948701</v>
      </c>
      <c r="AA608" s="399">
        <v>-4.9451405866968501E-2</v>
      </c>
      <c r="AB608" s="399">
        <v>-9.2437485714921205E-3</v>
      </c>
      <c r="AC608" s="399"/>
      <c r="AD608" s="399"/>
      <c r="AE608" s="399">
        <v>-0.26779399241377</v>
      </c>
      <c r="AF608" s="399"/>
      <c r="AG608" s="399"/>
      <c r="AH608" s="399"/>
      <c r="AI608" s="399"/>
      <c r="AJ608" s="399"/>
      <c r="AK608" s="399">
        <v>-3.0088654806776999E-2</v>
      </c>
      <c r="AL608" s="399"/>
      <c r="AM608" s="399">
        <v>9.7591535626841003E-2</v>
      </c>
      <c r="AN608" s="399">
        <v>-0.40127149200009299</v>
      </c>
      <c r="AO608" s="399"/>
      <c r="AP608" s="399">
        <v>2.3041773906379698E-2</v>
      </c>
      <c r="AQ608" s="399">
        <v>-6.0326379080667403E-2</v>
      </c>
      <c r="AR608" s="399">
        <v>-0.35143414856706401</v>
      </c>
      <c r="AS608" s="399"/>
      <c r="AT608" s="399">
        <v>3.03032050002329E-2</v>
      </c>
      <c r="AU608" s="399"/>
      <c r="AV608" s="399">
        <v>3.5088142745374397E-2</v>
      </c>
      <c r="AW608" s="399">
        <v>-1.8341135933188198E-2</v>
      </c>
      <c r="AX608" s="399"/>
      <c r="AY608" s="399">
        <v>-0.17595635969089601</v>
      </c>
      <c r="AZ608" s="399">
        <v>-1.89844055648682E-2</v>
      </c>
      <c r="BA608" s="399">
        <v>3.4958616976791403E-2</v>
      </c>
      <c r="BB608" s="399">
        <v>-0.25851837233385699</v>
      </c>
      <c r="BC608" s="399"/>
      <c r="BD608" s="399">
        <v>-6.2677669939084593E-2</v>
      </c>
      <c r="BE608" s="399">
        <v>-0.51097855207366905</v>
      </c>
      <c r="BF608" s="399">
        <v>-0.279459318346296</v>
      </c>
      <c r="BG608" s="399">
        <v>-0.126824144693157</v>
      </c>
      <c r="BH608" s="399">
        <v>-0.10819046699557799</v>
      </c>
      <c r="BI608" s="399"/>
      <c r="BJ608" s="399">
        <v>-1.13003913350102E-2</v>
      </c>
      <c r="BK608" s="399">
        <v>-0.103999962375302</v>
      </c>
      <c r="BL608" s="399">
        <v>-0.13324861520061199</v>
      </c>
      <c r="BM608" s="399">
        <v>-0.31503813271584202</v>
      </c>
      <c r="BN608" s="399"/>
      <c r="BO608" s="399">
        <v>-6.6115950078933297E-2</v>
      </c>
      <c r="BP608" s="399">
        <v>-2.57607935505954E-2</v>
      </c>
      <c r="BQ608" s="399">
        <v>-6.3768277630499998E-2</v>
      </c>
      <c r="BR608" s="399">
        <v>-2.2920986648619902E-2</v>
      </c>
      <c r="BS608" s="399"/>
      <c r="BT608" s="399"/>
      <c r="BU608" s="399">
        <v>-0.10457260544355899</v>
      </c>
      <c r="BV608" s="399"/>
      <c r="BW608" s="399">
        <v>3.1770768373439999E-2</v>
      </c>
      <c r="BX608" s="403"/>
      <c r="BY608" s="399">
        <v>-3.7140549712098098E-2</v>
      </c>
      <c r="BZ608" s="399">
        <v>-0.25413328225882098</v>
      </c>
      <c r="CA608" s="399">
        <v>-0.123900067128649</v>
      </c>
      <c r="CB608" s="399"/>
      <c r="CC608" s="399">
        <v>-8.0586678254626495E-2</v>
      </c>
      <c r="CD608" s="399"/>
      <c r="CE608" s="399"/>
      <c r="CF608" s="399">
        <v>0.13954613539887101</v>
      </c>
      <c r="CG608" s="399">
        <v>-0.29146560824559697</v>
      </c>
      <c r="CH608" s="399">
        <v>-6.7346663681758095E-2</v>
      </c>
      <c r="CI608" s="399">
        <v>-0.32258064957185401</v>
      </c>
      <c r="CJ608" s="399">
        <v>-0.103067726243354</v>
      </c>
      <c r="CK608" s="399"/>
      <c r="CL608" s="399"/>
      <c r="CM608" s="399"/>
      <c r="CN608" s="399"/>
      <c r="CO608" s="399"/>
      <c r="CP608" s="399"/>
      <c r="CQ608" s="399"/>
      <c r="CR608" s="399">
        <v>-0.135132773476798</v>
      </c>
      <c r="CS608" s="399"/>
      <c r="CT608" s="399"/>
      <c r="CU608" s="399"/>
      <c r="CV608" s="399"/>
      <c r="CW608" s="399"/>
      <c r="CX608" s="399"/>
      <c r="CY608" s="399"/>
      <c r="CZ608" s="399"/>
      <c r="DA608" s="399"/>
      <c r="DB608" s="399"/>
      <c r="DC608" s="399"/>
      <c r="DD608" s="399"/>
      <c r="DE608" s="399"/>
      <c r="DG608" s="404"/>
      <c r="DI608" s="399"/>
      <c r="DJ608" s="399">
        <v>-0.21581925838320101</v>
      </c>
      <c r="DK608" s="399">
        <v>-0.182044908793426</v>
      </c>
    </row>
    <row r="609" spans="1:115" customFormat="1" hidden="1" outlineLevel="1">
      <c r="A609" s="398">
        <f t="shared" si="56"/>
        <v>37195</v>
      </c>
      <c r="B609" s="402"/>
      <c r="C609" s="399"/>
      <c r="D609" s="399">
        <v>2.2000000000000001E-3</v>
      </c>
      <c r="E609" s="399">
        <v>2.2281426357652501E-2</v>
      </c>
      <c r="F609" s="399"/>
      <c r="G609" s="399"/>
      <c r="H609" s="399"/>
      <c r="I609" s="399"/>
      <c r="J609" s="399"/>
      <c r="K609" s="399"/>
      <c r="L609" s="399"/>
      <c r="M609" s="399"/>
      <c r="N609" s="399"/>
      <c r="O609" s="399"/>
      <c r="P609" s="399"/>
      <c r="Q609" s="399"/>
      <c r="R609" s="399">
        <v>0.13217272206848801</v>
      </c>
      <c r="S609" s="399">
        <v>9.8214256221009294E-2</v>
      </c>
      <c r="T609" s="399">
        <v>0.20736203842453399</v>
      </c>
      <c r="U609" s="399"/>
      <c r="V609" s="399">
        <v>0.169179273765001</v>
      </c>
      <c r="W609" s="399"/>
      <c r="X609" s="399">
        <v>2.7379398372944001E-2</v>
      </c>
      <c r="Y609" s="399"/>
      <c r="Z609" s="399">
        <v>8.8129530702427905E-2</v>
      </c>
      <c r="AA609" s="399">
        <v>6.3835755330257302E-2</v>
      </c>
      <c r="AB609" s="399">
        <v>-5.0042423274377898E-2</v>
      </c>
      <c r="AC609" s="399"/>
      <c r="AD609" s="399"/>
      <c r="AE609" s="399">
        <v>-1.6109934975317901E-3</v>
      </c>
      <c r="AF609" s="399"/>
      <c r="AG609" s="399"/>
      <c r="AH609" s="399"/>
      <c r="AI609" s="399"/>
      <c r="AJ609" s="399"/>
      <c r="AK609" s="399">
        <v>-0.108608025155808</v>
      </c>
      <c r="AL609" s="399"/>
      <c r="AM609" s="399">
        <v>0.114742654445025</v>
      </c>
      <c r="AN609" s="399">
        <v>0.11858391447213699</v>
      </c>
      <c r="AO609" s="399"/>
      <c r="AP609" s="399">
        <v>-4.1892126943615902E-2</v>
      </c>
      <c r="AQ609" s="399">
        <v>5.44756489324809E-2</v>
      </c>
      <c r="AR609" s="399">
        <v>0.56024719963143599</v>
      </c>
      <c r="AS609" s="399"/>
      <c r="AT609" s="399">
        <v>7.7901627697682704E-2</v>
      </c>
      <c r="AU609" s="399"/>
      <c r="AV609" s="399">
        <v>4.3299151280458102E-3</v>
      </c>
      <c r="AW609" s="399">
        <v>1.9060140511852799E-2</v>
      </c>
      <c r="AX609" s="399"/>
      <c r="AY609" s="399">
        <v>3.1537783305044503E-2</v>
      </c>
      <c r="AZ609" s="399">
        <v>9.6309239770538693E-2</v>
      </c>
      <c r="BA609" s="399">
        <v>-3.3365608657006602E-3</v>
      </c>
      <c r="BB609" s="399">
        <v>0.150602803605734</v>
      </c>
      <c r="BC609" s="399"/>
      <c r="BD609" s="399">
        <v>2.73554134621301E-2</v>
      </c>
      <c r="BE609" s="399">
        <v>0.35809305746278602</v>
      </c>
      <c r="BF609" s="399">
        <v>0.110277371793523</v>
      </c>
      <c r="BG609" s="399">
        <v>-6.6201197743283799E-2</v>
      </c>
      <c r="BH609" s="399">
        <v>-4.8697020199425199E-2</v>
      </c>
      <c r="BI609" s="399"/>
      <c r="BJ609" s="399">
        <v>2.3419540999660898E-2</v>
      </c>
      <c r="BK609" s="399">
        <v>5.7169535062269097E-3</v>
      </c>
      <c r="BL609" s="399">
        <v>4.55918832122763E-2</v>
      </c>
      <c r="BM609" s="399">
        <v>0.47435834612970201</v>
      </c>
      <c r="BN609" s="399"/>
      <c r="BO609" s="399">
        <v>4.4838036321525498E-2</v>
      </c>
      <c r="BP609" s="399">
        <v>3.37574382060013E-3</v>
      </c>
      <c r="BQ609" s="399">
        <v>5.2631867648602601E-2</v>
      </c>
      <c r="BR609" s="399">
        <v>-1.12781994335716E-2</v>
      </c>
      <c r="BS609" s="399"/>
      <c r="BT609" s="399"/>
      <c r="BU609" s="399">
        <v>0.123333009902483</v>
      </c>
      <c r="BV609" s="399"/>
      <c r="BW609" s="399">
        <v>3.8383410111239601E-2</v>
      </c>
      <c r="BX609" s="403"/>
      <c r="BY609" s="399">
        <v>1.4794948806660701E-2</v>
      </c>
      <c r="BZ609" s="399">
        <v>0.38916236204993299</v>
      </c>
      <c r="CA609" s="399">
        <v>7.9999971149493199E-2</v>
      </c>
      <c r="CB609" s="399"/>
      <c r="CC609" s="399">
        <v>-0.27883766219248102</v>
      </c>
      <c r="CD609" s="399"/>
      <c r="CE609" s="399"/>
      <c r="CF609" s="399">
        <v>-1.6949307467557798E-2</v>
      </c>
      <c r="CG609" s="399">
        <v>0.119318483000316</v>
      </c>
      <c r="CH609" s="399">
        <v>5.95182748345328E-2</v>
      </c>
      <c r="CI609" s="399">
        <v>0.38730157897185402</v>
      </c>
      <c r="CJ609" s="399">
        <v>0.13640838781527601</v>
      </c>
      <c r="CK609" s="399"/>
      <c r="CL609" s="399"/>
      <c r="CM609" s="399"/>
      <c r="CN609" s="399"/>
      <c r="CO609" s="399"/>
      <c r="CP609" s="399"/>
      <c r="CQ609" s="399"/>
      <c r="CR609" s="399">
        <v>-8.3769829557355499E-2</v>
      </c>
      <c r="CS609" s="399"/>
      <c r="CT609" s="399"/>
      <c r="CU609" s="399"/>
      <c r="CV609" s="399"/>
      <c r="CW609" s="399"/>
      <c r="CX609" s="399"/>
      <c r="CY609" s="399"/>
      <c r="CZ609" s="399"/>
      <c r="DA609" s="399"/>
      <c r="DB609" s="399"/>
      <c r="DC609" s="399"/>
      <c r="DD609" s="399"/>
      <c r="DE609" s="399"/>
      <c r="DG609" s="404"/>
      <c r="DI609" s="399"/>
      <c r="DJ609" s="399">
        <v>0.15980432303154801</v>
      </c>
      <c r="DK609" s="399">
        <v>2.8000108436837701E-2</v>
      </c>
    </row>
    <row r="610" spans="1:115" customFormat="1" hidden="1" outlineLevel="1">
      <c r="A610" s="398">
        <f t="shared" si="56"/>
        <v>37225</v>
      </c>
      <c r="B610" s="402"/>
      <c r="C610" s="399"/>
      <c r="D610" s="399">
        <v>1.6999999999999999E-3</v>
      </c>
      <c r="E610" s="399">
        <v>7.5452674111959397E-2</v>
      </c>
      <c r="F610" s="399"/>
      <c r="G610" s="399"/>
      <c r="H610" s="399"/>
      <c r="I610" s="399"/>
      <c r="J610" s="399"/>
      <c r="K610" s="399"/>
      <c r="L610" s="399"/>
      <c r="M610" s="399"/>
      <c r="N610" s="399"/>
      <c r="O610" s="399"/>
      <c r="P610" s="399"/>
      <c r="Q610" s="399"/>
      <c r="R610" s="399">
        <v>0.212984526712027</v>
      </c>
      <c r="S610" s="399">
        <v>7.3557677698633001E-2</v>
      </c>
      <c r="T610" s="399">
        <v>0.37804880176251399</v>
      </c>
      <c r="U610" s="399"/>
      <c r="V610" s="399">
        <v>0.62177645614488297</v>
      </c>
      <c r="W610" s="399"/>
      <c r="X610" s="399">
        <v>0.115858427127148</v>
      </c>
      <c r="Y610" s="399"/>
      <c r="Z610" s="399">
        <v>9.0908740941822497E-2</v>
      </c>
      <c r="AA610" s="399">
        <v>8.0623628014980103E-2</v>
      </c>
      <c r="AB610" s="399">
        <v>-1.3392766924938199E-2</v>
      </c>
      <c r="AC610" s="399"/>
      <c r="AD610" s="399"/>
      <c r="AE610" s="399">
        <v>0.101129258064224</v>
      </c>
      <c r="AF610" s="399"/>
      <c r="AG610" s="399"/>
      <c r="AH610" s="399"/>
      <c r="AI610" s="399"/>
      <c r="AJ610" s="399"/>
      <c r="AK610" s="399">
        <v>4.92548089281548E-2</v>
      </c>
      <c r="AL610" s="399"/>
      <c r="AM610" s="399">
        <v>-4.5267569773631201E-2</v>
      </c>
      <c r="AN610" s="399">
        <v>0.156118527843111</v>
      </c>
      <c r="AO610" s="399"/>
      <c r="AP610" s="399">
        <v>6.1745661400255301E-2</v>
      </c>
      <c r="AQ610" s="399">
        <v>7.3541149241759002E-2</v>
      </c>
      <c r="AR610" s="399">
        <v>0.27484829745841999</v>
      </c>
      <c r="AS610" s="399"/>
      <c r="AT610" s="399">
        <v>3.4660764491837498E-2</v>
      </c>
      <c r="AU610" s="399"/>
      <c r="AV610" s="399">
        <v>-1.64212883640502E-3</v>
      </c>
      <c r="AW610" s="399">
        <v>4.9877734183049798E-2</v>
      </c>
      <c r="AX610" s="399"/>
      <c r="AY610" s="399">
        <v>8.2794149647203497E-2</v>
      </c>
      <c r="AZ610" s="399">
        <v>0.15589567952248201</v>
      </c>
      <c r="BA610" s="399">
        <v>-3.4584593462926097E-2</v>
      </c>
      <c r="BB610" s="399">
        <v>0.24869140255413</v>
      </c>
      <c r="BC610" s="399"/>
      <c r="BD610" s="399">
        <v>0.11648424887098301</v>
      </c>
      <c r="BE610" s="399">
        <v>3.2653030084103897E-2</v>
      </c>
      <c r="BF610" s="399">
        <v>5.6267421417928599E-2</v>
      </c>
      <c r="BG610" s="399">
        <v>0.180062226622618</v>
      </c>
      <c r="BH610" s="399">
        <v>9.0658447045363494E-2</v>
      </c>
      <c r="BI610" s="399"/>
      <c r="BJ610" s="399">
        <v>4.1189987435910499E-2</v>
      </c>
      <c r="BK610" s="399">
        <v>6.0374756547176299E-2</v>
      </c>
      <c r="BL610" s="399">
        <v>6.6742245693683006E-2</v>
      </c>
      <c r="BM610" s="399">
        <v>3.9130404360572899E-2</v>
      </c>
      <c r="BN610" s="399"/>
      <c r="BO610" s="399">
        <v>-3.24666297717702E-2</v>
      </c>
      <c r="BP610" s="399">
        <v>6.11158483128535E-2</v>
      </c>
      <c r="BQ610" s="399">
        <v>-5.2941182812643997E-2</v>
      </c>
      <c r="BR610" s="399">
        <v>8.6692399644393695E-2</v>
      </c>
      <c r="BS610" s="399"/>
      <c r="BT610" s="399"/>
      <c r="BU610" s="399">
        <v>0.121661595514384</v>
      </c>
      <c r="BV610" s="399"/>
      <c r="BW610" s="399">
        <v>7.2957201384963699E-2</v>
      </c>
      <c r="BX610" s="403"/>
      <c r="BY610" s="399">
        <v>-5.2388595079876803E-2</v>
      </c>
      <c r="BZ610" s="399">
        <v>0.20803735349906799</v>
      </c>
      <c r="CA610" s="399">
        <v>0.19658125936918</v>
      </c>
      <c r="CB610" s="399"/>
      <c r="CC610" s="399">
        <v>0.12761527283661001</v>
      </c>
      <c r="CD610" s="399"/>
      <c r="CE610" s="399"/>
      <c r="CF610" s="399">
        <v>-0.15215453628369</v>
      </c>
      <c r="CG610" s="399">
        <v>0.12836086999221799</v>
      </c>
      <c r="CH610" s="399">
        <v>-8.4675525463231392E-3</v>
      </c>
      <c r="CI610" s="399">
        <v>3.8138826322953998E-2</v>
      </c>
      <c r="CJ610" s="399">
        <v>0.10421346962205801</v>
      </c>
      <c r="CK610" s="399"/>
      <c r="CL610" s="399"/>
      <c r="CM610" s="399"/>
      <c r="CN610" s="399"/>
      <c r="CO610" s="399"/>
      <c r="CP610" s="399"/>
      <c r="CQ610" s="399"/>
      <c r="CR610" s="399">
        <v>0.195918354621611</v>
      </c>
      <c r="CS610" s="399"/>
      <c r="CT610" s="399"/>
      <c r="CU610" s="399"/>
      <c r="CV610" s="399"/>
      <c r="CW610" s="399"/>
      <c r="CX610" s="399"/>
      <c r="CY610" s="399"/>
      <c r="CZ610" s="399"/>
      <c r="DA610" s="399"/>
      <c r="DB610" s="399"/>
      <c r="DC610" s="399"/>
      <c r="DD610" s="399"/>
      <c r="DE610" s="399"/>
      <c r="DG610" s="404"/>
      <c r="DI610" s="399"/>
      <c r="DJ610" s="399">
        <v>4.47569547671407E-2</v>
      </c>
      <c r="DK610" s="399">
        <v>3.0100361201169799E-2</v>
      </c>
    </row>
    <row r="611" spans="1:115" customFormat="1" hidden="1" outlineLevel="1">
      <c r="A611" s="398">
        <f t="shared" si="56"/>
        <v>37256</v>
      </c>
      <c r="B611" s="402"/>
      <c r="C611" s="399"/>
      <c r="D611" s="399">
        <v>1.5E-3</v>
      </c>
      <c r="E611" s="399">
        <v>1.2792379490784701E-2</v>
      </c>
      <c r="F611" s="399"/>
      <c r="G611" s="399"/>
      <c r="H611" s="399"/>
      <c r="I611" s="399"/>
      <c r="J611" s="399"/>
      <c r="K611" s="399"/>
      <c r="L611" s="399"/>
      <c r="M611" s="399"/>
      <c r="N611" s="399"/>
      <c r="O611" s="399"/>
      <c r="P611" s="399"/>
      <c r="Q611" s="399"/>
      <c r="R611" s="399">
        <v>2.8168418656157899E-2</v>
      </c>
      <c r="S611" s="399">
        <v>6.4652849083581598E-2</v>
      </c>
      <c r="T611" s="399">
        <v>0.16961645766125699</v>
      </c>
      <c r="U611" s="399">
        <v>5.3846139174241303E-2</v>
      </c>
      <c r="V611" s="399">
        <v>-4.4169612498188703E-2</v>
      </c>
      <c r="W611" s="399"/>
      <c r="X611" s="399">
        <v>3.1815696849042098E-2</v>
      </c>
      <c r="Y611" s="399"/>
      <c r="Z611" s="399">
        <v>6.3958977075369905E-2</v>
      </c>
      <c r="AA611" s="399">
        <v>8.5616502071441197E-2</v>
      </c>
      <c r="AB611" s="399">
        <v>9.95469083462352E-3</v>
      </c>
      <c r="AC611" s="399"/>
      <c r="AD611" s="399"/>
      <c r="AE611" s="399">
        <v>2.3102767312950599E-2</v>
      </c>
      <c r="AF611" s="399"/>
      <c r="AG611" s="399"/>
      <c r="AH611" s="399"/>
      <c r="AI611" s="399"/>
      <c r="AJ611" s="399"/>
      <c r="AK611" s="399">
        <v>7.1938985416894502E-2</v>
      </c>
      <c r="AL611" s="399"/>
      <c r="AM611" s="399">
        <v>4.7360774007332296E-3</v>
      </c>
      <c r="AN611" s="399">
        <v>5.9306563702471803E-2</v>
      </c>
      <c r="AO611" s="399"/>
      <c r="AP611" s="399">
        <v>-0.12737057205988001</v>
      </c>
      <c r="AQ611" s="399">
        <v>6.3674675312881096E-2</v>
      </c>
      <c r="AR611" s="399">
        <v>0.22437791217095299</v>
      </c>
      <c r="AS611" s="399"/>
      <c r="AT611" s="399">
        <v>-1.5680721046449499E-2</v>
      </c>
      <c r="AU611" s="399"/>
      <c r="AV611" s="399">
        <v>4.2380003266404504E-3</v>
      </c>
      <c r="AW611" s="399">
        <v>2.1559791714203799E-2</v>
      </c>
      <c r="AX611" s="399"/>
      <c r="AY611" s="399">
        <v>-8.3636865258280794E-3</v>
      </c>
      <c r="AZ611" s="399">
        <v>-1.7506306995631299E-2</v>
      </c>
      <c r="BA611" s="399">
        <v>0.114285322233224</v>
      </c>
      <c r="BB611" s="399">
        <v>-5.4507681649010202E-2</v>
      </c>
      <c r="BC611" s="399"/>
      <c r="BD611" s="399">
        <v>5.7575380509882597E-2</v>
      </c>
      <c r="BE611" s="399">
        <v>-2.8063205766133699E-2</v>
      </c>
      <c r="BF611" s="399">
        <v>8.4844791892958196E-2</v>
      </c>
      <c r="BG611" s="399">
        <v>-0.17001053110679001</v>
      </c>
      <c r="BH611" s="399">
        <v>0.11018725925115801</v>
      </c>
      <c r="BI611" s="399"/>
      <c r="BJ611" s="399">
        <v>3.8776209357797603E-2</v>
      </c>
      <c r="BK611" s="399">
        <v>0.10185635596424999</v>
      </c>
      <c r="BL611" s="399">
        <v>-3.63206948860368E-2</v>
      </c>
      <c r="BM611" s="399">
        <v>4.9163442403870203E-2</v>
      </c>
      <c r="BN611" s="399"/>
      <c r="BO611" s="399">
        <v>5.4111174017057798E-2</v>
      </c>
      <c r="BP611" s="399">
        <v>-4.8877373055952703E-2</v>
      </c>
      <c r="BQ611" s="399">
        <v>1.7080834464715901E-2</v>
      </c>
      <c r="BR611" s="399">
        <v>-9.5176136403589597E-3</v>
      </c>
      <c r="BS611" s="399"/>
      <c r="BT611" s="399"/>
      <c r="BU611" s="399">
        <v>4.7425765751861498E-2</v>
      </c>
      <c r="BV611" s="399"/>
      <c r="BW611" s="399">
        <v>4.4828662354565701E-2</v>
      </c>
      <c r="BX611" s="403"/>
      <c r="BY611" s="399">
        <v>8.6030759620883496E-2</v>
      </c>
      <c r="BZ611" s="399">
        <v>-0.113991729125811</v>
      </c>
      <c r="CA611" s="399">
        <v>1.92235100942506E-3</v>
      </c>
      <c r="CB611" s="399"/>
      <c r="CC611" s="399">
        <v>9.8329904191235495E-2</v>
      </c>
      <c r="CD611" s="399"/>
      <c r="CE611" s="399"/>
      <c r="CF611" s="399">
        <v>-2.6995079499162501E-2</v>
      </c>
      <c r="CG611" s="399">
        <v>2.0518390905675199E-2</v>
      </c>
      <c r="CH611" s="399">
        <v>0.14870847491895101</v>
      </c>
      <c r="CI611" s="399">
        <v>-5.2902228619914102E-2</v>
      </c>
      <c r="CJ611" s="399">
        <v>3.1770521044862797E-2</v>
      </c>
      <c r="CK611" s="399"/>
      <c r="CL611" s="399"/>
      <c r="CM611" s="399"/>
      <c r="CN611" s="399"/>
      <c r="CO611" s="399"/>
      <c r="CP611" s="399"/>
      <c r="CQ611" s="399"/>
      <c r="CR611" s="399">
        <v>8.9079080728777502E-2</v>
      </c>
      <c r="CS611" s="399"/>
      <c r="CT611" s="399"/>
      <c r="CU611" s="399"/>
      <c r="CV611" s="399"/>
      <c r="CW611" s="399"/>
      <c r="CX611" s="399"/>
      <c r="CY611" s="399"/>
      <c r="CZ611" s="399"/>
      <c r="DA611" s="399"/>
      <c r="DB611" s="399"/>
      <c r="DC611" s="399"/>
      <c r="DD611" s="399"/>
      <c r="DE611" s="399"/>
      <c r="DG611" s="404"/>
      <c r="DI611" s="399"/>
      <c r="DJ611" s="399">
        <v>2.7561928665509699E-2</v>
      </c>
      <c r="DK611" s="399">
        <v>0.26334769137400499</v>
      </c>
    </row>
    <row r="612" spans="1:115" customFormat="1" hidden="1" outlineLevel="1">
      <c r="A612" s="398">
        <f t="shared" si="56"/>
        <v>37287</v>
      </c>
      <c r="B612" s="402"/>
      <c r="C612" s="399"/>
      <c r="D612" s="399">
        <v>1.4E-3</v>
      </c>
      <c r="E612" s="399">
        <v>-1.34981675304235E-2</v>
      </c>
      <c r="F612" s="399"/>
      <c r="G612" s="399"/>
      <c r="H612" s="399"/>
      <c r="I612" s="399"/>
      <c r="J612" s="399"/>
      <c r="K612" s="399"/>
      <c r="L612" s="399"/>
      <c r="M612" s="399"/>
      <c r="N612" s="399"/>
      <c r="O612" s="399"/>
      <c r="P612" s="399"/>
      <c r="Q612" s="399"/>
      <c r="R612" s="399">
        <v>0.12876929972236101</v>
      </c>
      <c r="S612" s="399">
        <v>-8.3191957709716199E-2</v>
      </c>
      <c r="T612" s="399">
        <v>1.1979797257013701E-2</v>
      </c>
      <c r="U612" s="399">
        <v>-0.14598540349229899</v>
      </c>
      <c r="V612" s="399">
        <v>0.31146025698791202</v>
      </c>
      <c r="W612" s="399"/>
      <c r="X612" s="399">
        <v>0.11315396087601</v>
      </c>
      <c r="Y612" s="399"/>
      <c r="Z612" s="399">
        <v>4.0022064814519698E-2</v>
      </c>
      <c r="AA612" s="399">
        <v>3.6502411272535597E-2</v>
      </c>
      <c r="AB612" s="399">
        <v>-8.7514944600864494E-2</v>
      </c>
      <c r="AC612" s="399"/>
      <c r="AD612" s="399"/>
      <c r="AE612" s="399">
        <v>1.6409298934227899E-2</v>
      </c>
      <c r="AF612" s="399"/>
      <c r="AG612" s="399"/>
      <c r="AH612" s="399"/>
      <c r="AI612" s="399"/>
      <c r="AJ612" s="399"/>
      <c r="AK612" s="399">
        <v>1.8615327799619899E-2</v>
      </c>
      <c r="AL612" s="399"/>
      <c r="AM612" s="399">
        <v>0.13499033092397</v>
      </c>
      <c r="AN612" s="399">
        <v>1.72235487495076E-3</v>
      </c>
      <c r="AO612" s="399"/>
      <c r="AP612" s="399">
        <v>6.4625688722874603E-3</v>
      </c>
      <c r="AQ612" s="399">
        <v>6.5255610840998499E-2</v>
      </c>
      <c r="AR612" s="399">
        <v>-1.7339210379408401E-2</v>
      </c>
      <c r="AS612" s="399"/>
      <c r="AT612" s="399">
        <v>0.24981858082564301</v>
      </c>
      <c r="AU612" s="399"/>
      <c r="AV612" s="399">
        <v>2.8753311336048699E-2</v>
      </c>
      <c r="AW612" s="399">
        <v>3.7173032241843297E-2</v>
      </c>
      <c r="AX612" s="399"/>
      <c r="AY612" s="399">
        <v>-4.08370464411126E-2</v>
      </c>
      <c r="AZ612" s="399">
        <v>7.9998996762291608E-3</v>
      </c>
      <c r="BA612" s="399">
        <v>-1.4127587374316601E-2</v>
      </c>
      <c r="BB612" s="399">
        <v>-7.5386873965921303E-3</v>
      </c>
      <c r="BC612" s="399"/>
      <c r="BD612" s="399">
        <v>3.7129728351813003E-2</v>
      </c>
      <c r="BE612" s="399">
        <v>-0.197234662520297</v>
      </c>
      <c r="BF612" s="399">
        <v>-3.6418164868408598E-2</v>
      </c>
      <c r="BG612" s="399">
        <v>-2.00096836710607E-2</v>
      </c>
      <c r="BH612" s="399">
        <v>-4.1947502389213499E-2</v>
      </c>
      <c r="BI612" s="399"/>
      <c r="BJ612" s="399">
        <v>6.4658407782125504E-3</v>
      </c>
      <c r="BK612" s="399">
        <v>-3.0638321378580601E-2</v>
      </c>
      <c r="BL612" s="399">
        <v>-5.44288445949654E-2</v>
      </c>
      <c r="BM612" s="399">
        <v>-7.77665152934576E-2</v>
      </c>
      <c r="BN612" s="399"/>
      <c r="BO612" s="399">
        <v>-6.4836734431913207E-2</v>
      </c>
      <c r="BP612" s="399">
        <v>-5.5551049388190502E-3</v>
      </c>
      <c r="BQ612" s="399">
        <v>-2.90076891255793E-2</v>
      </c>
      <c r="BR612" s="399">
        <v>5.0586115085857003E-2</v>
      </c>
      <c r="BS612" s="399"/>
      <c r="BT612" s="399"/>
      <c r="BU612" s="399">
        <v>5.0678077091987898E-2</v>
      </c>
      <c r="BV612" s="399"/>
      <c r="BW612" s="399">
        <v>4.2223976862194798E-2</v>
      </c>
      <c r="BX612" s="403"/>
      <c r="BY612" s="399">
        <v>-0.111818779177471</v>
      </c>
      <c r="BZ612" s="399">
        <v>9.3317983190318504E-2</v>
      </c>
      <c r="CA612" s="399">
        <v>-0.40322590827778598</v>
      </c>
      <c r="CB612" s="399"/>
      <c r="CC612" s="399">
        <v>-7.9173475789524606E-2</v>
      </c>
      <c r="CD612" s="399"/>
      <c r="CE612" s="399"/>
      <c r="CF612" s="399">
        <v>0.142856939039744</v>
      </c>
      <c r="CG612" s="399">
        <v>-6.2089900072950198E-3</v>
      </c>
      <c r="CH612" s="399">
        <v>2.6205618083878099E-2</v>
      </c>
      <c r="CI612" s="399">
        <v>6.5942545008210507E-2</v>
      </c>
      <c r="CJ612" s="399">
        <v>-3.8339694629901597E-2</v>
      </c>
      <c r="CK612" s="399"/>
      <c r="CL612" s="399"/>
      <c r="CM612" s="399"/>
      <c r="CN612" s="399"/>
      <c r="CO612" s="399"/>
      <c r="CP612" s="399"/>
      <c r="CQ612" s="399"/>
      <c r="CR612" s="399">
        <v>-9.6835298979784296E-2</v>
      </c>
      <c r="CS612" s="399"/>
      <c r="CT612" s="399"/>
      <c r="CU612" s="399"/>
      <c r="CV612" s="399"/>
      <c r="CW612" s="399"/>
      <c r="CX612" s="399"/>
      <c r="CY612" s="399"/>
      <c r="CZ612" s="399"/>
      <c r="DA612" s="399"/>
      <c r="DB612" s="399"/>
      <c r="DC612" s="399"/>
      <c r="DD612" s="399"/>
      <c r="DE612" s="399"/>
      <c r="DG612" s="404"/>
      <c r="DI612" s="399"/>
      <c r="DJ612" s="399">
        <v>3.4038587254785903E-2</v>
      </c>
      <c r="DK612" s="399">
        <v>-0.15583503712635199</v>
      </c>
    </row>
    <row r="613" spans="1:115" customFormat="1" hidden="1" outlineLevel="1">
      <c r="A613" s="398">
        <f t="shared" si="56"/>
        <v>37315</v>
      </c>
      <c r="B613" s="402"/>
      <c r="C613" s="399"/>
      <c r="D613" s="399">
        <v>1.2999999999999999E-3</v>
      </c>
      <c r="E613" s="399">
        <v>-2.1914900052000801E-2</v>
      </c>
      <c r="F613" s="399"/>
      <c r="G613" s="399"/>
      <c r="H613" s="399"/>
      <c r="I613" s="399"/>
      <c r="J613" s="399"/>
      <c r="K613" s="399"/>
      <c r="L613" s="399"/>
      <c r="M613" s="399"/>
      <c r="N613" s="399"/>
      <c r="O613" s="399"/>
      <c r="P613" s="399"/>
      <c r="Q613" s="399"/>
      <c r="R613" s="399">
        <v>-0.122168996312084</v>
      </c>
      <c r="S613" s="399">
        <v>-2.3888631493493899E-2</v>
      </c>
      <c r="T613" s="399">
        <v>-0.15887846469004299</v>
      </c>
      <c r="U613" s="399">
        <v>0.121794890082512</v>
      </c>
      <c r="V613" s="399">
        <v>-6.3424384478483198E-3</v>
      </c>
      <c r="W613" s="399"/>
      <c r="X613" s="399">
        <v>7.6984248065705196E-2</v>
      </c>
      <c r="Y613" s="399"/>
      <c r="Z613" s="399">
        <v>1.92452072032067E-3</v>
      </c>
      <c r="AA613" s="399">
        <v>-0.103043500831918</v>
      </c>
      <c r="AB613" s="399">
        <v>-2.9132550306867702E-2</v>
      </c>
      <c r="AC613" s="399"/>
      <c r="AD613" s="399"/>
      <c r="AE613" s="399">
        <v>9.2117972280209195E-2</v>
      </c>
      <c r="AF613" s="399"/>
      <c r="AG613" s="399"/>
      <c r="AH613" s="399"/>
      <c r="AI613" s="399"/>
      <c r="AJ613" s="399"/>
      <c r="AK613" s="399">
        <v>5.3684334520845901E-2</v>
      </c>
      <c r="AL613" s="399"/>
      <c r="AM613" s="399">
        <v>6.7005235065108207E-2</v>
      </c>
      <c r="AN613" s="399">
        <v>-6.96474110565517E-2</v>
      </c>
      <c r="AO613" s="399"/>
      <c r="AP613" s="399">
        <v>3.6329382629780797E-2</v>
      </c>
      <c r="AQ613" s="399">
        <v>-1.7526455570129301E-2</v>
      </c>
      <c r="AR613" s="399">
        <v>-0.22406462770367899</v>
      </c>
      <c r="AS613" s="399"/>
      <c r="AT613" s="399">
        <v>-3.70797247596409E-2</v>
      </c>
      <c r="AU613" s="399"/>
      <c r="AV613" s="399">
        <v>8.1852081362860894E-3</v>
      </c>
      <c r="AW613" s="399">
        <v>3.8075962016575503E-2</v>
      </c>
      <c r="AX613" s="399"/>
      <c r="AY613" s="399">
        <v>1.0113554410520101E-2</v>
      </c>
      <c r="AZ613" s="399">
        <v>-4.1457797608316103E-2</v>
      </c>
      <c r="BA613" s="399">
        <v>3.0425979126272401E-2</v>
      </c>
      <c r="BB613" s="399">
        <v>3.2171794382948697E-2</v>
      </c>
      <c r="BC613" s="399"/>
      <c r="BD613" s="399">
        <v>-8.0483020990961301E-2</v>
      </c>
      <c r="BE613" s="399">
        <v>0.104863207640602</v>
      </c>
      <c r="BF613" s="399">
        <v>-2.04933916184394E-2</v>
      </c>
      <c r="BG613" s="399">
        <v>-2.7451254098257698E-2</v>
      </c>
      <c r="BH613" s="399">
        <v>-2.3297147651248701E-2</v>
      </c>
      <c r="BI613" s="399"/>
      <c r="BJ613" s="399">
        <v>-1.2848823123290999E-2</v>
      </c>
      <c r="BK613" s="399">
        <v>0.10401788127898801</v>
      </c>
      <c r="BL613" s="399">
        <v>-0.14096938338909301</v>
      </c>
      <c r="BM613" s="399">
        <v>-5.4058242139215498E-3</v>
      </c>
      <c r="BN613" s="399"/>
      <c r="BO613" s="399">
        <v>1.62719820623074E-2</v>
      </c>
      <c r="BP613" s="399">
        <v>-2.9609464483485001E-2</v>
      </c>
      <c r="BQ613" s="399">
        <v>0.122641665307395</v>
      </c>
      <c r="BR613" s="399">
        <v>-2.5016167922141602E-2</v>
      </c>
      <c r="BS613" s="399"/>
      <c r="BT613" s="399"/>
      <c r="BU613" s="399">
        <v>-2.5838145850815E-3</v>
      </c>
      <c r="BV613" s="399"/>
      <c r="BW613" s="399">
        <v>3.38448597224296E-2</v>
      </c>
      <c r="BX613" s="403"/>
      <c r="BY613" s="399">
        <v>2.04655438902419E-2</v>
      </c>
      <c r="BZ613" s="399">
        <v>-0.27929250417603702</v>
      </c>
      <c r="CA613" s="399">
        <v>-0.17211931979646999</v>
      </c>
      <c r="CB613" s="399"/>
      <c r="CC613" s="399">
        <v>4.4114106409753797E-3</v>
      </c>
      <c r="CD613" s="399"/>
      <c r="CE613" s="399"/>
      <c r="CF613" s="399">
        <v>0.104395427427197</v>
      </c>
      <c r="CG613" s="399">
        <v>0.140492880066205</v>
      </c>
      <c r="CH613" s="399">
        <v>3.5759029524098498E-2</v>
      </c>
      <c r="CI613" s="399">
        <v>-0.11135369421091899</v>
      </c>
      <c r="CJ613" s="399">
        <v>-8.4287783024635299E-2</v>
      </c>
      <c r="CK613" s="399"/>
      <c r="CL613" s="399"/>
      <c r="CM613" s="399"/>
      <c r="CN613" s="399"/>
      <c r="CO613" s="399"/>
      <c r="CP613" s="399"/>
      <c r="CQ613" s="399"/>
      <c r="CR613" s="399">
        <v>-8.7091861151292402E-2</v>
      </c>
      <c r="CS613" s="399"/>
      <c r="CT613" s="399"/>
      <c r="CU613" s="399"/>
      <c r="CV613" s="399"/>
      <c r="CW613" s="399"/>
      <c r="CX613" s="399"/>
      <c r="CY613" s="399"/>
      <c r="CZ613" s="399"/>
      <c r="DA613" s="399"/>
      <c r="DB613" s="399"/>
      <c r="DC613" s="399"/>
      <c r="DD613" s="399"/>
      <c r="DE613" s="399"/>
      <c r="DG613" s="404"/>
      <c r="DI613" s="399"/>
      <c r="DJ613" s="399">
        <v>5.4245931518550103E-2</v>
      </c>
      <c r="DK613" s="399">
        <v>-0.22033931260511899</v>
      </c>
    </row>
    <row r="614" spans="1:115" customFormat="1" hidden="1" outlineLevel="1">
      <c r="A614" s="398">
        <f t="shared" si="56"/>
        <v>37346</v>
      </c>
      <c r="B614" s="402"/>
      <c r="C614" s="399"/>
      <c r="D614" s="399">
        <v>1.2999999999999999E-3</v>
      </c>
      <c r="E614" s="399">
        <v>4.2916225362351602E-2</v>
      </c>
      <c r="F614" s="399"/>
      <c r="G614" s="399"/>
      <c r="H614" s="399"/>
      <c r="I614" s="399"/>
      <c r="J614" s="399"/>
      <c r="K614" s="399"/>
      <c r="L614" s="399"/>
      <c r="M614" s="399"/>
      <c r="N614" s="399"/>
      <c r="O614" s="399"/>
      <c r="P614" s="399"/>
      <c r="Q614" s="399"/>
      <c r="R614" s="399">
        <v>9.0784708697685595E-2</v>
      </c>
      <c r="S614" s="399">
        <v>0.10825830726902801</v>
      </c>
      <c r="T614" s="399">
        <v>8.9629632455331398E-2</v>
      </c>
      <c r="U614" s="399">
        <v>2.4761890229724599E-2</v>
      </c>
      <c r="V614" s="399">
        <v>1.41843832520727E-2</v>
      </c>
      <c r="W614" s="399"/>
      <c r="X614" s="399">
        <v>0.116576301856227</v>
      </c>
      <c r="Y614" s="399"/>
      <c r="Z614" s="399">
        <v>0.15226274782374399</v>
      </c>
      <c r="AA614" s="399">
        <v>-3.4900601038487598E-2</v>
      </c>
      <c r="AB614" s="399">
        <v>4.5178697217856001E-2</v>
      </c>
      <c r="AC614" s="399"/>
      <c r="AD614" s="399"/>
      <c r="AE614" s="399">
        <v>3.4780313697391199E-3</v>
      </c>
      <c r="AF614" s="399"/>
      <c r="AG614" s="399"/>
      <c r="AH614" s="399"/>
      <c r="AI614" s="399"/>
      <c r="AJ614" s="399"/>
      <c r="AK614" s="399">
        <v>7.63692293769338E-2</v>
      </c>
      <c r="AL614" s="399"/>
      <c r="AM614" s="399">
        <v>2.0741009407491101E-2</v>
      </c>
      <c r="AN614" s="399">
        <v>0.35489865316521901</v>
      </c>
      <c r="AO614" s="399"/>
      <c r="AP614" s="399">
        <v>-5.5539348196059102E-2</v>
      </c>
      <c r="AQ614" s="399">
        <v>2.1557490154551801E-2</v>
      </c>
      <c r="AR614" s="399">
        <v>-0.13036659106241399</v>
      </c>
      <c r="AS614" s="399"/>
      <c r="AT614" s="399">
        <v>-0.22984385396130499</v>
      </c>
      <c r="AU614" s="399"/>
      <c r="AV614" s="399">
        <v>2.2745109879713302E-2</v>
      </c>
      <c r="AW614" s="399">
        <v>6.2507433464239898E-2</v>
      </c>
      <c r="AX614" s="399"/>
      <c r="AY614" s="399">
        <v>2.87863088059396E-2</v>
      </c>
      <c r="AZ614" s="399">
        <v>7.7971540880341597E-2</v>
      </c>
      <c r="BA614" s="399">
        <v>4.2913701444662299E-2</v>
      </c>
      <c r="BB614" s="399">
        <v>0.121425422501884</v>
      </c>
      <c r="BC614" s="399"/>
      <c r="BD614" s="399">
        <v>5.3725751795045101E-2</v>
      </c>
      <c r="BE614" s="399">
        <v>0.27739574931473998</v>
      </c>
      <c r="BF614" s="399">
        <v>5.9576793024757699E-2</v>
      </c>
      <c r="BG614" s="399">
        <v>0.10819935483856299</v>
      </c>
      <c r="BH614" s="399">
        <v>0.11510497499597799</v>
      </c>
      <c r="BI614" s="399"/>
      <c r="BJ614" s="399">
        <v>2.6866526566913899E-2</v>
      </c>
      <c r="BK614" s="399">
        <v>2.4139855252579102E-2</v>
      </c>
      <c r="BL614" s="399">
        <v>0.21880341839457099</v>
      </c>
      <c r="BM614" s="399">
        <v>2.17393078966579E-2</v>
      </c>
      <c r="BN614" s="399"/>
      <c r="BO614" s="399">
        <v>6.9043352651425305E-2</v>
      </c>
      <c r="BP614" s="399">
        <v>-3.7132944604252698E-2</v>
      </c>
      <c r="BQ614" s="399">
        <v>9.6638629935773906E-2</v>
      </c>
      <c r="BR614" s="399">
        <v>5.4639421569741602E-2</v>
      </c>
      <c r="BS614" s="399"/>
      <c r="BT614" s="399"/>
      <c r="BU614" s="399">
        <v>3.6064057803980101E-2</v>
      </c>
      <c r="BV614" s="399"/>
      <c r="BW614" s="399">
        <v>-1.02803062471374E-2</v>
      </c>
      <c r="BX614" s="403"/>
      <c r="BY614" s="399">
        <v>7.0821701838625198E-2</v>
      </c>
      <c r="BZ614" s="399">
        <v>0.18640460798330999</v>
      </c>
      <c r="CA614" s="399">
        <v>0.11110483331415499</v>
      </c>
      <c r="CB614" s="399"/>
      <c r="CC614" s="399">
        <v>0.25658894889461198</v>
      </c>
      <c r="CD614" s="399"/>
      <c r="CE614" s="399"/>
      <c r="CF614" s="399">
        <v>0.14941894166085601</v>
      </c>
      <c r="CG614" s="399">
        <v>3.9349769402075001E-3</v>
      </c>
      <c r="CH614" s="399">
        <v>1.0479230955868699E-2</v>
      </c>
      <c r="CI614" s="399">
        <v>0.171171183133352</v>
      </c>
      <c r="CJ614" s="399">
        <v>3.3767351195872E-2</v>
      </c>
      <c r="CK614" s="399"/>
      <c r="CL614" s="399"/>
      <c r="CM614" s="399"/>
      <c r="CN614" s="399"/>
      <c r="CO614" s="399"/>
      <c r="CP614" s="399"/>
      <c r="CQ614" s="399"/>
      <c r="CR614" s="399">
        <v>3.5727792002156998E-2</v>
      </c>
      <c r="CS614" s="399"/>
      <c r="CT614" s="399"/>
      <c r="CU614" s="399"/>
      <c r="CV614" s="399"/>
      <c r="CW614" s="399"/>
      <c r="CX614" s="399"/>
      <c r="CY614" s="399"/>
      <c r="CZ614" s="399"/>
      <c r="DA614" s="399"/>
      <c r="DB614" s="399"/>
      <c r="DC614" s="399"/>
      <c r="DD614" s="399"/>
      <c r="DE614" s="399"/>
      <c r="DG614" s="404"/>
      <c r="DI614" s="399"/>
      <c r="DJ614" s="399">
        <v>5.4418550703893898E-2</v>
      </c>
      <c r="DK614" s="399">
        <v>-0.195651680851092</v>
      </c>
    </row>
    <row r="615" spans="1:115" customFormat="1" hidden="1" outlineLevel="1">
      <c r="A615" s="398">
        <f t="shared" si="56"/>
        <v>37376</v>
      </c>
      <c r="B615" s="402"/>
      <c r="C615" s="399"/>
      <c r="D615" s="399">
        <v>1.5E-3</v>
      </c>
      <c r="E615" s="399">
        <v>-5.3310378797660499E-2</v>
      </c>
      <c r="F615" s="399"/>
      <c r="G615" s="399"/>
      <c r="H615" s="399"/>
      <c r="I615" s="399"/>
      <c r="J615" s="399"/>
      <c r="K615" s="399"/>
      <c r="L615" s="399"/>
      <c r="M615" s="399"/>
      <c r="N615" s="399"/>
      <c r="O615" s="399"/>
      <c r="P615" s="399"/>
      <c r="Q615" s="399"/>
      <c r="R615" s="399">
        <v>2.5347386422090501E-2</v>
      </c>
      <c r="S615" s="399">
        <v>-0.127510493664</v>
      </c>
      <c r="T615" s="399">
        <v>-0.23997278883867801</v>
      </c>
      <c r="U615" s="399">
        <v>0.145353156240146</v>
      </c>
      <c r="V615" s="399">
        <v>0.16713288891221501</v>
      </c>
      <c r="W615" s="399"/>
      <c r="X615" s="399">
        <v>6.9883085405602003E-3</v>
      </c>
      <c r="Y615" s="399"/>
      <c r="Z615" s="399">
        <v>7.0182141680031201E-2</v>
      </c>
      <c r="AA615" s="399">
        <v>9.5430120132950994E-3</v>
      </c>
      <c r="AB615" s="399">
        <v>-3.38709431309853E-2</v>
      </c>
      <c r="AC615" s="399"/>
      <c r="AD615" s="399"/>
      <c r="AE615" s="399">
        <v>4.3329434048393596E-3</v>
      </c>
      <c r="AF615" s="399"/>
      <c r="AG615" s="399"/>
      <c r="AH615" s="399"/>
      <c r="AI615" s="399"/>
      <c r="AJ615" s="399"/>
      <c r="AK615" s="399">
        <v>2.99500437892001E-2</v>
      </c>
      <c r="AL615" s="399"/>
      <c r="AM615" s="399">
        <v>9.2393045551826397E-2</v>
      </c>
      <c r="AN615" s="399">
        <v>-0.124829699185541</v>
      </c>
      <c r="AO615" s="399"/>
      <c r="AP615" s="399">
        <v>-5.6269839193679998E-2</v>
      </c>
      <c r="AQ615" s="399">
        <v>-0.111314716203504</v>
      </c>
      <c r="AR615" s="399">
        <v>-0.21528414558663</v>
      </c>
      <c r="AS615" s="399"/>
      <c r="AT615" s="399">
        <v>-0.21562445894203799</v>
      </c>
      <c r="AU615" s="399"/>
      <c r="AV615" s="399">
        <v>7.7669604250443199E-3</v>
      </c>
      <c r="AW615" s="399">
        <v>6.0795060864065002E-3</v>
      </c>
      <c r="AX615" s="399"/>
      <c r="AY615" s="399">
        <v>0.13678014404288399</v>
      </c>
      <c r="AZ615" s="399">
        <v>7.9002421242940907E-2</v>
      </c>
      <c r="BA615" s="399">
        <v>7.0214985902191607E-2</v>
      </c>
      <c r="BB615" s="399">
        <v>4.8356045575954597E-2</v>
      </c>
      <c r="BC615" s="399"/>
      <c r="BD615" s="399">
        <v>8.9228352757545204E-2</v>
      </c>
      <c r="BE615" s="399">
        <v>-0.236539842362362</v>
      </c>
      <c r="BF615" s="399">
        <v>2.0556695358938198E-2</v>
      </c>
      <c r="BG615" s="399">
        <v>-2.9714863315060701E-2</v>
      </c>
      <c r="BH615" s="399">
        <v>-1.5936649096889698E-2</v>
      </c>
      <c r="BI615" s="399"/>
      <c r="BJ615" s="399">
        <v>2.5818993601247598E-3</v>
      </c>
      <c r="BK615" s="399">
        <v>-3.3162111386798997E-2</v>
      </c>
      <c r="BL615" s="399">
        <v>-5.85525476613324E-3</v>
      </c>
      <c r="BM615" s="399">
        <v>7.9787500563549302E-2</v>
      </c>
      <c r="BN615" s="399"/>
      <c r="BO615" s="399">
        <v>-3.9437404727038598E-2</v>
      </c>
      <c r="BP615" s="399">
        <v>-0.15724970661280299</v>
      </c>
      <c r="BQ615" s="399">
        <v>7.0242388487149698E-2</v>
      </c>
      <c r="BR615" s="399">
        <v>0.14904485341701401</v>
      </c>
      <c r="BS615" s="399"/>
      <c r="BT615" s="399"/>
      <c r="BU615" s="399">
        <v>-4.5150189309237997E-2</v>
      </c>
      <c r="BV615" s="399"/>
      <c r="BW615" s="399">
        <v>-8.8743735934658105E-2</v>
      </c>
      <c r="BX615" s="403"/>
      <c r="BY615" s="399">
        <v>1.40208893468054E-2</v>
      </c>
      <c r="BZ615" s="399">
        <v>-0.134672017463765</v>
      </c>
      <c r="CA615" s="399">
        <v>-0.429146165820249</v>
      </c>
      <c r="CB615" s="399"/>
      <c r="CC615" s="399">
        <v>-2.3114484799989201E-2</v>
      </c>
      <c r="CD615" s="399"/>
      <c r="CE615" s="399"/>
      <c r="CF615" s="399">
        <v>2.9613113794526299E-2</v>
      </c>
      <c r="CG615" s="399">
        <v>-4.1547164758422503E-2</v>
      </c>
      <c r="CH615" s="399">
        <v>-6.9194576151426199E-2</v>
      </c>
      <c r="CI615" s="399">
        <v>6.9929668854271602E-3</v>
      </c>
      <c r="CJ615" s="399">
        <v>-0.133477201456215</v>
      </c>
      <c r="CK615" s="399"/>
      <c r="CL615" s="399"/>
      <c r="CM615" s="399"/>
      <c r="CN615" s="399"/>
      <c r="CO615" s="399"/>
      <c r="CP615" s="399"/>
      <c r="CQ615" s="399"/>
      <c r="CR615" s="399">
        <v>-3.3394046272643897E-2</v>
      </c>
      <c r="CS615" s="399"/>
      <c r="CT615" s="399"/>
      <c r="CU615" s="399"/>
      <c r="CV615" s="399"/>
      <c r="CW615" s="399"/>
      <c r="CX615" s="399"/>
      <c r="CY615" s="399"/>
      <c r="CZ615" s="399"/>
      <c r="DA615" s="399"/>
      <c r="DB615" s="399"/>
      <c r="DC615" s="399"/>
      <c r="DD615" s="399"/>
      <c r="DE615" s="399"/>
      <c r="DG615" s="404"/>
      <c r="DI615" s="399"/>
      <c r="DJ615" s="399">
        <v>9.2544843877466906E-2</v>
      </c>
      <c r="DK615" s="399">
        <v>-0.30430359609936403</v>
      </c>
    </row>
    <row r="616" spans="1:115" customFormat="1" hidden="1" outlineLevel="1">
      <c r="A616" s="398">
        <f t="shared" si="56"/>
        <v>37407</v>
      </c>
      <c r="B616" s="402"/>
      <c r="C616" s="399"/>
      <c r="D616" s="399">
        <v>1.4E-3</v>
      </c>
      <c r="E616" s="399">
        <v>-1.2977383662626501E-2</v>
      </c>
      <c r="F616" s="399"/>
      <c r="G616" s="399"/>
      <c r="H616" s="399"/>
      <c r="I616" s="399"/>
      <c r="J616" s="399"/>
      <c r="K616" s="399"/>
      <c r="L616" s="399"/>
      <c r="M616" s="399"/>
      <c r="N616" s="399"/>
      <c r="O616" s="399"/>
      <c r="P616" s="399"/>
      <c r="Q616" s="399"/>
      <c r="R616" s="399">
        <v>-3.9967777467612799E-2</v>
      </c>
      <c r="S616" s="399">
        <v>2.1243394994348901E-2</v>
      </c>
      <c r="T616" s="399">
        <v>2.2361358960273098E-2</v>
      </c>
      <c r="U616" s="399">
        <v>0.135021156341117</v>
      </c>
      <c r="V616" s="399">
        <v>9.2270758472187506E-2</v>
      </c>
      <c r="W616" s="399"/>
      <c r="X616" s="399">
        <v>-0.123722778447967</v>
      </c>
      <c r="Y616" s="399"/>
      <c r="Z616" s="399">
        <v>2.4324458340607001E-2</v>
      </c>
      <c r="AA616" s="399">
        <v>-2.3134166924917699E-2</v>
      </c>
      <c r="AB616" s="399">
        <v>0.22704504386774299</v>
      </c>
      <c r="AC616" s="399"/>
      <c r="AD616" s="399"/>
      <c r="AE616" s="399">
        <v>-1.16481194285469E-2</v>
      </c>
      <c r="AF616" s="399"/>
      <c r="AG616" s="399"/>
      <c r="AH616" s="399"/>
      <c r="AI616" s="399"/>
      <c r="AJ616" s="399"/>
      <c r="AK616" s="399">
        <v>-1.57714036223244E-2</v>
      </c>
      <c r="AL616" s="399"/>
      <c r="AM616" s="399">
        <v>-1.1776936593330499E-2</v>
      </c>
      <c r="AN616" s="399">
        <v>-0.113795835020331</v>
      </c>
      <c r="AO616" s="399"/>
      <c r="AP616" s="399">
        <v>5.0791842472576801E-2</v>
      </c>
      <c r="AQ616" s="399">
        <v>7.8755549509630304E-3</v>
      </c>
      <c r="AR616" s="399">
        <v>-3.8781632155985901E-2</v>
      </c>
      <c r="AS616" s="399"/>
      <c r="AT616" s="399">
        <v>-0.211155832161907</v>
      </c>
      <c r="AU616" s="399"/>
      <c r="AV616" s="399">
        <v>1.541887660923E-3</v>
      </c>
      <c r="AW616" s="399">
        <v>-7.8670162602227905E-3</v>
      </c>
      <c r="AX616" s="399"/>
      <c r="AY616" s="399">
        <v>-2.15053102993564E-2</v>
      </c>
      <c r="AZ616" s="399">
        <v>3.3076566251669201E-2</v>
      </c>
      <c r="BA616" s="399">
        <v>-3.6152733059767399E-2</v>
      </c>
      <c r="BB616" s="399">
        <v>7.2140448413210795E-2</v>
      </c>
      <c r="BC616" s="399"/>
      <c r="BD616" s="399">
        <v>-3.0752553500947799E-2</v>
      </c>
      <c r="BE616" s="399">
        <v>-7.2402486242788597E-2</v>
      </c>
      <c r="BF616" s="399">
        <v>5.1900987587538902E-2</v>
      </c>
      <c r="BG616" s="399">
        <v>0.110062534897175</v>
      </c>
      <c r="BH616" s="399">
        <v>2.0757537795667899E-2</v>
      </c>
      <c r="BI616" s="399"/>
      <c r="BJ616" s="399">
        <v>-8.5915765410315905E-4</v>
      </c>
      <c r="BK616" s="399">
        <v>-4.3024212255353203E-2</v>
      </c>
      <c r="BL616" s="399">
        <v>2.4216284503838E-2</v>
      </c>
      <c r="BM616" s="399">
        <v>-7.0935981315128793E-2</v>
      </c>
      <c r="BN616" s="399"/>
      <c r="BO616" s="399">
        <v>1.4123982913408901E-2</v>
      </c>
      <c r="BP616" s="399">
        <v>5.2146106985902101E-2</v>
      </c>
      <c r="BQ616" s="399">
        <v>5.3267019098648297E-2</v>
      </c>
      <c r="BR616" s="399">
        <v>3.4050709920242499E-2</v>
      </c>
      <c r="BS616" s="399"/>
      <c r="BT616" s="399"/>
      <c r="BU616" s="399">
        <v>-1.9264308757754499E-2</v>
      </c>
      <c r="BV616" s="399"/>
      <c r="BW616" s="399">
        <v>-3.1507055896690499E-2</v>
      </c>
      <c r="BX616" s="403"/>
      <c r="BY616" s="399">
        <v>-0.15862552266716701</v>
      </c>
      <c r="BZ616" s="399">
        <v>7.7133041709401107E-2</v>
      </c>
      <c r="CA616" s="399">
        <v>0.18970159111638801</v>
      </c>
      <c r="CB616" s="399"/>
      <c r="CC616" s="399">
        <v>-4.3309775954288601E-2</v>
      </c>
      <c r="CD616" s="399"/>
      <c r="CE616" s="399"/>
      <c r="CF616" s="399">
        <v>9.47041087003615E-2</v>
      </c>
      <c r="CG616" s="399">
        <v>7.38463082771703E-2</v>
      </c>
      <c r="CH616" s="399">
        <v>-5.6803666366554303E-2</v>
      </c>
      <c r="CI616" s="399">
        <v>-0.14652775781757901</v>
      </c>
      <c r="CJ616" s="399">
        <v>-2.5832060464722501E-2</v>
      </c>
      <c r="CK616" s="399"/>
      <c r="CL616" s="399"/>
      <c r="CM616" s="399"/>
      <c r="CN616" s="399"/>
      <c r="CO616" s="399"/>
      <c r="CP616" s="399"/>
      <c r="CQ616" s="399"/>
      <c r="CR616" s="399">
        <v>4.2140715755258601E-2</v>
      </c>
      <c r="CS616" s="399"/>
      <c r="CT616" s="399"/>
      <c r="CU616" s="399"/>
      <c r="CV616" s="399"/>
      <c r="CW616" s="399"/>
      <c r="CX616" s="399"/>
      <c r="CY616" s="399"/>
      <c r="CZ616" s="399"/>
      <c r="DA616" s="399"/>
      <c r="DB616" s="399"/>
      <c r="DC616" s="399"/>
      <c r="DD616" s="399"/>
      <c r="DE616" s="399"/>
      <c r="DG616" s="404"/>
      <c r="DI616" s="399"/>
      <c r="DJ616" s="399">
        <v>-6.1646906759623303E-2</v>
      </c>
      <c r="DK616" s="399">
        <v>9.1406351014164902E-2</v>
      </c>
    </row>
    <row r="617" spans="1:115" customFormat="1" hidden="1" outlineLevel="1">
      <c r="A617" s="398">
        <f t="shared" si="56"/>
        <v>37437</v>
      </c>
      <c r="B617" s="402"/>
      <c r="C617" s="399"/>
      <c r="D617" s="399">
        <v>1.2999999999999999E-3</v>
      </c>
      <c r="E617" s="399">
        <v>-7.3185790842320797E-2</v>
      </c>
      <c r="F617" s="399"/>
      <c r="G617" s="399"/>
      <c r="H617" s="399"/>
      <c r="I617" s="399"/>
      <c r="J617" s="399"/>
      <c r="K617" s="399"/>
      <c r="L617" s="399"/>
      <c r="M617" s="399"/>
      <c r="N617" s="399"/>
      <c r="O617" s="399"/>
      <c r="P617" s="399"/>
      <c r="Q617" s="399"/>
      <c r="R617" s="399">
        <v>-0.239483369862204</v>
      </c>
      <c r="S617" s="399">
        <v>-0.158802209246487</v>
      </c>
      <c r="T617" s="399">
        <v>-0.14960629855562099</v>
      </c>
      <c r="U617" s="399">
        <v>1.14375463065186E-3</v>
      </c>
      <c r="V617" s="399">
        <v>-0.10861215534586</v>
      </c>
      <c r="W617" s="399"/>
      <c r="X617" s="399">
        <v>-2.4048035418954201E-3</v>
      </c>
      <c r="Y617" s="399"/>
      <c r="Z617" s="399">
        <v>2.2657969579824799E-2</v>
      </c>
      <c r="AA617" s="399">
        <v>-1.65518272596142E-2</v>
      </c>
      <c r="AB617" s="399">
        <v>-4.6258524161617798E-2</v>
      </c>
      <c r="AC617" s="399"/>
      <c r="AD617" s="399"/>
      <c r="AE617" s="399">
        <v>-0.17503262287491</v>
      </c>
      <c r="AF617" s="399"/>
      <c r="AG617" s="399"/>
      <c r="AH617" s="399"/>
      <c r="AI617" s="399"/>
      <c r="AJ617" s="399"/>
      <c r="AK617" s="399">
        <v>-1.9683028407647199E-2</v>
      </c>
      <c r="AL617" s="399"/>
      <c r="AM617" s="399">
        <v>0.120064339997663</v>
      </c>
      <c r="AN617" s="399">
        <v>-0.20932267342266</v>
      </c>
      <c r="AO617" s="399"/>
      <c r="AP617" s="399">
        <v>-0.107142650610694</v>
      </c>
      <c r="AQ617" s="399">
        <v>5.2186707157764103E-4</v>
      </c>
      <c r="AR617" s="399">
        <v>-0.48655108415275899</v>
      </c>
      <c r="AS617" s="399"/>
      <c r="AT617" s="399">
        <v>0.19570667196871699</v>
      </c>
      <c r="AU617" s="399"/>
      <c r="AV617" s="399">
        <v>-7.0026928896505095E-2</v>
      </c>
      <c r="AW617" s="399">
        <v>4.9521239816672198E-3</v>
      </c>
      <c r="AX617" s="399"/>
      <c r="AY617" s="399">
        <v>-0.14395594336066</v>
      </c>
      <c r="AZ617" s="399">
        <v>-5.28481207705973E-2</v>
      </c>
      <c r="BA617" s="399">
        <v>1.4814559195866101E-2</v>
      </c>
      <c r="BB617" s="399">
        <v>-8.6215947785520997E-2</v>
      </c>
      <c r="BC617" s="399"/>
      <c r="BD617" s="399">
        <v>-7.0175522885787101E-2</v>
      </c>
      <c r="BE617" s="399">
        <v>-0.17486056440119699</v>
      </c>
      <c r="BF617" s="399">
        <v>-0.10022774940070101</v>
      </c>
      <c r="BG617" s="399">
        <v>-9.3484435113724104E-2</v>
      </c>
      <c r="BH617" s="399">
        <v>-6.2159455636108599E-2</v>
      </c>
      <c r="BI617" s="399"/>
      <c r="BJ617" s="399">
        <v>-1.5926634034662299E-2</v>
      </c>
      <c r="BK617" s="399">
        <v>-6.3516798263440005E-2</v>
      </c>
      <c r="BL617" s="399">
        <v>-5.6466923025405603E-2</v>
      </c>
      <c r="BM617" s="399">
        <v>-0.101803035679686</v>
      </c>
      <c r="BN617" s="399"/>
      <c r="BO617" s="399">
        <v>1.4326814661431901E-2</v>
      </c>
      <c r="BP617" s="399">
        <v>-0.184086072251852</v>
      </c>
      <c r="BQ617" s="399">
        <v>4.00945169142417E-2</v>
      </c>
      <c r="BR617" s="399">
        <v>8.2603733766200005E-3</v>
      </c>
      <c r="BS617" s="399"/>
      <c r="BT617" s="399"/>
      <c r="BU617" s="399">
        <v>2.0940216913347E-2</v>
      </c>
      <c r="BV617" s="399"/>
      <c r="BW617" s="399">
        <v>1.81240942092439E-2</v>
      </c>
      <c r="BX617" s="403"/>
      <c r="BY617" s="399">
        <v>-2.8428420680081501E-2</v>
      </c>
      <c r="BZ617" s="399">
        <v>-0.115969533902072</v>
      </c>
      <c r="CA617" s="399">
        <v>-0.38384096801787299</v>
      </c>
      <c r="CB617" s="399"/>
      <c r="CC617" s="399">
        <v>-4.4645377848227599E-2</v>
      </c>
      <c r="CD617" s="399"/>
      <c r="CE617" s="399"/>
      <c r="CF617" s="399">
        <v>-0.15554901749840599</v>
      </c>
      <c r="CG617" s="399">
        <v>-0.10127587199273801</v>
      </c>
      <c r="CH617" s="399">
        <v>-9.6244440642121995E-2</v>
      </c>
      <c r="CI617" s="399">
        <v>-8.0553276988692302E-2</v>
      </c>
      <c r="CJ617" s="399">
        <v>7.4444964420579296E-2</v>
      </c>
      <c r="CK617" s="399"/>
      <c r="CL617" s="399"/>
      <c r="CM617" s="399"/>
      <c r="CN617" s="399"/>
      <c r="CO617" s="399"/>
      <c r="CP617" s="399"/>
      <c r="CQ617" s="399"/>
      <c r="CR617" s="399">
        <v>-5.1002104893326398E-2</v>
      </c>
      <c r="CS617" s="399"/>
      <c r="CT617" s="399"/>
      <c r="CU617" s="399"/>
      <c r="CV617" s="399"/>
      <c r="CW617" s="399"/>
      <c r="CX617" s="399"/>
      <c r="CY617" s="399"/>
      <c r="CZ617" s="399"/>
      <c r="DA617" s="399"/>
      <c r="DB617" s="399"/>
      <c r="DC617" s="399"/>
      <c r="DD617" s="399"/>
      <c r="DE617" s="399"/>
      <c r="DG617" s="404"/>
      <c r="DI617" s="399"/>
      <c r="DJ617" s="399">
        <v>-5.9679487449303903E-2</v>
      </c>
      <c r="DK617" s="399">
        <v>-0.20901922638883999</v>
      </c>
    </row>
    <row r="618" spans="1:115" customFormat="1" hidden="1" outlineLevel="1">
      <c r="A618" s="398">
        <f t="shared" si="56"/>
        <v>37468</v>
      </c>
      <c r="B618" s="402"/>
      <c r="C618" s="399"/>
      <c r="D618" s="399">
        <v>1.5E-3</v>
      </c>
      <c r="E618" s="399">
        <v>-8.0575458843211198E-2</v>
      </c>
      <c r="F618" s="399"/>
      <c r="G618" s="399"/>
      <c r="H618" s="399"/>
      <c r="I618" s="399"/>
      <c r="J618" s="399"/>
      <c r="K618" s="399"/>
      <c r="L618" s="399"/>
      <c r="M618" s="399"/>
      <c r="N618" s="399"/>
      <c r="O618" s="399"/>
      <c r="P618" s="399"/>
      <c r="Q618" s="399"/>
      <c r="R618" s="399">
        <v>-0.13882711618472199</v>
      </c>
      <c r="S618" s="399">
        <v>-0.14374241150140399</v>
      </c>
      <c r="T618" s="399">
        <v>-0.17386836292487101</v>
      </c>
      <c r="U618" s="399">
        <v>-0.187374974952768</v>
      </c>
      <c r="V618" s="399">
        <v>-0.11076924250676</v>
      </c>
      <c r="W618" s="399"/>
      <c r="X618" s="399">
        <v>3.7126638486678597E-2</v>
      </c>
      <c r="Y618" s="399"/>
      <c r="Z618" s="399">
        <v>-0.20174917457080199</v>
      </c>
      <c r="AA618" s="399">
        <v>-9.7100086242420905E-2</v>
      </c>
      <c r="AB618" s="399">
        <v>8.7018525062779295E-2</v>
      </c>
      <c r="AC618" s="399"/>
      <c r="AD618" s="399"/>
      <c r="AE618" s="399">
        <v>-6.1904945447460502E-2</v>
      </c>
      <c r="AF618" s="399"/>
      <c r="AG618" s="399"/>
      <c r="AH618" s="399"/>
      <c r="AI618" s="399"/>
      <c r="AJ618" s="399"/>
      <c r="AK618" s="399">
        <v>1.6477366913685201E-2</v>
      </c>
      <c r="AL618" s="399"/>
      <c r="AM618" s="399">
        <v>-7.7554261858425594E-2</v>
      </c>
      <c r="AN618" s="399">
        <v>-0.31590658354027601</v>
      </c>
      <c r="AO618" s="399"/>
      <c r="AP618" s="399">
        <v>-2.0537461196587701E-2</v>
      </c>
      <c r="AQ618" s="399">
        <v>-8.1267258922544106E-2</v>
      </c>
      <c r="AR618" s="399">
        <v>-0.35564618712825502</v>
      </c>
      <c r="AS618" s="399"/>
      <c r="AT618" s="399">
        <v>5.70225294460278E-2</v>
      </c>
      <c r="AU618" s="399"/>
      <c r="AV618" s="399">
        <v>-0.10912895378672299</v>
      </c>
      <c r="AW618" s="399">
        <v>1.58259234318225E-3</v>
      </c>
      <c r="AX618" s="399"/>
      <c r="AY618" s="399">
        <v>-0.19449658355234001</v>
      </c>
      <c r="AZ618" s="399">
        <v>-4.0093655207605702E-2</v>
      </c>
      <c r="BA618" s="399">
        <v>5.0365434406447598E-2</v>
      </c>
      <c r="BB618" s="399">
        <v>-0.14632773898888299</v>
      </c>
      <c r="BC618" s="399"/>
      <c r="BD618" s="399">
        <v>-9.5869573214083403E-2</v>
      </c>
      <c r="BE618" s="399">
        <v>0.212530647330432</v>
      </c>
      <c r="BF618" s="399">
        <v>-0.39430375015781499</v>
      </c>
      <c r="BG618" s="399">
        <v>-0.151698171277415</v>
      </c>
      <c r="BH618" s="399">
        <v>-4.4874823345584097E-2</v>
      </c>
      <c r="BI618" s="399"/>
      <c r="BJ618" s="399">
        <v>4.0000350021201801E-2</v>
      </c>
      <c r="BK618" s="399">
        <v>-7.9372845244499196E-2</v>
      </c>
      <c r="BL618" s="399">
        <v>-0.25608589818459099</v>
      </c>
      <c r="BM618" s="399">
        <v>-0.17355337878247701</v>
      </c>
      <c r="BN618" s="399"/>
      <c r="BO618" s="399">
        <v>-0.1525423791179</v>
      </c>
      <c r="BP618" s="399">
        <v>-0.10247921571290999</v>
      </c>
      <c r="BQ618" s="399">
        <v>-7.3696170703653793E-2</v>
      </c>
      <c r="BR618" s="399">
        <v>-4.24904495383625E-2</v>
      </c>
      <c r="BS618" s="399"/>
      <c r="BT618" s="399"/>
      <c r="BU618" s="399">
        <v>-8.1973285789947004E-2</v>
      </c>
      <c r="BV618" s="399"/>
      <c r="BW618" s="399">
        <v>-0.105980361504528</v>
      </c>
      <c r="BX618" s="403"/>
      <c r="BY618" s="399">
        <v>-0.18038586826310499</v>
      </c>
      <c r="BZ618" s="399">
        <v>-5.4480506776718098E-2</v>
      </c>
      <c r="CA618" s="399">
        <v>-5.2554043980995203E-2</v>
      </c>
      <c r="CB618" s="399"/>
      <c r="CC618" s="399">
        <v>-6.3285652862140801E-2</v>
      </c>
      <c r="CD618" s="399"/>
      <c r="CE618" s="399"/>
      <c r="CF618" s="399">
        <v>-7.3299981877053597E-2</v>
      </c>
      <c r="CG618" s="399">
        <v>-8.1464631461882306E-2</v>
      </c>
      <c r="CH618" s="399">
        <v>-7.6989784439425696E-2</v>
      </c>
      <c r="CI618" s="399">
        <v>-0.29203541017995799</v>
      </c>
      <c r="CJ618" s="399">
        <v>-0.122851914091074</v>
      </c>
      <c r="CK618" s="399"/>
      <c r="CL618" s="399"/>
      <c r="CM618" s="399"/>
      <c r="CN618" s="399"/>
      <c r="CO618" s="399"/>
      <c r="CP618" s="399"/>
      <c r="CQ618" s="399"/>
      <c r="CR618" s="399">
        <v>-9.1362712431399207E-2</v>
      </c>
      <c r="CS618" s="399"/>
      <c r="CT618" s="399"/>
      <c r="CU618" s="399"/>
      <c r="CV618" s="399"/>
      <c r="CW618" s="399"/>
      <c r="CX618" s="399"/>
      <c r="CY618" s="399"/>
      <c r="CZ618" s="399"/>
      <c r="DA618" s="399"/>
      <c r="DB618" s="399"/>
      <c r="DC618" s="399"/>
      <c r="DD618" s="399"/>
      <c r="DE618" s="399"/>
      <c r="DG618" s="404"/>
      <c r="DI618" s="399"/>
      <c r="DJ618" s="399">
        <v>-0.211738833588241</v>
      </c>
      <c r="DK618" s="399">
        <v>-0.30484623612853401</v>
      </c>
    </row>
    <row r="619" spans="1:115" customFormat="1" hidden="1" outlineLevel="1">
      <c r="A619" s="398">
        <f t="shared" si="56"/>
        <v>37499</v>
      </c>
      <c r="B619" s="402"/>
      <c r="C619" s="399"/>
      <c r="D619" s="399">
        <v>1.4E-3</v>
      </c>
      <c r="E619" s="399">
        <v>3.0110973667627399E-3</v>
      </c>
      <c r="F619" s="399"/>
      <c r="G619" s="399"/>
      <c r="H619" s="399"/>
      <c r="I619" s="399"/>
      <c r="J619" s="399"/>
      <c r="K619" s="399"/>
      <c r="L619" s="399"/>
      <c r="M619" s="399"/>
      <c r="N619" s="399"/>
      <c r="O619" s="399"/>
      <c r="P619" s="399"/>
      <c r="Q619" s="399"/>
      <c r="R619" s="399">
        <v>-3.3420176751346897E-2</v>
      </c>
      <c r="S619" s="399">
        <v>1.28718962115248E-2</v>
      </c>
      <c r="T619" s="399">
        <v>0.102117145176432</v>
      </c>
      <c r="U619" s="399">
        <v>-0.145869996997853</v>
      </c>
      <c r="V619" s="399">
        <v>3.39100192101029E-2</v>
      </c>
      <c r="W619" s="399"/>
      <c r="X619" s="399">
        <v>0.160055703234355</v>
      </c>
      <c r="Y619" s="399"/>
      <c r="Z619" s="399">
        <v>1.3390262058863499E-2</v>
      </c>
      <c r="AA619" s="399">
        <v>-4.1869703139314998E-2</v>
      </c>
      <c r="AB619" s="399">
        <v>3.8057764330997099E-2</v>
      </c>
      <c r="AC619" s="399"/>
      <c r="AD619" s="399"/>
      <c r="AE619" s="399">
        <v>-0.11562319152681701</v>
      </c>
      <c r="AF619" s="399"/>
      <c r="AG619" s="399"/>
      <c r="AH619" s="399"/>
      <c r="AI619" s="399"/>
      <c r="AJ619" s="399"/>
      <c r="AK619" s="399">
        <v>2.27968701641252E-2</v>
      </c>
      <c r="AL619" s="399"/>
      <c r="AM619" s="399">
        <v>-1.0566237870623999E-2</v>
      </c>
      <c r="AN619" s="399">
        <v>-5.4471620281811003E-2</v>
      </c>
      <c r="AO619" s="399"/>
      <c r="AP619" s="399">
        <v>1.85486763821354E-2</v>
      </c>
      <c r="AQ619" s="399">
        <v>-0.123960470186757</v>
      </c>
      <c r="AR619" s="399">
        <v>-8.7623953871844504E-2</v>
      </c>
      <c r="AS619" s="399"/>
      <c r="AT619" s="399">
        <v>-4.1957929331148301E-2</v>
      </c>
      <c r="AU619" s="399"/>
      <c r="AV619" s="399">
        <v>-7.8947508951433903E-2</v>
      </c>
      <c r="AW619" s="399">
        <v>-3.8211895232093101E-3</v>
      </c>
      <c r="AX619" s="399"/>
      <c r="AY619" s="399">
        <v>6.4308245742009801E-2</v>
      </c>
      <c r="AZ619" s="399">
        <v>-5.5428756605709201E-2</v>
      </c>
      <c r="BA619" s="399">
        <v>1.8373212158941901E-2</v>
      </c>
      <c r="BB619" s="399">
        <v>-4.0149957281959997E-2</v>
      </c>
      <c r="BC619" s="399"/>
      <c r="BD619" s="399">
        <v>0.117620208791595</v>
      </c>
      <c r="BE619" s="399">
        <v>8.1053621715947398E-3</v>
      </c>
      <c r="BF619" s="399">
        <v>-7.3016911081033906E-2</v>
      </c>
      <c r="BG619" s="399">
        <v>-0.126206709658086</v>
      </c>
      <c r="BH619" s="399">
        <v>-6.26537047049565E-2</v>
      </c>
      <c r="BI619" s="399"/>
      <c r="BJ619" s="399">
        <v>2.77778050452679E-2</v>
      </c>
      <c r="BK619" s="399">
        <v>-2.3713796893805299E-2</v>
      </c>
      <c r="BL619" s="399">
        <v>5.7692616590002903E-2</v>
      </c>
      <c r="BM619" s="399">
        <v>5.4285363956486803E-2</v>
      </c>
      <c r="BN619" s="399"/>
      <c r="BO619" s="399">
        <v>3.1058027738984199E-2</v>
      </c>
      <c r="BP619" s="399">
        <v>0.13075501034789799</v>
      </c>
      <c r="BQ619" s="399">
        <v>3.4271682296955097E-2</v>
      </c>
      <c r="BR619" s="399">
        <v>7.8707769212007506E-3</v>
      </c>
      <c r="BS619" s="399"/>
      <c r="BT619" s="399"/>
      <c r="BU619" s="399">
        <v>7.1319275512845101E-2</v>
      </c>
      <c r="BV619" s="399"/>
      <c r="BW619" s="399">
        <v>8.7434363939065105E-2</v>
      </c>
      <c r="BX619" s="403"/>
      <c r="BY619" s="399">
        <v>6.3556976758076297E-2</v>
      </c>
      <c r="BZ619" s="399">
        <v>4.7763557005068E-2</v>
      </c>
      <c r="CA619" s="399">
        <v>0.22578102660159299</v>
      </c>
      <c r="CB619" s="399"/>
      <c r="CC619" s="399">
        <v>2.76220773243573E-2</v>
      </c>
      <c r="CD619" s="399"/>
      <c r="CE619" s="399"/>
      <c r="CF619" s="399">
        <v>0.168871578237548</v>
      </c>
      <c r="CG619" s="399">
        <v>-6.9027304091304004E-2</v>
      </c>
      <c r="CH619" s="399">
        <v>1.1188326647543399E-2</v>
      </c>
      <c r="CI619" s="399">
        <v>-0.15375000238418501</v>
      </c>
      <c r="CJ619" s="399">
        <v>2.29257345114584E-2</v>
      </c>
      <c r="CK619" s="399"/>
      <c r="CL619" s="399"/>
      <c r="CM619" s="399"/>
      <c r="CN619" s="399"/>
      <c r="CO619" s="399"/>
      <c r="CP619" s="399"/>
      <c r="CQ619" s="399"/>
      <c r="CR619" s="399">
        <v>7.4355436139912801E-2</v>
      </c>
      <c r="CS619" s="399"/>
      <c r="CT619" s="399"/>
      <c r="CU619" s="399"/>
      <c r="CV619" s="399"/>
      <c r="CW619" s="399"/>
      <c r="CX619" s="399"/>
      <c r="CY619" s="399"/>
      <c r="CZ619" s="399"/>
      <c r="DA619" s="399"/>
      <c r="DB619" s="399"/>
      <c r="DC619" s="399"/>
      <c r="DD619" s="399"/>
      <c r="DE619" s="399"/>
      <c r="DG619" s="404"/>
      <c r="DI619" s="399"/>
      <c r="DJ619" s="399">
        <v>3.3719140340125998E-2</v>
      </c>
      <c r="DK619" s="399">
        <v>-0.25196836797593702</v>
      </c>
    </row>
    <row r="620" spans="1:115" customFormat="1" hidden="1" outlineLevel="1">
      <c r="A620" s="398">
        <f t="shared" si="56"/>
        <v>37529</v>
      </c>
      <c r="B620" s="402"/>
      <c r="C620" s="399"/>
      <c r="D620" s="399">
        <v>1.4E-3</v>
      </c>
      <c r="E620" s="399">
        <v>-0.106425960725885</v>
      </c>
      <c r="F620" s="399"/>
      <c r="G620" s="399"/>
      <c r="H620" s="399"/>
      <c r="I620" s="399"/>
      <c r="J620" s="399"/>
      <c r="K620" s="399"/>
      <c r="L620" s="399"/>
      <c r="M620" s="399"/>
      <c r="N620" s="399"/>
      <c r="O620" s="399"/>
      <c r="P620" s="399"/>
      <c r="Q620" s="399"/>
      <c r="R620" s="399">
        <v>-1.6948285796457602E-2</v>
      </c>
      <c r="S620" s="399">
        <v>-7.5938525920319896E-2</v>
      </c>
      <c r="T620" s="399">
        <v>-0.39661017825842398</v>
      </c>
      <c r="U620" s="399">
        <v>-0.23868310366918899</v>
      </c>
      <c r="V620" s="399">
        <v>6.6265110615691195E-2</v>
      </c>
      <c r="W620" s="399"/>
      <c r="X620" s="399">
        <v>1.1644334377570899E-2</v>
      </c>
      <c r="Y620" s="399"/>
      <c r="Z620" s="399">
        <v>-5.2853648954650202E-2</v>
      </c>
      <c r="AA620" s="399">
        <v>-3.1128568174148299E-2</v>
      </c>
      <c r="AB620" s="399">
        <v>-7.5853158747833903E-3</v>
      </c>
      <c r="AC620" s="399"/>
      <c r="AD620" s="399"/>
      <c r="AE620" s="399">
        <v>-3.44385198375982E-2</v>
      </c>
      <c r="AF620" s="399"/>
      <c r="AG620" s="399"/>
      <c r="AH620" s="399"/>
      <c r="AI620" s="399"/>
      <c r="AJ620" s="399"/>
      <c r="AK620" s="399">
        <v>-9.1484300223693998E-2</v>
      </c>
      <c r="AL620" s="399"/>
      <c r="AM620" s="399">
        <v>2.1319762012432499E-2</v>
      </c>
      <c r="AN620" s="399">
        <v>-0.23473771273598601</v>
      </c>
      <c r="AO620" s="399"/>
      <c r="AP620" s="399">
        <v>-8.8021591918398506E-2</v>
      </c>
      <c r="AQ620" s="399">
        <v>2.79871699163924E-3</v>
      </c>
      <c r="AR620" s="399">
        <v>-0.152476033178152</v>
      </c>
      <c r="AS620" s="399"/>
      <c r="AT620" s="399">
        <v>-0.18039630157987799</v>
      </c>
      <c r="AU620" s="399"/>
      <c r="AV620" s="399">
        <v>-6.2077610138435699E-2</v>
      </c>
      <c r="AW620" s="399">
        <v>8.2355038039283405E-3</v>
      </c>
      <c r="AX620" s="399"/>
      <c r="AY620" s="399">
        <v>-0.21752275981954999</v>
      </c>
      <c r="AZ620" s="399">
        <v>-0.12296321551443801</v>
      </c>
      <c r="BA620" s="399">
        <v>-6.2154631725169704E-3</v>
      </c>
      <c r="BB620" s="399">
        <v>-5.2843988379489101E-2</v>
      </c>
      <c r="BC620" s="399"/>
      <c r="BD620" s="399">
        <v>-0.140546095994874</v>
      </c>
      <c r="BE620" s="399">
        <v>-7.0854265047279694E-2</v>
      </c>
      <c r="BF620" s="399">
        <v>-0.203682184348743</v>
      </c>
      <c r="BG620" s="399">
        <v>-0.16737457209715301</v>
      </c>
      <c r="BH620" s="399">
        <v>-2.79593098993655E-2</v>
      </c>
      <c r="BI620" s="399"/>
      <c r="BJ620" s="399">
        <v>4.8872079144967898E-2</v>
      </c>
      <c r="BK620" s="399">
        <v>-0.14711251393834701</v>
      </c>
      <c r="BL620" s="399">
        <v>-0.280681851811662</v>
      </c>
      <c r="BM620" s="399">
        <v>8.26560876659308E-2</v>
      </c>
      <c r="BN620" s="399"/>
      <c r="BO620" s="399">
        <v>-9.6306670404714495E-2</v>
      </c>
      <c r="BP620" s="399">
        <v>-0.13151482025398001</v>
      </c>
      <c r="BQ620" s="399">
        <v>-0.101775097371947</v>
      </c>
      <c r="BR620" s="399">
        <v>-1.27893714370529E-2</v>
      </c>
      <c r="BS620" s="399"/>
      <c r="BT620" s="399"/>
      <c r="BU620" s="399">
        <v>-8.4579696829111803E-2</v>
      </c>
      <c r="BV620" s="399"/>
      <c r="BW620" s="399">
        <v>-7.8007776907147497E-2</v>
      </c>
      <c r="BX620" s="403"/>
      <c r="BY620" s="399">
        <v>-0.27133819114883301</v>
      </c>
      <c r="BZ620" s="399">
        <v>-0.24167864201356001</v>
      </c>
      <c r="CA620" s="399">
        <v>-0.10057039290653</v>
      </c>
      <c r="CB620" s="399"/>
      <c r="CC620" s="399">
        <v>-0.13746155965993301</v>
      </c>
      <c r="CD620" s="399"/>
      <c r="CE620" s="399"/>
      <c r="CF620" s="399">
        <v>-3.4397922604364098E-2</v>
      </c>
      <c r="CG620" s="399">
        <v>-0.27679458876323898</v>
      </c>
      <c r="CH620" s="399">
        <v>-0.109928528055786</v>
      </c>
      <c r="CI620" s="399">
        <v>-0.27917280233536101</v>
      </c>
      <c r="CJ620" s="399">
        <v>-0.10880110093841</v>
      </c>
      <c r="CK620" s="399"/>
      <c r="CL620" s="399"/>
      <c r="CM620" s="399"/>
      <c r="CN620" s="399"/>
      <c r="CO620" s="399"/>
      <c r="CP620" s="399"/>
      <c r="CQ620" s="399"/>
      <c r="CR620" s="399">
        <v>-8.2580196672344702E-2</v>
      </c>
      <c r="CS620" s="399"/>
      <c r="CT620" s="399"/>
      <c r="CU620" s="399"/>
      <c r="CV620" s="399"/>
      <c r="CW620" s="399"/>
      <c r="CX620" s="399"/>
      <c r="CY620" s="399"/>
      <c r="CZ620" s="399"/>
      <c r="DA620" s="399"/>
      <c r="DB620" s="399"/>
      <c r="DC620" s="399"/>
      <c r="DD620" s="399"/>
      <c r="DE620" s="399"/>
      <c r="DG620" s="404"/>
      <c r="DI620" s="399"/>
      <c r="DJ620" s="399">
        <v>-0.104118595130199</v>
      </c>
      <c r="DK620" s="399">
        <v>-4.3860050509579598E-2</v>
      </c>
    </row>
    <row r="621" spans="1:115" customFormat="1" hidden="1" outlineLevel="1">
      <c r="A621" s="398">
        <f t="shared" si="56"/>
        <v>37560</v>
      </c>
      <c r="B621" s="402"/>
      <c r="C621" s="399"/>
      <c r="D621" s="399">
        <v>1.4E-3</v>
      </c>
      <c r="E621" s="399">
        <v>7.8039586875853398E-2</v>
      </c>
      <c r="F621" s="399"/>
      <c r="G621" s="399"/>
      <c r="H621" s="399"/>
      <c r="I621" s="399"/>
      <c r="J621" s="399"/>
      <c r="K621" s="399"/>
      <c r="L621" s="399"/>
      <c r="M621" s="399"/>
      <c r="N621" s="399"/>
      <c r="O621" s="399"/>
      <c r="P621" s="399"/>
      <c r="Q621" s="399"/>
      <c r="R621" s="399">
        <v>0.108273194850833</v>
      </c>
      <c r="S621" s="399">
        <v>0.22318074557700501</v>
      </c>
      <c r="T621" s="399">
        <v>0.14981267622436401</v>
      </c>
      <c r="U621" s="399">
        <v>-0.21837837631637899</v>
      </c>
      <c r="V621" s="399">
        <v>0.21531702695958799</v>
      </c>
      <c r="W621" s="399"/>
      <c r="X621" s="399">
        <v>-3.8896578317201697E-2</v>
      </c>
      <c r="Y621" s="399"/>
      <c r="Z621" s="399">
        <v>-8.7060652380029094E-2</v>
      </c>
      <c r="AA621" s="399">
        <v>4.8192653385985697E-2</v>
      </c>
      <c r="AB621" s="399">
        <v>-6.3694267515923497E-2</v>
      </c>
      <c r="AC621" s="399"/>
      <c r="AD621" s="399"/>
      <c r="AE621" s="399">
        <v>0.103038148465306</v>
      </c>
      <c r="AF621" s="399"/>
      <c r="AG621" s="399"/>
      <c r="AH621" s="399"/>
      <c r="AI621" s="399"/>
      <c r="AJ621" s="399"/>
      <c r="AK621" s="399">
        <v>3.9582224836959203E-2</v>
      </c>
      <c r="AL621" s="399"/>
      <c r="AM621" s="399">
        <v>-0.104685258573279</v>
      </c>
      <c r="AN621" s="399">
        <v>0.41460690104285403</v>
      </c>
      <c r="AO621" s="399"/>
      <c r="AP621" s="399">
        <v>0.18661142443776199</v>
      </c>
      <c r="AQ621" s="399">
        <v>9.2867324725303096E-2</v>
      </c>
      <c r="AR621" s="399">
        <v>0.39018832167970802</v>
      </c>
      <c r="AS621" s="399"/>
      <c r="AT621" s="399">
        <v>0.29643794562512998</v>
      </c>
      <c r="AU621" s="399"/>
      <c r="AV621" s="399">
        <v>0.19350489970917101</v>
      </c>
      <c r="AW621" s="399">
        <v>-5.89827530152209E-3</v>
      </c>
      <c r="AX621" s="399"/>
      <c r="AY621" s="399">
        <v>0.15555896787911799</v>
      </c>
      <c r="AZ621" s="399">
        <v>0.161352819676086</v>
      </c>
      <c r="BA621" s="399">
        <v>4.3667335089626599E-2</v>
      </c>
      <c r="BB621" s="399">
        <v>5.20678576173738E-2</v>
      </c>
      <c r="BC621" s="399"/>
      <c r="BD621" s="399">
        <v>0.20705914634893499</v>
      </c>
      <c r="BE621" s="399">
        <v>6.0573328993917402E-2</v>
      </c>
      <c r="BF621" s="399">
        <v>-1.01156107195593E-2</v>
      </c>
      <c r="BG621" s="399">
        <v>-0.12627089548589401</v>
      </c>
      <c r="BH621" s="399">
        <v>4.4943566067550303E-2</v>
      </c>
      <c r="BI621" s="399"/>
      <c r="BJ621" s="399">
        <v>-3.2258656193941401E-2</v>
      </c>
      <c r="BK621" s="399">
        <v>0.107529071096442</v>
      </c>
      <c r="BL621" s="399">
        <v>0.11183055660215201</v>
      </c>
      <c r="BM621" s="399">
        <v>-0.16145195896214401</v>
      </c>
      <c r="BN621" s="399"/>
      <c r="BO621" s="399">
        <v>-2.3393599830567099E-2</v>
      </c>
      <c r="BP621" s="399">
        <v>9.89216359684435E-2</v>
      </c>
      <c r="BQ621" s="399">
        <v>-4.4795588295228998E-2</v>
      </c>
      <c r="BR621" s="399">
        <v>4.2765181767483798E-2</v>
      </c>
      <c r="BS621" s="399"/>
      <c r="BT621" s="399"/>
      <c r="BU621" s="399">
        <v>6.6327599043176602E-2</v>
      </c>
      <c r="BV621" s="399"/>
      <c r="BW621" s="399">
        <v>8.7530087446229199E-2</v>
      </c>
      <c r="BX621" s="403"/>
      <c r="BY621" s="399">
        <v>4.80826155516276E-2</v>
      </c>
      <c r="BZ621" s="399">
        <v>6.6794033514439896E-2</v>
      </c>
      <c r="CA621" s="399">
        <v>2.5532151160683601E-2</v>
      </c>
      <c r="CB621" s="399"/>
      <c r="CC621" s="399">
        <v>9.6152065140376594E-2</v>
      </c>
      <c r="CD621" s="399"/>
      <c r="CE621" s="399"/>
      <c r="CF621" s="399">
        <v>-0.101417973110472</v>
      </c>
      <c r="CG621" s="399">
        <v>0.105262694719509</v>
      </c>
      <c r="CH621" s="399">
        <v>4.2902182294011798E-2</v>
      </c>
      <c r="CI621" s="399">
        <v>0.102459013990675</v>
      </c>
      <c r="CJ621" s="399">
        <v>0.22245015364797599</v>
      </c>
      <c r="CK621" s="399"/>
      <c r="CL621" s="399"/>
      <c r="CM621" s="399"/>
      <c r="CN621" s="399"/>
      <c r="CO621" s="399"/>
      <c r="CP621" s="399"/>
      <c r="CQ621" s="399"/>
      <c r="CR621" s="399">
        <v>-1.2864068410213E-2</v>
      </c>
      <c r="CS621" s="399"/>
      <c r="CT621" s="399"/>
      <c r="CU621" s="399"/>
      <c r="CV621" s="399"/>
      <c r="CW621" s="399"/>
      <c r="CX621" s="399"/>
      <c r="CY621" s="399"/>
      <c r="CZ621" s="399"/>
      <c r="DA621" s="399"/>
      <c r="DB621" s="399"/>
      <c r="DC621" s="399"/>
      <c r="DD621" s="399"/>
      <c r="DE621" s="399"/>
      <c r="DG621" s="404"/>
      <c r="DI621" s="399"/>
      <c r="DJ621" s="399">
        <v>-4.70555026492364E-2</v>
      </c>
      <c r="DK621" s="399">
        <v>0.29596437465662701</v>
      </c>
    </row>
    <row r="622" spans="1:115" customFormat="1" hidden="1" outlineLevel="1">
      <c r="A622" s="398">
        <f t="shared" si="56"/>
        <v>37590</v>
      </c>
      <c r="B622" s="402"/>
      <c r="C622" s="399"/>
      <c r="D622" s="399">
        <v>1.1999999999999999E-3</v>
      </c>
      <c r="E622" s="399">
        <v>5.8580321927962503E-2</v>
      </c>
      <c r="F622" s="399"/>
      <c r="G622" s="399"/>
      <c r="H622" s="399"/>
      <c r="I622" s="399"/>
      <c r="J622" s="399"/>
      <c r="K622" s="399"/>
      <c r="L622" s="399"/>
      <c r="M622" s="399"/>
      <c r="N622" s="399"/>
      <c r="O622" s="399"/>
      <c r="P622" s="399"/>
      <c r="Q622" s="399"/>
      <c r="R622" s="399">
        <v>-3.54681276905719E-2</v>
      </c>
      <c r="S622" s="399">
        <v>2.21019051837083E-2</v>
      </c>
      <c r="T622" s="399">
        <v>0.465798077476409</v>
      </c>
      <c r="U622" s="399">
        <v>0.250345772891365</v>
      </c>
      <c r="V622" s="399">
        <v>0.20609502300246599</v>
      </c>
      <c r="W622" s="399"/>
      <c r="X622" s="399">
        <v>2.36244452701612E-2</v>
      </c>
      <c r="Y622" s="399"/>
      <c r="Z622" s="399">
        <v>3.1307719148750003E-2</v>
      </c>
      <c r="AA622" s="399">
        <v>-4.8040118917644703E-2</v>
      </c>
      <c r="AB622" s="399">
        <v>-5.4421976310054998E-3</v>
      </c>
      <c r="AC622" s="399"/>
      <c r="AD622" s="399"/>
      <c r="AE622" s="399">
        <v>0.18682622839305499</v>
      </c>
      <c r="AF622" s="399"/>
      <c r="AG622" s="399"/>
      <c r="AH622" s="399"/>
      <c r="AI622" s="399"/>
      <c r="AJ622" s="399"/>
      <c r="AK622" s="399">
        <v>3.4902061313049002E-2</v>
      </c>
      <c r="AL622" s="399"/>
      <c r="AM622" s="399">
        <v>-9.6513793077720303E-2</v>
      </c>
      <c r="AN622" s="399">
        <v>0.289912702688642</v>
      </c>
      <c r="AO622" s="399"/>
      <c r="AP622" s="399">
        <v>9.5316794536786306E-2</v>
      </c>
      <c r="AQ622" s="399">
        <v>-5.10706804191393E-2</v>
      </c>
      <c r="AR622" s="399">
        <v>0.439495534149627</v>
      </c>
      <c r="AS622" s="399"/>
      <c r="AT622" s="399">
        <v>0.19234523967363801</v>
      </c>
      <c r="AU622" s="399"/>
      <c r="AV622" s="399">
        <v>-3.6734367963767202E-2</v>
      </c>
      <c r="AW622" s="399">
        <v>-4.4318360567649699E-2</v>
      </c>
      <c r="AX622" s="399"/>
      <c r="AY622" s="399">
        <v>0.18381034706431301</v>
      </c>
      <c r="AZ622" s="399">
        <v>5.4113422709601601E-2</v>
      </c>
      <c r="BA622" s="399">
        <v>-0.11919189486607799</v>
      </c>
      <c r="BB622" s="399">
        <v>2.5670715981186198E-2</v>
      </c>
      <c r="BC622" s="399"/>
      <c r="BD622" s="399">
        <v>-4.4895116434148799E-2</v>
      </c>
      <c r="BE622" s="399">
        <v>-5.3034211277808697E-2</v>
      </c>
      <c r="BF622" s="399">
        <v>5.37363144252756E-2</v>
      </c>
      <c r="BG622" s="399">
        <v>0.34515356730333102</v>
      </c>
      <c r="BH622" s="399">
        <v>6.9561027927558194E-2</v>
      </c>
      <c r="BI622" s="399"/>
      <c r="BJ622" s="399">
        <v>1.3333801119972601E-2</v>
      </c>
      <c r="BK622" s="399">
        <v>0.221541895667903</v>
      </c>
      <c r="BL622" s="399">
        <v>0.21301257955237199</v>
      </c>
      <c r="BM622" s="399">
        <v>8.9551987853036599E-2</v>
      </c>
      <c r="BN622" s="399"/>
      <c r="BO622" s="399">
        <v>1.6719312141542E-3</v>
      </c>
      <c r="BP622" s="399">
        <v>0</v>
      </c>
      <c r="BQ622" s="399">
        <v>5.5172447294671301E-3</v>
      </c>
      <c r="BR622" s="399">
        <v>-0.104453511261088</v>
      </c>
      <c r="BS622" s="399"/>
      <c r="BT622" s="399"/>
      <c r="BU622" s="399">
        <v>8.2568798813998201E-2</v>
      </c>
      <c r="BV622" s="399"/>
      <c r="BW622" s="399">
        <v>6.5360658434172603E-3</v>
      </c>
      <c r="BX622" s="403"/>
      <c r="BY622" s="399">
        <v>-2.2271392023822199E-2</v>
      </c>
      <c r="BZ622" s="399">
        <v>0.33452553414882202</v>
      </c>
      <c r="CA622" s="399">
        <v>0.22752384207215101</v>
      </c>
      <c r="CB622" s="399"/>
      <c r="CC622" s="399">
        <v>-3.06527153734064E-2</v>
      </c>
      <c r="CD622" s="399"/>
      <c r="CE622" s="399"/>
      <c r="CF622" s="399">
        <v>-5.2993121565619902E-2</v>
      </c>
      <c r="CG622" s="399">
        <v>9.5273307827052595E-2</v>
      </c>
      <c r="CH622" s="399">
        <v>0.103216029273646</v>
      </c>
      <c r="CI622" s="399">
        <v>0.51858734247312499</v>
      </c>
      <c r="CJ622" s="399">
        <v>7.8735704866769396E-2</v>
      </c>
      <c r="CK622" s="399"/>
      <c r="CL622" s="399"/>
      <c r="CM622" s="399"/>
      <c r="CN622" s="399"/>
      <c r="CO622" s="399"/>
      <c r="CP622" s="399"/>
      <c r="CQ622" s="399"/>
      <c r="CR622" s="399">
        <v>8.2537042434062305E-2</v>
      </c>
      <c r="CS622" s="399"/>
      <c r="CT622" s="399"/>
      <c r="CU622" s="399"/>
      <c r="CV622" s="399"/>
      <c r="CW622" s="399"/>
      <c r="CX622" s="399"/>
      <c r="CY622" s="399"/>
      <c r="CZ622" s="399"/>
      <c r="DA622" s="399"/>
      <c r="DB622" s="399"/>
      <c r="DC622" s="399"/>
      <c r="DD622" s="399"/>
      <c r="DE622" s="399"/>
      <c r="DG622" s="404"/>
      <c r="DI622" s="399"/>
      <c r="DJ622" s="399">
        <v>0.205068039077904</v>
      </c>
      <c r="DK622" s="399">
        <v>0.229884840505307</v>
      </c>
    </row>
    <row r="623" spans="1:115" customFormat="1" hidden="1" outlineLevel="1">
      <c r="A623" s="398">
        <f t="shared" si="56"/>
        <v>37621</v>
      </c>
      <c r="B623" s="402"/>
      <c r="C623" s="399"/>
      <c r="D623" s="399">
        <v>1.1000000000000001E-3</v>
      </c>
      <c r="E623" s="399">
        <v>-5.8147871814315799E-2</v>
      </c>
      <c r="F623" s="399"/>
      <c r="G623" s="399"/>
      <c r="H623" s="399"/>
      <c r="I623" s="399"/>
      <c r="J623" s="399"/>
      <c r="K623" s="399"/>
      <c r="L623" s="399"/>
      <c r="M623" s="399"/>
      <c r="N623" s="399"/>
      <c r="O623" s="399"/>
      <c r="P623" s="399"/>
      <c r="Q623" s="399"/>
      <c r="R623" s="399">
        <v>-7.5484314200981395E-2</v>
      </c>
      <c r="S623" s="399">
        <v>-9.3785906819812304E-2</v>
      </c>
      <c r="T623" s="399">
        <v>-0.28222221798366898</v>
      </c>
      <c r="U623" s="399">
        <v>-6.4712393873402094E-2</v>
      </c>
      <c r="V623" s="399">
        <v>-0.19100646333867599</v>
      </c>
      <c r="W623" s="399"/>
      <c r="X623" s="399">
        <v>3.4559413886338097E-2</v>
      </c>
      <c r="Y623" s="399"/>
      <c r="Z623" s="399">
        <v>-2.85515272134889E-2</v>
      </c>
      <c r="AA623" s="399">
        <v>-0.13126884126400401</v>
      </c>
      <c r="AB623" s="399">
        <v>5.28043870167531E-2</v>
      </c>
      <c r="AC623" s="399"/>
      <c r="AD623" s="399"/>
      <c r="AE623" s="399">
        <v>-0.16668347441547701</v>
      </c>
      <c r="AF623" s="399"/>
      <c r="AG623" s="399"/>
      <c r="AH623" s="399"/>
      <c r="AI623" s="399"/>
      <c r="AJ623" s="399"/>
      <c r="AK623" s="399">
        <v>-3.5782148379330497E-2</v>
      </c>
      <c r="AL623" s="399"/>
      <c r="AM623" s="399">
        <v>0.106321122745554</v>
      </c>
      <c r="AN623" s="399">
        <v>-0.33497526212859002</v>
      </c>
      <c r="AO623" s="399"/>
      <c r="AP623" s="399">
        <v>-4.0979005091425401E-2</v>
      </c>
      <c r="AQ623" s="399">
        <v>-3.69107363584342E-3</v>
      </c>
      <c r="AR623" s="399">
        <v>-0.32807938791548702</v>
      </c>
      <c r="AS623" s="399"/>
      <c r="AT623" s="399">
        <v>-0.111111121493685</v>
      </c>
      <c r="AU623" s="399"/>
      <c r="AV623" s="399">
        <v>-2.6339360593538E-3</v>
      </c>
      <c r="AW623" s="399">
        <v>1.6680439963531801E-2</v>
      </c>
      <c r="AX623" s="399"/>
      <c r="AY623" s="399">
        <v>4.2741774840999698E-3</v>
      </c>
      <c r="AZ623" s="399">
        <v>-2.0118133442369499E-2</v>
      </c>
      <c r="BA623" s="399">
        <v>8.5244735392334903E-2</v>
      </c>
      <c r="BB623" s="399">
        <v>-6.8545579054758499E-2</v>
      </c>
      <c r="BC623" s="399"/>
      <c r="BD623" s="399">
        <v>-2.55509775116624E-3</v>
      </c>
      <c r="BE623" s="399">
        <v>-0.14647277103147099</v>
      </c>
      <c r="BF623" s="399">
        <v>-0.12867116235873499</v>
      </c>
      <c r="BG623" s="399">
        <v>-0.18277674247586101</v>
      </c>
      <c r="BH623" s="399">
        <v>4.7096620173609098E-2</v>
      </c>
      <c r="BI623" s="399"/>
      <c r="BJ623" s="399">
        <v>3.5491955079025798E-2</v>
      </c>
      <c r="BK623" s="399">
        <v>-8.3767173962842001E-2</v>
      </c>
      <c r="BL623" s="399">
        <v>-4.6484636610547303E-2</v>
      </c>
      <c r="BM623" s="399">
        <v>-0.156164187668244</v>
      </c>
      <c r="BN623" s="399"/>
      <c r="BO623" s="399">
        <v>-8.2048808069798904E-3</v>
      </c>
      <c r="BP623" s="399">
        <v>5.5462556493193196E-3</v>
      </c>
      <c r="BQ623" s="399">
        <v>0.13443056665024899</v>
      </c>
      <c r="BR623" s="399">
        <v>2.5169298176602701E-2</v>
      </c>
      <c r="BS623" s="399"/>
      <c r="BT623" s="399"/>
      <c r="BU623" s="399">
        <v>-1.76460741912823E-2</v>
      </c>
      <c r="BV623" s="399"/>
      <c r="BW623" s="399">
        <v>-6.1512349571658798E-2</v>
      </c>
      <c r="BX623" s="403"/>
      <c r="BY623" s="399">
        <v>-1.0131816252272101E-2</v>
      </c>
      <c r="BZ623" s="399">
        <v>-0.121983786299977</v>
      </c>
      <c r="CA623" s="399">
        <v>-3.6920887296290297E-2</v>
      </c>
      <c r="CB623" s="399"/>
      <c r="CC623" s="399">
        <v>-7.1057022150661703E-2</v>
      </c>
      <c r="CD623" s="399"/>
      <c r="CE623" s="399"/>
      <c r="CF623" s="399">
        <v>0.24165945668654501</v>
      </c>
      <c r="CG623" s="399">
        <v>-7.7277471439455403E-2</v>
      </c>
      <c r="CH623" s="399">
        <v>-4.4834781112681597E-2</v>
      </c>
      <c r="CI623" s="399">
        <v>-0.31334148333824702</v>
      </c>
      <c r="CJ623" s="399">
        <v>-0.10367552610953901</v>
      </c>
      <c r="CK623" s="399"/>
      <c r="CL623" s="399"/>
      <c r="CM623" s="399"/>
      <c r="CN623" s="399"/>
      <c r="CO623" s="399"/>
      <c r="CP623" s="399"/>
      <c r="CQ623" s="399"/>
      <c r="CR623" s="399">
        <v>-8.0256987434500202E-2</v>
      </c>
      <c r="CS623" s="399"/>
      <c r="CT623" s="399"/>
      <c r="CU623" s="399"/>
      <c r="CV623" s="399"/>
      <c r="CW623" s="399"/>
      <c r="CX623" s="399"/>
      <c r="CY623" s="399"/>
      <c r="CZ623" s="399"/>
      <c r="DA623" s="399"/>
      <c r="DB623" s="399"/>
      <c r="DC623" s="399"/>
      <c r="DD623" s="399"/>
      <c r="DE623" s="399"/>
      <c r="DG623" s="404"/>
      <c r="DI623" s="399"/>
      <c r="DJ623" s="399">
        <v>3.1705298193052303E-2</v>
      </c>
      <c r="DK623" s="399">
        <v>-3.6215200685008199E-2</v>
      </c>
    </row>
    <row r="624" spans="1:115" customFormat="1" hidden="1" outlineLevel="1">
      <c r="A624" s="398">
        <f t="shared" si="56"/>
        <v>37652</v>
      </c>
      <c r="B624" s="402"/>
      <c r="C624" s="399"/>
      <c r="D624" s="399">
        <v>1E-3</v>
      </c>
      <c r="E624" s="399">
        <v>-2.57001916755073E-2</v>
      </c>
      <c r="F624" s="399"/>
      <c r="G624" s="399"/>
      <c r="H624" s="399"/>
      <c r="I624" s="399"/>
      <c r="J624" s="399"/>
      <c r="K624" s="399"/>
      <c r="L624" s="399"/>
      <c r="M624" s="399"/>
      <c r="N624" s="399"/>
      <c r="O624" s="399"/>
      <c r="P624" s="399"/>
      <c r="Q624" s="399"/>
      <c r="R624" s="399">
        <v>2.0945923338464502E-3</v>
      </c>
      <c r="S624" s="399">
        <v>-0.116687872185853</v>
      </c>
      <c r="T624" s="399">
        <v>-0.188854529384609</v>
      </c>
      <c r="U624" s="399">
        <v>-3.6073365810521597E-2</v>
      </c>
      <c r="V624" s="399">
        <v>0.156696722470162</v>
      </c>
      <c r="W624" s="399"/>
      <c r="X624" s="399">
        <v>2.5591345779974101E-2</v>
      </c>
      <c r="Y624" s="399"/>
      <c r="Z624" s="399">
        <v>-0.10406332349332199</v>
      </c>
      <c r="AA624" s="399">
        <v>2.886625000085E-2</v>
      </c>
      <c r="AB624" s="399">
        <v>-0.226091449040729</v>
      </c>
      <c r="AC624" s="399"/>
      <c r="AD624" s="399"/>
      <c r="AE624" s="399">
        <v>7.2961297796880903E-2</v>
      </c>
      <c r="AF624" s="399"/>
      <c r="AG624" s="399"/>
      <c r="AH624" s="399"/>
      <c r="AI624" s="399"/>
      <c r="AJ624" s="399"/>
      <c r="AK624" s="399">
        <v>1.3896369455532499E-2</v>
      </c>
      <c r="AL624" s="399"/>
      <c r="AM624" s="399">
        <v>-0.116016912094431</v>
      </c>
      <c r="AN624" s="399">
        <v>8.24071361381912E-2</v>
      </c>
      <c r="AO624" s="399"/>
      <c r="AP624" s="399">
        <v>-2.1550910072138801E-2</v>
      </c>
      <c r="AQ624" s="399">
        <v>1.5743782192418801E-3</v>
      </c>
      <c r="AR624" s="399">
        <v>-0.103388524999974</v>
      </c>
      <c r="AS624" s="399"/>
      <c r="AT624" s="399">
        <v>0.11388887282834401</v>
      </c>
      <c r="AU624" s="399"/>
      <c r="AV624" s="399">
        <v>-4.1212141723727502E-2</v>
      </c>
      <c r="AW624" s="399">
        <v>4.6358060429096899E-4</v>
      </c>
      <c r="AX624" s="399"/>
      <c r="AY624" s="399">
        <v>-0.100235395437528</v>
      </c>
      <c r="AZ624" s="399">
        <v>-5.6991369759996698E-2</v>
      </c>
      <c r="BA624" s="399">
        <v>4.1097832276051297E-3</v>
      </c>
      <c r="BB624" s="399">
        <v>-3.2921676027033997E-2</v>
      </c>
      <c r="BC624" s="399"/>
      <c r="BD624" s="399">
        <v>-5.9426323290212003E-2</v>
      </c>
      <c r="BE624" s="399">
        <v>-0.126813891514585</v>
      </c>
      <c r="BF624" s="399">
        <v>-0.26645246050530402</v>
      </c>
      <c r="BG624" s="399">
        <v>-1.00859615035057E-2</v>
      </c>
      <c r="BH624" s="399">
        <v>6.2040758129779904E-3</v>
      </c>
      <c r="BI624" s="399"/>
      <c r="BJ624" s="399">
        <v>-4.0443049313676401E-4</v>
      </c>
      <c r="BK624" s="399">
        <v>-3.08685520312145E-2</v>
      </c>
      <c r="BL624" s="399">
        <v>-1.35238460070497E-2</v>
      </c>
      <c r="BM624" s="399">
        <v>4.0583996984082597E-2</v>
      </c>
      <c r="BN624" s="399"/>
      <c r="BO624" s="399">
        <v>-3.1287948826153301E-2</v>
      </c>
      <c r="BP624" s="399">
        <v>0.12982575439984501</v>
      </c>
      <c r="BQ624" s="399">
        <v>-6.2877918685799505E-2</v>
      </c>
      <c r="BR624" s="399">
        <v>5.2694526742554197E-2</v>
      </c>
      <c r="BS624" s="399"/>
      <c r="BT624" s="399"/>
      <c r="BU624" s="399">
        <v>-5.5910972439624597E-2</v>
      </c>
      <c r="BV624" s="399"/>
      <c r="BW624" s="399">
        <v>-5.3652797048212797E-2</v>
      </c>
      <c r="BX624" s="403"/>
      <c r="BY624" s="399">
        <v>-0.128454123218816</v>
      </c>
      <c r="BZ624" s="399">
        <v>2.0610666443158399E-2</v>
      </c>
      <c r="CA624" s="399">
        <v>-6.2646603833438202E-2</v>
      </c>
      <c r="CB624" s="399"/>
      <c r="CC624" s="399">
        <v>-9.2035712550310594E-2</v>
      </c>
      <c r="CD624" s="399"/>
      <c r="CE624" s="399"/>
      <c r="CF624" s="399">
        <v>-2.7556291536851001E-3</v>
      </c>
      <c r="CG624" s="399">
        <v>1.8333582368096301E-2</v>
      </c>
      <c r="CH624" s="399">
        <v>-0.104299882523763</v>
      </c>
      <c r="CI624" s="399">
        <v>0.17825311518727999</v>
      </c>
      <c r="CJ624" s="399">
        <v>-8.2011389300417695E-2</v>
      </c>
      <c r="CK624" s="399"/>
      <c r="CL624" s="399"/>
      <c r="CM624" s="399"/>
      <c r="CN624" s="399"/>
      <c r="CO624" s="399"/>
      <c r="CP624" s="399"/>
      <c r="CQ624" s="399"/>
      <c r="CR624" s="399">
        <v>3.0542018539565499E-3</v>
      </c>
      <c r="CS624" s="399"/>
      <c r="CT624" s="399"/>
      <c r="CU624" s="399"/>
      <c r="CV624" s="399"/>
      <c r="CW624" s="399"/>
      <c r="CX624" s="399"/>
      <c r="CY624" s="399"/>
      <c r="CZ624" s="399"/>
      <c r="DA624" s="399"/>
      <c r="DB624" s="399"/>
      <c r="DC624" s="399"/>
      <c r="DD624" s="399"/>
      <c r="DE624" s="399"/>
      <c r="DG624" s="404"/>
      <c r="DI624" s="399"/>
      <c r="DJ624" s="399">
        <v>-9.3130111165449794E-2</v>
      </c>
      <c r="DK624" s="399">
        <v>-4.7232332476144501E-2</v>
      </c>
    </row>
    <row r="625" spans="1:115" customFormat="1" hidden="1" outlineLevel="1">
      <c r="A625" s="398">
        <f t="shared" si="56"/>
        <v>37680</v>
      </c>
      <c r="B625" s="402"/>
      <c r="C625" s="399"/>
      <c r="D625" s="399">
        <v>8.9999999999999998E-4</v>
      </c>
      <c r="E625" s="399">
        <v>-1.8368265916752401E-2</v>
      </c>
      <c r="F625" s="399"/>
      <c r="G625" s="399"/>
      <c r="H625" s="399"/>
      <c r="I625" s="399"/>
      <c r="J625" s="399"/>
      <c r="K625" s="399"/>
      <c r="L625" s="399"/>
      <c r="M625" s="399"/>
      <c r="N625" s="399"/>
      <c r="O625" s="399"/>
      <c r="P625" s="399"/>
      <c r="Q625" s="399"/>
      <c r="R625" s="399">
        <v>4.5264063273226601E-2</v>
      </c>
      <c r="S625" s="399">
        <v>-6.2590301461732001E-2</v>
      </c>
      <c r="T625" s="399">
        <v>4.77099257480793E-2</v>
      </c>
      <c r="U625" s="399">
        <v>-0.302453962101565</v>
      </c>
      <c r="V625" s="399">
        <v>7.3226473509722103E-3</v>
      </c>
      <c r="W625" s="399"/>
      <c r="X625" s="399">
        <v>1.6612975272122001E-2</v>
      </c>
      <c r="Y625" s="399"/>
      <c r="Z625" s="399">
        <v>-3.2990002685229197E-2</v>
      </c>
      <c r="AA625" s="399">
        <v>5.7152825711514997E-2</v>
      </c>
      <c r="AB625" s="399">
        <v>4.3653175879507702E-3</v>
      </c>
      <c r="AC625" s="399"/>
      <c r="AD625" s="399"/>
      <c r="AE625" s="399">
        <v>-2.5142850107590702E-2</v>
      </c>
      <c r="AF625" s="399"/>
      <c r="AG625" s="399"/>
      <c r="AH625" s="399"/>
      <c r="AI625" s="399"/>
      <c r="AJ625" s="399"/>
      <c r="AK625" s="399">
        <v>1.2124293249725601E-2</v>
      </c>
      <c r="AL625" s="399"/>
      <c r="AM625" s="399">
        <v>-0.10206009154352</v>
      </c>
      <c r="AN625" s="399">
        <v>0.140290797532579</v>
      </c>
      <c r="AO625" s="399"/>
      <c r="AP625" s="399">
        <v>-4.7662069827980699E-2</v>
      </c>
      <c r="AQ625" s="399">
        <v>4.1086700132033402E-2</v>
      </c>
      <c r="AR625" s="399">
        <v>0.222868512151979</v>
      </c>
      <c r="AS625" s="399"/>
      <c r="AT625" s="399">
        <v>-5.8188017436020499E-3</v>
      </c>
      <c r="AU625" s="399"/>
      <c r="AV625" s="399">
        <v>-5.3360134460669499E-2</v>
      </c>
      <c r="AW625" s="399">
        <v>-4.3356376820927099E-2</v>
      </c>
      <c r="AX625" s="399"/>
      <c r="AY625" s="399">
        <v>9.5543382723803898E-3</v>
      </c>
      <c r="AZ625" s="399">
        <v>8.0389049882023597E-3</v>
      </c>
      <c r="BA625" s="399">
        <v>1.41974289847501E-3</v>
      </c>
      <c r="BB625" s="399">
        <v>-4.9561972852967998E-2</v>
      </c>
      <c r="BC625" s="399"/>
      <c r="BD625" s="399">
        <v>-0.123317424042638</v>
      </c>
      <c r="BE625" s="399">
        <v>-0.20158959039688501</v>
      </c>
      <c r="BF625" s="399">
        <v>-0.33260417842995899</v>
      </c>
      <c r="BG625" s="399">
        <v>-8.6717987042321198E-2</v>
      </c>
      <c r="BH625" s="399">
        <v>-3.4290106505447997E-2</v>
      </c>
      <c r="BI625" s="399"/>
      <c r="BJ625" s="399">
        <v>8.8924200630240407E-3</v>
      </c>
      <c r="BK625" s="399">
        <v>6.8667535473168007E-2</v>
      </c>
      <c r="BL625" s="399">
        <v>-2.8278288405498501E-2</v>
      </c>
      <c r="BM625" s="399">
        <v>-0.413416045825033</v>
      </c>
      <c r="BN625" s="399"/>
      <c r="BO625" s="399">
        <v>7.3561557154393498E-3</v>
      </c>
      <c r="BP625" s="399">
        <v>9.7259203045984205E-2</v>
      </c>
      <c r="BQ625" s="399">
        <v>-5.1613701659065604E-3</v>
      </c>
      <c r="BR625" s="399">
        <v>-5.6883062248989598E-2</v>
      </c>
      <c r="BS625" s="399"/>
      <c r="BT625" s="399"/>
      <c r="BU625" s="399">
        <v>-3.0987026751636299E-2</v>
      </c>
      <c r="BV625" s="399"/>
      <c r="BW625" s="399">
        <v>5.4392894223464997E-3</v>
      </c>
      <c r="BX625" s="403"/>
      <c r="BY625" s="399">
        <v>-0.19231822484847</v>
      </c>
      <c r="BZ625" s="399">
        <v>4.5624514546716399E-2</v>
      </c>
      <c r="CA625" s="399">
        <v>-7.5577644277010497E-2</v>
      </c>
      <c r="CB625" s="399"/>
      <c r="CC625" s="399">
        <v>0.10079505157155599</v>
      </c>
      <c r="CD625" s="399"/>
      <c r="CE625" s="399"/>
      <c r="CF625" s="399">
        <v>-5.5958449155998402E-2</v>
      </c>
      <c r="CG625" s="399">
        <v>-5.5770053131875101E-2</v>
      </c>
      <c r="CH625" s="399">
        <v>0.10907642884112501</v>
      </c>
      <c r="CI625" s="399">
        <v>-8.4720110660845005E-2</v>
      </c>
      <c r="CJ625" s="399">
        <v>1.9467950355169701E-3</v>
      </c>
      <c r="CK625" s="399"/>
      <c r="CL625" s="399"/>
      <c r="CM625" s="399"/>
      <c r="CN625" s="399"/>
      <c r="CO625" s="399"/>
      <c r="CP625" s="399"/>
      <c r="CQ625" s="399"/>
      <c r="CR625" s="399">
        <v>-0.134405985985147</v>
      </c>
      <c r="CS625" s="399"/>
      <c r="CT625" s="399"/>
      <c r="CU625" s="399"/>
      <c r="CV625" s="399"/>
      <c r="CW625" s="399"/>
      <c r="CX625" s="399"/>
      <c r="CY625" s="399"/>
      <c r="CZ625" s="399"/>
      <c r="DA625" s="399"/>
      <c r="DB625" s="399"/>
      <c r="DC625" s="399"/>
      <c r="DD625" s="399"/>
      <c r="DE625" s="399"/>
      <c r="DG625" s="404"/>
      <c r="DI625" s="399"/>
      <c r="DJ625" s="399">
        <v>5.1952394761783198E-2</v>
      </c>
      <c r="DK625" s="399">
        <v>8.7180007069493401E-2</v>
      </c>
    </row>
    <row r="626" spans="1:115" customFormat="1" hidden="1" outlineLevel="1">
      <c r="A626" s="398">
        <f t="shared" si="56"/>
        <v>37711</v>
      </c>
      <c r="B626" s="402"/>
      <c r="C626" s="399"/>
      <c r="D626" s="399">
        <v>1E-3</v>
      </c>
      <c r="E626" s="399">
        <v>9.0569706445209307E-3</v>
      </c>
      <c r="F626" s="399"/>
      <c r="G626" s="399"/>
      <c r="H626" s="399"/>
      <c r="I626" s="399"/>
      <c r="J626" s="399"/>
      <c r="K626" s="399"/>
      <c r="L626" s="399"/>
      <c r="M626" s="399"/>
      <c r="N626" s="399"/>
      <c r="O626" s="399"/>
      <c r="P626" s="399"/>
      <c r="Q626" s="399"/>
      <c r="R626" s="399">
        <v>-5.7962398244990797E-2</v>
      </c>
      <c r="S626" s="399">
        <v>-4.78667827969151E-2</v>
      </c>
      <c r="T626" s="399">
        <v>0.12568307577177201</v>
      </c>
      <c r="U626" s="399">
        <v>-3.4300822097464503E-2</v>
      </c>
      <c r="V626" s="399">
        <v>0.18264427151111801</v>
      </c>
      <c r="W626" s="399"/>
      <c r="X626" s="399">
        <v>4.54200655711944E-2</v>
      </c>
      <c r="Y626" s="399"/>
      <c r="Z626" s="399">
        <v>-8.5289481522873301E-3</v>
      </c>
      <c r="AA626" s="399">
        <v>-1.60548203181166E-2</v>
      </c>
      <c r="AB626" s="399">
        <v>-0.146773634638726</v>
      </c>
      <c r="AC626" s="399"/>
      <c r="AD626" s="399"/>
      <c r="AE626" s="399">
        <v>-2.3447608882741699E-3</v>
      </c>
      <c r="AF626" s="399"/>
      <c r="AG626" s="399"/>
      <c r="AH626" s="399"/>
      <c r="AI626" s="399"/>
      <c r="AJ626" s="399"/>
      <c r="AK626" s="399">
        <v>-2.31835833185874E-2</v>
      </c>
      <c r="AL626" s="399"/>
      <c r="AM626" s="399">
        <v>4.0026336606647998E-2</v>
      </c>
      <c r="AN626" s="399">
        <v>-0.146286751345933</v>
      </c>
      <c r="AO626" s="399"/>
      <c r="AP626" s="399">
        <v>4.6131043464337801E-2</v>
      </c>
      <c r="AQ626" s="399">
        <v>0.112139832376803</v>
      </c>
      <c r="AR626" s="399">
        <v>2.06012381808717E-2</v>
      </c>
      <c r="AS626" s="399"/>
      <c r="AT626" s="399">
        <v>-9.2809421378083401E-2</v>
      </c>
      <c r="AU626" s="399"/>
      <c r="AV626" s="399">
        <v>4.80117370053494E-2</v>
      </c>
      <c r="AW626" s="399">
        <v>8.7833243408319106E-2</v>
      </c>
      <c r="AX626" s="399"/>
      <c r="AY626" s="399">
        <v>3.1544303792188002E-3</v>
      </c>
      <c r="AZ626" s="399">
        <v>-1.01118109991168E-2</v>
      </c>
      <c r="BA626" s="399">
        <v>8.1531682134958709E-3</v>
      </c>
      <c r="BB626" s="399">
        <v>-7.1830789275020096E-2</v>
      </c>
      <c r="BC626" s="399"/>
      <c r="BD626" s="399">
        <v>9.5208784733774504E-2</v>
      </c>
      <c r="BE626" s="399">
        <v>8.1448100483611993E-3</v>
      </c>
      <c r="BF626" s="399">
        <v>-3.0100369393289701E-2</v>
      </c>
      <c r="BG626" s="399">
        <v>-9.6153893077319794E-2</v>
      </c>
      <c r="BH626" s="399">
        <v>8.0529566667109E-4</v>
      </c>
      <c r="BI626" s="399"/>
      <c r="BJ626" s="399">
        <v>1.92864368946787E-2</v>
      </c>
      <c r="BK626" s="399">
        <v>4.6809198431159597E-2</v>
      </c>
      <c r="BL626" s="399">
        <v>4.5414616080499098E-2</v>
      </c>
      <c r="BM626" s="399">
        <v>0.71808484949997098</v>
      </c>
      <c r="BN626" s="399"/>
      <c r="BO626" s="399">
        <v>7.4804860630204298E-3</v>
      </c>
      <c r="BP626" s="399">
        <v>-2.1561204581679799E-2</v>
      </c>
      <c r="BQ626" s="399">
        <v>-6.4850519180243904E-3</v>
      </c>
      <c r="BR626" s="399">
        <v>0.10615993411477601</v>
      </c>
      <c r="BS626" s="399"/>
      <c r="BT626" s="399"/>
      <c r="BU626" s="399">
        <v>7.0669383010905501E-2</v>
      </c>
      <c r="BV626" s="399"/>
      <c r="BW626" s="399">
        <v>8.44730233243291E-2</v>
      </c>
      <c r="BX626" s="403"/>
      <c r="BY626" s="399">
        <v>7.6239909924782107E-2</v>
      </c>
      <c r="BZ626" s="399">
        <v>-7.1531250135159E-2</v>
      </c>
      <c r="CA626" s="399">
        <v>-0.13021663835344399</v>
      </c>
      <c r="CB626" s="399"/>
      <c r="CC626" s="399">
        <v>-4.21683329081649E-2</v>
      </c>
      <c r="CD626" s="399"/>
      <c r="CE626" s="399"/>
      <c r="CF626" s="399">
        <v>-4.1773374280456001E-2</v>
      </c>
      <c r="CG626" s="399">
        <v>-6.6841065497253702E-2</v>
      </c>
      <c r="CH626" s="399">
        <v>-8.6518294263028997E-2</v>
      </c>
      <c r="CI626" s="399">
        <v>-0.218181839677106</v>
      </c>
      <c r="CJ626" s="399">
        <v>2.151903041922E-2</v>
      </c>
      <c r="CK626" s="399"/>
      <c r="CL626" s="399"/>
      <c r="CM626" s="399"/>
      <c r="CN626" s="399"/>
      <c r="CO626" s="399"/>
      <c r="CP626" s="399"/>
      <c r="CQ626" s="399"/>
      <c r="CR626" s="399">
        <v>6.4321198129007703E-2</v>
      </c>
      <c r="CS626" s="399"/>
      <c r="CT626" s="399"/>
      <c r="CU626" s="399"/>
      <c r="CV626" s="399"/>
      <c r="CW626" s="399"/>
      <c r="CX626" s="399"/>
      <c r="CY626" s="399"/>
      <c r="CZ626" s="399"/>
      <c r="DA626" s="399"/>
      <c r="DB626" s="399"/>
      <c r="DC626" s="399"/>
      <c r="DD626" s="399"/>
      <c r="DE626" s="399"/>
      <c r="DG626" s="404"/>
      <c r="DI626" s="399"/>
      <c r="DJ626" s="399">
        <v>1.0606700237524001E-2</v>
      </c>
      <c r="DK626" s="399">
        <v>4.8348547794725999E-2</v>
      </c>
    </row>
    <row r="627" spans="1:115" customFormat="1" hidden="1" outlineLevel="1">
      <c r="A627" s="398">
        <f t="shared" si="56"/>
        <v>37741</v>
      </c>
      <c r="B627" s="402"/>
      <c r="C627" s="399"/>
      <c r="D627" s="399">
        <v>1E-3</v>
      </c>
      <c r="E627" s="399">
        <v>8.0314932042041307E-2</v>
      </c>
      <c r="F627" s="399"/>
      <c r="G627" s="399"/>
      <c r="H627" s="399"/>
      <c r="I627" s="399"/>
      <c r="J627" s="399"/>
      <c r="K627" s="399"/>
      <c r="L627" s="399"/>
      <c r="M627" s="399"/>
      <c r="N627" s="399"/>
      <c r="O627" s="399"/>
      <c r="P627" s="399"/>
      <c r="Q627" s="399"/>
      <c r="R627" s="399">
        <v>5.65964862609869E-3</v>
      </c>
      <c r="S627" s="399">
        <v>9.2237950138152905E-2</v>
      </c>
      <c r="T627" s="399">
        <v>0.203883537844783</v>
      </c>
      <c r="U627" s="399">
        <v>-0.171220331433975</v>
      </c>
      <c r="V627" s="399">
        <v>0.102189772464232</v>
      </c>
      <c r="W627" s="399"/>
      <c r="X627" s="399">
        <v>8.2586468147956005E-3</v>
      </c>
      <c r="Y627" s="399"/>
      <c r="Z627" s="399">
        <v>0.114461291997802</v>
      </c>
      <c r="AA627" s="399">
        <v>0.152513744151893</v>
      </c>
      <c r="AB627" s="399">
        <v>6.3871439323219995E-2</v>
      </c>
      <c r="AC627" s="399"/>
      <c r="AD627" s="399"/>
      <c r="AE627" s="399">
        <v>9.6357412899326894E-2</v>
      </c>
      <c r="AF627" s="399"/>
      <c r="AG627" s="399"/>
      <c r="AH627" s="399"/>
      <c r="AI627" s="399"/>
      <c r="AJ627" s="399"/>
      <c r="AK627" s="399">
        <v>4.24964763863315E-2</v>
      </c>
      <c r="AL627" s="399"/>
      <c r="AM627" s="399">
        <v>5.2576169128184497E-2</v>
      </c>
      <c r="AN627" s="399">
        <v>0.28998275533413198</v>
      </c>
      <c r="AO627" s="399"/>
      <c r="AP627" s="399">
        <v>6.2065883010499999E-2</v>
      </c>
      <c r="AQ627" s="399">
        <v>4.1034746862862598E-2</v>
      </c>
      <c r="AR627" s="399">
        <v>0.112578684681897</v>
      </c>
      <c r="AS627" s="399"/>
      <c r="AT627" s="399">
        <v>9.4931133846637206E-2</v>
      </c>
      <c r="AU627" s="399"/>
      <c r="AV627" s="399">
        <v>8.1999706698306904E-2</v>
      </c>
      <c r="AW627" s="399">
        <v>1.3603746094011E-2</v>
      </c>
      <c r="AX627" s="399"/>
      <c r="AY627" s="399">
        <v>0.24445451150043901</v>
      </c>
      <c r="AZ627" s="399">
        <v>5.4862040607608999E-2</v>
      </c>
      <c r="BA627" s="399">
        <v>2.2855349695750399E-2</v>
      </c>
      <c r="BB627" s="399">
        <v>-0.29575879304712299</v>
      </c>
      <c r="BC627" s="399"/>
      <c r="BD627" s="399">
        <v>9.3749961634489398E-2</v>
      </c>
      <c r="BE627" s="399">
        <v>8.2585282579940605E-2</v>
      </c>
      <c r="BF627" s="399">
        <v>0.43103460357911999</v>
      </c>
      <c r="BG627" s="399">
        <v>0.38308281069126898</v>
      </c>
      <c r="BH627" s="399">
        <v>7.4416327126939297E-2</v>
      </c>
      <c r="BI627" s="399"/>
      <c r="BJ627" s="399">
        <v>6.0000029909911198E-2</v>
      </c>
      <c r="BK627" s="399">
        <v>7.6252714204731994E-2</v>
      </c>
      <c r="BL627" s="399">
        <v>0.25549124012330798</v>
      </c>
      <c r="BM627" s="399">
        <v>-4.4892025346949402E-2</v>
      </c>
      <c r="BN627" s="399"/>
      <c r="BO627" s="399">
        <v>-2.8461409564418099E-2</v>
      </c>
      <c r="BP627" s="399">
        <v>0.11577523815756099</v>
      </c>
      <c r="BQ627" s="399">
        <v>2.6109835839958899E-2</v>
      </c>
      <c r="BR627" s="399">
        <v>5.01817502486567E-3</v>
      </c>
      <c r="BS627" s="399"/>
      <c r="BT627" s="399"/>
      <c r="BU627" s="399">
        <v>3.0701161379444699E-2</v>
      </c>
      <c r="BV627" s="399"/>
      <c r="BW627" s="399">
        <v>8.2452346158095699E-2</v>
      </c>
      <c r="BX627" s="403"/>
      <c r="BY627" s="399">
        <v>0.209766479737448</v>
      </c>
      <c r="BZ627" s="399">
        <v>0.15562476192371699</v>
      </c>
      <c r="CA627" s="399">
        <v>0.213063809266854</v>
      </c>
      <c r="CB627" s="399"/>
      <c r="CC627" s="399">
        <v>1.7584569394811699E-2</v>
      </c>
      <c r="CD627" s="399"/>
      <c r="CE627" s="399"/>
      <c r="CF627" s="399">
        <v>3.3269485161673898E-2</v>
      </c>
      <c r="CG627" s="399">
        <v>0.104868859610579</v>
      </c>
      <c r="CH627" s="399">
        <v>0.103131012839522</v>
      </c>
      <c r="CI627" s="399">
        <v>0.200845624827549</v>
      </c>
      <c r="CJ627" s="399">
        <v>5.6175307661609601E-2</v>
      </c>
      <c r="CK627" s="399"/>
      <c r="CL627" s="399"/>
      <c r="CM627" s="399"/>
      <c r="CN627" s="399"/>
      <c r="CO627" s="399"/>
      <c r="CP627" s="399"/>
      <c r="CQ627" s="399"/>
      <c r="CR627" s="399">
        <v>2.5495884575327199E-2</v>
      </c>
      <c r="CS627" s="399"/>
      <c r="CT627" s="399"/>
      <c r="CU627" s="399"/>
      <c r="CV627" s="399"/>
      <c r="CW627" s="399"/>
      <c r="CX627" s="399"/>
      <c r="CY627" s="399"/>
      <c r="CZ627" s="399"/>
      <c r="DA627" s="399"/>
      <c r="DB627" s="399"/>
      <c r="DC627" s="399"/>
      <c r="DD627" s="399"/>
      <c r="DE627" s="399"/>
      <c r="DG627" s="404"/>
      <c r="DI627" s="399"/>
      <c r="DJ627" s="399">
        <v>0.13975189018544801</v>
      </c>
      <c r="DK627" s="399">
        <v>0.124706586618511</v>
      </c>
    </row>
    <row r="628" spans="1:115" customFormat="1" hidden="1" outlineLevel="1">
      <c r="A628" s="398">
        <f t="shared" si="56"/>
        <v>37772</v>
      </c>
      <c r="B628" s="402"/>
      <c r="C628" s="399"/>
      <c r="D628" s="399">
        <v>8.9999999999999998E-4</v>
      </c>
      <c r="E628" s="399">
        <v>5.8569915382832002E-2</v>
      </c>
      <c r="F628" s="399"/>
      <c r="G628" s="399"/>
      <c r="H628" s="399"/>
      <c r="I628" s="399"/>
      <c r="J628" s="399"/>
      <c r="K628" s="399"/>
      <c r="L628" s="399"/>
      <c r="M628" s="399"/>
      <c r="N628" s="399"/>
      <c r="O628" s="399"/>
      <c r="P628" s="399"/>
      <c r="Q628" s="399"/>
      <c r="R628" s="399">
        <v>0.26230521687123398</v>
      </c>
      <c r="S628" s="399">
        <v>3.7763902555912603E-2</v>
      </c>
      <c r="T628" s="399">
        <v>-2.15053556695649E-2</v>
      </c>
      <c r="U628" s="399">
        <v>0.25274715831265399</v>
      </c>
      <c r="V628" s="399">
        <v>0.25095847757283102</v>
      </c>
      <c r="W628" s="399"/>
      <c r="X628" s="399">
        <v>-0.116611053870518</v>
      </c>
      <c r="Y628" s="399"/>
      <c r="Z628" s="399">
        <v>0.15653293533965601</v>
      </c>
      <c r="AA628" s="399">
        <v>7.6278254571128898E-2</v>
      </c>
      <c r="AB628" s="399">
        <v>0.17016577915825001</v>
      </c>
      <c r="AC628" s="399"/>
      <c r="AD628" s="399"/>
      <c r="AE628" s="399">
        <v>5.3054546977731397E-2</v>
      </c>
      <c r="AF628" s="399"/>
      <c r="AG628" s="399"/>
      <c r="AH628" s="399"/>
      <c r="AI628" s="399"/>
      <c r="AJ628" s="399"/>
      <c r="AK628" s="399">
        <v>5.7275460332525799E-2</v>
      </c>
      <c r="AL628" s="399"/>
      <c r="AM628" s="399">
        <v>-7.0158297242071496E-2</v>
      </c>
      <c r="AN628" s="399">
        <v>0.21593998837037201</v>
      </c>
      <c r="AO628" s="399"/>
      <c r="AP628" s="399">
        <v>-4.4688300393207897E-2</v>
      </c>
      <c r="AQ628" s="399">
        <v>4.5955614674014898E-2</v>
      </c>
      <c r="AR628" s="399">
        <v>0.82623784500027797</v>
      </c>
      <c r="AS628" s="399"/>
      <c r="AT628" s="399">
        <v>9.5117794760221697E-2</v>
      </c>
      <c r="AU628" s="399"/>
      <c r="AV628" s="399">
        <v>2.12568799690484E-2</v>
      </c>
      <c r="AW628" s="399">
        <v>2.19255452759878E-2</v>
      </c>
      <c r="AX628" s="399"/>
      <c r="AY628" s="399">
        <v>2.7990220834787499E-2</v>
      </c>
      <c r="AZ628" s="399">
        <v>-1.2330837320686501E-2</v>
      </c>
      <c r="BA628" s="399">
        <v>9.5051933263202701E-2</v>
      </c>
      <c r="BB628" s="399">
        <v>0.105092954439336</v>
      </c>
      <c r="BC628" s="399"/>
      <c r="BD628" s="399">
        <v>-5.2771706591820698E-2</v>
      </c>
      <c r="BE628" s="399">
        <v>0.202321682876098</v>
      </c>
      <c r="BF628" s="399">
        <v>0.60208700172165097</v>
      </c>
      <c r="BG628" s="399">
        <v>1.94172778881582E-2</v>
      </c>
      <c r="BH628" s="399">
        <v>2.6075361897534399E-2</v>
      </c>
      <c r="BI628" s="399"/>
      <c r="BJ628" s="399">
        <v>9.2452897181625804E-2</v>
      </c>
      <c r="BK628" s="399">
        <v>-8.5550949681447701E-3</v>
      </c>
      <c r="BL628" s="399">
        <v>0.119591284960139</v>
      </c>
      <c r="BM628" s="399">
        <v>0.41977338506012102</v>
      </c>
      <c r="BN628" s="399"/>
      <c r="BO628" s="399">
        <v>0.141216599676458</v>
      </c>
      <c r="BP628" s="399">
        <v>-5.9247550909292498E-2</v>
      </c>
      <c r="BQ628" s="399">
        <v>0.16436984529538401</v>
      </c>
      <c r="BR628" s="399">
        <v>4.1354413842641803E-2</v>
      </c>
      <c r="BS628" s="399"/>
      <c r="BT628" s="399"/>
      <c r="BU628" s="399">
        <v>3.2886000404690398E-2</v>
      </c>
      <c r="BV628" s="399"/>
      <c r="BW628" s="399">
        <v>-6.5873384397673707E-2</v>
      </c>
      <c r="BX628" s="403"/>
      <c r="BY628" s="399">
        <v>0.11998674548718299</v>
      </c>
      <c r="BZ628" s="399">
        <v>9.3999829232970206E-2</v>
      </c>
      <c r="CA628" s="399">
        <v>0.13461555914914</v>
      </c>
      <c r="CB628" s="399"/>
      <c r="CC628" s="399">
        <v>7.8067130484667097E-2</v>
      </c>
      <c r="CD628" s="399"/>
      <c r="CE628" s="399"/>
      <c r="CF628" s="399">
        <v>9.7705434141224595E-2</v>
      </c>
      <c r="CG628" s="399">
        <v>0.118530834800932</v>
      </c>
      <c r="CH628" s="399">
        <v>0.159552109423543</v>
      </c>
      <c r="CI628" s="399">
        <v>3.6971838819297401E-2</v>
      </c>
      <c r="CJ628" s="399">
        <v>-3.7543898490594599E-2</v>
      </c>
      <c r="CK628" s="399"/>
      <c r="CL628" s="399"/>
      <c r="CM628" s="399"/>
      <c r="CN628" s="399"/>
      <c r="CO628" s="399"/>
      <c r="CP628" s="399"/>
      <c r="CQ628" s="399"/>
      <c r="CR628" s="399">
        <v>0.17265193887361399</v>
      </c>
      <c r="CS628" s="399"/>
      <c r="CT628" s="399"/>
      <c r="CU628" s="399"/>
      <c r="CV628" s="399"/>
      <c r="CW628" s="399"/>
      <c r="CX628" s="399"/>
      <c r="CY628" s="399"/>
      <c r="CZ628" s="399"/>
      <c r="DA628" s="399"/>
      <c r="DB628" s="399"/>
      <c r="DC628" s="399"/>
      <c r="DD628" s="399"/>
      <c r="DE628" s="399"/>
      <c r="DG628" s="404"/>
      <c r="DI628" s="399"/>
      <c r="DJ628" s="399">
        <v>2.6399778451785701E-2</v>
      </c>
      <c r="DK628" s="399">
        <v>0.28931497277596302</v>
      </c>
    </row>
    <row r="629" spans="1:115" customFormat="1" hidden="1" outlineLevel="1">
      <c r="A629" s="398">
        <f t="shared" si="56"/>
        <v>37802</v>
      </c>
      <c r="B629" s="402"/>
      <c r="C629" s="399"/>
      <c r="D629" s="399">
        <v>1E-3</v>
      </c>
      <c r="E629" s="399">
        <v>1.2069193818887901E-2</v>
      </c>
      <c r="F629" s="399"/>
      <c r="G629" s="399"/>
      <c r="H629" s="399"/>
      <c r="I629" s="399"/>
      <c r="J629" s="399"/>
      <c r="K629" s="399"/>
      <c r="L629" s="399"/>
      <c r="M629" s="399"/>
      <c r="N629" s="399"/>
      <c r="O629" s="399"/>
      <c r="P629" s="399"/>
      <c r="Q629" s="399"/>
      <c r="R629" s="399">
        <v>6.18372726211577E-2</v>
      </c>
      <c r="S629" s="399">
        <v>-2.5566852398382401E-2</v>
      </c>
      <c r="T629" s="399">
        <v>-0.119505540841068</v>
      </c>
      <c r="U629" s="399">
        <v>0.11403510826629799</v>
      </c>
      <c r="V629" s="399">
        <v>1.1981061925005299E-2</v>
      </c>
      <c r="W629" s="399"/>
      <c r="X629" s="399">
        <v>-8.0977433238523494E-2</v>
      </c>
      <c r="Y629" s="399"/>
      <c r="Z629" s="399">
        <v>-5.0336111741170397E-3</v>
      </c>
      <c r="AA629" s="399">
        <v>-1.7449554410249899E-2</v>
      </c>
      <c r="AB629" s="399">
        <v>1.29052515424787E-2</v>
      </c>
      <c r="AC629" s="399"/>
      <c r="AD629" s="399"/>
      <c r="AE629" s="399">
        <v>5.0888689603298901E-3</v>
      </c>
      <c r="AF629" s="399"/>
      <c r="AG629" s="399"/>
      <c r="AH629" s="399"/>
      <c r="AI629" s="399"/>
      <c r="AJ629" s="399"/>
      <c r="AK629" s="399">
        <v>-4.0461587603413202E-2</v>
      </c>
      <c r="AL629" s="399"/>
      <c r="AM629" s="399">
        <v>2.47734305188647E-2</v>
      </c>
      <c r="AN629" s="399">
        <v>2.0168077353179301E-2</v>
      </c>
      <c r="AO629" s="399"/>
      <c r="AP629" s="399">
        <v>9.6770177108245398E-2</v>
      </c>
      <c r="AQ629" s="399">
        <v>-4.2252573714904498E-2</v>
      </c>
      <c r="AR629" s="399">
        <v>-0.12456982155851801</v>
      </c>
      <c r="AS629" s="399"/>
      <c r="AT629" s="399">
        <v>-7.6864058062100199E-2</v>
      </c>
      <c r="AU629" s="399"/>
      <c r="AV629" s="399">
        <v>1.04305453933069E-2</v>
      </c>
      <c r="AW629" s="399">
        <v>-2.8752348392568901E-2</v>
      </c>
      <c r="AX629" s="399"/>
      <c r="AY629" s="399">
        <v>9.15835741311148E-2</v>
      </c>
      <c r="AZ629" s="399">
        <v>-1.8261371787232299E-2</v>
      </c>
      <c r="BA629" s="399">
        <v>-1.01655625656369E-2</v>
      </c>
      <c r="BB629" s="399">
        <v>2.41405988971321E-2</v>
      </c>
      <c r="BC629" s="399"/>
      <c r="BD629" s="399">
        <v>3.5164340040409803E-2</v>
      </c>
      <c r="BE629" s="399">
        <v>8.9655251338565094E-3</v>
      </c>
      <c r="BF629" s="399">
        <v>3.0392205434885901E-3</v>
      </c>
      <c r="BG629" s="399">
        <v>4.6666931659984798E-2</v>
      </c>
      <c r="BH629" s="399">
        <v>-3.9735396669096597E-2</v>
      </c>
      <c r="BI629" s="399"/>
      <c r="BJ629" s="399">
        <v>4.9498251380987103E-2</v>
      </c>
      <c r="BK629" s="399">
        <v>6.7305992069523493E-2</v>
      </c>
      <c r="BL629" s="399">
        <v>4.0170514971711001E-2</v>
      </c>
      <c r="BM629" s="399">
        <v>-0.144977539870908</v>
      </c>
      <c r="BN629" s="399"/>
      <c r="BO629" s="399">
        <v>1.7762057431526201E-2</v>
      </c>
      <c r="BP629" s="399">
        <v>5.6647721202902597E-3</v>
      </c>
      <c r="BQ629" s="399">
        <v>-1.7241348347813601E-2</v>
      </c>
      <c r="BR629" s="399">
        <v>4.7529773761374003E-2</v>
      </c>
      <c r="BS629" s="399"/>
      <c r="BT629" s="399"/>
      <c r="BU629" s="399">
        <v>5.3957985006176596E-3</v>
      </c>
      <c r="BV629" s="399"/>
      <c r="BW629" s="399">
        <v>2.18183877905051E-2</v>
      </c>
      <c r="BX629" s="403"/>
      <c r="BY629" s="399">
        <v>2.9412151028238701E-2</v>
      </c>
      <c r="BZ629" s="399">
        <v>2.3156708780558401E-2</v>
      </c>
      <c r="CA629" s="399">
        <v>7.3041667657991902E-2</v>
      </c>
      <c r="CB629" s="399"/>
      <c r="CC629" s="399">
        <v>7.3946274044641894E-2</v>
      </c>
      <c r="CD629" s="399"/>
      <c r="CE629" s="399"/>
      <c r="CF629" s="399">
        <v>9.5880918104927104E-2</v>
      </c>
      <c r="CG629" s="399">
        <v>2.48088950364782E-2</v>
      </c>
      <c r="CH629" s="399">
        <v>-1.7798521401423701E-2</v>
      </c>
      <c r="CI629" s="399">
        <v>3.7351489306582497E-2</v>
      </c>
      <c r="CJ629" s="399">
        <v>4.1852620681349199E-2</v>
      </c>
      <c r="CK629" s="399"/>
      <c r="CL629" s="399"/>
      <c r="CM629" s="399"/>
      <c r="CN629" s="399"/>
      <c r="CO629" s="399"/>
      <c r="CP629" s="399"/>
      <c r="CQ629" s="399"/>
      <c r="CR629" s="399">
        <v>-5.4181471540364498E-2</v>
      </c>
      <c r="CS629" s="399"/>
      <c r="CT629" s="399"/>
      <c r="CU629" s="399"/>
      <c r="CV629" s="399"/>
      <c r="CW629" s="399"/>
      <c r="CX629" s="399"/>
      <c r="CY629" s="399"/>
      <c r="CZ629" s="399"/>
      <c r="DA629" s="399"/>
      <c r="DB629" s="399"/>
      <c r="DC629" s="399"/>
      <c r="DD629" s="399"/>
      <c r="DE629" s="399"/>
      <c r="DG629" s="404"/>
      <c r="DI629" s="399"/>
      <c r="DJ629" s="399">
        <v>1.89369489371893E-2</v>
      </c>
      <c r="DK629" s="399">
        <v>7.9749554416006702E-2</v>
      </c>
    </row>
    <row r="630" spans="1:115" customFormat="1" hidden="1" outlineLevel="1">
      <c r="A630" s="398">
        <f t="shared" si="56"/>
        <v>37833</v>
      </c>
      <c r="B630" s="402"/>
      <c r="C630" s="399"/>
      <c r="D630" s="399">
        <v>6.9999999999999999E-4</v>
      </c>
      <c r="E630" s="399">
        <v>2.1545944154963199E-2</v>
      </c>
      <c r="F630" s="399"/>
      <c r="G630" s="399"/>
      <c r="H630" s="399"/>
      <c r="I630" s="399"/>
      <c r="J630" s="399"/>
      <c r="K630" s="399"/>
      <c r="L630" s="399"/>
      <c r="M630" s="399"/>
      <c r="N630" s="399"/>
      <c r="O630" s="399"/>
      <c r="P630" s="399"/>
      <c r="Q630" s="399"/>
      <c r="R630" s="399">
        <v>0.105982879762595</v>
      </c>
      <c r="S630" s="399">
        <v>9.5097780339228999E-2</v>
      </c>
      <c r="T630" s="399">
        <v>0.13884561068781701</v>
      </c>
      <c r="U630" s="399">
        <v>0.11811023799431</v>
      </c>
      <c r="V630" s="399">
        <v>0.14647576375344301</v>
      </c>
      <c r="W630" s="399"/>
      <c r="X630" s="399">
        <v>9.2068086620262501E-2</v>
      </c>
      <c r="Y630" s="399"/>
      <c r="Z630" s="399">
        <v>1.6375200050196801E-2</v>
      </c>
      <c r="AA630" s="399">
        <v>1.06557884993008E-2</v>
      </c>
      <c r="AB630" s="399">
        <v>0.15475449021159099</v>
      </c>
      <c r="AC630" s="399"/>
      <c r="AD630" s="399"/>
      <c r="AE630" s="399">
        <v>0.109873909383653</v>
      </c>
      <c r="AF630" s="399"/>
      <c r="AG630" s="399"/>
      <c r="AH630" s="399"/>
      <c r="AI630" s="399"/>
      <c r="AJ630" s="399"/>
      <c r="AK630" s="399">
        <v>4.9718216969340201E-2</v>
      </c>
      <c r="AL630" s="399"/>
      <c r="AM630" s="399">
        <v>0.100273233988281</v>
      </c>
      <c r="AN630" s="399">
        <v>0.19659515096163099</v>
      </c>
      <c r="AO630" s="399"/>
      <c r="AP630" s="399">
        <v>-8.7035338105088206E-2</v>
      </c>
      <c r="AQ630" s="399">
        <v>-3.2716173068047E-2</v>
      </c>
      <c r="AR630" s="399">
        <v>-0.166739812773159</v>
      </c>
      <c r="AS630" s="399"/>
      <c r="AT630" s="399">
        <v>-1.66537787449494E-3</v>
      </c>
      <c r="AU630" s="399"/>
      <c r="AV630" s="399">
        <v>3.5280606093934297E-2</v>
      </c>
      <c r="AW630" s="399">
        <v>-9.6112878793893596E-3</v>
      </c>
      <c r="AX630" s="399"/>
      <c r="AY630" s="399">
        <v>1.6855830788560899E-2</v>
      </c>
      <c r="AZ630" s="399">
        <v>0.116071151620715</v>
      </c>
      <c r="BA630" s="399">
        <v>-7.6023384577494496E-2</v>
      </c>
      <c r="BB630" s="399">
        <v>0.114285752607344</v>
      </c>
      <c r="BC630" s="399"/>
      <c r="BD630" s="399">
        <v>3.2378681302789002E-2</v>
      </c>
      <c r="BE630" s="399">
        <v>-6.8352960141824202E-3</v>
      </c>
      <c r="BF630" s="399">
        <v>0.143939926630236</v>
      </c>
      <c r="BG630" s="399">
        <v>1.5748493003938199E-2</v>
      </c>
      <c r="BH630" s="399">
        <v>7.5095675248935997E-2</v>
      </c>
      <c r="BI630" s="399"/>
      <c r="BJ630" s="399">
        <v>3.5403688556320201E-2</v>
      </c>
      <c r="BK630" s="399">
        <v>0.21945967262968499</v>
      </c>
      <c r="BL630" s="399">
        <v>3.5756530133497201E-2</v>
      </c>
      <c r="BM630" s="399">
        <v>1.33559006609762E-3</v>
      </c>
      <c r="BN630" s="399"/>
      <c r="BO630" s="399">
        <v>-1.2467312403964201E-3</v>
      </c>
      <c r="BP630" s="399">
        <v>9.9403653373673004E-3</v>
      </c>
      <c r="BQ630" s="399">
        <v>5.2631613295723398E-2</v>
      </c>
      <c r="BR630" s="399">
        <v>3.6617177818309303E-2</v>
      </c>
      <c r="BS630" s="399"/>
      <c r="BT630" s="399"/>
      <c r="BU630" s="399">
        <v>7.5873677784369598E-2</v>
      </c>
      <c r="BV630" s="399"/>
      <c r="BW630" s="399">
        <v>4.1736325083348402E-2</v>
      </c>
      <c r="BX630" s="403"/>
      <c r="BY630" s="399">
        <v>-0.120300643221347</v>
      </c>
      <c r="BZ630" s="399">
        <v>0.160810009270722</v>
      </c>
      <c r="CA630" s="399">
        <v>-2.0020922245549799E-2</v>
      </c>
      <c r="CB630" s="399"/>
      <c r="CC630" s="399">
        <v>7.2126168477627303E-2</v>
      </c>
      <c r="CD630" s="399"/>
      <c r="CE630" s="399"/>
      <c r="CF630" s="399">
        <v>0.112137833900534</v>
      </c>
      <c r="CG630" s="399">
        <v>5.3258870463974199E-2</v>
      </c>
      <c r="CH630" s="399">
        <v>-5.2554362017698197E-2</v>
      </c>
      <c r="CI630" s="399">
        <v>0.20458264692066599</v>
      </c>
      <c r="CJ630" s="399">
        <v>3.00315980131351E-2</v>
      </c>
      <c r="CK630" s="399"/>
      <c r="CL630" s="399"/>
      <c r="CM630" s="399"/>
      <c r="CN630" s="399"/>
      <c r="CO630" s="399"/>
      <c r="CP630" s="399"/>
      <c r="CQ630" s="399"/>
      <c r="CR630" s="399">
        <v>-8.3020595369300808E-3</v>
      </c>
      <c r="CS630" s="399"/>
      <c r="CT630" s="399"/>
      <c r="CU630" s="399"/>
      <c r="CV630" s="399"/>
      <c r="CW630" s="399"/>
      <c r="CX630" s="399"/>
      <c r="CY630" s="399"/>
      <c r="CZ630" s="399"/>
      <c r="DA630" s="399"/>
      <c r="DB630" s="399"/>
      <c r="DC630" s="399"/>
      <c r="DD630" s="399"/>
      <c r="DE630" s="399"/>
      <c r="DG630" s="404"/>
      <c r="DI630" s="399"/>
      <c r="DJ630" s="399">
        <v>4.4569847047008102E-2</v>
      </c>
      <c r="DK630" s="399">
        <v>8.1159169915294399E-2</v>
      </c>
    </row>
    <row r="631" spans="1:115" customFormat="1" hidden="1" outlineLevel="1">
      <c r="A631" s="398">
        <f t="shared" si="56"/>
        <v>37864</v>
      </c>
      <c r="B631" s="402"/>
      <c r="C631" s="399"/>
      <c r="D631" s="399">
        <v>6.9999999999999999E-4</v>
      </c>
      <c r="E631" s="399">
        <v>2.0590130340630598E-2</v>
      </c>
      <c r="F631" s="399"/>
      <c r="G631" s="399"/>
      <c r="H631" s="399"/>
      <c r="I631" s="399"/>
      <c r="J631" s="399"/>
      <c r="K631" s="399"/>
      <c r="L631" s="399"/>
      <c r="M631" s="399"/>
      <c r="N631" s="399"/>
      <c r="O631" s="399"/>
      <c r="P631" s="399"/>
      <c r="Q631" s="399"/>
      <c r="R631" s="399">
        <v>7.2579368616328299E-2</v>
      </c>
      <c r="S631" s="399">
        <v>7.6321719350089995E-2</v>
      </c>
      <c r="T631" s="399">
        <v>0.54657529683112305</v>
      </c>
      <c r="U631" s="399">
        <v>0.16197184659355901</v>
      </c>
      <c r="V631" s="399">
        <v>0.112391939812064</v>
      </c>
      <c r="W631" s="399"/>
      <c r="X631" s="399">
        <v>6.5639335333785798E-2</v>
      </c>
      <c r="Y631" s="399"/>
      <c r="Z631" s="399">
        <v>9.8888388066002003E-2</v>
      </c>
      <c r="AA631" s="399">
        <v>-0.12814260871077601</v>
      </c>
      <c r="AB631" s="399">
        <v>-3.7944021883797301E-2</v>
      </c>
      <c r="AC631" s="399"/>
      <c r="AD631" s="399"/>
      <c r="AE631" s="399">
        <v>-6.4781093344496304E-2</v>
      </c>
      <c r="AF631" s="399"/>
      <c r="AG631" s="399"/>
      <c r="AH631" s="399"/>
      <c r="AI631" s="399"/>
      <c r="AJ631" s="399"/>
      <c r="AK631" s="399">
        <v>-2.49025783119226E-2</v>
      </c>
      <c r="AL631" s="399"/>
      <c r="AM631" s="399">
        <v>-1.8919168461306101E-2</v>
      </c>
      <c r="AN631" s="399">
        <v>0.17530985798426599</v>
      </c>
      <c r="AO631" s="399"/>
      <c r="AP631" s="399">
        <v>-3.8235664489576798E-2</v>
      </c>
      <c r="AQ631" s="399">
        <v>0.10127573133022801</v>
      </c>
      <c r="AR631" s="399">
        <v>-4.8192395607128097E-2</v>
      </c>
      <c r="AS631" s="399"/>
      <c r="AT631" s="399">
        <v>7.0058290295880996E-2</v>
      </c>
      <c r="AU631" s="399"/>
      <c r="AV631" s="399">
        <v>-3.3210372561061102E-2</v>
      </c>
      <c r="AW631" s="399">
        <v>-6.6012623490669898E-3</v>
      </c>
      <c r="AX631" s="399"/>
      <c r="AY631" s="399">
        <v>-3.5955147316442101E-2</v>
      </c>
      <c r="AZ631" s="399">
        <v>7.8917679554746292E-3</v>
      </c>
      <c r="BA631" s="399">
        <v>-2.10986599838225E-3</v>
      </c>
      <c r="BB631" s="399">
        <v>5.6089861144900999E-2</v>
      </c>
      <c r="BC631" s="399"/>
      <c r="BD631" s="399">
        <v>0.115613231252458</v>
      </c>
      <c r="BE631" s="399">
        <v>-0.132828588229217</v>
      </c>
      <c r="BF631" s="399">
        <v>-5.6546970595766598E-3</v>
      </c>
      <c r="BG631" s="399">
        <v>4.5207849910560802E-2</v>
      </c>
      <c r="BH631" s="399">
        <v>4.4597620543963101E-2</v>
      </c>
      <c r="BI631" s="399"/>
      <c r="BJ631" s="399">
        <v>-8.0648004652430494E-3</v>
      </c>
      <c r="BK631" s="399">
        <v>6.4621399403334001E-2</v>
      </c>
      <c r="BL631" s="399">
        <v>-2.3680491813934602E-2</v>
      </c>
      <c r="BM631" s="399">
        <v>9.9996309281098397E-3</v>
      </c>
      <c r="BN631" s="399"/>
      <c r="BO631" s="399">
        <v>2.05750163472673E-2</v>
      </c>
      <c r="BP631" s="399">
        <v>-2.36220027276395E-2</v>
      </c>
      <c r="BQ631" s="399">
        <v>-2.2224082185581199E-3</v>
      </c>
      <c r="BR631" s="399">
        <v>-5.1065594493575298E-2</v>
      </c>
      <c r="BS631" s="399"/>
      <c r="BT631" s="399"/>
      <c r="BU631" s="399">
        <v>-1.2991536039147201E-2</v>
      </c>
      <c r="BV631" s="399"/>
      <c r="BW631" s="399">
        <v>5.8308282721566101E-2</v>
      </c>
      <c r="BX631" s="403"/>
      <c r="BY631" s="399">
        <v>-1.12617254713909E-2</v>
      </c>
      <c r="BZ631" s="399">
        <v>-1.7957859564550399E-2</v>
      </c>
      <c r="CA631" s="399">
        <v>0.106451082819754</v>
      </c>
      <c r="CB631" s="399"/>
      <c r="CC631" s="399">
        <v>8.7029453090739797E-2</v>
      </c>
      <c r="CD631" s="399"/>
      <c r="CE631" s="399"/>
      <c r="CF631" s="399">
        <v>8.8660215822025296E-2</v>
      </c>
      <c r="CG631" s="399">
        <v>3.1901344719300798E-2</v>
      </c>
      <c r="CH631" s="399">
        <v>0.102703961723461</v>
      </c>
      <c r="CI631" s="399">
        <v>0.18206517003293601</v>
      </c>
      <c r="CJ631" s="399">
        <v>4.1650511693180903E-3</v>
      </c>
      <c r="CK631" s="399"/>
      <c r="CL631" s="399"/>
      <c r="CM631" s="399"/>
      <c r="CN631" s="399"/>
      <c r="CO631" s="399"/>
      <c r="CP631" s="399"/>
      <c r="CQ631" s="399"/>
      <c r="CR631" s="399">
        <v>0.11385500457367</v>
      </c>
      <c r="CS631" s="399"/>
      <c r="CT631" s="399"/>
      <c r="CU631" s="399"/>
      <c r="CV631" s="399"/>
      <c r="CW631" s="399"/>
      <c r="CX631" s="399"/>
      <c r="CY631" s="399"/>
      <c r="CZ631" s="399"/>
      <c r="DA631" s="399"/>
      <c r="DB631" s="399"/>
      <c r="DC631" s="399"/>
      <c r="DD631" s="399"/>
      <c r="DE631" s="399"/>
      <c r="DG631" s="404"/>
      <c r="DI631" s="399"/>
      <c r="DJ631" s="399">
        <v>4.30714392561308E-2</v>
      </c>
      <c r="DK631" s="399">
        <v>0.11305545001243</v>
      </c>
    </row>
    <row r="632" spans="1:115" customFormat="1" hidden="1" outlineLevel="1">
      <c r="A632" s="398">
        <f t="shared" si="56"/>
        <v>37894</v>
      </c>
      <c r="B632" s="402"/>
      <c r="C632" s="399"/>
      <c r="D632" s="399">
        <v>8.0000000000000004E-4</v>
      </c>
      <c r="E632" s="399">
        <v>-1.2210136020099301E-2</v>
      </c>
      <c r="F632" s="399"/>
      <c r="G632" s="399"/>
      <c r="H632" s="399"/>
      <c r="I632" s="399"/>
      <c r="J632" s="399"/>
      <c r="K632" s="399"/>
      <c r="L632" s="399"/>
      <c r="M632" s="399"/>
      <c r="N632" s="399"/>
      <c r="O632" s="399"/>
      <c r="P632" s="399"/>
      <c r="Q632" s="399"/>
      <c r="R632" s="399">
        <v>-8.3591218110653204E-2</v>
      </c>
      <c r="S632" s="399">
        <v>-9.8252970141668006E-2</v>
      </c>
      <c r="T632" s="399">
        <v>-1.5943339750573101E-2</v>
      </c>
      <c r="U632" s="399">
        <v>-1.5757589629202099E-2</v>
      </c>
      <c r="V632" s="399">
        <v>4.5552690506328597E-2</v>
      </c>
      <c r="W632" s="399"/>
      <c r="X632" s="399">
        <v>2.2727243745952901E-2</v>
      </c>
      <c r="Y632" s="399"/>
      <c r="Z632" s="399">
        <v>-7.1284002188822998E-2</v>
      </c>
      <c r="AA632" s="399">
        <v>-3.4108880054902903E-2</v>
      </c>
      <c r="AB632" s="399">
        <v>-0.14153844659978601</v>
      </c>
      <c r="AC632" s="399"/>
      <c r="AD632" s="399"/>
      <c r="AE632" s="399">
        <v>-1.6097816804392401E-2</v>
      </c>
      <c r="AF632" s="399"/>
      <c r="AG632" s="399"/>
      <c r="AH632" s="399"/>
      <c r="AI632" s="399"/>
      <c r="AJ632" s="399"/>
      <c r="AK632" s="399">
        <v>2.54939968217571E-3</v>
      </c>
      <c r="AL632" s="399"/>
      <c r="AM632" s="399">
        <v>-9.9160472104103697E-2</v>
      </c>
      <c r="AN632" s="399">
        <v>-0.131979699694907</v>
      </c>
      <c r="AO632" s="399"/>
      <c r="AP632" s="399">
        <v>1.3658734364871E-2</v>
      </c>
      <c r="AQ632" s="399">
        <v>7.0096593340937194E-2</v>
      </c>
      <c r="AR632" s="399">
        <v>-0.12107912245850901</v>
      </c>
      <c r="AS632" s="399"/>
      <c r="AT632" s="399">
        <v>-0.12314868761322301</v>
      </c>
      <c r="AU632" s="399"/>
      <c r="AV632" s="399">
        <v>3.26712891072811E-2</v>
      </c>
      <c r="AW632" s="399">
        <v>6.3352518223052295E-2</v>
      </c>
      <c r="AX632" s="399"/>
      <c r="AY632" s="399">
        <v>-8.1580787410949693E-3</v>
      </c>
      <c r="AZ632" s="399">
        <v>-2.2274071168699301E-2</v>
      </c>
      <c r="BA632" s="399">
        <v>3.4179303544524801E-2</v>
      </c>
      <c r="BB632" s="399">
        <v>5.99191532552871E-2</v>
      </c>
      <c r="BC632" s="399"/>
      <c r="BD632" s="399">
        <v>-0.103416041649686</v>
      </c>
      <c r="BE632" s="399">
        <v>-2.3809538226368599E-2</v>
      </c>
      <c r="BF632" s="399">
        <v>-0.120805273055703</v>
      </c>
      <c r="BG632" s="399">
        <v>-6.8338866092748404E-2</v>
      </c>
      <c r="BH632" s="399">
        <v>-2.44240030552801E-2</v>
      </c>
      <c r="BI632" s="399"/>
      <c r="BJ632" s="399">
        <v>4.6277942625231702E-2</v>
      </c>
      <c r="BK632" s="399">
        <v>-4.1626304043290999E-2</v>
      </c>
      <c r="BL632" s="399">
        <v>3.2144023712763399E-3</v>
      </c>
      <c r="BM632" s="399">
        <v>0.100330072876074</v>
      </c>
      <c r="BN632" s="399"/>
      <c r="BO632" s="399">
        <v>-1.9487337944860201E-2</v>
      </c>
      <c r="BP632" s="399">
        <v>3.5618028768466599E-2</v>
      </c>
      <c r="BQ632" s="399">
        <v>0</v>
      </c>
      <c r="BR632" s="399">
        <v>1.8005302581171199E-2</v>
      </c>
      <c r="BS632" s="399"/>
      <c r="BT632" s="399"/>
      <c r="BU632" s="399">
        <v>-2.6048264789169599E-2</v>
      </c>
      <c r="BV632" s="399"/>
      <c r="BW632" s="399">
        <v>-5.6109537845074997E-2</v>
      </c>
      <c r="BX632" s="403"/>
      <c r="BY632" s="399">
        <v>4.2740306734737797E-2</v>
      </c>
      <c r="BZ632" s="399">
        <v>2.3510563735728199E-2</v>
      </c>
      <c r="CA632" s="399">
        <v>-6.6684200682451903E-3</v>
      </c>
      <c r="CB632" s="399"/>
      <c r="CC632" s="399">
        <v>-4.7239695307340797E-2</v>
      </c>
      <c r="CD632" s="399"/>
      <c r="CE632" s="399"/>
      <c r="CF632" s="399">
        <v>-4.3297645418508496E-3</v>
      </c>
      <c r="CG632" s="399">
        <v>-9.1066281886547806E-2</v>
      </c>
      <c r="CH632" s="399">
        <v>-2.2419930000773101E-2</v>
      </c>
      <c r="CI632" s="399">
        <v>-4.5976968655136098E-2</v>
      </c>
      <c r="CJ632" s="399">
        <v>4.8265286487796599E-2</v>
      </c>
      <c r="CK632" s="399"/>
      <c r="CL632" s="399"/>
      <c r="CM632" s="399"/>
      <c r="CN632" s="399"/>
      <c r="CO632" s="399"/>
      <c r="CP632" s="399"/>
      <c r="CQ632" s="399"/>
      <c r="CR632" s="399">
        <v>-1.61642360484326E-2</v>
      </c>
      <c r="CS632" s="399"/>
      <c r="CT632" s="399"/>
      <c r="CU632" s="399"/>
      <c r="CV632" s="399"/>
      <c r="CW632" s="399"/>
      <c r="CX632" s="399"/>
      <c r="CY632" s="399"/>
      <c r="CZ632" s="399"/>
      <c r="DA632" s="399"/>
      <c r="DB632" s="399"/>
      <c r="DC632" s="399"/>
      <c r="DD632" s="399"/>
      <c r="DE632" s="399"/>
      <c r="DG632" s="404"/>
      <c r="DI632" s="399"/>
      <c r="DJ632" s="399">
        <v>-1.3336826898960701E-2</v>
      </c>
      <c r="DK632" s="399">
        <v>-7.4365269566497694E-2</v>
      </c>
    </row>
    <row r="633" spans="1:115" customFormat="1" hidden="1" outlineLevel="1">
      <c r="A633" s="398">
        <f t="shared" si="56"/>
        <v>37925</v>
      </c>
      <c r="B633" s="402"/>
      <c r="C633" s="399"/>
      <c r="D633" s="399">
        <v>6.9999999999999999E-4</v>
      </c>
      <c r="E633" s="399">
        <v>5.8999097578094697E-2</v>
      </c>
      <c r="F633" s="399"/>
      <c r="G633" s="399"/>
      <c r="H633" s="399"/>
      <c r="I633" s="399"/>
      <c r="J633" s="399"/>
      <c r="K633" s="399"/>
      <c r="L633" s="399"/>
      <c r="M633" s="399"/>
      <c r="N633" s="399"/>
      <c r="O633" s="399"/>
      <c r="P633" s="399"/>
      <c r="Q633" s="399"/>
      <c r="R633" s="399">
        <v>0.104729310243624</v>
      </c>
      <c r="S633" s="399">
        <v>5.2720094621379499E-2</v>
      </c>
      <c r="T633" s="399">
        <v>0.36813683879186698</v>
      </c>
      <c r="U633" s="399">
        <v>-6.8965511166504595E-2</v>
      </c>
      <c r="V633" s="399">
        <v>0.12389014995233701</v>
      </c>
      <c r="W633" s="399"/>
      <c r="X633" s="399">
        <v>4.0741022434406901E-2</v>
      </c>
      <c r="Y633" s="399"/>
      <c r="Z633" s="399">
        <v>0.34937142910820601</v>
      </c>
      <c r="AA633" s="399">
        <v>0.13804212237159599</v>
      </c>
      <c r="AB633" s="399">
        <v>5.0505086915495399E-2</v>
      </c>
      <c r="AC633" s="399"/>
      <c r="AD633" s="399"/>
      <c r="AE633" s="399">
        <v>0.122459252194222</v>
      </c>
      <c r="AF633" s="399"/>
      <c r="AG633" s="399"/>
      <c r="AH633" s="399"/>
      <c r="AI633" s="399"/>
      <c r="AJ633" s="399"/>
      <c r="AK633" s="399">
        <v>8.8161690790945699E-2</v>
      </c>
      <c r="AL633" s="399"/>
      <c r="AM633" s="399">
        <v>4.5503491253118204E-3</v>
      </c>
      <c r="AN633" s="399">
        <v>0.29329738375369901</v>
      </c>
      <c r="AO633" s="399"/>
      <c r="AP633" s="399">
        <v>-0.12583967614852901</v>
      </c>
      <c r="AQ633" s="399">
        <v>5.0640895687797199E-2</v>
      </c>
      <c r="AR633" s="399">
        <v>0.10707572419540801</v>
      </c>
      <c r="AS633" s="399"/>
      <c r="AT633" s="399">
        <v>6.3999966091342994E-2</v>
      </c>
      <c r="AU633" s="399"/>
      <c r="AV633" s="399">
        <v>4.34214801136849E-2</v>
      </c>
      <c r="AW633" s="399">
        <v>6.3988902907620104E-2</v>
      </c>
      <c r="AX633" s="399"/>
      <c r="AY633" s="399">
        <v>0.13027311053364199</v>
      </c>
      <c r="AZ633" s="399">
        <v>0.140428518130636</v>
      </c>
      <c r="BA633" s="399">
        <v>2.7185845506325801E-2</v>
      </c>
      <c r="BB633" s="399">
        <v>1.14944571790243E-2</v>
      </c>
      <c r="BC633" s="399"/>
      <c r="BD633" s="399">
        <v>8.0844288677261705E-2</v>
      </c>
      <c r="BE633" s="399">
        <v>6.66666408218346E-2</v>
      </c>
      <c r="BF633" s="399">
        <v>0.167938648006554</v>
      </c>
      <c r="BG633" s="399">
        <v>0.135432695266818</v>
      </c>
      <c r="BH633" s="399">
        <v>9.8730667070230094E-2</v>
      </c>
      <c r="BI633" s="399"/>
      <c r="BJ633" s="399">
        <v>1.88978869586982E-2</v>
      </c>
      <c r="BK633" s="399">
        <v>6.9524383428651998E-2</v>
      </c>
      <c r="BL633" s="399">
        <v>5.58792709889002E-2</v>
      </c>
      <c r="BM633" s="399">
        <v>-0.13017388053880199</v>
      </c>
      <c r="BN633" s="399"/>
      <c r="BO633" s="399">
        <v>3.9888765422459303E-2</v>
      </c>
      <c r="BP633" s="399">
        <v>9.8961980491797594E-2</v>
      </c>
      <c r="BQ633" s="399">
        <v>4.6770547917967399E-2</v>
      </c>
      <c r="BR633" s="399">
        <v>1.1128367831994199E-2</v>
      </c>
      <c r="BS633" s="399"/>
      <c r="BT633" s="399"/>
      <c r="BU633" s="399">
        <v>0.123163490409622</v>
      </c>
      <c r="BV633" s="399"/>
      <c r="BW633" s="399">
        <v>5.7173372498107597E-2</v>
      </c>
      <c r="BX633" s="403"/>
      <c r="BY633" s="399">
        <v>1.9090638814670699E-2</v>
      </c>
      <c r="BZ633" s="399">
        <v>6.8402267743578202E-2</v>
      </c>
      <c r="CA633" s="399">
        <v>2.2026708467654799E-2</v>
      </c>
      <c r="CB633" s="399"/>
      <c r="CC633" s="399">
        <v>0.13456087310100301</v>
      </c>
      <c r="CD633" s="399"/>
      <c r="CE633" s="399"/>
      <c r="CF633" s="399">
        <v>0.119979513086517</v>
      </c>
      <c r="CG633" s="399">
        <v>0.161670328088378</v>
      </c>
      <c r="CH633" s="399">
        <v>-2.9545428337571001E-2</v>
      </c>
      <c r="CI633" s="399">
        <v>0.27590360352151699</v>
      </c>
      <c r="CJ633" s="399">
        <v>-5.4437458598336097E-2</v>
      </c>
      <c r="CK633" s="399"/>
      <c r="CL633" s="399"/>
      <c r="CM633" s="399"/>
      <c r="CN633" s="399"/>
      <c r="CO633" s="399"/>
      <c r="CP633" s="399"/>
      <c r="CQ633" s="399"/>
      <c r="CR633" s="399">
        <v>-9.5526154970187998E-3</v>
      </c>
      <c r="CS633" s="399"/>
      <c r="CT633" s="399"/>
      <c r="CU633" s="399"/>
      <c r="CV633" s="399"/>
      <c r="CW633" s="399"/>
      <c r="CX633" s="399"/>
      <c r="CY633" s="399"/>
      <c r="CZ633" s="399"/>
      <c r="DA633" s="399"/>
      <c r="DB633" s="399"/>
      <c r="DC633" s="399"/>
      <c r="DD633" s="399"/>
      <c r="DE633" s="399"/>
      <c r="DG633" s="404"/>
      <c r="DI633" s="399"/>
      <c r="DJ633" s="399">
        <v>2.51123797989882E-3</v>
      </c>
      <c r="DK633" s="399">
        <v>0.181104179560515</v>
      </c>
    </row>
    <row r="634" spans="1:115" customFormat="1" hidden="1" outlineLevel="1">
      <c r="A634" s="398">
        <f t="shared" si="56"/>
        <v>37955</v>
      </c>
      <c r="B634" s="402"/>
      <c r="C634" s="399"/>
      <c r="D634" s="399">
        <v>6.9999999999999999E-4</v>
      </c>
      <c r="E634" s="399">
        <v>1.21754014452397E-2</v>
      </c>
      <c r="F634" s="399"/>
      <c r="G634" s="399"/>
      <c r="H634" s="399"/>
      <c r="I634" s="399"/>
      <c r="J634" s="399"/>
      <c r="K634" s="399"/>
      <c r="L634" s="399"/>
      <c r="M634" s="399"/>
      <c r="N634" s="399"/>
      <c r="O634" s="399"/>
      <c r="P634" s="399"/>
      <c r="Q634" s="399"/>
      <c r="R634" s="399">
        <v>-8.6499960277997695E-2</v>
      </c>
      <c r="S634" s="399">
        <v>1.29835430426543E-2</v>
      </c>
      <c r="T634" s="399">
        <v>0.182236811766333</v>
      </c>
      <c r="U634" s="399">
        <v>0.12301585124042901</v>
      </c>
      <c r="V634" s="399">
        <v>-8.4512048850551302E-3</v>
      </c>
      <c r="W634" s="399"/>
      <c r="X634" s="399">
        <v>-1.76589884011357E-3</v>
      </c>
      <c r="Y634" s="399"/>
      <c r="Z634" s="399">
        <v>4.2949444179921602E-2</v>
      </c>
      <c r="AA634" s="399">
        <v>1.04374115957466E-2</v>
      </c>
      <c r="AB634" s="399">
        <v>6.51361890632018E-3</v>
      </c>
      <c r="AC634" s="399"/>
      <c r="AD634" s="399"/>
      <c r="AE634" s="399">
        <v>1.9876403085312602E-2</v>
      </c>
      <c r="AF634" s="399"/>
      <c r="AG634" s="399"/>
      <c r="AH634" s="399"/>
      <c r="AI634" s="399"/>
      <c r="AJ634" s="399"/>
      <c r="AK634" s="399">
        <v>1.8055674509720399E-2</v>
      </c>
      <c r="AL634" s="399"/>
      <c r="AM634" s="399">
        <v>-4.2837250542473396E-3</v>
      </c>
      <c r="AN634" s="399">
        <v>0.111651943269907</v>
      </c>
      <c r="AO634" s="399"/>
      <c r="AP634" s="399">
        <v>-8.2485913623953994E-2</v>
      </c>
      <c r="AQ634" s="399">
        <v>5.2426034446281002E-2</v>
      </c>
      <c r="AR634" s="399">
        <v>0.200792343579795</v>
      </c>
      <c r="AS634" s="399"/>
      <c r="AT634" s="399">
        <v>4.1775947752986601E-3</v>
      </c>
      <c r="AU634" s="399"/>
      <c r="AV634" s="399">
        <v>6.2740691203360104E-3</v>
      </c>
      <c r="AW634" s="399">
        <v>-2.08570363607519E-2</v>
      </c>
      <c r="AX634" s="399"/>
      <c r="AY634" s="399">
        <v>8.91917340533772E-2</v>
      </c>
      <c r="AZ634" s="399">
        <v>-2.8563505920670799E-2</v>
      </c>
      <c r="BA634" s="399">
        <v>-1.77854038065977E-2</v>
      </c>
      <c r="BB634" s="399">
        <v>-2.41481750617463E-2</v>
      </c>
      <c r="BC634" s="399"/>
      <c r="BD634" s="399">
        <v>7.80166026523718E-2</v>
      </c>
      <c r="BE634" s="399">
        <v>-0.333841475049241</v>
      </c>
      <c r="BF634" s="399">
        <v>8.0413955383202604E-2</v>
      </c>
      <c r="BG634" s="399">
        <v>8.8211164085780294E-2</v>
      </c>
      <c r="BH634" s="399">
        <v>2.6830023180388098E-2</v>
      </c>
      <c r="BI634" s="399"/>
      <c r="BJ634" s="399">
        <v>-2.44208333743085E-2</v>
      </c>
      <c r="BK634" s="399">
        <v>3.7800262661537902E-2</v>
      </c>
      <c r="BL634" s="399">
        <v>-1.39274279234125E-2</v>
      </c>
      <c r="BM634" s="399">
        <v>5.3103671119281798E-2</v>
      </c>
      <c r="BN634" s="399"/>
      <c r="BO634" s="399">
        <v>2.0602094096351099E-2</v>
      </c>
      <c r="BP634" s="399">
        <v>-6.7021000024040794E-2</v>
      </c>
      <c r="BQ634" s="399">
        <v>7.2340442708583794E-2</v>
      </c>
      <c r="BR634" s="399">
        <v>5.9355719340753899E-2</v>
      </c>
      <c r="BS634" s="399"/>
      <c r="BT634" s="399"/>
      <c r="BU634" s="399">
        <v>3.1618501934808897E-2</v>
      </c>
      <c r="BV634" s="399"/>
      <c r="BW634" s="399">
        <v>-5.6149404317179998E-2</v>
      </c>
      <c r="BX634" s="403"/>
      <c r="BY634" s="399">
        <v>9.6343304880897006E-3</v>
      </c>
      <c r="BZ634" s="399">
        <v>8.4568306605069907E-2</v>
      </c>
      <c r="CA634" s="399">
        <v>9.9138073238857594E-2</v>
      </c>
      <c r="CB634" s="399"/>
      <c r="CC634" s="399">
        <v>6.4809694895818101E-2</v>
      </c>
      <c r="CD634" s="399"/>
      <c r="CE634" s="399"/>
      <c r="CF634" s="399">
        <v>9.9588672038437104E-2</v>
      </c>
      <c r="CG634" s="399">
        <v>-2.38768528157925E-2</v>
      </c>
      <c r="CH634" s="399">
        <v>-1.0650479841714999E-3</v>
      </c>
      <c r="CI634" s="399">
        <v>8.1208653851349205E-2</v>
      </c>
      <c r="CJ634" s="399">
        <v>-1.6449301425591301E-2</v>
      </c>
      <c r="CK634" s="399"/>
      <c r="CL634" s="399"/>
      <c r="CM634" s="399"/>
      <c r="CN634" s="399"/>
      <c r="CO634" s="399"/>
      <c r="CP634" s="399"/>
      <c r="CQ634" s="399"/>
      <c r="CR634" s="399">
        <v>0.134644003932613</v>
      </c>
      <c r="CS634" s="399"/>
      <c r="CT634" s="399"/>
      <c r="CU634" s="399"/>
      <c r="CV634" s="399"/>
      <c r="CW634" s="399"/>
      <c r="CX634" s="399"/>
      <c r="CY634" s="399"/>
      <c r="CZ634" s="399"/>
      <c r="DA634" s="399"/>
      <c r="DB634" s="399"/>
      <c r="DC634" s="399"/>
      <c r="DD634" s="399"/>
      <c r="DE634" s="399"/>
      <c r="DG634" s="404"/>
      <c r="DI634" s="399"/>
      <c r="DJ634" s="399">
        <v>3.5239037375470697E-2</v>
      </c>
      <c r="DK634" s="399">
        <v>-6.1077260989607599E-2</v>
      </c>
    </row>
    <row r="635" spans="1:115" customFormat="1" hidden="1" outlineLevel="1">
      <c r="A635" s="398">
        <f t="shared" si="56"/>
        <v>37986</v>
      </c>
      <c r="B635" s="402"/>
      <c r="C635" s="399"/>
      <c r="D635" s="399">
        <v>8.0000000000000004E-4</v>
      </c>
      <c r="E635" s="399">
        <v>4.4056778048701298E-2</v>
      </c>
      <c r="F635" s="399"/>
      <c r="G635" s="399"/>
      <c r="H635" s="399"/>
      <c r="I635" s="399"/>
      <c r="J635" s="399"/>
      <c r="K635" s="399"/>
      <c r="L635" s="399"/>
      <c r="M635" s="399"/>
      <c r="N635" s="399"/>
      <c r="O635" s="399"/>
      <c r="P635" s="399"/>
      <c r="Q635" s="399"/>
      <c r="R635" s="399">
        <v>2.19982653283314E-2</v>
      </c>
      <c r="S635" s="399">
        <v>4.0857353426180403E-2</v>
      </c>
      <c r="T635" s="399">
        <v>-0.17084027891657899</v>
      </c>
      <c r="U635" s="399">
        <v>1.06007249722266E-2</v>
      </c>
      <c r="V635" s="399">
        <v>-2.5013938452543402E-2</v>
      </c>
      <c r="W635" s="399"/>
      <c r="X635" s="399">
        <v>6.4700707113039602E-2</v>
      </c>
      <c r="Y635" s="399"/>
      <c r="Z635" s="399">
        <v>0.184039195345961</v>
      </c>
      <c r="AA635" s="399">
        <v>3.7967605871333097E-2</v>
      </c>
      <c r="AB635" s="399">
        <v>5.79353166075222E-2</v>
      </c>
      <c r="AC635" s="399"/>
      <c r="AD635" s="399"/>
      <c r="AE635" s="399">
        <v>2.01319437741318E-2</v>
      </c>
      <c r="AF635" s="399"/>
      <c r="AG635" s="399"/>
      <c r="AH635" s="399"/>
      <c r="AI635" s="399"/>
      <c r="AJ635" s="399"/>
      <c r="AK635" s="399">
        <v>3.1292215970705799E-2</v>
      </c>
      <c r="AL635" s="399"/>
      <c r="AM635" s="399">
        <v>0.11885014243217</v>
      </c>
      <c r="AN635" s="399">
        <v>1.0638447512180099E-2</v>
      </c>
      <c r="AO635" s="399"/>
      <c r="AP635" s="399">
        <v>0.14840907965765801</v>
      </c>
      <c r="AQ635" s="399">
        <v>2.1180860853629201E-2</v>
      </c>
      <c r="AR635" s="399">
        <v>9.2793053184629395E-2</v>
      </c>
      <c r="AS635" s="399"/>
      <c r="AT635" s="399">
        <v>0.100665020463875</v>
      </c>
      <c r="AU635" s="399"/>
      <c r="AV635" s="399">
        <v>-2.78911314933055E-2</v>
      </c>
      <c r="AW635" s="399">
        <v>3.7822353368418701E-2</v>
      </c>
      <c r="AX635" s="399"/>
      <c r="AY635" s="399">
        <v>0.157033309730405</v>
      </c>
      <c r="AZ635" s="399">
        <v>7.1230556143035501E-2</v>
      </c>
      <c r="BA635" s="399">
        <v>3.3481492733824697E-2</v>
      </c>
      <c r="BB635" s="399">
        <v>9.31593152971044E-3</v>
      </c>
      <c r="BC635" s="399"/>
      <c r="BD635" s="399">
        <v>-2.39045661015314E-2</v>
      </c>
      <c r="BE635" s="399">
        <v>0.18421060097414399</v>
      </c>
      <c r="BF635" s="399">
        <v>0.61219537828603698</v>
      </c>
      <c r="BG635" s="399">
        <v>0.212121350009879</v>
      </c>
      <c r="BH635" s="399">
        <v>6.2323573447693001E-2</v>
      </c>
      <c r="BI635" s="399"/>
      <c r="BJ635" s="399">
        <v>-1.9532472150538101E-2</v>
      </c>
      <c r="BK635" s="399">
        <v>9.1649974968585901E-2</v>
      </c>
      <c r="BL635" s="399">
        <v>3.7570503061392597E-2</v>
      </c>
      <c r="BM635" s="399">
        <v>0.119187792820941</v>
      </c>
      <c r="BN635" s="399"/>
      <c r="BO635" s="399">
        <v>0.150332982971732</v>
      </c>
      <c r="BP635" s="399">
        <v>3.7658005991459E-2</v>
      </c>
      <c r="BQ635" s="399">
        <v>0.121031938899304</v>
      </c>
      <c r="BR635" s="399">
        <v>7.9406517973604304E-2</v>
      </c>
      <c r="BS635" s="399"/>
      <c r="BT635" s="399"/>
      <c r="BU635" s="399">
        <v>6.8287477917752595E-2</v>
      </c>
      <c r="BV635" s="399"/>
      <c r="BW635" s="399">
        <v>-4.48766999888933E-2</v>
      </c>
      <c r="BX635" s="403"/>
      <c r="BY635" s="399">
        <v>0.13359248489675801</v>
      </c>
      <c r="BZ635" s="399">
        <v>6.7400831347304596E-2</v>
      </c>
      <c r="CA635" s="399">
        <v>0.15524356765206401</v>
      </c>
      <c r="CB635" s="399"/>
      <c r="CC635" s="399">
        <v>-3.5771758746308203E-2</v>
      </c>
      <c r="CD635" s="399"/>
      <c r="CE635" s="399"/>
      <c r="CF635" s="399">
        <v>1.07827553643913E-2</v>
      </c>
      <c r="CG635" s="399">
        <v>0.12596798616876201</v>
      </c>
      <c r="CH635" s="399">
        <v>0.17056256905831699</v>
      </c>
      <c r="CI635" s="399">
        <v>-0.10305671363825</v>
      </c>
      <c r="CJ635" s="399">
        <v>6.4566375661824396E-2</v>
      </c>
      <c r="CK635" s="399"/>
      <c r="CL635" s="399"/>
      <c r="CM635" s="399"/>
      <c r="CN635" s="399"/>
      <c r="CO635" s="399"/>
      <c r="CP635" s="399"/>
      <c r="CQ635" s="399"/>
      <c r="CR635" s="399">
        <v>6.4605942564246403E-3</v>
      </c>
      <c r="CS635" s="399"/>
      <c r="CT635" s="399"/>
      <c r="CU635" s="399"/>
      <c r="CV635" s="399"/>
      <c r="CW635" s="399"/>
      <c r="CX635" s="399"/>
      <c r="CY635" s="399"/>
      <c r="CZ635" s="399"/>
      <c r="DA635" s="399"/>
      <c r="DB635" s="399"/>
      <c r="DC635" s="399"/>
      <c r="DD635" s="399"/>
      <c r="DE635" s="399"/>
      <c r="DG635" s="404"/>
      <c r="DI635" s="399"/>
      <c r="DJ635" s="399">
        <v>0.104891534806738</v>
      </c>
      <c r="DK635" s="399">
        <v>9.4618041415084307E-3</v>
      </c>
    </row>
    <row r="636" spans="1:115" customFormat="1" hidden="1" outlineLevel="1">
      <c r="A636" s="398">
        <f t="shared" si="56"/>
        <v>38017</v>
      </c>
      <c r="B636" s="402"/>
      <c r="C636" s="399"/>
      <c r="D636" s="399">
        <v>6.9999999999999999E-4</v>
      </c>
      <c r="E636" s="399">
        <v>1.98054058242647E-2</v>
      </c>
      <c r="F636" s="399"/>
      <c r="G636" s="399"/>
      <c r="H636" s="399"/>
      <c r="I636" s="399"/>
      <c r="J636" s="399"/>
      <c r="K636" s="399"/>
      <c r="L636" s="399"/>
      <c r="M636" s="399"/>
      <c r="N636" s="399"/>
      <c r="O636" s="399"/>
      <c r="P636" s="399"/>
      <c r="Q636" s="399"/>
      <c r="R636" s="399">
        <v>5.5685391569589099E-2</v>
      </c>
      <c r="S636" s="399">
        <v>7.9272883684063697E-2</v>
      </c>
      <c r="T636" s="399">
        <v>-2.6845612669198402E-3</v>
      </c>
      <c r="U636" s="399">
        <v>0.118881173290627</v>
      </c>
      <c r="V636" s="399">
        <v>-4.21892332016119E-2</v>
      </c>
      <c r="W636" s="399"/>
      <c r="X636" s="399">
        <v>5.0360774032896599E-2</v>
      </c>
      <c r="Y636" s="399"/>
      <c r="Z636" s="399">
        <v>-6.4473855452871098E-2</v>
      </c>
      <c r="AA636" s="399">
        <v>-6.4557718151658696E-3</v>
      </c>
      <c r="AB636" s="399">
        <v>0.169531004497631</v>
      </c>
      <c r="AC636" s="399"/>
      <c r="AD636" s="399"/>
      <c r="AE636" s="399">
        <v>2.87185783199999E-2</v>
      </c>
      <c r="AF636" s="399"/>
      <c r="AG636" s="399"/>
      <c r="AH636" s="399"/>
      <c r="AI636" s="399"/>
      <c r="AJ636" s="399"/>
      <c r="AK636" s="399">
        <v>-7.5553065857388796E-3</v>
      </c>
      <c r="AL636" s="399"/>
      <c r="AM636" s="399">
        <v>-5.4085168511999501E-2</v>
      </c>
      <c r="AN636" s="399">
        <v>-0.17647050988979299</v>
      </c>
      <c r="AO636" s="399"/>
      <c r="AP636" s="399">
        <v>3.0302526436345401E-2</v>
      </c>
      <c r="AQ636" s="399">
        <v>1.75283908547978E-2</v>
      </c>
      <c r="AR636" s="399">
        <v>-4.0947847764086602E-2</v>
      </c>
      <c r="AS636" s="399"/>
      <c r="AT636" s="399">
        <v>4.7619260113723902E-2</v>
      </c>
      <c r="AU636" s="399"/>
      <c r="AV636" s="399">
        <v>1.37276555619301E-2</v>
      </c>
      <c r="AW636" s="399">
        <v>1.67026926028115E-2</v>
      </c>
      <c r="AX636" s="399"/>
      <c r="AY636" s="399">
        <v>-3.7000893845259897E-2</v>
      </c>
      <c r="AZ636" s="399">
        <v>-2.8785492054367201E-2</v>
      </c>
      <c r="BA636" s="399">
        <v>-3.3791257095080402E-3</v>
      </c>
      <c r="BB636" s="399">
        <v>0.172483266389579</v>
      </c>
      <c r="BC636" s="399"/>
      <c r="BD636" s="399">
        <v>4.2630692911891803E-2</v>
      </c>
      <c r="BE636" s="399">
        <v>-4.2512127327587197E-2</v>
      </c>
      <c r="BF636" s="399">
        <v>-0.28895614744034598</v>
      </c>
      <c r="BG636" s="399">
        <v>-8.5512788064117801E-2</v>
      </c>
      <c r="BH636" s="399">
        <v>-3.9111419768417199E-2</v>
      </c>
      <c r="BI636" s="399"/>
      <c r="BJ636" s="399">
        <v>-1.3761298111522701E-2</v>
      </c>
      <c r="BK636" s="399">
        <v>-5.4722658446964001E-2</v>
      </c>
      <c r="BL636" s="399">
        <v>6.8700129444651606E-2</v>
      </c>
      <c r="BM636" s="399">
        <v>4.0374699408972398E-2</v>
      </c>
      <c r="BN636" s="399"/>
      <c r="BO636" s="399">
        <v>-4.62848512378433E-4</v>
      </c>
      <c r="BP636" s="399">
        <v>3.9951175328756902E-2</v>
      </c>
      <c r="BQ636" s="399">
        <v>-3.0973428167108599E-2</v>
      </c>
      <c r="BR636" s="399">
        <v>4.6407436094564103E-2</v>
      </c>
      <c r="BS636" s="399"/>
      <c r="BT636" s="399"/>
      <c r="BU636" s="399">
        <v>-7.3036186986157797E-2</v>
      </c>
      <c r="BV636" s="399"/>
      <c r="BW636" s="399">
        <v>1.50803185759593E-2</v>
      </c>
      <c r="BX636" s="403"/>
      <c r="BY636" s="399">
        <v>6.2591321841125494E-2</v>
      </c>
      <c r="BZ636" s="399">
        <v>6.1081195982056302E-2</v>
      </c>
      <c r="CA636" s="399">
        <v>9.4336410349540305E-3</v>
      </c>
      <c r="CB636" s="399"/>
      <c r="CC636" s="399">
        <v>-9.2553880592541795E-3</v>
      </c>
      <c r="CD636" s="399"/>
      <c r="CE636" s="399"/>
      <c r="CF636" s="399">
        <v>-0.14297522424509601</v>
      </c>
      <c r="CG636" s="399">
        <v>8.0467128100833299E-2</v>
      </c>
      <c r="CH636" s="399">
        <v>0.118055928360424</v>
      </c>
      <c r="CI636" s="399">
        <v>0.22687437389008799</v>
      </c>
      <c r="CJ636" s="399">
        <v>1.0229959606734699E-2</v>
      </c>
      <c r="CK636" s="399"/>
      <c r="CL636" s="399"/>
      <c r="CM636" s="399"/>
      <c r="CN636" s="399"/>
      <c r="CO636" s="399"/>
      <c r="CP636" s="399"/>
      <c r="CQ636" s="399"/>
      <c r="CR636" s="399">
        <v>-6.2162600590623299E-2</v>
      </c>
      <c r="CS636" s="399"/>
      <c r="CT636" s="399"/>
      <c r="CU636" s="399"/>
      <c r="CV636" s="399"/>
      <c r="CW636" s="399"/>
      <c r="CX636" s="399"/>
      <c r="CY636" s="399"/>
      <c r="CZ636" s="399"/>
      <c r="DA636" s="399"/>
      <c r="DB636" s="399"/>
      <c r="DC636" s="399"/>
      <c r="DD636" s="399"/>
      <c r="DE636" s="399"/>
      <c r="DG636" s="404"/>
      <c r="DI636" s="399"/>
      <c r="DJ636" s="399">
        <v>5.6336252510134903E-2</v>
      </c>
      <c r="DK636" s="399">
        <v>0.21437535410681199</v>
      </c>
    </row>
    <row r="637" spans="1:115" customFormat="1" hidden="1" outlineLevel="1">
      <c r="A637" s="398">
        <f t="shared" si="56"/>
        <v>38046</v>
      </c>
      <c r="B637" s="402"/>
      <c r="C637" s="399"/>
      <c r="D637" s="399">
        <v>5.9999999999999995E-4</v>
      </c>
      <c r="E637" s="399">
        <v>1.1873461441216499E-2</v>
      </c>
      <c r="F637" s="399"/>
      <c r="G637" s="399">
        <v>4.8760669999999999E-2</v>
      </c>
      <c r="H637" s="399">
        <v>2.6380870000000001E-2</v>
      </c>
      <c r="I637" s="399"/>
      <c r="J637" s="399">
        <v>2.90756E-2</v>
      </c>
      <c r="K637" s="399"/>
      <c r="L637" s="399"/>
      <c r="M637" s="399"/>
      <c r="N637" s="399">
        <v>-3.7286060000000003E-2</v>
      </c>
      <c r="O637" s="399">
        <v>5.7255680000000003E-2</v>
      </c>
      <c r="P637" s="399">
        <v>1.258741E-2</v>
      </c>
      <c r="Q637" s="399">
        <v>1.2439810000000001E-2</v>
      </c>
      <c r="R637" s="399">
        <v>6.0284374504041303E-2</v>
      </c>
      <c r="S637" s="399">
        <v>-7.0177839884774098E-3</v>
      </c>
      <c r="T637" s="399">
        <v>9.4212884628059792E-3</v>
      </c>
      <c r="U637" s="399">
        <v>-5.1041740137666797E-2</v>
      </c>
      <c r="V637" s="399">
        <v>-0.146627043266083</v>
      </c>
      <c r="W637" s="399"/>
      <c r="X637" s="399">
        <v>3.4384904943308398E-2</v>
      </c>
      <c r="Y637" s="399"/>
      <c r="Z637" s="399">
        <v>4.4304019721474103E-2</v>
      </c>
      <c r="AA637" s="399">
        <v>5.1976443524839898E-2</v>
      </c>
      <c r="AB637" s="399">
        <v>7.24782001698418E-2</v>
      </c>
      <c r="AC637" s="399"/>
      <c r="AD637" s="399"/>
      <c r="AE637" s="399">
        <v>0.105416592528865</v>
      </c>
      <c r="AF637" s="399"/>
      <c r="AG637" s="399"/>
      <c r="AH637" s="399"/>
      <c r="AI637" s="399"/>
      <c r="AJ637" s="399"/>
      <c r="AK637" s="399">
        <v>3.5826129208079198E-2</v>
      </c>
      <c r="AL637" s="399"/>
      <c r="AM637" s="399">
        <v>-4.3651155961753299E-2</v>
      </c>
      <c r="AN637" s="399">
        <v>-3.8721845064748399E-2</v>
      </c>
      <c r="AO637" s="399"/>
      <c r="AP637" s="399">
        <v>1.0084380767240801E-2</v>
      </c>
      <c r="AQ637" s="399">
        <v>5.15360138888745E-2</v>
      </c>
      <c r="AR637" s="399">
        <v>0</v>
      </c>
      <c r="AS637" s="399"/>
      <c r="AT637" s="399">
        <v>-7.1428337387279606E-2</v>
      </c>
      <c r="AU637" s="399"/>
      <c r="AV637" s="399">
        <v>9.8181032136799698E-2</v>
      </c>
      <c r="AW637" s="399">
        <v>1.4146645083433501E-2</v>
      </c>
      <c r="AX637" s="399"/>
      <c r="AY637" s="399">
        <v>1.2184114314495099E-2</v>
      </c>
      <c r="AZ637" s="399">
        <v>4.22756432258393E-2</v>
      </c>
      <c r="BA637" s="399">
        <v>1.7449570376574901E-2</v>
      </c>
      <c r="BB637" s="399">
        <v>7.13469726191906E-3</v>
      </c>
      <c r="BC637" s="399"/>
      <c r="BD637" s="399">
        <v>2.58999036766276E-2</v>
      </c>
      <c r="BE637" s="399">
        <v>0.13723517974692101</v>
      </c>
      <c r="BF637" s="399">
        <v>0.35106315214343597</v>
      </c>
      <c r="BG637" s="399">
        <v>-5.4332861900397503E-2</v>
      </c>
      <c r="BH637" s="399">
        <v>5.3843944132461997E-2</v>
      </c>
      <c r="BI637" s="399"/>
      <c r="BJ637" s="399">
        <v>-2.8239416721618501E-2</v>
      </c>
      <c r="BK637" s="399">
        <v>-3.0461988922308E-2</v>
      </c>
      <c r="BL637" s="399">
        <v>5.4769993403747302E-2</v>
      </c>
      <c r="BM637" s="399">
        <v>7.3113561203379503E-3</v>
      </c>
      <c r="BN637" s="399"/>
      <c r="BO637" s="399">
        <v>3.1777310258048697E-2</v>
      </c>
      <c r="BP637" s="399">
        <v>-0.121700675225115</v>
      </c>
      <c r="BQ637" s="399">
        <v>9.3150534431183998E-2</v>
      </c>
      <c r="BR637" s="399">
        <v>1.8397242788276799E-2</v>
      </c>
      <c r="BS637" s="399"/>
      <c r="BT637" s="399"/>
      <c r="BU637" s="399">
        <v>2.5698568174244499E-2</v>
      </c>
      <c r="BV637" s="399"/>
      <c r="BW637" s="399">
        <v>0.1060352349857</v>
      </c>
      <c r="BX637" s="403"/>
      <c r="BY637" s="399">
        <v>2.3253963142227E-2</v>
      </c>
      <c r="BZ637" s="399">
        <v>-9.9183316947362599E-2</v>
      </c>
      <c r="CA637" s="399">
        <v>6.8037737932230294E-2</v>
      </c>
      <c r="CB637" s="399"/>
      <c r="CC637" s="399">
        <v>4.9831463929956597E-2</v>
      </c>
      <c r="CD637" s="399"/>
      <c r="CE637" s="399"/>
      <c r="CF637" s="399">
        <v>4.2967411794575E-2</v>
      </c>
      <c r="CG637" s="399">
        <v>-2.45938255942161E-2</v>
      </c>
      <c r="CH637" s="399">
        <v>5.7251706910701201E-2</v>
      </c>
      <c r="CI637" s="399">
        <v>-9.2063552854521197E-2</v>
      </c>
      <c r="CJ637" s="399">
        <v>-4.0506020575008198E-2</v>
      </c>
      <c r="CK637" s="399"/>
      <c r="CL637" s="399"/>
      <c r="CM637" s="399"/>
      <c r="CN637" s="399"/>
      <c r="CO637" s="399"/>
      <c r="CP637" s="399"/>
      <c r="CQ637" s="399"/>
      <c r="CR637" s="399">
        <v>3.3333466816941298E-2</v>
      </c>
      <c r="CS637" s="399"/>
      <c r="CT637" s="399"/>
      <c r="CU637" s="399"/>
      <c r="CV637" s="399"/>
      <c r="CW637" s="399"/>
      <c r="CX637" s="399"/>
      <c r="CY637" s="399"/>
      <c r="CZ637" s="399"/>
      <c r="DA637" s="399"/>
      <c r="DB637" s="399"/>
      <c r="DC637" s="399"/>
      <c r="DD637" s="399"/>
      <c r="DE637" s="399"/>
      <c r="DG637" s="404"/>
      <c r="DI637" s="399"/>
      <c r="DJ637" s="399">
        <v>-1.2391574020415999E-2</v>
      </c>
      <c r="DK637" s="399">
        <v>9.2006677487550502E-3</v>
      </c>
    </row>
    <row r="638" spans="1:115" customFormat="1" hidden="1" outlineLevel="1">
      <c r="A638" s="398">
        <f t="shared" si="56"/>
        <v>38077</v>
      </c>
      <c r="B638" s="402"/>
      <c r="C638" s="399"/>
      <c r="D638" s="399">
        <v>8.9999999999999998E-4</v>
      </c>
      <c r="E638" s="399">
        <v>-1.31643665218258E-2</v>
      </c>
      <c r="F638" s="399"/>
      <c r="G638" s="399">
        <v>-1.49167E-2</v>
      </c>
      <c r="H638" s="399">
        <v>1.204819E-3</v>
      </c>
      <c r="I638" s="399"/>
      <c r="J638" s="399">
        <v>-5.455962E-3</v>
      </c>
      <c r="K638" s="399"/>
      <c r="L638" s="399"/>
      <c r="M638" s="399"/>
      <c r="N638" s="399">
        <v>-2.582011E-2</v>
      </c>
      <c r="O638" s="399">
        <v>-6.1624650000000007E-3</v>
      </c>
      <c r="P638" s="399">
        <v>-3.393844E-2</v>
      </c>
      <c r="Q638" s="399">
        <v>1.169243E-2</v>
      </c>
      <c r="R638" s="399">
        <v>0.13043386858858599</v>
      </c>
      <c r="S638" s="399">
        <v>-6.5325446323052302E-3</v>
      </c>
      <c r="T638" s="399">
        <v>8.1999969482421803E-2</v>
      </c>
      <c r="U638" s="399">
        <v>7.1350753575467598E-3</v>
      </c>
      <c r="V638" s="399">
        <v>6.2776207463484104E-3</v>
      </c>
      <c r="W638" s="399"/>
      <c r="X638" s="399">
        <v>4.9713428917893897E-2</v>
      </c>
      <c r="Y638" s="399"/>
      <c r="Z638" s="399">
        <v>7.47585403874238E-2</v>
      </c>
      <c r="AA638" s="399">
        <v>-3.2166371076011203E-2</v>
      </c>
      <c r="AB638" s="399">
        <v>-4.8769831043289297E-3</v>
      </c>
      <c r="AC638" s="399"/>
      <c r="AD638" s="399"/>
      <c r="AE638" s="399">
        <v>-5.80475264178405E-2</v>
      </c>
      <c r="AF638" s="399"/>
      <c r="AG638" s="399"/>
      <c r="AH638" s="399"/>
      <c r="AI638" s="399"/>
      <c r="AJ638" s="399"/>
      <c r="AK638" s="399">
        <v>-4.0094811294790998E-2</v>
      </c>
      <c r="AL638" s="399"/>
      <c r="AM638" s="399">
        <v>-1.38291690559725E-2</v>
      </c>
      <c r="AN638" s="399">
        <v>-1.75986313166401E-2</v>
      </c>
      <c r="AO638" s="399"/>
      <c r="AP638" s="399">
        <v>-7.33819250362239E-2</v>
      </c>
      <c r="AQ638" s="399">
        <v>6.5852886222394103E-2</v>
      </c>
      <c r="AR638" s="399">
        <v>0.186516563252064</v>
      </c>
      <c r="AS638" s="399"/>
      <c r="AT638" s="399">
        <v>-6.7599569543443094E-2</v>
      </c>
      <c r="AU638" s="399"/>
      <c r="AV638" s="399">
        <v>4.0728277948611703E-2</v>
      </c>
      <c r="AW638" s="399">
        <v>2.3120005170907901E-2</v>
      </c>
      <c r="AX638" s="399"/>
      <c r="AY638" s="399">
        <v>-5.5889454293283902E-2</v>
      </c>
      <c r="AZ638" s="399">
        <v>9.8000285967838593E-2</v>
      </c>
      <c r="BA638" s="399">
        <v>5.9366301297081297E-3</v>
      </c>
      <c r="BB638" s="399">
        <v>2.46557635840913E-2</v>
      </c>
      <c r="BC638" s="399"/>
      <c r="BD638" s="399">
        <v>4.2887183074119699E-2</v>
      </c>
      <c r="BE638" s="399">
        <v>-0.16415264474947699</v>
      </c>
      <c r="BF638" s="399">
        <v>-4.2242184565677798E-2</v>
      </c>
      <c r="BG638" s="399">
        <v>-1.3091261514398499E-2</v>
      </c>
      <c r="BH638" s="399">
        <v>-2.91608009856727E-2</v>
      </c>
      <c r="BI638" s="399"/>
      <c r="BJ638" s="399">
        <v>7.3278663703312E-2</v>
      </c>
      <c r="BK638" s="399">
        <v>4.3828351319933699E-2</v>
      </c>
      <c r="BL638" s="399">
        <v>2.2672136650363699E-2</v>
      </c>
      <c r="BM638" s="399">
        <v>-5.24844354002467E-2</v>
      </c>
      <c r="BN638" s="399"/>
      <c r="BO638" s="399">
        <v>-6.4518820318701896E-3</v>
      </c>
      <c r="BP638" s="399">
        <v>-3.9732907336607497E-2</v>
      </c>
      <c r="BQ638" s="399">
        <v>3.0910638209005099E-2</v>
      </c>
      <c r="BR638" s="399">
        <v>3.9847699960344499E-2</v>
      </c>
      <c r="BS638" s="399"/>
      <c r="BT638" s="399"/>
      <c r="BU638" s="399">
        <v>2.6261500034543101E-2</v>
      </c>
      <c r="BV638" s="399"/>
      <c r="BW638" s="399">
        <v>4.4349605091948902E-3</v>
      </c>
      <c r="BX638" s="403"/>
      <c r="BY638" s="399">
        <v>2.9144407625164102E-2</v>
      </c>
      <c r="BZ638" s="399">
        <v>1.7702948189167501E-2</v>
      </c>
      <c r="CA638" s="399">
        <v>3.2651856500782702E-3</v>
      </c>
      <c r="CB638" s="399"/>
      <c r="CC638" s="399">
        <v>-5.8666040183503E-2</v>
      </c>
      <c r="CD638" s="399"/>
      <c r="CE638" s="399"/>
      <c r="CF638" s="399">
        <v>7.4423556842293695E-2</v>
      </c>
      <c r="CG638" s="399">
        <v>-3.4236981474697399E-2</v>
      </c>
      <c r="CH638" s="399">
        <v>-9.9240670152615992E-3</v>
      </c>
      <c r="CI638" s="399">
        <v>-2.7972002321830201E-2</v>
      </c>
      <c r="CJ638" s="399">
        <v>-6.0309286764256197E-2</v>
      </c>
      <c r="CK638" s="399"/>
      <c r="CL638" s="399"/>
      <c r="CM638" s="399"/>
      <c r="CN638" s="399"/>
      <c r="CO638" s="399"/>
      <c r="CP638" s="399"/>
      <c r="CQ638" s="399"/>
      <c r="CR638" s="399">
        <v>5.8947587607041503E-2</v>
      </c>
      <c r="CS638" s="399"/>
      <c r="CT638" s="399"/>
      <c r="CU638" s="399"/>
      <c r="CV638" s="399"/>
      <c r="CW638" s="399"/>
      <c r="CX638" s="399"/>
      <c r="CY638" s="399"/>
      <c r="CZ638" s="399"/>
      <c r="DA638" s="399"/>
      <c r="DB638" s="399"/>
      <c r="DC638" s="399"/>
      <c r="DD638" s="399"/>
      <c r="DE638" s="399"/>
      <c r="DG638" s="404"/>
      <c r="DI638" s="399"/>
      <c r="DJ638" s="399">
        <v>1.5409597207778299E-3</v>
      </c>
      <c r="DK638" s="399">
        <v>-7.1980044830831603E-3</v>
      </c>
    </row>
    <row r="639" spans="1:115" customFormat="1" hidden="1" outlineLevel="1">
      <c r="A639" s="398">
        <f t="shared" si="56"/>
        <v>38107</v>
      </c>
      <c r="B639" s="402"/>
      <c r="C639" s="399"/>
      <c r="D639" s="399">
        <v>8.0000000000000004E-4</v>
      </c>
      <c r="E639" s="399">
        <v>-2.1770930779485199E-2</v>
      </c>
      <c r="F639" s="399"/>
      <c r="G639" s="399">
        <v>-4.2477870000000001E-2</v>
      </c>
      <c r="H639" s="399">
        <v>-1.7248300000000001E-2</v>
      </c>
      <c r="I639" s="399"/>
      <c r="J639" s="399">
        <v>-5.9561130000000004E-2</v>
      </c>
      <c r="K639" s="399"/>
      <c r="L639" s="399"/>
      <c r="M639" s="399"/>
      <c r="N639" s="399">
        <v>-5.4312409999999998E-2</v>
      </c>
      <c r="O639" s="399">
        <v>1.7098829999999999E-2</v>
      </c>
      <c r="P639" s="399">
        <v>3.4517970000000002E-2</v>
      </c>
      <c r="Q639" s="399">
        <v>-3.4671889999999997E-2</v>
      </c>
      <c r="R639" s="399">
        <v>-4.6597548046801697E-2</v>
      </c>
      <c r="S639" s="399">
        <v>4.3095428601617101E-2</v>
      </c>
      <c r="T639" s="399">
        <v>-0.123844690813254</v>
      </c>
      <c r="U639" s="399">
        <v>-0.112806520533621</v>
      </c>
      <c r="V639" s="399">
        <v>7.3937084993007602E-3</v>
      </c>
      <c r="W639" s="399"/>
      <c r="X639" s="399">
        <v>-2.62609005855266E-2</v>
      </c>
      <c r="Y639" s="399"/>
      <c r="Z639" s="399">
        <v>-0.17713579305256899</v>
      </c>
      <c r="AA639" s="399">
        <v>-2.9248637701916299E-3</v>
      </c>
      <c r="AB639" s="399">
        <v>7.3512290269539302E-2</v>
      </c>
      <c r="AC639" s="399"/>
      <c r="AD639" s="399"/>
      <c r="AE639" s="399">
        <v>-7.8431169762734204E-2</v>
      </c>
      <c r="AF639" s="399"/>
      <c r="AG639" s="399"/>
      <c r="AH639" s="399"/>
      <c r="AI639" s="399"/>
      <c r="AJ639" s="399"/>
      <c r="AK639" s="399">
        <v>-2.8597469101246799E-2</v>
      </c>
      <c r="AL639" s="399"/>
      <c r="AM639" s="399">
        <v>4.5136117472999997E-2</v>
      </c>
      <c r="AN639" s="399">
        <v>-0.121417506456137</v>
      </c>
      <c r="AO639" s="399"/>
      <c r="AP639" s="399">
        <v>6.3589143894991804E-2</v>
      </c>
      <c r="AQ639" s="399">
        <v>-7.6024290087741905E-2</v>
      </c>
      <c r="AR639" s="399">
        <v>-0.22272737891459499</v>
      </c>
      <c r="AS639" s="399"/>
      <c r="AT639" s="399">
        <v>-6.2499887649177001E-2</v>
      </c>
      <c r="AU639" s="399"/>
      <c r="AV639" s="399">
        <v>1.18853689686753E-2</v>
      </c>
      <c r="AW639" s="399">
        <v>1.3521223777353399E-2</v>
      </c>
      <c r="AX639" s="399"/>
      <c r="AY639" s="399">
        <v>-2.6817852511214602E-2</v>
      </c>
      <c r="AZ639" s="399">
        <v>-9.8879799570170592E-3</v>
      </c>
      <c r="BA639" s="399">
        <v>-4.5569756692523597E-2</v>
      </c>
      <c r="BB639" s="399">
        <v>-8.1559249089361893E-2</v>
      </c>
      <c r="BC639" s="399"/>
      <c r="BD639" s="399">
        <v>4.0748166235426899E-4</v>
      </c>
      <c r="BE639" s="399">
        <v>-8.28025187530637E-2</v>
      </c>
      <c r="BF639" s="399">
        <v>-0.155372085887751</v>
      </c>
      <c r="BG639" s="399">
        <v>0.139014583420869</v>
      </c>
      <c r="BH639" s="399">
        <v>-4.1565209425406403E-2</v>
      </c>
      <c r="BI639" s="399"/>
      <c r="BJ639" s="399">
        <v>-0.128271861576364</v>
      </c>
      <c r="BK639" s="399">
        <v>-1.2440200004776501E-2</v>
      </c>
      <c r="BL639" s="399">
        <v>-9.6425630511458096E-2</v>
      </c>
      <c r="BM639" s="399">
        <v>-4.4785198888045198E-2</v>
      </c>
      <c r="BN639" s="399"/>
      <c r="BO639" s="399">
        <v>4.2378936030653E-2</v>
      </c>
      <c r="BP639" s="399">
        <v>4.8678582257377798E-2</v>
      </c>
      <c r="BQ639" s="399">
        <v>2.10695592627816E-2</v>
      </c>
      <c r="BR639" s="399">
        <v>-4.5933828544894202E-2</v>
      </c>
      <c r="BS639" s="399"/>
      <c r="BT639" s="399"/>
      <c r="BU639" s="399">
        <v>-1.5355839147506999E-2</v>
      </c>
      <c r="BV639" s="399"/>
      <c r="BW639" s="399">
        <v>-4.5066371681415897E-2</v>
      </c>
      <c r="BX639" s="403"/>
      <c r="BY639" s="399">
        <v>-6.81413568133971E-2</v>
      </c>
      <c r="BZ639" s="399">
        <v>-0.112855428753333</v>
      </c>
      <c r="CA639" s="399">
        <v>-4.1884848857234799E-2</v>
      </c>
      <c r="CB639" s="399"/>
      <c r="CC639" s="399">
        <v>9.6237901050288496E-2</v>
      </c>
      <c r="CD639" s="399"/>
      <c r="CE639" s="399"/>
      <c r="CF639" s="399">
        <v>-0.19794120393550499</v>
      </c>
      <c r="CG639" s="399">
        <v>2.15657950101537E-2</v>
      </c>
      <c r="CH639" s="399">
        <v>-8.3320155426504103E-2</v>
      </c>
      <c r="CI639" s="399">
        <v>-5.4856084798113797E-2</v>
      </c>
      <c r="CJ639" s="399">
        <v>4.8134720188303302E-2</v>
      </c>
      <c r="CK639" s="399"/>
      <c r="CL639" s="399"/>
      <c r="CM639" s="399"/>
      <c r="CN639" s="399"/>
      <c r="CO639" s="399"/>
      <c r="CP639" s="399"/>
      <c r="CQ639" s="399"/>
      <c r="CR639" s="399">
        <v>-5.8979179905424797E-2</v>
      </c>
      <c r="CS639" s="399"/>
      <c r="CT639" s="399"/>
      <c r="CU639" s="399"/>
      <c r="CV639" s="399"/>
      <c r="CW639" s="399"/>
      <c r="CX639" s="399"/>
      <c r="CY639" s="399"/>
      <c r="CZ639" s="399"/>
      <c r="DA639" s="399"/>
      <c r="DB639" s="399"/>
      <c r="DC639" s="399"/>
      <c r="DD639" s="399"/>
      <c r="DE639" s="399"/>
      <c r="DG639" s="404"/>
      <c r="DI639" s="399"/>
      <c r="DJ639" s="399">
        <v>-3.7516510701969097E-2</v>
      </c>
      <c r="DK639" s="399">
        <v>-6.6380996538747697E-2</v>
      </c>
    </row>
    <row r="640" spans="1:115" customFormat="1" hidden="1" outlineLevel="1">
      <c r="A640" s="398">
        <f t="shared" si="56"/>
        <v>38138</v>
      </c>
      <c r="B640" s="402"/>
      <c r="C640" s="399"/>
      <c r="D640" s="399">
        <v>5.9999999999999995E-4</v>
      </c>
      <c r="E640" s="399">
        <v>1.2951848143610801E-2</v>
      </c>
      <c r="F640" s="399"/>
      <c r="G640" s="399">
        <v>1.7046619999999998E-2</v>
      </c>
      <c r="H640" s="399">
        <v>-1.8367349999999999E-3</v>
      </c>
      <c r="I640" s="399"/>
      <c r="J640" s="399">
        <v>2.6041669999999999E-2</v>
      </c>
      <c r="K640" s="399"/>
      <c r="L640" s="399"/>
      <c r="M640" s="399"/>
      <c r="N640" s="399">
        <v>4.9161499999999997E-2</v>
      </c>
      <c r="O640" s="399">
        <v>-1.0714950000000001E-2</v>
      </c>
      <c r="P640" s="399">
        <v>-7.6999010000000003E-3</v>
      </c>
      <c r="Q640" s="399">
        <v>7.5081169999999999E-3</v>
      </c>
      <c r="R640" s="399">
        <v>8.8440255467576501E-2</v>
      </c>
      <c r="S640" s="399">
        <v>1.4151969683839199E-2</v>
      </c>
      <c r="T640" s="399">
        <v>9.3530231978255093E-2</v>
      </c>
      <c r="U640" s="399">
        <v>-6.6339117434208505E-2</v>
      </c>
      <c r="V640" s="399">
        <v>0.112385360031315</v>
      </c>
      <c r="W640" s="399"/>
      <c r="X640" s="399">
        <v>3.7345136791463798E-2</v>
      </c>
      <c r="Y640" s="399"/>
      <c r="Z640" s="399">
        <v>0.14885501550198099</v>
      </c>
      <c r="AA640" s="399">
        <v>1.33756541692839E-2</v>
      </c>
      <c r="AB640" s="399">
        <v>-1.99999601944632E-2</v>
      </c>
      <c r="AC640" s="399"/>
      <c r="AD640" s="399"/>
      <c r="AE640" s="399">
        <v>1.9105257132220301E-2</v>
      </c>
      <c r="AF640" s="399"/>
      <c r="AG640" s="399"/>
      <c r="AH640" s="399"/>
      <c r="AI640" s="399"/>
      <c r="AJ640" s="399"/>
      <c r="AK640" s="399">
        <v>6.4018927663079997E-2</v>
      </c>
      <c r="AL640" s="399"/>
      <c r="AM640" s="399">
        <v>4.3304522397691697E-2</v>
      </c>
      <c r="AN640" s="399">
        <v>0.13864975618047401</v>
      </c>
      <c r="AO640" s="399"/>
      <c r="AP640" s="399">
        <v>6.3826642686857201E-3</v>
      </c>
      <c r="AQ640" s="399">
        <v>-1.1118740258749199E-2</v>
      </c>
      <c r="AR640" s="399">
        <v>0.14278802202693799</v>
      </c>
      <c r="AS640" s="399"/>
      <c r="AT640" s="399">
        <v>1.33334692370774E-2</v>
      </c>
      <c r="AU640" s="399"/>
      <c r="AV640" s="399">
        <v>-2.0554862845025001E-2</v>
      </c>
      <c r="AW640" s="399">
        <v>1.9188718855279199E-2</v>
      </c>
      <c r="AX640" s="399"/>
      <c r="AY640" s="399">
        <v>5.6500949034454699E-3</v>
      </c>
      <c r="AZ640" s="399">
        <v>3.7398834588530501E-2</v>
      </c>
      <c r="BA640" s="399">
        <v>5.5632126902904703E-3</v>
      </c>
      <c r="BB640" s="399">
        <v>-3.98439189025507E-2</v>
      </c>
      <c r="BC640" s="399"/>
      <c r="BD640" s="399">
        <v>1.5779042933325101E-2</v>
      </c>
      <c r="BE640" s="399">
        <v>1.8518500122023999E-2</v>
      </c>
      <c r="BF640" s="399">
        <v>0.17514647818899201</v>
      </c>
      <c r="BG640" s="399">
        <v>-3.3203276640078098E-2</v>
      </c>
      <c r="BH640" s="399">
        <v>1.5994388134518801E-2</v>
      </c>
      <c r="BI640" s="399"/>
      <c r="BJ640" s="399">
        <v>7.6723934503848998E-2</v>
      </c>
      <c r="BK640" s="399">
        <v>-3.0618883468490801E-2</v>
      </c>
      <c r="BL640" s="399">
        <v>-2.0212406019610701E-2</v>
      </c>
      <c r="BM640" s="399">
        <v>2.0357984418896101E-2</v>
      </c>
      <c r="BN640" s="399"/>
      <c r="BO640" s="399">
        <v>-4.1787856183401698E-3</v>
      </c>
      <c r="BP640" s="399">
        <v>-4.0119598324327502E-2</v>
      </c>
      <c r="BQ640" s="399">
        <v>2.6546909794055999E-2</v>
      </c>
      <c r="BR640" s="399">
        <v>6.1320055998546501E-2</v>
      </c>
      <c r="BS640" s="399"/>
      <c r="BT640" s="399"/>
      <c r="BU640" s="399">
        <v>1.20387436613571E-2</v>
      </c>
      <c r="BV640" s="399"/>
      <c r="BW640" s="399">
        <v>-1.99724986996592E-2</v>
      </c>
      <c r="BX640" s="403"/>
      <c r="BY640" s="399">
        <v>-3.9673296777198802E-2</v>
      </c>
      <c r="BZ640" s="399">
        <v>6.9822880225108103E-2</v>
      </c>
      <c r="CA640" s="399">
        <v>0.121675830786229</v>
      </c>
      <c r="CB640" s="399"/>
      <c r="CC640" s="399">
        <v>7.8954492660569198E-2</v>
      </c>
      <c r="CD640" s="399"/>
      <c r="CE640" s="399"/>
      <c r="CF640" s="399">
        <v>6.3751032435610297E-2</v>
      </c>
      <c r="CG640" s="399">
        <v>-1.9795611620329501E-2</v>
      </c>
      <c r="CH640" s="399">
        <v>-1.9998333280869598E-2</v>
      </c>
      <c r="CI640" s="399">
        <v>0.146527110210811</v>
      </c>
      <c r="CJ640" s="399">
        <v>3.8272040647981901E-3</v>
      </c>
      <c r="CK640" s="399"/>
      <c r="CL640" s="399"/>
      <c r="CM640" s="399"/>
      <c r="CN640" s="399"/>
      <c r="CO640" s="399"/>
      <c r="CP640" s="399"/>
      <c r="CQ640" s="399"/>
      <c r="CR640" s="399">
        <v>1.9283736962360999E-2</v>
      </c>
      <c r="CS640" s="399"/>
      <c r="CT640" s="399"/>
      <c r="CU640" s="399"/>
      <c r="CV640" s="399"/>
      <c r="CW640" s="399"/>
      <c r="CX640" s="399"/>
      <c r="CY640" s="399"/>
      <c r="CZ640" s="399"/>
      <c r="DA640" s="399"/>
      <c r="DB640" s="399"/>
      <c r="DC640" s="399"/>
      <c r="DD640" s="399"/>
      <c r="DE640" s="399"/>
      <c r="DG640" s="404"/>
      <c r="DI640" s="399"/>
      <c r="DJ640" s="399">
        <v>-2.7566900114981401E-3</v>
      </c>
      <c r="DK640" s="399">
        <v>1.35065339443107E-2</v>
      </c>
    </row>
    <row r="641" spans="1:115" customFormat="1" hidden="1" outlineLevel="1">
      <c r="A641" s="398">
        <f t="shared" si="56"/>
        <v>38168</v>
      </c>
      <c r="B641" s="402"/>
      <c r="C641" s="399"/>
      <c r="D641" s="399">
        <v>8.0000000000000004E-4</v>
      </c>
      <c r="E641" s="399">
        <v>1.8400777990867902E-2</v>
      </c>
      <c r="F641" s="399"/>
      <c r="G641" s="399">
        <v>5.8158320000000006E-2</v>
      </c>
      <c r="H641" s="399">
        <v>4.0891429999999999E-3</v>
      </c>
      <c r="I641" s="399"/>
      <c r="J641" s="399">
        <v>1.0558380000000001E-2</v>
      </c>
      <c r="K641" s="399"/>
      <c r="L641" s="399"/>
      <c r="M641" s="399"/>
      <c r="N641" s="399">
        <v>2.0144519999999999E-2</v>
      </c>
      <c r="O641" s="399">
        <v>1.1391220000000001E-2</v>
      </c>
      <c r="P641" s="399">
        <v>3.9793080000000001E-4</v>
      </c>
      <c r="Q641" s="399">
        <v>1.7895270000000001E-2</v>
      </c>
      <c r="R641" s="399">
        <v>0.159657651458777</v>
      </c>
      <c r="S641" s="399">
        <v>-5.3669811450357999E-2</v>
      </c>
      <c r="T641" s="399">
        <v>2.2508001511405099E-2</v>
      </c>
      <c r="U641" s="399">
        <v>5.9210627445556102E-3</v>
      </c>
      <c r="V641" s="399">
        <v>0.121649515997503</v>
      </c>
      <c r="W641" s="399"/>
      <c r="X641" s="399">
        <v>5.4750217385206502E-2</v>
      </c>
      <c r="Y641" s="399"/>
      <c r="Z641" s="399">
        <v>8.1427571418765707E-2</v>
      </c>
      <c r="AA641" s="399">
        <v>8.6543184326463393E-2</v>
      </c>
      <c r="AB641" s="399">
        <v>8.4072691812075995E-2</v>
      </c>
      <c r="AC641" s="399"/>
      <c r="AD641" s="399"/>
      <c r="AE641" s="399">
        <v>8.6067229115037905E-2</v>
      </c>
      <c r="AF641" s="399"/>
      <c r="AG641" s="399"/>
      <c r="AH641" s="399"/>
      <c r="AI641" s="399"/>
      <c r="AJ641" s="399"/>
      <c r="AK641" s="399">
        <v>1.7263490959794799E-2</v>
      </c>
      <c r="AL641" s="399"/>
      <c r="AM641" s="399">
        <v>5.1271423335603902E-2</v>
      </c>
      <c r="AN641" s="399">
        <v>6.6454547726675806E-2</v>
      </c>
      <c r="AO641" s="399"/>
      <c r="AP641" s="399">
        <v>1.2345056075187599E-2</v>
      </c>
      <c r="AQ641" s="399">
        <v>6.7680991994981399E-2</v>
      </c>
      <c r="AR641" s="399">
        <v>-0.127079437723878</v>
      </c>
      <c r="AS641" s="399"/>
      <c r="AT641" s="399">
        <v>4.6491244231829203E-2</v>
      </c>
      <c r="AU641" s="399"/>
      <c r="AV641" s="399">
        <v>1.3799579197513999E-2</v>
      </c>
      <c r="AW641" s="399">
        <v>9.8314508945047605E-3</v>
      </c>
      <c r="AX641" s="399"/>
      <c r="AY641" s="399">
        <v>-1.6854037525256799E-2</v>
      </c>
      <c r="AZ641" s="399">
        <v>5.7252517043633301E-2</v>
      </c>
      <c r="BA641" s="399">
        <v>7.9532018394989894E-3</v>
      </c>
      <c r="BB641" s="399">
        <v>3.2004508096245603E-2</v>
      </c>
      <c r="BC641" s="399"/>
      <c r="BD641" s="399">
        <v>-3.0911845115454899E-2</v>
      </c>
      <c r="BE641" s="399">
        <v>0.23181817245877401</v>
      </c>
      <c r="BF641" s="399">
        <v>0.50904490024686</v>
      </c>
      <c r="BG641" s="399">
        <v>5.3872285686385801E-2</v>
      </c>
      <c r="BH641" s="399">
        <v>4.95761926117195E-2</v>
      </c>
      <c r="BI641" s="399"/>
      <c r="BJ641" s="399">
        <v>4.05152111295079E-2</v>
      </c>
      <c r="BK641" s="399">
        <v>5.4280237516732097E-2</v>
      </c>
      <c r="BL641" s="399">
        <v>5.2388578211944398E-2</v>
      </c>
      <c r="BM641" s="399">
        <v>0.14873012822255</v>
      </c>
      <c r="BN641" s="399"/>
      <c r="BO641" s="399">
        <v>4.1039665521922203E-2</v>
      </c>
      <c r="BP641" s="399">
        <v>-2.9360815463374899E-2</v>
      </c>
      <c r="BQ641" s="399">
        <v>1.8414668647523499E-2</v>
      </c>
      <c r="BR641" s="399">
        <v>-4.5976595698470603E-2</v>
      </c>
      <c r="BS641" s="399"/>
      <c r="BT641" s="399"/>
      <c r="BU641" s="399">
        <v>8.3280881582248306E-2</v>
      </c>
      <c r="BV641" s="399"/>
      <c r="BW641" s="399">
        <v>-5.7958023221317601E-2</v>
      </c>
      <c r="BX641" s="403"/>
      <c r="BY641" s="399">
        <v>1.7552842568386601E-2</v>
      </c>
      <c r="BZ641" s="399">
        <v>5.9454759533986198E-2</v>
      </c>
      <c r="CA641" s="399">
        <v>7.6756335286320004E-2</v>
      </c>
      <c r="CB641" s="399"/>
      <c r="CC641" s="399">
        <v>8.1571882743469697E-3</v>
      </c>
      <c r="CD641" s="399"/>
      <c r="CE641" s="399"/>
      <c r="CF641" s="399">
        <v>-2.3923853471245999E-2</v>
      </c>
      <c r="CG641" s="399">
        <v>8.6943807378038598E-2</v>
      </c>
      <c r="CH641" s="399">
        <v>0.11089751631779</v>
      </c>
      <c r="CI641" s="399">
        <v>3.2365094064338899E-2</v>
      </c>
      <c r="CJ641" s="399">
        <v>8.8829579259332506E-2</v>
      </c>
      <c r="CK641" s="399"/>
      <c r="CL641" s="399"/>
      <c r="CM641" s="399"/>
      <c r="CN641" s="399"/>
      <c r="CO641" s="399"/>
      <c r="CP641" s="399"/>
      <c r="CQ641" s="399"/>
      <c r="CR641" s="399">
        <v>6.5715968069100794E-2</v>
      </c>
      <c r="CS641" s="399"/>
      <c r="CT641" s="399"/>
      <c r="CU641" s="399"/>
      <c r="CV641" s="399"/>
      <c r="CW641" s="399"/>
      <c r="CX641" s="399"/>
      <c r="CY641" s="399"/>
      <c r="CZ641" s="399"/>
      <c r="DA641" s="399"/>
      <c r="DB641" s="399"/>
      <c r="DC641" s="399"/>
      <c r="DD641" s="399"/>
      <c r="DE641" s="399"/>
      <c r="DG641" s="404"/>
      <c r="DI641" s="399"/>
      <c r="DJ641" s="399">
        <v>8.2699934298928898E-2</v>
      </c>
      <c r="DK641" s="399">
        <v>2.71657590939786E-2</v>
      </c>
    </row>
    <row r="642" spans="1:115" customFormat="1" hidden="1" outlineLevel="1">
      <c r="A642" s="398">
        <f t="shared" si="56"/>
        <v>38199</v>
      </c>
      <c r="B642" s="402"/>
      <c r="C642" s="399"/>
      <c r="D642" s="399">
        <v>1E-3</v>
      </c>
      <c r="E642" s="399">
        <v>-3.8931898867926598E-2</v>
      </c>
      <c r="F642" s="399"/>
      <c r="G642" s="399">
        <v>-2.156489E-2</v>
      </c>
      <c r="H642" s="399">
        <v>-4.5204639999999997E-2</v>
      </c>
      <c r="I642" s="399"/>
      <c r="J642" s="399">
        <v>-2.4110909999999999E-2</v>
      </c>
      <c r="K642" s="399"/>
      <c r="L642" s="399"/>
      <c r="M642" s="399"/>
      <c r="N642" s="399">
        <v>-8.4782139999999992E-2</v>
      </c>
      <c r="O642" s="399">
        <v>-5.4468240000000001E-2</v>
      </c>
      <c r="P642" s="399">
        <v>-6.6030230000000009E-2</v>
      </c>
      <c r="Q642" s="399">
        <v>7.7465700000000004E-3</v>
      </c>
      <c r="R642" s="399">
        <v>-6.1456542151126997E-3</v>
      </c>
      <c r="S642" s="399">
        <v>2.38801593081894E-3</v>
      </c>
      <c r="T642" s="399">
        <v>-0.214465404353721</v>
      </c>
      <c r="U642" s="399">
        <v>-0.156311337428748</v>
      </c>
      <c r="V642" s="399">
        <v>-0.28455887725608803</v>
      </c>
      <c r="W642" s="399"/>
      <c r="X642" s="399">
        <v>1.8044130317262899E-3</v>
      </c>
      <c r="Y642" s="399"/>
      <c r="Z642" s="399">
        <v>6.7180370935129893E-2</v>
      </c>
      <c r="AA642" s="399">
        <v>-8.9965327562010408E-3</v>
      </c>
      <c r="AB642" s="399">
        <v>-7.7757301414247998E-2</v>
      </c>
      <c r="AC642" s="399">
        <v>-0.19041689633186101</v>
      </c>
      <c r="AD642" s="399"/>
      <c r="AE642" s="399">
        <v>-9.4154339820862895E-2</v>
      </c>
      <c r="AF642" s="399"/>
      <c r="AG642" s="399"/>
      <c r="AH642" s="399"/>
      <c r="AI642" s="399"/>
      <c r="AJ642" s="399"/>
      <c r="AK642" s="399">
        <v>6.3098211113863101E-2</v>
      </c>
      <c r="AL642" s="399"/>
      <c r="AM642" s="399">
        <v>1.7472930176288998E-2</v>
      </c>
      <c r="AN642" s="399">
        <v>-0.110074504828098</v>
      </c>
      <c r="AO642" s="399"/>
      <c r="AP642" s="399">
        <v>-4.5262974441354499E-2</v>
      </c>
      <c r="AQ642" s="399">
        <v>-4.0132035190651401E-2</v>
      </c>
      <c r="AR642" s="399">
        <v>-0.24670245803692101</v>
      </c>
      <c r="AS642" s="399"/>
      <c r="AT642" s="399">
        <v>-0.119027670371999</v>
      </c>
      <c r="AU642" s="399"/>
      <c r="AV642" s="399">
        <v>-7.2011808822723997E-2</v>
      </c>
      <c r="AW642" s="399">
        <v>-3.7650180105801699E-2</v>
      </c>
      <c r="AX642" s="399"/>
      <c r="AY642" s="399">
        <v>-9.1411526661308196E-2</v>
      </c>
      <c r="AZ642" s="399">
        <v>-2.8159334601683499E-2</v>
      </c>
      <c r="BA642" s="399">
        <v>1.67816944288166E-2</v>
      </c>
      <c r="BB642" s="399">
        <v>-8.9356176375178495E-2</v>
      </c>
      <c r="BC642" s="399"/>
      <c r="BD642" s="399">
        <v>-2.77541601712771E-2</v>
      </c>
      <c r="BE642" s="399">
        <v>-0.148524039454667</v>
      </c>
      <c r="BF642" s="399">
        <v>0.11080330073314699</v>
      </c>
      <c r="BG642" s="399">
        <v>-5.30612464732092E-2</v>
      </c>
      <c r="BH642" s="399">
        <v>-1.7040770793755301E-2</v>
      </c>
      <c r="BI642" s="399"/>
      <c r="BJ642" s="399">
        <v>3.7609553365354598E-2</v>
      </c>
      <c r="BK642" s="399">
        <v>-7.0097803003225101E-2</v>
      </c>
      <c r="BL642" s="399">
        <v>-2.8623309327887099E-2</v>
      </c>
      <c r="BM642" s="399">
        <v>0.20421053772818101</v>
      </c>
      <c r="BN642" s="399"/>
      <c r="BO642" s="399">
        <v>1.6363507750681999E-2</v>
      </c>
      <c r="BP642" s="399">
        <v>-2.4910899408031199E-2</v>
      </c>
      <c r="BQ642" s="399">
        <v>-1.7295167228044198E-2</v>
      </c>
      <c r="BR642" s="399">
        <v>1.04420313388575E-2</v>
      </c>
      <c r="BS642" s="399"/>
      <c r="BT642" s="399"/>
      <c r="BU642" s="399">
        <v>-1.15260706238389E-2</v>
      </c>
      <c r="BV642" s="399"/>
      <c r="BW642" s="399">
        <v>9.7140780032041098E-3</v>
      </c>
      <c r="BX642" s="403"/>
      <c r="BY642" s="399">
        <v>5.9634822745463702E-2</v>
      </c>
      <c r="BZ642" s="399">
        <v>-0.117299313979285</v>
      </c>
      <c r="CA642" s="399">
        <v>-6.4574372196941898E-2</v>
      </c>
      <c r="CB642" s="399"/>
      <c r="CC642" s="399">
        <v>-2.03698171145094E-3</v>
      </c>
      <c r="CD642" s="399"/>
      <c r="CE642" s="399"/>
      <c r="CF642" s="399">
        <v>4.4118571679174899E-2</v>
      </c>
      <c r="CG642" s="399">
        <v>2.6753861774498899E-2</v>
      </c>
      <c r="CH642" s="399">
        <v>1.27540967470343E-2</v>
      </c>
      <c r="CI642" s="399">
        <v>-0.24999998083451799</v>
      </c>
      <c r="CJ642" s="399">
        <v>-2.45108795524384E-3</v>
      </c>
      <c r="CK642" s="399"/>
      <c r="CL642" s="399"/>
      <c r="CM642" s="399"/>
      <c r="CN642" s="399"/>
      <c r="CO642" s="399"/>
      <c r="CP642" s="399"/>
      <c r="CQ642" s="399"/>
      <c r="CR642" s="399">
        <v>-8.18926795487116E-2</v>
      </c>
      <c r="CS642" s="399"/>
      <c r="CT642" s="399"/>
      <c r="CU642" s="399"/>
      <c r="CV642" s="399"/>
      <c r="CW642" s="399"/>
      <c r="CX642" s="399"/>
      <c r="CY642" s="399"/>
      <c r="CZ642" s="399"/>
      <c r="DA642" s="399"/>
      <c r="DB642" s="399"/>
      <c r="DC642" s="399"/>
      <c r="DD642" s="399"/>
      <c r="DE642" s="399"/>
      <c r="DG642" s="404"/>
      <c r="DI642" s="399"/>
      <c r="DJ642" s="399">
        <v>-3.9307580543192999E-2</v>
      </c>
      <c r="DK642" s="399">
        <v>-0.11920299433768999</v>
      </c>
    </row>
    <row r="643" spans="1:115" customFormat="1" hidden="1" outlineLevel="1">
      <c r="A643" s="398">
        <f t="shared" si="56"/>
        <v>38230</v>
      </c>
      <c r="B643" s="402"/>
      <c r="C643" s="399"/>
      <c r="D643" s="399">
        <v>1.1000000000000001E-3</v>
      </c>
      <c r="E643" s="399">
        <v>2.4584516570054201E-3</v>
      </c>
      <c r="F643" s="399"/>
      <c r="G643" s="399">
        <v>1.5993759999999999E-2</v>
      </c>
      <c r="H643" s="399">
        <v>-1.4928559999999999E-3</v>
      </c>
      <c r="I643" s="399"/>
      <c r="J643" s="399">
        <v>3.7883470000000002E-2</v>
      </c>
      <c r="K643" s="399"/>
      <c r="L643" s="399"/>
      <c r="M643" s="399"/>
      <c r="N643" s="399">
        <v>-4.5966230000000004E-2</v>
      </c>
      <c r="O643" s="399">
        <v>1.9332160000000001E-2</v>
      </c>
      <c r="P643" s="399">
        <v>1.600298E-2</v>
      </c>
      <c r="Q643" s="399">
        <v>4.0251330000000002E-2</v>
      </c>
      <c r="R643" s="399">
        <v>6.6481347207060601E-2</v>
      </c>
      <c r="S643" s="399">
        <v>-5.2644460277032998E-2</v>
      </c>
      <c r="T643" s="399">
        <v>-8.4867853111856906E-2</v>
      </c>
      <c r="U643" s="399">
        <v>-0.10387590996427</v>
      </c>
      <c r="V643" s="399">
        <v>-2.00410795476153E-2</v>
      </c>
      <c r="W643" s="399"/>
      <c r="X643" s="399">
        <v>3.7431112892903198E-2</v>
      </c>
      <c r="Y643" s="399"/>
      <c r="Z643" s="399">
        <v>1.0106461549791401E-2</v>
      </c>
      <c r="AA643" s="399">
        <v>1.1298873457014301E-2</v>
      </c>
      <c r="AB643" s="399">
        <v>-3.3725326559925099E-2</v>
      </c>
      <c r="AC643" s="399">
        <v>-7.6865708731010897E-4</v>
      </c>
      <c r="AD643" s="399"/>
      <c r="AE643" s="399">
        <v>-2.77175448915849E-2</v>
      </c>
      <c r="AF643" s="399"/>
      <c r="AG643" s="399"/>
      <c r="AH643" s="399"/>
      <c r="AI643" s="399"/>
      <c r="AJ643" s="399"/>
      <c r="AK643" s="399">
        <v>9.8240147538701805E-3</v>
      </c>
      <c r="AL643" s="399"/>
      <c r="AM643" s="399">
        <v>1.9107241061501998E-2</v>
      </c>
      <c r="AN643" s="399">
        <v>-9.6436036389636604E-2</v>
      </c>
      <c r="AO643" s="399"/>
      <c r="AP643" s="399">
        <v>-8.3794365042578704E-3</v>
      </c>
      <c r="AQ643" s="399">
        <v>3.5757909254408901E-2</v>
      </c>
      <c r="AR643" s="399">
        <v>-0.191958509346254</v>
      </c>
      <c r="AS643" s="399"/>
      <c r="AT643" s="399">
        <v>-5.1379766095200598E-2</v>
      </c>
      <c r="AU643" s="399"/>
      <c r="AV643" s="399">
        <v>0</v>
      </c>
      <c r="AW643" s="399">
        <v>7.3249774866947295E-2</v>
      </c>
      <c r="AX643" s="399"/>
      <c r="AY643" s="399">
        <v>4.3339995090867701E-2</v>
      </c>
      <c r="AZ643" s="399">
        <v>2.7173174188628899E-2</v>
      </c>
      <c r="BA643" s="399">
        <v>3.6543903251353697E-2</v>
      </c>
      <c r="BB643" s="399">
        <v>5.7682151337834497E-4</v>
      </c>
      <c r="BC643" s="399"/>
      <c r="BD643" s="399">
        <v>-9.6521054082718299E-2</v>
      </c>
      <c r="BE643" s="399">
        <v>5.4171183618374898E-2</v>
      </c>
      <c r="BF643" s="399">
        <v>-6.18454565729738E-2</v>
      </c>
      <c r="BG643" s="399">
        <v>-4.1440201792394701E-2</v>
      </c>
      <c r="BH643" s="399">
        <v>-5.70843609801183E-2</v>
      </c>
      <c r="BI643" s="399"/>
      <c r="BJ643" s="399">
        <v>6.4683344686899903E-4</v>
      </c>
      <c r="BK643" s="399">
        <v>-1.07497500994304E-2</v>
      </c>
      <c r="BL643" s="399">
        <v>6.0273466377217901E-2</v>
      </c>
      <c r="BM643" s="399">
        <v>5.9877507443599501E-2</v>
      </c>
      <c r="BN643" s="399"/>
      <c r="BO643" s="399">
        <v>2.78485233031977E-2</v>
      </c>
      <c r="BP643" s="399">
        <v>2.81017875498006E-2</v>
      </c>
      <c r="BQ643" s="399">
        <v>2.3999799992327299E-2</v>
      </c>
      <c r="BR643" s="399">
        <v>5.1350755603777498E-2</v>
      </c>
      <c r="BS643" s="399"/>
      <c r="BT643" s="399"/>
      <c r="BU643" s="399">
        <v>2.8644417119976399E-2</v>
      </c>
      <c r="BV643" s="399"/>
      <c r="BW643" s="399">
        <v>-4.0586367950998696E-3</v>
      </c>
      <c r="BX643" s="403"/>
      <c r="BY643" s="399">
        <v>4.25786333233018E-2</v>
      </c>
      <c r="BZ643" s="399">
        <v>-0.10325048404022</v>
      </c>
      <c r="CA643" s="399">
        <v>1.0322470329029601E-2</v>
      </c>
      <c r="CB643" s="399"/>
      <c r="CC643" s="399">
        <v>-4.4661664848832799E-2</v>
      </c>
      <c r="CD643" s="399"/>
      <c r="CE643" s="399"/>
      <c r="CF643" s="399">
        <v>9.6861505130795E-2</v>
      </c>
      <c r="CG643" s="399">
        <v>-3.8192672414006701E-2</v>
      </c>
      <c r="CH643" s="399">
        <v>-3.6269196695529797E-2</v>
      </c>
      <c r="CI643" s="399">
        <v>-0.16398711098418101</v>
      </c>
      <c r="CJ643" s="399">
        <v>-3.8942552958733598E-2</v>
      </c>
      <c r="CK643" s="399"/>
      <c r="CL643" s="399"/>
      <c r="CM643" s="399"/>
      <c r="CN643" s="399"/>
      <c r="CO643" s="399"/>
      <c r="CP643" s="399"/>
      <c r="CQ643" s="399"/>
      <c r="CR643" s="399">
        <v>-5.8349958438691498E-3</v>
      </c>
      <c r="CS643" s="399"/>
      <c r="CT643" s="399"/>
      <c r="CU643" s="399"/>
      <c r="CV643" s="399"/>
      <c r="CW643" s="399"/>
      <c r="CX643" s="399"/>
      <c r="CY643" s="399"/>
      <c r="CZ643" s="399"/>
      <c r="DA643" s="399"/>
      <c r="DB643" s="399"/>
      <c r="DC643" s="399"/>
      <c r="DD643" s="399"/>
      <c r="DE643" s="399"/>
      <c r="DG643" s="404"/>
      <c r="DI643" s="399"/>
      <c r="DJ643" s="399">
        <v>0</v>
      </c>
      <c r="DK643" s="399">
        <v>-5.6885714485442797E-3</v>
      </c>
    </row>
    <row r="644" spans="1:115" customFormat="1" hidden="1" outlineLevel="1">
      <c r="A644" s="398">
        <f t="shared" si="56"/>
        <v>38260</v>
      </c>
      <c r="B644" s="402"/>
      <c r="C644" s="399"/>
      <c r="D644" s="399">
        <v>1.1000000000000001E-3</v>
      </c>
      <c r="E644" s="399">
        <v>1.3897419531445999E-2</v>
      </c>
      <c r="F644" s="399"/>
      <c r="G644" s="399">
        <v>4.9529660000000003E-2</v>
      </c>
      <c r="H644" s="399">
        <v>3.374626E-2</v>
      </c>
      <c r="I644" s="399">
        <v>9.0054039999999998E-3</v>
      </c>
      <c r="J644" s="399">
        <v>5.9511999999999998E-4</v>
      </c>
      <c r="K644" s="399">
        <v>8.3333330000000001E-3</v>
      </c>
      <c r="L644" s="399">
        <v>8.0240720000000001E-3</v>
      </c>
      <c r="M644" s="399">
        <v>1.6210740000000001E-3</v>
      </c>
      <c r="N644" s="399">
        <v>2.556539E-2</v>
      </c>
      <c r="O644" s="399">
        <v>-2.4137930000000002E-2</v>
      </c>
      <c r="P644" s="399">
        <v>-6.738417E-3</v>
      </c>
      <c r="Q644" s="399">
        <v>1.226878E-2</v>
      </c>
      <c r="R644" s="399">
        <v>0.123513905179719</v>
      </c>
      <c r="S644" s="399">
        <v>4.3456502491012503E-2</v>
      </c>
      <c r="T644" s="399">
        <v>0.13735779990428201</v>
      </c>
      <c r="U644" s="399">
        <v>3.3736970198256097E-2</v>
      </c>
      <c r="V644" s="399">
        <v>7.1316236608051906E-2</v>
      </c>
      <c r="W644" s="399"/>
      <c r="X644" s="399">
        <v>2.410390206387E-3</v>
      </c>
      <c r="Y644" s="399"/>
      <c r="Z644" s="399">
        <v>0.13841035177283201</v>
      </c>
      <c r="AA644" s="399">
        <v>8.2583297727145608E-3</v>
      </c>
      <c r="AB644" s="399">
        <v>5.1664754062389698E-2</v>
      </c>
      <c r="AC644" s="399">
        <v>0.20230770111083901</v>
      </c>
      <c r="AD644" s="399"/>
      <c r="AE644" s="399">
        <v>4.4543789740216699E-3</v>
      </c>
      <c r="AF644" s="399"/>
      <c r="AG644" s="399"/>
      <c r="AH644" s="399"/>
      <c r="AI644" s="399">
        <v>0.26599592227105001</v>
      </c>
      <c r="AJ644" s="399">
        <v>0.26599595332444997</v>
      </c>
      <c r="AK644" s="399">
        <v>1.8028885672439501E-2</v>
      </c>
      <c r="AL644" s="399"/>
      <c r="AM644" s="399">
        <v>3.7188537428795597E-2</v>
      </c>
      <c r="AN644" s="399">
        <v>1.5313348724536401E-2</v>
      </c>
      <c r="AO644" s="399"/>
      <c r="AP644" s="399">
        <v>-0.25962027834646201</v>
      </c>
      <c r="AQ644" s="399">
        <v>4.9055313839758898E-2</v>
      </c>
      <c r="AR644" s="399">
        <v>0.165329427547663</v>
      </c>
      <c r="AS644" s="399"/>
      <c r="AT644" s="399">
        <v>0.13139441281058101</v>
      </c>
      <c r="AU644" s="399"/>
      <c r="AV644" s="399">
        <v>-2.25963861544498E-2</v>
      </c>
      <c r="AW644" s="399">
        <v>-3.3052767864434798E-2</v>
      </c>
      <c r="AX644" s="399"/>
      <c r="AY644" s="399">
        <v>-9.1185507650254297E-3</v>
      </c>
      <c r="AZ644" s="399">
        <v>6.4406839259655693E-2</v>
      </c>
      <c r="BA644" s="399">
        <v>-1.21913811826175E-2</v>
      </c>
      <c r="BB644" s="399">
        <v>-4.7642289788924997E-3</v>
      </c>
      <c r="BC644" s="399"/>
      <c r="BD644" s="399">
        <v>4.1587909127202401E-2</v>
      </c>
      <c r="BE644" s="399">
        <v>7.9136741417224807E-2</v>
      </c>
      <c r="BF644" s="399">
        <v>-2.6784743611281001E-2</v>
      </c>
      <c r="BG644" s="399">
        <v>-4.2522115939519402E-3</v>
      </c>
      <c r="BH644" s="399">
        <v>0.102306573470691</v>
      </c>
      <c r="BI644" s="399"/>
      <c r="BJ644" s="399">
        <v>-2.0122892133127301E-2</v>
      </c>
      <c r="BK644" s="399">
        <v>0.106602530858975</v>
      </c>
      <c r="BL644" s="399">
        <v>3.7894324059233298E-3</v>
      </c>
      <c r="BM644" s="399">
        <v>2.0618747354843502E-2</v>
      </c>
      <c r="BN644" s="399"/>
      <c r="BO644" s="399">
        <v>0.100307835247906</v>
      </c>
      <c r="BP644" s="399">
        <v>2.4853978757455302E-3</v>
      </c>
      <c r="BQ644" s="399">
        <v>0.12812497316454299</v>
      </c>
      <c r="BR644" s="399">
        <v>0.11507614838418501</v>
      </c>
      <c r="BS644" s="399"/>
      <c r="BT644" s="399"/>
      <c r="BU644" s="399">
        <v>5.7107802725573503E-2</v>
      </c>
      <c r="BV644" s="399"/>
      <c r="BW644" s="399">
        <v>1.0062633480771599E-2</v>
      </c>
      <c r="BX644" s="403"/>
      <c r="BY644" s="399">
        <v>3.3875620632925499E-2</v>
      </c>
      <c r="BZ644" s="399">
        <v>-3.5181373258912699E-2</v>
      </c>
      <c r="CA644" s="399">
        <v>-2.0647298978854301E-2</v>
      </c>
      <c r="CB644" s="399"/>
      <c r="CC644" s="399">
        <v>5.3250567746052802E-2</v>
      </c>
      <c r="CD644" s="399"/>
      <c r="CE644" s="399"/>
      <c r="CF644" s="399">
        <v>2.74173836903801E-2</v>
      </c>
      <c r="CG644" s="399">
        <v>-3.3346505543708702E-3</v>
      </c>
      <c r="CH644" s="399">
        <v>8.9157927692864902E-2</v>
      </c>
      <c r="CI644" s="399">
        <v>6.1538401346001102E-2</v>
      </c>
      <c r="CJ644" s="399">
        <v>1.28205699372565E-2</v>
      </c>
      <c r="CK644" s="399"/>
      <c r="CL644" s="399"/>
      <c r="CM644" s="399"/>
      <c r="CN644" s="399"/>
      <c r="CO644" s="399"/>
      <c r="CP644" s="399"/>
      <c r="CQ644" s="399"/>
      <c r="CR644" s="399">
        <v>-1.6192871975032701E-2</v>
      </c>
      <c r="CS644" s="399"/>
      <c r="CT644" s="399"/>
      <c r="CU644" s="399"/>
      <c r="CV644" s="399"/>
      <c r="CW644" s="399"/>
      <c r="CX644" s="399"/>
      <c r="CY644" s="399"/>
      <c r="CZ644" s="399"/>
      <c r="DA644" s="399"/>
      <c r="DB644" s="399"/>
      <c r="DC644" s="399"/>
      <c r="DD644" s="399"/>
      <c r="DE644" s="399"/>
      <c r="DG644" s="404"/>
      <c r="DI644" s="399"/>
      <c r="DJ644" s="399">
        <v>4.4555989414840603E-4</v>
      </c>
      <c r="DK644" s="399">
        <v>-1.4873369937533701E-2</v>
      </c>
    </row>
    <row r="645" spans="1:115" customFormat="1" hidden="1" outlineLevel="1">
      <c r="A645" s="398">
        <f t="shared" si="56"/>
        <v>38291</v>
      </c>
      <c r="B645" s="402"/>
      <c r="C645" s="399"/>
      <c r="D645" s="399">
        <v>1.1000000000000001E-3</v>
      </c>
      <c r="E645" s="399">
        <v>1.52087563777503E-2</v>
      </c>
      <c r="F645" s="399"/>
      <c r="G645" s="399">
        <v>-1.298701E-2</v>
      </c>
      <c r="H645" s="399">
        <v>3.4297519999999998E-2</v>
      </c>
      <c r="I645" s="399">
        <v>-1.388338E-3</v>
      </c>
      <c r="J645" s="399">
        <v>1.011102E-2</v>
      </c>
      <c r="K645" s="399">
        <v>1.048176E-2</v>
      </c>
      <c r="L645" s="399">
        <v>5.6716420000000003E-2</v>
      </c>
      <c r="M645" s="399">
        <v>2.5895199999999997E-2</v>
      </c>
      <c r="N645" s="399">
        <v>5.3451579999999999E-2</v>
      </c>
      <c r="O645" s="399">
        <v>8.0486849999999999E-3</v>
      </c>
      <c r="P645" s="399">
        <v>-1.856932E-2</v>
      </c>
      <c r="Q645" s="399">
        <v>4.4378149999999998E-2</v>
      </c>
      <c r="R645" s="399">
        <v>0.352257947564388</v>
      </c>
      <c r="S645" s="399">
        <v>5.0096689574176102E-2</v>
      </c>
      <c r="T645" s="399">
        <v>0.29384613037109297</v>
      </c>
      <c r="U645" s="399">
        <v>-1.2552269533425E-2</v>
      </c>
      <c r="V645" s="399">
        <v>-0.16470874796148</v>
      </c>
      <c r="W645" s="399"/>
      <c r="X645" s="399">
        <v>6.4654056270092297E-2</v>
      </c>
      <c r="Y645" s="399"/>
      <c r="Z645" s="399">
        <v>-8.9879383396264001E-2</v>
      </c>
      <c r="AA645" s="399">
        <v>0.15490254458796501</v>
      </c>
      <c r="AB645" s="399">
        <v>2.1615757531840699E-2</v>
      </c>
      <c r="AC645" s="399">
        <v>0.30006395048264201</v>
      </c>
      <c r="AD645" s="399"/>
      <c r="AE645" s="399">
        <v>0.118403396034608</v>
      </c>
      <c r="AF645" s="399"/>
      <c r="AG645" s="399"/>
      <c r="AH645" s="399"/>
      <c r="AI645" s="399">
        <v>0.47098761733537597</v>
      </c>
      <c r="AJ645" s="399">
        <v>0.47098754076703098</v>
      </c>
      <c r="AK645" s="399">
        <v>-3.8538999997296999E-2</v>
      </c>
      <c r="AL645" s="399"/>
      <c r="AM645" s="399">
        <v>-1.23701437877166E-2</v>
      </c>
      <c r="AN645" s="399">
        <v>0.18967099319414901</v>
      </c>
      <c r="AO645" s="399"/>
      <c r="AP645" s="399">
        <v>-5.1212287898189102E-2</v>
      </c>
      <c r="AQ645" s="399">
        <v>3.1851783261757902E-2</v>
      </c>
      <c r="AR645" s="399">
        <v>-3.44422328640747E-3</v>
      </c>
      <c r="AS645" s="399"/>
      <c r="AT645" s="399">
        <v>0.122340117156833</v>
      </c>
      <c r="AU645" s="399"/>
      <c r="AV645" s="399">
        <v>1.9116403374870899E-2</v>
      </c>
      <c r="AW645" s="399">
        <v>-4.9842179817197803E-2</v>
      </c>
      <c r="AX645" s="399"/>
      <c r="AY645" s="399">
        <v>0.15226154482641999</v>
      </c>
      <c r="AZ645" s="399">
        <v>-2.82076932603165E-2</v>
      </c>
      <c r="BA645" s="399">
        <v>6.5629528025437894E-2</v>
      </c>
      <c r="BB645" s="399">
        <v>1.3376002319537899E-2</v>
      </c>
      <c r="BC645" s="399"/>
      <c r="BD645" s="399">
        <v>8.8021938164272395E-2</v>
      </c>
      <c r="BE645" s="399">
        <v>3.6190487089611201E-2</v>
      </c>
      <c r="BF645" s="399">
        <v>-7.8903950149493696E-2</v>
      </c>
      <c r="BG645" s="399">
        <v>-6.5486034064527604E-2</v>
      </c>
      <c r="BH645" s="399">
        <v>7.9846048958341395E-2</v>
      </c>
      <c r="BI645" s="399"/>
      <c r="BJ645" s="399">
        <v>3.4829458204276499E-2</v>
      </c>
      <c r="BK645" s="399">
        <v>6.2251060350200201E-3</v>
      </c>
      <c r="BL645" s="399">
        <v>-2.0184009985996999E-2</v>
      </c>
      <c r="BM645" s="399">
        <v>0.178989843888716</v>
      </c>
      <c r="BN645" s="399"/>
      <c r="BO645" s="399">
        <v>-1.0813415476336701E-2</v>
      </c>
      <c r="BP645" s="399">
        <v>4.46177988128795E-2</v>
      </c>
      <c r="BQ645" s="399">
        <v>9.69566492880535E-3</v>
      </c>
      <c r="BR645" s="399">
        <v>-1.8171791490392102E-2</v>
      </c>
      <c r="BS645" s="399"/>
      <c r="BT645" s="399"/>
      <c r="BU645" s="399">
        <v>-1.2634404806122899E-2</v>
      </c>
      <c r="BV645" s="399"/>
      <c r="BW645" s="399">
        <v>1.35339149487634E-2</v>
      </c>
      <c r="BX645" s="403"/>
      <c r="BY645" s="399">
        <v>7.1646903063388098E-2</v>
      </c>
      <c r="BZ645" s="399">
        <v>6.1325302549471702E-2</v>
      </c>
      <c r="CA645" s="399">
        <v>1.5981955879112102E-2</v>
      </c>
      <c r="CB645" s="399"/>
      <c r="CC645" s="399">
        <v>3.3177992618310399E-2</v>
      </c>
      <c r="CD645" s="399"/>
      <c r="CE645" s="399"/>
      <c r="CF645" s="399">
        <v>4.3707032994102203E-2</v>
      </c>
      <c r="CG645" s="399">
        <v>-6.07919100842415E-2</v>
      </c>
      <c r="CH645" s="399">
        <v>-6.4923146088446099E-2</v>
      </c>
      <c r="CI645" s="399">
        <v>3.8647422562622102E-2</v>
      </c>
      <c r="CJ645" s="399">
        <v>1.15731212743597E-2</v>
      </c>
      <c r="CK645" s="399"/>
      <c r="CL645" s="399"/>
      <c r="CM645" s="399"/>
      <c r="CN645" s="399"/>
      <c r="CO645" s="399"/>
      <c r="CP645" s="399"/>
      <c r="CQ645" s="399"/>
      <c r="CR645" s="399">
        <v>4.1696424692903598E-2</v>
      </c>
      <c r="CS645" s="399"/>
      <c r="CT645" s="399"/>
      <c r="CU645" s="399"/>
      <c r="CV645" s="399"/>
      <c r="CW645" s="399"/>
      <c r="CX645" s="399"/>
      <c r="CY645" s="399"/>
      <c r="CZ645" s="399"/>
      <c r="DA645" s="399"/>
      <c r="DB645" s="399"/>
      <c r="DC645" s="399"/>
      <c r="DD645" s="399"/>
      <c r="DE645" s="399"/>
      <c r="DG645" s="404"/>
      <c r="DI645" s="399"/>
      <c r="DJ645" s="399">
        <v>8.51749933516186E-2</v>
      </c>
      <c r="DK645" s="399">
        <v>0.197495281777263</v>
      </c>
    </row>
    <row r="646" spans="1:115" customFormat="1" hidden="1" outlineLevel="1">
      <c r="A646" s="398">
        <f t="shared" ref="A646:A709" si="57">EOMONTH(A645,1)</f>
        <v>38321</v>
      </c>
      <c r="B646" s="402"/>
      <c r="C646" s="399"/>
      <c r="D646" s="399">
        <v>1.5E-3</v>
      </c>
      <c r="E646" s="399">
        <v>4.46780368303882E-2</v>
      </c>
      <c r="F646" s="399"/>
      <c r="G646" s="399">
        <v>9.6553E-2</v>
      </c>
      <c r="H646" s="399">
        <v>5.3535760000000002E-2</v>
      </c>
      <c r="I646" s="399">
        <v>7.5273090000000001E-2</v>
      </c>
      <c r="J646" s="399">
        <v>3.5721289999999996E-2</v>
      </c>
      <c r="K646" s="399">
        <v>6.902055E-2</v>
      </c>
      <c r="L646" s="399">
        <v>3.9548019999999996E-2</v>
      </c>
      <c r="M646" s="399">
        <v>5.2652340000000006E-2</v>
      </c>
      <c r="N646" s="399">
        <v>5.6655290000000004E-2</v>
      </c>
      <c r="O646" s="399">
        <v>4.0116840000000001E-2</v>
      </c>
      <c r="P646" s="399">
        <v>2.494087E-2</v>
      </c>
      <c r="Q646" s="399">
        <v>4.374219E-2</v>
      </c>
      <c r="R646" s="399">
        <v>0.27958047288228</v>
      </c>
      <c r="S646" s="399">
        <v>4.9320398674641101E-2</v>
      </c>
      <c r="T646" s="399">
        <v>0.265160586964439</v>
      </c>
      <c r="U646" s="399">
        <v>0.35593218147258099</v>
      </c>
      <c r="V646" s="399">
        <v>0.16261350903517599</v>
      </c>
      <c r="W646" s="399"/>
      <c r="X646" s="399">
        <v>0.125024645418227</v>
      </c>
      <c r="Y646" s="399"/>
      <c r="Z646" s="399">
        <v>0.25421887027401002</v>
      </c>
      <c r="AA646" s="399">
        <v>1.58602518265018E-2</v>
      </c>
      <c r="AB646" s="399">
        <v>-8.5490307212343598E-4</v>
      </c>
      <c r="AC646" s="399">
        <v>-0.14074806364687301</v>
      </c>
      <c r="AD646" s="399"/>
      <c r="AE646" s="399">
        <v>6.5820657422477696E-2</v>
      </c>
      <c r="AF646" s="399">
        <v>6.3333132592270497E-2</v>
      </c>
      <c r="AG646" s="399"/>
      <c r="AH646" s="399"/>
      <c r="AI646" s="399">
        <v>-4.5425900657565299E-2</v>
      </c>
      <c r="AJ646" s="399">
        <v>-4.5425945298401403E-2</v>
      </c>
      <c r="AK646" s="399">
        <v>1.29435764044698E-2</v>
      </c>
      <c r="AL646" s="399"/>
      <c r="AM646" s="399">
        <v>0.109031173602829</v>
      </c>
      <c r="AN646" s="399">
        <v>-7.6850053481025595E-4</v>
      </c>
      <c r="AO646" s="399"/>
      <c r="AP646" s="399">
        <v>-0.10507863495172499</v>
      </c>
      <c r="AQ646" s="399">
        <v>4.1200465604179302E-2</v>
      </c>
      <c r="AR646" s="399">
        <v>0.32204664797337901</v>
      </c>
      <c r="AS646" s="399"/>
      <c r="AT646" s="399">
        <v>6.3190426457133599E-3</v>
      </c>
      <c r="AU646" s="399"/>
      <c r="AV646" s="399">
        <v>6.6556865755345003E-3</v>
      </c>
      <c r="AW646" s="399">
        <v>4.49391120011704E-2</v>
      </c>
      <c r="AX646" s="399"/>
      <c r="AY646" s="399">
        <v>7.2450545358285295E-2</v>
      </c>
      <c r="AZ646" s="399">
        <v>4.8021388510310598E-2</v>
      </c>
      <c r="BA646" s="399">
        <v>3.7987177417747799E-2</v>
      </c>
      <c r="BB646" s="399">
        <v>4.3328942469392298E-2</v>
      </c>
      <c r="BC646" s="399"/>
      <c r="BD646" s="399">
        <v>-1.6593522141384098E-2</v>
      </c>
      <c r="BE646" s="399">
        <v>-2.3897079609102201E-2</v>
      </c>
      <c r="BF646" s="399">
        <v>0.30874465576277399</v>
      </c>
      <c r="BG646" s="399">
        <v>8.8257782181000402E-2</v>
      </c>
      <c r="BH646" s="399">
        <v>0.16129779585437001</v>
      </c>
      <c r="BI646" s="399"/>
      <c r="BJ646" s="399">
        <v>7.6051369629351204E-2</v>
      </c>
      <c r="BK646" s="399">
        <v>0.13670252329468899</v>
      </c>
      <c r="BL646" s="399">
        <v>-2.46112427965571E-2</v>
      </c>
      <c r="BM646" s="399">
        <v>0.23132283466303899</v>
      </c>
      <c r="BN646" s="399"/>
      <c r="BO646" s="399">
        <v>3.6854105351130997E-2</v>
      </c>
      <c r="BP646" s="399">
        <v>1.8304837772692401E-2</v>
      </c>
      <c r="BQ646" s="399">
        <v>8.1618374596434701E-2</v>
      </c>
      <c r="BR646" s="399">
        <v>0.144336783003231</v>
      </c>
      <c r="BS646" s="399"/>
      <c r="BT646" s="399"/>
      <c r="BU646" s="399">
        <v>6.3980895742765206E-2</v>
      </c>
      <c r="BV646" s="399"/>
      <c r="BW646" s="399">
        <v>-3.4495384894794298E-2</v>
      </c>
      <c r="BX646" s="403"/>
      <c r="BY646" s="399">
        <v>4.1823475043544001E-2</v>
      </c>
      <c r="BZ646" s="399">
        <v>-2.3945042911350401E-2</v>
      </c>
      <c r="CA646" s="399">
        <v>9.0529382055897403E-2</v>
      </c>
      <c r="CB646" s="399"/>
      <c r="CC646" s="399">
        <v>4.3947831968444498E-2</v>
      </c>
      <c r="CD646" s="399"/>
      <c r="CE646" s="399"/>
      <c r="CF646" s="399">
        <v>-1.5396462298467E-3</v>
      </c>
      <c r="CG646" s="399">
        <v>5.4537050043761102E-2</v>
      </c>
      <c r="CH646" s="399">
        <v>4.2739052297015197E-2</v>
      </c>
      <c r="CI646" s="399">
        <v>-0.15116280617102601</v>
      </c>
      <c r="CJ646" s="399">
        <v>6.8317191393845095E-2</v>
      </c>
      <c r="CK646" s="399"/>
      <c r="CL646" s="399"/>
      <c r="CM646" s="399"/>
      <c r="CN646" s="399"/>
      <c r="CO646" s="399"/>
      <c r="CP646" s="399"/>
      <c r="CQ646" s="399"/>
      <c r="CR646" s="399">
        <v>5.3324694622287998E-2</v>
      </c>
      <c r="CS646" s="399"/>
      <c r="CT646" s="399"/>
      <c r="CU646" s="399"/>
      <c r="CV646" s="399"/>
      <c r="CW646" s="399"/>
      <c r="CX646" s="399"/>
      <c r="CY646" s="399"/>
      <c r="CZ646" s="399"/>
      <c r="DA646" s="399"/>
      <c r="DB646" s="399"/>
      <c r="DC646" s="399"/>
      <c r="DD646" s="399"/>
      <c r="DE646" s="399"/>
      <c r="DG646" s="404"/>
      <c r="DI646" s="399"/>
      <c r="DJ646" s="399">
        <v>9.7007082086835603E-2</v>
      </c>
      <c r="DK646" s="399">
        <v>3.8460749624408201E-2</v>
      </c>
    </row>
    <row r="647" spans="1:115" customFormat="1" hidden="1" outlineLevel="1">
      <c r="A647" s="398">
        <f t="shared" si="57"/>
        <v>38352</v>
      </c>
      <c r="B647" s="402"/>
      <c r="C647" s="399"/>
      <c r="D647" s="399">
        <v>1.6000000000000001E-3</v>
      </c>
      <c r="E647" s="399">
        <v>3.3972299080260199E-2</v>
      </c>
      <c r="F647" s="399"/>
      <c r="G647" s="399">
        <v>1.17879E-2</v>
      </c>
      <c r="H647" s="399">
        <v>5.2615759999999998E-2</v>
      </c>
      <c r="I647" s="399">
        <v>-2.796301E-2</v>
      </c>
      <c r="J647" s="399">
        <v>4.1499399999999999E-2</v>
      </c>
      <c r="K647" s="399">
        <v>3.0400930000000003E-2</v>
      </c>
      <c r="L647" s="399">
        <v>4.7382679999999996E-2</v>
      </c>
      <c r="M647" s="399">
        <v>3.6121050000000002E-2</v>
      </c>
      <c r="N647" s="399">
        <v>2.6489379999999996E-2</v>
      </c>
      <c r="O647" s="399">
        <v>4.2258290000000004E-2</v>
      </c>
      <c r="P647" s="399">
        <v>5.7572289999999998E-2</v>
      </c>
      <c r="Q647" s="399">
        <v>2.8137949999999998E-2</v>
      </c>
      <c r="R647" s="399">
        <v>-3.95226956644181E-2</v>
      </c>
      <c r="S647" s="399">
        <v>-2.16985536443874E-2</v>
      </c>
      <c r="T647" s="399">
        <v>3.4774424212427699E-2</v>
      </c>
      <c r="U647" s="399">
        <v>-5.6250095367431597E-3</v>
      </c>
      <c r="V647" s="399">
        <v>0.116179449972187</v>
      </c>
      <c r="W647" s="399"/>
      <c r="X647" s="399">
        <v>-1.6767041989123401E-2</v>
      </c>
      <c r="Y647" s="399"/>
      <c r="Z647" s="399">
        <v>0.11513021773604599</v>
      </c>
      <c r="AA647" s="399">
        <v>-3.9094508803114696E-3</v>
      </c>
      <c r="AB647" s="399">
        <v>-1.5828912908380701E-2</v>
      </c>
      <c r="AC647" s="399">
        <v>-2.9782278217727901E-2</v>
      </c>
      <c r="AD647" s="399"/>
      <c r="AE647" s="399">
        <v>4.35949362354284E-2</v>
      </c>
      <c r="AF647" s="399">
        <v>6.7980572987986695E-2</v>
      </c>
      <c r="AG647" s="399"/>
      <c r="AH647" s="399"/>
      <c r="AI647" s="399">
        <v>5.9402075762520802E-2</v>
      </c>
      <c r="AJ647" s="399">
        <v>5.9402191908833002E-2</v>
      </c>
      <c r="AK647" s="399">
        <v>2.8308781668090002E-2</v>
      </c>
      <c r="AL647" s="399"/>
      <c r="AM647" s="399">
        <v>-8.6949198712257494E-2</v>
      </c>
      <c r="AN647" s="399">
        <v>0.111495454751447</v>
      </c>
      <c r="AO647" s="399"/>
      <c r="AP647" s="399">
        <v>0.16357553477236</v>
      </c>
      <c r="AQ647" s="399">
        <v>7.4324440335767003E-2</v>
      </c>
      <c r="AR647" s="399">
        <v>0.231572874881046</v>
      </c>
      <c r="AS647" s="399"/>
      <c r="AT647" s="399">
        <v>7.6923200314115106E-2</v>
      </c>
      <c r="AU647" s="399"/>
      <c r="AV647" s="399">
        <v>5.0668704048401701E-2</v>
      </c>
      <c r="AW647" s="399">
        <v>2.99183050547298E-2</v>
      </c>
      <c r="AX647" s="399"/>
      <c r="AY647" s="399">
        <v>3.1693036217176299E-2</v>
      </c>
      <c r="AZ647" s="399">
        <v>6.7236241412604804E-4</v>
      </c>
      <c r="BA647" s="399">
        <v>2.2262945280325099E-2</v>
      </c>
      <c r="BB647" s="399">
        <v>7.1506661665523705E-2</v>
      </c>
      <c r="BC647" s="399"/>
      <c r="BD647" s="399">
        <v>6.7544507897912401E-2</v>
      </c>
      <c r="BE647" s="399">
        <v>-4.70811593913977E-3</v>
      </c>
      <c r="BF647" s="399">
        <v>-1.2337491261430199E-2</v>
      </c>
      <c r="BG647" s="399">
        <v>3.24398109366794E-2</v>
      </c>
      <c r="BH647" s="399">
        <v>2.59983587575884E-3</v>
      </c>
      <c r="BI647" s="399"/>
      <c r="BJ647" s="399">
        <v>7.0772265527068806E-2</v>
      </c>
      <c r="BK647" s="399">
        <v>6.5101124071674996E-2</v>
      </c>
      <c r="BL647" s="399">
        <v>3.6122321761636197E-2</v>
      </c>
      <c r="BM647" s="399">
        <v>0.11383262644842999</v>
      </c>
      <c r="BN647" s="399"/>
      <c r="BO647" s="399">
        <v>-3.8278657706956702E-2</v>
      </c>
      <c r="BP647" s="399">
        <v>0.107856086486235</v>
      </c>
      <c r="BQ647" s="399">
        <v>6.9754011839691099E-3</v>
      </c>
      <c r="BR647" s="399">
        <v>6.2523042700963899E-2</v>
      </c>
      <c r="BS647" s="399"/>
      <c r="BT647" s="399"/>
      <c r="BU647" s="399">
        <v>-1.34684740439148E-2</v>
      </c>
      <c r="BV647" s="399"/>
      <c r="BW647" s="399">
        <v>1.7069452817913802E-2</v>
      </c>
      <c r="BX647" s="403"/>
      <c r="BY647" s="399">
        <v>1.97771432598159E-3</v>
      </c>
      <c r="BZ647" s="399">
        <v>3.03998226954902E-2</v>
      </c>
      <c r="CA647" s="399">
        <v>5.5013569826382502E-2</v>
      </c>
      <c r="CB647" s="399"/>
      <c r="CC647" s="399">
        <v>-6.6123787597586097E-3</v>
      </c>
      <c r="CD647" s="399"/>
      <c r="CE647" s="399"/>
      <c r="CF647" s="399">
        <v>-6.2090457490980501E-2</v>
      </c>
      <c r="CG647" s="399">
        <v>2.2646205846945599E-3</v>
      </c>
      <c r="CH647" s="399">
        <v>2.30461798620515E-2</v>
      </c>
      <c r="CI647" s="399">
        <v>0.113698616715036</v>
      </c>
      <c r="CJ647" s="399">
        <v>-3.3570941369247499E-3</v>
      </c>
      <c r="CK647" s="399"/>
      <c r="CL647" s="399"/>
      <c r="CM647" s="399"/>
      <c r="CN647" s="399"/>
      <c r="CO647" s="399"/>
      <c r="CP647" s="399"/>
      <c r="CQ647" s="399"/>
      <c r="CR647" s="399">
        <v>4.3609305053846602E-3</v>
      </c>
      <c r="CS647" s="399"/>
      <c r="CT647" s="399"/>
      <c r="CU647" s="399"/>
      <c r="CV647" s="399"/>
      <c r="CW647" s="399"/>
      <c r="CX647" s="399"/>
      <c r="CY647" s="399"/>
      <c r="CZ647" s="399"/>
      <c r="DA647" s="399"/>
      <c r="DB647" s="399"/>
      <c r="DC647" s="399"/>
      <c r="DD647" s="399"/>
      <c r="DE647" s="399"/>
      <c r="DG647" s="404"/>
      <c r="DI647" s="399"/>
      <c r="DJ647" s="399">
        <v>4.87299578117956E-2</v>
      </c>
      <c r="DK647" s="399">
        <v>5.4384183824143603E-2</v>
      </c>
    </row>
    <row r="648" spans="1:115" customFormat="1" hidden="1" outlineLevel="1">
      <c r="A648" s="398">
        <f t="shared" si="57"/>
        <v>38383</v>
      </c>
      <c r="B648" s="402"/>
      <c r="C648" s="399"/>
      <c r="D648" s="399">
        <v>1.6000000000000001E-3</v>
      </c>
      <c r="E648" s="399">
        <v>-2.7521916181659299E-2</v>
      </c>
      <c r="F648" s="399"/>
      <c r="G648" s="399">
        <v>-3.2093730000000001E-2</v>
      </c>
      <c r="H648" s="399">
        <v>-3.8796230000000001E-2</v>
      </c>
      <c r="I648" s="399">
        <v>3.7397439999999997E-2</v>
      </c>
      <c r="J648" s="399">
        <v>-3.0477609999999999E-2</v>
      </c>
      <c r="K648" s="399">
        <v>-3.0418940000000002E-2</v>
      </c>
      <c r="L648" s="399">
        <v>-8.5587979999999994E-2</v>
      </c>
      <c r="M648" s="399">
        <v>-5.5373409999999998E-2</v>
      </c>
      <c r="N648" s="399">
        <v>-5.9923499999999998E-2</v>
      </c>
      <c r="O648" s="399">
        <v>1.1544799999999999E-2</v>
      </c>
      <c r="P648" s="399">
        <v>-3.2816230000000002E-2</v>
      </c>
      <c r="Q648" s="399">
        <v>1.058743E-2</v>
      </c>
      <c r="R648" s="399">
        <v>0.194099142026189</v>
      </c>
      <c r="S648" s="399">
        <v>-1.9616369047211899E-2</v>
      </c>
      <c r="T648" s="399">
        <v>-0.282470487635062</v>
      </c>
      <c r="U648" s="399">
        <v>-9.9308607093610599E-2</v>
      </c>
      <c r="V648" s="399">
        <v>-2.41589449696555E-2</v>
      </c>
      <c r="W648" s="399"/>
      <c r="X648" s="399">
        <v>-2.8649525685260201E-2</v>
      </c>
      <c r="Y648" s="399"/>
      <c r="Z648" s="399">
        <v>0.14574290234479201</v>
      </c>
      <c r="AA648" s="399">
        <v>-2.3548879851300601E-2</v>
      </c>
      <c r="AB648" s="399">
        <v>2.9776196404268401E-2</v>
      </c>
      <c r="AC648" s="399">
        <v>-0.191263318928385</v>
      </c>
      <c r="AD648" s="399"/>
      <c r="AE648" s="399">
        <v>2.9856065061574202E-2</v>
      </c>
      <c r="AF648" s="399">
        <v>2.4498331497766399E-2</v>
      </c>
      <c r="AG648" s="399"/>
      <c r="AH648" s="399"/>
      <c r="AI648" s="399">
        <v>1.4679240618314699E-2</v>
      </c>
      <c r="AJ648" s="399">
        <v>1.46791422349676E-2</v>
      </c>
      <c r="AK648" s="399">
        <v>-7.1544129172766702E-2</v>
      </c>
      <c r="AL648" s="399"/>
      <c r="AM648" s="399">
        <v>4.0683913680173302E-2</v>
      </c>
      <c r="AN648" s="399">
        <v>-7.4368479180548897E-2</v>
      </c>
      <c r="AO648" s="399"/>
      <c r="AP648" s="399">
        <v>-0.127255745362192</v>
      </c>
      <c r="AQ648" s="399">
        <v>-4.4767899358076298E-2</v>
      </c>
      <c r="AR648" s="399">
        <v>-2.71642593174676E-2</v>
      </c>
      <c r="AS648" s="399"/>
      <c r="AT648" s="399">
        <v>3.6446555203075701E-3</v>
      </c>
      <c r="AU648" s="399"/>
      <c r="AV648" s="399">
        <v>2.87356733545387E-2</v>
      </c>
      <c r="AW648" s="399">
        <v>-2.92529981701121E-2</v>
      </c>
      <c r="AX648" s="399"/>
      <c r="AY648" s="399">
        <v>-3.6520739289323298E-2</v>
      </c>
      <c r="AZ648" s="399">
        <v>-3.2040767131582402E-2</v>
      </c>
      <c r="BA648" s="399">
        <v>7.4581206975137199E-3</v>
      </c>
      <c r="BB648" s="399">
        <v>-4.9794732356203998E-2</v>
      </c>
      <c r="BC648" s="399"/>
      <c r="BD648" s="399">
        <v>-3.5813221826792498E-3</v>
      </c>
      <c r="BE648" s="399">
        <v>-3.7842916752981501E-2</v>
      </c>
      <c r="BF648" s="399">
        <v>0.107521423701358</v>
      </c>
      <c r="BG648" s="399">
        <v>-9.3558077815440205E-2</v>
      </c>
      <c r="BH648" s="399">
        <v>8.4394078678221796E-2</v>
      </c>
      <c r="BI648" s="399"/>
      <c r="BJ648" s="399">
        <v>-8.1343010639337202E-2</v>
      </c>
      <c r="BK648" s="399">
        <v>-8.2231962966403699E-2</v>
      </c>
      <c r="BL648" s="399">
        <v>-3.4682022121589301E-2</v>
      </c>
      <c r="BM648" s="399">
        <v>-2.9987120036519799E-3</v>
      </c>
      <c r="BN648" s="399"/>
      <c r="BO648" s="399">
        <v>3.59933795305966E-2</v>
      </c>
      <c r="BP648" s="399">
        <v>-3.2752612605989599E-2</v>
      </c>
      <c r="BQ648" s="399">
        <v>-3.5264546359868497E-2</v>
      </c>
      <c r="BR648" s="399">
        <v>9.8832062449896105E-3</v>
      </c>
      <c r="BS648" s="399"/>
      <c r="BT648" s="399"/>
      <c r="BU648" s="399">
        <v>-2.2650483381379798E-2</v>
      </c>
      <c r="BV648" s="399"/>
      <c r="BW648" s="399">
        <v>-7.9515972869730299E-3</v>
      </c>
      <c r="BX648" s="403"/>
      <c r="BY648" s="399">
        <v>5.7639039459220297E-2</v>
      </c>
      <c r="BZ648" s="399">
        <v>-6.6252496246561196E-2</v>
      </c>
      <c r="CA648" s="399">
        <v>1.1192169197742999E-2</v>
      </c>
      <c r="CB648" s="399"/>
      <c r="CC648" s="399">
        <v>2.99911522894027E-2</v>
      </c>
      <c r="CD648" s="399"/>
      <c r="CE648" s="399"/>
      <c r="CF648" s="399">
        <v>-6.3499149616200595E-2</v>
      </c>
      <c r="CG648" s="399">
        <v>1.6096923574814698E-2</v>
      </c>
      <c r="CH648" s="399">
        <v>1.6280839909370098E-2</v>
      </c>
      <c r="CI648" s="399">
        <v>-8.1180850548444802E-2</v>
      </c>
      <c r="CJ648" s="399">
        <v>-1.6466791052471699E-2</v>
      </c>
      <c r="CK648" s="399"/>
      <c r="CL648" s="399"/>
      <c r="CM648" s="399"/>
      <c r="CN648" s="399"/>
      <c r="CO648" s="399"/>
      <c r="CP648" s="399"/>
      <c r="CQ648" s="399"/>
      <c r="CR648" s="399">
        <v>-3.1396149246452197E-2</v>
      </c>
      <c r="CS648" s="399"/>
      <c r="CT648" s="399"/>
      <c r="CU648" s="399"/>
      <c r="CV648" s="399"/>
      <c r="CW648" s="399"/>
      <c r="CX648" s="399"/>
      <c r="CY648" s="399"/>
      <c r="CZ648" s="399"/>
      <c r="DA648" s="399"/>
      <c r="DB648" s="399"/>
      <c r="DC648" s="399"/>
      <c r="DD648" s="399"/>
      <c r="DE648" s="399"/>
      <c r="DG648" s="404"/>
      <c r="DI648" s="399"/>
      <c r="DJ648" s="399">
        <v>-1.4939795499459599E-2</v>
      </c>
      <c r="DK648" s="399">
        <v>2.5637588144532701E-2</v>
      </c>
    </row>
    <row r="649" spans="1:115" customFormat="1" hidden="1" outlineLevel="1">
      <c r="A649" s="398">
        <f t="shared" si="57"/>
        <v>38411</v>
      </c>
      <c r="B649" s="402"/>
      <c r="C649" s="399"/>
      <c r="D649" s="399">
        <v>1.6000000000000001E-3</v>
      </c>
      <c r="E649" s="399">
        <v>2.0028478971897599E-2</v>
      </c>
      <c r="F649" s="399"/>
      <c r="G649" s="399">
        <v>8.4210530000000006E-2</v>
      </c>
      <c r="H649" s="399">
        <v>-5.658242E-4</v>
      </c>
      <c r="I649" s="399">
        <v>0.16553249999999997</v>
      </c>
      <c r="J649" s="399">
        <v>-3.0668970000000003E-3</v>
      </c>
      <c r="K649" s="399">
        <v>1.521698E-2</v>
      </c>
      <c r="L649" s="399">
        <v>3.1715340000000002E-2</v>
      </c>
      <c r="M649" s="399">
        <v>1.8897029999999999E-2</v>
      </c>
      <c r="N649" s="399">
        <v>5.6509949999999998E-3</v>
      </c>
      <c r="O649" s="399">
        <v>5.4347829999999995E-3</v>
      </c>
      <c r="P649" s="399">
        <v>3.0845159999999996E-2</v>
      </c>
      <c r="Q649" s="399">
        <v>2.1797900000000002E-2</v>
      </c>
      <c r="R649" s="399">
        <v>0.166710210045351</v>
      </c>
      <c r="S649" s="399">
        <v>-1.19597407503668E-2</v>
      </c>
      <c r="T649" s="399">
        <v>0.104430414701649</v>
      </c>
      <c r="U649" s="399">
        <v>-5.5826950104265298E-2</v>
      </c>
      <c r="V649" s="399">
        <v>-0.18602500436015801</v>
      </c>
      <c r="W649" s="399"/>
      <c r="X649" s="399">
        <v>4.16794110372702E-2</v>
      </c>
      <c r="Y649" s="399"/>
      <c r="Z649" s="399">
        <v>0.204152302701573</v>
      </c>
      <c r="AA649" s="399">
        <v>-1.2254965392665599E-2</v>
      </c>
      <c r="AB649" s="399">
        <v>-2.70156725440753E-2</v>
      </c>
      <c r="AC649" s="399">
        <v>0.172262751060858</v>
      </c>
      <c r="AD649" s="399"/>
      <c r="AE649" s="399">
        <v>-2.4100495223975098E-2</v>
      </c>
      <c r="AF649" s="399">
        <v>3.8405679697558197E-2</v>
      </c>
      <c r="AG649" s="399"/>
      <c r="AH649" s="399"/>
      <c r="AI649" s="399">
        <v>-3.9004237223442997E-2</v>
      </c>
      <c r="AJ649" s="399">
        <v>-3.9004175567882202E-2</v>
      </c>
      <c r="AK649" s="399">
        <v>-2.0461393961253901E-2</v>
      </c>
      <c r="AL649" s="399"/>
      <c r="AM649" s="399">
        <v>2.8731597649830999E-2</v>
      </c>
      <c r="AN649" s="399">
        <v>0.174887863540722</v>
      </c>
      <c r="AO649" s="399"/>
      <c r="AP649" s="399">
        <v>0.130124573568181</v>
      </c>
      <c r="AQ649" s="399">
        <v>3.6933366061238002E-3</v>
      </c>
      <c r="AR649" s="399">
        <v>0.264834028054107</v>
      </c>
      <c r="AS649" s="399"/>
      <c r="AT649" s="399">
        <v>-5.9549965750341202E-2</v>
      </c>
      <c r="AU649" s="399"/>
      <c r="AV649" s="399">
        <v>2.9795017131564101E-3</v>
      </c>
      <c r="AW649" s="399">
        <v>-2.63030226450589E-3</v>
      </c>
      <c r="AX649" s="399"/>
      <c r="AY649" s="399">
        <v>3.9729463467161802E-2</v>
      </c>
      <c r="AZ649" s="399">
        <v>3.02806406357332E-2</v>
      </c>
      <c r="BA649" s="399">
        <v>-3.8737920123618597E-2</v>
      </c>
      <c r="BB649" s="399">
        <v>2.07996185710803E-2</v>
      </c>
      <c r="BC649" s="399"/>
      <c r="BD649" s="399">
        <v>-2.30624696562646E-2</v>
      </c>
      <c r="BE649" s="399">
        <v>0.134709918906738</v>
      </c>
      <c r="BF649" s="399">
        <v>2.5417130959562901E-2</v>
      </c>
      <c r="BG649" s="399">
        <v>-3.9483747077878099E-2</v>
      </c>
      <c r="BH649" s="399">
        <v>-8.0467268590679302E-3</v>
      </c>
      <c r="BI649" s="399"/>
      <c r="BJ649" s="399">
        <v>4.7059160001896097E-2</v>
      </c>
      <c r="BK649" s="399">
        <v>6.6779250354601805E-2</v>
      </c>
      <c r="BL649" s="399">
        <v>-2.0895296528804098E-2</v>
      </c>
      <c r="BM649" s="399">
        <v>0.18170444490072599</v>
      </c>
      <c r="BN649" s="399"/>
      <c r="BO649" s="399">
        <v>0.149079024220439</v>
      </c>
      <c r="BP649" s="399">
        <v>8.3877954117728103E-3</v>
      </c>
      <c r="BQ649" s="399">
        <v>0.187990023363135</v>
      </c>
      <c r="BR649" s="399">
        <v>2.5421674518146999E-2</v>
      </c>
      <c r="BS649" s="399"/>
      <c r="BT649" s="399"/>
      <c r="BU649" s="399">
        <v>3.8934568164622402E-2</v>
      </c>
      <c r="BV649" s="399"/>
      <c r="BW649" s="399">
        <v>-1.5076173951293299E-2</v>
      </c>
      <c r="BX649" s="403"/>
      <c r="BY649" s="399">
        <v>1.7763130385494499E-2</v>
      </c>
      <c r="BZ649" s="399">
        <v>-3.4368280645967503E-2</v>
      </c>
      <c r="CA649" s="399">
        <v>-7.3602657220723594E-2</v>
      </c>
      <c r="CB649" s="399"/>
      <c r="CC649" s="399">
        <v>7.5081187819074899E-2</v>
      </c>
      <c r="CD649" s="399"/>
      <c r="CE649" s="399"/>
      <c r="CF649" s="399">
        <v>8.1990866538395199E-2</v>
      </c>
      <c r="CG649" s="399">
        <v>6.0905511171940901E-2</v>
      </c>
      <c r="CH649" s="399">
        <v>0.111995879375502</v>
      </c>
      <c r="CI649" s="399">
        <v>0.151271837083824</v>
      </c>
      <c r="CJ649" s="399">
        <v>-3.96643696269212E-2</v>
      </c>
      <c r="CK649" s="399"/>
      <c r="CL649" s="399"/>
      <c r="CM649" s="399"/>
      <c r="CN649" s="399"/>
      <c r="CO649" s="399"/>
      <c r="CP649" s="399"/>
      <c r="CQ649" s="399"/>
      <c r="CR649" s="399">
        <v>1.5177148682874401E-2</v>
      </c>
      <c r="CS649" s="399"/>
      <c r="CT649" s="399"/>
      <c r="CU649" s="399"/>
      <c r="CV649" s="399"/>
      <c r="CW649" s="399"/>
      <c r="CX649" s="399"/>
      <c r="CY649" s="399"/>
      <c r="CZ649" s="399"/>
      <c r="DA649" s="399"/>
      <c r="DB649" s="399"/>
      <c r="DC649" s="399"/>
      <c r="DD649" s="399"/>
      <c r="DE649" s="399"/>
      <c r="DG649" s="404"/>
      <c r="DI649" s="399"/>
      <c r="DJ649" s="399">
        <v>6.9976467146252594E-2</v>
      </c>
      <c r="DK649" s="399">
        <v>-3.5232655971165802E-2</v>
      </c>
    </row>
    <row r="650" spans="1:115" customFormat="1" hidden="1" outlineLevel="1">
      <c r="A650" s="398">
        <f t="shared" si="57"/>
        <v>38442</v>
      </c>
      <c r="B650" s="402"/>
      <c r="C650" s="399"/>
      <c r="D650" s="399">
        <v>2.0999999999999999E-3</v>
      </c>
      <c r="E650" s="399">
        <v>-1.83125874710846E-2</v>
      </c>
      <c r="F650" s="399"/>
      <c r="G650" s="399">
        <v>-3.6245949999999999E-2</v>
      </c>
      <c r="H650" s="399">
        <v>-8.1147379999999998E-3</v>
      </c>
      <c r="I650" s="399">
        <v>-2.79312E-2</v>
      </c>
      <c r="J650" s="399">
        <v>-3.325202E-2</v>
      </c>
      <c r="K650" s="399">
        <v>-1.110289E-3</v>
      </c>
      <c r="L650" s="399">
        <v>-1.7098120000000001E-2</v>
      </c>
      <c r="M650" s="399">
        <v>-2.781983E-2</v>
      </c>
      <c r="N650" s="399">
        <v>-2.3376039999999997E-2</v>
      </c>
      <c r="O650" s="399">
        <v>-5.4054049999999994E-3</v>
      </c>
      <c r="P650" s="399">
        <v>-5.186515E-3</v>
      </c>
      <c r="Q650" s="399">
        <v>1.0427390000000002E-2</v>
      </c>
      <c r="R650" s="399">
        <v>-7.1110367287906706E-2</v>
      </c>
      <c r="S650" s="399">
        <v>5.1071133273740098E-2</v>
      </c>
      <c r="T650" s="399">
        <v>-7.6217757338482503E-2</v>
      </c>
      <c r="U650" s="399">
        <v>0.17590540734757701</v>
      </c>
      <c r="V650" s="399">
        <v>-2.5866965307508202E-2</v>
      </c>
      <c r="W650" s="399"/>
      <c r="X650" s="399">
        <v>-6.5766404063227604E-2</v>
      </c>
      <c r="Y650" s="399"/>
      <c r="Z650" s="399">
        <v>-2.4351048342880901E-2</v>
      </c>
      <c r="AA650" s="399">
        <v>-5.1727923807536297E-2</v>
      </c>
      <c r="AB650" s="399">
        <v>2.0390509165286199E-2</v>
      </c>
      <c r="AC650" s="399">
        <v>-6.6625138879569196E-2</v>
      </c>
      <c r="AD650" s="399"/>
      <c r="AE650" s="399">
        <v>2.8274796469268799E-2</v>
      </c>
      <c r="AF650" s="399">
        <v>2.0171809381539701E-2</v>
      </c>
      <c r="AG650" s="399"/>
      <c r="AH650" s="399"/>
      <c r="AI650" s="399">
        <v>-3.9789293004313303E-2</v>
      </c>
      <c r="AJ650" s="399">
        <v>-3.9789352395246801E-2</v>
      </c>
      <c r="AK650" s="399">
        <v>7.13880400292599E-2</v>
      </c>
      <c r="AL650" s="399"/>
      <c r="AM650" s="399">
        <v>3.1070992741690999E-2</v>
      </c>
      <c r="AN650" s="399">
        <v>-8.2061277342664399E-2</v>
      </c>
      <c r="AO650" s="399"/>
      <c r="AP650" s="399">
        <v>3.3951485832808402E-2</v>
      </c>
      <c r="AQ650" s="399">
        <v>-3.9077644243106599E-2</v>
      </c>
      <c r="AR650" s="399">
        <v>-0.180407224854503</v>
      </c>
      <c r="AS650" s="399"/>
      <c r="AT650" s="399">
        <v>-3.6293265555768901E-2</v>
      </c>
      <c r="AU650" s="399"/>
      <c r="AV650" s="399">
        <v>-1.11864915295482E-2</v>
      </c>
      <c r="AW650" s="399">
        <v>-1.6952018870961499E-3</v>
      </c>
      <c r="AX650" s="399"/>
      <c r="AY650" s="399">
        <v>-1.13818579438477E-2</v>
      </c>
      <c r="AZ650" s="399">
        <v>-6.99802659741788E-3</v>
      </c>
      <c r="BA650" s="399">
        <v>-9.0284194012760707E-3</v>
      </c>
      <c r="BB650" s="399">
        <v>6.2087262240368001E-2</v>
      </c>
      <c r="BC650" s="399"/>
      <c r="BD650" s="399">
        <v>8.5995170524557595E-3</v>
      </c>
      <c r="BE650" s="399">
        <v>-0.18890817265009099</v>
      </c>
      <c r="BF650" s="399">
        <v>-1.7619626644136101E-2</v>
      </c>
      <c r="BG650" s="399">
        <v>-0.10434804756699401</v>
      </c>
      <c r="BH650" s="399">
        <v>-9.2511289853045797E-2</v>
      </c>
      <c r="BI650" s="399"/>
      <c r="BJ650" s="399">
        <v>-8.8428961555781393E-2</v>
      </c>
      <c r="BK650" s="399">
        <v>-3.7979885270101599E-2</v>
      </c>
      <c r="BL650" s="399">
        <v>-5.3351471843754897E-2</v>
      </c>
      <c r="BM650" s="399">
        <v>-3.5631110828346101E-2</v>
      </c>
      <c r="BN650" s="399"/>
      <c r="BO650" s="399">
        <v>-6.0727387030264403E-2</v>
      </c>
      <c r="BP650" s="399">
        <v>4.0665591385805597E-2</v>
      </c>
      <c r="BQ650" s="399">
        <v>-5.8241899825909799E-2</v>
      </c>
      <c r="BR650" s="399">
        <v>4.66293820266123E-2</v>
      </c>
      <c r="BS650" s="399"/>
      <c r="BT650" s="399"/>
      <c r="BU650" s="399">
        <v>7.18031378819428E-2</v>
      </c>
      <c r="BV650" s="399"/>
      <c r="BW650" s="399">
        <v>-2.6202017512497799E-2</v>
      </c>
      <c r="BX650" s="403"/>
      <c r="BY650" s="399">
        <v>3.7791720855256498E-2</v>
      </c>
      <c r="BZ650" s="399">
        <v>2.6980592880579898E-2</v>
      </c>
      <c r="CA650" s="399">
        <v>1.25539376477126E-2</v>
      </c>
      <c r="CB650" s="399"/>
      <c r="CC650" s="399">
        <v>5.5990085402367801E-2</v>
      </c>
      <c r="CD650" s="399"/>
      <c r="CE650" s="399"/>
      <c r="CF650" s="399">
        <v>-5.9019923184161001E-2</v>
      </c>
      <c r="CG650" s="399">
        <v>-2.0015856455989401E-2</v>
      </c>
      <c r="CH650" s="399">
        <v>-6.5871333120213704E-2</v>
      </c>
      <c r="CI650" s="399">
        <v>-0.15116280617102601</v>
      </c>
      <c r="CJ650" s="399">
        <v>-3.9347989361458301E-2</v>
      </c>
      <c r="CK650" s="399"/>
      <c r="CL650" s="399"/>
      <c r="CM650" s="399"/>
      <c r="CN650" s="399"/>
      <c r="CO650" s="399"/>
      <c r="CP650" s="399"/>
      <c r="CQ650" s="399"/>
      <c r="CR650" s="399">
        <v>-1.33375419169768E-2</v>
      </c>
      <c r="CS650" s="399"/>
      <c r="CT650" s="399"/>
      <c r="CU650" s="399"/>
      <c r="CV650" s="399"/>
      <c r="CW650" s="399"/>
      <c r="CX650" s="399"/>
      <c r="CY650" s="399"/>
      <c r="CZ650" s="399"/>
      <c r="DA650" s="399"/>
      <c r="DB650" s="399"/>
      <c r="DC650" s="399"/>
      <c r="DD650" s="399"/>
      <c r="DE650" s="399"/>
      <c r="DG650" s="404"/>
      <c r="DI650" s="399"/>
      <c r="DJ650" s="399">
        <v>2.0544385451803201E-2</v>
      </c>
      <c r="DK650" s="399">
        <v>-6.9883261124366602E-2</v>
      </c>
    </row>
    <row r="651" spans="1:115" customFormat="1" hidden="1" outlineLevel="1">
      <c r="A651" s="398">
        <f t="shared" si="57"/>
        <v>38472</v>
      </c>
      <c r="B651" s="402"/>
      <c r="C651" s="399"/>
      <c r="D651" s="399">
        <v>2.0999999999999999E-3</v>
      </c>
      <c r="E651" s="399">
        <v>-2.28440186496758E-2</v>
      </c>
      <c r="F651" s="399"/>
      <c r="G651" s="399">
        <v>-7.5218270000000004E-2</v>
      </c>
      <c r="H651" s="399">
        <v>-6.7541859999999995E-2</v>
      </c>
      <c r="I651" s="399">
        <v>-6.2012989999999997E-2</v>
      </c>
      <c r="J651" s="399">
        <v>-1.1153160000000001E-2</v>
      </c>
      <c r="K651" s="399">
        <v>-3.9459059999999997E-2</v>
      </c>
      <c r="L651" s="399">
        <v>5.7699730000000005E-2</v>
      </c>
      <c r="M651" s="399">
        <v>-1.012264E-2</v>
      </c>
      <c r="N651" s="399">
        <v>-4.4879170000000003E-2</v>
      </c>
      <c r="O651" s="399">
        <v>-1.213768E-2</v>
      </c>
      <c r="P651" s="399">
        <v>3.2283940000000004E-2</v>
      </c>
      <c r="Q651" s="399">
        <v>2.1918259999999998E-2</v>
      </c>
      <c r="R651" s="399">
        <v>-0.13462896518305101</v>
      </c>
      <c r="S651" s="399">
        <v>-3.3592815738667597E-2</v>
      </c>
      <c r="T651" s="399">
        <v>-0.11724573192311</v>
      </c>
      <c r="U651" s="399">
        <v>-7.1653010721673002E-2</v>
      </c>
      <c r="V651" s="399">
        <v>-5.5733872830439603E-2</v>
      </c>
      <c r="W651" s="399"/>
      <c r="X651" s="399">
        <v>-4.7733452354480302E-2</v>
      </c>
      <c r="Y651" s="399"/>
      <c r="Z651" s="399">
        <v>-0.247270699436962</v>
      </c>
      <c r="AA651" s="399">
        <v>-8.0353382841375595E-2</v>
      </c>
      <c r="AB651" s="399">
        <v>7.0152638166403004E-3</v>
      </c>
      <c r="AC651" s="399">
        <v>-3.7358203768712198E-2</v>
      </c>
      <c r="AD651" s="399"/>
      <c r="AE651" s="399">
        <v>-8.1099892618835101E-2</v>
      </c>
      <c r="AF651" s="399">
        <v>-6.9585426379478099E-3</v>
      </c>
      <c r="AG651" s="399"/>
      <c r="AH651" s="399"/>
      <c r="AI651" s="399">
        <v>0.21876900603848901</v>
      </c>
      <c r="AJ651" s="399">
        <v>0.218769024328762</v>
      </c>
      <c r="AK651" s="399">
        <v>-1.7155348946620099E-2</v>
      </c>
      <c r="AL651" s="399"/>
      <c r="AM651" s="399">
        <v>-1.8019032717875301E-3</v>
      </c>
      <c r="AN651" s="399">
        <v>-0.111226535378146</v>
      </c>
      <c r="AO651" s="399"/>
      <c r="AP651" s="399">
        <v>4.7266135298769697E-2</v>
      </c>
      <c r="AQ651" s="399">
        <v>-7.8022586026026297E-2</v>
      </c>
      <c r="AR651" s="399">
        <v>-7.7020112802432303E-2</v>
      </c>
      <c r="AS651" s="399"/>
      <c r="AT651" s="399">
        <v>-7.3718214053799899E-2</v>
      </c>
      <c r="AU651" s="399"/>
      <c r="AV651" s="399">
        <v>4.9217569267709198E-2</v>
      </c>
      <c r="AW651" s="399">
        <v>2.6991155078931201E-2</v>
      </c>
      <c r="AX651" s="399"/>
      <c r="AY651" s="399">
        <v>-3.7359639555350599E-2</v>
      </c>
      <c r="AZ651" s="399">
        <v>1.31849005659692E-2</v>
      </c>
      <c r="BA651" s="399">
        <v>4.6983653540124203E-2</v>
      </c>
      <c r="BB651" s="399">
        <v>-8.2708504561278207E-2</v>
      </c>
      <c r="BC651" s="399"/>
      <c r="BD651" s="399">
        <v>-8.0389393948856802E-2</v>
      </c>
      <c r="BE651" s="399">
        <v>1.81624019796486E-2</v>
      </c>
      <c r="BF651" s="399">
        <v>-7.0925019911691006E-2</v>
      </c>
      <c r="BG651" s="399">
        <v>-0.18733102952720501</v>
      </c>
      <c r="BH651" s="399">
        <v>-1.14076171884355E-2</v>
      </c>
      <c r="BI651" s="399"/>
      <c r="BJ651" s="399">
        <v>-2.20608212961497E-2</v>
      </c>
      <c r="BK651" s="399">
        <v>-3.2567963810642801E-2</v>
      </c>
      <c r="BL651" s="399">
        <v>3.6007179779719199E-2</v>
      </c>
      <c r="BM651" s="399">
        <v>-5.5641018163092797E-2</v>
      </c>
      <c r="BN651" s="399"/>
      <c r="BO651" s="399">
        <v>-0.108215027862198</v>
      </c>
      <c r="BP651" s="399">
        <v>-4.9733724095558797E-2</v>
      </c>
      <c r="BQ651" s="399">
        <v>2.0419969100891E-2</v>
      </c>
      <c r="BR651" s="399">
        <v>-9.1209058142730504E-3</v>
      </c>
      <c r="BS651" s="399"/>
      <c r="BT651" s="399"/>
      <c r="BU651" s="399">
        <v>-2.1520863263705999E-2</v>
      </c>
      <c r="BV651" s="399"/>
      <c r="BW651" s="399">
        <v>-5.9269177179388198E-2</v>
      </c>
      <c r="BX651" s="403"/>
      <c r="BY651" s="399">
        <v>4.2127665579763898E-2</v>
      </c>
      <c r="BZ651" s="399">
        <v>-3.4656140518789402E-2</v>
      </c>
      <c r="CA651" s="399">
        <v>-7.3668772226875803E-2</v>
      </c>
      <c r="CB651" s="399"/>
      <c r="CC651" s="399">
        <v>-1.8402375954640799E-2</v>
      </c>
      <c r="CD651" s="399"/>
      <c r="CE651" s="399"/>
      <c r="CF651" s="399">
        <v>-0.101302195956498</v>
      </c>
      <c r="CG651" s="399">
        <v>-3.8968108172293597E-2</v>
      </c>
      <c r="CH651" s="399">
        <v>-2.93697760899327E-2</v>
      </c>
      <c r="CI651" s="399">
        <v>-0.14931508549428699</v>
      </c>
      <c r="CJ651" s="399">
        <v>4.67521364059049E-2</v>
      </c>
      <c r="CK651" s="399"/>
      <c r="CL651" s="399"/>
      <c r="CM651" s="399"/>
      <c r="CN651" s="399"/>
      <c r="CO651" s="399"/>
      <c r="CP651" s="399"/>
      <c r="CQ651" s="399"/>
      <c r="CR651" s="399">
        <v>-1.2478516790297199E-2</v>
      </c>
      <c r="CS651" s="399"/>
      <c r="CT651" s="399"/>
      <c r="CU651" s="399"/>
      <c r="CV651" s="399"/>
      <c r="CW651" s="399"/>
      <c r="CX651" s="399"/>
      <c r="CY651" s="399"/>
      <c r="CZ651" s="399"/>
      <c r="DA651" s="399"/>
      <c r="DB651" s="399"/>
      <c r="DC651" s="399"/>
      <c r="DD651" s="399"/>
      <c r="DE651" s="399"/>
      <c r="DG651" s="404"/>
      <c r="DI651" s="399"/>
      <c r="DJ651" s="399">
        <v>-9.5375510819046896E-2</v>
      </c>
      <c r="DK651" s="399">
        <v>-0.100032745146115</v>
      </c>
    </row>
    <row r="652" spans="1:115" customFormat="1" hidden="1" outlineLevel="1">
      <c r="A652" s="398">
        <f t="shared" si="57"/>
        <v>38503</v>
      </c>
      <c r="B652" s="402"/>
      <c r="C652" s="399"/>
      <c r="D652" s="399">
        <v>2.3999999999999998E-3</v>
      </c>
      <c r="E652" s="399">
        <v>3.6135230569030098E-2</v>
      </c>
      <c r="F652" s="399"/>
      <c r="G652" s="399">
        <v>0</v>
      </c>
      <c r="H652" s="399">
        <v>7.1822079999999996E-2</v>
      </c>
      <c r="I652" s="399">
        <v>3.1498789999999999E-2</v>
      </c>
      <c r="J652" s="399">
        <v>4.3303120000000001E-2</v>
      </c>
      <c r="K652" s="399">
        <v>3.7029890000000003E-2</v>
      </c>
      <c r="L652" s="399">
        <v>3.5212550000000002E-2</v>
      </c>
      <c r="M652" s="399">
        <v>2.9301870000000001E-2</v>
      </c>
      <c r="N652" s="399">
        <v>8.674699000000001E-2</v>
      </c>
      <c r="O652" s="399">
        <v>2.8241329999999999E-2</v>
      </c>
      <c r="P652" s="399">
        <v>1.6899770000000001E-2</v>
      </c>
      <c r="Q652" s="399">
        <v>1.5642639999999999E-2</v>
      </c>
      <c r="R652" s="399">
        <v>0.102606821839806</v>
      </c>
      <c r="S652" s="399">
        <v>8.2868423725128704E-3</v>
      </c>
      <c r="T652" s="399">
        <v>0.15249473971191099</v>
      </c>
      <c r="U652" s="399">
        <v>-2.2342645034036601E-2</v>
      </c>
      <c r="V652" s="399">
        <v>9.7342325456384299E-2</v>
      </c>
      <c r="W652" s="399"/>
      <c r="X652" s="399">
        <v>-4.68525116103157E-2</v>
      </c>
      <c r="Y652" s="399"/>
      <c r="Z652" s="399">
        <v>2.5480678908114101E-2</v>
      </c>
      <c r="AA652" s="399">
        <v>0.119972709772189</v>
      </c>
      <c r="AB652" s="399">
        <v>1.51995194624861E-2</v>
      </c>
      <c r="AC652" s="399">
        <v>0.40263335710799902</v>
      </c>
      <c r="AD652" s="399"/>
      <c r="AE652" s="399">
        <v>3.9393881673717303E-2</v>
      </c>
      <c r="AF652" s="399">
        <v>5.1156103791907402E-2</v>
      </c>
      <c r="AG652" s="399"/>
      <c r="AH652" s="399"/>
      <c r="AI652" s="399">
        <v>0.26031823827213402</v>
      </c>
      <c r="AJ652" s="399">
        <v>0.260318207316451</v>
      </c>
      <c r="AK652" s="399">
        <v>-7.2369808812501298E-3</v>
      </c>
      <c r="AL652" s="399"/>
      <c r="AM652" s="399">
        <v>6.87335536098376E-2</v>
      </c>
      <c r="AN652" s="399">
        <v>0.19493205013877701</v>
      </c>
      <c r="AO652" s="399"/>
      <c r="AP652" s="399">
        <v>-4.3068137810573302E-2</v>
      </c>
      <c r="AQ652" s="399">
        <v>7.0173223512052907E-2</v>
      </c>
      <c r="AR652" s="399">
        <v>0.235750137898283</v>
      </c>
      <c r="AS652" s="399"/>
      <c r="AT652" s="399">
        <v>0.107266229366449</v>
      </c>
      <c r="AU652" s="399"/>
      <c r="AV652" s="399">
        <v>1.11434061753175E-2</v>
      </c>
      <c r="AW652" s="399">
        <v>1.8466966105653099E-2</v>
      </c>
      <c r="AX652" s="399"/>
      <c r="AY652" s="399">
        <v>-1.1206735121373299E-2</v>
      </c>
      <c r="AZ652" s="399">
        <v>2.0297517625238399E-3</v>
      </c>
      <c r="BA652" s="399">
        <v>3.0349098643554801E-2</v>
      </c>
      <c r="BB652" s="399">
        <v>1.52548245730215E-2</v>
      </c>
      <c r="BC652" s="399"/>
      <c r="BD652" s="399">
        <v>1.5027156542510601E-2</v>
      </c>
      <c r="BE652" s="399">
        <v>0.46065062605768498</v>
      </c>
      <c r="BF652" s="399">
        <v>-5.0892444716330101E-2</v>
      </c>
      <c r="BG652" s="399">
        <v>9.5499337374483906E-2</v>
      </c>
      <c r="BH652" s="399">
        <v>9.7168843585721407E-2</v>
      </c>
      <c r="BI652" s="399"/>
      <c r="BJ652" s="399">
        <v>-2.5252870244888301E-2</v>
      </c>
      <c r="BK652" s="399">
        <v>6.8824332630091897E-2</v>
      </c>
      <c r="BL652" s="399">
        <v>7.3258484075311402E-3</v>
      </c>
      <c r="BM652" s="399">
        <v>0.152771332869266</v>
      </c>
      <c r="BN652" s="399"/>
      <c r="BO652" s="399">
        <v>4.3527451908496398E-2</v>
      </c>
      <c r="BP652" s="399">
        <v>3.1153662416529798E-3</v>
      </c>
      <c r="BQ652" s="399">
        <v>5.71143158153255E-2</v>
      </c>
      <c r="BR652" s="399">
        <v>2.80393169100694E-2</v>
      </c>
      <c r="BS652" s="399"/>
      <c r="BT652" s="399"/>
      <c r="BU652" s="399">
        <v>8.5420541874481305E-4</v>
      </c>
      <c r="BV652" s="399"/>
      <c r="BW652" s="399">
        <v>5.1170316265214399E-3</v>
      </c>
      <c r="BX652" s="403"/>
      <c r="BY652" s="399">
        <v>-4.9250857320033002E-2</v>
      </c>
      <c r="BZ652" s="399">
        <v>0.123335107775478</v>
      </c>
      <c r="CA652" s="399">
        <v>-7.6014338214336202E-2</v>
      </c>
      <c r="CB652" s="399"/>
      <c r="CC652" s="399">
        <v>6.33960561028903E-2</v>
      </c>
      <c r="CD652" s="399"/>
      <c r="CE652" s="399"/>
      <c r="CF652" s="399">
        <v>-1.6530947932170401E-2</v>
      </c>
      <c r="CG652" s="399">
        <v>1.8943046788437001E-2</v>
      </c>
      <c r="CH652" s="399">
        <v>-5.8504019937144405E-4</v>
      </c>
      <c r="CI652" s="399">
        <v>7.0853470936813795E-2</v>
      </c>
      <c r="CJ652" s="399">
        <v>2.29974751592847E-2</v>
      </c>
      <c r="CK652" s="399"/>
      <c r="CL652" s="399"/>
      <c r="CM652" s="399"/>
      <c r="CN652" s="399"/>
      <c r="CO652" s="399"/>
      <c r="CP652" s="399"/>
      <c r="CQ652" s="399"/>
      <c r="CR652" s="399">
        <v>4.2158081873327799E-2</v>
      </c>
      <c r="CS652" s="399"/>
      <c r="CT652" s="399"/>
      <c r="CU652" s="399"/>
      <c r="CV652" s="399"/>
      <c r="CW652" s="399"/>
      <c r="CX652" s="399"/>
      <c r="CY652" s="399"/>
      <c r="CZ652" s="399"/>
      <c r="DA652" s="399"/>
      <c r="DB652" s="399"/>
      <c r="DC652" s="399"/>
      <c r="DD652" s="399"/>
      <c r="DE652" s="399"/>
      <c r="DG652" s="404"/>
      <c r="DI652" s="399"/>
      <c r="DJ652" s="399">
        <v>8.1639987344046094E-2</v>
      </c>
      <c r="DK652" s="399">
        <v>3.4053491486331001E-2</v>
      </c>
    </row>
    <row r="653" spans="1:115" customFormat="1" hidden="1" outlineLevel="1">
      <c r="A653" s="398">
        <f t="shared" si="57"/>
        <v>38533</v>
      </c>
      <c r="B653" s="402"/>
      <c r="C653" s="399"/>
      <c r="D653" s="399">
        <v>2.3E-3</v>
      </c>
      <c r="E653" s="399">
        <v>5.4688614226072697E-3</v>
      </c>
      <c r="F653" s="399"/>
      <c r="G653" s="399">
        <v>-1.125635E-2</v>
      </c>
      <c r="H653" s="399">
        <v>8.9472680000000013E-3</v>
      </c>
      <c r="I653" s="399">
        <v>6.9798659999999998E-2</v>
      </c>
      <c r="J653" s="399">
        <v>2.6674110000000001E-2</v>
      </c>
      <c r="K653" s="399">
        <v>-1.6366000000000002E-2</v>
      </c>
      <c r="L653" s="399">
        <v>4.5989089999999996E-2</v>
      </c>
      <c r="M653" s="399">
        <v>2.8658769999999997E-2</v>
      </c>
      <c r="N653" s="399">
        <v>-1.552106E-2</v>
      </c>
      <c r="O653" s="399">
        <v>-1.6408059999999999E-2</v>
      </c>
      <c r="P653" s="399">
        <v>5.7306589999999997E-4</v>
      </c>
      <c r="Q653" s="399">
        <v>5.3910520000000003E-2</v>
      </c>
      <c r="R653" s="399">
        <v>-7.4195064231230595E-2</v>
      </c>
      <c r="S653" s="399">
        <v>-3.7476966389862698E-2</v>
      </c>
      <c r="T653" s="399">
        <v>5.7317107068436401E-2</v>
      </c>
      <c r="U653" s="399">
        <v>4.0858737516128597E-2</v>
      </c>
      <c r="V653" s="399">
        <v>-6.8149768609755898E-2</v>
      </c>
      <c r="W653" s="399"/>
      <c r="X653" s="399">
        <v>-4.2343574831817901E-2</v>
      </c>
      <c r="Y653" s="399"/>
      <c r="Z653" s="399">
        <v>-8.7191455823311101E-2</v>
      </c>
      <c r="AA653" s="399">
        <v>-1.43236662736092E-2</v>
      </c>
      <c r="AB653" s="399">
        <v>3.3270918466299301E-3</v>
      </c>
      <c r="AC653" s="399">
        <v>1.1857696335581799E-2</v>
      </c>
      <c r="AD653" s="399"/>
      <c r="AE653" s="399">
        <v>-8.2361576141310996E-2</v>
      </c>
      <c r="AF653" s="399">
        <v>0.176572239956543</v>
      </c>
      <c r="AG653" s="399"/>
      <c r="AH653" s="399"/>
      <c r="AI653" s="399">
        <v>6.0879246847206803E-2</v>
      </c>
      <c r="AJ653" s="399">
        <v>6.0879340642956102E-2</v>
      </c>
      <c r="AK653" s="399">
        <v>4.4445730420379297E-2</v>
      </c>
      <c r="AL653" s="399"/>
      <c r="AM653" s="399">
        <v>-3.07856968029818E-4</v>
      </c>
      <c r="AN653" s="399">
        <v>-5.5465118694520303E-2</v>
      </c>
      <c r="AO653" s="399"/>
      <c r="AP653" s="399">
        <v>-3.8754446070209198E-2</v>
      </c>
      <c r="AQ653" s="399">
        <v>5.6639076141521402E-2</v>
      </c>
      <c r="AR653" s="399">
        <v>-1.4021901268436301E-2</v>
      </c>
      <c r="AS653" s="399"/>
      <c r="AT653" s="399">
        <v>3.1250177396052903E-2</v>
      </c>
      <c r="AU653" s="399"/>
      <c r="AV653" s="399">
        <v>-3.6935471638787701E-2</v>
      </c>
      <c r="AW653" s="399">
        <v>-4.3517824679791497E-2</v>
      </c>
      <c r="AX653" s="399"/>
      <c r="AY653" s="399">
        <v>9.5901701401315195E-3</v>
      </c>
      <c r="AZ653" s="399">
        <v>5.9392566520686002E-2</v>
      </c>
      <c r="BA653" s="399">
        <v>2.1207409177581502E-2</v>
      </c>
      <c r="BB653" s="399">
        <v>-7.5932497478629707E-2</v>
      </c>
      <c r="BC653" s="399"/>
      <c r="BD653" s="399">
        <v>6.1927950303397997E-2</v>
      </c>
      <c r="BE653" s="399">
        <v>0.21048852651701</v>
      </c>
      <c r="BF653" s="399">
        <v>4.0385027364227798E-2</v>
      </c>
      <c r="BG653" s="399">
        <v>2.6052270763042999E-2</v>
      </c>
      <c r="BH653" s="399">
        <v>4.2744879239059397E-2</v>
      </c>
      <c r="BI653" s="399"/>
      <c r="BJ653" s="399">
        <v>2.6813308506373701E-2</v>
      </c>
      <c r="BK653" s="399">
        <v>1.27511681815244E-2</v>
      </c>
      <c r="BL653" s="399">
        <v>-1.20281451429489E-2</v>
      </c>
      <c r="BM653" s="399">
        <v>-5.7777838273481902E-2</v>
      </c>
      <c r="BN653" s="399"/>
      <c r="BO653" s="399">
        <v>3.9791758915225399E-2</v>
      </c>
      <c r="BP653" s="399">
        <v>-4.7515306157254099E-2</v>
      </c>
      <c r="BQ653" s="399">
        <v>0.15209974663506001</v>
      </c>
      <c r="BR653" s="399">
        <v>7.3280717329290798E-2</v>
      </c>
      <c r="BS653" s="399"/>
      <c r="BT653" s="399"/>
      <c r="BU653" s="399">
        <v>-2.01041872867535E-3</v>
      </c>
      <c r="BV653" s="399"/>
      <c r="BW653" s="399">
        <v>2.0537286059082002E-2</v>
      </c>
      <c r="BX653" s="403"/>
      <c r="BY653" s="399">
        <v>8.1878142231461296E-2</v>
      </c>
      <c r="BZ653" s="399">
        <v>-1.6495336970047299E-2</v>
      </c>
      <c r="CA653" s="399">
        <v>1.2706560910300001E-2</v>
      </c>
      <c r="CB653" s="399"/>
      <c r="CC653" s="399">
        <v>5.9981991632544099E-2</v>
      </c>
      <c r="CD653" s="399"/>
      <c r="CE653" s="399"/>
      <c r="CF653" s="399">
        <v>4.8066266382064501E-2</v>
      </c>
      <c r="CG653" s="399">
        <v>1.10403824633793E-2</v>
      </c>
      <c r="CH653" s="399">
        <v>0.11401041759401399</v>
      </c>
      <c r="CI653" s="399">
        <v>3.1578952651935201E-2</v>
      </c>
      <c r="CJ653" s="399">
        <v>-3.72089992959449E-2</v>
      </c>
      <c r="CK653" s="399"/>
      <c r="CL653" s="399"/>
      <c r="CM653" s="399"/>
      <c r="CN653" s="399"/>
      <c r="CO653" s="399"/>
      <c r="CP653" s="399"/>
      <c r="CQ653" s="399"/>
      <c r="CR653" s="399">
        <v>-3.8996100660330803E-2</v>
      </c>
      <c r="CS653" s="399"/>
      <c r="CT653" s="399"/>
      <c r="CU653" s="399"/>
      <c r="CV653" s="399"/>
      <c r="CW653" s="399"/>
      <c r="CX653" s="399"/>
      <c r="CY653" s="399"/>
      <c r="CZ653" s="399"/>
      <c r="DA653" s="399"/>
      <c r="DB653" s="399"/>
      <c r="DC653" s="399"/>
      <c r="DD653" s="399"/>
      <c r="DE653" s="399"/>
      <c r="DG653" s="404"/>
      <c r="DI653" s="399"/>
      <c r="DJ653" s="399">
        <v>-5.9968748741288699E-2</v>
      </c>
      <c r="DK653" s="399">
        <v>-1.20230974278177E-2</v>
      </c>
    </row>
    <row r="654" spans="1:115" customFormat="1" hidden="1" outlineLevel="1">
      <c r="A654" s="398">
        <f t="shared" si="57"/>
        <v>38564</v>
      </c>
      <c r="B654" s="402"/>
      <c r="C654" s="399"/>
      <c r="D654" s="399">
        <v>2.3999999999999998E-3</v>
      </c>
      <c r="E654" s="399">
        <v>3.9862763432199501E-2</v>
      </c>
      <c r="F654" s="399"/>
      <c r="G654" s="399">
        <v>6.1329419999999996E-2</v>
      </c>
      <c r="H654" s="399">
        <v>5.2830190000000006E-2</v>
      </c>
      <c r="I654" s="399">
        <v>7.3086579999999998E-2</v>
      </c>
      <c r="J654" s="399">
        <v>1.5117160000000001E-2</v>
      </c>
      <c r="K654" s="399">
        <v>4.4809989999999994E-2</v>
      </c>
      <c r="L654" s="399">
        <v>7.1379899999999996E-2</v>
      </c>
      <c r="M654" s="399">
        <v>4.7734030000000004E-2</v>
      </c>
      <c r="N654" s="399">
        <v>5.9459459999999999E-2</v>
      </c>
      <c r="O654" s="399">
        <v>3.2819580000000001E-2</v>
      </c>
      <c r="P654" s="399">
        <v>2.8636879999999997E-2</v>
      </c>
      <c r="Q654" s="399">
        <v>2.2782499999999997E-2</v>
      </c>
      <c r="R654" s="399">
        <v>0.15865218894600899</v>
      </c>
      <c r="S654" s="399">
        <v>5.8136662108613402E-2</v>
      </c>
      <c r="T654" s="399">
        <v>0.15801613304537501</v>
      </c>
      <c r="U654" s="399">
        <v>0.12508317683577699</v>
      </c>
      <c r="V654" s="399">
        <v>0.36446060192440999</v>
      </c>
      <c r="W654" s="399"/>
      <c r="X654" s="399">
        <v>5.5339235108622299E-2</v>
      </c>
      <c r="Y654" s="399"/>
      <c r="Z654" s="399">
        <v>0.206549918582243</v>
      </c>
      <c r="AA654" s="399">
        <v>2.77213065428965E-2</v>
      </c>
      <c r="AB654" s="399">
        <v>9.3264406826829502E-3</v>
      </c>
      <c r="AC654" s="399">
        <v>0.14990233219941701</v>
      </c>
      <c r="AD654" s="399"/>
      <c r="AE654" s="399">
        <v>1.8268673987648899E-2</v>
      </c>
      <c r="AF654" s="399">
        <v>8.9758708447017693E-2</v>
      </c>
      <c r="AG654" s="399"/>
      <c r="AH654" s="399"/>
      <c r="AI654" s="399">
        <v>-2.1723650209722001E-2</v>
      </c>
      <c r="AJ654" s="399">
        <v>-2.1723700908216799E-2</v>
      </c>
      <c r="AK654" s="399">
        <v>3.3140101102983398E-2</v>
      </c>
      <c r="AL654" s="399"/>
      <c r="AM654" s="399">
        <v>-3.8076398585656202E-2</v>
      </c>
      <c r="AN654" s="399">
        <v>-1.7271329763481801E-2</v>
      </c>
      <c r="AO654" s="399"/>
      <c r="AP654" s="399">
        <v>8.4415375077726493E-3</v>
      </c>
      <c r="AQ654" s="399">
        <v>-3.23324669365107E-2</v>
      </c>
      <c r="AR654" s="399">
        <v>1.27249813279355E-2</v>
      </c>
      <c r="AS654" s="399"/>
      <c r="AT654" s="399">
        <v>2.8030291757755E-2</v>
      </c>
      <c r="AU654" s="399"/>
      <c r="AV654" s="399">
        <v>1.1125001872943401E-2</v>
      </c>
      <c r="AW654" s="399">
        <v>6.0005499902884701E-2</v>
      </c>
      <c r="AX654" s="399"/>
      <c r="AY654" s="399">
        <v>7.2540888960470604E-2</v>
      </c>
      <c r="AZ654" s="399">
        <v>1.1042681400335E-2</v>
      </c>
      <c r="BA654" s="399">
        <v>1.9977938852736798E-2</v>
      </c>
      <c r="BB654" s="399">
        <v>-5.6039798684455903E-2</v>
      </c>
      <c r="BC654" s="399"/>
      <c r="BD654" s="399">
        <v>-3.4497275411038898E-2</v>
      </c>
      <c r="BE654" s="399">
        <v>-5.3412495657527502E-2</v>
      </c>
      <c r="BF654" s="399">
        <v>0.31776969034105701</v>
      </c>
      <c r="BG654" s="399">
        <v>5.8539467831067497E-2</v>
      </c>
      <c r="BH654" s="399">
        <v>0.153829127831762</v>
      </c>
      <c r="BI654" s="399"/>
      <c r="BJ654" s="399">
        <v>0</v>
      </c>
      <c r="BK654" s="399">
        <v>0.136576755089795</v>
      </c>
      <c r="BL654" s="399">
        <v>4.5742238771315702E-3</v>
      </c>
      <c r="BM654" s="399">
        <v>0.48799322629462999</v>
      </c>
      <c r="BN654" s="399"/>
      <c r="BO654" s="399">
        <v>3.7374695364671397E-2</v>
      </c>
      <c r="BP654" s="399">
        <v>1.9556929805903899E-3</v>
      </c>
      <c r="BQ654" s="399">
        <v>6.9457878965465805E-2</v>
      </c>
      <c r="BR654" s="399">
        <v>3.0685359212907402E-3</v>
      </c>
      <c r="BS654" s="399"/>
      <c r="BT654" s="399"/>
      <c r="BU654" s="399">
        <v>5.9871348521973199E-2</v>
      </c>
      <c r="BV654" s="399"/>
      <c r="BW654" s="399">
        <v>2.3859357613042999E-2</v>
      </c>
      <c r="BX654" s="403"/>
      <c r="BY654" s="399">
        <v>-6.3910764644022899E-3</v>
      </c>
      <c r="BZ654" s="399">
        <v>3.66913986456651E-3</v>
      </c>
      <c r="CA654" s="399">
        <v>4.34930532035529E-2</v>
      </c>
      <c r="CB654" s="399"/>
      <c r="CC654" s="399">
        <v>6.8673529826334706E-2</v>
      </c>
      <c r="CD654" s="399"/>
      <c r="CE654" s="399"/>
      <c r="CF654" s="399">
        <v>-3.7919188562960698E-2</v>
      </c>
      <c r="CG654" s="399">
        <v>7.2345386540185894E-2</v>
      </c>
      <c r="CH654" s="399">
        <v>0.102712692979559</v>
      </c>
      <c r="CI654" s="399">
        <v>7.2885878898796197E-3</v>
      </c>
      <c r="CJ654" s="399">
        <v>3.0998095655545101E-2</v>
      </c>
      <c r="CK654" s="399"/>
      <c r="CL654" s="399"/>
      <c r="CM654" s="399"/>
      <c r="CN654" s="399"/>
      <c r="CO654" s="399"/>
      <c r="CP654" s="399"/>
      <c r="CQ654" s="399"/>
      <c r="CR654" s="399">
        <v>-7.76286383429924E-3</v>
      </c>
      <c r="CS654" s="399"/>
      <c r="CT654" s="399"/>
      <c r="CU654" s="399"/>
      <c r="CV654" s="399"/>
      <c r="CW654" s="399"/>
      <c r="CX654" s="399"/>
      <c r="CY654" s="399"/>
      <c r="CZ654" s="399"/>
      <c r="DA654" s="399"/>
      <c r="DB654" s="399"/>
      <c r="DC654" s="399"/>
      <c r="DD654" s="399"/>
      <c r="DE654" s="399"/>
      <c r="DG654" s="404"/>
      <c r="DI654" s="399"/>
      <c r="DJ654" s="399">
        <v>0.11054548983024901</v>
      </c>
      <c r="DK654" s="399">
        <v>0.113739255441049</v>
      </c>
    </row>
    <row r="655" spans="1:115" customFormat="1" hidden="1" outlineLevel="1">
      <c r="A655" s="398">
        <f t="shared" si="57"/>
        <v>38595</v>
      </c>
      <c r="B655" s="402"/>
      <c r="C655" s="399"/>
      <c r="D655" s="399">
        <v>3.0000000000000001E-3</v>
      </c>
      <c r="E655" s="399">
        <v>-1.1440228877988399E-2</v>
      </c>
      <c r="F655" s="399"/>
      <c r="G655" s="399">
        <v>-3.5640140000000001E-2</v>
      </c>
      <c r="H655" s="399">
        <v>-4.5340499999999999E-2</v>
      </c>
      <c r="I655" s="399">
        <v>6.2554810000000002E-2</v>
      </c>
      <c r="J655" s="399">
        <v>-2.28965E-2</v>
      </c>
      <c r="K655" s="399">
        <v>-2.7325370000000002E-2</v>
      </c>
      <c r="L655" s="399">
        <v>-4.0546980000000003E-2</v>
      </c>
      <c r="M655" s="399">
        <v>-3.031377E-2</v>
      </c>
      <c r="N655" s="399">
        <v>-5.9523809999999996E-3</v>
      </c>
      <c r="O655" s="399">
        <v>-2.0014050000000002E-2</v>
      </c>
      <c r="P655" s="399">
        <v>-2.4127689999999999E-3</v>
      </c>
      <c r="Q655" s="399">
        <v>6.0885060000000005E-3</v>
      </c>
      <c r="R655" s="399">
        <v>9.9414048040566E-2</v>
      </c>
      <c r="S655" s="399">
        <v>-3.73786070204771E-2</v>
      </c>
      <c r="T655" s="399">
        <v>3.4362576527852302E-2</v>
      </c>
      <c r="U655" s="399">
        <v>-8.5748067554657206E-2</v>
      </c>
      <c r="V655" s="399">
        <v>-5.42635809554773E-2</v>
      </c>
      <c r="W655" s="399"/>
      <c r="X655" s="399">
        <v>-8.9639515469243092E-3</v>
      </c>
      <c r="Y655" s="399"/>
      <c r="Z655" s="399">
        <v>4.1405006391890903E-2</v>
      </c>
      <c r="AA655" s="399">
        <v>-5.3507010364798602E-2</v>
      </c>
      <c r="AB655" s="399">
        <v>4.3531804900875402E-2</v>
      </c>
      <c r="AC655" s="399">
        <v>-0.179617820775959</v>
      </c>
      <c r="AD655" s="399"/>
      <c r="AE655" s="399">
        <v>-1.7550688088150398E-2</v>
      </c>
      <c r="AF655" s="399">
        <v>4.2237852531030696E-3</v>
      </c>
      <c r="AG655" s="399"/>
      <c r="AH655" s="399"/>
      <c r="AI655" s="399">
        <v>-6.11617409550757E-3</v>
      </c>
      <c r="AJ655" s="399">
        <v>-6.1161648598258003E-3</v>
      </c>
      <c r="AK655" s="399">
        <v>-3.8091614639723902E-2</v>
      </c>
      <c r="AL655" s="399"/>
      <c r="AM655" s="399">
        <v>1.4308592888765399E-3</v>
      </c>
      <c r="AN655" s="399">
        <v>0.11423571746384401</v>
      </c>
      <c r="AO655" s="399"/>
      <c r="AP655" s="399">
        <v>-7.81370791438004E-2</v>
      </c>
      <c r="AQ655" s="399">
        <v>-5.8353761797508702E-2</v>
      </c>
      <c r="AR655" s="399">
        <v>0.13377639228489899</v>
      </c>
      <c r="AS655" s="399"/>
      <c r="AT655" s="399">
        <v>-4.27413719593615E-2</v>
      </c>
      <c r="AU655" s="399"/>
      <c r="AV655" s="399">
        <v>5.86875789192675E-3</v>
      </c>
      <c r="AW655" s="399">
        <v>-2.6964925834651599E-3</v>
      </c>
      <c r="AX655" s="399"/>
      <c r="AY655" s="399">
        <v>1.6248102567240001E-3</v>
      </c>
      <c r="AZ655" s="399">
        <v>-2.1883414211116701E-2</v>
      </c>
      <c r="BA655" s="399">
        <v>-1.6861561031162799E-2</v>
      </c>
      <c r="BB655" s="399">
        <v>3.4143735706573003E-2</v>
      </c>
      <c r="BC655" s="399"/>
      <c r="BD655" s="399">
        <v>-0.108219357285831</v>
      </c>
      <c r="BE655" s="399">
        <v>0.15360500555253701</v>
      </c>
      <c r="BF655" s="399">
        <v>-4.98796581422691E-2</v>
      </c>
      <c r="BG655" s="399">
        <v>-7.1694682556275605E-2</v>
      </c>
      <c r="BH655" s="399">
        <v>-1.5813462223922801E-2</v>
      </c>
      <c r="BI655" s="399"/>
      <c r="BJ655" s="399">
        <v>-5.3620337777111997E-2</v>
      </c>
      <c r="BK655" s="399">
        <v>2.9308152023175198E-2</v>
      </c>
      <c r="BL655" s="399">
        <v>-3.55722991560515E-2</v>
      </c>
      <c r="BM655" s="399">
        <v>7.2046206098035304E-2</v>
      </c>
      <c r="BN655" s="399"/>
      <c r="BO655" s="399">
        <v>6.63124439772899E-2</v>
      </c>
      <c r="BP655" s="399">
        <v>3.2585694584286097E-4</v>
      </c>
      <c r="BQ655" s="399">
        <v>0.12713046780531201</v>
      </c>
      <c r="BR655" s="399">
        <v>-1.5296188129170401E-2</v>
      </c>
      <c r="BS655" s="399"/>
      <c r="BT655" s="399"/>
      <c r="BU655" s="399">
        <v>-2.2069220935248698E-2</v>
      </c>
      <c r="BV655" s="399"/>
      <c r="BW655" s="399">
        <v>-8.6075218891102798E-2</v>
      </c>
      <c r="BX655" s="403"/>
      <c r="BY655" s="399">
        <v>1.44858816386059E-2</v>
      </c>
      <c r="BZ655" s="399">
        <v>-7.9895391570114604E-2</v>
      </c>
      <c r="CA655" s="399">
        <v>-8.6642474349120299E-2</v>
      </c>
      <c r="CB655" s="399"/>
      <c r="CC655" s="399">
        <v>-5.3496910608831702E-2</v>
      </c>
      <c r="CD655" s="399"/>
      <c r="CE655" s="399"/>
      <c r="CF655" s="399">
        <v>5.4061712727712499E-2</v>
      </c>
      <c r="CG655" s="399">
        <v>-2.01506794243233E-2</v>
      </c>
      <c r="CH655" s="399">
        <v>2.97350576616419E-2</v>
      </c>
      <c r="CI655" s="399">
        <v>-0.14616494563642199</v>
      </c>
      <c r="CJ655" s="399">
        <v>7.2284794582890805E-2</v>
      </c>
      <c r="CK655" s="399"/>
      <c r="CL655" s="399"/>
      <c r="CM655" s="399"/>
      <c r="CN655" s="399"/>
      <c r="CO655" s="399"/>
      <c r="CP655" s="399"/>
      <c r="CQ655" s="399"/>
      <c r="CR655" s="399">
        <v>-1.7362909814704699E-2</v>
      </c>
      <c r="CS655" s="399"/>
      <c r="CT655" s="399"/>
      <c r="CU655" s="399"/>
      <c r="CV655" s="399"/>
      <c r="CW655" s="399"/>
      <c r="CX655" s="399"/>
      <c r="CY655" s="399"/>
      <c r="CZ655" s="399"/>
      <c r="DA655" s="399"/>
      <c r="DB655" s="399"/>
      <c r="DC655" s="399"/>
      <c r="DD655" s="399"/>
      <c r="DE655" s="399"/>
      <c r="DG655" s="404"/>
      <c r="DI655" s="399"/>
      <c r="DJ655" s="399">
        <v>-2.6556524238119401E-2</v>
      </c>
      <c r="DK655" s="399">
        <v>-1.33464393591187E-2</v>
      </c>
    </row>
    <row r="656" spans="1:115" customFormat="1" hidden="1" outlineLevel="1">
      <c r="A656" s="398">
        <f t="shared" si="57"/>
        <v>38625</v>
      </c>
      <c r="B656" s="402"/>
      <c r="C656" s="399"/>
      <c r="D656" s="399">
        <v>2.8999999999999998E-3</v>
      </c>
      <c r="E656" s="399">
        <v>7.5971859447136999E-3</v>
      </c>
      <c r="F656" s="399"/>
      <c r="G656" s="399">
        <v>6.4585579999999997E-3</v>
      </c>
      <c r="H656" s="399">
        <v>-2.0086349999999999E-2</v>
      </c>
      <c r="I656" s="399">
        <v>6.6299860000000002E-2</v>
      </c>
      <c r="J656" s="399">
        <v>8.2904399999999996E-3</v>
      </c>
      <c r="K656" s="399">
        <v>2.381395E-2</v>
      </c>
      <c r="L656" s="399">
        <v>1.327628E-2</v>
      </c>
      <c r="M656" s="399">
        <v>8.0438760000000002E-3</v>
      </c>
      <c r="N656" s="399">
        <v>7.0573140000000003E-3</v>
      </c>
      <c r="O656" s="399">
        <v>1.343604E-2</v>
      </c>
      <c r="P656" s="399">
        <v>-5.3953490000000007E-3</v>
      </c>
      <c r="Q656" s="399">
        <v>3.7887179999999999E-2</v>
      </c>
      <c r="R656" s="399">
        <v>0.143314387811463</v>
      </c>
      <c r="S656" s="399">
        <v>1.14006810933453E-2</v>
      </c>
      <c r="T656" s="399">
        <v>0.21328840671834801</v>
      </c>
      <c r="U656" s="399">
        <v>6.4684533358083597E-4</v>
      </c>
      <c r="V656" s="399">
        <v>6.0889892919573502E-2</v>
      </c>
      <c r="W656" s="399">
        <v>-0.209629672974495</v>
      </c>
      <c r="X656" s="399">
        <v>-2.0527495598376699E-2</v>
      </c>
      <c r="Y656" s="399"/>
      <c r="Z656" s="399">
        <v>0.12729753670640301</v>
      </c>
      <c r="AA656" s="399">
        <v>-7.1426670190883803E-3</v>
      </c>
      <c r="AB656" s="399">
        <v>-0.14167652117622301</v>
      </c>
      <c r="AC656" s="399">
        <v>0.196687432941688</v>
      </c>
      <c r="AD656" s="399"/>
      <c r="AE656" s="399">
        <v>-4.2080187626287999E-2</v>
      </c>
      <c r="AF656" s="399">
        <v>-4.1300164443546797E-2</v>
      </c>
      <c r="AG656" s="399"/>
      <c r="AH656" s="399"/>
      <c r="AI656" s="399">
        <v>0.106503487545642</v>
      </c>
      <c r="AJ656" s="399">
        <v>0.106503455004776</v>
      </c>
      <c r="AK656" s="399">
        <v>-5.46705473408447E-2</v>
      </c>
      <c r="AL656" s="399"/>
      <c r="AM656" s="399">
        <v>-1.9280079134971199E-2</v>
      </c>
      <c r="AN656" s="399">
        <v>-3.8801357082273003E-2</v>
      </c>
      <c r="AO656" s="399"/>
      <c r="AP656" s="399">
        <v>-3.6131862134148401E-2</v>
      </c>
      <c r="AQ656" s="399">
        <v>3.8472096497398099E-2</v>
      </c>
      <c r="AR656" s="399">
        <v>0.117340270153432</v>
      </c>
      <c r="AS656" s="399"/>
      <c r="AT656" s="399">
        <v>-4.5419064758733502E-2</v>
      </c>
      <c r="AU656" s="399"/>
      <c r="AV656" s="399">
        <v>3.8804469647509797E-2</v>
      </c>
      <c r="AW656" s="399">
        <v>7.1737609833972801E-2</v>
      </c>
      <c r="AX656" s="399"/>
      <c r="AY656" s="399">
        <v>6.8126769171703294E-2</v>
      </c>
      <c r="AZ656" s="399">
        <v>-4.9396074580456202E-2</v>
      </c>
      <c r="BA656" s="399">
        <v>3.9534493074565497E-2</v>
      </c>
      <c r="BB656" s="399">
        <v>-9.4816361839029605E-3</v>
      </c>
      <c r="BC656" s="399"/>
      <c r="BD656" s="399">
        <v>-2.0564146153369801E-2</v>
      </c>
      <c r="BE656" s="399">
        <v>0.21467395895821001</v>
      </c>
      <c r="BF656" s="399">
        <v>0.12399263583796</v>
      </c>
      <c r="BG656" s="399">
        <v>-1.10328985492993E-2</v>
      </c>
      <c r="BH656" s="399">
        <v>1.58368880628563E-2</v>
      </c>
      <c r="BI656" s="399"/>
      <c r="BJ656" s="399">
        <v>-1.21922881625791E-2</v>
      </c>
      <c r="BK656" s="399">
        <v>5.8749251665258302E-2</v>
      </c>
      <c r="BL656" s="399">
        <v>1.1807363373430499E-3</v>
      </c>
      <c r="BM656" s="399">
        <v>-1.4919425871190099E-2</v>
      </c>
      <c r="BN656" s="399"/>
      <c r="BO656" s="399">
        <v>5.4234411960498399E-2</v>
      </c>
      <c r="BP656" s="399">
        <v>-4.4242046641501803E-2</v>
      </c>
      <c r="BQ656" s="399">
        <v>8.9910250910161197E-3</v>
      </c>
      <c r="BR656" s="399">
        <v>9.1261750460295707E-2</v>
      </c>
      <c r="BS656" s="399"/>
      <c r="BT656" s="399"/>
      <c r="BU656" s="399">
        <v>-3.9178895181775E-3</v>
      </c>
      <c r="BV656" s="399"/>
      <c r="BW656" s="399">
        <v>-2.5355381829310599E-2</v>
      </c>
      <c r="BX656" s="403"/>
      <c r="BY656" s="399">
        <v>6.2086273501378297E-3</v>
      </c>
      <c r="BZ656" s="399">
        <v>1.7025940446370999E-2</v>
      </c>
      <c r="CA656" s="399">
        <v>4.2847595374673197E-3</v>
      </c>
      <c r="CB656" s="399"/>
      <c r="CC656" s="399">
        <v>-1.2257281060510701E-2</v>
      </c>
      <c r="CD656" s="399"/>
      <c r="CE656" s="399"/>
      <c r="CF656" s="399">
        <v>0.194681853918651</v>
      </c>
      <c r="CG656" s="399">
        <v>-2.0376364365257901E-2</v>
      </c>
      <c r="CH656" s="399">
        <v>-1.90828683746384E-2</v>
      </c>
      <c r="CI656" s="399">
        <v>-0.115254287149877</v>
      </c>
      <c r="CJ656" s="399">
        <v>-6.0262885800496102E-2</v>
      </c>
      <c r="CK656" s="399"/>
      <c r="CL656" s="399"/>
      <c r="CM656" s="399"/>
      <c r="CN656" s="399"/>
      <c r="CO656" s="399"/>
      <c r="CP656" s="399"/>
      <c r="CQ656" s="399"/>
      <c r="CR656" s="399">
        <v>4.3019020382485298E-2</v>
      </c>
      <c r="CS656" s="399"/>
      <c r="CT656" s="399"/>
      <c r="CU656" s="399"/>
      <c r="CV656" s="399"/>
      <c r="CW656" s="399"/>
      <c r="CX656" s="399"/>
      <c r="CY656" s="399"/>
      <c r="CZ656" s="399"/>
      <c r="DA656" s="399"/>
      <c r="DB656" s="399"/>
      <c r="DC656" s="399"/>
      <c r="DD656" s="399"/>
      <c r="DE656" s="399"/>
      <c r="DG656" s="404"/>
      <c r="DI656" s="399"/>
      <c r="DJ656" s="399">
        <v>0.117988411085984</v>
      </c>
      <c r="DK656" s="399">
        <v>-1.5941554839218601E-2</v>
      </c>
    </row>
    <row r="657" spans="1:115" customFormat="1" hidden="1" outlineLevel="1">
      <c r="A657" s="398">
        <f t="shared" si="57"/>
        <v>38656</v>
      </c>
      <c r="B657" s="402"/>
      <c r="C657" s="399"/>
      <c r="D657" s="399">
        <v>2.7000000000000001E-3</v>
      </c>
      <c r="E657" s="399">
        <v>-1.97554188935E-2</v>
      </c>
      <c r="F657" s="399"/>
      <c r="G657" s="399">
        <v>-8.9126559999999997E-3</v>
      </c>
      <c r="H657" s="399">
        <v>-2.4904220000000001E-2</v>
      </c>
      <c r="I657" s="399">
        <v>-8.9525279999999985E-2</v>
      </c>
      <c r="J657" s="399">
        <v>1.860995E-2</v>
      </c>
      <c r="K657" s="399">
        <v>-9.6492820000000003E-3</v>
      </c>
      <c r="L657" s="399">
        <v>-2.878412E-2</v>
      </c>
      <c r="M657" s="399">
        <v>-9.4305399999999994E-3</v>
      </c>
      <c r="N657" s="399">
        <v>-2.038649E-2</v>
      </c>
      <c r="O657" s="399">
        <v>-8.485063000000001E-3</v>
      </c>
      <c r="P657" s="399">
        <v>-2.824542E-2</v>
      </c>
      <c r="Q657" s="399">
        <v>-6.7372340000000003E-2</v>
      </c>
      <c r="R657" s="399">
        <v>7.4240006770991102E-2</v>
      </c>
      <c r="S657" s="399">
        <v>8.4108176136040699E-2</v>
      </c>
      <c r="T657" s="399">
        <v>-7.8571483715860202E-2</v>
      </c>
      <c r="U657" s="399">
        <v>6.6580459934860503E-2</v>
      </c>
      <c r="V657" s="399">
        <v>-0.12008827192779301</v>
      </c>
      <c r="W657" s="399">
        <v>8.4661015478438101E-2</v>
      </c>
      <c r="X657" s="399">
        <v>7.1583822494963201E-2</v>
      </c>
      <c r="Y657" s="399"/>
      <c r="Z657" s="399">
        <v>-5.6024515530993003E-2</v>
      </c>
      <c r="AA657" s="399">
        <v>0.12253442298485399</v>
      </c>
      <c r="AB657" s="399">
        <v>3.2095229957949099E-3</v>
      </c>
      <c r="AC657" s="399">
        <v>8.08823038064721E-2</v>
      </c>
      <c r="AD657" s="399"/>
      <c r="AE657" s="399">
        <v>9.9459223218150098E-3</v>
      </c>
      <c r="AF657" s="399">
        <v>6.5555450954493694E-2</v>
      </c>
      <c r="AG657" s="399"/>
      <c r="AH657" s="399"/>
      <c r="AI657" s="399">
        <v>0.17594640538540199</v>
      </c>
      <c r="AJ657" s="399">
        <v>0.17594645390655</v>
      </c>
      <c r="AK657" s="399">
        <v>3.5158136501924002E-2</v>
      </c>
      <c r="AL657" s="399"/>
      <c r="AM657" s="399">
        <v>-7.8640880522342603E-3</v>
      </c>
      <c r="AN657" s="399">
        <v>0.107318505696696</v>
      </c>
      <c r="AO657" s="399"/>
      <c r="AP657" s="399">
        <v>3.7118939003516198E-2</v>
      </c>
      <c r="AQ657" s="399">
        <v>2.90158886975595E-2</v>
      </c>
      <c r="AR657" s="399">
        <v>-2.1295317654276599E-2</v>
      </c>
      <c r="AS657" s="399"/>
      <c r="AT657" s="399">
        <v>2.2580236984494201E-2</v>
      </c>
      <c r="AU657" s="399"/>
      <c r="AV657" s="399">
        <v>4.1791415915256501E-2</v>
      </c>
      <c r="AW657" s="399">
        <v>-5.3570617850079598E-2</v>
      </c>
      <c r="AX657" s="399"/>
      <c r="AY657" s="399">
        <v>-2.8278356845175601E-2</v>
      </c>
      <c r="AZ657" s="399">
        <v>-3.4490646704555802E-2</v>
      </c>
      <c r="BA657" s="399">
        <v>-2.1532468411696801E-2</v>
      </c>
      <c r="BB657" s="399">
        <v>-1.17504043905295E-2</v>
      </c>
      <c r="BC657" s="399"/>
      <c r="BD657" s="399">
        <v>5.1269283511440999E-2</v>
      </c>
      <c r="BE657" s="399">
        <v>1.7897074349131101E-2</v>
      </c>
      <c r="BF657" s="399">
        <v>-7.3272988750604104E-2</v>
      </c>
      <c r="BG657" s="399">
        <v>-0.14569160085421301</v>
      </c>
      <c r="BH657" s="399">
        <v>-8.0766311900588E-2</v>
      </c>
      <c r="BI657" s="399"/>
      <c r="BJ657" s="399">
        <v>-4.7176639077936101E-2</v>
      </c>
      <c r="BK657" s="399">
        <v>-0.10079550902468901</v>
      </c>
      <c r="BL657" s="399">
        <v>9.0143685789688205E-2</v>
      </c>
      <c r="BM657" s="399">
        <v>0.21066989393486499</v>
      </c>
      <c r="BN657" s="399"/>
      <c r="BO657" s="399">
        <v>-0.118337982025554</v>
      </c>
      <c r="BP657" s="399">
        <v>-5.3437898302135099E-2</v>
      </c>
      <c r="BQ657" s="399">
        <v>-0.100445965455147</v>
      </c>
      <c r="BR657" s="399">
        <v>3.0071416545936501E-2</v>
      </c>
      <c r="BS657" s="399"/>
      <c r="BT657" s="399"/>
      <c r="BU657" s="399">
        <v>3.0878126658338001E-2</v>
      </c>
      <c r="BV657" s="399"/>
      <c r="BW657" s="399">
        <v>7.9644154293277494E-2</v>
      </c>
      <c r="BX657" s="403"/>
      <c r="BY657" s="399">
        <v>-9.2218125066166196E-2</v>
      </c>
      <c r="BZ657" s="399">
        <v>-2.62275571247047E-2</v>
      </c>
      <c r="CA657" s="399">
        <v>-5.2423401863771799E-2</v>
      </c>
      <c r="CB657" s="399"/>
      <c r="CC657" s="399">
        <v>-0.15737305872049201</v>
      </c>
      <c r="CD657" s="399"/>
      <c r="CE657" s="399"/>
      <c r="CF657" s="399">
        <v>-9.6883398687113306E-2</v>
      </c>
      <c r="CG657" s="399">
        <v>-8.7999951618073002E-2</v>
      </c>
      <c r="CH657" s="399">
        <v>7.5728396607794804E-2</v>
      </c>
      <c r="CI657" s="399">
        <v>-0.16666665144198001</v>
      </c>
      <c r="CJ657" s="399">
        <v>-1.1657137286114E-3</v>
      </c>
      <c r="CK657" s="399"/>
      <c r="CL657" s="399"/>
      <c r="CM657" s="399"/>
      <c r="CN657" s="399"/>
      <c r="CO657" s="399"/>
      <c r="CP657" s="399"/>
      <c r="CQ657" s="399"/>
      <c r="CR657" s="399">
        <v>3.1457702690379202E-2</v>
      </c>
      <c r="CS657" s="399"/>
      <c r="CT657" s="399"/>
      <c r="CU657" s="399"/>
      <c r="CV657" s="399"/>
      <c r="CW657" s="399"/>
      <c r="CX657" s="399"/>
      <c r="CY657" s="399"/>
      <c r="CZ657" s="399"/>
      <c r="DA657" s="399"/>
      <c r="DB657" s="399"/>
      <c r="DC657" s="399"/>
      <c r="DD657" s="399"/>
      <c r="DE657" s="399"/>
      <c r="DG657" s="404"/>
      <c r="DI657" s="399"/>
      <c r="DJ657" s="399">
        <v>-1.5300386164223899E-2</v>
      </c>
      <c r="DK657" s="399">
        <v>8.7089532187239999E-2</v>
      </c>
    </row>
    <row r="658" spans="1:115" customFormat="1" hidden="1" outlineLevel="1">
      <c r="A658" s="398">
        <f t="shared" si="57"/>
        <v>38686</v>
      </c>
      <c r="B658" s="402"/>
      <c r="C658" s="399"/>
      <c r="D658" s="399">
        <v>3.0999999999999999E-3</v>
      </c>
      <c r="E658" s="399">
        <v>3.6496948941654603E-2</v>
      </c>
      <c r="F658" s="399"/>
      <c r="G658" s="399">
        <v>7.3381299999999997E-2</v>
      </c>
      <c r="H658" s="399">
        <v>4.2829069999999997E-2</v>
      </c>
      <c r="I658" s="399">
        <v>1.6435249999999998E-2</v>
      </c>
      <c r="J658" s="399">
        <v>4.9962720000000002E-2</v>
      </c>
      <c r="K658" s="399">
        <v>5.6716639999999999E-2</v>
      </c>
      <c r="L658" s="399">
        <v>4.156021E-2</v>
      </c>
      <c r="M658" s="399">
        <v>5.2361769999999995E-2</v>
      </c>
      <c r="N658" s="399">
        <v>7.0453070000000007E-2</v>
      </c>
      <c r="O658" s="399">
        <v>7.3096810000000002E-3</v>
      </c>
      <c r="P658" s="399">
        <v>2.0211739999999999E-2</v>
      </c>
      <c r="Q658" s="399">
        <v>-1.533742E-4</v>
      </c>
      <c r="R658" s="399">
        <v>0.17763466852184301</v>
      </c>
      <c r="S658" s="399">
        <v>7.2865018178984702E-3</v>
      </c>
      <c r="T658" s="399">
        <v>0.12747636000656101</v>
      </c>
      <c r="U658" s="399">
        <v>0.15454540830669899</v>
      </c>
      <c r="V658" s="399">
        <v>0.21575510141582099</v>
      </c>
      <c r="W658" s="399">
        <v>0.12298388827342401</v>
      </c>
      <c r="X658" s="399">
        <v>4.9558988211779897E-2</v>
      </c>
      <c r="Y658" s="399"/>
      <c r="Z658" s="399">
        <v>0.104120658470191</v>
      </c>
      <c r="AA658" s="399">
        <v>3.5081354556306198E-2</v>
      </c>
      <c r="AB658" s="399">
        <v>4.1133526526486899E-2</v>
      </c>
      <c r="AC658" s="399">
        <v>0.274509830859619</v>
      </c>
      <c r="AD658" s="399"/>
      <c r="AE658" s="399">
        <v>2.29790264568752E-2</v>
      </c>
      <c r="AF658" s="399">
        <v>0.172053931548272</v>
      </c>
      <c r="AG658" s="399"/>
      <c r="AH658" s="399"/>
      <c r="AI658" s="399">
        <v>8.8058299345603303E-2</v>
      </c>
      <c r="AJ658" s="399">
        <v>8.8058237871820599E-2</v>
      </c>
      <c r="AK658" s="399">
        <v>3.0095024737104299E-2</v>
      </c>
      <c r="AL658" s="399"/>
      <c r="AM658" s="399">
        <v>5.6582371769207098E-3</v>
      </c>
      <c r="AN658" s="399">
        <v>0.112922858186742</v>
      </c>
      <c r="AO658" s="399"/>
      <c r="AP658" s="399">
        <v>5.58210578075806E-2</v>
      </c>
      <c r="AQ658" s="399">
        <v>1.48715898592177E-2</v>
      </c>
      <c r="AR658" s="399">
        <v>7.7496179577497507E-2</v>
      </c>
      <c r="AS658" s="399"/>
      <c r="AT658" s="399">
        <v>-6.3092541846431196E-3</v>
      </c>
      <c r="AU658" s="399"/>
      <c r="AV658" s="399">
        <v>2.0311006919908601E-3</v>
      </c>
      <c r="AW658" s="399">
        <v>2.1432472301014801E-2</v>
      </c>
      <c r="AX658" s="399"/>
      <c r="AY658" s="399">
        <v>0</v>
      </c>
      <c r="AZ658" s="399">
        <v>3.5287616795069698E-2</v>
      </c>
      <c r="BA658" s="399">
        <v>2.6904819118269601E-3</v>
      </c>
      <c r="BB658" s="399">
        <v>0.128353530256229</v>
      </c>
      <c r="BC658" s="399"/>
      <c r="BD658" s="399">
        <v>4.3697985812538101E-2</v>
      </c>
      <c r="BE658" s="399">
        <v>0.12087912087912001</v>
      </c>
      <c r="BF658" s="399">
        <v>0.14872875293465099</v>
      </c>
      <c r="BG658" s="399">
        <v>-2.2836837285479399E-2</v>
      </c>
      <c r="BH658" s="399">
        <v>2.6618552173047899E-2</v>
      </c>
      <c r="BI658" s="399"/>
      <c r="BJ658" s="399">
        <v>-2.45611125405065E-2</v>
      </c>
      <c r="BK658" s="399">
        <v>9.8687711394914904E-2</v>
      </c>
      <c r="BL658" s="399">
        <v>4.4511550824106703E-2</v>
      </c>
      <c r="BM658" s="399">
        <v>0.25921332926541102</v>
      </c>
      <c r="BN658" s="399"/>
      <c r="BO658" s="399">
        <v>1.22410553914347E-2</v>
      </c>
      <c r="BP658" s="399">
        <v>-5.07012060889084E-2</v>
      </c>
      <c r="BQ658" s="399">
        <v>-1.5307999872378599E-2</v>
      </c>
      <c r="BR658" s="399">
        <v>3.4030107982418498E-2</v>
      </c>
      <c r="BS658" s="399"/>
      <c r="BT658" s="399"/>
      <c r="BU658" s="399">
        <v>5.2418283610255099E-2</v>
      </c>
      <c r="BV658" s="399"/>
      <c r="BW658" s="399">
        <v>2.64215544110812E-2</v>
      </c>
      <c r="BX658" s="403"/>
      <c r="BY658" s="399">
        <v>2.6496161783105401E-2</v>
      </c>
      <c r="BZ658" s="399">
        <v>5.1573775857172103E-3</v>
      </c>
      <c r="CA658" s="399">
        <v>8.0712017330525299E-2</v>
      </c>
      <c r="CB658" s="399"/>
      <c r="CC658" s="399">
        <v>0.10692321897741899</v>
      </c>
      <c r="CD658" s="399"/>
      <c r="CE658" s="399"/>
      <c r="CF658" s="399">
        <v>8.4903951352504906E-2</v>
      </c>
      <c r="CG658" s="399">
        <v>7.4476775394254693E-2</v>
      </c>
      <c r="CH658" s="399">
        <v>5.4644008585880498E-2</v>
      </c>
      <c r="CI658" s="399">
        <v>0.101149440659039</v>
      </c>
      <c r="CJ658" s="399">
        <v>8.0200064454133996E-2</v>
      </c>
      <c r="CK658" s="399"/>
      <c r="CL658" s="399"/>
      <c r="CM658" s="399"/>
      <c r="CN658" s="399"/>
      <c r="CO658" s="399"/>
      <c r="CP658" s="399"/>
      <c r="CQ658" s="399"/>
      <c r="CR658" s="399">
        <v>2.0311596700256E-2</v>
      </c>
      <c r="CS658" s="399"/>
      <c r="CT658" s="399"/>
      <c r="CU658" s="399"/>
      <c r="CV658" s="399"/>
      <c r="CW658" s="399"/>
      <c r="CX658" s="399"/>
      <c r="CY658" s="399"/>
      <c r="CZ658" s="399"/>
      <c r="DA658" s="399"/>
      <c r="DB658" s="399"/>
      <c r="DC658" s="399"/>
      <c r="DD658" s="399"/>
      <c r="DE658" s="399"/>
      <c r="DG658" s="404"/>
      <c r="DI658" s="399"/>
      <c r="DJ658" s="399">
        <v>3.4241336478506502E-2</v>
      </c>
      <c r="DK658" s="399">
        <v>3.3530109376877802E-2</v>
      </c>
    </row>
    <row r="659" spans="1:115" customFormat="1" hidden="1" outlineLevel="1">
      <c r="A659" s="398">
        <f t="shared" si="57"/>
        <v>38717</v>
      </c>
      <c r="B659" s="402"/>
      <c r="C659" s="399"/>
      <c r="D659" s="399">
        <v>3.2000000000000002E-3</v>
      </c>
      <c r="E659" s="399">
        <v>-4.2839827628526802E-4</v>
      </c>
      <c r="F659" s="399"/>
      <c r="G659" s="399">
        <v>2.048492E-2</v>
      </c>
      <c r="H659" s="399">
        <v>-3.4671490000000001E-3</v>
      </c>
      <c r="I659" s="399">
        <v>1.5833470000000002E-2</v>
      </c>
      <c r="J659" s="399">
        <v>1.8838220000000001E-3</v>
      </c>
      <c r="K659" s="399">
        <v>5.5141560000000001E-3</v>
      </c>
      <c r="L659" s="399">
        <v>3.6162100000000001E-4</v>
      </c>
      <c r="M659" s="399">
        <v>-2.5829979999999999E-2</v>
      </c>
      <c r="N659" s="399">
        <v>-1.8444849999999999E-2</v>
      </c>
      <c r="O659" s="399">
        <v>2.1504739999999999E-3</v>
      </c>
      <c r="P659" s="399">
        <v>2.6427510000000001E-2</v>
      </c>
      <c r="Q659" s="399">
        <v>7.6789459999999999E-3</v>
      </c>
      <c r="R659" s="399">
        <v>6.00119599046611E-2</v>
      </c>
      <c r="S659" s="399">
        <v>-1.8532615523898101E-2</v>
      </c>
      <c r="T659" s="399">
        <v>0.168831169777339</v>
      </c>
      <c r="U659" s="399">
        <v>3.8320287602153301E-2</v>
      </c>
      <c r="V659" s="399">
        <v>-2.70325543405446E-2</v>
      </c>
      <c r="W659" s="399">
        <v>-0.19312645155427899</v>
      </c>
      <c r="X659" s="399">
        <v>-3.6389609261051503E-2</v>
      </c>
      <c r="Y659" s="399"/>
      <c r="Z659" s="399">
        <v>6.9515674893742205E-2</v>
      </c>
      <c r="AA659" s="399">
        <v>-9.6098371971431399E-3</v>
      </c>
      <c r="AB659" s="399">
        <v>-7.0017610738623601E-2</v>
      </c>
      <c r="AC659" s="399">
        <v>6.2793988444402801E-3</v>
      </c>
      <c r="AD659" s="399"/>
      <c r="AE659" s="399">
        <v>-2.81457460815581E-2</v>
      </c>
      <c r="AF659" s="399">
        <v>1.8253388285149601E-2</v>
      </c>
      <c r="AG659" s="399"/>
      <c r="AH659" s="399"/>
      <c r="AI659" s="399">
        <v>2.4573355085601298E-2</v>
      </c>
      <c r="AJ659" s="399">
        <v>2.4573364860196598E-2</v>
      </c>
      <c r="AK659" s="399">
        <v>1.46726588256207E-4</v>
      </c>
      <c r="AL659" s="399"/>
      <c r="AM659" s="399">
        <v>4.9999503612384803E-2</v>
      </c>
      <c r="AN659" s="399">
        <v>-4.9800483468139201E-2</v>
      </c>
      <c r="AO659" s="399"/>
      <c r="AP659" s="399">
        <v>8.1972483558590395E-2</v>
      </c>
      <c r="AQ659" s="399">
        <v>2.11192785614564E-2</v>
      </c>
      <c r="AR659" s="399">
        <v>1.1341852539632E-2</v>
      </c>
      <c r="AS659" s="399"/>
      <c r="AT659" s="399">
        <v>-3.0952374516243799E-2</v>
      </c>
      <c r="AU659" s="399"/>
      <c r="AV659" s="399">
        <v>2.3375072881115502E-3</v>
      </c>
      <c r="AW659" s="399">
        <v>1.20643431635387E-2</v>
      </c>
      <c r="AX659" s="399"/>
      <c r="AY659" s="399">
        <v>3.9400711466218902E-2</v>
      </c>
      <c r="AZ659" s="399">
        <v>3.60398558405765E-2</v>
      </c>
      <c r="BA659" s="399">
        <v>-5.1858538207002402E-3</v>
      </c>
      <c r="BB659" s="399">
        <v>0.102404741891444</v>
      </c>
      <c r="BC659" s="399"/>
      <c r="BD659" s="399">
        <v>3.6590527282243497E-2</v>
      </c>
      <c r="BE659" s="399">
        <v>8.5098042207605695E-2</v>
      </c>
      <c r="BF659" s="399">
        <v>9.7199712602691501E-2</v>
      </c>
      <c r="BG659" s="399">
        <v>-5.0429992706223697E-2</v>
      </c>
      <c r="BH659" s="399">
        <v>8.4366398810417895E-2</v>
      </c>
      <c r="BI659" s="399"/>
      <c r="BJ659" s="399">
        <v>3.21830225222434E-2</v>
      </c>
      <c r="BK659" s="399">
        <v>-1.7281359187715201E-4</v>
      </c>
      <c r="BL659" s="399">
        <v>3.76469331011966E-2</v>
      </c>
      <c r="BM659" s="399">
        <v>4.9583836758674199E-2</v>
      </c>
      <c r="BN659" s="399"/>
      <c r="BO659" s="399">
        <v>-9.4227387378478192E-3</v>
      </c>
      <c r="BP659" s="399">
        <v>-1.8181694286471501E-2</v>
      </c>
      <c r="BQ659" s="399">
        <v>4.9839843436698797E-2</v>
      </c>
      <c r="BR659" s="399">
        <v>3.8088928431811102E-2</v>
      </c>
      <c r="BS659" s="399"/>
      <c r="BT659" s="399"/>
      <c r="BU659" s="399">
        <v>2.1924167557270301E-2</v>
      </c>
      <c r="BV659" s="399"/>
      <c r="BW659" s="399">
        <v>-3.3312832010353101E-2</v>
      </c>
      <c r="BX659" s="403"/>
      <c r="BY659" s="399">
        <v>2.19660402965518E-2</v>
      </c>
      <c r="BZ659" s="399">
        <v>-2.3945290917974E-2</v>
      </c>
      <c r="CA659" s="399">
        <v>1.54149414587343E-2</v>
      </c>
      <c r="CB659" s="399"/>
      <c r="CC659" s="399">
        <v>-2.2205949342907601E-2</v>
      </c>
      <c r="CD659" s="399"/>
      <c r="CE659" s="399"/>
      <c r="CF659" s="399">
        <v>0.15784925434296301</v>
      </c>
      <c r="CG659" s="399">
        <v>1.9431233913594598E-2</v>
      </c>
      <c r="CH659" s="399">
        <v>1.6990799754672301E-2</v>
      </c>
      <c r="CI659" s="399">
        <v>-4.1753613957809998E-3</v>
      </c>
      <c r="CJ659" s="399">
        <v>-5.5274754988806699E-2</v>
      </c>
      <c r="CK659" s="399"/>
      <c r="CL659" s="399"/>
      <c r="CM659" s="399"/>
      <c r="CN659" s="399"/>
      <c r="CO659" s="399"/>
      <c r="CP659" s="399"/>
      <c r="CQ659" s="399"/>
      <c r="CR659" s="399">
        <v>1.47104413574079E-2</v>
      </c>
      <c r="CS659" s="399"/>
      <c r="CT659" s="399"/>
      <c r="CU659" s="399"/>
      <c r="CV659" s="399"/>
      <c r="CW659" s="399"/>
      <c r="CX659" s="399"/>
      <c r="CY659" s="399"/>
      <c r="CZ659" s="399"/>
      <c r="DA659" s="399"/>
      <c r="DB659" s="399"/>
      <c r="DC659" s="399"/>
      <c r="DD659" s="399"/>
      <c r="DE659" s="399"/>
      <c r="DG659" s="404"/>
      <c r="DI659" s="399"/>
      <c r="DJ659" s="399">
        <v>1.59518988272477E-2</v>
      </c>
      <c r="DK659" s="399">
        <v>3.2880067239658702E-2</v>
      </c>
    </row>
    <row r="660" spans="1:115" customFormat="1" hidden="1" outlineLevel="1">
      <c r="A660" s="398">
        <f t="shared" si="57"/>
        <v>38748</v>
      </c>
      <c r="B660" s="402"/>
      <c r="C660" s="399"/>
      <c r="D660" s="399">
        <v>3.4999999999999901E-3</v>
      </c>
      <c r="E660" s="399">
        <v>3.2434256476256897E-2</v>
      </c>
      <c r="F660" s="399"/>
      <c r="G660" s="399">
        <v>6.0560559999999999E-2</v>
      </c>
      <c r="H660" s="399">
        <v>1.730367E-2</v>
      </c>
      <c r="I660" s="399">
        <v>0.1435102</v>
      </c>
      <c r="J660" s="399">
        <v>1.5354399999999999E-2</v>
      </c>
      <c r="K660" s="399">
        <v>1.9317789999999998E-2</v>
      </c>
      <c r="L660" s="399">
        <v>7.5386170000000002E-2</v>
      </c>
      <c r="M660" s="399">
        <v>5.325009E-2</v>
      </c>
      <c r="N660" s="399">
        <v>4.030591E-2</v>
      </c>
      <c r="O660" s="399">
        <v>4.8274630000000006E-3</v>
      </c>
      <c r="P660" s="399">
        <v>1.869678E-2</v>
      </c>
      <c r="Q660" s="399">
        <v>2.8400370000000001E-2</v>
      </c>
      <c r="R660" s="399">
        <v>5.0354436568076297E-2</v>
      </c>
      <c r="S660" s="399">
        <v>-4.2701569846991E-2</v>
      </c>
      <c r="T660" s="399">
        <v>0.36601302993359203</v>
      </c>
      <c r="U660" s="399">
        <v>1.9716854201716299E-2</v>
      </c>
      <c r="V660" s="399">
        <v>-4.9416792272548103E-2</v>
      </c>
      <c r="W660" s="399">
        <v>-0.133661733589586</v>
      </c>
      <c r="X660" s="399">
        <v>1.9637283607828002E-2</v>
      </c>
      <c r="Y660" s="399"/>
      <c r="Z660" s="399">
        <v>0.26277343105902701</v>
      </c>
      <c r="AA660" s="399">
        <v>8.4902375920725692E-3</v>
      </c>
      <c r="AB660" s="399">
        <v>8.8742087113930598E-2</v>
      </c>
      <c r="AC660" s="399">
        <v>0.28081123913391398</v>
      </c>
      <c r="AD660" s="399"/>
      <c r="AE660" s="399">
        <v>5.5903368651082801E-2</v>
      </c>
      <c r="AF660" s="399">
        <v>0.14405710844906799</v>
      </c>
      <c r="AG660" s="399"/>
      <c r="AH660" s="399"/>
      <c r="AI660" s="399">
        <v>4.29060154825582E-2</v>
      </c>
      <c r="AJ660" s="399">
        <v>4.2906096089431398E-2</v>
      </c>
      <c r="AK660" s="399">
        <v>-2.31579749887692E-2</v>
      </c>
      <c r="AL660" s="399"/>
      <c r="AM660" s="399">
        <v>6.3178065079196793E-2</v>
      </c>
      <c r="AN660" s="399">
        <v>0.30128950616364703</v>
      </c>
      <c r="AO660" s="399"/>
      <c r="AP660" s="399">
        <v>8.4564538085766902E-2</v>
      </c>
      <c r="AQ660" s="399">
        <v>-6.72890612193799E-2</v>
      </c>
      <c r="AR660" s="399">
        <v>0.22975934974394199</v>
      </c>
      <c r="AS660" s="399"/>
      <c r="AT660" s="399">
        <v>2.9484016004777101E-2</v>
      </c>
      <c r="AU660" s="399"/>
      <c r="AV660" s="399">
        <v>-3.2159526332952798E-2</v>
      </c>
      <c r="AW660" s="399">
        <v>2.8233778613932801E-2</v>
      </c>
      <c r="AX660" s="399"/>
      <c r="AY660" s="399">
        <v>9.0030590674931396E-2</v>
      </c>
      <c r="AZ660" s="399">
        <v>0.164685204743131</v>
      </c>
      <c r="BA660" s="399">
        <v>7.8196821462894698E-3</v>
      </c>
      <c r="BB660" s="399">
        <v>0.19852975325879901</v>
      </c>
      <c r="BC660" s="399"/>
      <c r="BD660" s="399">
        <v>9.9010081103615602E-2</v>
      </c>
      <c r="BE660" s="399">
        <v>0.290928844315615</v>
      </c>
      <c r="BF660" s="399">
        <v>0.43708463064722802</v>
      </c>
      <c r="BG660" s="399">
        <v>0.12444340254495399</v>
      </c>
      <c r="BH660" s="399">
        <v>-3.07891556396299E-2</v>
      </c>
      <c r="BI660" s="399"/>
      <c r="BJ660" s="399">
        <v>4.4164576267470897E-2</v>
      </c>
      <c r="BK660" s="399">
        <v>0.18003621728921901</v>
      </c>
      <c r="BL660" s="399">
        <v>1.0055800827954001E-2</v>
      </c>
      <c r="BM660" s="399">
        <v>0.17054661348633099</v>
      </c>
      <c r="BN660" s="399"/>
      <c r="BO660" s="399">
        <v>4.5974825018900399E-2</v>
      </c>
      <c r="BP660" s="399">
        <v>7.3302368287569503E-2</v>
      </c>
      <c r="BQ660" s="399">
        <v>0.20601024155007699</v>
      </c>
      <c r="BR660" s="399">
        <v>-4.3772280777185202E-2</v>
      </c>
      <c r="BS660" s="399"/>
      <c r="BT660" s="399"/>
      <c r="BU660" s="399">
        <v>-5.2875195074002504E-3</v>
      </c>
      <c r="BV660" s="399"/>
      <c r="BW660" s="399">
        <v>-1.47437270868894E-2</v>
      </c>
      <c r="BX660" s="403"/>
      <c r="BY660" s="399">
        <v>3.2787050657716497E-2</v>
      </c>
      <c r="BZ660" s="399">
        <v>8.4696300925713702E-2</v>
      </c>
      <c r="CA660" s="399">
        <v>-9.7366593047880604E-2</v>
      </c>
      <c r="CB660" s="399"/>
      <c r="CC660" s="399">
        <v>5.2228420000651303E-2</v>
      </c>
      <c r="CD660" s="399"/>
      <c r="CE660" s="399"/>
      <c r="CF660" s="399">
        <v>0.15730331375397599</v>
      </c>
      <c r="CG660" s="399">
        <v>3.1409026307269203E-2</v>
      </c>
      <c r="CH660" s="399">
        <v>0.311889592762227</v>
      </c>
      <c r="CI660" s="399">
        <v>0.32494763038422297</v>
      </c>
      <c r="CJ660" s="399">
        <v>7.6481852315007204E-2</v>
      </c>
      <c r="CK660" s="399"/>
      <c r="CL660" s="399"/>
      <c r="CM660" s="399"/>
      <c r="CN660" s="399"/>
      <c r="CO660" s="399"/>
      <c r="CP660" s="399"/>
      <c r="CQ660" s="399"/>
      <c r="CR660" s="399">
        <v>4.0527460036525298E-2</v>
      </c>
      <c r="CS660" s="399"/>
      <c r="CT660" s="399"/>
      <c r="CU660" s="399"/>
      <c r="CV660" s="399"/>
      <c r="CW660" s="399"/>
      <c r="CX660" s="399"/>
      <c r="CY660" s="399"/>
      <c r="CZ660" s="399"/>
      <c r="DA660" s="399"/>
      <c r="DB660" s="399"/>
      <c r="DC660" s="399"/>
      <c r="DD660" s="399"/>
      <c r="DE660" s="399"/>
      <c r="DG660" s="404"/>
      <c r="DI660" s="399"/>
      <c r="DJ660" s="399">
        <v>0.178810301192314</v>
      </c>
      <c r="DK660" s="399">
        <v>-3.18860258017706E-2</v>
      </c>
    </row>
    <row r="661" spans="1:115" customFormat="1" hidden="1" outlineLevel="1">
      <c r="A661" s="398">
        <f t="shared" si="57"/>
        <v>38776</v>
      </c>
      <c r="B661" s="402"/>
      <c r="C661" s="399"/>
      <c r="D661" s="399">
        <v>3.3999999999999998E-3</v>
      </c>
      <c r="E661" s="399">
        <v>-2.6783641790650798E-4</v>
      </c>
      <c r="F661" s="399"/>
      <c r="G661" s="399">
        <v>-1.4786850000000001E-2</v>
      </c>
      <c r="H661" s="399">
        <v>4.4883179999999998E-3</v>
      </c>
      <c r="I661" s="399">
        <v>-9.0854020000000008E-2</v>
      </c>
      <c r="J661" s="399">
        <v>1.9342359999999999E-2</v>
      </c>
      <c r="K661" s="399">
        <v>2.9537309999999997E-2</v>
      </c>
      <c r="L661" s="399">
        <v>1.857924E-2</v>
      </c>
      <c r="M661" s="399">
        <v>4.0794980000000002E-2</v>
      </c>
      <c r="N661" s="399">
        <v>-1.1126560000000001E-2</v>
      </c>
      <c r="O661" s="399">
        <v>1.0320279999999999E-2</v>
      </c>
      <c r="P661" s="399">
        <v>1.0721419999999999E-2</v>
      </c>
      <c r="Q661" s="399">
        <v>8.3594570000000007E-3</v>
      </c>
      <c r="R661" s="399">
        <v>-9.2968123898991395E-2</v>
      </c>
      <c r="S661" s="399">
        <v>5.1206146990338403E-2</v>
      </c>
      <c r="T661" s="399">
        <v>-7.4880409694843303E-2</v>
      </c>
      <c r="U661" s="399">
        <v>2.8259776532878901E-2</v>
      </c>
      <c r="V661" s="399">
        <v>-0.164658659490519</v>
      </c>
      <c r="W661" s="399">
        <v>-5.66868470279163E-2</v>
      </c>
      <c r="X661" s="399">
        <v>5.4254573122816702E-2</v>
      </c>
      <c r="Y661" s="399"/>
      <c r="Z661" s="399">
        <v>-4.3101555261379799E-2</v>
      </c>
      <c r="AA661" s="399">
        <v>2.84576103480891E-2</v>
      </c>
      <c r="AB661" s="399">
        <v>4.8124807166768098E-2</v>
      </c>
      <c r="AC661" s="399">
        <v>-0.151035344169799</v>
      </c>
      <c r="AD661" s="399"/>
      <c r="AE661" s="399">
        <v>0.105886638607367</v>
      </c>
      <c r="AF661" s="399">
        <v>6.6434681060786899E-2</v>
      </c>
      <c r="AG661" s="399"/>
      <c r="AH661" s="399"/>
      <c r="AI661" s="399">
        <v>-0.161882283508022</v>
      </c>
      <c r="AJ661" s="399">
        <v>-0.16188236769721701</v>
      </c>
      <c r="AK661" s="399">
        <v>3.6638099852537298E-2</v>
      </c>
      <c r="AL661" s="399"/>
      <c r="AM661" s="399">
        <v>8.15124750991678E-2</v>
      </c>
      <c r="AN661" s="399">
        <v>-7.1721095028342993E-2</v>
      </c>
      <c r="AO661" s="399"/>
      <c r="AP661" s="399">
        <v>1.04346710143836E-2</v>
      </c>
      <c r="AQ661" s="399">
        <v>7.2019661117882897E-2</v>
      </c>
      <c r="AR661" s="399">
        <v>4.8264793040632803E-2</v>
      </c>
      <c r="AS661" s="399"/>
      <c r="AT661" s="399">
        <v>-1.1933116237849701E-2</v>
      </c>
      <c r="AU661" s="399"/>
      <c r="AV661" s="399">
        <v>3.3753122622660801E-2</v>
      </c>
      <c r="AW661" s="399">
        <v>1.18179389053043E-2</v>
      </c>
      <c r="AX661" s="399"/>
      <c r="AY661" s="399">
        <v>2.4527186960566098E-2</v>
      </c>
      <c r="AZ661" s="399">
        <v>-0.13894133840445599</v>
      </c>
      <c r="BA661" s="399">
        <v>-1.1515277358593199E-2</v>
      </c>
      <c r="BB661" s="399">
        <v>-4.13088055606807E-2</v>
      </c>
      <c r="BC661" s="399"/>
      <c r="BD661" s="399">
        <v>-3.8443210356772603E-2</v>
      </c>
      <c r="BE661" s="399">
        <v>0.210526321410233</v>
      </c>
      <c r="BF661" s="399">
        <v>-2.5844133468205601E-2</v>
      </c>
      <c r="BG661" s="399">
        <v>-7.10956141741899E-2</v>
      </c>
      <c r="BH661" s="399">
        <v>-6.8749903186154995E-2</v>
      </c>
      <c r="BI661" s="399"/>
      <c r="BJ661" s="399">
        <v>-1.7371909361429998E-2</v>
      </c>
      <c r="BK661" s="399">
        <v>7.6288716499240503E-2</v>
      </c>
      <c r="BL661" s="399">
        <v>3.4969161099901398E-2</v>
      </c>
      <c r="BM661" s="399">
        <v>-0.34290088846987499</v>
      </c>
      <c r="BN661" s="399"/>
      <c r="BO661" s="399">
        <v>-4.1217935798440103E-2</v>
      </c>
      <c r="BP661" s="399">
        <v>-3.5585708322014201E-2</v>
      </c>
      <c r="BQ661" s="399">
        <v>-7.6200882885620103E-2</v>
      </c>
      <c r="BR661" s="399">
        <v>-2.0026604582532598E-2</v>
      </c>
      <c r="BS661" s="399"/>
      <c r="BT661" s="399"/>
      <c r="BU661" s="399">
        <v>2.4677321200630101E-2</v>
      </c>
      <c r="BV661" s="399"/>
      <c r="BW661" s="399">
        <v>-1.6265632172380098E-2</v>
      </c>
      <c r="BX661" s="403"/>
      <c r="BY661" s="399">
        <v>1.2858425173718E-2</v>
      </c>
      <c r="BZ661" s="399">
        <v>8.9929855937824904E-2</v>
      </c>
      <c r="CA661" s="399">
        <v>-9.9809267981971692E-3</v>
      </c>
      <c r="CB661" s="399"/>
      <c r="CC661" s="399">
        <v>2.0533062870126999E-2</v>
      </c>
      <c r="CD661" s="399"/>
      <c r="CE661" s="399"/>
      <c r="CF661" s="399">
        <v>-0.143689236058854</v>
      </c>
      <c r="CG661" s="399">
        <v>7.1639269605442604E-2</v>
      </c>
      <c r="CH661" s="399">
        <v>-9.5776083372266202E-2</v>
      </c>
      <c r="CI661" s="399">
        <v>9.3354376538827805E-2</v>
      </c>
      <c r="CJ661" s="399">
        <v>-4.2236133315946098E-2</v>
      </c>
      <c r="CK661" s="399"/>
      <c r="CL661" s="399"/>
      <c r="CM661" s="399"/>
      <c r="CN661" s="399"/>
      <c r="CO661" s="399"/>
      <c r="CP661" s="399"/>
      <c r="CQ661" s="399"/>
      <c r="CR661" s="399">
        <v>5.3197915628137603E-2</v>
      </c>
      <c r="CS661" s="399"/>
      <c r="CT661" s="399"/>
      <c r="CU661" s="399"/>
      <c r="CV661" s="399"/>
      <c r="CW661" s="399"/>
      <c r="CX661" s="399"/>
      <c r="CY661" s="399"/>
      <c r="CZ661" s="399"/>
      <c r="DA661" s="399"/>
      <c r="DB661" s="399"/>
      <c r="DC661" s="399"/>
      <c r="DD661" s="399"/>
      <c r="DE661" s="399"/>
      <c r="DG661" s="404"/>
      <c r="DI661" s="399"/>
      <c r="DJ661" s="399">
        <v>7.0689255927849299E-3</v>
      </c>
      <c r="DK661" s="399">
        <v>4.6174162742597703E-2</v>
      </c>
    </row>
    <row r="662" spans="1:115" customFormat="1" hidden="1" outlineLevel="1">
      <c r="A662" s="398">
        <f t="shared" si="57"/>
        <v>38807</v>
      </c>
      <c r="B662" s="402"/>
      <c r="C662" s="399"/>
      <c r="D662" s="399">
        <v>3.7000000000000002E-3</v>
      </c>
      <c r="E662" s="399">
        <v>1.5912780805904001E-2</v>
      </c>
      <c r="F662" s="399"/>
      <c r="G662" s="399">
        <v>5.1892069999999998E-2</v>
      </c>
      <c r="H662" s="399">
        <v>1.6000609999999998E-2</v>
      </c>
      <c r="I662" s="399">
        <v>4.7168559999999998E-2</v>
      </c>
      <c r="J662" s="399">
        <v>1.104718E-2</v>
      </c>
      <c r="K662" s="399">
        <v>4.5936979999999995E-2</v>
      </c>
      <c r="L662" s="399">
        <v>4.7254339999999999E-2</v>
      </c>
      <c r="M662" s="399">
        <v>4.824121E-2</v>
      </c>
      <c r="N662" s="399">
        <v>2.350814E-2</v>
      </c>
      <c r="O662" s="399">
        <v>1.179993E-2</v>
      </c>
      <c r="P662" s="399">
        <v>-7.3714489999999995E-3</v>
      </c>
      <c r="Q662" s="399">
        <v>-3.7732589999999996E-2</v>
      </c>
      <c r="R662" s="399">
        <v>-8.4245408737005201E-2</v>
      </c>
      <c r="S662" s="399">
        <v>-5.9785542226912201E-3</v>
      </c>
      <c r="T662" s="399">
        <v>-0.14248767991817701</v>
      </c>
      <c r="U662" s="399">
        <v>-9.7396358729794102E-2</v>
      </c>
      <c r="V662" s="399">
        <v>-2.43055523715466E-2</v>
      </c>
      <c r="W662" s="399">
        <v>9.0431672075519304E-2</v>
      </c>
      <c r="X662" s="399">
        <v>2.88737670217389E-2</v>
      </c>
      <c r="Y662" s="399"/>
      <c r="Z662" s="399">
        <v>0.181055430340609</v>
      </c>
      <c r="AA662" s="399">
        <v>5.8019450208986099E-2</v>
      </c>
      <c r="AB662" s="399">
        <v>1.3857332053509501E-2</v>
      </c>
      <c r="AC662" s="399">
        <v>4.2467816979464501E-2</v>
      </c>
      <c r="AD662" s="399"/>
      <c r="AE662" s="399">
        <v>-3.5725118662909201E-3</v>
      </c>
      <c r="AF662" s="399">
        <v>3.0687718844859501E-2</v>
      </c>
      <c r="AG662" s="399"/>
      <c r="AH662" s="399"/>
      <c r="AI662" s="399">
        <v>7.5505992966187402E-2</v>
      </c>
      <c r="AJ662" s="399">
        <v>7.5506048060630396E-2</v>
      </c>
      <c r="AK662" s="399">
        <v>1.3949427135612201E-2</v>
      </c>
      <c r="AL662" s="399"/>
      <c r="AM662" s="399">
        <v>3.1013959105067899E-2</v>
      </c>
      <c r="AN662" s="399">
        <v>-2.3202587957931102E-3</v>
      </c>
      <c r="AO662" s="399"/>
      <c r="AP662" s="399">
        <v>2.2279403082873399E-2</v>
      </c>
      <c r="AQ662" s="399">
        <v>-1.5769215663171101E-2</v>
      </c>
      <c r="AR662" s="399">
        <v>0.2149377738156</v>
      </c>
      <c r="AS662" s="399"/>
      <c r="AT662" s="399">
        <v>0.102254425176564</v>
      </c>
      <c r="AU662" s="399"/>
      <c r="AV662" s="399">
        <v>-1.8059265092964901E-2</v>
      </c>
      <c r="AW662" s="399">
        <v>-3.8378147429290299E-2</v>
      </c>
      <c r="AX662" s="399"/>
      <c r="AY662" s="399">
        <v>-6.8433172517434705E-4</v>
      </c>
      <c r="AZ662" s="399">
        <v>9.1390677968247097E-2</v>
      </c>
      <c r="BA662" s="399">
        <v>-3.7026353664633901E-2</v>
      </c>
      <c r="BB662" s="399">
        <v>-1.49311430479318E-2</v>
      </c>
      <c r="BC662" s="399"/>
      <c r="BD662" s="399">
        <v>1.34746416112188E-2</v>
      </c>
      <c r="BE662" s="399">
        <v>-0.153792813777585</v>
      </c>
      <c r="BF662" s="399">
        <v>0.213370010923148</v>
      </c>
      <c r="BG662" s="399">
        <v>-1.25468041176624E-3</v>
      </c>
      <c r="BH662" s="399">
        <v>-2.1546929904490201E-2</v>
      </c>
      <c r="BI662" s="399"/>
      <c r="BJ662" s="399">
        <v>4.6718116038536102E-2</v>
      </c>
      <c r="BK662" s="399">
        <v>-1.7378071156313901E-2</v>
      </c>
      <c r="BL662" s="399">
        <v>1.21536282116738E-2</v>
      </c>
      <c r="BM662" s="399">
        <v>0.308204034594527</v>
      </c>
      <c r="BN662" s="399"/>
      <c r="BO662" s="399">
        <v>2.63811921322065E-2</v>
      </c>
      <c r="BP662" s="399">
        <v>-2.4972502312177201E-2</v>
      </c>
      <c r="BQ662" s="399">
        <v>0.11336983844101001</v>
      </c>
      <c r="BR662" s="399">
        <v>-4.0186523309590598E-2</v>
      </c>
      <c r="BS662" s="399"/>
      <c r="BT662" s="399"/>
      <c r="BU662" s="399">
        <v>2.6365513444978901E-2</v>
      </c>
      <c r="BV662" s="399"/>
      <c r="BW662" s="399">
        <v>4.5302794084435903E-2</v>
      </c>
      <c r="BX662" s="403"/>
      <c r="BY662" s="399">
        <v>2.64085064170589E-2</v>
      </c>
      <c r="BZ662" s="399">
        <v>7.06522093366206E-2</v>
      </c>
      <c r="CA662" s="399">
        <v>4.6090725526365797E-2</v>
      </c>
      <c r="CB662" s="399"/>
      <c r="CC662" s="399">
        <v>5.4359046415212102E-2</v>
      </c>
      <c r="CD662" s="399"/>
      <c r="CE662" s="399"/>
      <c r="CF662" s="399">
        <v>-1.7618856275772199E-2</v>
      </c>
      <c r="CG662" s="399">
        <v>4.4443993280052399E-2</v>
      </c>
      <c r="CH662" s="399">
        <v>0.10060859899850901</v>
      </c>
      <c r="CI662" s="399">
        <v>-0.15195365225528101</v>
      </c>
      <c r="CJ662" s="399">
        <v>1.26538368876638E-2</v>
      </c>
      <c r="CK662" s="399"/>
      <c r="CL662" s="399"/>
      <c r="CM662" s="399"/>
      <c r="CN662" s="399"/>
      <c r="CO662" s="399"/>
      <c r="CP662" s="399"/>
      <c r="CQ662" s="399"/>
      <c r="CR662" s="399">
        <v>6.8309457505856402E-2</v>
      </c>
      <c r="CS662" s="399"/>
      <c r="CT662" s="399"/>
      <c r="CU662" s="399"/>
      <c r="CV662" s="399"/>
      <c r="CW662" s="399"/>
      <c r="CX662" s="399"/>
      <c r="CY662" s="399"/>
      <c r="CZ662" s="399"/>
      <c r="DA662" s="399"/>
      <c r="DB662" s="399"/>
      <c r="DC662" s="399"/>
      <c r="DD662" s="399"/>
      <c r="DE662" s="399"/>
      <c r="DG662" s="404"/>
      <c r="DI662" s="399"/>
      <c r="DJ662" s="399">
        <v>3.5597759682569799E-2</v>
      </c>
      <c r="DK662" s="399">
        <v>-1.3451084119337001E-2</v>
      </c>
    </row>
    <row r="663" spans="1:115" customFormat="1" hidden="1" outlineLevel="1">
      <c r="A663" s="398">
        <f t="shared" si="57"/>
        <v>38837</v>
      </c>
      <c r="B663" s="402"/>
      <c r="C663" s="399"/>
      <c r="D663" s="399">
        <v>3.5999999999999999E-3</v>
      </c>
      <c r="E663" s="399">
        <v>9.70398211234191E-3</v>
      </c>
      <c r="F663" s="399"/>
      <c r="G663" s="399">
        <v>2.8840319999999999E-2</v>
      </c>
      <c r="H663" s="399">
        <v>7.3260069999999998E-3</v>
      </c>
      <c r="I663" s="399">
        <v>5.3950880000000007E-2</v>
      </c>
      <c r="J663" s="399">
        <v>2.9467189999999997E-2</v>
      </c>
      <c r="K663" s="399">
        <v>2.045346E-2</v>
      </c>
      <c r="L663" s="399">
        <v>-3.4010600000000002E-2</v>
      </c>
      <c r="M663" s="399">
        <v>-3.195909E-4</v>
      </c>
      <c r="N663" s="399">
        <v>-8.4413030000000007E-3</v>
      </c>
      <c r="O663" s="399">
        <v>7.136641E-3</v>
      </c>
      <c r="P663" s="399">
        <v>-3.2783920000000001E-2</v>
      </c>
      <c r="Q663" s="399">
        <v>1.8146880000000001E-2</v>
      </c>
      <c r="R663" s="399">
        <v>0.12228957333865299</v>
      </c>
      <c r="S663" s="399">
        <v>-3.5026733417136101E-2</v>
      </c>
      <c r="T663" s="399">
        <v>-2.4427062033120901E-2</v>
      </c>
      <c r="U663" s="399">
        <v>2.6709402689096801E-2</v>
      </c>
      <c r="V663" s="399">
        <v>-3.6134676674895401E-2</v>
      </c>
      <c r="W663" s="399">
        <v>3.37078890570758E-2</v>
      </c>
      <c r="X663" s="399">
        <v>-8.7839233398693706E-2</v>
      </c>
      <c r="Y663" s="399"/>
      <c r="Z663" s="399">
        <v>1.8880318727969501E-2</v>
      </c>
      <c r="AA663" s="399">
        <v>4.9853435560129802E-3</v>
      </c>
      <c r="AB663" s="399">
        <v>-3.6107720139430199E-2</v>
      </c>
      <c r="AC663" s="399">
        <v>-3.5232659771021503E-2</v>
      </c>
      <c r="AD663" s="399"/>
      <c r="AE663" s="399">
        <v>2.50988269959728E-3</v>
      </c>
      <c r="AF663" s="399">
        <v>1.0647361214781699E-3</v>
      </c>
      <c r="AG663" s="399"/>
      <c r="AH663" s="399"/>
      <c r="AI663" s="399">
        <v>7.1641020380625003E-2</v>
      </c>
      <c r="AJ663" s="399">
        <v>7.1641076296450501E-2</v>
      </c>
      <c r="AK663" s="399">
        <v>8.2951462351488203E-4</v>
      </c>
      <c r="AL663" s="399"/>
      <c r="AM663" s="399">
        <v>1.02490490600304E-2</v>
      </c>
      <c r="AN663" s="399">
        <v>0.13674442727221001</v>
      </c>
      <c r="AO663" s="399"/>
      <c r="AP663" s="399">
        <v>-2.29920280262523E-2</v>
      </c>
      <c r="AQ663" s="399">
        <v>-3.8308053352358401E-2</v>
      </c>
      <c r="AR663" s="399">
        <v>2.0607581771023599E-2</v>
      </c>
      <c r="AS663" s="399"/>
      <c r="AT663" s="399">
        <v>6.5741508626551995E-2</v>
      </c>
      <c r="AU663" s="399"/>
      <c r="AV663" s="399">
        <v>7.7866422474224201E-3</v>
      </c>
      <c r="AW663" s="399">
        <v>1.56709169356927E-2</v>
      </c>
      <c r="AX663" s="399"/>
      <c r="AY663" s="399">
        <v>6.1047460411909699E-2</v>
      </c>
      <c r="AZ663" s="399">
        <v>3.0339851396113698E-2</v>
      </c>
      <c r="BA663" s="399">
        <v>-4.2875117122144202E-3</v>
      </c>
      <c r="BB663" s="399">
        <v>6.2296272705747002E-2</v>
      </c>
      <c r="BC663" s="399"/>
      <c r="BD663" s="399">
        <v>-2.7800535194037499E-2</v>
      </c>
      <c r="BE663" s="399">
        <v>-6.0126050774985604E-3</v>
      </c>
      <c r="BF663" s="399">
        <v>0.133376686487722</v>
      </c>
      <c r="BG663" s="399">
        <v>-0.11458694310126</v>
      </c>
      <c r="BH663" s="399">
        <v>4.5931545028446701E-2</v>
      </c>
      <c r="BI663" s="399"/>
      <c r="BJ663" s="399">
        <v>1.23228944775979E-2</v>
      </c>
      <c r="BK663" s="399">
        <v>5.80771210037365E-2</v>
      </c>
      <c r="BL663" s="399">
        <v>9.8727047755673203E-2</v>
      </c>
      <c r="BM663" s="399">
        <v>7.6271188906368498E-2</v>
      </c>
      <c r="BN663" s="399"/>
      <c r="BO663" s="399">
        <v>5.2614075627575897E-2</v>
      </c>
      <c r="BP663" s="399">
        <v>0.183104853531492</v>
      </c>
      <c r="BQ663" s="399">
        <v>0.150983540952247</v>
      </c>
      <c r="BR663" s="399">
        <v>-0.10955965277518</v>
      </c>
      <c r="BS663" s="399"/>
      <c r="BT663" s="399"/>
      <c r="BU663" s="399">
        <v>1.7770479030472599E-2</v>
      </c>
      <c r="BV663" s="399"/>
      <c r="BW663" s="399">
        <v>-4.6782755443038698E-2</v>
      </c>
      <c r="BX663" s="403"/>
      <c r="BY663" s="399">
        <v>-1.02928363886634E-3</v>
      </c>
      <c r="BZ663" s="399">
        <v>-3.3225293548667101E-2</v>
      </c>
      <c r="CA663" s="399">
        <v>-1.9717672494734301E-2</v>
      </c>
      <c r="CB663" s="399"/>
      <c r="CC663" s="399">
        <v>-3.72603555285844E-3</v>
      </c>
      <c r="CD663" s="399"/>
      <c r="CE663" s="399"/>
      <c r="CF663" s="399">
        <v>0.12468682715823801</v>
      </c>
      <c r="CG663" s="399">
        <v>-6.3128193101523698E-3</v>
      </c>
      <c r="CH663" s="399">
        <v>9.2517822831305899E-2</v>
      </c>
      <c r="CI663" s="399">
        <v>5.1194082402179399E-3</v>
      </c>
      <c r="CJ663" s="399">
        <v>-0.112458896313575</v>
      </c>
      <c r="CK663" s="399"/>
      <c r="CL663" s="399"/>
      <c r="CM663" s="399"/>
      <c r="CN663" s="399"/>
      <c r="CO663" s="399"/>
      <c r="CP663" s="399"/>
      <c r="CQ663" s="399"/>
      <c r="CR663" s="399">
        <v>6.1189682785013501E-2</v>
      </c>
      <c r="CS663" s="399"/>
      <c r="CT663" s="399"/>
      <c r="CU663" s="399"/>
      <c r="CV663" s="399"/>
      <c r="CW663" s="399"/>
      <c r="CX663" s="399"/>
      <c r="CY663" s="399"/>
      <c r="CZ663" s="399"/>
      <c r="DA663" s="399"/>
      <c r="DB663" s="399"/>
      <c r="DC663" s="399"/>
      <c r="DD663" s="399"/>
      <c r="DE663" s="399"/>
      <c r="DG663" s="404"/>
      <c r="DI663" s="399"/>
      <c r="DJ663" s="399">
        <v>1.27612179258844E-2</v>
      </c>
      <c r="DK663" s="399">
        <v>-8.3652716290236101E-2</v>
      </c>
    </row>
    <row r="664" spans="1:115" customFormat="1" hidden="1" outlineLevel="1">
      <c r="A664" s="398">
        <f t="shared" si="57"/>
        <v>38868</v>
      </c>
      <c r="B664" s="402"/>
      <c r="C664" s="399"/>
      <c r="D664" s="399">
        <v>4.3E-3</v>
      </c>
      <c r="E664" s="399">
        <v>-3.3990112880090899E-2</v>
      </c>
      <c r="F664" s="399"/>
      <c r="G664" s="399">
        <v>-4.6473880000000002E-2</v>
      </c>
      <c r="H664" s="399">
        <v>-2.654546E-2</v>
      </c>
      <c r="I664" s="399">
        <v>-3.0061569999999999E-2</v>
      </c>
      <c r="J664" s="399">
        <v>-3.4947579999999999E-2</v>
      </c>
      <c r="K664" s="399">
        <v>-2.4394030000000001E-2</v>
      </c>
      <c r="L664" s="399">
        <v>-2.6977589999999999E-2</v>
      </c>
      <c r="M664" s="399">
        <v>-4.0121480000000001E-2</v>
      </c>
      <c r="N664" s="399">
        <v>-7.4440699999999999E-2</v>
      </c>
      <c r="O664" s="399">
        <v>4.4936050000000003E-3</v>
      </c>
      <c r="P664" s="399">
        <v>-2.4531830000000001E-2</v>
      </c>
      <c r="Q664" s="399">
        <v>1.0806700000000001E-2</v>
      </c>
      <c r="R664" s="399">
        <v>-0.150873828861322</v>
      </c>
      <c r="S664" s="399">
        <v>3.1534027368506003E-2</v>
      </c>
      <c r="T664" s="399">
        <v>-4.5131349407654703E-2</v>
      </c>
      <c r="U664" s="399">
        <v>2.39334551641565E-2</v>
      </c>
      <c r="V664" s="399">
        <v>-1.7040570568650999E-2</v>
      </c>
      <c r="W664" s="399">
        <v>0.342650113824715</v>
      </c>
      <c r="X664" s="399">
        <v>-6.1506104863854903E-2</v>
      </c>
      <c r="Y664" s="399"/>
      <c r="Z664" s="399">
        <v>-9.5221160276768593E-2</v>
      </c>
      <c r="AA664" s="399">
        <v>-2.5323808526304399E-2</v>
      </c>
      <c r="AB664" s="399">
        <v>-0.152592573216352</v>
      </c>
      <c r="AC664" s="399">
        <v>-0.158059889551179</v>
      </c>
      <c r="AD664" s="399"/>
      <c r="AE664" s="399">
        <v>9.08441163553666E-2</v>
      </c>
      <c r="AF664" s="399">
        <v>-0.109928849436511</v>
      </c>
      <c r="AG664" s="399"/>
      <c r="AH664" s="399"/>
      <c r="AI664" s="399">
        <v>-0.110350788560205</v>
      </c>
      <c r="AJ664" s="399">
        <v>-0.110350770423043</v>
      </c>
      <c r="AK664" s="399">
        <v>-2.6087136642680201E-2</v>
      </c>
      <c r="AL664" s="399"/>
      <c r="AM664" s="399">
        <v>-4.0949803500458903E-2</v>
      </c>
      <c r="AN664" s="399">
        <v>-8.3674432473459598E-2</v>
      </c>
      <c r="AO664" s="399"/>
      <c r="AP664" s="399">
        <v>-2.1065865910215101E-2</v>
      </c>
      <c r="AQ664" s="399">
        <v>-1.8695726032911902E-2</v>
      </c>
      <c r="AR664" s="399">
        <v>-0.213552327140098</v>
      </c>
      <c r="AS664" s="399"/>
      <c r="AT664" s="399">
        <v>-2.5359744994081598E-2</v>
      </c>
      <c r="AU664" s="399"/>
      <c r="AV664" s="399">
        <v>3.8118270389399397E-2</v>
      </c>
      <c r="AW664" s="399">
        <v>-6.8029814942413599E-2</v>
      </c>
      <c r="AX664" s="399"/>
      <c r="AY664" s="399">
        <v>-5.8018266342230299E-2</v>
      </c>
      <c r="AZ664" s="399">
        <v>-4.5635483207800802E-2</v>
      </c>
      <c r="BA664" s="399">
        <v>-8.0671993894310106E-3</v>
      </c>
      <c r="BB664" s="399">
        <v>-7.7033013110680795E-2</v>
      </c>
      <c r="BC664" s="399"/>
      <c r="BD664" s="399">
        <v>-1.4599131021207299E-2</v>
      </c>
      <c r="BE664" s="399">
        <v>-5.1415974341571399E-2</v>
      </c>
      <c r="BF664" s="399">
        <v>-8.0870019771366694E-2</v>
      </c>
      <c r="BG664" s="399">
        <v>3.0215572990780398E-2</v>
      </c>
      <c r="BH664" s="399">
        <v>-8.80249085439819E-2</v>
      </c>
      <c r="BI664" s="399"/>
      <c r="BJ664" s="399">
        <v>-2.2501188934997501E-2</v>
      </c>
      <c r="BK664" s="399">
        <v>-3.6836393845786602E-2</v>
      </c>
      <c r="BL664" s="399">
        <v>-6.03794677064734E-2</v>
      </c>
      <c r="BM664" s="399">
        <v>-0.12370074636206201</v>
      </c>
      <c r="BN664" s="399"/>
      <c r="BO664" s="399">
        <v>-1.1736090096503201E-2</v>
      </c>
      <c r="BP664" s="399">
        <v>3.8125521210315302E-2</v>
      </c>
      <c r="BQ664" s="399">
        <v>-7.2468008952975393E-2</v>
      </c>
      <c r="BR664" s="399">
        <v>-0.116204018790644</v>
      </c>
      <c r="BS664" s="399"/>
      <c r="BT664" s="399"/>
      <c r="BU664" s="399">
        <v>-6.1108284419520098E-2</v>
      </c>
      <c r="BV664" s="399"/>
      <c r="BW664" s="399">
        <v>7.9723445036272003E-2</v>
      </c>
      <c r="BX664" s="403"/>
      <c r="BY664" s="399">
        <v>-2.0398767779027299E-2</v>
      </c>
      <c r="BZ664" s="399">
        <v>-6.0620501264163802E-2</v>
      </c>
      <c r="CA664" s="399">
        <v>2.88423107191586E-2</v>
      </c>
      <c r="CB664" s="399"/>
      <c r="CC664" s="399">
        <v>-6.1238369380895198E-2</v>
      </c>
      <c r="CD664" s="399"/>
      <c r="CE664" s="399"/>
      <c r="CF664" s="399">
        <v>-0.10640897929925699</v>
      </c>
      <c r="CG664" s="399">
        <v>-2.59447954300434E-2</v>
      </c>
      <c r="CH664" s="399">
        <v>-5.1634516501475602E-2</v>
      </c>
      <c r="CI664" s="399">
        <v>8.1494062810546206E-2</v>
      </c>
      <c r="CJ664" s="399">
        <v>-5.84542252440194E-2</v>
      </c>
      <c r="CK664" s="399"/>
      <c r="CL664" s="399"/>
      <c r="CM664" s="399"/>
      <c r="CN664" s="399"/>
      <c r="CO664" s="399"/>
      <c r="CP664" s="399"/>
      <c r="CQ664" s="399"/>
      <c r="CR664" s="399">
        <v>-2.2423715581326598E-2</v>
      </c>
      <c r="CS664" s="399"/>
      <c r="CT664" s="399"/>
      <c r="CU664" s="399"/>
      <c r="CV664" s="399"/>
      <c r="CW664" s="399"/>
      <c r="CX664" s="399"/>
      <c r="CY664" s="399"/>
      <c r="CZ664" s="399"/>
      <c r="DA664" s="399"/>
      <c r="DB664" s="399"/>
      <c r="DC664" s="399"/>
      <c r="DD664" s="399"/>
      <c r="DE664" s="399"/>
      <c r="DG664" s="404"/>
      <c r="DI664" s="399"/>
      <c r="DJ664" s="399">
        <v>-2.7954513915306001E-2</v>
      </c>
      <c r="DK664" s="399">
        <v>-2.7052055795457601E-2</v>
      </c>
    </row>
    <row r="665" spans="1:115" customFormat="1" hidden="1" outlineLevel="1">
      <c r="A665" s="398">
        <f t="shared" si="57"/>
        <v>38898</v>
      </c>
      <c r="B665" s="402"/>
      <c r="C665" s="399"/>
      <c r="D665" s="399">
        <v>4.0000000000000001E-3</v>
      </c>
      <c r="E665" s="399">
        <v>4.8661134027194698E-4</v>
      </c>
      <c r="F665" s="399"/>
      <c r="G665" s="399">
        <v>-3.7134460000000005E-3</v>
      </c>
      <c r="H665" s="399">
        <v>-3.9223010000000004E-3</v>
      </c>
      <c r="I665" s="399">
        <v>2.0662189999999997E-2</v>
      </c>
      <c r="J665" s="399">
        <v>-3.0401159999999997E-5</v>
      </c>
      <c r="K665" s="399">
        <v>-3.0259589999999999E-3</v>
      </c>
      <c r="L665" s="399">
        <v>4.9492990000000001E-2</v>
      </c>
      <c r="M665" s="399">
        <v>3.3472109999999999E-2</v>
      </c>
      <c r="N665" s="399">
        <v>-1.1122989999999999E-2</v>
      </c>
      <c r="O665" s="399">
        <v>1.359257E-2</v>
      </c>
      <c r="P665" s="399">
        <v>4.9913610000000006E-3</v>
      </c>
      <c r="Q665" s="399">
        <v>2.6847919999999997E-2</v>
      </c>
      <c r="R665" s="399">
        <v>-4.1827080134765202E-2</v>
      </c>
      <c r="S665" s="399">
        <v>2.4776565131059401E-3</v>
      </c>
      <c r="T665" s="399">
        <v>-0.209452879287613</v>
      </c>
      <c r="U665" s="399">
        <v>3.1504010277972803E-2</v>
      </c>
      <c r="V665" s="399">
        <v>0.117596059608473</v>
      </c>
      <c r="W665" s="399">
        <v>6.0524311311304001E-2</v>
      </c>
      <c r="X665" s="399">
        <v>-1.01549185953674E-2</v>
      </c>
      <c r="Y665" s="399"/>
      <c r="Z665" s="399">
        <v>4.42914980805275E-2</v>
      </c>
      <c r="AA665" s="399">
        <v>7.9350131259630696E-2</v>
      </c>
      <c r="AB665" s="399">
        <v>-8.0919120988589596E-2</v>
      </c>
      <c r="AC665" s="399">
        <v>-9.6577443556926504E-2</v>
      </c>
      <c r="AD665" s="399"/>
      <c r="AE665" s="399">
        <v>-1.6393545084497502E-2</v>
      </c>
      <c r="AF665" s="399">
        <v>-5.3243999704326497E-3</v>
      </c>
      <c r="AG665" s="399"/>
      <c r="AH665" s="399"/>
      <c r="AI665" s="399">
        <v>0.12777695393918401</v>
      </c>
      <c r="AJ665" s="399">
        <v>0.127776874931227</v>
      </c>
      <c r="AK665" s="399">
        <v>1.3184747721359301E-2</v>
      </c>
      <c r="AL665" s="399"/>
      <c r="AM665" s="399">
        <v>-1.03463331604114E-2</v>
      </c>
      <c r="AN665" s="399">
        <v>4.3090297270676502E-2</v>
      </c>
      <c r="AO665" s="399"/>
      <c r="AP665" s="399">
        <v>9.4322917584618499E-2</v>
      </c>
      <c r="AQ665" s="399">
        <v>1.24793772261031E-2</v>
      </c>
      <c r="AR665" s="399">
        <v>-7.3541996535601006E-2</v>
      </c>
      <c r="AS665" s="399"/>
      <c r="AT665" s="399">
        <v>1.89870694042968E-2</v>
      </c>
      <c r="AU665" s="399"/>
      <c r="AV665" s="399">
        <v>-1.9998233175433301E-3</v>
      </c>
      <c r="AW665" s="399">
        <v>2.488435562085E-2</v>
      </c>
      <c r="AX665" s="399"/>
      <c r="AY665" s="399">
        <v>1.17649143045484E-2</v>
      </c>
      <c r="AZ665" s="399">
        <v>-1.83997515904155E-2</v>
      </c>
      <c r="BA665" s="399">
        <v>2.5027117296163499E-3</v>
      </c>
      <c r="BB665" s="399">
        <v>-2.5016548053088901E-2</v>
      </c>
      <c r="BC665" s="399"/>
      <c r="BD665" s="399">
        <v>-3.5849758743325799E-2</v>
      </c>
      <c r="BE665" s="399">
        <v>6.4057944477468196E-2</v>
      </c>
      <c r="BF665" s="399">
        <v>8.8165832139002198E-2</v>
      </c>
      <c r="BG665" s="399">
        <v>-3.2123064276822898E-2</v>
      </c>
      <c r="BH665" s="399">
        <v>-2.16572960656711E-2</v>
      </c>
      <c r="BI665" s="399"/>
      <c r="BJ665" s="399">
        <v>-2.7473867037940799E-2</v>
      </c>
      <c r="BK665" s="399">
        <v>2.09732161898992E-2</v>
      </c>
      <c r="BL665" s="399">
        <v>-1.50091919696442E-2</v>
      </c>
      <c r="BM665" s="399">
        <v>3.3336302586142098E-2</v>
      </c>
      <c r="BN665" s="399"/>
      <c r="BO665" s="399">
        <v>3.7966218648107099E-2</v>
      </c>
      <c r="BP665" s="399">
        <v>1.8985696015276499E-2</v>
      </c>
      <c r="BQ665" s="399">
        <v>-2.6621374463092901E-2</v>
      </c>
      <c r="BR665" s="399">
        <v>1.8653264939155E-2</v>
      </c>
      <c r="BS665" s="399"/>
      <c r="BT665" s="399"/>
      <c r="BU665" s="399">
        <v>2.9317088219337401E-2</v>
      </c>
      <c r="BV665" s="399"/>
      <c r="BW665" s="399">
        <v>-5.7792624708886599E-3</v>
      </c>
      <c r="BX665" s="403"/>
      <c r="BY665" s="399">
        <v>4.07512103150151E-2</v>
      </c>
      <c r="BZ665" s="399">
        <v>-7.6219111966415697E-3</v>
      </c>
      <c r="CA665" s="399">
        <v>1.8182472630152401E-2</v>
      </c>
      <c r="CB665" s="399"/>
      <c r="CC665" s="399">
        <v>0.100358561300338</v>
      </c>
      <c r="CD665" s="399"/>
      <c r="CE665" s="399"/>
      <c r="CF665" s="399">
        <v>1.6891393593120901E-2</v>
      </c>
      <c r="CG665" s="399">
        <v>-2.13697728806043E-2</v>
      </c>
      <c r="CH665" s="399">
        <v>-5.1363677470139804E-3</v>
      </c>
      <c r="CI665" s="399">
        <v>-7.3783327886260894E-2</v>
      </c>
      <c r="CJ665" s="399">
        <v>2.8697245512858401E-2</v>
      </c>
      <c r="CK665" s="399"/>
      <c r="CL665" s="399"/>
      <c r="CM665" s="399"/>
      <c r="CN665" s="399"/>
      <c r="CO665" s="399"/>
      <c r="CP665" s="399"/>
      <c r="CQ665" s="399"/>
      <c r="CR665" s="399">
        <v>-1.42858861660164E-2</v>
      </c>
      <c r="CS665" s="399"/>
      <c r="CT665" s="399"/>
      <c r="CU665" s="399"/>
      <c r="CV665" s="399"/>
      <c r="CW665" s="399"/>
      <c r="CX665" s="399"/>
      <c r="CY665" s="399"/>
      <c r="CZ665" s="399"/>
      <c r="DA665" s="399"/>
      <c r="DB665" s="399"/>
      <c r="DC665" s="399"/>
      <c r="DD665" s="399"/>
      <c r="DE665" s="399"/>
      <c r="DG665" s="404"/>
      <c r="DI665" s="399"/>
      <c r="DJ665" s="399">
        <v>-3.7768478293022802E-2</v>
      </c>
      <c r="DK665" s="399">
        <v>1.9174142370521599E-3</v>
      </c>
    </row>
    <row r="666" spans="1:115" customFormat="1" hidden="1" outlineLevel="1">
      <c r="A666" s="398">
        <f t="shared" si="57"/>
        <v>38929</v>
      </c>
      <c r="B666" s="402"/>
      <c r="C666" s="399"/>
      <c r="D666" s="399">
        <v>4.0000000000000001E-3</v>
      </c>
      <c r="E666" s="399">
        <v>-1.9591052751282102E-3</v>
      </c>
      <c r="F666" s="399"/>
      <c r="G666" s="399">
        <v>-3.8049390000000002E-2</v>
      </c>
      <c r="H666" s="399">
        <v>-4.2002629999999999E-2</v>
      </c>
      <c r="I666" s="399">
        <v>3.2560980000000003E-2</v>
      </c>
      <c r="J666" s="399">
        <v>1.8723989999999999E-2</v>
      </c>
      <c r="K666" s="399">
        <v>-5.5750799999999996E-2</v>
      </c>
      <c r="L666" s="399">
        <v>3.8914030000000002E-2</v>
      </c>
      <c r="M666" s="399">
        <v>1.9819530000000002E-2</v>
      </c>
      <c r="N666" s="399">
        <v>-4.1098849999999999E-2</v>
      </c>
      <c r="O666" s="399">
        <v>1.4259040000000001E-2</v>
      </c>
      <c r="P666" s="399">
        <v>4.0114609999999995E-2</v>
      </c>
      <c r="Q666" s="399">
        <v>4.9126960000000004E-2</v>
      </c>
      <c r="R666" s="399">
        <v>0.18666005703765801</v>
      </c>
      <c r="S666" s="399">
        <v>-3.5060355190872902E-2</v>
      </c>
      <c r="T666" s="399">
        <v>-0.20597873345334</v>
      </c>
      <c r="U666" s="399">
        <v>0.106403937369057</v>
      </c>
      <c r="V666" s="399">
        <v>-0.30480870792417503</v>
      </c>
      <c r="W666" s="399">
        <v>-0.13122502714961501</v>
      </c>
      <c r="X666" s="399">
        <v>3.4017359737795003E-2</v>
      </c>
      <c r="Y666" s="399"/>
      <c r="Z666" s="399">
        <v>-0.114996660374324</v>
      </c>
      <c r="AA666" s="399">
        <v>-7.4153069105899902E-2</v>
      </c>
      <c r="AB666" s="399">
        <v>-3.53260669568531E-2</v>
      </c>
      <c r="AC666" s="399">
        <v>-3.6008968115798498E-2</v>
      </c>
      <c r="AD666" s="399"/>
      <c r="AE666" s="399">
        <v>-1.0333293605891501E-2</v>
      </c>
      <c r="AF666" s="399">
        <v>0.106926104659887</v>
      </c>
      <c r="AG666" s="399"/>
      <c r="AH666" s="399"/>
      <c r="AI666" s="399">
        <v>-7.8053106460193894E-2</v>
      </c>
      <c r="AJ666" s="399">
        <v>-7.8053068263445102E-2</v>
      </c>
      <c r="AK666" s="399">
        <v>3.2655006699252802E-2</v>
      </c>
      <c r="AL666" s="399"/>
      <c r="AM666" s="399">
        <v>0.110677559319467</v>
      </c>
      <c r="AN666" s="399">
        <v>-0.109589591049587</v>
      </c>
      <c r="AO666" s="399"/>
      <c r="AP666" s="399">
        <v>0.10540766835125399</v>
      </c>
      <c r="AQ666" s="399">
        <v>-2.4691272565376999E-2</v>
      </c>
      <c r="AR666" s="399">
        <v>3.9924579922604897E-2</v>
      </c>
      <c r="AS666" s="399"/>
      <c r="AT666" s="399">
        <v>3.3126541545842998E-2</v>
      </c>
      <c r="AU666" s="399"/>
      <c r="AV666" s="399">
        <v>5.5629497380267103E-2</v>
      </c>
      <c r="AW666" s="399">
        <v>1.6437797241711499E-2</v>
      </c>
      <c r="AX666" s="399"/>
      <c r="AY666" s="399">
        <v>3.8609050623030099E-2</v>
      </c>
      <c r="AZ666" s="399">
        <v>6.5711976629252794E-2</v>
      </c>
      <c r="BA666" s="399">
        <v>5.3977572346999E-2</v>
      </c>
      <c r="BB666" s="399">
        <v>4.42778442528972E-2</v>
      </c>
      <c r="BC666" s="399"/>
      <c r="BD666" s="399">
        <v>6.6054051049916504E-2</v>
      </c>
      <c r="BE666" s="399">
        <v>-8.6897267945132403E-2</v>
      </c>
      <c r="BF666" s="399">
        <v>-7.7267195974324604E-2</v>
      </c>
      <c r="BG666" s="399">
        <v>-3.04818369497575E-2</v>
      </c>
      <c r="BH666" s="399">
        <v>-9.4194837913682994E-2</v>
      </c>
      <c r="BI666" s="399"/>
      <c r="BJ666" s="399">
        <v>-1.0663746212152599E-2</v>
      </c>
      <c r="BK666" s="399">
        <v>-4.4325466136483797E-2</v>
      </c>
      <c r="BL666" s="399">
        <v>9.5055138799450198E-2</v>
      </c>
      <c r="BM666" s="399">
        <v>-0.172173899544209</v>
      </c>
      <c r="BN666" s="399"/>
      <c r="BO666" s="399">
        <v>5.9941970424841999E-2</v>
      </c>
      <c r="BP666" s="399">
        <v>5.0091628205801403E-2</v>
      </c>
      <c r="BQ666" s="399">
        <v>4.8036369516620797E-2</v>
      </c>
      <c r="BR666" s="399">
        <v>6.8110678375041506E-2</v>
      </c>
      <c r="BS666" s="399"/>
      <c r="BT666" s="399"/>
      <c r="BU666" s="399">
        <v>1.55551845956447E-2</v>
      </c>
      <c r="BV666" s="399"/>
      <c r="BW666" s="399">
        <v>-7.6188573922086805E-2</v>
      </c>
      <c r="BX666" s="403"/>
      <c r="BY666" s="399">
        <v>3.2346098420991697E-2</v>
      </c>
      <c r="BZ666" s="399">
        <v>-8.4485522933344798E-2</v>
      </c>
      <c r="CA666" s="399">
        <v>-5.1272686743702799E-2</v>
      </c>
      <c r="CB666" s="399"/>
      <c r="CC666" s="399">
        <v>6.7123930912164204E-2</v>
      </c>
      <c r="CD666" s="399"/>
      <c r="CE666" s="399"/>
      <c r="CF666" s="399">
        <v>-3.2118274636056099E-2</v>
      </c>
      <c r="CG666" s="399">
        <v>-3.9702198264658803E-2</v>
      </c>
      <c r="CH666" s="399">
        <v>2.67241153346475E-2</v>
      </c>
      <c r="CI666" s="399">
        <v>-6.2711843996341401E-2</v>
      </c>
      <c r="CJ666" s="399">
        <v>3.2617831367472302E-2</v>
      </c>
      <c r="CK666" s="399"/>
      <c r="CL666" s="399"/>
      <c r="CM666" s="399"/>
      <c r="CN666" s="399"/>
      <c r="CO666" s="399"/>
      <c r="CP666" s="399"/>
      <c r="CQ666" s="399"/>
      <c r="CR666" s="399">
        <v>-4.1805964333737497E-2</v>
      </c>
      <c r="CS666" s="399"/>
      <c r="CT666" s="399"/>
      <c r="CU666" s="399"/>
      <c r="CV666" s="399"/>
      <c r="CW666" s="399"/>
      <c r="CX666" s="399"/>
      <c r="CY666" s="399"/>
      <c r="CZ666" s="399"/>
      <c r="DA666" s="399"/>
      <c r="DB666" s="399"/>
      <c r="DC666" s="399"/>
      <c r="DD666" s="399"/>
      <c r="DE666" s="399"/>
      <c r="DG666" s="404"/>
      <c r="DI666" s="399"/>
      <c r="DJ666" s="399">
        <v>3.8452223966696002E-2</v>
      </c>
      <c r="DK666" s="399">
        <v>-0.13434710932961699</v>
      </c>
    </row>
    <row r="667" spans="1:115" customFormat="1" hidden="1" outlineLevel="1">
      <c r="A667" s="398">
        <f t="shared" si="57"/>
        <v>38960</v>
      </c>
      <c r="B667" s="402"/>
      <c r="C667" s="399"/>
      <c r="D667" s="399">
        <v>4.1999999999999997E-3</v>
      </c>
      <c r="E667" s="399">
        <v>2.2201497732282399E-2</v>
      </c>
      <c r="F667" s="399"/>
      <c r="G667" s="399">
        <v>2.7284470000000002E-2</v>
      </c>
      <c r="H667" s="399">
        <v>2.427089E-2</v>
      </c>
      <c r="I667" s="399">
        <v>-4.4643910000000002E-2</v>
      </c>
      <c r="J667" s="399">
        <v>1.4635810000000001E-2</v>
      </c>
      <c r="K667" s="399">
        <v>1.1842330000000002E-2</v>
      </c>
      <c r="L667" s="399">
        <v>3.4843209999999999E-2</v>
      </c>
      <c r="M667" s="399">
        <v>3.3180599999999998E-2</v>
      </c>
      <c r="N667" s="399">
        <v>7.5795169999999995E-2</v>
      </c>
      <c r="O667" s="399">
        <v>3.76569E-2</v>
      </c>
      <c r="P667" s="399">
        <v>2.7915519999999999E-2</v>
      </c>
      <c r="Q667" s="399">
        <v>2.5669960000000002E-2</v>
      </c>
      <c r="R667" s="399">
        <v>-1.6186715077678401E-3</v>
      </c>
      <c r="S667" s="399">
        <v>7.8610317538944097E-2</v>
      </c>
      <c r="T667" s="399">
        <v>0.28880869302447398</v>
      </c>
      <c r="U667" s="399">
        <v>6.8566383717797802E-2</v>
      </c>
      <c r="V667" s="399">
        <v>0.146522894142361</v>
      </c>
      <c r="W667" s="399">
        <v>8.3821454080648505E-2</v>
      </c>
      <c r="X667" s="399">
        <v>5.5898624995324102E-2</v>
      </c>
      <c r="Y667" s="399"/>
      <c r="Z667" s="399">
        <v>-4.8479571797706601E-2</v>
      </c>
      <c r="AA667" s="399">
        <v>-0.113153557890731</v>
      </c>
      <c r="AB667" s="399">
        <v>0.14478871520136399</v>
      </c>
      <c r="AC667" s="399">
        <v>0.34163418360508402</v>
      </c>
      <c r="AD667" s="399"/>
      <c r="AE667" s="399">
        <v>-1.3472446826078199E-3</v>
      </c>
      <c r="AF667" s="399">
        <v>9.4401948016306705E-2</v>
      </c>
      <c r="AG667" s="399"/>
      <c r="AH667" s="399"/>
      <c r="AI667" s="399">
        <v>-2.0874266082752401E-2</v>
      </c>
      <c r="AJ667" s="399">
        <v>-2.0874330384778799E-2</v>
      </c>
      <c r="AK667" s="399">
        <v>-1.7659390536550999E-2</v>
      </c>
      <c r="AL667" s="399"/>
      <c r="AM667" s="399">
        <v>4.04032916672174E-2</v>
      </c>
      <c r="AN667" s="399">
        <v>2.7163623517946399E-2</v>
      </c>
      <c r="AO667" s="399"/>
      <c r="AP667" s="399">
        <v>1.67640683880598E-2</v>
      </c>
      <c r="AQ667" s="399">
        <v>2.2279012333119699E-2</v>
      </c>
      <c r="AR667" s="399">
        <v>0.31481478485352199</v>
      </c>
      <c r="AS667" s="399"/>
      <c r="AT667" s="399">
        <v>4.6091996362986401E-2</v>
      </c>
      <c r="AU667" s="399"/>
      <c r="AV667" s="399">
        <v>2.99783392523316E-2</v>
      </c>
      <c r="AW667" s="399">
        <v>0.101423204074172</v>
      </c>
      <c r="AX667" s="399"/>
      <c r="AY667" s="399">
        <v>3.4551646529862298E-2</v>
      </c>
      <c r="AZ667" s="399">
        <v>2.5603540053258302E-2</v>
      </c>
      <c r="BA667" s="399">
        <v>2.6132266349080599E-2</v>
      </c>
      <c r="BB667" s="399">
        <v>-5.6099066385689601E-2</v>
      </c>
      <c r="BC667" s="399"/>
      <c r="BD667" s="399">
        <v>0.100647646508687</v>
      </c>
      <c r="BE667" s="399">
        <v>2.7744638796995701E-2</v>
      </c>
      <c r="BF667" s="399">
        <v>-0.10236370176028201</v>
      </c>
      <c r="BG667" s="399">
        <v>0.25487223876262299</v>
      </c>
      <c r="BH667" s="399">
        <v>0.100627456234369</v>
      </c>
      <c r="BI667" s="399"/>
      <c r="BJ667" s="399">
        <v>9.1017576736599395E-2</v>
      </c>
      <c r="BK667" s="399">
        <v>-6.3779283543146104E-2</v>
      </c>
      <c r="BL667" s="399">
        <v>8.7657002150942599E-4</v>
      </c>
      <c r="BM667" s="399">
        <v>-8.4033833158847493E-3</v>
      </c>
      <c r="BN667" s="399"/>
      <c r="BO667" s="399">
        <v>-1.3305192972079201E-2</v>
      </c>
      <c r="BP667" s="399">
        <v>1.91969460260288E-2</v>
      </c>
      <c r="BQ667" s="399">
        <v>-9.5683937032954594E-2</v>
      </c>
      <c r="BR667" s="399">
        <v>8.61382462805175E-2</v>
      </c>
      <c r="BS667" s="399"/>
      <c r="BT667" s="399"/>
      <c r="BU667" s="399">
        <v>4.6863954232396497E-2</v>
      </c>
      <c r="BV667" s="399"/>
      <c r="BW667" s="399">
        <v>8.7478333172636893E-3</v>
      </c>
      <c r="BX667" s="403"/>
      <c r="BY667" s="399">
        <v>3.3713657363598698E-6</v>
      </c>
      <c r="BZ667" s="399">
        <v>0.22986569134464199</v>
      </c>
      <c r="CA667" s="399">
        <v>2.29963320230508E-3</v>
      </c>
      <c r="CB667" s="399"/>
      <c r="CC667" s="399">
        <v>2.5366996668556099E-2</v>
      </c>
      <c r="CD667" s="399"/>
      <c r="CE667" s="399"/>
      <c r="CF667" s="399">
        <v>3.9108196691484099E-4</v>
      </c>
      <c r="CG667" s="399">
        <v>6.4870224191200202E-3</v>
      </c>
      <c r="CH667" s="399">
        <v>-8.3021782764768903E-2</v>
      </c>
      <c r="CI667" s="399">
        <v>0.13743213801270601</v>
      </c>
      <c r="CJ667" s="399">
        <v>7.2096753404684105E-2</v>
      </c>
      <c r="CK667" s="399"/>
      <c r="CL667" s="399"/>
      <c r="CM667" s="399"/>
      <c r="CN667" s="399"/>
      <c r="CO667" s="399"/>
      <c r="CP667" s="399"/>
      <c r="CQ667" s="399"/>
      <c r="CR667" s="399">
        <v>3.60428452264494E-3</v>
      </c>
      <c r="CS667" s="399"/>
      <c r="CT667" s="399"/>
      <c r="CU667" s="399"/>
      <c r="CV667" s="399"/>
      <c r="CW667" s="399"/>
      <c r="CX667" s="399"/>
      <c r="CY667" s="399"/>
      <c r="CZ667" s="399"/>
      <c r="DA667" s="399"/>
      <c r="DB667" s="399"/>
      <c r="DC667" s="399"/>
      <c r="DD667" s="399"/>
      <c r="DE667" s="399"/>
      <c r="DG667" s="404"/>
      <c r="DI667" s="399"/>
      <c r="DJ667" s="399">
        <v>-1.30251063847358E-2</v>
      </c>
      <c r="DK667" s="399">
        <v>2.2184689025813199E-2</v>
      </c>
    </row>
    <row r="668" spans="1:115" customFormat="1" hidden="1" outlineLevel="1">
      <c r="A668" s="398">
        <f t="shared" si="57"/>
        <v>38990</v>
      </c>
      <c r="B668" s="402"/>
      <c r="C668" s="399"/>
      <c r="D668" s="399">
        <v>4.0999999999999899E-3</v>
      </c>
      <c r="E668" s="399">
        <v>2.1163013548593401E-2</v>
      </c>
      <c r="F668" s="399"/>
      <c r="G668" s="399">
        <v>3.3003300000000002E-3</v>
      </c>
      <c r="H668" s="399">
        <v>5.9048349999999999E-2</v>
      </c>
      <c r="I668" s="399">
        <v>-3.6963780000000002E-2</v>
      </c>
      <c r="J668" s="399">
        <v>3.645081E-2</v>
      </c>
      <c r="K668" s="399">
        <v>3.2268849999999995E-2</v>
      </c>
      <c r="L668" s="399">
        <v>1.808682E-2</v>
      </c>
      <c r="M668" s="399">
        <v>4.5572720000000004E-2</v>
      </c>
      <c r="N668" s="399">
        <v>3.6905009999999995E-2</v>
      </c>
      <c r="O668" s="399">
        <v>1.9354840000000001E-3</v>
      </c>
      <c r="P668" s="399">
        <v>1.179203E-2</v>
      </c>
      <c r="Q668" s="399">
        <v>-2.0455679999999997E-2</v>
      </c>
      <c r="R668" s="399">
        <v>0.134561350995614</v>
      </c>
      <c r="S668" s="399">
        <v>7.91395095181157E-3</v>
      </c>
      <c r="T668" s="399">
        <v>-5.6022165238368499E-3</v>
      </c>
      <c r="U668" s="399">
        <v>-1.04166666666666E-2</v>
      </c>
      <c r="V668" s="399">
        <v>4.1842329269251501E-2</v>
      </c>
      <c r="W668" s="399">
        <v>0.12649592243170599</v>
      </c>
      <c r="X668" s="399">
        <v>2.7268401121454101E-3</v>
      </c>
      <c r="Y668" s="399"/>
      <c r="Z668" s="399">
        <v>-5.8360620899922999E-2</v>
      </c>
      <c r="AA668" s="399">
        <v>6.1765434192537903E-2</v>
      </c>
      <c r="AB668" s="399">
        <v>6.8159461106420002E-2</v>
      </c>
      <c r="AC668" s="399">
        <v>4.0603293052947097E-2</v>
      </c>
      <c r="AD668" s="399"/>
      <c r="AE668" s="399">
        <v>4.24957729096926E-2</v>
      </c>
      <c r="AF668" s="399">
        <v>5.61670784715722E-2</v>
      </c>
      <c r="AG668" s="399">
        <v>1.73947235200233E-3</v>
      </c>
      <c r="AH668" s="399"/>
      <c r="AI668" s="399">
        <v>6.1738788234017399E-2</v>
      </c>
      <c r="AJ668" s="399">
        <v>6.1738855405893897E-2</v>
      </c>
      <c r="AK668" s="399">
        <v>1.09135721852111E-2</v>
      </c>
      <c r="AL668" s="399"/>
      <c r="AM668" s="399">
        <v>4.18888922594211E-2</v>
      </c>
      <c r="AN668" s="399">
        <v>6.0847296218823101E-2</v>
      </c>
      <c r="AO668" s="399"/>
      <c r="AP668" s="399">
        <v>3.3292178587419799E-2</v>
      </c>
      <c r="AQ668" s="399">
        <v>8.9112554127581595E-2</v>
      </c>
      <c r="AR668" s="399">
        <v>1.6488793680890099E-2</v>
      </c>
      <c r="AS668" s="399"/>
      <c r="AT668" s="399">
        <v>0.132822543945458</v>
      </c>
      <c r="AU668" s="399"/>
      <c r="AV668" s="399">
        <v>4.3146094026687001E-3</v>
      </c>
      <c r="AW668" s="399">
        <v>1.29248824422179E-3</v>
      </c>
      <c r="AX668" s="399"/>
      <c r="AY668" s="399">
        <v>1.41295516885115E-2</v>
      </c>
      <c r="AZ668" s="399">
        <v>8.01709018211227E-2</v>
      </c>
      <c r="BA668" s="399">
        <v>5.5447571335927003E-3</v>
      </c>
      <c r="BB668" s="399">
        <v>-6.7812880129497793E-2</v>
      </c>
      <c r="BC668" s="399"/>
      <c r="BD668" s="399">
        <v>4.7850158592395803E-2</v>
      </c>
      <c r="BE668" s="399">
        <v>-2.3222038297345E-2</v>
      </c>
      <c r="BF668" s="399">
        <v>8.6105645988208093E-2</v>
      </c>
      <c r="BG668" s="399">
        <v>-3.3452971733419497E-2</v>
      </c>
      <c r="BH668" s="399">
        <v>1.16281827207544E-2</v>
      </c>
      <c r="BI668" s="399"/>
      <c r="BJ668" s="399">
        <v>2.3311790969986399E-2</v>
      </c>
      <c r="BK668" s="399">
        <v>-8.2888629977505499E-3</v>
      </c>
      <c r="BL668" s="399">
        <v>2.8471384231733399E-2</v>
      </c>
      <c r="BM668" s="399">
        <v>0.117055149036718</v>
      </c>
      <c r="BN668" s="399"/>
      <c r="BO668" s="399">
        <v>7.1429622432057603E-3</v>
      </c>
      <c r="BP668" s="399">
        <v>5.3082297459438703E-2</v>
      </c>
      <c r="BQ668" s="399">
        <v>-0.118757029876977</v>
      </c>
      <c r="BR668" s="399">
        <v>-5.2935065092900899E-2</v>
      </c>
      <c r="BS668" s="399"/>
      <c r="BT668" s="399"/>
      <c r="BU668" s="399">
        <v>3.49511109761491E-2</v>
      </c>
      <c r="BV668" s="399"/>
      <c r="BW668" s="399">
        <v>0.102862353867956</v>
      </c>
      <c r="BX668" s="403"/>
      <c r="BY668" s="399">
        <v>6.6661084331058797E-3</v>
      </c>
      <c r="BZ668" s="399">
        <v>4.5019959307734003E-2</v>
      </c>
      <c r="CA668" s="399">
        <v>7.03634139042916E-2</v>
      </c>
      <c r="CB668" s="399"/>
      <c r="CC668" s="399">
        <v>-4.26227861812555E-2</v>
      </c>
      <c r="CD668" s="399"/>
      <c r="CE668" s="399"/>
      <c r="CF668" s="399">
        <v>-0.16422177580361799</v>
      </c>
      <c r="CG668" s="399">
        <v>5.63011497878491E-2</v>
      </c>
      <c r="CH668" s="399">
        <v>1.3976519005471E-2</v>
      </c>
      <c r="CI668" s="399">
        <v>0.119236884665902</v>
      </c>
      <c r="CJ668" s="399">
        <v>6.4202224845903696E-2</v>
      </c>
      <c r="CK668" s="399"/>
      <c r="CL668" s="399"/>
      <c r="CM668" s="399"/>
      <c r="CN668" s="399"/>
      <c r="CO668" s="399"/>
      <c r="CP668" s="399"/>
      <c r="CQ668" s="399"/>
      <c r="CR668" s="399">
        <v>7.0011646762986698E-2</v>
      </c>
      <c r="CS668" s="399"/>
      <c r="CT668" s="399"/>
      <c r="CU668" s="399"/>
      <c r="CV668" s="399"/>
      <c r="CW668" s="399"/>
      <c r="CX668" s="399"/>
      <c r="CY668" s="399"/>
      <c r="CZ668" s="399"/>
      <c r="DA668" s="399"/>
      <c r="DB668" s="399"/>
      <c r="DC668" s="399"/>
      <c r="DD668" s="399"/>
      <c r="DE668" s="399"/>
      <c r="DG668" s="404"/>
      <c r="DI668" s="399"/>
      <c r="DJ668" s="399">
        <v>-2.4007246567110702E-2</v>
      </c>
      <c r="DK668" s="399">
        <v>2.7130021166989801E-2</v>
      </c>
    </row>
    <row r="669" spans="1:115" customFormat="1" hidden="1" outlineLevel="1">
      <c r="A669" s="398">
        <f t="shared" si="57"/>
        <v>39021</v>
      </c>
      <c r="B669" s="402"/>
      <c r="C669" s="399"/>
      <c r="D669" s="399">
        <v>4.0999999999999899E-3</v>
      </c>
      <c r="E669" s="399">
        <v>3.49903124391732E-2</v>
      </c>
      <c r="F669" s="399"/>
      <c r="G669" s="399">
        <v>6.2186720000000001E-2</v>
      </c>
      <c r="H669" s="399">
        <v>6.4597619999999994E-2</v>
      </c>
      <c r="I669" s="399">
        <v>4.6598199999999999E-2</v>
      </c>
      <c r="J669" s="399">
        <v>2.6345749999999998E-2</v>
      </c>
      <c r="K669" s="399">
        <v>3.3365730000000003E-2</v>
      </c>
      <c r="L669" s="399">
        <v>6.1900120000000003E-2</v>
      </c>
      <c r="M669" s="399">
        <v>3.6565739999999999E-2</v>
      </c>
      <c r="N669" s="399">
        <v>3.9838220000000001E-2</v>
      </c>
      <c r="O669" s="399">
        <v>1.9961369999999999E-2</v>
      </c>
      <c r="P669" s="399">
        <v>9.0058269999999992E-3</v>
      </c>
      <c r="Q669" s="399">
        <v>5.5029000000000002E-2</v>
      </c>
      <c r="R669" s="399">
        <v>5.3260530620293303E-2</v>
      </c>
      <c r="S669" s="399">
        <v>4.4360148505652598E-2</v>
      </c>
      <c r="T669" s="399">
        <v>-0.144064381036211</v>
      </c>
      <c r="U669" s="399">
        <v>6.4842143811677494E-2</v>
      </c>
      <c r="V669" s="399">
        <v>0.185865548543865</v>
      </c>
      <c r="W669" s="399">
        <v>-2.9700735377265999E-3</v>
      </c>
      <c r="X669" s="399">
        <v>2.81829424095285E-2</v>
      </c>
      <c r="Y669" s="399"/>
      <c r="Z669" s="399">
        <v>0.31286359678412501</v>
      </c>
      <c r="AA669" s="399">
        <v>7.4476185905340206E-2</v>
      </c>
      <c r="AB669" s="399">
        <v>-1.12877604282233E-2</v>
      </c>
      <c r="AC669" s="399">
        <v>8.75139157238988E-2</v>
      </c>
      <c r="AD669" s="399"/>
      <c r="AE669" s="399">
        <v>1.7793571287927998E-2</v>
      </c>
      <c r="AF669" s="399">
        <v>6.6091377274648699E-2</v>
      </c>
      <c r="AG669" s="399">
        <v>0.27361070591758202</v>
      </c>
      <c r="AH669" s="399"/>
      <c r="AI669" s="399">
        <v>0.18534465839565401</v>
      </c>
      <c r="AJ669" s="399">
        <v>0.18534456143161501</v>
      </c>
      <c r="AK669" s="399">
        <v>2.0058647769869601E-2</v>
      </c>
      <c r="AL669" s="399"/>
      <c r="AM669" s="399">
        <v>1.0109384980807601E-2</v>
      </c>
      <c r="AN669" s="399">
        <v>9.0889040501641802E-2</v>
      </c>
      <c r="AO669" s="399"/>
      <c r="AP669" s="399">
        <v>8.4009520551674197E-2</v>
      </c>
      <c r="AQ669" s="399">
        <v>4.8619238860202599E-2</v>
      </c>
      <c r="AR669" s="399">
        <v>0.17843929682965301</v>
      </c>
      <c r="AS669" s="399"/>
      <c r="AT669" s="399">
        <v>4.1150115603802898E-2</v>
      </c>
      <c r="AU669" s="399"/>
      <c r="AV669" s="399">
        <v>-2.7888449839838798E-2</v>
      </c>
      <c r="AW669" s="399">
        <v>2.7867987638158599E-2</v>
      </c>
      <c r="AX669" s="399"/>
      <c r="AY669" s="399">
        <v>9.2547396277446306E-2</v>
      </c>
      <c r="AZ669" s="399">
        <v>6.1850200726545498E-2</v>
      </c>
      <c r="BA669" s="399">
        <v>5.6297062380754298E-2</v>
      </c>
      <c r="BB669" s="399">
        <v>1.5361520138309701E-2</v>
      </c>
      <c r="BC669" s="399"/>
      <c r="BD669" s="399">
        <v>3.2822013272157897E-2</v>
      </c>
      <c r="BE669" s="399">
        <v>0.20653778998783101</v>
      </c>
      <c r="BF669" s="399">
        <v>0.26595916204617198</v>
      </c>
      <c r="BG669" s="399">
        <v>2.3485799893486699E-2</v>
      </c>
      <c r="BH669" s="399">
        <v>3.7412215096463301E-2</v>
      </c>
      <c r="BI669" s="399"/>
      <c r="BJ669" s="399">
        <v>5.0163220484314701E-2</v>
      </c>
      <c r="BK669" s="399">
        <v>-7.3331660690929598E-2</v>
      </c>
      <c r="BL669" s="399">
        <v>1.7466438824418298E-2</v>
      </c>
      <c r="BM669" s="399">
        <v>-5.9459461219344298E-2</v>
      </c>
      <c r="BN669" s="399"/>
      <c r="BO669" s="399">
        <v>3.6078039998307297E-2</v>
      </c>
      <c r="BP669" s="399">
        <v>0.102167794350254</v>
      </c>
      <c r="BQ669" s="399">
        <v>6.4651535525176607E-2</v>
      </c>
      <c r="BR669" s="399">
        <v>-8.5369308075879894E-3</v>
      </c>
      <c r="BS669" s="399"/>
      <c r="BT669" s="399"/>
      <c r="BU669" s="399">
        <v>1.8424762385428301E-2</v>
      </c>
      <c r="BV669" s="399"/>
      <c r="BW669" s="399">
        <v>-8.11267228839063E-4</v>
      </c>
      <c r="BX669" s="403"/>
      <c r="BY669" s="399">
        <v>4.7682623545499001E-2</v>
      </c>
      <c r="BZ669" s="399">
        <v>5.0044162136335203E-2</v>
      </c>
      <c r="CA669" s="399">
        <v>5.5200766803443102E-2</v>
      </c>
      <c r="CB669" s="399"/>
      <c r="CC669" s="399">
        <v>-2.1813412714132001E-2</v>
      </c>
      <c r="CD669" s="399"/>
      <c r="CE669" s="399"/>
      <c r="CF669" s="399">
        <v>5.8946754661773897E-2</v>
      </c>
      <c r="CG669" s="399">
        <v>2.9828887732664199E-2</v>
      </c>
      <c r="CH669" s="399">
        <v>1.6927102355000799E-2</v>
      </c>
      <c r="CI669" s="399">
        <v>-1.98863447790056E-2</v>
      </c>
      <c r="CJ669" s="399">
        <v>4.9725844750336097E-2</v>
      </c>
      <c r="CK669" s="399"/>
      <c r="CL669" s="399"/>
      <c r="CM669" s="399"/>
      <c r="CN669" s="399"/>
      <c r="CO669" s="399"/>
      <c r="CP669" s="399"/>
      <c r="CQ669" s="399"/>
      <c r="CR669" s="399">
        <v>2.1810216413680101E-2</v>
      </c>
      <c r="CS669" s="399"/>
      <c r="CT669" s="399"/>
      <c r="CU669" s="399"/>
      <c r="CV669" s="399"/>
      <c r="CW669" s="399"/>
      <c r="CX669" s="399"/>
      <c r="CY669" s="399"/>
      <c r="CZ669" s="399"/>
      <c r="DA669" s="399"/>
      <c r="DB669" s="399"/>
      <c r="DC669" s="399"/>
      <c r="DD669" s="399"/>
      <c r="DE669" s="399"/>
      <c r="DG669" s="404"/>
      <c r="DI669" s="399"/>
      <c r="DJ669" s="399">
        <v>5.5628945942358003E-2</v>
      </c>
      <c r="DK669" s="399">
        <v>0.13236711543860599</v>
      </c>
    </row>
    <row r="670" spans="1:115" customFormat="1" hidden="1" outlineLevel="1">
      <c r="A670" s="398">
        <f t="shared" si="57"/>
        <v>39051</v>
      </c>
      <c r="B670" s="402"/>
      <c r="C670" s="399"/>
      <c r="D670" s="399">
        <v>4.1999999999999997E-3</v>
      </c>
      <c r="E670" s="399">
        <v>1.94474278161085E-2</v>
      </c>
      <c r="F670" s="399"/>
      <c r="G670" s="399">
        <v>4.9992630000000003E-2</v>
      </c>
      <c r="H670" s="399">
        <v>1.7457629999999998E-2</v>
      </c>
      <c r="I670" s="399">
        <v>8.6593889999999993E-2</v>
      </c>
      <c r="J670" s="399">
        <v>1.2834730000000001E-2</v>
      </c>
      <c r="K670" s="399">
        <v>2.8996870000000001E-2</v>
      </c>
      <c r="L670" s="399">
        <v>4.7812419999999994E-2</v>
      </c>
      <c r="M670" s="399">
        <v>9.7361370000000006E-3</v>
      </c>
      <c r="N670" s="399">
        <v>3.481136E-2</v>
      </c>
      <c r="O670" s="399">
        <v>-2.3674239999999999E-3</v>
      </c>
      <c r="P670" s="399">
        <v>-3.500175E-4</v>
      </c>
      <c r="Q670" s="399">
        <v>2.9002409999999999E-2</v>
      </c>
      <c r="R670" s="399">
        <v>0.13048826982221401</v>
      </c>
      <c r="S670" s="399">
        <v>-2.4474042284789499E-2</v>
      </c>
      <c r="T670" s="399">
        <v>1.4104336182608901E-2</v>
      </c>
      <c r="U670" s="399">
        <v>9.7271609150566901E-2</v>
      </c>
      <c r="V670" s="399">
        <v>5.9070621973918103E-2</v>
      </c>
      <c r="W670" s="399">
        <v>0.326535344135159</v>
      </c>
      <c r="X670" s="399">
        <v>3.06294063504455E-2</v>
      </c>
      <c r="Y670" s="399"/>
      <c r="Z670" s="399">
        <v>9.1695168741375094E-2</v>
      </c>
      <c r="AA670" s="399">
        <v>-1.77969200115696E-2</v>
      </c>
      <c r="AB670" s="399">
        <v>-2.72599771402567E-2</v>
      </c>
      <c r="AC670" s="399">
        <v>-5.1256938823773801E-4</v>
      </c>
      <c r="AD670" s="399"/>
      <c r="AE670" s="399">
        <v>5.0540390472740601E-2</v>
      </c>
      <c r="AF670" s="399">
        <v>9.1344932182283206E-2</v>
      </c>
      <c r="AG670" s="399">
        <v>5.7253318826655502E-3</v>
      </c>
      <c r="AH670" s="399"/>
      <c r="AI670" s="399">
        <v>1.7674577411152401E-2</v>
      </c>
      <c r="AJ670" s="399">
        <v>1.7674611366600999E-2</v>
      </c>
      <c r="AK670" s="399">
        <v>-4.0968853611191803E-3</v>
      </c>
      <c r="AL670" s="399"/>
      <c r="AM670" s="399">
        <v>4.4570102856284599E-2</v>
      </c>
      <c r="AN670" s="399">
        <v>6.3700805513178901E-2</v>
      </c>
      <c r="AO670" s="399"/>
      <c r="AP670" s="399">
        <v>-2.0034434047790001E-2</v>
      </c>
      <c r="AQ670" s="399">
        <v>7.6947752004242503E-2</v>
      </c>
      <c r="AR670" s="399">
        <v>6.07969331587647E-2</v>
      </c>
      <c r="AS670" s="399"/>
      <c r="AT670" s="399">
        <v>3.1402351168552098E-2</v>
      </c>
      <c r="AU670" s="399"/>
      <c r="AV670" s="399">
        <v>-2.3171489330080602E-2</v>
      </c>
      <c r="AW670" s="399">
        <v>-9.4650929751852707E-3</v>
      </c>
      <c r="AX670" s="399"/>
      <c r="AY670" s="399">
        <v>6.7757495873630197E-2</v>
      </c>
      <c r="AZ670" s="399">
        <v>6.0381057601115798E-2</v>
      </c>
      <c r="BA670" s="399">
        <v>6.5328049075390401E-3</v>
      </c>
      <c r="BB670" s="399">
        <v>-3.8311196945664899E-2</v>
      </c>
      <c r="BC670" s="399"/>
      <c r="BD670" s="399">
        <v>-5.0574315373965201E-2</v>
      </c>
      <c r="BE670" s="399">
        <v>9.1133027142793394E-2</v>
      </c>
      <c r="BF670" s="399">
        <v>0.13870195982653799</v>
      </c>
      <c r="BG670" s="399">
        <v>-1.8115771433893198E-2</v>
      </c>
      <c r="BH670" s="399">
        <v>-3.5423671517901198E-2</v>
      </c>
      <c r="BI670" s="399"/>
      <c r="BJ670" s="399">
        <v>4.8805696981739602E-2</v>
      </c>
      <c r="BK670" s="399">
        <v>2.1742721503775E-2</v>
      </c>
      <c r="BL670" s="399">
        <v>-2.4451848840745999E-2</v>
      </c>
      <c r="BM670" s="399">
        <v>2.4601680889855902E-2</v>
      </c>
      <c r="BN670" s="399"/>
      <c r="BO670" s="399">
        <v>8.4200785935141007E-2</v>
      </c>
      <c r="BP670" s="399">
        <v>-5.1633537932402798E-3</v>
      </c>
      <c r="BQ670" s="399">
        <v>0.10015784067278501</v>
      </c>
      <c r="BR670" s="399">
        <v>6.1500949799571103E-3</v>
      </c>
      <c r="BS670" s="399"/>
      <c r="BT670" s="399"/>
      <c r="BU670" s="399">
        <v>3.5684045136308698E-2</v>
      </c>
      <c r="BV670" s="399"/>
      <c r="BW670" s="399">
        <v>-6.45292569996537E-2</v>
      </c>
      <c r="BX670" s="403"/>
      <c r="BY670" s="399">
        <v>1.27161017692549E-2</v>
      </c>
      <c r="BZ670" s="399">
        <v>0.115209052371696</v>
      </c>
      <c r="CA670" s="399">
        <v>2.92218111977493E-2</v>
      </c>
      <c r="CB670" s="399"/>
      <c r="CC670" s="399">
        <v>-8.3173823136973801E-2</v>
      </c>
      <c r="CD670" s="399"/>
      <c r="CE670" s="399"/>
      <c r="CF670" s="399">
        <v>3.6227087986474303E-2</v>
      </c>
      <c r="CG670" s="399">
        <v>2.5789301817685999E-2</v>
      </c>
      <c r="CH670" s="399">
        <v>8.5605854813684601E-2</v>
      </c>
      <c r="CI670" s="399">
        <v>-7.3913075627961594E-2</v>
      </c>
      <c r="CJ670" s="399">
        <v>2.6136063862651899E-2</v>
      </c>
      <c r="CK670" s="399"/>
      <c r="CL670" s="399"/>
      <c r="CM670" s="399"/>
      <c r="CN670" s="399"/>
      <c r="CO670" s="399"/>
      <c r="CP670" s="399"/>
      <c r="CQ670" s="399"/>
      <c r="CR670" s="399">
        <v>-1.7380630278485701E-2</v>
      </c>
      <c r="CS670" s="399"/>
      <c r="CT670" s="399"/>
      <c r="CU670" s="399"/>
      <c r="CV670" s="399"/>
      <c r="CW670" s="399"/>
      <c r="CX670" s="399"/>
      <c r="CY670" s="399"/>
      <c r="CZ670" s="399"/>
      <c r="DA670" s="399"/>
      <c r="DB670" s="399"/>
      <c r="DC670" s="399"/>
      <c r="DD670" s="399"/>
      <c r="DE670" s="399"/>
      <c r="DG670" s="404"/>
      <c r="DI670" s="399"/>
      <c r="DJ670" s="399">
        <v>-4.4101738295350502E-2</v>
      </c>
      <c r="DK670" s="399">
        <v>1.45132159334402E-2</v>
      </c>
    </row>
    <row r="671" spans="1:115" customFormat="1" hidden="1" outlineLevel="1">
      <c r="A671" s="398">
        <f t="shared" si="57"/>
        <v>39082</v>
      </c>
      <c r="B671" s="402"/>
      <c r="C671" s="399"/>
      <c r="D671" s="399">
        <v>4.0000000000000001E-3</v>
      </c>
      <c r="E671" s="399">
        <v>1.0521525476027501E-2</v>
      </c>
      <c r="F671" s="399"/>
      <c r="G671" s="399">
        <v>6.1964480000000002E-3</v>
      </c>
      <c r="H671" s="399">
        <v>2.0666649999999998E-2</v>
      </c>
      <c r="I671" s="399">
        <v>-3.0051109999999999E-2</v>
      </c>
      <c r="J671" s="399">
        <v>3.1577060000000004E-2</v>
      </c>
      <c r="K671" s="399">
        <v>7.967881999999999E-3</v>
      </c>
      <c r="L671" s="399">
        <v>-1.8257820000000001E-2</v>
      </c>
      <c r="M671" s="399">
        <v>4.0344749999999999E-2</v>
      </c>
      <c r="N671" s="399">
        <v>-1.0246789999999999E-2</v>
      </c>
      <c r="O671" s="399">
        <v>2.5199579999999999E-2</v>
      </c>
      <c r="P671" s="399">
        <v>7.6098759999999998E-3</v>
      </c>
      <c r="Q671" s="399">
        <v>8.2196509999999997E-3</v>
      </c>
      <c r="R671" s="399">
        <v>-7.4405364385383005E-2</v>
      </c>
      <c r="S671" s="399">
        <v>2.7348986556114702E-2</v>
      </c>
      <c r="T671" s="399">
        <v>-5.6560006055411997E-2</v>
      </c>
      <c r="U671" s="399">
        <v>-7.5675345755912204E-3</v>
      </c>
      <c r="V671" s="399">
        <v>-2.18146024984281E-2</v>
      </c>
      <c r="W671" s="399">
        <v>-2.6688548404407701E-2</v>
      </c>
      <c r="X671" s="399">
        <v>1.96441869027097E-2</v>
      </c>
      <c r="Y671" s="399"/>
      <c r="Z671" s="399">
        <v>-0.111876285139202</v>
      </c>
      <c r="AA671" s="399">
        <v>1.0898960179023601E-2</v>
      </c>
      <c r="AB671" s="399">
        <v>3.5928143712574898E-2</v>
      </c>
      <c r="AC671" s="399">
        <v>-6.5384595822065295E-2</v>
      </c>
      <c r="AD671" s="399"/>
      <c r="AE671" s="399">
        <v>4.6434349898561898E-2</v>
      </c>
      <c r="AF671" s="399">
        <v>-5.2861256476637697E-2</v>
      </c>
      <c r="AG671" s="399">
        <v>-1.0843671036660999E-3</v>
      </c>
      <c r="AH671" s="399"/>
      <c r="AI671" s="399">
        <v>-5.0184587270899202E-2</v>
      </c>
      <c r="AJ671" s="399">
        <v>-5.0184578745171397E-2</v>
      </c>
      <c r="AK671" s="399">
        <v>-1.30909890212934E-2</v>
      </c>
      <c r="AL671" s="399"/>
      <c r="AM671" s="399">
        <v>1.7910799977470498E-2</v>
      </c>
      <c r="AN671" s="399">
        <v>-3.7642642179678998E-2</v>
      </c>
      <c r="AO671" s="399"/>
      <c r="AP671" s="399">
        <v>-1.1775152463654201E-2</v>
      </c>
      <c r="AQ671" s="399">
        <v>4.5935404431196496E-3</v>
      </c>
      <c r="AR671" s="399">
        <v>5.4086357800420205E-4</v>
      </c>
      <c r="AS671" s="399"/>
      <c r="AT671" s="399">
        <v>-0.10026282540287899</v>
      </c>
      <c r="AU671" s="399"/>
      <c r="AV671" s="399">
        <v>1.4100468195214599E-2</v>
      </c>
      <c r="AW671" s="399">
        <v>2.3570678484640499E-2</v>
      </c>
      <c r="AX671" s="399"/>
      <c r="AY671" s="399">
        <v>2.07873612781923E-2</v>
      </c>
      <c r="AZ671" s="399">
        <v>1.64665726270629E-2</v>
      </c>
      <c r="BA671" s="399">
        <v>1.6827385200666099E-2</v>
      </c>
      <c r="BB671" s="399">
        <v>8.6779842976976801E-2</v>
      </c>
      <c r="BC671" s="399"/>
      <c r="BD671" s="399">
        <v>4.0116779468804598E-2</v>
      </c>
      <c r="BE671" s="399">
        <v>-0.15530476719194899</v>
      </c>
      <c r="BF671" s="399">
        <v>1.2983812854304199E-2</v>
      </c>
      <c r="BG671" s="399">
        <v>-7.6260764447453999E-2</v>
      </c>
      <c r="BH671" s="399">
        <v>4.3031259330115201E-3</v>
      </c>
      <c r="BI671" s="399"/>
      <c r="BJ671" s="399">
        <v>7.4389154381593299E-3</v>
      </c>
      <c r="BK671" s="399">
        <v>-1.12845750322967E-2</v>
      </c>
      <c r="BL671" s="399">
        <v>4.3647405078574002E-2</v>
      </c>
      <c r="BM671" s="399">
        <v>-5.6288107322653401E-2</v>
      </c>
      <c r="BN671" s="399"/>
      <c r="BO671" s="399">
        <v>1.6731019954737601E-2</v>
      </c>
      <c r="BP671" s="399">
        <v>4.6218724948788398E-2</v>
      </c>
      <c r="BQ671" s="399">
        <v>-5.6630686959234899E-2</v>
      </c>
      <c r="BR671" s="399">
        <v>9.4743694300338799E-2</v>
      </c>
      <c r="BS671" s="399"/>
      <c r="BT671" s="399"/>
      <c r="BU671" s="399">
        <v>-4.5404303617178697E-2</v>
      </c>
      <c r="BV671" s="399"/>
      <c r="BW671" s="399">
        <v>5.4352544410312103E-3</v>
      </c>
      <c r="BX671" s="403"/>
      <c r="BY671" s="399">
        <v>4.6973394197881803E-2</v>
      </c>
      <c r="BZ671" s="399">
        <v>1.5607747516817001E-2</v>
      </c>
      <c r="CA671" s="399">
        <v>6.8881062156236298E-3</v>
      </c>
      <c r="CB671" s="399"/>
      <c r="CC671" s="399">
        <v>7.4383322513586994E-2</v>
      </c>
      <c r="CD671" s="399"/>
      <c r="CE671" s="399"/>
      <c r="CF671" s="399">
        <v>-3.5478640427596901E-2</v>
      </c>
      <c r="CG671" s="399">
        <v>5.25828462573978E-2</v>
      </c>
      <c r="CH671" s="399">
        <v>-7.5996875174376394E-2</v>
      </c>
      <c r="CI671" s="399">
        <v>-8.7636925583776601E-2</v>
      </c>
      <c r="CJ671" s="399">
        <v>1.7030196202881501E-2</v>
      </c>
      <c r="CK671" s="399"/>
      <c r="CL671" s="399"/>
      <c r="CM671" s="399"/>
      <c r="CN671" s="399"/>
      <c r="CO671" s="399"/>
      <c r="CP671" s="399"/>
      <c r="CQ671" s="399"/>
      <c r="CR671" s="399">
        <v>4.3705886473455104E-3</v>
      </c>
      <c r="CS671" s="399"/>
      <c r="CT671" s="399"/>
      <c r="CU671" s="399"/>
      <c r="CV671" s="399"/>
      <c r="CW671" s="399"/>
      <c r="CX671" s="399"/>
      <c r="CY671" s="399"/>
      <c r="CZ671" s="399"/>
      <c r="DA671" s="399"/>
      <c r="DB671" s="399"/>
      <c r="DC671" s="399"/>
      <c r="DD671" s="399"/>
      <c r="DE671" s="399"/>
      <c r="DG671" s="404"/>
      <c r="DI671" s="399"/>
      <c r="DJ671" s="399">
        <v>-2.4733817700417E-2</v>
      </c>
      <c r="DK671" s="399">
        <v>2.5841960484323599E-2</v>
      </c>
    </row>
    <row r="672" spans="1:115" customFormat="1" hidden="1" outlineLevel="1">
      <c r="A672" s="398">
        <f t="shared" si="57"/>
        <v>39113</v>
      </c>
      <c r="B672" s="402"/>
      <c r="C672" s="399"/>
      <c r="D672" s="399">
        <v>4.4000000000000003E-3</v>
      </c>
      <c r="E672" s="399">
        <v>1.8038530404881101E-2</v>
      </c>
      <c r="F672" s="399"/>
      <c r="G672" s="399">
        <v>5.4885830000000004E-2</v>
      </c>
      <c r="H672" s="399">
        <v>3.1578950000000001E-2</v>
      </c>
      <c r="I672" s="399">
        <v>-1.0939890000000001E-2</v>
      </c>
      <c r="J672" s="399">
        <v>9.9236640000000004E-3</v>
      </c>
      <c r="K672" s="399">
        <v>2.200825E-2</v>
      </c>
      <c r="L672" s="399">
        <v>8.7792209999999996E-2</v>
      </c>
      <c r="M672" s="399">
        <v>4.4755820000000002E-2</v>
      </c>
      <c r="N672" s="399">
        <v>1.5419759999999999E-2</v>
      </c>
      <c r="O672" s="399">
        <v>2.1929820000000003E-2</v>
      </c>
      <c r="P672" s="399">
        <v>3.319283E-2</v>
      </c>
      <c r="Q672" s="399">
        <v>-7.7952209999999997E-4</v>
      </c>
      <c r="R672" s="399">
        <v>1.04906485545894E-2</v>
      </c>
      <c r="S672" s="399">
        <v>-3.1065852882549001E-2</v>
      </c>
      <c r="T672" s="399">
        <v>-0.235872240823427</v>
      </c>
      <c r="U672" s="399">
        <v>-6.0276023949760102E-2</v>
      </c>
      <c r="V672" s="399">
        <v>-4.5362416549870103E-2</v>
      </c>
      <c r="W672" s="399">
        <v>0.108705331055482</v>
      </c>
      <c r="X672" s="399">
        <v>6.2385351830627399E-2</v>
      </c>
      <c r="Y672" s="399"/>
      <c r="Z672" s="399">
        <v>5.44534972325263E-2</v>
      </c>
      <c r="AA672" s="399">
        <v>6.2228230662936701E-2</v>
      </c>
      <c r="AB672" s="399">
        <v>4.0462427745664602E-2</v>
      </c>
      <c r="AC672" s="399">
        <v>0.20246916086813499</v>
      </c>
      <c r="AD672" s="399"/>
      <c r="AE672" s="399">
        <v>2.6261867296806199E-2</v>
      </c>
      <c r="AF672" s="399">
        <v>4.99561093210125E-2</v>
      </c>
      <c r="AG672" s="399">
        <v>-8.0325675329563903E-2</v>
      </c>
      <c r="AH672" s="399"/>
      <c r="AI672" s="399">
        <v>8.9080956581012893E-2</v>
      </c>
      <c r="AJ672" s="399">
        <v>8.9080967548375606E-2</v>
      </c>
      <c r="AK672" s="399">
        <v>-1.9789161950346398E-2</v>
      </c>
      <c r="AL672" s="399"/>
      <c r="AM672" s="399">
        <v>5.5609301948240597E-2</v>
      </c>
      <c r="AN672" s="399">
        <v>-9.5021532701371994E-2</v>
      </c>
      <c r="AO672" s="399"/>
      <c r="AP672" s="399">
        <v>2.6376495130279301E-2</v>
      </c>
      <c r="AQ672" s="399">
        <v>-2.2211816708964599E-3</v>
      </c>
      <c r="AR672" s="399">
        <v>-0.17184567487491001</v>
      </c>
      <c r="AS672" s="399"/>
      <c r="AT672" s="399">
        <v>1.1669306286667899E-3</v>
      </c>
      <c r="AU672" s="399"/>
      <c r="AV672" s="399">
        <v>4.3005591958946703E-2</v>
      </c>
      <c r="AW672" s="399">
        <v>1.41722233755294E-2</v>
      </c>
      <c r="AX672" s="399"/>
      <c r="AY672" s="399">
        <v>1.85620778842574E-2</v>
      </c>
      <c r="AZ672" s="399">
        <v>8.6820068333321496E-2</v>
      </c>
      <c r="BA672" s="399">
        <v>-8.9528543019801107E-3</v>
      </c>
      <c r="BB672" s="399">
        <v>8.1718384538977507E-2</v>
      </c>
      <c r="BC672" s="399"/>
      <c r="BD672" s="399">
        <v>3.6816099631861797E-2</v>
      </c>
      <c r="BE672" s="399">
        <v>-5.5318006309847997E-2</v>
      </c>
      <c r="BF672" s="399">
        <v>0.14126620685865199</v>
      </c>
      <c r="BG672" s="399">
        <v>8.2556593367864903E-2</v>
      </c>
      <c r="BH672" s="399">
        <v>0.11502071938201799</v>
      </c>
      <c r="BI672" s="399"/>
      <c r="BJ672" s="399">
        <v>5.2544471952783799E-2</v>
      </c>
      <c r="BK672" s="399">
        <v>4.9934010731511297E-2</v>
      </c>
      <c r="BL672" s="399">
        <v>6.1926794745019199E-2</v>
      </c>
      <c r="BM672" s="399">
        <v>2.6173079057312199E-2</v>
      </c>
      <c r="BN672" s="399"/>
      <c r="BO672" s="399">
        <v>-8.8397257127609194E-3</v>
      </c>
      <c r="BP672" s="399">
        <v>4.7719953232012197E-2</v>
      </c>
      <c r="BQ672" s="399">
        <v>2.0516423712546802E-2</v>
      </c>
      <c r="BR672" s="399">
        <v>-2.73592585699594E-2</v>
      </c>
      <c r="BS672" s="399"/>
      <c r="BT672" s="399"/>
      <c r="BU672" s="399">
        <v>6.2868843764031596E-2</v>
      </c>
      <c r="BV672" s="399"/>
      <c r="BW672" s="399">
        <v>3.2698664941607801E-2</v>
      </c>
      <c r="BX672" s="403"/>
      <c r="BY672" s="399">
        <v>2.0295486249194399E-2</v>
      </c>
      <c r="BZ672" s="399">
        <v>-2.5978830812327498E-2</v>
      </c>
      <c r="CA672" s="399">
        <v>4.8684078612477498E-2</v>
      </c>
      <c r="CB672" s="399"/>
      <c r="CC672" s="399">
        <v>9.0289029710554497E-2</v>
      </c>
      <c r="CD672" s="399"/>
      <c r="CE672" s="399"/>
      <c r="CF672" s="399">
        <v>-1.1076598932867601E-3</v>
      </c>
      <c r="CG672" s="399">
        <v>9.9468949254573006E-3</v>
      </c>
      <c r="CH672" s="399">
        <v>5.22502053688E-3</v>
      </c>
      <c r="CI672" s="399">
        <v>0.104631242109285</v>
      </c>
      <c r="CJ672" s="399">
        <v>3.3489961304044198E-2</v>
      </c>
      <c r="CK672" s="399"/>
      <c r="CL672" s="399"/>
      <c r="CM672" s="399"/>
      <c r="CN672" s="399"/>
      <c r="CO672" s="399"/>
      <c r="CP672" s="399"/>
      <c r="CQ672" s="399"/>
      <c r="CR672" s="399">
        <v>3.2906696909051403E-2</v>
      </c>
      <c r="CS672" s="399"/>
      <c r="CT672" s="399"/>
      <c r="CU672" s="399"/>
      <c r="CV672" s="399"/>
      <c r="CW672" s="399"/>
      <c r="CX672" s="399"/>
      <c r="CY672" s="399"/>
      <c r="CZ672" s="399"/>
      <c r="DA672" s="399"/>
      <c r="DB672" s="399"/>
      <c r="DC672" s="399"/>
      <c r="DD672" s="399"/>
      <c r="DE672" s="399"/>
      <c r="DG672" s="404"/>
      <c r="DI672" s="399"/>
      <c r="DJ672" s="399">
        <v>0.13372583196541801</v>
      </c>
      <c r="DK672" s="399">
        <v>7.7101241333685497E-2</v>
      </c>
    </row>
    <row r="673" spans="1:115" customFormat="1" hidden="1" outlineLevel="1">
      <c r="A673" s="398">
        <f t="shared" si="57"/>
        <v>39141</v>
      </c>
      <c r="B673" s="402"/>
      <c r="C673" s="399"/>
      <c r="D673" s="399">
        <v>3.8E-3</v>
      </c>
      <c r="E673" s="399">
        <v>-1.84596776445984E-2</v>
      </c>
      <c r="F673" s="399"/>
      <c r="G673" s="399">
        <v>2.5544500000000001E-2</v>
      </c>
      <c r="H673" s="399">
        <v>-2.3118619999999999E-2</v>
      </c>
      <c r="I673" s="399">
        <v>-1.3945050000000001E-2</v>
      </c>
      <c r="J673" s="399">
        <v>-2.9024939999999999E-2</v>
      </c>
      <c r="K673" s="399">
        <v>-5.2340360000000001E-3</v>
      </c>
      <c r="L673" s="399">
        <v>-2.8175740000000001E-2</v>
      </c>
      <c r="M673" s="399">
        <v>-1.3802080000000001E-2</v>
      </c>
      <c r="N673" s="399">
        <v>-2.2122240000000001E-2</v>
      </c>
      <c r="O673" s="399">
        <v>-1.4408339999999999E-2</v>
      </c>
      <c r="P673" s="399">
        <v>-2.0227780000000001E-2</v>
      </c>
      <c r="Q673" s="399">
        <v>4.6384359999999993E-2</v>
      </c>
      <c r="R673" s="399">
        <v>-1.30644508726502E-2</v>
      </c>
      <c r="S673" s="399">
        <v>4.2539943369550498E-2</v>
      </c>
      <c r="T673" s="399">
        <v>-3.0868198715305599E-2</v>
      </c>
      <c r="U673" s="399">
        <v>6.9551823909559093E-2</v>
      </c>
      <c r="V673" s="399">
        <v>3.9023129603307803E-2</v>
      </c>
      <c r="W673" s="399">
        <v>-0.14599009885497199</v>
      </c>
      <c r="X673" s="399">
        <v>2.1235737707532201E-3</v>
      </c>
      <c r="Y673" s="399"/>
      <c r="Z673" s="399">
        <v>1.6968060607023199E-2</v>
      </c>
      <c r="AA673" s="399">
        <v>-2.49180207610155E-3</v>
      </c>
      <c r="AB673" s="399">
        <v>1.9333309597439199E-2</v>
      </c>
      <c r="AC673" s="399">
        <v>-1.3461102622401799E-2</v>
      </c>
      <c r="AD673" s="399"/>
      <c r="AE673" s="399">
        <v>-2.61586899610168E-2</v>
      </c>
      <c r="AF673" s="399">
        <v>0.102949019104668</v>
      </c>
      <c r="AG673" s="399">
        <v>-5.3112960645224701E-2</v>
      </c>
      <c r="AH673" s="399"/>
      <c r="AI673" s="399">
        <v>-0.10378867010669</v>
      </c>
      <c r="AJ673" s="399">
        <v>-0.103788650935141</v>
      </c>
      <c r="AK673" s="399">
        <v>-5.5845386425024098E-3</v>
      </c>
      <c r="AL673" s="399"/>
      <c r="AM673" s="399">
        <v>4.1846506722340504E-3</v>
      </c>
      <c r="AN673" s="399">
        <v>-2.5104006053719902E-2</v>
      </c>
      <c r="AO673" s="399"/>
      <c r="AP673" s="399">
        <v>-1.3408052474478901E-2</v>
      </c>
      <c r="AQ673" s="399">
        <v>5.7281313923228799E-2</v>
      </c>
      <c r="AR673" s="399">
        <v>1.1419582486917801E-2</v>
      </c>
      <c r="AS673" s="399"/>
      <c r="AT673" s="399">
        <v>-4.2540775614812502E-2</v>
      </c>
      <c r="AU673" s="399"/>
      <c r="AV673" s="399">
        <v>-3.2035541622779502E-2</v>
      </c>
      <c r="AW673" s="399">
        <v>-2.1273147717009801E-2</v>
      </c>
      <c r="AX673" s="399"/>
      <c r="AY673" s="399">
        <v>-1.7487957580811699E-2</v>
      </c>
      <c r="AZ673" s="399">
        <v>-3.2295110253945797E-2</v>
      </c>
      <c r="BA673" s="399">
        <v>-9.4764623493928096E-3</v>
      </c>
      <c r="BB673" s="399">
        <v>0.116555285571892</v>
      </c>
      <c r="BC673" s="399"/>
      <c r="BD673" s="399">
        <v>-6.76816200069697E-2</v>
      </c>
      <c r="BE673" s="399">
        <v>-0.131824558450121</v>
      </c>
      <c r="BF673" s="399">
        <v>-1.1305560008309699E-2</v>
      </c>
      <c r="BG673" s="399">
        <v>-2.7060333697981099E-2</v>
      </c>
      <c r="BH673" s="399">
        <v>4.6951762261515598E-3</v>
      </c>
      <c r="BI673" s="399"/>
      <c r="BJ673" s="399">
        <v>1.9272863677970601E-2</v>
      </c>
      <c r="BK673" s="399">
        <v>5.6186271875229201E-3</v>
      </c>
      <c r="BL673" s="399">
        <v>-3.0238047802479601E-2</v>
      </c>
      <c r="BM673" s="399">
        <v>0.12895029617300299</v>
      </c>
      <c r="BN673" s="399"/>
      <c r="BO673" s="399">
        <v>-5.3063114626449602E-2</v>
      </c>
      <c r="BP673" s="399">
        <v>-0.13010147703257199</v>
      </c>
      <c r="BQ673" s="399">
        <v>-4.83990145695933E-2</v>
      </c>
      <c r="BR673" s="399">
        <v>-1.5308570338718999E-3</v>
      </c>
      <c r="BS673" s="399"/>
      <c r="BT673" s="399"/>
      <c r="BU673" s="399">
        <v>-2.1725392906041901E-2</v>
      </c>
      <c r="BV673" s="399"/>
      <c r="BW673" s="399">
        <v>1.3000677639059601E-2</v>
      </c>
      <c r="BX673" s="403"/>
      <c r="BY673" s="399">
        <v>9.8935576531846703E-3</v>
      </c>
      <c r="BZ673" s="399">
        <v>-2.5544393106171001E-2</v>
      </c>
      <c r="CA673" s="399">
        <v>-3.2936287353368399E-2</v>
      </c>
      <c r="CB673" s="399"/>
      <c r="CC673" s="399">
        <v>-6.6270441099738897E-2</v>
      </c>
      <c r="CD673" s="399"/>
      <c r="CE673" s="399"/>
      <c r="CF673" s="399">
        <v>0</v>
      </c>
      <c r="CG673" s="399">
        <v>2.0835542548042599E-2</v>
      </c>
      <c r="CH673" s="399">
        <v>-8.1469067681367805E-3</v>
      </c>
      <c r="CI673" s="399">
        <v>0.13043480514353201</v>
      </c>
      <c r="CJ673" s="399">
        <v>-8.4003110311187706E-2</v>
      </c>
      <c r="CK673" s="399"/>
      <c r="CL673" s="399"/>
      <c r="CM673" s="399"/>
      <c r="CN673" s="399"/>
      <c r="CO673" s="399"/>
      <c r="CP673" s="399"/>
      <c r="CQ673" s="399"/>
      <c r="CR673" s="399">
        <v>-0.10347534704363499</v>
      </c>
      <c r="CS673" s="399"/>
      <c r="CT673" s="399"/>
      <c r="CU673" s="399"/>
      <c r="CV673" s="399"/>
      <c r="CW673" s="399"/>
      <c r="CX673" s="399"/>
      <c r="CY673" s="399"/>
      <c r="CZ673" s="399"/>
      <c r="DA673" s="399"/>
      <c r="DB673" s="399"/>
      <c r="DC673" s="399"/>
      <c r="DD673" s="399"/>
      <c r="DE673" s="399"/>
      <c r="DG673" s="404"/>
      <c r="DI673" s="399"/>
      <c r="DJ673" s="399">
        <v>-1.28101399185054E-3</v>
      </c>
      <c r="DK673" s="399">
        <v>-5.4460412742122202E-3</v>
      </c>
    </row>
    <row r="674" spans="1:115" customFormat="1" hidden="1" outlineLevel="1">
      <c r="A674" s="398">
        <f t="shared" si="57"/>
        <v>39172</v>
      </c>
      <c r="B674" s="402"/>
      <c r="C674" s="399"/>
      <c r="D674" s="399">
        <v>4.3E-3</v>
      </c>
      <c r="E674" s="399">
        <v>9.17819373801043E-3</v>
      </c>
      <c r="F674" s="399"/>
      <c r="G674" s="399">
        <v>1.9402200000000001E-2</v>
      </c>
      <c r="H674" s="399">
        <v>-2.774604E-3</v>
      </c>
      <c r="I674" s="399">
        <v>6.3353739999999992E-2</v>
      </c>
      <c r="J674" s="399">
        <v>-8.5703499999999991E-3</v>
      </c>
      <c r="K674" s="399">
        <v>4.2092600000000003E-3</v>
      </c>
      <c r="L674" s="399">
        <v>-1.94544E-2</v>
      </c>
      <c r="M674" s="399">
        <v>1.2410879999999999E-2</v>
      </c>
      <c r="N674" s="399">
        <v>4.2177920000000006E-3</v>
      </c>
      <c r="O674" s="399">
        <v>2.099533E-2</v>
      </c>
      <c r="P674" s="399">
        <v>2.9493409999999999E-3</v>
      </c>
      <c r="Q674" s="399">
        <v>4.359905E-2</v>
      </c>
      <c r="R674" s="399">
        <v>9.8096891934775707E-2</v>
      </c>
      <c r="S674" s="399">
        <v>-2.1319772718169001E-2</v>
      </c>
      <c r="T674" s="399">
        <v>-0.13337752593968799</v>
      </c>
      <c r="U674" s="399">
        <v>-0.18280344689867001</v>
      </c>
      <c r="V674" s="399">
        <v>1.6607090853731899E-2</v>
      </c>
      <c r="W674" s="399">
        <v>-9.5126554457842002E-2</v>
      </c>
      <c r="X674" s="399">
        <v>-1.01468529071976E-2</v>
      </c>
      <c r="Y674" s="399"/>
      <c r="Z674" s="399">
        <v>0.137105734856586</v>
      </c>
      <c r="AA674" s="399">
        <v>-3.6678506839839399E-2</v>
      </c>
      <c r="AB674" s="399">
        <v>8.5022759696935495E-3</v>
      </c>
      <c r="AC674" s="399">
        <v>-9.71327399026755E-3</v>
      </c>
      <c r="AD674" s="399"/>
      <c r="AE674" s="399">
        <v>5.2557106132102797E-3</v>
      </c>
      <c r="AF674" s="399">
        <v>1.40680651494373E-2</v>
      </c>
      <c r="AG674" s="399">
        <v>-2.58784062339034E-2</v>
      </c>
      <c r="AH674" s="399"/>
      <c r="AI674" s="399">
        <v>1.9379276215956798E-2</v>
      </c>
      <c r="AJ674" s="399">
        <v>1.9379242887143901E-2</v>
      </c>
      <c r="AK674" s="399">
        <v>-4.5086086749376399E-2</v>
      </c>
      <c r="AL674" s="399"/>
      <c r="AM674" s="399">
        <v>-2.4682895506371498E-3</v>
      </c>
      <c r="AN674" s="399">
        <v>6.0009045079462302E-2</v>
      </c>
      <c r="AO674" s="399"/>
      <c r="AP674" s="399">
        <v>9.4524633620409696E-3</v>
      </c>
      <c r="AQ674" s="399">
        <v>2.0745375877998701E-2</v>
      </c>
      <c r="AR674" s="399">
        <v>-7.1612906078094105E-2</v>
      </c>
      <c r="AS674" s="399"/>
      <c r="AT674" s="399">
        <v>0.10346892047509899</v>
      </c>
      <c r="AU674" s="399"/>
      <c r="AV674" s="399">
        <v>1.12881192182603E-2</v>
      </c>
      <c r="AW674" s="399">
        <v>-5.1978033776953697E-3</v>
      </c>
      <c r="AX674" s="399"/>
      <c r="AY674" s="399">
        <v>-3.8295844634630601E-2</v>
      </c>
      <c r="AZ674" s="399">
        <v>-7.6634187990464097E-3</v>
      </c>
      <c r="BA674" s="399">
        <v>2.3743172599422602E-2</v>
      </c>
      <c r="BB674" s="399">
        <v>-2.2058472557190699E-2</v>
      </c>
      <c r="BC674" s="399"/>
      <c r="BD674" s="399">
        <v>-1.9636538451165399E-2</v>
      </c>
      <c r="BE674" s="399">
        <v>-8.6347330479498899E-2</v>
      </c>
      <c r="BF674" s="399">
        <v>4.4046585551653403E-2</v>
      </c>
      <c r="BG674" s="399">
        <v>-2.5281797630224401E-3</v>
      </c>
      <c r="BH674" s="399">
        <v>2.06395491497719E-2</v>
      </c>
      <c r="BI674" s="399"/>
      <c r="BJ674" s="399">
        <v>4.8768736953899598E-2</v>
      </c>
      <c r="BK674" s="399">
        <v>4.0353534668378301E-2</v>
      </c>
      <c r="BL674" s="399">
        <v>-2.0448774007808201E-2</v>
      </c>
      <c r="BM674" s="399">
        <v>9.4239470559841707E-2</v>
      </c>
      <c r="BN674" s="399"/>
      <c r="BO674" s="399">
        <v>7.9392868031732594E-2</v>
      </c>
      <c r="BP674" s="399">
        <v>8.9431168059346203E-3</v>
      </c>
      <c r="BQ674" s="399">
        <v>5.9467692727770999E-2</v>
      </c>
      <c r="BR674" s="399">
        <v>1.5696014007291901E-2</v>
      </c>
      <c r="BS674" s="399"/>
      <c r="BT674" s="399"/>
      <c r="BU674" s="399">
        <v>2.5667684310091501E-2</v>
      </c>
      <c r="BV674" s="399"/>
      <c r="BW674" s="399">
        <v>-2.3500058334041E-2</v>
      </c>
      <c r="BX674" s="403"/>
      <c r="BY674" s="399">
        <v>3.0995626751731901E-2</v>
      </c>
      <c r="BZ674" s="399">
        <v>-1.5806028966859599E-2</v>
      </c>
      <c r="CA674" s="399">
        <v>2.6651215630222901E-2</v>
      </c>
      <c r="CB674" s="399"/>
      <c r="CC674" s="399">
        <v>8.6568997123367797E-2</v>
      </c>
      <c r="CD674" s="399"/>
      <c r="CE674" s="399"/>
      <c r="CF674" s="399">
        <v>-6.6793850511258898E-2</v>
      </c>
      <c r="CG674" s="399">
        <v>-7.3277160189957301E-3</v>
      </c>
      <c r="CH674" s="399">
        <v>0.100318335758995</v>
      </c>
      <c r="CI674" s="399">
        <v>4.9450500865675498E-2</v>
      </c>
      <c r="CJ674" s="399">
        <v>-1.0649715244108999E-2</v>
      </c>
      <c r="CK674" s="399"/>
      <c r="CL674" s="399"/>
      <c r="CM674" s="399"/>
      <c r="CN674" s="399"/>
      <c r="CO674" s="399"/>
      <c r="CP674" s="399"/>
      <c r="CQ674" s="399"/>
      <c r="CR674" s="399">
        <v>1.78064736529919E-2</v>
      </c>
      <c r="CS674" s="399"/>
      <c r="CT674" s="399"/>
      <c r="CU674" s="399"/>
      <c r="CV674" s="399"/>
      <c r="CW674" s="399"/>
      <c r="CX674" s="399"/>
      <c r="CY674" s="399"/>
      <c r="CZ674" s="399"/>
      <c r="DA674" s="399"/>
      <c r="DB674" s="399"/>
      <c r="DC674" s="399"/>
      <c r="DD674" s="399"/>
      <c r="DE674" s="399"/>
      <c r="DG674" s="404"/>
      <c r="DI674" s="399"/>
      <c r="DJ674" s="399">
        <v>4.6053615918773598E-2</v>
      </c>
      <c r="DK674" s="399">
        <v>2.0219029111083898E-2</v>
      </c>
    </row>
    <row r="675" spans="1:115" customFormat="1" hidden="1" outlineLevel="1">
      <c r="A675" s="398">
        <f t="shared" si="57"/>
        <v>39202</v>
      </c>
      <c r="B675" s="402"/>
      <c r="C675" s="399"/>
      <c r="D675" s="399">
        <v>4.4000000000000003E-3</v>
      </c>
      <c r="E675" s="399">
        <v>3.8996462898347198E-2</v>
      </c>
      <c r="F675" s="399"/>
      <c r="G675" s="399">
        <v>3.13786E-2</v>
      </c>
      <c r="H675" s="399">
        <v>2.6677579999999999E-2</v>
      </c>
      <c r="I675" s="399">
        <v>5.3652449999999997E-2</v>
      </c>
      <c r="J675" s="399">
        <v>3.4993690000000001E-2</v>
      </c>
      <c r="K675" s="399">
        <v>4.715569E-2</v>
      </c>
      <c r="L675" s="399">
        <v>-1.260239E-3</v>
      </c>
      <c r="M675" s="399">
        <v>1.1085030000000001E-2</v>
      </c>
      <c r="N675" s="399">
        <v>5.0019090000000002E-2</v>
      </c>
      <c r="O675" s="399">
        <v>3.2140140000000005E-2</v>
      </c>
      <c r="P675" s="399">
        <v>6.1581039999999997E-2</v>
      </c>
      <c r="Q675" s="399">
        <v>3.9241570000000003E-2</v>
      </c>
      <c r="R675" s="399">
        <v>7.4158023126248404E-2</v>
      </c>
      <c r="S675" s="399">
        <v>2.37945055482802E-2</v>
      </c>
      <c r="T675" s="399">
        <v>5.81928982227264E-2</v>
      </c>
      <c r="U675" s="399">
        <v>7.6480967199422795E-2</v>
      </c>
      <c r="V675" s="399">
        <v>0.54134205629338705</v>
      </c>
      <c r="W675" s="399">
        <v>0.25924394910668203</v>
      </c>
      <c r="X675" s="399">
        <v>0.105561368463541</v>
      </c>
      <c r="Y675" s="399"/>
      <c r="Z675" s="399">
        <v>7.2608373672488694E-2</v>
      </c>
      <c r="AA675" s="399">
        <v>-2.3486704246967701E-3</v>
      </c>
      <c r="AB675" s="399">
        <v>2.3778692795722201E-2</v>
      </c>
      <c r="AC675" s="399">
        <v>-1.9149922948816199E-2</v>
      </c>
      <c r="AD675" s="399"/>
      <c r="AE675" s="399">
        <v>1.5974136500612902E-2</v>
      </c>
      <c r="AF675" s="399">
        <v>1.3784174721428601E-2</v>
      </c>
      <c r="AG675" s="399">
        <v>-7.2138639284323403E-2</v>
      </c>
      <c r="AH675" s="399"/>
      <c r="AI675" s="399">
        <v>2.8854527250754901E-2</v>
      </c>
      <c r="AJ675" s="399">
        <v>2.88545093946206E-2</v>
      </c>
      <c r="AK675" s="399">
        <v>1.5103356810478301E-2</v>
      </c>
      <c r="AL675" s="399"/>
      <c r="AM675" s="399">
        <v>-9.0703270180609794E-3</v>
      </c>
      <c r="AN675" s="399">
        <v>0.13603716507778901</v>
      </c>
      <c r="AO675" s="399"/>
      <c r="AP675" s="399">
        <v>0.16459110255536599</v>
      </c>
      <c r="AQ675" s="399">
        <v>1.37398617143005E-2</v>
      </c>
      <c r="AR675" s="399">
        <v>0.14280760494199099</v>
      </c>
      <c r="AS675" s="399"/>
      <c r="AT675" s="399">
        <v>3.6955496373691298E-2</v>
      </c>
      <c r="AU675" s="399"/>
      <c r="AV675" s="399">
        <v>3.9804882905776599E-2</v>
      </c>
      <c r="AW675" s="399">
        <v>2.5263233701790601E-2</v>
      </c>
      <c r="AX675" s="399"/>
      <c r="AY675" s="399">
        <v>6.2696118971918803E-3</v>
      </c>
      <c r="AZ675" s="399">
        <v>-3.4372894072295802E-2</v>
      </c>
      <c r="BA675" s="399">
        <v>3.11052791090775E-2</v>
      </c>
      <c r="BB675" s="399">
        <v>5.4862111519637199E-2</v>
      </c>
      <c r="BC675" s="399"/>
      <c r="BD675" s="399">
        <v>3.4495680721758397E-2</v>
      </c>
      <c r="BE675" s="399">
        <v>9.6290968881376796E-2</v>
      </c>
      <c r="BF675" s="399">
        <v>2.7087788547609199E-2</v>
      </c>
      <c r="BG675" s="399">
        <v>1.9011220690996901E-2</v>
      </c>
      <c r="BH675" s="399">
        <v>5.9675156711233003E-2</v>
      </c>
      <c r="BI675" s="399"/>
      <c r="BJ675" s="399">
        <v>2.6370633221275998E-2</v>
      </c>
      <c r="BK675" s="399">
        <v>8.8101270874349102E-2</v>
      </c>
      <c r="BL675" s="399">
        <v>8.4534904287339299E-2</v>
      </c>
      <c r="BM675" s="399">
        <v>6.6545998667601497E-2</v>
      </c>
      <c r="BN675" s="399"/>
      <c r="BO675" s="399">
        <v>5.1784815221050197E-2</v>
      </c>
      <c r="BP675" s="399">
        <v>2.73596983328563E-2</v>
      </c>
      <c r="BQ675" s="399">
        <v>3.6558336708388803E-2</v>
      </c>
      <c r="BR675" s="399">
        <v>1.69862672441234E-3</v>
      </c>
      <c r="BS675" s="399"/>
      <c r="BT675" s="399"/>
      <c r="BU675" s="399">
        <v>2.5253683965693802E-2</v>
      </c>
      <c r="BV675" s="399"/>
      <c r="BW675" s="399">
        <v>2.0660135556813401E-2</v>
      </c>
      <c r="BX675" s="403"/>
      <c r="BY675" s="399">
        <v>1.13358994282286E-2</v>
      </c>
      <c r="BZ675" s="399">
        <v>4.7395143509246701E-2</v>
      </c>
      <c r="CA675" s="399">
        <v>3.4231100921033798E-2</v>
      </c>
      <c r="CB675" s="399"/>
      <c r="CC675" s="399">
        <v>6.3339229894254501E-2</v>
      </c>
      <c r="CD675" s="399"/>
      <c r="CE675" s="399"/>
      <c r="CF675" s="399">
        <v>-6.9062077437755899E-3</v>
      </c>
      <c r="CG675" s="399">
        <v>0.17629198315035099</v>
      </c>
      <c r="CH675" s="399">
        <v>6.8451601350921501E-2</v>
      </c>
      <c r="CI675" s="399">
        <v>1.3089305047901899E-3</v>
      </c>
      <c r="CJ675" s="399">
        <v>7.4273566988622294E-2</v>
      </c>
      <c r="CK675" s="399"/>
      <c r="CL675" s="399"/>
      <c r="CM675" s="399"/>
      <c r="CN675" s="399"/>
      <c r="CO675" s="399"/>
      <c r="CP675" s="399"/>
      <c r="CQ675" s="399"/>
      <c r="CR675" s="399">
        <v>8.7184071745830496E-2</v>
      </c>
      <c r="CS675" s="399"/>
      <c r="CT675" s="399"/>
      <c r="CU675" s="399"/>
      <c r="CV675" s="399"/>
      <c r="CW675" s="399"/>
      <c r="CX675" s="399"/>
      <c r="CY675" s="399"/>
      <c r="CZ675" s="399"/>
      <c r="DA675" s="399"/>
      <c r="DB675" s="399"/>
      <c r="DC675" s="399"/>
      <c r="DD675" s="399"/>
      <c r="DE675" s="399"/>
      <c r="DG675" s="404"/>
      <c r="DI675" s="399"/>
      <c r="DJ675" s="399">
        <v>0.141337487310675</v>
      </c>
      <c r="DK675" s="399">
        <v>1.9811073499065301E-3</v>
      </c>
    </row>
    <row r="676" spans="1:115" customFormat="1" hidden="1" outlineLevel="1">
      <c r="A676" s="398">
        <f t="shared" si="57"/>
        <v>39233</v>
      </c>
      <c r="B676" s="402"/>
      <c r="C676" s="399"/>
      <c r="D676" s="399">
        <v>4.0999999999999899E-3</v>
      </c>
      <c r="E676" s="399">
        <v>3.43286437537422E-2</v>
      </c>
      <c r="F676" s="399"/>
      <c r="G676" s="399">
        <v>5.6733159999999998E-2</v>
      </c>
      <c r="H676" s="399">
        <v>2.8853819999999999E-2</v>
      </c>
      <c r="I676" s="399">
        <v>7.4280059999999995E-2</v>
      </c>
      <c r="J676" s="399">
        <v>2.3454160000000002E-2</v>
      </c>
      <c r="K676" s="399">
        <v>5.6468910000000004E-2</v>
      </c>
      <c r="L676" s="399">
        <v>-3.7854890000000004E-3</v>
      </c>
      <c r="M676" s="399">
        <v>8.7321030000000008E-2</v>
      </c>
      <c r="N676" s="399">
        <v>4.1636360000000004E-2</v>
      </c>
      <c r="O676" s="399">
        <v>1.3872489999999999E-2</v>
      </c>
      <c r="P676" s="399">
        <v>1.7272280000000001E-2</v>
      </c>
      <c r="Q676" s="399">
        <v>1.039261E-2</v>
      </c>
      <c r="R676" s="399">
        <v>0.214328785552864</v>
      </c>
      <c r="S676" s="399">
        <v>0.110366471851145</v>
      </c>
      <c r="T676" s="399">
        <v>3.2561560989612999E-2</v>
      </c>
      <c r="U676" s="399">
        <v>-7.5153999796183896E-2</v>
      </c>
      <c r="V676" s="399">
        <v>0.12734383377499101</v>
      </c>
      <c r="W676" s="399">
        <v>0.155535433064072</v>
      </c>
      <c r="X676" s="399">
        <v>9.4141362250156499E-2</v>
      </c>
      <c r="Y676" s="399"/>
      <c r="Z676" s="399">
        <v>4.8315425563108999E-2</v>
      </c>
      <c r="AA676" s="399">
        <v>5.4134956364375798E-2</v>
      </c>
      <c r="AB676" s="399">
        <v>0.12267731173389899</v>
      </c>
      <c r="AC676" s="399">
        <v>0.125</v>
      </c>
      <c r="AD676" s="399"/>
      <c r="AE676" s="399">
        <v>1.31506195096817E-2</v>
      </c>
      <c r="AF676" s="399">
        <v>3.70828351976171E-3</v>
      </c>
      <c r="AG676" s="399">
        <v>9.9265758919597893E-2</v>
      </c>
      <c r="AH676" s="399"/>
      <c r="AI676" s="399">
        <v>5.6281573902589699E-2</v>
      </c>
      <c r="AJ676" s="399">
        <v>5.6281606848845998E-2</v>
      </c>
      <c r="AK676" s="399">
        <v>1.26236452786607E-2</v>
      </c>
      <c r="AL676" s="399"/>
      <c r="AM676" s="399">
        <v>2.40332074181977E-2</v>
      </c>
      <c r="AN676" s="399">
        <v>-1.11572360771328E-3</v>
      </c>
      <c r="AO676" s="399"/>
      <c r="AP676" s="399">
        <v>1.96346790805388E-2</v>
      </c>
      <c r="AQ676" s="399">
        <v>5.36577686592421E-2</v>
      </c>
      <c r="AR676" s="399">
        <v>5.3207675753363902E-2</v>
      </c>
      <c r="AS676" s="399"/>
      <c r="AT676" s="399">
        <v>3.0850728664478501E-2</v>
      </c>
      <c r="AU676" s="399"/>
      <c r="AV676" s="399">
        <v>3.38933802838461E-2</v>
      </c>
      <c r="AW676" s="399">
        <v>-1.31988488700661E-2</v>
      </c>
      <c r="AX676" s="399"/>
      <c r="AY676" s="399">
        <v>8.5358926490333997E-2</v>
      </c>
      <c r="AZ676" s="399">
        <v>6.5680185476200498E-2</v>
      </c>
      <c r="BA676" s="399">
        <v>-3.6917490397165499E-2</v>
      </c>
      <c r="BB676" s="399">
        <v>8.3364801513843706E-2</v>
      </c>
      <c r="BC676" s="399"/>
      <c r="BD676" s="399">
        <v>6.0758108484204598E-3</v>
      </c>
      <c r="BE676" s="399">
        <v>-2.7325964828962501E-2</v>
      </c>
      <c r="BF676" s="399">
        <v>5.6081955672631502E-2</v>
      </c>
      <c r="BG676" s="399">
        <v>3.7313697095918398E-2</v>
      </c>
      <c r="BH676" s="399">
        <v>6.12650366190781E-3</v>
      </c>
      <c r="BI676" s="399"/>
      <c r="BJ676" s="399">
        <v>-1.0218305846836801E-2</v>
      </c>
      <c r="BK676" s="399">
        <v>8.20712369753442E-2</v>
      </c>
      <c r="BL676" s="399">
        <v>-5.1826171987157102E-3</v>
      </c>
      <c r="BM676" s="399">
        <v>6.1468435575846997E-2</v>
      </c>
      <c r="BN676" s="399"/>
      <c r="BO676" s="399">
        <v>5.5144120676550799E-2</v>
      </c>
      <c r="BP676" s="399">
        <v>2.8132450978386601E-2</v>
      </c>
      <c r="BQ676" s="399">
        <v>2.9159066640783E-2</v>
      </c>
      <c r="BR676" s="399">
        <v>3.2227749079568803E-2</v>
      </c>
      <c r="BS676" s="399"/>
      <c r="BT676" s="399"/>
      <c r="BU676" s="399">
        <v>5.4841145993090798E-2</v>
      </c>
      <c r="BV676" s="399"/>
      <c r="BW676" s="399">
        <v>-2.0671030968095702E-3</v>
      </c>
      <c r="BX676" s="403">
        <v>0.27130123176762</v>
      </c>
      <c r="BY676" s="399">
        <v>-3.7979971214044797E-2</v>
      </c>
      <c r="BZ676" s="399">
        <v>6.7314132997522398E-3</v>
      </c>
      <c r="CA676" s="399">
        <v>2.5539503988412302E-2</v>
      </c>
      <c r="CB676" s="399"/>
      <c r="CC676" s="399">
        <v>6.3465766397622997E-2</v>
      </c>
      <c r="CD676" s="399"/>
      <c r="CE676" s="399"/>
      <c r="CF676" s="399">
        <v>-2.44604022471459E-2</v>
      </c>
      <c r="CG676" s="399">
        <v>7.3470790363157498E-2</v>
      </c>
      <c r="CH676" s="399">
        <v>5.4719974045419797E-2</v>
      </c>
      <c r="CI676" s="399">
        <v>-0.15947715710063801</v>
      </c>
      <c r="CJ676" s="399">
        <v>2.8370464466727901E-2</v>
      </c>
      <c r="CK676" s="399"/>
      <c r="CL676" s="399"/>
      <c r="CM676" s="399"/>
      <c r="CN676" s="399"/>
      <c r="CO676" s="399"/>
      <c r="CP676" s="399"/>
      <c r="CQ676" s="399"/>
      <c r="CR676" s="399">
        <v>4.00715286197523E-2</v>
      </c>
      <c r="CS676" s="399"/>
      <c r="CT676" s="399"/>
      <c r="CU676" s="399"/>
      <c r="CV676" s="399"/>
      <c r="CW676" s="399"/>
      <c r="CX676" s="399"/>
      <c r="CY676" s="399"/>
      <c r="CZ676" s="399"/>
      <c r="DA676" s="399"/>
      <c r="DB676" s="399"/>
      <c r="DC676" s="399"/>
      <c r="DD676" s="399"/>
      <c r="DE676" s="399"/>
      <c r="DG676" s="404"/>
      <c r="DI676" s="399"/>
      <c r="DJ676" s="399">
        <v>4.43134334188564E-2</v>
      </c>
      <c r="DK676" s="399">
        <v>9.5454482497428106E-2</v>
      </c>
    </row>
    <row r="677" spans="1:115" customFormat="1" hidden="1" outlineLevel="1">
      <c r="A677" s="398">
        <f t="shared" si="57"/>
        <v>39263</v>
      </c>
      <c r="B677" s="402"/>
      <c r="C677" s="399"/>
      <c r="D677" s="399">
        <v>4.0000000000000001E-3</v>
      </c>
      <c r="E677" s="399">
        <v>-1.99337892387817E-2</v>
      </c>
      <c r="F677" s="399"/>
      <c r="G677" s="399">
        <v>-4.0117989999999999E-3</v>
      </c>
      <c r="H677" s="399">
        <v>-1.6578870000000002E-2</v>
      </c>
      <c r="I677" s="399">
        <v>1.3429469999999999E-2</v>
      </c>
      <c r="J677" s="399">
        <v>-4.4121499999999994E-2</v>
      </c>
      <c r="K677" s="399">
        <v>-9.4722600000000001E-4</v>
      </c>
      <c r="L677" s="399">
        <v>-8.9889770000000008E-2</v>
      </c>
      <c r="M677" s="399">
        <v>-1.969158E-2</v>
      </c>
      <c r="N677" s="399">
        <v>5.7601679999999995E-3</v>
      </c>
      <c r="O677" s="399">
        <v>-1.7903929999999998E-2</v>
      </c>
      <c r="P677" s="399">
        <v>-3.3637670000000001E-2</v>
      </c>
      <c r="Q677" s="399">
        <v>-5.1286169999999999E-2</v>
      </c>
      <c r="R677" s="399">
        <v>7.0137201324569302E-3</v>
      </c>
      <c r="S677" s="399">
        <v>-1.9402285214349599E-2</v>
      </c>
      <c r="T677" s="399">
        <v>2.1022937637586998E-3</v>
      </c>
      <c r="U677" s="399">
        <v>-2.3090606003269599E-2</v>
      </c>
      <c r="V677" s="399">
        <v>-1.0558225831404301E-2</v>
      </c>
      <c r="W677" s="399">
        <v>0.19567233191803801</v>
      </c>
      <c r="X677" s="399">
        <v>-3.9559262412518802E-2</v>
      </c>
      <c r="Y677" s="399"/>
      <c r="Z677" s="399">
        <v>-3.9260440590836401E-2</v>
      </c>
      <c r="AA677" s="399">
        <v>3.6302211129830501E-2</v>
      </c>
      <c r="AB677" s="399">
        <v>-2.9151763972898599E-2</v>
      </c>
      <c r="AC677" s="399">
        <v>-9.2910039992559507E-2</v>
      </c>
      <c r="AD677" s="399"/>
      <c r="AE677" s="399">
        <v>-2.34989489166538E-2</v>
      </c>
      <c r="AF677" s="399">
        <v>-6.5120558462083394E-2</v>
      </c>
      <c r="AG677" s="399">
        <v>-6.11797268488092E-2</v>
      </c>
      <c r="AH677" s="399"/>
      <c r="AI677" s="399">
        <v>4.9788093688496203E-2</v>
      </c>
      <c r="AJ677" s="399">
        <v>4.9788061325825403E-2</v>
      </c>
      <c r="AK677" s="399">
        <v>2.4703879059317001E-2</v>
      </c>
      <c r="AL677" s="399"/>
      <c r="AM677" s="399">
        <v>-4.0469018774942897E-2</v>
      </c>
      <c r="AN677" s="399">
        <v>-4.3186884397305503E-2</v>
      </c>
      <c r="AO677" s="399"/>
      <c r="AP677" s="399">
        <v>-4.3115941639530003E-2</v>
      </c>
      <c r="AQ677" s="399">
        <v>3.0558771920325498E-2</v>
      </c>
      <c r="AR677" s="399">
        <v>0.19255182154915701</v>
      </c>
      <c r="AS677" s="399"/>
      <c r="AT677" s="399">
        <v>1.7028269141205098E-2</v>
      </c>
      <c r="AU677" s="399"/>
      <c r="AV677" s="399">
        <v>-4.5636944273320601E-2</v>
      </c>
      <c r="AW677" s="399">
        <v>-3.7135701372119398E-2</v>
      </c>
      <c r="AX677" s="399"/>
      <c r="AY677" s="399">
        <v>-4.2708318343731601E-2</v>
      </c>
      <c r="AZ677" s="399">
        <v>-1.7297466261412001E-2</v>
      </c>
      <c r="BA677" s="399">
        <v>-4.7764719858661098E-2</v>
      </c>
      <c r="BB677" s="399">
        <v>-0.109705300333481</v>
      </c>
      <c r="BC677" s="399"/>
      <c r="BD677" s="399">
        <v>-1.68040829303303E-2</v>
      </c>
      <c r="BE677" s="399">
        <v>-4.4816059186751099E-2</v>
      </c>
      <c r="BF677" s="399">
        <v>-9.2655063073489696E-2</v>
      </c>
      <c r="BG677" s="399">
        <v>0.12949624059053999</v>
      </c>
      <c r="BH677" s="399">
        <v>-7.1038115704955499E-3</v>
      </c>
      <c r="BI677" s="399"/>
      <c r="BJ677" s="399">
        <v>-5.7922379629175E-2</v>
      </c>
      <c r="BK677" s="399">
        <v>-3.5633706900049999E-3</v>
      </c>
      <c r="BL677" s="399">
        <v>-6.5213225182826406E-2</v>
      </c>
      <c r="BM677" s="399">
        <v>8.2831012075603692E-3</v>
      </c>
      <c r="BN677" s="399"/>
      <c r="BO677" s="399">
        <v>3.37464741109205E-2</v>
      </c>
      <c r="BP677" s="399">
        <v>2.59029351974338E-2</v>
      </c>
      <c r="BQ677" s="399">
        <v>0.135897733858136</v>
      </c>
      <c r="BR677" s="399">
        <v>-6.6276981136998495E-2</v>
      </c>
      <c r="BS677" s="399"/>
      <c r="BT677" s="399"/>
      <c r="BU677" s="399">
        <v>6.1871032387335399E-2</v>
      </c>
      <c r="BV677" s="399"/>
      <c r="BW677" s="399">
        <v>1.0714295485199501E-2</v>
      </c>
      <c r="BX677" s="403">
        <v>-7.3471601604352496E-2</v>
      </c>
      <c r="BY677" s="399">
        <v>-6.3459585179515096E-2</v>
      </c>
      <c r="BZ677" s="399">
        <v>3.4547001005941803E-2</v>
      </c>
      <c r="CA677" s="399">
        <v>1.2889608144993099E-2</v>
      </c>
      <c r="CB677" s="399"/>
      <c r="CC677" s="399">
        <v>-5.4229556297253401E-2</v>
      </c>
      <c r="CD677" s="399"/>
      <c r="CE677" s="399"/>
      <c r="CF677" s="399">
        <v>-3.74996766867896E-2</v>
      </c>
      <c r="CG677" s="399">
        <v>-2.8147172064402599E-2</v>
      </c>
      <c r="CH677" s="399">
        <v>9.3239407291496296E-2</v>
      </c>
      <c r="CI677" s="399">
        <v>9.3312510701954992E-3</v>
      </c>
      <c r="CJ677" s="399">
        <v>-3.9752198953527801E-2</v>
      </c>
      <c r="CK677" s="399"/>
      <c r="CL677" s="399"/>
      <c r="CM677" s="399"/>
      <c r="CN677" s="399"/>
      <c r="CO677" s="399"/>
      <c r="CP677" s="399"/>
      <c r="CQ677" s="399"/>
      <c r="CR677" s="399">
        <v>9.82620498762409E-3</v>
      </c>
      <c r="CS677" s="399"/>
      <c r="CT677" s="399"/>
      <c r="CU677" s="399"/>
      <c r="CV677" s="399"/>
      <c r="CW677" s="399"/>
      <c r="CX677" s="399"/>
      <c r="CY677" s="399"/>
      <c r="CZ677" s="399"/>
      <c r="DA677" s="399"/>
      <c r="DB677" s="399"/>
      <c r="DC677" s="399"/>
      <c r="DD677" s="399"/>
      <c r="DE677" s="399"/>
      <c r="DG677" s="404"/>
      <c r="DI677" s="399"/>
      <c r="DJ677" s="399">
        <v>-2.3657267210392501E-2</v>
      </c>
      <c r="DK677" s="399">
        <v>-1.69747319863932E-2</v>
      </c>
    </row>
    <row r="678" spans="1:115" customFormat="1" hidden="1" outlineLevel="1">
      <c r="A678" s="398">
        <f t="shared" si="57"/>
        <v>39294</v>
      </c>
      <c r="B678" s="402"/>
      <c r="C678" s="399"/>
      <c r="D678" s="399">
        <v>4.0000000000000001E-3</v>
      </c>
      <c r="E678" s="399">
        <v>-3.3555111385891997E-2</v>
      </c>
      <c r="F678" s="399"/>
      <c r="G678" s="399">
        <v>-2.74849E-2</v>
      </c>
      <c r="H678" s="399">
        <v>-5.734993E-2</v>
      </c>
      <c r="I678" s="399">
        <v>-6.5262529999999992E-3</v>
      </c>
      <c r="J678" s="399">
        <v>-7.9718090000000005E-2</v>
      </c>
      <c r="K678" s="399">
        <v>7.9913310000000008E-3</v>
      </c>
      <c r="L678" s="399">
        <v>-8.2593369999999999E-2</v>
      </c>
      <c r="M678" s="399">
        <v>-2.0934170000000002E-2</v>
      </c>
      <c r="N678" s="399">
        <v>-1.301631E-2</v>
      </c>
      <c r="O678" s="399">
        <v>-2.7864239999999998E-2</v>
      </c>
      <c r="P678" s="399">
        <v>-4.0278470000000004E-2</v>
      </c>
      <c r="Q678" s="399">
        <v>-4.1575759999999996E-2</v>
      </c>
      <c r="R678" s="399">
        <v>7.9646148856426999E-2</v>
      </c>
      <c r="S678" s="399">
        <v>-4.2294135268820497E-2</v>
      </c>
      <c r="T678" s="399">
        <v>-5.3146868443697502E-2</v>
      </c>
      <c r="U678" s="399">
        <v>-2.40909403020684E-2</v>
      </c>
      <c r="V678" s="399">
        <v>0.14807771833271599</v>
      </c>
      <c r="W678" s="399">
        <v>0.202405021465903</v>
      </c>
      <c r="X678" s="399">
        <v>-3.5734240054846197E-2</v>
      </c>
      <c r="Y678" s="399">
        <v>-0.179706189711174</v>
      </c>
      <c r="Z678" s="399">
        <v>-8.4359975471281407E-2</v>
      </c>
      <c r="AA678" s="399">
        <v>2.4342392874722601E-2</v>
      </c>
      <c r="AB678" s="399">
        <v>-8.5238015461717095E-3</v>
      </c>
      <c r="AC678" s="399">
        <v>-9.3327110196865404E-2</v>
      </c>
      <c r="AD678" s="399"/>
      <c r="AE678" s="399">
        <v>-3.3392151716415498E-2</v>
      </c>
      <c r="AF678" s="399">
        <v>-0.120222972649872</v>
      </c>
      <c r="AG678" s="399">
        <v>-0.192475339104136</v>
      </c>
      <c r="AH678" s="399"/>
      <c r="AI678" s="399">
        <v>-2.4296944527368101E-2</v>
      </c>
      <c r="AJ678" s="399">
        <v>-2.4296910733860401E-2</v>
      </c>
      <c r="AK678" s="399">
        <v>-0.15567278299532999</v>
      </c>
      <c r="AL678" s="399"/>
      <c r="AM678" s="399">
        <v>4.6212934534252702E-2</v>
      </c>
      <c r="AN678" s="399">
        <v>0.125291909167559</v>
      </c>
      <c r="AO678" s="399"/>
      <c r="AP678" s="399">
        <v>-3.0123516527740201E-3</v>
      </c>
      <c r="AQ678" s="399">
        <v>-3.1566486736404498E-2</v>
      </c>
      <c r="AR678" s="399">
        <v>0.10772192300471101</v>
      </c>
      <c r="AS678" s="399"/>
      <c r="AT678" s="399">
        <v>-2.99341263971355E-2</v>
      </c>
      <c r="AU678" s="399"/>
      <c r="AV678" s="399">
        <v>1.18737798710344E-2</v>
      </c>
      <c r="AW678" s="399">
        <v>1.6625779000995801E-2</v>
      </c>
      <c r="AX678" s="399"/>
      <c r="AY678" s="399">
        <v>2.0852890019207301E-2</v>
      </c>
      <c r="AZ678" s="399">
        <v>4.84424491881809E-2</v>
      </c>
      <c r="BA678" s="399">
        <v>-1.8955873556261601E-2</v>
      </c>
      <c r="BB678" s="399">
        <v>2.6669233054447301E-2</v>
      </c>
      <c r="BC678" s="399"/>
      <c r="BD678" s="399">
        <v>9.0915155096638004E-3</v>
      </c>
      <c r="BE678" s="399">
        <v>0.13095237538705401</v>
      </c>
      <c r="BF678" s="399">
        <v>4.7641090771865998E-4</v>
      </c>
      <c r="BG678" s="399">
        <v>-9.66030712312414E-2</v>
      </c>
      <c r="BH678" s="399">
        <v>2.6484723337740101E-2</v>
      </c>
      <c r="BI678" s="399"/>
      <c r="BJ678" s="399">
        <v>-1.2400615002667001E-2</v>
      </c>
      <c r="BK678" s="399">
        <v>1.0593248470379599E-2</v>
      </c>
      <c r="BL678" s="399">
        <v>-8.4563223022584497E-2</v>
      </c>
      <c r="BM678" s="399">
        <v>0.53210344190520498</v>
      </c>
      <c r="BN678" s="399"/>
      <c r="BO678" s="399">
        <v>1.2108401006239699E-2</v>
      </c>
      <c r="BP678" s="399">
        <v>-6.5789725328583598E-2</v>
      </c>
      <c r="BQ678" s="399">
        <v>-4.54690413531329E-2</v>
      </c>
      <c r="BR678" s="399">
        <v>-5.2992001085840998E-2</v>
      </c>
      <c r="BS678" s="399"/>
      <c r="BT678" s="399"/>
      <c r="BU678" s="399">
        <v>6.4314786361050896E-2</v>
      </c>
      <c r="BV678" s="399"/>
      <c r="BW678" s="399">
        <v>-4.4897005339945797E-2</v>
      </c>
      <c r="BX678" s="403">
        <v>0.108353455856547</v>
      </c>
      <c r="BY678" s="399">
        <v>-6.93987255082473E-2</v>
      </c>
      <c r="BZ678" s="399">
        <v>3.8060996042506602E-2</v>
      </c>
      <c r="CA678" s="399">
        <v>-0.58741932346118697</v>
      </c>
      <c r="CB678" s="399"/>
      <c r="CC678" s="399">
        <v>-3.29604422990998E-2</v>
      </c>
      <c r="CD678" s="399"/>
      <c r="CE678" s="399"/>
      <c r="CF678" s="399">
        <v>6.8868680261783902E-2</v>
      </c>
      <c r="CG678" s="399">
        <v>2.1854950551489099E-2</v>
      </c>
      <c r="CH678" s="399">
        <v>0.115139895632884</v>
      </c>
      <c r="CI678" s="399">
        <v>-0.144838153086921</v>
      </c>
      <c r="CJ678" s="399">
        <v>-1.62876247561651E-2</v>
      </c>
      <c r="CK678" s="399"/>
      <c r="CL678" s="399"/>
      <c r="CM678" s="399"/>
      <c r="CN678" s="399"/>
      <c r="CO678" s="399"/>
      <c r="CP678" s="399"/>
      <c r="CQ678" s="399"/>
      <c r="CR678" s="399">
        <v>-2.6119838007470701E-2</v>
      </c>
      <c r="CS678" s="399"/>
      <c r="CT678" s="399"/>
      <c r="CU678" s="399"/>
      <c r="CV678" s="399"/>
      <c r="CW678" s="399"/>
      <c r="CX678" s="399"/>
      <c r="CY678" s="399"/>
      <c r="CZ678" s="399"/>
      <c r="DA678" s="399"/>
      <c r="DB678" s="399"/>
      <c r="DC678" s="399"/>
      <c r="DD678" s="399"/>
      <c r="DE678" s="399"/>
      <c r="DG678" s="404"/>
      <c r="DI678" s="399"/>
      <c r="DJ678" s="399">
        <v>1.6091981071071699E-2</v>
      </c>
      <c r="DK678" s="399">
        <v>7.0667513210174795E-2</v>
      </c>
    </row>
    <row r="679" spans="1:115" customFormat="1" hidden="1" outlineLevel="1">
      <c r="A679" s="398">
        <f t="shared" si="57"/>
        <v>39325</v>
      </c>
      <c r="B679" s="402"/>
      <c r="C679" s="399"/>
      <c r="D679" s="399">
        <v>4.1999999999999997E-3</v>
      </c>
      <c r="E679" s="399">
        <v>1.0771505365067401E-2</v>
      </c>
      <c r="F679" s="399"/>
      <c r="G679" s="399">
        <v>6.0908760000000001E-4</v>
      </c>
      <c r="H679" s="399">
        <v>2.5071030000000001E-3</v>
      </c>
      <c r="I679" s="399">
        <v>6.0714639999999995E-3</v>
      </c>
      <c r="J679" s="399">
        <v>2.6718860000000001E-2</v>
      </c>
      <c r="K679" s="399">
        <v>-6.1811340000000005E-3</v>
      </c>
      <c r="L679" s="399">
        <v>6.7445079999999991E-2</v>
      </c>
      <c r="M679" s="399">
        <v>-4.325794E-3</v>
      </c>
      <c r="N679" s="399">
        <v>2.8837700000000001E-2</v>
      </c>
      <c r="O679" s="399">
        <v>2.530874E-2</v>
      </c>
      <c r="P679" s="399">
        <v>2.936097E-2</v>
      </c>
      <c r="Q679" s="399">
        <v>2.8847859999999999E-2</v>
      </c>
      <c r="R679" s="399">
        <v>5.1001458066994403E-2</v>
      </c>
      <c r="S679" s="399">
        <v>-1.46488725339439E-2</v>
      </c>
      <c r="T679" s="399">
        <v>-3.98818289050515E-2</v>
      </c>
      <c r="U679" s="399">
        <v>-0.16953886847049501</v>
      </c>
      <c r="V679" s="399">
        <v>1.7443375739904999E-2</v>
      </c>
      <c r="W679" s="399">
        <v>3.07951154574845E-2</v>
      </c>
      <c r="X679" s="399">
        <v>2.36306880437087E-2</v>
      </c>
      <c r="Y679" s="399">
        <v>-3.6650952457969503E-2</v>
      </c>
      <c r="Z679" s="399">
        <v>-6.3229622679636097E-2</v>
      </c>
      <c r="AA679" s="399">
        <v>3.2608760786721799E-2</v>
      </c>
      <c r="AB679" s="399">
        <v>2.54005320302641E-2</v>
      </c>
      <c r="AC679" s="399">
        <v>4.0401432582736402E-2</v>
      </c>
      <c r="AD679" s="399"/>
      <c r="AE679" s="399">
        <v>1.81817518222036E-2</v>
      </c>
      <c r="AF679" s="399">
        <v>0.17647105716675199</v>
      </c>
      <c r="AG679" s="399">
        <v>-0.123421749163517</v>
      </c>
      <c r="AH679" s="399"/>
      <c r="AI679" s="399">
        <v>1.0294142555405001E-2</v>
      </c>
      <c r="AJ679" s="399">
        <v>1.0294105691348501E-2</v>
      </c>
      <c r="AK679" s="399">
        <v>-0.10364571645606099</v>
      </c>
      <c r="AL679" s="399"/>
      <c r="AM679" s="399">
        <v>1.02477385867527E-2</v>
      </c>
      <c r="AN679" s="399">
        <v>-7.2787020245797293E-2</v>
      </c>
      <c r="AO679" s="399">
        <v>6.0049792838433799E-2</v>
      </c>
      <c r="AP679" s="399">
        <v>1.0473047651796401E-2</v>
      </c>
      <c r="AQ679" s="399">
        <v>-1.94858938363473E-3</v>
      </c>
      <c r="AR679" s="399">
        <v>0.118007138783711</v>
      </c>
      <c r="AS679" s="399"/>
      <c r="AT679" s="399">
        <v>6.06698665055347E-2</v>
      </c>
      <c r="AU679" s="399"/>
      <c r="AV679" s="399">
        <v>3.6726369884228803E-2</v>
      </c>
      <c r="AW679" s="399">
        <v>5.5771495013182397E-2</v>
      </c>
      <c r="AX679" s="399"/>
      <c r="AY679" s="399">
        <v>-1.7741855956123698E-2</v>
      </c>
      <c r="AZ679" s="399">
        <v>-5.2054283689014699E-3</v>
      </c>
      <c r="BA679" s="399">
        <v>6.7299784331705095E-2</v>
      </c>
      <c r="BB679" s="399">
        <v>-9.4046288776004905E-2</v>
      </c>
      <c r="BC679" s="399"/>
      <c r="BD679" s="399">
        <v>0.102246057049173</v>
      </c>
      <c r="BE679" s="399">
        <v>0.20619195061065199</v>
      </c>
      <c r="BF679" s="399">
        <v>-5.2797036999622397E-2</v>
      </c>
      <c r="BG679" s="399">
        <v>-8.2256191239678603E-2</v>
      </c>
      <c r="BH679" s="399">
        <v>-4.2603949840239103E-2</v>
      </c>
      <c r="BI679" s="399"/>
      <c r="BJ679" s="399">
        <v>5.1512734707439504E-3</v>
      </c>
      <c r="BK679" s="399">
        <v>-3.8451837639709899E-2</v>
      </c>
      <c r="BL679" s="399">
        <v>1.15883575888917E-2</v>
      </c>
      <c r="BM679" s="399">
        <v>4.0778882929377501E-2</v>
      </c>
      <c r="BN679" s="399"/>
      <c r="BO679" s="399">
        <v>3.6614462707130702E-2</v>
      </c>
      <c r="BP679" s="399">
        <v>-6.85190416157233E-3</v>
      </c>
      <c r="BQ679" s="399">
        <v>-2.7702643139096199E-2</v>
      </c>
      <c r="BR679" s="399">
        <v>3.2624499415585699E-2</v>
      </c>
      <c r="BS679" s="399"/>
      <c r="BT679" s="399"/>
      <c r="BU679" s="399">
        <v>-1.25294877127799E-2</v>
      </c>
      <c r="BV679" s="399"/>
      <c r="BW679" s="399">
        <v>-4.5698385084718199E-2</v>
      </c>
      <c r="BX679" s="403">
        <v>-0.25477875935407801</v>
      </c>
      <c r="BY679" s="399">
        <v>8.98480579290383E-2</v>
      </c>
      <c r="BZ679" s="399">
        <v>0.104116025489832</v>
      </c>
      <c r="CA679" s="399">
        <v>-6.6187570179171804E-2</v>
      </c>
      <c r="CB679" s="399"/>
      <c r="CC679" s="399">
        <v>7.4737043622496696E-2</v>
      </c>
      <c r="CD679" s="399"/>
      <c r="CE679" s="399"/>
      <c r="CF679" s="399">
        <v>1.22150395545359E-2</v>
      </c>
      <c r="CG679" s="399">
        <v>-1.9166977004593001E-2</v>
      </c>
      <c r="CH679" s="399">
        <v>2.0672502870592701E-2</v>
      </c>
      <c r="CI679" s="399">
        <v>-0.15135137364322601</v>
      </c>
      <c r="CJ679" s="399">
        <v>-5.49494715567167E-3</v>
      </c>
      <c r="CK679" s="399"/>
      <c r="CL679" s="399"/>
      <c r="CM679" s="399"/>
      <c r="CN679" s="399"/>
      <c r="CO679" s="399"/>
      <c r="CP679" s="399"/>
      <c r="CQ679" s="399"/>
      <c r="CR679" s="399">
        <v>-3.0981280295856398E-3</v>
      </c>
      <c r="CS679" s="399"/>
      <c r="CT679" s="399"/>
      <c r="CU679" s="399"/>
      <c r="CV679" s="399"/>
      <c r="CW679" s="399"/>
      <c r="CX679" s="399"/>
      <c r="CY679" s="399"/>
      <c r="CZ679" s="399"/>
      <c r="DA679" s="399"/>
      <c r="DB679" s="399"/>
      <c r="DC679" s="399"/>
      <c r="DD679" s="399"/>
      <c r="DE679" s="399"/>
      <c r="DG679" s="404"/>
      <c r="DI679" s="399"/>
      <c r="DJ679" s="399">
        <v>5.6779168167147002E-2</v>
      </c>
      <c r="DK679" s="399">
        <v>-1.50915483641073E-2</v>
      </c>
    </row>
    <row r="680" spans="1:115" customFormat="1" hidden="1" outlineLevel="1">
      <c r="A680" s="398">
        <f t="shared" si="57"/>
        <v>39355</v>
      </c>
      <c r="B680" s="402"/>
      <c r="C680" s="399"/>
      <c r="D680" s="399">
        <v>3.2000000000000002E-3</v>
      </c>
      <c r="E680" s="399">
        <v>3.4948062370950099E-2</v>
      </c>
      <c r="F680" s="399"/>
      <c r="G680" s="399">
        <v>7.0612670000000002E-2</v>
      </c>
      <c r="H680" s="399">
        <v>-2.167389E-3</v>
      </c>
      <c r="I680" s="399">
        <v>7.4990109999999999E-2</v>
      </c>
      <c r="J680" s="399">
        <v>1.656616E-2</v>
      </c>
      <c r="K680" s="399">
        <v>4.1238509999999999E-2</v>
      </c>
      <c r="L680" s="399">
        <v>3.897403E-2</v>
      </c>
      <c r="M680" s="399">
        <v>3.1156899999999998E-2</v>
      </c>
      <c r="N680" s="399">
        <v>3.5720390000000005E-2</v>
      </c>
      <c r="O680" s="399">
        <v>4.2527879999999997E-2</v>
      </c>
      <c r="P680" s="399">
        <v>3.0704699999999998E-2</v>
      </c>
      <c r="Q680" s="399">
        <v>2.7574010000000003E-2</v>
      </c>
      <c r="R680" s="399">
        <v>0.108246821967699</v>
      </c>
      <c r="S680" s="399">
        <v>1.0097792041562101E-2</v>
      </c>
      <c r="T680" s="399">
        <v>1.5384600712702701E-2</v>
      </c>
      <c r="U680" s="399">
        <v>5.04767034425877E-2</v>
      </c>
      <c r="V680" s="399">
        <v>0.165686362870828</v>
      </c>
      <c r="W680" s="399">
        <v>0.39121040236078802</v>
      </c>
      <c r="X680" s="399">
        <v>2.6154811167384301E-2</v>
      </c>
      <c r="Y680" s="399">
        <v>8.4305749666610599E-2</v>
      </c>
      <c r="Z680" s="399">
        <v>9.5534546604380793E-2</v>
      </c>
      <c r="AA680" s="399">
        <v>-6.1538939444523103E-3</v>
      </c>
      <c r="AB680" s="399">
        <v>6.9931440847077905E-2</v>
      </c>
      <c r="AC680" s="399">
        <v>0.26935442264278903</v>
      </c>
      <c r="AD680" s="399"/>
      <c r="AE680" s="399">
        <v>2.3512029019334E-2</v>
      </c>
      <c r="AF680" s="399">
        <v>1.7992102989728299E-2</v>
      </c>
      <c r="AG680" s="399">
        <v>0.25489194408105598</v>
      </c>
      <c r="AH680" s="399"/>
      <c r="AI680" s="399">
        <v>0.100960699292251</v>
      </c>
      <c r="AJ680" s="399">
        <v>0.100960722605784</v>
      </c>
      <c r="AK680" s="399">
        <v>2.1386057912495802E-3</v>
      </c>
      <c r="AL680" s="399"/>
      <c r="AM680" s="399">
        <v>9.4311011455159896E-2</v>
      </c>
      <c r="AN680" s="399">
        <v>-6.8992453015440597E-3</v>
      </c>
      <c r="AO680" s="399">
        <v>0.233636605687493</v>
      </c>
      <c r="AP680" s="399">
        <v>3.8562570818541302E-2</v>
      </c>
      <c r="AQ680" s="399">
        <v>4.4662775775113003E-2</v>
      </c>
      <c r="AR680" s="399">
        <v>6.2549045907364903E-2</v>
      </c>
      <c r="AS680" s="399"/>
      <c r="AT680" s="399">
        <v>6.7554183102328899E-2</v>
      </c>
      <c r="AU680" s="399"/>
      <c r="AV680" s="399">
        <v>8.2796083136118498E-2</v>
      </c>
      <c r="AW680" s="399">
        <v>7.7017106253094603E-2</v>
      </c>
      <c r="AX680" s="399"/>
      <c r="AY680" s="399">
        <v>5.6924062601079801E-2</v>
      </c>
      <c r="AZ680" s="399">
        <v>-4.7819277896850899E-2</v>
      </c>
      <c r="BA680" s="399">
        <v>2.22595486976064E-2</v>
      </c>
      <c r="BB680" s="399">
        <v>8.3308515743745204E-3</v>
      </c>
      <c r="BC680" s="399"/>
      <c r="BD680" s="399">
        <v>-4.6572554787353199E-2</v>
      </c>
      <c r="BE680" s="399">
        <v>-1.41170238702532E-2</v>
      </c>
      <c r="BF680" s="399">
        <v>0.107655004202106</v>
      </c>
      <c r="BG680" s="399">
        <v>8.7067881887135698E-2</v>
      </c>
      <c r="BH680" s="399">
        <v>-3.4290735476341698E-2</v>
      </c>
      <c r="BI680" s="399"/>
      <c r="BJ680" s="399">
        <v>2.4292557326310599E-2</v>
      </c>
      <c r="BK680" s="399">
        <v>3.5105842680551502E-2</v>
      </c>
      <c r="BL680" s="399">
        <v>2.92001893253452E-2</v>
      </c>
      <c r="BM680" s="399">
        <v>3.9407101077739898E-2</v>
      </c>
      <c r="BN680" s="399"/>
      <c r="BO680" s="399">
        <v>6.6317090853707406E-2</v>
      </c>
      <c r="BP680" s="399">
        <v>-7.3207956983961098E-2</v>
      </c>
      <c r="BQ680" s="399">
        <v>0.17859613303451</v>
      </c>
      <c r="BR680" s="399">
        <v>-3.1593768532558998E-2</v>
      </c>
      <c r="BS680" s="399"/>
      <c r="BT680" s="399"/>
      <c r="BU680" s="399">
        <v>0.111467115554371</v>
      </c>
      <c r="BV680" s="399"/>
      <c r="BW680" s="399">
        <v>4.5827909301943099E-4</v>
      </c>
      <c r="BX680" s="403">
        <v>-3.6643675515868302E-4</v>
      </c>
      <c r="BY680" s="399">
        <v>1.90839847304125E-2</v>
      </c>
      <c r="BZ680" s="399">
        <v>3.7907385051010899E-2</v>
      </c>
      <c r="CA680" s="399">
        <v>7.4460235655844304E-3</v>
      </c>
      <c r="CB680" s="399"/>
      <c r="CC680" s="399">
        <v>4.7858386748232E-2</v>
      </c>
      <c r="CD680" s="399"/>
      <c r="CE680" s="399"/>
      <c r="CF680" s="399">
        <v>6.0958554124428403E-2</v>
      </c>
      <c r="CG680" s="399">
        <v>5.9127214945971299E-2</v>
      </c>
      <c r="CH680" s="399">
        <v>8.8082526713809603E-2</v>
      </c>
      <c r="CI680" s="399">
        <v>8.4925709581268105E-2</v>
      </c>
      <c r="CJ680" s="399">
        <v>2.5408528373340199E-2</v>
      </c>
      <c r="CK680" s="399"/>
      <c r="CL680" s="399"/>
      <c r="CM680" s="399"/>
      <c r="CN680" s="399"/>
      <c r="CO680" s="399"/>
      <c r="CP680" s="399"/>
      <c r="CQ680" s="399"/>
      <c r="CR680" s="399">
        <v>1.85828222671302E-3</v>
      </c>
      <c r="CS680" s="399"/>
      <c r="CT680" s="399"/>
      <c r="CU680" s="399"/>
      <c r="CV680" s="399"/>
      <c r="CW680" s="399"/>
      <c r="CX680" s="399"/>
      <c r="CY680" s="399"/>
      <c r="CZ680" s="399"/>
      <c r="DA680" s="399"/>
      <c r="DB680" s="399"/>
      <c r="DC680" s="399"/>
      <c r="DD680" s="399"/>
      <c r="DE680" s="399"/>
      <c r="DG680" s="404"/>
      <c r="DI680" s="399"/>
      <c r="DJ680" s="399">
        <v>6.5049338746602903E-2</v>
      </c>
      <c r="DK680" s="399">
        <v>6.5669168504653902E-2</v>
      </c>
    </row>
    <row r="681" spans="1:115" customFormat="1" hidden="1" outlineLevel="1">
      <c r="A681" s="398">
        <f t="shared" si="57"/>
        <v>39386</v>
      </c>
      <c r="B681" s="402"/>
      <c r="C681" s="399"/>
      <c r="D681" s="399">
        <v>3.2000000000000002E-3</v>
      </c>
      <c r="E681" s="399">
        <v>1.7308793345184301E-2</v>
      </c>
      <c r="F681" s="399"/>
      <c r="G681" s="399">
        <v>4.4688079999999998E-2</v>
      </c>
      <c r="H681" s="399">
        <v>3.3416879999999998E-3</v>
      </c>
      <c r="I681" s="399">
        <v>2.1788150000000003E-2</v>
      </c>
      <c r="J681" s="399">
        <v>-1.4454670000000001E-2</v>
      </c>
      <c r="K681" s="399">
        <v>7.2717830000000004E-3</v>
      </c>
      <c r="L681" s="399">
        <v>2.0990769999999999E-2</v>
      </c>
      <c r="M681" s="399">
        <v>-9.0285299999999999E-3</v>
      </c>
      <c r="N681" s="399">
        <v>6.7709359999999996E-2</v>
      </c>
      <c r="O681" s="399">
        <v>1.8257019999999999E-2</v>
      </c>
      <c r="P681" s="399">
        <v>2.0511149999999999E-2</v>
      </c>
      <c r="Q681" s="399">
        <v>6.4570530000000001E-2</v>
      </c>
      <c r="R681" s="399">
        <v>0.237701351222978</v>
      </c>
      <c r="S681" s="399">
        <v>7.9032995070234605E-2</v>
      </c>
      <c r="T681" s="399">
        <v>-9.0909005525024993E-3</v>
      </c>
      <c r="U681" s="399">
        <v>1.49493162567411E-2</v>
      </c>
      <c r="V681" s="399">
        <v>-4.2941491513435098E-2</v>
      </c>
      <c r="W681" s="399">
        <v>0.32052478328397399</v>
      </c>
      <c r="X681" s="399">
        <v>-7.7581189570254797E-2</v>
      </c>
      <c r="Y681" s="399">
        <v>1.39554810857767E-2</v>
      </c>
      <c r="Z681" s="399">
        <v>-5.79633307497895E-3</v>
      </c>
      <c r="AA681" s="399">
        <v>9.5975123466447598E-2</v>
      </c>
      <c r="AB681" s="399">
        <v>3.2947434084546798E-2</v>
      </c>
      <c r="AC681" s="399">
        <v>9.8402168103867996E-2</v>
      </c>
      <c r="AD681" s="399"/>
      <c r="AE681" s="399">
        <v>6.9788131160794997E-3</v>
      </c>
      <c r="AF681" s="399">
        <v>0.11678108436250099</v>
      </c>
      <c r="AG681" s="399">
        <v>-1.36932939901666E-2</v>
      </c>
      <c r="AH681" s="399"/>
      <c r="AI681" s="399">
        <v>0.24632005481970001</v>
      </c>
      <c r="AJ681" s="399">
        <v>0.24632010366041401</v>
      </c>
      <c r="AK681" s="399">
        <v>5.4770272837375698E-2</v>
      </c>
      <c r="AL681" s="399"/>
      <c r="AM681" s="399">
        <v>1.42870985739358E-2</v>
      </c>
      <c r="AN681" s="399">
        <v>-5.7453834185202203E-2</v>
      </c>
      <c r="AO681" s="399">
        <v>0.26623846696179798</v>
      </c>
      <c r="AP681" s="399">
        <v>0.12710378933379901</v>
      </c>
      <c r="AQ681" s="399">
        <v>0.12956026682439101</v>
      </c>
      <c r="AR681" s="399">
        <v>-2.3730790894573101E-2</v>
      </c>
      <c r="AS681" s="399"/>
      <c r="AT681" s="399">
        <v>2.4018326446861599E-2</v>
      </c>
      <c r="AU681" s="399"/>
      <c r="AV681" s="399">
        <v>6.2791826843484602E-3</v>
      </c>
      <c r="AW681" s="399">
        <v>-6.74902840637325E-3</v>
      </c>
      <c r="AX681" s="399"/>
      <c r="AY681" s="399">
        <v>0.133475411931612</v>
      </c>
      <c r="AZ681" s="399">
        <v>-2.7240769372232999E-2</v>
      </c>
      <c r="BA681" s="399">
        <v>1.0474170582090299E-2</v>
      </c>
      <c r="BB681" s="399">
        <v>2.91298777408164E-2</v>
      </c>
      <c r="BC681" s="399"/>
      <c r="BD681" s="399">
        <v>-4.81600951809724E-3</v>
      </c>
      <c r="BE681" s="399">
        <v>-0.15803175524441401</v>
      </c>
      <c r="BF681" s="399">
        <v>-7.0759458777705397E-2</v>
      </c>
      <c r="BG681" s="399">
        <v>4.4758474653386802E-2</v>
      </c>
      <c r="BH681" s="399">
        <v>4.48837848751793E-2</v>
      </c>
      <c r="BI681" s="399"/>
      <c r="BJ681" s="399">
        <v>0.10952404499994001</v>
      </c>
      <c r="BK681" s="399">
        <v>-4.4244495607944398E-2</v>
      </c>
      <c r="BL681" s="399">
        <v>3.4085393537969598E-2</v>
      </c>
      <c r="BM681" s="399">
        <v>0.42117395335631902</v>
      </c>
      <c r="BN681" s="399"/>
      <c r="BO681" s="399">
        <v>-2.2120101790071001E-2</v>
      </c>
      <c r="BP681" s="399">
        <v>-0.129445633372786</v>
      </c>
      <c r="BQ681" s="399">
        <v>4.7170841383552499E-3</v>
      </c>
      <c r="BR681" s="399">
        <v>1.48667343693116E-2</v>
      </c>
      <c r="BS681" s="399"/>
      <c r="BT681" s="399"/>
      <c r="BU681" s="399">
        <v>2.0535071654839501E-2</v>
      </c>
      <c r="BV681" s="399"/>
      <c r="BW681" s="399">
        <v>3.57389190025236E-2</v>
      </c>
      <c r="BX681" s="403">
        <v>-0.175219963744567</v>
      </c>
      <c r="BY681" s="399">
        <v>2.5682315271177501E-2</v>
      </c>
      <c r="BZ681" s="399">
        <v>-2.1130217339022598E-3</v>
      </c>
      <c r="CA681" s="399">
        <v>-7.1492372371605398E-2</v>
      </c>
      <c r="CB681" s="399"/>
      <c r="CC681" s="399">
        <v>5.2813929294821899E-2</v>
      </c>
      <c r="CD681" s="399"/>
      <c r="CE681" s="399"/>
      <c r="CF681" s="399">
        <v>0.13793865915116199</v>
      </c>
      <c r="CG681" s="399">
        <v>1.58068679198901E-2</v>
      </c>
      <c r="CH681" s="399">
        <v>-8.0285639919493001E-2</v>
      </c>
      <c r="CI681" s="399">
        <v>-8.2191793604727295E-2</v>
      </c>
      <c r="CJ681" s="399">
        <v>0.24949068122045101</v>
      </c>
      <c r="CK681" s="399"/>
      <c r="CL681" s="399"/>
      <c r="CM681" s="399"/>
      <c r="CN681" s="399"/>
      <c r="CO681" s="399"/>
      <c r="CP681" s="399"/>
      <c r="CQ681" s="399"/>
      <c r="CR681" s="399">
        <v>-3.5771211143612702E-2</v>
      </c>
      <c r="CS681" s="399"/>
      <c r="CT681" s="399"/>
      <c r="CU681" s="399"/>
      <c r="CV681" s="399"/>
      <c r="CW681" s="399"/>
      <c r="CX681" s="399"/>
      <c r="CY681" s="399"/>
      <c r="CZ681" s="399"/>
      <c r="DA681" s="399"/>
      <c r="DB681" s="399"/>
      <c r="DC681" s="399"/>
      <c r="DD681" s="399"/>
      <c r="DE681" s="399"/>
      <c r="DG681" s="404"/>
      <c r="DI681" s="399"/>
      <c r="DJ681" s="399">
        <v>2.57705425291452E-2</v>
      </c>
      <c r="DK681" s="399">
        <v>-5.5549929996416898E-2</v>
      </c>
    </row>
    <row r="682" spans="1:115" customFormat="1" hidden="1" outlineLevel="1">
      <c r="A682" s="398">
        <f t="shared" si="57"/>
        <v>39416</v>
      </c>
      <c r="B682" s="402"/>
      <c r="C682" s="399"/>
      <c r="D682" s="399">
        <v>3.3999999999999998E-3</v>
      </c>
      <c r="E682" s="399">
        <v>-4.7011960530866599E-2</v>
      </c>
      <c r="F682" s="399"/>
      <c r="G682" s="399">
        <v>-4.6369870000000007E-2</v>
      </c>
      <c r="H682" s="399">
        <v>-6.0116569999999994E-2</v>
      </c>
      <c r="I682" s="399">
        <v>-4.1859E-2</v>
      </c>
      <c r="J682" s="399">
        <v>-7.133333E-2</v>
      </c>
      <c r="K682" s="399">
        <v>-3.9319320000000005E-2</v>
      </c>
      <c r="L682" s="399">
        <v>-9.4709429999999997E-2</v>
      </c>
      <c r="M682" s="399">
        <v>-6.9849370000000008E-2</v>
      </c>
      <c r="N682" s="399">
        <v>-7.9798040000000001E-2</v>
      </c>
      <c r="O682" s="399">
        <v>1.9050290000000001E-2</v>
      </c>
      <c r="P682" s="399">
        <v>3.6688470000000003E-3</v>
      </c>
      <c r="Q682" s="399">
        <v>-3.0553360000000001E-3</v>
      </c>
      <c r="R682" s="399">
        <v>-4.06950132636619E-2</v>
      </c>
      <c r="S682" s="399">
        <v>-9.0799144853198899E-2</v>
      </c>
      <c r="T682" s="399">
        <v>-0.25382260811845098</v>
      </c>
      <c r="U682" s="399">
        <v>-0.112046346263538</v>
      </c>
      <c r="V682" s="399">
        <v>1.5815995609439599E-2</v>
      </c>
      <c r="W682" s="399">
        <v>-1.38569382330022E-3</v>
      </c>
      <c r="X682" s="399">
        <v>-6.5153296825353493E-2</v>
      </c>
      <c r="Y682" s="399">
        <v>-0.122244493647296</v>
      </c>
      <c r="Z682" s="399">
        <v>-1.4977536100007099E-2</v>
      </c>
      <c r="AA682" s="399">
        <v>4.2893063735758297E-3</v>
      </c>
      <c r="AB682" s="399">
        <v>9.5344806539601201E-2</v>
      </c>
      <c r="AC682" s="399">
        <v>6.3863866803788296E-3</v>
      </c>
      <c r="AD682" s="399"/>
      <c r="AE682" s="399">
        <v>-4.2737635100106898E-2</v>
      </c>
      <c r="AF682" s="399">
        <v>-0.132530448757395</v>
      </c>
      <c r="AG682" s="399">
        <v>-0.186527070063188</v>
      </c>
      <c r="AH682" s="399"/>
      <c r="AI682" s="399">
        <v>-1.98019415900824E-2</v>
      </c>
      <c r="AJ682" s="399">
        <v>-1.9802014353842799E-2</v>
      </c>
      <c r="AK682" s="399">
        <v>-0.12395302657872299</v>
      </c>
      <c r="AL682" s="399"/>
      <c r="AM682" s="399">
        <v>9.5378745655809692E-3</v>
      </c>
      <c r="AN682" s="399">
        <v>-8.6653376894443801E-2</v>
      </c>
      <c r="AO682" s="399">
        <v>-0.31097336851092899</v>
      </c>
      <c r="AP682" s="399">
        <v>1.8881231290945599E-2</v>
      </c>
      <c r="AQ682" s="399">
        <v>-9.2063644461512998E-3</v>
      </c>
      <c r="AR682" s="399">
        <v>-0.108535931155673</v>
      </c>
      <c r="AS682" s="399"/>
      <c r="AT682" s="399">
        <v>-8.9760665128852501E-2</v>
      </c>
      <c r="AU682" s="399"/>
      <c r="AV682" s="399">
        <v>4.6934263671882998E-2</v>
      </c>
      <c r="AW682" s="399">
        <v>6.4442275147915604E-2</v>
      </c>
      <c r="AX682" s="399"/>
      <c r="AY682" s="399">
        <v>-1.3357469664559E-2</v>
      </c>
      <c r="AZ682" s="399">
        <v>-1.21121470138787E-2</v>
      </c>
      <c r="BA682" s="399">
        <v>3.7578169188118203E-2</v>
      </c>
      <c r="BB682" s="399">
        <v>9.1184915839171501E-2</v>
      </c>
      <c r="BC682" s="399"/>
      <c r="BD682" s="399">
        <v>1.7510806486279801E-2</v>
      </c>
      <c r="BE682" s="399">
        <v>-0.21490416605280299</v>
      </c>
      <c r="BF682" s="399">
        <v>-4.3261109110242099E-2</v>
      </c>
      <c r="BG682" s="399">
        <v>-0.15332577890249199</v>
      </c>
      <c r="BH682" s="399">
        <v>-1.3577322594529101E-2</v>
      </c>
      <c r="BI682" s="399"/>
      <c r="BJ682" s="399">
        <v>0</v>
      </c>
      <c r="BK682" s="399">
        <v>-3.6322343074001097E-2</v>
      </c>
      <c r="BL682" s="399">
        <v>-2.93617606303712E-2</v>
      </c>
      <c r="BM682" s="399">
        <v>2.4780535290231899E-3</v>
      </c>
      <c r="BN682" s="399"/>
      <c r="BO682" s="399">
        <v>-3.4420090589187297E-2</v>
      </c>
      <c r="BP682" s="399">
        <v>-2.42282939224037E-2</v>
      </c>
      <c r="BQ682" s="399">
        <v>-5.1643217225558501E-2</v>
      </c>
      <c r="BR682" s="399">
        <v>0.119023398146092</v>
      </c>
      <c r="BS682" s="399"/>
      <c r="BT682" s="399"/>
      <c r="BU682" s="399">
        <v>-1.1696184710754301E-3</v>
      </c>
      <c r="BV682" s="399"/>
      <c r="BW682" s="399">
        <v>5.9499770330059001E-2</v>
      </c>
      <c r="BX682" s="403">
        <v>-0.23999999181497</v>
      </c>
      <c r="BY682" s="399">
        <v>4.4049147090490202E-2</v>
      </c>
      <c r="BZ682" s="399">
        <v>-0.152449905768058</v>
      </c>
      <c r="CA682" s="399">
        <v>-2.5260959840546299E-2</v>
      </c>
      <c r="CB682" s="399"/>
      <c r="CC682" s="399">
        <v>-3.7686429373506802E-2</v>
      </c>
      <c r="CD682" s="399"/>
      <c r="CE682" s="399"/>
      <c r="CF682" s="399">
        <v>-2.37722327533249E-2</v>
      </c>
      <c r="CG682" s="399">
        <v>-5.8620980723722002E-2</v>
      </c>
      <c r="CH682" s="399">
        <v>-3.2307828183540901E-2</v>
      </c>
      <c r="CI682" s="399">
        <v>1.0660919677544199E-2</v>
      </c>
      <c r="CJ682" s="399">
        <v>-8.4186208439239393E-2</v>
      </c>
      <c r="CK682" s="399"/>
      <c r="CL682" s="399"/>
      <c r="CM682" s="399"/>
      <c r="CN682" s="399"/>
      <c r="CO682" s="399"/>
      <c r="CP682" s="399"/>
      <c r="CQ682" s="399"/>
      <c r="CR682" s="399">
        <v>-5.0341865902475601E-2</v>
      </c>
      <c r="CS682" s="399"/>
      <c r="CT682" s="399"/>
      <c r="CU682" s="399"/>
      <c r="CV682" s="399"/>
      <c r="CW682" s="399"/>
      <c r="CX682" s="399"/>
      <c r="CY682" s="399"/>
      <c r="CZ682" s="399"/>
      <c r="DA682" s="399"/>
      <c r="DB682" s="399"/>
      <c r="DC682" s="399"/>
      <c r="DD682" s="399"/>
      <c r="DE682" s="399"/>
      <c r="DG682" s="404"/>
      <c r="DI682" s="399"/>
      <c r="DJ682" s="399">
        <v>-9.0729121223843603E-3</v>
      </c>
      <c r="DK682" s="399">
        <v>-8.7210756356073098E-3</v>
      </c>
    </row>
    <row r="683" spans="1:115" customFormat="1" hidden="1" outlineLevel="1">
      <c r="A683" s="398">
        <f t="shared" si="57"/>
        <v>39447</v>
      </c>
      <c r="B683" s="402"/>
      <c r="C683" s="399"/>
      <c r="D683" s="399">
        <v>2.7000000000000001E-3</v>
      </c>
      <c r="E683" s="399">
        <v>-7.7466905087815096E-3</v>
      </c>
      <c r="F683" s="399"/>
      <c r="G683" s="399">
        <v>1.8500140000000002E-2</v>
      </c>
      <c r="H683" s="399">
        <v>-4.9717580000000004E-2</v>
      </c>
      <c r="I683" s="399">
        <v>7.6070539999999992E-2</v>
      </c>
      <c r="J683" s="399">
        <v>-4.7666340000000001E-2</v>
      </c>
      <c r="K683" s="399">
        <v>-6.0861819999999999E-3</v>
      </c>
      <c r="L683" s="399">
        <v>-5.4065500000000002E-2</v>
      </c>
      <c r="M683" s="399">
        <v>9.4529430000000001E-3</v>
      </c>
      <c r="N683" s="399">
        <v>1.2681039999999999E-2</v>
      </c>
      <c r="O683" s="399">
        <v>-1.11287E-2</v>
      </c>
      <c r="P683" s="399">
        <v>-2.365387E-2</v>
      </c>
      <c r="Q683" s="399">
        <v>9.3985759999999998E-4</v>
      </c>
      <c r="R683" s="399">
        <v>8.7037645373003E-2</v>
      </c>
      <c r="S683" s="399">
        <v>-4.5380085763000403E-3</v>
      </c>
      <c r="T683" s="399">
        <v>-0.231557395069933</v>
      </c>
      <c r="U683" s="399">
        <v>1.7180149878287899E-2</v>
      </c>
      <c r="V683" s="399">
        <v>2.2968218718302E-2</v>
      </c>
      <c r="W683" s="399">
        <v>2.0525720344213499E-2</v>
      </c>
      <c r="X683" s="399">
        <v>-2.7027127808681699E-2</v>
      </c>
      <c r="Y683" s="399">
        <v>5.9092210352300603E-3</v>
      </c>
      <c r="Z683" s="399">
        <v>-4.7233967577936797E-2</v>
      </c>
      <c r="AA683" s="399">
        <v>3.5015054865711499E-2</v>
      </c>
      <c r="AB683" s="399">
        <v>3.5731218575132097E-2</v>
      </c>
      <c r="AC683" s="399">
        <v>0.105059036357568</v>
      </c>
      <c r="AD683" s="399"/>
      <c r="AE683" s="399">
        <v>-1.5725315363894599E-2</v>
      </c>
      <c r="AF683" s="399">
        <v>1.32959832843866E-2</v>
      </c>
      <c r="AG683" s="399">
        <v>2.7658473328359801E-2</v>
      </c>
      <c r="AH683" s="399"/>
      <c r="AI683" s="399">
        <v>-2.1933901611541598E-3</v>
      </c>
      <c r="AJ683" s="399">
        <v>-2.1933087366240401E-3</v>
      </c>
      <c r="AK683" s="399">
        <v>-4.3005983797579903E-2</v>
      </c>
      <c r="AL683" s="399"/>
      <c r="AM683" s="399">
        <v>-4.8884066702352201E-2</v>
      </c>
      <c r="AN683" s="399">
        <v>-5.7142857142857099E-2</v>
      </c>
      <c r="AO683" s="399">
        <v>0.29179169067973798</v>
      </c>
      <c r="AP683" s="399">
        <v>-1.43357807507873E-2</v>
      </c>
      <c r="AQ683" s="399">
        <v>-1.8052740194509E-2</v>
      </c>
      <c r="AR683" s="399">
        <v>7.8630410622675798E-2</v>
      </c>
      <c r="AS683" s="399"/>
      <c r="AT683" s="399">
        <v>0.118929239198937</v>
      </c>
      <c r="AU683" s="399"/>
      <c r="AV683" s="399">
        <v>-1.17498094105047E-2</v>
      </c>
      <c r="AW683" s="399">
        <v>-7.8379057206646695E-3</v>
      </c>
      <c r="AX683" s="399"/>
      <c r="AY683" s="399">
        <v>5.60186942289075E-3</v>
      </c>
      <c r="AZ683" s="399">
        <v>-7.6237407624088302E-2</v>
      </c>
      <c r="BA683" s="399">
        <v>3.0037359777858E-2</v>
      </c>
      <c r="BB683" s="399">
        <v>6.1144415020997203E-3</v>
      </c>
      <c r="BC683" s="399"/>
      <c r="BD683" s="399">
        <v>-2.0790699701272099E-2</v>
      </c>
      <c r="BE683" s="399">
        <v>-8.5072859367328099E-2</v>
      </c>
      <c r="BF683" s="399">
        <v>-0.114404944830564</v>
      </c>
      <c r="BG683" s="399">
        <v>-0.103861379348445</v>
      </c>
      <c r="BH683" s="399">
        <v>5.4496700540278501E-3</v>
      </c>
      <c r="BI683" s="399"/>
      <c r="BJ683" s="399">
        <v>-2.8954561957341099E-2</v>
      </c>
      <c r="BK683" s="399">
        <v>9.1792531807923794E-3</v>
      </c>
      <c r="BL683" s="399">
        <v>-4.3182856423766201E-2</v>
      </c>
      <c r="BM683" s="399">
        <v>-1.4282238789519E-2</v>
      </c>
      <c r="BN683" s="399"/>
      <c r="BO683" s="399">
        <v>6.3347041042011096E-2</v>
      </c>
      <c r="BP683" s="399">
        <v>-0.11100312251156</v>
      </c>
      <c r="BQ683" s="399">
        <v>-5.5693297367672902E-2</v>
      </c>
      <c r="BR683" s="399">
        <v>5.8181907758093801E-2</v>
      </c>
      <c r="BS683" s="399"/>
      <c r="BT683" s="399"/>
      <c r="BU683" s="399">
        <v>4.2677126949278499E-2</v>
      </c>
      <c r="BV683" s="399"/>
      <c r="BW683" s="399">
        <v>-3.2517216936499499E-3</v>
      </c>
      <c r="BX683" s="403">
        <v>0.13742690688290901</v>
      </c>
      <c r="BY683" s="399">
        <v>1.9201731659638201E-2</v>
      </c>
      <c r="BZ683" s="399">
        <v>-3.3904539424873002E-2</v>
      </c>
      <c r="CA683" s="399">
        <v>-8.2515353270164998E-3</v>
      </c>
      <c r="CB683" s="399"/>
      <c r="CC683" s="399">
        <v>-8.4804764024846106E-3</v>
      </c>
      <c r="CD683" s="399"/>
      <c r="CE683" s="399"/>
      <c r="CF683" s="399">
        <v>-1.5323854177609701E-2</v>
      </c>
      <c r="CG683" s="399">
        <v>8.7425157030610295E-2</v>
      </c>
      <c r="CH683" s="399">
        <v>5.4623417693663003E-2</v>
      </c>
      <c r="CI683" s="399">
        <v>-2.9535838237513101E-2</v>
      </c>
      <c r="CJ683" s="399">
        <v>5.9524022196622402E-2</v>
      </c>
      <c r="CK683" s="399"/>
      <c r="CL683" s="399"/>
      <c r="CM683" s="399"/>
      <c r="CN683" s="399"/>
      <c r="CO683" s="399"/>
      <c r="CP683" s="399"/>
      <c r="CQ683" s="399"/>
      <c r="CR683" s="399">
        <v>-4.8077101328437399E-2</v>
      </c>
      <c r="CS683" s="399"/>
      <c r="CT683" s="399"/>
      <c r="CU683" s="399"/>
      <c r="CV683" s="399"/>
      <c r="CW683" s="399"/>
      <c r="CX683" s="399"/>
      <c r="CY683" s="399"/>
      <c r="CZ683" s="399"/>
      <c r="DA683" s="399"/>
      <c r="DB683" s="399"/>
      <c r="DC683" s="399"/>
      <c r="DD683" s="399"/>
      <c r="DE683" s="399"/>
      <c r="DG683" s="404"/>
      <c r="DI683" s="399"/>
      <c r="DJ683" s="399">
        <v>6.6588811626828504E-2</v>
      </c>
      <c r="DK683" s="399">
        <v>-4.6187311582880898E-2</v>
      </c>
    </row>
    <row r="684" spans="1:115" customFormat="1" hidden="1" outlineLevel="1">
      <c r="A684" s="398">
        <f t="shared" si="57"/>
        <v>39478</v>
      </c>
      <c r="B684" s="402"/>
      <c r="C684" s="399"/>
      <c r="D684" s="399">
        <v>2.0999999999999999E-3</v>
      </c>
      <c r="E684" s="399">
        <v>-6.1691853018840503E-2</v>
      </c>
      <c r="F684" s="399"/>
      <c r="G684" s="399">
        <v>-4.7304979999999996E-2</v>
      </c>
      <c r="H684" s="399">
        <v>-2.237683E-2</v>
      </c>
      <c r="I684" s="399">
        <v>-0.110837</v>
      </c>
      <c r="J684" s="399">
        <v>-1.3672869999999998E-2</v>
      </c>
      <c r="K684" s="399">
        <v>-5.3358869999999996E-2</v>
      </c>
      <c r="L684" s="399">
        <v>-7.8099580000000005E-3</v>
      </c>
      <c r="M684" s="399">
        <v>-0.1089411</v>
      </c>
      <c r="N684" s="399">
        <v>-0.13190289999999999</v>
      </c>
      <c r="O684" s="399">
        <v>-5.2973590000000001E-2</v>
      </c>
      <c r="P684" s="399">
        <v>-5.245793E-2</v>
      </c>
      <c r="Q684" s="399">
        <v>-6.9650610000000002E-2</v>
      </c>
      <c r="R684" s="399">
        <v>-0.316639823797423</v>
      </c>
      <c r="S684" s="399">
        <v>-8.8704755088433507E-2</v>
      </c>
      <c r="T684" s="399">
        <v>1.2000020345051999E-2</v>
      </c>
      <c r="U684" s="399">
        <v>-9.0856168473204602E-2</v>
      </c>
      <c r="V684" s="399">
        <v>-0.16126945746801899</v>
      </c>
      <c r="W684" s="399">
        <v>-0.28181115525925698</v>
      </c>
      <c r="X684" s="399">
        <v>1.8222592527156099E-2</v>
      </c>
      <c r="Y684" s="399">
        <v>-0.17080907105363599</v>
      </c>
      <c r="Z684" s="399">
        <v>-3.2816991909144097E-2</v>
      </c>
      <c r="AA684" s="399">
        <v>-2.6089358044981199E-2</v>
      </c>
      <c r="AB684" s="399">
        <v>-5.3343495037067402E-2</v>
      </c>
      <c r="AC684" s="399">
        <v>-0.171957234254972</v>
      </c>
      <c r="AD684" s="399"/>
      <c r="AE684" s="399">
        <v>-7.5588579557017505E-2</v>
      </c>
      <c r="AF684" s="399">
        <v>-6.80220536285817E-2</v>
      </c>
      <c r="AG684" s="399">
        <v>-0.15545229612655501</v>
      </c>
      <c r="AH684" s="399"/>
      <c r="AI684" s="399">
        <v>-0.18392433991187301</v>
      </c>
      <c r="AJ684" s="399">
        <v>-0.183924340876266</v>
      </c>
      <c r="AK684" s="399">
        <v>-8.8753793778573495E-2</v>
      </c>
      <c r="AL684" s="399"/>
      <c r="AM684" s="399">
        <v>2.52704005643338E-2</v>
      </c>
      <c r="AN684" s="399">
        <v>-0.111959393881676</v>
      </c>
      <c r="AO684" s="399">
        <v>-0.284568288921005</v>
      </c>
      <c r="AP684" s="399">
        <v>-0.20667674779508899</v>
      </c>
      <c r="AQ684" s="399">
        <v>-4.5298845342676503E-2</v>
      </c>
      <c r="AR684" s="399">
        <v>-0.277190055575532</v>
      </c>
      <c r="AS684" s="399"/>
      <c r="AT684" s="399">
        <v>-8.9902812743703403E-2</v>
      </c>
      <c r="AU684" s="399"/>
      <c r="AV684" s="399">
        <v>-0.103425464691216</v>
      </c>
      <c r="AW684" s="399">
        <v>-0.104465159559119</v>
      </c>
      <c r="AX684" s="399"/>
      <c r="AY684" s="399">
        <v>-0.17864157621386201</v>
      </c>
      <c r="AZ684" s="399">
        <v>-1.6196232412141801E-2</v>
      </c>
      <c r="BA684" s="399">
        <v>-5.0921991844313202E-2</v>
      </c>
      <c r="BB684" s="399">
        <v>-0.125230041813675</v>
      </c>
      <c r="BC684" s="399"/>
      <c r="BD684" s="399">
        <v>0.10024380549091599</v>
      </c>
      <c r="BE684" s="399">
        <v>-0.123547093777018</v>
      </c>
      <c r="BF684" s="399">
        <v>-0.18645855637228001</v>
      </c>
      <c r="BG684" s="399">
        <v>-1.3373145484096099E-2</v>
      </c>
      <c r="BH684" s="399">
        <v>-0.116531064374379</v>
      </c>
      <c r="BI684" s="399"/>
      <c r="BJ684" s="399">
        <v>2.3494258539397302E-2</v>
      </c>
      <c r="BK684" s="399">
        <v>-1.6126065969319599E-2</v>
      </c>
      <c r="BL684" s="399">
        <v>9.5447649062903206E-2</v>
      </c>
      <c r="BM684" s="399">
        <v>-0.213622323929372</v>
      </c>
      <c r="BN684" s="399"/>
      <c r="BO684" s="399">
        <v>-0.10800344643205601</v>
      </c>
      <c r="BP684" s="399">
        <v>-5.4761452577811696E-3</v>
      </c>
      <c r="BQ684" s="399">
        <v>-0.138924980737167</v>
      </c>
      <c r="BR684" s="399">
        <v>-0.126460521591164</v>
      </c>
      <c r="BS684" s="399"/>
      <c r="BT684" s="399"/>
      <c r="BU684" s="399">
        <v>-9.0294574422460902E-2</v>
      </c>
      <c r="BV684" s="399"/>
      <c r="BW684" s="399">
        <v>6.7536560993186598E-2</v>
      </c>
      <c r="BX684" s="403">
        <v>-6.5295661158736501E-2</v>
      </c>
      <c r="BY684" s="399">
        <v>-7.5359501066359497E-2</v>
      </c>
      <c r="BZ684" s="399">
        <v>-9.4938786997513902E-2</v>
      </c>
      <c r="CA684" s="399">
        <v>-1.0088304993743901E-2</v>
      </c>
      <c r="CB684" s="399"/>
      <c r="CC684" s="399">
        <v>-1.95466341935971E-2</v>
      </c>
      <c r="CD684" s="399"/>
      <c r="CE684" s="399"/>
      <c r="CF684" s="399">
        <v>0.110997312127699</v>
      </c>
      <c r="CG684" s="399">
        <v>-4.06045709328356E-2</v>
      </c>
      <c r="CH684" s="399">
        <v>-0.23350606719213399</v>
      </c>
      <c r="CI684" s="399">
        <v>-0.13260867559616801</v>
      </c>
      <c r="CJ684" s="399">
        <v>-8.4269983907791293E-2</v>
      </c>
      <c r="CK684" s="399"/>
      <c r="CL684" s="399"/>
      <c r="CM684" s="399"/>
      <c r="CN684" s="399"/>
      <c r="CO684" s="399"/>
      <c r="CP684" s="399"/>
      <c r="CQ684" s="399"/>
      <c r="CR684" s="399">
        <v>-7.95827680719529E-3</v>
      </c>
      <c r="CS684" s="399"/>
      <c r="CT684" s="399"/>
      <c r="CU684" s="399"/>
      <c r="CV684" s="399"/>
      <c r="CW684" s="399"/>
      <c r="CX684" s="399"/>
      <c r="CY684" s="399"/>
      <c r="CZ684" s="399"/>
      <c r="DA684" s="399"/>
      <c r="DB684" s="399"/>
      <c r="DC684" s="399"/>
      <c r="DD684" s="399"/>
      <c r="DE684" s="399"/>
      <c r="DG684" s="404"/>
      <c r="DI684" s="399"/>
      <c r="DJ684" s="399">
        <v>-0.110903715822095</v>
      </c>
      <c r="DK684" s="399">
        <v>-4.3494922336356302E-2</v>
      </c>
    </row>
    <row r="685" spans="1:115" customFormat="1" hidden="1" outlineLevel="1">
      <c r="A685" s="398">
        <f t="shared" si="57"/>
        <v>39507</v>
      </c>
      <c r="B685" s="402"/>
      <c r="C685" s="399"/>
      <c r="D685" s="399">
        <v>1.2999999999999999E-3</v>
      </c>
      <c r="E685" s="399">
        <v>-3.3106188668891499E-2</v>
      </c>
      <c r="F685" s="399"/>
      <c r="G685" s="399">
        <v>3.377894E-2</v>
      </c>
      <c r="H685" s="399">
        <v>-4.7509139999999998E-2</v>
      </c>
      <c r="I685" s="399">
        <v>8.6702340000000003E-2</v>
      </c>
      <c r="J685" s="399">
        <v>-9.0121319999999991E-2</v>
      </c>
      <c r="K685" s="399">
        <v>-2.110132E-2</v>
      </c>
      <c r="L685" s="399">
        <v>-3.1764510000000003E-2</v>
      </c>
      <c r="M685" s="399">
        <v>-8.3643949999999995E-2</v>
      </c>
      <c r="N685" s="399">
        <v>-2.9430930000000001E-2</v>
      </c>
      <c r="O685" s="399">
        <v>-1.4916469999999999E-4</v>
      </c>
      <c r="P685" s="399">
        <v>-2.1587740000000001E-2</v>
      </c>
      <c r="Q685" s="399">
        <v>-3.7187039999999998E-2</v>
      </c>
      <c r="R685" s="399">
        <v>-7.6388702500729405E-2</v>
      </c>
      <c r="S685" s="399">
        <v>-1.55246971482168E-2</v>
      </c>
      <c r="T685" s="399">
        <v>-5.0065890224172502E-2</v>
      </c>
      <c r="U685" s="399">
        <v>3.71557264661612E-2</v>
      </c>
      <c r="V685" s="399">
        <v>-0.17027022197120301</v>
      </c>
      <c r="W685" s="399">
        <v>-0.10223258915057599</v>
      </c>
      <c r="X685" s="399">
        <v>-3.5447699749530298E-2</v>
      </c>
      <c r="Y685" s="399">
        <v>-0.10081726142297701</v>
      </c>
      <c r="Z685" s="399">
        <v>7.4047683990292601E-2</v>
      </c>
      <c r="AA685" s="399">
        <v>-8.6551344744789996E-2</v>
      </c>
      <c r="AB685" s="399">
        <v>-5.9560106436727302E-2</v>
      </c>
      <c r="AC685" s="399">
        <v>0.15045273350507099</v>
      </c>
      <c r="AD685" s="399"/>
      <c r="AE685" s="399">
        <v>8.6126012583085804E-2</v>
      </c>
      <c r="AF685" s="399">
        <v>3.91540280800084E-3</v>
      </c>
      <c r="AG685" s="399">
        <v>8.5352545454258896E-2</v>
      </c>
      <c r="AH685" s="399"/>
      <c r="AI685" s="399">
        <v>-0.16501857677033999</v>
      </c>
      <c r="AJ685" s="399">
        <v>-0.16501862936054601</v>
      </c>
      <c r="AK685" s="399">
        <v>-9.1449530099490001E-2</v>
      </c>
      <c r="AL685" s="399"/>
      <c r="AM685" s="399">
        <v>-3.9908864653499999E-2</v>
      </c>
      <c r="AN685" s="399">
        <v>4.8189700933127799E-2</v>
      </c>
      <c r="AO685" s="399">
        <v>-0.206255529566437</v>
      </c>
      <c r="AP685" s="399">
        <v>-3.9045269152757703E-2</v>
      </c>
      <c r="AQ685" s="399">
        <v>-1.8424721340343599E-2</v>
      </c>
      <c r="AR685" s="399">
        <v>-0.130134041066923</v>
      </c>
      <c r="AS685" s="399"/>
      <c r="AT685" s="399">
        <v>-8.5158018177070902E-2</v>
      </c>
      <c r="AU685" s="399"/>
      <c r="AV685" s="399">
        <v>2.21896563955583E-2</v>
      </c>
      <c r="AW685" s="399">
        <v>1.16172204016036E-2</v>
      </c>
      <c r="AX685" s="399"/>
      <c r="AY685" s="399">
        <v>1.4839753522634299E-2</v>
      </c>
      <c r="AZ685" s="399">
        <v>-8.7353331370475407E-2</v>
      </c>
      <c r="BA685" s="399">
        <v>-5.0591022781684501E-2</v>
      </c>
      <c r="BB685" s="399">
        <v>-6.1056299449684303E-3</v>
      </c>
      <c r="BC685" s="399"/>
      <c r="BD685" s="399">
        <v>1.52438614809942E-2</v>
      </c>
      <c r="BE685" s="399">
        <v>-0.14047153853705899</v>
      </c>
      <c r="BF685" s="399">
        <v>0.100441341837281</v>
      </c>
      <c r="BG685" s="399">
        <v>-1.65660349958189E-2</v>
      </c>
      <c r="BH685" s="399">
        <v>-2.9044479633195799E-2</v>
      </c>
      <c r="BI685" s="399"/>
      <c r="BJ685" s="399">
        <v>-4.32610978361294E-2</v>
      </c>
      <c r="BK685" s="399">
        <v>1.8876024859871599E-2</v>
      </c>
      <c r="BL685" s="399">
        <v>-0.14240519507270899</v>
      </c>
      <c r="BM685" s="399">
        <v>0.109921270953839</v>
      </c>
      <c r="BN685" s="399"/>
      <c r="BO685" s="399">
        <v>4.8456896983120501E-2</v>
      </c>
      <c r="BP685" s="399">
        <v>7.59913412468185E-2</v>
      </c>
      <c r="BQ685" s="399">
        <v>0.162100369682043</v>
      </c>
      <c r="BR685" s="399">
        <v>-8.5759049451543695E-2</v>
      </c>
      <c r="BS685" s="399"/>
      <c r="BT685" s="399"/>
      <c r="BU685" s="399">
        <v>-5.2043481731985902E-3</v>
      </c>
      <c r="BV685" s="399"/>
      <c r="BW685" s="399">
        <v>-2.2664815376610602E-2</v>
      </c>
      <c r="BX685" s="403">
        <v>-0.122662299798223</v>
      </c>
      <c r="BY685" s="399">
        <v>-4.8320927976478301E-2</v>
      </c>
      <c r="BZ685" s="399">
        <v>-4.4900939951470998E-3</v>
      </c>
      <c r="CA685" s="399">
        <v>2.0636731237822802E-2</v>
      </c>
      <c r="CB685" s="399"/>
      <c r="CC685" s="399">
        <v>3.7779454746253702E-2</v>
      </c>
      <c r="CD685" s="399"/>
      <c r="CE685" s="399"/>
      <c r="CF685" s="399">
        <v>-5.6774377610296599E-2</v>
      </c>
      <c r="CG685" s="399">
        <v>-2.1140078392844E-2</v>
      </c>
      <c r="CH685" s="399">
        <v>0.14942107294342599</v>
      </c>
      <c r="CI685" s="399">
        <v>0.44110275344776201</v>
      </c>
      <c r="CJ685" s="399">
        <v>-0.16240236143259301</v>
      </c>
      <c r="CK685" s="399"/>
      <c r="CL685" s="399"/>
      <c r="CM685" s="399"/>
      <c r="CN685" s="399"/>
      <c r="CO685" s="399"/>
      <c r="CP685" s="399"/>
      <c r="CQ685" s="399"/>
      <c r="CR685" s="399">
        <v>1.29590912756472E-2</v>
      </c>
      <c r="CS685" s="399"/>
      <c r="CT685" s="399"/>
      <c r="CU685" s="399"/>
      <c r="CV685" s="399"/>
      <c r="CW685" s="399"/>
      <c r="CX685" s="399"/>
      <c r="CY685" s="399"/>
      <c r="CZ685" s="399"/>
      <c r="DA685" s="399"/>
      <c r="DB685" s="399"/>
      <c r="DC685" s="399"/>
      <c r="DD685" s="399"/>
      <c r="DE685" s="399"/>
      <c r="DG685" s="404"/>
      <c r="DI685" s="399"/>
      <c r="DJ685" s="399">
        <v>-4.9322374177886898E-3</v>
      </c>
      <c r="DK685" s="399">
        <v>0</v>
      </c>
    </row>
    <row r="686" spans="1:115" customFormat="1" hidden="1" outlineLevel="1">
      <c r="A686" s="398">
        <f t="shared" si="57"/>
        <v>39538</v>
      </c>
      <c r="B686" s="402"/>
      <c r="C686" s="399"/>
      <c r="D686" s="399">
        <v>1.6999999999999999E-3</v>
      </c>
      <c r="E686" s="399">
        <v>-7.5540362541455198E-3</v>
      </c>
      <c r="F686" s="399"/>
      <c r="G686" s="399">
        <v>-1.9281839999999998E-2</v>
      </c>
      <c r="H686" s="399">
        <v>-1.15105E-2</v>
      </c>
      <c r="I686" s="399">
        <v>-2.4892859999999999E-2</v>
      </c>
      <c r="J686" s="399">
        <v>-2.5903079999999998E-2</v>
      </c>
      <c r="K686" s="399">
        <v>2.0375020000000001E-2</v>
      </c>
      <c r="L686" s="399">
        <v>6.4778149999999993E-2</v>
      </c>
      <c r="M686" s="399">
        <v>6.8337129999999999E-3</v>
      </c>
      <c r="N686" s="399">
        <v>3.671971E-3</v>
      </c>
      <c r="O686" s="399">
        <v>2.6555270000000002E-2</v>
      </c>
      <c r="P686" s="399">
        <v>-4.608541E-2</v>
      </c>
      <c r="Q686" s="399">
        <v>5.6368399999999997E-3</v>
      </c>
      <c r="R686" s="399">
        <v>0.147816307834085</v>
      </c>
      <c r="S686" s="399">
        <v>6.9909063765472901E-2</v>
      </c>
      <c r="T686" s="399">
        <v>-0.18307907970561199</v>
      </c>
      <c r="U686" s="399">
        <v>-4.7560249065086997E-2</v>
      </c>
      <c r="V686" s="399">
        <v>0.105940774030284</v>
      </c>
      <c r="W686" s="399">
        <v>-4.6552345652591198E-2</v>
      </c>
      <c r="X686" s="399">
        <v>4.1723236950934099E-2</v>
      </c>
      <c r="Y686" s="399">
        <v>-1.9370966820874899E-2</v>
      </c>
      <c r="Z686" s="399">
        <v>-1.6086606948432999E-2</v>
      </c>
      <c r="AA686" s="399">
        <v>4.9257182926128698E-2</v>
      </c>
      <c r="AB686" s="399">
        <v>6.1453872379950703E-3</v>
      </c>
      <c r="AC686" s="399">
        <v>-3.0977934544599701E-2</v>
      </c>
      <c r="AD686" s="399"/>
      <c r="AE686" s="399">
        <v>-3.1780262108429602E-2</v>
      </c>
      <c r="AF686" s="399">
        <v>-2.0701628496735398E-3</v>
      </c>
      <c r="AG686" s="399">
        <v>-9.6232077921386799E-2</v>
      </c>
      <c r="AH686" s="399"/>
      <c r="AI686" s="399">
        <v>-6.51768229182072E-2</v>
      </c>
      <c r="AJ686" s="399">
        <v>-6.5176753198511198E-2</v>
      </c>
      <c r="AK686" s="399">
        <v>-0.10059683625124601</v>
      </c>
      <c r="AL686" s="399"/>
      <c r="AM686" s="399">
        <v>-3.7790816343544698E-2</v>
      </c>
      <c r="AN686" s="399">
        <v>-5.01986605579815E-2</v>
      </c>
      <c r="AO686" s="399">
        <v>5.6877349752509E-2</v>
      </c>
      <c r="AP686" s="399">
        <v>-0.13547329324462801</v>
      </c>
      <c r="AQ686" s="399">
        <v>0.133856581219543</v>
      </c>
      <c r="AR686" s="399">
        <v>-7.4801494651349998E-2</v>
      </c>
      <c r="AS686" s="399"/>
      <c r="AT686" s="399">
        <v>4.0425465485733399E-2</v>
      </c>
      <c r="AU686" s="399"/>
      <c r="AV686" s="399">
        <v>4.3540170160640601E-2</v>
      </c>
      <c r="AW686" s="399">
        <v>5.8778985214847E-2</v>
      </c>
      <c r="AX686" s="399"/>
      <c r="AY686" s="399">
        <v>0.121485250203996</v>
      </c>
      <c r="AZ686" s="399">
        <v>-1.4291165090820001E-2</v>
      </c>
      <c r="BA686" s="399">
        <v>3.1277403833974197E-2</v>
      </c>
      <c r="BB686" s="399">
        <v>-0.14886131307914699</v>
      </c>
      <c r="BC686" s="399"/>
      <c r="BD686" s="399">
        <v>3.3438003752170202E-2</v>
      </c>
      <c r="BE686" s="399">
        <v>0.365142822265625</v>
      </c>
      <c r="BF686" s="399">
        <v>-7.51443082073327E-2</v>
      </c>
      <c r="BG686" s="399">
        <v>-0.124042924901688</v>
      </c>
      <c r="BH686" s="399">
        <v>-2.17981380239432E-2</v>
      </c>
      <c r="BI686" s="399"/>
      <c r="BJ686" s="399">
        <v>-6.3753627298329299E-2</v>
      </c>
      <c r="BK686" s="399">
        <v>8.2400042279656693E-2</v>
      </c>
      <c r="BL686" s="399">
        <v>5.6580107591926998E-2</v>
      </c>
      <c r="BM686" s="399">
        <v>0.15050377427307801</v>
      </c>
      <c r="BN686" s="399"/>
      <c r="BO686" s="399">
        <v>-1.50010030884257E-2</v>
      </c>
      <c r="BP686" s="399">
        <v>-6.9397339404700898E-3</v>
      </c>
      <c r="BQ686" s="399">
        <v>-2.1938626796576599E-2</v>
      </c>
      <c r="BR686" s="399">
        <v>-0.26011199765690701</v>
      </c>
      <c r="BS686" s="399"/>
      <c r="BT686" s="399"/>
      <c r="BU686" s="399">
        <v>5.4154927813315303E-2</v>
      </c>
      <c r="BV686" s="399"/>
      <c r="BW686" s="399">
        <v>6.7366349708139095E-2</v>
      </c>
      <c r="BX686" s="403">
        <v>6.5830754483727105E-2</v>
      </c>
      <c r="BY686" s="399">
        <v>1.76738692020432E-2</v>
      </c>
      <c r="BZ686" s="399">
        <v>-1.2299724236285999E-2</v>
      </c>
      <c r="CA686" s="399">
        <v>0.10329560643258</v>
      </c>
      <c r="CB686" s="399"/>
      <c r="CC686" s="399">
        <v>3.21909616256532E-3</v>
      </c>
      <c r="CD686" s="399"/>
      <c r="CE686" s="399"/>
      <c r="CF686" s="399">
        <v>-0.112948670844311</v>
      </c>
      <c r="CG686" s="399">
        <v>-1.9465178570982601E-2</v>
      </c>
      <c r="CH686" s="399">
        <v>6.3621007372922601E-3</v>
      </c>
      <c r="CI686" s="399">
        <v>-2.6086973107379299E-2</v>
      </c>
      <c r="CJ686" s="399">
        <v>4.3382367481376603E-2</v>
      </c>
      <c r="CK686" s="399"/>
      <c r="CL686" s="399"/>
      <c r="CM686" s="399"/>
      <c r="CN686" s="399"/>
      <c r="CO686" s="399"/>
      <c r="CP686" s="399"/>
      <c r="CQ686" s="399"/>
      <c r="CR686" s="399">
        <v>3.0455047436144401E-2</v>
      </c>
      <c r="CS686" s="399"/>
      <c r="CT686" s="399"/>
      <c r="CU686" s="399"/>
      <c r="CV686" s="399"/>
      <c r="CW686" s="399"/>
      <c r="CX686" s="399"/>
      <c r="CY686" s="399"/>
      <c r="CZ686" s="399"/>
      <c r="DA686" s="399"/>
      <c r="DB686" s="399"/>
      <c r="DC686" s="399"/>
      <c r="DD686" s="399"/>
      <c r="DE686" s="399"/>
      <c r="DG686" s="404"/>
      <c r="DI686" s="399"/>
      <c r="DJ686" s="399">
        <v>-1.9649268996451901E-2</v>
      </c>
      <c r="DK686" s="399">
        <v>-2.2965504032512699E-2</v>
      </c>
    </row>
    <row r="687" spans="1:115" customFormat="1" hidden="1" outlineLevel="1">
      <c r="A687" s="398">
        <f t="shared" si="57"/>
        <v>39568</v>
      </c>
      <c r="B687" s="402"/>
      <c r="C687" s="399"/>
      <c r="D687" s="399">
        <v>1.8E-3</v>
      </c>
      <c r="E687" s="399">
        <v>4.8899486561697098E-2</v>
      </c>
      <c r="F687" s="399"/>
      <c r="G687" s="399">
        <v>5.9336E-2</v>
      </c>
      <c r="H687" s="399">
        <v>4.4126659999999998E-2</v>
      </c>
      <c r="I687" s="399">
        <v>0.11086589999999999</v>
      </c>
      <c r="J687" s="399">
        <v>5.935315E-2</v>
      </c>
      <c r="K687" s="399">
        <v>2.8939370000000002E-2</v>
      </c>
      <c r="L687" s="399">
        <v>6.3792280000000007E-2</v>
      </c>
      <c r="M687" s="399">
        <v>6.4479640000000005E-2</v>
      </c>
      <c r="N687" s="399">
        <v>7.1793860000000001E-2</v>
      </c>
      <c r="O687" s="399">
        <v>-1.88926E-3</v>
      </c>
      <c r="P687" s="399">
        <v>1.454952E-2</v>
      </c>
      <c r="Q687" s="399">
        <v>5.3370790000000001E-2</v>
      </c>
      <c r="R687" s="399">
        <v>0.21219527433798499</v>
      </c>
      <c r="S687" s="399">
        <v>4.2698876056748603E-2</v>
      </c>
      <c r="T687" s="399">
        <v>1.1884579498835099E-2</v>
      </c>
      <c r="U687" s="399">
        <v>-5.3826194526552601E-2</v>
      </c>
      <c r="V687" s="399">
        <v>0.102804963364997</v>
      </c>
      <c r="W687" s="399">
        <v>0.52568553079063096</v>
      </c>
      <c r="X687" s="399">
        <v>0.17065766091089399</v>
      </c>
      <c r="Y687" s="399">
        <v>0.17569269766176299</v>
      </c>
      <c r="Z687" s="399">
        <v>4.30976455178506E-2</v>
      </c>
      <c r="AA687" s="399">
        <v>9.6660088211591499E-2</v>
      </c>
      <c r="AB687" s="399">
        <v>-1.51000917947956E-2</v>
      </c>
      <c r="AC687" s="399">
        <v>0.15310185914254801</v>
      </c>
      <c r="AD687" s="399"/>
      <c r="AE687" s="399">
        <v>3.3460679769756002E-2</v>
      </c>
      <c r="AF687" s="399">
        <v>9.1549163600880695E-2</v>
      </c>
      <c r="AG687" s="399">
        <v>-5.0140905209875901E-2</v>
      </c>
      <c r="AH687" s="399"/>
      <c r="AI687" s="399">
        <v>0.303811842797864</v>
      </c>
      <c r="AJ687" s="399">
        <v>0.30381182035786902</v>
      </c>
      <c r="AK687" s="399">
        <v>-0.12651185114684799</v>
      </c>
      <c r="AL687" s="399"/>
      <c r="AM687" s="399">
        <v>6.7874601536674406E-2</v>
      </c>
      <c r="AN687" s="399">
        <v>6.8550265174393193E-2</v>
      </c>
      <c r="AO687" s="399">
        <v>8.9342208262878295E-2</v>
      </c>
      <c r="AP687" s="399">
        <v>2.3713043658157799E-3</v>
      </c>
      <c r="AQ687" s="399">
        <v>-1.7647141205742699E-2</v>
      </c>
      <c r="AR687" s="399">
        <v>3.8403310731546597E-2</v>
      </c>
      <c r="AS687" s="399"/>
      <c r="AT687" s="399">
        <v>6.5951343821984906E-2</v>
      </c>
      <c r="AU687" s="399"/>
      <c r="AV687" s="399">
        <v>-5.0830946522981403E-2</v>
      </c>
      <c r="AW687" s="399">
        <v>-3.7618226797489197E-2</v>
      </c>
      <c r="AX687" s="399"/>
      <c r="AY687" s="399">
        <v>7.8641670339995404E-2</v>
      </c>
      <c r="AZ687" s="399">
        <v>8.3855610056898303E-2</v>
      </c>
      <c r="BA687" s="399">
        <v>4.5492734142019001E-2</v>
      </c>
      <c r="BB687" s="399">
        <v>0.14275030482512899</v>
      </c>
      <c r="BC687" s="399"/>
      <c r="BD687" s="399">
        <v>-2.5703693388434101E-2</v>
      </c>
      <c r="BE687" s="399">
        <v>6.8229431132657004E-2</v>
      </c>
      <c r="BF687" s="399">
        <v>-3.5453708161926903E-2</v>
      </c>
      <c r="BG687" s="399">
        <v>0.44405560276861999</v>
      </c>
      <c r="BH687" s="399">
        <v>0.16597050473135</v>
      </c>
      <c r="BI687" s="399"/>
      <c r="BJ687" s="399">
        <v>-3.0027412224721199E-3</v>
      </c>
      <c r="BK687" s="399">
        <v>5.0642120772546401E-2</v>
      </c>
      <c r="BL687" s="399">
        <v>0.118473084520268</v>
      </c>
      <c r="BM687" s="399">
        <v>-0.108185667156996</v>
      </c>
      <c r="BN687" s="399"/>
      <c r="BO687" s="399">
        <v>0.126405678450074</v>
      </c>
      <c r="BP687" s="399">
        <v>6.2564615628135603E-2</v>
      </c>
      <c r="BQ687" s="399">
        <v>0.21091403984707999</v>
      </c>
      <c r="BR687" s="399">
        <v>-5.0349433630006803E-2</v>
      </c>
      <c r="BS687" s="399"/>
      <c r="BT687" s="399">
        <v>0.33819782031757101</v>
      </c>
      <c r="BU687" s="399">
        <v>8.4055542067520597E-2</v>
      </c>
      <c r="BV687" s="399"/>
      <c r="BW687" s="399">
        <v>0.100607216329448</v>
      </c>
      <c r="BX687" s="403">
        <v>0.15529409502493999</v>
      </c>
      <c r="BY687" s="399">
        <v>2.5769968576164499E-2</v>
      </c>
      <c r="BZ687" s="399">
        <v>6.4341897246504395E-2</v>
      </c>
      <c r="CA687" s="399">
        <v>6.2201823629085697E-2</v>
      </c>
      <c r="CB687" s="399">
        <v>8.8968520770513707E-3</v>
      </c>
      <c r="CC687" s="399">
        <v>-1.96402606321066E-3</v>
      </c>
      <c r="CD687" s="399"/>
      <c r="CE687" s="399"/>
      <c r="CF687" s="399">
        <v>-2.4062014954161302E-2</v>
      </c>
      <c r="CG687" s="399">
        <v>5.2818322967920397E-2</v>
      </c>
      <c r="CH687" s="399">
        <v>0.155747680203873</v>
      </c>
      <c r="CI687" s="399">
        <v>-3.5714252262698698E-2</v>
      </c>
      <c r="CJ687" s="399">
        <v>4.9330701822822799E-3</v>
      </c>
      <c r="CK687" s="399"/>
      <c r="CL687" s="399"/>
      <c r="CM687" s="399"/>
      <c r="CN687" s="399"/>
      <c r="CO687" s="399"/>
      <c r="CP687" s="399"/>
      <c r="CQ687" s="399"/>
      <c r="CR687" s="399">
        <v>7.5685451084465505E-2</v>
      </c>
      <c r="CS687" s="399"/>
      <c r="CT687" s="399"/>
      <c r="CU687" s="399"/>
      <c r="CV687" s="399"/>
      <c r="CW687" s="399"/>
      <c r="CX687" s="399"/>
      <c r="CY687" s="399"/>
      <c r="CZ687" s="399"/>
      <c r="DA687" s="399"/>
      <c r="DB687" s="399"/>
      <c r="DC687" s="399"/>
      <c r="DD687" s="399"/>
      <c r="DE687" s="399"/>
      <c r="DG687" s="404"/>
      <c r="DI687" s="399"/>
      <c r="DJ687" s="399">
        <v>7.4853149908577304E-2</v>
      </c>
      <c r="DK687" s="399">
        <v>9.8449419674578806E-2</v>
      </c>
    </row>
    <row r="688" spans="1:115" customFormat="1" hidden="1" outlineLevel="1">
      <c r="A688" s="398">
        <f t="shared" si="57"/>
        <v>39599</v>
      </c>
      <c r="B688" s="402"/>
      <c r="C688" s="399"/>
      <c r="D688" s="399">
        <v>1.8E-3</v>
      </c>
      <c r="E688" s="399">
        <v>1.84409087892691E-2</v>
      </c>
      <c r="F688" s="399"/>
      <c r="G688" s="399">
        <v>5.8012889999999998E-2</v>
      </c>
      <c r="H688" s="399">
        <v>8.8045390000000001E-3</v>
      </c>
      <c r="I688" s="399">
        <v>5.1971450000000002E-2</v>
      </c>
      <c r="J688" s="399">
        <v>-4.674478E-2</v>
      </c>
      <c r="K688" s="399">
        <v>2.1094080000000001E-2</v>
      </c>
      <c r="L688" s="399">
        <v>-2.1093869999999999E-3</v>
      </c>
      <c r="M688" s="399">
        <v>5.009868E-2</v>
      </c>
      <c r="N688" s="399">
        <v>6.3681409999999994E-2</v>
      </c>
      <c r="O688" s="399">
        <v>1.703553E-2</v>
      </c>
      <c r="P688" s="399">
        <v>2.2592620000000001E-2</v>
      </c>
      <c r="Q688" s="399">
        <v>3.8545450000000002E-2</v>
      </c>
      <c r="R688" s="399">
        <v>8.5081679211611305E-2</v>
      </c>
      <c r="S688" s="399">
        <v>-2.60179950678903E-2</v>
      </c>
      <c r="T688" s="399">
        <v>0.15436242792038299</v>
      </c>
      <c r="U688" s="399">
        <v>0.19328304765809201</v>
      </c>
      <c r="V688" s="399">
        <v>3.8026269841107997E-2</v>
      </c>
      <c r="W688" s="399">
        <v>-5.6181640518010001E-2</v>
      </c>
      <c r="X688" s="399">
        <v>1.1554393791109299E-2</v>
      </c>
      <c r="Y688" s="399">
        <v>5.9660108950368301E-2</v>
      </c>
      <c r="Z688" s="399">
        <v>0.17533716855394699</v>
      </c>
      <c r="AA688" s="399">
        <v>3.1518564511812102E-3</v>
      </c>
      <c r="AB688" s="399">
        <v>0.107321268287957</v>
      </c>
      <c r="AC688" s="399">
        <v>8.3620469368376804E-2</v>
      </c>
      <c r="AD688" s="399"/>
      <c r="AE688" s="399">
        <v>3.6077686139825697E-2</v>
      </c>
      <c r="AF688" s="399">
        <v>9.1612629183627795E-2</v>
      </c>
      <c r="AG688" s="399">
        <v>-0.12898362113769701</v>
      </c>
      <c r="AH688" s="399"/>
      <c r="AI688" s="399">
        <v>2.0042178226208102E-2</v>
      </c>
      <c r="AJ688" s="399">
        <v>2.00421804292065E-2</v>
      </c>
      <c r="AK688" s="399">
        <v>-5.11184104908875E-2</v>
      </c>
      <c r="AL688" s="399"/>
      <c r="AM688" s="399">
        <v>3.6105167631854798E-2</v>
      </c>
      <c r="AN688" s="399">
        <v>-3.4276567447204501E-3</v>
      </c>
      <c r="AO688" s="399">
        <v>3.2935113993491E-2</v>
      </c>
      <c r="AP688" s="399">
        <v>2.4184859249562499E-2</v>
      </c>
      <c r="AQ688" s="399">
        <v>2.35032074540137E-2</v>
      </c>
      <c r="AR688" s="399">
        <v>0.20194646193917401</v>
      </c>
      <c r="AS688" s="399"/>
      <c r="AT688" s="399">
        <v>9.5443448532652506E-2</v>
      </c>
      <c r="AU688" s="399"/>
      <c r="AV688" s="399">
        <v>-3.35638922084047E-3</v>
      </c>
      <c r="AW688" s="399">
        <v>-1.49143670606211E-2</v>
      </c>
      <c r="AX688" s="399"/>
      <c r="AY688" s="399">
        <v>-9.0090323874465403E-3</v>
      </c>
      <c r="AZ688" s="399">
        <v>2.1301741100018898E-2</v>
      </c>
      <c r="BA688" s="399">
        <v>-1.65713869999537E-2</v>
      </c>
      <c r="BB688" s="399">
        <v>0.100458485927576</v>
      </c>
      <c r="BC688" s="399"/>
      <c r="BD688" s="399">
        <v>-1.47298850933985E-3</v>
      </c>
      <c r="BE688" s="399">
        <v>0.121865150753036</v>
      </c>
      <c r="BF688" s="399">
        <v>9.2283360291451205E-2</v>
      </c>
      <c r="BG688" s="399">
        <v>-0.17675553014067</v>
      </c>
      <c r="BH688" s="399">
        <v>3.1167319815421601E-2</v>
      </c>
      <c r="BI688" s="399"/>
      <c r="BJ688" s="399">
        <v>8.2664039322723495E-2</v>
      </c>
      <c r="BK688" s="399">
        <v>9.2815423819003692E-3</v>
      </c>
      <c r="BL688" s="399">
        <v>-9.7586583547664696E-2</v>
      </c>
      <c r="BM688" s="399">
        <v>1.4969304386261E-2</v>
      </c>
      <c r="BN688" s="399"/>
      <c r="BO688" s="399">
        <v>3.8106302606474698E-2</v>
      </c>
      <c r="BP688" s="399">
        <v>9.4890800553477803E-2</v>
      </c>
      <c r="BQ688" s="399">
        <v>0.126388713347141</v>
      </c>
      <c r="BR688" s="399">
        <v>4.8421729194946403E-2</v>
      </c>
      <c r="BS688" s="399"/>
      <c r="BT688" s="399">
        <v>3.4871227794098097E-2</v>
      </c>
      <c r="BU688" s="399">
        <v>4.1068899663506901E-2</v>
      </c>
      <c r="BV688" s="399"/>
      <c r="BW688" s="399">
        <v>6.2367250476924596E-5</v>
      </c>
      <c r="BX688" s="403">
        <v>8.1466413254777895E-2</v>
      </c>
      <c r="BY688" s="399">
        <v>2.1177822537098601E-2</v>
      </c>
      <c r="BZ688" s="399">
        <v>4.21216375424922E-2</v>
      </c>
      <c r="CA688" s="399">
        <v>-3.4194902502189199E-2</v>
      </c>
      <c r="CB688" s="399">
        <v>3.1941754397929199E-2</v>
      </c>
      <c r="CC688" s="399">
        <v>5.9945699671229903E-2</v>
      </c>
      <c r="CD688" s="399"/>
      <c r="CE688" s="399"/>
      <c r="CF688" s="399">
        <v>7.5096429911083895E-2</v>
      </c>
      <c r="CG688" s="399">
        <v>8.1446703702732198E-3</v>
      </c>
      <c r="CH688" s="399">
        <v>5.7681066784642798E-3</v>
      </c>
      <c r="CI688" s="399">
        <v>5.7407395797175E-2</v>
      </c>
      <c r="CJ688" s="399">
        <v>-3.3565215878727998E-3</v>
      </c>
      <c r="CK688" s="399"/>
      <c r="CL688" s="399"/>
      <c r="CM688" s="399"/>
      <c r="CN688" s="399"/>
      <c r="CO688" s="399"/>
      <c r="CP688" s="399"/>
      <c r="CQ688" s="399"/>
      <c r="CR688" s="399">
        <v>5.8336888176707201E-2</v>
      </c>
      <c r="CS688" s="399"/>
      <c r="CT688" s="399"/>
      <c r="CU688" s="399"/>
      <c r="CV688" s="399"/>
      <c r="CW688" s="399"/>
      <c r="CX688" s="399"/>
      <c r="CY688" s="399"/>
      <c r="CZ688" s="399"/>
      <c r="DA688" s="399"/>
      <c r="DB688" s="399"/>
      <c r="DC688" s="399"/>
      <c r="DD688" s="399"/>
      <c r="DE688" s="399"/>
      <c r="DG688" s="404"/>
      <c r="DI688" s="399"/>
      <c r="DJ688" s="399">
        <v>6.7251076039930704E-2</v>
      </c>
      <c r="DK688" s="399">
        <v>6.4759115672702899E-2</v>
      </c>
    </row>
    <row r="689" spans="1:115" customFormat="1" hidden="1" outlineLevel="1">
      <c r="A689" s="398">
        <f t="shared" si="57"/>
        <v>39629</v>
      </c>
      <c r="B689" s="402"/>
      <c r="C689" s="399"/>
      <c r="D689" s="399">
        <v>1.6999999999999999E-3</v>
      </c>
      <c r="E689" s="399">
        <v>-8.4119957123476904E-2</v>
      </c>
      <c r="F689" s="399"/>
      <c r="G689" s="399">
        <v>-5.4516809999999999E-2</v>
      </c>
      <c r="H689" s="399">
        <v>-0.1264546</v>
      </c>
      <c r="I689" s="399">
        <v>3.4408259999999996E-2</v>
      </c>
      <c r="J689" s="399">
        <v>-0.17104730000000001</v>
      </c>
      <c r="K689" s="399">
        <v>-0.11189059999999999</v>
      </c>
      <c r="L689" s="399">
        <v>-0.1061614</v>
      </c>
      <c r="M689" s="399">
        <v>-0.1001879</v>
      </c>
      <c r="N689" s="399">
        <v>-8.9786059999999987E-2</v>
      </c>
      <c r="O689" s="399">
        <v>-6.7143879999999989E-2</v>
      </c>
      <c r="P689" s="399">
        <v>-4.5466860000000005E-2</v>
      </c>
      <c r="Q689" s="399">
        <v>-1.4335770000000001E-2</v>
      </c>
      <c r="R689" s="399">
        <v>-0.112900710224057</v>
      </c>
      <c r="S689" s="399">
        <v>-1.9201768016871699E-2</v>
      </c>
      <c r="T689" s="399">
        <v>-0.15261630425426001</v>
      </c>
      <c r="U689" s="399">
        <v>-2.8144731499868399E-2</v>
      </c>
      <c r="V689" s="399">
        <v>-0.101568250876768</v>
      </c>
      <c r="W689" s="399">
        <v>-9.3027326944844904E-2</v>
      </c>
      <c r="X689" s="399">
        <v>-0.12081016929904501</v>
      </c>
      <c r="Y689" s="399">
        <v>-6.4714767516126495E-2</v>
      </c>
      <c r="Z689" s="399">
        <v>3.0055015990239499E-2</v>
      </c>
      <c r="AA689" s="399">
        <v>-1.6545150396111399E-2</v>
      </c>
      <c r="AB689" s="399">
        <v>-5.6005074235861898E-3</v>
      </c>
      <c r="AC689" s="399">
        <v>-5.6423652875303702E-2</v>
      </c>
      <c r="AD689" s="399"/>
      <c r="AE689" s="399">
        <v>-7.1428413709229005E-2</v>
      </c>
      <c r="AF689" s="399">
        <v>-2.5422436871731E-2</v>
      </c>
      <c r="AG689" s="399">
        <v>-0.34752732690816901</v>
      </c>
      <c r="AH689" s="399"/>
      <c r="AI689" s="399">
        <v>-0.10136565854489001</v>
      </c>
      <c r="AJ689" s="399">
        <v>-0.101365672445746</v>
      </c>
      <c r="AK689" s="399">
        <v>-0.34081386058211299</v>
      </c>
      <c r="AL689" s="399"/>
      <c r="AM689" s="399">
        <v>-9.8501563427726493E-2</v>
      </c>
      <c r="AN689" s="399">
        <v>-0.111793515703597</v>
      </c>
      <c r="AO689" s="399">
        <v>-9.1591132420735397E-2</v>
      </c>
      <c r="AP689" s="399">
        <v>-2.24462749266519E-2</v>
      </c>
      <c r="AQ689" s="399">
        <v>-0.12516470926095399</v>
      </c>
      <c r="AR689" s="399">
        <v>-0.242105213600289</v>
      </c>
      <c r="AS689" s="399"/>
      <c r="AT689" s="399">
        <v>-8.0560238893480296E-2</v>
      </c>
      <c r="AU689" s="399"/>
      <c r="AV689" s="399">
        <v>-6.3021370643263797E-2</v>
      </c>
      <c r="AW689" s="399">
        <v>-7.9333990563024301E-2</v>
      </c>
      <c r="AX689" s="399"/>
      <c r="AY689" s="399">
        <v>-0.12966509707926799</v>
      </c>
      <c r="AZ689" s="399">
        <v>-0.18201258643954699</v>
      </c>
      <c r="BA689" s="399">
        <v>-3.5359511694650403E-2</v>
      </c>
      <c r="BB689" s="399">
        <v>-0.13197061527901799</v>
      </c>
      <c r="BC689" s="399"/>
      <c r="BD689" s="399">
        <v>-1.84031276409817E-2</v>
      </c>
      <c r="BE689" s="399">
        <v>0.16905351735284199</v>
      </c>
      <c r="BF689" s="399">
        <v>-0.209599768345965</v>
      </c>
      <c r="BG689" s="399">
        <v>-0.29264700870057703</v>
      </c>
      <c r="BH689" s="399">
        <v>-0.11501888557241299</v>
      </c>
      <c r="BI689" s="399"/>
      <c r="BJ689" s="399">
        <v>-9.7820219212767998E-2</v>
      </c>
      <c r="BK689" s="399">
        <v>-0.106728242719881</v>
      </c>
      <c r="BL689" s="399">
        <v>-0.202092952443299</v>
      </c>
      <c r="BM689" s="399">
        <v>-8.2393889956871497E-2</v>
      </c>
      <c r="BN689" s="399"/>
      <c r="BO689" s="399">
        <v>-2.0140123782586E-4</v>
      </c>
      <c r="BP689" s="399">
        <v>-0.156889041443217</v>
      </c>
      <c r="BQ689" s="399">
        <v>-4.5210633261065197E-2</v>
      </c>
      <c r="BR689" s="399">
        <v>-0.23268068687103499</v>
      </c>
      <c r="BS689" s="399"/>
      <c r="BT689" s="399">
        <v>-5.8476351698460299E-2</v>
      </c>
      <c r="BU689" s="399">
        <v>-4.7148333874762402E-3</v>
      </c>
      <c r="BV689" s="399"/>
      <c r="BW689" s="399">
        <v>-2.6671499519636099E-2</v>
      </c>
      <c r="BX689" s="403">
        <v>-0.16619592632216301</v>
      </c>
      <c r="BY689" s="399">
        <v>-5.9523921978041301E-2</v>
      </c>
      <c r="BZ689" s="399">
        <v>-0.12949133169986099</v>
      </c>
      <c r="CA689" s="399">
        <v>-0.110651801618213</v>
      </c>
      <c r="CB689" s="399">
        <v>-5.3687637824958702E-2</v>
      </c>
      <c r="CC689" s="399">
        <v>-7.5251480723620701E-2</v>
      </c>
      <c r="CD689" s="399"/>
      <c r="CE689" s="399"/>
      <c r="CF689" s="399">
        <v>9.9752674423120899E-2</v>
      </c>
      <c r="CG689" s="399">
        <v>-0.156658795945745</v>
      </c>
      <c r="CH689" s="399">
        <v>6.4506260257673295E-2</v>
      </c>
      <c r="CI689" s="399">
        <v>-0.145359004931882</v>
      </c>
      <c r="CJ689" s="399">
        <v>-2.86023141849003E-2</v>
      </c>
      <c r="CK689" s="399"/>
      <c r="CL689" s="399"/>
      <c r="CM689" s="399"/>
      <c r="CN689" s="399"/>
      <c r="CO689" s="399"/>
      <c r="CP689" s="399"/>
      <c r="CQ689" s="399"/>
      <c r="CR689" s="399">
        <v>-5.8002320837388099E-3</v>
      </c>
      <c r="CS689" s="399"/>
      <c r="CT689" s="399"/>
      <c r="CU689" s="399"/>
      <c r="CV689" s="399"/>
      <c r="CW689" s="399"/>
      <c r="CX689" s="399"/>
      <c r="CY689" s="399"/>
      <c r="CZ689" s="399"/>
      <c r="DA689" s="399"/>
      <c r="DB689" s="399"/>
      <c r="DC689" s="399"/>
      <c r="DD689" s="399"/>
      <c r="DE689" s="399"/>
      <c r="DG689" s="404"/>
      <c r="DI689" s="399"/>
      <c r="DJ689" s="399">
        <v>-0.14071392728426699</v>
      </c>
      <c r="DK689" s="399">
        <v>-1.52050347836868E-2</v>
      </c>
    </row>
    <row r="690" spans="1:115" customFormat="1" hidden="1" outlineLevel="1">
      <c r="A690" s="398">
        <f t="shared" si="57"/>
        <v>39660</v>
      </c>
      <c r="B690" s="402"/>
      <c r="C690" s="399"/>
      <c r="D690" s="399">
        <v>1.5E-3</v>
      </c>
      <c r="E690" s="399">
        <v>-9.3302776320545108E-3</v>
      </c>
      <c r="F690" s="399"/>
      <c r="G690" s="399">
        <v>-3.7551380000000002E-2</v>
      </c>
      <c r="H690" s="399">
        <v>5.1065720000000002E-3</v>
      </c>
      <c r="I690" s="399">
        <v>-0.14442640000000001</v>
      </c>
      <c r="J690" s="399">
        <v>7.6032619999999995E-2</v>
      </c>
      <c r="K690" s="399">
        <v>1.8211419999999999E-2</v>
      </c>
      <c r="L690" s="399">
        <v>3.1153710000000001E-2</v>
      </c>
      <c r="M690" s="399">
        <v>-2.4421590000000003E-2</v>
      </c>
      <c r="N690" s="399">
        <v>-1.3003260000000001E-2</v>
      </c>
      <c r="O690" s="399">
        <v>3.1767949999999996E-2</v>
      </c>
      <c r="P690" s="399">
        <v>6.0651719999999992E-2</v>
      </c>
      <c r="Q690" s="399">
        <v>-6.3028710000000002E-2</v>
      </c>
      <c r="R690" s="399">
        <v>-5.0704804549681799E-2</v>
      </c>
      <c r="S690" s="399">
        <v>1.9331535559577302E-2</v>
      </c>
      <c r="T690" s="399">
        <v>-0.277873054332609</v>
      </c>
      <c r="U690" s="399">
        <v>0.11702124901349301</v>
      </c>
      <c r="V690" s="399">
        <v>4.1047244397602399E-2</v>
      </c>
      <c r="W690" s="399">
        <v>0.109247209780378</v>
      </c>
      <c r="X690" s="399">
        <v>-6.6192469733268505E-2</v>
      </c>
      <c r="Y690" s="399">
        <v>1.9769588503585699E-2</v>
      </c>
      <c r="Z690" s="399">
        <v>-0.205694483285358</v>
      </c>
      <c r="AA690" s="399">
        <v>-0.10635869488958399</v>
      </c>
      <c r="AB690" s="399">
        <v>3.9737186925661902E-2</v>
      </c>
      <c r="AC690" s="399">
        <v>-6.5074046943529099E-2</v>
      </c>
      <c r="AD690" s="399"/>
      <c r="AE690" s="399">
        <v>-2.7243563992006399E-2</v>
      </c>
      <c r="AF690" s="399">
        <v>4.8887548972421799E-2</v>
      </c>
      <c r="AG690" s="399">
        <v>0.374736172013863</v>
      </c>
      <c r="AH690" s="399"/>
      <c r="AI690" s="399">
        <v>-0.100053208215665</v>
      </c>
      <c r="AJ690" s="399">
        <v>-0.100053234499708</v>
      </c>
      <c r="AK690" s="399">
        <v>0.21663803970194601</v>
      </c>
      <c r="AL690" s="399"/>
      <c r="AM690" s="399">
        <v>5.7470387105566997E-2</v>
      </c>
      <c r="AN690" s="399">
        <v>-9.0180047593960699E-2</v>
      </c>
      <c r="AO690" s="399">
        <v>-0.23606327698122201</v>
      </c>
      <c r="AP690" s="399">
        <v>-0.127089256639525</v>
      </c>
      <c r="AQ690" s="399">
        <v>-1.5601260936039E-2</v>
      </c>
      <c r="AR690" s="399">
        <v>-0.38888893818974302</v>
      </c>
      <c r="AS690" s="399"/>
      <c r="AT690" s="399">
        <v>2.52376173678905E-2</v>
      </c>
      <c r="AU690" s="399"/>
      <c r="AV690" s="399">
        <v>4.67051313989768E-2</v>
      </c>
      <c r="AW690" s="399">
        <v>8.3531964078635598E-2</v>
      </c>
      <c r="AX690" s="399"/>
      <c r="AY690" s="399">
        <v>6.2827815533922096E-2</v>
      </c>
      <c r="AZ690" s="399">
        <v>0.159372661459071</v>
      </c>
      <c r="BA690" s="399">
        <v>2.5466708824120901E-2</v>
      </c>
      <c r="BB690" s="399">
        <v>-0.13877458555108699</v>
      </c>
      <c r="BC690" s="399"/>
      <c r="BD690" s="399">
        <v>7.1178850701939494E-2</v>
      </c>
      <c r="BE690" s="399">
        <v>3.07737897141084E-2</v>
      </c>
      <c r="BF690" s="399">
        <v>-0.20226054854868999</v>
      </c>
      <c r="BG690" s="399">
        <v>-2.07848666658838E-3</v>
      </c>
      <c r="BH690" s="399">
        <v>-4.7420125133410498E-2</v>
      </c>
      <c r="BI690" s="399"/>
      <c r="BJ690" s="399">
        <v>1.9853779008397202E-2</v>
      </c>
      <c r="BK690" s="399">
        <v>-5.2608081287667398E-2</v>
      </c>
      <c r="BL690" s="399">
        <v>0.19746495654420099</v>
      </c>
      <c r="BM690" s="399">
        <v>0.15549367079896501</v>
      </c>
      <c r="BN690" s="399"/>
      <c r="BO690" s="399">
        <v>-0.14697892550710201</v>
      </c>
      <c r="BP690" s="399">
        <v>9.0728239183266196E-2</v>
      </c>
      <c r="BQ690" s="399">
        <v>-0.13376150113520599</v>
      </c>
      <c r="BR690" s="399">
        <v>6.9714446675034694E-2</v>
      </c>
      <c r="BS690" s="399"/>
      <c r="BT690" s="399">
        <v>-0.101463445863561</v>
      </c>
      <c r="BU690" s="399">
        <v>-5.4119904591407499E-3</v>
      </c>
      <c r="BV690" s="399"/>
      <c r="BW690" s="399">
        <v>4.3060258163834797E-2</v>
      </c>
      <c r="BX690" s="403">
        <v>-6.09824744067064E-2</v>
      </c>
      <c r="BY690" s="399">
        <v>1.15079661408989E-2</v>
      </c>
      <c r="BZ690" s="399">
        <v>-5.4599878957083597E-2</v>
      </c>
      <c r="CA690" s="399">
        <v>0.112887788186157</v>
      </c>
      <c r="CB690" s="399">
        <v>4.5757696908481402E-2</v>
      </c>
      <c r="CC690" s="399">
        <v>-7.5937757868212302E-2</v>
      </c>
      <c r="CD690" s="399"/>
      <c r="CE690" s="399"/>
      <c r="CF690" s="399">
        <v>-8.05218507986947E-2</v>
      </c>
      <c r="CG690" s="399">
        <v>1.1137200112580599E-2</v>
      </c>
      <c r="CH690" s="399">
        <v>-5.4268091440933801E-2</v>
      </c>
      <c r="CI690" s="399">
        <v>2.86884965578806E-2</v>
      </c>
      <c r="CJ690" s="399">
        <v>-6.5067026765315505E-2</v>
      </c>
      <c r="CK690" s="399"/>
      <c r="CL690" s="399"/>
      <c r="CM690" s="399"/>
      <c r="CN690" s="399"/>
      <c r="CO690" s="399"/>
      <c r="CP690" s="399"/>
      <c r="CQ690" s="399"/>
      <c r="CR690" s="399">
        <v>-5.7544382344855503E-2</v>
      </c>
      <c r="CS690" s="399"/>
      <c r="CT690" s="399"/>
      <c r="CU690" s="399"/>
      <c r="CV690" s="399"/>
      <c r="CW690" s="399"/>
      <c r="CX690" s="399"/>
      <c r="CY690" s="399"/>
      <c r="CZ690" s="399"/>
      <c r="DA690" s="399"/>
      <c r="DB690" s="399"/>
      <c r="DC690" s="399"/>
      <c r="DD690" s="399"/>
      <c r="DE690" s="399"/>
      <c r="DG690" s="404"/>
      <c r="DI690" s="399"/>
      <c r="DJ690" s="399">
        <v>-2.0179537153079902E-3</v>
      </c>
      <c r="DK690" s="399">
        <v>4.7566198514541601E-2</v>
      </c>
    </row>
    <row r="691" spans="1:115" customFormat="1" hidden="1" outlineLevel="1">
      <c r="A691" s="398">
        <f t="shared" si="57"/>
        <v>39691</v>
      </c>
      <c r="B691" s="402"/>
      <c r="C691" s="399"/>
      <c r="D691" s="399">
        <v>1.2999999999999999E-3</v>
      </c>
      <c r="E691" s="399">
        <v>1.35065978945045E-2</v>
      </c>
      <c r="F691" s="399"/>
      <c r="G691" s="399">
        <v>-2.7011429999999999E-2</v>
      </c>
      <c r="H691" s="399">
        <v>6.8919819999999993E-2</v>
      </c>
      <c r="I691" s="399">
        <v>-6.7811940000000008E-3</v>
      </c>
      <c r="J691" s="399">
        <v>-1.222494E-3</v>
      </c>
      <c r="K691" s="399">
        <v>1.4468470000000001E-2</v>
      </c>
      <c r="L691" s="399">
        <v>2.373838E-2</v>
      </c>
      <c r="M691" s="399">
        <v>2.0750989999999997E-2</v>
      </c>
      <c r="N691" s="399">
        <v>2.6310730000000001E-2</v>
      </c>
      <c r="O691" s="399">
        <v>2.7219989999999999E-2</v>
      </c>
      <c r="P691" s="399">
        <v>1.882437E-2</v>
      </c>
      <c r="Q691" s="399">
        <v>-5.3407939999999994E-3</v>
      </c>
      <c r="R691" s="399">
        <v>6.6561899310526806E-2</v>
      </c>
      <c r="S691" s="399">
        <v>3.9101250186444697E-2</v>
      </c>
      <c r="T691" s="399">
        <v>0.49406173512092499</v>
      </c>
      <c r="U691" s="399">
        <v>5.2910255813804997E-3</v>
      </c>
      <c r="V691" s="399">
        <v>5.8553856891979797E-2</v>
      </c>
      <c r="W691" s="399">
        <v>-9.6298441517883498E-2</v>
      </c>
      <c r="X691" s="399">
        <v>3.2349368907335502E-2</v>
      </c>
      <c r="Y691" s="399">
        <v>-2.0084885210451899E-2</v>
      </c>
      <c r="Z691" s="399">
        <v>-0.12797326724317901</v>
      </c>
      <c r="AA691" s="399">
        <v>7.2533879661846407E-2</v>
      </c>
      <c r="AB691" s="399">
        <v>-1.27896251253437E-2</v>
      </c>
      <c r="AC691" s="399">
        <v>-0.121805931121602</v>
      </c>
      <c r="AD691" s="399"/>
      <c r="AE691" s="399">
        <v>6.5897650490911397E-2</v>
      </c>
      <c r="AF691" s="399">
        <v>6.8981604513138395E-2</v>
      </c>
      <c r="AG691" s="399">
        <v>2.4885051318482398E-2</v>
      </c>
      <c r="AH691" s="399"/>
      <c r="AI691" s="399">
        <v>-2.20791329553396E-2</v>
      </c>
      <c r="AJ691" s="399">
        <v>-2.2079131991053099E-2</v>
      </c>
      <c r="AK691" s="399">
        <v>4.2735363397122098E-2</v>
      </c>
      <c r="AL691" s="399"/>
      <c r="AM691" s="399">
        <v>0.120132917904453</v>
      </c>
      <c r="AN691" s="399">
        <v>0.117665085884016</v>
      </c>
      <c r="AO691" s="399">
        <v>-0.12747746965984</v>
      </c>
      <c r="AP691" s="399">
        <v>8.4194369210404296E-2</v>
      </c>
      <c r="AQ691" s="399">
        <v>3.2890072088316902E-2</v>
      </c>
      <c r="AR691" s="399">
        <v>0.10489529021994699</v>
      </c>
      <c r="AS691" s="399"/>
      <c r="AT691" s="399">
        <v>1.85789931514996E-2</v>
      </c>
      <c r="AU691" s="399"/>
      <c r="AV691" s="399">
        <v>2.8846294346434001E-2</v>
      </c>
      <c r="AW691" s="399">
        <v>6.5516097418740496E-2</v>
      </c>
      <c r="AX691" s="399"/>
      <c r="AY691" s="399">
        <v>-0.11377893896164</v>
      </c>
      <c r="AZ691" s="399">
        <v>0.10626504959732599</v>
      </c>
      <c r="BA691" s="399">
        <v>5.9903705614827898E-2</v>
      </c>
      <c r="BB691" s="399">
        <v>1.40697647251233E-2</v>
      </c>
      <c r="BC691" s="399"/>
      <c r="BD691" s="399">
        <v>7.8594623348819004E-2</v>
      </c>
      <c r="BE691" s="399">
        <v>-0.22144925767096901</v>
      </c>
      <c r="BF691" s="399">
        <v>4.0031790444504597E-2</v>
      </c>
      <c r="BG691" s="399">
        <v>-7.0833694105360098E-2</v>
      </c>
      <c r="BH691" s="399">
        <v>3.8813570959218703E-2</v>
      </c>
      <c r="BI691" s="399"/>
      <c r="BJ691" s="399">
        <v>3.9275909379185903E-2</v>
      </c>
      <c r="BK691" s="399">
        <v>1.7405736069105698E-2</v>
      </c>
      <c r="BL691" s="399">
        <v>-5.2670088226025501E-2</v>
      </c>
      <c r="BM691" s="399">
        <v>-5.1463232843401499E-2</v>
      </c>
      <c r="BN691" s="399"/>
      <c r="BO691" s="399">
        <v>2.8535640792550901E-2</v>
      </c>
      <c r="BP691" s="399">
        <v>2.71582923353723E-2</v>
      </c>
      <c r="BQ691" s="399">
        <v>-5.4045868444910598E-2</v>
      </c>
      <c r="BR691" s="399">
        <v>8.4401892926915398E-2</v>
      </c>
      <c r="BS691" s="399"/>
      <c r="BT691" s="399">
        <v>4.03731485534033E-2</v>
      </c>
      <c r="BU691" s="399">
        <v>-4.1502502632344403E-2</v>
      </c>
      <c r="BV691" s="399"/>
      <c r="BW691" s="399">
        <v>1.17412264975105E-2</v>
      </c>
      <c r="BX691" s="403">
        <v>1.44318367514746E-2</v>
      </c>
      <c r="BY691" s="399">
        <v>4.9853788125178104E-3</v>
      </c>
      <c r="BZ691" s="399">
        <v>9.367907552891E-2</v>
      </c>
      <c r="CA691" s="399">
        <v>-3.7702686778222902E-2</v>
      </c>
      <c r="CB691" s="399">
        <v>3.9690536805985603E-2</v>
      </c>
      <c r="CC691" s="399">
        <v>2.7396009542630601E-3</v>
      </c>
      <c r="CD691" s="399"/>
      <c r="CE691" s="399"/>
      <c r="CF691" s="399">
        <v>-5.9633246021290998E-2</v>
      </c>
      <c r="CG691" s="399">
        <v>-7.8211958493308292E-3</v>
      </c>
      <c r="CH691" s="399">
        <v>-7.0619029080833201E-2</v>
      </c>
      <c r="CI691" s="399">
        <v>-5.7768916923283203E-2</v>
      </c>
      <c r="CJ691" s="399">
        <v>6.5273773000860499E-2</v>
      </c>
      <c r="CK691" s="399"/>
      <c r="CL691" s="399"/>
      <c r="CM691" s="399"/>
      <c r="CN691" s="399"/>
      <c r="CO691" s="399"/>
      <c r="CP691" s="399"/>
      <c r="CQ691" s="399"/>
      <c r="CR691" s="399">
        <v>-2.4117669261556301E-3</v>
      </c>
      <c r="CS691" s="399"/>
      <c r="CT691" s="399"/>
      <c r="CU691" s="399"/>
      <c r="CV691" s="399"/>
      <c r="CW691" s="399"/>
      <c r="CX691" s="399"/>
      <c r="CY691" s="399"/>
      <c r="CZ691" s="399"/>
      <c r="DA691" s="399"/>
      <c r="DB691" s="399"/>
      <c r="DC691" s="399"/>
      <c r="DD691" s="399"/>
      <c r="DE691" s="399"/>
      <c r="DG691" s="404"/>
      <c r="DI691" s="399"/>
      <c r="DJ691" s="399">
        <v>-2.6987049716411499E-2</v>
      </c>
      <c r="DK691" s="399">
        <v>-2.3710902145323402E-2</v>
      </c>
    </row>
    <row r="692" spans="1:115" customFormat="1" hidden="1" outlineLevel="1">
      <c r="A692" s="398">
        <f t="shared" si="57"/>
        <v>39721</v>
      </c>
      <c r="B692" s="402"/>
      <c r="C692" s="399"/>
      <c r="D692" s="399">
        <v>1.5E-3</v>
      </c>
      <c r="E692" s="399">
        <v>-9.6694319772439197E-2</v>
      </c>
      <c r="F692" s="399"/>
      <c r="G692" s="399">
        <v>-0.18964289999999998</v>
      </c>
      <c r="H692" s="399">
        <v>-8.8861329999999988E-2</v>
      </c>
      <c r="I692" s="399">
        <v>-0.15129720000000002</v>
      </c>
      <c r="J692" s="399">
        <v>-3.0460750000000002E-2</v>
      </c>
      <c r="K692" s="399">
        <v>-0.12760849999999999</v>
      </c>
      <c r="L692" s="399">
        <v>-1.147885E-3</v>
      </c>
      <c r="M692" s="399">
        <v>-0.13923849999999999</v>
      </c>
      <c r="N692" s="399">
        <v>-0.13173650000000001</v>
      </c>
      <c r="O692" s="399">
        <v>-1.6072980000000001E-2</v>
      </c>
      <c r="P692" s="399">
        <v>-6.0484570000000001E-2</v>
      </c>
      <c r="Q692" s="399">
        <v>-0.1143405</v>
      </c>
      <c r="R692" s="399">
        <v>-0.32955803000363798</v>
      </c>
      <c r="S692" s="399">
        <v>-2.95848378008878E-2</v>
      </c>
      <c r="T692" s="399">
        <v>-0.16534180733868301</v>
      </c>
      <c r="U692" s="399">
        <v>-7.5263173956619994E-2</v>
      </c>
      <c r="V692" s="399">
        <v>-9.9616330473545497E-2</v>
      </c>
      <c r="W692" s="399">
        <v>-0.208753023094713</v>
      </c>
      <c r="X692" s="399">
        <v>-0.14002611858689401</v>
      </c>
      <c r="Y692" s="399">
        <v>-0.142058609021536</v>
      </c>
      <c r="Z692" s="399">
        <v>-0.35113322024071603</v>
      </c>
      <c r="AA692" s="399">
        <v>-3.1762550317414401E-2</v>
      </c>
      <c r="AB692" s="399">
        <v>-0.153635143077019</v>
      </c>
      <c r="AC692" s="399">
        <v>-0.13602282880432801</v>
      </c>
      <c r="AD692" s="399"/>
      <c r="AE692" s="399">
        <v>-5.1313706127876502E-2</v>
      </c>
      <c r="AF692" s="399">
        <v>3.7314565320517801E-2</v>
      </c>
      <c r="AG692" s="399">
        <v>0.355957356623822</v>
      </c>
      <c r="AH692" s="399"/>
      <c r="AI692" s="399">
        <v>-0.135487517287466</v>
      </c>
      <c r="AJ692" s="399">
        <v>-0.13548747414088</v>
      </c>
      <c r="AK692" s="399">
        <v>0.10885556547349801</v>
      </c>
      <c r="AL692" s="399"/>
      <c r="AM692" s="399">
        <v>-5.81415673192274E-2</v>
      </c>
      <c r="AN692" s="399">
        <v>-0.143362603601982</v>
      </c>
      <c r="AO692" s="399">
        <v>0.18895197154554999</v>
      </c>
      <c r="AP692" s="399">
        <v>-0.10498931408520699</v>
      </c>
      <c r="AQ692" s="399">
        <v>0.107893939480216</v>
      </c>
      <c r="AR692" s="399">
        <v>-0.15269013674028001</v>
      </c>
      <c r="AS692" s="399"/>
      <c r="AT692" s="399">
        <v>-7.3871400813382004E-2</v>
      </c>
      <c r="AU692" s="399"/>
      <c r="AV692" s="399">
        <v>4.71489420715622E-2</v>
      </c>
      <c r="AW692" s="399">
        <v>-1.14659958608753E-3</v>
      </c>
      <c r="AX692" s="399"/>
      <c r="AY692" s="399">
        <v>-0.11543018347938599</v>
      </c>
      <c r="AZ692" s="399">
        <v>-2.3739976847495601E-2</v>
      </c>
      <c r="BA692" s="399">
        <v>4.7985110666477404E-3</v>
      </c>
      <c r="BB692" s="399">
        <v>-0.18917195719861499</v>
      </c>
      <c r="BC692" s="399"/>
      <c r="BD692" s="399">
        <v>-0.157836674364594</v>
      </c>
      <c r="BE692" s="399">
        <v>0.23752795692999501</v>
      </c>
      <c r="BF692" s="399">
        <v>-0.39693873103546601</v>
      </c>
      <c r="BG692" s="399">
        <v>0.165919588185266</v>
      </c>
      <c r="BH692" s="399">
        <v>-1.5649461314690898E-2</v>
      </c>
      <c r="BI692" s="399"/>
      <c r="BJ692" s="399">
        <v>-0.12652904473503901</v>
      </c>
      <c r="BK692" s="399">
        <v>-0.15735954509142</v>
      </c>
      <c r="BL692" s="399">
        <v>0.213301364019189</v>
      </c>
      <c r="BM692" s="399">
        <v>-0.18386557449558499</v>
      </c>
      <c r="BN692" s="399"/>
      <c r="BO692" s="399">
        <v>-4.4485569351654299E-2</v>
      </c>
      <c r="BP692" s="399">
        <v>-7.3182113065076299E-2</v>
      </c>
      <c r="BQ692" s="399">
        <v>-0.22298388790993501</v>
      </c>
      <c r="BR692" s="399">
        <v>-0.16617441216439</v>
      </c>
      <c r="BS692" s="399"/>
      <c r="BT692" s="399">
        <v>-0.19117310423609299</v>
      </c>
      <c r="BU692" s="399">
        <v>-0.198086215862706</v>
      </c>
      <c r="BV692" s="399"/>
      <c r="BW692" s="399">
        <v>1.38814879574109E-2</v>
      </c>
      <c r="BX692" s="403">
        <v>-0.17071730771369401</v>
      </c>
      <c r="BY692" s="399">
        <v>-5.7349774556680801E-4</v>
      </c>
      <c r="BZ692" s="399">
        <v>-6.1954677633129202E-2</v>
      </c>
      <c r="CA692" s="399">
        <v>-0.17878631590025801</v>
      </c>
      <c r="CB692" s="399">
        <v>-9.5339101577780194E-2</v>
      </c>
      <c r="CC692" s="399">
        <v>-8.03279250614721E-2</v>
      </c>
      <c r="CD692" s="399"/>
      <c r="CE692" s="399"/>
      <c r="CF692" s="399">
        <v>-0.13856966502041601</v>
      </c>
      <c r="CG692" s="399">
        <v>-0.17181558396180999</v>
      </c>
      <c r="CH692" s="399">
        <v>-0.17119477850928599</v>
      </c>
      <c r="CI692" s="399">
        <v>-0.64059195754153198</v>
      </c>
      <c r="CJ692" s="399">
        <v>-2.1986007989059801E-2</v>
      </c>
      <c r="CK692" s="399"/>
      <c r="CL692" s="399"/>
      <c r="CM692" s="399"/>
      <c r="CN692" s="399"/>
      <c r="CO692" s="399"/>
      <c r="CP692" s="399"/>
      <c r="CQ692" s="399"/>
      <c r="CR692" s="399">
        <v>-0.104888820961285</v>
      </c>
      <c r="CS692" s="399"/>
      <c r="CT692" s="399"/>
      <c r="CU692" s="399"/>
      <c r="CV692" s="399"/>
      <c r="CW692" s="399"/>
      <c r="CX692" s="399"/>
      <c r="CY692" s="399"/>
      <c r="CZ692" s="399"/>
      <c r="DA692" s="399"/>
      <c r="DB692" s="399"/>
      <c r="DC692" s="399"/>
      <c r="DD692" s="399"/>
      <c r="DE692" s="399"/>
      <c r="DG692" s="404"/>
      <c r="DI692" s="399"/>
      <c r="DJ692" s="399">
        <v>-0.29350299105913003</v>
      </c>
      <c r="DK692" s="399">
        <v>-0.121084082394462</v>
      </c>
    </row>
    <row r="693" spans="1:115" customFormat="1" hidden="1" outlineLevel="1">
      <c r="A693" s="398">
        <f t="shared" si="57"/>
        <v>39752</v>
      </c>
      <c r="B693" s="402"/>
      <c r="C693" s="399"/>
      <c r="D693" s="399">
        <v>8.0000000000000004E-4</v>
      </c>
      <c r="E693" s="399">
        <v>-0.17783341657263199</v>
      </c>
      <c r="F693" s="399"/>
      <c r="G693" s="399">
        <v>-0.23475590000000002</v>
      </c>
      <c r="H693" s="399">
        <v>-0.20730319999999999</v>
      </c>
      <c r="I693" s="399">
        <v>-0.20047200000000001</v>
      </c>
      <c r="J693" s="399">
        <v>-0.21715570000000001</v>
      </c>
      <c r="K693" s="399">
        <v>-0.1953192</v>
      </c>
      <c r="L693" s="399">
        <v>-0.31726969999999999</v>
      </c>
      <c r="M693" s="399">
        <v>-0.14920339999999999</v>
      </c>
      <c r="N693" s="399">
        <v>-0.17952590000000002</v>
      </c>
      <c r="O693" s="399">
        <v>-0.11537900000000001</v>
      </c>
      <c r="P693" s="399">
        <v>-0.13061220000000001</v>
      </c>
      <c r="Q693" s="399">
        <v>-0.11213050000000001</v>
      </c>
      <c r="R693" s="399">
        <v>-5.3404852585856498E-2</v>
      </c>
      <c r="S693" s="399">
        <v>-0.18245625723225201</v>
      </c>
      <c r="T693" s="399">
        <v>-0.33333333333333298</v>
      </c>
      <c r="U693" s="399">
        <v>-0.488332388886355</v>
      </c>
      <c r="V693" s="399">
        <v>-0.213304013222885</v>
      </c>
      <c r="W693" s="399">
        <v>-0.17012446442982601</v>
      </c>
      <c r="X693" s="399">
        <v>-0.13395818229203099</v>
      </c>
      <c r="Y693" s="399">
        <v>-0.404171975526878</v>
      </c>
      <c r="Z693" s="399">
        <v>-0.33810397827170402</v>
      </c>
      <c r="AA693" s="399">
        <v>-0.12197743239599</v>
      </c>
      <c r="AB693" s="399">
        <v>-0.35476314390964597</v>
      </c>
      <c r="AC693" s="399">
        <v>-0.360330617594738</v>
      </c>
      <c r="AD693" s="399"/>
      <c r="AE693" s="399">
        <v>-0.15575099362199199</v>
      </c>
      <c r="AF693" s="399">
        <v>-0.29142843256643802</v>
      </c>
      <c r="AG693" s="399">
        <v>-0.32313626903024301</v>
      </c>
      <c r="AH693" s="399"/>
      <c r="AI693" s="399">
        <v>-0.102766375811362</v>
      </c>
      <c r="AJ693" s="399">
        <v>-0.10276640458746</v>
      </c>
      <c r="AK693" s="399">
        <v>0.18272844313463499</v>
      </c>
      <c r="AL693" s="399"/>
      <c r="AM693" s="399">
        <v>-0.22449154164226101</v>
      </c>
      <c r="AN693" s="399">
        <v>-0.28993314693820998</v>
      </c>
      <c r="AO693" s="399">
        <v>-0.384715603395063</v>
      </c>
      <c r="AP693" s="399">
        <v>-1.9328465293444699E-2</v>
      </c>
      <c r="AQ693" s="399">
        <v>-0.13856483943033501</v>
      </c>
      <c r="AR693" s="399">
        <v>-0.18207254671612899</v>
      </c>
      <c r="AS693" s="399"/>
      <c r="AT693" s="399">
        <v>-9.9458326345799097E-2</v>
      </c>
      <c r="AU693" s="399"/>
      <c r="AV693" s="399">
        <v>-0.20008423339591599</v>
      </c>
      <c r="AW693" s="399">
        <v>-6.7977400505605801E-2</v>
      </c>
      <c r="AX693" s="399"/>
      <c r="AY693" s="399">
        <v>-0.27374342346782399</v>
      </c>
      <c r="AZ693" s="399">
        <v>-4.3739982852154498E-3</v>
      </c>
      <c r="BA693" s="399">
        <v>-7.7749010947800998E-2</v>
      </c>
      <c r="BB693" s="399">
        <v>-0.24716545320244601</v>
      </c>
      <c r="BC693" s="399"/>
      <c r="BD693" s="399">
        <v>-0.123197634740802</v>
      </c>
      <c r="BE693" s="399">
        <v>-0.21149224545762399</v>
      </c>
      <c r="BF693" s="399">
        <v>-0.10186138190263699</v>
      </c>
      <c r="BG693" s="399">
        <v>-0.57884624776028004</v>
      </c>
      <c r="BH693" s="399">
        <v>-0.27549400272893898</v>
      </c>
      <c r="BI693" s="399"/>
      <c r="BJ693" s="399">
        <v>-0.118773988781879</v>
      </c>
      <c r="BK693" s="399">
        <v>-0.35259562815415202</v>
      </c>
      <c r="BL693" s="399">
        <v>-0.109886982819211</v>
      </c>
      <c r="BM693" s="399">
        <v>-0.28296957217082602</v>
      </c>
      <c r="BN693" s="399"/>
      <c r="BO693" s="399">
        <v>-9.5538654155257197E-2</v>
      </c>
      <c r="BP693" s="399">
        <v>-0.194391834324561</v>
      </c>
      <c r="BQ693" s="399">
        <v>-0.15546201129836601</v>
      </c>
      <c r="BR693" s="399">
        <v>-6.5379597821036001E-2</v>
      </c>
      <c r="BS693" s="399"/>
      <c r="BT693" s="399">
        <v>-9.8386904893222202E-2</v>
      </c>
      <c r="BU693" s="399">
        <v>-9.1859171049225793E-2</v>
      </c>
      <c r="BV693" s="399"/>
      <c r="BW693" s="399">
        <v>-6.8124783909384395E-2</v>
      </c>
      <c r="BX693" s="403">
        <v>-1.7869849854855499E-2</v>
      </c>
      <c r="BY693" s="399">
        <v>-6.0240856828772102E-2</v>
      </c>
      <c r="BZ693" s="399">
        <v>-0.21232210340114099</v>
      </c>
      <c r="CA693" s="399">
        <v>-0.27812637908722398</v>
      </c>
      <c r="CB693" s="399">
        <v>-9.6257667050893794E-2</v>
      </c>
      <c r="CC693" s="399">
        <v>-8.7183750111382796E-2</v>
      </c>
      <c r="CD693" s="399"/>
      <c r="CE693" s="399"/>
      <c r="CF693" s="399">
        <v>-0.32043342616533799</v>
      </c>
      <c r="CG693" s="399">
        <v>-0.26714826045788498</v>
      </c>
      <c r="CH693" s="399">
        <v>-0.33858396960909298</v>
      </c>
      <c r="CI693" s="399">
        <v>-0.74117647925050101</v>
      </c>
      <c r="CJ693" s="399">
        <v>-0.163356905762609</v>
      </c>
      <c r="CK693" s="399"/>
      <c r="CL693" s="399"/>
      <c r="CM693" s="399"/>
      <c r="CN693" s="399"/>
      <c r="CO693" s="399"/>
      <c r="CP693" s="399"/>
      <c r="CQ693" s="399"/>
      <c r="CR693" s="399">
        <v>-8.2571972619008803E-3</v>
      </c>
      <c r="CS693" s="399"/>
      <c r="CT693" s="399"/>
      <c r="CU693" s="399"/>
      <c r="CV693" s="399"/>
      <c r="CW693" s="399"/>
      <c r="CX693" s="399"/>
      <c r="CY693" s="399"/>
      <c r="CZ693" s="399"/>
      <c r="DA693" s="399"/>
      <c r="DB693" s="399"/>
      <c r="DC693" s="399"/>
      <c r="DD693" s="399"/>
      <c r="DE693" s="399"/>
      <c r="DG693" s="404"/>
      <c r="DI693" s="399"/>
      <c r="DJ693" s="399">
        <v>-0.358891060401478</v>
      </c>
      <c r="DK693" s="399">
        <v>-0.27929687879030501</v>
      </c>
    </row>
    <row r="694" spans="1:115" customFormat="1" hidden="1" outlineLevel="1">
      <c r="A694" s="398">
        <f t="shared" si="57"/>
        <v>39782</v>
      </c>
      <c r="B694" s="402"/>
      <c r="C694" s="399"/>
      <c r="D694" s="399">
        <v>2.9999999999999997E-4</v>
      </c>
      <c r="E694" s="399">
        <v>-8.1761874714909796E-2</v>
      </c>
      <c r="F694" s="399"/>
      <c r="G694" s="399">
        <v>-0.11440599999999999</v>
      </c>
      <c r="H694" s="399">
        <v>-0.1166237</v>
      </c>
      <c r="I694" s="399">
        <v>-2.817279E-2</v>
      </c>
      <c r="J694" s="399">
        <v>-0.1619546</v>
      </c>
      <c r="K694" s="399">
        <v>-8.7040209999999993E-2</v>
      </c>
      <c r="L694" s="399">
        <v>-0.22717419999999999</v>
      </c>
      <c r="M694" s="399">
        <v>-3.9656309999999998E-3</v>
      </c>
      <c r="N694" s="399">
        <v>-0.1163646</v>
      </c>
      <c r="O694" s="399">
        <v>-2.8447840000000002E-2</v>
      </c>
      <c r="P694" s="399">
        <v>-7.7251390000000003E-2</v>
      </c>
      <c r="Q694" s="399">
        <v>2.7390520000000002E-2</v>
      </c>
      <c r="R694" s="399">
        <v>-0.13867442208453501</v>
      </c>
      <c r="S694" s="399">
        <v>0.174821696003544</v>
      </c>
      <c r="T694" s="399">
        <v>-0.32571431568690701</v>
      </c>
      <c r="U694" s="399">
        <v>-7.7863956180626E-3</v>
      </c>
      <c r="V694" s="399">
        <v>-0.25401817765839002</v>
      </c>
      <c r="W694" s="399">
        <v>-0.340388347285217</v>
      </c>
      <c r="X694" s="399">
        <v>6.8951859250732106E-2</v>
      </c>
      <c r="Y694" s="399">
        <v>-0.28157972497987799</v>
      </c>
      <c r="Z694" s="399">
        <v>7.9279085697051097E-2</v>
      </c>
      <c r="AA694" s="399">
        <v>-9.4404394975887998E-2</v>
      </c>
      <c r="AB694" s="399">
        <v>-0.363661789788152</v>
      </c>
      <c r="AC694" s="399">
        <v>-7.5581340905556904E-2</v>
      </c>
      <c r="AD694" s="399"/>
      <c r="AE694" s="399">
        <v>-0.13083756634778801</v>
      </c>
      <c r="AF694" s="399">
        <v>-0.182795838802887</v>
      </c>
      <c r="AG694" s="399">
        <v>-0.164447334906802</v>
      </c>
      <c r="AH694" s="399"/>
      <c r="AI694" s="399">
        <v>-0.18477290612243699</v>
      </c>
      <c r="AJ694" s="399">
        <v>-0.18477291144635699</v>
      </c>
      <c r="AK694" s="399">
        <v>-0.153439195082512</v>
      </c>
      <c r="AL694" s="399"/>
      <c r="AM694" s="399">
        <v>-8.6225275515469907E-2</v>
      </c>
      <c r="AN694" s="399">
        <v>-9.6601295683571897E-2</v>
      </c>
      <c r="AO694" s="399">
        <v>-0.30698661665832699</v>
      </c>
      <c r="AP694" s="399">
        <v>-0.13667205980175701</v>
      </c>
      <c r="AQ694" s="399">
        <v>-7.6002252830443998E-2</v>
      </c>
      <c r="AR694" s="399">
        <v>-0.14726046880763199</v>
      </c>
      <c r="AS694" s="399"/>
      <c r="AT694" s="399">
        <v>-0.120284373663468</v>
      </c>
      <c r="AU694" s="399"/>
      <c r="AV694" s="399">
        <v>-5.4371887754241996E-3</v>
      </c>
      <c r="AW694" s="399">
        <v>-2.94372499073247E-3</v>
      </c>
      <c r="AX694" s="399"/>
      <c r="AY694" s="399">
        <v>-0.22067023689313101</v>
      </c>
      <c r="AZ694" s="399">
        <v>4.2238644953645599E-2</v>
      </c>
      <c r="BA694" s="399">
        <v>5.7658876035289103E-2</v>
      </c>
      <c r="BB694" s="399">
        <v>-0.16609297053385799</v>
      </c>
      <c r="BC694" s="399"/>
      <c r="BD694" s="399">
        <v>-0.14361132845187299</v>
      </c>
      <c r="BE694" s="399">
        <v>-6.1808431456393503E-2</v>
      </c>
      <c r="BF694" s="399">
        <v>-0.13526738367303701</v>
      </c>
      <c r="BG694" s="399">
        <v>0.22831069766864501</v>
      </c>
      <c r="BH694" s="399">
        <v>-0.18162465954307</v>
      </c>
      <c r="BI694" s="399"/>
      <c r="BJ694" s="399">
        <v>-6.4347439438902906E-2</v>
      </c>
      <c r="BK694" s="399">
        <v>7.3036989454415294E-2</v>
      </c>
      <c r="BL694" s="399">
        <v>-0.23248476862953299</v>
      </c>
      <c r="BM694" s="399">
        <v>-0.23299954787260199</v>
      </c>
      <c r="BN694" s="399"/>
      <c r="BO694" s="399">
        <v>6.8287259346706694E-2</v>
      </c>
      <c r="BP694" s="399">
        <v>0.100253643594315</v>
      </c>
      <c r="BQ694" s="399">
        <v>-0.153233984514447</v>
      </c>
      <c r="BR694" s="399">
        <v>-0.11462282493297</v>
      </c>
      <c r="BS694" s="399"/>
      <c r="BT694" s="399">
        <v>-4.8549534343380898E-2</v>
      </c>
      <c r="BU694" s="399">
        <v>-9.3630149579686295E-2</v>
      </c>
      <c r="BV694" s="399"/>
      <c r="BW694" s="399">
        <v>1.25413168087962E-3</v>
      </c>
      <c r="BX694" s="403">
        <v>6.5502154140977695E-2</v>
      </c>
      <c r="BY694" s="399">
        <v>-3.6064518283173502E-2</v>
      </c>
      <c r="BZ694" s="399">
        <v>-6.9218343690468503E-2</v>
      </c>
      <c r="CA694" s="399">
        <v>-0.17325964393274901</v>
      </c>
      <c r="CB694" s="399">
        <v>-3.01358472203276E-2</v>
      </c>
      <c r="CC694" s="399">
        <v>-5.6117497493271599E-2</v>
      </c>
      <c r="CD694" s="399"/>
      <c r="CE694" s="399"/>
      <c r="CF694" s="399">
        <v>0.277524436195074</v>
      </c>
      <c r="CG694" s="399">
        <v>-7.5392981839659701E-2</v>
      </c>
      <c r="CH694" s="399">
        <v>-1.7618265613909299E-2</v>
      </c>
      <c r="CI694" s="399">
        <v>0.34090903857030103</v>
      </c>
      <c r="CJ694" s="399">
        <v>-8.8357573521220797E-2</v>
      </c>
      <c r="CK694" s="399"/>
      <c r="CL694" s="399"/>
      <c r="CM694" s="399"/>
      <c r="CN694" s="399"/>
      <c r="CO694" s="399"/>
      <c r="CP694" s="399"/>
      <c r="CQ694" s="399"/>
      <c r="CR694" s="399">
        <v>-5.6489934800432601E-2</v>
      </c>
      <c r="CS694" s="399"/>
      <c r="CT694" s="399"/>
      <c r="CU694" s="399"/>
      <c r="CV694" s="399"/>
      <c r="CW694" s="399"/>
      <c r="CX694" s="399"/>
      <c r="CY694" s="399"/>
      <c r="CZ694" s="399"/>
      <c r="DA694" s="399"/>
      <c r="DB694" s="399"/>
      <c r="DC694" s="399"/>
      <c r="DD694" s="399"/>
      <c r="DE694" s="399"/>
      <c r="DG694" s="404"/>
      <c r="DI694" s="399"/>
      <c r="DJ694" s="399">
        <v>6.2526246786903203E-2</v>
      </c>
      <c r="DK694" s="399">
        <v>6.68913157777972E-3</v>
      </c>
    </row>
    <row r="695" spans="1:115" customFormat="1" hidden="1" outlineLevel="1">
      <c r="A695" s="398">
        <f t="shared" si="57"/>
        <v>39813</v>
      </c>
      <c r="B695" s="402"/>
      <c r="C695" s="399"/>
      <c r="D695" s="399">
        <v>0</v>
      </c>
      <c r="E695" s="399">
        <v>1.6340306964320799E-2</v>
      </c>
      <c r="F695" s="399"/>
      <c r="G695" s="399">
        <v>1.7008519999999999E-2</v>
      </c>
      <c r="H695" s="399">
        <v>7.0770630000000001E-2</v>
      </c>
      <c r="I695" s="399">
        <v>-5.2699210000000003E-2</v>
      </c>
      <c r="J695" s="399">
        <v>2.1320909999999998E-2</v>
      </c>
      <c r="K695" s="399">
        <v>3.0846470000000001E-2</v>
      </c>
      <c r="L695" s="399">
        <v>0.16674969999999997</v>
      </c>
      <c r="M695" s="399">
        <v>2.3116970000000001E-2</v>
      </c>
      <c r="N695" s="399">
        <v>2.2096979999999999E-2</v>
      </c>
      <c r="O695" s="399">
        <v>1.126487E-2</v>
      </c>
      <c r="P695" s="399">
        <v>7.4872279999999999E-2</v>
      </c>
      <c r="Q695" s="399">
        <v>-1.4656899999999999E-2</v>
      </c>
      <c r="R695" s="399">
        <v>-7.89905088998413E-2</v>
      </c>
      <c r="S695" s="399">
        <v>-3.2595276293363201E-2</v>
      </c>
      <c r="T695" s="399">
        <v>-8.47456856590309E-2</v>
      </c>
      <c r="U695" s="399">
        <v>-5.1569510561942901E-2</v>
      </c>
      <c r="V695" s="399">
        <v>0.200936718104329</v>
      </c>
      <c r="W695" s="399">
        <v>-3.9078608014527699E-2</v>
      </c>
      <c r="X695" s="399">
        <v>0.14101553764819499</v>
      </c>
      <c r="Y695" s="399">
        <v>4.3131148323292998E-2</v>
      </c>
      <c r="Z695" s="399">
        <v>-9.1818106748987605E-3</v>
      </c>
      <c r="AA695" s="399">
        <v>2.0011506527749499E-2</v>
      </c>
      <c r="AB695" s="399">
        <v>0.14912287893204501</v>
      </c>
      <c r="AC695" s="399">
        <v>0.118448545873299</v>
      </c>
      <c r="AD695" s="399"/>
      <c r="AE695" s="399">
        <v>2.26514888699762E-2</v>
      </c>
      <c r="AF695" s="399">
        <v>0.21426416228385101</v>
      </c>
      <c r="AG695" s="399">
        <v>0.247752028637897</v>
      </c>
      <c r="AH695" s="399"/>
      <c r="AI695" s="399">
        <v>5.0143320703154901E-2</v>
      </c>
      <c r="AJ695" s="399">
        <v>5.0143282726576997E-2</v>
      </c>
      <c r="AK695" s="399">
        <v>-2.62086393457646E-2</v>
      </c>
      <c r="AL695" s="399"/>
      <c r="AM695" s="399">
        <v>9.0390529972487393E-2</v>
      </c>
      <c r="AN695" s="399">
        <v>5.3465589233706298E-2</v>
      </c>
      <c r="AO695" s="399">
        <v>-0.192464350837174</v>
      </c>
      <c r="AP695" s="399">
        <v>0.154964056083745</v>
      </c>
      <c r="AQ695" s="399">
        <v>-3.7627437879237897E-2</v>
      </c>
      <c r="AR695" s="399">
        <v>8.0321220668004803E-2</v>
      </c>
      <c r="AS695" s="399"/>
      <c r="AT695" s="399">
        <v>0.101926583015536</v>
      </c>
      <c r="AU695" s="399"/>
      <c r="AV695" s="399">
        <v>-2.6440045063050699E-2</v>
      </c>
      <c r="AW695" s="399">
        <v>-3.9316293765755003E-2</v>
      </c>
      <c r="AX695" s="399"/>
      <c r="AY695" s="399">
        <v>0.162404983748687</v>
      </c>
      <c r="AZ695" s="399">
        <v>1.39154804039753E-2</v>
      </c>
      <c r="BA695" s="399">
        <v>1.87221798289629E-2</v>
      </c>
      <c r="BB695" s="399">
        <v>0.12848305125816301</v>
      </c>
      <c r="BC695" s="399"/>
      <c r="BD695" s="399">
        <v>-9.8597793328201996E-2</v>
      </c>
      <c r="BE695" s="399">
        <v>0.23546152794835801</v>
      </c>
      <c r="BF695" s="399">
        <v>0.120554325496147</v>
      </c>
      <c r="BG695" s="399">
        <v>-0.14869893517512001</v>
      </c>
      <c r="BH695" s="399">
        <v>-3.0560469944125701E-2</v>
      </c>
      <c r="BI695" s="399"/>
      <c r="BJ695" s="399">
        <v>0.11297505049519301</v>
      </c>
      <c r="BK695" s="399">
        <v>8.9777779306525501E-2</v>
      </c>
      <c r="BL695" s="399">
        <v>-4.1058143422111303E-3</v>
      </c>
      <c r="BM695" s="399">
        <v>-4.1801932728509697E-2</v>
      </c>
      <c r="BN695" s="399"/>
      <c r="BO695" s="399">
        <v>-6.3789565678397997E-2</v>
      </c>
      <c r="BP695" s="399">
        <v>-2.6528287454556002E-2</v>
      </c>
      <c r="BQ695" s="399">
        <v>-2.1151641592754501E-2</v>
      </c>
      <c r="BR695" s="399">
        <v>0.26606368657715201</v>
      </c>
      <c r="BS695" s="399"/>
      <c r="BT695" s="399">
        <v>-2.0926341521097999E-3</v>
      </c>
      <c r="BU695" s="399">
        <v>1.2128263128596601E-2</v>
      </c>
      <c r="BV695" s="399"/>
      <c r="BW695" s="399">
        <v>7.56150630856566E-3</v>
      </c>
      <c r="BX695" s="403">
        <v>1.43442693839119E-2</v>
      </c>
      <c r="BY695" s="399">
        <v>-3.5346992623047101E-2</v>
      </c>
      <c r="BZ695" s="399">
        <v>-1.45103395973466E-2</v>
      </c>
      <c r="CA695" s="399">
        <v>4.3206514194970402E-2</v>
      </c>
      <c r="CB695" s="399">
        <v>4.5407420215987503E-2</v>
      </c>
      <c r="CC695" s="399">
        <v>-6.5675654590728796E-3</v>
      </c>
      <c r="CD695" s="399"/>
      <c r="CE695" s="399"/>
      <c r="CF695" s="399">
        <v>0.21327061782882101</v>
      </c>
      <c r="CG695" s="399">
        <v>0.17839207230350901</v>
      </c>
      <c r="CH695" s="399">
        <v>-0.16228001072638701</v>
      </c>
      <c r="CI695" s="399">
        <v>-0.135593198079275</v>
      </c>
      <c r="CJ695" s="399">
        <v>-3.8575572476234998E-2</v>
      </c>
      <c r="CK695" s="399"/>
      <c r="CL695" s="399"/>
      <c r="CM695" s="399"/>
      <c r="CN695" s="399"/>
      <c r="CO695" s="399"/>
      <c r="CP695" s="399"/>
      <c r="CQ695" s="399"/>
      <c r="CR695" s="399">
        <v>0.134931740328637</v>
      </c>
      <c r="CS695" s="399"/>
      <c r="CT695" s="399"/>
      <c r="CU695" s="399"/>
      <c r="CV695" s="399"/>
      <c r="CW695" s="399"/>
      <c r="CX695" s="399"/>
      <c r="CY695" s="399"/>
      <c r="CZ695" s="399"/>
      <c r="DA695" s="399"/>
      <c r="DB695" s="399"/>
      <c r="DC695" s="399"/>
      <c r="DD695" s="399"/>
      <c r="DE695" s="399"/>
      <c r="DG695" s="404"/>
      <c r="DI695" s="399"/>
      <c r="DJ695" s="399">
        <v>0.100596240007459</v>
      </c>
      <c r="DK695" s="399">
        <v>-0.22978959856155801</v>
      </c>
    </row>
    <row r="696" spans="1:115" customFormat="1" hidden="1" outlineLevel="1">
      <c r="A696" s="398">
        <f t="shared" si="57"/>
        <v>39844</v>
      </c>
      <c r="B696" s="402"/>
      <c r="C696" s="399"/>
      <c r="D696" s="399">
        <v>0</v>
      </c>
      <c r="E696" s="399">
        <v>-8.5170894928313506E-2</v>
      </c>
      <c r="F696" s="399"/>
      <c r="G696" s="399">
        <v>-7.3788549999999994E-2</v>
      </c>
      <c r="H696" s="399">
        <v>-0.1020471</v>
      </c>
      <c r="I696" s="399">
        <v>-1.9002379999999999E-2</v>
      </c>
      <c r="J696" s="399">
        <v>-0.2359985</v>
      </c>
      <c r="K696" s="399">
        <v>-0.12488329999999999</v>
      </c>
      <c r="L696" s="399">
        <v>-0.17530860000000001</v>
      </c>
      <c r="M696" s="399">
        <v>-6.0910310000000002E-2</v>
      </c>
      <c r="N696" s="399">
        <v>-3.3773860000000003E-2</v>
      </c>
      <c r="O696" s="399">
        <v>-7.6058769999999998E-2</v>
      </c>
      <c r="P696" s="399">
        <v>-1.7067829999999999E-2</v>
      </c>
      <c r="Q696" s="399">
        <v>-1.2448809999999999E-2</v>
      </c>
      <c r="R696" s="399">
        <v>5.6004964748840001E-2</v>
      </c>
      <c r="S696" s="399">
        <v>-7.6512347604431194E-2</v>
      </c>
      <c r="T696" s="399">
        <v>1.3888875091518E-2</v>
      </c>
      <c r="U696" s="399">
        <v>-0.19621747516867599</v>
      </c>
      <c r="V696" s="399">
        <v>0.147035902788894</v>
      </c>
      <c r="W696" s="399">
        <v>-1.3785732018615901E-2</v>
      </c>
      <c r="X696" s="399">
        <v>-7.8143527561410298E-2</v>
      </c>
      <c r="Y696" s="399">
        <v>-0.30934127248222398</v>
      </c>
      <c r="Z696" s="399">
        <v>-2.23500750542895E-2</v>
      </c>
      <c r="AA696" s="399">
        <v>-0.142285609852914</v>
      </c>
      <c r="AB696" s="399">
        <v>-6.8320643641329296E-2</v>
      </c>
      <c r="AC696" s="399">
        <v>-0.16869721944187199</v>
      </c>
      <c r="AD696" s="399"/>
      <c r="AE696" s="399">
        <v>-8.85854856843524E-2</v>
      </c>
      <c r="AF696" s="399">
        <v>-2.8919159019819701E-2</v>
      </c>
      <c r="AG696" s="399">
        <v>-0.10088057459257301</v>
      </c>
      <c r="AH696" s="399"/>
      <c r="AI696" s="399">
        <v>0.100373776687844</v>
      </c>
      <c r="AJ696" s="399">
        <v>0.100373831923882</v>
      </c>
      <c r="AK696" s="399">
        <v>-0.62402091781992697</v>
      </c>
      <c r="AL696" s="399"/>
      <c r="AM696" s="399">
        <v>-2.4262484880683801E-2</v>
      </c>
      <c r="AN696" s="399">
        <v>-5.0282077959306698E-2</v>
      </c>
      <c r="AO696" s="399">
        <v>-0.14249680480012</v>
      </c>
      <c r="AP696" s="399">
        <v>-6.0855218307240701E-2</v>
      </c>
      <c r="AQ696" s="399">
        <v>-0.11274523046856801</v>
      </c>
      <c r="AR696" s="399">
        <v>-1.4869993220326699E-2</v>
      </c>
      <c r="AS696" s="399"/>
      <c r="AT696" s="399">
        <v>-5.07612409175629E-2</v>
      </c>
      <c r="AU696" s="399"/>
      <c r="AV696" s="399">
        <v>-8.2892200584848794E-2</v>
      </c>
      <c r="AW696" s="399">
        <v>-0.11222491568102599</v>
      </c>
      <c r="AX696" s="399"/>
      <c r="AY696" s="399">
        <v>-0.160380302759356</v>
      </c>
      <c r="AZ696" s="399">
        <v>-0.20083682813324999</v>
      </c>
      <c r="BA696" s="399">
        <v>-8.4761501413549503E-2</v>
      </c>
      <c r="BB696" s="399">
        <v>-0.12117065789417</v>
      </c>
      <c r="BC696" s="399"/>
      <c r="BD696" s="399">
        <v>-5.5907077223431897E-2</v>
      </c>
      <c r="BE696" s="399">
        <v>8.7886772549422496E-2</v>
      </c>
      <c r="BF696" s="399">
        <v>-0.13474302986696901</v>
      </c>
      <c r="BG696" s="399">
        <v>-0.18340620220201201</v>
      </c>
      <c r="BH696" s="399">
        <v>-0.12051057550090299</v>
      </c>
      <c r="BI696" s="399"/>
      <c r="BJ696" s="399">
        <v>-8.2799823421581695E-2</v>
      </c>
      <c r="BK696" s="399">
        <v>-0.30192904539444598</v>
      </c>
      <c r="BL696" s="399">
        <v>-0.18105962714740401</v>
      </c>
      <c r="BM696" s="399">
        <v>-0.18710130785858001</v>
      </c>
      <c r="BN696" s="399"/>
      <c r="BO696" s="399">
        <v>-4.6640464790766403E-2</v>
      </c>
      <c r="BP696" s="399">
        <v>-0.12905896613710099</v>
      </c>
      <c r="BQ696" s="399">
        <v>3.4213677832537898E-2</v>
      </c>
      <c r="BR696" s="399">
        <v>6.5037408535153496E-2</v>
      </c>
      <c r="BS696" s="399"/>
      <c r="BT696" s="399">
        <v>-5.9104320926003998E-2</v>
      </c>
      <c r="BU696" s="399">
        <v>4.8854146457817098E-2</v>
      </c>
      <c r="BV696" s="399"/>
      <c r="BW696" s="399">
        <v>-0.159472171689407</v>
      </c>
      <c r="BX696" s="403">
        <v>-8.4848448677268998E-2</v>
      </c>
      <c r="BY696" s="399">
        <v>9.3268031719722002E-3</v>
      </c>
      <c r="BZ696" s="399">
        <v>-8.1594852707411403E-2</v>
      </c>
      <c r="CA696" s="399">
        <v>-2.68518491413023E-2</v>
      </c>
      <c r="CB696" s="399">
        <v>-0.146173093985804</v>
      </c>
      <c r="CC696" s="399">
        <v>-6.1996360506991498E-2</v>
      </c>
      <c r="CD696" s="399"/>
      <c r="CE696" s="399"/>
      <c r="CF696" s="399">
        <v>-2.2604335589326702E-2</v>
      </c>
      <c r="CG696" s="399">
        <v>-6.0934385572275398E-4</v>
      </c>
      <c r="CH696" s="399">
        <v>-3.5907980215242601E-2</v>
      </c>
      <c r="CI696" s="399">
        <v>-0.43137255474862002</v>
      </c>
      <c r="CJ696" s="399">
        <v>-0.12037019384928099</v>
      </c>
      <c r="CK696" s="399"/>
      <c r="CL696" s="399"/>
      <c r="CM696" s="399"/>
      <c r="CN696" s="399"/>
      <c r="CO696" s="399"/>
      <c r="CP696" s="399"/>
      <c r="CQ696" s="399"/>
      <c r="CR696" s="399">
        <v>-5.8841197217552099E-2</v>
      </c>
      <c r="CS696" s="399"/>
      <c r="CT696" s="399"/>
      <c r="CU696" s="399"/>
      <c r="CV696" s="399"/>
      <c r="CW696" s="399"/>
      <c r="CX696" s="399"/>
      <c r="CY696" s="399"/>
      <c r="CZ696" s="399"/>
      <c r="DA696" s="399"/>
      <c r="DB696" s="399"/>
      <c r="DC696" s="399"/>
      <c r="DD696" s="399"/>
      <c r="DE696" s="399"/>
      <c r="DG696" s="404"/>
      <c r="DI696" s="399"/>
      <c r="DJ696" s="399">
        <v>-0.13706224735393199</v>
      </c>
      <c r="DK696" s="399">
        <v>-8.8231816851025796E-2</v>
      </c>
    </row>
    <row r="697" spans="1:115" customFormat="1" hidden="1" outlineLevel="1">
      <c r="A697" s="398">
        <f t="shared" si="57"/>
        <v>39872</v>
      </c>
      <c r="B697" s="402"/>
      <c r="C697" s="399"/>
      <c r="D697" s="399">
        <v>1E-4</v>
      </c>
      <c r="E697" s="399">
        <v>-0.10788225723192101</v>
      </c>
      <c r="F697" s="399"/>
      <c r="G697" s="399">
        <v>-8.7039240000000004E-2</v>
      </c>
      <c r="H697" s="399">
        <v>-7.5302239999999993E-2</v>
      </c>
      <c r="I697" s="399">
        <v>-0.12227600000000001</v>
      </c>
      <c r="J697" s="399">
        <v>-0.16885739999999999</v>
      </c>
      <c r="K697" s="399">
        <v>-0.16911180000000001</v>
      </c>
      <c r="L697" s="399">
        <v>-0.2052562</v>
      </c>
      <c r="M697" s="399">
        <v>-3.2549299999999996E-2</v>
      </c>
      <c r="N697" s="399">
        <v>-4.057181E-2</v>
      </c>
      <c r="O697" s="399">
        <v>-7.3339569999999993E-2</v>
      </c>
      <c r="P697" s="399">
        <v>-0.1179875</v>
      </c>
      <c r="Q697" s="399">
        <v>-0.1287112</v>
      </c>
      <c r="R697" s="399">
        <v>-9.0978904222251897E-3</v>
      </c>
      <c r="S697" s="399">
        <v>-6.0005118571547403E-2</v>
      </c>
      <c r="T697" s="399">
        <v>-4.5662055716787497E-3</v>
      </c>
      <c r="U697" s="399">
        <v>-4.26470520174628E-2</v>
      </c>
      <c r="V697" s="399">
        <v>0.101496111045176</v>
      </c>
      <c r="W697" s="399">
        <v>0.15182107212190701</v>
      </c>
      <c r="X697" s="399">
        <v>5.3498879632033397E-2</v>
      </c>
      <c r="Y697" s="399">
        <v>7.9822081635848502E-2</v>
      </c>
      <c r="Z697" s="399">
        <v>-0.112173997955044</v>
      </c>
      <c r="AA697" s="399">
        <v>-5.6304259382087399E-2</v>
      </c>
      <c r="AB697" s="399">
        <v>1.5977033678260501E-2</v>
      </c>
      <c r="AC697" s="399">
        <v>5.22359773681371E-2</v>
      </c>
      <c r="AD697" s="399"/>
      <c r="AE697" s="399">
        <v>-0.189071638413431</v>
      </c>
      <c r="AF697" s="399">
        <v>-6.3009401214733904E-2</v>
      </c>
      <c r="AG697" s="399">
        <v>9.7771271051765293E-2</v>
      </c>
      <c r="AH697" s="399"/>
      <c r="AI697" s="399">
        <v>-1.5950736943410801E-3</v>
      </c>
      <c r="AJ697" s="399">
        <v>-1.59509296378668E-3</v>
      </c>
      <c r="AK697" s="399">
        <v>-0.49305546612465101</v>
      </c>
      <c r="AL697" s="399"/>
      <c r="AM697" s="399">
        <v>-0.224467445243517</v>
      </c>
      <c r="AN697" s="399">
        <v>-3.2162351926197902E-2</v>
      </c>
      <c r="AO697" s="399">
        <v>-0.15882358386029599</v>
      </c>
      <c r="AP697" s="399">
        <v>-0.15236435916814001</v>
      </c>
      <c r="AQ697" s="399">
        <v>-8.2209889358463697E-2</v>
      </c>
      <c r="AR697" s="399">
        <v>4.15092410180775E-2</v>
      </c>
      <c r="AS697" s="399"/>
      <c r="AT697" s="399">
        <v>-7.6648835462585704E-2</v>
      </c>
      <c r="AU697" s="399"/>
      <c r="AV697" s="399">
        <v>-4.1608950087837E-2</v>
      </c>
      <c r="AW697" s="399">
        <v>-0.11614717946893099</v>
      </c>
      <c r="AX697" s="399"/>
      <c r="AY697" s="399">
        <v>-0.232143095284852</v>
      </c>
      <c r="AZ697" s="399">
        <v>-3.0245299517472499E-2</v>
      </c>
      <c r="BA697" s="399">
        <v>-9.3871260089726294E-2</v>
      </c>
      <c r="BB697" s="399">
        <v>-0.138397682892688</v>
      </c>
      <c r="BC697" s="399"/>
      <c r="BD697" s="399">
        <v>0.152390200118316</v>
      </c>
      <c r="BE697" s="399">
        <v>-8.8048408913395201E-2</v>
      </c>
      <c r="BF697" s="399">
        <v>-0.109551959116732</v>
      </c>
      <c r="BG697" s="399">
        <v>6.9518684870343697E-2</v>
      </c>
      <c r="BH697" s="399">
        <v>-0.13552676491084301</v>
      </c>
      <c r="BI697" s="399"/>
      <c r="BJ697" s="399">
        <v>-0.135411859215745</v>
      </c>
      <c r="BK697" s="399">
        <v>-0.202268879902191</v>
      </c>
      <c r="BL697" s="399">
        <v>-0.104272385091509</v>
      </c>
      <c r="BM697" s="399">
        <v>-0.118860825662435</v>
      </c>
      <c r="BN697" s="399"/>
      <c r="BO697" s="399">
        <v>-0.13118464321659701</v>
      </c>
      <c r="BP697" s="399">
        <v>-0.108532781310089</v>
      </c>
      <c r="BQ697" s="399">
        <v>-3.3081826866031602E-2</v>
      </c>
      <c r="BR697" s="399">
        <v>-0.306388685456983</v>
      </c>
      <c r="BS697" s="399"/>
      <c r="BT697" s="399">
        <v>0.151384091238183</v>
      </c>
      <c r="BU697" s="399">
        <v>-8.8499825643128693E-2</v>
      </c>
      <c r="BV697" s="399"/>
      <c r="BW697" s="399">
        <v>4.4992120580178999E-2</v>
      </c>
      <c r="BX697" s="403">
        <v>6.6960974248834598E-2</v>
      </c>
      <c r="BY697" s="399">
        <v>-9.7239860097658004E-2</v>
      </c>
      <c r="BZ697" s="399">
        <v>-2.6720214804530101E-2</v>
      </c>
      <c r="CA697" s="399">
        <v>-4.6146601306461199E-2</v>
      </c>
      <c r="CB697" s="399">
        <v>-9.90578161253306E-2</v>
      </c>
      <c r="CC697" s="399">
        <v>-4.2410797293893999E-2</v>
      </c>
      <c r="CD697" s="399"/>
      <c r="CE697" s="399"/>
      <c r="CF697" s="399">
        <v>4.6505969859916098E-2</v>
      </c>
      <c r="CG697" s="399">
        <v>-0.17425251932439001</v>
      </c>
      <c r="CH697" s="399">
        <v>-6.2695427942720497E-2</v>
      </c>
      <c r="CI697" s="399">
        <v>0.103448282949422</v>
      </c>
      <c r="CJ697" s="399">
        <v>-4.90800196050971E-2</v>
      </c>
      <c r="CK697" s="399"/>
      <c r="CL697" s="399"/>
      <c r="CM697" s="399"/>
      <c r="CN697" s="399"/>
      <c r="CO697" s="399"/>
      <c r="CP697" s="399"/>
      <c r="CQ697" s="399"/>
      <c r="CR697" s="399">
        <v>-0.13433799385388101</v>
      </c>
      <c r="CS697" s="399"/>
      <c r="CT697" s="399"/>
      <c r="CU697" s="399"/>
      <c r="CV697" s="399"/>
      <c r="CW697" s="399"/>
      <c r="CX697" s="399"/>
      <c r="CY697" s="399"/>
      <c r="CZ697" s="399"/>
      <c r="DA697" s="399"/>
      <c r="DB697" s="399"/>
      <c r="DC697" s="399"/>
      <c r="DD697" s="399"/>
      <c r="DE697" s="399"/>
      <c r="DG697" s="404"/>
      <c r="DI697" s="399"/>
      <c r="DJ697" s="399">
        <v>-0.12900498304194899</v>
      </c>
      <c r="DK697" s="399">
        <v>2.0602291660698002E-2</v>
      </c>
    </row>
    <row r="698" spans="1:115" customFormat="1" hidden="1" outlineLevel="1">
      <c r="A698" s="398">
        <f t="shared" si="57"/>
        <v>39903</v>
      </c>
      <c r="B698" s="402"/>
      <c r="C698" s="399"/>
      <c r="D698" s="399">
        <v>2.0000000000000001E-4</v>
      </c>
      <c r="E698" s="399">
        <v>8.5341765554785204E-2</v>
      </c>
      <c r="F698" s="399"/>
      <c r="G698" s="399">
        <v>0.14404790000000001</v>
      </c>
      <c r="H698" s="399">
        <v>0.12476649999999999</v>
      </c>
      <c r="I698" s="399">
        <v>3.8620689999999999E-2</v>
      </c>
      <c r="J698" s="399">
        <v>0.14620520000000001</v>
      </c>
      <c r="K698" s="399">
        <v>8.6677370000000004E-2</v>
      </c>
      <c r="L698" s="399">
        <v>3.6088990000000001E-2</v>
      </c>
      <c r="M698" s="399">
        <v>7.2445969999999998E-2</v>
      </c>
      <c r="N698" s="399">
        <v>0.11610300000000001</v>
      </c>
      <c r="O698" s="399">
        <v>3.7351099999999998E-2</v>
      </c>
      <c r="P698" s="399">
        <v>5.8808680000000002E-2</v>
      </c>
      <c r="Q698" s="399">
        <v>2.382213E-2</v>
      </c>
      <c r="R698" s="399">
        <v>0.17702385329558001</v>
      </c>
      <c r="S698" s="399">
        <v>4.08789140728553E-2</v>
      </c>
      <c r="T698" s="399">
        <v>0.399082504090573</v>
      </c>
      <c r="U698" s="399">
        <v>-0.216589903944051</v>
      </c>
      <c r="V698" s="399">
        <v>0.133508279111721</v>
      </c>
      <c r="W698" s="399">
        <v>0.19066883163770801</v>
      </c>
      <c r="X698" s="399">
        <v>7.7190501231746395E-2</v>
      </c>
      <c r="Y698" s="399">
        <v>0.48870660799311899</v>
      </c>
      <c r="Z698" s="399">
        <v>0.131243706073043</v>
      </c>
      <c r="AA698" s="399">
        <v>9.4001557114303302E-2</v>
      </c>
      <c r="AB698" s="399">
        <v>9.7177416191636695E-2</v>
      </c>
      <c r="AC698" s="399">
        <v>0.16892855507986801</v>
      </c>
      <c r="AD698" s="399"/>
      <c r="AE698" s="399">
        <v>8.2886378654694004E-2</v>
      </c>
      <c r="AF698" s="399">
        <v>0.121845245313445</v>
      </c>
      <c r="AG698" s="399">
        <v>0.26535644138034598</v>
      </c>
      <c r="AH698" s="399"/>
      <c r="AI698" s="399">
        <v>2.9793729306385599E-2</v>
      </c>
      <c r="AJ698" s="399">
        <v>2.9793774195873101E-2</v>
      </c>
      <c r="AK698" s="399">
        <v>0.145534811338661</v>
      </c>
      <c r="AL698" s="399"/>
      <c r="AM698" s="399">
        <v>9.38045938978537E-2</v>
      </c>
      <c r="AN698" s="399">
        <v>0.16411042202669399</v>
      </c>
      <c r="AO698" s="399">
        <v>0.51398604284248595</v>
      </c>
      <c r="AP698" s="399">
        <v>0.124805647485114</v>
      </c>
      <c r="AQ698" s="399">
        <v>0.13573583223749799</v>
      </c>
      <c r="AR698" s="399">
        <v>0.19082198705928799</v>
      </c>
      <c r="AS698" s="399"/>
      <c r="AT698" s="399">
        <v>0.162805859932901</v>
      </c>
      <c r="AU698" s="399"/>
      <c r="AV698" s="399">
        <v>7.8840880402683194E-2</v>
      </c>
      <c r="AW698" s="399">
        <v>-2.2420117715330899E-2</v>
      </c>
      <c r="AX698" s="399"/>
      <c r="AY698" s="399">
        <v>0.14617921277068099</v>
      </c>
      <c r="AZ698" s="399">
        <v>0.13101272971491201</v>
      </c>
      <c r="BA698" s="399">
        <v>1.02273365813936E-2</v>
      </c>
      <c r="BB698" s="399">
        <v>0.25290293849588702</v>
      </c>
      <c r="BC698" s="399"/>
      <c r="BD698" s="399">
        <v>0.15132448666449999</v>
      </c>
      <c r="BE698" s="399">
        <v>-4.6781681352534202E-2</v>
      </c>
      <c r="BF698" s="399">
        <v>0.12633668361633599</v>
      </c>
      <c r="BG698" s="399">
        <v>0.31500001698920199</v>
      </c>
      <c r="BH698" s="399">
        <v>1.27731039171947E-2</v>
      </c>
      <c r="BI698" s="399"/>
      <c r="BJ698" s="399">
        <v>0.2210940509763</v>
      </c>
      <c r="BK698" s="399">
        <v>0.13612322347302</v>
      </c>
      <c r="BL698" s="399">
        <v>0.16323789561426499</v>
      </c>
      <c r="BM698" s="399">
        <v>4.8372991339177697E-2</v>
      </c>
      <c r="BN698" s="399"/>
      <c r="BO698" s="399">
        <v>0.10756042637400499</v>
      </c>
      <c r="BP698" s="399">
        <v>4.4410758949582102E-2</v>
      </c>
      <c r="BQ698" s="399">
        <v>4.6818870351030099E-2</v>
      </c>
      <c r="BR698" s="399">
        <v>6.6697155329869598E-2</v>
      </c>
      <c r="BS698" s="399"/>
      <c r="BT698" s="399">
        <v>-1.9573248983990599E-2</v>
      </c>
      <c r="BU698" s="399">
        <v>0.19437251333178299</v>
      </c>
      <c r="BV698" s="399"/>
      <c r="BW698" s="399">
        <v>6.4050852414324594E-2</v>
      </c>
      <c r="BX698" s="403">
        <v>0.17793098247473199</v>
      </c>
      <c r="BY698" s="399">
        <v>6.3103286325839794E-2</v>
      </c>
      <c r="BZ698" s="399">
        <v>0.15099516201063001</v>
      </c>
      <c r="CA698" s="399">
        <v>-2.44387451653406E-2</v>
      </c>
      <c r="CB698" s="399">
        <v>7.8219628980518596E-2</v>
      </c>
      <c r="CC698" s="399">
        <v>6.7987743132978201E-2</v>
      </c>
      <c r="CD698" s="399"/>
      <c r="CE698" s="399"/>
      <c r="CF698" s="399">
        <v>7.7970948187121095E-2</v>
      </c>
      <c r="CG698" s="399">
        <v>3.8389728868837E-2</v>
      </c>
      <c r="CH698" s="399">
        <v>6.7261882728444106E-2</v>
      </c>
      <c r="CI698" s="399">
        <v>0.18750001164153199</v>
      </c>
      <c r="CJ698" s="399">
        <v>0.13746077040486901</v>
      </c>
      <c r="CK698" s="399"/>
      <c r="CL698" s="399"/>
      <c r="CM698" s="399"/>
      <c r="CN698" s="399"/>
      <c r="CO698" s="399"/>
      <c r="CP698" s="399"/>
      <c r="CQ698" s="399"/>
      <c r="CR698" s="399">
        <v>-4.0545849565782999E-2</v>
      </c>
      <c r="CS698" s="399"/>
      <c r="CT698" s="399"/>
      <c r="CU698" s="399"/>
      <c r="CV698" s="399"/>
      <c r="CW698" s="399"/>
      <c r="CX698" s="399"/>
      <c r="CY698" s="399"/>
      <c r="CZ698" s="399"/>
      <c r="DA698" s="399"/>
      <c r="DB698" s="399"/>
      <c r="DC698" s="399"/>
      <c r="DD698" s="399"/>
      <c r="DE698" s="399"/>
      <c r="DG698" s="404"/>
      <c r="DI698" s="399"/>
      <c r="DJ698" s="399">
        <v>7.3088067550165003E-2</v>
      </c>
      <c r="DK698" s="399">
        <v>-8.5403648601066699E-3</v>
      </c>
    </row>
    <row r="699" spans="1:115" customFormat="1" hidden="1" outlineLevel="1">
      <c r="A699" s="398">
        <f t="shared" si="57"/>
        <v>39933</v>
      </c>
      <c r="B699" s="402"/>
      <c r="C699" s="399"/>
      <c r="D699" s="399">
        <v>1E-4</v>
      </c>
      <c r="E699" s="399">
        <v>0.103591073201683</v>
      </c>
      <c r="F699" s="399"/>
      <c r="G699" s="399">
        <v>0.16142990000000002</v>
      </c>
      <c r="H699" s="399">
        <v>0.19495180000000001</v>
      </c>
      <c r="I699" s="399">
        <v>9.3957499999999999E-2</v>
      </c>
      <c r="J699" s="399">
        <v>0.1924408</v>
      </c>
      <c r="K699" s="399">
        <v>0.19172820000000002</v>
      </c>
      <c r="L699" s="399">
        <v>0.30683689999999997</v>
      </c>
      <c r="M699" s="399">
        <v>7.579574E-2</v>
      </c>
      <c r="N699" s="399">
        <v>0.1294351</v>
      </c>
      <c r="O699" s="399">
        <v>5.877773E-2</v>
      </c>
      <c r="P699" s="399">
        <v>8.5816450000000006E-3</v>
      </c>
      <c r="Q699" s="399">
        <v>1.5989469999999999E-2</v>
      </c>
      <c r="R699" s="399">
        <v>0.197012776798179</v>
      </c>
      <c r="S699" s="399">
        <v>1.13805711225389E-3</v>
      </c>
      <c r="T699" s="399">
        <v>0.18360654148674799</v>
      </c>
      <c r="U699" s="399">
        <v>0.35098039124022001</v>
      </c>
      <c r="V699" s="399">
        <v>9.6405146599891398E-2</v>
      </c>
      <c r="W699" s="399">
        <v>0.31879961023557102</v>
      </c>
      <c r="X699" s="399">
        <v>-0.13087570426759901</v>
      </c>
      <c r="Y699" s="399">
        <v>0.35034462518831</v>
      </c>
      <c r="Z699" s="399">
        <v>0.30183779172476999</v>
      </c>
      <c r="AA699" s="399">
        <v>4.9222683622278801E-2</v>
      </c>
      <c r="AB699" s="399">
        <v>1.6170545713421299E-2</v>
      </c>
      <c r="AC699" s="399">
        <v>0.30797439572362201</v>
      </c>
      <c r="AD699" s="399"/>
      <c r="AE699" s="399">
        <v>0.20594704844297501</v>
      </c>
      <c r="AF699" s="399">
        <v>8.5292121663806897E-2</v>
      </c>
      <c r="AG699" s="399">
        <v>0.22200636946961899</v>
      </c>
      <c r="AH699" s="399"/>
      <c r="AI699" s="399">
        <v>0.13764873304091299</v>
      </c>
      <c r="AJ699" s="399">
        <v>0.137648645876499</v>
      </c>
      <c r="AK699" s="399">
        <v>0.68072348425338802</v>
      </c>
      <c r="AL699" s="399"/>
      <c r="AM699" s="399">
        <v>0.13762118237627499</v>
      </c>
      <c r="AN699" s="399">
        <v>0.22441826831063999</v>
      </c>
      <c r="AO699" s="399">
        <v>0.61085450982240497</v>
      </c>
      <c r="AP699" s="399">
        <v>-9.3831876990426596E-2</v>
      </c>
      <c r="AQ699" s="399">
        <v>0.119002463932377</v>
      </c>
      <c r="AR699" s="399">
        <v>0.164299569747337</v>
      </c>
      <c r="AS699" s="399"/>
      <c r="AT699" s="399">
        <v>7.3063375525209903E-2</v>
      </c>
      <c r="AU699" s="399"/>
      <c r="AV699" s="399">
        <v>-3.3411129294280001E-2</v>
      </c>
      <c r="AW699" s="399">
        <v>5.8974534152317702E-2</v>
      </c>
      <c r="AX699" s="399"/>
      <c r="AY699" s="399">
        <v>0.36910375475259299</v>
      </c>
      <c r="AZ699" s="399">
        <v>8.9858812135916497E-2</v>
      </c>
      <c r="BA699" s="399">
        <v>-4.2881381742150199E-2</v>
      </c>
      <c r="BB699" s="399">
        <v>0.25351425867736199</v>
      </c>
      <c r="BC699" s="399"/>
      <c r="BD699" s="399">
        <v>9.08734444259746E-2</v>
      </c>
      <c r="BE699" s="399">
        <v>7.2746264736807703E-2</v>
      </c>
      <c r="BF699" s="399">
        <v>0.492476309699935</v>
      </c>
      <c r="BG699" s="399">
        <v>1.2737642114997501</v>
      </c>
      <c r="BH699" s="399">
        <v>0.399894036480407</v>
      </c>
      <c r="BI699" s="399"/>
      <c r="BJ699" s="399">
        <v>-4.1910869718434801E-2</v>
      </c>
      <c r="BK699" s="399">
        <v>0.28892720755317097</v>
      </c>
      <c r="BL699" s="399">
        <v>0.243745317689016</v>
      </c>
      <c r="BM699" s="399">
        <v>0.50723566336874903</v>
      </c>
      <c r="BN699" s="399"/>
      <c r="BO699" s="399">
        <v>-1.6954089797689701E-2</v>
      </c>
      <c r="BP699" s="399">
        <v>0.13877152047566299</v>
      </c>
      <c r="BQ699" s="399">
        <v>6.6513952704363596E-2</v>
      </c>
      <c r="BR699" s="399">
        <v>0.123746045374206</v>
      </c>
      <c r="BS699" s="399"/>
      <c r="BT699" s="399">
        <v>0.16834551472315001</v>
      </c>
      <c r="BU699" s="399">
        <v>0.108782487959452</v>
      </c>
      <c r="BV699" s="399"/>
      <c r="BW699" s="399">
        <v>-3.2629291875242501E-2</v>
      </c>
      <c r="BX699" s="403">
        <v>5.8548360521237797E-4</v>
      </c>
      <c r="BY699" s="399">
        <v>-3.56146258466555E-2</v>
      </c>
      <c r="BZ699" s="399">
        <v>0.152057470829217</v>
      </c>
      <c r="CA699" s="399">
        <v>0.22562254534896101</v>
      </c>
      <c r="CB699" s="399">
        <v>1.74257288056569E-2</v>
      </c>
      <c r="CC699" s="399">
        <v>0.158979458029606</v>
      </c>
      <c r="CD699" s="399"/>
      <c r="CE699" s="399"/>
      <c r="CF699" s="399">
        <v>-0.100982628440254</v>
      </c>
      <c r="CG699" s="399">
        <v>0.120244378285462</v>
      </c>
      <c r="CH699" s="399">
        <v>0.20605592172662299</v>
      </c>
      <c r="CI699" s="399">
        <v>0.23684211764639401</v>
      </c>
      <c r="CJ699" s="399">
        <v>0.102885258342855</v>
      </c>
      <c r="CK699" s="399"/>
      <c r="CL699" s="399"/>
      <c r="CM699" s="399"/>
      <c r="CN699" s="399"/>
      <c r="CO699" s="399"/>
      <c r="CP699" s="399"/>
      <c r="CQ699" s="399"/>
      <c r="CR699" s="399">
        <v>4.17970012757558E-2</v>
      </c>
      <c r="CS699" s="399"/>
      <c r="CT699" s="399"/>
      <c r="CU699" s="399"/>
      <c r="CV699" s="399"/>
      <c r="CW699" s="399"/>
      <c r="CX699" s="399"/>
      <c r="CY699" s="399"/>
      <c r="CZ699" s="399"/>
      <c r="DA699" s="399"/>
      <c r="DB699" s="399"/>
      <c r="DC699" s="399"/>
      <c r="DD699" s="399"/>
      <c r="DE699" s="399"/>
      <c r="DG699" s="404"/>
      <c r="DI699" s="399"/>
      <c r="DJ699" s="399">
        <v>0.252232797853984</v>
      </c>
      <c r="DK699" s="399">
        <v>0.14673394894649999</v>
      </c>
    </row>
    <row r="700" spans="1:115" customFormat="1" hidden="1" outlineLevel="1">
      <c r="A700" s="398">
        <f t="shared" si="57"/>
        <v>39964</v>
      </c>
      <c r="B700" s="402"/>
      <c r="C700" s="399"/>
      <c r="D700" s="399">
        <v>0</v>
      </c>
      <c r="E700" s="399">
        <v>5.0775178620868701E-2</v>
      </c>
      <c r="F700" s="399"/>
      <c r="G700" s="399">
        <v>6.6653589999999999E-2</v>
      </c>
      <c r="H700" s="399">
        <v>-3.0572539999999997E-3</v>
      </c>
      <c r="I700" s="399">
        <v>0.1405159</v>
      </c>
      <c r="J700" s="399">
        <v>9.5089279999999998E-2</v>
      </c>
      <c r="K700" s="399">
        <v>2.9251360000000001E-2</v>
      </c>
      <c r="L700" s="399">
        <v>2.6158210000000001E-2</v>
      </c>
      <c r="M700" s="399">
        <v>3.5759899999999997E-2</v>
      </c>
      <c r="N700" s="399">
        <v>2.58859E-2</v>
      </c>
      <c r="O700" s="399">
        <v>5.3676469999999997E-2</v>
      </c>
      <c r="P700" s="399">
        <v>6.3341999999999996E-2</v>
      </c>
      <c r="Q700" s="399">
        <v>3.7215329999999998E-2</v>
      </c>
      <c r="R700" s="399">
        <v>7.9313341055842396E-2</v>
      </c>
      <c r="S700" s="399">
        <v>7.9829214872028903E-2</v>
      </c>
      <c r="T700" s="399">
        <v>0.25761775451035401</v>
      </c>
      <c r="U700" s="399">
        <v>4.4992735672963503E-2</v>
      </c>
      <c r="V700" s="399">
        <v>-3.1420751177027403E-2</v>
      </c>
      <c r="W700" s="399">
        <v>0.13267488723794599</v>
      </c>
      <c r="X700" s="399">
        <v>5.7863375270355601E-2</v>
      </c>
      <c r="Y700" s="399">
        <v>0.148582206648287</v>
      </c>
      <c r="Z700" s="399">
        <v>0.14045663296338801</v>
      </c>
      <c r="AA700" s="399">
        <v>2.1990792129593598E-3</v>
      </c>
      <c r="AB700" s="399">
        <v>0.13670888747905199</v>
      </c>
      <c r="AC700" s="399">
        <v>-0.11352488798058499</v>
      </c>
      <c r="AD700" s="399"/>
      <c r="AE700" s="399">
        <v>0.105936211795151</v>
      </c>
      <c r="AF700" s="399">
        <v>-6.6644093074560403E-3</v>
      </c>
      <c r="AG700" s="399">
        <v>3.0519782001852101E-2</v>
      </c>
      <c r="AH700" s="399"/>
      <c r="AI700" s="399">
        <v>5.36909169267034E-2</v>
      </c>
      <c r="AJ700" s="399">
        <v>5.36909346401057E-2</v>
      </c>
      <c r="AK700" s="399">
        <v>0.40501732567669602</v>
      </c>
      <c r="AL700" s="399"/>
      <c r="AM700" s="399">
        <v>7.2417956391064894E-2</v>
      </c>
      <c r="AN700" s="399">
        <v>-6.0616999710374299E-2</v>
      </c>
      <c r="AO700" s="399">
        <v>-9.46236353313437E-2</v>
      </c>
      <c r="AP700" s="399">
        <v>0.13778932664513799</v>
      </c>
      <c r="AQ700" s="399">
        <v>8.7287864123844094E-2</v>
      </c>
      <c r="AR700" s="399">
        <v>-9.1462745141309504E-2</v>
      </c>
      <c r="AS700" s="399"/>
      <c r="AT700" s="399">
        <v>1.29265966605804E-2</v>
      </c>
      <c r="AU700" s="399"/>
      <c r="AV700" s="399">
        <v>4.6021007555293501E-2</v>
      </c>
      <c r="AW700" s="399">
        <v>5.0565903730490601E-2</v>
      </c>
      <c r="AX700" s="399"/>
      <c r="AY700" s="399">
        <v>0.173770768227337</v>
      </c>
      <c r="AZ700" s="399">
        <v>-6.1775496213238003E-2</v>
      </c>
      <c r="BA700" s="399">
        <v>-1.62746438593083E-2</v>
      </c>
      <c r="BB700" s="399">
        <v>1.4307781453575899E-2</v>
      </c>
      <c r="BC700" s="399"/>
      <c r="BD700" s="399">
        <v>5.9624810662056701E-2</v>
      </c>
      <c r="BE700" s="399">
        <v>-3.40687620849289E-2</v>
      </c>
      <c r="BF700" s="399">
        <v>8.7581491488772201E-2</v>
      </c>
      <c r="BG700" s="399">
        <v>-3.8461568366840802E-2</v>
      </c>
      <c r="BH700" s="399">
        <v>-5.8779633751675997E-2</v>
      </c>
      <c r="BI700" s="399"/>
      <c r="BJ700" s="399">
        <v>0.22483561478195199</v>
      </c>
      <c r="BK700" s="399">
        <v>-3.3728576420449701E-3</v>
      </c>
      <c r="BL700" s="399">
        <v>0.118181712310354</v>
      </c>
      <c r="BM700" s="399">
        <v>4.1397048649750502E-2</v>
      </c>
      <c r="BN700" s="399"/>
      <c r="BO700" s="399">
        <v>1.83791535204809E-2</v>
      </c>
      <c r="BP700" s="399">
        <v>-0.10931431602722801</v>
      </c>
      <c r="BQ700" s="399">
        <v>0.19402294194240099</v>
      </c>
      <c r="BR700" s="399">
        <v>0.13095250864674801</v>
      </c>
      <c r="BS700" s="399"/>
      <c r="BT700" s="399">
        <v>4.40139687820571E-2</v>
      </c>
      <c r="BU700" s="399">
        <v>-1.8898214561519799E-2</v>
      </c>
      <c r="BV700" s="399"/>
      <c r="BW700" s="399">
        <v>-7.7733626630541704E-3</v>
      </c>
      <c r="BX700" s="403">
        <v>2.3404967084807902E-3</v>
      </c>
      <c r="BY700" s="399">
        <v>4.1684550839243301E-2</v>
      </c>
      <c r="BZ700" s="399">
        <v>-4.2443233240686398E-2</v>
      </c>
      <c r="CA700" s="399">
        <v>0.16203704619537601</v>
      </c>
      <c r="CB700" s="399">
        <v>0.17790051125438799</v>
      </c>
      <c r="CC700" s="399">
        <v>-6.2303456867009402E-2</v>
      </c>
      <c r="CD700" s="399"/>
      <c r="CE700" s="399"/>
      <c r="CF700" s="399">
        <v>0.21446315562476401</v>
      </c>
      <c r="CG700" s="399">
        <v>7.2652743496432803E-2</v>
      </c>
      <c r="CH700" s="399">
        <v>0.16819791260622899</v>
      </c>
      <c r="CI700" s="399">
        <v>-8.5106365440009296E-2</v>
      </c>
      <c r="CJ700" s="399">
        <v>3.7644255086786101E-2</v>
      </c>
      <c r="CK700" s="399"/>
      <c r="CL700" s="399"/>
      <c r="CM700" s="399"/>
      <c r="CN700" s="399"/>
      <c r="CO700" s="399"/>
      <c r="CP700" s="399"/>
      <c r="CQ700" s="399"/>
      <c r="CR700" s="399">
        <v>4.5306071832079201E-2</v>
      </c>
      <c r="CS700" s="399"/>
      <c r="CT700" s="399"/>
      <c r="CU700" s="399"/>
      <c r="CV700" s="399"/>
      <c r="CW700" s="399"/>
      <c r="CX700" s="399"/>
      <c r="CY700" s="399"/>
      <c r="CZ700" s="399"/>
      <c r="DA700" s="399"/>
      <c r="DB700" s="399"/>
      <c r="DC700" s="399"/>
      <c r="DD700" s="399"/>
      <c r="DE700" s="399"/>
      <c r="DG700" s="404"/>
      <c r="DI700" s="399"/>
      <c r="DJ700" s="399">
        <v>5.4809299513314702E-2</v>
      </c>
      <c r="DK700" s="399">
        <v>0.11667841586422099</v>
      </c>
    </row>
    <row r="701" spans="1:115" customFormat="1" hidden="1" outlineLevel="1">
      <c r="A701" s="398">
        <f t="shared" si="57"/>
        <v>39994</v>
      </c>
      <c r="B701" s="402"/>
      <c r="C701" s="399"/>
      <c r="D701" s="399">
        <v>1E-4</v>
      </c>
      <c r="E701" s="399">
        <v>1.62691934022918E-3</v>
      </c>
      <c r="F701" s="399"/>
      <c r="G701" s="399">
        <v>-4.3741960000000003E-2</v>
      </c>
      <c r="H701" s="399">
        <v>5.5756899999999995E-3</v>
      </c>
      <c r="I701" s="399">
        <v>-6.905269E-2</v>
      </c>
      <c r="J701" s="399">
        <v>-1.343943E-2</v>
      </c>
      <c r="K701" s="399">
        <v>-1.6377650000000001E-2</v>
      </c>
      <c r="L701" s="399">
        <v>-3.2304260000000001E-2</v>
      </c>
      <c r="M701" s="399">
        <v>2.1783800000000002E-2</v>
      </c>
      <c r="N701" s="399">
        <v>4.3116120000000001E-2</v>
      </c>
      <c r="O701" s="399">
        <v>6.2805299999999994E-3</v>
      </c>
      <c r="P701" s="399">
        <v>3.4452099999999999E-2</v>
      </c>
      <c r="Q701" s="399">
        <v>5.431304E-2</v>
      </c>
      <c r="R701" s="399">
        <v>4.8744725583377502E-2</v>
      </c>
      <c r="S701" s="399">
        <v>-5.83726495173729E-2</v>
      </c>
      <c r="T701" s="399">
        <v>-0.14757711055585099</v>
      </c>
      <c r="U701" s="399">
        <v>-0.113888849520387</v>
      </c>
      <c r="V701" s="399">
        <v>7.2701704752499596E-2</v>
      </c>
      <c r="W701" s="399">
        <v>0.141357096671127</v>
      </c>
      <c r="X701" s="399">
        <v>0.13467317986688901</v>
      </c>
      <c r="Y701" s="399">
        <v>-3.7442629664345702E-2</v>
      </c>
      <c r="Z701" s="399">
        <v>-4.8554858219093701E-2</v>
      </c>
      <c r="AA701" s="399">
        <v>-5.6471472782689602E-2</v>
      </c>
      <c r="AB701" s="399">
        <v>7.3814816172374398E-2</v>
      </c>
      <c r="AC701" s="399">
        <v>5.7970329797911698E-3</v>
      </c>
      <c r="AD701" s="399"/>
      <c r="AE701" s="399">
        <v>-3.6746667256849698E-2</v>
      </c>
      <c r="AF701" s="399">
        <v>1.1362610791343999E-2</v>
      </c>
      <c r="AG701" s="399">
        <v>1.65631557116208E-2</v>
      </c>
      <c r="AH701" s="399"/>
      <c r="AI701" s="399">
        <v>1.0449873534762E-2</v>
      </c>
      <c r="AJ701" s="399">
        <v>1.04499090203498E-2</v>
      </c>
      <c r="AK701" s="399">
        <v>6.8915025441180999E-2</v>
      </c>
      <c r="AL701" s="399"/>
      <c r="AM701" s="399">
        <v>-3.5632773543676097E-2</v>
      </c>
      <c r="AN701" s="399">
        <v>-7.2546760720444397E-3</v>
      </c>
      <c r="AO701" s="399">
        <v>3.1670595004422902E-2</v>
      </c>
      <c r="AP701" s="399">
        <v>2.86252267517614E-2</v>
      </c>
      <c r="AQ701" s="399">
        <v>-8.8457543639850894E-2</v>
      </c>
      <c r="AR701" s="399">
        <v>8.2453719087408395E-2</v>
      </c>
      <c r="AS701" s="399"/>
      <c r="AT701" s="399">
        <v>9.3414971894258195E-2</v>
      </c>
      <c r="AU701" s="399"/>
      <c r="AV701" s="399">
        <v>6.4559485746805895E-2</v>
      </c>
      <c r="AW701" s="399">
        <v>-1.6171624427969201E-2</v>
      </c>
      <c r="AX701" s="399"/>
      <c r="AY701" s="399">
        <v>0.12662940188913499</v>
      </c>
      <c r="AZ701" s="399">
        <v>1.7992627568202899E-2</v>
      </c>
      <c r="BA701" s="399">
        <v>9.6796905567112498E-2</v>
      </c>
      <c r="BB701" s="399">
        <v>-1.4105956510628201E-2</v>
      </c>
      <c r="BC701" s="399"/>
      <c r="BD701" s="399">
        <v>6.6079027956289699E-2</v>
      </c>
      <c r="BE701" s="399">
        <v>0.208263374793552</v>
      </c>
      <c r="BF701" s="399">
        <v>-1.35557270365063E-2</v>
      </c>
      <c r="BG701" s="399">
        <v>5.5651994443776498E-2</v>
      </c>
      <c r="BH701" s="399">
        <v>-5.2929065281165102E-2</v>
      </c>
      <c r="BI701" s="399"/>
      <c r="BJ701" s="399">
        <v>-2.1568759041355301E-2</v>
      </c>
      <c r="BK701" s="399">
        <v>-6.8245931606956398E-2</v>
      </c>
      <c r="BL701" s="399">
        <v>-7.56098524151297E-2</v>
      </c>
      <c r="BM701" s="399">
        <v>9.3399248488329201E-2</v>
      </c>
      <c r="BN701" s="399"/>
      <c r="BO701" s="399">
        <v>-6.29943874032901E-3</v>
      </c>
      <c r="BP701" s="399">
        <v>5.01086485154369E-2</v>
      </c>
      <c r="BQ701" s="399">
        <v>-5.9467100039738402E-2</v>
      </c>
      <c r="BR701" s="399">
        <v>-6.0902102484537701E-2</v>
      </c>
      <c r="BS701" s="399"/>
      <c r="BT701" s="399">
        <v>-8.0490039545605005E-2</v>
      </c>
      <c r="BU701" s="399">
        <v>-2.4012729739513398E-2</v>
      </c>
      <c r="BV701" s="399"/>
      <c r="BW701" s="399">
        <v>-2.6136122284389201E-2</v>
      </c>
      <c r="BX701" s="403">
        <v>-0.22300052128499701</v>
      </c>
      <c r="BY701" s="399">
        <v>3.1095651892606602E-2</v>
      </c>
      <c r="BZ701" s="399">
        <v>8.1083646786745903E-3</v>
      </c>
      <c r="CA701" s="399">
        <v>-5.9036587974120397E-2</v>
      </c>
      <c r="CB701" s="399">
        <v>3.6258995161646698E-2</v>
      </c>
      <c r="CC701" s="399">
        <v>6.9462825806634904E-2</v>
      </c>
      <c r="CD701" s="399"/>
      <c r="CE701" s="399"/>
      <c r="CF701" s="399">
        <v>-0.16197250419883999</v>
      </c>
      <c r="CG701" s="399">
        <v>-5.3076299737138698E-2</v>
      </c>
      <c r="CH701" s="399">
        <v>-5.1035084588581602E-2</v>
      </c>
      <c r="CI701" s="399">
        <v>6.9767443472272594E-2</v>
      </c>
      <c r="CJ701" s="399">
        <v>0.13786478667084001</v>
      </c>
      <c r="CK701" s="399"/>
      <c r="CL701" s="399"/>
      <c r="CM701" s="399"/>
      <c r="CN701" s="399"/>
      <c r="CO701" s="399"/>
      <c r="CP701" s="399"/>
      <c r="CQ701" s="399"/>
      <c r="CR701" s="399">
        <v>2.0659969363699501E-2</v>
      </c>
      <c r="CS701" s="399"/>
      <c r="CT701" s="399"/>
      <c r="CU701" s="399"/>
      <c r="CV701" s="399"/>
      <c r="CW701" s="399"/>
      <c r="CX701" s="399"/>
      <c r="CY701" s="399"/>
      <c r="CZ701" s="399"/>
      <c r="DA701" s="399"/>
      <c r="DB701" s="399"/>
      <c r="DC701" s="399"/>
      <c r="DD701" s="399"/>
      <c r="DE701" s="399"/>
      <c r="DG701" s="404"/>
      <c r="DI701" s="399"/>
      <c r="DJ701" s="399">
        <v>-2.6152809228031801E-2</v>
      </c>
      <c r="DK701" s="399">
        <v>6.9452959462380004E-2</v>
      </c>
    </row>
    <row r="702" spans="1:115" customFormat="1" hidden="1" outlineLevel="1">
      <c r="A702" s="398">
        <f t="shared" si="57"/>
        <v>40025</v>
      </c>
      <c r="B702" s="402"/>
      <c r="C702" s="399"/>
      <c r="D702" s="399">
        <v>1E-4</v>
      </c>
      <c r="E702" s="399">
        <v>7.64347911105316E-2</v>
      </c>
      <c r="F702" s="399"/>
      <c r="G702" s="399">
        <v>0.1258889</v>
      </c>
      <c r="H702" s="399">
        <v>0.1009149</v>
      </c>
      <c r="I702" s="399">
        <v>5.5452339999999996E-2</v>
      </c>
      <c r="J702" s="399">
        <v>8.9520429999999998E-2</v>
      </c>
      <c r="K702" s="399">
        <v>9.3535749999999987E-2</v>
      </c>
      <c r="L702" s="399">
        <v>0.1077072</v>
      </c>
      <c r="M702" s="399">
        <v>2.3934030000000002E-2</v>
      </c>
      <c r="N702" s="399">
        <v>9.2531710000000003E-2</v>
      </c>
      <c r="O702" s="399">
        <v>6.6227460000000002E-2</v>
      </c>
      <c r="P702" s="399">
        <v>5.8809630000000002E-2</v>
      </c>
      <c r="Q702" s="399">
        <v>4.2272809999999994E-2</v>
      </c>
      <c r="R702" s="399">
        <v>0.147159904069534</v>
      </c>
      <c r="S702" s="399">
        <v>5.1072130546847498E-2</v>
      </c>
      <c r="T702" s="399">
        <v>-5.4263515746346198E-2</v>
      </c>
      <c r="U702" s="399">
        <v>0.141065843138515</v>
      </c>
      <c r="V702" s="399">
        <v>2.5101582383413298E-2</v>
      </c>
      <c r="W702" s="399">
        <v>0.156265569781221</v>
      </c>
      <c r="X702" s="399">
        <v>7.0859268941495898E-2</v>
      </c>
      <c r="Y702" s="399">
        <v>6.8310915415045595E-2</v>
      </c>
      <c r="Z702" s="399">
        <v>3.1815224192680701E-2</v>
      </c>
      <c r="AA702" s="399">
        <v>8.1258266350358405E-2</v>
      </c>
      <c r="AB702" s="399">
        <v>-2.0148157190393499E-2</v>
      </c>
      <c r="AC702" s="399">
        <v>0.135446744345113</v>
      </c>
      <c r="AD702" s="399"/>
      <c r="AE702" s="399">
        <v>7.6725186885435004E-2</v>
      </c>
      <c r="AF702" s="399">
        <v>0.13110175100562699</v>
      </c>
      <c r="AG702" s="399">
        <v>1.52751418161933E-3</v>
      </c>
      <c r="AH702" s="399"/>
      <c r="AI702" s="399">
        <v>5.0902509134223797E-2</v>
      </c>
      <c r="AJ702" s="399">
        <v>5.0902520810298203E-2</v>
      </c>
      <c r="AK702" s="399">
        <v>-2.1531012658279999E-2</v>
      </c>
      <c r="AL702" s="399"/>
      <c r="AM702" s="399">
        <v>-7.3031565782081004E-2</v>
      </c>
      <c r="AN702" s="399">
        <v>0.15615387052732499</v>
      </c>
      <c r="AO702" s="399">
        <v>0.35993857839579901</v>
      </c>
      <c r="AP702" s="399">
        <v>7.3318672933763304E-2</v>
      </c>
      <c r="AQ702" s="399">
        <v>9.3858592980983396E-2</v>
      </c>
      <c r="AR702" s="399">
        <v>0.14526120651022201</v>
      </c>
      <c r="AS702" s="399"/>
      <c r="AT702" s="399">
        <v>3.5673616584220101E-2</v>
      </c>
      <c r="AU702" s="399"/>
      <c r="AV702" s="399">
        <v>3.2569516625525298E-2</v>
      </c>
      <c r="AW702" s="399">
        <v>9.4983530303813096E-2</v>
      </c>
      <c r="AX702" s="399"/>
      <c r="AY702" s="399">
        <v>0.20770770573648301</v>
      </c>
      <c r="AZ702" s="399">
        <v>7.4417632294957001E-2</v>
      </c>
      <c r="BA702" s="399">
        <v>2.17550482864214E-2</v>
      </c>
      <c r="BB702" s="399">
        <v>8.1206413876748901E-2</v>
      </c>
      <c r="BC702" s="399"/>
      <c r="BD702" s="399">
        <v>0.151621212227076</v>
      </c>
      <c r="BE702" s="399">
        <v>1.11195717188516E-3</v>
      </c>
      <c r="BF702" s="399">
        <v>-0.22473515043442599</v>
      </c>
      <c r="BG702" s="399">
        <v>0.31795744169342299</v>
      </c>
      <c r="BH702" s="399">
        <v>0.24658650457051001</v>
      </c>
      <c r="BI702" s="399"/>
      <c r="BJ702" s="399">
        <v>8.6869955222330195E-2</v>
      </c>
      <c r="BK702" s="399">
        <v>0.35029429591847</v>
      </c>
      <c r="BL702" s="399">
        <v>0.134761974509295</v>
      </c>
      <c r="BM702" s="399">
        <v>0.38897717048431202</v>
      </c>
      <c r="BN702" s="399"/>
      <c r="BO702" s="399">
        <v>4.8603906417217901E-2</v>
      </c>
      <c r="BP702" s="399">
        <v>3.2718337388697401E-2</v>
      </c>
      <c r="BQ702" s="399">
        <v>8.4977257173569798E-2</v>
      </c>
      <c r="BR702" s="399">
        <v>0.123298447146987</v>
      </c>
      <c r="BS702" s="399"/>
      <c r="BT702" s="399">
        <v>5.1397299617096097E-2</v>
      </c>
      <c r="BU702" s="399">
        <v>0.100041935022325</v>
      </c>
      <c r="BV702" s="399"/>
      <c r="BW702" s="399">
        <v>2.97277264779085E-2</v>
      </c>
      <c r="BX702" s="403">
        <v>-0.109691923637665</v>
      </c>
      <c r="BY702" s="399">
        <v>6.1000677168884902E-2</v>
      </c>
      <c r="BZ702" s="399">
        <v>0.180161045693226</v>
      </c>
      <c r="CA702" s="399">
        <v>0.17119410699589199</v>
      </c>
      <c r="CB702" s="399">
        <v>6.8317215643627804E-2</v>
      </c>
      <c r="CC702" s="399">
        <v>5.29471304360793E-2</v>
      </c>
      <c r="CD702" s="399"/>
      <c r="CE702" s="399"/>
      <c r="CF702" s="399">
        <v>1.17444678577516E-2</v>
      </c>
      <c r="CG702" s="399">
        <v>0.10509550750239199</v>
      </c>
      <c r="CH702" s="399">
        <v>-1.1272692637244799E-2</v>
      </c>
      <c r="CI702" s="399">
        <v>0.195652178138325</v>
      </c>
      <c r="CJ702" s="399">
        <v>-1.0517095609921199E-2</v>
      </c>
      <c r="CK702" s="399"/>
      <c r="CL702" s="399"/>
      <c r="CM702" s="399"/>
      <c r="CN702" s="399"/>
      <c r="CO702" s="399"/>
      <c r="CP702" s="399"/>
      <c r="CQ702" s="399"/>
      <c r="CR702" s="399">
        <v>-1.77567360316266E-3</v>
      </c>
      <c r="CS702" s="399"/>
      <c r="CT702" s="399"/>
      <c r="CU702" s="399"/>
      <c r="CV702" s="399"/>
      <c r="CW702" s="399"/>
      <c r="CX702" s="399"/>
      <c r="CY702" s="399"/>
      <c r="CZ702" s="399"/>
      <c r="DA702" s="399"/>
      <c r="DB702" s="399"/>
      <c r="DC702" s="399"/>
      <c r="DD702" s="399"/>
      <c r="DE702" s="399"/>
      <c r="DG702" s="404"/>
      <c r="DI702" s="399"/>
      <c r="DJ702" s="399">
        <v>-2.0855724369355001E-2</v>
      </c>
      <c r="DK702" s="399">
        <v>1.7370851819038701E-2</v>
      </c>
    </row>
    <row r="703" spans="1:115" customFormat="1" hidden="1" outlineLevel="1">
      <c r="A703" s="398">
        <f t="shared" si="57"/>
        <v>40056</v>
      </c>
      <c r="B703" s="402"/>
      <c r="C703" s="399"/>
      <c r="D703" s="399">
        <v>1E-4</v>
      </c>
      <c r="E703" s="399">
        <v>3.34743788585634E-2</v>
      </c>
      <c r="F703" s="399"/>
      <c r="G703" s="399">
        <v>2.8508019999999999E-2</v>
      </c>
      <c r="H703" s="399">
        <v>4.1551249999999998E-2</v>
      </c>
      <c r="I703" s="399">
        <v>1.205146E-2</v>
      </c>
      <c r="J703" s="399">
        <v>0.12047269999999999</v>
      </c>
      <c r="K703" s="399">
        <v>3.8961039999999995E-2</v>
      </c>
      <c r="L703" s="399">
        <v>0.14323140000000001</v>
      </c>
      <c r="M703" s="399">
        <v>-8.6427029999999998E-3</v>
      </c>
      <c r="N703" s="399">
        <v>2.5150470000000001E-2</v>
      </c>
      <c r="O703" s="399">
        <v>9.2682930000000004E-3</v>
      </c>
      <c r="P703" s="399">
        <v>2.1368990000000001E-2</v>
      </c>
      <c r="Q703" s="399">
        <v>4.9261080000000002E-3</v>
      </c>
      <c r="R703" s="399">
        <v>2.9500122628896199E-2</v>
      </c>
      <c r="S703" s="399">
        <v>2.9529960791879702E-2</v>
      </c>
      <c r="T703" s="399">
        <v>0.191256839144264</v>
      </c>
      <c r="U703" s="399">
        <v>0.35576917597628899</v>
      </c>
      <c r="V703" s="399">
        <v>-5.3288241382792E-2</v>
      </c>
      <c r="W703" s="399">
        <v>-5.193309300908E-2</v>
      </c>
      <c r="X703" s="399">
        <v>4.0937205185413899E-3</v>
      </c>
      <c r="Y703" s="399">
        <v>0.17159065095751</v>
      </c>
      <c r="Z703" s="399">
        <v>2.3579157825767499E-2</v>
      </c>
      <c r="AA703" s="399">
        <v>3.3702626998783403E-2</v>
      </c>
      <c r="AB703" s="399">
        <v>4.2939280216105401E-2</v>
      </c>
      <c r="AC703" s="399">
        <v>0.19681584562217699</v>
      </c>
      <c r="AD703" s="399"/>
      <c r="AE703" s="399">
        <v>3.6624477901688601E-2</v>
      </c>
      <c r="AF703" s="399">
        <v>7.4722729331126295E-2</v>
      </c>
      <c r="AG703" s="399">
        <v>0.28631381214483498</v>
      </c>
      <c r="AH703" s="399"/>
      <c r="AI703" s="399">
        <v>4.2026877173249898E-2</v>
      </c>
      <c r="AJ703" s="399">
        <v>4.20268648078998E-2</v>
      </c>
      <c r="AK703" s="399">
        <v>0.11491413375455301</v>
      </c>
      <c r="AL703" s="399"/>
      <c r="AM703" s="399">
        <v>1.05682718119139E-2</v>
      </c>
      <c r="AN703" s="399">
        <v>2.1290792773266301E-2</v>
      </c>
      <c r="AO703" s="399">
        <v>0.13205418980035599</v>
      </c>
      <c r="AP703" s="399">
        <v>8.0640145680302297E-2</v>
      </c>
      <c r="AQ703" s="399">
        <v>-2.2069241631850901E-2</v>
      </c>
      <c r="AR703" s="399">
        <v>0.12297023181990401</v>
      </c>
      <c r="AS703" s="399"/>
      <c r="AT703" s="399">
        <v>-1.1296695317957E-2</v>
      </c>
      <c r="AU703" s="399"/>
      <c r="AV703" s="399">
        <v>-1.41019005995846E-3</v>
      </c>
      <c r="AW703" s="399">
        <v>-2.5220987193848101E-2</v>
      </c>
      <c r="AX703" s="399"/>
      <c r="AY703" s="399">
        <v>6.7081144206944998E-2</v>
      </c>
      <c r="AZ703" s="399">
        <v>4.8555388139724903E-2</v>
      </c>
      <c r="BA703" s="399">
        <v>-6.3693077188400303E-3</v>
      </c>
      <c r="BB703" s="399">
        <v>-4.3633734490228601E-2</v>
      </c>
      <c r="BC703" s="399"/>
      <c r="BD703" s="399">
        <v>-4.3306279110210096E-3</v>
      </c>
      <c r="BE703" s="399">
        <v>3.8878133605514099E-2</v>
      </c>
      <c r="BF703" s="399">
        <v>0.12149185112651199</v>
      </c>
      <c r="BG703" s="399">
        <v>-4.9999847991348698E-2</v>
      </c>
      <c r="BH703" s="399">
        <v>-7.2704521619228997E-3</v>
      </c>
      <c r="BI703" s="399"/>
      <c r="BJ703" s="399">
        <v>5.0092204411406403E-2</v>
      </c>
      <c r="BK703" s="399">
        <v>2.8370255847921001E-2</v>
      </c>
      <c r="BL703" s="399">
        <v>0.12445101710079599</v>
      </c>
      <c r="BM703" s="399">
        <v>-2.02797841772797E-2</v>
      </c>
      <c r="BN703" s="399"/>
      <c r="BO703" s="399">
        <v>1.6840580315788702E-2</v>
      </c>
      <c r="BP703" s="399">
        <v>3.0955784635722901E-2</v>
      </c>
      <c r="BQ703" s="399">
        <v>1.8181551407576699E-2</v>
      </c>
      <c r="BR703" s="399">
        <v>-2.13792454946781E-3</v>
      </c>
      <c r="BS703" s="399"/>
      <c r="BT703" s="399">
        <v>8.7824722202369296E-2</v>
      </c>
      <c r="BU703" s="399">
        <v>-1.9953525147599599E-2</v>
      </c>
      <c r="BV703" s="399"/>
      <c r="BW703" s="399">
        <v>2.5442257958757802E-2</v>
      </c>
      <c r="BX703" s="403">
        <v>-0.32827009313740602</v>
      </c>
      <c r="BY703" s="399">
        <v>1.6281179945064599E-2</v>
      </c>
      <c r="BZ703" s="399">
        <v>-1.86281534983323E-2</v>
      </c>
      <c r="CA703" s="399">
        <v>4.8643696445718802E-2</v>
      </c>
      <c r="CB703" s="399">
        <v>-1.9098619680401701E-2</v>
      </c>
      <c r="CC703" s="399">
        <v>0.120669316234585</v>
      </c>
      <c r="CD703" s="399"/>
      <c r="CE703" s="399"/>
      <c r="CF703" s="399">
        <v>-2.8053193732540602E-2</v>
      </c>
      <c r="CG703" s="399">
        <v>6.8638785053313001E-2</v>
      </c>
      <c r="CH703" s="399">
        <v>5.4326854962220401E-2</v>
      </c>
      <c r="CI703" s="399">
        <v>0.34545453363213602</v>
      </c>
      <c r="CJ703" s="399">
        <v>5.3936755023423301E-2</v>
      </c>
      <c r="CK703" s="399"/>
      <c r="CL703" s="399"/>
      <c r="CM703" s="399"/>
      <c r="CN703" s="399"/>
      <c r="CO703" s="399"/>
      <c r="CP703" s="399"/>
      <c r="CQ703" s="399"/>
      <c r="CR703" s="399">
        <v>6.4745668757385702E-2</v>
      </c>
      <c r="CS703" s="399"/>
      <c r="CT703" s="399"/>
      <c r="CU703" s="399"/>
      <c r="CV703" s="399"/>
      <c r="CW703" s="399"/>
      <c r="CX703" s="399"/>
      <c r="CY703" s="399"/>
      <c r="CZ703" s="399"/>
      <c r="DA703" s="399"/>
      <c r="DB703" s="399"/>
      <c r="DC703" s="399"/>
      <c r="DD703" s="399"/>
      <c r="DE703" s="399"/>
      <c r="DG703" s="404"/>
      <c r="DI703" s="399"/>
      <c r="DJ703" s="399">
        <v>0.13376960082981301</v>
      </c>
      <c r="DK703" s="399">
        <v>3.5167990963675698E-2</v>
      </c>
    </row>
    <row r="704" spans="1:115" customFormat="1" hidden="1" outlineLevel="1">
      <c r="A704" s="398">
        <f t="shared" si="57"/>
        <v>40086</v>
      </c>
      <c r="B704" s="402"/>
      <c r="C704" s="399"/>
      <c r="D704" s="399">
        <v>1E-4</v>
      </c>
      <c r="E704" s="399">
        <v>4.0294717477057797E-2</v>
      </c>
      <c r="F704" s="399"/>
      <c r="G704" s="399">
        <v>5.6265559999999999E-2</v>
      </c>
      <c r="H704" s="399">
        <v>5.6818179999999996E-2</v>
      </c>
      <c r="I704" s="399">
        <v>6.7835159999999992E-2</v>
      </c>
      <c r="J704" s="399">
        <v>2.0232320000000002E-2</v>
      </c>
      <c r="K704" s="399">
        <v>6.7887929999999999E-2</v>
      </c>
      <c r="L704" s="399">
        <v>6.6322270000000003E-2</v>
      </c>
      <c r="M704" s="399">
        <v>8.1038239999999997E-2</v>
      </c>
      <c r="N704" s="399">
        <v>4.6340950000000006E-2</v>
      </c>
      <c r="O704" s="399">
        <v>3.5282750000000002E-2</v>
      </c>
      <c r="P704" s="399">
        <v>2.0266240000000001E-2</v>
      </c>
      <c r="Q704" s="399">
        <v>1.6643669999999999E-2</v>
      </c>
      <c r="R704" s="399">
        <v>0.10189624574580999</v>
      </c>
      <c r="S704" s="399">
        <v>3.4809750224152398E-2</v>
      </c>
      <c r="T704" s="399">
        <v>0.298165062864306</v>
      </c>
      <c r="U704" s="399">
        <v>-3.6474129772176199E-2</v>
      </c>
      <c r="V704" s="399">
        <v>0.14989528024374901</v>
      </c>
      <c r="W704" s="399">
        <v>0.18478455212905201</v>
      </c>
      <c r="X704" s="399">
        <v>1.52700881579679E-2</v>
      </c>
      <c r="Y704" s="399">
        <v>0.101629124395703</v>
      </c>
      <c r="Z704" s="399">
        <v>6.4304378633788004E-2</v>
      </c>
      <c r="AA704" s="399">
        <v>0.10592387900507499</v>
      </c>
      <c r="AB704" s="399">
        <v>7.2194773632734105E-2</v>
      </c>
      <c r="AC704" s="399">
        <v>9.7551599720211393E-2</v>
      </c>
      <c r="AD704" s="399"/>
      <c r="AE704" s="399">
        <v>5.4531314142090601E-2</v>
      </c>
      <c r="AF704" s="399">
        <v>5.74103415561164E-2</v>
      </c>
      <c r="AG704" s="399">
        <v>0.16044435144556701</v>
      </c>
      <c r="AH704" s="399"/>
      <c r="AI704" s="399">
        <v>7.4035576127701994E-2</v>
      </c>
      <c r="AJ704" s="399">
        <v>7.4035540567329805E-2</v>
      </c>
      <c r="AK704" s="399">
        <v>3.5432305462522899E-2</v>
      </c>
      <c r="AL704" s="399"/>
      <c r="AM704" s="399">
        <v>4.1344139912658097E-2</v>
      </c>
      <c r="AN704" s="399">
        <v>0.112703261039775</v>
      </c>
      <c r="AO704" s="399">
        <v>0.13409773707245901</v>
      </c>
      <c r="AP704" s="399">
        <v>-1.22953916032464E-2</v>
      </c>
      <c r="AQ704" s="399">
        <v>0.173584648478882</v>
      </c>
      <c r="AR704" s="399">
        <v>3.5124264196923598E-2</v>
      </c>
      <c r="AS704" s="399"/>
      <c r="AT704" s="399">
        <v>-4.7531957953864799E-2</v>
      </c>
      <c r="AU704" s="399"/>
      <c r="AV704" s="399">
        <v>4.3463732393366601E-2</v>
      </c>
      <c r="AW704" s="399">
        <v>7.0412568876331003E-2</v>
      </c>
      <c r="AX704" s="399"/>
      <c r="AY704" s="399">
        <v>4.6662629599933697E-2</v>
      </c>
      <c r="AZ704" s="399">
        <v>-6.6475819338140897E-4</v>
      </c>
      <c r="BA704" s="399">
        <v>1.50641780035212E-2</v>
      </c>
      <c r="BB704" s="399">
        <v>9.7474428535219995E-2</v>
      </c>
      <c r="BC704" s="399"/>
      <c r="BD704" s="399">
        <v>3.3379279264042598E-2</v>
      </c>
      <c r="BE704" s="399">
        <v>1.30981470319544E-2</v>
      </c>
      <c r="BF704" s="399">
        <v>0.15796751167055201</v>
      </c>
      <c r="BG704" s="399">
        <v>-5.1316041748063403E-2</v>
      </c>
      <c r="BH704" s="399">
        <v>0.11811870019218</v>
      </c>
      <c r="BI704" s="399"/>
      <c r="BJ704" s="399">
        <v>1.0194352688762001E-2</v>
      </c>
      <c r="BK704" s="399">
        <v>0.13286259220511401</v>
      </c>
      <c r="BL704" s="399">
        <v>8.2833582289068008E-3</v>
      </c>
      <c r="BM704" s="399">
        <v>0.17754030084328401</v>
      </c>
      <c r="BN704" s="399"/>
      <c r="BO704" s="399">
        <v>7.0059058675921897E-3</v>
      </c>
      <c r="BP704" s="399">
        <v>0.101827349174357</v>
      </c>
      <c r="BQ704" s="399">
        <v>3.2051381417350998E-2</v>
      </c>
      <c r="BR704" s="399">
        <v>-0.105714468278253</v>
      </c>
      <c r="BS704" s="399"/>
      <c r="BT704" s="399">
        <v>-2.7989377627942801E-2</v>
      </c>
      <c r="BU704" s="399">
        <v>7.18511222610978E-2</v>
      </c>
      <c r="BV704" s="399"/>
      <c r="BW704" s="399">
        <v>-3.49918814520392E-2</v>
      </c>
      <c r="BX704" s="403">
        <v>0.17587936791950201</v>
      </c>
      <c r="BY704" s="399">
        <v>1.61393900152417E-2</v>
      </c>
      <c r="BZ704" s="399">
        <v>8.9814856698169507E-2</v>
      </c>
      <c r="CA704" s="399">
        <v>8.8040256544857906E-2</v>
      </c>
      <c r="CB704" s="399">
        <v>7.8954918246048195E-2</v>
      </c>
      <c r="CC704" s="399">
        <v>-4.7441352815882201E-2</v>
      </c>
      <c r="CD704" s="399"/>
      <c r="CE704" s="399"/>
      <c r="CF704" s="399">
        <v>9.7797955604309594E-2</v>
      </c>
      <c r="CG704" s="399">
        <v>1.0609111993869101E-2</v>
      </c>
      <c r="CH704" s="399">
        <v>6.0498377037717599E-2</v>
      </c>
      <c r="CI704" s="399">
        <v>0.62162166516044104</v>
      </c>
      <c r="CJ704" s="399">
        <v>4.3408008412153698E-2</v>
      </c>
      <c r="CK704" s="399"/>
      <c r="CL704" s="399"/>
      <c r="CM704" s="399"/>
      <c r="CN704" s="399"/>
      <c r="CO704" s="399"/>
      <c r="CP704" s="399"/>
      <c r="CQ704" s="399"/>
      <c r="CR704" s="399">
        <v>6.2195015211312602E-3</v>
      </c>
      <c r="CS704" s="399"/>
      <c r="CT704" s="399"/>
      <c r="CU704" s="399"/>
      <c r="CV704" s="399"/>
      <c r="CW704" s="399"/>
      <c r="CX704" s="399"/>
      <c r="CY704" s="399"/>
      <c r="CZ704" s="399"/>
      <c r="DA704" s="399"/>
      <c r="DB704" s="399"/>
      <c r="DC704" s="399"/>
      <c r="DD704" s="399"/>
      <c r="DE704" s="399"/>
      <c r="DG704" s="404"/>
      <c r="DI704" s="399"/>
      <c r="DJ704" s="399">
        <v>0.13529990284403401</v>
      </c>
      <c r="DK704" s="399">
        <v>5.4246039869332199E-2</v>
      </c>
    </row>
    <row r="705" spans="1:115" customFormat="1" hidden="1" outlineLevel="1">
      <c r="A705" s="398">
        <f t="shared" si="57"/>
        <v>40117</v>
      </c>
      <c r="B705" s="402"/>
      <c r="C705" s="399"/>
      <c r="D705" s="399">
        <v>0</v>
      </c>
      <c r="E705" s="399">
        <v>-2.67959176640294E-2</v>
      </c>
      <c r="F705" s="399"/>
      <c r="G705" s="399">
        <v>-5.4682589999999996E-2</v>
      </c>
      <c r="H705" s="399">
        <v>-3.134294E-2</v>
      </c>
      <c r="I705" s="399">
        <v>1.7541660000000001E-2</v>
      </c>
      <c r="J705" s="399">
        <v>-5.7267249999999999E-2</v>
      </c>
      <c r="K705" s="399">
        <v>-4.8032289999999998E-2</v>
      </c>
      <c r="L705" s="399">
        <v>-4.4632089999999999E-2</v>
      </c>
      <c r="M705" s="399">
        <v>-6.9831379999999998E-2</v>
      </c>
      <c r="N705" s="399">
        <v>-1.1823650000000002E-2</v>
      </c>
      <c r="O705" s="399">
        <v>7.3140360000000003E-3</v>
      </c>
      <c r="P705" s="399">
        <v>-2.9990260000000001E-2</v>
      </c>
      <c r="Q705" s="399">
        <v>-3.2786879999999997E-2</v>
      </c>
      <c r="R705" s="399">
        <v>1.69950873805568E-2</v>
      </c>
      <c r="S705" s="399">
        <v>1.27224890683719E-2</v>
      </c>
      <c r="T705" s="399">
        <v>-0.18727914688269801</v>
      </c>
      <c r="U705" s="399">
        <v>-0.12513149373473001</v>
      </c>
      <c r="V705" s="399">
        <v>0.27260065104819903</v>
      </c>
      <c r="W705" s="399">
        <v>-3.3576262388742797E-2</v>
      </c>
      <c r="X705" s="399">
        <v>2.6429127821538901E-3</v>
      </c>
      <c r="Y705" s="399">
        <v>-5.4929592040852397E-2</v>
      </c>
      <c r="Z705" s="399">
        <v>-0.17094982341887799</v>
      </c>
      <c r="AA705" s="399">
        <v>1.14173436495705E-2</v>
      </c>
      <c r="AB705" s="399">
        <v>-1.24391316973184E-2</v>
      </c>
      <c r="AC705" s="399">
        <v>-3.1617829652359399E-3</v>
      </c>
      <c r="AD705" s="399"/>
      <c r="AE705" s="399">
        <v>-3.2776748110037099E-3</v>
      </c>
      <c r="AF705" s="399">
        <v>-1.2688562854492999E-2</v>
      </c>
      <c r="AG705" s="399">
        <v>0.117043108874086</v>
      </c>
      <c r="AH705" s="399"/>
      <c r="AI705" s="399">
        <v>8.12140278275508E-2</v>
      </c>
      <c r="AJ705" s="399">
        <v>8.1214123443667394E-2</v>
      </c>
      <c r="AK705" s="399">
        <v>-0.19108239739487801</v>
      </c>
      <c r="AL705" s="399"/>
      <c r="AM705" s="399">
        <v>-0.118980857798015</v>
      </c>
      <c r="AN705" s="399">
        <v>-1.28804168813076E-2</v>
      </c>
      <c r="AO705" s="399">
        <v>0.104175861065204</v>
      </c>
      <c r="AP705" s="399">
        <v>-2.2130765971245501E-2</v>
      </c>
      <c r="AQ705" s="399">
        <v>-3.8948810763243101E-2</v>
      </c>
      <c r="AR705" s="399">
        <v>-0.20425854710611499</v>
      </c>
      <c r="AS705" s="399"/>
      <c r="AT705" s="399">
        <v>1.49151065796846E-2</v>
      </c>
      <c r="AU705" s="399"/>
      <c r="AV705" s="399">
        <v>3.22194851118267E-2</v>
      </c>
      <c r="AW705" s="399">
        <v>9.0188725948385697E-3</v>
      </c>
      <c r="AX705" s="399"/>
      <c r="AY705" s="399">
        <v>1.37342195504206E-2</v>
      </c>
      <c r="AZ705" s="399">
        <v>-5.1861833978850198E-2</v>
      </c>
      <c r="BA705" s="399">
        <v>-1.7306769368421399E-3</v>
      </c>
      <c r="BB705" s="399">
        <v>6.5069140084113002E-3</v>
      </c>
      <c r="BC705" s="399"/>
      <c r="BD705" s="399">
        <v>5.3835554619572302E-3</v>
      </c>
      <c r="BE705" s="399">
        <v>-0.114511872766665</v>
      </c>
      <c r="BF705" s="399">
        <v>-0.11803405322624599</v>
      </c>
      <c r="BG705" s="399">
        <v>-2.9126036355085899E-2</v>
      </c>
      <c r="BH705" s="399">
        <v>-0.101589060490232</v>
      </c>
      <c r="BI705" s="399"/>
      <c r="BJ705" s="399">
        <v>-2.15473032263368E-2</v>
      </c>
      <c r="BK705" s="399">
        <v>8.0437481750838397E-2</v>
      </c>
      <c r="BL705" s="399">
        <v>-4.56292404291474E-2</v>
      </c>
      <c r="BM705" s="399">
        <v>-6.0629161029169702E-2</v>
      </c>
      <c r="BN705" s="399"/>
      <c r="BO705" s="399">
        <v>8.6752701329208995E-2</v>
      </c>
      <c r="BP705" s="399">
        <v>-0.13714514220615201</v>
      </c>
      <c r="BQ705" s="399">
        <v>4.9689484591669997E-2</v>
      </c>
      <c r="BR705" s="399">
        <v>3.6341912909924501E-2</v>
      </c>
      <c r="BS705" s="399"/>
      <c r="BT705" s="399">
        <v>9.62238224652123E-2</v>
      </c>
      <c r="BU705" s="399">
        <v>-2.75424790553511E-2</v>
      </c>
      <c r="BV705" s="399"/>
      <c r="BW705" s="399">
        <v>1.2018807370524701E-2</v>
      </c>
      <c r="BX705" s="403">
        <v>-0.334401695343989</v>
      </c>
      <c r="BY705" s="399">
        <v>5.0825453143537001E-3</v>
      </c>
      <c r="BZ705" s="399">
        <v>-3.1011168132614099E-2</v>
      </c>
      <c r="CA705" s="399">
        <v>-2.1251936337402601E-2</v>
      </c>
      <c r="CB705" s="399">
        <v>-2.8313300000098601E-2</v>
      </c>
      <c r="CC705" s="399">
        <v>-1.0329905847186001E-2</v>
      </c>
      <c r="CD705" s="399"/>
      <c r="CE705" s="399"/>
      <c r="CF705" s="399">
        <v>-1.2721005415846901E-2</v>
      </c>
      <c r="CG705" s="399">
        <v>-3.3916303623162398E-2</v>
      </c>
      <c r="CH705" s="399">
        <v>4.3624111154086397E-2</v>
      </c>
      <c r="CI705" s="399">
        <v>-0.208333374725446</v>
      </c>
      <c r="CJ705" s="399">
        <v>7.8149113788578306E-2</v>
      </c>
      <c r="CK705" s="399"/>
      <c r="CL705" s="399"/>
      <c r="CM705" s="399"/>
      <c r="CN705" s="399"/>
      <c r="CO705" s="399"/>
      <c r="CP705" s="399"/>
      <c r="CQ705" s="399"/>
      <c r="CR705" s="399">
        <v>2.0123196572876499E-3</v>
      </c>
      <c r="CS705" s="399"/>
      <c r="CT705" s="399"/>
      <c r="CU705" s="399"/>
      <c r="CV705" s="399"/>
      <c r="CW705" s="399"/>
      <c r="CX705" s="399"/>
      <c r="CY705" s="399"/>
      <c r="CZ705" s="399"/>
      <c r="DA705" s="399"/>
      <c r="DB705" s="399"/>
      <c r="DC705" s="399"/>
      <c r="DD705" s="399"/>
      <c r="DE705" s="399"/>
      <c r="DG705" s="404"/>
      <c r="DI705" s="399"/>
      <c r="DJ705" s="399">
        <v>-0.10566348470482</v>
      </c>
      <c r="DK705" s="399">
        <v>-2.9382380280531899E-2</v>
      </c>
    </row>
    <row r="706" spans="1:115" customFormat="1" hidden="1" outlineLevel="1">
      <c r="A706" s="398">
        <f t="shared" si="57"/>
        <v>40147</v>
      </c>
      <c r="B706" s="402"/>
      <c r="C706" s="399"/>
      <c r="D706" s="399">
        <v>0</v>
      </c>
      <c r="E706" s="399">
        <v>5.4338042852292101E-2</v>
      </c>
      <c r="F706" s="399"/>
      <c r="G706" s="399">
        <v>0.1120346</v>
      </c>
      <c r="H706" s="399">
        <v>6.2824749999999999E-2</v>
      </c>
      <c r="I706" s="399">
        <v>2.9331360000000001E-2</v>
      </c>
      <c r="J706" s="399">
        <v>3.9431620000000001E-2</v>
      </c>
      <c r="K706" s="399">
        <v>7.9499680000000003E-2</v>
      </c>
      <c r="L706" s="399">
        <v>6.5656569999999997E-2</v>
      </c>
      <c r="M706" s="399">
        <v>6.0886699999999995E-2</v>
      </c>
      <c r="N706" s="399">
        <v>5.232204E-2</v>
      </c>
      <c r="O706" s="399">
        <v>3.8312989999999998E-2</v>
      </c>
      <c r="P706" s="399">
        <v>8.753263E-2</v>
      </c>
      <c r="Q706" s="399">
        <v>4.6148680000000004E-2</v>
      </c>
      <c r="R706" s="399">
        <v>6.0530240139020398E-2</v>
      </c>
      <c r="S706" s="399">
        <v>9.1708528827618693E-2</v>
      </c>
      <c r="T706" s="399">
        <v>0.52391312482902497</v>
      </c>
      <c r="U706" s="399">
        <v>-3.9663453823362997E-2</v>
      </c>
      <c r="V706" s="399">
        <v>0.14392733317818901</v>
      </c>
      <c r="W706" s="399">
        <v>0.14770323770816901</v>
      </c>
      <c r="X706" s="399">
        <v>3.5989199972483702E-3</v>
      </c>
      <c r="Y706" s="399">
        <v>5.3830557678618197E-2</v>
      </c>
      <c r="Z706" s="399">
        <v>7.1428571428571397E-2</v>
      </c>
      <c r="AA706" s="399">
        <v>5.3825843941806201E-2</v>
      </c>
      <c r="AB706" s="399">
        <v>-0.119660429274604</v>
      </c>
      <c r="AC706" s="399">
        <v>0.104493397448031</v>
      </c>
      <c r="AD706" s="399"/>
      <c r="AE706" s="399">
        <v>0.104128743181056</v>
      </c>
      <c r="AF706" s="399">
        <v>7.8218793239155496E-2</v>
      </c>
      <c r="AG706" s="399">
        <v>-4.5576437469324799E-2</v>
      </c>
      <c r="AH706" s="399"/>
      <c r="AI706" s="399">
        <v>8.7443144997668198E-2</v>
      </c>
      <c r="AJ706" s="399">
        <v>8.7443018735222602E-2</v>
      </c>
      <c r="AK706" s="399">
        <v>2.6247382642203801E-3</v>
      </c>
      <c r="AL706" s="399"/>
      <c r="AM706" s="399">
        <v>0.13176417211417399</v>
      </c>
      <c r="AN706" s="399">
        <v>8.0073449567243903E-3</v>
      </c>
      <c r="AO706" s="399">
        <v>4.1799331289058501E-2</v>
      </c>
      <c r="AP706" s="399">
        <v>0.17070792464284201</v>
      </c>
      <c r="AQ706" s="399">
        <v>4.3582779028985899E-2</v>
      </c>
      <c r="AR706" s="399">
        <v>9.1973395125240803E-2</v>
      </c>
      <c r="AS706" s="399"/>
      <c r="AT706" s="399">
        <v>4.6446040116203402E-2</v>
      </c>
      <c r="AU706" s="399"/>
      <c r="AV706" s="399">
        <v>2.7580325845214498E-2</v>
      </c>
      <c r="AW706" s="399">
        <v>7.4999754971485796E-2</v>
      </c>
      <c r="AX706" s="399"/>
      <c r="AY706" s="399">
        <v>7.7210518537018394E-2</v>
      </c>
      <c r="AZ706" s="399">
        <v>7.2989337009435801E-2</v>
      </c>
      <c r="BA706" s="399">
        <v>2.8855390986680201E-2</v>
      </c>
      <c r="BB706" s="399">
        <v>-9.1867745051148697E-2</v>
      </c>
      <c r="BC706" s="399"/>
      <c r="BD706" s="399">
        <v>3.08042888575073E-2</v>
      </c>
      <c r="BE706" s="399">
        <v>0.156734150962205</v>
      </c>
      <c r="BF706" s="399">
        <v>0.10272208684882</v>
      </c>
      <c r="BG706" s="399">
        <v>0.26999994277321798</v>
      </c>
      <c r="BH706" s="399">
        <v>7.1677767323769404E-2</v>
      </c>
      <c r="BI706" s="399"/>
      <c r="BJ706" s="399">
        <v>-5.3068683357017497E-2</v>
      </c>
      <c r="BK706" s="399">
        <v>6.0479156926767703E-2</v>
      </c>
      <c r="BL706" s="399">
        <v>1.7237396621341401E-2</v>
      </c>
      <c r="BM706" s="399">
        <v>0.13878621647324799</v>
      </c>
      <c r="BN706" s="399"/>
      <c r="BO706" s="399">
        <v>2.85714762584501E-2</v>
      </c>
      <c r="BP706" s="399">
        <v>1.1034707594601701E-2</v>
      </c>
      <c r="BQ706" s="399">
        <v>4.3110711106314398E-2</v>
      </c>
      <c r="BR706" s="399">
        <v>0.104816725366684</v>
      </c>
      <c r="BS706" s="399"/>
      <c r="BT706" s="399">
        <v>7.0821807026958394E-2</v>
      </c>
      <c r="BU706" s="399">
        <v>3.2602848268323999E-2</v>
      </c>
      <c r="BV706" s="399"/>
      <c r="BW706" s="399">
        <v>9.80273208417696E-2</v>
      </c>
      <c r="BX706" s="403">
        <v>1.1236022522667701E-2</v>
      </c>
      <c r="BY706" s="399">
        <v>7.0107820175261598E-2</v>
      </c>
      <c r="BZ706" s="399">
        <v>2.58659542764887E-2</v>
      </c>
      <c r="CA706" s="399">
        <v>6.9150623110115494E-2</v>
      </c>
      <c r="CB706" s="399">
        <v>1.54138145146009E-2</v>
      </c>
      <c r="CC706" s="399">
        <v>-0.121529513290314</v>
      </c>
      <c r="CD706" s="399"/>
      <c r="CE706" s="399"/>
      <c r="CF706" s="399">
        <v>0.23423795054299801</v>
      </c>
      <c r="CG706" s="399">
        <v>8.0148795227419495E-2</v>
      </c>
      <c r="CH706" s="399">
        <v>3.0597857314247499E-2</v>
      </c>
      <c r="CI706" s="399">
        <v>0.18947369411711501</v>
      </c>
      <c r="CJ706" s="399">
        <v>6.52724053412536E-2</v>
      </c>
      <c r="CK706" s="399"/>
      <c r="CL706" s="399"/>
      <c r="CM706" s="399"/>
      <c r="CN706" s="399"/>
      <c r="CO706" s="399"/>
      <c r="CP706" s="399"/>
      <c r="CQ706" s="399"/>
      <c r="CR706" s="399">
        <v>0.10878893183815801</v>
      </c>
      <c r="CS706" s="399"/>
      <c r="CT706" s="399"/>
      <c r="CU706" s="399"/>
      <c r="CV706" s="399"/>
      <c r="CW706" s="399"/>
      <c r="CX706" s="399"/>
      <c r="CY706" s="399"/>
      <c r="CZ706" s="399"/>
      <c r="DA706" s="399"/>
      <c r="DB706" s="399"/>
      <c r="DC706" s="399"/>
      <c r="DD706" s="399"/>
      <c r="DE706" s="399"/>
      <c r="DG706" s="404"/>
      <c r="DI706" s="399"/>
      <c r="DJ706" s="399">
        <v>-1.4607686053978599E-2</v>
      </c>
      <c r="DK706" s="399">
        <v>1.39711488186229E-2</v>
      </c>
    </row>
    <row r="707" spans="1:115" customFormat="1" hidden="1" outlineLevel="1">
      <c r="A707" s="398">
        <f t="shared" si="57"/>
        <v>40178</v>
      </c>
      <c r="B707" s="402"/>
      <c r="C707" s="399"/>
      <c r="D707" s="399">
        <v>1E-4</v>
      </c>
      <c r="E707" s="399">
        <v>2.6869422435477699E-2</v>
      </c>
      <c r="F707" s="399"/>
      <c r="G707" s="399">
        <v>2.7681259999999999E-2</v>
      </c>
      <c r="H707" s="399">
        <v>4.8999800000000003E-2</v>
      </c>
      <c r="I707" s="399">
        <v>1.158349E-2</v>
      </c>
      <c r="J707" s="399">
        <v>-9.8352329999999992E-4</v>
      </c>
      <c r="K707" s="399">
        <v>2.6860330000000002E-2</v>
      </c>
      <c r="L707" s="399">
        <v>7.367282E-2</v>
      </c>
      <c r="M707" s="399">
        <v>7.7601489999999995E-2</v>
      </c>
      <c r="N707" s="399">
        <v>6.2297640000000001E-2</v>
      </c>
      <c r="O707" s="399">
        <v>3.2042589999999997E-3</v>
      </c>
      <c r="P707" s="399">
        <v>2.7573840000000002E-2</v>
      </c>
      <c r="Q707" s="399">
        <v>5.5431499999999995E-2</v>
      </c>
      <c r="R707" s="399">
        <v>5.4124336124291697E-2</v>
      </c>
      <c r="S707" s="399">
        <v>-5.54763918473188E-3</v>
      </c>
      <c r="T707" s="399">
        <v>0.38088444923201298</v>
      </c>
      <c r="U707" s="399">
        <v>0.13391748174590901</v>
      </c>
      <c r="V707" s="399">
        <v>-1.02273515723254E-2</v>
      </c>
      <c r="W707" s="399">
        <v>-5.1897436763394603E-2</v>
      </c>
      <c r="X707" s="399">
        <v>4.6347267444141797E-2</v>
      </c>
      <c r="Y707" s="399">
        <v>-5.2023228871047197E-2</v>
      </c>
      <c r="Z707" s="399">
        <v>-1.5723213507833501E-2</v>
      </c>
      <c r="AA707" s="399">
        <v>-1.23518716068099E-2</v>
      </c>
      <c r="AB707" s="399">
        <v>4.7900374113216397E-2</v>
      </c>
      <c r="AC707" s="399">
        <v>0.17693038104492201</v>
      </c>
      <c r="AD707" s="399">
        <v>-2.4782385484364199E-2</v>
      </c>
      <c r="AE707" s="399">
        <v>7.9480882954294493E-2</v>
      </c>
      <c r="AF707" s="399">
        <v>4.3044611959788703E-2</v>
      </c>
      <c r="AG707" s="399">
        <v>-1.96710550729178E-2</v>
      </c>
      <c r="AH707" s="399"/>
      <c r="AI707" s="399">
        <v>6.3430551029649104E-2</v>
      </c>
      <c r="AJ707" s="399">
        <v>6.3430554813279597E-2</v>
      </c>
      <c r="AK707" s="399">
        <v>-4.1933776508908997E-2</v>
      </c>
      <c r="AL707" s="399"/>
      <c r="AM707" s="399">
        <v>-2.4343406671208601E-2</v>
      </c>
      <c r="AN707" s="399">
        <v>0.15357450116708901</v>
      </c>
      <c r="AO707" s="399">
        <v>0.150171963840984</v>
      </c>
      <c r="AP707" s="399">
        <v>1.9933701169735099E-2</v>
      </c>
      <c r="AQ707" s="399">
        <v>2.24090417133577E-2</v>
      </c>
      <c r="AR707" s="399">
        <v>0.43032157463082699</v>
      </c>
      <c r="AS707" s="399"/>
      <c r="AT707" s="399">
        <v>0.110960209556835</v>
      </c>
      <c r="AU707" s="399"/>
      <c r="AV707" s="399">
        <v>-1.5888580254283E-2</v>
      </c>
      <c r="AW707" s="399">
        <v>-2.7585890674038899E-2</v>
      </c>
      <c r="AX707" s="399"/>
      <c r="AY707" s="399">
        <v>-4.9710982143762301E-2</v>
      </c>
      <c r="AZ707" s="399">
        <v>1.33132951672543E-2</v>
      </c>
      <c r="BA707" s="399">
        <v>3.8329957628059699E-2</v>
      </c>
      <c r="BB707" s="399">
        <v>8.6549037356678404E-2</v>
      </c>
      <c r="BC707" s="399"/>
      <c r="BD707" s="399">
        <v>-4.7681273688317399E-2</v>
      </c>
      <c r="BE707" s="399">
        <v>0.10381243717099201</v>
      </c>
      <c r="BF707" s="399">
        <v>0.32182583500841899</v>
      </c>
      <c r="BG707" s="399">
        <v>0.124859558212763</v>
      </c>
      <c r="BH707" s="399">
        <v>0.12045813486746999</v>
      </c>
      <c r="BI707" s="399"/>
      <c r="BJ707" s="399">
        <v>8.5792182852264906E-2</v>
      </c>
      <c r="BK707" s="399">
        <v>-2.3976525099839299E-2</v>
      </c>
      <c r="BL707" s="399">
        <v>-1.9298872046215599E-2</v>
      </c>
      <c r="BM707" s="399">
        <v>8.1592636293318296E-2</v>
      </c>
      <c r="BN707" s="399"/>
      <c r="BO707" s="399">
        <v>-1.3454478540987001E-2</v>
      </c>
      <c r="BP707" s="399">
        <v>0.15006824298926399</v>
      </c>
      <c r="BQ707" s="399">
        <v>9.3192487194959598E-3</v>
      </c>
      <c r="BR707" s="399">
        <v>6.3132028895148198E-2</v>
      </c>
      <c r="BS707" s="399"/>
      <c r="BT707" s="399">
        <v>7.9752893545236195E-2</v>
      </c>
      <c r="BU707" s="399">
        <v>-1.6210996935017E-2</v>
      </c>
      <c r="BV707" s="399"/>
      <c r="BW707" s="399">
        <v>-1.52231786671462E-2</v>
      </c>
      <c r="BX707" s="403">
        <v>0.21111108573589599</v>
      </c>
      <c r="BY707" s="399">
        <v>3.1774751795825999E-2</v>
      </c>
      <c r="BZ707" s="399">
        <v>2.3076662873723099E-2</v>
      </c>
      <c r="CA707" s="399">
        <v>-5.2970405214896E-3</v>
      </c>
      <c r="CB707" s="399">
        <v>1.3936363881287399E-2</v>
      </c>
      <c r="CC707" s="399">
        <v>3.8697007789481201E-2</v>
      </c>
      <c r="CD707" s="399"/>
      <c r="CE707" s="399"/>
      <c r="CF707" s="399">
        <v>-0.116389778344653</v>
      </c>
      <c r="CG707" s="399">
        <v>1.8975838171095601E-2</v>
      </c>
      <c r="CH707" s="399">
        <v>1.87824046947862E-2</v>
      </c>
      <c r="CI707" s="399">
        <v>0.247787586346295</v>
      </c>
      <c r="CJ707" s="399">
        <v>3.6381951535422001E-2</v>
      </c>
      <c r="CK707" s="399"/>
      <c r="CL707" s="399"/>
      <c r="CM707" s="399"/>
      <c r="CN707" s="399"/>
      <c r="CO707" s="399"/>
      <c r="CP707" s="399"/>
      <c r="CQ707" s="399"/>
      <c r="CR707" s="399">
        <v>2.9537637680606601E-2</v>
      </c>
      <c r="CS707" s="399"/>
      <c r="CT707" s="399"/>
      <c r="CU707" s="399"/>
      <c r="CV707" s="399"/>
      <c r="CW707" s="399"/>
      <c r="CX707" s="399"/>
      <c r="CY707" s="399"/>
      <c r="CZ707" s="399"/>
      <c r="DA707" s="399"/>
      <c r="DB707" s="399"/>
      <c r="DC707" s="399"/>
      <c r="DD707" s="399"/>
      <c r="DE707" s="399"/>
      <c r="DG707" s="404"/>
      <c r="DI707" s="399"/>
      <c r="DJ707" s="399">
        <v>3.8672230562080502E-2</v>
      </c>
      <c r="DK707" s="399">
        <v>9.1149566004443197E-2</v>
      </c>
    </row>
    <row r="708" spans="1:115" customFormat="1" hidden="1" outlineLevel="1">
      <c r="A708" s="398">
        <f t="shared" si="57"/>
        <v>40209</v>
      </c>
      <c r="B708" s="402"/>
      <c r="C708" s="399"/>
      <c r="D708" s="399">
        <v>0</v>
      </c>
      <c r="E708" s="399">
        <v>-3.6960504750916799E-2</v>
      </c>
      <c r="F708" s="399"/>
      <c r="G708" s="399">
        <v>-8.1539370000000014E-2</v>
      </c>
      <c r="H708" s="399">
        <v>-2.5229849999999998E-2</v>
      </c>
      <c r="I708" s="399">
        <v>-4.2821160000000004E-2</v>
      </c>
      <c r="J708" s="399">
        <v>-8.9531680000000009E-3</v>
      </c>
      <c r="K708" s="399">
        <v>-2.1458170000000002E-2</v>
      </c>
      <c r="L708" s="399">
        <v>-5.5207870000000006E-2</v>
      </c>
      <c r="M708" s="399">
        <v>-7.750841E-2</v>
      </c>
      <c r="N708" s="399">
        <v>-8.1829780000000005E-2</v>
      </c>
      <c r="O708" s="399">
        <v>-9.5905009999999995E-3</v>
      </c>
      <c r="P708" s="399">
        <v>4.2443250000000002E-3</v>
      </c>
      <c r="Q708" s="399">
        <v>-4.4952439999999996E-2</v>
      </c>
      <c r="R708" s="399">
        <v>-8.8596852883583904E-2</v>
      </c>
      <c r="S708" s="399">
        <v>-4.7407670330727701E-2</v>
      </c>
      <c r="T708" s="399">
        <v>-0.229338863330593</v>
      </c>
      <c r="U708" s="399">
        <v>-3.9735164865123997E-2</v>
      </c>
      <c r="V708" s="399">
        <v>-6.7722274167490298E-2</v>
      </c>
      <c r="W708" s="399">
        <v>1.16723814923513E-3</v>
      </c>
      <c r="X708" s="399">
        <v>-1.76015447912997E-2</v>
      </c>
      <c r="Y708" s="399">
        <v>-7.5456895599315899E-2</v>
      </c>
      <c r="Z708" s="399">
        <v>-0.115256414031694</v>
      </c>
      <c r="AA708" s="399">
        <v>-2.9406863793228301E-2</v>
      </c>
      <c r="AB708" s="399">
        <v>7.8658404093196299E-2</v>
      </c>
      <c r="AC708" s="399">
        <v>-0.13853867251011201</v>
      </c>
      <c r="AD708" s="399">
        <v>4.7257945430547198E-2</v>
      </c>
      <c r="AE708" s="399">
        <v>-8.3720927074435597E-2</v>
      </c>
      <c r="AF708" s="399">
        <v>-4.5346080257152498E-2</v>
      </c>
      <c r="AG708" s="399">
        <v>-1.7434400399861799E-2</v>
      </c>
      <c r="AH708" s="399"/>
      <c r="AI708" s="399">
        <v>-0.14523053322781099</v>
      </c>
      <c r="AJ708" s="399">
        <v>-0.14523048961832899</v>
      </c>
      <c r="AK708" s="399">
        <v>0.31232832320135101</v>
      </c>
      <c r="AL708" s="399"/>
      <c r="AM708" s="399">
        <v>-1.1015046125881601E-2</v>
      </c>
      <c r="AN708" s="399">
        <v>-0.15812318214882401</v>
      </c>
      <c r="AO708" s="399">
        <v>-6.1794039427873898E-2</v>
      </c>
      <c r="AP708" s="399">
        <v>4.4882059673446002E-2</v>
      </c>
      <c r="AQ708" s="399">
        <v>-3.5114213700294897E-2</v>
      </c>
      <c r="AR708" s="399">
        <v>-0.17612420628568301</v>
      </c>
      <c r="AS708" s="399"/>
      <c r="AT708" s="399">
        <v>-5.8027429053406798E-2</v>
      </c>
      <c r="AU708" s="399"/>
      <c r="AV708" s="399">
        <v>-1.9407893672689601E-2</v>
      </c>
      <c r="AW708" s="399">
        <v>2.2462771414344801E-2</v>
      </c>
      <c r="AX708" s="399"/>
      <c r="AY708" s="399">
        <v>-0.136040705547185</v>
      </c>
      <c r="AZ708" s="399">
        <v>2.7574888445599501E-2</v>
      </c>
      <c r="BA708" s="399">
        <v>-2.6676656118154E-2</v>
      </c>
      <c r="BB708" s="399">
        <v>0.14586201618747499</v>
      </c>
      <c r="BC708" s="399"/>
      <c r="BD708" s="399">
        <v>3.9945598314591498E-2</v>
      </c>
      <c r="BE708" s="399">
        <v>-0.10385057425217201</v>
      </c>
      <c r="BF708" s="399">
        <v>-8.7558544394162205E-2</v>
      </c>
      <c r="BG708" s="399">
        <v>8.3999679530053703E-2</v>
      </c>
      <c r="BH708" s="399">
        <v>-6.6608221221069505E-2</v>
      </c>
      <c r="BI708" s="399"/>
      <c r="BJ708" s="399">
        <v>-2.1315170038419502E-2</v>
      </c>
      <c r="BK708" s="399">
        <v>-7.7094038008620205E-2</v>
      </c>
      <c r="BL708" s="399">
        <v>-6.4391558563005699E-2</v>
      </c>
      <c r="BM708" s="399">
        <v>8.1171965862562895E-2</v>
      </c>
      <c r="BN708" s="399"/>
      <c r="BO708" s="399">
        <v>-6.3255000191620697E-2</v>
      </c>
      <c r="BP708" s="399">
        <v>-5.5771143278615203E-2</v>
      </c>
      <c r="BQ708" s="399">
        <v>-0.102368372778894</v>
      </c>
      <c r="BR708" s="399">
        <v>8.2677367750299199E-2</v>
      </c>
      <c r="BS708" s="399"/>
      <c r="BT708" s="399">
        <v>-6.2085314086362003E-2</v>
      </c>
      <c r="BU708" s="399">
        <v>-6.2134254155164798E-2</v>
      </c>
      <c r="BV708" s="399"/>
      <c r="BW708" s="399">
        <v>-3.7443217327071099E-4</v>
      </c>
      <c r="BX708" s="403">
        <v>-0.26212317585809197</v>
      </c>
      <c r="BY708" s="399">
        <v>-3.9512071413807297E-2</v>
      </c>
      <c r="BZ708" s="399">
        <v>-6.1403539990439099E-2</v>
      </c>
      <c r="CA708" s="399">
        <v>-1.5459254801012401E-3</v>
      </c>
      <c r="CB708" s="399">
        <v>-5.5613464157342203E-2</v>
      </c>
      <c r="CC708" s="399">
        <v>7.5789727862383104E-3</v>
      </c>
      <c r="CD708" s="399"/>
      <c r="CE708" s="399"/>
      <c r="CF708" s="399">
        <v>-9.40604533212889E-2</v>
      </c>
      <c r="CG708" s="399">
        <v>-1.42857836049028E-2</v>
      </c>
      <c r="CH708" s="399">
        <v>-2.5042095891762501E-2</v>
      </c>
      <c r="CI708" s="399">
        <v>6.38298124178375E-2</v>
      </c>
      <c r="CJ708" s="399">
        <v>-7.5459067314252101E-2</v>
      </c>
      <c r="CK708" s="399"/>
      <c r="CL708" s="399"/>
      <c r="CM708" s="399"/>
      <c r="CN708" s="399"/>
      <c r="CO708" s="399"/>
      <c r="CP708" s="399"/>
      <c r="CQ708" s="399"/>
      <c r="CR708" s="399">
        <v>-5.2055851564221399E-2</v>
      </c>
      <c r="CS708" s="399"/>
      <c r="CT708" s="399"/>
      <c r="CU708" s="399"/>
      <c r="CV708" s="399"/>
      <c r="CW708" s="399"/>
      <c r="CX708" s="399"/>
      <c r="CY708" s="399"/>
      <c r="CZ708" s="399"/>
      <c r="DA708" s="399"/>
      <c r="DB708" s="399"/>
      <c r="DC708" s="399"/>
      <c r="DD708" s="399"/>
      <c r="DE708" s="399"/>
      <c r="DG708" s="404"/>
      <c r="DI708" s="399"/>
      <c r="DJ708" s="399">
        <v>-7.1076697264111505E-2</v>
      </c>
      <c r="DK708" s="399">
        <v>-1.86509461033743E-2</v>
      </c>
    </row>
    <row r="709" spans="1:115" customFormat="1" hidden="1" outlineLevel="1">
      <c r="A709" s="398">
        <f t="shared" si="57"/>
        <v>40237</v>
      </c>
      <c r="B709" s="402"/>
      <c r="C709" s="399"/>
      <c r="D709" s="399">
        <v>0</v>
      </c>
      <c r="E709" s="399">
        <v>3.1653976198044997E-2</v>
      </c>
      <c r="F709" s="399"/>
      <c r="G709" s="399">
        <v>5.0890989999999997E-2</v>
      </c>
      <c r="H709" s="399">
        <v>5.922351E-2</v>
      </c>
      <c r="I709" s="399">
        <v>2.4310779999999997E-2</v>
      </c>
      <c r="J709" s="399">
        <v>3.5093819999999998E-2</v>
      </c>
      <c r="K709" s="399">
        <v>4.9269970000000003E-2</v>
      </c>
      <c r="L709" s="399">
        <v>5.5831559999999995E-2</v>
      </c>
      <c r="M709" s="399">
        <v>1.1893339999999999E-2</v>
      </c>
      <c r="N709" s="399">
        <v>4.5057559999999997E-2</v>
      </c>
      <c r="O709" s="399">
        <v>3.0433439999999999E-2</v>
      </c>
      <c r="P709" s="399">
        <v>5.3289230000000002E-3</v>
      </c>
      <c r="Q709" s="399">
        <v>-9.6385540000000006E-3</v>
      </c>
      <c r="R709" s="399">
        <v>6.5396114057466995E-2</v>
      </c>
      <c r="S709" s="399">
        <v>2.0102918262372999E-2</v>
      </c>
      <c r="T709" s="399">
        <v>6.0321689941561202E-2</v>
      </c>
      <c r="U709" s="399">
        <v>5.9770168869416697E-2</v>
      </c>
      <c r="V709" s="399">
        <v>-5.5896674360343901E-2</v>
      </c>
      <c r="W709" s="399">
        <v>0.25981876134965198</v>
      </c>
      <c r="X709" s="399">
        <v>6.5999429711529098E-2</v>
      </c>
      <c r="Y709" s="399">
        <v>0.15251368999402901</v>
      </c>
      <c r="Z709" s="399">
        <v>0.19359511474796301</v>
      </c>
      <c r="AA709" s="399">
        <v>6.4902659639451493E-2</v>
      </c>
      <c r="AB709" s="399">
        <v>4.3478206101353202E-2</v>
      </c>
      <c r="AC709" s="399">
        <v>6.9236786215658805E-2</v>
      </c>
      <c r="AD709" s="399">
        <v>1.7028427208953999E-2</v>
      </c>
      <c r="AE709" s="399">
        <v>5.7191278591971199E-2</v>
      </c>
      <c r="AF709" s="399">
        <v>7.4583065960868805E-2</v>
      </c>
      <c r="AG709" s="399">
        <v>1.3100423222842401E-2</v>
      </c>
      <c r="AH709" s="399"/>
      <c r="AI709" s="399">
        <v>-5.92512422379631E-3</v>
      </c>
      <c r="AJ709" s="399">
        <v>-5.9251696077930998E-3</v>
      </c>
      <c r="AK709" s="399">
        <v>4.1751623033650098E-3</v>
      </c>
      <c r="AL709" s="399"/>
      <c r="AM709" s="399">
        <v>5.20234883810404E-2</v>
      </c>
      <c r="AN709" s="399">
        <v>2.7264679254361299E-2</v>
      </c>
      <c r="AO709" s="399">
        <v>1.45184083121496E-2</v>
      </c>
      <c r="AP709" s="399">
        <v>-3.40493601089897E-2</v>
      </c>
      <c r="AQ709" s="399">
        <v>6.0391824020270102E-2</v>
      </c>
      <c r="AR709" s="399">
        <v>5.2631831050947202E-2</v>
      </c>
      <c r="AS709" s="399"/>
      <c r="AT709" s="399">
        <v>6.8950633920009594E-2</v>
      </c>
      <c r="AU709" s="399"/>
      <c r="AV709" s="399">
        <v>4.78031573567601E-2</v>
      </c>
      <c r="AW709" s="399">
        <v>2.8107484903993198E-2</v>
      </c>
      <c r="AX709" s="399"/>
      <c r="AY709" s="399">
        <v>-7.3863741222908799E-2</v>
      </c>
      <c r="AZ709" s="399">
        <v>6.1216732212936399E-3</v>
      </c>
      <c r="BA709" s="399">
        <v>-7.1879140851212001E-3</v>
      </c>
      <c r="BB709" s="399">
        <v>2.64821213672914E-2</v>
      </c>
      <c r="BC709" s="399"/>
      <c r="BD709" s="399">
        <v>9.8726681853607196E-2</v>
      </c>
      <c r="BE709" s="399">
        <v>5.5729148557617202E-2</v>
      </c>
      <c r="BF709" s="399">
        <v>6.8788251998869607E-2</v>
      </c>
      <c r="BG709" s="399">
        <v>8.3025835006682494E-2</v>
      </c>
      <c r="BH709" s="399">
        <v>1.7294877343524799E-2</v>
      </c>
      <c r="BI709" s="399"/>
      <c r="BJ709" s="399">
        <v>-4.7619075419157303E-2</v>
      </c>
      <c r="BK709" s="399">
        <v>9.2075128137274698E-2</v>
      </c>
      <c r="BL709" s="399">
        <v>7.7811281172357402E-2</v>
      </c>
      <c r="BM709" s="399">
        <v>5.81600637961203E-2</v>
      </c>
      <c r="BN709" s="399"/>
      <c r="BO709" s="399">
        <v>1.20906502021151E-2</v>
      </c>
      <c r="BP709" s="399">
        <v>3.85346281096716E-2</v>
      </c>
      <c r="BQ709" s="399">
        <v>4.9194816158730703E-3</v>
      </c>
      <c r="BR709" s="399">
        <v>2.6060704507599501E-2</v>
      </c>
      <c r="BS709" s="399"/>
      <c r="BT709" s="399">
        <v>4.1182556257979203E-2</v>
      </c>
      <c r="BU709" s="399">
        <v>-2.3895718467196098E-3</v>
      </c>
      <c r="BV709" s="399"/>
      <c r="BW709" s="399">
        <v>1.1977995926246701E-2</v>
      </c>
      <c r="BX709" s="403">
        <v>9.5914697785769207E-2</v>
      </c>
      <c r="BY709" s="399">
        <v>3.6566013001202401E-3</v>
      </c>
      <c r="BZ709" s="399">
        <v>8.27770846307542E-2</v>
      </c>
      <c r="CA709" s="399">
        <v>1.7781391653904199E-2</v>
      </c>
      <c r="CB709" s="399">
        <v>7.6246958089808997E-2</v>
      </c>
      <c r="CC709" s="399">
        <v>4.2632546343402501E-2</v>
      </c>
      <c r="CD709" s="399"/>
      <c r="CE709" s="399"/>
      <c r="CF709" s="399">
        <v>0.14978949899791899</v>
      </c>
      <c r="CG709" s="399">
        <v>4.7492769480700102E-2</v>
      </c>
      <c r="CH709" s="399">
        <v>-3.4056498415145998E-2</v>
      </c>
      <c r="CI709" s="399">
        <v>9.9999984105427903E-2</v>
      </c>
      <c r="CJ709" s="399">
        <v>2.2145440621218902E-2</v>
      </c>
      <c r="CK709" s="399"/>
      <c r="CL709" s="399"/>
      <c r="CM709" s="399"/>
      <c r="CN709" s="399"/>
      <c r="CO709" s="399"/>
      <c r="CP709" s="399"/>
      <c r="CQ709" s="399"/>
      <c r="CR709" s="399">
        <v>3.0265270860507499E-2</v>
      </c>
      <c r="CS709" s="399"/>
      <c r="CT709" s="399"/>
      <c r="CU709" s="399"/>
      <c r="CV709" s="399"/>
      <c r="CW709" s="399"/>
      <c r="CX709" s="399"/>
      <c r="CY709" s="399"/>
      <c r="CZ709" s="399"/>
      <c r="DA709" s="399"/>
      <c r="DB709" s="399"/>
      <c r="DC709" s="399"/>
      <c r="DD709" s="399"/>
      <c r="DE709" s="399"/>
      <c r="DG709" s="404"/>
      <c r="DI709" s="399"/>
      <c r="DJ709" s="399">
        <v>8.7364590419178809E-3</v>
      </c>
      <c r="DK709" s="399">
        <v>0.10278052321320801</v>
      </c>
    </row>
    <row r="710" spans="1:115" customFormat="1" hidden="1" outlineLevel="1">
      <c r="A710" s="398">
        <f t="shared" ref="A710:A773" si="58">EOMONTH(A709,1)</f>
        <v>40268</v>
      </c>
      <c r="B710" s="402"/>
      <c r="C710" s="399"/>
      <c r="D710" s="399">
        <v>1E-4</v>
      </c>
      <c r="E710" s="399">
        <v>6.1396153985795898E-2</v>
      </c>
      <c r="F710" s="399"/>
      <c r="G710" s="399">
        <v>8.1271009999999991E-2</v>
      </c>
      <c r="H710" s="399">
        <v>8.4075369999999996E-2</v>
      </c>
      <c r="I710" s="399">
        <v>2.7770980000000001E-2</v>
      </c>
      <c r="J710" s="399">
        <v>8.9658719999999997E-2</v>
      </c>
      <c r="K710" s="399">
        <v>8.6669190000000007E-2</v>
      </c>
      <c r="L710" s="399">
        <v>0.10184760000000001</v>
      </c>
      <c r="M710" s="399">
        <v>6.5592419999999999E-2</v>
      </c>
      <c r="N710" s="399">
        <v>6.7046530000000007E-2</v>
      </c>
      <c r="O710" s="399">
        <v>4.1074359999999997E-2</v>
      </c>
      <c r="P710" s="399">
        <v>3.6190819999999999E-2</v>
      </c>
      <c r="Q710" s="399">
        <v>2.996031E-2</v>
      </c>
      <c r="R710" s="399">
        <v>0.148470737232901</v>
      </c>
      <c r="S710" s="399">
        <v>7.8295766448835694E-2</v>
      </c>
      <c r="T710" s="399">
        <v>0.171934340908553</v>
      </c>
      <c r="U710" s="399">
        <v>-4.55531522917507E-2</v>
      </c>
      <c r="V710" s="399">
        <v>0.14670610238789</v>
      </c>
      <c r="W710" s="399">
        <v>0.150998703011756</v>
      </c>
      <c r="X710" s="399">
        <v>-1.22132154469284E-2</v>
      </c>
      <c r="Y710" s="399">
        <v>2.2093225975778199E-2</v>
      </c>
      <c r="Z710" s="399">
        <v>-7.4495331520130298E-2</v>
      </c>
      <c r="AA710" s="399">
        <v>-2.0666057161348901E-2</v>
      </c>
      <c r="AB710" s="399">
        <v>3.6656204416276802E-2</v>
      </c>
      <c r="AC710" s="399">
        <v>9.5658576775964704E-2</v>
      </c>
      <c r="AD710" s="399">
        <v>5.6927737317306701E-2</v>
      </c>
      <c r="AE710" s="399">
        <v>0.117477210763428</v>
      </c>
      <c r="AF710" s="399">
        <v>6.0148827067764497E-2</v>
      </c>
      <c r="AG710" s="399">
        <v>-3.6531588826239601E-3</v>
      </c>
      <c r="AH710" s="399">
        <v>4.3186938101987302E-2</v>
      </c>
      <c r="AI710" s="399">
        <v>7.65375786397757E-2</v>
      </c>
      <c r="AJ710" s="399">
        <v>7.6537568125674305E-2</v>
      </c>
      <c r="AK710" s="399">
        <v>0.122657250929083</v>
      </c>
      <c r="AL710" s="399"/>
      <c r="AM710" s="399">
        <v>7.02162224319344E-2</v>
      </c>
      <c r="AN710" s="399">
        <v>0.100560484213704</v>
      </c>
      <c r="AO710" s="399">
        <v>0.44781850242705901</v>
      </c>
      <c r="AP710" s="399">
        <v>2.3863112481686301E-2</v>
      </c>
      <c r="AQ710" s="399">
        <v>9.1635779951530993E-2</v>
      </c>
      <c r="AR710" s="399">
        <v>7.4074128670201106E-2</v>
      </c>
      <c r="AS710" s="399"/>
      <c r="AT710" s="399">
        <v>4.3001795592940699E-2</v>
      </c>
      <c r="AU710" s="399"/>
      <c r="AV710" s="399">
        <v>6.6591288267452406E-2</v>
      </c>
      <c r="AW710" s="399">
        <v>-1.58555786264336E-4</v>
      </c>
      <c r="AX710" s="399"/>
      <c r="AY710" s="399">
        <v>1.7638288561896798E-2</v>
      </c>
      <c r="AZ710" s="399">
        <v>6.7844940675757706E-2</v>
      </c>
      <c r="BA710" s="399">
        <v>4.3752450143859499E-2</v>
      </c>
      <c r="BB710" s="399">
        <v>0.127482117460473</v>
      </c>
      <c r="BC710" s="399"/>
      <c r="BD710" s="399">
        <v>2.1378870903902801E-2</v>
      </c>
      <c r="BE710" s="399">
        <v>8.1400594204483704E-3</v>
      </c>
      <c r="BF710" s="399">
        <v>0.24112227747005999</v>
      </c>
      <c r="BG710" s="399">
        <v>7.0698669556278501E-2</v>
      </c>
      <c r="BH710" s="399">
        <v>2.7035310297549998E-2</v>
      </c>
      <c r="BI710" s="399"/>
      <c r="BJ710" s="399">
        <v>0.15847149416599701</v>
      </c>
      <c r="BK710" s="399">
        <v>0.101665056549072</v>
      </c>
      <c r="BL710" s="399">
        <v>6.6237874909062799E-2</v>
      </c>
      <c r="BM710" s="399">
        <v>2.8518912471684399E-3</v>
      </c>
      <c r="BN710" s="399"/>
      <c r="BO710" s="399">
        <v>4.88245797950295E-2</v>
      </c>
      <c r="BP710" s="399">
        <v>0.14537688569469401</v>
      </c>
      <c r="BQ710" s="399">
        <v>3.8273283012256701E-2</v>
      </c>
      <c r="BR710" s="399">
        <v>-3.51447459478052E-2</v>
      </c>
      <c r="BS710" s="399"/>
      <c r="BT710" s="399">
        <v>6.7424815824863302E-2</v>
      </c>
      <c r="BU710" s="399">
        <v>0.111100164429444</v>
      </c>
      <c r="BV710" s="399"/>
      <c r="BW710" s="399">
        <v>3.4092460717084397E-2</v>
      </c>
      <c r="BX710" s="403">
        <v>0.147487792101579</v>
      </c>
      <c r="BY710" s="399">
        <v>-1.8346747533627399E-3</v>
      </c>
      <c r="BZ710" s="399">
        <v>6.9872655347970394E-2</v>
      </c>
      <c r="CA710" s="399">
        <v>6.0732143670265901E-2</v>
      </c>
      <c r="CB710" s="399">
        <v>7.6732200331191394E-2</v>
      </c>
      <c r="CC710" s="399">
        <v>8.3259255430616602E-2</v>
      </c>
      <c r="CD710" s="399"/>
      <c r="CE710" s="399"/>
      <c r="CF710" s="399">
        <v>3.5505684465819198E-2</v>
      </c>
      <c r="CG710" s="399">
        <v>0.12724066830042799</v>
      </c>
      <c r="CH710" s="399">
        <v>3.8625193796986097E-2</v>
      </c>
      <c r="CI710" s="399">
        <v>6.0606003683349998E-3</v>
      </c>
      <c r="CJ710" s="399">
        <v>2.16258348529276E-2</v>
      </c>
      <c r="CK710" s="399"/>
      <c r="CL710" s="399"/>
      <c r="CM710" s="399"/>
      <c r="CN710" s="399"/>
      <c r="CO710" s="399"/>
      <c r="CP710" s="399"/>
      <c r="CQ710" s="399"/>
      <c r="CR710" s="399">
        <v>5.2744117046314501E-2</v>
      </c>
      <c r="CS710" s="399"/>
      <c r="CT710" s="399"/>
      <c r="CU710" s="399"/>
      <c r="CV710" s="399"/>
      <c r="CW710" s="399"/>
      <c r="CX710" s="399"/>
      <c r="CY710" s="399"/>
      <c r="CZ710" s="399"/>
      <c r="DA710" s="399"/>
      <c r="DB710" s="399"/>
      <c r="DC710" s="399"/>
      <c r="DD710" s="399"/>
      <c r="DE710" s="399"/>
      <c r="DG710" s="404"/>
      <c r="DI710" s="399"/>
      <c r="DJ710" s="399">
        <v>6.3957393754731001E-2</v>
      </c>
      <c r="DK710" s="399">
        <v>7.6091638640429504E-2</v>
      </c>
    </row>
    <row r="711" spans="1:115" customFormat="1" hidden="1" outlineLevel="1">
      <c r="A711" s="398">
        <f t="shared" si="58"/>
        <v>40298</v>
      </c>
      <c r="B711" s="402"/>
      <c r="C711" s="399"/>
      <c r="D711" s="399">
        <v>1E-4</v>
      </c>
      <c r="E711" s="399">
        <v>2.06173772517537E-2</v>
      </c>
      <c r="F711" s="399"/>
      <c r="G711" s="399">
        <v>1.0313650000000001E-2</v>
      </c>
      <c r="H711" s="399">
        <v>6.2846230000000003E-2</v>
      </c>
      <c r="I711" s="399">
        <v>4.4756570000000002E-2</v>
      </c>
      <c r="J711" s="399">
        <v>2.3743449999999999E-2</v>
      </c>
      <c r="K711" s="399">
        <v>4.3614249999999993E-2</v>
      </c>
      <c r="L711" s="399">
        <v>7.1501739999999994E-2</v>
      </c>
      <c r="M711" s="399">
        <v>8.000133999999999E-3</v>
      </c>
      <c r="N711" s="399">
        <v>2.207191E-2</v>
      </c>
      <c r="O711" s="399">
        <v>-1.0511349999999999E-2</v>
      </c>
      <c r="P711" s="399">
        <v>-2.716528E-2</v>
      </c>
      <c r="Q711" s="399">
        <v>2.987921E-2</v>
      </c>
      <c r="R711" s="399">
        <v>0.111021161314465</v>
      </c>
      <c r="S711" s="399">
        <v>-2.4735563656024001E-2</v>
      </c>
      <c r="T711" s="399">
        <v>-2.1575054267872401E-2</v>
      </c>
      <c r="U711" s="399">
        <v>3.8636380138475701E-2</v>
      </c>
      <c r="V711" s="399">
        <v>9.7959916712211294E-3</v>
      </c>
      <c r="W711" s="399">
        <v>0.154036898537424</v>
      </c>
      <c r="X711" s="399">
        <v>-3.1847383330550999E-3</v>
      </c>
      <c r="Y711" s="399">
        <v>-1.4288607896006901E-3</v>
      </c>
      <c r="Z711" s="399">
        <v>-1.19522028516066E-2</v>
      </c>
      <c r="AA711" s="399">
        <v>-1.0551163450741001E-2</v>
      </c>
      <c r="AB711" s="399">
        <v>-0.14830835989275301</v>
      </c>
      <c r="AC711" s="399">
        <v>0.14976496954903001</v>
      </c>
      <c r="AD711" s="399">
        <v>0.131485123546877</v>
      </c>
      <c r="AE711" s="399">
        <v>5.5285231000004403E-2</v>
      </c>
      <c r="AF711" s="399">
        <v>8.3026323686626796E-2</v>
      </c>
      <c r="AG711" s="399">
        <v>0.194666581627438</v>
      </c>
      <c r="AH711" s="399">
        <v>7.7087754172078596E-2</v>
      </c>
      <c r="AI711" s="399">
        <v>-7.3035780394008903E-2</v>
      </c>
      <c r="AJ711" s="399">
        <v>-7.3035734348851897E-2</v>
      </c>
      <c r="AK711" s="399">
        <v>0.25417478550511602</v>
      </c>
      <c r="AL711" s="399"/>
      <c r="AM711" s="399">
        <v>2.00671353739128E-2</v>
      </c>
      <c r="AN711" s="399">
        <v>8.6280501686717095E-2</v>
      </c>
      <c r="AO711" s="399">
        <v>-9.3056910630415504E-2</v>
      </c>
      <c r="AP711" s="399">
        <v>-6.1847088149787399E-2</v>
      </c>
      <c r="AQ711" s="399">
        <v>3.2789182670103202E-2</v>
      </c>
      <c r="AR711" s="399">
        <v>-9.7126708799185002E-2</v>
      </c>
      <c r="AS711" s="399"/>
      <c r="AT711" s="399">
        <v>8.1527076292662298E-3</v>
      </c>
      <c r="AU711" s="399"/>
      <c r="AV711" s="399">
        <v>-1.4208138503602599E-2</v>
      </c>
      <c r="AW711" s="399">
        <v>-9.9854020667485797E-3</v>
      </c>
      <c r="AX711" s="399"/>
      <c r="AY711" s="399">
        <v>-5.2857007615639197E-2</v>
      </c>
      <c r="AZ711" s="399">
        <v>0.15351627352378899</v>
      </c>
      <c r="BA711" s="399">
        <v>5.5844223734960098E-2</v>
      </c>
      <c r="BB711" s="399">
        <v>-0.10699369346194</v>
      </c>
      <c r="BC711" s="399"/>
      <c r="BD711" s="399">
        <v>8.9840238073073397E-2</v>
      </c>
      <c r="BE711" s="399">
        <v>-5.1382396109699399E-2</v>
      </c>
      <c r="BF711" s="399">
        <v>-9.6314076970602704E-3</v>
      </c>
      <c r="BG711" s="399">
        <v>3.5799290151166098E-2</v>
      </c>
      <c r="BH711" s="399">
        <v>7.6550754912645999E-2</v>
      </c>
      <c r="BI711" s="399"/>
      <c r="BJ711" s="399">
        <v>4.7651810141491099E-2</v>
      </c>
      <c r="BK711" s="399">
        <v>9.0131337206945203E-2</v>
      </c>
      <c r="BL711" s="399">
        <v>-4.7427113856773402E-2</v>
      </c>
      <c r="BM711" s="399">
        <v>3.5705054259749403E-2</v>
      </c>
      <c r="BN711" s="399"/>
      <c r="BO711" s="399">
        <v>7.3981120441854495E-2</v>
      </c>
      <c r="BP711" s="399">
        <v>5.5235621596881203E-2</v>
      </c>
      <c r="BQ711" s="399">
        <v>3.6005260457931003E-2</v>
      </c>
      <c r="BR711" s="399">
        <v>-7.1384905262840206E-2</v>
      </c>
      <c r="BS711" s="399"/>
      <c r="BT711" s="399">
        <v>-8.7880131005769694E-3</v>
      </c>
      <c r="BU711" s="399">
        <v>9.2773952976867805E-3</v>
      </c>
      <c r="BV711" s="399"/>
      <c r="BW711" s="399">
        <v>-3.5251747538531303E-2</v>
      </c>
      <c r="BX711" s="403">
        <v>7.7683676669429699E-2</v>
      </c>
      <c r="BY711" s="399">
        <v>2.8186226840835001E-2</v>
      </c>
      <c r="BZ711" s="399">
        <v>3.4575528435506403E-2</v>
      </c>
      <c r="CA711" s="399">
        <v>1.4117833069233501E-2</v>
      </c>
      <c r="CB711" s="399">
        <v>-5.9049249191294603E-2</v>
      </c>
      <c r="CC711" s="399">
        <v>1.2241107470966199E-2</v>
      </c>
      <c r="CD711" s="399"/>
      <c r="CE711" s="399"/>
      <c r="CF711" s="399">
        <v>0.101119637260249</v>
      </c>
      <c r="CG711" s="399">
        <v>4.8597301269606097E-2</v>
      </c>
      <c r="CH711" s="399">
        <v>0.12543328350992899</v>
      </c>
      <c r="CI711" s="399">
        <v>0.433735037528306</v>
      </c>
      <c r="CJ711" s="399">
        <v>4.26764004115203E-2</v>
      </c>
      <c r="CK711" s="399"/>
      <c r="CL711" s="399"/>
      <c r="CM711" s="399"/>
      <c r="CN711" s="399"/>
      <c r="CO711" s="399"/>
      <c r="CP711" s="399"/>
      <c r="CQ711" s="399"/>
      <c r="CR711" s="399">
        <v>7.2613981937723598E-3</v>
      </c>
      <c r="CS711" s="399"/>
      <c r="CT711" s="399"/>
      <c r="CU711" s="399"/>
      <c r="CV711" s="399"/>
      <c r="CW711" s="399"/>
      <c r="CX711" s="399"/>
      <c r="CY711" s="399"/>
      <c r="CZ711" s="399"/>
      <c r="DA711" s="399"/>
      <c r="DB711" s="399"/>
      <c r="DC711" s="399"/>
      <c r="DD711" s="399"/>
      <c r="DE711" s="399"/>
      <c r="DG711" s="404"/>
      <c r="DI711" s="399"/>
      <c r="DJ711" s="399">
        <v>-2.460286001176E-2</v>
      </c>
      <c r="DK711" s="399">
        <v>5.1216770868934301E-2</v>
      </c>
    </row>
    <row r="712" spans="1:115" customFormat="1" hidden="1" outlineLevel="1">
      <c r="A712" s="398">
        <f t="shared" si="58"/>
        <v>40329</v>
      </c>
      <c r="B712" s="402"/>
      <c r="C712" s="399"/>
      <c r="D712" s="399">
        <v>1E-4</v>
      </c>
      <c r="E712" s="399">
        <v>-8.0945776618830803E-2</v>
      </c>
      <c r="F712" s="399"/>
      <c r="G712" s="399">
        <v>-8.9358129999999994E-2</v>
      </c>
      <c r="H712" s="399">
        <v>-7.189073E-2</v>
      </c>
      <c r="I712" s="399">
        <v>-0.11940300000000001</v>
      </c>
      <c r="J712" s="399">
        <v>-8.8253009999999993E-2</v>
      </c>
      <c r="K712" s="399">
        <v>-8.9410589999999998E-2</v>
      </c>
      <c r="L712" s="399">
        <v>-5.3346080000000004E-2</v>
      </c>
      <c r="M712" s="399">
        <v>-4.4470549999999998E-2</v>
      </c>
      <c r="N712" s="399">
        <v>-7.9937309999999998E-2</v>
      </c>
      <c r="O712" s="399">
        <v>-4.9666959999999996E-2</v>
      </c>
      <c r="P712" s="399">
        <v>-6.9265640000000003E-2</v>
      </c>
      <c r="Q712" s="399">
        <v>-5.8641980000000003E-2</v>
      </c>
      <c r="R712" s="399">
        <v>-1.61249490955627E-2</v>
      </c>
      <c r="S712" s="399">
        <v>-5.7413094004915899E-2</v>
      </c>
      <c r="T712" s="399">
        <v>-5.5126793475563499E-2</v>
      </c>
      <c r="U712" s="399">
        <v>-8.9715603686775294E-2</v>
      </c>
      <c r="V712" s="399">
        <v>-8.4901579145476594E-2</v>
      </c>
      <c r="W712" s="399">
        <v>6.2616046333597394E-2</v>
      </c>
      <c r="X712" s="399">
        <v>-7.2499827282668003E-2</v>
      </c>
      <c r="Y712" s="399">
        <v>-0.232301207997367</v>
      </c>
      <c r="Z712" s="399">
        <v>4.6370968643397001E-2</v>
      </c>
      <c r="AA712" s="399">
        <v>-1.06617722840688E-2</v>
      </c>
      <c r="AB712" s="399">
        <v>1.7921557380944299E-3</v>
      </c>
      <c r="AC712" s="399">
        <v>1.0864489740113101E-2</v>
      </c>
      <c r="AD712" s="399">
        <v>5.8102786993255703E-2</v>
      </c>
      <c r="AE712" s="399">
        <v>-9.2834017366891605E-2</v>
      </c>
      <c r="AF712" s="399">
        <v>-3.0494256243944699E-2</v>
      </c>
      <c r="AG712" s="399">
        <v>-8.5828006485927699E-2</v>
      </c>
      <c r="AH712" s="399">
        <v>-0.27170314985770899</v>
      </c>
      <c r="AI712" s="399">
        <v>-7.6222146731609305E-2</v>
      </c>
      <c r="AJ712" s="399">
        <v>-7.6222121185057598E-2</v>
      </c>
      <c r="AK712" s="399">
        <v>-8.8757693174247795E-2</v>
      </c>
      <c r="AL712" s="399"/>
      <c r="AM712" s="399">
        <v>-5.1047774585874298E-2</v>
      </c>
      <c r="AN712" s="399">
        <v>-6.6107434184067004E-2</v>
      </c>
      <c r="AO712" s="399">
        <v>8.6124448975481993E-2</v>
      </c>
      <c r="AP712" s="399">
        <v>-3.8527509808235903E-2</v>
      </c>
      <c r="AQ712" s="399">
        <v>-4.6502559919648002E-2</v>
      </c>
      <c r="AR712" s="399">
        <v>-0.16358989505479801</v>
      </c>
      <c r="AS712" s="399"/>
      <c r="AT712" s="399">
        <v>-0.12756097300638</v>
      </c>
      <c r="AU712" s="399"/>
      <c r="AV712" s="399">
        <v>-3.57254438365954E-2</v>
      </c>
      <c r="AW712" s="399">
        <v>-1.7213749934169398E-2</v>
      </c>
      <c r="AX712" s="399"/>
      <c r="AY712" s="399">
        <v>-0.177471755894616</v>
      </c>
      <c r="AZ712" s="399">
        <v>-1.38981699348489E-2</v>
      </c>
      <c r="BA712" s="399">
        <v>-5.3819227833753397E-2</v>
      </c>
      <c r="BB712" s="399">
        <v>-0.100525984372514</v>
      </c>
      <c r="BC712" s="399"/>
      <c r="BD712" s="399">
        <v>-1.5763984010823E-2</v>
      </c>
      <c r="BE712" s="399">
        <v>-0.107815327723029</v>
      </c>
      <c r="BF712" s="399">
        <v>2.64099972553806E-2</v>
      </c>
      <c r="BG712" s="399">
        <v>-9.9078393676395204E-2</v>
      </c>
      <c r="BH712" s="399">
        <v>-8.6895165691018794E-2</v>
      </c>
      <c r="BI712" s="399"/>
      <c r="BJ712" s="399">
        <v>-8.9668738806354606E-2</v>
      </c>
      <c r="BK712" s="399">
        <v>-0.107651765901143</v>
      </c>
      <c r="BL712" s="399">
        <v>-7.0455545295648098E-2</v>
      </c>
      <c r="BM712" s="399">
        <v>-0.10480913716923</v>
      </c>
      <c r="BN712" s="399"/>
      <c r="BO712" s="399">
        <v>-8.4482358966065596E-2</v>
      </c>
      <c r="BP712" s="399">
        <v>-8.4977292039190397E-2</v>
      </c>
      <c r="BQ712" s="399">
        <v>-0.124281307527247</v>
      </c>
      <c r="BR712" s="399">
        <v>-4.0910622983707602E-2</v>
      </c>
      <c r="BS712" s="399"/>
      <c r="BT712" s="399">
        <v>-0.19574668806499801</v>
      </c>
      <c r="BU712" s="399">
        <v>-7.3654089441678103E-2</v>
      </c>
      <c r="BV712" s="399"/>
      <c r="BW712" s="399">
        <v>-5.1943812375144199E-2</v>
      </c>
      <c r="BX712" s="403">
        <v>0.17824370527588601</v>
      </c>
      <c r="BY712" s="399">
        <v>-3.5199098889158398E-2</v>
      </c>
      <c r="BZ712" s="399">
        <v>-0.13999248860022601</v>
      </c>
      <c r="CA712" s="399">
        <v>-6.2275634694973499E-2</v>
      </c>
      <c r="CB712" s="399">
        <v>-0.101059420858384</v>
      </c>
      <c r="CC712" s="399">
        <v>-6.2025748603652002E-2</v>
      </c>
      <c r="CD712" s="399"/>
      <c r="CE712" s="399"/>
      <c r="CF712" s="399">
        <v>-4.0299794180480901E-2</v>
      </c>
      <c r="CG712" s="399">
        <v>-9.2961603240796095E-2</v>
      </c>
      <c r="CH712" s="399">
        <v>-0.211045034189796</v>
      </c>
      <c r="CI712" s="399">
        <v>-0.16806725887968901</v>
      </c>
      <c r="CJ712" s="399">
        <v>-0.151394241088848</v>
      </c>
      <c r="CK712" s="399"/>
      <c r="CL712" s="399"/>
      <c r="CM712" s="399"/>
      <c r="CN712" s="399"/>
      <c r="CO712" s="399"/>
      <c r="CP712" s="399"/>
      <c r="CQ712" s="399"/>
      <c r="CR712" s="399">
        <v>-5.3316902268470301E-2</v>
      </c>
      <c r="CS712" s="399"/>
      <c r="CT712" s="399"/>
      <c r="CU712" s="399"/>
      <c r="CV712" s="399"/>
      <c r="CW712" s="399"/>
      <c r="CX712" s="399"/>
      <c r="CY712" s="399"/>
      <c r="CZ712" s="399"/>
      <c r="DA712" s="399"/>
      <c r="DB712" s="399"/>
      <c r="DC712" s="399"/>
      <c r="DD712" s="399"/>
      <c r="DE712" s="399"/>
      <c r="DG712" s="404"/>
      <c r="DI712" s="399"/>
      <c r="DJ712" s="399">
        <v>-0.121124158779133</v>
      </c>
      <c r="DK712" s="399">
        <v>-9.4211540338326599E-2</v>
      </c>
    </row>
    <row r="713" spans="1:115" customFormat="1" hidden="1" outlineLevel="1">
      <c r="A713" s="398">
        <f t="shared" si="58"/>
        <v>40359</v>
      </c>
      <c r="B713" s="402"/>
      <c r="C713" s="399"/>
      <c r="D713" s="399">
        <v>1E-4</v>
      </c>
      <c r="E713" s="399">
        <v>-5.90056287748403E-2</v>
      </c>
      <c r="F713" s="399"/>
      <c r="G713" s="399">
        <v>-7.8009830000000002E-2</v>
      </c>
      <c r="H713" s="399">
        <v>-0.10060029999999999</v>
      </c>
      <c r="I713" s="399">
        <v>-5.7575359999999999E-2</v>
      </c>
      <c r="J713" s="399">
        <v>-6.4368010000000003E-2</v>
      </c>
      <c r="K713" s="399">
        <v>-6.9848239999999992E-2</v>
      </c>
      <c r="L713" s="399">
        <v>-5.1930880000000006E-2</v>
      </c>
      <c r="M713" s="399">
        <v>-1.9578869999999998E-2</v>
      </c>
      <c r="N713" s="399">
        <v>-6.3789520000000002E-2</v>
      </c>
      <c r="O713" s="399">
        <v>-2.620753E-2</v>
      </c>
      <c r="P713" s="399">
        <v>-2.123514E-2</v>
      </c>
      <c r="Q713" s="399">
        <v>-8.0901229999999994E-3</v>
      </c>
      <c r="R713" s="399">
        <v>-2.0826781582927101E-2</v>
      </c>
      <c r="S713" s="399">
        <v>-5.7939668235456E-3</v>
      </c>
      <c r="T713" s="399">
        <v>-0.14585759249417099</v>
      </c>
      <c r="U713" s="399">
        <v>-0.100961503192516</v>
      </c>
      <c r="V713" s="399">
        <v>-0.12912479727769299</v>
      </c>
      <c r="W713" s="399">
        <v>-7.0072357841430497E-2</v>
      </c>
      <c r="X713" s="399">
        <v>7.26902190198985E-2</v>
      </c>
      <c r="Y713" s="399">
        <v>-0.102347192453991</v>
      </c>
      <c r="Z713" s="399">
        <v>-0.14337853448516699</v>
      </c>
      <c r="AA713" s="399">
        <v>-5.8712475687622903E-2</v>
      </c>
      <c r="AB713" s="399">
        <v>1.9976092744682501E-2</v>
      </c>
      <c r="AC713" s="399">
        <v>-8.2052362705282694E-3</v>
      </c>
      <c r="AD713" s="399">
        <v>-8.8653588614521606E-2</v>
      </c>
      <c r="AE713" s="399">
        <v>-5.7450369452181002E-2</v>
      </c>
      <c r="AF713" s="399">
        <v>2.1412677132701799E-2</v>
      </c>
      <c r="AG713" s="399">
        <v>-0.28374214107305301</v>
      </c>
      <c r="AH713" s="399">
        <v>0.274795377711193</v>
      </c>
      <c r="AI713" s="399">
        <v>-8.3767448608211198E-2</v>
      </c>
      <c r="AJ713" s="399">
        <v>-8.3767503316110395E-2</v>
      </c>
      <c r="AK713" s="399">
        <v>-9.9167666579247193E-2</v>
      </c>
      <c r="AL713" s="399"/>
      <c r="AM713" s="399">
        <v>-6.7818194097122503E-2</v>
      </c>
      <c r="AN713" s="399">
        <v>5.2825595540697502E-3</v>
      </c>
      <c r="AO713" s="399">
        <v>-8.9084663124705601E-2</v>
      </c>
      <c r="AP713" s="399">
        <v>5.0061964323903502E-2</v>
      </c>
      <c r="AQ713" s="399">
        <v>-6.3266401971034697E-2</v>
      </c>
      <c r="AR713" s="399">
        <v>-0.22298343143882199</v>
      </c>
      <c r="AS713" s="399"/>
      <c r="AT713" s="399">
        <v>-4.9180627901462E-2</v>
      </c>
      <c r="AU713" s="399"/>
      <c r="AV713" s="399">
        <v>-2.3377612820563901E-2</v>
      </c>
      <c r="AW713" s="399">
        <v>-1.8169778533097501E-2</v>
      </c>
      <c r="AX713" s="399"/>
      <c r="AY713" s="399">
        <v>3.4483102765848699E-2</v>
      </c>
      <c r="AZ713" s="399">
        <v>-9.7089877118613804E-2</v>
      </c>
      <c r="BA713" s="399">
        <v>1.77371355259206E-2</v>
      </c>
      <c r="BB713" s="399">
        <v>-0.13320345170043599</v>
      </c>
      <c r="BC713" s="399"/>
      <c r="BD713" s="399">
        <v>-7.7210505774002902E-2</v>
      </c>
      <c r="BE713" s="399">
        <v>-4.8858011542464302E-2</v>
      </c>
      <c r="BF713" s="399">
        <v>-0.19184331921191999</v>
      </c>
      <c r="BG713" s="399">
        <v>-0.14066473829107001</v>
      </c>
      <c r="BH713" s="399">
        <v>-7.4867916702301501E-2</v>
      </c>
      <c r="BI713" s="399"/>
      <c r="BJ713" s="399">
        <v>4.6059206397093197E-3</v>
      </c>
      <c r="BK713" s="399">
        <v>-1.1356245114427101E-2</v>
      </c>
      <c r="BL713" s="399">
        <v>-7.5037961292095598E-2</v>
      </c>
      <c r="BM713" s="399">
        <v>-2.2152012507129198E-2</v>
      </c>
      <c r="BN713" s="399"/>
      <c r="BO713" s="399">
        <v>-8.1359539790198998E-2</v>
      </c>
      <c r="BP713" s="399">
        <v>-3.9800869074135797E-2</v>
      </c>
      <c r="BQ713" s="399">
        <v>-4.7264019886696998E-2</v>
      </c>
      <c r="BR713" s="399">
        <v>-1.89475950012719E-2</v>
      </c>
      <c r="BS713" s="399"/>
      <c r="BT713" s="399">
        <v>-2.35989765991329E-2</v>
      </c>
      <c r="BU713" s="399">
        <v>-1.5067981592531501E-2</v>
      </c>
      <c r="BV713" s="399"/>
      <c r="BW713" s="399">
        <v>-4.9248426819362097E-2</v>
      </c>
      <c r="BX713" s="403">
        <v>-8.8987787538898105E-2</v>
      </c>
      <c r="BY713" s="399">
        <v>2.5063148899335799E-3</v>
      </c>
      <c r="BZ713" s="399">
        <v>-7.9879424194337606E-2</v>
      </c>
      <c r="CA713" s="399">
        <v>-2.6526682716598301E-2</v>
      </c>
      <c r="CB713" s="399">
        <v>5.2167710078823301E-2</v>
      </c>
      <c r="CC713" s="399">
        <v>-0.15333539276518601</v>
      </c>
      <c r="CD713" s="399"/>
      <c r="CE713" s="399"/>
      <c r="CF713" s="399">
        <v>0.14920571313426001</v>
      </c>
      <c r="CG713" s="399">
        <v>-8.74438925557392E-2</v>
      </c>
      <c r="CH713" s="399">
        <v>-1.44257054628593E-2</v>
      </c>
      <c r="CI713" s="399">
        <v>-0.21717174879544399</v>
      </c>
      <c r="CJ713" s="399">
        <v>-0.108139517364628</v>
      </c>
      <c r="CK713" s="399"/>
      <c r="CL713" s="399"/>
      <c r="CM713" s="399"/>
      <c r="CN713" s="399"/>
      <c r="CO713" s="399"/>
      <c r="CP713" s="399"/>
      <c r="CQ713" s="399"/>
      <c r="CR713" s="399">
        <v>-3.7527056639682498E-2</v>
      </c>
      <c r="CS713" s="399"/>
      <c r="CT713" s="399"/>
      <c r="CU713" s="399"/>
      <c r="CV713" s="399"/>
      <c r="CW713" s="399"/>
      <c r="CX713" s="399"/>
      <c r="CY713" s="399"/>
      <c r="CZ713" s="399"/>
      <c r="DA713" s="399"/>
      <c r="DB713" s="399"/>
      <c r="DC713" s="399"/>
      <c r="DD713" s="399"/>
      <c r="DE713" s="399"/>
      <c r="DG713" s="404"/>
      <c r="DI713" s="399"/>
      <c r="DJ713" s="399">
        <v>-0.13634680712488501</v>
      </c>
      <c r="DK713" s="399">
        <v>-8.9025844294280093E-2</v>
      </c>
    </row>
    <row r="714" spans="1:115" customFormat="1" hidden="1" outlineLevel="1">
      <c r="A714" s="398">
        <f t="shared" si="58"/>
        <v>40390</v>
      </c>
      <c r="B714" s="402"/>
      <c r="C714" s="399"/>
      <c r="D714" s="399">
        <v>1E-4</v>
      </c>
      <c r="E714" s="399">
        <v>6.8216266785245699E-2</v>
      </c>
      <c r="F714" s="399"/>
      <c r="G714" s="399">
        <v>0.11942040000000001</v>
      </c>
      <c r="H714" s="399">
        <v>8.0417699999999995E-2</v>
      </c>
      <c r="I714" s="399">
        <v>8.031300999999999E-2</v>
      </c>
      <c r="J714" s="399">
        <v>6.9454290000000002E-2</v>
      </c>
      <c r="K714" s="399">
        <v>9.9272650000000004E-2</v>
      </c>
      <c r="L714" s="399">
        <v>9.593460999999999E-2</v>
      </c>
      <c r="M714" s="399">
        <v>9.1371519999999998E-2</v>
      </c>
      <c r="N714" s="399">
        <v>7.1977349999999996E-2</v>
      </c>
      <c r="O714" s="399">
        <v>6.2900949999999997E-2</v>
      </c>
      <c r="P714" s="399">
        <v>9.7531849999999993E-3</v>
      </c>
      <c r="Q714" s="399">
        <v>7.3288809999999996E-2</v>
      </c>
      <c r="R714" s="399">
        <v>2.2741045899535999E-2</v>
      </c>
      <c r="S714" s="399">
        <v>2.50869495914098E-2</v>
      </c>
      <c r="T714" s="399">
        <v>2.3223988452202901E-2</v>
      </c>
      <c r="U714" s="399">
        <v>-0.19518717037754901</v>
      </c>
      <c r="V714" s="399">
        <v>7.8985878497949094E-2</v>
      </c>
      <c r="W714" s="399">
        <v>0.19579908155898701</v>
      </c>
      <c r="X714" s="399">
        <v>0.10240402501008999</v>
      </c>
      <c r="Y714" s="399">
        <v>0.166317680717741</v>
      </c>
      <c r="Z714" s="399">
        <v>8.85024626334973E-2</v>
      </c>
      <c r="AA714" s="399">
        <v>3.42877151474398E-2</v>
      </c>
      <c r="AB714" s="399">
        <v>-9.1493693204664703E-2</v>
      </c>
      <c r="AC714" s="399">
        <v>0.15299460848413199</v>
      </c>
      <c r="AD714" s="399">
        <v>5.9165193790176901E-2</v>
      </c>
      <c r="AE714" s="399">
        <v>6.9524003904590695E-2</v>
      </c>
      <c r="AF714" s="399">
        <v>9.6046936067768401E-2</v>
      </c>
      <c r="AG714" s="399">
        <v>5.5677030720271397E-3</v>
      </c>
      <c r="AH714" s="399">
        <v>5.4246964904054201E-2</v>
      </c>
      <c r="AI714" s="399">
        <v>8.9673003858822001E-2</v>
      </c>
      <c r="AJ714" s="399">
        <v>8.9673002201618696E-2</v>
      </c>
      <c r="AK714" s="399">
        <v>9.3862854422858299E-2</v>
      </c>
      <c r="AL714" s="399"/>
      <c r="AM714" s="399">
        <v>8.7251251046576092E-3</v>
      </c>
      <c r="AN714" s="399">
        <v>0.108512822437242</v>
      </c>
      <c r="AO714" s="399">
        <v>0.114454545454545</v>
      </c>
      <c r="AP714" s="399">
        <v>-1.4583777759036E-2</v>
      </c>
      <c r="AQ714" s="399">
        <v>9.0155404771786005E-2</v>
      </c>
      <c r="AR714" s="399">
        <v>-9.9902202721747893E-2</v>
      </c>
      <c r="AS714" s="399"/>
      <c r="AT714" s="399">
        <v>0.103946370750755</v>
      </c>
      <c r="AU714" s="399"/>
      <c r="AV714" s="399">
        <v>6.4971095692654093E-2</v>
      </c>
      <c r="AW714" s="399">
        <v>2.7649931690675901E-2</v>
      </c>
      <c r="AX714" s="399"/>
      <c r="AY714" s="399">
        <v>0.22839577966893199</v>
      </c>
      <c r="AZ714" s="399">
        <v>-5.7841898684596305E-4</v>
      </c>
      <c r="BA714" s="399">
        <v>7.4965612980151197E-2</v>
      </c>
      <c r="BB714" s="399">
        <v>0.170164883823712</v>
      </c>
      <c r="BC714" s="399"/>
      <c r="BD714" s="399">
        <v>-1.02501285105547E-2</v>
      </c>
      <c r="BE714" s="399">
        <v>2.3100251862766499E-2</v>
      </c>
      <c r="BF714" s="399">
        <v>7.7393048161157302E-2</v>
      </c>
      <c r="BG714" s="399">
        <v>0.26686501121542699</v>
      </c>
      <c r="BH714" s="399">
        <v>0.12659503453065599</v>
      </c>
      <c r="BI714" s="399"/>
      <c r="BJ714" s="399">
        <v>0.103473185496383</v>
      </c>
      <c r="BK714" s="399">
        <v>0.16887826377978199</v>
      </c>
      <c r="BL714" s="399">
        <v>0.101750651247138</v>
      </c>
      <c r="BM714" s="399">
        <v>4.0396714970653398E-2</v>
      </c>
      <c r="BN714" s="399"/>
      <c r="BO714" s="399">
        <v>0.12304752758630499</v>
      </c>
      <c r="BP714" s="399">
        <v>0.126933010103428</v>
      </c>
      <c r="BQ714" s="399">
        <v>6.1619046976287298E-2</v>
      </c>
      <c r="BR714" s="399">
        <v>7.2183035638633E-2</v>
      </c>
      <c r="BS714" s="399"/>
      <c r="BT714" s="399">
        <v>3.67487700874322E-2</v>
      </c>
      <c r="BU714" s="399">
        <v>0.142519028772461</v>
      </c>
      <c r="BV714" s="399"/>
      <c r="BW714" s="399">
        <v>6.4905087384256696E-2</v>
      </c>
      <c r="BX714" s="403">
        <v>9.2796161693131804E-2</v>
      </c>
      <c r="BY714" s="399">
        <v>6.8750644727113494E-2</v>
      </c>
      <c r="BZ714" s="399">
        <v>8.25905018817365E-2</v>
      </c>
      <c r="CA714" s="399">
        <v>9.2785135595882196E-2</v>
      </c>
      <c r="CB714" s="399">
        <v>0.11343796674925199</v>
      </c>
      <c r="CC714" s="399">
        <v>4.97886687484103E-2</v>
      </c>
      <c r="CD714" s="399"/>
      <c r="CE714" s="399"/>
      <c r="CF714" s="399">
        <v>-9.4590466445294896E-2</v>
      </c>
      <c r="CG714" s="399">
        <v>9.8129296886150394E-2</v>
      </c>
      <c r="CH714" s="399">
        <v>7.8062772147468706E-2</v>
      </c>
      <c r="CI714" s="399">
        <v>7.7419360296783396E-2</v>
      </c>
      <c r="CJ714" s="399">
        <v>0.121685959080006</v>
      </c>
      <c r="CK714" s="399"/>
      <c r="CL714" s="399"/>
      <c r="CM714" s="399"/>
      <c r="CN714" s="399"/>
      <c r="CO714" s="399"/>
      <c r="CP714" s="399"/>
      <c r="CQ714" s="399"/>
      <c r="CR714" s="399">
        <v>8.5011346897390497E-2</v>
      </c>
      <c r="CS714" s="399"/>
      <c r="CT714" s="399"/>
      <c r="CU714" s="399"/>
      <c r="CV714" s="399"/>
      <c r="CW714" s="399"/>
      <c r="CX714" s="399"/>
      <c r="CY714" s="399"/>
      <c r="CZ714" s="399"/>
      <c r="DA714" s="399"/>
      <c r="DB714" s="399"/>
      <c r="DC714" s="399"/>
      <c r="DD714" s="399"/>
      <c r="DE714" s="399"/>
      <c r="DG714" s="404"/>
      <c r="DI714" s="399"/>
      <c r="DJ714" s="399">
        <v>-6.2234873433213399E-3</v>
      </c>
      <c r="DK714" s="399">
        <v>-5.5099364242684301E-2</v>
      </c>
    </row>
    <row r="715" spans="1:115" customFormat="1" hidden="1" outlineLevel="1">
      <c r="A715" s="398">
        <f t="shared" si="58"/>
        <v>40421</v>
      </c>
      <c r="B715" s="402"/>
      <c r="C715" s="399"/>
      <c r="D715" s="399">
        <v>1E-4</v>
      </c>
      <c r="E715" s="399">
        <v>-4.9138473736715399E-2</v>
      </c>
      <c r="F715" s="399"/>
      <c r="G715" s="399">
        <v>-2.730248E-2</v>
      </c>
      <c r="H715" s="399">
        <v>-4.782782E-2</v>
      </c>
      <c r="I715" s="399">
        <v>-4.4605409999999998E-2</v>
      </c>
      <c r="J715" s="399">
        <v>-7.5878069999999992E-2</v>
      </c>
      <c r="K715" s="399">
        <v>-7.5643779999999994E-2</v>
      </c>
      <c r="L715" s="399">
        <v>-1.2757609999999999E-2</v>
      </c>
      <c r="M715" s="399">
        <v>-1.035733E-2</v>
      </c>
      <c r="N715" s="399">
        <v>-6.9181439999999997E-2</v>
      </c>
      <c r="O715" s="399">
        <v>-1.8106870000000001E-2</v>
      </c>
      <c r="P715" s="399">
        <v>-2.0500690000000002E-2</v>
      </c>
      <c r="Q715" s="399">
        <v>1.0265979999999999E-2</v>
      </c>
      <c r="R715" s="399">
        <v>-5.5004628041646998E-2</v>
      </c>
      <c r="S715" s="399">
        <v>-6.4453817179572298E-2</v>
      </c>
      <c r="T715" s="399">
        <v>-0.25100129439965202</v>
      </c>
      <c r="U715" s="399">
        <v>-0.26411962751255302</v>
      </c>
      <c r="V715" s="399">
        <v>5.8868457692227497E-2</v>
      </c>
      <c r="W715" s="399">
        <v>-3.6604879288570397E-2</v>
      </c>
      <c r="X715" s="399">
        <v>-3.5380657027662202E-2</v>
      </c>
      <c r="Y715" s="399">
        <v>-8.6757254755528201E-2</v>
      </c>
      <c r="Z715" s="399">
        <v>-9.5204964239536699E-2</v>
      </c>
      <c r="AA715" s="399">
        <v>-7.8318963916523793E-5</v>
      </c>
      <c r="AB715" s="399">
        <v>-9.1055338824099802E-2</v>
      </c>
      <c r="AC715" s="399">
        <v>0.110459834686937</v>
      </c>
      <c r="AD715" s="399">
        <v>-6.4084808753995498E-2</v>
      </c>
      <c r="AE715" s="399">
        <v>-3.4134948527577903E-2</v>
      </c>
      <c r="AF715" s="399">
        <v>-6.2480009593438898E-2</v>
      </c>
      <c r="AG715" s="399">
        <v>4.9308187086266803E-2</v>
      </c>
      <c r="AH715" s="399">
        <v>-0.179417768613748</v>
      </c>
      <c r="AI715" s="399">
        <v>-7.1836680231664396E-2</v>
      </c>
      <c r="AJ715" s="399">
        <v>-7.1836658520015806E-2</v>
      </c>
      <c r="AK715" s="399">
        <v>-0.12541228023661</v>
      </c>
      <c r="AL715" s="399"/>
      <c r="AM715" s="399">
        <v>-6.6781901429982901E-2</v>
      </c>
      <c r="AN715" s="399">
        <v>-0.14410966580902901</v>
      </c>
      <c r="AO715" s="399">
        <v>-0.20756993021623699</v>
      </c>
      <c r="AP715" s="399">
        <v>2.03136622850443E-2</v>
      </c>
      <c r="AQ715" s="399">
        <v>-4.9429615920153901E-2</v>
      </c>
      <c r="AR715" s="399">
        <v>1.5234191762299501E-2</v>
      </c>
      <c r="AS715" s="399"/>
      <c r="AT715" s="399">
        <v>-7.6142259451496302E-2</v>
      </c>
      <c r="AU715" s="399"/>
      <c r="AV715" s="399">
        <v>-1.12464342485975E-2</v>
      </c>
      <c r="AW715" s="399">
        <v>-2.4362434385468399E-2</v>
      </c>
      <c r="AX715" s="399"/>
      <c r="AY715" s="399">
        <v>-8.4573495067580606E-2</v>
      </c>
      <c r="AZ715" s="399">
        <v>2.3073102247407301E-2</v>
      </c>
      <c r="BA715" s="399">
        <v>3.8494150247343199E-2</v>
      </c>
      <c r="BB715" s="399">
        <v>-0.103459326790397</v>
      </c>
      <c r="BC715" s="399"/>
      <c r="BD715" s="399">
        <v>-4.07275557462385E-2</v>
      </c>
      <c r="BE715" s="399">
        <v>-1.03980533484168E-2</v>
      </c>
      <c r="BF715" s="399">
        <v>-0.144717705994233</v>
      </c>
      <c r="BG715" s="399">
        <v>-0.11589679012401</v>
      </c>
      <c r="BH715" s="399">
        <v>1.8017726924712801E-2</v>
      </c>
      <c r="BI715" s="399"/>
      <c r="BJ715" s="399">
        <v>-7.2131188564793502E-2</v>
      </c>
      <c r="BK715" s="399">
        <v>-6.5806639226575106E-2</v>
      </c>
      <c r="BL715" s="399">
        <v>-9.7318915004279305E-2</v>
      </c>
      <c r="BM715" s="399">
        <v>-0.19289218325740901</v>
      </c>
      <c r="BN715" s="399"/>
      <c r="BO715" s="399">
        <v>-1.88583651137204E-2</v>
      </c>
      <c r="BP715" s="399">
        <v>-0.121725592671674</v>
      </c>
      <c r="BQ715" s="399">
        <v>-7.8209797322801505E-2</v>
      </c>
      <c r="BR715" s="399">
        <v>4.1707635687809802E-2</v>
      </c>
      <c r="BS715" s="399"/>
      <c r="BT715" s="399">
        <v>-5.8013053266762302E-2</v>
      </c>
      <c r="BU715" s="399">
        <v>-9.0997349686211502E-3</v>
      </c>
      <c r="BV715" s="399"/>
      <c r="BW715" s="399">
        <v>-1.4795050063725499E-2</v>
      </c>
      <c r="BX715" s="403">
        <v>-1.11732511749562E-3</v>
      </c>
      <c r="BY715" s="399">
        <v>1.8787855054474001E-2</v>
      </c>
      <c r="BZ715" s="399">
        <v>-0.13350644938088899</v>
      </c>
      <c r="CA715" s="399">
        <v>-2.6123353577897902E-2</v>
      </c>
      <c r="CB715" s="399">
        <v>6.2696844261404998E-3</v>
      </c>
      <c r="CC715" s="399">
        <v>-0.120886215826591</v>
      </c>
      <c r="CD715" s="399"/>
      <c r="CE715" s="399"/>
      <c r="CF715" s="399">
        <v>9.6958757937759696E-2</v>
      </c>
      <c r="CG715" s="399">
        <v>-8.2099596736096694E-2</v>
      </c>
      <c r="CH715" s="399">
        <v>-0.102721695299767</v>
      </c>
      <c r="CI715" s="399">
        <v>-0.19161673141682301</v>
      </c>
      <c r="CJ715" s="399">
        <v>-8.5811740942867906E-2</v>
      </c>
      <c r="CK715" s="399"/>
      <c r="CL715" s="399"/>
      <c r="CM715" s="399"/>
      <c r="CN715" s="399"/>
      <c r="CO715" s="399"/>
      <c r="CP715" s="399"/>
      <c r="CQ715" s="399"/>
      <c r="CR715" s="399">
        <v>-2.5331485102832701E-2</v>
      </c>
      <c r="CS715" s="399"/>
      <c r="CT715" s="399"/>
      <c r="CU715" s="399"/>
      <c r="CV715" s="399"/>
      <c r="CW715" s="399"/>
      <c r="CX715" s="399"/>
      <c r="CY715" s="399"/>
      <c r="CZ715" s="399"/>
      <c r="DA715" s="399"/>
      <c r="DB715" s="399"/>
      <c r="DC715" s="399"/>
      <c r="DD715" s="399"/>
      <c r="DE715" s="399"/>
      <c r="DG715" s="404"/>
      <c r="DI715" s="399"/>
      <c r="DJ715" s="399">
        <v>-0.13903274397496401</v>
      </c>
      <c r="DK715" s="399">
        <v>7.9650326754146794E-2</v>
      </c>
    </row>
    <row r="716" spans="1:115" customFormat="1" hidden="1" outlineLevel="1">
      <c r="A716" s="398">
        <f t="shared" si="58"/>
        <v>40451</v>
      </c>
      <c r="B716" s="402"/>
      <c r="C716" s="399"/>
      <c r="D716" s="399">
        <v>1E-4</v>
      </c>
      <c r="E716" s="399">
        <v>9.2747977817474195E-2</v>
      </c>
      <c r="F716" s="399"/>
      <c r="G716" s="399">
        <v>8.4512420000000005E-2</v>
      </c>
      <c r="H716" s="399">
        <v>0.12431979999999999</v>
      </c>
      <c r="I716" s="399">
        <v>0.1004256</v>
      </c>
      <c r="J716" s="399">
        <v>6.5851430000000002E-2</v>
      </c>
      <c r="K716" s="399">
        <v>0.1180112</v>
      </c>
      <c r="L716" s="399">
        <v>4.4450750000000004E-2</v>
      </c>
      <c r="M716" s="399">
        <v>9.471481000000001E-2</v>
      </c>
      <c r="N716" s="399">
        <v>0.12660069999999998</v>
      </c>
      <c r="O716" s="399">
        <v>5.9670170000000002E-2</v>
      </c>
      <c r="P716" s="399">
        <v>9.740391000000001E-2</v>
      </c>
      <c r="Q716" s="399">
        <v>3.2578909999999996E-2</v>
      </c>
      <c r="R716" s="399">
        <v>0.16721508648596101</v>
      </c>
      <c r="S716" s="399">
        <v>9.9307159353348703E-2</v>
      </c>
      <c r="T716" s="399">
        <v>0.26737967278092001</v>
      </c>
      <c r="U716" s="399">
        <v>0.160270895182685</v>
      </c>
      <c r="V716" s="399">
        <v>0.25819110193685002</v>
      </c>
      <c r="W716" s="399">
        <v>0.30842792741656899</v>
      </c>
      <c r="X716" s="399">
        <v>4.9393929204374097E-2</v>
      </c>
      <c r="Y716" s="399">
        <v>0.2576805211789</v>
      </c>
      <c r="Z716" s="399">
        <v>0.12212602430889299</v>
      </c>
      <c r="AA716" s="399">
        <v>0.14141609979139</v>
      </c>
      <c r="AB716" s="399">
        <v>0.17345138144704</v>
      </c>
      <c r="AC716" s="399">
        <v>1.7473660778419099E-2</v>
      </c>
      <c r="AD716" s="399">
        <v>7.1035994891158902E-2</v>
      </c>
      <c r="AE716" s="399">
        <v>1.7209626747680201E-2</v>
      </c>
      <c r="AF716" s="399">
        <v>4.9984246020816102E-2</v>
      </c>
      <c r="AG716" s="399">
        <v>0.16823204124680799</v>
      </c>
      <c r="AH716" s="399">
        <v>0.125412602144089</v>
      </c>
      <c r="AI716" s="399">
        <v>0.16837037492336299</v>
      </c>
      <c r="AJ716" s="399">
        <v>0.16837038859655701</v>
      </c>
      <c r="AK716" s="399">
        <v>7.5356456989928905E-2</v>
      </c>
      <c r="AL716" s="399"/>
      <c r="AM716" s="399">
        <v>2.53162946744638E-2</v>
      </c>
      <c r="AN716" s="399">
        <v>0.158958420599418</v>
      </c>
      <c r="AO716" s="399">
        <v>0.36051118569777402</v>
      </c>
      <c r="AP716" s="399">
        <v>5.8429046387471199E-2</v>
      </c>
      <c r="AQ716" s="399">
        <v>0.149158425963936</v>
      </c>
      <c r="AR716" s="399">
        <v>0.25187543491026998</v>
      </c>
      <c r="AS716" s="399"/>
      <c r="AT716" s="399">
        <v>0.22939569527338399</v>
      </c>
      <c r="AU716" s="399"/>
      <c r="AV716" s="399">
        <v>4.3014253195516799E-2</v>
      </c>
      <c r="AW716" s="399">
        <v>5.0276684531165199E-3</v>
      </c>
      <c r="AX716" s="399"/>
      <c r="AY716" s="399">
        <v>8.2977263765172393E-2</v>
      </c>
      <c r="AZ716" s="399">
        <v>6.7632872506955197E-2</v>
      </c>
      <c r="BA716" s="399">
        <v>1.4990557046527599E-2</v>
      </c>
      <c r="BB716" s="399">
        <v>0.11136488922524999</v>
      </c>
      <c r="BC716" s="399"/>
      <c r="BD716" s="399">
        <v>0.12446450365461501</v>
      </c>
      <c r="BE716" s="399">
        <v>3.7826426586205601E-2</v>
      </c>
      <c r="BF716" s="399">
        <v>0.14503733180867801</v>
      </c>
      <c r="BG716" s="399">
        <v>8.4145947085741898E-2</v>
      </c>
      <c r="BH716" s="399">
        <v>2.9550600880941798E-2</v>
      </c>
      <c r="BI716" s="399"/>
      <c r="BJ716" s="399">
        <v>4.1111693660834198E-2</v>
      </c>
      <c r="BK716" s="399">
        <v>0.207489424204857</v>
      </c>
      <c r="BL716" s="399">
        <v>4.6754669650392197E-2</v>
      </c>
      <c r="BM716" s="399">
        <v>7.0595747153156405E-2</v>
      </c>
      <c r="BN716" s="399"/>
      <c r="BO716" s="399">
        <v>9.4087424833420696E-2</v>
      </c>
      <c r="BP716" s="399">
        <v>5.7309666240688603E-2</v>
      </c>
      <c r="BQ716" s="399">
        <v>0.11953072857641101</v>
      </c>
      <c r="BR716" s="399">
        <v>0.11095481259677401</v>
      </c>
      <c r="BS716" s="399"/>
      <c r="BT716" s="399">
        <v>7.6544323775800505E-2</v>
      </c>
      <c r="BU716" s="399">
        <v>5.4618028056907499E-2</v>
      </c>
      <c r="BV716" s="399"/>
      <c r="BW716" s="399">
        <v>6.7411220771028402E-2</v>
      </c>
      <c r="BX716" s="403">
        <v>0.17002242364209999</v>
      </c>
      <c r="BY716" s="399">
        <v>3.0849616094511902E-2</v>
      </c>
      <c r="BZ716" s="399">
        <v>9.5547392096580794E-2</v>
      </c>
      <c r="CA716" s="399">
        <v>-1.4753178285113799E-2</v>
      </c>
      <c r="CB716" s="399">
        <v>0.10333266988216699</v>
      </c>
      <c r="CC716" s="399">
        <v>0.16641938457071301</v>
      </c>
      <c r="CD716" s="399"/>
      <c r="CE716" s="399"/>
      <c r="CF716" s="399">
        <v>2.6802246618211401E-2</v>
      </c>
      <c r="CG716" s="399">
        <v>0.12493595783993799</v>
      </c>
      <c r="CH716" s="399">
        <v>0.155259212673059</v>
      </c>
      <c r="CI716" s="399">
        <v>0.42962956552806397</v>
      </c>
      <c r="CJ716" s="399">
        <v>4.34597617503533E-2</v>
      </c>
      <c r="CK716" s="399"/>
      <c r="CL716" s="399"/>
      <c r="CM716" s="399"/>
      <c r="CN716" s="399"/>
      <c r="CO716" s="399"/>
      <c r="CP716" s="399"/>
      <c r="CQ716" s="399"/>
      <c r="CR716" s="399">
        <v>9.0184685100254694E-2</v>
      </c>
      <c r="CS716" s="399"/>
      <c r="CT716" s="399"/>
      <c r="CU716" s="399"/>
      <c r="CV716" s="399"/>
      <c r="CW716" s="399"/>
      <c r="CX716" s="399"/>
      <c r="CY716" s="399"/>
      <c r="CZ716" s="399"/>
      <c r="DA716" s="399"/>
      <c r="DB716" s="399"/>
      <c r="DC716" s="399"/>
      <c r="DD716" s="399"/>
      <c r="DE716" s="399"/>
      <c r="DG716" s="404"/>
      <c r="DI716" s="399"/>
      <c r="DJ716" s="399">
        <v>0.232697986602518</v>
      </c>
      <c r="DK716" s="399">
        <v>0.101380751221334</v>
      </c>
    </row>
    <row r="717" spans="1:115" customFormat="1" hidden="1" outlineLevel="1">
      <c r="A717" s="398">
        <f t="shared" si="58"/>
        <v>40482</v>
      </c>
      <c r="B717" s="402"/>
      <c r="C717" s="399"/>
      <c r="D717" s="399">
        <v>1E-4</v>
      </c>
      <c r="E717" s="399">
        <v>3.7969611140700098E-2</v>
      </c>
      <c r="F717" s="399">
        <v>3.1894617929046902E-2</v>
      </c>
      <c r="G717" s="399">
        <v>6.6995769999999996E-2</v>
      </c>
      <c r="H717" s="399">
        <v>5.4169769999999999E-2</v>
      </c>
      <c r="I717" s="399">
        <v>5.1009310000000002E-2</v>
      </c>
      <c r="J717" s="399">
        <v>1.924375E-2</v>
      </c>
      <c r="K717" s="399">
        <v>3.5127180000000001E-2</v>
      </c>
      <c r="L717" s="399">
        <v>4.7427029999999995E-2</v>
      </c>
      <c r="M717" s="399">
        <v>1.131294E-2</v>
      </c>
      <c r="N717" s="399">
        <v>6.4028780000000007E-2</v>
      </c>
      <c r="O717" s="399">
        <v>3.0843240000000001E-2</v>
      </c>
      <c r="P717" s="399">
        <v>1.9255459999999999E-2</v>
      </c>
      <c r="Q717" s="399">
        <v>1.3397559999999999E-2</v>
      </c>
      <c r="R717" s="399">
        <v>6.0722347877884601E-2</v>
      </c>
      <c r="S717" s="399">
        <v>5.8529635552274598E-2</v>
      </c>
      <c r="T717" s="399">
        <v>3.2348806575872503E-2</v>
      </c>
      <c r="U717" s="399">
        <v>2.72374215874207E-2</v>
      </c>
      <c r="V717" s="399">
        <v>5.2018326091577603E-2</v>
      </c>
      <c r="W717" s="399">
        <v>7.2013244902145307E-2</v>
      </c>
      <c r="X717" s="399">
        <v>9.3628044526105902E-2</v>
      </c>
      <c r="Y717" s="399">
        <v>6.2253846972709997E-2</v>
      </c>
      <c r="Z717" s="399">
        <v>-4.2097954759875898E-2</v>
      </c>
      <c r="AA717" s="399">
        <v>-2.3527071412308101E-2</v>
      </c>
      <c r="AB717" s="399">
        <v>-1.1463078450194999E-2</v>
      </c>
      <c r="AC717" s="399">
        <v>3.8193171077907699E-2</v>
      </c>
      <c r="AD717" s="399">
        <v>-3.6239247630988201E-2</v>
      </c>
      <c r="AE717" s="399">
        <v>9.1540429475374496E-2</v>
      </c>
      <c r="AF717" s="399">
        <v>-3.19285435284851E-2</v>
      </c>
      <c r="AG717" s="399">
        <v>6.1167205819721598E-2</v>
      </c>
      <c r="AH717" s="399">
        <v>-8.0645255418377807E-3</v>
      </c>
      <c r="AI717" s="399">
        <v>0.16719591022298599</v>
      </c>
      <c r="AJ717" s="399">
        <v>0.16719599655207801</v>
      </c>
      <c r="AK717" s="399">
        <v>-5.2726859190549398E-3</v>
      </c>
      <c r="AL717" s="399"/>
      <c r="AM717" s="399">
        <v>1.4058259816951399E-4</v>
      </c>
      <c r="AN717" s="399">
        <v>9.4145501958030106E-2</v>
      </c>
      <c r="AO717" s="399">
        <v>-8.9445777048352496E-3</v>
      </c>
      <c r="AP717" s="399">
        <v>-1.3583193451055801E-2</v>
      </c>
      <c r="AQ717" s="399">
        <v>1.6221687089463099E-2</v>
      </c>
      <c r="AR717" s="399">
        <v>2.9109871856436199E-2</v>
      </c>
      <c r="AS717" s="399"/>
      <c r="AT717" s="399">
        <v>9.6239676213344796E-2</v>
      </c>
      <c r="AU717" s="399"/>
      <c r="AV717" s="399">
        <v>-1.7158319031450101E-2</v>
      </c>
      <c r="AW717" s="399">
        <v>6.8175765430157104E-2</v>
      </c>
      <c r="AX717" s="399"/>
      <c r="AY717" s="399">
        <v>2.1728666626763302E-2</v>
      </c>
      <c r="AZ717" s="399">
        <v>-2.8879324784349999E-2</v>
      </c>
      <c r="BA717" s="399">
        <v>2.9143239762856099E-2</v>
      </c>
      <c r="BB717" s="399">
        <v>9.4437349621082994E-2</v>
      </c>
      <c r="BC717" s="399"/>
      <c r="BD717" s="399">
        <v>2.8231717414892901E-2</v>
      </c>
      <c r="BE717" s="399">
        <v>0.107897008248882</v>
      </c>
      <c r="BF717" s="399">
        <v>0.13433800660158299</v>
      </c>
      <c r="BG717" s="399">
        <v>0.15441114762330099</v>
      </c>
      <c r="BH717" s="399">
        <v>-1.17677569846106E-2</v>
      </c>
      <c r="BI717" s="399"/>
      <c r="BJ717" s="399">
        <v>7.4956606053949201E-2</v>
      </c>
      <c r="BK717" s="399">
        <v>4.4855146953108804E-3</v>
      </c>
      <c r="BL717" s="399">
        <v>-1.0022528077878E-2</v>
      </c>
      <c r="BM717" s="399">
        <v>-7.3271287834820203E-2</v>
      </c>
      <c r="BN717" s="399"/>
      <c r="BO717" s="399">
        <v>1.9123689779373398E-2</v>
      </c>
      <c r="BP717" s="399">
        <v>0.14715532233496301</v>
      </c>
      <c r="BQ717" s="399">
        <v>4.0515022146642099E-2</v>
      </c>
      <c r="BR717" s="399">
        <v>2.67728885182212E-2</v>
      </c>
      <c r="BS717" s="399"/>
      <c r="BT717" s="399">
        <v>5.2517878719067802E-2</v>
      </c>
      <c r="BU717" s="399">
        <v>1.19652298092498E-2</v>
      </c>
      <c r="BV717" s="399"/>
      <c r="BW717" s="399">
        <v>1.21449440218615E-2</v>
      </c>
      <c r="BX717" s="403">
        <v>-5.7361717523912699E-3</v>
      </c>
      <c r="BY717" s="399">
        <v>2.8232625835781198E-2</v>
      </c>
      <c r="BZ717" s="399">
        <v>4.3835866230119001E-2</v>
      </c>
      <c r="CA717" s="399">
        <v>4.7917521939369198E-2</v>
      </c>
      <c r="CB717" s="399">
        <v>4.4448594734228103E-2</v>
      </c>
      <c r="CC717" s="399">
        <v>-3.9814188345449801E-2</v>
      </c>
      <c r="CD717" s="399"/>
      <c r="CE717" s="399"/>
      <c r="CF717" s="399">
        <v>-3.1045974210385199E-2</v>
      </c>
      <c r="CG717" s="399">
        <v>7.2143834289250405E-2</v>
      </c>
      <c r="CH717" s="399">
        <v>0.13439365274930501</v>
      </c>
      <c r="CI717" s="399">
        <v>0.10880837464429401</v>
      </c>
      <c r="CJ717" s="399">
        <v>8.9015868582089805E-2</v>
      </c>
      <c r="CK717" s="399"/>
      <c r="CL717" s="399"/>
      <c r="CM717" s="399"/>
      <c r="CN717" s="399"/>
      <c r="CO717" s="399"/>
      <c r="CP717" s="399"/>
      <c r="CQ717" s="399"/>
      <c r="CR717" s="399">
        <v>-5.5930809760962297E-4</v>
      </c>
      <c r="CS717" s="399"/>
      <c r="CT717" s="399"/>
      <c r="CU717" s="399"/>
      <c r="CV717" s="399"/>
      <c r="CW717" s="399"/>
      <c r="CX717" s="399"/>
      <c r="CY717" s="399"/>
      <c r="CZ717" s="399"/>
      <c r="DA717" s="399"/>
      <c r="DB717" s="399"/>
      <c r="DC717" s="399"/>
      <c r="DD717" s="399"/>
      <c r="DE717" s="399"/>
      <c r="DG717" s="404"/>
      <c r="DI717" s="399"/>
      <c r="DJ717" s="399">
        <v>-4.9015949482443102E-2</v>
      </c>
      <c r="DK717" s="399">
        <v>1.65186453361469E-2</v>
      </c>
    </row>
    <row r="718" spans="1:115" customFormat="1" hidden="1" outlineLevel="1">
      <c r="A718" s="398">
        <f t="shared" si="58"/>
        <v>40512</v>
      </c>
      <c r="B718" s="402"/>
      <c r="C718" s="399"/>
      <c r="D718" s="399">
        <v>1E-4</v>
      </c>
      <c r="E718" s="399">
        <v>3.64091524586518E-3</v>
      </c>
      <c r="F718" s="399">
        <v>9.0691013250481199E-3</v>
      </c>
      <c r="G718" s="399">
        <v>1.6920029999999999E-2</v>
      </c>
      <c r="H718" s="399">
        <v>3.2844779999999997E-2</v>
      </c>
      <c r="I718" s="399">
        <v>6.4749860000000006E-2</v>
      </c>
      <c r="J718" s="399">
        <v>-8.2808880000000001E-3</v>
      </c>
      <c r="K718" s="399">
        <v>1.7886990000000002E-2</v>
      </c>
      <c r="L718" s="399">
        <v>-1.8515119999999999E-2</v>
      </c>
      <c r="M718" s="399">
        <v>-7.0899639999999998E-3</v>
      </c>
      <c r="N718" s="399">
        <v>-9.4658550000000004E-3</v>
      </c>
      <c r="O718" s="399">
        <v>-9.4702169999999995E-3</v>
      </c>
      <c r="P718" s="399">
        <v>-2.3029869999999997E-2</v>
      </c>
      <c r="Q718" s="399">
        <v>-2.4064169999999999E-2</v>
      </c>
      <c r="R718" s="399">
        <v>3.3789537716046598E-2</v>
      </c>
      <c r="S718" s="399">
        <v>1.7981901820696099E-3</v>
      </c>
      <c r="T718" s="399">
        <v>-6.8120149448818099E-3</v>
      </c>
      <c r="U718" s="399">
        <v>6.0606000399351101E-2</v>
      </c>
      <c r="V718" s="399">
        <v>6.1550556387566603E-2</v>
      </c>
      <c r="W718" s="399">
        <v>-4.5086801092235701E-2</v>
      </c>
      <c r="X718" s="399">
        <v>2.5197574334770299E-2</v>
      </c>
      <c r="Y718" s="399">
        <v>-4.3564394731629902E-2</v>
      </c>
      <c r="Z718" s="399">
        <v>0.10734853234045499</v>
      </c>
      <c r="AA718" s="399">
        <v>7.7106598259859105E-2</v>
      </c>
      <c r="AB718" s="399">
        <v>-3.6618532257706102E-3</v>
      </c>
      <c r="AC718" s="399">
        <v>0.19944862226885299</v>
      </c>
      <c r="AD718" s="399">
        <v>0.164952146635718</v>
      </c>
      <c r="AE718" s="399">
        <v>1.05176539624207E-2</v>
      </c>
      <c r="AF718" s="399">
        <v>-0.120710033055705</v>
      </c>
      <c r="AG718" s="399">
        <v>-1.09660756203333E-4</v>
      </c>
      <c r="AH718" s="399">
        <v>9.8300043708210605E-2</v>
      </c>
      <c r="AI718" s="399">
        <v>-9.4492405298706394E-2</v>
      </c>
      <c r="AJ718" s="399">
        <v>-9.4492398652508594E-2</v>
      </c>
      <c r="AK718" s="399">
        <v>3.18025407373181E-2</v>
      </c>
      <c r="AL718" s="399"/>
      <c r="AM718" s="399">
        <v>-3.50693812893728E-2</v>
      </c>
      <c r="AN718" s="399">
        <v>-8.5168129853377891E-3</v>
      </c>
      <c r="AO718" s="399">
        <v>0.209837529356901</v>
      </c>
      <c r="AP718" s="399">
        <v>-5.0674798088727699E-2</v>
      </c>
      <c r="AQ718" s="399">
        <v>5.7588878246964001E-2</v>
      </c>
      <c r="AR718" s="399">
        <v>0.132279474535589</v>
      </c>
      <c r="AS718" s="399"/>
      <c r="AT718" s="399">
        <v>-7.9305864671634002E-2</v>
      </c>
      <c r="AU718" s="399"/>
      <c r="AV718" s="399">
        <v>-1.0260366066059399E-2</v>
      </c>
      <c r="AW718" s="399">
        <v>-3.9327039436960698E-2</v>
      </c>
      <c r="AX718" s="399"/>
      <c r="AY718" s="399">
        <v>-0.24902447294473401</v>
      </c>
      <c r="AZ718" s="399">
        <v>2.1444009491709801E-2</v>
      </c>
      <c r="BA718" s="399">
        <v>-3.9605994304543401E-3</v>
      </c>
      <c r="BB718" s="399">
        <v>4.8463159191101703E-2</v>
      </c>
      <c r="BC718" s="399"/>
      <c r="BD718" s="399">
        <v>-2.9253778645126302E-3</v>
      </c>
      <c r="BE718" s="399">
        <v>-0.134986900050447</v>
      </c>
      <c r="BF718" s="399">
        <v>-1.8789144735142E-2</v>
      </c>
      <c r="BG718" s="399">
        <v>0.128096076208427</v>
      </c>
      <c r="BH718" s="399">
        <v>2.7934861223782598E-2</v>
      </c>
      <c r="BI718" s="399"/>
      <c r="BJ718" s="399">
        <v>-4.8842950082374902E-2</v>
      </c>
      <c r="BK718" s="399">
        <v>7.6336134133939901E-2</v>
      </c>
      <c r="BL718" s="399">
        <v>-6.1120383647946799E-3</v>
      </c>
      <c r="BM718" s="399">
        <v>-1.01160416525764E-2</v>
      </c>
      <c r="BN718" s="399"/>
      <c r="BO718" s="399">
        <v>-1.1345176885635799E-2</v>
      </c>
      <c r="BP718" s="399">
        <v>-2.85988488828753E-2</v>
      </c>
      <c r="BQ718" s="399">
        <v>-8.4287724799569405E-2</v>
      </c>
      <c r="BR718" s="399">
        <v>1.30371409564455E-2</v>
      </c>
      <c r="BS718" s="399"/>
      <c r="BT718" s="399">
        <v>-5.3250004128460697E-2</v>
      </c>
      <c r="BU718" s="399">
        <v>7.7735704381607304E-3</v>
      </c>
      <c r="BV718" s="399"/>
      <c r="BW718" s="399">
        <v>-1.47668348577978E-3</v>
      </c>
      <c r="BX718" s="403">
        <v>0.16826924034687299</v>
      </c>
      <c r="BY718" s="399">
        <v>-2.3259284967539502E-2</v>
      </c>
      <c r="BZ718" s="399">
        <v>-0.161854518337821</v>
      </c>
      <c r="CA718" s="399">
        <v>-1.01884604929345E-2</v>
      </c>
      <c r="CB718" s="399">
        <v>-2.7687704551311702E-2</v>
      </c>
      <c r="CC718" s="399">
        <v>2.88748534811527E-2</v>
      </c>
      <c r="CD718" s="399"/>
      <c r="CE718" s="399"/>
      <c r="CF718" s="399">
        <v>-3.3355453793804203E-2</v>
      </c>
      <c r="CG718" s="399">
        <v>6.1831501980362802E-2</v>
      </c>
      <c r="CH718" s="399">
        <v>0.109663336482997</v>
      </c>
      <c r="CI718" s="399">
        <v>0.15887845677677401</v>
      </c>
      <c r="CJ718" s="399">
        <v>-4.7048914645063701E-2</v>
      </c>
      <c r="CK718" s="399"/>
      <c r="CL718" s="399"/>
      <c r="CM718" s="399"/>
      <c r="CN718" s="399"/>
      <c r="CO718" s="399"/>
      <c r="CP718" s="399"/>
      <c r="CQ718" s="399"/>
      <c r="CR718" s="399">
        <v>-3.2425544675083198E-2</v>
      </c>
      <c r="CS718" s="399"/>
      <c r="CT718" s="399"/>
      <c r="CU718" s="399"/>
      <c r="CV718" s="399"/>
      <c r="CW718" s="399"/>
      <c r="CX718" s="399"/>
      <c r="CY718" s="399"/>
      <c r="CZ718" s="399"/>
      <c r="DA718" s="399"/>
      <c r="DB718" s="399"/>
      <c r="DC718" s="399"/>
      <c r="DD718" s="399"/>
      <c r="DE718" s="399"/>
      <c r="DG718" s="404"/>
      <c r="DI718" s="399"/>
      <c r="DJ718" s="399">
        <v>3.7963920417807002E-2</v>
      </c>
      <c r="DK718" s="399">
        <v>-6.3965844110500597E-3</v>
      </c>
    </row>
    <row r="719" spans="1:115" customFormat="1" hidden="1" outlineLevel="1">
      <c r="A719" s="398">
        <f t="shared" si="58"/>
        <v>40543</v>
      </c>
      <c r="B719" s="402"/>
      <c r="C719" s="399"/>
      <c r="D719" s="399">
        <v>1E-4</v>
      </c>
      <c r="E719" s="399">
        <v>6.6237976854536001E-2</v>
      </c>
      <c r="F719" s="399">
        <v>6.2583766120518594E-2</v>
      </c>
      <c r="G719" s="399">
        <v>9.7382589999999991E-2</v>
      </c>
      <c r="H719" s="399">
        <v>4.4025979999999999E-2</v>
      </c>
      <c r="I719" s="399">
        <v>9.0209089999999992E-2</v>
      </c>
      <c r="J719" s="399">
        <v>0.1045232</v>
      </c>
      <c r="K719" s="399">
        <v>7.8501409999999994E-2</v>
      </c>
      <c r="L719" s="399">
        <v>4.5368000000000006E-2</v>
      </c>
      <c r="M719" s="399">
        <v>7.182463E-2</v>
      </c>
      <c r="N719" s="399">
        <v>5.598467E-2</v>
      </c>
      <c r="O719" s="399">
        <v>4.3260529999999998E-2</v>
      </c>
      <c r="P719" s="399">
        <v>5.3804290000000005E-2</v>
      </c>
      <c r="Q719" s="399">
        <v>3.1895079999999999E-2</v>
      </c>
      <c r="R719" s="399">
        <v>3.6670663298978598E-2</v>
      </c>
      <c r="S719" s="399">
        <v>4.7602329894931697E-2</v>
      </c>
      <c r="T719" s="399">
        <v>0.122085095744846</v>
      </c>
      <c r="U719" s="399">
        <v>9.6428566258780699E-2</v>
      </c>
      <c r="V719" s="399">
        <v>2.6225805379619299E-2</v>
      </c>
      <c r="W719" s="399">
        <v>-8.1104274392673301E-2</v>
      </c>
      <c r="X719" s="399">
        <v>3.2938579703488201E-2</v>
      </c>
      <c r="Y719" s="399">
        <v>0.105469190497646</v>
      </c>
      <c r="Z719" s="399">
        <v>8.7370907745313905E-2</v>
      </c>
      <c r="AA719" s="399">
        <v>6.8037337029522998E-2</v>
      </c>
      <c r="AB719" s="399">
        <v>8.8514525408452893E-2</v>
      </c>
      <c r="AC719" s="399">
        <v>-5.1860373203541199E-2</v>
      </c>
      <c r="AD719" s="399">
        <v>-6.60780205677831E-2</v>
      </c>
      <c r="AE719" s="399">
        <v>3.86274650808884E-2</v>
      </c>
      <c r="AF719" s="399">
        <v>-8.8774906293154193E-3</v>
      </c>
      <c r="AG719" s="399">
        <v>0.12657399717171799</v>
      </c>
      <c r="AH719" s="399">
        <v>8.8156167998175203E-2</v>
      </c>
      <c r="AI719" s="399">
        <v>6.88488596260972E-2</v>
      </c>
      <c r="AJ719" s="399">
        <v>6.8848821252274206E-2</v>
      </c>
      <c r="AK719" s="399">
        <v>0.17824861197001099</v>
      </c>
      <c r="AL719" s="399"/>
      <c r="AM719" s="399">
        <v>2.7483694118569602E-2</v>
      </c>
      <c r="AN719" s="399">
        <v>0.14052833639965701</v>
      </c>
      <c r="AO719" s="399">
        <v>0.276016403056282</v>
      </c>
      <c r="AP719" s="399">
        <v>5.7245330330048402E-2</v>
      </c>
      <c r="AQ719" s="399">
        <v>-4.7233184986145097E-3</v>
      </c>
      <c r="AR719" s="399">
        <v>0.13152089440961101</v>
      </c>
      <c r="AS719" s="399"/>
      <c r="AT719" s="399">
        <v>0.15711662429030801</v>
      </c>
      <c r="AU719" s="399"/>
      <c r="AV719" s="399">
        <v>1.8394086140006399E-2</v>
      </c>
      <c r="AW719" s="399">
        <v>5.3381949579145202E-2</v>
      </c>
      <c r="AX719" s="399"/>
      <c r="AY719" s="399">
        <v>0.10706929086450501</v>
      </c>
      <c r="AZ719" s="399">
        <v>0.129162602601152</v>
      </c>
      <c r="BA719" s="399">
        <v>1.35202919895374E-2</v>
      </c>
      <c r="BB719" s="399">
        <v>6.4827490855032801E-3</v>
      </c>
      <c r="BC719" s="399"/>
      <c r="BD719" s="399">
        <v>-2.6748090572442498E-2</v>
      </c>
      <c r="BE719" s="399">
        <v>5.7349763052383998E-2</v>
      </c>
      <c r="BF719" s="399">
        <v>7.0884081726699105E-2</v>
      </c>
      <c r="BG719" s="399">
        <v>5.3325217228031102E-2</v>
      </c>
      <c r="BH719" s="399">
        <v>0.14078078617455</v>
      </c>
      <c r="BI719" s="399"/>
      <c r="BJ719" s="399">
        <v>7.4468579698255294E-2</v>
      </c>
      <c r="BK719" s="399">
        <v>0.107092444826451</v>
      </c>
      <c r="BL719" s="399">
        <v>0.13422456159135601</v>
      </c>
      <c r="BM719" s="399">
        <v>-9.7582990057831706E-3</v>
      </c>
      <c r="BN719" s="399"/>
      <c r="BO719" s="399">
        <v>0.12696033906627999</v>
      </c>
      <c r="BP719" s="399">
        <v>9.6307153304982795E-2</v>
      </c>
      <c r="BQ719" s="399">
        <v>0.18909434250156501</v>
      </c>
      <c r="BR719" s="399">
        <v>-7.9676419302967504E-3</v>
      </c>
      <c r="BS719" s="399"/>
      <c r="BT719" s="399">
        <v>-4.6986599644822297E-2</v>
      </c>
      <c r="BU719" s="399">
        <v>4.2119618723637599E-2</v>
      </c>
      <c r="BV719" s="399">
        <v>7.77777487168132E-2</v>
      </c>
      <c r="BW719" s="399">
        <v>2.55581641301261E-3</v>
      </c>
      <c r="BX719" s="403">
        <v>3.9506219153973003E-2</v>
      </c>
      <c r="BY719" s="399">
        <v>1.48148817234576E-2</v>
      </c>
      <c r="BZ719" s="399">
        <v>5.5845361150080201E-2</v>
      </c>
      <c r="CA719" s="399">
        <v>9.3692347775974794E-2</v>
      </c>
      <c r="CB719" s="399">
        <v>4.00009983873683E-2</v>
      </c>
      <c r="CC719" s="399">
        <v>0.121612840289833</v>
      </c>
      <c r="CD719" s="399"/>
      <c r="CE719" s="399"/>
      <c r="CF719" s="399">
        <v>4.6713028739845598E-2</v>
      </c>
      <c r="CG719" s="399">
        <v>6.9402759517089102E-2</v>
      </c>
      <c r="CH719" s="399">
        <v>7.9648211612613998E-2</v>
      </c>
      <c r="CI719" s="399">
        <v>0.39516129497434699</v>
      </c>
      <c r="CJ719" s="399">
        <v>0.104909513550244</v>
      </c>
      <c r="CK719" s="399"/>
      <c r="CL719" s="399"/>
      <c r="CM719" s="399"/>
      <c r="CN719" s="399"/>
      <c r="CO719" s="399"/>
      <c r="CP719" s="399"/>
      <c r="CQ719" s="399"/>
      <c r="CR719" s="399">
        <v>7.6496271708489605E-2</v>
      </c>
      <c r="CS719" s="399"/>
      <c r="CT719" s="399"/>
      <c r="CU719" s="399"/>
      <c r="CV719" s="399"/>
      <c r="CW719" s="399"/>
      <c r="CX719" s="399"/>
      <c r="CY719" s="399"/>
      <c r="CZ719" s="399"/>
      <c r="DA719" s="399"/>
      <c r="DB719" s="399"/>
      <c r="DC719" s="399"/>
      <c r="DD719" s="399"/>
      <c r="DE719" s="399"/>
      <c r="DG719" s="404"/>
      <c r="DI719" s="399"/>
      <c r="DJ719" s="399">
        <v>0.17705734185944899</v>
      </c>
      <c r="DK719" s="399">
        <v>0.108154454578488</v>
      </c>
    </row>
    <row r="720" spans="1:115" customFormat="1" hidden="1" outlineLevel="1">
      <c r="A720" s="398">
        <f t="shared" si="58"/>
        <v>40574</v>
      </c>
      <c r="B720" s="402"/>
      <c r="C720" s="399"/>
      <c r="D720" s="399">
        <v>1E-4</v>
      </c>
      <c r="E720" s="399">
        <v>2.0894532993253698E-2</v>
      </c>
      <c r="F720" s="399">
        <v>1.9770752663376301E-2</v>
      </c>
      <c r="G720" s="399">
        <v>1.937046E-3</v>
      </c>
      <c r="H720" s="399">
        <v>-9.5915329999999993E-3</v>
      </c>
      <c r="I720" s="399">
        <v>7.0333439999999997E-2</v>
      </c>
      <c r="J720" s="399">
        <v>2.4026760000000001E-2</v>
      </c>
      <c r="K720" s="399">
        <v>3.5791419999999997E-2</v>
      </c>
      <c r="L720" s="399">
        <v>3.2508580000000002E-2</v>
      </c>
      <c r="M720" s="399">
        <v>-1.6303520000000002E-2</v>
      </c>
      <c r="N720" s="399">
        <v>3.9338909999999998E-2</v>
      </c>
      <c r="O720" s="399">
        <v>-1.6078490000000001E-2</v>
      </c>
      <c r="P720" s="399">
        <v>8.0000000000000002E-3</v>
      </c>
      <c r="Q720" s="399">
        <v>1.446035E-2</v>
      </c>
      <c r="R720" s="399">
        <v>5.1958770820299698E-2</v>
      </c>
      <c r="S720" s="399">
        <v>3.5004592197218999E-2</v>
      </c>
      <c r="T720" s="399">
        <v>-4.2787331101719901E-2</v>
      </c>
      <c r="U720" s="399">
        <v>-5.5374541228669499E-2</v>
      </c>
      <c r="V720" s="399">
        <v>-5.7555558946397502E-2</v>
      </c>
      <c r="W720" s="399">
        <v>0.12534961801653099</v>
      </c>
      <c r="X720" s="399">
        <v>4.5260812607167598E-2</v>
      </c>
      <c r="Y720" s="399">
        <v>0.111660628864336</v>
      </c>
      <c r="Z720" s="399">
        <v>7.8361911169380002E-3</v>
      </c>
      <c r="AA720" s="399">
        <v>-5.1241876638523599E-3</v>
      </c>
      <c r="AB720" s="399">
        <v>7.9065770574194602E-2</v>
      </c>
      <c r="AC720" s="399">
        <v>-2.1666671290542099E-2</v>
      </c>
      <c r="AD720" s="399">
        <v>-9.3250471670868001E-2</v>
      </c>
      <c r="AE720" s="399">
        <v>3.6256941849862598E-2</v>
      </c>
      <c r="AF720" s="399">
        <v>5.5490686126710098E-2</v>
      </c>
      <c r="AG720" s="399">
        <v>-5.0000077262471403E-2</v>
      </c>
      <c r="AH720" s="399">
        <v>-7.8540582226173203E-2</v>
      </c>
      <c r="AI720" s="399">
        <v>1.07581392316908E-2</v>
      </c>
      <c r="AJ720" s="399">
        <v>1.0758061565619301E-2</v>
      </c>
      <c r="AK720" s="399">
        <v>5.3857415055169597E-2</v>
      </c>
      <c r="AL720" s="399"/>
      <c r="AM720" s="399">
        <v>0.13860663145466001</v>
      </c>
      <c r="AN720" s="399">
        <v>-3.6500457736646501E-2</v>
      </c>
      <c r="AO720" s="399">
        <v>3.8000897864460801E-3</v>
      </c>
      <c r="AP720" s="399">
        <v>-7.9633454455575195E-2</v>
      </c>
      <c r="AQ720" s="399">
        <v>-3.44178061777995E-2</v>
      </c>
      <c r="AR720" s="399">
        <v>0.553246507380727</v>
      </c>
      <c r="AS720" s="399"/>
      <c r="AT720" s="399">
        <v>2.4966176871280998E-2</v>
      </c>
      <c r="AU720" s="399"/>
      <c r="AV720" s="399">
        <v>-1.56128379240663E-2</v>
      </c>
      <c r="AW720" s="399">
        <v>-1.1381733508405699E-2</v>
      </c>
      <c r="AX720" s="399"/>
      <c r="AY720" s="399">
        <v>0.16744961090833099</v>
      </c>
      <c r="AZ720" s="399">
        <v>1.1701521401284099E-2</v>
      </c>
      <c r="BA720" s="399">
        <v>-1.59559395971423E-2</v>
      </c>
      <c r="BB720" s="399">
        <v>-3.8364882958693697E-2</v>
      </c>
      <c r="BC720" s="399"/>
      <c r="BD720" s="399">
        <v>6.7582862979877506E-2</v>
      </c>
      <c r="BE720" s="399">
        <v>0.110191285893874</v>
      </c>
      <c r="BF720" s="399">
        <v>0.18140660292600699</v>
      </c>
      <c r="BG720" s="399">
        <v>-5.0029725378741799E-2</v>
      </c>
      <c r="BH720" s="399">
        <v>2.2480857236508701E-3</v>
      </c>
      <c r="BI720" s="399"/>
      <c r="BJ720" s="399">
        <v>3.06810866638214E-2</v>
      </c>
      <c r="BK720" s="399">
        <v>4.0638327544942399E-2</v>
      </c>
      <c r="BL720" s="399">
        <v>6.0622868929203197E-2</v>
      </c>
      <c r="BM720" s="399">
        <v>0.252803025449306</v>
      </c>
      <c r="BN720" s="399"/>
      <c r="BO720" s="399">
        <v>4.03288474226009E-2</v>
      </c>
      <c r="BP720" s="399">
        <v>4.0000087524671102E-2</v>
      </c>
      <c r="BQ720" s="399">
        <v>2.73454632054797E-2</v>
      </c>
      <c r="BR720" s="399">
        <v>0.13680427705404799</v>
      </c>
      <c r="BS720" s="399"/>
      <c r="BT720" s="399">
        <v>-7.5304160415231502E-3</v>
      </c>
      <c r="BU720" s="399">
        <v>-2.54531439024283E-2</v>
      </c>
      <c r="BV720" s="399">
        <v>-1.00376724485554E-2</v>
      </c>
      <c r="BW720" s="399">
        <v>3.96810618825824E-2</v>
      </c>
      <c r="BX720" s="403">
        <v>2.3752927558938701E-2</v>
      </c>
      <c r="BY720" s="399">
        <v>3.9300419025225502E-3</v>
      </c>
      <c r="BZ720" s="399">
        <v>4.5476782846965901E-2</v>
      </c>
      <c r="CA720" s="399">
        <v>8.6909013217749603E-2</v>
      </c>
      <c r="CB720" s="399">
        <v>-2.20397596975993E-2</v>
      </c>
      <c r="CC720" s="399">
        <v>-1.2882417851251099E-2</v>
      </c>
      <c r="CD720" s="399"/>
      <c r="CE720" s="399"/>
      <c r="CF720" s="399">
        <v>-0.103532508365695</v>
      </c>
      <c r="CG720" s="399">
        <v>5.3611541791115297E-2</v>
      </c>
      <c r="CH720" s="399">
        <v>6.5748306669116602E-2</v>
      </c>
      <c r="CI720" s="399">
        <v>2.89017062225593E-3</v>
      </c>
      <c r="CJ720" s="399">
        <v>-6.4497548431193801E-3</v>
      </c>
      <c r="CK720" s="399"/>
      <c r="CL720" s="399"/>
      <c r="CM720" s="399"/>
      <c r="CN720" s="399"/>
      <c r="CO720" s="399"/>
      <c r="CP720" s="399"/>
      <c r="CQ720" s="399"/>
      <c r="CR720" s="399">
        <v>2.7122739167430899E-2</v>
      </c>
      <c r="CS720" s="399"/>
      <c r="CT720" s="399"/>
      <c r="CU720" s="399"/>
      <c r="CV720" s="399"/>
      <c r="CW720" s="399"/>
      <c r="CX720" s="399"/>
      <c r="CY720" s="399"/>
      <c r="CZ720" s="399"/>
      <c r="DA720" s="399"/>
      <c r="DB720" s="399"/>
      <c r="DC720" s="399"/>
      <c r="DD720" s="399"/>
      <c r="DE720" s="399"/>
      <c r="DG720" s="404"/>
      <c r="DI720" s="399"/>
      <c r="DJ720" s="399">
        <v>0.14702117219343899</v>
      </c>
      <c r="DK720" s="399">
        <v>-6.5817145595630198E-3</v>
      </c>
    </row>
    <row r="721" spans="1:115" customFormat="1" hidden="1" outlineLevel="1">
      <c r="A721" s="398">
        <f t="shared" si="58"/>
        <v>40602</v>
      </c>
      <c r="B721" s="402"/>
      <c r="C721" s="399"/>
      <c r="D721" s="399">
        <v>1E-4</v>
      </c>
      <c r="E721" s="399">
        <v>3.4372777909220803E-2</v>
      </c>
      <c r="F721" s="399">
        <v>3.8095331697650003E-2</v>
      </c>
      <c r="G721" s="399">
        <v>2.9362010000000001E-2</v>
      </c>
      <c r="H721" s="399">
        <v>5.5601940000000002E-2</v>
      </c>
      <c r="I721" s="399">
        <v>7.5271840000000007E-2</v>
      </c>
      <c r="J721" s="399">
        <v>2.8515739999999998E-2</v>
      </c>
      <c r="K721" s="399">
        <v>2.651177E-2</v>
      </c>
      <c r="L721" s="399">
        <v>4.7052650000000001E-2</v>
      </c>
      <c r="M721" s="399">
        <v>2.4008669999999999E-2</v>
      </c>
      <c r="N721" s="399">
        <v>2.4397869999999999E-2</v>
      </c>
      <c r="O721" s="399">
        <v>2.8389419999999999E-2</v>
      </c>
      <c r="P721" s="399">
        <v>3.4708999999999997E-2</v>
      </c>
      <c r="Q721" s="399">
        <v>1.6311539999999999E-2</v>
      </c>
      <c r="R721" s="399">
        <v>4.0935001237031698E-2</v>
      </c>
      <c r="S721" s="399">
        <v>4.3841490120840598E-2</v>
      </c>
      <c r="T721" s="399">
        <v>0.17624522706096499</v>
      </c>
      <c r="U721" s="399">
        <v>0.287930955954881</v>
      </c>
      <c r="V721" s="399">
        <v>2.15161159491674E-2</v>
      </c>
      <c r="W721" s="399">
        <v>0.11534573069592099</v>
      </c>
      <c r="X721" s="399">
        <v>1.7020238712534799E-2</v>
      </c>
      <c r="Y721" s="399">
        <v>0.131595313502302</v>
      </c>
      <c r="Z721" s="399">
        <v>-2.9904796695840999E-3</v>
      </c>
      <c r="AA721" s="399">
        <v>4.39246600576177E-2</v>
      </c>
      <c r="AB721" s="399">
        <v>-4.9804430858087001E-2</v>
      </c>
      <c r="AC721" s="399">
        <v>2.4237299811102401E-2</v>
      </c>
      <c r="AD721" s="399">
        <v>1.5821300906734202E-2</v>
      </c>
      <c r="AE721" s="399">
        <v>0.12528951067749799</v>
      </c>
      <c r="AF721" s="399">
        <v>8.1250034173176999E-2</v>
      </c>
      <c r="AG721" s="399">
        <v>7.3190532135923594E-2</v>
      </c>
      <c r="AH721" s="399">
        <v>0.23020136399059701</v>
      </c>
      <c r="AI721" s="399">
        <v>2.17203474398408E-2</v>
      </c>
      <c r="AJ721" s="399">
        <v>2.1720381095380902E-2</v>
      </c>
      <c r="AK721" s="399">
        <v>-5.5248734754434502E-2</v>
      </c>
      <c r="AL721" s="399"/>
      <c r="AM721" s="399">
        <v>3.8578724409024101E-3</v>
      </c>
      <c r="AN721" s="399">
        <v>0.100420942785255</v>
      </c>
      <c r="AO721" s="399">
        <v>0.129732032514906</v>
      </c>
      <c r="AP721" s="399">
        <v>-1.8089061338624399E-2</v>
      </c>
      <c r="AQ721" s="399">
        <v>7.9412973294001404E-2</v>
      </c>
      <c r="AR721" s="399">
        <v>-5.2675679645583097E-2</v>
      </c>
      <c r="AS721" s="399"/>
      <c r="AT721" s="399">
        <v>2.7162272457028399E-2</v>
      </c>
      <c r="AU721" s="399"/>
      <c r="AV721" s="399">
        <v>-1.3839053216375E-2</v>
      </c>
      <c r="AW721" s="399">
        <v>-1.2674561479874E-3</v>
      </c>
      <c r="AX721" s="399"/>
      <c r="AY721" s="399">
        <v>4.9019303273802797E-3</v>
      </c>
      <c r="AZ721" s="399">
        <v>-2.6576642644429601E-2</v>
      </c>
      <c r="BA721" s="399">
        <v>2.5426785223941799E-2</v>
      </c>
      <c r="BB721" s="399">
        <v>7.2801659112297704E-2</v>
      </c>
      <c r="BC721" s="399"/>
      <c r="BD721" s="399">
        <v>5.5511474300638602E-2</v>
      </c>
      <c r="BE721" s="399">
        <v>0.200051398853138</v>
      </c>
      <c r="BF721" s="399">
        <v>2.8992131767242101E-2</v>
      </c>
      <c r="BG721" s="399">
        <v>-5.64263255400261E-2</v>
      </c>
      <c r="BH721" s="399">
        <v>5.3313060502205099E-2</v>
      </c>
      <c r="BI721" s="399"/>
      <c r="BJ721" s="399">
        <v>5.1782727666959301E-2</v>
      </c>
      <c r="BK721" s="399">
        <v>6.1024091372346698E-2</v>
      </c>
      <c r="BL721" s="399">
        <v>3.8940359208569503E-2</v>
      </c>
      <c r="BM721" s="399">
        <v>1.56081031871466E-2</v>
      </c>
      <c r="BN721" s="399"/>
      <c r="BO721" s="399">
        <v>0.101130658234123</v>
      </c>
      <c r="BP721" s="399">
        <v>0.13230794122213799</v>
      </c>
      <c r="BQ721" s="399">
        <v>8.0671396533819703E-2</v>
      </c>
      <c r="BR721" s="399">
        <v>3.7271869398050397E-2</v>
      </c>
      <c r="BS721" s="399"/>
      <c r="BT721" s="399">
        <v>4.7920219385031403E-2</v>
      </c>
      <c r="BU721" s="399">
        <v>6.8142861741617294E-2</v>
      </c>
      <c r="BV721" s="399">
        <v>-8.1118178856757497E-2</v>
      </c>
      <c r="BW721" s="399">
        <v>-7.2944469221253805E-2</v>
      </c>
      <c r="BX721" s="403">
        <v>0.11368906104828901</v>
      </c>
      <c r="BY721" s="399">
        <v>1.99351390906914E-2</v>
      </c>
      <c r="BZ721" s="399">
        <v>-0.122458545343215</v>
      </c>
      <c r="CA721" s="399">
        <v>1.1376179100596099E-2</v>
      </c>
      <c r="CB721" s="399">
        <v>9.6785146404166605E-2</v>
      </c>
      <c r="CC721" s="399">
        <v>-3.3332814392743097E-2</v>
      </c>
      <c r="CD721" s="399"/>
      <c r="CE721" s="399"/>
      <c r="CF721" s="399">
        <v>3.6315062562826102E-3</v>
      </c>
      <c r="CG721" s="399">
        <v>3.99592085831059E-2</v>
      </c>
      <c r="CH721" s="399">
        <v>5.2693226734704599E-2</v>
      </c>
      <c r="CI721" s="399">
        <v>-0.20749280192328901</v>
      </c>
      <c r="CJ721" s="399">
        <v>-3.5805693849582397E-2</v>
      </c>
      <c r="CK721" s="399"/>
      <c r="CL721" s="399"/>
      <c r="CM721" s="399"/>
      <c r="CN721" s="399"/>
      <c r="CO721" s="399"/>
      <c r="CP721" s="399"/>
      <c r="CQ721" s="399"/>
      <c r="CR721" s="399">
        <v>-2.1389070276447299E-2</v>
      </c>
      <c r="CS721" s="399"/>
      <c r="CT721" s="399"/>
      <c r="CU721" s="399"/>
      <c r="CV721" s="399"/>
      <c r="CW721" s="399"/>
      <c r="CX721" s="399"/>
      <c r="CY721" s="399"/>
      <c r="CZ721" s="399"/>
      <c r="DA721" s="399"/>
      <c r="DB721" s="399"/>
      <c r="DC721" s="399"/>
      <c r="DD721" s="399"/>
      <c r="DE721" s="399"/>
      <c r="DG721" s="404"/>
      <c r="DI721" s="399"/>
      <c r="DJ721" s="399">
        <v>5.88781164747844E-2</v>
      </c>
      <c r="DK721" s="399">
        <v>3.5965549191013302E-2</v>
      </c>
    </row>
    <row r="722" spans="1:115" customFormat="1" hidden="1" outlineLevel="1">
      <c r="A722" s="398">
        <f t="shared" si="58"/>
        <v>40633</v>
      </c>
      <c r="B722" s="402"/>
      <c r="C722" s="399"/>
      <c r="D722" s="399">
        <v>1E-4</v>
      </c>
      <c r="E722" s="399">
        <v>3.04504843967579E-3</v>
      </c>
      <c r="F722" s="399">
        <v>6.8630884556994901E-3</v>
      </c>
      <c r="G722" s="399">
        <v>2.5472470000000001E-2</v>
      </c>
      <c r="H722" s="399">
        <v>-1.265422E-3</v>
      </c>
      <c r="I722" s="399">
        <v>1.7609619999999999E-2</v>
      </c>
      <c r="J722" s="399">
        <v>-2.0296140000000001E-2</v>
      </c>
      <c r="K722" s="399">
        <v>2.1038890000000001E-2</v>
      </c>
      <c r="L722" s="399">
        <v>-1.616186E-2</v>
      </c>
      <c r="M722" s="399">
        <v>3.7210710000000001E-2</v>
      </c>
      <c r="N722" s="399">
        <v>-1.938931E-2</v>
      </c>
      <c r="O722" s="399">
        <v>1.791005E-2</v>
      </c>
      <c r="P722" s="399">
        <v>2.338583E-2</v>
      </c>
      <c r="Q722" s="399">
        <v>7.8271130000000001E-3</v>
      </c>
      <c r="R722" s="399">
        <v>-1.3306295360715099E-2</v>
      </c>
      <c r="S722" s="399">
        <v>3.4536842352419002E-2</v>
      </c>
      <c r="T722" s="399">
        <v>-6.6232318583136093E-2</v>
      </c>
      <c r="U722" s="399">
        <v>0.15930389432981801</v>
      </c>
      <c r="V722" s="399">
        <v>3.9471474763032699E-2</v>
      </c>
      <c r="W722" s="399">
        <v>0.13742153675496599</v>
      </c>
      <c r="X722" s="399">
        <v>-6.9251726732623099E-3</v>
      </c>
      <c r="Y722" s="399">
        <v>2.3139300897544401E-2</v>
      </c>
      <c r="Z722" s="399">
        <v>4.33187862994295E-2</v>
      </c>
      <c r="AA722" s="399">
        <v>-1.96550875125386E-2</v>
      </c>
      <c r="AB722" s="399">
        <v>5.3238268784793798E-2</v>
      </c>
      <c r="AC722" s="399">
        <v>9.9039654969339495E-3</v>
      </c>
      <c r="AD722" s="399">
        <v>0.10973466914768699</v>
      </c>
      <c r="AE722" s="399">
        <v>-1.48607113487351E-2</v>
      </c>
      <c r="AF722" s="399">
        <v>5.1992570366965398E-4</v>
      </c>
      <c r="AG722" s="399">
        <v>-5.5103888610017401E-3</v>
      </c>
      <c r="AH722" s="399">
        <v>0.10692864217557101</v>
      </c>
      <c r="AI722" s="399">
        <v>-4.3430072878506698E-2</v>
      </c>
      <c r="AJ722" s="399">
        <v>-4.3430093381654003E-2</v>
      </c>
      <c r="AK722" s="399">
        <v>-2.77755803251091E-2</v>
      </c>
      <c r="AL722" s="399">
        <v>-2.81966952820508E-2</v>
      </c>
      <c r="AM722" s="399">
        <v>1.5664457683489601E-2</v>
      </c>
      <c r="AN722" s="399">
        <v>3.2058312831153297E-2</v>
      </c>
      <c r="AO722" s="399">
        <v>0.14769953930608401</v>
      </c>
      <c r="AP722" s="399">
        <v>2.5928048689076898E-2</v>
      </c>
      <c r="AQ722" s="399">
        <v>-0.146730337626782</v>
      </c>
      <c r="AR722" s="399">
        <v>-0.185348279870194</v>
      </c>
      <c r="AS722" s="399"/>
      <c r="AT722" s="399">
        <v>1.6109254295057999E-2</v>
      </c>
      <c r="AU722" s="399"/>
      <c r="AV722" s="399">
        <v>2.3381491547370899E-2</v>
      </c>
      <c r="AW722" s="399">
        <v>-2.2997686785339699E-2</v>
      </c>
      <c r="AX722" s="399"/>
      <c r="AY722" s="399">
        <v>-4.79674284497894E-2</v>
      </c>
      <c r="AZ722" s="399">
        <v>2.27718170458668E-2</v>
      </c>
      <c r="BA722" s="399">
        <v>0</v>
      </c>
      <c r="BB722" s="399">
        <v>-0.130715768722175</v>
      </c>
      <c r="BC722" s="399"/>
      <c r="BD722" s="399">
        <v>-2.8074128995905201E-3</v>
      </c>
      <c r="BE722" s="399">
        <v>2.69981183986607E-2</v>
      </c>
      <c r="BF722" s="399">
        <v>1.23896129751113E-2</v>
      </c>
      <c r="BG722" s="399">
        <v>-9.30229905271617E-3</v>
      </c>
      <c r="BH722" s="399">
        <v>8.8459697653844094E-2</v>
      </c>
      <c r="BI722" s="399"/>
      <c r="BJ722" s="399">
        <v>6.7261055665836997E-2</v>
      </c>
      <c r="BK722" s="399">
        <v>8.1803122173683199E-2</v>
      </c>
      <c r="BL722" s="399">
        <v>-1.26362465557675E-2</v>
      </c>
      <c r="BM722" s="399">
        <v>1.6801301810382301E-2</v>
      </c>
      <c r="BN722" s="399"/>
      <c r="BO722" s="399">
        <v>3.6048123959943702E-2</v>
      </c>
      <c r="BP722" s="399">
        <v>-4.0372841904058598E-2</v>
      </c>
      <c r="BQ722" s="399">
        <v>4.7366463050201701E-2</v>
      </c>
      <c r="BR722" s="399">
        <v>6.4586190859282397E-2</v>
      </c>
      <c r="BS722" s="399"/>
      <c r="BT722" s="399">
        <v>7.8031580491468803E-3</v>
      </c>
      <c r="BU722" s="399">
        <v>2.75821194854328E-2</v>
      </c>
      <c r="BV722" s="399">
        <v>-7.4560180790397695E-2</v>
      </c>
      <c r="BW722" s="399">
        <v>8.3656172286037302E-3</v>
      </c>
      <c r="BX722" s="403">
        <v>0.12777782440473601</v>
      </c>
      <c r="BY722" s="399">
        <v>8.8940994280703994E-3</v>
      </c>
      <c r="BZ722" s="399">
        <v>-7.2733509659147003E-2</v>
      </c>
      <c r="CA722" s="399">
        <v>-1.2571497962940501E-2</v>
      </c>
      <c r="CB722" s="399">
        <v>5.6134138535608002E-2</v>
      </c>
      <c r="CC722" s="399">
        <v>3.8112433607914102E-2</v>
      </c>
      <c r="CD722" s="399"/>
      <c r="CE722" s="399"/>
      <c r="CF722" s="399">
        <v>-9.5990651166017998E-3</v>
      </c>
      <c r="CG722" s="399">
        <v>3.10826499608776E-2</v>
      </c>
      <c r="CH722" s="399">
        <v>-1.71273198370736E-3</v>
      </c>
      <c r="CI722" s="399">
        <v>-3.6363601684570299E-2</v>
      </c>
      <c r="CJ722" s="399">
        <v>-4.4770588611959497E-2</v>
      </c>
      <c r="CK722" s="399"/>
      <c r="CL722" s="399"/>
      <c r="CM722" s="399"/>
      <c r="CN722" s="399"/>
      <c r="CO722" s="399"/>
      <c r="CP722" s="399"/>
      <c r="CQ722" s="399"/>
      <c r="CR722" s="399">
        <v>1.6774103530269702E-2</v>
      </c>
      <c r="CS722" s="399"/>
      <c r="CT722" s="399"/>
      <c r="CU722" s="399"/>
      <c r="CV722" s="399"/>
      <c r="CW722" s="399"/>
      <c r="CX722" s="399"/>
      <c r="CY722" s="399"/>
      <c r="CZ722" s="399"/>
      <c r="DA722" s="399"/>
      <c r="DB722" s="399"/>
      <c r="DC722" s="399"/>
      <c r="DD722" s="399"/>
      <c r="DE722" s="399"/>
      <c r="DG722" s="404"/>
      <c r="DI722" s="399"/>
      <c r="DJ722" s="399">
        <v>3.2777388109575201E-2</v>
      </c>
      <c r="DK722" s="399">
        <v>-8.6793105494435904E-3</v>
      </c>
    </row>
    <row r="723" spans="1:115" customFormat="1" hidden="1" outlineLevel="1">
      <c r="A723" s="398">
        <f t="shared" si="58"/>
        <v>40663</v>
      </c>
      <c r="B723" s="402"/>
      <c r="C723" s="399"/>
      <c r="D723" s="399">
        <v>0</v>
      </c>
      <c r="E723" s="399">
        <v>2.87333857278988E-2</v>
      </c>
      <c r="F723" s="399">
        <v>2.7578238818026301E-2</v>
      </c>
      <c r="G723" s="399">
        <v>2.5755490000000002E-2</v>
      </c>
      <c r="H723" s="399">
        <v>4.0228070000000005E-2</v>
      </c>
      <c r="I723" s="399">
        <v>1.1650819999999999E-2</v>
      </c>
      <c r="J723" s="399">
        <v>6.8559329999999998E-3</v>
      </c>
      <c r="K723" s="399">
        <v>2.5579079999999997E-2</v>
      </c>
      <c r="L723" s="399">
        <v>5.7465370000000002E-2</v>
      </c>
      <c r="M723" s="399">
        <v>2.1000439999999999E-2</v>
      </c>
      <c r="N723" s="399">
        <v>3.051533E-2</v>
      </c>
      <c r="O723" s="399">
        <v>5.2652469999999993E-2</v>
      </c>
      <c r="P723" s="399">
        <v>6.4123920000000001E-2</v>
      </c>
      <c r="Q723" s="399">
        <v>3.8801219999999997E-2</v>
      </c>
      <c r="R723" s="399">
        <v>4.6483485155404099E-3</v>
      </c>
      <c r="S723" s="399">
        <v>5.9442949860948301E-2</v>
      </c>
      <c r="T723" s="399">
        <v>5.8139532304828802E-2</v>
      </c>
      <c r="U723" s="399">
        <v>-3.4641724595591001E-3</v>
      </c>
      <c r="V723" s="399">
        <v>8.70481999152901E-2</v>
      </c>
      <c r="W723" s="399">
        <v>7.7715745617900706E-2</v>
      </c>
      <c r="X723" s="399">
        <v>4.0725523050835197E-2</v>
      </c>
      <c r="Y723" s="399">
        <v>5.92843933558704E-2</v>
      </c>
      <c r="Z723" s="399">
        <v>-2.9531379227500699E-2</v>
      </c>
      <c r="AA723" s="399">
        <v>0.10324566273708</v>
      </c>
      <c r="AB723" s="399">
        <v>9.9270386987012404E-2</v>
      </c>
      <c r="AC723" s="399">
        <v>3.7580507588328801E-2</v>
      </c>
      <c r="AD723" s="399">
        <v>3.9553505998983503E-2</v>
      </c>
      <c r="AE723" s="399">
        <v>2.3224062944238099E-4</v>
      </c>
      <c r="AF723" s="399">
        <v>3.7839648210334399E-2</v>
      </c>
      <c r="AG723" s="399">
        <v>1.74979294753017E-2</v>
      </c>
      <c r="AH723" s="399">
        <v>2.6121109347879701E-2</v>
      </c>
      <c r="AI723" s="399">
        <v>-7.2704401123582604E-2</v>
      </c>
      <c r="AJ723" s="399">
        <v>-7.2704333603966803E-2</v>
      </c>
      <c r="AK723" s="399">
        <v>2.2590579676727798E-2</v>
      </c>
      <c r="AL723" s="399">
        <v>-3.1062079452771101E-2</v>
      </c>
      <c r="AM723" s="399">
        <v>-1.4303604280061E-2</v>
      </c>
      <c r="AN723" s="399">
        <v>-0.14737022169094399</v>
      </c>
      <c r="AO723" s="399">
        <v>0.123526104694309</v>
      </c>
      <c r="AP723" s="399">
        <v>8.9063848900270803E-2</v>
      </c>
      <c r="AQ723" s="399">
        <v>8.7450695798490394E-2</v>
      </c>
      <c r="AR723" s="399">
        <v>8.3423952812102298E-2</v>
      </c>
      <c r="AS723" s="399"/>
      <c r="AT723" s="399">
        <v>7.7608066621981595E-2</v>
      </c>
      <c r="AU723" s="399"/>
      <c r="AV723" s="399">
        <v>6.9554491246965194E-2</v>
      </c>
      <c r="AW723" s="399">
        <v>6.23090347060586E-2</v>
      </c>
      <c r="AX723" s="399"/>
      <c r="AY723" s="399">
        <v>8.7973047508436097E-2</v>
      </c>
      <c r="AZ723" s="399">
        <v>-2.02404344150981E-2</v>
      </c>
      <c r="BA723" s="399">
        <v>3.6996119526850398E-2</v>
      </c>
      <c r="BB723" s="399">
        <v>-0.110587662162745</v>
      </c>
      <c r="BC723" s="399"/>
      <c r="BD723" s="399">
        <v>7.8222542020984095E-2</v>
      </c>
      <c r="BE723" s="399">
        <v>0.14854994547362599</v>
      </c>
      <c r="BF723" s="399">
        <v>6.3201328726037495E-2</v>
      </c>
      <c r="BG723" s="399">
        <v>3.7558673282865399E-2</v>
      </c>
      <c r="BH723" s="399">
        <v>0.154436238933886</v>
      </c>
      <c r="BI723" s="399"/>
      <c r="BJ723" s="399">
        <v>4.7620047255227897E-3</v>
      </c>
      <c r="BK723" s="399">
        <v>4.0777973365447598E-2</v>
      </c>
      <c r="BL723" s="399">
        <v>-4.8273699630874099E-3</v>
      </c>
      <c r="BM723" s="399">
        <v>4.8701569466697597E-2</v>
      </c>
      <c r="BN723" s="399"/>
      <c r="BO723" s="399">
        <v>1.8141188713632201E-2</v>
      </c>
      <c r="BP723" s="399">
        <v>6.5048833192629704E-2</v>
      </c>
      <c r="BQ723" s="399">
        <v>6.0419805878357803E-2</v>
      </c>
      <c r="BR723" s="399">
        <v>8.9159070540232893E-2</v>
      </c>
      <c r="BS723" s="399"/>
      <c r="BT723" s="399">
        <v>6.1124702639931E-2</v>
      </c>
      <c r="BU723" s="399">
        <v>4.74410892910603E-2</v>
      </c>
      <c r="BV723" s="399">
        <v>3.4160668551727502E-2</v>
      </c>
      <c r="BW723" s="399">
        <v>5.6291573031378599E-2</v>
      </c>
      <c r="BX723" s="403">
        <v>3.6330052927063101E-2</v>
      </c>
      <c r="BY723" s="399">
        <v>2.7548145525703598E-2</v>
      </c>
      <c r="BZ723" s="399">
        <v>2.15745088418253E-2</v>
      </c>
      <c r="CA723" s="399">
        <v>9.4239028103407702E-2</v>
      </c>
      <c r="CB723" s="399">
        <v>5.8053123910080898E-2</v>
      </c>
      <c r="CC723" s="399">
        <v>5.9083256971078399E-2</v>
      </c>
      <c r="CD723" s="399"/>
      <c r="CE723" s="399"/>
      <c r="CF723" s="399">
        <v>7.3836811842346403E-2</v>
      </c>
      <c r="CG723" s="399">
        <v>2.5456524522422901E-2</v>
      </c>
      <c r="CH723" s="399">
        <v>-3.7636521846659103E-2</v>
      </c>
      <c r="CI723" s="399">
        <v>-0.29433964623722397</v>
      </c>
      <c r="CJ723" s="399">
        <v>2.08742893640383E-2</v>
      </c>
      <c r="CK723" s="399"/>
      <c r="CL723" s="399"/>
      <c r="CM723" s="399"/>
      <c r="CN723" s="399"/>
      <c r="CO723" s="399"/>
      <c r="CP723" s="399"/>
      <c r="CQ723" s="399"/>
      <c r="CR723" s="399">
        <v>5.6775616302959103E-2</v>
      </c>
      <c r="CS723" s="399"/>
      <c r="CT723" s="399"/>
      <c r="CU723" s="399"/>
      <c r="CV723" s="399"/>
      <c r="CW723" s="399"/>
      <c r="CX723" s="399"/>
      <c r="CY723" s="399"/>
      <c r="CZ723" s="399"/>
      <c r="DA723" s="399"/>
      <c r="DB723" s="399"/>
      <c r="DC723" s="399"/>
      <c r="DD723" s="399"/>
      <c r="DE723" s="399"/>
      <c r="DG723" s="404"/>
      <c r="DI723" s="399"/>
      <c r="DJ723" s="399">
        <v>1.46667671830476E-2</v>
      </c>
      <c r="DK723" s="399">
        <v>7.8998623958253397E-2</v>
      </c>
    </row>
    <row r="724" spans="1:115" customFormat="1" hidden="1" outlineLevel="1">
      <c r="A724" s="398">
        <f t="shared" si="58"/>
        <v>40694</v>
      </c>
      <c r="B724" s="402"/>
      <c r="C724" s="399"/>
      <c r="D724" s="399">
        <v>0</v>
      </c>
      <c r="E724" s="399">
        <v>-1.33715172400443E-2</v>
      </c>
      <c r="F724" s="399">
        <v>-1.5245267007579799E-2</v>
      </c>
      <c r="G724" s="399">
        <v>-2.7675480000000002E-2</v>
      </c>
      <c r="H724" s="399">
        <v>-2.5883070000000002E-3</v>
      </c>
      <c r="I724" s="399">
        <v>-4.3864850000000004E-2</v>
      </c>
      <c r="J724" s="399">
        <v>-2.7145429999999998E-2</v>
      </c>
      <c r="K724" s="399">
        <v>-2.9790770000000001E-2</v>
      </c>
      <c r="L724" s="399">
        <v>1.3747370000000002E-2</v>
      </c>
      <c r="M724" s="399">
        <v>3.699471E-2</v>
      </c>
      <c r="N724" s="399">
        <v>-1.8129630000000001E-2</v>
      </c>
      <c r="O724" s="399">
        <v>2.7010019999999999E-2</v>
      </c>
      <c r="P724" s="399">
        <v>1.940836E-2</v>
      </c>
      <c r="Q724" s="399">
        <v>1.5470379999999999E-2</v>
      </c>
      <c r="R724" s="399">
        <v>-6.5692097905772897E-3</v>
      </c>
      <c r="S724" s="399">
        <v>1.3796747742940801E-2</v>
      </c>
      <c r="T724" s="399">
        <v>-4.6153852603038101E-2</v>
      </c>
      <c r="U724" s="399">
        <v>2.3174396088232398E-3</v>
      </c>
      <c r="V724" s="399">
        <v>4.4941774872815296E-3</v>
      </c>
      <c r="W724" s="399">
        <v>-8.6250991045581399E-2</v>
      </c>
      <c r="X724" s="399">
        <v>6.0879261050797502E-2</v>
      </c>
      <c r="Y724" s="399">
        <v>-8.4611302722863296E-2</v>
      </c>
      <c r="Z724" s="399">
        <v>-0.11157486687376</v>
      </c>
      <c r="AA724" s="399">
        <v>2.26415860080444E-2</v>
      </c>
      <c r="AB724" s="399">
        <v>-8.3195032846271499E-2</v>
      </c>
      <c r="AC724" s="399">
        <v>9.8556910546729201E-2</v>
      </c>
      <c r="AD724" s="399">
        <v>7.6096914651264794E-2</v>
      </c>
      <c r="AE724" s="399">
        <v>-3.4106819956799199E-2</v>
      </c>
      <c r="AF724" s="399">
        <v>3.3642507977003903E-2</v>
      </c>
      <c r="AG724" s="399">
        <v>6.6174558434238806E-2</v>
      </c>
      <c r="AH724" s="399">
        <v>-0.115754044916896</v>
      </c>
      <c r="AI724" s="399">
        <v>-2.7715483583664199E-2</v>
      </c>
      <c r="AJ724" s="399">
        <v>-2.7715488771281199E-2</v>
      </c>
      <c r="AK724" s="399">
        <v>-2.7982464359748101E-2</v>
      </c>
      <c r="AL724" s="399">
        <v>2.4842537131362499E-2</v>
      </c>
      <c r="AM724" s="399">
        <v>-7.4590937218212902E-3</v>
      </c>
      <c r="AN724" s="399">
        <v>-2.7323398507309402E-2</v>
      </c>
      <c r="AO724" s="399">
        <v>-9.2453770293388193E-2</v>
      </c>
      <c r="AP724" s="399">
        <v>2.2253402438874699E-2</v>
      </c>
      <c r="AQ724" s="399">
        <v>2.5874850282745498E-2</v>
      </c>
      <c r="AR724" s="399">
        <v>1.9996150074017499E-3</v>
      </c>
      <c r="AS724" s="399"/>
      <c r="AT724" s="399">
        <v>-4.83867939149994E-2</v>
      </c>
      <c r="AU724" s="399"/>
      <c r="AV724" s="399">
        <v>3.2370511193637201E-2</v>
      </c>
      <c r="AW724" s="399">
        <v>3.2357278547945498E-2</v>
      </c>
      <c r="AX724" s="399"/>
      <c r="AY724" s="399">
        <v>-4.1128980450857597E-2</v>
      </c>
      <c r="AZ724" s="399">
        <v>7.2015486606769E-2</v>
      </c>
      <c r="BA724" s="399">
        <v>2.6639133771201001E-2</v>
      </c>
      <c r="BB724" s="399">
        <v>-5.5457401217748302E-2</v>
      </c>
      <c r="BC724" s="399"/>
      <c r="BD724" s="399">
        <v>-7.6429896598213497E-3</v>
      </c>
      <c r="BE724" s="399">
        <v>-1.9255178442947898E-2</v>
      </c>
      <c r="BF724" s="399">
        <v>-6.6817552311385503E-2</v>
      </c>
      <c r="BG724" s="399">
        <v>-3.55529241840397E-2</v>
      </c>
      <c r="BH724" s="399">
        <v>-6.4614125340672707E-2</v>
      </c>
      <c r="BI724" s="399"/>
      <c r="BJ724" s="399">
        <v>6.8859545565924801E-2</v>
      </c>
      <c r="BK724" s="399">
        <v>-8.32685122007574E-2</v>
      </c>
      <c r="BL724" s="399">
        <v>-5.2377791860536801E-2</v>
      </c>
      <c r="BM724" s="399">
        <v>-2.0017178900210101E-3</v>
      </c>
      <c r="BN724" s="399"/>
      <c r="BO724" s="399">
        <v>-3.39801643889001E-2</v>
      </c>
      <c r="BP724" s="399">
        <v>-3.7008591635690397E-2</v>
      </c>
      <c r="BQ724" s="399">
        <v>-6.1891548575191101E-2</v>
      </c>
      <c r="BR724" s="399">
        <v>-5.6875156724414096E-3</v>
      </c>
      <c r="BS724" s="399"/>
      <c r="BT724" s="399">
        <v>3.95687913830471E-2</v>
      </c>
      <c r="BU724" s="399">
        <v>-5.4502482121145902E-3</v>
      </c>
      <c r="BV724" s="399">
        <v>-8.7256820162077108E-3</v>
      </c>
      <c r="BW724" s="399">
        <v>1.1010776001154601E-2</v>
      </c>
      <c r="BX724" s="403">
        <v>6.3576913867818094E-2</v>
      </c>
      <c r="BY724" s="399">
        <v>1.81674432182104E-2</v>
      </c>
      <c r="BZ724" s="399">
        <v>-4.1096199847614902E-2</v>
      </c>
      <c r="CA724" s="399">
        <v>1.2515292828306501E-2</v>
      </c>
      <c r="CB724" s="399">
        <v>3.3266001195222598E-2</v>
      </c>
      <c r="CC724" s="399">
        <v>6.8194424603351594E-2</v>
      </c>
      <c r="CD724" s="399"/>
      <c r="CE724" s="399"/>
      <c r="CF724" s="399">
        <v>-3.4806252578148802E-2</v>
      </c>
      <c r="CG724" s="399">
        <v>-2.1915456327878099E-2</v>
      </c>
      <c r="CH724" s="399">
        <v>-4.20915869192654E-2</v>
      </c>
      <c r="CI724" s="399">
        <v>-3.7433183034006397E-2</v>
      </c>
      <c r="CJ724" s="399">
        <v>-2.8783530845415801E-2</v>
      </c>
      <c r="CK724" s="399"/>
      <c r="CL724" s="399"/>
      <c r="CM724" s="399"/>
      <c r="CN724" s="399"/>
      <c r="CO724" s="399"/>
      <c r="CP724" s="399"/>
      <c r="CQ724" s="399"/>
      <c r="CR724" s="399">
        <v>-6.00435768640972E-3</v>
      </c>
      <c r="CS724" s="399"/>
      <c r="CT724" s="399"/>
      <c r="CU724" s="399"/>
      <c r="CV724" s="399"/>
      <c r="CW724" s="399"/>
      <c r="CX724" s="399"/>
      <c r="CY724" s="399"/>
      <c r="CZ724" s="399"/>
      <c r="DA724" s="399"/>
      <c r="DB724" s="399"/>
      <c r="DC724" s="399"/>
      <c r="DD724" s="399"/>
      <c r="DE724" s="399"/>
      <c r="DG724" s="404"/>
      <c r="DI724" s="399"/>
      <c r="DJ724" s="399">
        <v>-5.8707838226467503E-2</v>
      </c>
      <c r="DK724" s="399">
        <v>-2.0516247631891599E-2</v>
      </c>
    </row>
    <row r="725" spans="1:115" customFormat="1" hidden="1" outlineLevel="1">
      <c r="A725" s="398">
        <f t="shared" si="58"/>
        <v>40724</v>
      </c>
      <c r="B725" s="402"/>
      <c r="C725" s="399"/>
      <c r="D725" s="399">
        <v>0</v>
      </c>
      <c r="E725" s="399">
        <v>-1.9534825657339501E-2</v>
      </c>
      <c r="F725" s="399">
        <v>-1.6285629390776199E-2</v>
      </c>
      <c r="G725" s="399">
        <v>-1.216573E-2</v>
      </c>
      <c r="H725" s="399">
        <v>-1.5264839999999998E-3</v>
      </c>
      <c r="I725" s="399">
        <v>-2.0901599999999999E-2</v>
      </c>
      <c r="J725" s="399">
        <v>-2.8076810000000001E-2</v>
      </c>
      <c r="K725" s="399">
        <v>-8.9974289999999995E-3</v>
      </c>
      <c r="L725" s="399">
        <v>-3.2993809999999998E-2</v>
      </c>
      <c r="M725" s="399">
        <v>-1.8457299999999999E-2</v>
      </c>
      <c r="N725" s="399">
        <v>-2.5234649999999997E-2</v>
      </c>
      <c r="O725" s="399">
        <v>-2.2053420000000001E-2</v>
      </c>
      <c r="P725" s="399">
        <v>-1.5046830000000001E-2</v>
      </c>
      <c r="Q725" s="399">
        <v>-2.7693119999999999E-3</v>
      </c>
      <c r="R725" s="399">
        <v>-3.49597364981575E-2</v>
      </c>
      <c r="S725" s="399">
        <v>-3.6639503313683201E-2</v>
      </c>
      <c r="T725" s="399">
        <v>-0.19470051551149001</v>
      </c>
      <c r="U725" s="399">
        <v>-3.8150281879679997E-2</v>
      </c>
      <c r="V725" s="399">
        <v>3.9656326986326797E-2</v>
      </c>
      <c r="W725" s="399">
        <v>3.25694344578768E-2</v>
      </c>
      <c r="X725" s="399">
        <v>-2.65755558042375E-2</v>
      </c>
      <c r="Y725" s="399">
        <v>-3.9443534030777702E-2</v>
      </c>
      <c r="Z725" s="399">
        <v>-2.8005508900008001E-2</v>
      </c>
      <c r="AA725" s="399">
        <v>-1.50341092623469E-2</v>
      </c>
      <c r="AB725" s="399">
        <v>5.0930744704247501E-2</v>
      </c>
      <c r="AC725" s="399">
        <v>-2.1542091801071299E-2</v>
      </c>
      <c r="AD725" s="399">
        <v>-3.3647251816024702E-2</v>
      </c>
      <c r="AE725" s="399">
        <v>-6.2214782875187301E-2</v>
      </c>
      <c r="AF725" s="399">
        <v>1.4234291007022501E-3</v>
      </c>
      <c r="AG725" s="399">
        <v>-9.9703077414215302E-2</v>
      </c>
      <c r="AH725" s="399">
        <v>5.3775108935660398E-2</v>
      </c>
      <c r="AI725" s="399">
        <v>-4.2796102927390403E-2</v>
      </c>
      <c r="AJ725" s="399">
        <v>-4.2796162809728699E-2</v>
      </c>
      <c r="AK725" s="399">
        <v>-4.4779469387051796E-3</v>
      </c>
      <c r="AL725" s="399">
        <v>-1.91193008094689E-2</v>
      </c>
      <c r="AM725" s="399">
        <v>3.9409680325557903E-2</v>
      </c>
      <c r="AN725" s="399">
        <v>-5.7672133167651601E-2</v>
      </c>
      <c r="AO725" s="399">
        <v>0.23149775260563099</v>
      </c>
      <c r="AP725" s="399">
        <v>-2.8817952996634501E-2</v>
      </c>
      <c r="AQ725" s="399">
        <v>6.9518470529561699E-2</v>
      </c>
      <c r="AR725" s="399">
        <v>-0.20459078609825099</v>
      </c>
      <c r="AS725" s="399"/>
      <c r="AT725" s="399">
        <v>-3.8281786037478102E-2</v>
      </c>
      <c r="AU725" s="399"/>
      <c r="AV725" s="399">
        <v>-2.4787736412832302E-3</v>
      </c>
      <c r="AW725" s="399">
        <v>-5.11940465023768E-2</v>
      </c>
      <c r="AX725" s="399"/>
      <c r="AY725" s="399">
        <v>-3.1959521111879899E-2</v>
      </c>
      <c r="AZ725" s="399">
        <v>-4.5195909051794401E-2</v>
      </c>
      <c r="BA725" s="399">
        <v>7.4852538014242801E-3</v>
      </c>
      <c r="BB725" s="399">
        <v>-1.3088829401686999E-2</v>
      </c>
      <c r="BC725" s="399"/>
      <c r="BD725" s="399">
        <v>-9.2417313535666495E-3</v>
      </c>
      <c r="BE725" s="399">
        <v>-3.7043895866328003E-2</v>
      </c>
      <c r="BF725" s="399">
        <v>-5.2686408927890303E-2</v>
      </c>
      <c r="BG725" s="399">
        <v>-7.5737190542121205E-2</v>
      </c>
      <c r="BH725" s="399">
        <v>-1.6540477253771699E-2</v>
      </c>
      <c r="BI725" s="399"/>
      <c r="BJ725" s="399">
        <v>7.0866354669383902E-2</v>
      </c>
      <c r="BK725" s="399">
        <v>6.2386720096918504E-3</v>
      </c>
      <c r="BL725" s="399">
        <v>-5.3191942507051698E-2</v>
      </c>
      <c r="BM725" s="399">
        <v>6.6217710692447501E-2</v>
      </c>
      <c r="BN725" s="399"/>
      <c r="BO725" s="399">
        <v>-1.9730616276325701E-2</v>
      </c>
      <c r="BP725" s="399">
        <v>3.9619388806832996E-3</v>
      </c>
      <c r="BQ725" s="399">
        <v>-3.3788899476618298E-2</v>
      </c>
      <c r="BR725" s="399">
        <v>5.7217627453400803E-2</v>
      </c>
      <c r="BS725" s="399"/>
      <c r="BT725" s="399">
        <v>3.9477157878299703E-2</v>
      </c>
      <c r="BU725" s="399">
        <v>2.9081124403720099E-2</v>
      </c>
      <c r="BV725" s="399">
        <v>-4.5583105581057402E-2</v>
      </c>
      <c r="BW725" s="399">
        <v>-3.7667610887229697E-2</v>
      </c>
      <c r="BX725" s="403">
        <v>-3.8547523645257702E-2</v>
      </c>
      <c r="BY725" s="399">
        <v>4.2664062226669399E-3</v>
      </c>
      <c r="BZ725" s="399">
        <v>-7.0833143478217994E-2</v>
      </c>
      <c r="CA725" s="399">
        <v>1.62138048619997E-3</v>
      </c>
      <c r="CB725" s="399">
        <v>-6.0705647608503902E-2</v>
      </c>
      <c r="CC725" s="399">
        <v>-2.8689992250113101E-2</v>
      </c>
      <c r="CD725" s="399"/>
      <c r="CE725" s="399"/>
      <c r="CF725" s="399">
        <v>-4.2269845679950402E-2</v>
      </c>
      <c r="CG725" s="399">
        <v>6.7176701923110595E-4</v>
      </c>
      <c r="CH725" s="399">
        <v>7.9326327379549699E-3</v>
      </c>
      <c r="CI725" s="399">
        <v>-8.8888872699972504E-2</v>
      </c>
      <c r="CJ725" s="399">
        <v>3.9584438881103703E-2</v>
      </c>
      <c r="CK725" s="399"/>
      <c r="CL725" s="399"/>
      <c r="CM725" s="399"/>
      <c r="CN725" s="399"/>
      <c r="CO725" s="399"/>
      <c r="CP725" s="399"/>
      <c r="CQ725" s="399"/>
      <c r="CR725" s="399">
        <v>-4.14089705014557E-2</v>
      </c>
      <c r="CS725" s="399"/>
      <c r="CT725" s="399"/>
      <c r="CU725" s="399"/>
      <c r="CV725" s="399"/>
      <c r="CW725" s="399"/>
      <c r="CX725" s="399"/>
      <c r="CY725" s="399"/>
      <c r="CZ725" s="399"/>
      <c r="DA725" s="399"/>
      <c r="DB725" s="399"/>
      <c r="DC725" s="399"/>
      <c r="DD725" s="399"/>
      <c r="DE725" s="399"/>
      <c r="DG725" s="404"/>
      <c r="DI725" s="399"/>
      <c r="DJ725" s="399">
        <v>-2.71560720754392E-2</v>
      </c>
      <c r="DK725" s="399">
        <v>-2.81691109644353E-2</v>
      </c>
    </row>
    <row r="726" spans="1:115" customFormat="1" hidden="1" outlineLevel="1">
      <c r="A726" s="398">
        <f t="shared" si="58"/>
        <v>40755</v>
      </c>
      <c r="B726" s="402"/>
      <c r="C726" s="399"/>
      <c r="D726" s="399">
        <v>0</v>
      </c>
      <c r="E726" s="399">
        <v>-2.3911410947389199E-2</v>
      </c>
      <c r="F726" s="399">
        <v>-2.28581179198914E-2</v>
      </c>
      <c r="G726" s="399">
        <v>-2.4631110000000001E-2</v>
      </c>
      <c r="H726" s="399">
        <v>-1.84987E-2</v>
      </c>
      <c r="I726" s="399">
        <v>1.573948E-2</v>
      </c>
      <c r="J726" s="399">
        <v>-3.2700090000000001E-2</v>
      </c>
      <c r="K726" s="399">
        <v>-6.8021330000000005E-2</v>
      </c>
      <c r="L726" s="399">
        <v>1.5640600000000001E-2</v>
      </c>
      <c r="M726" s="399">
        <v>-5.6974460000000005E-2</v>
      </c>
      <c r="N726" s="399">
        <v>-1.420679E-3</v>
      </c>
      <c r="O726" s="399">
        <v>-1.435239E-2</v>
      </c>
      <c r="P726" s="399">
        <v>-3.8971159999999998E-2</v>
      </c>
      <c r="Q726" s="399">
        <v>-1.1114200000000001E-2</v>
      </c>
      <c r="R726" s="399">
        <v>0.16328548517206801</v>
      </c>
      <c r="S726" s="399">
        <v>-2.2589171730369801E-2</v>
      </c>
      <c r="T726" s="399">
        <v>5.0071586971416698E-2</v>
      </c>
      <c r="U726" s="399">
        <v>-3.1249914031759099E-2</v>
      </c>
      <c r="V726" s="399">
        <v>8.8170562350048998E-2</v>
      </c>
      <c r="W726" s="399">
        <v>0.120887760302105</v>
      </c>
      <c r="X726" s="399">
        <v>8.8399956540852198E-3</v>
      </c>
      <c r="Y726" s="399">
        <v>3.0195217378037298E-3</v>
      </c>
      <c r="Z726" s="399">
        <v>1.1149862349413E-2</v>
      </c>
      <c r="AA726" s="399">
        <v>-3.6804329162650397E-2</v>
      </c>
      <c r="AB726" s="399">
        <v>-2.7060325892437301E-2</v>
      </c>
      <c r="AC726" s="399">
        <v>-2.86614923890923E-2</v>
      </c>
      <c r="AD726" s="399">
        <v>-7.1702354357381801E-2</v>
      </c>
      <c r="AE726" s="399">
        <v>-1.0758115997544501E-2</v>
      </c>
      <c r="AF726" s="399">
        <v>-9.2261758739116094E-3</v>
      </c>
      <c r="AG726" s="399">
        <v>-0.146758473735592</v>
      </c>
      <c r="AH726" s="399">
        <v>-4.3814493557181401E-2</v>
      </c>
      <c r="AI726" s="399">
        <v>0.192167948684833</v>
      </c>
      <c r="AJ726" s="399">
        <v>0.19216800768275299</v>
      </c>
      <c r="AK726" s="399">
        <v>-7.7743732884777497E-2</v>
      </c>
      <c r="AL726" s="399">
        <v>-6.8300606761840799E-3</v>
      </c>
      <c r="AM726" s="399">
        <v>-6.4715245329327598E-2</v>
      </c>
      <c r="AN726" s="399">
        <v>-7.6784199907451597E-2</v>
      </c>
      <c r="AO726" s="399">
        <v>8.2811680929194997E-2</v>
      </c>
      <c r="AP726" s="399">
        <v>-3.2870492684907E-2</v>
      </c>
      <c r="AQ726" s="399">
        <v>1.8888586722716201E-3</v>
      </c>
      <c r="AR726" s="399">
        <v>-0.13237145814526499</v>
      </c>
      <c r="AS726" s="399"/>
      <c r="AT726" s="399">
        <v>-6.9153543996228001E-2</v>
      </c>
      <c r="AU726" s="399"/>
      <c r="AV726" s="399">
        <v>-9.0728403564314497E-2</v>
      </c>
      <c r="AW726" s="399">
        <v>-2.4795554036764401E-2</v>
      </c>
      <c r="AX726" s="399"/>
      <c r="AY726" s="399">
        <v>-9.7684216941057597E-2</v>
      </c>
      <c r="AZ726" s="399">
        <v>-7.9885250051301204E-2</v>
      </c>
      <c r="BA726" s="399">
        <v>-9.1563598271621194E-3</v>
      </c>
      <c r="BB726" s="399">
        <v>-4.8882105059037999E-2</v>
      </c>
      <c r="BC726" s="399"/>
      <c r="BD726" s="399">
        <v>5.2731628396391603E-2</v>
      </c>
      <c r="BE726" s="399">
        <v>-2.5005013256054198E-3</v>
      </c>
      <c r="BF726" s="399">
        <v>-8.3189024881616197E-2</v>
      </c>
      <c r="BG726" s="399">
        <v>-0.114575589059349</v>
      </c>
      <c r="BH726" s="399">
        <v>1.03815569846998E-3</v>
      </c>
      <c r="BI726" s="399"/>
      <c r="BJ726" s="399">
        <v>-5.3333488102682201E-2</v>
      </c>
      <c r="BK726" s="399">
        <v>-6.8126751431376698E-2</v>
      </c>
      <c r="BL726" s="399">
        <v>-5.8981469990320098E-3</v>
      </c>
      <c r="BM726" s="399">
        <v>7.6429011460914895E-2</v>
      </c>
      <c r="BN726" s="399"/>
      <c r="BO726" s="399">
        <v>1.1473995538728399E-2</v>
      </c>
      <c r="BP726" s="399">
        <v>-4.7845784627824503E-2</v>
      </c>
      <c r="BQ726" s="399">
        <v>-3.4577559536930702E-2</v>
      </c>
      <c r="BR726" s="399">
        <v>-3.78054649154137E-2</v>
      </c>
      <c r="BS726" s="399"/>
      <c r="BT726" s="399">
        <v>1.51911986545443E-2</v>
      </c>
      <c r="BU726" s="399">
        <v>-4.3823095970628702E-2</v>
      </c>
      <c r="BV726" s="399">
        <v>-8.8274147232619005E-2</v>
      </c>
      <c r="BW726" s="399">
        <v>-8.0914919150286702E-3</v>
      </c>
      <c r="BX726" s="403">
        <v>-5.4038273783273E-2</v>
      </c>
      <c r="BY726" s="399">
        <v>-1.2214586448323E-2</v>
      </c>
      <c r="BZ726" s="399">
        <v>2.6947303116016501E-2</v>
      </c>
      <c r="CA726" s="399">
        <v>-9.9156240044734098E-2</v>
      </c>
      <c r="CB726" s="399">
        <v>6.5897958425377795E-2</v>
      </c>
      <c r="CC726" s="399">
        <v>-2.9462056335642001E-2</v>
      </c>
      <c r="CD726" s="399"/>
      <c r="CE726" s="399"/>
      <c r="CF726" s="399">
        <v>3.038713235831E-2</v>
      </c>
      <c r="CG726" s="399">
        <v>-0.10891101261674301</v>
      </c>
      <c r="CH726" s="399">
        <v>4.5949558482763102E-2</v>
      </c>
      <c r="CI726" s="399">
        <v>1.21951104274182E-2</v>
      </c>
      <c r="CJ726" s="399">
        <v>5.3846032197424301E-2</v>
      </c>
      <c r="CK726" s="399"/>
      <c r="CL726" s="399"/>
      <c r="CM726" s="399"/>
      <c r="CN726" s="399"/>
      <c r="CO726" s="399"/>
      <c r="CP726" s="399"/>
      <c r="CQ726" s="399"/>
      <c r="CR726" s="399">
        <v>-0.155084616714255</v>
      </c>
      <c r="CS726" s="399"/>
      <c r="CT726" s="399"/>
      <c r="CU726" s="399"/>
      <c r="CV726" s="399"/>
      <c r="CW726" s="399"/>
      <c r="CX726" s="399"/>
      <c r="CY726" s="399"/>
      <c r="CZ726" s="399"/>
      <c r="DA726" s="399"/>
      <c r="DB726" s="399"/>
      <c r="DC726" s="399"/>
      <c r="DD726" s="399"/>
      <c r="DE726" s="399"/>
      <c r="DG726" s="404"/>
      <c r="DI726" s="399"/>
      <c r="DJ726" s="399">
        <v>-0.15378984226494299</v>
      </c>
      <c r="DK726" s="399">
        <v>-8.8632247324835503E-2</v>
      </c>
    </row>
    <row r="727" spans="1:115" customFormat="1" hidden="1" outlineLevel="1">
      <c r="A727" s="398">
        <f t="shared" si="58"/>
        <v>40786</v>
      </c>
      <c r="B727" s="402"/>
      <c r="C727" s="399"/>
      <c r="D727" s="399">
        <v>1E-4</v>
      </c>
      <c r="E727" s="399">
        <v>-6.2196005561559603E-2</v>
      </c>
      <c r="F727" s="399">
        <v>-6.4792886823810902E-2</v>
      </c>
      <c r="G727" s="399">
        <v>-7.6116740000000002E-2</v>
      </c>
      <c r="H727" s="399">
        <v>-6.0747660000000002E-2</v>
      </c>
      <c r="I727" s="399">
        <v>-0.10686610000000001</v>
      </c>
      <c r="J727" s="399">
        <v>-9.0470059999999991E-2</v>
      </c>
      <c r="K727" s="399">
        <v>-7.0202570000000006E-2</v>
      </c>
      <c r="L727" s="399">
        <v>-5.6192659999999998E-2</v>
      </c>
      <c r="M727" s="399">
        <v>-3.050595E-2</v>
      </c>
      <c r="N727" s="399">
        <v>-6.417958E-2</v>
      </c>
      <c r="O727" s="399">
        <v>2.2851339999999999E-3</v>
      </c>
      <c r="P727" s="399">
        <v>-3.3414440000000004E-2</v>
      </c>
      <c r="Q727" s="399">
        <v>1.7982579999999998E-2</v>
      </c>
      <c r="R727" s="399">
        <v>-1.44691257061898E-2</v>
      </c>
      <c r="S727" s="399">
        <v>-2.8354653236312199E-2</v>
      </c>
      <c r="T727" s="399">
        <v>-6.9482318566713205E-2</v>
      </c>
      <c r="U727" s="399">
        <v>-0.31637717840914498</v>
      </c>
      <c r="V727" s="399">
        <v>-3.27611378974976E-2</v>
      </c>
      <c r="W727" s="399">
        <v>-7.1878831211979299E-2</v>
      </c>
      <c r="X727" s="399">
        <v>-7.24050563520095E-2</v>
      </c>
      <c r="Y727" s="399">
        <v>-0.16783930492527199</v>
      </c>
      <c r="Z727" s="399">
        <v>-0.19021357988144799</v>
      </c>
      <c r="AA727" s="399">
        <v>6.8928519530520004E-3</v>
      </c>
      <c r="AB727" s="399">
        <v>-0.16257902475888</v>
      </c>
      <c r="AC727" s="399">
        <v>-0.110289585884856</v>
      </c>
      <c r="AD727" s="399">
        <v>0.163381803533521</v>
      </c>
      <c r="AE727" s="399">
        <v>-0.11807346670841</v>
      </c>
      <c r="AF727" s="399">
        <v>-2.3852329936669799E-2</v>
      </c>
      <c r="AG727" s="399">
        <v>-7.03519815470669E-2</v>
      </c>
      <c r="AH727" s="399">
        <v>0.111051363388501</v>
      </c>
      <c r="AI727" s="399">
        <v>-0.10391090978800099</v>
      </c>
      <c r="AJ727" s="399">
        <v>-0.103910932880088</v>
      </c>
      <c r="AK727" s="399">
        <v>-0.17024811587484701</v>
      </c>
      <c r="AL727" s="399">
        <v>-8.4307772442779594E-2</v>
      </c>
      <c r="AM727" s="399">
        <v>-1.03147332945451E-2</v>
      </c>
      <c r="AN727" s="399">
        <v>-9.0997965517665896E-2</v>
      </c>
      <c r="AO727" s="399">
        <v>-9.5969628104198804E-2</v>
      </c>
      <c r="AP727" s="399">
        <v>-3.01786024384329E-2</v>
      </c>
      <c r="AQ727" s="399">
        <v>-3.88240956945246E-2</v>
      </c>
      <c r="AR727" s="399">
        <v>-3.75995568220404E-2</v>
      </c>
      <c r="AS727" s="399"/>
      <c r="AT727" s="399">
        <v>-8.2079917862104307E-2</v>
      </c>
      <c r="AU727" s="399"/>
      <c r="AV727" s="399">
        <v>1.4185307998093999E-2</v>
      </c>
      <c r="AW727" s="399">
        <v>3.5615897645991698E-2</v>
      </c>
      <c r="AX727" s="399"/>
      <c r="AY727" s="399">
        <v>-9.1087483396706206E-2</v>
      </c>
      <c r="AZ727" s="399">
        <v>-1.3717412819622301E-2</v>
      </c>
      <c r="BA727" s="399">
        <v>4.6029622532829301E-2</v>
      </c>
      <c r="BB727" s="399">
        <v>-0.12549795372853001</v>
      </c>
      <c r="BC727" s="399"/>
      <c r="BD727" s="399">
        <v>-8.5861228059321802E-3</v>
      </c>
      <c r="BE727" s="399">
        <v>-0.127072889992841</v>
      </c>
      <c r="BF727" s="399">
        <v>-0.138683648334886</v>
      </c>
      <c r="BG727" s="399">
        <v>-8.9271431862286296E-2</v>
      </c>
      <c r="BH727" s="399">
        <v>-0.114093945010473</v>
      </c>
      <c r="BI727" s="399"/>
      <c r="BJ727" s="399">
        <v>6.7293103238481797E-2</v>
      </c>
      <c r="BK727" s="399">
        <v>-7.8853362706440097E-2</v>
      </c>
      <c r="BL727" s="399">
        <v>-7.1445957900245105E-2</v>
      </c>
      <c r="BM727" s="399">
        <v>-4.7934046372701301E-2</v>
      </c>
      <c r="BN727" s="399"/>
      <c r="BO727" s="399">
        <v>-4.2186058382399097E-2</v>
      </c>
      <c r="BP727" s="399">
        <v>-0.10449586833006499</v>
      </c>
      <c r="BQ727" s="399">
        <v>-1.9536205885483701E-2</v>
      </c>
      <c r="BR727" s="399">
        <v>-4.2514804276922301E-2</v>
      </c>
      <c r="BS727" s="399"/>
      <c r="BT727" s="399">
        <v>2.91534346371129E-2</v>
      </c>
      <c r="BU727" s="399">
        <v>-4.9691324306789499E-2</v>
      </c>
      <c r="BV727" s="399">
        <v>-0.13186408551001499</v>
      </c>
      <c r="BW727" s="399">
        <v>1.64063668288221E-2</v>
      </c>
      <c r="BX727" s="403">
        <v>-0.31449634402763499</v>
      </c>
      <c r="BY727" s="399">
        <v>3.1100087278160299E-2</v>
      </c>
      <c r="BZ727" s="399">
        <v>-1.87852486090197E-2</v>
      </c>
      <c r="CA727" s="399">
        <v>-6.1187343055254799E-2</v>
      </c>
      <c r="CB727" s="399">
        <v>-2.5993986861691399E-2</v>
      </c>
      <c r="CC727" s="399">
        <v>-1.21040947856806E-2</v>
      </c>
      <c r="CD727" s="399"/>
      <c r="CE727" s="399"/>
      <c r="CF727" s="399">
        <v>0.12605640328658799</v>
      </c>
      <c r="CG727" s="399">
        <v>-9.3062087503394397E-2</v>
      </c>
      <c r="CH727" s="399">
        <v>-0.13274725076414101</v>
      </c>
      <c r="CI727" s="399">
        <v>-0.18072286647503599</v>
      </c>
      <c r="CJ727" s="399">
        <v>-2.30697518800724E-2</v>
      </c>
      <c r="CK727" s="399"/>
      <c r="CL727" s="399"/>
      <c r="CM727" s="399"/>
      <c r="CN727" s="399"/>
      <c r="CO727" s="399"/>
      <c r="CP727" s="399"/>
      <c r="CQ727" s="399"/>
      <c r="CR727" s="399">
        <v>4.9221934973569602E-2</v>
      </c>
      <c r="CS727" s="399"/>
      <c r="CT727" s="399"/>
      <c r="CU727" s="399"/>
      <c r="CV727" s="399"/>
      <c r="CW727" s="399"/>
      <c r="CX727" s="399"/>
      <c r="CY727" s="399"/>
      <c r="CZ727" s="399"/>
      <c r="DA727" s="399"/>
      <c r="DB727" s="399"/>
      <c r="DC727" s="399"/>
      <c r="DD727" s="399"/>
      <c r="DE727" s="399"/>
      <c r="DG727" s="404"/>
      <c r="DI727" s="399"/>
      <c r="DJ727" s="399">
        <v>-0.16599773261758299</v>
      </c>
      <c r="DK727" s="399">
        <v>-6.5004135494172693E-2</v>
      </c>
    </row>
    <row r="728" spans="1:115" customFormat="1" hidden="1" outlineLevel="1">
      <c r="A728" s="398">
        <f t="shared" si="58"/>
        <v>40816</v>
      </c>
      <c r="B728" s="402"/>
      <c r="C728" s="399"/>
      <c r="D728" s="399">
        <v>0</v>
      </c>
      <c r="E728" s="399">
        <v>-7.9070803817324106E-2</v>
      </c>
      <c r="F728" s="399">
        <v>-7.0582822151842903E-2</v>
      </c>
      <c r="G728" s="399">
        <v>-0.16877259999999999</v>
      </c>
      <c r="H728" s="399">
        <v>-7.5290220000000005E-2</v>
      </c>
      <c r="I728" s="399">
        <v>-0.13909660000000001</v>
      </c>
      <c r="J728" s="399">
        <v>-0.11248530000000001</v>
      </c>
      <c r="K728" s="399">
        <v>-0.1019458</v>
      </c>
      <c r="L728" s="399">
        <v>-0.1084821</v>
      </c>
      <c r="M728" s="399">
        <v>-6.8610900000000002E-2</v>
      </c>
      <c r="N728" s="399">
        <v>-4.1216220000000005E-2</v>
      </c>
      <c r="O728" s="399">
        <v>-3.4452190000000001E-2</v>
      </c>
      <c r="P728" s="399">
        <v>-4.8665880000000002E-2</v>
      </c>
      <c r="Q728" s="399">
        <v>-4.3057340000000003E-3</v>
      </c>
      <c r="R728" s="399">
        <v>-9.1208878656065997E-3</v>
      </c>
      <c r="S728" s="399">
        <v>-4.9447025378876103E-2</v>
      </c>
      <c r="T728" s="399">
        <v>-0.25622255044629999</v>
      </c>
      <c r="U728" s="399">
        <v>-0.27223229359182799</v>
      </c>
      <c r="V728" s="399">
        <v>4.6461925375211799E-3</v>
      </c>
      <c r="W728" s="399">
        <v>-0.26663462369782698</v>
      </c>
      <c r="X728" s="399">
        <v>-0.13641435837872401</v>
      </c>
      <c r="Y728" s="399">
        <v>-0.12618498445076401</v>
      </c>
      <c r="Z728" s="399">
        <v>-0.190638628664932</v>
      </c>
      <c r="AA728" s="399">
        <v>4.5708781365901598E-2</v>
      </c>
      <c r="AB728" s="399">
        <v>-0.135869512010134</v>
      </c>
      <c r="AC728" s="399">
        <v>-0.112388358995752</v>
      </c>
      <c r="AD728" s="399">
        <v>3.1694007443436603E-2</v>
      </c>
      <c r="AE728" s="399">
        <v>-0.114503865825719</v>
      </c>
      <c r="AF728" s="399">
        <v>-6.5665828007035507E-2</v>
      </c>
      <c r="AG728" s="399">
        <v>-0.13076627052475201</v>
      </c>
      <c r="AH728" s="399">
        <v>-8.73363135386893E-2</v>
      </c>
      <c r="AI728" s="399">
        <v>-4.7914879198078499E-2</v>
      </c>
      <c r="AJ728" s="399">
        <v>-4.79148860099812E-2</v>
      </c>
      <c r="AK728" s="399">
        <v>-3.6159809145942801E-2</v>
      </c>
      <c r="AL728" s="399">
        <v>1.54753460122281E-3</v>
      </c>
      <c r="AM728" s="399">
        <v>-2.0892060893772699E-2</v>
      </c>
      <c r="AN728" s="399">
        <v>2.2066835379731701E-2</v>
      </c>
      <c r="AO728" s="399">
        <v>-0.110359966490884</v>
      </c>
      <c r="AP728" s="399">
        <v>3.6461959852296302E-4</v>
      </c>
      <c r="AQ728" s="399">
        <v>-9.6131946591146902E-3</v>
      </c>
      <c r="AR728" s="399">
        <v>-6.01049587244257E-2</v>
      </c>
      <c r="AS728" s="399"/>
      <c r="AT728" s="399">
        <v>2.3869032920082099E-2</v>
      </c>
      <c r="AU728" s="399"/>
      <c r="AV728" s="399">
        <v>-3.9267487888355698E-2</v>
      </c>
      <c r="AW728" s="399">
        <v>-7.8518712535824396E-3</v>
      </c>
      <c r="AX728" s="399"/>
      <c r="AY728" s="399">
        <v>-0.13362051180947199</v>
      </c>
      <c r="AZ728" s="399">
        <v>-1.8748690270005301E-2</v>
      </c>
      <c r="BA728" s="399">
        <v>2.4419248745408399E-2</v>
      </c>
      <c r="BB728" s="399">
        <v>-0.12768761805243201</v>
      </c>
      <c r="BC728" s="399"/>
      <c r="BD728" s="399">
        <v>1.55618510615338E-2</v>
      </c>
      <c r="BE728" s="399">
        <v>-1.7892674289825401E-2</v>
      </c>
      <c r="BF728" s="399">
        <v>-0.25919189400019899</v>
      </c>
      <c r="BG728" s="399">
        <v>-0.130395536515407</v>
      </c>
      <c r="BH728" s="399">
        <v>-0.13905270295268499</v>
      </c>
      <c r="BI728" s="399"/>
      <c r="BJ728" s="399">
        <v>-9.6554485141611801E-2</v>
      </c>
      <c r="BK728" s="399">
        <v>-0.18857181736168099</v>
      </c>
      <c r="BL728" s="399">
        <v>-0.19808311692037001</v>
      </c>
      <c r="BM728" s="399">
        <v>-4.4762048121182299E-2</v>
      </c>
      <c r="BN728" s="399"/>
      <c r="BO728" s="399">
        <v>-6.3233153014511906E-2</v>
      </c>
      <c r="BP728" s="399">
        <v>-2.7429463541492598E-2</v>
      </c>
      <c r="BQ728" s="399">
        <v>-0.105437845262961</v>
      </c>
      <c r="BR728" s="399">
        <v>-2.60966421499116E-2</v>
      </c>
      <c r="BS728" s="399"/>
      <c r="BT728" s="399">
        <v>-2.4578712241472501E-2</v>
      </c>
      <c r="BU728" s="399">
        <v>-4.6010453397647498E-2</v>
      </c>
      <c r="BV728" s="399">
        <v>-0.16021668593361199</v>
      </c>
      <c r="BW728" s="399">
        <v>-2.42528880783613E-2</v>
      </c>
      <c r="BX728" s="403">
        <v>-0.21953402263878499</v>
      </c>
      <c r="BY728" s="399">
        <v>5.7112285449817599E-2</v>
      </c>
      <c r="BZ728" s="399">
        <v>-1.0848823309151301E-2</v>
      </c>
      <c r="CA728" s="399">
        <v>-1.99613226596877E-2</v>
      </c>
      <c r="CB728" s="399">
        <v>-8.9320774792462004E-2</v>
      </c>
      <c r="CC728" s="399">
        <v>-6.4606254678696004E-2</v>
      </c>
      <c r="CD728" s="399"/>
      <c r="CE728" s="399"/>
      <c r="CF728" s="399">
        <v>9.9695167677946693E-3</v>
      </c>
      <c r="CG728" s="399">
        <v>-8.1572594428882303E-2</v>
      </c>
      <c r="CH728" s="399">
        <v>-0.23540719757519199</v>
      </c>
      <c r="CI728" s="399">
        <v>-0.117647033042973</v>
      </c>
      <c r="CJ728" s="399">
        <v>-6.4285592880574005E-2</v>
      </c>
      <c r="CK728" s="399"/>
      <c r="CL728" s="399"/>
      <c r="CM728" s="399"/>
      <c r="CN728" s="399"/>
      <c r="CO728" s="399"/>
      <c r="CP728" s="399"/>
      <c r="CQ728" s="399"/>
      <c r="CR728" s="399">
        <v>-4.2815209732844899E-3</v>
      </c>
      <c r="CS728" s="399"/>
      <c r="CT728" s="399"/>
      <c r="CU728" s="399"/>
      <c r="CV728" s="399"/>
      <c r="CW728" s="399"/>
      <c r="CX728" s="399"/>
      <c r="CY728" s="399"/>
      <c r="CZ728" s="399"/>
      <c r="DA728" s="399"/>
      <c r="DB728" s="399"/>
      <c r="DC728" s="399"/>
      <c r="DD728" s="399"/>
      <c r="DE728" s="399"/>
      <c r="DG728" s="404"/>
      <c r="DI728" s="399"/>
      <c r="DJ728" s="399">
        <v>-0.15179364255491901</v>
      </c>
      <c r="DK728" s="399">
        <v>-0.160034599400775</v>
      </c>
    </row>
    <row r="729" spans="1:115" customFormat="1" hidden="1" outlineLevel="1">
      <c r="A729" s="398">
        <f t="shared" si="58"/>
        <v>40847</v>
      </c>
      <c r="B729" s="402"/>
      <c r="C729" s="399"/>
      <c r="D729" s="399">
        <v>0</v>
      </c>
      <c r="E729" s="399">
        <v>0.113653776853472</v>
      </c>
      <c r="F729" s="399">
        <v>0.11381295173985401</v>
      </c>
      <c r="G729" s="399">
        <v>0.17940129999999999</v>
      </c>
      <c r="H729" s="399">
        <v>0.12966279999999999</v>
      </c>
      <c r="I729" s="399">
        <v>0.18450310000000003</v>
      </c>
      <c r="J729" s="399">
        <v>0.13858010000000001</v>
      </c>
      <c r="K729" s="399">
        <v>0.15203700000000001</v>
      </c>
      <c r="L729" s="399">
        <v>0.14291329999999999</v>
      </c>
      <c r="M729" s="399">
        <v>4.2023729999999995E-2</v>
      </c>
      <c r="N729" s="399">
        <v>0.1227977</v>
      </c>
      <c r="O729" s="399">
        <v>4.4864230000000005E-2</v>
      </c>
      <c r="P729" s="399">
        <v>6.0151700000000002E-2</v>
      </c>
      <c r="Q729" s="399">
        <v>3.9742510000000002E-2</v>
      </c>
      <c r="R729" s="399">
        <v>6.15230576628851E-2</v>
      </c>
      <c r="S729" s="399">
        <v>0.109862094709211</v>
      </c>
      <c r="T729" s="399">
        <v>0.147637797492887</v>
      </c>
      <c r="U729" s="399">
        <v>0.18204476323431101</v>
      </c>
      <c r="V729" s="399">
        <v>-1.25792039700656E-2</v>
      </c>
      <c r="W729" s="399">
        <v>0.31119621994235502</v>
      </c>
      <c r="X729" s="399">
        <v>0.11444245108878801</v>
      </c>
      <c r="Y729" s="399">
        <v>0.22787953442918399</v>
      </c>
      <c r="Z729" s="399">
        <v>0.32152784643703702</v>
      </c>
      <c r="AA729" s="399">
        <v>1.3636850104727901E-2</v>
      </c>
      <c r="AB729" s="399">
        <v>0.12788252385535201</v>
      </c>
      <c r="AC729" s="399">
        <v>0.16529576121303299</v>
      </c>
      <c r="AD729" s="399">
        <v>5.0318039827017699E-2</v>
      </c>
      <c r="AE729" s="399">
        <v>0.156498690123241</v>
      </c>
      <c r="AF729" s="399">
        <v>0.12998583948218401</v>
      </c>
      <c r="AG729" s="399">
        <v>0.20350858739476499</v>
      </c>
      <c r="AH729" s="399">
        <v>0.21531101803816799</v>
      </c>
      <c r="AI729" s="399">
        <v>0.15066795100788499</v>
      </c>
      <c r="AJ729" s="399">
        <v>0.15066790483850601</v>
      </c>
      <c r="AK729" s="399">
        <v>7.9166861487917697E-2</v>
      </c>
      <c r="AL729" s="399">
        <v>0.11596104230145</v>
      </c>
      <c r="AM729" s="399">
        <v>4.4878991386828597E-2</v>
      </c>
      <c r="AN729" s="399">
        <v>0.13191189223329</v>
      </c>
      <c r="AO729" s="399">
        <v>0.15999180807645599</v>
      </c>
      <c r="AP729" s="399">
        <v>5.5046274440919002E-2</v>
      </c>
      <c r="AQ729" s="399">
        <v>0.12676884655256099</v>
      </c>
      <c r="AR729" s="399">
        <v>0.18305336124201299</v>
      </c>
      <c r="AS729" s="399"/>
      <c r="AT729" s="399">
        <v>0.14250215352711301</v>
      </c>
      <c r="AU729" s="399"/>
      <c r="AV729" s="399">
        <v>1.69629285240076E-2</v>
      </c>
      <c r="AW729" s="399">
        <v>2.10775746707949E-2</v>
      </c>
      <c r="AX729" s="399"/>
      <c r="AY729" s="399">
        <v>8.5692394817333997E-2</v>
      </c>
      <c r="AZ729" s="399">
        <v>0.11289035581951801</v>
      </c>
      <c r="BA729" s="399">
        <v>1.9589829594826899E-2</v>
      </c>
      <c r="BB729" s="399">
        <v>0.103684609212779</v>
      </c>
      <c r="BC729" s="399"/>
      <c r="BD729" s="399">
        <v>6.2376083776470401E-2</v>
      </c>
      <c r="BE729" s="399">
        <v>-0.109536640399652</v>
      </c>
      <c r="BF729" s="399">
        <v>0.25439271824682802</v>
      </c>
      <c r="BG729" s="399">
        <v>0.207859599661018</v>
      </c>
      <c r="BH729" s="399">
        <v>0.13632616980747</v>
      </c>
      <c r="BI729" s="399"/>
      <c r="BJ729" s="399">
        <v>9.7996024529219697E-2</v>
      </c>
      <c r="BK729" s="399">
        <v>0.28633412435870698</v>
      </c>
      <c r="BL729" s="399">
        <v>0.164209022347622</v>
      </c>
      <c r="BM729" s="399">
        <v>0.19100697578155201</v>
      </c>
      <c r="BN729" s="399"/>
      <c r="BO729" s="399">
        <v>0.13457178670947101</v>
      </c>
      <c r="BP729" s="399">
        <v>0.12702493103686699</v>
      </c>
      <c r="BQ729" s="399">
        <v>0.18004666984520801</v>
      </c>
      <c r="BR729" s="399">
        <v>4.0546769121465299E-2</v>
      </c>
      <c r="BS729" s="399"/>
      <c r="BT729" s="399">
        <v>8.7961068754393607E-2</v>
      </c>
      <c r="BU729" s="399">
        <v>8.7612729320418303E-2</v>
      </c>
      <c r="BV729" s="399">
        <v>0.28097180109194397</v>
      </c>
      <c r="BW729" s="399">
        <v>9.2870939179391598E-2</v>
      </c>
      <c r="BX729" s="403">
        <v>-2.4110229367442601E-2</v>
      </c>
      <c r="BY729" s="399">
        <v>2.1511171286333602E-2</v>
      </c>
      <c r="BZ729" s="399">
        <v>0.20022473565571899</v>
      </c>
      <c r="CA729" s="399">
        <v>0.124017970304442</v>
      </c>
      <c r="CB729" s="399">
        <v>0.120070787675188</v>
      </c>
      <c r="CC729" s="399">
        <v>8.5432066226324099E-2</v>
      </c>
      <c r="CD729" s="399"/>
      <c r="CE729" s="399"/>
      <c r="CF729" s="399">
        <v>6.1636001575938897E-2</v>
      </c>
      <c r="CG729" s="399">
        <v>0.19334951425347</v>
      </c>
      <c r="CH729" s="399">
        <v>0.230035147311243</v>
      </c>
      <c r="CI729" s="399">
        <v>0.16666660043928599</v>
      </c>
      <c r="CJ729" s="399">
        <v>6.9907511963511706E-2</v>
      </c>
      <c r="CK729" s="399"/>
      <c r="CL729" s="399"/>
      <c r="CM729" s="399"/>
      <c r="CN729" s="399"/>
      <c r="CO729" s="399"/>
      <c r="CP729" s="399"/>
      <c r="CQ729" s="399"/>
      <c r="CR729" s="399">
        <v>1.13636363636364E-2</v>
      </c>
      <c r="CS729" s="399"/>
      <c r="CT729" s="399"/>
      <c r="CU729" s="399"/>
      <c r="CV729" s="399"/>
      <c r="CW729" s="399"/>
      <c r="CX729" s="399"/>
      <c r="CY729" s="399"/>
      <c r="CZ729" s="399"/>
      <c r="DA729" s="399"/>
      <c r="DB729" s="399"/>
      <c r="DC729" s="399"/>
      <c r="DD729" s="399"/>
      <c r="DE729" s="399"/>
      <c r="DG729" s="404"/>
      <c r="DI729" s="399"/>
      <c r="DJ729" s="399">
        <v>0.200005572629604</v>
      </c>
      <c r="DK729" s="399">
        <v>7.9978505876484099E-2</v>
      </c>
    </row>
    <row r="730" spans="1:115" customFormat="1" hidden="1" outlineLevel="1">
      <c r="A730" s="398">
        <f t="shared" si="58"/>
        <v>40877</v>
      </c>
      <c r="B730" s="402"/>
      <c r="C730" s="399"/>
      <c r="D730" s="399">
        <v>0</v>
      </c>
      <c r="E730" s="399">
        <v>-5.2314321766696497E-3</v>
      </c>
      <c r="F730" s="399">
        <v>-2.96943768650348E-3</v>
      </c>
      <c r="G730" s="399">
        <v>5.4447900000000006E-3</v>
      </c>
      <c r="H730" s="399">
        <v>-1.3970469999999999E-2</v>
      </c>
      <c r="I730" s="399">
        <v>1.6231539999999999E-2</v>
      </c>
      <c r="J730" s="399">
        <v>-4.2650690000000005E-2</v>
      </c>
      <c r="K730" s="399">
        <v>8.3587850000000005E-3</v>
      </c>
      <c r="L730" s="399">
        <v>-3.8011700000000002E-2</v>
      </c>
      <c r="M730" s="399">
        <v>9.4891669999999997E-4</v>
      </c>
      <c r="N730" s="399">
        <v>-1.9927819999999999E-2</v>
      </c>
      <c r="O730" s="399">
        <v>2.0338980000000003E-2</v>
      </c>
      <c r="P730" s="399">
        <v>9.3178029999999995E-3</v>
      </c>
      <c r="Q730" s="399">
        <v>1.066201E-2</v>
      </c>
      <c r="R730" s="399">
        <v>-5.5783766026703999E-2</v>
      </c>
      <c r="S730" s="399">
        <v>-2.3695828501359401E-2</v>
      </c>
      <c r="T730" s="399">
        <v>-2.4013699539913499E-2</v>
      </c>
      <c r="U730" s="399">
        <v>-3.1645490669483398E-2</v>
      </c>
      <c r="V730" s="399">
        <v>-9.9386453874053704E-2</v>
      </c>
      <c r="W730" s="399">
        <v>-6.5558479546168003E-2</v>
      </c>
      <c r="X730" s="399">
        <v>1.7717559088145301E-2</v>
      </c>
      <c r="Y730" s="399">
        <v>-5.9598033919581503E-2</v>
      </c>
      <c r="Z730" s="399">
        <v>0.12469808492387199</v>
      </c>
      <c r="AA730" s="399">
        <v>2.7555290240788202E-2</v>
      </c>
      <c r="AB730" s="399">
        <v>-0.121747166866304</v>
      </c>
      <c r="AC730" s="399">
        <v>-0.11076068335818</v>
      </c>
      <c r="AD730" s="399">
        <v>2.2945065489652802E-2</v>
      </c>
      <c r="AE730" s="399">
        <v>2.7809480161635501E-2</v>
      </c>
      <c r="AF730" s="399">
        <v>1.8770866195411701E-2</v>
      </c>
      <c r="AG730" s="399">
        <v>1.70939512725856E-2</v>
      </c>
      <c r="AH730" s="399">
        <v>9.6675447201373998E-2</v>
      </c>
      <c r="AI730" s="399">
        <v>1.1389711434937701E-2</v>
      </c>
      <c r="AJ730" s="399">
        <v>1.13897447541975E-2</v>
      </c>
      <c r="AK730" s="399">
        <v>1.35133508744937E-2</v>
      </c>
      <c r="AL730" s="399">
        <v>3.1468796501616401E-2</v>
      </c>
      <c r="AM730" s="399">
        <v>4.3016150896241799E-2</v>
      </c>
      <c r="AN730" s="399">
        <v>-5.1640309760402597E-2</v>
      </c>
      <c r="AO730" s="399">
        <v>-0.12004247227776101</v>
      </c>
      <c r="AP730" s="399">
        <v>3.6231881041820499E-2</v>
      </c>
      <c r="AQ730" s="399">
        <v>-1.76446130449503E-3</v>
      </c>
      <c r="AR730" s="399">
        <v>5.60810113539E-2</v>
      </c>
      <c r="AS730" s="399"/>
      <c r="AT730" s="399">
        <v>-4.3332095801243302E-2</v>
      </c>
      <c r="AU730" s="399"/>
      <c r="AV730" s="399">
        <v>2.49718097134661E-2</v>
      </c>
      <c r="AW730" s="399">
        <v>9.0638040550008406E-3</v>
      </c>
      <c r="AX730" s="399"/>
      <c r="AY730" s="399">
        <v>-0.12616863285945701</v>
      </c>
      <c r="AZ730" s="399">
        <v>5.4286408434245502E-2</v>
      </c>
      <c r="BA730" s="399">
        <v>2.7667165540047702E-2</v>
      </c>
      <c r="BB730" s="399">
        <v>-0.13924672050450601</v>
      </c>
      <c r="BC730" s="399"/>
      <c r="BD730" s="399">
        <v>5.0299003361525499E-2</v>
      </c>
      <c r="BE730" s="399">
        <v>-0.267744388497478</v>
      </c>
      <c r="BF730" s="399">
        <v>8.2327766072972805E-2</v>
      </c>
      <c r="BG730" s="399">
        <v>-9.2465896048632895E-2</v>
      </c>
      <c r="BH730" s="399">
        <v>-8.0298533562158103E-2</v>
      </c>
      <c r="BI730" s="399"/>
      <c r="BJ730" s="399">
        <v>-1.27499337824222E-2</v>
      </c>
      <c r="BK730" s="399">
        <v>3.6205470134195103E-2</v>
      </c>
      <c r="BL730" s="399">
        <v>-0.10903322011247001</v>
      </c>
      <c r="BM730" s="399">
        <v>8.0667311910209705E-4</v>
      </c>
      <c r="BN730" s="399"/>
      <c r="BO730" s="399">
        <v>-1.34903438936859E-2</v>
      </c>
      <c r="BP730" s="399">
        <v>-3.3262641166783902E-2</v>
      </c>
      <c r="BQ730" s="399">
        <v>1.9268298694505599E-2</v>
      </c>
      <c r="BR730" s="399">
        <v>1.6253310007347799E-2</v>
      </c>
      <c r="BS730" s="399"/>
      <c r="BT730" s="399">
        <v>4.2178984658240097E-2</v>
      </c>
      <c r="BU730" s="399">
        <v>3.2456737618320399E-3</v>
      </c>
      <c r="BV730" s="399">
        <v>-0.17640206005217399</v>
      </c>
      <c r="BW730" s="399">
        <v>3.8434445132309501E-2</v>
      </c>
      <c r="BX730" s="403">
        <v>-1.4117663467824801E-2</v>
      </c>
      <c r="BY730" s="399">
        <v>3.3552078801846602E-2</v>
      </c>
      <c r="BZ730" s="399">
        <v>5.9361847308423404E-3</v>
      </c>
      <c r="CA730" s="399">
        <v>5.2908650733474297E-2</v>
      </c>
      <c r="CB730" s="399">
        <v>9.1168877617533006E-2</v>
      </c>
      <c r="CC730" s="399">
        <v>6.9088588105465698E-2</v>
      </c>
      <c r="CD730" s="399"/>
      <c r="CE730" s="399"/>
      <c r="CF730" s="399">
        <v>3.06748161582539E-2</v>
      </c>
      <c r="CG730" s="399">
        <v>4.0481655473920401E-2</v>
      </c>
      <c r="CH730" s="399">
        <v>2.90331994641124E-2</v>
      </c>
      <c r="CI730" s="399">
        <v>-9.2857141032510804E-2</v>
      </c>
      <c r="CJ730" s="399">
        <v>-3.2195830018016097E-2</v>
      </c>
      <c r="CK730" s="399"/>
      <c r="CL730" s="399"/>
      <c r="CM730" s="399"/>
      <c r="CN730" s="399"/>
      <c r="CO730" s="399"/>
      <c r="CP730" s="399"/>
      <c r="CQ730" s="399"/>
      <c r="CR730" s="399">
        <v>-3.8715576474057503E-2</v>
      </c>
      <c r="CS730" s="399"/>
      <c r="CT730" s="399"/>
      <c r="CU730" s="399"/>
      <c r="CV730" s="399"/>
      <c r="CW730" s="399"/>
      <c r="CX730" s="399"/>
      <c r="CY730" s="399"/>
      <c r="CZ730" s="399"/>
      <c r="DA730" s="399"/>
      <c r="DB730" s="399"/>
      <c r="DC730" s="399"/>
      <c r="DD730" s="399"/>
      <c r="DE730" s="399"/>
      <c r="DG730" s="404"/>
      <c r="DI730" s="399"/>
      <c r="DJ730" s="399">
        <v>-0.10455548548259901</v>
      </c>
      <c r="DK730" s="399">
        <v>-8.4663745341715294E-2</v>
      </c>
    </row>
    <row r="731" spans="1:115" customFormat="1" hidden="1" outlineLevel="1">
      <c r="A731" s="398">
        <f t="shared" si="58"/>
        <v>40908</v>
      </c>
      <c r="B731" s="402"/>
      <c r="C731" s="399"/>
      <c r="D731" s="399">
        <v>0</v>
      </c>
      <c r="E731" s="399">
        <v>6.5059876960118501E-3</v>
      </c>
      <c r="F731" s="399">
        <v>1.0514602849462E-2</v>
      </c>
      <c r="G731" s="399">
        <v>-2.2698920000000001E-2</v>
      </c>
      <c r="H731" s="399">
        <v>9.033649999999999E-3</v>
      </c>
      <c r="I731" s="399">
        <v>-1.425499E-2</v>
      </c>
      <c r="J731" s="399">
        <v>2.4923030000000002E-2</v>
      </c>
      <c r="K731" s="399">
        <v>9.3521030000000005E-3</v>
      </c>
      <c r="L731" s="399">
        <v>4.8453670000000004E-2</v>
      </c>
      <c r="M731" s="399">
        <v>1.448121E-2</v>
      </c>
      <c r="N731" s="399">
        <v>-9.5523420000000001E-3</v>
      </c>
      <c r="O731" s="399">
        <v>2.5820439999999997E-2</v>
      </c>
      <c r="P731" s="399">
        <v>2.6551459999999999E-2</v>
      </c>
      <c r="Q731" s="399">
        <v>3.325119E-2</v>
      </c>
      <c r="R731" s="399">
        <v>5.9655080550967E-2</v>
      </c>
      <c r="S731" s="399">
        <v>6.6355571965730206E-2</v>
      </c>
      <c r="T731" s="399">
        <v>-5.0966600867608902E-2</v>
      </c>
      <c r="U731" s="399">
        <v>-3.4858457283287403E-2</v>
      </c>
      <c r="V731" s="399">
        <v>-9.9797118168608798E-2</v>
      </c>
      <c r="W731" s="399">
        <v>-0.110848184316006</v>
      </c>
      <c r="X731" s="399">
        <v>1.7088898665270399E-2</v>
      </c>
      <c r="Y731" s="399">
        <v>2.0393058041429699E-2</v>
      </c>
      <c r="Z731" s="399">
        <v>-1.07294097558456E-2</v>
      </c>
      <c r="AA731" s="399">
        <v>-2.3212296610291699E-2</v>
      </c>
      <c r="AB731" s="399">
        <v>-3.5978851641581301E-2</v>
      </c>
      <c r="AC731" s="399">
        <v>-0.143219045319325</v>
      </c>
      <c r="AD731" s="399">
        <v>1.4049254172505601E-2</v>
      </c>
      <c r="AE731" s="399">
        <v>6.35907127328669E-2</v>
      </c>
      <c r="AF731" s="399">
        <v>6.1131043603177497E-2</v>
      </c>
      <c r="AG731" s="399">
        <v>-3.8641880515934E-2</v>
      </c>
      <c r="AH731" s="399">
        <v>0.11806945185805</v>
      </c>
      <c r="AI731" s="399">
        <v>7.7595527433595296E-2</v>
      </c>
      <c r="AJ731" s="399">
        <v>7.7595593839252699E-2</v>
      </c>
      <c r="AK731" s="399">
        <v>5.3948136568119497E-2</v>
      </c>
      <c r="AL731" s="399">
        <v>9.0508377246140803E-2</v>
      </c>
      <c r="AM731" s="399">
        <v>3.5188550378463399E-2</v>
      </c>
      <c r="AN731" s="399">
        <v>-9.1979250179432606E-2</v>
      </c>
      <c r="AO731" s="399">
        <v>-6.1167019494177202E-2</v>
      </c>
      <c r="AP731" s="399">
        <v>6.7818778561624798E-2</v>
      </c>
      <c r="AQ731" s="399">
        <v>5.7402939074164801E-3</v>
      </c>
      <c r="AR731" s="399">
        <v>-0.113243847167339</v>
      </c>
      <c r="AS731" s="399"/>
      <c r="AT731" s="399">
        <v>-0.18181831057590001</v>
      </c>
      <c r="AU731" s="399"/>
      <c r="AV731" s="399">
        <v>3.67186454359818E-2</v>
      </c>
      <c r="AW731" s="399">
        <v>3.3142656385993501E-2</v>
      </c>
      <c r="AX731" s="399"/>
      <c r="AY731" s="399">
        <v>5.3478195097287299E-3</v>
      </c>
      <c r="AZ731" s="399">
        <v>2.8100571218883E-2</v>
      </c>
      <c r="BA731" s="399">
        <v>5.4201741665101E-2</v>
      </c>
      <c r="BB731" s="399">
        <v>-5.5384248124179503E-4</v>
      </c>
      <c r="BC731" s="399"/>
      <c r="BD731" s="399">
        <v>4.6191298642959303E-2</v>
      </c>
      <c r="BE731" s="399">
        <v>0.14556741451094199</v>
      </c>
      <c r="BF731" s="399">
        <v>-4.4282783008967097E-2</v>
      </c>
      <c r="BG731" s="399">
        <v>1.5094577728049299E-2</v>
      </c>
      <c r="BH731" s="399">
        <v>7.7329083383427394E-2</v>
      </c>
      <c r="BI731" s="399"/>
      <c r="BJ731" s="399">
        <v>5.0050958276181799E-2</v>
      </c>
      <c r="BK731" s="399">
        <v>-7.4376630330923996E-2</v>
      </c>
      <c r="BL731" s="399">
        <v>7.3619807012374805E-2</v>
      </c>
      <c r="BM731" s="399">
        <v>6.6327368494877498E-2</v>
      </c>
      <c r="BN731" s="399"/>
      <c r="BO731" s="399">
        <v>3.4818431573002198E-2</v>
      </c>
      <c r="BP731" s="399">
        <v>5.0859131990466697E-2</v>
      </c>
      <c r="BQ731" s="399">
        <v>-1.19594113223084E-2</v>
      </c>
      <c r="BR731" s="399">
        <v>4.2687145356188998E-2</v>
      </c>
      <c r="BS731" s="399"/>
      <c r="BT731" s="399">
        <v>4.70248552393977E-2</v>
      </c>
      <c r="BU731" s="399">
        <v>5.3281757124589102E-2</v>
      </c>
      <c r="BV731" s="399">
        <v>-4.79100532188039E-2</v>
      </c>
      <c r="BW731" s="399">
        <v>2.0940746097382199E-2</v>
      </c>
      <c r="BX731" s="403">
        <v>3.5799530540516898E-2</v>
      </c>
      <c r="BY731" s="399">
        <v>5.51556944273352E-2</v>
      </c>
      <c r="BZ731" s="399">
        <v>-3.00425254899616E-2</v>
      </c>
      <c r="CA731" s="399">
        <v>-2.6063482560062901E-2</v>
      </c>
      <c r="CB731" s="399">
        <v>3.9889008637823402E-2</v>
      </c>
      <c r="CC731" s="399">
        <v>4.9948553396974502E-2</v>
      </c>
      <c r="CD731" s="399"/>
      <c r="CE731" s="399"/>
      <c r="CF731" s="399">
        <v>-0.12415362230598399</v>
      </c>
      <c r="CG731" s="399">
        <v>3.69337245888012E-3</v>
      </c>
      <c r="CH731" s="399">
        <v>-9.3190244130795394E-2</v>
      </c>
      <c r="CI731" s="399">
        <v>4.7244144007827699E-2</v>
      </c>
      <c r="CJ731" s="399">
        <v>1.4855191085102901E-2</v>
      </c>
      <c r="CK731" s="399"/>
      <c r="CL731" s="399"/>
      <c r="CM731" s="399"/>
      <c r="CN731" s="399"/>
      <c r="CO731" s="399"/>
      <c r="CP731" s="399"/>
      <c r="CQ731" s="399"/>
      <c r="CR731" s="399">
        <v>4.5047813901975799E-2</v>
      </c>
      <c r="CS731" s="399"/>
      <c r="CT731" s="399"/>
      <c r="CU731" s="399"/>
      <c r="CV731" s="399"/>
      <c r="CW731" s="399"/>
      <c r="CX731" s="399"/>
      <c r="CY731" s="399"/>
      <c r="CZ731" s="399"/>
      <c r="DA731" s="399"/>
      <c r="DB731" s="399"/>
      <c r="DC731" s="399"/>
      <c r="DD731" s="399"/>
      <c r="DE731" s="399"/>
      <c r="DG731" s="404"/>
      <c r="DI731" s="399"/>
      <c r="DJ731" s="399">
        <v>-2.90672537471814E-3</v>
      </c>
      <c r="DK731" s="399">
        <v>5.7082564023433098E-2</v>
      </c>
    </row>
    <row r="732" spans="1:115" customFormat="1" hidden="1" outlineLevel="1">
      <c r="A732" s="398">
        <f t="shared" si="58"/>
        <v>40939</v>
      </c>
      <c r="B732" s="402"/>
      <c r="C732" s="399"/>
      <c r="D732" s="399">
        <v>0</v>
      </c>
      <c r="E732" s="399">
        <v>4.9341421489999801E-2</v>
      </c>
      <c r="F732" s="399">
        <v>4.5977024253234203E-2</v>
      </c>
      <c r="G732" s="399">
        <v>0.1192397</v>
      </c>
      <c r="H732" s="399">
        <v>6.4714450000000007E-2</v>
      </c>
      <c r="I732" s="399">
        <v>2.0335280000000001E-2</v>
      </c>
      <c r="J732" s="399">
        <v>7.6036729999999997E-2</v>
      </c>
      <c r="K732" s="399">
        <v>7.4908599999999992E-2</v>
      </c>
      <c r="L732" s="399">
        <v>6.3793100000000005E-2</v>
      </c>
      <c r="M732" s="399">
        <v>-1.04552E-2</v>
      </c>
      <c r="N732" s="399">
        <v>7.9191789999999998E-2</v>
      </c>
      <c r="O732" s="399">
        <v>-1.0556030000000001E-2</v>
      </c>
      <c r="P732" s="399">
        <v>4.165986E-2</v>
      </c>
      <c r="Q732" s="399">
        <v>-3.602549E-2</v>
      </c>
      <c r="R732" s="399">
        <v>0.127111028909453</v>
      </c>
      <c r="S732" s="399">
        <v>1.4256268119273399E-2</v>
      </c>
      <c r="T732" s="399">
        <v>0.24259257771187201</v>
      </c>
      <c r="U732" s="399">
        <v>0.148984277612666</v>
      </c>
      <c r="V732" s="399">
        <v>0.12328131476280201</v>
      </c>
      <c r="W732" s="399">
        <v>9.4874176238946201E-2</v>
      </c>
      <c r="X732" s="399">
        <v>9.9411649439197405E-2</v>
      </c>
      <c r="Y732" s="399">
        <v>0.12848024284407999</v>
      </c>
      <c r="Z732" s="399">
        <v>4.6345832725756798E-2</v>
      </c>
      <c r="AA732" s="399">
        <v>-1.26017302462432E-2</v>
      </c>
      <c r="AB732" s="399">
        <v>0.23563851269796501</v>
      </c>
      <c r="AC732" s="399">
        <v>0.15119262867835701</v>
      </c>
      <c r="AD732" s="399">
        <v>3.57321413820159E-2</v>
      </c>
      <c r="AE732" s="399">
        <v>3.7333608132260603E-2</v>
      </c>
      <c r="AF732" s="399">
        <v>6.2846845210649399E-2</v>
      </c>
      <c r="AG732" s="399">
        <v>5.8978124623942897E-2</v>
      </c>
      <c r="AH732" s="399">
        <v>3.6746258724410702E-2</v>
      </c>
      <c r="AI732" s="399">
        <v>-0.101857855536631</v>
      </c>
      <c r="AJ732" s="399">
        <v>-0.101857931152582</v>
      </c>
      <c r="AK732" s="399">
        <v>4.1894125289980197E-2</v>
      </c>
      <c r="AL732" s="399">
        <v>1.8944047268470699E-2</v>
      </c>
      <c r="AM732" s="399">
        <v>1.7552777343353601E-2</v>
      </c>
      <c r="AN732" s="399">
        <v>0.15045928148820001</v>
      </c>
      <c r="AO732" s="399">
        <v>0.35297902431554701</v>
      </c>
      <c r="AP732" s="399">
        <v>1.51190213950218E-2</v>
      </c>
      <c r="AQ732" s="399">
        <v>7.9069855618850896E-2</v>
      </c>
      <c r="AR732" s="399">
        <v>6.5656667052212195E-2</v>
      </c>
      <c r="AS732" s="399"/>
      <c r="AT732" s="399">
        <v>0.10226116643727</v>
      </c>
      <c r="AU732" s="399"/>
      <c r="AV732" s="399">
        <v>-1.02486916654512E-2</v>
      </c>
      <c r="AW732" s="399">
        <v>-4.7467105352666197E-2</v>
      </c>
      <c r="AX732" s="399"/>
      <c r="AY732" s="399">
        <v>6.9860820598605503E-2</v>
      </c>
      <c r="AZ732" s="399">
        <v>9.25283044282878E-2</v>
      </c>
      <c r="BA732" s="399">
        <v>-1.5770152512728799E-2</v>
      </c>
      <c r="BB732" s="399">
        <v>9.9777835949774706E-3</v>
      </c>
      <c r="BC732" s="399"/>
      <c r="BD732" s="399">
        <v>5.5615615405657501E-2</v>
      </c>
      <c r="BE732" s="399">
        <v>0.11261673536797601</v>
      </c>
      <c r="BF732" s="399">
        <v>-5.0418345661398099E-2</v>
      </c>
      <c r="BG732" s="399">
        <v>0.15880509855463801</v>
      </c>
      <c r="BH732" s="399">
        <v>0.15874599294674599</v>
      </c>
      <c r="BI732" s="399"/>
      <c r="BJ732" s="399">
        <v>3.6883404314399001E-2</v>
      </c>
      <c r="BK732" s="399">
        <v>0.209798469217438</v>
      </c>
      <c r="BL732" s="399">
        <v>0.12987908461036601</v>
      </c>
      <c r="BM732" s="399">
        <v>-6.6953163187342098E-3</v>
      </c>
      <c r="BN732" s="399"/>
      <c r="BO732" s="399">
        <v>-3.0827308102348301E-2</v>
      </c>
      <c r="BP732" s="399">
        <v>0.12104576387952901</v>
      </c>
      <c r="BQ732" s="399">
        <v>-1.36670764640305E-2</v>
      </c>
      <c r="BR732" s="399">
        <v>2.19025818735827E-2</v>
      </c>
      <c r="BS732" s="399"/>
      <c r="BT732" s="399">
        <v>-8.7658905875229697E-3</v>
      </c>
      <c r="BU732" s="399">
        <v>-6.5483506797548996E-3</v>
      </c>
      <c r="BV732" s="399">
        <v>0.185002244760055</v>
      </c>
      <c r="BW732" s="399">
        <v>2.6773610418413901E-2</v>
      </c>
      <c r="BX732" s="403">
        <v>1.8433223416250501E-2</v>
      </c>
      <c r="BY732" s="399">
        <v>-3.1363274842595101E-2</v>
      </c>
      <c r="BZ732" s="399">
        <v>9.0454714283717305E-2</v>
      </c>
      <c r="CA732" s="399">
        <v>9.6338117580521299E-2</v>
      </c>
      <c r="CB732" s="399">
        <v>-4.7273072679679798E-2</v>
      </c>
      <c r="CC732" s="399">
        <v>2.76727155984819E-2</v>
      </c>
      <c r="CD732" s="399"/>
      <c r="CE732" s="399"/>
      <c r="CF732" s="399">
        <v>2.4495834214463798E-2</v>
      </c>
      <c r="CG732" s="399">
        <v>6.7893791325746897E-2</v>
      </c>
      <c r="CH732" s="399">
        <v>0.100424404030896</v>
      </c>
      <c r="CI732" s="399">
        <v>0.35338337912433798</v>
      </c>
      <c r="CJ732" s="399">
        <v>0.13751937117458299</v>
      </c>
      <c r="CK732" s="399"/>
      <c r="CL732" s="399"/>
      <c r="CM732" s="399"/>
      <c r="CN732" s="399"/>
      <c r="CO732" s="399"/>
      <c r="CP732" s="399"/>
      <c r="CQ732" s="399"/>
      <c r="CR732" s="399">
        <v>6.2672283722666505E-2</v>
      </c>
      <c r="CS732" s="399"/>
      <c r="CT732" s="399"/>
      <c r="CU732" s="399"/>
      <c r="CV732" s="399"/>
      <c r="CW732" s="399"/>
      <c r="CX732" s="399"/>
      <c r="CY732" s="399"/>
      <c r="CZ732" s="399"/>
      <c r="DA732" s="399"/>
      <c r="DB732" s="399"/>
      <c r="DC732" s="399"/>
      <c r="DD732" s="399"/>
      <c r="DE732" s="399"/>
      <c r="DG732" s="404"/>
      <c r="DI732" s="399"/>
      <c r="DJ732" s="399">
        <v>9.1085782996791403E-2</v>
      </c>
      <c r="DK732" s="399">
        <v>0.202708713030606</v>
      </c>
    </row>
    <row r="733" spans="1:115" customFormat="1" hidden="1" outlineLevel="1">
      <c r="A733" s="398">
        <f t="shared" si="58"/>
        <v>40968</v>
      </c>
      <c r="B733" s="402"/>
      <c r="C733" s="399"/>
      <c r="D733" s="399">
        <v>0</v>
      </c>
      <c r="E733" s="399">
        <v>3.9963060264405798E-2</v>
      </c>
      <c r="F733" s="399">
        <v>4.5621139270155701E-2</v>
      </c>
      <c r="G733" s="399">
        <v>-1.099572E-3</v>
      </c>
      <c r="H733" s="399">
        <v>5.3639260000000001E-2</v>
      </c>
      <c r="I733" s="399">
        <v>6.0859420000000004E-2</v>
      </c>
      <c r="J733" s="399">
        <v>4.3741589999999997E-2</v>
      </c>
      <c r="K733" s="399">
        <v>2.906802E-2</v>
      </c>
      <c r="L733" s="399">
        <v>-1.1507289999999998E-2</v>
      </c>
      <c r="M733" s="399">
        <v>4.5838749999999998E-2</v>
      </c>
      <c r="N733" s="399">
        <v>6.9756910000000005E-2</v>
      </c>
      <c r="O733" s="399">
        <v>3.8456770000000001E-2</v>
      </c>
      <c r="P733" s="399">
        <v>1.678168E-2</v>
      </c>
      <c r="Q733" s="399">
        <v>6.3410690000000004E-3</v>
      </c>
      <c r="R733" s="399">
        <v>0.188310942600974</v>
      </c>
      <c r="S733" s="399">
        <v>-8.3968405869688702E-3</v>
      </c>
      <c r="T733" s="399">
        <v>9.5380009366190205E-2</v>
      </c>
      <c r="U733" s="399">
        <v>4.91159120835966E-2</v>
      </c>
      <c r="V733" s="399">
        <v>-7.58588758218353E-2</v>
      </c>
      <c r="W733" s="399">
        <v>7.1988711941947101E-2</v>
      </c>
      <c r="X733" s="399">
        <v>2.3452315830283899E-2</v>
      </c>
      <c r="Y733" s="399">
        <v>-1.20180559110046E-2</v>
      </c>
      <c r="Z733" s="399">
        <v>-7.3221910864354797E-2</v>
      </c>
      <c r="AA733" s="399">
        <v>4.9045098696559299E-2</v>
      </c>
      <c r="AB733" s="399">
        <v>4.0272448679783801E-2</v>
      </c>
      <c r="AC733" s="399">
        <v>0.225684930835751</v>
      </c>
      <c r="AD733" s="399">
        <v>-1.29080700731556E-2</v>
      </c>
      <c r="AE733" s="399">
        <v>7.9434232526799597E-2</v>
      </c>
      <c r="AF733" s="399">
        <v>2.3144001665576602E-2</v>
      </c>
      <c r="AG733" s="399">
        <v>-2.8685798661669499E-2</v>
      </c>
      <c r="AH733" s="399">
        <v>-0.12456982777572</v>
      </c>
      <c r="AI733" s="399">
        <v>6.5746121830852794E-2</v>
      </c>
      <c r="AJ733" s="399">
        <v>6.57462300962494E-2</v>
      </c>
      <c r="AK733" s="399">
        <v>2.2727405576722301E-2</v>
      </c>
      <c r="AL733" s="399">
        <v>8.5309483451489504E-2</v>
      </c>
      <c r="AM733" s="399">
        <v>8.6127335522583504E-2</v>
      </c>
      <c r="AN733" s="399">
        <v>-2.08967329820932E-2</v>
      </c>
      <c r="AO733" s="399">
        <v>6.1618810535960501E-2</v>
      </c>
      <c r="AP733" s="399">
        <v>-2.6127569447537101E-3</v>
      </c>
      <c r="AQ733" s="399">
        <v>3.77921538354564E-2</v>
      </c>
      <c r="AR733" s="399">
        <v>2.5727809113520201E-2</v>
      </c>
      <c r="AS733" s="399"/>
      <c r="AT733" s="399">
        <v>3.6866093479055798E-2</v>
      </c>
      <c r="AU733" s="399"/>
      <c r="AV733" s="399">
        <v>-3.3712437028859003E-2</v>
      </c>
      <c r="AW733" s="399">
        <v>7.2652186539093402E-2</v>
      </c>
      <c r="AX733" s="399"/>
      <c r="AY733" s="399">
        <v>5.3299413595264203E-2</v>
      </c>
      <c r="AZ733" s="399">
        <v>6.1765572081173802E-2</v>
      </c>
      <c r="BA733" s="399">
        <v>-1.9864815507228101E-2</v>
      </c>
      <c r="BB733" s="399">
        <v>0.17398473310856</v>
      </c>
      <c r="BC733" s="399"/>
      <c r="BD733" s="399">
        <v>7.7535218183270194E-2</v>
      </c>
      <c r="BE733" s="399">
        <v>5.3315219630028998E-2</v>
      </c>
      <c r="BF733" s="399">
        <v>-3.3487715936509503E-2</v>
      </c>
      <c r="BG733" s="399">
        <v>-3.2208796440199501E-3</v>
      </c>
      <c r="BH733" s="399">
        <v>-1.24232397602453E-2</v>
      </c>
      <c r="BI733" s="399"/>
      <c r="BJ733" s="399">
        <v>9.1872294254797496E-2</v>
      </c>
      <c r="BK733" s="399">
        <v>4.6646104071910603E-2</v>
      </c>
      <c r="BL733" s="399">
        <v>5.2011245428516997E-2</v>
      </c>
      <c r="BM733" s="399">
        <v>0.112435045181903</v>
      </c>
      <c r="BN733" s="399"/>
      <c r="BO733" s="399">
        <v>6.6295235661140803E-2</v>
      </c>
      <c r="BP733" s="399">
        <v>0.10647108472101401</v>
      </c>
      <c r="BQ733" s="399">
        <v>0.127474435653843</v>
      </c>
      <c r="BR733" s="399">
        <v>7.6461932729900095E-2</v>
      </c>
      <c r="BS733" s="399"/>
      <c r="BT733" s="399">
        <v>0.158511085661516</v>
      </c>
      <c r="BU733" s="399">
        <v>2.6365428680867799E-2</v>
      </c>
      <c r="BV733" s="399">
        <v>8.3264138266690699E-2</v>
      </c>
      <c r="BW733" s="399">
        <v>-3.7157719346458798E-2</v>
      </c>
      <c r="BX733" s="403">
        <v>0.165158372955515</v>
      </c>
      <c r="BY733" s="399">
        <v>-6.7520126360011102E-3</v>
      </c>
      <c r="BZ733" s="399">
        <v>1.17047305031032E-2</v>
      </c>
      <c r="CA733" s="399">
        <v>1.7075627343196599E-2</v>
      </c>
      <c r="CB733" s="399">
        <v>0.117025521058226</v>
      </c>
      <c r="CC733" s="399">
        <v>8.0239778072493204E-2</v>
      </c>
      <c r="CD733" s="399"/>
      <c r="CE733" s="399"/>
      <c r="CF733" s="399">
        <v>-3.3344205990006599E-2</v>
      </c>
      <c r="CG733" s="399">
        <v>3.2834446382463002E-2</v>
      </c>
      <c r="CH733" s="399">
        <v>3.6109909692325401E-2</v>
      </c>
      <c r="CI733" s="399">
        <v>-7.7777771890899003E-2</v>
      </c>
      <c r="CJ733" s="399">
        <v>8.1915012742579105E-2</v>
      </c>
      <c r="CK733" s="399"/>
      <c r="CL733" s="399"/>
      <c r="CM733" s="399"/>
      <c r="CN733" s="399"/>
      <c r="CO733" s="399"/>
      <c r="CP733" s="399"/>
      <c r="CQ733" s="399"/>
      <c r="CR733" s="399">
        <v>6.3287297268261799E-3</v>
      </c>
      <c r="CS733" s="399"/>
      <c r="CT733" s="399"/>
      <c r="CU733" s="399"/>
      <c r="CV733" s="399"/>
      <c r="CW733" s="399"/>
      <c r="CX733" s="399"/>
      <c r="CY733" s="399"/>
      <c r="CZ733" s="399"/>
      <c r="DA733" s="399"/>
      <c r="DB733" s="399"/>
      <c r="DC733" s="399"/>
      <c r="DD733" s="399"/>
      <c r="DE733" s="399"/>
      <c r="DG733" s="404"/>
      <c r="DI733" s="399"/>
      <c r="DJ733" s="399">
        <v>0</v>
      </c>
      <c r="DK733" s="399">
        <v>0.12593805487585899</v>
      </c>
    </row>
    <row r="734" spans="1:115" customFormat="1" hidden="1" outlineLevel="1">
      <c r="A734" s="398">
        <f t="shared" si="58"/>
        <v>40999</v>
      </c>
      <c r="B734" s="402"/>
      <c r="C734" s="399"/>
      <c r="D734" s="399">
        <v>0</v>
      </c>
      <c r="E734" s="399">
        <v>2.9270981004807E-2</v>
      </c>
      <c r="F734" s="399">
        <v>3.2305565402853599E-2</v>
      </c>
      <c r="G734" s="399">
        <v>5.5039139999999995E-3</v>
      </c>
      <c r="H734" s="399">
        <v>4.1246029999999996E-2</v>
      </c>
      <c r="I734" s="399">
        <v>-3.610704E-2</v>
      </c>
      <c r="J734" s="399">
        <v>6.4202410000000001E-2</v>
      </c>
      <c r="K734" s="399">
        <v>1.2521839999999999E-2</v>
      </c>
      <c r="L734" s="399">
        <v>5.1904480000000003E-2</v>
      </c>
      <c r="M734" s="399">
        <v>1.041343E-2</v>
      </c>
      <c r="N734" s="399">
        <v>4.7000699999999999E-2</v>
      </c>
      <c r="O734" s="399">
        <v>3.0701230000000003E-2</v>
      </c>
      <c r="P734" s="399">
        <v>4.2264389999999999E-2</v>
      </c>
      <c r="Q734" s="399">
        <v>1.2867010000000002E-2</v>
      </c>
      <c r="R734" s="399">
        <v>0.105283055531441</v>
      </c>
      <c r="S734" s="399">
        <v>2.4571070662685601E-2</v>
      </c>
      <c r="T734" s="399">
        <v>9.1156539023737201E-2</v>
      </c>
      <c r="U734" s="399">
        <v>0.13483141753146199</v>
      </c>
      <c r="V734" s="399">
        <v>0.126996448079357</v>
      </c>
      <c r="W734" s="399">
        <v>6.6349725871997306E-2</v>
      </c>
      <c r="X734" s="399">
        <v>6.9859785998277399E-2</v>
      </c>
      <c r="Y734" s="399">
        <v>3.5493678329248102E-2</v>
      </c>
      <c r="Z734" s="399">
        <v>0.115124319705316</v>
      </c>
      <c r="AA734" s="399">
        <v>5.5077821821846798E-2</v>
      </c>
      <c r="AB734" s="399">
        <v>2.73270439875954E-2</v>
      </c>
      <c r="AC734" s="399">
        <v>7.9281856345262094E-2</v>
      </c>
      <c r="AD734" s="399">
        <v>9.8430925167049196E-2</v>
      </c>
      <c r="AE734" s="399">
        <v>4.2628982943515997E-2</v>
      </c>
      <c r="AF734" s="399">
        <v>3.0738379072840601E-2</v>
      </c>
      <c r="AG734" s="399">
        <v>6.9142688077732606E-2</v>
      </c>
      <c r="AH734" s="399">
        <v>-3.4984354910282497E-2</v>
      </c>
      <c r="AI734" s="399">
        <v>3.7185646413020197E-2</v>
      </c>
      <c r="AJ734" s="399">
        <v>3.7185582631493901E-2</v>
      </c>
      <c r="AK734" s="399">
        <v>0.109677389855598</v>
      </c>
      <c r="AL734" s="399">
        <v>9.6764980070736806E-2</v>
      </c>
      <c r="AM734" s="399">
        <v>1.6401124648547299E-2</v>
      </c>
      <c r="AN734" s="399">
        <v>7.0023776268071894E-2</v>
      </c>
      <c r="AO734" s="399">
        <v>0.115040392420921</v>
      </c>
      <c r="AP734" s="399">
        <v>1.7783551557898999E-2</v>
      </c>
      <c r="AQ734" s="399">
        <v>8.1816019980467392E-3</v>
      </c>
      <c r="AR734" s="399">
        <v>1.6501738375915301E-2</v>
      </c>
      <c r="AS734" s="399"/>
      <c r="AT734" s="399">
        <v>-3.0768368590333699E-3</v>
      </c>
      <c r="AU734" s="399"/>
      <c r="AV734" s="399">
        <v>5.4178533922261997E-2</v>
      </c>
      <c r="AW734" s="399">
        <v>-6.0634241762670396E-3</v>
      </c>
      <c r="AX734" s="399"/>
      <c r="AY734" s="399">
        <v>-7.5903658300760596E-2</v>
      </c>
      <c r="AZ734" s="399">
        <v>5.3514334683463401E-2</v>
      </c>
      <c r="BA734" s="399">
        <v>1.6745431396554201E-2</v>
      </c>
      <c r="BB734" s="399">
        <v>-1.9595045836672501E-2</v>
      </c>
      <c r="BC734" s="399"/>
      <c r="BD734" s="399">
        <v>8.4676262088250104E-2</v>
      </c>
      <c r="BE734" s="399">
        <v>5.3699903672028398E-2</v>
      </c>
      <c r="BF734" s="399">
        <v>-5.7437321344578601E-2</v>
      </c>
      <c r="BG734" s="399">
        <v>8.0777000777001399E-3</v>
      </c>
      <c r="BH734" s="399">
        <v>4.3955771811730902E-2</v>
      </c>
      <c r="BI734" s="399"/>
      <c r="BJ734" s="399">
        <v>1.58539018803718E-2</v>
      </c>
      <c r="BK734" s="399">
        <v>-6.7332080571077799E-2</v>
      </c>
      <c r="BL734" s="399">
        <v>0.17176323232816099</v>
      </c>
      <c r="BM734" s="399">
        <v>5.8891305490070302E-2</v>
      </c>
      <c r="BN734" s="399"/>
      <c r="BO734" s="399">
        <v>-1.7503929267903801E-2</v>
      </c>
      <c r="BP734" s="399">
        <v>2.0401279666411001E-2</v>
      </c>
      <c r="BQ734" s="399">
        <v>-4.8103972118528397E-2</v>
      </c>
      <c r="BR734" s="399">
        <v>6.0320215740107701E-2</v>
      </c>
      <c r="BS734" s="399"/>
      <c r="BT734" s="399">
        <v>1.40069814981036E-2</v>
      </c>
      <c r="BU734" s="399">
        <v>5.7042737217549197E-2</v>
      </c>
      <c r="BV734" s="399">
        <v>-1.4219962320613899E-2</v>
      </c>
      <c r="BW734" s="399">
        <v>4.2817311665650497E-2</v>
      </c>
      <c r="BX734" s="403">
        <v>-0.124271854316217</v>
      </c>
      <c r="BY734" s="399">
        <v>4.3020902251953404E-3</v>
      </c>
      <c r="BZ734" s="399">
        <v>6.3883395749386507E-2</v>
      </c>
      <c r="CA734" s="399">
        <v>8.4137777979281306E-2</v>
      </c>
      <c r="CB734" s="399">
        <v>7.0292594850423801E-2</v>
      </c>
      <c r="CC734" s="399">
        <v>-6.6519739166184203E-3</v>
      </c>
      <c r="CD734" s="399"/>
      <c r="CE734" s="399"/>
      <c r="CF734" s="399">
        <v>-0.131854242234098</v>
      </c>
      <c r="CG734" s="399">
        <v>2.4844606274596299E-2</v>
      </c>
      <c r="CH734" s="399">
        <v>-9.89564926908683E-2</v>
      </c>
      <c r="CI734" s="399">
        <v>3.61446163827032E-2</v>
      </c>
      <c r="CJ734" s="399">
        <v>1.6383317719479599E-2</v>
      </c>
      <c r="CK734" s="399"/>
      <c r="CL734" s="399"/>
      <c r="CM734" s="399"/>
      <c r="CN734" s="399"/>
      <c r="CO734" s="399"/>
      <c r="CP734" s="399"/>
      <c r="CQ734" s="399"/>
      <c r="CR734" s="399">
        <v>9.7526704895203303E-3</v>
      </c>
      <c r="CS734" s="399"/>
      <c r="CT734" s="399"/>
      <c r="CU734" s="399"/>
      <c r="CV734" s="399"/>
      <c r="CW734" s="399"/>
      <c r="CX734" s="399"/>
      <c r="CY734" s="399"/>
      <c r="CZ734" s="399"/>
      <c r="DA734" s="399"/>
      <c r="DB734" s="399"/>
      <c r="DC734" s="399"/>
      <c r="DD734" s="399"/>
      <c r="DE734" s="399"/>
      <c r="DG734" s="404"/>
      <c r="DI734" s="399"/>
      <c r="DJ734" s="399">
        <v>5.5330425608714297E-2</v>
      </c>
      <c r="DK734" s="399">
        <v>2.44446307929033E-2</v>
      </c>
    </row>
    <row r="735" spans="1:115" customFormat="1" hidden="1" outlineLevel="1">
      <c r="A735" s="398">
        <f t="shared" si="58"/>
        <v>41029</v>
      </c>
      <c r="B735" s="402"/>
      <c r="C735" s="399"/>
      <c r="D735" s="399">
        <v>0</v>
      </c>
      <c r="E735" s="399">
        <v>-7.6731539935371799E-3</v>
      </c>
      <c r="F735" s="399">
        <v>-1.70292800524063E-3</v>
      </c>
      <c r="G735" s="399">
        <v>-8.6364189999999993E-3</v>
      </c>
      <c r="H735" s="399">
        <v>7.202216E-3</v>
      </c>
      <c r="I735" s="399">
        <v>-1.0648409999999999E-2</v>
      </c>
      <c r="J735" s="399">
        <v>-1.6075219999999998E-2</v>
      </c>
      <c r="K735" s="399">
        <v>-8.7719300000000007E-3</v>
      </c>
      <c r="L735" s="399">
        <v>2.859387E-2</v>
      </c>
      <c r="M735" s="399">
        <v>-3.6917400000000002E-3</v>
      </c>
      <c r="N735" s="399">
        <v>-1.9951469999999999E-2</v>
      </c>
      <c r="O735" s="399">
        <v>2.2021330000000002E-3</v>
      </c>
      <c r="P735" s="399">
        <v>-3.9958559999999999E-3</v>
      </c>
      <c r="Q735" s="399">
        <v>1.7505679999999999E-2</v>
      </c>
      <c r="R735" s="399">
        <v>-2.5969625729508498E-2</v>
      </c>
      <c r="S735" s="399">
        <v>7.7912978550598302E-3</v>
      </c>
      <c r="T735" s="399">
        <v>-8.2294300072060594E-2</v>
      </c>
      <c r="U735" s="399">
        <v>0.107260742822597</v>
      </c>
      <c r="V735" s="399">
        <v>0.14512863654566999</v>
      </c>
      <c r="W735" s="399">
        <v>-8.9661843597050303E-2</v>
      </c>
      <c r="X735" s="399">
        <v>-2.61195991721755E-2</v>
      </c>
      <c r="Y735" s="399">
        <v>-0.14930986757248199</v>
      </c>
      <c r="Z735" s="399">
        <v>5.5944589214809099E-3</v>
      </c>
      <c r="AA735" s="399">
        <v>-2.8854522098935999E-2</v>
      </c>
      <c r="AB735" s="399">
        <v>-1.55168016326777E-2</v>
      </c>
      <c r="AC735" s="399">
        <v>7.8959372472773293E-3</v>
      </c>
      <c r="AD735" s="399">
        <v>2.7272841028941099E-2</v>
      </c>
      <c r="AE735" s="399">
        <v>-1.5303597137985099E-2</v>
      </c>
      <c r="AF735" s="399">
        <v>1.51409048566677E-2</v>
      </c>
      <c r="AG735" s="399">
        <v>-9.0815025536950506E-2</v>
      </c>
      <c r="AH735" s="399">
        <v>-1.9144563060583299E-2</v>
      </c>
      <c r="AI735" s="399">
        <v>-5.6749388832010798E-2</v>
      </c>
      <c r="AJ735" s="399">
        <v>-5.6749462492272897E-2</v>
      </c>
      <c r="AK735" s="399">
        <v>3.7209615672255197E-2</v>
      </c>
      <c r="AL735" s="399">
        <v>-6.28022720932013E-2</v>
      </c>
      <c r="AM735" s="399">
        <v>7.5668784783609003E-3</v>
      </c>
      <c r="AN735" s="399">
        <v>-6.6114194132898901E-2</v>
      </c>
      <c r="AO735" s="399">
        <v>-7.8951417206167794E-3</v>
      </c>
      <c r="AP735" s="399">
        <v>2.1875579502230201E-2</v>
      </c>
      <c r="AQ735" s="399">
        <v>3.1630700865632397E-2</v>
      </c>
      <c r="AR735" s="399">
        <v>-0.15584409893072301</v>
      </c>
      <c r="AS735" s="399"/>
      <c r="AT735" s="399">
        <v>1.02811929830213E-2</v>
      </c>
      <c r="AU735" s="399"/>
      <c r="AV735" s="399">
        <v>-5.2750916767291198E-3</v>
      </c>
      <c r="AW735" s="399">
        <v>-4.5107248144448303E-2</v>
      </c>
      <c r="AX735" s="399"/>
      <c r="AY735" s="399">
        <v>-0.14019675420434399</v>
      </c>
      <c r="AZ735" s="399">
        <v>0.106837059291331</v>
      </c>
      <c r="BA735" s="399">
        <v>2.2480098279934E-2</v>
      </c>
      <c r="BB735" s="399">
        <v>-0.219547311429552</v>
      </c>
      <c r="BC735" s="399"/>
      <c r="BD735" s="399">
        <v>5.03651940265585E-2</v>
      </c>
      <c r="BE735" s="399">
        <v>-6.1692242936972799E-2</v>
      </c>
      <c r="BF735" s="399">
        <v>4.2992453617949497E-2</v>
      </c>
      <c r="BG735" s="399">
        <v>-9.2241233522692603E-2</v>
      </c>
      <c r="BH735" s="399">
        <v>5.5934254142408803E-2</v>
      </c>
      <c r="BI735" s="399"/>
      <c r="BJ735" s="399">
        <v>1.26827523377424E-2</v>
      </c>
      <c r="BK735" s="399">
        <v>-3.1123793873985801E-2</v>
      </c>
      <c r="BL735" s="399">
        <v>-5.9126788255001603E-2</v>
      </c>
      <c r="BM735" s="399">
        <v>6.7282009215435798E-2</v>
      </c>
      <c r="BN735" s="399"/>
      <c r="BO735" s="399">
        <v>-6.0625254490340704E-3</v>
      </c>
      <c r="BP735" s="399">
        <v>1.6852630240677499E-2</v>
      </c>
      <c r="BQ735" s="399">
        <v>-7.3773037304963804E-3</v>
      </c>
      <c r="BR735" s="399">
        <v>-4.7336197667299497E-2</v>
      </c>
      <c r="BS735" s="399"/>
      <c r="BT735" s="399">
        <v>4.2203642959684103E-2</v>
      </c>
      <c r="BU735" s="399">
        <v>9.2465307517586304E-3</v>
      </c>
      <c r="BV735" s="399">
        <v>-0.103313850541604</v>
      </c>
      <c r="BW735" s="399">
        <v>-3.7418263719682703E-2</v>
      </c>
      <c r="BX735" s="403">
        <v>-0.19068734444245999</v>
      </c>
      <c r="BY735" s="399">
        <v>1.9990257795593401E-2</v>
      </c>
      <c r="BZ735" s="399">
        <v>-4.3196318289672103E-2</v>
      </c>
      <c r="CA735" s="399">
        <v>3.7037171414571099E-3</v>
      </c>
      <c r="CB735" s="399">
        <v>1.0157150100465299E-2</v>
      </c>
      <c r="CC735" s="399">
        <v>-2.8041645358323198E-4</v>
      </c>
      <c r="CD735" s="399"/>
      <c r="CE735" s="399"/>
      <c r="CF735" s="399">
        <v>-7.0606391535245103E-2</v>
      </c>
      <c r="CG735" s="399">
        <v>-6.3880564876456197E-3</v>
      </c>
      <c r="CH735" s="399">
        <v>6.0203785603976899E-2</v>
      </c>
      <c r="CI735" s="399">
        <v>-0.20930233041681801</v>
      </c>
      <c r="CJ735" s="399">
        <v>-7.4397588736578799E-3</v>
      </c>
      <c r="CK735" s="399"/>
      <c r="CL735" s="399"/>
      <c r="CM735" s="399"/>
      <c r="CN735" s="399"/>
      <c r="CO735" s="399"/>
      <c r="CP735" s="399"/>
      <c r="CQ735" s="399"/>
      <c r="CR735" s="399">
        <v>-2.1739098798500799E-2</v>
      </c>
      <c r="CS735" s="399"/>
      <c r="CT735" s="399"/>
      <c r="CU735" s="399"/>
      <c r="CV735" s="399"/>
      <c r="CW735" s="399"/>
      <c r="CX735" s="399"/>
      <c r="CY735" s="399"/>
      <c r="CZ735" s="399"/>
      <c r="DA735" s="399"/>
      <c r="DB735" s="399"/>
      <c r="DC735" s="399"/>
      <c r="DD735" s="399"/>
      <c r="DE735" s="399"/>
      <c r="DG735" s="404"/>
      <c r="DI735" s="399"/>
      <c r="DJ735" s="399">
        <v>-4.0389048330829597E-2</v>
      </c>
      <c r="DK735" s="399">
        <v>4.4469217294595899E-4</v>
      </c>
    </row>
    <row r="736" spans="1:115" customFormat="1" hidden="1" outlineLevel="1">
      <c r="A736" s="398">
        <f t="shared" si="58"/>
        <v>41060</v>
      </c>
      <c r="B736" s="402"/>
      <c r="C736" s="399"/>
      <c r="D736" s="399">
        <v>1E-4</v>
      </c>
      <c r="E736" s="399">
        <v>-6.4118992598395805E-2</v>
      </c>
      <c r="F736" s="399">
        <v>-6.6056654419101898E-2</v>
      </c>
      <c r="G736" s="399">
        <v>-8.6257669999999995E-2</v>
      </c>
      <c r="H736" s="399">
        <v>-5.9268429999999997E-2</v>
      </c>
      <c r="I736" s="399">
        <v>-0.1108015</v>
      </c>
      <c r="J736" s="399">
        <v>-8.1381019999999998E-2</v>
      </c>
      <c r="K736" s="399">
        <v>-6.2091979999999998E-2</v>
      </c>
      <c r="L736" s="399">
        <v>-4.5058800000000003E-2</v>
      </c>
      <c r="M736" s="399">
        <v>-9.4179399999999996E-3</v>
      </c>
      <c r="N736" s="399">
        <v>-8.184319000000001E-2</v>
      </c>
      <c r="O736" s="399">
        <v>-1.5612349999999999E-2</v>
      </c>
      <c r="P736" s="399">
        <v>-3.3432389999999999E-2</v>
      </c>
      <c r="Q736" s="399">
        <v>1.7055129999999999E-3</v>
      </c>
      <c r="R736" s="399">
        <v>-1.07023628546156E-2</v>
      </c>
      <c r="S736" s="399">
        <v>-6.2387399057442602E-2</v>
      </c>
      <c r="T736" s="399">
        <v>-0.173913068829952</v>
      </c>
      <c r="U736" s="399">
        <v>-0.105812225649859</v>
      </c>
      <c r="V736" s="399">
        <v>-8.1888705192686401E-2</v>
      </c>
      <c r="W736" s="399">
        <v>-0.112509424630951</v>
      </c>
      <c r="X736" s="399">
        <v>-4.0486540130187397E-2</v>
      </c>
      <c r="Y736" s="399">
        <v>-0.105047593576025</v>
      </c>
      <c r="Z736" s="399">
        <v>-0.209742768160434</v>
      </c>
      <c r="AA736" s="399">
        <v>-1.7057425673976799E-2</v>
      </c>
      <c r="AB736" s="399">
        <v>-6.05121808344792E-2</v>
      </c>
      <c r="AC736" s="399">
        <v>-0.109869653116068</v>
      </c>
      <c r="AD736" s="399">
        <v>3.0552144399527501E-2</v>
      </c>
      <c r="AE736" s="399">
        <v>6.0310891992285197E-2</v>
      </c>
      <c r="AF736" s="399">
        <v>-5.7530948154302201E-2</v>
      </c>
      <c r="AG736" s="399">
        <v>-5.75227557401711E-2</v>
      </c>
      <c r="AH736" s="399">
        <v>2.7823932920644601E-2</v>
      </c>
      <c r="AI736" s="399">
        <v>-3.9662784541495903E-2</v>
      </c>
      <c r="AJ736" s="399">
        <v>-3.9662665973909501E-2</v>
      </c>
      <c r="AK736" s="399">
        <v>-2.2421582560903E-2</v>
      </c>
      <c r="AL736" s="399">
        <v>-4.7632259323397999E-2</v>
      </c>
      <c r="AM736" s="399">
        <v>-7.4423354803050706E-2</v>
      </c>
      <c r="AN736" s="399">
        <v>-0.10487141633028001</v>
      </c>
      <c r="AO736" s="399">
        <v>-2.0231993692320299E-2</v>
      </c>
      <c r="AP736" s="399">
        <v>-4.2304089268837802E-2</v>
      </c>
      <c r="AQ736" s="399">
        <v>-2.9769163486819301E-2</v>
      </c>
      <c r="AR736" s="399">
        <v>-4.3846237706911401E-2</v>
      </c>
      <c r="AS736" s="399"/>
      <c r="AT736" s="399">
        <v>-9.9659888856322099E-2</v>
      </c>
      <c r="AU736" s="399"/>
      <c r="AV736" s="399">
        <v>3.6062563056536497E-2</v>
      </c>
      <c r="AW736" s="399">
        <v>-2.1213161734293901E-2</v>
      </c>
      <c r="AX736" s="399"/>
      <c r="AY736" s="399">
        <v>-0.159557851281378</v>
      </c>
      <c r="AZ736" s="399">
        <v>8.13797155974742E-2</v>
      </c>
      <c r="BA736" s="399">
        <v>1.01300895924993E-2</v>
      </c>
      <c r="BB736" s="399">
        <v>-0.183220350738097</v>
      </c>
      <c r="BC736" s="399"/>
      <c r="BD736" s="399">
        <v>2.0810654902587201E-2</v>
      </c>
      <c r="BE736" s="399">
        <v>0.56029110264479998</v>
      </c>
      <c r="BF736" s="399">
        <v>-0.248088015067641</v>
      </c>
      <c r="BG736" s="399">
        <v>-6.3829720323373598E-2</v>
      </c>
      <c r="BH736" s="399">
        <v>3.2625532417507302E-3</v>
      </c>
      <c r="BI736" s="399"/>
      <c r="BJ736" s="399">
        <v>-3.26893078025252E-2</v>
      </c>
      <c r="BK736" s="399">
        <v>-0.147416819164325</v>
      </c>
      <c r="BL736" s="399">
        <v>-0.22871085992567</v>
      </c>
      <c r="BM736" s="399">
        <v>-9.5295753960977697E-2</v>
      </c>
      <c r="BN736" s="399"/>
      <c r="BO736" s="399">
        <v>-6.9118305267702199E-2</v>
      </c>
      <c r="BP736" s="399">
        <v>-4.7446689547280298E-2</v>
      </c>
      <c r="BQ736" s="399">
        <v>-0.116797149300006</v>
      </c>
      <c r="BR736" s="399">
        <v>-6.7678255934382403E-3</v>
      </c>
      <c r="BS736" s="399"/>
      <c r="BT736" s="399">
        <v>-6.1491749713770999E-2</v>
      </c>
      <c r="BU736" s="399">
        <v>-8.1763414702116705E-2</v>
      </c>
      <c r="BV736" s="399">
        <v>-3.4782730817616098E-2</v>
      </c>
      <c r="BW736" s="399">
        <v>0.124878949622389</v>
      </c>
      <c r="BX736" s="403">
        <v>-0.123287690672128</v>
      </c>
      <c r="BY736" s="399">
        <v>3.7630499923260598E-2</v>
      </c>
      <c r="BZ736" s="399">
        <v>-0.189980131940193</v>
      </c>
      <c r="CA736" s="399">
        <v>-5.29127577225319E-2</v>
      </c>
      <c r="CB736" s="399">
        <v>-5.58597030755041E-2</v>
      </c>
      <c r="CC736" s="399">
        <v>7.1714328511673902E-3</v>
      </c>
      <c r="CD736" s="399"/>
      <c r="CE736" s="399"/>
      <c r="CF736" s="399">
        <v>-1.02832947185151E-2</v>
      </c>
      <c r="CG736" s="399">
        <v>-7.6433553179111005E-2</v>
      </c>
      <c r="CH736" s="399">
        <v>-0.14338091965781899</v>
      </c>
      <c r="CI736" s="399">
        <v>-0.183823527478223</v>
      </c>
      <c r="CJ736" s="399">
        <v>-8.2400580784713004E-2</v>
      </c>
      <c r="CK736" s="399"/>
      <c r="CL736" s="399"/>
      <c r="CM736" s="399"/>
      <c r="CN736" s="399"/>
      <c r="CO736" s="399"/>
      <c r="CP736" s="399"/>
      <c r="CQ736" s="399"/>
      <c r="CR736" s="399">
        <v>-5.14619469816429E-2</v>
      </c>
      <c r="CS736" s="399"/>
      <c r="CT736" s="399"/>
      <c r="CU736" s="399"/>
      <c r="CV736" s="399"/>
      <c r="CW736" s="399"/>
      <c r="CX736" s="399"/>
      <c r="CY736" s="399"/>
      <c r="CZ736" s="399"/>
      <c r="DA736" s="399"/>
      <c r="DB736" s="399"/>
      <c r="DC736" s="399"/>
      <c r="DD736" s="399"/>
      <c r="DE736" s="399"/>
      <c r="DG736" s="404"/>
      <c r="DI736" s="399"/>
      <c r="DJ736" s="399">
        <v>-9.8654407546790404E-2</v>
      </c>
      <c r="DK736" s="399">
        <v>-3.6231525062258498E-2</v>
      </c>
    </row>
    <row r="737" spans="1:115" customFormat="1" hidden="1" outlineLevel="1">
      <c r="A737" s="398">
        <f t="shared" si="58"/>
        <v>41090</v>
      </c>
      <c r="B737" s="402"/>
      <c r="C737" s="399"/>
      <c r="D737" s="399">
        <v>0</v>
      </c>
      <c r="E737" s="399">
        <v>3.7464040071829303E-2</v>
      </c>
      <c r="F737" s="399">
        <v>3.4249387537590402E-2</v>
      </c>
      <c r="G737" s="399">
        <v>4.404458E-2</v>
      </c>
      <c r="H737" s="399">
        <v>1.3594500000000001E-2</v>
      </c>
      <c r="I737" s="399">
        <v>5.144278E-2</v>
      </c>
      <c r="J737" s="399">
        <v>4.8964519999999997E-2</v>
      </c>
      <c r="K737" s="399">
        <v>2.9234339999999998E-2</v>
      </c>
      <c r="L737" s="399">
        <v>5.5214809999999996E-2</v>
      </c>
      <c r="M737" s="399">
        <v>5.688903E-2</v>
      </c>
      <c r="N737" s="399">
        <v>2.9662920000000002E-2</v>
      </c>
      <c r="O737" s="399">
        <v>3.6301689999999998E-2</v>
      </c>
      <c r="P737" s="399">
        <v>5.9031520000000004E-2</v>
      </c>
      <c r="Q737" s="399">
        <v>3.8744500000000001E-2</v>
      </c>
      <c r="R737" s="399">
        <v>1.0853444439670399E-2</v>
      </c>
      <c r="S737" s="399">
        <v>7.6655143008230703E-2</v>
      </c>
      <c r="T737" s="399">
        <v>-5.7565774510606599E-2</v>
      </c>
      <c r="U737" s="399">
        <v>-1.1666695276896099E-2</v>
      </c>
      <c r="V737" s="399">
        <v>7.2518914921018501E-2</v>
      </c>
      <c r="W737" s="399">
        <v>-2.36901873623095E-2</v>
      </c>
      <c r="X737" s="399">
        <v>2.7020708498914001E-2</v>
      </c>
      <c r="Y737" s="399">
        <v>8.5548181087845301E-2</v>
      </c>
      <c r="Z737" s="399">
        <v>8.2191648203315301E-2</v>
      </c>
      <c r="AA737" s="399">
        <v>9.9664202199201496E-2</v>
      </c>
      <c r="AB737" s="399">
        <v>-1.8574078092953E-2</v>
      </c>
      <c r="AC737" s="399">
        <v>-2.59703234044428E-3</v>
      </c>
      <c r="AD737" s="399">
        <v>0.11204248730210099</v>
      </c>
      <c r="AE737" s="399">
        <v>6.1036865283460001E-2</v>
      </c>
      <c r="AF737" s="399">
        <v>7.16791054188608E-2</v>
      </c>
      <c r="AG737" s="399">
        <v>-5.3419648603254898E-2</v>
      </c>
      <c r="AH737" s="399">
        <v>-2.78788167984685E-2</v>
      </c>
      <c r="AI737" s="399">
        <v>-1.36004957984536E-3</v>
      </c>
      <c r="AJ737" s="399">
        <v>-1.36012404348073E-3</v>
      </c>
      <c r="AK737" s="399">
        <v>-1.49793104008794E-2</v>
      </c>
      <c r="AL737" s="399">
        <v>-5.7619354033210703E-2</v>
      </c>
      <c r="AM737" s="399">
        <v>5.16907917984901E-2</v>
      </c>
      <c r="AN737" s="399">
        <v>1.17962272925018E-2</v>
      </c>
      <c r="AO737" s="399">
        <v>-0.17910240130573499</v>
      </c>
      <c r="AP737" s="399">
        <v>0.123694432655385</v>
      </c>
      <c r="AQ737" s="399">
        <v>-0.18857437606609101</v>
      </c>
      <c r="AR737" s="399">
        <v>0.111826098854078</v>
      </c>
      <c r="AS737" s="399"/>
      <c r="AT737" s="399">
        <v>0.12202480301344901</v>
      </c>
      <c r="AU737" s="399"/>
      <c r="AV737" s="399">
        <v>4.1415233592612101E-2</v>
      </c>
      <c r="AW737" s="399">
        <v>-1.66961510039281E-2</v>
      </c>
      <c r="AX737" s="399"/>
      <c r="AY737" s="399">
        <v>0.23308280327448</v>
      </c>
      <c r="AZ737" s="399">
        <v>2.0904096998242801E-2</v>
      </c>
      <c r="BA737" s="399">
        <v>8.4950696286849592E-3</v>
      </c>
      <c r="BB737" s="399">
        <v>7.5528713522728205E-2</v>
      </c>
      <c r="BC737" s="399"/>
      <c r="BD737" s="399">
        <v>1.1069563137815E-2</v>
      </c>
      <c r="BE737" s="399">
        <v>-6.8620964086569994E-2</v>
      </c>
      <c r="BF737" s="399">
        <v>-7.1606607310138399E-3</v>
      </c>
      <c r="BG737" s="399">
        <v>-9.18561098491643E-2</v>
      </c>
      <c r="BH737" s="399">
        <v>4.3708497762937101E-2</v>
      </c>
      <c r="BI737" s="399"/>
      <c r="BJ737" s="399">
        <v>2.2814997520528499E-2</v>
      </c>
      <c r="BK737" s="399">
        <v>-3.0928501402690201E-2</v>
      </c>
      <c r="BL737" s="399">
        <v>7.7827585901014198E-2</v>
      </c>
      <c r="BM737" s="399">
        <v>5.86694671546912E-2</v>
      </c>
      <c r="BN737" s="399"/>
      <c r="BO737" s="399">
        <v>7.3136592591610303E-2</v>
      </c>
      <c r="BP737" s="399">
        <v>0.111683397328495</v>
      </c>
      <c r="BQ737" s="399">
        <v>5.11014420653845E-2</v>
      </c>
      <c r="BR737" s="399">
        <v>5.2828362240142999E-2</v>
      </c>
      <c r="BS737" s="399"/>
      <c r="BT737" s="399">
        <v>7.3177212990424401E-2</v>
      </c>
      <c r="BU737" s="399">
        <v>2.88798265301968E-2</v>
      </c>
      <c r="BV737" s="399">
        <v>-0.111711726332413</v>
      </c>
      <c r="BW737" s="399">
        <v>5.9252530497631399E-2</v>
      </c>
      <c r="BX737" s="403">
        <v>-5.46874648736657E-2</v>
      </c>
      <c r="BY737" s="399">
        <v>4.9135674711706399E-2</v>
      </c>
      <c r="BZ737" s="399">
        <v>5.1439119135024698E-2</v>
      </c>
      <c r="CA737" s="399">
        <v>-5.8316083417109203E-3</v>
      </c>
      <c r="CB737" s="399">
        <v>4.1867699262392297E-2</v>
      </c>
      <c r="CC737" s="399">
        <v>3.9831513769520398E-2</v>
      </c>
      <c r="CD737" s="399"/>
      <c r="CE737" s="399"/>
      <c r="CF737" s="399">
        <v>3.5777402244814897E-2</v>
      </c>
      <c r="CG737" s="399">
        <v>3.2338891702174901E-3</v>
      </c>
      <c r="CH737" s="399">
        <v>2.6244995052856001E-2</v>
      </c>
      <c r="CI737" s="399">
        <v>8.1081110106960799E-2</v>
      </c>
      <c r="CJ737" s="399">
        <v>4.7961653655283598E-2</v>
      </c>
      <c r="CK737" s="399"/>
      <c r="CL737" s="399"/>
      <c r="CM737" s="399"/>
      <c r="CN737" s="399"/>
      <c r="CO737" s="399"/>
      <c r="CP737" s="399"/>
      <c r="CQ737" s="399"/>
      <c r="CR737" s="399">
        <v>4.1071082001407501E-2</v>
      </c>
      <c r="CS737" s="399"/>
      <c r="CT737" s="399"/>
      <c r="CU737" s="399"/>
      <c r="CV737" s="399"/>
      <c r="CW737" s="399"/>
      <c r="CX737" s="399"/>
      <c r="CY737" s="399"/>
      <c r="CZ737" s="399"/>
      <c r="DA737" s="399"/>
      <c r="DB737" s="399"/>
      <c r="DC737" s="399"/>
      <c r="DD737" s="399"/>
      <c r="DE737" s="399"/>
      <c r="DG737" s="404"/>
      <c r="DI737" s="399"/>
      <c r="DJ737" s="399">
        <v>1.39303695066941E-2</v>
      </c>
      <c r="DK737" s="399">
        <v>-3.0075541078184699E-2</v>
      </c>
    </row>
    <row r="738" spans="1:115" customFormat="1" hidden="1" outlineLevel="1">
      <c r="A738" s="398">
        <f t="shared" si="58"/>
        <v>41121</v>
      </c>
      <c r="B738" s="402"/>
      <c r="C738" s="399"/>
      <c r="D738" s="399">
        <v>0</v>
      </c>
      <c r="E738" s="399">
        <v>8.7353875397842007E-3</v>
      </c>
      <c r="F738" s="399">
        <v>1.6279768066942601E-2</v>
      </c>
      <c r="G738" s="399">
        <v>-5.9163990000000001E-3</v>
      </c>
      <c r="H738" s="399">
        <v>-1.1537350000000001E-3</v>
      </c>
      <c r="I738" s="399">
        <v>3.9161269999999998E-2</v>
      </c>
      <c r="J738" s="399">
        <v>1.28783E-3</v>
      </c>
      <c r="K738" s="399">
        <v>4.5085660000000001E-4</v>
      </c>
      <c r="L738" s="399">
        <v>2.0021399999999998E-2</v>
      </c>
      <c r="M738" s="399">
        <v>4.4978619999999997E-2</v>
      </c>
      <c r="N738" s="399">
        <v>5.2378880000000004E-3</v>
      </c>
      <c r="O738" s="399">
        <v>2.4712329999999998E-2</v>
      </c>
      <c r="P738" s="399">
        <v>6.2418350000000003E-3</v>
      </c>
      <c r="Q738" s="399">
        <v>2.7512419999999999E-2</v>
      </c>
      <c r="R738" s="399">
        <v>4.5821575345867199E-2</v>
      </c>
      <c r="S738" s="399">
        <v>1.5990201628283102E-2</v>
      </c>
      <c r="T738" s="399">
        <v>-0.29144852892408402</v>
      </c>
      <c r="U738" s="399">
        <v>-1.51770115271566E-2</v>
      </c>
      <c r="V738" s="399">
        <v>2.1677235891985201E-2</v>
      </c>
      <c r="W738" s="399">
        <v>4.8182232774293302E-2</v>
      </c>
      <c r="X738" s="399">
        <v>1.24238808601275E-2</v>
      </c>
      <c r="Y738" s="399">
        <v>5.9678625277562902E-2</v>
      </c>
      <c r="Z738" s="399">
        <v>2.9077358180993499E-2</v>
      </c>
      <c r="AA738" s="399">
        <v>1.24213037959661E-2</v>
      </c>
      <c r="AB738" s="399">
        <v>3.8766804726265702E-2</v>
      </c>
      <c r="AC738" s="399">
        <v>-0.10053518334110099</v>
      </c>
      <c r="AD738" s="399">
        <v>-6.2143716407275701E-2</v>
      </c>
      <c r="AE738" s="399">
        <v>1.31958101043045E-2</v>
      </c>
      <c r="AF738" s="399">
        <v>3.9962680870964301E-2</v>
      </c>
      <c r="AG738" s="399">
        <v>-9.4057424197637705E-3</v>
      </c>
      <c r="AH738" s="399">
        <v>0.26356594369988001</v>
      </c>
      <c r="AI738" s="399">
        <v>9.1195882884680099E-2</v>
      </c>
      <c r="AJ738" s="399">
        <v>9.1195873601180602E-2</v>
      </c>
      <c r="AK738" s="399">
        <v>-2.8125243987855601E-2</v>
      </c>
      <c r="AL738" s="399">
        <v>0.12241942268898</v>
      </c>
      <c r="AM738" s="399">
        <v>2.5149363412729098E-2</v>
      </c>
      <c r="AN738" s="399">
        <v>-8.8235200244210304E-2</v>
      </c>
      <c r="AO738" s="399">
        <v>-5.28257834890975E-2</v>
      </c>
      <c r="AP738" s="399">
        <v>5.7964285128638098E-2</v>
      </c>
      <c r="AQ738" s="399">
        <v>6.3453825630349403E-2</v>
      </c>
      <c r="AR738" s="399">
        <v>-2.02605111760071E-2</v>
      </c>
      <c r="AS738" s="399"/>
      <c r="AT738" s="399">
        <v>1.8939944856994E-2</v>
      </c>
      <c r="AU738" s="399"/>
      <c r="AV738" s="399">
        <v>2.92951331898718E-2</v>
      </c>
      <c r="AW738" s="399">
        <v>6.2854568670817207E-2</v>
      </c>
      <c r="AX738" s="399"/>
      <c r="AY738" s="399">
        <v>-4.5685605491766298E-2</v>
      </c>
      <c r="AZ738" s="399">
        <v>1.51115132779275E-2</v>
      </c>
      <c r="BA738" s="399">
        <v>3.99568133624537E-2</v>
      </c>
      <c r="BB738" s="399">
        <v>-0.146769663426285</v>
      </c>
      <c r="BC738" s="399"/>
      <c r="BD738" s="399">
        <v>3.1446116024388598E-2</v>
      </c>
      <c r="BE738" s="399">
        <v>-0.132510731224007</v>
      </c>
      <c r="BF738" s="399">
        <v>-5.8325619063931501E-2</v>
      </c>
      <c r="BG738" s="399">
        <v>-3.6495983705484202E-2</v>
      </c>
      <c r="BH738" s="399">
        <v>-3.2225637009947398E-2</v>
      </c>
      <c r="BI738" s="399"/>
      <c r="BJ738" s="399">
        <v>3.25891138416478E-3</v>
      </c>
      <c r="BK738" s="399">
        <v>-1.90801277843422E-3</v>
      </c>
      <c r="BL738" s="399">
        <v>1.5957871254240301E-2</v>
      </c>
      <c r="BM738" s="399">
        <v>-0.13053685352345801</v>
      </c>
      <c r="BN738" s="399"/>
      <c r="BO738" s="399">
        <v>3.8672674455167297E-2</v>
      </c>
      <c r="BP738" s="399">
        <v>1.8142352810904299E-2</v>
      </c>
      <c r="BQ738" s="399">
        <v>-2.9340390407282999E-3</v>
      </c>
      <c r="BR738" s="399">
        <v>-0.126666648268663</v>
      </c>
      <c r="BS738" s="399"/>
      <c r="BT738" s="399">
        <v>4.4002228317504097E-2</v>
      </c>
      <c r="BU738" s="399">
        <v>-4.5709726246916903E-2</v>
      </c>
      <c r="BV738" s="399">
        <v>-5.0695949483725502E-4</v>
      </c>
      <c r="BW738" s="399">
        <v>6.7555938337407806E-2</v>
      </c>
      <c r="BX738" s="403">
        <v>0.447933862599451</v>
      </c>
      <c r="BY738" s="399">
        <v>-2.02371821657546E-2</v>
      </c>
      <c r="BZ738" s="399">
        <v>-6.67055216174995E-2</v>
      </c>
      <c r="CA738" s="399">
        <v>4.4648999239949402E-2</v>
      </c>
      <c r="CB738" s="399">
        <v>4.7902794251676699E-2</v>
      </c>
      <c r="CC738" s="399">
        <v>-2.8413833617682599E-2</v>
      </c>
      <c r="CD738" s="399"/>
      <c r="CE738" s="399"/>
      <c r="CF738" s="399">
        <v>-8.3281426983818893E-2</v>
      </c>
      <c r="CG738" s="399">
        <v>3.957743028137E-2</v>
      </c>
      <c r="CH738" s="399">
        <v>9.7827649998757801E-2</v>
      </c>
      <c r="CI738" s="399">
        <v>-0.29166667494508902</v>
      </c>
      <c r="CJ738" s="399">
        <v>-3.6613196127079597E-2</v>
      </c>
      <c r="CK738" s="399"/>
      <c r="CL738" s="399"/>
      <c r="CM738" s="399"/>
      <c r="CN738" s="399"/>
      <c r="CO738" s="399"/>
      <c r="CP738" s="399"/>
      <c r="CQ738" s="399"/>
      <c r="CR738" s="399">
        <v>2.9939550107578899E-2</v>
      </c>
      <c r="CS738" s="399"/>
      <c r="CT738" s="399"/>
      <c r="CU738" s="399"/>
      <c r="CV738" s="399"/>
      <c r="CW738" s="399"/>
      <c r="CX738" s="399"/>
      <c r="CY738" s="399"/>
      <c r="CZ738" s="399"/>
      <c r="DA738" s="399"/>
      <c r="DB738" s="399"/>
      <c r="DC738" s="399"/>
      <c r="DD738" s="399"/>
      <c r="DE738" s="399"/>
      <c r="DG738" s="404"/>
      <c r="DI738" s="399"/>
      <c r="DJ738" s="399">
        <v>5.3012431571359098E-2</v>
      </c>
      <c r="DK738" s="399">
        <v>-6.8534749359662099E-3</v>
      </c>
    </row>
    <row r="739" spans="1:115" customFormat="1" hidden="1" outlineLevel="1">
      <c r="A739" s="398">
        <f t="shared" si="58"/>
        <v>41152</v>
      </c>
      <c r="B739" s="402"/>
      <c r="C739" s="399"/>
      <c r="D739" s="399">
        <v>1E-4</v>
      </c>
      <c r="E739" s="399">
        <v>2.24634063887954E-2</v>
      </c>
      <c r="F739" s="399">
        <v>1.8556502891633402E-2</v>
      </c>
      <c r="G739" s="399">
        <v>3.312201E-2</v>
      </c>
      <c r="H739" s="399">
        <v>4.9667919999999997E-2</v>
      </c>
      <c r="I739" s="399">
        <v>2.2255189999999998E-2</v>
      </c>
      <c r="J739" s="399">
        <v>3.086817E-2</v>
      </c>
      <c r="K739" s="399">
        <v>1.9385610000000001E-2</v>
      </c>
      <c r="L739" s="399">
        <v>-1.498352E-4</v>
      </c>
      <c r="M739" s="399">
        <v>-4.2337000000000001E-4</v>
      </c>
      <c r="N739" s="399">
        <v>5.1237519999999995E-2</v>
      </c>
      <c r="O739" s="399">
        <v>-2.6537819999999999E-3</v>
      </c>
      <c r="P739" s="399">
        <v>1.6733990000000001E-2</v>
      </c>
      <c r="Q739" s="399">
        <v>-3.694062E-2</v>
      </c>
      <c r="R739" s="399">
        <v>9.3876636538639605E-2</v>
      </c>
      <c r="S739" s="399">
        <v>2.70553868479281E-2</v>
      </c>
      <c r="T739" s="399">
        <v>-8.3743822404229395E-2</v>
      </c>
      <c r="U739" s="399">
        <v>0.438356061481944</v>
      </c>
      <c r="V739" s="399">
        <v>6.4166313865765295E-2</v>
      </c>
      <c r="W739" s="399">
        <v>-7.5340146486657905E-2</v>
      </c>
      <c r="X739" s="399">
        <v>1.7106009073124699E-2</v>
      </c>
      <c r="Y739" s="399">
        <v>-1.8851987935827898E-2</v>
      </c>
      <c r="Z739" s="399">
        <v>-1.16370155239814E-2</v>
      </c>
      <c r="AA739" s="399">
        <v>2.0500490919768799E-2</v>
      </c>
      <c r="AB739" s="399">
        <v>6.7293593819360606E-2</v>
      </c>
      <c r="AC739" s="399">
        <v>0.167417111315908</v>
      </c>
      <c r="AD739" s="399">
        <v>1.17614820973144E-3</v>
      </c>
      <c r="AE739" s="399">
        <v>6.7155967534504504E-3</v>
      </c>
      <c r="AF739" s="399">
        <v>-4.5600043957531401E-2</v>
      </c>
      <c r="AG739" s="399">
        <v>7.4562020834780099E-2</v>
      </c>
      <c r="AH739" s="399">
        <v>-5.5653011958256102E-2</v>
      </c>
      <c r="AI739" s="399">
        <v>8.2341949470056297E-2</v>
      </c>
      <c r="AJ739" s="399">
        <v>8.2341991266511705E-2</v>
      </c>
      <c r="AK739" s="399">
        <v>5.9485784424322799E-2</v>
      </c>
      <c r="AL739" s="399">
        <v>-1.11705607676992E-3</v>
      </c>
      <c r="AM739" s="399">
        <v>3.2176741776361401E-2</v>
      </c>
      <c r="AN739" s="399">
        <v>-8.1371383449790804E-3</v>
      </c>
      <c r="AO739" s="399">
        <v>0.15421393360062699</v>
      </c>
      <c r="AP739" s="399">
        <v>-2.5356639116725099E-2</v>
      </c>
      <c r="AQ739" s="399">
        <v>4.6775272793919603E-2</v>
      </c>
      <c r="AR739" s="399">
        <v>3.6189219333563102E-2</v>
      </c>
      <c r="AS739" s="399"/>
      <c r="AT739" s="399">
        <v>4.8012753279156703E-2</v>
      </c>
      <c r="AU739" s="399">
        <v>0.12670629928429999</v>
      </c>
      <c r="AV739" s="399">
        <v>-4.1247885424040504E-3</v>
      </c>
      <c r="AW739" s="399">
        <v>4.1060025552793498E-2</v>
      </c>
      <c r="AX739" s="399"/>
      <c r="AY739" s="399">
        <v>0.181207924404579</v>
      </c>
      <c r="AZ739" s="399">
        <v>6.7925800246762605E-2</v>
      </c>
      <c r="BA739" s="399">
        <v>-4.8834779428891799E-2</v>
      </c>
      <c r="BB739" s="399">
        <v>-6.9135766055515496E-2</v>
      </c>
      <c r="BC739" s="399"/>
      <c r="BD739" s="399">
        <v>3.6736006992118299E-2</v>
      </c>
      <c r="BE739" s="399">
        <v>9.9361032288098894E-2</v>
      </c>
      <c r="BF739" s="399">
        <v>-1.29869747546634E-2</v>
      </c>
      <c r="BG739" s="399">
        <v>1.6321885449808601E-2</v>
      </c>
      <c r="BH739" s="399">
        <v>-7.6139865824762606E-2</v>
      </c>
      <c r="BI739" s="399"/>
      <c r="BJ739" s="399">
        <v>-3.2483253796057299E-3</v>
      </c>
      <c r="BK739" s="399">
        <v>1.3300220466859899E-2</v>
      </c>
      <c r="BL739" s="399">
        <v>3.1666968274283301E-2</v>
      </c>
      <c r="BM739" s="399">
        <v>2.13707184123101E-2</v>
      </c>
      <c r="BN739" s="399"/>
      <c r="BO739" s="399">
        <v>3.1738913235392401E-2</v>
      </c>
      <c r="BP739" s="399">
        <v>3.0107606379281501E-2</v>
      </c>
      <c r="BQ739" s="399">
        <v>7.4821658584945896E-2</v>
      </c>
      <c r="BR739" s="399">
        <v>6.2830408071386401E-2</v>
      </c>
      <c r="BS739" s="399"/>
      <c r="BT739" s="399">
        <v>-4.6675504632041004E-3</v>
      </c>
      <c r="BU739" s="399">
        <v>1.67697012784171E-2</v>
      </c>
      <c r="BV739" s="399">
        <v>8.3206723523001805E-2</v>
      </c>
      <c r="BW739" s="399">
        <v>-1.93115874741514E-2</v>
      </c>
      <c r="BX739" s="403">
        <v>0.110730459962449</v>
      </c>
      <c r="BY739" s="399">
        <v>-3.3418714796070302E-2</v>
      </c>
      <c r="BZ739" s="399">
        <v>0.19623802871936999</v>
      </c>
      <c r="CA739" s="399">
        <v>2.6210245993119399E-2</v>
      </c>
      <c r="CB739" s="399">
        <v>-2.3403082431328302E-2</v>
      </c>
      <c r="CC739" s="399">
        <v>6.6298297693934104E-3</v>
      </c>
      <c r="CD739" s="399"/>
      <c r="CE739" s="399"/>
      <c r="CF739" s="399">
        <v>0.139644541369251</v>
      </c>
      <c r="CG739" s="399">
        <v>1.33550551382815E-2</v>
      </c>
      <c r="CH739" s="399">
        <v>1.9486339889216601E-2</v>
      </c>
      <c r="CI739" s="399">
        <v>0.23529402689950499</v>
      </c>
      <c r="CJ739" s="399">
        <v>5.2737595480812603E-2</v>
      </c>
      <c r="CK739" s="399"/>
      <c r="CL739" s="399"/>
      <c r="CM739" s="399"/>
      <c r="CN739" s="399"/>
      <c r="CO739" s="399"/>
      <c r="CP739" s="399"/>
      <c r="CQ739" s="399"/>
      <c r="CR739" s="399">
        <v>5.2328651693815901E-3</v>
      </c>
      <c r="CS739" s="399"/>
      <c r="CT739" s="399"/>
      <c r="CU739" s="399"/>
      <c r="CV739" s="399"/>
      <c r="CW739" s="399"/>
      <c r="CX739" s="399"/>
      <c r="CY739" s="399"/>
      <c r="CZ739" s="399"/>
      <c r="DA739" s="399"/>
      <c r="DB739" s="399"/>
      <c r="DC739" s="399"/>
      <c r="DD739" s="399"/>
      <c r="DE739" s="399"/>
      <c r="DG739" s="404"/>
      <c r="DI739" s="399"/>
      <c r="DJ739" s="399">
        <v>-4.0470674406573898E-2</v>
      </c>
      <c r="DK739" s="399">
        <v>6.8493120716855496E-2</v>
      </c>
    </row>
    <row r="740" spans="1:115" customFormat="1" hidden="1" outlineLevel="1">
      <c r="A740" s="398">
        <f t="shared" si="58"/>
        <v>41182</v>
      </c>
      <c r="B740" s="402"/>
      <c r="C740" s="399"/>
      <c r="D740" s="399">
        <v>1E-4</v>
      </c>
      <c r="E740" s="399">
        <v>2.46363008302918E-2</v>
      </c>
      <c r="F740" s="399">
        <v>2.8438633450116501E-2</v>
      </c>
      <c r="G740" s="399">
        <v>3.8196620000000001E-2</v>
      </c>
      <c r="H740" s="399">
        <v>3.1389269999999997E-2</v>
      </c>
      <c r="I740" s="399">
        <v>3.5123370000000001E-2</v>
      </c>
      <c r="J740" s="399">
        <v>2.7891879999999997E-2</v>
      </c>
      <c r="K740" s="399">
        <v>1.7823329999999998E-2</v>
      </c>
      <c r="L740" s="399">
        <v>-1.861633E-2</v>
      </c>
      <c r="M740" s="399">
        <v>5.9579269999999997E-2</v>
      </c>
      <c r="N740" s="399">
        <v>1.060168E-2</v>
      </c>
      <c r="O740" s="399">
        <v>1.586245E-2</v>
      </c>
      <c r="P740" s="399">
        <v>3.873439E-2</v>
      </c>
      <c r="Q740" s="399">
        <v>1.378425E-2</v>
      </c>
      <c r="R740" s="399">
        <v>2.7961598359347302E-3</v>
      </c>
      <c r="S740" s="399">
        <v>1.7768341936784799E-2</v>
      </c>
      <c r="T740" s="399">
        <v>-9.4086059236377306E-2</v>
      </c>
      <c r="U740" s="399">
        <v>0.19761915196096999</v>
      </c>
      <c r="V740" s="399">
        <v>2.43686427987421E-2</v>
      </c>
      <c r="W740" s="399">
        <v>4.8905212031987499E-2</v>
      </c>
      <c r="X740" s="399">
        <v>3.31972585046447E-3</v>
      </c>
      <c r="Y740" s="399">
        <v>5.8562086791263498E-2</v>
      </c>
      <c r="Z740" s="399">
        <v>3.6107012737471397E-2</v>
      </c>
      <c r="AA740" s="399">
        <v>2.3398438759222501E-2</v>
      </c>
      <c r="AB740" s="399">
        <v>9.0308337193193602E-2</v>
      </c>
      <c r="AC740" s="399">
        <v>5.1728958151943699E-2</v>
      </c>
      <c r="AD740" s="399">
        <v>9.2031058015951094E-3</v>
      </c>
      <c r="AE740" s="399">
        <v>5.6802164558015199E-2</v>
      </c>
      <c r="AF740" s="399">
        <v>-5.3120772160000898E-2</v>
      </c>
      <c r="AG740" s="399">
        <v>9.3117403439880495E-2</v>
      </c>
      <c r="AH740" s="399">
        <v>6.2180971436838997E-2</v>
      </c>
      <c r="AI740" s="399">
        <v>0.10131517726782401</v>
      </c>
      <c r="AJ740" s="399">
        <v>0.10131517700198001</v>
      </c>
      <c r="AK740" s="399">
        <v>5.3102081262626298E-2</v>
      </c>
      <c r="AL740" s="399">
        <v>-6.9887557589103297E-3</v>
      </c>
      <c r="AM740" s="399">
        <v>2.4577317552640199E-2</v>
      </c>
      <c r="AN740" s="399">
        <v>-6.8854342474611197E-2</v>
      </c>
      <c r="AO740" s="399">
        <v>0.13422303531687399</v>
      </c>
      <c r="AP740" s="399">
        <v>5.8077446596507903E-2</v>
      </c>
      <c r="AQ740" s="399">
        <v>-2.5164516565010901E-2</v>
      </c>
      <c r="AR740" s="399">
        <v>-4.9180394593770903E-2</v>
      </c>
      <c r="AS740" s="399"/>
      <c r="AT740" s="399">
        <v>-6.00302301485267E-3</v>
      </c>
      <c r="AU740" s="399">
        <v>-4.3647059311493902E-2</v>
      </c>
      <c r="AV740" s="399">
        <v>-1.561888146307E-2</v>
      </c>
      <c r="AW740" s="399">
        <v>3.2296472958292799E-2</v>
      </c>
      <c r="AX740" s="399"/>
      <c r="AY740" s="399">
        <v>5.9658832867245298E-2</v>
      </c>
      <c r="AZ740" s="399">
        <v>4.0746415654288402E-2</v>
      </c>
      <c r="BA740" s="399">
        <v>1.67656256779227E-2</v>
      </c>
      <c r="BB740" s="399">
        <v>4.7341791770640899E-2</v>
      </c>
      <c r="BC740" s="399"/>
      <c r="BD740" s="399">
        <v>-2.18389748922528E-2</v>
      </c>
      <c r="BE740" s="399">
        <v>4.8002952760129697E-2</v>
      </c>
      <c r="BF740" s="399">
        <v>8.1545639507014406E-2</v>
      </c>
      <c r="BG740" s="399">
        <v>5.5674348013744199E-2</v>
      </c>
      <c r="BH740" s="399">
        <v>-7.8448505101774896E-2</v>
      </c>
      <c r="BI740" s="399"/>
      <c r="BJ740" s="399">
        <v>7.8249027485010503E-2</v>
      </c>
      <c r="BK740" s="399">
        <v>8.3202981458572103E-3</v>
      </c>
      <c r="BL740" s="399">
        <v>8.9929889309475097E-2</v>
      </c>
      <c r="BM740" s="399">
        <v>7.8082033606661199E-3</v>
      </c>
      <c r="BN740" s="399"/>
      <c r="BO740" s="399">
        <v>3.9229449761255697E-2</v>
      </c>
      <c r="BP740" s="399">
        <v>6.5910877647834099E-2</v>
      </c>
      <c r="BQ740" s="399">
        <v>8.6038477182079891E-3</v>
      </c>
      <c r="BR740" s="399">
        <v>2.4574964410890798E-2</v>
      </c>
      <c r="BS740" s="399"/>
      <c r="BT740" s="399">
        <v>4.70174630537116E-2</v>
      </c>
      <c r="BU740" s="399">
        <v>-1.01321539817734E-2</v>
      </c>
      <c r="BV740" s="399">
        <v>6.5573463325072606E-2</v>
      </c>
      <c r="BW740" s="399">
        <v>1.6529089378072199E-2</v>
      </c>
      <c r="BX740" s="403">
        <v>0.20349439212016299</v>
      </c>
      <c r="BY740" s="399">
        <v>1.5434841625805399E-4</v>
      </c>
      <c r="BZ740" s="399">
        <v>1.04822673510973E-3</v>
      </c>
      <c r="CA740" s="399">
        <v>-2.1285504624126701E-3</v>
      </c>
      <c r="CB740" s="399">
        <v>1.6545226985796999E-2</v>
      </c>
      <c r="CC740" s="399">
        <v>6.3007775921982895E-2</v>
      </c>
      <c r="CD740" s="399"/>
      <c r="CE740" s="399"/>
      <c r="CF740" s="399">
        <v>0.113053831813824</v>
      </c>
      <c r="CG740" s="399">
        <v>2.2241367608858802E-2</v>
      </c>
      <c r="CH740" s="399">
        <v>-6.9093316166901598E-4</v>
      </c>
      <c r="CI740" s="399">
        <v>0</v>
      </c>
      <c r="CJ740" s="399">
        <v>-3.4393437256568203E-2</v>
      </c>
      <c r="CK740" s="399"/>
      <c r="CL740" s="399"/>
      <c r="CM740" s="399"/>
      <c r="CN740" s="399"/>
      <c r="CO740" s="399"/>
      <c r="CP740" s="399"/>
      <c r="CQ740" s="399"/>
      <c r="CR740" s="399">
        <v>-6.2723730630140098E-2</v>
      </c>
      <c r="CS740" s="399"/>
      <c r="CT740" s="399"/>
      <c r="CU740" s="399"/>
      <c r="CV740" s="399"/>
      <c r="CW740" s="399"/>
      <c r="CX740" s="399"/>
      <c r="CY740" s="399"/>
      <c r="CZ740" s="399"/>
      <c r="DA740" s="399"/>
      <c r="DB740" s="399"/>
      <c r="DC740" s="399"/>
      <c r="DD740" s="399"/>
      <c r="DE740" s="399"/>
      <c r="DG740" s="404"/>
      <c r="DI740" s="399"/>
      <c r="DJ740" s="399">
        <v>6.8663621694191601E-3</v>
      </c>
      <c r="DK740" s="399">
        <v>7.9487179112191594E-2</v>
      </c>
    </row>
    <row r="741" spans="1:115" customFormat="1" hidden="1" outlineLevel="1">
      <c r="A741" s="398">
        <f t="shared" si="58"/>
        <v>41213</v>
      </c>
      <c r="B741" s="402"/>
      <c r="C741" s="399"/>
      <c r="D741" s="399">
        <v>1E-4</v>
      </c>
      <c r="E741" s="399">
        <v>-1.84509742426015E-2</v>
      </c>
      <c r="F741" s="399">
        <v>-1.6273662189683399E-2</v>
      </c>
      <c r="G741" s="399">
        <v>-1.45959E-2</v>
      </c>
      <c r="H741" s="399">
        <v>-8.562054999999999E-3</v>
      </c>
      <c r="I741" s="399">
        <v>-2.430361E-2</v>
      </c>
      <c r="J741" s="399">
        <v>1.5873020000000002E-2</v>
      </c>
      <c r="K741" s="399">
        <v>5.7912260000000004E-4</v>
      </c>
      <c r="L741" s="399">
        <v>-9.0677680000000004E-3</v>
      </c>
      <c r="M741" s="399">
        <v>-4.3437710000000004E-2</v>
      </c>
      <c r="N741" s="399">
        <v>-6.4986379999999996E-2</v>
      </c>
      <c r="O741" s="399">
        <v>-1.059183E-2</v>
      </c>
      <c r="P741" s="399">
        <v>-1.3386150000000001E-2</v>
      </c>
      <c r="Q741" s="399">
        <v>1.308028E-2</v>
      </c>
      <c r="R741" s="399">
        <v>-0.107600263121979</v>
      </c>
      <c r="S741" s="399">
        <v>-1.48315210537806E-2</v>
      </c>
      <c r="T741" s="399">
        <v>-0.39169138815083598</v>
      </c>
      <c r="U741" s="399">
        <v>-1.3916534541068001E-2</v>
      </c>
      <c r="V741" s="399">
        <v>-8.4263948243955306E-2</v>
      </c>
      <c r="W741" s="399">
        <v>-8.6919292375448404E-2</v>
      </c>
      <c r="X741" s="399">
        <v>1.22904507594383E-2</v>
      </c>
      <c r="Y741" s="399">
        <v>7.5630322646401002E-2</v>
      </c>
      <c r="Z741" s="399">
        <v>4.2424324967487798E-2</v>
      </c>
      <c r="AA741" s="399">
        <v>-1.7272483870843101E-2</v>
      </c>
      <c r="AB741" s="399">
        <v>-5.7575728968445997E-2</v>
      </c>
      <c r="AC741" s="399">
        <v>-4.3945291810720197E-2</v>
      </c>
      <c r="AD741" s="399">
        <v>-5.66552555389691E-2</v>
      </c>
      <c r="AE741" s="399">
        <v>-6.0443889114677199E-2</v>
      </c>
      <c r="AF741" s="399">
        <v>-0.120544074569259</v>
      </c>
      <c r="AG741" s="399">
        <v>3.33335156900611E-2</v>
      </c>
      <c r="AH741" s="399">
        <v>0.48536485998277301</v>
      </c>
      <c r="AI741" s="399">
        <v>-9.8343267373988297E-2</v>
      </c>
      <c r="AJ741" s="399">
        <v>-9.8343297962146997E-2</v>
      </c>
      <c r="AK741" s="399">
        <v>-7.2463878393540099E-2</v>
      </c>
      <c r="AL741" s="399">
        <v>-2.2080234202538299E-3</v>
      </c>
      <c r="AM741" s="399">
        <v>3.10575614965213E-3</v>
      </c>
      <c r="AN741" s="399">
        <v>0.11390808594127701</v>
      </c>
      <c r="AO741" s="399">
        <v>-6.8974924737893004E-2</v>
      </c>
      <c r="AP741" s="399">
        <v>1.1751729717700899E-2</v>
      </c>
      <c r="AQ741" s="399">
        <v>-3.7192978941045E-2</v>
      </c>
      <c r="AR741" s="399">
        <v>-0.10194899386444101</v>
      </c>
      <c r="AS741" s="399"/>
      <c r="AT741" s="399">
        <v>-1.0141031698648099E-2</v>
      </c>
      <c r="AU741" s="399">
        <v>-0.10703264877783999</v>
      </c>
      <c r="AV741" s="399">
        <v>-2.1619216620909699E-2</v>
      </c>
      <c r="AW741" s="399">
        <v>6.4675151848228004E-3</v>
      </c>
      <c r="AX741" s="399"/>
      <c r="AY741" s="399">
        <v>2.5256536784244301E-2</v>
      </c>
      <c r="AZ741" s="399">
        <v>-4.2509202648527603E-2</v>
      </c>
      <c r="BA741" s="399">
        <v>1.62723718323327E-2</v>
      </c>
      <c r="BB741" s="399">
        <v>3.41880637395797E-3</v>
      </c>
      <c r="BC741" s="399"/>
      <c r="BD741" s="399">
        <v>-7.0550943277274097E-2</v>
      </c>
      <c r="BE741" s="399">
        <v>-0.13616032731181299</v>
      </c>
      <c r="BF741" s="399">
        <v>-0.173981156333957</v>
      </c>
      <c r="BG741" s="399">
        <v>0.13733497445533299</v>
      </c>
      <c r="BH741" s="399">
        <v>1.62598700363723E-2</v>
      </c>
      <c r="BI741" s="399"/>
      <c r="BJ741" s="399">
        <v>0.11632650189629901</v>
      </c>
      <c r="BK741" s="399">
        <v>-8.3430316422347106E-3</v>
      </c>
      <c r="BL741" s="399">
        <v>3.7248201817427301E-2</v>
      </c>
      <c r="BM741" s="399">
        <v>9.4001566886737303E-2</v>
      </c>
      <c r="BN741" s="399"/>
      <c r="BO741" s="399">
        <v>-5.4220904759597899E-2</v>
      </c>
      <c r="BP741" s="399">
        <v>5.4894938114953197E-2</v>
      </c>
      <c r="BQ741" s="399">
        <v>-4.8081032081876099E-2</v>
      </c>
      <c r="BR741" s="399">
        <v>1.06479166648194E-2</v>
      </c>
      <c r="BS741" s="399"/>
      <c r="BT741" s="399">
        <v>3.3363147174018497E-2</v>
      </c>
      <c r="BU741" s="399">
        <v>2.2429785484741199E-2</v>
      </c>
      <c r="BV741" s="399">
        <v>0.120878913244653</v>
      </c>
      <c r="BW741" s="399">
        <v>1.6530927420330601E-2</v>
      </c>
      <c r="BX741" s="403">
        <v>-0.12809562644915701</v>
      </c>
      <c r="BY741" s="399">
        <v>1.3891162462318999E-2</v>
      </c>
      <c r="BZ741" s="399">
        <v>-9.5443079466573696E-2</v>
      </c>
      <c r="CA741" s="399">
        <v>-3.3942361969821401E-2</v>
      </c>
      <c r="CB741" s="399">
        <v>-1.53434819384086E-2</v>
      </c>
      <c r="CC741" s="399">
        <v>-3.8357897835971398E-2</v>
      </c>
      <c r="CD741" s="399"/>
      <c r="CE741" s="399"/>
      <c r="CF741" s="399">
        <v>-2.5705453203846498E-2</v>
      </c>
      <c r="CG741" s="399">
        <v>2.49373314775156E-2</v>
      </c>
      <c r="CH741" s="399">
        <v>-3.8711442177437001E-2</v>
      </c>
      <c r="CI741" s="399">
        <v>-0.12380946812445601</v>
      </c>
      <c r="CJ741" s="399">
        <v>-4.0994555062915397E-2</v>
      </c>
      <c r="CK741" s="399"/>
      <c r="CL741" s="399"/>
      <c r="CM741" s="399"/>
      <c r="CN741" s="399"/>
      <c r="CO741" s="399"/>
      <c r="CP741" s="399"/>
      <c r="CQ741" s="399"/>
      <c r="CR741" s="399">
        <v>2.0573359064068601E-2</v>
      </c>
      <c r="CS741" s="399"/>
      <c r="CT741" s="399"/>
      <c r="CU741" s="399"/>
      <c r="CV741" s="399"/>
      <c r="CW741" s="399"/>
      <c r="CX741" s="399"/>
      <c r="CY741" s="399"/>
      <c r="CZ741" s="399"/>
      <c r="DA741" s="399"/>
      <c r="DB741" s="399"/>
      <c r="DC741" s="399"/>
      <c r="DD741" s="399"/>
      <c r="DE741" s="399"/>
      <c r="DG741" s="404"/>
      <c r="DI741" s="399"/>
      <c r="DJ741" s="399">
        <v>-1.6487152858151499E-2</v>
      </c>
      <c r="DK741" s="399">
        <v>5.1971554508591901E-2</v>
      </c>
    </row>
    <row r="742" spans="1:115" customFormat="1" hidden="1" outlineLevel="1">
      <c r="A742" s="398">
        <f t="shared" si="58"/>
        <v>41243</v>
      </c>
      <c r="B742" s="402"/>
      <c r="C742" s="399"/>
      <c r="D742" s="399">
        <v>1E-4</v>
      </c>
      <c r="E742" s="399">
        <v>5.0623574722434804E-3</v>
      </c>
      <c r="F742" s="399">
        <v>4.0198622433091904E-3</v>
      </c>
      <c r="G742" s="399">
        <v>1.4322440000000001E-2</v>
      </c>
      <c r="H742" s="399">
        <v>2.7576E-2</v>
      </c>
      <c r="I742" s="399">
        <v>-1.3316730000000001E-2</v>
      </c>
      <c r="J742" s="399">
        <v>-9.0144230000000006E-3</v>
      </c>
      <c r="K742" s="399">
        <v>2.011286E-2</v>
      </c>
      <c r="L742" s="399">
        <v>-2.6405719999999999E-3</v>
      </c>
      <c r="M742" s="399">
        <v>-7.80053E-3</v>
      </c>
      <c r="N742" s="399">
        <v>1.588227E-2</v>
      </c>
      <c r="O742" s="399">
        <v>1.8982449999999998E-2</v>
      </c>
      <c r="P742" s="399">
        <v>9.6912639999999998E-3</v>
      </c>
      <c r="Q742" s="399">
        <v>-3.810127E-2</v>
      </c>
      <c r="R742" s="399">
        <v>-1.23745470853383E-2</v>
      </c>
      <c r="S742" s="399">
        <v>-1.8168978596553101E-2</v>
      </c>
      <c r="T742" s="399">
        <v>7.3170779929993393E-2</v>
      </c>
      <c r="U742" s="399">
        <v>0.10181453841875</v>
      </c>
      <c r="V742" s="399">
        <v>8.22706157942521E-2</v>
      </c>
      <c r="W742" s="399">
        <v>-9.7629583721575999E-2</v>
      </c>
      <c r="X742" s="399">
        <v>4.5764999331189403E-2</v>
      </c>
      <c r="Y742" s="399">
        <v>-3.6978337250499801E-2</v>
      </c>
      <c r="Z742" s="399">
        <v>-6.9636509519178597E-3</v>
      </c>
      <c r="AA742" s="399">
        <v>5.8818311806620997E-2</v>
      </c>
      <c r="AB742" s="399">
        <v>2.8135028018399601E-2</v>
      </c>
      <c r="AC742" s="399">
        <v>8.0079482008101804E-2</v>
      </c>
      <c r="AD742" s="399">
        <v>2.8383553667291599E-2</v>
      </c>
      <c r="AE742" s="399">
        <v>1.09934985152535E-2</v>
      </c>
      <c r="AF742" s="399">
        <v>5.06265964806571E-2</v>
      </c>
      <c r="AG742" s="399">
        <v>-7.4688729359987296E-3</v>
      </c>
      <c r="AH742" s="399">
        <v>-4.0294099058185297E-2</v>
      </c>
      <c r="AI742" s="399">
        <v>2.65617822391872E-2</v>
      </c>
      <c r="AJ742" s="399">
        <v>2.65618804444702E-2</v>
      </c>
      <c r="AK742" s="399">
        <v>-3.5937702526879098E-2</v>
      </c>
      <c r="AL742" s="399">
        <v>-2.5929207959984601E-2</v>
      </c>
      <c r="AM742" s="399">
        <v>8.4265194419335093E-3</v>
      </c>
      <c r="AN742" s="399">
        <v>-7.90945244308882E-3</v>
      </c>
      <c r="AO742" s="399">
        <v>4.2707765801957599E-2</v>
      </c>
      <c r="AP742" s="399">
        <v>-2.9147207208377601E-2</v>
      </c>
      <c r="AQ742" s="399">
        <v>6.6753839636419093E-2</v>
      </c>
      <c r="AR742" s="399">
        <v>5.6117179951806701E-3</v>
      </c>
      <c r="AS742" s="399"/>
      <c r="AT742" s="399">
        <v>3.5392585902983102E-2</v>
      </c>
      <c r="AU742" s="399">
        <v>-1.0185547070818301E-2</v>
      </c>
      <c r="AV742" s="399">
        <v>1.40093182669542E-2</v>
      </c>
      <c r="AW742" s="399">
        <v>8.5211564531162392E-3</v>
      </c>
      <c r="AX742" s="399"/>
      <c r="AY742" s="399">
        <v>2.6809489697054299E-2</v>
      </c>
      <c r="AZ742" s="399">
        <v>7.2466365817127107E-2</v>
      </c>
      <c r="BA742" s="399">
        <v>-6.04096108084754E-2</v>
      </c>
      <c r="BB742" s="399">
        <v>-0.17035781188649399</v>
      </c>
      <c r="BC742" s="399"/>
      <c r="BD742" s="399">
        <v>6.8021974079156305E-2</v>
      </c>
      <c r="BE742" s="399">
        <v>-0.17584917312404999</v>
      </c>
      <c r="BF742" s="399">
        <v>-6.4515211046242103E-3</v>
      </c>
      <c r="BG742" s="399">
        <v>2.59854412162694E-2</v>
      </c>
      <c r="BH742" s="399">
        <v>9.0069033652036001E-2</v>
      </c>
      <c r="BI742" s="399"/>
      <c r="BJ742" s="399">
        <v>-0.112979722939299</v>
      </c>
      <c r="BK742" s="399">
        <v>5.0703290518030403E-3</v>
      </c>
      <c r="BL742" s="399">
        <v>-1.43951010574203E-2</v>
      </c>
      <c r="BM742" s="399">
        <v>-2.4381221862280599E-2</v>
      </c>
      <c r="BN742" s="399"/>
      <c r="BO742" s="399">
        <v>-3.3007371970423201E-2</v>
      </c>
      <c r="BP742" s="399">
        <v>-8.7926897777672597E-3</v>
      </c>
      <c r="BQ742" s="399">
        <v>-6.5170026159166996E-3</v>
      </c>
      <c r="BR742" s="399">
        <v>-2.8749805192184601E-2</v>
      </c>
      <c r="BS742" s="399"/>
      <c r="BT742" s="399">
        <v>8.1418615068057504E-2</v>
      </c>
      <c r="BU742" s="399">
        <v>9.4152360183246096E-3</v>
      </c>
      <c r="BV742" s="399">
        <v>1.49021388506302E-2</v>
      </c>
      <c r="BW742" s="399">
        <v>-3.9989284849960498E-2</v>
      </c>
      <c r="BX742" s="403">
        <v>4.3094924183195903E-2</v>
      </c>
      <c r="BY742" s="399">
        <v>-1.6331891134637899E-2</v>
      </c>
      <c r="BZ742" s="399">
        <v>0.110783173169188</v>
      </c>
      <c r="CA742" s="399">
        <v>5.5824540355671103E-2</v>
      </c>
      <c r="CB742" s="399">
        <v>1.49052490861323E-2</v>
      </c>
      <c r="CC742" s="399">
        <v>2.3704023351809301E-3</v>
      </c>
      <c r="CD742" s="399"/>
      <c r="CE742" s="399"/>
      <c r="CF742" s="399">
        <v>-0.13722927365026699</v>
      </c>
      <c r="CG742" s="399">
        <v>8.4384536757675602E-3</v>
      </c>
      <c r="CH742" s="399">
        <v>3.4079517099635699E-2</v>
      </c>
      <c r="CI742" s="399">
        <v>7.6086947366961602E-2</v>
      </c>
      <c r="CJ742" s="399">
        <v>-5.9609701679441199E-2</v>
      </c>
      <c r="CK742" s="399"/>
      <c r="CL742" s="399"/>
      <c r="CM742" s="399"/>
      <c r="CN742" s="399"/>
      <c r="CO742" s="399"/>
      <c r="CP742" s="399"/>
      <c r="CQ742" s="399"/>
      <c r="CR742" s="399">
        <v>5.84193323261494E-3</v>
      </c>
      <c r="CS742" s="399"/>
      <c r="CT742" s="399"/>
      <c r="CU742" s="399"/>
      <c r="CV742" s="399"/>
      <c r="CW742" s="399"/>
      <c r="CX742" s="399"/>
      <c r="CY742" s="399"/>
      <c r="CZ742" s="399"/>
      <c r="DA742" s="399"/>
      <c r="DB742" s="399"/>
      <c r="DC742" s="399"/>
      <c r="DD742" s="399"/>
      <c r="DE742" s="399"/>
      <c r="DG742" s="404"/>
      <c r="DI742" s="399"/>
      <c r="DJ742" s="399">
        <v>8.0040850389593299E-3</v>
      </c>
      <c r="DK742" s="399">
        <v>2.3278210315293701E-2</v>
      </c>
    </row>
    <row r="743" spans="1:115" customFormat="1" hidden="1" outlineLevel="1">
      <c r="A743" s="398">
        <f t="shared" si="58"/>
        <v>41274</v>
      </c>
      <c r="B743" s="402"/>
      <c r="C743" s="399"/>
      <c r="D743" s="399">
        <v>1E-4</v>
      </c>
      <c r="E743" s="399">
        <v>1.0192972146076699E-2</v>
      </c>
      <c r="F743" s="399">
        <v>1.04018998658437E-2</v>
      </c>
      <c r="G743" s="399">
        <v>3.5374599999999999E-2</v>
      </c>
      <c r="H743" s="399">
        <v>8.1804879999999996E-3</v>
      </c>
      <c r="I743" s="399">
        <v>1.189435E-2</v>
      </c>
      <c r="J743" s="399">
        <v>4.292319E-2</v>
      </c>
      <c r="K743" s="399">
        <v>3.1638570000000005E-2</v>
      </c>
      <c r="L743" s="399">
        <v>3.7210839999999995E-2</v>
      </c>
      <c r="M743" s="399">
        <v>1.7259690000000001E-2</v>
      </c>
      <c r="N743" s="399">
        <v>3.0787049999999997E-3</v>
      </c>
      <c r="O743" s="399">
        <v>-2.0362100000000001E-2</v>
      </c>
      <c r="P743" s="399">
        <v>-1.0850880000000001E-3</v>
      </c>
      <c r="Q743" s="399">
        <v>1.2713969999999998E-3</v>
      </c>
      <c r="R743" s="399">
        <v>-9.0742969649885999E-2</v>
      </c>
      <c r="S743" s="399">
        <v>1.1989110050440999E-2</v>
      </c>
      <c r="T743" s="399">
        <v>9.0909110613105207E-2</v>
      </c>
      <c r="U743" s="399">
        <v>5.6724599107786697E-2</v>
      </c>
      <c r="V743" s="399">
        <v>-4.6816422149695801E-3</v>
      </c>
      <c r="W743" s="399">
        <v>4.1324924284337199E-2</v>
      </c>
      <c r="X743" s="399">
        <v>1.3424833409516599E-3</v>
      </c>
      <c r="Y743" s="399">
        <v>6.1265943287895697E-2</v>
      </c>
      <c r="Z743" s="399">
        <v>9.6679289545383407E-2</v>
      </c>
      <c r="AA743" s="399">
        <v>1.7267686069903001E-2</v>
      </c>
      <c r="AB743" s="399">
        <v>-2.3455765864871001E-2</v>
      </c>
      <c r="AC743" s="399">
        <v>6.6150872427831395E-2</v>
      </c>
      <c r="AD743" s="399">
        <v>-0.118200003088753</v>
      </c>
      <c r="AE743" s="399">
        <v>1.80143566449502E-2</v>
      </c>
      <c r="AF743" s="399">
        <v>6.3434179294963894E-2</v>
      </c>
      <c r="AG743" s="399">
        <v>9.90167853596748E-2</v>
      </c>
      <c r="AH743" s="399">
        <v>5.1486425954177802E-2</v>
      </c>
      <c r="AI743" s="399">
        <v>1.2901506978546E-2</v>
      </c>
      <c r="AJ743" s="399">
        <v>1.2901417098003E-2</v>
      </c>
      <c r="AK743" s="399">
        <v>4.2414401784427402E-2</v>
      </c>
      <c r="AL743" s="399">
        <v>4.4957032496098802E-2</v>
      </c>
      <c r="AM743" s="399">
        <v>-1.0825082947118999E-2</v>
      </c>
      <c r="AN743" s="399">
        <v>2.87582057217774E-2</v>
      </c>
      <c r="AO743" s="399">
        <v>6.1995049502845803E-2</v>
      </c>
      <c r="AP743" s="399">
        <v>-6.6552684201563198E-2</v>
      </c>
      <c r="AQ743" s="399">
        <v>6.3250762176204095E-2</v>
      </c>
      <c r="AR743" s="399">
        <v>2.4226961298121401E-2</v>
      </c>
      <c r="AS743" s="399"/>
      <c r="AT743" s="399">
        <v>4.1220999977899998E-2</v>
      </c>
      <c r="AU743" s="399">
        <v>-1.65379959842634E-2</v>
      </c>
      <c r="AV743" s="399">
        <v>-1.7795589232622502E-2</v>
      </c>
      <c r="AW743" s="399">
        <v>-2.7781765230019899E-2</v>
      </c>
      <c r="AX743" s="399"/>
      <c r="AY743" s="399">
        <v>6.6579770841709907E-2</v>
      </c>
      <c r="AZ743" s="399">
        <v>8.52355158385509E-3</v>
      </c>
      <c r="BA743" s="399">
        <v>-1.6991914684325499E-2</v>
      </c>
      <c r="BB743" s="399">
        <v>0.149897366840887</v>
      </c>
      <c r="BC743" s="399"/>
      <c r="BD743" s="399">
        <v>-4.2625239760257103E-2</v>
      </c>
      <c r="BE743" s="399">
        <v>5.3028413214440698E-2</v>
      </c>
      <c r="BF743" s="399">
        <v>0.16715645357422501</v>
      </c>
      <c r="BG743" s="399">
        <v>0.13100469354574601</v>
      </c>
      <c r="BH743" s="399">
        <v>7.4782937482887807E-2</v>
      </c>
      <c r="BI743" s="399"/>
      <c r="BJ743" s="399">
        <v>8.8540776735841195E-2</v>
      </c>
      <c r="BK743" s="399">
        <v>5.7322860944306102E-2</v>
      </c>
      <c r="BL743" s="399">
        <v>7.0351020992431804E-2</v>
      </c>
      <c r="BM743" s="399">
        <v>-7.3024554001682895E-2</v>
      </c>
      <c r="BN743" s="399"/>
      <c r="BO743" s="399">
        <v>2.3181268151409602E-2</v>
      </c>
      <c r="BP743" s="399">
        <v>8.7459350739382807E-3</v>
      </c>
      <c r="BQ743" s="399">
        <v>2.6650271174093899E-2</v>
      </c>
      <c r="BR743" s="399">
        <v>1.2169952649687601E-3</v>
      </c>
      <c r="BS743" s="399"/>
      <c r="BT743" s="399">
        <v>1.2490997375987901E-2</v>
      </c>
      <c r="BU743" s="399">
        <v>2.6232925899069202E-2</v>
      </c>
      <c r="BV743" s="399">
        <v>0.113987913621101</v>
      </c>
      <c r="BW743" s="399">
        <v>-4.73670258134593E-2</v>
      </c>
      <c r="BX743" s="403">
        <v>-6.6666637846138105E-2</v>
      </c>
      <c r="BY743" s="399">
        <v>-3.1366186785408701E-4</v>
      </c>
      <c r="BZ743" s="399">
        <v>3.9132595234131401E-2</v>
      </c>
      <c r="CA743" s="399">
        <v>3.1018446716558599E-2</v>
      </c>
      <c r="CB743" s="399">
        <v>-6.80644038157696E-2</v>
      </c>
      <c r="CC743" s="399">
        <v>3.9561532042911601E-2</v>
      </c>
      <c r="CD743" s="399"/>
      <c r="CE743" s="399"/>
      <c r="CF743" s="399">
        <v>-6.1889449529631798E-3</v>
      </c>
      <c r="CG743" s="399">
        <v>3.4893202451911499E-2</v>
      </c>
      <c r="CH743" s="399">
        <v>-3.2393130518084103E-2</v>
      </c>
      <c r="CI743" s="399">
        <v>0.39393937569493498</v>
      </c>
      <c r="CJ743" s="399">
        <v>3.38072105334297E-3</v>
      </c>
      <c r="CK743" s="399"/>
      <c r="CL743" s="399"/>
      <c r="CM743" s="399"/>
      <c r="CN743" s="399"/>
      <c r="CO743" s="399"/>
      <c r="CP743" s="399"/>
      <c r="CQ743" s="399"/>
      <c r="CR743" s="399">
        <v>3.5922648777957103E-2</v>
      </c>
      <c r="CS743" s="399"/>
      <c r="CT743" s="399"/>
      <c r="CU743" s="399"/>
      <c r="CV743" s="399"/>
      <c r="CW743" s="399"/>
      <c r="CX743" s="399"/>
      <c r="CY743" s="399"/>
      <c r="CZ743" s="399"/>
      <c r="DA743" s="399"/>
      <c r="DB743" s="399"/>
      <c r="DC743" s="399"/>
      <c r="DD743" s="399"/>
      <c r="DE743" s="399"/>
      <c r="DG743" s="404"/>
      <c r="DI743" s="399"/>
      <c r="DJ743" s="399">
        <v>0.16625295998099199</v>
      </c>
      <c r="DK743" s="399">
        <v>2.8434175883369399E-3</v>
      </c>
    </row>
    <row r="744" spans="1:115" customFormat="1" hidden="1" outlineLevel="1">
      <c r="A744" s="398">
        <f t="shared" si="58"/>
        <v>41305</v>
      </c>
      <c r="B744" s="402"/>
      <c r="C744" s="399"/>
      <c r="D744" s="399">
        <v>0</v>
      </c>
      <c r="E744" s="399">
        <v>5.3664453102295298E-2</v>
      </c>
      <c r="F744" s="399">
        <v>5.8264251776994902E-2</v>
      </c>
      <c r="G744" s="399">
        <v>3.9425249999999995E-2</v>
      </c>
      <c r="H744" s="399">
        <v>6.0498219999999998E-2</v>
      </c>
      <c r="I744" s="399">
        <v>8.008997000000001E-2</v>
      </c>
      <c r="J744" s="399">
        <v>5.9824049999999997E-2</v>
      </c>
      <c r="K744" s="399">
        <v>6.1473680000000003E-2</v>
      </c>
      <c r="L744" s="399">
        <v>3.7386019999999999E-2</v>
      </c>
      <c r="M744" s="399">
        <v>3.1709760000000003E-2</v>
      </c>
      <c r="N744" s="399">
        <v>2.2138620000000001E-2</v>
      </c>
      <c r="O744" s="399">
        <v>5.8870370000000005E-2</v>
      </c>
      <c r="P744" s="399">
        <v>7.6042979999999996E-2</v>
      </c>
      <c r="Q744" s="399">
        <v>5.1917330000000005E-2</v>
      </c>
      <c r="R744" s="399">
        <v>-0.14408915865593999</v>
      </c>
      <c r="S744" s="399">
        <v>4.1454496957383499E-2</v>
      </c>
      <c r="T744" s="399">
        <v>8.3333250549107701E-2</v>
      </c>
      <c r="U744" s="399">
        <v>5.1948001548667903E-2</v>
      </c>
      <c r="V744" s="399">
        <v>5.8317077241455101E-2</v>
      </c>
      <c r="W744" s="399">
        <v>7.9868402264520397E-2</v>
      </c>
      <c r="X744" s="399">
        <v>-5.1396559152329102E-3</v>
      </c>
      <c r="Y744" s="399">
        <v>0.18665831314416001</v>
      </c>
      <c r="Z744" s="399">
        <v>0.12915441586423701</v>
      </c>
      <c r="AA744" s="399">
        <v>3.6563947558042598E-2</v>
      </c>
      <c r="AB744" s="399">
        <v>0.102748821689225</v>
      </c>
      <c r="AC744" s="399">
        <v>2.39738169718757E-2</v>
      </c>
      <c r="AD744" s="399">
        <v>4.8310305346192399E-2</v>
      </c>
      <c r="AE744" s="399">
        <v>8.2144906581764696E-2</v>
      </c>
      <c r="AF744" s="399">
        <v>2.9447978666330399E-4</v>
      </c>
      <c r="AG744" s="399">
        <v>0.26929436138062901</v>
      </c>
      <c r="AH744" s="399">
        <v>8.3649016745305796E-2</v>
      </c>
      <c r="AI744" s="399">
        <v>6.8294239737200099E-2</v>
      </c>
      <c r="AJ744" s="399">
        <v>6.82943269793123E-2</v>
      </c>
      <c r="AK744" s="399">
        <v>8.9202065246971801E-2</v>
      </c>
      <c r="AL744" s="399">
        <v>7.0846451702064994E-2</v>
      </c>
      <c r="AM744" s="399">
        <v>-5.8727940907031997E-2</v>
      </c>
      <c r="AN744" s="399">
        <v>0.138665840171249</v>
      </c>
      <c r="AO744" s="399">
        <v>-9.4844589250250605E-2</v>
      </c>
      <c r="AP744" s="399">
        <v>5.6424305938589103E-2</v>
      </c>
      <c r="AQ744" s="399">
        <v>4.7480342764105003E-2</v>
      </c>
      <c r="AR744" s="399">
        <v>0</v>
      </c>
      <c r="AS744" s="399"/>
      <c r="AT744" s="399">
        <v>6.5726691946938504E-2</v>
      </c>
      <c r="AU744" s="399">
        <v>3.4379673707962001E-2</v>
      </c>
      <c r="AV744" s="399">
        <v>6.4591569090335296E-2</v>
      </c>
      <c r="AW744" s="399">
        <v>0.11606079436877501</v>
      </c>
      <c r="AX744" s="399"/>
      <c r="AY744" s="399">
        <v>2.5679853057245201E-2</v>
      </c>
      <c r="AZ744" s="399">
        <v>5.4089074944977299E-2</v>
      </c>
      <c r="BA744" s="399">
        <v>4.46649709270718E-2</v>
      </c>
      <c r="BB744" s="399">
        <v>0.333928511767972</v>
      </c>
      <c r="BC744" s="399"/>
      <c r="BD744" s="399">
        <v>6.4311110288630902E-2</v>
      </c>
      <c r="BE744" s="399">
        <v>6.8735015478201794E-2</v>
      </c>
      <c r="BF744" s="399">
        <v>4.2489997262866903E-2</v>
      </c>
      <c r="BG744" s="399">
        <v>7.3637376670489998E-3</v>
      </c>
      <c r="BH744" s="399">
        <v>0.10881863254624501</v>
      </c>
      <c r="BI744" s="399"/>
      <c r="BJ744" s="399">
        <v>7.6317940816534605E-2</v>
      </c>
      <c r="BK744" s="399">
        <v>9.7979918370849794E-2</v>
      </c>
      <c r="BL744" s="399">
        <v>7.7398494219183794E-2</v>
      </c>
      <c r="BM744" s="399">
        <v>0.17131956719084401</v>
      </c>
      <c r="BN744" s="399"/>
      <c r="BO744" s="399">
        <v>6.4823405807749701E-2</v>
      </c>
      <c r="BP744" s="399">
        <v>1.9272230843813999E-2</v>
      </c>
      <c r="BQ744" s="399">
        <v>5.9504568183680301E-2</v>
      </c>
      <c r="BR744" s="399">
        <v>1.7883668558480802E-2</v>
      </c>
      <c r="BS744" s="399"/>
      <c r="BT744" s="399">
        <v>4.1760052778354498E-2</v>
      </c>
      <c r="BU744" s="399">
        <v>8.4055909571882897E-3</v>
      </c>
      <c r="BV744" s="399">
        <v>-2.5668030256085599E-2</v>
      </c>
      <c r="BW744" s="399">
        <v>2.5208691601232999E-2</v>
      </c>
      <c r="BX744" s="403">
        <v>9.0543804757394694E-3</v>
      </c>
      <c r="BY744" s="399">
        <v>7.7429634067646497E-2</v>
      </c>
      <c r="BZ744" s="399">
        <v>4.6819551755706998E-2</v>
      </c>
      <c r="CA744" s="399">
        <v>3.8488912238634397E-2</v>
      </c>
      <c r="CB744" s="399">
        <v>5.4040737665202697E-2</v>
      </c>
      <c r="CC744" s="399">
        <v>6.3537323492089195E-2</v>
      </c>
      <c r="CD744" s="399"/>
      <c r="CE744" s="399"/>
      <c r="CF744" s="399">
        <v>-7.4935469269691496E-2</v>
      </c>
      <c r="CG744" s="399">
        <v>7.5153608406945502E-2</v>
      </c>
      <c r="CH744" s="399">
        <v>0.12626279733826801</v>
      </c>
      <c r="CI744" s="399">
        <v>-2.1739109777848299E-2</v>
      </c>
      <c r="CJ744" s="399">
        <v>2.77051491761286E-2</v>
      </c>
      <c r="CK744" s="399"/>
      <c r="CL744" s="399"/>
      <c r="CM744" s="399"/>
      <c r="CN744" s="399"/>
      <c r="CO744" s="399"/>
      <c r="CP744" s="399"/>
      <c r="CQ744" s="399"/>
      <c r="CR744" s="399">
        <v>7.82454587026888E-2</v>
      </c>
      <c r="CS744" s="399"/>
      <c r="CT744" s="399"/>
      <c r="CU744" s="399"/>
      <c r="CV744" s="399"/>
      <c r="CW744" s="399"/>
      <c r="CX744" s="399"/>
      <c r="CY744" s="399"/>
      <c r="CZ744" s="399"/>
      <c r="DA744" s="399"/>
      <c r="DB744" s="399"/>
      <c r="DC744" s="399"/>
      <c r="DD744" s="399"/>
      <c r="DE744" s="399"/>
      <c r="DG744" s="404"/>
      <c r="DI744" s="399"/>
      <c r="DJ744" s="399">
        <v>9.3729184146571706E-2</v>
      </c>
      <c r="DK744" s="399">
        <v>0.112551176139792</v>
      </c>
    </row>
    <row r="745" spans="1:115" customFormat="1" hidden="1" outlineLevel="1">
      <c r="A745" s="398">
        <f t="shared" si="58"/>
        <v>41333</v>
      </c>
      <c r="B745" s="402"/>
      <c r="C745" s="399"/>
      <c r="D745" s="399">
        <v>0</v>
      </c>
      <c r="E745" s="399">
        <v>1.1022793855104599E-2</v>
      </c>
      <c r="F745" s="399">
        <v>1.2315631672146599E-2</v>
      </c>
      <c r="G745" s="399">
        <v>-1.3709590000000001E-2</v>
      </c>
      <c r="H745" s="399">
        <v>6.8356950000000001E-3</v>
      </c>
      <c r="I745" s="399">
        <v>3.2593929999999998E-3</v>
      </c>
      <c r="J745" s="399">
        <v>1.6048699999999999E-2</v>
      </c>
      <c r="K745" s="399">
        <v>2.4725640000000004E-2</v>
      </c>
      <c r="L745" s="399">
        <v>1.2159390000000001E-2</v>
      </c>
      <c r="M745" s="399">
        <v>-7.7530109999999998E-3</v>
      </c>
      <c r="N745" s="399">
        <v>5.2378260000000001E-3</v>
      </c>
      <c r="O745" s="399">
        <v>3.1048559999999999E-2</v>
      </c>
      <c r="P745" s="399">
        <v>1.270747E-2</v>
      </c>
      <c r="Q745" s="399">
        <v>2.3111220000000002E-2</v>
      </c>
      <c r="R745" s="399">
        <v>-2.5286056959691699E-2</v>
      </c>
      <c r="S745" s="399">
        <v>3.4913312962026898E-2</v>
      </c>
      <c r="T745" s="399">
        <v>-4.2307653511768198E-2</v>
      </c>
      <c r="U745" s="399">
        <v>0.16049389499284</v>
      </c>
      <c r="V745" s="399">
        <v>-4.6328097413488303E-3</v>
      </c>
      <c r="W745" s="399">
        <v>-0.16195752928229101</v>
      </c>
      <c r="X745" s="399">
        <v>4.9800145374123597E-4</v>
      </c>
      <c r="Y745" s="399">
        <v>4.5171788517388699E-2</v>
      </c>
      <c r="Z745" s="399">
        <v>-2.0420380209542399E-2</v>
      </c>
      <c r="AA745" s="399">
        <v>-7.6181570424595996E-3</v>
      </c>
      <c r="AB745" s="399">
        <v>-1.40367381568512E-2</v>
      </c>
      <c r="AC745" s="399">
        <v>-1.69058477869127E-2</v>
      </c>
      <c r="AD745" s="399">
        <v>2.5965231087696698E-3</v>
      </c>
      <c r="AE745" s="399">
        <v>1.3177400526793901E-2</v>
      </c>
      <c r="AF745" s="399">
        <v>-1.36947275532435E-2</v>
      </c>
      <c r="AG745" s="399">
        <v>6.7898306970497702E-2</v>
      </c>
      <c r="AH745" s="399">
        <v>-7.3426561983907707E-2</v>
      </c>
      <c r="AI745" s="399">
        <v>6.0223153808799099E-2</v>
      </c>
      <c r="AJ745" s="399">
        <v>6.0223087380691702E-2</v>
      </c>
      <c r="AK745" s="399">
        <v>1.0057732258162699E-2</v>
      </c>
      <c r="AL745" s="399">
        <v>-1.04115003377629E-2</v>
      </c>
      <c r="AM745" s="399">
        <v>2.65301616432294E-2</v>
      </c>
      <c r="AN745" s="399">
        <v>2.8196606937435899E-2</v>
      </c>
      <c r="AO745" s="399">
        <v>-2.8260825336843199E-2</v>
      </c>
      <c r="AP745" s="399">
        <v>-1.20235175762087E-2</v>
      </c>
      <c r="AQ745" s="399">
        <v>1.1494819113106101E-2</v>
      </c>
      <c r="AR745" s="399">
        <v>3.89615165125771E-2</v>
      </c>
      <c r="AS745" s="399"/>
      <c r="AT745" s="399">
        <v>-3.5765174464092699E-2</v>
      </c>
      <c r="AU745" s="399">
        <v>0.10422688573245301</v>
      </c>
      <c r="AV745" s="399">
        <v>4.7528113771535298E-2</v>
      </c>
      <c r="AW745" s="399">
        <v>1.3570857663451801E-2</v>
      </c>
      <c r="AX745" s="399"/>
      <c r="AY745" s="399">
        <v>-7.3349400209107699E-2</v>
      </c>
      <c r="AZ745" s="399">
        <v>-2.5455536285567899E-4</v>
      </c>
      <c r="BA745" s="399">
        <v>1.7634887295515201E-2</v>
      </c>
      <c r="BB745" s="399">
        <v>-2.40962729929847E-2</v>
      </c>
      <c r="BC745" s="399"/>
      <c r="BD745" s="399">
        <v>-2.1204308169658899E-3</v>
      </c>
      <c r="BE745" s="399">
        <v>4.5556073495707602E-2</v>
      </c>
      <c r="BF745" s="399">
        <v>-3.7282734372287601E-2</v>
      </c>
      <c r="BG745" s="399">
        <v>-2.6254696066930799E-2</v>
      </c>
      <c r="BH745" s="399">
        <v>-5.66285347916324E-2</v>
      </c>
      <c r="BI745" s="399"/>
      <c r="BJ745" s="399">
        <v>6.1643361496434401E-2</v>
      </c>
      <c r="BK745" s="399">
        <v>-6.1185075250806097E-2</v>
      </c>
      <c r="BL745" s="399">
        <v>3.97447049552552E-2</v>
      </c>
      <c r="BM745" s="399">
        <v>-0.112277563160376</v>
      </c>
      <c r="BN745" s="399"/>
      <c r="BO745" s="399">
        <v>2.52888538389433E-2</v>
      </c>
      <c r="BP745" s="399">
        <v>4.4905336592792E-2</v>
      </c>
      <c r="BQ745" s="399">
        <v>-6.0308781388606902E-2</v>
      </c>
      <c r="BR745" s="399">
        <v>-3.1878593408413897E-2</v>
      </c>
      <c r="BS745" s="399"/>
      <c r="BT745" s="399">
        <v>6.7414850207527799E-3</v>
      </c>
      <c r="BU745" s="399">
        <v>2.4282109827349699E-2</v>
      </c>
      <c r="BV745" s="399">
        <v>-3.3463569193808398E-2</v>
      </c>
      <c r="BW745" s="399">
        <v>1.1865752753957799E-2</v>
      </c>
      <c r="BX745" s="403">
        <v>-2.2931228462848102E-2</v>
      </c>
      <c r="BY745" s="399">
        <v>1.8631857160196202E-2</v>
      </c>
      <c r="BZ745" s="399">
        <v>1.40981920070359E-2</v>
      </c>
      <c r="CA745" s="399">
        <v>5.8882095541180797E-2</v>
      </c>
      <c r="CB745" s="399">
        <v>4.0721617294219699E-2</v>
      </c>
      <c r="CC745" s="399">
        <v>-1.56262204227242E-3</v>
      </c>
      <c r="CD745" s="399"/>
      <c r="CE745" s="399"/>
      <c r="CF745" s="399">
        <v>-6.2150912321721999E-2</v>
      </c>
      <c r="CG745" s="399">
        <v>3.3278608569185998E-2</v>
      </c>
      <c r="CH745" s="399">
        <v>1.28005437142664E-3</v>
      </c>
      <c r="CI745" s="399">
        <v>-0.15555558106536099</v>
      </c>
      <c r="CJ745" s="399">
        <v>2.1135538609332798E-2</v>
      </c>
      <c r="CK745" s="399"/>
      <c r="CL745" s="399"/>
      <c r="CM745" s="399"/>
      <c r="CN745" s="399"/>
      <c r="CO745" s="399"/>
      <c r="CP745" s="399"/>
      <c r="CQ745" s="399"/>
      <c r="CR745" s="399">
        <v>2.5838548352987E-2</v>
      </c>
      <c r="CS745" s="399"/>
      <c r="CT745" s="399"/>
      <c r="CU745" s="399"/>
      <c r="CV745" s="399"/>
      <c r="CW745" s="399"/>
      <c r="CX745" s="399"/>
      <c r="CY745" s="399"/>
      <c r="CZ745" s="399"/>
      <c r="DA745" s="399"/>
      <c r="DB745" s="399"/>
      <c r="DC745" s="399"/>
      <c r="DD745" s="399"/>
      <c r="DE745" s="399"/>
      <c r="DG745" s="404"/>
      <c r="DI745" s="399"/>
      <c r="DJ745" s="399">
        <v>-5.92389490349556E-2</v>
      </c>
      <c r="DK745" s="399">
        <v>-3.03632558750235E-2</v>
      </c>
    </row>
    <row r="746" spans="1:115" customFormat="1" hidden="1" outlineLevel="1">
      <c r="A746" s="398">
        <f t="shared" si="58"/>
        <v>41364</v>
      </c>
      <c r="B746" s="402"/>
      <c r="C746" s="399"/>
      <c r="D746" s="399">
        <v>0</v>
      </c>
      <c r="E746" s="399">
        <v>3.7599015769006199E-2</v>
      </c>
      <c r="F746" s="399">
        <v>3.7722586616696099E-2</v>
      </c>
      <c r="G746" s="399">
        <v>2.78003E-2</v>
      </c>
      <c r="H746" s="399">
        <v>4.7154670000000003E-2</v>
      </c>
      <c r="I746" s="399">
        <v>2.256114E-2</v>
      </c>
      <c r="J746" s="399">
        <v>4.0123309999999995E-2</v>
      </c>
      <c r="K746" s="399">
        <v>3.0580639999999999E-2</v>
      </c>
      <c r="L746" s="399">
        <v>2.8680340000000002E-2</v>
      </c>
      <c r="M746" s="399">
        <v>3.4603040000000002E-2</v>
      </c>
      <c r="N746" s="399">
        <v>2.6615969999999999E-2</v>
      </c>
      <c r="O746" s="399">
        <v>4.9598829999999997E-2</v>
      </c>
      <c r="P746" s="399">
        <v>6.171575E-2</v>
      </c>
      <c r="Q746" s="399">
        <v>5.4927429999999999E-2</v>
      </c>
      <c r="R746" s="399">
        <v>2.8545212727628601E-3</v>
      </c>
      <c r="S746" s="399">
        <v>6.8257738634687204E-2</v>
      </c>
      <c r="T746" s="399">
        <v>2.4096362469775201E-2</v>
      </c>
      <c r="U746" s="399">
        <v>0.122694999676021</v>
      </c>
      <c r="V746" s="399">
        <v>8.4005044575390306E-3</v>
      </c>
      <c r="W746" s="399">
        <v>-3.3715349448705599E-2</v>
      </c>
      <c r="X746" s="399">
        <v>7.1380439972245302E-2</v>
      </c>
      <c r="Y746" s="399">
        <v>4.6560566485851398E-2</v>
      </c>
      <c r="Z746" s="399">
        <v>-2.82038184156829E-2</v>
      </c>
      <c r="AA746" s="399">
        <v>4.7586154885889298E-2</v>
      </c>
      <c r="AB746" s="399">
        <v>8.6646996412929903E-2</v>
      </c>
      <c r="AC746" s="399">
        <v>5.67899807412117E-2</v>
      </c>
      <c r="AD746" s="399">
        <v>9.1497337220422401E-2</v>
      </c>
      <c r="AE746" s="399">
        <v>4.04837411744432E-2</v>
      </c>
      <c r="AF746" s="399">
        <v>1.04831275328389E-2</v>
      </c>
      <c r="AG746" s="399">
        <v>2.2112474671235699E-2</v>
      </c>
      <c r="AH746" s="399">
        <v>2.5834506126844702E-2</v>
      </c>
      <c r="AI746" s="399">
        <v>-8.7493792936174097E-3</v>
      </c>
      <c r="AJ746" s="399">
        <v>-8.7493905061346508E-3</v>
      </c>
      <c r="AK746" s="399">
        <v>5.40078618880959E-2</v>
      </c>
      <c r="AL746" s="399">
        <v>4.3431313661664597E-2</v>
      </c>
      <c r="AM746" s="399">
        <v>9.6818317325865599E-2</v>
      </c>
      <c r="AN746" s="399">
        <v>-1.98586397210627E-2</v>
      </c>
      <c r="AO746" s="399">
        <v>-7.0097007661709496E-2</v>
      </c>
      <c r="AP746" s="399">
        <v>4.4856453131274003E-2</v>
      </c>
      <c r="AQ746" s="399">
        <v>8.3547381764944306E-2</v>
      </c>
      <c r="AR746" s="399">
        <v>1.34282630427315E-2</v>
      </c>
      <c r="AS746" s="399"/>
      <c r="AT746" s="399">
        <v>-5.5782394619910997E-2</v>
      </c>
      <c r="AU746" s="399">
        <v>-7.4104408880125802E-2</v>
      </c>
      <c r="AV746" s="399">
        <v>4.40810669773741E-2</v>
      </c>
      <c r="AW746" s="399">
        <v>1.1551685605903399E-2</v>
      </c>
      <c r="AX746" s="399"/>
      <c r="AY746" s="399">
        <v>-0.10158318061251501</v>
      </c>
      <c r="AZ746" s="399">
        <v>4.51756469670756E-2</v>
      </c>
      <c r="BA746" s="399">
        <v>4.2435174334133297E-2</v>
      </c>
      <c r="BB746" s="399">
        <v>0.20402100565094899</v>
      </c>
      <c r="BC746" s="399"/>
      <c r="BD746" s="399">
        <v>3.9581693038497498E-2</v>
      </c>
      <c r="BE746" s="399">
        <v>0.17407094359250599</v>
      </c>
      <c r="BF746" s="399">
        <v>4.6433153438072097E-2</v>
      </c>
      <c r="BG746" s="399">
        <v>4.2822834098086002E-2</v>
      </c>
      <c r="BH746" s="399">
        <v>-4.3173748181685498E-2</v>
      </c>
      <c r="BI746" s="399"/>
      <c r="BJ746" s="399">
        <v>0.14492751684808999</v>
      </c>
      <c r="BK746" s="399">
        <v>-5.8460920471304502E-2</v>
      </c>
      <c r="BL746" s="399">
        <v>-2.9844994875546899E-2</v>
      </c>
      <c r="BM746" s="399">
        <v>-3.6674577586570799E-2</v>
      </c>
      <c r="BN746" s="399"/>
      <c r="BO746" s="399">
        <v>1.4255675506264999E-2</v>
      </c>
      <c r="BP746" s="399">
        <v>5.5039072114094499E-2</v>
      </c>
      <c r="BQ746" s="399">
        <v>-1.24349304355394E-2</v>
      </c>
      <c r="BR746" s="399">
        <v>7.4500629267091306E-2</v>
      </c>
      <c r="BS746" s="399"/>
      <c r="BT746" s="399">
        <v>7.0600585610851793E-2</v>
      </c>
      <c r="BU746" s="399">
        <v>-8.0855707769419399E-3</v>
      </c>
      <c r="BV746" s="399">
        <v>2.4677445038904199E-2</v>
      </c>
      <c r="BW746" s="399">
        <v>6.4040247835508796E-2</v>
      </c>
      <c r="BX746" s="403">
        <v>0.112244865600235</v>
      </c>
      <c r="BY746" s="399">
        <v>4.8230738171740298E-2</v>
      </c>
      <c r="BZ746" s="399">
        <v>1.9175814862706299E-3</v>
      </c>
      <c r="CA746" s="399">
        <v>-3.1230376375857E-4</v>
      </c>
      <c r="CB746" s="399">
        <v>1.9886878276301499E-2</v>
      </c>
      <c r="CC746" s="399">
        <v>7.57047645591995E-2</v>
      </c>
      <c r="CD746" s="399"/>
      <c r="CE746" s="399"/>
      <c r="CF746" s="399">
        <v>5.1093397523722599E-2</v>
      </c>
      <c r="CG746" s="399">
        <v>7.4893144310944404E-2</v>
      </c>
      <c r="CH746" s="399">
        <v>-3.8021935871363099E-2</v>
      </c>
      <c r="CI746" s="399">
        <v>9.6491241829327098E-2</v>
      </c>
      <c r="CJ746" s="399">
        <v>2.9136702896128401E-2</v>
      </c>
      <c r="CK746" s="399"/>
      <c r="CL746" s="399"/>
      <c r="CM746" s="399"/>
      <c r="CN746" s="399"/>
      <c r="CO746" s="399"/>
      <c r="CP746" s="399"/>
      <c r="CQ746" s="399"/>
      <c r="CR746" s="399">
        <v>6.1045291384682399E-2</v>
      </c>
      <c r="CS746" s="399"/>
      <c r="CT746" s="399"/>
      <c r="CU746" s="399"/>
      <c r="CV746" s="399"/>
      <c r="CW746" s="399"/>
      <c r="CX746" s="399"/>
      <c r="CY746" s="399"/>
      <c r="CZ746" s="399"/>
      <c r="DA746" s="399"/>
      <c r="DB746" s="399"/>
      <c r="DC746" s="399"/>
      <c r="DD746" s="399"/>
      <c r="DE746" s="399"/>
      <c r="DG746" s="404"/>
      <c r="DI746" s="399"/>
      <c r="DJ746" s="399">
        <v>3.2944109647437402E-2</v>
      </c>
      <c r="DK746" s="399">
        <v>-1.55109696031203E-2</v>
      </c>
    </row>
    <row r="747" spans="1:115" customFormat="1" hidden="1" outlineLevel="1">
      <c r="A747" s="398">
        <f t="shared" si="58"/>
        <v>41394</v>
      </c>
      <c r="B747" s="402"/>
      <c r="C747" s="399"/>
      <c r="D747" s="399">
        <v>0</v>
      </c>
      <c r="E747" s="399">
        <v>1.5296302868819301E-2</v>
      </c>
      <c r="F747" s="399">
        <v>1.7716432258378701E-2</v>
      </c>
      <c r="G747" s="399">
        <v>-1.6905220000000001E-3</v>
      </c>
      <c r="H747" s="399">
        <v>3.0649530000000001E-2</v>
      </c>
      <c r="I747" s="399">
        <v>-1.2885009999999999E-2</v>
      </c>
      <c r="J747" s="399">
        <v>2.4665439999999997E-2</v>
      </c>
      <c r="K747" s="399">
        <v>-1.2144729999999999E-2</v>
      </c>
      <c r="L747" s="399">
        <v>6.7347229999999994E-2</v>
      </c>
      <c r="M747" s="399">
        <v>8.2535399999999995E-2</v>
      </c>
      <c r="N747" s="399">
        <v>5.3497939999999997E-3</v>
      </c>
      <c r="O747" s="399">
        <v>2.928621E-2</v>
      </c>
      <c r="P747" s="399">
        <v>2.8461170000000001E-2</v>
      </c>
      <c r="Q747" s="399">
        <v>5.6401180000000002E-2</v>
      </c>
      <c r="R747" s="399">
        <v>2.7137957671863301E-4</v>
      </c>
      <c r="S747" s="399">
        <v>3.5521989274774603E-2</v>
      </c>
      <c r="T747" s="399">
        <v>0.10588234744132401</v>
      </c>
      <c r="U747" s="399">
        <v>-0.13265953200194799</v>
      </c>
      <c r="V747" s="399">
        <v>-4.7581497018440798E-2</v>
      </c>
      <c r="W747" s="399">
        <v>-2.1094624156177501E-2</v>
      </c>
      <c r="X747" s="399">
        <v>-7.2719982219532603E-2</v>
      </c>
      <c r="Y747" s="399">
        <v>5.4296881052835699E-2</v>
      </c>
      <c r="Z747" s="399">
        <v>-6.9926270080370001E-2</v>
      </c>
      <c r="AA747" s="399">
        <v>2.18637806391699E-2</v>
      </c>
      <c r="AB747" s="399">
        <v>-1.7619127427862601E-2</v>
      </c>
      <c r="AC747" s="399">
        <v>-8.0467478847553994E-2</v>
      </c>
      <c r="AD747" s="399">
        <v>2.9853861991373701E-2</v>
      </c>
      <c r="AE747" s="399">
        <v>0.106338022810401</v>
      </c>
      <c r="AF747" s="399">
        <v>5.3953030055276102E-2</v>
      </c>
      <c r="AG747" s="399">
        <v>-9.2547549244899704E-2</v>
      </c>
      <c r="AH747" s="399">
        <v>1.6695009874010999E-2</v>
      </c>
      <c r="AI747" s="399">
        <v>3.8252794266697698E-2</v>
      </c>
      <c r="AJ747" s="399">
        <v>3.8252798418798799E-2</v>
      </c>
      <c r="AK747" s="399">
        <v>-2.7137009943833699E-2</v>
      </c>
      <c r="AL747" s="399">
        <v>2.0558328223029498E-2</v>
      </c>
      <c r="AM747" s="399">
        <v>2.6626525559011401E-2</v>
      </c>
      <c r="AN747" s="399">
        <v>0.114809852323474</v>
      </c>
      <c r="AO747" s="399">
        <v>0.22101041085055301</v>
      </c>
      <c r="AP747" s="399">
        <v>6.3348277779877199E-2</v>
      </c>
      <c r="AQ747" s="399">
        <v>7.7783351456310407E-2</v>
      </c>
      <c r="AR747" s="399">
        <v>7.3265631709249199E-2</v>
      </c>
      <c r="AS747" s="399"/>
      <c r="AT747" s="399">
        <v>1.3918808867126899E-2</v>
      </c>
      <c r="AU747" s="399">
        <v>-4.4169612498188703E-2</v>
      </c>
      <c r="AV747" s="399">
        <v>4.2472245485301402E-2</v>
      </c>
      <c r="AW747" s="399">
        <v>3.5501143416973801E-3</v>
      </c>
      <c r="AX747" s="399"/>
      <c r="AY747" s="399">
        <v>9.4941517431025496E-2</v>
      </c>
      <c r="AZ747" s="399">
        <v>8.4196871750340296E-2</v>
      </c>
      <c r="BA747" s="399">
        <v>2.7919949105904101E-2</v>
      </c>
      <c r="BB747" s="399">
        <v>-5.57468026270308E-2</v>
      </c>
      <c r="BC747" s="399"/>
      <c r="BD747" s="399">
        <v>4.3208661552545297E-2</v>
      </c>
      <c r="BE747" s="399">
        <v>0.39748950316362403</v>
      </c>
      <c r="BF747" s="399">
        <v>-0.14916442817332701</v>
      </c>
      <c r="BG747" s="399">
        <v>4.2585746764551097E-2</v>
      </c>
      <c r="BH747" s="399">
        <v>-4.3089117527625502E-2</v>
      </c>
      <c r="BI747" s="399"/>
      <c r="BJ747" s="399">
        <v>4.6290896166587103E-2</v>
      </c>
      <c r="BK747" s="399">
        <v>-2.01916709849102E-2</v>
      </c>
      <c r="BL747" s="399">
        <v>3.9116282524512803E-2</v>
      </c>
      <c r="BM747" s="399">
        <v>2.2394716524407601E-3</v>
      </c>
      <c r="BN747" s="399"/>
      <c r="BO747" s="399">
        <v>2.68472532921122E-2</v>
      </c>
      <c r="BP747" s="399">
        <v>-1.1607359271750099E-2</v>
      </c>
      <c r="BQ747" s="399">
        <v>-4.87413868492758E-3</v>
      </c>
      <c r="BR747" s="399">
        <v>4.7544442515688998E-2</v>
      </c>
      <c r="BS747" s="399"/>
      <c r="BT747" s="399">
        <v>-8.1254872706403303E-3</v>
      </c>
      <c r="BU747" s="399">
        <v>2.47444587890501E-2</v>
      </c>
      <c r="BV747" s="399">
        <v>0.10855496725484599</v>
      </c>
      <c r="BW747" s="399">
        <v>3.86213217284192E-2</v>
      </c>
      <c r="BX747" s="403">
        <v>8.6238628795369102E-2</v>
      </c>
      <c r="BY747" s="399">
        <v>3.5955784689720202E-2</v>
      </c>
      <c r="BZ747" s="399">
        <v>9.0480416518381405E-3</v>
      </c>
      <c r="CA747" s="399">
        <v>8.9486151283446596E-3</v>
      </c>
      <c r="CB747" s="399">
        <v>3.1064724343592798E-2</v>
      </c>
      <c r="CC747" s="399">
        <v>6.2212670610885798E-2</v>
      </c>
      <c r="CD747" s="399"/>
      <c r="CE747" s="399"/>
      <c r="CF747" s="399">
        <v>-0.226545705054435</v>
      </c>
      <c r="CG747" s="399">
        <v>-2.40216106894965E-2</v>
      </c>
      <c r="CH747" s="399">
        <v>-6.1421917628112698E-3</v>
      </c>
      <c r="CI747" s="399">
        <v>3.9999961853027302E-2</v>
      </c>
      <c r="CJ747" s="399">
        <v>0.15693818464283699</v>
      </c>
      <c r="CK747" s="399"/>
      <c r="CL747" s="399"/>
      <c r="CM747" s="399"/>
      <c r="CN747" s="399"/>
      <c r="CO747" s="399"/>
      <c r="CP747" s="399"/>
      <c r="CQ747" s="399"/>
      <c r="CR747" s="399">
        <v>4.5141901174283003E-2</v>
      </c>
      <c r="CS747" s="399"/>
      <c r="CT747" s="399"/>
      <c r="CU747" s="399"/>
      <c r="CV747" s="399"/>
      <c r="CW747" s="399"/>
      <c r="CX747" s="399"/>
      <c r="CY747" s="399"/>
      <c r="CZ747" s="399"/>
      <c r="DA747" s="399"/>
      <c r="DB747" s="399"/>
      <c r="DC747" s="399"/>
      <c r="DD747" s="399"/>
      <c r="DE747" s="399"/>
      <c r="DG747" s="404"/>
      <c r="DI747" s="399"/>
      <c r="DJ747" s="399">
        <v>-0.111057729740751</v>
      </c>
      <c r="DK747" s="399">
        <v>-8.7036222345981698E-2</v>
      </c>
    </row>
    <row r="748" spans="1:115" customFormat="1" hidden="1" outlineLevel="1">
      <c r="A748" s="398">
        <f t="shared" si="58"/>
        <v>41425</v>
      </c>
      <c r="B748" s="402"/>
      <c r="C748" s="399"/>
      <c r="D748" s="399">
        <v>0</v>
      </c>
      <c r="E748" s="399">
        <v>2.12248221069057E-2</v>
      </c>
      <c r="F748" s="399">
        <v>3.6311436499018898E-2</v>
      </c>
      <c r="G748" s="399">
        <v>2.2578459999999998E-2</v>
      </c>
      <c r="H748" s="399">
        <v>3.419879E-2</v>
      </c>
      <c r="I748" s="399">
        <v>2.6821640000000001E-2</v>
      </c>
      <c r="J748" s="399">
        <v>3.7131879999999999E-2</v>
      </c>
      <c r="K748" s="399">
        <v>5.0316859999999998E-2</v>
      </c>
      <c r="L748" s="399">
        <v>-5.9776839999999998E-2</v>
      </c>
      <c r="M748" s="399">
        <v>-3.7249279999999996E-2</v>
      </c>
      <c r="N748" s="399">
        <v>4.243417E-2</v>
      </c>
      <c r="O748" s="399">
        <v>-1.649306E-2</v>
      </c>
      <c r="P748" s="399">
        <v>1.9320179999999999E-2</v>
      </c>
      <c r="Q748" s="399">
        <v>-8.1946699999999997E-2</v>
      </c>
      <c r="R748" s="399">
        <v>2.2419144025217001E-2</v>
      </c>
      <c r="S748" s="399">
        <v>2.0492812490083299E-2</v>
      </c>
      <c r="T748" s="399">
        <v>0.41843974989044902</v>
      </c>
      <c r="U748" s="399">
        <v>-2.4763234541098501E-2</v>
      </c>
      <c r="V748" s="399">
        <v>6.0635967048085299E-2</v>
      </c>
      <c r="W748" s="399">
        <v>0.12568434603734899</v>
      </c>
      <c r="X748" s="399">
        <v>-1.8855748636810301E-2</v>
      </c>
      <c r="Y748" s="399">
        <v>6.5206960395168795E-2</v>
      </c>
      <c r="Z748" s="399">
        <v>5.4719441820415701E-2</v>
      </c>
      <c r="AA748" s="399">
        <v>1.38891650779422E-2</v>
      </c>
      <c r="AB748" s="399">
        <v>-4.1388893591353098E-3</v>
      </c>
      <c r="AC748" s="399">
        <v>2.9676506995621899E-2</v>
      </c>
      <c r="AD748" s="399">
        <v>1.36301032028181E-2</v>
      </c>
      <c r="AE748" s="399">
        <v>3.8192113106616499E-3</v>
      </c>
      <c r="AF748" s="399">
        <v>-0.136273394520602</v>
      </c>
      <c r="AG748" s="399">
        <v>5.7861534577128497E-2</v>
      </c>
      <c r="AH748" s="399">
        <v>0.12719170961770901</v>
      </c>
      <c r="AI748" s="399">
        <v>5.6574982395080298E-2</v>
      </c>
      <c r="AJ748" s="399">
        <v>5.6574966513296597E-2</v>
      </c>
      <c r="AK748" s="399">
        <v>8.0892446359943804E-2</v>
      </c>
      <c r="AL748" s="399">
        <v>-2.86443480730319E-2</v>
      </c>
      <c r="AM748" s="399">
        <v>7.9588648760841402E-2</v>
      </c>
      <c r="AN748" s="399">
        <v>1.21159226099201E-2</v>
      </c>
      <c r="AO748" s="399">
        <v>2.2067520895652601E-2</v>
      </c>
      <c r="AP748" s="399">
        <v>-6.3829390272224203E-3</v>
      </c>
      <c r="AQ748" s="399">
        <v>-2.72571229225015E-2</v>
      </c>
      <c r="AR748" s="399">
        <v>5.6173132340800701E-2</v>
      </c>
      <c r="AS748" s="399"/>
      <c r="AT748" s="399">
        <v>3.0506174581935001E-2</v>
      </c>
      <c r="AU748" s="399">
        <v>-0.103142295263217</v>
      </c>
      <c r="AV748" s="399">
        <v>-2.0613555229673501E-2</v>
      </c>
      <c r="AW748" s="399">
        <v>-1.3031507740301999E-4</v>
      </c>
      <c r="AX748" s="399"/>
      <c r="AY748" s="399">
        <v>-6.8967258100767204E-3</v>
      </c>
      <c r="AZ748" s="399">
        <v>3.2266621641084202E-2</v>
      </c>
      <c r="BA748" s="399">
        <v>-8.0018592549713302E-2</v>
      </c>
      <c r="BB748" s="399">
        <v>0.226414791584339</v>
      </c>
      <c r="BC748" s="399"/>
      <c r="BD748" s="399">
        <v>4.0707581713015098E-2</v>
      </c>
      <c r="BE748" s="399">
        <v>4.5691254232938398E-2</v>
      </c>
      <c r="BF748" s="399">
        <v>2.80843888718629E-2</v>
      </c>
      <c r="BG748" s="399">
        <v>0.15209399305330901</v>
      </c>
      <c r="BH748" s="399">
        <v>7.5833187470439406E-2</v>
      </c>
      <c r="BI748" s="399"/>
      <c r="BJ748" s="399">
        <v>-3.94215430821169E-2</v>
      </c>
      <c r="BK748" s="399">
        <v>1.33463260569592E-2</v>
      </c>
      <c r="BL748" s="399">
        <v>0.113854560287189</v>
      </c>
      <c r="BM748" s="399">
        <v>1.06441278344229E-2</v>
      </c>
      <c r="BN748" s="399"/>
      <c r="BO748" s="399">
        <v>1.41783207016628E-2</v>
      </c>
      <c r="BP748" s="399">
        <v>-2.7360771298714798E-2</v>
      </c>
      <c r="BQ748" s="399">
        <v>-3.2372588724134198E-2</v>
      </c>
      <c r="BR748" s="399">
        <v>4.5052630676047201E-2</v>
      </c>
      <c r="BS748" s="399"/>
      <c r="BT748" s="399">
        <v>5.9400031363256701E-2</v>
      </c>
      <c r="BU748" s="399">
        <v>2.62463375149124E-4</v>
      </c>
      <c r="BV748" s="399">
        <v>9.8897606151774703E-2</v>
      </c>
      <c r="BW748" s="399">
        <v>-3.1281127786518002E-2</v>
      </c>
      <c r="BX748" s="403">
        <v>9.2252772095860094E-2</v>
      </c>
      <c r="BY748" s="399">
        <v>-0.10042600408666499</v>
      </c>
      <c r="BZ748" s="399">
        <v>0.15296344761789399</v>
      </c>
      <c r="CA748" s="399">
        <v>5.2615657622442101E-2</v>
      </c>
      <c r="CB748" s="399">
        <v>-4.89587558892206E-2</v>
      </c>
      <c r="CC748" s="399">
        <v>-1.03126622815157E-2</v>
      </c>
      <c r="CD748" s="399"/>
      <c r="CE748" s="399"/>
      <c r="CF748" s="399">
        <v>5.80250728364584E-2</v>
      </c>
      <c r="CG748" s="399">
        <v>7.2406438132995396E-2</v>
      </c>
      <c r="CH748" s="399">
        <v>-1.8809832191163001E-2</v>
      </c>
      <c r="CI748" s="399">
        <v>0.23076929425347001</v>
      </c>
      <c r="CJ748" s="399">
        <v>6.1774232412606399E-2</v>
      </c>
      <c r="CK748" s="399"/>
      <c r="CL748" s="399"/>
      <c r="CM748" s="399"/>
      <c r="CN748" s="399"/>
      <c r="CO748" s="399"/>
      <c r="CP748" s="399"/>
      <c r="CQ748" s="399"/>
      <c r="CR748" s="399">
        <v>2.3181903114969302E-2</v>
      </c>
      <c r="CS748" s="399"/>
      <c r="CT748" s="399"/>
      <c r="CU748" s="399"/>
      <c r="CV748" s="399"/>
      <c r="CW748" s="399"/>
      <c r="CX748" s="399"/>
      <c r="CY748" s="399"/>
      <c r="CZ748" s="399"/>
      <c r="DA748" s="399"/>
      <c r="DB748" s="399"/>
      <c r="DC748" s="399"/>
      <c r="DD748" s="399"/>
      <c r="DE748" s="399"/>
      <c r="DG748" s="404"/>
      <c r="DI748" s="399"/>
      <c r="DJ748" s="399">
        <v>7.1003508237208898E-2</v>
      </c>
      <c r="DK748" s="399">
        <v>2.1859822533824201E-2</v>
      </c>
    </row>
    <row r="749" spans="1:115" customFormat="1" hidden="1" outlineLevel="1">
      <c r="A749" s="398">
        <f t="shared" si="58"/>
        <v>41455</v>
      </c>
      <c r="B749" s="402"/>
      <c r="C749" s="399"/>
      <c r="D749" s="399">
        <v>0</v>
      </c>
      <c r="E749" s="399">
        <v>-1.4577485119223599E-2</v>
      </c>
      <c r="F749" s="399">
        <v>-2.5746173889982502E-2</v>
      </c>
      <c r="G749" s="399">
        <v>-4.4711860000000006E-2</v>
      </c>
      <c r="H749" s="399">
        <v>7.9628400000000005E-3</v>
      </c>
      <c r="I749" s="399">
        <v>-2.0983890000000002E-2</v>
      </c>
      <c r="J749" s="399">
        <v>-8.748622000000001E-3</v>
      </c>
      <c r="K749" s="399">
        <v>-1.5325210000000001E-2</v>
      </c>
      <c r="L749" s="399">
        <v>-1.977669E-2</v>
      </c>
      <c r="M749" s="399">
        <v>2.1092130000000001E-2</v>
      </c>
      <c r="N749" s="399">
        <v>-3.1675389999999998E-2</v>
      </c>
      <c r="O749" s="399">
        <v>2.9420420000000002E-4</v>
      </c>
      <c r="P749" s="399">
        <v>-6.1847430000000004E-3</v>
      </c>
      <c r="Q749" s="399">
        <v>9.8060739999999997E-3</v>
      </c>
      <c r="R749" s="399">
        <v>-0.118293094781416</v>
      </c>
      <c r="S749" s="399">
        <v>9.3802503141442398E-3</v>
      </c>
      <c r="T749" s="399">
        <v>1.9999980926513599E-2</v>
      </c>
      <c r="U749" s="399">
        <v>6.9454766815239793E-2</v>
      </c>
      <c r="V749" s="399">
        <v>3.1537852338006697E-2</v>
      </c>
      <c r="W749" s="399">
        <v>-2.11092811300851E-2</v>
      </c>
      <c r="X749" s="399">
        <v>-3.7534795927627797E-2</v>
      </c>
      <c r="Y749" s="399">
        <v>-3.7916844608316298E-2</v>
      </c>
      <c r="Z749" s="399">
        <v>-4.2153198693343899E-2</v>
      </c>
      <c r="AA749" s="399">
        <v>8.5745729099786505E-3</v>
      </c>
      <c r="AB749" s="399">
        <v>-5.2643789464301399E-2</v>
      </c>
      <c r="AC749" s="399">
        <v>-9.8039247492645407E-2</v>
      </c>
      <c r="AD749" s="399">
        <v>-4.48865038764273E-2</v>
      </c>
      <c r="AE749" s="399">
        <v>1.1095737321058501E-3</v>
      </c>
      <c r="AF749" s="399">
        <v>1.44299795052098E-2</v>
      </c>
      <c r="AG749" s="399">
        <v>-1.1077413225065801E-2</v>
      </c>
      <c r="AH749" s="399">
        <v>4.0994832338006E-2</v>
      </c>
      <c r="AI749" s="399">
        <v>1.0502458165755501E-2</v>
      </c>
      <c r="AJ749" s="399">
        <v>1.05025371356552E-2</v>
      </c>
      <c r="AK749" s="399">
        <v>2.2217928352932199E-2</v>
      </c>
      <c r="AL749" s="399">
        <v>4.4763239965044301E-3</v>
      </c>
      <c r="AM749" s="399">
        <v>2.4850988122337301E-2</v>
      </c>
      <c r="AN749" s="399">
        <v>-5.21589121487743E-2</v>
      </c>
      <c r="AO749" s="399">
        <v>-0.158205859720325</v>
      </c>
      <c r="AP749" s="399">
        <v>4.2246077149978804E-3</v>
      </c>
      <c r="AQ749" s="399">
        <v>3.27606117831198E-2</v>
      </c>
      <c r="AR749" s="399">
        <v>-2.9716556729896999E-2</v>
      </c>
      <c r="AS749" s="399"/>
      <c r="AT749" s="399">
        <v>-9.0881820563554094E-2</v>
      </c>
      <c r="AU749" s="399">
        <v>-0.13107997836660901</v>
      </c>
      <c r="AV749" s="399">
        <v>1.97175901730644E-2</v>
      </c>
      <c r="AW749" s="399">
        <v>2.9963501873822001E-3</v>
      </c>
      <c r="AX749" s="399"/>
      <c r="AY749" s="399">
        <v>-0.101389100160444</v>
      </c>
      <c r="AZ749" s="399">
        <v>-6.3279136962687596E-2</v>
      </c>
      <c r="BA749" s="399">
        <v>5.2388438141766002E-3</v>
      </c>
      <c r="BB749" s="399">
        <v>5.1612915422057898E-2</v>
      </c>
      <c r="BC749" s="399"/>
      <c r="BD749" s="399">
        <v>-1.0867379117206101E-2</v>
      </c>
      <c r="BE749" s="399">
        <v>-3.3611884265706202E-3</v>
      </c>
      <c r="BF749" s="399">
        <v>-4.5701956363452902E-2</v>
      </c>
      <c r="BG749" s="399">
        <v>-1.33929398921496E-2</v>
      </c>
      <c r="BH749" s="399">
        <v>-6.7543187056413601E-3</v>
      </c>
      <c r="BI749" s="399"/>
      <c r="BJ749" s="399">
        <v>-1.0547542348535E-2</v>
      </c>
      <c r="BK749" s="399">
        <v>-3.8578583393242702E-2</v>
      </c>
      <c r="BL749" s="399">
        <v>-3.2973446906557E-2</v>
      </c>
      <c r="BM749" s="399">
        <v>1.7285378603843299E-2</v>
      </c>
      <c r="BN749" s="399"/>
      <c r="BO749" s="399">
        <v>-3.5926719337877E-2</v>
      </c>
      <c r="BP749" s="399">
        <v>3.9332968563470003E-2</v>
      </c>
      <c r="BQ749" s="399">
        <v>-8.1260593771852005E-2</v>
      </c>
      <c r="BR749" s="399">
        <v>5.0111834409081797E-2</v>
      </c>
      <c r="BS749" s="399"/>
      <c r="BT749" s="399">
        <v>2.58788928487916E-2</v>
      </c>
      <c r="BU749" s="399">
        <v>1.24669469006426E-2</v>
      </c>
      <c r="BV749" s="399">
        <v>-1.71141629711852E-2</v>
      </c>
      <c r="BW749" s="399">
        <v>-4.6760537038815697E-3</v>
      </c>
      <c r="BX749" s="403">
        <v>0.15772277707108801</v>
      </c>
      <c r="BY749" s="399">
        <v>8.5160079384234404E-3</v>
      </c>
      <c r="BZ749" s="399">
        <v>9.1210467391604697E-3</v>
      </c>
      <c r="CA749" s="399">
        <v>-2.5436353309103599E-2</v>
      </c>
      <c r="CB749" s="399">
        <v>-3.7772501833388997E-2</v>
      </c>
      <c r="CC749" s="399">
        <v>-6.9472588162738901E-3</v>
      </c>
      <c r="CD749" s="399"/>
      <c r="CE749" s="399"/>
      <c r="CF749" s="399">
        <v>-0.11725523776101</v>
      </c>
      <c r="CG749" s="399">
        <v>1.12159233847859E-2</v>
      </c>
      <c r="CH749" s="399">
        <v>-1.45359194126027E-2</v>
      </c>
      <c r="CI749" s="399">
        <v>0.137500015832483</v>
      </c>
      <c r="CJ749" s="399">
        <v>-1.0315261046557E-2</v>
      </c>
      <c r="CK749" s="399"/>
      <c r="CL749" s="399"/>
      <c r="CM749" s="399"/>
      <c r="CN749" s="399"/>
      <c r="CO749" s="399"/>
      <c r="CP749" s="399"/>
      <c r="CQ749" s="399"/>
      <c r="CR749" s="399">
        <v>-2.9679734310777799E-2</v>
      </c>
      <c r="CS749" s="399"/>
      <c r="CT749" s="399"/>
      <c r="CU749" s="399"/>
      <c r="CV749" s="399"/>
      <c r="CW749" s="399"/>
      <c r="CX749" s="399"/>
      <c r="CY749" s="399"/>
      <c r="CZ749" s="399"/>
      <c r="DA749" s="399"/>
      <c r="DB749" s="399"/>
      <c r="DC749" s="399"/>
      <c r="DD749" s="399"/>
      <c r="DE749" s="399"/>
      <c r="DG749" s="404"/>
      <c r="DI749" s="399"/>
      <c r="DJ749" s="399">
        <v>-8.1265160948787996E-3</v>
      </c>
      <c r="DK749" s="399">
        <v>3.7675698605050802E-2</v>
      </c>
    </row>
    <row r="750" spans="1:115" customFormat="1" hidden="1" outlineLevel="1">
      <c r="A750" s="398">
        <f t="shared" si="58"/>
        <v>41486</v>
      </c>
      <c r="B750" s="402"/>
      <c r="C750" s="399"/>
      <c r="D750" s="399">
        <v>0</v>
      </c>
      <c r="E750" s="399">
        <v>5.3544023662880802E-2</v>
      </c>
      <c r="F750" s="399">
        <v>5.5480862224289697E-2</v>
      </c>
      <c r="G750" s="399">
        <v>5.7667859999999994E-2</v>
      </c>
      <c r="H750" s="399">
        <v>5.3653719999999995E-2</v>
      </c>
      <c r="I750" s="399">
        <v>5.2205620000000001E-2</v>
      </c>
      <c r="J750" s="399">
        <v>5.0864440000000004E-2</v>
      </c>
      <c r="K750" s="399">
        <v>6.1519610000000002E-2</v>
      </c>
      <c r="L750" s="399">
        <v>9.0221180000000008E-3</v>
      </c>
      <c r="M750" s="399">
        <v>4.245343E-2</v>
      </c>
      <c r="N750" s="399">
        <v>5.4474179999999997E-2</v>
      </c>
      <c r="O750" s="399">
        <v>4.529412E-2</v>
      </c>
      <c r="P750" s="399">
        <v>7.6397729999999997E-2</v>
      </c>
      <c r="Q750" s="399">
        <v>4.428762E-2</v>
      </c>
      <c r="R750" s="399">
        <v>0.14122497587676799</v>
      </c>
      <c r="S750" s="399">
        <v>4.6906777856343403E-2</v>
      </c>
      <c r="T750" s="399">
        <v>-7.5980379553035202E-2</v>
      </c>
      <c r="U750" s="399">
        <v>3.2122908376403997E-2</v>
      </c>
      <c r="V750" s="399">
        <v>8.4734771048380703E-2</v>
      </c>
      <c r="W750" s="399">
        <v>0.39862578956371397</v>
      </c>
      <c r="X750" s="399">
        <v>7.8237874403010998E-2</v>
      </c>
      <c r="Y750" s="399">
        <v>8.1221298173819803E-2</v>
      </c>
      <c r="Z750" s="399">
        <v>5.7523779149848998E-2</v>
      </c>
      <c r="AA750" s="399">
        <v>6.1951421922355303E-2</v>
      </c>
      <c r="AB750" s="399">
        <v>0.109919626380933</v>
      </c>
      <c r="AC750" s="399">
        <v>0.14588789026460799</v>
      </c>
      <c r="AD750" s="399">
        <v>8.4077034047040394E-2</v>
      </c>
      <c r="AE750" s="399">
        <v>2.3753046616893099E-2</v>
      </c>
      <c r="AF750" s="399">
        <v>-9.3606319754163697E-2</v>
      </c>
      <c r="AG750" s="399">
        <v>0.20723007219787301</v>
      </c>
      <c r="AH750" s="399">
        <v>0.17130506458032199</v>
      </c>
      <c r="AI750" s="399">
        <v>8.3828811716868401E-3</v>
      </c>
      <c r="AJ750" s="399">
        <v>8.3827726037355409E-3</v>
      </c>
      <c r="AK750" s="399">
        <v>8.6404038196188304E-2</v>
      </c>
      <c r="AL750" s="399">
        <v>1.1134496838982599E-4</v>
      </c>
      <c r="AM750" s="399">
        <v>0.107505294589558</v>
      </c>
      <c r="AN750" s="399">
        <v>0.110058542046042</v>
      </c>
      <c r="AO750" s="399">
        <v>6.2137399920980399E-2</v>
      </c>
      <c r="AP750" s="399">
        <v>3.70289392151101E-2</v>
      </c>
      <c r="AQ750" s="399">
        <v>-1.19347721646827E-2</v>
      </c>
      <c r="AR750" s="399">
        <v>2.8490032630206202E-2</v>
      </c>
      <c r="AS750" s="399"/>
      <c r="AT750" s="399">
        <v>5.7428306856578397E-2</v>
      </c>
      <c r="AU750" s="399">
        <v>0.160815910906912</v>
      </c>
      <c r="AV750" s="399">
        <v>2.13957477919E-2</v>
      </c>
      <c r="AW750" s="399">
        <v>5.0798486709684398E-2</v>
      </c>
      <c r="AX750" s="399"/>
      <c r="AY750" s="399">
        <v>0.16414478665684901</v>
      </c>
      <c r="AZ750" s="399">
        <v>-1.3759756223386399E-2</v>
      </c>
      <c r="BA750" s="399">
        <v>1.6088856086828099E-2</v>
      </c>
      <c r="BB750" s="399">
        <v>-7.0787186476617397E-3</v>
      </c>
      <c r="BC750" s="399"/>
      <c r="BD750" s="399">
        <v>3.9552634512467703E-2</v>
      </c>
      <c r="BE750" s="399">
        <v>-3.24749581269545E-3</v>
      </c>
      <c r="BF750" s="399">
        <v>4.7890652892147202E-2</v>
      </c>
      <c r="BG750" s="399">
        <v>9.7570172955575296E-2</v>
      </c>
      <c r="BH750" s="399">
        <v>0.13280008687297201</v>
      </c>
      <c r="BI750" s="399"/>
      <c r="BJ750" s="399">
        <v>6.7251403310188002E-2</v>
      </c>
      <c r="BK750" s="399">
        <v>1.20985729260321E-2</v>
      </c>
      <c r="BL750" s="399">
        <v>6.3390788606189297E-2</v>
      </c>
      <c r="BM750" s="399">
        <v>-0.23339855468401499</v>
      </c>
      <c r="BN750" s="399"/>
      <c r="BO750" s="399">
        <v>6.37995068538703E-2</v>
      </c>
      <c r="BP750" s="399">
        <v>8.4827616260658004E-2</v>
      </c>
      <c r="BQ750" s="399">
        <v>4.3499125078248803E-2</v>
      </c>
      <c r="BR750" s="399">
        <v>0.11255326986532101</v>
      </c>
      <c r="BS750" s="399"/>
      <c r="BT750" s="399">
        <v>-3.14092993499476E-2</v>
      </c>
      <c r="BU750" s="399">
        <v>4.3504741144484202E-2</v>
      </c>
      <c r="BV750" s="399">
        <v>7.6853997522597695E-2</v>
      </c>
      <c r="BW750" s="399">
        <v>4.6314983696291001E-2</v>
      </c>
      <c r="BX750" s="403">
        <v>-2.8214384145865599E-2</v>
      </c>
      <c r="BY750" s="399">
        <v>5.1851838461229198E-2</v>
      </c>
      <c r="BZ750" s="399">
        <v>5.8750610213710003E-2</v>
      </c>
      <c r="CA750" s="399">
        <v>6.12977326448578E-2</v>
      </c>
      <c r="CB750" s="399">
        <v>2.95544691449127E-2</v>
      </c>
      <c r="CC750" s="399">
        <v>7.9360803464489205E-2</v>
      </c>
      <c r="CD750" s="399"/>
      <c r="CE750" s="399"/>
      <c r="CF750" s="399">
        <v>1.6694885053605199E-3</v>
      </c>
      <c r="CG750" s="399">
        <v>4.58784477074696E-2</v>
      </c>
      <c r="CH750" s="399">
        <v>0.134943122464149</v>
      </c>
      <c r="CI750" s="399">
        <v>0.19780219996152501</v>
      </c>
      <c r="CJ750" s="399">
        <v>-7.8170011655535901E-2</v>
      </c>
      <c r="CK750" s="399"/>
      <c r="CL750" s="399"/>
      <c r="CM750" s="399"/>
      <c r="CN750" s="399"/>
      <c r="CO750" s="399"/>
      <c r="CP750" s="399"/>
      <c r="CQ750" s="399"/>
      <c r="CR750" s="399">
        <v>4.2151764958609103E-2</v>
      </c>
      <c r="CS750" s="399"/>
      <c r="CT750" s="399"/>
      <c r="CU750" s="399"/>
      <c r="CV750" s="399"/>
      <c r="CW750" s="399"/>
      <c r="CX750" s="399"/>
      <c r="CY750" s="399"/>
      <c r="CZ750" s="399"/>
      <c r="DA750" s="399"/>
      <c r="DB750" s="399"/>
      <c r="DC750" s="399"/>
      <c r="DD750" s="399"/>
      <c r="DE750" s="399"/>
      <c r="DG750" s="404"/>
      <c r="DI750" s="399"/>
      <c r="DJ750" s="399">
        <v>0.120082299787114</v>
      </c>
      <c r="DK750" s="399">
        <v>5.1127308716141899E-2</v>
      </c>
    </row>
    <row r="751" spans="1:115" customFormat="1" hidden="1" outlineLevel="1">
      <c r="A751" s="398">
        <f t="shared" si="58"/>
        <v>41517</v>
      </c>
      <c r="B751" s="402"/>
      <c r="C751" s="399"/>
      <c r="D751" s="399">
        <v>0</v>
      </c>
      <c r="E751" s="399">
        <v>-2.9989187341431502E-2</v>
      </c>
      <c r="F751" s="399">
        <v>-2.6923379573405001E-2</v>
      </c>
      <c r="G751" s="399">
        <v>-5.6818179999999999E-3</v>
      </c>
      <c r="H751" s="399">
        <v>-2.676247E-2</v>
      </c>
      <c r="I751" s="399">
        <v>-1.49607E-2</v>
      </c>
      <c r="J751" s="399">
        <v>-5.1025280000000006E-2</v>
      </c>
      <c r="K751" s="399">
        <v>-2.851536E-2</v>
      </c>
      <c r="L751" s="399">
        <v>-6.9800979999999999E-2</v>
      </c>
      <c r="M751" s="399">
        <v>-4.6316560000000007E-2</v>
      </c>
      <c r="N751" s="399">
        <v>-4.3584160000000004E-3</v>
      </c>
      <c r="O751" s="399">
        <v>-4.3331460000000002E-2</v>
      </c>
      <c r="P751" s="399">
        <v>-3.3767070000000003E-2</v>
      </c>
      <c r="Q751" s="399">
        <v>-5.324479E-2</v>
      </c>
      <c r="R751" s="399">
        <v>8.3766786616851593E-2</v>
      </c>
      <c r="S751" s="399">
        <v>-1.29006177709851E-2</v>
      </c>
      <c r="T751" s="399">
        <v>-0.13262599536595199</v>
      </c>
      <c r="U751" s="399">
        <v>-7.9837575968903701E-2</v>
      </c>
      <c r="V751" s="399">
        <v>-6.7193380759417803E-2</v>
      </c>
      <c r="W751" s="399">
        <v>2.43367944986707E-2</v>
      </c>
      <c r="X751" s="399">
        <v>-5.3566745350882503E-3</v>
      </c>
      <c r="Y751" s="399">
        <v>-3.1485773040501902E-2</v>
      </c>
      <c r="Z751" s="399">
        <v>-3.93803235938818E-2</v>
      </c>
      <c r="AA751" s="399">
        <v>-4.4788259659482799E-2</v>
      </c>
      <c r="AB751" s="399">
        <v>1.1198908899435501E-2</v>
      </c>
      <c r="AC751" s="399">
        <v>0.122971452985491</v>
      </c>
      <c r="AD751" s="399">
        <v>-1.28039315462947E-2</v>
      </c>
      <c r="AE751" s="399">
        <v>-5.9087485901655599E-2</v>
      </c>
      <c r="AF751" s="399">
        <v>5.6063143521745103E-3</v>
      </c>
      <c r="AG751" s="399">
        <v>-5.0485562685641298E-2</v>
      </c>
      <c r="AH751" s="399">
        <v>-8.6735835152977697E-2</v>
      </c>
      <c r="AI751" s="399">
        <v>-4.6015198009299998E-2</v>
      </c>
      <c r="AJ751" s="399">
        <v>-4.6015183947476002E-2</v>
      </c>
      <c r="AK751" s="399">
        <v>-3.6257392257338199E-2</v>
      </c>
      <c r="AL751" s="399">
        <v>4.5022619307553101E-3</v>
      </c>
      <c r="AM751" s="399">
        <v>2.8742417973598399E-2</v>
      </c>
      <c r="AN751" s="399">
        <v>-5.1808274902570201E-2</v>
      </c>
      <c r="AO751" s="399">
        <v>1.8254946796569999E-2</v>
      </c>
      <c r="AP751" s="399">
        <v>-1.8268685985099099E-2</v>
      </c>
      <c r="AQ751" s="399">
        <v>1.73030606464075E-3</v>
      </c>
      <c r="AR751" s="399">
        <v>2.6618163948249798E-2</v>
      </c>
      <c r="AS751" s="399"/>
      <c r="AT751" s="399">
        <v>-1.51468802176144E-2</v>
      </c>
      <c r="AU751" s="399">
        <v>-1.8798491924011201E-2</v>
      </c>
      <c r="AV751" s="399">
        <v>-4.56066186051267E-2</v>
      </c>
      <c r="AW751" s="399">
        <v>-3.0012108388766001E-2</v>
      </c>
      <c r="AX751" s="399"/>
      <c r="AY751" s="399">
        <v>-2.8688421563957602E-2</v>
      </c>
      <c r="AZ751" s="399">
        <v>-7.3393041633724697E-3</v>
      </c>
      <c r="BA751" s="399">
        <v>-6.1185138782256898E-2</v>
      </c>
      <c r="BB751" s="399">
        <v>-5.1330830905658299E-2</v>
      </c>
      <c r="BC751" s="399"/>
      <c r="BD751" s="399">
        <v>1.58778682320799E-2</v>
      </c>
      <c r="BE751" s="399">
        <v>-5.8270693584597202E-2</v>
      </c>
      <c r="BF751" s="399">
        <v>-2.47370819019853E-2</v>
      </c>
      <c r="BG751" s="399">
        <v>-4.08767328740186E-2</v>
      </c>
      <c r="BH751" s="399">
        <v>-5.9675261544759203E-2</v>
      </c>
      <c r="BI751" s="399"/>
      <c r="BJ751" s="399">
        <v>-6.9244164422110704E-2</v>
      </c>
      <c r="BK751" s="399">
        <v>-4.4630601460355903E-3</v>
      </c>
      <c r="BL751" s="399">
        <v>-9.3307258879685495E-2</v>
      </c>
      <c r="BM751" s="399">
        <v>-3.8144220156957E-3</v>
      </c>
      <c r="BN751" s="399"/>
      <c r="BO751" s="399">
        <v>-3.5468617053893002E-2</v>
      </c>
      <c r="BP751" s="399">
        <v>-6.6326989041677997E-2</v>
      </c>
      <c r="BQ751" s="399">
        <v>1.6674305197719601E-2</v>
      </c>
      <c r="BR751" s="399">
        <v>-1.5236924344097499E-2</v>
      </c>
      <c r="BS751" s="399"/>
      <c r="BT751" s="399">
        <v>-1.2814247365980601E-2</v>
      </c>
      <c r="BU751" s="399">
        <v>-2.30505510358773E-2</v>
      </c>
      <c r="BV751" s="399">
        <v>-4.9902533761984801E-2</v>
      </c>
      <c r="BW751" s="399">
        <v>-5.7952719845079402E-2</v>
      </c>
      <c r="BX751" s="403">
        <v>-3.1522198657909999E-2</v>
      </c>
      <c r="BY751" s="399">
        <v>-6.57668570270665E-2</v>
      </c>
      <c r="BZ751" s="399">
        <v>-8.9097445517484206E-2</v>
      </c>
      <c r="CA751" s="399">
        <v>-5.0847002572150898E-2</v>
      </c>
      <c r="CB751" s="399">
        <v>-6.4364542082534504E-2</v>
      </c>
      <c r="CC751" s="399">
        <v>-5.5944119307776798E-2</v>
      </c>
      <c r="CD751" s="399"/>
      <c r="CE751" s="399"/>
      <c r="CF751" s="399">
        <v>5.9000136768794002E-2</v>
      </c>
      <c r="CG751" s="399">
        <v>-3.6276107566779098E-2</v>
      </c>
      <c r="CH751" s="399">
        <v>-9.6315329147356101E-4</v>
      </c>
      <c r="CI751" s="399">
        <v>-9.1743138329908505E-2</v>
      </c>
      <c r="CJ751" s="399">
        <v>5.6386528301649801E-2</v>
      </c>
      <c r="CK751" s="399"/>
      <c r="CL751" s="399"/>
      <c r="CM751" s="399"/>
      <c r="CN751" s="399"/>
      <c r="CO751" s="399"/>
      <c r="CP751" s="399"/>
      <c r="CQ751" s="399"/>
      <c r="CR751" s="399">
        <v>-3.7830272453925701E-2</v>
      </c>
      <c r="CS751" s="399"/>
      <c r="CT751" s="399"/>
      <c r="CU751" s="399"/>
      <c r="CV751" s="399"/>
      <c r="CW751" s="399"/>
      <c r="CX751" s="399"/>
      <c r="CY751" s="399"/>
      <c r="CZ751" s="399"/>
      <c r="DA751" s="399"/>
      <c r="DB751" s="399"/>
      <c r="DC751" s="399"/>
      <c r="DD751" s="399"/>
      <c r="DE751" s="399"/>
      <c r="DG751" s="404"/>
      <c r="DI751" s="399"/>
      <c r="DJ751" s="399">
        <v>-8.6568412393635094E-2</v>
      </c>
      <c r="DK751" s="399">
        <v>5.5147957524129099E-2</v>
      </c>
    </row>
    <row r="752" spans="1:115" customFormat="1" hidden="1" outlineLevel="1">
      <c r="A752" s="398">
        <f t="shared" si="58"/>
        <v>41547</v>
      </c>
      <c r="B752" s="402"/>
      <c r="C752" s="399"/>
      <c r="D752" s="399">
        <v>0</v>
      </c>
      <c r="E752" s="399">
        <v>3.5543513298825699E-2</v>
      </c>
      <c r="F752" s="399">
        <v>3.4768877280396897E-2</v>
      </c>
      <c r="G752" s="399">
        <v>4.5771289999999999E-2</v>
      </c>
      <c r="H752" s="399">
        <v>5.7350739999999997E-2</v>
      </c>
      <c r="I752" s="399">
        <v>2.376866E-2</v>
      </c>
      <c r="J752" s="399">
        <v>3.0557650000000002E-2</v>
      </c>
      <c r="K752" s="399">
        <v>6.2269750000000006E-2</v>
      </c>
      <c r="L752" s="399">
        <v>3.4883360000000002E-2</v>
      </c>
      <c r="M752" s="399">
        <v>2.9572980000000002E-2</v>
      </c>
      <c r="N752" s="399">
        <v>3.9011200000000003E-2</v>
      </c>
      <c r="O752" s="399">
        <v>1.6274509999999999E-2</v>
      </c>
      <c r="P752" s="399">
        <v>3.6616580000000003E-2</v>
      </c>
      <c r="Q752" s="399">
        <v>1.4133690000000001E-2</v>
      </c>
      <c r="R752" s="399">
        <v>-2.1489210979751601E-2</v>
      </c>
      <c r="S752" s="399">
        <v>2.4024911863765999E-2</v>
      </c>
      <c r="T752" s="399">
        <v>0.165137603976384</v>
      </c>
      <c r="U752" s="399">
        <v>1.17646943326643E-2</v>
      </c>
      <c r="V752" s="399">
        <v>0.112677067493067</v>
      </c>
      <c r="W752" s="399">
        <v>0.14498630615708399</v>
      </c>
      <c r="X752" s="399">
        <v>1.0355952695945501E-2</v>
      </c>
      <c r="Y752" s="399">
        <v>0.139651971729569</v>
      </c>
      <c r="Z752" s="399">
        <v>0.13911296393705999</v>
      </c>
      <c r="AA752" s="399">
        <v>2.9498340922113401E-2</v>
      </c>
      <c r="AB752" s="399">
        <v>4.5602407807132598E-3</v>
      </c>
      <c r="AC752" s="399">
        <v>5.6584545468309801E-2</v>
      </c>
      <c r="AD752" s="399">
        <v>4.6136472057264503E-2</v>
      </c>
      <c r="AE752" s="399">
        <v>6.0167723547181098E-2</v>
      </c>
      <c r="AF752" s="399">
        <v>-3.0799172179948601E-2</v>
      </c>
      <c r="AG752" s="399">
        <v>0.104058743457106</v>
      </c>
      <c r="AH752" s="399">
        <v>7.7039636910968198E-2</v>
      </c>
      <c r="AI752" s="399">
        <v>3.4254341879346298E-2</v>
      </c>
      <c r="AJ752" s="399">
        <v>3.4254367274154401E-2</v>
      </c>
      <c r="AK752" s="399">
        <v>8.3518339757018192E-3</v>
      </c>
      <c r="AL752" s="399">
        <v>-6.22199594435143E-2</v>
      </c>
      <c r="AM752" s="399">
        <v>4.1904711767419299E-2</v>
      </c>
      <c r="AN752" s="399">
        <v>9.7064643762990205E-2</v>
      </c>
      <c r="AO752" s="399">
        <v>3.2326383877895298E-2</v>
      </c>
      <c r="AP752" s="399">
        <v>1.62802232396979E-2</v>
      </c>
      <c r="AQ752" s="399">
        <v>0.156319683780972</v>
      </c>
      <c r="AR752" s="399">
        <v>5.4915489936643497E-2</v>
      </c>
      <c r="AS752" s="399"/>
      <c r="AT752" s="399">
        <v>4.1117507405152097E-2</v>
      </c>
      <c r="AU752" s="399">
        <v>-4.5814259516187998E-2</v>
      </c>
      <c r="AV752" s="399">
        <v>4.2213839734226398E-3</v>
      </c>
      <c r="AW752" s="399">
        <v>-2.9528965787694102E-2</v>
      </c>
      <c r="AX752" s="399"/>
      <c r="AY752" s="399">
        <v>0.14908567868748299</v>
      </c>
      <c r="AZ752" s="399">
        <v>5.6728682657489003E-2</v>
      </c>
      <c r="BA752" s="399">
        <v>-1.0572195064095499E-2</v>
      </c>
      <c r="BB752" s="399">
        <v>8.4577987430985699E-2</v>
      </c>
      <c r="BC752" s="399"/>
      <c r="BD752" s="399">
        <v>6.9613136873988499E-2</v>
      </c>
      <c r="BE752" s="399">
        <v>8.9154777823203801E-3</v>
      </c>
      <c r="BF752" s="399">
        <v>0.142643144323227</v>
      </c>
      <c r="BG752" s="399">
        <v>4.2001181630874899E-2</v>
      </c>
      <c r="BH752" s="399">
        <v>-1.50207905533318E-2</v>
      </c>
      <c r="BI752" s="399"/>
      <c r="BJ752" s="399">
        <v>-2.72631842847381E-3</v>
      </c>
      <c r="BK752" s="399">
        <v>1.0419116077335901E-2</v>
      </c>
      <c r="BL752" s="399">
        <v>2.2957101573788299E-2</v>
      </c>
      <c r="BM752" s="399">
        <v>-2.6518689337053501E-2</v>
      </c>
      <c r="BN752" s="399"/>
      <c r="BO752" s="399">
        <v>8.8848230576068499E-3</v>
      </c>
      <c r="BP752" s="399">
        <v>7.6681647056043994E-2</v>
      </c>
      <c r="BQ752" s="399">
        <v>3.3257194347347099E-2</v>
      </c>
      <c r="BR752" s="399">
        <v>1.9473537968663899E-3</v>
      </c>
      <c r="BS752" s="399"/>
      <c r="BT752" s="399">
        <v>9.5631499152037003E-2</v>
      </c>
      <c r="BU752" s="399">
        <v>2.9191867238552199E-2</v>
      </c>
      <c r="BV752" s="399">
        <v>5.5457785628535199E-2</v>
      </c>
      <c r="BW752" s="399">
        <v>1.3428085989036101E-2</v>
      </c>
      <c r="BX752" s="403">
        <v>0.112205519875021</v>
      </c>
      <c r="BY752" s="399">
        <v>1.7987925355116001E-2</v>
      </c>
      <c r="BZ752" s="399">
        <v>5.1482672562799198E-3</v>
      </c>
      <c r="CA752" s="399">
        <v>5.8716877631146601E-2</v>
      </c>
      <c r="CB752" s="399">
        <v>4.8735796420829702E-2</v>
      </c>
      <c r="CC752" s="399">
        <v>-2.2394570180547801E-2</v>
      </c>
      <c r="CD752" s="399"/>
      <c r="CE752" s="399"/>
      <c r="CF752" s="399">
        <v>-0.10850268803039199</v>
      </c>
      <c r="CG752" s="399">
        <v>4.3609074824818697E-2</v>
      </c>
      <c r="CH752" s="399">
        <v>9.16725735476005E-2</v>
      </c>
      <c r="CI752" s="399">
        <v>6.5656502409111306E-2</v>
      </c>
      <c r="CJ752" s="399">
        <v>-3.5928923596645298E-3</v>
      </c>
      <c r="CK752" s="399"/>
      <c r="CL752" s="399"/>
      <c r="CM752" s="399"/>
      <c r="CN752" s="399"/>
      <c r="CO752" s="399"/>
      <c r="CP752" s="399"/>
      <c r="CQ752" s="399"/>
      <c r="CR752" s="399">
        <v>2.91387036677168E-2</v>
      </c>
      <c r="CS752" s="399"/>
      <c r="CT752" s="399"/>
      <c r="CU752" s="399"/>
      <c r="CV752" s="399"/>
      <c r="CW752" s="399"/>
      <c r="CX752" s="399"/>
      <c r="CY752" s="399"/>
      <c r="CZ752" s="399"/>
      <c r="DA752" s="399"/>
      <c r="DB752" s="399"/>
      <c r="DC752" s="399"/>
      <c r="DD752" s="399"/>
      <c r="DE752" s="399"/>
      <c r="DG752" s="404"/>
      <c r="DI752" s="399"/>
      <c r="DJ752" s="399">
        <v>5.8223597282584402E-2</v>
      </c>
      <c r="DK752" s="399">
        <v>4.94855706201855E-2</v>
      </c>
    </row>
    <row r="753" spans="1:115" customFormat="1" hidden="1" outlineLevel="1">
      <c r="A753" s="398">
        <f t="shared" si="58"/>
        <v>41578</v>
      </c>
      <c r="B753" s="402"/>
      <c r="C753" s="399"/>
      <c r="D753" s="399">
        <v>0</v>
      </c>
      <c r="E753" s="399">
        <v>4.1273354296852603E-2</v>
      </c>
      <c r="F753" s="399">
        <v>4.5262345020240902E-2</v>
      </c>
      <c r="G753" s="399">
        <v>4.2923389999999999E-2</v>
      </c>
      <c r="H753" s="399">
        <v>4.199555E-2</v>
      </c>
      <c r="I753" s="399">
        <v>4.5344059999999999E-2</v>
      </c>
      <c r="J753" s="399">
        <v>3.6755700000000002E-2</v>
      </c>
      <c r="K753" s="399">
        <v>4.7880079999999998E-2</v>
      </c>
      <c r="L753" s="399">
        <v>4.520714E-2</v>
      </c>
      <c r="M753" s="399">
        <v>7.1065989999999996E-2</v>
      </c>
      <c r="N753" s="399">
        <v>3.655514E-2</v>
      </c>
      <c r="O753" s="399">
        <v>5.9617980000000001E-2</v>
      </c>
      <c r="P753" s="399">
        <v>3.6504189999999999E-2</v>
      </c>
      <c r="Q753" s="399">
        <v>3.9941190000000001E-2</v>
      </c>
      <c r="R753" s="399">
        <v>9.63816569818427E-2</v>
      </c>
      <c r="S753" s="399">
        <v>3.6612422778750299E-2</v>
      </c>
      <c r="T753" s="399">
        <v>-0.12335958941441499</v>
      </c>
      <c r="U753" s="399">
        <v>-9.8837252015226001E-2</v>
      </c>
      <c r="V753" s="399">
        <v>0.16437430182648599</v>
      </c>
      <c r="W753" s="399">
        <v>3.6216075790894697E-2</v>
      </c>
      <c r="X753" s="399">
        <v>8.9349489219998399E-2</v>
      </c>
      <c r="Y753" s="399">
        <v>6.4715078258700195E-2</v>
      </c>
      <c r="Z753" s="399">
        <v>8.3186234300618805E-2</v>
      </c>
      <c r="AA753" s="399">
        <v>2.45725053794929E-2</v>
      </c>
      <c r="AB753" s="399">
        <v>6.3770014482821005E-2</v>
      </c>
      <c r="AC753" s="399">
        <v>2.7932975673313098E-2</v>
      </c>
      <c r="AD753" s="399">
        <v>2.33793944379709E-2</v>
      </c>
      <c r="AE753" s="399">
        <v>6.3575928405693996E-2</v>
      </c>
      <c r="AF753" s="399">
        <v>-0.102448110831259</v>
      </c>
      <c r="AG753" s="399">
        <v>2.5188191884001301E-2</v>
      </c>
      <c r="AH753" s="399">
        <v>0.157363958267354</v>
      </c>
      <c r="AI753" s="399">
        <v>0.17658204474684699</v>
      </c>
      <c r="AJ753" s="399">
        <v>0.17658200069264199</v>
      </c>
      <c r="AK753" s="399">
        <v>6.5375289333207104E-2</v>
      </c>
      <c r="AL753" s="399">
        <v>4.0943125581633898E-3</v>
      </c>
      <c r="AM753" s="399">
        <v>4.5393786967232501E-2</v>
      </c>
      <c r="AN753" s="399">
        <v>5.99611345589861E-2</v>
      </c>
      <c r="AO753" s="399">
        <v>-5.5244100468477997E-2</v>
      </c>
      <c r="AP753" s="399">
        <v>-5.29299871291595E-2</v>
      </c>
      <c r="AQ753" s="399">
        <v>4.2951557067925701E-2</v>
      </c>
      <c r="AR753" s="399">
        <v>-2.3779106449799799E-2</v>
      </c>
      <c r="AS753" s="399"/>
      <c r="AT753" s="399">
        <v>1.36080572808583E-2</v>
      </c>
      <c r="AU753" s="399">
        <v>-7.9877779829525805E-2</v>
      </c>
      <c r="AV753" s="399">
        <v>5.7735664532327702E-2</v>
      </c>
      <c r="AW753" s="399">
        <v>7.6607698278927799E-2</v>
      </c>
      <c r="AX753" s="399"/>
      <c r="AY753" s="399">
        <v>0.116228310711796</v>
      </c>
      <c r="AZ753" s="399">
        <v>3.1946531570848903E-2</v>
      </c>
      <c r="BA753" s="399">
        <v>5.6237723690160104E-3</v>
      </c>
      <c r="BB753" s="399">
        <v>-0.19841992420237001</v>
      </c>
      <c r="BC753" s="399"/>
      <c r="BD753" s="399">
        <v>7.8027993456937894E-2</v>
      </c>
      <c r="BE753" s="399">
        <v>-5.89554370706264E-2</v>
      </c>
      <c r="BF753" s="399">
        <v>8.4534758484601596E-2</v>
      </c>
      <c r="BG753" s="399">
        <v>2.00190734741445E-2</v>
      </c>
      <c r="BH753" s="399">
        <v>3.2786918205567103E-2</v>
      </c>
      <c r="BI753" s="399"/>
      <c r="BJ753" s="399">
        <v>2.9520878988833401E-2</v>
      </c>
      <c r="BK753" s="399">
        <v>6.5207684766916902E-3</v>
      </c>
      <c r="BL753" s="399">
        <v>4.4437148696618804E-3</v>
      </c>
      <c r="BM753" s="399">
        <v>-1.26770379148692E-2</v>
      </c>
      <c r="BN753" s="399"/>
      <c r="BO753" s="399">
        <v>-1.26751693371052E-2</v>
      </c>
      <c r="BP753" s="399">
        <v>5.4964338590286398E-2</v>
      </c>
      <c r="BQ753" s="399">
        <v>4.1887249751830502E-2</v>
      </c>
      <c r="BR753" s="399">
        <v>-4.6781307609934299E-2</v>
      </c>
      <c r="BS753" s="399"/>
      <c r="BT753" s="399">
        <v>2.9146855789869301E-2</v>
      </c>
      <c r="BU753" s="399">
        <v>3.7434517269459899E-2</v>
      </c>
      <c r="BV753" s="399">
        <v>2.72445198523458E-2</v>
      </c>
      <c r="BW753" s="399">
        <v>3.7723105858747198E-2</v>
      </c>
      <c r="BX753" s="403">
        <v>6.7770515033352005E-2</v>
      </c>
      <c r="BY753" s="399">
        <v>7.4124210727768799E-2</v>
      </c>
      <c r="BZ753" s="399">
        <v>-3.0094282184298798E-2</v>
      </c>
      <c r="CA753" s="399">
        <v>4.9517604070985002E-2</v>
      </c>
      <c r="CB753" s="399">
        <v>2.9218249872150701E-2</v>
      </c>
      <c r="CC753" s="399">
        <v>0.101281226505034</v>
      </c>
      <c r="CD753" s="399"/>
      <c r="CE753" s="399"/>
      <c r="CF753" s="399">
        <v>-2.9893067943025198E-2</v>
      </c>
      <c r="CG753" s="399">
        <v>4.4436466850539903E-2</v>
      </c>
      <c r="CH753" s="399">
        <v>6.0661064668653099E-2</v>
      </c>
      <c r="CI753" s="399">
        <v>2.8436106247007702E-2</v>
      </c>
      <c r="CJ753" s="399">
        <v>6.4002975201601295E-2</v>
      </c>
      <c r="CK753" s="399"/>
      <c r="CL753" s="399"/>
      <c r="CM753" s="399"/>
      <c r="CN753" s="399"/>
      <c r="CO753" s="399"/>
      <c r="CP753" s="399"/>
      <c r="CQ753" s="399"/>
      <c r="CR753" s="399">
        <v>5.57709902240082E-2</v>
      </c>
      <c r="CS753" s="399"/>
      <c r="CT753" s="399"/>
      <c r="CU753" s="399"/>
      <c r="CV753" s="399"/>
      <c r="CW753" s="399"/>
      <c r="CX753" s="399"/>
      <c r="CY753" s="399"/>
      <c r="CZ753" s="399"/>
      <c r="DA753" s="399"/>
      <c r="DB753" s="399"/>
      <c r="DC753" s="399"/>
      <c r="DD753" s="399"/>
      <c r="DE753" s="399"/>
      <c r="DG753" s="404"/>
      <c r="DI753" s="399"/>
      <c r="DJ753" s="399">
        <v>0.12917325866795301</v>
      </c>
      <c r="DK753" s="399">
        <v>9.6189954947760708E-3</v>
      </c>
    </row>
    <row r="754" spans="1:115" customFormat="1" hidden="1" outlineLevel="1">
      <c r="A754" s="398">
        <f t="shared" si="58"/>
        <v>41608</v>
      </c>
      <c r="B754" s="402"/>
      <c r="C754" s="399"/>
      <c r="D754" s="399">
        <v>0</v>
      </c>
      <c r="E754" s="399">
        <v>2.68583648350364E-2</v>
      </c>
      <c r="F754" s="399">
        <v>2.86236807799078E-2</v>
      </c>
      <c r="G754" s="399">
        <v>1.3299749999999999E-2</v>
      </c>
      <c r="H754" s="399">
        <v>3.4961639999999995E-2</v>
      </c>
      <c r="I754" s="399">
        <v>1.683772E-3</v>
      </c>
      <c r="J754" s="399">
        <v>3.7579769999999998E-2</v>
      </c>
      <c r="K754" s="399">
        <v>3.6511160000000001E-2</v>
      </c>
      <c r="L754" s="399">
        <v>-5.2509769999999997E-2</v>
      </c>
      <c r="M754" s="399">
        <v>-1.6876660000000002E-2</v>
      </c>
      <c r="N754" s="399">
        <v>3.5624630000000004E-2</v>
      </c>
      <c r="O754" s="399">
        <v>1.6660600000000001E-2</v>
      </c>
      <c r="P754" s="399">
        <v>5.0548999999999997E-2</v>
      </c>
      <c r="Q754" s="399">
        <v>-2.0617339999999998E-2</v>
      </c>
      <c r="R754" s="399">
        <v>7.0053142811121696E-2</v>
      </c>
      <c r="S754" s="399">
        <v>6.6506614693655694E-2</v>
      </c>
      <c r="T754" s="399">
        <v>8.9820418695871707E-2</v>
      </c>
      <c r="U754" s="399">
        <v>0.119354882374267</v>
      </c>
      <c r="V754" s="399">
        <v>8.1284499731107004E-2</v>
      </c>
      <c r="W754" s="399">
        <v>3.5883110466134099E-2</v>
      </c>
      <c r="X754" s="399">
        <v>2.4945337950132901E-2</v>
      </c>
      <c r="Y754" s="399">
        <v>8.7518820554066901E-2</v>
      </c>
      <c r="Z754" s="399">
        <v>6.4647216521383596E-2</v>
      </c>
      <c r="AA754" s="399">
        <v>6.5664032936948197E-2</v>
      </c>
      <c r="AB754" s="399">
        <v>6.0150358454418899E-2</v>
      </c>
      <c r="AC754" s="399">
        <v>-2.3800608006689102E-2</v>
      </c>
      <c r="AD754" s="399">
        <v>-1.4537986916576401E-2</v>
      </c>
      <c r="AE754" s="399">
        <v>2.84298081470792E-2</v>
      </c>
      <c r="AF754" s="399">
        <v>-8.8123122442040902E-3</v>
      </c>
      <c r="AG754" s="399">
        <v>9.1730623791729402E-2</v>
      </c>
      <c r="AH754" s="399">
        <v>7.9229989226088801E-2</v>
      </c>
      <c r="AI754" s="399">
        <v>2.8149140677340399E-2</v>
      </c>
      <c r="AJ754" s="399">
        <v>2.8149221354917899E-2</v>
      </c>
      <c r="AK754" s="399">
        <v>4.2045702584789103E-2</v>
      </c>
      <c r="AL754" s="399">
        <v>6.5137716343490696E-3</v>
      </c>
      <c r="AM754" s="399">
        <v>7.24422815761947E-2</v>
      </c>
      <c r="AN754" s="399">
        <v>-3.9801166972435097E-2</v>
      </c>
      <c r="AO754" s="399">
        <v>9.1186121899820005E-3</v>
      </c>
      <c r="AP754" s="399">
        <v>0.10512309175441201</v>
      </c>
      <c r="AQ754" s="399">
        <v>4.4614201071328102E-2</v>
      </c>
      <c r="AR754" s="399">
        <v>3.2553477204380198E-2</v>
      </c>
      <c r="AS754" s="399"/>
      <c r="AT754" s="399">
        <v>5.34328740874681E-2</v>
      </c>
      <c r="AU754" s="399">
        <v>0.18477231839946201</v>
      </c>
      <c r="AV754" s="399">
        <v>4.4002761139605396E-3</v>
      </c>
      <c r="AW754" s="399">
        <v>4.2972125283535098E-2</v>
      </c>
      <c r="AX754" s="399"/>
      <c r="AY754" s="399">
        <v>3.36668993988076E-3</v>
      </c>
      <c r="AZ754" s="399">
        <v>-2.3790777137553499E-2</v>
      </c>
      <c r="BA754" s="399">
        <v>-6.8441371102707597E-3</v>
      </c>
      <c r="BB754" s="399">
        <v>6.0869521012931499E-2</v>
      </c>
      <c r="BC754" s="399"/>
      <c r="BD754" s="399">
        <v>3.6817614135843599E-2</v>
      </c>
      <c r="BE754" s="399">
        <v>-2.70497595858505E-2</v>
      </c>
      <c r="BF754" s="399">
        <v>3.6254146126910498E-3</v>
      </c>
      <c r="BG754" s="399">
        <v>-1.7535736128709799E-3</v>
      </c>
      <c r="BH754" s="399">
        <v>-7.0629451836122598E-2</v>
      </c>
      <c r="BI754" s="399">
        <v>4.0606575102820799E-2</v>
      </c>
      <c r="BJ754" s="399">
        <v>-5.7648816111245602E-2</v>
      </c>
      <c r="BK754" s="399">
        <v>1.48753649501593E-2</v>
      </c>
      <c r="BL754" s="399">
        <v>0.110205647657001</v>
      </c>
      <c r="BM754" s="399">
        <v>1.45356289534099E-2</v>
      </c>
      <c r="BN754" s="399"/>
      <c r="BO754" s="399">
        <v>2.92444579191877E-2</v>
      </c>
      <c r="BP754" s="399">
        <v>4.7689265128129502E-2</v>
      </c>
      <c r="BQ754" s="399">
        <v>-4.6127778266357E-2</v>
      </c>
      <c r="BR754" s="399">
        <v>9.1122514187806897E-2</v>
      </c>
      <c r="BS754" s="399"/>
      <c r="BT754" s="399">
        <v>3.6616200779672398E-2</v>
      </c>
      <c r="BU754" s="399">
        <v>1.2429135226479799E-2</v>
      </c>
      <c r="BV754" s="399">
        <v>4.8173645068109998E-2</v>
      </c>
      <c r="BW754" s="399">
        <v>5.5504882297148603E-2</v>
      </c>
      <c r="BX754" s="403">
        <v>-6.2026662161847997E-2</v>
      </c>
      <c r="BY754" s="399">
        <v>-1.3952409255503199E-2</v>
      </c>
      <c r="BZ754" s="399">
        <v>-5.8067462535344602E-2</v>
      </c>
      <c r="CA754" s="399">
        <v>4.3501574888993297E-2</v>
      </c>
      <c r="CB754" s="399">
        <v>-4.0170382641280103E-2</v>
      </c>
      <c r="CC754" s="399">
        <v>7.5489616471007701E-2</v>
      </c>
      <c r="CD754" s="399"/>
      <c r="CE754" s="399"/>
      <c r="CF754" s="399">
        <v>-8.9141530357277399E-2</v>
      </c>
      <c r="CG754" s="399">
        <v>2.5728291177753802E-2</v>
      </c>
      <c r="CH754" s="399">
        <v>-5.6551589209157101E-2</v>
      </c>
      <c r="CI754" s="399">
        <v>2.30414518702124E-2</v>
      </c>
      <c r="CJ754" s="399">
        <v>8.4980411406862105E-2</v>
      </c>
      <c r="CK754" s="399"/>
      <c r="CL754" s="399"/>
      <c r="CM754" s="399"/>
      <c r="CN754" s="399"/>
      <c r="CO754" s="399"/>
      <c r="CP754" s="399"/>
      <c r="CQ754" s="399"/>
      <c r="CR754" s="399">
        <v>4.9150154749878897E-2</v>
      </c>
      <c r="CS754" s="399"/>
      <c r="CT754" s="399"/>
      <c r="CU754" s="399"/>
      <c r="CV754" s="399"/>
      <c r="CW754" s="399"/>
      <c r="CX754" s="399"/>
      <c r="CY754" s="399"/>
      <c r="CZ754" s="399"/>
      <c r="DA754" s="399"/>
      <c r="DB754" s="399"/>
      <c r="DC754" s="399"/>
      <c r="DD754" s="399"/>
      <c r="DE754" s="399"/>
      <c r="DG754" s="404"/>
      <c r="DI754" s="399"/>
      <c r="DJ754" s="399">
        <v>-6.2051600652740901E-2</v>
      </c>
      <c r="DK754" s="399">
        <v>0</v>
      </c>
    </row>
    <row r="755" spans="1:115" customFormat="1" hidden="1" outlineLevel="1">
      <c r="A755" s="398">
        <f t="shared" si="58"/>
        <v>41639</v>
      </c>
      <c r="B755" s="402"/>
      <c r="C755" s="399"/>
      <c r="D755" s="399">
        <v>0</v>
      </c>
      <c r="E755" s="399">
        <v>2.46859476196577E-2</v>
      </c>
      <c r="F755" s="399">
        <v>2.4854869798496701E-2</v>
      </c>
      <c r="G755" s="399">
        <v>4.6049090000000001E-2</v>
      </c>
      <c r="H755" s="399">
        <v>2.2668960000000002E-2</v>
      </c>
      <c r="I755" s="399">
        <v>2.99344E-2</v>
      </c>
      <c r="J755" s="399">
        <v>1.8514600000000003E-2</v>
      </c>
      <c r="K755" s="399">
        <v>4.1401209999999994E-2</v>
      </c>
      <c r="L755" s="399">
        <v>1.0048679999999999E-3</v>
      </c>
      <c r="M755" s="399">
        <v>2.2682839999999999E-2</v>
      </c>
      <c r="N755" s="399">
        <v>4.4725569999999999E-2</v>
      </c>
      <c r="O755" s="399">
        <v>7.7136430000000001E-3</v>
      </c>
      <c r="P755" s="399">
        <v>8.1713400000000009E-3</v>
      </c>
      <c r="Q755" s="399">
        <v>1.17185E-2</v>
      </c>
      <c r="R755" s="399">
        <v>8.9011635303031193E-3</v>
      </c>
      <c r="S755" s="399">
        <v>1.6828276871634101E-2</v>
      </c>
      <c r="T755" s="399">
        <v>6.3186751106140998E-2</v>
      </c>
      <c r="U755" s="399">
        <v>5.9077787324445401E-2</v>
      </c>
      <c r="V755" s="399">
        <v>1.3134529474792401E-2</v>
      </c>
      <c r="W755" s="399">
        <v>6.7899363998823001E-2</v>
      </c>
      <c r="X755" s="399">
        <v>3.3613659574812202E-2</v>
      </c>
      <c r="Y755" s="399">
        <v>0.102169442483173</v>
      </c>
      <c r="Z755" s="399">
        <v>4.6858982147766001E-2</v>
      </c>
      <c r="AA755" s="399">
        <v>-5.11042276310179E-2</v>
      </c>
      <c r="AB755" s="399">
        <v>1.6676303950876999E-2</v>
      </c>
      <c r="AC755" s="399">
        <v>5.9512352947595097E-2</v>
      </c>
      <c r="AD755" s="399">
        <v>5.9361051474600302E-2</v>
      </c>
      <c r="AE755" s="399">
        <v>9.6444639929359005E-2</v>
      </c>
      <c r="AF755" s="399">
        <v>5.7443173328950201E-2</v>
      </c>
      <c r="AG755" s="399">
        <v>8.9881188291883296E-2</v>
      </c>
      <c r="AH755" s="399">
        <v>6.3462282663059894E-2</v>
      </c>
      <c r="AI755" s="399">
        <v>5.7682769859016499E-2</v>
      </c>
      <c r="AJ755" s="399">
        <v>5.76826622625548E-2</v>
      </c>
      <c r="AK755" s="399">
        <v>5.7906388951575398E-2</v>
      </c>
      <c r="AL755" s="399">
        <v>1.2943233998223599E-2</v>
      </c>
      <c r="AM755" s="399">
        <v>4.9340108337907203E-2</v>
      </c>
      <c r="AN755" s="399">
        <v>4.4904990527616803E-2</v>
      </c>
      <c r="AO755" s="399">
        <v>-0.153327628431421</v>
      </c>
      <c r="AP755" s="399">
        <v>1.3966459142550999E-2</v>
      </c>
      <c r="AQ755" s="399">
        <v>-3.2042024017620001E-3</v>
      </c>
      <c r="AR755" s="399">
        <v>2.6923099075712699E-2</v>
      </c>
      <c r="AS755" s="399"/>
      <c r="AT755" s="399">
        <v>8.4159734113139206E-2</v>
      </c>
      <c r="AU755" s="399">
        <v>0.15055055741546899</v>
      </c>
      <c r="AV755" s="399">
        <v>-1.13010950878649E-2</v>
      </c>
      <c r="AW755" s="399">
        <v>-3.33649816343949E-2</v>
      </c>
      <c r="AX755" s="399"/>
      <c r="AY755" s="399">
        <v>1.45414583547485E-2</v>
      </c>
      <c r="AZ755" s="399">
        <v>2.5679767099013799E-3</v>
      </c>
      <c r="BA755" s="399">
        <v>1.1813797644699E-2</v>
      </c>
      <c r="BB755" s="399">
        <v>-5.5191388112151601E-2</v>
      </c>
      <c r="BC755" s="399"/>
      <c r="BD755" s="399">
        <v>1.3517792227242399E-2</v>
      </c>
      <c r="BE755" s="399">
        <v>7.0296816645488397E-2</v>
      </c>
      <c r="BF755" s="399">
        <v>7.8466993094449905E-2</v>
      </c>
      <c r="BG755" s="399">
        <v>-9.6604517751168795E-2</v>
      </c>
      <c r="BH755" s="399">
        <v>4.3148302835728902E-2</v>
      </c>
      <c r="BI755" s="399">
        <v>-0.20721172774877</v>
      </c>
      <c r="BJ755" s="399">
        <v>-7.2158364611396497E-3</v>
      </c>
      <c r="BK755" s="399">
        <v>7.3404300963941502E-2</v>
      </c>
      <c r="BL755" s="399">
        <v>2.2020364647940601E-2</v>
      </c>
      <c r="BM755" s="399">
        <v>1.90501774092348E-2</v>
      </c>
      <c r="BN755" s="399"/>
      <c r="BO755" s="399">
        <v>2.01732406734926E-2</v>
      </c>
      <c r="BP755" s="399">
        <v>4.6048077606958497E-2</v>
      </c>
      <c r="BQ755" s="399">
        <v>7.0541445624602003E-2</v>
      </c>
      <c r="BR755" s="399">
        <v>1.48634770371389E-2</v>
      </c>
      <c r="BS755" s="399"/>
      <c r="BT755" s="399">
        <v>9.4465833487397705E-2</v>
      </c>
      <c r="BU755" s="399">
        <v>3.48568493002121E-2</v>
      </c>
      <c r="BV755" s="399">
        <v>5.5253889395604203E-2</v>
      </c>
      <c r="BW755" s="399">
        <v>-2.29841431775126E-2</v>
      </c>
      <c r="BX755" s="403">
        <v>0.29334867718663599</v>
      </c>
      <c r="BY755" s="399">
        <v>-1.35789880777311E-2</v>
      </c>
      <c r="BZ755" s="399">
        <v>5.55290255894616E-2</v>
      </c>
      <c r="CA755" s="399">
        <v>7.6035825896748802E-2</v>
      </c>
      <c r="CB755" s="399">
        <v>2.9908159126762899E-2</v>
      </c>
      <c r="CC755" s="399">
        <v>6.8847139597152093E-2</v>
      </c>
      <c r="CD755" s="399"/>
      <c r="CE755" s="399"/>
      <c r="CF755" s="399">
        <v>-6.4642720294756095E-2</v>
      </c>
      <c r="CG755" s="399">
        <v>3.23132871592808E-2</v>
      </c>
      <c r="CH755" s="399">
        <v>2.2733973048819401E-2</v>
      </c>
      <c r="CI755" s="399">
        <v>9.9099110709450905E-2</v>
      </c>
      <c r="CJ755" s="399">
        <v>-1.8882432767347399E-2</v>
      </c>
      <c r="CK755" s="399"/>
      <c r="CL755" s="399"/>
      <c r="CM755" s="399"/>
      <c r="CN755" s="399"/>
      <c r="CO755" s="399"/>
      <c r="CP755" s="399"/>
      <c r="CQ755" s="399"/>
      <c r="CR755" s="399">
        <v>-9.8198891690193194E-3</v>
      </c>
      <c r="CS755" s="399"/>
      <c r="CT755" s="399"/>
      <c r="CU755" s="399"/>
      <c r="CV755" s="399"/>
      <c r="CW755" s="399"/>
      <c r="CX755" s="399"/>
      <c r="CY755" s="399"/>
      <c r="CZ755" s="399"/>
      <c r="DA755" s="399"/>
      <c r="DB755" s="399"/>
      <c r="DC755" s="399"/>
      <c r="DD755" s="399"/>
      <c r="DE755" s="399"/>
      <c r="DG755" s="404"/>
      <c r="DI755" s="399"/>
      <c r="DJ755" s="399">
        <v>7.1893036034221994E-2</v>
      </c>
      <c r="DK755" s="399">
        <v>8.3859393423701703E-2</v>
      </c>
    </row>
    <row r="756" spans="1:115" customFormat="1" hidden="1" outlineLevel="1">
      <c r="A756" s="398">
        <f t="shared" si="58"/>
        <v>41670</v>
      </c>
      <c r="B756" s="402"/>
      <c r="C756" s="399"/>
      <c r="D756" s="399">
        <v>0</v>
      </c>
      <c r="E756" s="399">
        <v>-3.2491503574358302E-2</v>
      </c>
      <c r="F756" s="399">
        <v>-2.7988191720963201E-2</v>
      </c>
      <c r="G756" s="399">
        <v>-4.3389829999999997E-2</v>
      </c>
      <c r="H756" s="399">
        <v>-5.7340639999999998E-2</v>
      </c>
      <c r="I756" s="399">
        <v>-6.1298739999999997E-2</v>
      </c>
      <c r="J756" s="399">
        <v>-3.0841959999999998E-2</v>
      </c>
      <c r="K756" s="399">
        <v>-4.0487849999999999E-2</v>
      </c>
      <c r="L756" s="399">
        <v>4.2750929999999999E-2</v>
      </c>
      <c r="M756" s="399">
        <v>-2.797036E-2</v>
      </c>
      <c r="N756" s="399">
        <v>-2.34532E-2</v>
      </c>
      <c r="O756" s="399">
        <v>-5.3234009999999998E-2</v>
      </c>
      <c r="P756" s="399">
        <v>1.8693100000000001E-2</v>
      </c>
      <c r="Q756" s="399">
        <v>2.7536930000000001E-2</v>
      </c>
      <c r="R756" s="399">
        <v>-0.10769665952301</v>
      </c>
      <c r="S756" s="399">
        <v>-5.1980183597331399E-2</v>
      </c>
      <c r="T756" s="399">
        <v>-0.113695046980166</v>
      </c>
      <c r="U756" s="399">
        <v>2.7891146444348501E-2</v>
      </c>
      <c r="V756" s="399">
        <v>-0.10055418953406001</v>
      </c>
      <c r="W756" s="399">
        <v>-0.120193412952162</v>
      </c>
      <c r="X756" s="399">
        <v>-9.0982131036431105E-3</v>
      </c>
      <c r="Y756" s="399">
        <v>3.9682892961721401E-2</v>
      </c>
      <c r="Z756" s="399">
        <v>-5.6970547089121103E-2</v>
      </c>
      <c r="AA756" s="399">
        <v>-5.5957024341674197E-2</v>
      </c>
      <c r="AB756" s="399">
        <v>6.5799355270143606E-2</v>
      </c>
      <c r="AC756" s="399">
        <v>9.6756663987369998E-2</v>
      </c>
      <c r="AD756" s="399">
        <v>-6.6313029487951702E-2</v>
      </c>
      <c r="AE756" s="399">
        <v>-4.9607441702195602E-2</v>
      </c>
      <c r="AF756" s="399">
        <v>3.8070241910698799E-2</v>
      </c>
      <c r="AG756" s="399">
        <v>-6.5908352241073095E-2</v>
      </c>
      <c r="AH756" s="399">
        <v>-0.15024714712635501</v>
      </c>
      <c r="AI756" s="399">
        <v>5.3769428178182199E-2</v>
      </c>
      <c r="AJ756" s="399">
        <v>5.3769480588018802E-2</v>
      </c>
      <c r="AK756" s="399">
        <v>-6.0103362373603003E-2</v>
      </c>
      <c r="AL756" s="399">
        <v>-4.4360871469495598E-2</v>
      </c>
      <c r="AM756" s="399">
        <v>1.51351176362553E-2</v>
      </c>
      <c r="AN756" s="399">
        <v>-7.0523400916501305E-2</v>
      </c>
      <c r="AO756" s="399">
        <v>-0.22598679363799201</v>
      </c>
      <c r="AP756" s="399">
        <v>5.8341832049488999E-2</v>
      </c>
      <c r="AQ756" s="399">
        <v>-7.3626703367079105E-2</v>
      </c>
      <c r="AR756" s="399">
        <v>-1.9974849156381699E-2</v>
      </c>
      <c r="AS756" s="399"/>
      <c r="AT756" s="399">
        <v>-3.2478133382108802E-2</v>
      </c>
      <c r="AU756" s="399">
        <v>3.4452749263611498E-2</v>
      </c>
      <c r="AV756" s="399">
        <v>-3.1107040553867898E-2</v>
      </c>
      <c r="AW756" s="399">
        <v>-5.1723900921568602E-2</v>
      </c>
      <c r="AX756" s="399"/>
      <c r="AY756" s="399">
        <v>-2.6622799231914501E-2</v>
      </c>
      <c r="AZ756" s="399">
        <v>-1.3077991224327199E-3</v>
      </c>
      <c r="BA756" s="399">
        <v>1.5769236621732699E-2</v>
      </c>
      <c r="BB756" s="399">
        <v>-8.9068746577287E-2</v>
      </c>
      <c r="BC756" s="399"/>
      <c r="BD756" s="399">
        <v>-9.9952989756192601E-2</v>
      </c>
      <c r="BE756" s="399">
        <v>6.3795392585214605E-2</v>
      </c>
      <c r="BF756" s="399">
        <v>-0.117597513841809</v>
      </c>
      <c r="BG756" s="399">
        <v>-2.2688631115502501E-2</v>
      </c>
      <c r="BH756" s="399">
        <v>-8.3492999623366204E-2</v>
      </c>
      <c r="BI756" s="399">
        <v>-9.6572452750634998E-3</v>
      </c>
      <c r="BJ756" s="399">
        <v>-3.7000490201811703E-2</v>
      </c>
      <c r="BK756" s="399">
        <v>4.0895363868384799E-2</v>
      </c>
      <c r="BL756" s="399">
        <v>-4.71600263279979E-2</v>
      </c>
      <c r="BM756" s="399">
        <v>6.1185158924876401E-2</v>
      </c>
      <c r="BN756" s="399"/>
      <c r="BO756" s="399">
        <v>-0.10631656370643</v>
      </c>
      <c r="BP756" s="399">
        <v>4.7719591984307801E-2</v>
      </c>
      <c r="BQ756" s="399">
        <v>-1.74060604480645E-2</v>
      </c>
      <c r="BR756" s="399">
        <v>-4.0106468312871998E-2</v>
      </c>
      <c r="BS756" s="399"/>
      <c r="BT756" s="399">
        <v>-3.2558276527839297E-2</v>
      </c>
      <c r="BU756" s="399">
        <v>-4.0836918752108202E-2</v>
      </c>
      <c r="BV756" s="399">
        <v>-0.11720076244884101</v>
      </c>
      <c r="BW756" s="399">
        <v>-5.09594740785871E-2</v>
      </c>
      <c r="BX756" s="403">
        <v>-9.1260396864599899E-2</v>
      </c>
      <c r="BY756" s="399">
        <v>2.3330092779555799E-2</v>
      </c>
      <c r="BZ756" s="399">
        <v>-1.57229079631757E-2</v>
      </c>
      <c r="CA756" s="399">
        <v>-9.5711100416392397E-3</v>
      </c>
      <c r="CB756" s="399">
        <v>-0.103179393543168</v>
      </c>
      <c r="CC756" s="399">
        <v>-4.9949743991983403E-2</v>
      </c>
      <c r="CD756" s="399"/>
      <c r="CE756" s="399"/>
      <c r="CF756" s="399">
        <v>-6.2093039816076903E-2</v>
      </c>
      <c r="CG756" s="399">
        <v>-1.5325819676980099E-3</v>
      </c>
      <c r="CH756" s="399">
        <v>-2.8187893993705401E-2</v>
      </c>
      <c r="CI756" s="399">
        <v>-8.1967133022515792E-3</v>
      </c>
      <c r="CJ756" s="399">
        <v>1.14941011551621E-2</v>
      </c>
      <c r="CK756" s="399"/>
      <c r="CL756" s="399"/>
      <c r="CM756" s="399"/>
      <c r="CN756" s="399"/>
      <c r="CO756" s="399"/>
      <c r="CP756" s="399"/>
      <c r="CQ756" s="399"/>
      <c r="CR756" s="399">
        <v>-6.8865939636322301E-2</v>
      </c>
      <c r="CS756" s="399"/>
      <c r="CT756" s="399"/>
      <c r="CU756" s="399"/>
      <c r="CV756" s="399"/>
      <c r="CW756" s="399"/>
      <c r="CX756" s="399"/>
      <c r="CY756" s="399"/>
      <c r="CZ756" s="399"/>
      <c r="DA756" s="399"/>
      <c r="DB756" s="399"/>
      <c r="DC756" s="399"/>
      <c r="DD756" s="399"/>
      <c r="DE756" s="399"/>
      <c r="DG756" s="404"/>
      <c r="DI756" s="399"/>
      <c r="DJ756" s="399">
        <v>-8.7300937924383398E-2</v>
      </c>
      <c r="DK756" s="399">
        <v>5.9216452781932501E-2</v>
      </c>
    </row>
    <row r="757" spans="1:115" customFormat="1" hidden="1" outlineLevel="1">
      <c r="A757" s="398">
        <f t="shared" si="58"/>
        <v>41698</v>
      </c>
      <c r="B757" s="402"/>
      <c r="C757" s="399"/>
      <c r="D757" s="399">
        <v>0</v>
      </c>
      <c r="E757" s="399">
        <v>4.5118815571466499E-2</v>
      </c>
      <c r="F757" s="399">
        <v>4.3431056179609399E-2</v>
      </c>
      <c r="G757" s="399">
        <v>6.7429379999999997E-2</v>
      </c>
      <c r="H757" s="399">
        <v>6.5776559999999998E-2</v>
      </c>
      <c r="I757" s="399">
        <v>5.5695990000000001E-2</v>
      </c>
      <c r="J757" s="399">
        <v>3.3914050000000001E-2</v>
      </c>
      <c r="K757" s="399">
        <v>4.0841839999999997E-2</v>
      </c>
      <c r="L757" s="399">
        <v>5.06536E-2</v>
      </c>
      <c r="M757" s="399">
        <v>-6.3944909999999995E-3</v>
      </c>
      <c r="N757" s="399">
        <v>4.8604760000000004E-2</v>
      </c>
      <c r="O757" s="399">
        <v>3.8956060000000001E-2</v>
      </c>
      <c r="P757" s="399">
        <v>5.9423250000000004E-2</v>
      </c>
      <c r="Q757" s="399">
        <v>3.3189200000000002E-2</v>
      </c>
      <c r="R757" s="399">
        <v>5.7511306616279102E-2</v>
      </c>
      <c r="S757" s="399">
        <v>1.54048630301726E-2</v>
      </c>
      <c r="T757" s="399">
        <v>8.1632643131254595E-2</v>
      </c>
      <c r="U757" s="399">
        <v>-7.8093936354261401E-2</v>
      </c>
      <c r="V757" s="399">
        <v>9.5068266160176496E-3</v>
      </c>
      <c r="W757" s="399">
        <v>9.2204426043330498E-2</v>
      </c>
      <c r="X757" s="399">
        <v>8.7942248990884098E-2</v>
      </c>
      <c r="Y757" s="399">
        <v>3.7268877254149797E-2</v>
      </c>
      <c r="Z757" s="399">
        <v>1.5214951837382499E-2</v>
      </c>
      <c r="AA757" s="399">
        <v>4.2325952746441901E-2</v>
      </c>
      <c r="AB757" s="399">
        <v>5.0946420136311399E-2</v>
      </c>
      <c r="AC757" s="399">
        <v>3.0398152811746501E-2</v>
      </c>
      <c r="AD757" s="399">
        <v>6.3565225800723296E-2</v>
      </c>
      <c r="AE757" s="399">
        <v>0.112932103755136</v>
      </c>
      <c r="AF757" s="399">
        <v>6.2169148643056601E-2</v>
      </c>
      <c r="AG757" s="399">
        <v>8.35154170846674E-4</v>
      </c>
      <c r="AH757" s="399">
        <v>0.18366922826528101</v>
      </c>
      <c r="AI757" s="399">
        <v>2.93657263321975E-2</v>
      </c>
      <c r="AJ757" s="399">
        <v>2.9365698112077499E-2</v>
      </c>
      <c r="AK757" s="399">
        <v>5.0716638455282799E-2</v>
      </c>
      <c r="AL757" s="399">
        <v>-6.3510916998965106E-2</v>
      </c>
      <c r="AM757" s="399">
        <v>8.4443452302867802E-2</v>
      </c>
      <c r="AN757" s="399">
        <v>2.2130015829922401E-2</v>
      </c>
      <c r="AO757" s="399">
        <v>0.10111628114344701</v>
      </c>
      <c r="AP757" s="399">
        <v>7.5891931718168507E-2</v>
      </c>
      <c r="AQ757" s="399">
        <v>7.8110680384844797E-2</v>
      </c>
      <c r="AR757" s="399">
        <v>0.175986505041479</v>
      </c>
      <c r="AS757" s="399"/>
      <c r="AT757" s="399">
        <v>5.9891972499956002E-2</v>
      </c>
      <c r="AU757" s="399">
        <v>0.19680404731353801</v>
      </c>
      <c r="AV757" s="399">
        <v>-3.6085775045976401E-3</v>
      </c>
      <c r="AW757" s="399">
        <v>2.6624639836430701E-2</v>
      </c>
      <c r="AX757" s="399"/>
      <c r="AY757" s="399">
        <v>4.7453547391925498E-2</v>
      </c>
      <c r="AZ757" s="399">
        <v>9.7003349811490794E-2</v>
      </c>
      <c r="BA757" s="399">
        <v>2.6915631340818699E-2</v>
      </c>
      <c r="BB757" s="399">
        <v>0.11428578659295401</v>
      </c>
      <c r="BC757" s="399"/>
      <c r="BD757" s="399">
        <v>7.4106452494155706E-2</v>
      </c>
      <c r="BE757" s="399">
        <v>2.30263116617281E-2</v>
      </c>
      <c r="BF757" s="399">
        <v>1.08140653050861E-2</v>
      </c>
      <c r="BG757" s="399">
        <v>2.8743374393007001E-2</v>
      </c>
      <c r="BH757" s="399">
        <v>1.4498329691445599E-2</v>
      </c>
      <c r="BI757" s="399">
        <v>0.110412023291851</v>
      </c>
      <c r="BJ757" s="399">
        <v>7.5152013101561499E-2</v>
      </c>
      <c r="BK757" s="399">
        <v>3.2584649316682097E-2</v>
      </c>
      <c r="BL757" s="399">
        <v>2.6372741341536401E-2</v>
      </c>
      <c r="BM757" s="399">
        <v>9.1393109689757696E-2</v>
      </c>
      <c r="BN757" s="399"/>
      <c r="BO757" s="399">
        <v>4.2321837437024598E-2</v>
      </c>
      <c r="BP757" s="399">
        <v>-5.0688466163248E-2</v>
      </c>
      <c r="BQ757" s="399">
        <v>0.110923892792363</v>
      </c>
      <c r="BR757" s="399">
        <v>6.9037295444758895E-2</v>
      </c>
      <c r="BS757" s="399"/>
      <c r="BT757" s="399">
        <v>5.0676580992431199E-2</v>
      </c>
      <c r="BU757" s="399">
        <v>4.5301287760605803E-2</v>
      </c>
      <c r="BV757" s="399">
        <v>3.3261957525323399E-3</v>
      </c>
      <c r="BW757" s="399">
        <v>2.6784741217933302E-4</v>
      </c>
      <c r="BX757" s="403">
        <v>-2.2898166674195598E-3</v>
      </c>
      <c r="BY757" s="399">
        <v>1.4782949825735E-2</v>
      </c>
      <c r="BZ757" s="399">
        <v>-5.0206822238378903E-3</v>
      </c>
      <c r="CA757" s="399">
        <v>4.1738999313329903E-2</v>
      </c>
      <c r="CB757" s="399">
        <v>3.5449352452581802E-2</v>
      </c>
      <c r="CC757" s="399">
        <v>8.0035662200680799E-2</v>
      </c>
      <c r="CD757" s="399"/>
      <c r="CE757" s="399"/>
      <c r="CF757" s="399">
        <v>7.6852101013328497E-2</v>
      </c>
      <c r="CG757" s="399">
        <v>4.0178138135045602E-2</v>
      </c>
      <c r="CH757" s="399">
        <v>6.6734724365185905E-2</v>
      </c>
      <c r="CI757" s="399">
        <v>-7.8512417863816894E-2</v>
      </c>
      <c r="CJ757" s="399">
        <v>2.00123192149224E-2</v>
      </c>
      <c r="CK757" s="399"/>
      <c r="CL757" s="399"/>
      <c r="CM757" s="399"/>
      <c r="CN757" s="399"/>
      <c r="CO757" s="399"/>
      <c r="CP757" s="399"/>
      <c r="CQ757" s="399"/>
      <c r="CR757" s="399">
        <v>-6.7015492413039501E-3</v>
      </c>
      <c r="CS757" s="399"/>
      <c r="CT757" s="399"/>
      <c r="CU757" s="399"/>
      <c r="CV757" s="399"/>
      <c r="CW757" s="399"/>
      <c r="CX757" s="399"/>
      <c r="CY757" s="399"/>
      <c r="CZ757" s="399"/>
      <c r="DA757" s="399"/>
      <c r="DB757" s="399"/>
      <c r="DC757" s="399"/>
      <c r="DD757" s="399"/>
      <c r="DE757" s="399"/>
      <c r="DG757" s="404"/>
      <c r="DI757" s="399"/>
      <c r="DJ757" s="399">
        <v>-1.0634066701806199E-2</v>
      </c>
      <c r="DK757" s="399">
        <v>3.9449653672157102E-2</v>
      </c>
    </row>
    <row r="758" spans="1:115" customFormat="1" hidden="1" outlineLevel="1">
      <c r="A758" s="398">
        <f t="shared" si="58"/>
        <v>41729</v>
      </c>
      <c r="B758" s="402"/>
      <c r="C758" s="399"/>
      <c r="D758" s="399">
        <v>0</v>
      </c>
      <c r="E758" s="399">
        <v>3.7834759026440499E-3</v>
      </c>
      <c r="F758" s="399">
        <v>6.4528835319093104E-3</v>
      </c>
      <c r="G758" s="399">
        <v>8.3467699999999999E-3</v>
      </c>
      <c r="H758" s="399">
        <v>-2.5423729999999999E-2</v>
      </c>
      <c r="I758" s="399">
        <v>2.4902229999999997E-2</v>
      </c>
      <c r="J758" s="399">
        <v>2.5453839999999998E-2</v>
      </c>
      <c r="K758" s="399">
        <v>6.9069070000000003E-3</v>
      </c>
      <c r="L758" s="399">
        <v>4.909849E-3</v>
      </c>
      <c r="M758" s="399">
        <v>5.3341580000000006E-2</v>
      </c>
      <c r="N758" s="399">
        <v>-1.74501E-3</v>
      </c>
      <c r="O758" s="399">
        <v>2.3180640000000002E-2</v>
      </c>
      <c r="P758" s="399">
        <v>-2.0071490000000001E-2</v>
      </c>
      <c r="Q758" s="399">
        <v>3.2307830000000003E-2</v>
      </c>
      <c r="R758" s="399">
        <v>1.9952829694327202E-2</v>
      </c>
      <c r="S758" s="399">
        <v>3.3499505947864801E-4</v>
      </c>
      <c r="T758" s="399">
        <v>8.0862584272291205E-2</v>
      </c>
      <c r="U758" s="399">
        <v>-1.36396647448041E-2</v>
      </c>
      <c r="V758" s="399">
        <v>-7.1057748005042901E-2</v>
      </c>
      <c r="W758" s="399">
        <v>-0.109167432299107</v>
      </c>
      <c r="X758" s="399">
        <v>-1.34989361197481E-2</v>
      </c>
      <c r="Y758" s="399">
        <v>-2.9983845442185198E-3</v>
      </c>
      <c r="Z758" s="399">
        <v>-2.4289374845492401E-2</v>
      </c>
      <c r="AA758" s="399">
        <v>-4.3835851681858697E-2</v>
      </c>
      <c r="AB758" s="399">
        <v>1.56539354917417E-2</v>
      </c>
      <c r="AC758" s="399">
        <v>-8.4656066533899399E-2</v>
      </c>
      <c r="AD758" s="399">
        <v>-7.3789766022327105E-2</v>
      </c>
      <c r="AE758" s="399">
        <v>-9.1574379485763694E-3</v>
      </c>
      <c r="AF758" s="399">
        <v>-4.4230136611528303E-3</v>
      </c>
      <c r="AG758" s="399">
        <v>-7.0095400480103499E-3</v>
      </c>
      <c r="AH758" s="399">
        <v>3.5106195491412202E-2</v>
      </c>
      <c r="AI758" s="399">
        <v>-8.2750881250127806E-2</v>
      </c>
      <c r="AJ758" s="399">
        <v>-8.3198267194311504E-2</v>
      </c>
      <c r="AK758" s="399">
        <v>5.16413312492729E-2</v>
      </c>
      <c r="AL758" s="399">
        <v>2.00943580556707E-2</v>
      </c>
      <c r="AM758" s="399">
        <v>5.7918968509049701E-3</v>
      </c>
      <c r="AN758" s="399">
        <v>6.3212986254380196E-2</v>
      </c>
      <c r="AO758" s="399">
        <v>4.5318996562526401E-2</v>
      </c>
      <c r="AP758" s="399">
        <v>4.2910989011593001E-3</v>
      </c>
      <c r="AQ758" s="399">
        <v>-5.67050662623933E-2</v>
      </c>
      <c r="AR758" s="399">
        <v>-2.5571264733483E-2</v>
      </c>
      <c r="AS758" s="399"/>
      <c r="AT758" s="399">
        <v>4.6023718618618002E-2</v>
      </c>
      <c r="AU758" s="399">
        <v>-3.5839817246248601E-2</v>
      </c>
      <c r="AV758" s="399">
        <v>5.02088461628553E-2</v>
      </c>
      <c r="AW758" s="399">
        <v>2.4663131612686101E-2</v>
      </c>
      <c r="AX758" s="399"/>
      <c r="AY758" s="399">
        <v>5.8563572088010399E-2</v>
      </c>
      <c r="AZ758" s="399">
        <v>-1.6709760455051601E-2</v>
      </c>
      <c r="BA758" s="399">
        <v>3.7544312394944601E-2</v>
      </c>
      <c r="BB758" s="399">
        <v>9.6783985302683007E-2</v>
      </c>
      <c r="BC758" s="399"/>
      <c r="BD758" s="399">
        <v>-1.3179282365305901E-2</v>
      </c>
      <c r="BE758" s="399">
        <v>-0.125401920765634</v>
      </c>
      <c r="BF758" s="399">
        <v>0.191967516955663</v>
      </c>
      <c r="BG758" s="399">
        <v>1.36453415837396E-2</v>
      </c>
      <c r="BH758" s="399">
        <v>2.3631823628274401E-2</v>
      </c>
      <c r="BI758" s="399">
        <v>-0.24362602436240699</v>
      </c>
      <c r="BJ758" s="399">
        <v>-4.0111017239202698E-2</v>
      </c>
      <c r="BK758" s="399">
        <v>2.4749967282133099E-2</v>
      </c>
      <c r="BL758" s="399">
        <v>6.8461788953153802E-2</v>
      </c>
      <c r="BM758" s="399">
        <v>-1.53766265921503E-2</v>
      </c>
      <c r="BN758" s="399"/>
      <c r="BO758" s="399">
        <v>3.10416768078145E-2</v>
      </c>
      <c r="BP758" s="399">
        <v>-2.7506003912773299E-2</v>
      </c>
      <c r="BQ758" s="399">
        <v>7.1374410331719707E-2</v>
      </c>
      <c r="BR758" s="399">
        <v>6.4918046610373994E-2</v>
      </c>
      <c r="BS758" s="399"/>
      <c r="BT758" s="399">
        <v>-4.4613665678986197E-2</v>
      </c>
      <c r="BU758" s="399">
        <v>9.6118237722873003E-3</v>
      </c>
      <c r="BV758" s="399">
        <v>-4.0729580127574203E-2</v>
      </c>
      <c r="BW758" s="399">
        <v>2.9760297791154799E-2</v>
      </c>
      <c r="BX758" s="403">
        <v>8.2950779649077794E-2</v>
      </c>
      <c r="BY758" s="399">
        <v>4.7970136686334899E-3</v>
      </c>
      <c r="BZ758" s="399">
        <v>2.84401459290726E-2</v>
      </c>
      <c r="CA758" s="399">
        <v>5.2156161335743497E-3</v>
      </c>
      <c r="CB758" s="399">
        <v>2.38323611997872E-2</v>
      </c>
      <c r="CC758" s="399">
        <v>2.3516059961716299E-2</v>
      </c>
      <c r="CD758" s="399"/>
      <c r="CE758" s="399"/>
      <c r="CF758" s="399">
        <v>1.3994938748788099E-2</v>
      </c>
      <c r="CG758" s="399">
        <v>-1.7789147433252599E-2</v>
      </c>
      <c r="CH758" s="399">
        <v>4.8387311322857798E-2</v>
      </c>
      <c r="CI758" s="399">
        <v>-3.5874404942513302E-2</v>
      </c>
      <c r="CJ758" s="399">
        <v>6.9955929391251004E-2</v>
      </c>
      <c r="CK758" s="399"/>
      <c r="CL758" s="399"/>
      <c r="CM758" s="399"/>
      <c r="CN758" s="399"/>
      <c r="CO758" s="399"/>
      <c r="CP758" s="399"/>
      <c r="CQ758" s="399"/>
      <c r="CR758" s="399">
        <v>2.30147573130394E-2</v>
      </c>
      <c r="CS758" s="399"/>
      <c r="CT758" s="399"/>
      <c r="CU758" s="399"/>
      <c r="CV758" s="399"/>
      <c r="CW758" s="399"/>
      <c r="CX758" s="399"/>
      <c r="CY758" s="399"/>
      <c r="CZ758" s="399"/>
      <c r="DA758" s="399"/>
      <c r="DB758" s="399"/>
      <c r="DC758" s="399"/>
      <c r="DD758" s="399"/>
      <c r="DE758" s="399"/>
      <c r="DG758" s="404"/>
      <c r="DI758" s="399"/>
      <c r="DJ758" s="399">
        <v>-6.72770779543201E-2</v>
      </c>
      <c r="DK758" s="399">
        <v>-5.7370396972647999E-3</v>
      </c>
    </row>
    <row r="759" spans="1:115" customFormat="1" hidden="1" outlineLevel="1">
      <c r="A759" s="398">
        <f t="shared" si="58"/>
        <v>41759</v>
      </c>
      <c r="B759" s="402"/>
      <c r="C759" s="399"/>
      <c r="D759" s="399">
        <v>0</v>
      </c>
      <c r="E759" s="399">
        <v>1.59953450724392E-4</v>
      </c>
      <c r="F759" s="399">
        <v>-1.0321389805257801E-3</v>
      </c>
      <c r="G759" s="399">
        <v>1.5990969999999998E-3</v>
      </c>
      <c r="H759" s="399">
        <v>-1.7013230000000001E-2</v>
      </c>
      <c r="I759" s="399">
        <v>5.0696989999999997E-2</v>
      </c>
      <c r="J759" s="399">
        <v>-1.6692290000000002E-2</v>
      </c>
      <c r="K759" s="399">
        <v>9.1460380000000004E-3</v>
      </c>
      <c r="L759" s="399">
        <v>3.285188E-2</v>
      </c>
      <c r="M759" s="399">
        <v>-8.107155999999999E-3</v>
      </c>
      <c r="N759" s="399">
        <v>-8.7403039999999991E-3</v>
      </c>
      <c r="O759" s="399">
        <v>2.5560179999999998E-2</v>
      </c>
      <c r="P759" s="399">
        <v>-1.3374490000000001E-2</v>
      </c>
      <c r="Q759" s="399">
        <v>3.7450290000000004E-2</v>
      </c>
      <c r="R759" s="399">
        <v>9.9396240019889295E-2</v>
      </c>
      <c r="S759" s="399">
        <v>9.0600575224031293E-3</v>
      </c>
      <c r="T759" s="399">
        <v>1.99501045236503E-2</v>
      </c>
      <c r="U759" s="399">
        <v>-9.1703074954221503E-2</v>
      </c>
      <c r="V759" s="399">
        <v>-9.5846807689083297E-2</v>
      </c>
      <c r="W759" s="399">
        <v>1.0376316981166801E-2</v>
      </c>
      <c r="X759" s="399">
        <v>2.5177798647175498E-2</v>
      </c>
      <c r="Y759" s="399">
        <v>-0.10221429190287799</v>
      </c>
      <c r="Z759" s="399">
        <v>2.3348152718196898E-2</v>
      </c>
      <c r="AA759" s="399">
        <v>3.5816952592352597E-2</v>
      </c>
      <c r="AB759" s="399">
        <v>-0.10971161609453201</v>
      </c>
      <c r="AC759" s="399">
        <v>-9.52881172213903E-2</v>
      </c>
      <c r="AD759" s="399">
        <v>1.7303676834089E-2</v>
      </c>
      <c r="AE759" s="399">
        <v>-9.1167954302548895E-3</v>
      </c>
      <c r="AF759" s="399">
        <v>6.0283254692676796E-3</v>
      </c>
      <c r="AG759" s="399">
        <v>-3.2940849886668899E-2</v>
      </c>
      <c r="AH759" s="399">
        <v>-1.52620231854927E-3</v>
      </c>
      <c r="AI759" s="399">
        <v>-5.4419410288172598E-2</v>
      </c>
      <c r="AJ759" s="399">
        <v>-4.1112000442051502E-2</v>
      </c>
      <c r="AK759" s="399">
        <v>-8.1243615082359402E-2</v>
      </c>
      <c r="AL759" s="399">
        <v>1.81910778983909E-2</v>
      </c>
      <c r="AM759" s="399">
        <v>5.5129939408087303E-3</v>
      </c>
      <c r="AN759" s="399">
        <v>4.7454504525573801E-2</v>
      </c>
      <c r="AO759" s="399">
        <v>-0.12664004236714901</v>
      </c>
      <c r="AP759" s="399">
        <v>3.1531482149402101E-2</v>
      </c>
      <c r="AQ759" s="399">
        <v>-1.2320314444938101E-2</v>
      </c>
      <c r="AR759" s="399">
        <v>3.1267662286531703E-2</v>
      </c>
      <c r="AS759" s="399"/>
      <c r="AT759" s="399">
        <v>2.2460664446759498E-3</v>
      </c>
      <c r="AU759" s="399">
        <v>-7.3177795258409006E-2</v>
      </c>
      <c r="AV759" s="399">
        <v>2.8623222985904601E-2</v>
      </c>
      <c r="AW759" s="399">
        <v>3.2371316163345598E-2</v>
      </c>
      <c r="AX759" s="399"/>
      <c r="AY759" s="399">
        <v>6.0847512536061597E-2</v>
      </c>
      <c r="AZ759" s="399">
        <v>1.37472538323544E-2</v>
      </c>
      <c r="BA759" s="399">
        <v>4.3013359038356097E-2</v>
      </c>
      <c r="BB759" s="399">
        <v>-7.7405845393936801E-2</v>
      </c>
      <c r="BC759" s="399"/>
      <c r="BD759" s="399">
        <v>-4.0725424750519601E-2</v>
      </c>
      <c r="BE759" s="399">
        <v>-4.2703679586148499E-2</v>
      </c>
      <c r="BF759" s="399">
        <v>9.3417979943500401E-2</v>
      </c>
      <c r="BG759" s="399">
        <v>4.3346730605384499E-2</v>
      </c>
      <c r="BH759" s="399">
        <v>-4.0502258421875798E-2</v>
      </c>
      <c r="BI759" s="399">
        <v>-0.28052439941736501</v>
      </c>
      <c r="BJ759" s="399">
        <v>2.3472446248699898E-2</v>
      </c>
      <c r="BK759" s="399">
        <v>6.6927373871942905E-2</v>
      </c>
      <c r="BL759" s="399">
        <v>-7.2099786914828198E-2</v>
      </c>
      <c r="BM759" s="399">
        <v>-0.174182105045987</v>
      </c>
      <c r="BN759" s="399"/>
      <c r="BO759" s="399">
        <v>5.5588077304937297E-2</v>
      </c>
      <c r="BP759" s="399">
        <v>3.4372430051266403E-2</v>
      </c>
      <c r="BQ759" s="399">
        <v>7.9730700256356896E-2</v>
      </c>
      <c r="BR759" s="399">
        <v>-8.4766554171628899E-2</v>
      </c>
      <c r="BS759" s="399"/>
      <c r="BT759" s="399">
        <v>-6.1382274373106699E-2</v>
      </c>
      <c r="BU759" s="399">
        <v>-3.2067906808239599E-3</v>
      </c>
      <c r="BV759" s="399">
        <v>1.7431686243385401E-3</v>
      </c>
      <c r="BW759" s="399">
        <v>4.2914923036626799E-2</v>
      </c>
      <c r="BX759" s="403">
        <v>-0.113230336118381</v>
      </c>
      <c r="BY759" s="399">
        <v>4.5913966204211398E-2</v>
      </c>
      <c r="BZ759" s="399">
        <v>3.9586549595856502E-2</v>
      </c>
      <c r="CA759" s="399">
        <v>-3.1285134465524299E-2</v>
      </c>
      <c r="CB759" s="399">
        <v>4.34832383149086E-2</v>
      </c>
      <c r="CC759" s="399">
        <v>-2.4958540404595799E-2</v>
      </c>
      <c r="CD759" s="399"/>
      <c r="CE759" s="399"/>
      <c r="CF759" s="399">
        <v>5.93004773265422E-2</v>
      </c>
      <c r="CG759" s="399">
        <v>1.5095413090506699E-3</v>
      </c>
      <c r="CH759" s="399">
        <v>4.1538728573647203E-2</v>
      </c>
      <c r="CI759" s="399">
        <v>-0.16744191513762699</v>
      </c>
      <c r="CJ759" s="399">
        <v>-1.43939448788096E-2</v>
      </c>
      <c r="CK759" s="399"/>
      <c r="CL759" s="399"/>
      <c r="CM759" s="399"/>
      <c r="CN759" s="399"/>
      <c r="CO759" s="399"/>
      <c r="CP759" s="399"/>
      <c r="CQ759" s="399"/>
      <c r="CR759" s="399">
        <v>5.6572369496253397E-2</v>
      </c>
      <c r="CS759" s="399"/>
      <c r="CT759" s="399"/>
      <c r="CU759" s="399"/>
      <c r="CV759" s="399"/>
      <c r="CW759" s="399"/>
      <c r="CX759" s="399"/>
      <c r="CY759" s="399"/>
      <c r="CZ759" s="399"/>
      <c r="DA759" s="399"/>
      <c r="DB759" s="399"/>
      <c r="DC759" s="399"/>
      <c r="DD759" s="399"/>
      <c r="DE759" s="399"/>
      <c r="DG759" s="404"/>
      <c r="DI759" s="399"/>
      <c r="DJ759" s="399">
        <v>3.0541460924539798E-2</v>
      </c>
      <c r="DK759" s="399">
        <v>-6.7094986054378206E-2</v>
      </c>
    </row>
    <row r="760" spans="1:115" customFormat="1" hidden="1" outlineLevel="1">
      <c r="A760" s="398">
        <f t="shared" si="58"/>
        <v>41790</v>
      </c>
      <c r="B760" s="402"/>
      <c r="C760" s="399"/>
      <c r="D760" s="399">
        <v>0</v>
      </c>
      <c r="E760" s="399">
        <v>1.9643135172142199E-2</v>
      </c>
      <c r="F760" s="399">
        <v>2.18090763073439E-2</v>
      </c>
      <c r="G760" s="399">
        <v>2.5544699999999997E-2</v>
      </c>
      <c r="H760" s="399">
        <v>2.3819110000000001E-2</v>
      </c>
      <c r="I760" s="399">
        <v>1.2822409999999999E-2</v>
      </c>
      <c r="J760" s="399">
        <v>1.3848560000000001E-2</v>
      </c>
      <c r="K760" s="399">
        <v>1.7929270000000001E-2</v>
      </c>
      <c r="L760" s="399">
        <v>2.3992320000000001E-2</v>
      </c>
      <c r="M760" s="399">
        <v>3.8734899999999996E-2</v>
      </c>
      <c r="N760" s="399">
        <v>3.438774E-2</v>
      </c>
      <c r="O760" s="399">
        <v>2.0489570000000002E-2</v>
      </c>
      <c r="P760" s="399">
        <v>2.8533509999999998E-2</v>
      </c>
      <c r="Q760" s="399">
        <v>-7.3474600000000001E-3</v>
      </c>
      <c r="R760" s="399">
        <v>7.8709134995369398E-2</v>
      </c>
      <c r="S760" s="399">
        <v>2.2062795267917702E-2</v>
      </c>
      <c r="T760" s="399">
        <v>-2.20049264621529E-2</v>
      </c>
      <c r="U760" s="399">
        <v>-0.102564084929591</v>
      </c>
      <c r="V760" s="399">
        <v>2.7685472577428202E-2</v>
      </c>
      <c r="W760" s="399">
        <v>7.7737997923971597E-2</v>
      </c>
      <c r="X760" s="399">
        <v>7.6541201828811398E-2</v>
      </c>
      <c r="Y760" s="399">
        <v>5.2489125776260699E-2</v>
      </c>
      <c r="Z760" s="399">
        <v>-7.5520642318647802E-2</v>
      </c>
      <c r="AA760" s="399">
        <v>6.0103414758250198E-3</v>
      </c>
      <c r="AB760" s="399">
        <v>-2.6060943124938101E-3</v>
      </c>
      <c r="AC760" s="399">
        <v>1.8973853112962801E-2</v>
      </c>
      <c r="AD760" s="399">
        <v>-4.71296845700288E-2</v>
      </c>
      <c r="AE760" s="399">
        <v>5.8860566854683299E-2</v>
      </c>
      <c r="AF760" s="399">
        <v>7.6779150646638802E-2</v>
      </c>
      <c r="AG760" s="399">
        <v>3.4739570677639602E-2</v>
      </c>
      <c r="AH760" s="399">
        <v>-0.173233705467151</v>
      </c>
      <c r="AI760" s="399">
        <v>6.3095775424360998E-2</v>
      </c>
      <c r="AJ760" s="399">
        <v>6.8744427152976004E-2</v>
      </c>
      <c r="AK760" s="399">
        <v>1.20085663085238E-2</v>
      </c>
      <c r="AL760" s="399">
        <v>2.2351426475606301E-2</v>
      </c>
      <c r="AM760" s="399">
        <v>5.2627756023797502E-3</v>
      </c>
      <c r="AN760" s="399">
        <v>7.6896418418741494E-2</v>
      </c>
      <c r="AO760" s="399">
        <v>-2.8303923980467501E-2</v>
      </c>
      <c r="AP760" s="399">
        <v>-1.1953887719150199E-2</v>
      </c>
      <c r="AQ760" s="399">
        <v>5.7611436027017397E-2</v>
      </c>
      <c r="AR760" s="399">
        <v>3.3432765651339701E-2</v>
      </c>
      <c r="AS760" s="399"/>
      <c r="AT760" s="399">
        <v>2.7886366833008401E-2</v>
      </c>
      <c r="AU760" s="399">
        <v>0.17820071570870399</v>
      </c>
      <c r="AV760" s="399">
        <v>2.8407760838985201E-2</v>
      </c>
      <c r="AW760" s="399">
        <v>-2.1320459102386599E-2</v>
      </c>
      <c r="AX760" s="399"/>
      <c r="AY760" s="399">
        <v>2.6104129608237599E-2</v>
      </c>
      <c r="AZ760" s="399">
        <v>2.6688589426987899E-2</v>
      </c>
      <c r="BA760" s="399">
        <v>-3.3660596790751098E-2</v>
      </c>
      <c r="BB760" s="399">
        <v>-8.2766510527366596E-2</v>
      </c>
      <c r="BC760" s="399"/>
      <c r="BD760" s="399">
        <v>-6.1367309767472102E-2</v>
      </c>
      <c r="BE760" s="399">
        <v>6.7356061943023099E-2</v>
      </c>
      <c r="BF760" s="399">
        <v>-3.15525953462081E-3</v>
      </c>
      <c r="BG760" s="399">
        <v>1.7956759818164199E-2</v>
      </c>
      <c r="BH760" s="399">
        <v>4.3947293801644902E-2</v>
      </c>
      <c r="BI760" s="399">
        <v>9.1098390598806298E-2</v>
      </c>
      <c r="BJ760" s="399">
        <v>3.51332089076523E-2</v>
      </c>
      <c r="BK760" s="399">
        <v>-3.0075899626962801E-2</v>
      </c>
      <c r="BL760" s="399">
        <v>-7.3239572861283301E-3</v>
      </c>
      <c r="BM760" s="399">
        <v>2.22283687679374E-2</v>
      </c>
      <c r="BN760" s="399"/>
      <c r="BO760" s="399">
        <v>-1.33990828157268E-2</v>
      </c>
      <c r="BP760" s="399">
        <v>8.5010125929776397E-3</v>
      </c>
      <c r="BQ760" s="399">
        <v>3.8792060630699503E-2</v>
      </c>
      <c r="BR760" s="399">
        <v>6.1167583347229298E-2</v>
      </c>
      <c r="BS760" s="399"/>
      <c r="BT760" s="399">
        <v>6.23169006041219E-2</v>
      </c>
      <c r="BU760" s="399">
        <v>1.2945315659133001E-2</v>
      </c>
      <c r="BV760" s="399">
        <v>2.90034450564169E-3</v>
      </c>
      <c r="BW760" s="399">
        <v>-3.0920664921095901E-2</v>
      </c>
      <c r="BX760" s="403">
        <v>0.17207240553056799</v>
      </c>
      <c r="BY760" s="399">
        <v>-3.5286174459019798E-2</v>
      </c>
      <c r="BZ760" s="399">
        <v>6.5339413287373693E-2</v>
      </c>
      <c r="CA760" s="399">
        <v>6.6992432544341105E-2</v>
      </c>
      <c r="CB760" s="399">
        <v>3.6404257468647797E-2</v>
      </c>
      <c r="CC760" s="399">
        <v>7.7008152869661103E-2</v>
      </c>
      <c r="CD760" s="399"/>
      <c r="CE760" s="399"/>
      <c r="CF760" s="399">
        <v>-7.8131571270514205E-2</v>
      </c>
      <c r="CG760" s="399">
        <v>7.6252901068625204E-3</v>
      </c>
      <c r="CH760" s="399">
        <v>2.45198323750122E-2</v>
      </c>
      <c r="CI760" s="399">
        <v>5.0279349327712899E-2</v>
      </c>
      <c r="CJ760" s="399">
        <v>2.0515380970755798E-2</v>
      </c>
      <c r="CK760" s="399"/>
      <c r="CL760" s="399"/>
      <c r="CM760" s="399"/>
      <c r="CN760" s="399"/>
      <c r="CO760" s="399"/>
      <c r="CP760" s="399"/>
      <c r="CQ760" s="399"/>
      <c r="CR760" s="399">
        <v>5.1742548639679403E-3</v>
      </c>
      <c r="CS760" s="399"/>
      <c r="CT760" s="399"/>
      <c r="CU760" s="399"/>
      <c r="CV760" s="399"/>
      <c r="CW760" s="399"/>
      <c r="CX760" s="399"/>
      <c r="CY760" s="399"/>
      <c r="CZ760" s="399"/>
      <c r="DA760" s="399"/>
      <c r="DB760" s="399"/>
      <c r="DC760" s="399"/>
      <c r="DD760" s="399"/>
      <c r="DE760" s="399"/>
      <c r="DG760" s="404"/>
      <c r="DI760" s="399"/>
      <c r="DJ760" s="399">
        <v>0.127454935413332</v>
      </c>
      <c r="DK760" s="399">
        <v>7.1479821082270897E-2</v>
      </c>
    </row>
    <row r="761" spans="1:115" customFormat="1" hidden="1" outlineLevel="1">
      <c r="A761" s="398">
        <f t="shared" si="58"/>
        <v>41820</v>
      </c>
      <c r="B761" s="402"/>
      <c r="C761" s="399"/>
      <c r="D761" s="399">
        <v>0</v>
      </c>
      <c r="E761" s="399">
        <v>2.3439993130233299E-2</v>
      </c>
      <c r="F761" s="399">
        <v>2.4749250266386601E-2</v>
      </c>
      <c r="G761" s="399">
        <v>2.3443220000000001E-2</v>
      </c>
      <c r="H761" s="399">
        <v>2.5383960000000001E-2</v>
      </c>
      <c r="I761" s="399">
        <v>5.3494330000000007E-2</v>
      </c>
      <c r="J761" s="399">
        <v>2.7044800000000001E-2</v>
      </c>
      <c r="K761" s="399">
        <v>8.8200429999999996E-3</v>
      </c>
      <c r="L761" s="399">
        <v>1.133461E-2</v>
      </c>
      <c r="M761" s="399">
        <v>3.0790279999999997E-3</v>
      </c>
      <c r="N761" s="399">
        <v>3.132658E-2</v>
      </c>
      <c r="O761" s="399">
        <v>-9.476078E-4</v>
      </c>
      <c r="P761" s="399">
        <v>2.8847930000000001E-2</v>
      </c>
      <c r="Q761" s="399">
        <v>4.5457609999999996E-2</v>
      </c>
      <c r="R761" s="399">
        <v>2.76618194920796E-2</v>
      </c>
      <c r="S761" s="399">
        <v>1.87884454678433E-3</v>
      </c>
      <c r="T761" s="399">
        <v>4.7500014305114698E-2</v>
      </c>
      <c r="U761" s="399">
        <v>9.8214321446662603E-2</v>
      </c>
      <c r="V761" s="399">
        <v>3.9129775920609497E-2</v>
      </c>
      <c r="W761" s="399">
        <v>0.126650987933215</v>
      </c>
      <c r="X761" s="399">
        <v>3.8435984941895797E-2</v>
      </c>
      <c r="Y761" s="399">
        <v>7.5932952312527099E-2</v>
      </c>
      <c r="Z761" s="399">
        <v>-2.4788901353920301E-2</v>
      </c>
      <c r="AA761" s="399">
        <v>-7.4128879317469903E-3</v>
      </c>
      <c r="AB761" s="399">
        <v>-1.1198464210622199E-3</v>
      </c>
      <c r="AC761" s="399">
        <v>0.103553118987892</v>
      </c>
      <c r="AD761" s="399">
        <v>6.6567458862558201E-2</v>
      </c>
      <c r="AE761" s="399">
        <v>2.05928952355314E-2</v>
      </c>
      <c r="AF761" s="399">
        <v>2.8911611046625998E-2</v>
      </c>
      <c r="AG761" s="399">
        <v>4.7238461013591602E-2</v>
      </c>
      <c r="AH761" s="399">
        <v>1.23256723325515E-3</v>
      </c>
      <c r="AI761" s="399">
        <v>2.7487499620140601E-2</v>
      </c>
      <c r="AJ761" s="399">
        <v>2.2776100656059801E-2</v>
      </c>
      <c r="AK761" s="399">
        <v>3.4582625745710402E-2</v>
      </c>
      <c r="AL761" s="399">
        <v>8.5953776289334302E-2</v>
      </c>
      <c r="AM761" s="399">
        <v>-1.78427914002613E-2</v>
      </c>
      <c r="AN761" s="399">
        <v>9.2321912662220298E-2</v>
      </c>
      <c r="AO761" s="399">
        <v>-9.2986812156806403E-2</v>
      </c>
      <c r="AP761" s="399">
        <v>7.7286736544401801E-3</v>
      </c>
      <c r="AQ761" s="399">
        <v>8.3216252790538903E-3</v>
      </c>
      <c r="AR761" s="399">
        <v>-2.4210096884616499E-2</v>
      </c>
      <c r="AS761" s="399"/>
      <c r="AT761" s="399">
        <v>-3.5459158417495598E-2</v>
      </c>
      <c r="AU761" s="399">
        <v>0.119343136763637</v>
      </c>
      <c r="AV761" s="399">
        <v>1.9000287120389502E-2</v>
      </c>
      <c r="AW761" s="399">
        <v>-2.7231302848285E-2</v>
      </c>
      <c r="AX761" s="399"/>
      <c r="AY761" s="399">
        <v>1.9569584424264399E-2</v>
      </c>
      <c r="AZ761" s="399">
        <v>1.12409644001112E-2</v>
      </c>
      <c r="BA761" s="399">
        <v>3.6546223307073598E-2</v>
      </c>
      <c r="BB761" s="399">
        <v>3.6464972848226598E-2</v>
      </c>
      <c r="BC761" s="399"/>
      <c r="BD761" s="399">
        <v>-2.3875035479945701E-2</v>
      </c>
      <c r="BE761" s="399">
        <v>0.310268440439252</v>
      </c>
      <c r="BF761" s="399">
        <v>0.103004601972588</v>
      </c>
      <c r="BG761" s="399">
        <v>4.8661714385697899E-2</v>
      </c>
      <c r="BH761" s="399">
        <v>9.2389039314030696E-2</v>
      </c>
      <c r="BI761" s="399">
        <v>0.21421764668840201</v>
      </c>
      <c r="BJ761" s="399">
        <v>2.6071272840658001E-2</v>
      </c>
      <c r="BK761" s="399">
        <v>6.2995252815632702E-2</v>
      </c>
      <c r="BL761" s="399">
        <v>3.6890489000873397E-2</v>
      </c>
      <c r="BM761" s="399">
        <v>0.113755585471432</v>
      </c>
      <c r="BN761" s="399"/>
      <c r="BO761" s="399">
        <v>6.3197463329364101E-2</v>
      </c>
      <c r="BP761" s="399">
        <v>3.2644508089491903E-2</v>
      </c>
      <c r="BQ761" s="399">
        <v>1.0819646706789801E-2</v>
      </c>
      <c r="BR761" s="399">
        <v>3.1447423745964098E-2</v>
      </c>
      <c r="BS761" s="399"/>
      <c r="BT761" s="399">
        <v>-1.9177970390695399E-2</v>
      </c>
      <c r="BU761" s="399">
        <v>9.4452623600644794E-3</v>
      </c>
      <c r="BV761" s="399">
        <v>5.8494732372381598E-2</v>
      </c>
      <c r="BW761" s="399">
        <v>-2.21441941019371E-2</v>
      </c>
      <c r="BX761" s="403">
        <v>-2.0681702921660099E-2</v>
      </c>
      <c r="BY761" s="399">
        <v>4.3753475472124402E-2</v>
      </c>
      <c r="BZ761" s="399">
        <v>9.3422736096520007E-3</v>
      </c>
      <c r="CA761" s="399">
        <v>4.4913030997170297E-2</v>
      </c>
      <c r="CB761" s="399">
        <v>-3.7772731957452697E-2</v>
      </c>
      <c r="CC761" s="399">
        <v>-3.7666419027931997E-2</v>
      </c>
      <c r="CD761" s="399"/>
      <c r="CE761" s="399"/>
      <c r="CF761" s="399">
        <v>0.112629422203967</v>
      </c>
      <c r="CG761" s="399">
        <v>-2.1473009590866599E-3</v>
      </c>
      <c r="CH761" s="399">
        <v>0.1380739565995</v>
      </c>
      <c r="CI761" s="399">
        <v>6.3829789932306105E-2</v>
      </c>
      <c r="CJ761" s="399">
        <v>1.8563441961623801E-2</v>
      </c>
      <c r="CK761" s="399"/>
      <c r="CL761" s="399"/>
      <c r="CM761" s="399"/>
      <c r="CN761" s="399"/>
      <c r="CO761" s="399"/>
      <c r="CP761" s="399"/>
      <c r="CQ761" s="399"/>
      <c r="CR761" s="399">
        <v>9.5945418092462306E-3</v>
      </c>
      <c r="CS761" s="399"/>
      <c r="CT761" s="399"/>
      <c r="CU761" s="399"/>
      <c r="CV761" s="399"/>
      <c r="CW761" s="399"/>
      <c r="CX761" s="399"/>
      <c r="CY761" s="399"/>
      <c r="CZ761" s="399"/>
      <c r="DA761" s="399"/>
      <c r="DB761" s="399"/>
      <c r="DC761" s="399"/>
      <c r="DD761" s="399"/>
      <c r="DE761" s="399"/>
      <c r="DG761" s="404"/>
      <c r="DI761" s="399"/>
      <c r="DJ761" s="399">
        <v>-1.2972530490318801E-2</v>
      </c>
      <c r="DK761" s="399">
        <v>4.1583189148874398E-2</v>
      </c>
    </row>
    <row r="762" spans="1:115" customFormat="1" hidden="1" outlineLevel="1">
      <c r="A762" s="398">
        <f t="shared" si="58"/>
        <v>41851</v>
      </c>
      <c r="B762" s="402"/>
      <c r="C762" s="399"/>
      <c r="D762" s="399">
        <v>0</v>
      </c>
      <c r="E762" s="399">
        <v>-2.0850529856525999E-2</v>
      </c>
      <c r="F762" s="399">
        <v>-1.8604029265248199E-2</v>
      </c>
      <c r="G762" s="399">
        <v>-2.4874730000000001E-2</v>
      </c>
      <c r="H762" s="399">
        <v>-1.9142699999999999E-2</v>
      </c>
      <c r="I762" s="399">
        <v>-3.737149E-2</v>
      </c>
      <c r="J762" s="399">
        <v>-1.7680029999999999E-2</v>
      </c>
      <c r="K762" s="399">
        <v>-4.5196790000000001E-2</v>
      </c>
      <c r="L762" s="399">
        <v>8.0171030000000007E-4</v>
      </c>
      <c r="M762" s="399">
        <v>1.176671E-2</v>
      </c>
      <c r="N762" s="399">
        <v>5.1658230000000008E-3</v>
      </c>
      <c r="O762" s="399">
        <v>-3.4616710000000002E-2</v>
      </c>
      <c r="P762" s="399">
        <v>-2.6577760000000001E-3</v>
      </c>
      <c r="Q762" s="399">
        <v>-6.9474030000000006E-2</v>
      </c>
      <c r="R762" s="399">
        <v>2.8731480370744099E-2</v>
      </c>
      <c r="S762" s="399">
        <v>2.5605378458162201E-2</v>
      </c>
      <c r="T762" s="399">
        <v>-6.6825767915505804E-2</v>
      </c>
      <c r="U762" s="399">
        <v>6.5040664904824505E-2</v>
      </c>
      <c r="V762" s="399">
        <v>-3.6301522843879698E-2</v>
      </c>
      <c r="W762" s="399">
        <v>0.15652270154327599</v>
      </c>
      <c r="X762" s="399">
        <v>-2.2654671332335501E-2</v>
      </c>
      <c r="Y762" s="399">
        <v>-7.5736671940514998E-3</v>
      </c>
      <c r="Z762" s="399">
        <v>2.80125445925172E-3</v>
      </c>
      <c r="AA762" s="399">
        <v>2.3761204820608301E-2</v>
      </c>
      <c r="AB762" s="399">
        <v>1.2892350911945599E-2</v>
      </c>
      <c r="AC762" s="399">
        <v>-6.5943555618258098E-2</v>
      </c>
      <c r="AD762" s="399">
        <v>-3.7133988994878298E-2</v>
      </c>
      <c r="AE762" s="399">
        <v>1.6326619012070301E-3</v>
      </c>
      <c r="AF762" s="399">
        <v>0.104080949028104</v>
      </c>
      <c r="AG762" s="399">
        <v>-5.3435072753921301E-2</v>
      </c>
      <c r="AH762" s="399">
        <v>-0.109560934934212</v>
      </c>
      <c r="AI762" s="399">
        <v>-6.3968808822435497E-3</v>
      </c>
      <c r="AJ762" s="399">
        <v>-8.75706854609337E-3</v>
      </c>
      <c r="AK762" s="399">
        <v>2.9350458250447499E-2</v>
      </c>
      <c r="AL762" s="399">
        <v>3.6990168624999502E-3</v>
      </c>
      <c r="AM762" s="399">
        <v>3.8822870689147297E-2</v>
      </c>
      <c r="AN762" s="399">
        <v>3.5809568258236203E-2</v>
      </c>
      <c r="AO762" s="399">
        <v>-4.9654109295035803E-2</v>
      </c>
      <c r="AP762" s="399">
        <v>-1.91875967480814E-2</v>
      </c>
      <c r="AQ762" s="399">
        <v>-5.4158764840367404E-3</v>
      </c>
      <c r="AR762" s="399">
        <v>-5.6095322560488499E-2</v>
      </c>
      <c r="AS762" s="399"/>
      <c r="AT762" s="399">
        <v>-5.5318530279380097E-4</v>
      </c>
      <c r="AU762" s="399">
        <v>-3.5658889900783197E-2</v>
      </c>
      <c r="AV762" s="399">
        <v>-1.38793912170259E-2</v>
      </c>
      <c r="AW762" s="399">
        <v>-8.3052074427308799E-3</v>
      </c>
      <c r="AX762" s="399"/>
      <c r="AY762" s="399">
        <v>-2.4883029375087601E-2</v>
      </c>
      <c r="AZ762" s="399">
        <v>-3.28626848868318E-3</v>
      </c>
      <c r="BA762" s="399">
        <v>-3.4635524437144398E-2</v>
      </c>
      <c r="BB762" s="399">
        <v>9.8986160579584898E-2</v>
      </c>
      <c r="BC762" s="399"/>
      <c r="BD762" s="399">
        <v>2.6339697760016101E-3</v>
      </c>
      <c r="BE762" s="399">
        <v>-6.09420851760493E-2</v>
      </c>
      <c r="BF762" s="399">
        <v>-0.16518843068442601</v>
      </c>
      <c r="BG762" s="399">
        <v>-5.6870323102549102E-3</v>
      </c>
      <c r="BH762" s="399">
        <v>4.0986162737475197E-3</v>
      </c>
      <c r="BI762" s="399">
        <v>-6.4833063906294799E-2</v>
      </c>
      <c r="BJ762" s="399">
        <v>2.0652053762137901E-2</v>
      </c>
      <c r="BK762" s="399">
        <v>-6.7018509538513502E-2</v>
      </c>
      <c r="BL762" s="399">
        <v>7.8644725644645402E-3</v>
      </c>
      <c r="BM762" s="399">
        <v>0.111097679078087</v>
      </c>
      <c r="BN762" s="399">
        <v>5.9785276381209E-2</v>
      </c>
      <c r="BO762" s="399">
        <v>-1.0034406205499599E-2</v>
      </c>
      <c r="BP762" s="399">
        <v>9.3154237231063398E-4</v>
      </c>
      <c r="BQ762" s="399">
        <v>-7.7521876294114403E-2</v>
      </c>
      <c r="BR762" s="399">
        <v>-8.5621330208974708E-3</v>
      </c>
      <c r="BS762" s="399"/>
      <c r="BT762" s="399">
        <v>1.4237149910962801E-3</v>
      </c>
      <c r="BU762" s="399">
        <v>-3.5380807609525798E-2</v>
      </c>
      <c r="BV762" s="399">
        <v>-6.8319538505357102E-2</v>
      </c>
      <c r="BW762" s="399">
        <v>-1.9847876746721799E-2</v>
      </c>
      <c r="BX762" s="403">
        <v>-2.0226065638892E-2</v>
      </c>
      <c r="BY762" s="399">
        <v>-2.7766301656039299E-2</v>
      </c>
      <c r="BZ762" s="399">
        <v>2.3041894969377499E-2</v>
      </c>
      <c r="CA762" s="399">
        <v>-4.9953649749993501E-2</v>
      </c>
      <c r="CB762" s="399">
        <v>-2.7280486069450199E-2</v>
      </c>
      <c r="CC762" s="399">
        <v>1.6765304707063899E-2</v>
      </c>
      <c r="CD762" s="399"/>
      <c r="CE762" s="399"/>
      <c r="CF762" s="399">
        <v>-2.0833359997879001E-2</v>
      </c>
      <c r="CG762" s="399">
        <v>-1.2049170449439799E-2</v>
      </c>
      <c r="CH762" s="399">
        <v>-8.1051384164343404E-2</v>
      </c>
      <c r="CI762" s="399">
        <v>-0.125</v>
      </c>
      <c r="CJ762" s="399">
        <v>3.5012340851414199E-2</v>
      </c>
      <c r="CK762" s="399"/>
      <c r="CL762" s="399"/>
      <c r="CM762" s="399"/>
      <c r="CN762" s="399"/>
      <c r="CO762" s="399"/>
      <c r="CP762" s="399"/>
      <c r="CQ762" s="399"/>
      <c r="CR762" s="399">
        <v>3.5770973896709301E-3</v>
      </c>
      <c r="CS762" s="399"/>
      <c r="CT762" s="399"/>
      <c r="CU762" s="399"/>
      <c r="CV762" s="399"/>
      <c r="CW762" s="399"/>
      <c r="CX762" s="399"/>
      <c r="CY762" s="399"/>
      <c r="CZ762" s="399"/>
      <c r="DA762" s="399"/>
      <c r="DB762" s="399"/>
      <c r="DC762" s="399"/>
      <c r="DD762" s="399"/>
      <c r="DE762" s="399"/>
      <c r="DG762" s="404"/>
      <c r="DI762" s="399"/>
      <c r="DJ762" s="399">
        <v>-4.37279810510421E-2</v>
      </c>
      <c r="DK762" s="399">
        <v>-1.1740973783766699E-2</v>
      </c>
    </row>
    <row r="763" spans="1:115" customFormat="1" hidden="1" outlineLevel="1">
      <c r="A763" s="398">
        <f t="shared" si="58"/>
        <v>41882</v>
      </c>
      <c r="B763" s="402"/>
      <c r="C763" s="399"/>
      <c r="D763" s="399">
        <v>0</v>
      </c>
      <c r="E763" s="399">
        <v>3.9866456291045502E-2</v>
      </c>
      <c r="F763" s="399">
        <v>4.0381318973444498E-2</v>
      </c>
      <c r="G763" s="399">
        <v>4.1659019999999998E-2</v>
      </c>
      <c r="H763" s="399">
        <v>4.3608180000000003E-2</v>
      </c>
      <c r="I763" s="399">
        <v>2.655596E-2</v>
      </c>
      <c r="J763" s="399">
        <v>3.9069359999999997E-2</v>
      </c>
      <c r="K763" s="399">
        <v>4.4509189999999997E-2</v>
      </c>
      <c r="L763" s="399">
        <v>3.044059E-2</v>
      </c>
      <c r="M763" s="399">
        <v>-6.4610369999999993E-3</v>
      </c>
      <c r="N763" s="399">
        <v>4.2553189999999998E-2</v>
      </c>
      <c r="O763" s="399">
        <v>4.7482790000000004E-2</v>
      </c>
      <c r="P763" s="399">
        <v>5.2425350000000003E-2</v>
      </c>
      <c r="Q763" s="399">
        <v>5.1455880000000002E-2</v>
      </c>
      <c r="R763" s="399">
        <v>7.7508651936956705E-2</v>
      </c>
      <c r="S763" s="399">
        <v>2.6687774701901801E-2</v>
      </c>
      <c r="T763" s="399">
        <v>6.6496159784103795E-2</v>
      </c>
      <c r="U763" s="399">
        <v>0.15419843093643601</v>
      </c>
      <c r="V763" s="399">
        <v>8.3229557248907404E-2</v>
      </c>
      <c r="W763" s="399">
        <v>-7.0816883021767004E-3</v>
      </c>
      <c r="X763" s="399">
        <v>4.8499926514961197E-2</v>
      </c>
      <c r="Y763" s="399">
        <v>2.6009607703541202E-2</v>
      </c>
      <c r="Z763" s="399">
        <v>2.32052410138905E-3</v>
      </c>
      <c r="AA763" s="399">
        <v>3.0117296371185098E-2</v>
      </c>
      <c r="AB763" s="399">
        <v>9.0204749533911693E-2</v>
      </c>
      <c r="AC763" s="399">
        <v>8.9216592674431203E-2</v>
      </c>
      <c r="AD763" s="399">
        <v>0.158609610299346</v>
      </c>
      <c r="AE763" s="399">
        <v>4.6576742807691897E-2</v>
      </c>
      <c r="AF763" s="399">
        <v>1.3356342752159901E-2</v>
      </c>
      <c r="AG763" s="399">
        <v>-5.6443443634475399E-2</v>
      </c>
      <c r="AH763" s="399">
        <v>7.1889373783186203E-2</v>
      </c>
      <c r="AI763" s="399">
        <v>0</v>
      </c>
      <c r="AJ763" s="399">
        <v>4.8485853123640902E-3</v>
      </c>
      <c r="AK763" s="399">
        <v>2.0366057444069999E-3</v>
      </c>
      <c r="AL763" s="399">
        <v>0.11895492378546101</v>
      </c>
      <c r="AM763" s="399">
        <v>5.0014734101147998E-2</v>
      </c>
      <c r="AN763" s="399">
        <v>2.7285742801331999E-2</v>
      </c>
      <c r="AO763" s="399">
        <v>3.7951625634130098E-2</v>
      </c>
      <c r="AP763" s="399">
        <v>5.93938107811409E-2</v>
      </c>
      <c r="AQ763" s="399">
        <v>2.1485594350869799E-2</v>
      </c>
      <c r="AR763" s="399">
        <v>0.11634509065552</v>
      </c>
      <c r="AS763" s="399"/>
      <c r="AT763" s="399">
        <v>2.82246531293384E-2</v>
      </c>
      <c r="AU763" s="399">
        <v>5.1075899359927103E-2</v>
      </c>
      <c r="AV763" s="399">
        <v>4.9830018962447202E-2</v>
      </c>
      <c r="AW763" s="399">
        <v>7.4883970905021705E-2</v>
      </c>
      <c r="AX763" s="399"/>
      <c r="AY763" s="399">
        <v>-5.0150497546257401E-3</v>
      </c>
      <c r="AZ763" s="399">
        <v>6.0374433052741303E-2</v>
      </c>
      <c r="BA763" s="399">
        <v>2.56410733009158E-2</v>
      </c>
      <c r="BB763" s="399">
        <v>3.6896279705064199E-2</v>
      </c>
      <c r="BC763" s="399"/>
      <c r="BD763" s="399">
        <v>0.12220235208006699</v>
      </c>
      <c r="BE763" s="399">
        <v>5.2412505238719202E-2</v>
      </c>
      <c r="BF763" s="399">
        <v>0.12495123394034301</v>
      </c>
      <c r="BG763" s="399">
        <v>2.29142980506171E-2</v>
      </c>
      <c r="BH763" s="399">
        <v>7.76410803844629E-3</v>
      </c>
      <c r="BI763" s="399">
        <v>0.25924370899500798</v>
      </c>
      <c r="BJ763" s="399">
        <v>3.8794972732323303E-2</v>
      </c>
      <c r="BK763" s="399">
        <v>8.2580536548059399E-2</v>
      </c>
      <c r="BL763" s="399">
        <v>3.0865333285822801E-2</v>
      </c>
      <c r="BM763" s="399">
        <v>2.7231935505897399E-2</v>
      </c>
      <c r="BN763" s="399">
        <v>0.26814874457118099</v>
      </c>
      <c r="BO763" s="399">
        <v>1.0137970428538401E-2</v>
      </c>
      <c r="BP763" s="399">
        <v>1.8425603398880899E-2</v>
      </c>
      <c r="BQ763" s="399">
        <v>8.56520984136111E-3</v>
      </c>
      <c r="BR763" s="399">
        <v>6.9462703200848797E-2</v>
      </c>
      <c r="BS763" s="399"/>
      <c r="BT763" s="399">
        <v>9.0753811993546894E-3</v>
      </c>
      <c r="BU763" s="399">
        <v>2.6611793724834899E-2</v>
      </c>
      <c r="BV763" s="399">
        <v>2.8977060663521299E-2</v>
      </c>
      <c r="BW763" s="399">
        <v>3.2853908072669698E-2</v>
      </c>
      <c r="BX763" s="403">
        <v>-8.6824493692720897E-2</v>
      </c>
      <c r="BY763" s="399">
        <v>3.7340160117033998E-2</v>
      </c>
      <c r="BZ763" s="399">
        <v>-9.5124393977672403E-3</v>
      </c>
      <c r="CA763" s="399">
        <v>3.4067112801183699E-2</v>
      </c>
      <c r="CB763" s="399">
        <v>4.3530962888758101E-2</v>
      </c>
      <c r="CC763" s="399">
        <v>4.0466487874136897E-2</v>
      </c>
      <c r="CD763" s="399"/>
      <c r="CE763" s="399"/>
      <c r="CF763" s="399">
        <v>8.7515535007885295E-2</v>
      </c>
      <c r="CG763" s="399">
        <v>4.1946987835353299E-2</v>
      </c>
      <c r="CH763" s="399">
        <v>1.5219012286793799E-2</v>
      </c>
      <c r="CI763" s="399">
        <v>0.15428570338657899</v>
      </c>
      <c r="CJ763" s="399">
        <v>5.9169394529322301E-2</v>
      </c>
      <c r="CK763" s="399"/>
      <c r="CL763" s="399"/>
      <c r="CM763" s="399"/>
      <c r="CN763" s="399"/>
      <c r="CO763" s="399"/>
      <c r="CP763" s="399"/>
      <c r="CQ763" s="399"/>
      <c r="CR763" s="399">
        <v>4.63355796017468E-2</v>
      </c>
      <c r="CS763" s="399"/>
      <c r="CT763" s="399"/>
      <c r="CU763" s="399"/>
      <c r="CV763" s="399"/>
      <c r="CW763" s="399"/>
      <c r="CX763" s="399"/>
      <c r="CY763" s="399"/>
      <c r="CZ763" s="399"/>
      <c r="DA763" s="399"/>
      <c r="DB763" s="399"/>
      <c r="DC763" s="399"/>
      <c r="DD763" s="399"/>
      <c r="DE763" s="399"/>
      <c r="DG763" s="404"/>
      <c r="DI763" s="399"/>
      <c r="DJ763" s="399">
        <v>-4.2342638311661601E-2</v>
      </c>
      <c r="DK763" s="399">
        <v>-2.96404917209168E-2</v>
      </c>
    </row>
    <row r="764" spans="1:115" customFormat="1" hidden="1" outlineLevel="1">
      <c r="A764" s="398">
        <f t="shared" si="58"/>
        <v>41912</v>
      </c>
      <c r="B764" s="402"/>
      <c r="C764" s="399"/>
      <c r="D764" s="399">
        <v>0</v>
      </c>
      <c r="E764" s="399">
        <v>-2.2343680067183399E-2</v>
      </c>
      <c r="F764" s="399">
        <v>-2.01135985784337E-2</v>
      </c>
      <c r="G764" s="399">
        <v>-2.9422130000000001E-2</v>
      </c>
      <c r="H764" s="399">
        <v>-2.9169649999999998E-2</v>
      </c>
      <c r="I764" s="399">
        <v>-7.8308130000000004E-2</v>
      </c>
      <c r="J764" s="399">
        <v>-1.419141E-2</v>
      </c>
      <c r="K764" s="399">
        <v>-2.4432469999999998E-2</v>
      </c>
      <c r="L764" s="399">
        <v>-6.038251E-2</v>
      </c>
      <c r="M764" s="399">
        <v>-1.2712060000000001E-2</v>
      </c>
      <c r="N764" s="399">
        <v>-1.3309670000000001E-2</v>
      </c>
      <c r="O764" s="399">
        <v>3.073246E-3</v>
      </c>
      <c r="P764" s="399">
        <v>-1.5362290000000001E-3</v>
      </c>
      <c r="Q764" s="399">
        <v>-2.646194E-2</v>
      </c>
      <c r="R764" s="399">
        <v>-1.707315621322E-2</v>
      </c>
      <c r="S764" s="399">
        <v>1.7590345170821399E-3</v>
      </c>
      <c r="T764" s="399">
        <v>-0.18225419102119</v>
      </c>
      <c r="U764" s="399">
        <v>3.8359783604231701E-2</v>
      </c>
      <c r="V764" s="399">
        <v>-4.8961791190245699E-2</v>
      </c>
      <c r="W764" s="399">
        <v>1.72943845850668E-2</v>
      </c>
      <c r="X764" s="399">
        <v>-1.2948516400601901E-2</v>
      </c>
      <c r="Y764" s="399">
        <v>-6.1139111681014997E-2</v>
      </c>
      <c r="Z764" s="399">
        <v>-1.21532524631386E-2</v>
      </c>
      <c r="AA764" s="399">
        <v>3.5018315731096802E-2</v>
      </c>
      <c r="AB764" s="399">
        <v>1.08291577135311E-2</v>
      </c>
      <c r="AC764" s="399">
        <v>-2.6400429332588099E-2</v>
      </c>
      <c r="AD764" s="399">
        <v>-4.5007012925917897E-2</v>
      </c>
      <c r="AE764" s="399">
        <v>-9.4570041718252604E-3</v>
      </c>
      <c r="AF764" s="399">
        <v>-3.1909274321973102E-2</v>
      </c>
      <c r="AG764" s="399">
        <v>-8.2568782913356398E-2</v>
      </c>
      <c r="AH764" s="399">
        <v>-0.12854685045985001</v>
      </c>
      <c r="AI764" s="399">
        <v>1.0076928488210001E-2</v>
      </c>
      <c r="AJ764" s="399">
        <v>1.0388742264488601E-2</v>
      </c>
      <c r="AK764" s="399">
        <v>-6.2738513028044399E-3</v>
      </c>
      <c r="AL764" s="399">
        <v>-4.7689967407830103E-2</v>
      </c>
      <c r="AM764" s="399">
        <v>5.0460058719365299E-2</v>
      </c>
      <c r="AN764" s="399">
        <v>4.1402650779070502E-2</v>
      </c>
      <c r="AO764" s="399">
        <v>5.2091109453054701E-2</v>
      </c>
      <c r="AP764" s="399">
        <v>-6.2664809398925696E-3</v>
      </c>
      <c r="AQ764" s="399">
        <v>0.135582453196537</v>
      </c>
      <c r="AR764" s="399">
        <v>-5.1413844361695597E-2</v>
      </c>
      <c r="AS764" s="399"/>
      <c r="AT764" s="399">
        <v>-7.8256631543486596E-2</v>
      </c>
      <c r="AU764" s="399">
        <v>0.15425345263998699</v>
      </c>
      <c r="AV764" s="399">
        <v>1.3666253539375599E-2</v>
      </c>
      <c r="AW764" s="399">
        <v>7.5799462377521502E-3</v>
      </c>
      <c r="AX764" s="399"/>
      <c r="AY764" s="399">
        <v>-4.2338520612531599E-2</v>
      </c>
      <c r="AZ764" s="399">
        <v>4.0347999666554496E-3</v>
      </c>
      <c r="BA764" s="399">
        <v>-1.6892142915394301E-2</v>
      </c>
      <c r="BB764" s="399">
        <v>-5.5991468100942798E-2</v>
      </c>
      <c r="BC764" s="399"/>
      <c r="BD764" s="399">
        <v>-7.3811257249982703E-3</v>
      </c>
      <c r="BE764" s="399">
        <v>0.200277844660569</v>
      </c>
      <c r="BF764" s="399">
        <v>-0.12022774293081399</v>
      </c>
      <c r="BG764" s="399">
        <v>-0.150488221496553</v>
      </c>
      <c r="BH764" s="399">
        <v>-7.2619333044254997E-2</v>
      </c>
      <c r="BI764" s="399">
        <v>-6.00600359793294E-2</v>
      </c>
      <c r="BJ764" s="399">
        <v>-5.2149442204440698E-2</v>
      </c>
      <c r="BK764" s="399">
        <v>-9.2050842413318401E-2</v>
      </c>
      <c r="BL764" s="399">
        <v>1.32885299731297E-2</v>
      </c>
      <c r="BM764" s="399">
        <v>-1.74251588728822E-2</v>
      </c>
      <c r="BN764" s="399">
        <v>5.3428782808103002E-2</v>
      </c>
      <c r="BO764" s="399">
        <v>-7.8254073098491903E-2</v>
      </c>
      <c r="BP764" s="399">
        <v>-1.30844565593631E-2</v>
      </c>
      <c r="BQ764" s="399">
        <v>-4.33251070332554E-2</v>
      </c>
      <c r="BR764" s="399">
        <v>-7.2914962236425498E-4</v>
      </c>
      <c r="BS764" s="399"/>
      <c r="BT764" s="399">
        <v>3.9995812863564597E-3</v>
      </c>
      <c r="BU764" s="399">
        <v>-1.45402865004443E-2</v>
      </c>
      <c r="BV764" s="399">
        <v>-7.4151931218776806E-2</v>
      </c>
      <c r="BW764" s="399">
        <v>1.284757515124E-2</v>
      </c>
      <c r="BX764" s="403">
        <v>-4.0226033495400798E-2</v>
      </c>
      <c r="BY764" s="399">
        <v>1.05420705161587E-2</v>
      </c>
      <c r="BZ764" s="399">
        <v>1.48791060622641E-2</v>
      </c>
      <c r="CA764" s="399">
        <v>-1.1207477587041801E-3</v>
      </c>
      <c r="CB764" s="399">
        <v>-1.40144743027936E-2</v>
      </c>
      <c r="CC764" s="399">
        <v>1.7617497749418099E-3</v>
      </c>
      <c r="CD764" s="399"/>
      <c r="CE764" s="399"/>
      <c r="CF764" s="399">
        <v>-0.14829065453529799</v>
      </c>
      <c r="CG764" s="399">
        <v>-2.2157110095709E-2</v>
      </c>
      <c r="CH764" s="399">
        <v>-7.2509906618418496E-2</v>
      </c>
      <c r="CI764" s="399">
        <v>-1.48514711252673E-2</v>
      </c>
      <c r="CJ764" s="399">
        <v>2.04707895795051E-2</v>
      </c>
      <c r="CK764" s="399"/>
      <c r="CL764" s="399"/>
      <c r="CM764" s="399"/>
      <c r="CN764" s="399"/>
      <c r="CO764" s="399"/>
      <c r="CP764" s="399"/>
      <c r="CQ764" s="399"/>
      <c r="CR764" s="399">
        <v>2.0015901132615001E-2</v>
      </c>
      <c r="CS764" s="399"/>
      <c r="CT764" s="399"/>
      <c r="CU764" s="399"/>
      <c r="CV764" s="399"/>
      <c r="CW764" s="399"/>
      <c r="CX764" s="399"/>
      <c r="CY764" s="399"/>
      <c r="CZ764" s="399"/>
      <c r="DA764" s="399"/>
      <c r="DB764" s="399"/>
      <c r="DC764" s="399"/>
      <c r="DD764" s="399"/>
      <c r="DE764" s="399"/>
      <c r="DG764" s="404"/>
      <c r="DI764" s="399"/>
      <c r="DJ764" s="399">
        <v>-0.115289246958679</v>
      </c>
      <c r="DK764" s="399">
        <v>-2.7871191661088701E-2</v>
      </c>
    </row>
    <row r="765" spans="1:115" customFormat="1" hidden="1" outlineLevel="1">
      <c r="A765" s="398">
        <f t="shared" si="58"/>
        <v>41943</v>
      </c>
      <c r="B765" s="402"/>
      <c r="C765" s="399"/>
      <c r="D765" s="399">
        <v>0</v>
      </c>
      <c r="E765" s="399">
        <v>2.6405170130326901E-2</v>
      </c>
      <c r="F765" s="399">
        <v>2.57401499540406E-2</v>
      </c>
      <c r="G765" s="399">
        <v>-1.615538E-2</v>
      </c>
      <c r="H765" s="399">
        <v>2.5437789999999998E-2</v>
      </c>
      <c r="I765" s="399">
        <v>-3.988713E-2</v>
      </c>
      <c r="J765" s="399">
        <v>3.8337280000000001E-2</v>
      </c>
      <c r="K765" s="399">
        <v>3.9144150000000003E-2</v>
      </c>
      <c r="L765" s="399">
        <v>9.9373690000000001E-2</v>
      </c>
      <c r="M765" s="399">
        <v>2.0894430000000002E-2</v>
      </c>
      <c r="N765" s="399">
        <v>1.9084730000000001E-2</v>
      </c>
      <c r="O765" s="399">
        <v>3.676596E-2</v>
      </c>
      <c r="P765" s="399">
        <v>5.7611759999999998E-2</v>
      </c>
      <c r="Q765" s="399">
        <v>8.3661849999999996E-2</v>
      </c>
      <c r="R765" s="399">
        <v>7.1960451795874E-2</v>
      </c>
      <c r="S765" s="399">
        <v>0.121177096807165</v>
      </c>
      <c r="T765" s="399">
        <v>-0.17888566514971299</v>
      </c>
      <c r="U765" s="399">
        <v>9.2356676871386795E-2</v>
      </c>
      <c r="V765" s="399">
        <v>-5.2660993852379497E-2</v>
      </c>
      <c r="W765" s="399">
        <v>9.4120922636896198E-2</v>
      </c>
      <c r="X765" s="399">
        <v>1.8333983119910299E-2</v>
      </c>
      <c r="Y765" s="399">
        <v>-2.93443693630096E-2</v>
      </c>
      <c r="Z765" s="399">
        <v>1.28881863724699E-2</v>
      </c>
      <c r="AA765" s="399">
        <v>6.42352166524542E-2</v>
      </c>
      <c r="AB765" s="399">
        <v>5.7248042732781702E-2</v>
      </c>
      <c r="AC765" s="399">
        <v>0.112289293172984</v>
      </c>
      <c r="AD765" s="399">
        <v>2.5527708439098101E-2</v>
      </c>
      <c r="AE765" s="399">
        <v>2.6395402237202301E-2</v>
      </c>
      <c r="AF765" s="399">
        <v>0.10596377766597601</v>
      </c>
      <c r="AG765" s="399">
        <v>0.101489242532263</v>
      </c>
      <c r="AH765" s="399">
        <v>0.11840155719439199</v>
      </c>
      <c r="AI765" s="399">
        <v>-3.1661303901408998E-2</v>
      </c>
      <c r="AJ765" s="399">
        <v>-3.4907596683950999E-2</v>
      </c>
      <c r="AK765" s="399">
        <v>1.8499304758474701E-2</v>
      </c>
      <c r="AL765" s="399">
        <v>2.0857002323204199E-2</v>
      </c>
      <c r="AM765" s="399">
        <v>4.2619440644225702E-2</v>
      </c>
      <c r="AN765" s="399">
        <v>4.2303068396890298E-2</v>
      </c>
      <c r="AO765" s="399">
        <v>-8.5693123074888009E-3</v>
      </c>
      <c r="AP765" s="399">
        <v>-2.2604523437320299E-2</v>
      </c>
      <c r="AQ765" s="399">
        <v>4.2264606625487901E-2</v>
      </c>
      <c r="AR765" s="399">
        <v>5.9078094188433898E-2</v>
      </c>
      <c r="AS765" s="399"/>
      <c r="AT765" s="399">
        <v>2.32725721940567E-2</v>
      </c>
      <c r="AU765" s="399">
        <v>7.7471953030926605E-2</v>
      </c>
      <c r="AV765" s="399">
        <v>3.3086135898333598E-2</v>
      </c>
      <c r="AW765" s="399">
        <v>5.0142640502683002E-2</v>
      </c>
      <c r="AX765" s="399"/>
      <c r="AY765" s="399">
        <v>-6.2342387029955003E-2</v>
      </c>
      <c r="AZ765" s="399">
        <v>4.8266898631715099E-2</v>
      </c>
      <c r="BA765" s="399">
        <v>7.4234341185015207E-2</v>
      </c>
      <c r="BB765" s="399">
        <v>9.8669558458540599E-2</v>
      </c>
      <c r="BC765" s="399"/>
      <c r="BD765" s="399">
        <v>7.0136805536278907E-2</v>
      </c>
      <c r="BE765" s="399">
        <v>2.9383121558925699E-3</v>
      </c>
      <c r="BF765" s="399">
        <v>-0.114555118192744</v>
      </c>
      <c r="BG765" s="399">
        <v>-3.8844423052304698E-2</v>
      </c>
      <c r="BH765" s="399">
        <v>0.13823398643075499</v>
      </c>
      <c r="BI765" s="399">
        <v>5.7153021156944601E-2</v>
      </c>
      <c r="BJ765" s="399">
        <v>6.1941143402467001E-2</v>
      </c>
      <c r="BK765" s="399">
        <v>3.18337886640922E-2</v>
      </c>
      <c r="BL765" s="399">
        <v>1.0748130556315001E-2</v>
      </c>
      <c r="BM765" s="399">
        <v>7.3578509787992102E-2</v>
      </c>
      <c r="BN765" s="399">
        <v>-8.0153987142401795E-2</v>
      </c>
      <c r="BO765" s="399">
        <v>5.2800608473897396E-3</v>
      </c>
      <c r="BP765" s="399">
        <v>2.9193307159595699E-2</v>
      </c>
      <c r="BQ765" s="399">
        <v>-0.155007125875745</v>
      </c>
      <c r="BR765" s="399">
        <v>0.101565230853953</v>
      </c>
      <c r="BS765" s="399"/>
      <c r="BT765" s="399">
        <v>0.13150844089925301</v>
      </c>
      <c r="BU765" s="399">
        <v>-2.33333121436065E-2</v>
      </c>
      <c r="BV765" s="399">
        <v>-1.69065501093634E-2</v>
      </c>
      <c r="BW765" s="399">
        <v>-2.6153417150820402E-3</v>
      </c>
      <c r="BX765" s="403">
        <v>1.1084159526221601E-2</v>
      </c>
      <c r="BY765" s="399">
        <v>9.8702250368653405E-2</v>
      </c>
      <c r="BZ765" s="399">
        <v>-2.78108983675836E-2</v>
      </c>
      <c r="CA765" s="399">
        <v>-3.2538152063420103E-2</v>
      </c>
      <c r="CB765" s="399">
        <v>6.72661681672692E-2</v>
      </c>
      <c r="CC765" s="399">
        <v>8.1789057264950601E-2</v>
      </c>
      <c r="CD765" s="399"/>
      <c r="CE765" s="399"/>
      <c r="CF765" s="399">
        <v>-0.186117202278339</v>
      </c>
      <c r="CG765" s="399">
        <v>3.2216650609242503E-2</v>
      </c>
      <c r="CH765" s="399">
        <v>-2.9796489584920999E-2</v>
      </c>
      <c r="CI765" s="399">
        <v>9.5477415231113305E-2</v>
      </c>
      <c r="CJ765" s="399">
        <v>1.2726659463896299E-2</v>
      </c>
      <c r="CK765" s="399"/>
      <c r="CL765" s="399"/>
      <c r="CM765" s="399"/>
      <c r="CN765" s="399"/>
      <c r="CO765" s="399"/>
      <c r="CP765" s="399"/>
      <c r="CQ765" s="399"/>
      <c r="CR765" s="399">
        <v>2.8613420761226499E-2</v>
      </c>
      <c r="CS765" s="399"/>
      <c r="CT765" s="399"/>
      <c r="CU765" s="399"/>
      <c r="CV765" s="399"/>
      <c r="CW765" s="399"/>
      <c r="CX765" s="399"/>
      <c r="CY765" s="399"/>
      <c r="CZ765" s="399"/>
      <c r="DA765" s="399"/>
      <c r="DB765" s="399"/>
      <c r="DC765" s="399"/>
      <c r="DD765" s="399"/>
      <c r="DE765" s="399"/>
      <c r="DG765" s="404"/>
      <c r="DI765" s="399"/>
      <c r="DJ765" s="399">
        <v>2.3253523243625E-2</v>
      </c>
      <c r="DK765" s="399">
        <v>-2.3997115223133299E-3</v>
      </c>
    </row>
    <row r="766" spans="1:115" customFormat="1" hidden="1" outlineLevel="1">
      <c r="A766" s="398">
        <f t="shared" si="58"/>
        <v>41973</v>
      </c>
      <c r="B766" s="402"/>
      <c r="C766" s="399"/>
      <c r="D766" s="399">
        <v>0</v>
      </c>
      <c r="E766" s="399">
        <v>2.21329726626271E-2</v>
      </c>
      <c r="F766" s="399">
        <v>2.6494382285199899E-2</v>
      </c>
      <c r="G766" s="399">
        <v>1.070111E-2</v>
      </c>
      <c r="H766" s="399">
        <v>5.6084849999999999E-2</v>
      </c>
      <c r="I766" s="399">
        <v>-9.2541100000000001E-2</v>
      </c>
      <c r="J766" s="399">
        <v>1.9705459999999998E-2</v>
      </c>
      <c r="K766" s="399">
        <v>2.770661E-2</v>
      </c>
      <c r="L766" s="399">
        <v>2.0002529999999998E-2</v>
      </c>
      <c r="M766" s="399">
        <v>8.8195690000000011E-3</v>
      </c>
      <c r="N766" s="399">
        <v>4.9906850000000003E-2</v>
      </c>
      <c r="O766" s="399">
        <v>5.1387289999999995E-2</v>
      </c>
      <c r="P766" s="399">
        <v>3.2732560000000001E-2</v>
      </c>
      <c r="Q766" s="399">
        <v>8.0840740000000001E-3</v>
      </c>
      <c r="R766" s="399">
        <v>0.105978439546695</v>
      </c>
      <c r="S766" s="399">
        <v>4.7200224212261298E-2</v>
      </c>
      <c r="T766" s="399">
        <v>-3.5714252262698501E-3</v>
      </c>
      <c r="U766" s="399">
        <v>-1.74919999790912E-3</v>
      </c>
      <c r="V766" s="399">
        <v>0.108623139270397</v>
      </c>
      <c r="W766" s="399">
        <v>2.65527336953768E-2</v>
      </c>
      <c r="X766" s="399">
        <v>4.3041435985462E-2</v>
      </c>
      <c r="Y766" s="399">
        <v>0.11288184896127799</v>
      </c>
      <c r="Z766" s="399">
        <v>-4.8067619233766602E-2</v>
      </c>
      <c r="AA766" s="399">
        <v>6.8374438847175201E-2</v>
      </c>
      <c r="AB766" s="399">
        <v>2.51741633380171E-2</v>
      </c>
      <c r="AC766" s="399">
        <v>-6.4385101398871297E-2</v>
      </c>
      <c r="AD766" s="399">
        <v>6.4943536555522402E-2</v>
      </c>
      <c r="AE766" s="399">
        <v>1.2366101038042599E-2</v>
      </c>
      <c r="AF766" s="399">
        <v>1.8553219306527601E-2</v>
      </c>
      <c r="AG766" s="399">
        <v>-1.9136947847173399E-2</v>
      </c>
      <c r="AH766" s="399">
        <v>-4.3228916583071098E-2</v>
      </c>
      <c r="AI766" s="399">
        <v>-3.0854240452016499E-2</v>
      </c>
      <c r="AJ766" s="399">
        <v>-3.3088520592580703E-2</v>
      </c>
      <c r="AK766" s="399">
        <v>2.0181574090738501E-2</v>
      </c>
      <c r="AL766" s="399">
        <v>6.8475698387146094E-2</v>
      </c>
      <c r="AM766" s="399">
        <v>1.32503139695145E-2</v>
      </c>
      <c r="AN766" s="399">
        <v>6.13922908267166E-2</v>
      </c>
      <c r="AO766" s="399">
        <v>0.15702273376308201</v>
      </c>
      <c r="AP766" s="399">
        <v>4.2457700548092801E-2</v>
      </c>
      <c r="AQ766" s="399">
        <v>6.79788883861243E-2</v>
      </c>
      <c r="AR766" s="399">
        <v>7.7725508970119803E-2</v>
      </c>
      <c r="AS766" s="399"/>
      <c r="AT766" s="399">
        <v>8.6043492451126996E-2</v>
      </c>
      <c r="AU766" s="399">
        <v>0.16367079991713701</v>
      </c>
      <c r="AV766" s="399">
        <v>4.0865430376072397E-2</v>
      </c>
      <c r="AW766" s="399">
        <v>3.6209456220923197E-2</v>
      </c>
      <c r="AX766" s="399"/>
      <c r="AY766" s="399">
        <v>1.48234329331682E-2</v>
      </c>
      <c r="AZ766" s="399">
        <v>6.9123813340251805E-2</v>
      </c>
      <c r="BA766" s="399">
        <v>2.3080223993077398E-2</v>
      </c>
      <c r="BB766" s="399">
        <v>0.10948533505449599</v>
      </c>
      <c r="BC766" s="399"/>
      <c r="BD766" s="399">
        <v>4.7716494594747402E-2</v>
      </c>
      <c r="BE766" s="399">
        <v>4.6519867650594897E-2</v>
      </c>
      <c r="BF766" s="399">
        <v>2.5570783553567001E-2</v>
      </c>
      <c r="BG766" s="399">
        <v>0.116394273589144</v>
      </c>
      <c r="BH766" s="399">
        <v>0.24349001101215001</v>
      </c>
      <c r="BI766" s="399">
        <v>0.103089245019805</v>
      </c>
      <c r="BJ766" s="399">
        <v>6.2022148046778601E-3</v>
      </c>
      <c r="BK766" s="399">
        <v>-7.9872452682318001E-3</v>
      </c>
      <c r="BL766" s="399">
        <v>-5.2907779048220098E-3</v>
      </c>
      <c r="BM766" s="399">
        <v>4.4312178013744298E-2</v>
      </c>
      <c r="BN766" s="399">
        <v>-6.6215350811297993E-2</v>
      </c>
      <c r="BO766" s="399">
        <v>-8.3954676190321806E-2</v>
      </c>
      <c r="BP766" s="399">
        <v>3.0532827762782499E-2</v>
      </c>
      <c r="BQ766" s="399">
        <v>-0.15666422404351099</v>
      </c>
      <c r="BR766" s="399">
        <v>3.8101043025246598E-2</v>
      </c>
      <c r="BS766" s="399">
        <v>0.117460341680617</v>
      </c>
      <c r="BT766" s="399">
        <v>7.1479195075699803E-2</v>
      </c>
      <c r="BU766" s="399">
        <v>1.8969760163260501E-2</v>
      </c>
      <c r="BV766" s="399">
        <v>6.46496380370713E-2</v>
      </c>
      <c r="BW766" s="399">
        <v>0.14776419645482</v>
      </c>
      <c r="BX766" s="403">
        <v>0</v>
      </c>
      <c r="BY766" s="399">
        <v>-5.6523079895052196E-3</v>
      </c>
      <c r="BZ766" s="399">
        <v>0.12954632116279499</v>
      </c>
      <c r="CA766" s="399">
        <v>-6.98632086642225E-4</v>
      </c>
      <c r="CB766" s="399">
        <v>-2.33683682333784E-2</v>
      </c>
      <c r="CC766" s="399">
        <v>6.4677971544841298E-2</v>
      </c>
      <c r="CD766" s="399"/>
      <c r="CE766" s="399"/>
      <c r="CF766" s="399">
        <v>-1.9189770739945301E-2</v>
      </c>
      <c r="CG766" s="399">
        <v>3.6251681173855799E-2</v>
      </c>
      <c r="CH766" s="399">
        <v>-0.128826577726704</v>
      </c>
      <c r="CI766" s="399">
        <v>-1.37614543445386E-2</v>
      </c>
      <c r="CJ766" s="399">
        <v>2.47401944541423E-2</v>
      </c>
      <c r="CK766" s="399"/>
      <c r="CL766" s="399"/>
      <c r="CM766" s="399"/>
      <c r="CN766" s="399"/>
      <c r="CO766" s="399"/>
      <c r="CP766" s="399"/>
      <c r="CQ766" s="399"/>
      <c r="CR766" s="399">
        <v>-3.2725317974089301E-3</v>
      </c>
      <c r="CS766" s="399"/>
      <c r="CT766" s="399"/>
      <c r="CU766" s="399"/>
      <c r="CV766" s="399"/>
      <c r="CW766" s="399"/>
      <c r="CX766" s="399"/>
      <c r="CY766" s="399"/>
      <c r="CZ766" s="399"/>
      <c r="DA766" s="399"/>
      <c r="DB766" s="399"/>
      <c r="DC766" s="399"/>
      <c r="DD766" s="399"/>
      <c r="DE766" s="399"/>
      <c r="DG766" s="404"/>
      <c r="DI766" s="399"/>
      <c r="DJ766" s="399">
        <v>-0.107011139073552</v>
      </c>
      <c r="DK766" s="399">
        <v>4.7213341819944001E-2</v>
      </c>
    </row>
    <row r="767" spans="1:115" customFormat="1" hidden="1" outlineLevel="1">
      <c r="A767" s="398">
        <f t="shared" si="58"/>
        <v>42004</v>
      </c>
      <c r="B767" s="402"/>
      <c r="C767" s="399"/>
      <c r="D767" s="399">
        <v>0</v>
      </c>
      <c r="E767" s="399">
        <v>-1.63932549312428E-3</v>
      </c>
      <c r="F767" s="399">
        <v>-1.78361647808322E-3</v>
      </c>
      <c r="G767" s="399">
        <v>-2.3816549999999999E-3</v>
      </c>
      <c r="H767" s="399">
        <v>7.1835509999999998E-3</v>
      </c>
      <c r="I767" s="399">
        <v>-3.3503030000000002E-3</v>
      </c>
      <c r="J767" s="399">
        <v>1.7895439999999999E-2</v>
      </c>
      <c r="K767" s="399">
        <v>1.8355630000000001E-3</v>
      </c>
      <c r="L767" s="399">
        <v>1.8813960000000001E-2</v>
      </c>
      <c r="M767" s="399">
        <v>-3.2550280000000001E-2</v>
      </c>
      <c r="N767" s="399">
        <v>-1.3394140000000001E-2</v>
      </c>
      <c r="O767" s="399">
        <v>-3.3296879999999999E-3</v>
      </c>
      <c r="P767" s="399">
        <v>-7.3048639999999995E-3</v>
      </c>
      <c r="Q767" s="399">
        <v>3.430528E-2</v>
      </c>
      <c r="R767" s="399">
        <v>-7.1890772560414803E-2</v>
      </c>
      <c r="S767" s="399">
        <v>-2.0879471215215599E-2</v>
      </c>
      <c r="T767" s="399">
        <v>-4.3010712257996499E-2</v>
      </c>
      <c r="U767" s="399">
        <v>0.14485977924446</v>
      </c>
      <c r="V767" s="399">
        <v>-8.3540064142423903E-2</v>
      </c>
      <c r="W767" s="399">
        <v>-6.9927784859727907E-2</v>
      </c>
      <c r="X767" s="399">
        <v>1.64008818475436E-2</v>
      </c>
      <c r="Y767" s="399">
        <v>9.2481974347675602E-3</v>
      </c>
      <c r="Z767" s="399">
        <v>-3.0599626477467701E-3</v>
      </c>
      <c r="AA767" s="399">
        <v>-2.6034076428482701E-3</v>
      </c>
      <c r="AB767" s="399">
        <v>-1.7142866569136099E-2</v>
      </c>
      <c r="AC767" s="399">
        <v>-9.3535588539239694E-3</v>
      </c>
      <c r="AD767" s="399">
        <v>5.9334557247608499E-2</v>
      </c>
      <c r="AE767" s="399">
        <v>3.1100964686931101E-2</v>
      </c>
      <c r="AF767" s="399">
        <v>-4.4951195086758697E-2</v>
      </c>
      <c r="AG767" s="399">
        <v>3.7029801211545699E-2</v>
      </c>
      <c r="AH767" s="399">
        <v>7.79160251312742E-2</v>
      </c>
      <c r="AI767" s="399">
        <v>-2.84775721597007E-2</v>
      </c>
      <c r="AJ767" s="399">
        <v>-3.3547103103368801E-2</v>
      </c>
      <c r="AK767" s="399">
        <v>4.6797362876516299E-2</v>
      </c>
      <c r="AL767" s="399">
        <v>2.3216214448415099E-2</v>
      </c>
      <c r="AM767" s="399">
        <v>5.2726509969531696E-3</v>
      </c>
      <c r="AN767" s="399">
        <v>-3.7878188456889103E-2</v>
      </c>
      <c r="AO767" s="399">
        <v>0.15770912026144099</v>
      </c>
      <c r="AP767" s="399">
        <v>-5.2316927657787803E-2</v>
      </c>
      <c r="AQ767" s="399">
        <v>-2.8840051784271702E-2</v>
      </c>
      <c r="AR767" s="399">
        <v>-4.3872222602173098E-2</v>
      </c>
      <c r="AS767" s="399"/>
      <c r="AT767" s="399">
        <v>6.0363066181557699E-2</v>
      </c>
      <c r="AU767" s="399">
        <v>-3.4959374404535102E-3</v>
      </c>
      <c r="AV767" s="399">
        <v>-4.9140892917198198E-2</v>
      </c>
      <c r="AW767" s="399">
        <v>7.2985345033438299E-3</v>
      </c>
      <c r="AX767" s="399"/>
      <c r="AY767" s="399">
        <v>-6.4044877837532099E-2</v>
      </c>
      <c r="AZ767" s="399">
        <v>7.4246525478688305E-2</v>
      </c>
      <c r="BA767" s="399">
        <v>3.5420681252446601E-2</v>
      </c>
      <c r="BB767" s="399">
        <v>-6.91221799673261E-2</v>
      </c>
      <c r="BC767" s="399"/>
      <c r="BD767" s="399">
        <v>3.6577887467518201E-2</v>
      </c>
      <c r="BE767" s="399">
        <v>7.8045963672870302E-3</v>
      </c>
      <c r="BF767" s="399">
        <v>3.7876774563016601E-2</v>
      </c>
      <c r="BG767" s="399">
        <v>-1.4621586831801E-2</v>
      </c>
      <c r="BH767" s="399">
        <v>-1.95968386332049E-2</v>
      </c>
      <c r="BI767" s="399">
        <v>-0.196042585261681</v>
      </c>
      <c r="BJ767" s="399">
        <v>4.2417852526185497E-2</v>
      </c>
      <c r="BK767" s="399">
        <v>-9.0158907042283604E-2</v>
      </c>
      <c r="BL767" s="399">
        <v>4.0225916323441302E-2</v>
      </c>
      <c r="BM767" s="399">
        <v>2.1573297092050799E-2</v>
      </c>
      <c r="BN767" s="399">
        <v>-0.19915650293988599</v>
      </c>
      <c r="BO767" s="399">
        <v>3.0403242414844101E-2</v>
      </c>
      <c r="BP767" s="399">
        <v>1.70055261225594E-2</v>
      </c>
      <c r="BQ767" s="399">
        <v>-7.8492801596400902E-2</v>
      </c>
      <c r="BR767" s="399">
        <v>2.8806492706613101E-2</v>
      </c>
      <c r="BS767" s="399">
        <v>-4.0625007789243099E-2</v>
      </c>
      <c r="BT767" s="399">
        <v>1.5531587549342901E-2</v>
      </c>
      <c r="BU767" s="399">
        <v>1.43241984311448E-2</v>
      </c>
      <c r="BV767" s="399">
        <v>5.3587117108386498E-2</v>
      </c>
      <c r="BW767" s="399">
        <v>-1.34816930423017E-2</v>
      </c>
      <c r="BX767" s="403">
        <v>-7.7081190778835296E-2</v>
      </c>
      <c r="BY767" s="399">
        <v>3.2632928260818803E-2</v>
      </c>
      <c r="BZ767" s="399">
        <v>6.5123795467505402E-3</v>
      </c>
      <c r="CA767" s="399">
        <v>2.23772934166841E-2</v>
      </c>
      <c r="CB767" s="399">
        <v>-5.1619758058513598E-2</v>
      </c>
      <c r="CC767" s="399">
        <v>5.4181124891651902E-2</v>
      </c>
      <c r="CD767" s="399"/>
      <c r="CE767" s="399"/>
      <c r="CF767" s="399">
        <v>2.8514451531272501E-2</v>
      </c>
      <c r="CG767" s="399">
        <v>8.5798147907545294E-3</v>
      </c>
      <c r="CH767" s="399">
        <v>-1.6364563947628399E-3</v>
      </c>
      <c r="CI767" s="399">
        <v>0.19069759498872901</v>
      </c>
      <c r="CJ767" s="399">
        <v>-2.8446302716634699E-2</v>
      </c>
      <c r="CK767" s="399"/>
      <c r="CL767" s="399"/>
      <c r="CM767" s="399"/>
      <c r="CN767" s="399"/>
      <c r="CO767" s="399"/>
      <c r="CP767" s="399"/>
      <c r="CQ767" s="399"/>
      <c r="CR767" s="399">
        <v>6.1303988178835901E-2</v>
      </c>
      <c r="CS767" s="399"/>
      <c r="CT767" s="399"/>
      <c r="CU767" s="399"/>
      <c r="CV767" s="399"/>
      <c r="CW767" s="399"/>
      <c r="CX767" s="399"/>
      <c r="CY767" s="399"/>
      <c r="CZ767" s="399"/>
      <c r="DA767" s="399"/>
      <c r="DB767" s="399"/>
      <c r="DC767" s="399"/>
      <c r="DD767" s="399"/>
      <c r="DE767" s="399"/>
      <c r="DG767" s="404"/>
      <c r="DI767" s="399"/>
      <c r="DJ767" s="399">
        <v>-2.4276869771091399E-2</v>
      </c>
      <c r="DK767" s="399">
        <v>-3.8267025337471103E-2</v>
      </c>
    </row>
    <row r="768" spans="1:115" customFormat="1" hidden="1" outlineLevel="1">
      <c r="A768" s="398">
        <f t="shared" si="58"/>
        <v>42035</v>
      </c>
      <c r="B768" s="402"/>
      <c r="C768" s="399"/>
      <c r="D768" s="399">
        <v>0</v>
      </c>
      <c r="E768" s="399">
        <v>-2.87391917896343E-2</v>
      </c>
      <c r="F768" s="399">
        <v>-2.82741222116966E-2</v>
      </c>
      <c r="G768" s="399">
        <v>-2.7097489999999998E-2</v>
      </c>
      <c r="H768" s="399">
        <v>-3.097194E-2</v>
      </c>
      <c r="I768" s="399">
        <v>-4.8557610000000001E-2</v>
      </c>
      <c r="J768" s="399">
        <v>-5.5320859999999999E-2</v>
      </c>
      <c r="K768" s="399">
        <v>-3.88504E-2</v>
      </c>
      <c r="L768" s="399">
        <v>6.8518519999999999E-2</v>
      </c>
      <c r="M768" s="399">
        <v>-1.9003779999999998E-2</v>
      </c>
      <c r="N768" s="399">
        <v>-3.5126339999999999E-2</v>
      </c>
      <c r="O768" s="399">
        <v>-1.43724E-2</v>
      </c>
      <c r="P768" s="399">
        <v>1.6880329999999999E-2</v>
      </c>
      <c r="Q768" s="399">
        <v>2.1787979999999998E-2</v>
      </c>
      <c r="R768" s="399">
        <v>6.1424029188275699E-2</v>
      </c>
      <c r="S768" s="399">
        <v>-1.0075274260444101E-2</v>
      </c>
      <c r="T768" s="399">
        <v>-3.74532360276E-2</v>
      </c>
      <c r="U768" s="399">
        <v>-3.9795952625742599E-2</v>
      </c>
      <c r="V768" s="399">
        <v>0.14235537878818399</v>
      </c>
      <c r="W768" s="399">
        <v>-4.4084761143761898E-2</v>
      </c>
      <c r="X768" s="399">
        <v>-7.0999213124489605E-2</v>
      </c>
      <c r="Y768" s="399">
        <v>0.103753893132308</v>
      </c>
      <c r="Z768" s="399">
        <v>-0.16880431665138201</v>
      </c>
      <c r="AA768" s="399">
        <v>8.7479040297655502E-3</v>
      </c>
      <c r="AB768" s="399">
        <v>8.9723430849080604E-2</v>
      </c>
      <c r="AC768" s="399">
        <v>-4.8221219762768303E-2</v>
      </c>
      <c r="AD768" s="399">
        <v>-5.1485170142660602E-2</v>
      </c>
      <c r="AE768" s="399">
        <v>-3.42924226417246E-2</v>
      </c>
      <c r="AF768" s="399">
        <v>0.100151118110979</v>
      </c>
      <c r="AG768" s="399">
        <v>-8.5927021980642504E-2</v>
      </c>
      <c r="AH768" s="399">
        <v>-6.4585046010912306E-2</v>
      </c>
      <c r="AI768" s="399">
        <v>1.54255519523252E-2</v>
      </c>
      <c r="AJ768" s="399">
        <v>1.2983859716438201E-2</v>
      </c>
      <c r="AK768" s="399">
        <v>-4.7528518462621197E-2</v>
      </c>
      <c r="AL768" s="399">
        <v>-1.9107890158738899E-2</v>
      </c>
      <c r="AM768" s="399">
        <v>-2.1810181208651601E-2</v>
      </c>
      <c r="AN768" s="399">
        <v>-3.6551462455698402E-2</v>
      </c>
      <c r="AO768" s="399">
        <v>0.18730949590885801</v>
      </c>
      <c r="AP768" s="399">
        <v>6.14546182207285E-2</v>
      </c>
      <c r="AQ768" s="399">
        <v>-4.0561573143682798E-2</v>
      </c>
      <c r="AR768" s="399">
        <v>-4.2394029765692502E-2</v>
      </c>
      <c r="AS768" s="399"/>
      <c r="AT768" s="399">
        <v>-6.5961558312189694E-2</v>
      </c>
      <c r="AU768" s="399">
        <v>3.11658619918029E-2</v>
      </c>
      <c r="AV768" s="399">
        <v>-8.2487001687331293E-3</v>
      </c>
      <c r="AW768" s="399">
        <v>-6.8074309279546205E-2</v>
      </c>
      <c r="AX768" s="399"/>
      <c r="AY768" s="399">
        <v>-0.17919107372833201</v>
      </c>
      <c r="AZ768" s="399">
        <v>3.12880224735183E-2</v>
      </c>
      <c r="BA768" s="399">
        <v>3.2783440023542901E-2</v>
      </c>
      <c r="BB768" s="399">
        <v>0.13776236862528901</v>
      </c>
      <c r="BC768" s="399"/>
      <c r="BD768" s="399">
        <v>-3.8495209265281799E-2</v>
      </c>
      <c r="BE768" s="399">
        <v>-7.2895651848901497E-2</v>
      </c>
      <c r="BF768" s="399">
        <v>-0.17946491693785499</v>
      </c>
      <c r="BG768" s="399">
        <v>-4.1283785141442098E-2</v>
      </c>
      <c r="BH768" s="399">
        <v>6.6631722367673698E-3</v>
      </c>
      <c r="BI768" s="399">
        <v>8.8981461380053695E-2</v>
      </c>
      <c r="BJ768" s="399">
        <v>2.4393527727294799E-2</v>
      </c>
      <c r="BK768" s="399">
        <v>-0.11913351716414999</v>
      </c>
      <c r="BL768" s="399">
        <v>-0.125442249637264</v>
      </c>
      <c r="BM768" s="399">
        <v>-6.5149150741239295E-2</v>
      </c>
      <c r="BN768" s="399">
        <v>3.8841354107068397E-2</v>
      </c>
      <c r="BO768" s="399">
        <v>-8.6022663537604196E-2</v>
      </c>
      <c r="BP768" s="399">
        <v>-8.0170054448068004E-2</v>
      </c>
      <c r="BQ768" s="399">
        <v>-4.5996753889370898E-2</v>
      </c>
      <c r="BR768" s="399">
        <v>5.1043559682402102E-2</v>
      </c>
      <c r="BS768" s="399">
        <v>-1.1252622533733801E-2</v>
      </c>
      <c r="BT768" s="399">
        <v>-2.78034973465127E-2</v>
      </c>
      <c r="BU768" s="399">
        <v>-6.92341010571417E-2</v>
      </c>
      <c r="BV768" s="399">
        <v>-6.5597223704052396E-2</v>
      </c>
      <c r="BW768" s="399">
        <v>-1.04797878855589E-2</v>
      </c>
      <c r="BX768" s="403">
        <v>0.120267249698905</v>
      </c>
      <c r="BY768" s="399">
        <v>4.30928943139334E-2</v>
      </c>
      <c r="BZ768" s="399">
        <v>-4.5602661956226899E-2</v>
      </c>
      <c r="CA768" s="399">
        <v>-6.5547038620774406E-2</v>
      </c>
      <c r="CB768" s="399">
        <v>-1.48558548514392E-2</v>
      </c>
      <c r="CC768" s="399">
        <v>2.28343802806278E-2</v>
      </c>
      <c r="CD768" s="399"/>
      <c r="CE768" s="399"/>
      <c r="CF768" s="399">
        <v>0.33068796141947598</v>
      </c>
      <c r="CG768" s="399">
        <v>-2.16173222444218E-2</v>
      </c>
      <c r="CH768" s="399">
        <v>-3.5358990165052798E-2</v>
      </c>
      <c r="CI768" s="399">
        <v>-6.2499941792337699E-2</v>
      </c>
      <c r="CJ768" s="399">
        <v>-0.13024748679009099</v>
      </c>
      <c r="CK768" s="399"/>
      <c r="CL768" s="399"/>
      <c r="CM768" s="399"/>
      <c r="CN768" s="399"/>
      <c r="CO768" s="399"/>
      <c r="CP768" s="399"/>
      <c r="CQ768" s="399"/>
      <c r="CR768" s="399">
        <v>2.1434836047107201E-3</v>
      </c>
      <c r="CS768" s="399"/>
      <c r="CT768" s="399"/>
      <c r="CU768" s="399"/>
      <c r="CV768" s="399"/>
      <c r="CW768" s="399"/>
      <c r="CX768" s="399"/>
      <c r="CY768" s="399"/>
      <c r="CZ768" s="399"/>
      <c r="DA768" s="399"/>
      <c r="DB768" s="399"/>
      <c r="DC768" s="399"/>
      <c r="DD768" s="399"/>
      <c r="DE768" s="399"/>
      <c r="DG768" s="404"/>
      <c r="DI768" s="399"/>
      <c r="DJ768" s="399">
        <v>-0.208905658815491</v>
      </c>
      <c r="DK768" s="399">
        <v>4.6966891236325199E-2</v>
      </c>
    </row>
    <row r="769" spans="1:115" customFormat="1" hidden="1" outlineLevel="1">
      <c r="A769" s="398">
        <f t="shared" si="58"/>
        <v>42063</v>
      </c>
      <c r="B769" s="402"/>
      <c r="C769" s="399"/>
      <c r="D769" s="399">
        <v>0</v>
      </c>
      <c r="E769" s="399">
        <v>5.5629759186998702E-2</v>
      </c>
      <c r="F769" s="399">
        <v>5.3758907699224201E-2</v>
      </c>
      <c r="G769" s="399">
        <v>7.7526799999999993E-2</v>
      </c>
      <c r="H769" s="399">
        <v>8.2376830000000012E-2</v>
      </c>
      <c r="I769" s="399">
        <v>4.9058379999999999E-2</v>
      </c>
      <c r="J769" s="399">
        <v>5.068143E-2</v>
      </c>
      <c r="K769" s="399">
        <v>6.1459050000000001E-2</v>
      </c>
      <c r="L769" s="399">
        <v>-3.674177E-2</v>
      </c>
      <c r="M769" s="399">
        <v>6.6177349999999996E-2</v>
      </c>
      <c r="N769" s="399">
        <v>8.3325070000000001E-2</v>
      </c>
      <c r="O769" s="399">
        <v>4.2773820000000004E-2</v>
      </c>
      <c r="P769" s="399">
        <v>4.6276719999999993E-2</v>
      </c>
      <c r="Q769" s="399">
        <v>-5.9380379999999996E-2</v>
      </c>
      <c r="R769" s="399">
        <v>0.10077669444237999</v>
      </c>
      <c r="S769" s="399">
        <v>7.6456902333942506E-2</v>
      </c>
      <c r="T769" s="399">
        <v>0.21011672213223001</v>
      </c>
      <c r="U769" s="399">
        <v>0.19872475195346101</v>
      </c>
      <c r="V769" s="399">
        <v>7.2292908840043593E-2</v>
      </c>
      <c r="W769" s="399">
        <v>-6.5023854111635193E-2</v>
      </c>
      <c r="X769" s="399">
        <v>0.134366650531872</v>
      </c>
      <c r="Y769" s="399">
        <v>2.4699049435900199E-2</v>
      </c>
      <c r="Z769" s="399">
        <v>0.121460663859444</v>
      </c>
      <c r="AA769" s="399">
        <v>6.4363460409797096E-2</v>
      </c>
      <c r="AB769" s="399">
        <v>0.105551548030037</v>
      </c>
      <c r="AC769" s="399">
        <v>0.22905219336980601</v>
      </c>
      <c r="AD769" s="399">
        <v>8.2911084793122702E-2</v>
      </c>
      <c r="AE769" s="399">
        <v>0.14423927027889</v>
      </c>
      <c r="AF769" s="399">
        <v>-8.9937082778836802E-2</v>
      </c>
      <c r="AG769" s="399">
        <v>7.5963646533864795E-2</v>
      </c>
      <c r="AH769" s="399">
        <v>0.12688612309296701</v>
      </c>
      <c r="AI769" s="399">
        <v>4.46755163221388E-2</v>
      </c>
      <c r="AJ769" s="399">
        <v>4.6656157863225599E-2</v>
      </c>
      <c r="AK769" s="399">
        <v>9.1816178320743097E-2</v>
      </c>
      <c r="AL769" s="399">
        <v>-9.7468536706279898E-4</v>
      </c>
      <c r="AM769" s="399">
        <v>6.9838993915523895E-2</v>
      </c>
      <c r="AN769" s="399">
        <v>7.8754379243705902E-2</v>
      </c>
      <c r="AO769" s="399">
        <v>3.32126305644104E-2</v>
      </c>
      <c r="AP769" s="399">
        <v>-2.8865304044899499E-2</v>
      </c>
      <c r="AQ769" s="399">
        <v>5.5844781287569902E-2</v>
      </c>
      <c r="AR769" s="399">
        <v>0.15338245704516301</v>
      </c>
      <c r="AS769" s="399"/>
      <c r="AT769" s="399">
        <v>4.6072980492564801E-2</v>
      </c>
      <c r="AU769" s="399">
        <v>0.125247265665792</v>
      </c>
      <c r="AV769" s="399">
        <v>5.5448982245545203E-2</v>
      </c>
      <c r="AW769" s="399">
        <v>9.9658344727768799E-3</v>
      </c>
      <c r="AX769" s="399"/>
      <c r="AY769" s="399">
        <v>8.8191389369459E-2</v>
      </c>
      <c r="AZ769" s="399">
        <v>5.38047638979555E-2</v>
      </c>
      <c r="BA769" s="399">
        <v>-8.7206227931770797E-2</v>
      </c>
      <c r="BB769" s="399">
        <v>0.21597254557759399</v>
      </c>
      <c r="BC769" s="399"/>
      <c r="BD769" s="399">
        <v>4.3651948717001503E-2</v>
      </c>
      <c r="BE769" s="399">
        <v>8.4347203259567793E-2</v>
      </c>
      <c r="BF769" s="399">
        <v>0.17981055766182</v>
      </c>
      <c r="BG769" s="399">
        <v>0.11080898033851901</v>
      </c>
      <c r="BH769" s="399">
        <v>0.141042795667884</v>
      </c>
      <c r="BI769" s="399">
        <v>7.3365806451997903E-2</v>
      </c>
      <c r="BJ769" s="399">
        <v>-4.4979547899720598E-2</v>
      </c>
      <c r="BK769" s="399">
        <v>3.6638604430676097E-2</v>
      </c>
      <c r="BL769" s="399">
        <v>0.12688475983240899</v>
      </c>
      <c r="BM769" s="399">
        <v>1.11632661874718E-2</v>
      </c>
      <c r="BN769" s="399">
        <v>9.6482893783947005E-2</v>
      </c>
      <c r="BO769" s="399">
        <v>5.0698300317882597E-2</v>
      </c>
      <c r="BP769" s="399">
        <v>0.11721559688166799</v>
      </c>
      <c r="BQ769" s="399">
        <v>0.11964296100673801</v>
      </c>
      <c r="BR769" s="399">
        <v>6.9458753763773404E-2</v>
      </c>
      <c r="BS769" s="399">
        <v>0.124288757164981</v>
      </c>
      <c r="BT769" s="399">
        <v>6.6271318024477097E-2</v>
      </c>
      <c r="BU769" s="399">
        <v>6.0618353120315903E-2</v>
      </c>
      <c r="BV769" s="399">
        <v>0.14377700827692799</v>
      </c>
      <c r="BW769" s="399">
        <v>-1.23560678498243E-2</v>
      </c>
      <c r="BX769" s="403">
        <v>9.4433348088214894E-2</v>
      </c>
      <c r="BY769" s="399">
        <v>-8.9982616003925694E-2</v>
      </c>
      <c r="BZ769" s="399">
        <v>0.119074837078123</v>
      </c>
      <c r="CA769" s="399">
        <v>3.4550636479603901E-2</v>
      </c>
      <c r="CB769" s="399">
        <v>3.3898364396304802E-2</v>
      </c>
      <c r="CC769" s="399">
        <v>5.8170615962328497E-2</v>
      </c>
      <c r="CD769" s="399"/>
      <c r="CE769" s="399"/>
      <c r="CF769" s="399">
        <v>4.6918534005135397E-2</v>
      </c>
      <c r="CG769" s="399">
        <v>5.6593816073226798E-2</v>
      </c>
      <c r="CH769" s="399">
        <v>2.7445768263160301E-2</v>
      </c>
      <c r="CI769" s="399">
        <v>0.16666660043928599</v>
      </c>
      <c r="CJ769" s="399">
        <v>9.3120425649466806E-2</v>
      </c>
      <c r="CK769" s="399"/>
      <c r="CL769" s="399"/>
      <c r="CM769" s="399"/>
      <c r="CN769" s="399"/>
      <c r="CO769" s="399"/>
      <c r="CP769" s="399"/>
      <c r="CQ769" s="399"/>
      <c r="CR769" s="399">
        <v>5.93038750637764E-2</v>
      </c>
      <c r="CS769" s="399"/>
      <c r="CT769" s="399"/>
      <c r="CU769" s="399"/>
      <c r="CV769" s="399"/>
      <c r="CW769" s="399"/>
      <c r="CX769" s="399"/>
      <c r="CY769" s="399"/>
      <c r="CZ769" s="399"/>
      <c r="DA769" s="399"/>
      <c r="DB769" s="399"/>
      <c r="DC769" s="399"/>
      <c r="DD769" s="399"/>
      <c r="DE769" s="399"/>
      <c r="DG769" s="404"/>
      <c r="DI769" s="399"/>
      <c r="DJ769" s="399">
        <v>0.117208736610727</v>
      </c>
      <c r="DK769" s="399">
        <v>2.8221382718966698E-2</v>
      </c>
    </row>
    <row r="770" spans="1:115" customFormat="1" hidden="1" outlineLevel="1">
      <c r="A770" s="398">
        <f t="shared" si="58"/>
        <v>42094</v>
      </c>
      <c r="B770" s="402"/>
      <c r="C770" s="399"/>
      <c r="D770" s="399">
        <v>0</v>
      </c>
      <c r="E770" s="399">
        <v>-1.1784137637840499E-2</v>
      </c>
      <c r="F770" s="399">
        <v>-8.6739360270140509E-3</v>
      </c>
      <c r="G770" s="399">
        <v>-3.5796770000000006E-2</v>
      </c>
      <c r="H770" s="399">
        <v>-8.9729989999999993E-4</v>
      </c>
      <c r="I770" s="399">
        <v>-1.9118569999999998E-2</v>
      </c>
      <c r="J770" s="399">
        <v>3.3181879999999995E-4</v>
      </c>
      <c r="K770" s="399">
        <v>-1.4956870000000001E-2</v>
      </c>
      <c r="L770" s="399">
        <v>1.7425090000000001E-2</v>
      </c>
      <c r="M770" s="399">
        <v>-2.4376479999999999E-2</v>
      </c>
      <c r="N770" s="399">
        <v>-2.4631439999999998E-2</v>
      </c>
      <c r="O770" s="399">
        <v>-1.3441000000000002E-2</v>
      </c>
      <c r="P770" s="399">
        <v>1.421943E-2</v>
      </c>
      <c r="Q770" s="399">
        <v>-6.8702260000000001E-3</v>
      </c>
      <c r="R770" s="399">
        <v>-3.1371591003063901E-2</v>
      </c>
      <c r="S770" s="399">
        <v>-3.0440421095714501E-2</v>
      </c>
      <c r="T770" s="399">
        <v>-0.13826361506207499</v>
      </c>
      <c r="U770" s="399">
        <v>2.2606393659350799E-2</v>
      </c>
      <c r="V770" s="399">
        <v>-2.12015927003135E-2</v>
      </c>
      <c r="W770" s="399">
        <v>2.28220559336655E-2</v>
      </c>
      <c r="X770" s="399">
        <v>-1.49210448518348E-2</v>
      </c>
      <c r="Y770" s="399">
        <v>3.8174414672235799E-2</v>
      </c>
      <c r="Z770" s="399">
        <v>7.5747476410752093E-2</v>
      </c>
      <c r="AA770" s="399">
        <v>3.0892991019634001E-2</v>
      </c>
      <c r="AB770" s="399">
        <v>3.4172463925312001E-2</v>
      </c>
      <c r="AC770" s="399">
        <v>-3.7042372392103298E-2</v>
      </c>
      <c r="AD770" s="399">
        <v>3.8005707395288101E-2</v>
      </c>
      <c r="AE770" s="399">
        <v>7.7825299187863602E-3</v>
      </c>
      <c r="AF770" s="399">
        <v>6.92175718797583E-3</v>
      </c>
      <c r="AG770" s="399">
        <v>8.3936118867042799E-3</v>
      </c>
      <c r="AH770" s="399">
        <v>-1.217290074404E-2</v>
      </c>
      <c r="AI770" s="399">
        <v>-1.8624635238743199E-2</v>
      </c>
      <c r="AJ770" s="399">
        <v>-1.4094507237367999E-2</v>
      </c>
      <c r="AK770" s="399">
        <v>1.55347721975642E-2</v>
      </c>
      <c r="AL770" s="399">
        <v>2.5603845046090399E-2</v>
      </c>
      <c r="AM770" s="399">
        <v>1.4546583314130199E-2</v>
      </c>
      <c r="AN770" s="399">
        <v>-0.14627586221896199</v>
      </c>
      <c r="AO770" s="399">
        <v>-6.4582198139515795E-2</v>
      </c>
      <c r="AP770" s="399">
        <v>-9.7772167223034705E-3</v>
      </c>
      <c r="AQ770" s="399">
        <v>3.30517932060772E-2</v>
      </c>
      <c r="AR770" s="399">
        <v>-5.1224213558373803E-2</v>
      </c>
      <c r="AS770" s="399"/>
      <c r="AT770" s="399">
        <v>-1.5290171099921E-2</v>
      </c>
      <c r="AU770" s="399">
        <v>2.7141053137536199E-2</v>
      </c>
      <c r="AV770" s="399">
        <v>-2.74725431663107E-2</v>
      </c>
      <c r="AW770" s="399">
        <v>-3.74722360435297E-2</v>
      </c>
      <c r="AX770" s="399"/>
      <c r="AY770" s="399">
        <v>2.33515893595919E-2</v>
      </c>
      <c r="AZ770" s="399">
        <v>-2.45445583677361E-3</v>
      </c>
      <c r="BA770" s="399">
        <v>-3.2976774104119901E-2</v>
      </c>
      <c r="BB770" s="399">
        <v>-5.4378572837619203E-2</v>
      </c>
      <c r="BC770" s="399"/>
      <c r="BD770" s="399">
        <v>2.0541961029386602E-2</v>
      </c>
      <c r="BE770" s="399">
        <v>-1.22247264568531E-2</v>
      </c>
      <c r="BF770" s="399">
        <v>-0.103336195033192</v>
      </c>
      <c r="BG770" s="399">
        <v>-1.2240025904374801E-2</v>
      </c>
      <c r="BH770" s="399">
        <v>6.8153512029032096E-2</v>
      </c>
      <c r="BI770" s="399">
        <v>-0.172983479346108</v>
      </c>
      <c r="BJ770" s="399">
        <v>5.5340592177375303E-3</v>
      </c>
      <c r="BK770" s="399">
        <v>-3.4620019077962798E-2</v>
      </c>
      <c r="BL770" s="399">
        <v>-1.1422835448116101E-2</v>
      </c>
      <c r="BM770" s="399">
        <v>1.0059974363404001E-2</v>
      </c>
      <c r="BN770" s="399">
        <v>1.90723842260585E-2</v>
      </c>
      <c r="BO770" s="399">
        <v>-1.5935680285E-2</v>
      </c>
      <c r="BP770" s="399">
        <v>-4.4737306048368099E-2</v>
      </c>
      <c r="BQ770" s="399">
        <v>-6.4859285288444493E-2</v>
      </c>
      <c r="BR770" s="399">
        <v>4.4493311168151799E-2</v>
      </c>
      <c r="BS770" s="399">
        <v>-1.03889019748831E-2</v>
      </c>
      <c r="BT770" s="399">
        <v>-3.5641924436516502E-2</v>
      </c>
      <c r="BU770" s="399">
        <v>-5.0721923064412797E-2</v>
      </c>
      <c r="BV770" s="399">
        <v>1.33442424499714E-2</v>
      </c>
      <c r="BW770" s="399">
        <v>-1.4130388133628401E-2</v>
      </c>
      <c r="BX770" s="403">
        <v>-4.0569127906815501E-2</v>
      </c>
      <c r="BY770" s="399">
        <v>-2.2533913774071799E-2</v>
      </c>
      <c r="BZ770" s="399">
        <v>-5.9956324766865701E-2</v>
      </c>
      <c r="CA770" s="399">
        <v>1.9895724224428198E-2</v>
      </c>
      <c r="CB770" s="399">
        <v>-8.0457474778971694E-2</v>
      </c>
      <c r="CC770" s="399">
        <v>-6.3541089533296598E-3</v>
      </c>
      <c r="CD770" s="399"/>
      <c r="CE770" s="399"/>
      <c r="CF770" s="399">
        <v>-0.17454486135896</v>
      </c>
      <c r="CG770" s="399">
        <v>1.48858278744128E-2</v>
      </c>
      <c r="CH770" s="399">
        <v>-8.5550145066804993E-3</v>
      </c>
      <c r="CI770" s="399">
        <v>-0.14999994465282801</v>
      </c>
      <c r="CJ770" s="399">
        <v>-7.2747607129153E-2</v>
      </c>
      <c r="CK770" s="399"/>
      <c r="CL770" s="399"/>
      <c r="CM770" s="399"/>
      <c r="CN770" s="399"/>
      <c r="CO770" s="399"/>
      <c r="CP770" s="399"/>
      <c r="CQ770" s="399"/>
      <c r="CR770" s="399">
        <v>2.4190371847228002E-3</v>
      </c>
      <c r="CS770" s="399"/>
      <c r="CT770" s="399"/>
      <c r="CU770" s="399"/>
      <c r="CV770" s="399"/>
      <c r="CW770" s="399"/>
      <c r="CX770" s="399"/>
      <c r="CY770" s="399"/>
      <c r="CZ770" s="399"/>
      <c r="DA770" s="399"/>
      <c r="DB770" s="399"/>
      <c r="DC770" s="399"/>
      <c r="DD770" s="399"/>
      <c r="DE770" s="399"/>
      <c r="DG770" s="404"/>
      <c r="DI770" s="399"/>
      <c r="DJ770" s="399">
        <v>4.6694798617602201E-2</v>
      </c>
      <c r="DK770" s="399">
        <v>8.8085121109286305E-2</v>
      </c>
    </row>
    <row r="771" spans="1:115" customFormat="1" hidden="1" outlineLevel="1">
      <c r="A771" s="398">
        <f t="shared" si="58"/>
        <v>42124</v>
      </c>
      <c r="B771" s="402"/>
      <c r="C771" s="399"/>
      <c r="D771" s="399">
        <v>0</v>
      </c>
      <c r="E771" s="399">
        <v>3.5797894841271801E-3</v>
      </c>
      <c r="F771" s="399">
        <v>2.5974418367713499E-3</v>
      </c>
      <c r="G771" s="399">
        <v>2.3399359999999998E-2</v>
      </c>
      <c r="H771" s="399">
        <v>-4.8987589999999999E-3</v>
      </c>
      <c r="I771" s="399">
        <v>7.0552710000000005E-2</v>
      </c>
      <c r="J771" s="399">
        <v>-3.2467529999999998E-3</v>
      </c>
      <c r="K771" s="399">
        <v>-6.241267E-3</v>
      </c>
      <c r="L771" s="399">
        <v>-5.8474680000000001E-2</v>
      </c>
      <c r="M771" s="399">
        <v>3.6899939999999999E-2</v>
      </c>
      <c r="N771" s="399">
        <v>1.286143E-2</v>
      </c>
      <c r="O771" s="399">
        <v>-1.141725E-2</v>
      </c>
      <c r="P771" s="399">
        <v>-1.9849470000000001E-2</v>
      </c>
      <c r="Q771" s="399">
        <v>-6.3996699999999997E-3</v>
      </c>
      <c r="R771" s="399">
        <v>5.7861563174039701E-3</v>
      </c>
      <c r="S771" s="399">
        <v>-1.2844580646883499E-2</v>
      </c>
      <c r="T771" s="399">
        <v>-0.15671644247462399</v>
      </c>
      <c r="U771" s="399">
        <v>-1.12700577512433E-2</v>
      </c>
      <c r="V771" s="399">
        <v>0.133512474767228</v>
      </c>
      <c r="W771" s="399">
        <v>-3.8963509381007101E-2</v>
      </c>
      <c r="X771" s="399">
        <v>3.9212803487708101E-2</v>
      </c>
      <c r="Y771" s="399">
        <v>7.6162353089617996E-2</v>
      </c>
      <c r="Z771" s="399">
        <v>3.3023964745367597E-2</v>
      </c>
      <c r="AA771" s="399">
        <v>-5.3192795959882598E-2</v>
      </c>
      <c r="AB771" s="399">
        <v>-0.127758823766569</v>
      </c>
      <c r="AC771" s="399">
        <v>8.9956628586306694E-2</v>
      </c>
      <c r="AD771" s="399">
        <v>-3.2603902362385098E-2</v>
      </c>
      <c r="AE771" s="399">
        <v>3.6514432408310801E-2</v>
      </c>
      <c r="AF771" s="399">
        <v>-3.8659748867060799E-2</v>
      </c>
      <c r="AG771" s="399">
        <v>-6.6201957430449404E-2</v>
      </c>
      <c r="AH771" s="399">
        <v>-0.14376669125967301</v>
      </c>
      <c r="AI771" s="399">
        <v>-1.6760389861388E-2</v>
      </c>
      <c r="AJ771" s="399">
        <v>-1.0690449874315101E-2</v>
      </c>
      <c r="AK771" s="399">
        <v>-1.7194794860960198E-2</v>
      </c>
      <c r="AL771" s="399">
        <v>3.23947426837429E-2</v>
      </c>
      <c r="AM771" s="399">
        <v>-8.0607249806515402E-2</v>
      </c>
      <c r="AN771" s="399">
        <v>7.6025010055496195E-2</v>
      </c>
      <c r="AO771" s="399">
        <v>-5.93560252020297E-3</v>
      </c>
      <c r="AP771" s="399">
        <v>3.6186519480103999E-2</v>
      </c>
      <c r="AQ771" s="399">
        <v>-1.48507734446943E-2</v>
      </c>
      <c r="AR771" s="399">
        <v>6.0678808470656202E-2</v>
      </c>
      <c r="AS771" s="399"/>
      <c r="AT771" s="399">
        <v>1.4435972830537399E-2</v>
      </c>
      <c r="AU771" s="399">
        <v>1.1226720763223501E-2</v>
      </c>
      <c r="AV771" s="399">
        <v>-5.2289531990479202E-3</v>
      </c>
      <c r="AW771" s="399">
        <v>-2.1852114609771298E-2</v>
      </c>
      <c r="AX771" s="399"/>
      <c r="AY771" s="399">
        <v>3.1295834492962298E-2</v>
      </c>
      <c r="AZ771" s="399">
        <v>-2.28470238824382E-2</v>
      </c>
      <c r="BA771" s="399">
        <v>4.52057608439915E-4</v>
      </c>
      <c r="BB771" s="399">
        <v>0.12882750094565901</v>
      </c>
      <c r="BC771" s="399"/>
      <c r="BD771" s="399">
        <v>-7.8658022228316499E-2</v>
      </c>
      <c r="BE771" s="399">
        <v>4.5011422426448802E-2</v>
      </c>
      <c r="BF771" s="399">
        <v>0.132622546322096</v>
      </c>
      <c r="BG771" s="399">
        <v>-1.1836126525888099E-2</v>
      </c>
      <c r="BH771" s="399">
        <v>-3.9374209463591103E-2</v>
      </c>
      <c r="BI771" s="399">
        <v>3.9952938620506598E-2</v>
      </c>
      <c r="BJ771" s="399">
        <v>-6.6470544557081096E-2</v>
      </c>
      <c r="BK771" s="399">
        <v>9.4590409175838497E-2</v>
      </c>
      <c r="BL771" s="399">
        <v>5.1179488655670201E-2</v>
      </c>
      <c r="BM771" s="399">
        <v>-1.7919703277993599E-2</v>
      </c>
      <c r="BN771" s="399">
        <v>-9.2442886089773399E-2</v>
      </c>
      <c r="BO771" s="399">
        <v>5.7916076804161498E-2</v>
      </c>
      <c r="BP771" s="399">
        <v>2.2844017959471101E-2</v>
      </c>
      <c r="BQ771" s="399">
        <v>0.20693585331327999</v>
      </c>
      <c r="BR771" s="399">
        <v>-5.8246723185796698E-2</v>
      </c>
      <c r="BS771" s="399">
        <v>-9.9327114127728197E-2</v>
      </c>
      <c r="BT771" s="399">
        <v>9.7843577155327602E-3</v>
      </c>
      <c r="BU771" s="399">
        <v>9.8560945797534494E-3</v>
      </c>
      <c r="BV771" s="399">
        <v>-6.5066794091793806E-2</v>
      </c>
      <c r="BW771" s="399">
        <v>-5.1064030545895797E-2</v>
      </c>
      <c r="BX771" s="403">
        <v>7.4155895925093196E-2</v>
      </c>
      <c r="BY771" s="399">
        <v>1.0289468137427E-2</v>
      </c>
      <c r="BZ771" s="399">
        <v>4.7221104209063502E-2</v>
      </c>
      <c r="CA771" s="399">
        <v>-8.1036596533414204E-2</v>
      </c>
      <c r="CB771" s="399">
        <v>0.10805820888263599</v>
      </c>
      <c r="CC771" s="399">
        <v>-3.4649386501646597E-2</v>
      </c>
      <c r="CD771" s="399"/>
      <c r="CE771" s="399"/>
      <c r="CF771" s="399">
        <v>0.22017483641115501</v>
      </c>
      <c r="CG771" s="399">
        <v>-3.2499290029253503E-2</v>
      </c>
      <c r="CH771" s="399">
        <v>0.13386866977088699</v>
      </c>
      <c r="CI771" s="399">
        <v>5.8823470484782897E-2</v>
      </c>
      <c r="CJ771" s="399">
        <v>0.196261119684916</v>
      </c>
      <c r="CK771" s="399"/>
      <c r="CL771" s="399"/>
      <c r="CM771" s="399"/>
      <c r="CN771" s="399"/>
      <c r="CO771" s="399"/>
      <c r="CP771" s="399"/>
      <c r="CQ771" s="399"/>
      <c r="CR771" s="399">
        <v>-8.6667939429936697E-2</v>
      </c>
      <c r="CS771" s="399"/>
      <c r="CT771" s="399"/>
      <c r="CU771" s="399"/>
      <c r="CV771" s="399"/>
      <c r="CW771" s="399"/>
      <c r="CX771" s="399"/>
      <c r="CY771" s="399"/>
      <c r="CZ771" s="399"/>
      <c r="DA771" s="399"/>
      <c r="DB771" s="399"/>
      <c r="DC771" s="399"/>
      <c r="DD771" s="399"/>
      <c r="DE771" s="399"/>
      <c r="DG771" s="404"/>
      <c r="DI771" s="399"/>
      <c r="DJ771" s="399">
        <v>-5.6695685121894601E-2</v>
      </c>
      <c r="DK771" s="399">
        <v>3.7195285557143302E-3</v>
      </c>
    </row>
    <row r="772" spans="1:115" customFormat="1" hidden="1" outlineLevel="1">
      <c r="A772" s="398">
        <f t="shared" si="58"/>
        <v>42155</v>
      </c>
      <c r="B772" s="402"/>
      <c r="C772" s="399"/>
      <c r="D772" s="399">
        <v>0</v>
      </c>
      <c r="E772" s="399">
        <v>1.16813736460632E-2</v>
      </c>
      <c r="F772" s="399">
        <v>1.5441938708681401E-2</v>
      </c>
      <c r="G772" s="399">
        <v>5.0409579999999999E-3</v>
      </c>
      <c r="H772" s="399">
        <v>1.437633E-2</v>
      </c>
      <c r="I772" s="399">
        <v>-5.0773570000000004E-2</v>
      </c>
      <c r="J772" s="399">
        <v>1.669381E-2</v>
      </c>
      <c r="K772" s="399">
        <v>3.749531E-3</v>
      </c>
      <c r="L772" s="399">
        <v>-3.0234319999999999E-3</v>
      </c>
      <c r="M772" s="399">
        <v>-1.82954E-2</v>
      </c>
      <c r="N772" s="399">
        <v>2.4932799999999998E-2</v>
      </c>
      <c r="O772" s="399">
        <v>1.170942E-2</v>
      </c>
      <c r="P772" s="399">
        <v>5.2623650000000001E-2</v>
      </c>
      <c r="Q772" s="399">
        <v>3.7398710000000001E-3</v>
      </c>
      <c r="R772" s="399">
        <v>4.5339051685164999E-2</v>
      </c>
      <c r="S772" s="399">
        <v>1.14737535034401E-2</v>
      </c>
      <c r="T772" s="399">
        <v>8.8495491198714495E-3</v>
      </c>
      <c r="U772" s="399">
        <v>0.165716824863999</v>
      </c>
      <c r="V772" s="399">
        <v>1.7663265751322699E-2</v>
      </c>
      <c r="W772" s="399">
        <v>-1.43798926521174E-2</v>
      </c>
      <c r="X772" s="399">
        <v>-3.1224140990968902E-2</v>
      </c>
      <c r="Y772" s="399">
        <v>6.9336127828569502E-2</v>
      </c>
      <c r="Z772" s="399">
        <v>-3.1927990078193101E-2</v>
      </c>
      <c r="AA772" s="399">
        <v>-3.2152654407153702E-3</v>
      </c>
      <c r="AB772" s="399">
        <v>4.5980227116781701E-2</v>
      </c>
      <c r="AC772" s="399">
        <v>-9.6127018837643898E-4</v>
      </c>
      <c r="AD772" s="399">
        <v>-1.6502154759428999E-3</v>
      </c>
      <c r="AE772" s="399">
        <v>1.5176492113365201E-2</v>
      </c>
      <c r="AF772" s="399">
        <v>4.1475841549909201E-2</v>
      </c>
      <c r="AG772" s="399">
        <v>6.2635500442318207E-2</v>
      </c>
      <c r="AH772" s="399">
        <v>2.1587948081684899E-3</v>
      </c>
      <c r="AI772" s="399">
        <v>-9.7332066150229695E-3</v>
      </c>
      <c r="AJ772" s="399">
        <v>-6.28680883474319E-3</v>
      </c>
      <c r="AK772" s="399">
        <v>2.48618904435178E-2</v>
      </c>
      <c r="AL772" s="399">
        <v>-3.3993193736978698E-2</v>
      </c>
      <c r="AM772" s="399">
        <v>1.6543367727438599E-2</v>
      </c>
      <c r="AN772" s="399">
        <v>8.8250882585491505E-2</v>
      </c>
      <c r="AO772" s="399">
        <v>-6.0496519658158998E-2</v>
      </c>
      <c r="AP772" s="399">
        <v>2.2330537914611402E-2</v>
      </c>
      <c r="AQ772" s="399">
        <v>3.1440065007603199E-2</v>
      </c>
      <c r="AR772" s="399">
        <v>1.4135655113869301E-3</v>
      </c>
      <c r="AS772" s="399"/>
      <c r="AT772" s="399">
        <v>-2.9802395501327102E-3</v>
      </c>
      <c r="AU772" s="399">
        <v>0.147373436857309</v>
      </c>
      <c r="AV772" s="399">
        <v>1.3771924955704199E-2</v>
      </c>
      <c r="AW772" s="399">
        <v>-1.4086232110260799E-2</v>
      </c>
      <c r="AX772" s="399"/>
      <c r="AY772" s="399">
        <v>-5.5851002795732102E-2</v>
      </c>
      <c r="AZ772" s="399">
        <v>3.9029949649189398E-2</v>
      </c>
      <c r="BA772" s="399">
        <v>-1.2803695535153999E-3</v>
      </c>
      <c r="BB772" s="399">
        <v>2.2824997958457799E-2</v>
      </c>
      <c r="BC772" s="399"/>
      <c r="BD772" s="399">
        <v>6.6476566101769598E-4</v>
      </c>
      <c r="BE772" s="399">
        <v>4.0639151171676297E-2</v>
      </c>
      <c r="BF772" s="399">
        <v>-3.8808379748629898E-2</v>
      </c>
      <c r="BG772" s="399">
        <v>-3.9873409287541399E-2</v>
      </c>
      <c r="BH772" s="399">
        <v>-1.3311224065644101E-3</v>
      </c>
      <c r="BI772" s="399">
        <v>2.1468987516097601E-2</v>
      </c>
      <c r="BJ772" s="399">
        <v>3.3079784471456899E-3</v>
      </c>
      <c r="BK772" s="399">
        <v>-1.79560150735837E-2</v>
      </c>
      <c r="BL772" s="399">
        <v>3.9835853361900098E-2</v>
      </c>
      <c r="BM772" s="399">
        <v>-1.6593471136364502E-2</v>
      </c>
      <c r="BN772" s="399">
        <v>9.2173118715448796E-2</v>
      </c>
      <c r="BO772" s="399">
        <v>-6.3331834498047898E-2</v>
      </c>
      <c r="BP772" s="399">
        <v>1.2119073851639E-2</v>
      </c>
      <c r="BQ772" s="399">
        <v>-0.114617294921599</v>
      </c>
      <c r="BR772" s="399">
        <v>7.9084291692779196E-2</v>
      </c>
      <c r="BS772" s="399">
        <v>-1.7931813823615E-2</v>
      </c>
      <c r="BT772" s="399">
        <v>4.1637976014970303E-2</v>
      </c>
      <c r="BU772" s="399">
        <v>7.62734421731692E-3</v>
      </c>
      <c r="BV772" s="399">
        <v>2.5955562556096701E-2</v>
      </c>
      <c r="BW772" s="399">
        <v>-4.2424817534395802E-2</v>
      </c>
      <c r="BX772" s="403">
        <v>0.14218566458322601</v>
      </c>
      <c r="BY772" s="399">
        <v>-1.34411260514136E-2</v>
      </c>
      <c r="BZ772" s="399">
        <v>1.66494135660821E-2</v>
      </c>
      <c r="CA772" s="399">
        <v>2.4885194452842499E-2</v>
      </c>
      <c r="CB772" s="399">
        <v>-4.7925713977155998E-3</v>
      </c>
      <c r="CC772" s="399">
        <v>3.1121462807114499E-2</v>
      </c>
      <c r="CD772" s="399"/>
      <c r="CE772" s="399"/>
      <c r="CF772" s="399">
        <v>2.8312417187875E-2</v>
      </c>
      <c r="CG772" s="399">
        <v>3.7534978722563297E-2</v>
      </c>
      <c r="CH772" s="399">
        <v>-4.0587621260970201E-2</v>
      </c>
      <c r="CI772" s="399">
        <v>0.26984129837460902</v>
      </c>
      <c r="CJ772" s="399">
        <v>-3.0334137194435E-2</v>
      </c>
      <c r="CK772" s="399"/>
      <c r="CL772" s="399"/>
      <c r="CM772" s="399"/>
      <c r="CN772" s="399"/>
      <c r="CO772" s="399"/>
      <c r="CP772" s="399"/>
      <c r="CQ772" s="399"/>
      <c r="CR772" s="399">
        <v>2.4228397252075099E-3</v>
      </c>
      <c r="CS772" s="399"/>
      <c r="CT772" s="399"/>
      <c r="CU772" s="399"/>
      <c r="CV772" s="399"/>
      <c r="CW772" s="399"/>
      <c r="CX772" s="399"/>
      <c r="CY772" s="399"/>
      <c r="CZ772" s="399"/>
      <c r="DA772" s="399"/>
      <c r="DB772" s="399"/>
      <c r="DC772" s="399"/>
      <c r="DD772" s="399"/>
      <c r="DE772" s="399"/>
      <c r="DG772" s="404"/>
      <c r="DI772" s="399"/>
      <c r="DJ772" s="399">
        <v>1.86571381247047E-3</v>
      </c>
      <c r="DK772" s="399">
        <v>2.86770888404492E-2</v>
      </c>
    </row>
    <row r="773" spans="1:115" customFormat="1" hidden="1" outlineLevel="1">
      <c r="A773" s="398">
        <f t="shared" si="58"/>
        <v>42185</v>
      </c>
      <c r="B773" s="402"/>
      <c r="C773" s="399"/>
      <c r="D773" s="399">
        <v>0</v>
      </c>
      <c r="E773" s="399">
        <v>-1.8375883033674899E-2</v>
      </c>
      <c r="F773" s="399">
        <v>-1.86075992188744E-2</v>
      </c>
      <c r="G773" s="399">
        <v>-3.5826240000000002E-2</v>
      </c>
      <c r="H773" s="399">
        <v>4.7545260000000002E-3</v>
      </c>
      <c r="I773" s="399">
        <v>-3.6920309999999998E-2</v>
      </c>
      <c r="J773" s="399">
        <v>-7.3390079999999995E-4</v>
      </c>
      <c r="K773" s="399">
        <v>-2.2132990000000002E-2</v>
      </c>
      <c r="L773" s="399">
        <v>-4.6754459999999998E-2</v>
      </c>
      <c r="M773" s="399">
        <v>-1.1931819999999999E-2</v>
      </c>
      <c r="N773" s="399">
        <v>-3.9338039999999998E-2</v>
      </c>
      <c r="O773" s="399">
        <v>-1.6691600000000001E-2</v>
      </c>
      <c r="P773" s="399">
        <v>1.001287E-3</v>
      </c>
      <c r="Q773" s="399">
        <v>-6.0748099999999999E-2</v>
      </c>
      <c r="R773" s="399">
        <v>-3.7227257507766197E-2</v>
      </c>
      <c r="S773" s="399">
        <v>-5.6185674633710901E-2</v>
      </c>
      <c r="T773" s="399">
        <v>5.26316339839756E-2</v>
      </c>
      <c r="U773" s="399">
        <v>0.18804061569414299</v>
      </c>
      <c r="V773" s="399">
        <v>1.1322566519509501E-2</v>
      </c>
      <c r="W773" s="399">
        <v>8.5106787564102008E-3</v>
      </c>
      <c r="X773" s="399">
        <v>-1.18325294438127E-2</v>
      </c>
      <c r="Y773" s="399">
        <v>-6.6895182061079195E-2</v>
      </c>
      <c r="Z773" s="399">
        <v>6.2234976254327203E-4</v>
      </c>
      <c r="AA773" s="399">
        <v>-5.2809027583210301E-2</v>
      </c>
      <c r="AB773" s="399">
        <v>-2.7647222853845101E-2</v>
      </c>
      <c r="AC773" s="399">
        <v>-4.2886635691849202E-2</v>
      </c>
      <c r="AD773" s="399">
        <v>7.3983019074472106E-2</v>
      </c>
      <c r="AE773" s="399">
        <v>3.4157726078688902E-2</v>
      </c>
      <c r="AF773" s="399">
        <v>2.30699287815825E-2</v>
      </c>
      <c r="AG773" s="399">
        <v>5.8661921162433198E-2</v>
      </c>
      <c r="AH773" s="399">
        <v>-4.8587813274489397E-2</v>
      </c>
      <c r="AI773" s="399">
        <v>-2.17999584771435E-2</v>
      </c>
      <c r="AJ773" s="399">
        <v>-9.6824419165969493E-3</v>
      </c>
      <c r="AK773" s="399">
        <v>2.1492814385072501E-2</v>
      </c>
      <c r="AL773" s="399">
        <v>-7.4716771400187204E-2</v>
      </c>
      <c r="AM773" s="399">
        <v>-1.2221029931359199E-2</v>
      </c>
      <c r="AN773" s="399">
        <v>-7.3737862649386702E-3</v>
      </c>
      <c r="AO773" s="399">
        <v>9.2155913227282199E-2</v>
      </c>
      <c r="AP773" s="399">
        <v>-5.7579539889084298E-2</v>
      </c>
      <c r="AQ773" s="399">
        <v>6.2456985020353101E-2</v>
      </c>
      <c r="AR773" s="399">
        <v>-9.1278663380558095E-2</v>
      </c>
      <c r="AS773" s="399"/>
      <c r="AT773" s="399">
        <v>-7.3349914197657795E-2</v>
      </c>
      <c r="AU773" s="399">
        <v>3.0739225241739901E-2</v>
      </c>
      <c r="AV773" s="399">
        <v>-2.4912359657018299E-2</v>
      </c>
      <c r="AW773" s="399">
        <v>-1.9140628796979701E-3</v>
      </c>
      <c r="AX773" s="399"/>
      <c r="AY773" s="399">
        <v>-1.2676047632403899E-2</v>
      </c>
      <c r="AZ773" s="399">
        <v>-4.5666091040587199E-2</v>
      </c>
      <c r="BA773" s="399">
        <v>-4.0970406329788503E-2</v>
      </c>
      <c r="BB773" s="399">
        <v>-8.1824068639050701E-2</v>
      </c>
      <c r="BC773" s="399"/>
      <c r="BD773" s="399">
        <v>2.78036021514966E-2</v>
      </c>
      <c r="BE773" s="399">
        <v>-3.7493102977028098E-2</v>
      </c>
      <c r="BF773" s="399">
        <v>-7.0769355230748093E-2</v>
      </c>
      <c r="BG773" s="399">
        <v>-1.05470812185567E-2</v>
      </c>
      <c r="BH773" s="399">
        <v>4.3694179141310303E-2</v>
      </c>
      <c r="BI773" s="399">
        <v>3.3554565606637103E-2</v>
      </c>
      <c r="BJ773" s="399">
        <v>-5.9533655121943099E-2</v>
      </c>
      <c r="BK773" s="399">
        <v>-5.8599669620116304E-3</v>
      </c>
      <c r="BL773" s="399">
        <v>3.0100176723519299E-2</v>
      </c>
      <c r="BM773" s="399">
        <v>-6.66324200302559E-3</v>
      </c>
      <c r="BN773" s="399">
        <v>0.16921747363706499</v>
      </c>
      <c r="BO773" s="399">
        <v>-6.3398202326954103E-2</v>
      </c>
      <c r="BP773" s="399">
        <v>3.2952389712135703E-2</v>
      </c>
      <c r="BQ773" s="399">
        <v>-3.6598448403114603E-2</v>
      </c>
      <c r="BR773" s="399">
        <v>1.9189097558574598E-2</v>
      </c>
      <c r="BS773" s="399">
        <v>-5.0821669058881899E-2</v>
      </c>
      <c r="BT773" s="399">
        <v>-2.2277196475922901E-2</v>
      </c>
      <c r="BU773" s="399">
        <v>-2.12301729133502E-2</v>
      </c>
      <c r="BV773" s="399">
        <v>-6.3797735737182504E-2</v>
      </c>
      <c r="BW773" s="399">
        <v>-4.4970869631035498E-2</v>
      </c>
      <c r="BX773" s="403">
        <v>-2.8292337276135601E-3</v>
      </c>
      <c r="BY773" s="399">
        <v>-6.7476826380389696E-2</v>
      </c>
      <c r="BZ773" s="399">
        <v>-6.3118471989144206E-2</v>
      </c>
      <c r="CA773" s="399">
        <v>-4.6580597468119898E-2</v>
      </c>
      <c r="CB773" s="399">
        <v>-2.3159708607997799E-2</v>
      </c>
      <c r="CC773" s="399">
        <v>2.4418593071874699E-2</v>
      </c>
      <c r="CD773" s="399"/>
      <c r="CE773" s="399"/>
      <c r="CF773" s="399">
        <v>-0.14160693229056401</v>
      </c>
      <c r="CG773" s="399">
        <v>-2.1401270013162998E-2</v>
      </c>
      <c r="CH773" s="399">
        <v>-4.5197976675114097E-2</v>
      </c>
      <c r="CI773" s="399">
        <v>-7.5000001862645105E-2</v>
      </c>
      <c r="CJ773" s="399">
        <v>-5.78317107160322E-2</v>
      </c>
      <c r="CK773" s="399"/>
      <c r="CL773" s="399"/>
      <c r="CM773" s="399"/>
      <c r="CN773" s="399"/>
      <c r="CO773" s="399"/>
      <c r="CP773" s="399"/>
      <c r="CQ773" s="399"/>
      <c r="CR773" s="399">
        <v>-5.9156707304627298E-2</v>
      </c>
      <c r="CS773" s="399"/>
      <c r="CT773" s="399"/>
      <c r="CU773" s="399"/>
      <c r="CV773" s="399"/>
      <c r="CW773" s="399"/>
      <c r="CX773" s="399"/>
      <c r="CY773" s="399"/>
      <c r="CZ773" s="399"/>
      <c r="DA773" s="399"/>
      <c r="DB773" s="399"/>
      <c r="DC773" s="399"/>
      <c r="DD773" s="399"/>
      <c r="DE773" s="399"/>
      <c r="DG773" s="404"/>
      <c r="DI773" s="399"/>
      <c r="DJ773" s="399">
        <v>2.4208495855484902E-2</v>
      </c>
      <c r="DK773" s="399">
        <v>-1.7065427815526799E-3</v>
      </c>
    </row>
    <row r="774" spans="1:115" customFormat="1" hidden="1" outlineLevel="1">
      <c r="A774" s="398">
        <f t="shared" ref="A774:A837" si="59">EOMONTH(A773,1)</f>
        <v>42216</v>
      </c>
      <c r="B774" s="402"/>
      <c r="C774" s="399"/>
      <c r="D774" s="399">
        <v>0</v>
      </c>
      <c r="E774" s="399">
        <v>1.5629507139580601E-2</v>
      </c>
      <c r="F774" s="399">
        <v>1.7547475493304199E-2</v>
      </c>
      <c r="G774" s="399">
        <v>-5.2196939999999997E-2</v>
      </c>
      <c r="H774" s="399">
        <v>3.936564E-2</v>
      </c>
      <c r="I774" s="399">
        <v>-8.5366990000000004E-2</v>
      </c>
      <c r="J774" s="399">
        <v>2.8689349999999999E-2</v>
      </c>
      <c r="K774" s="399">
        <v>-2.8650559999999998E-4</v>
      </c>
      <c r="L774" s="399">
        <v>5.7705180000000002E-2</v>
      </c>
      <c r="M774" s="399">
        <v>-6.0379530000000004E-3</v>
      </c>
      <c r="N774" s="399">
        <v>2.2686620000000001E-2</v>
      </c>
      <c r="O774" s="399">
        <v>4.8923050000000003E-2</v>
      </c>
      <c r="P774" s="399">
        <v>2.872249E-2</v>
      </c>
      <c r="Q774" s="399">
        <v>5.4715299999999994E-2</v>
      </c>
      <c r="R774" s="399">
        <v>-3.2926742931364897E-2</v>
      </c>
      <c r="S774" s="399">
        <v>-5.7338305592446997E-3</v>
      </c>
      <c r="T774" s="399">
        <v>-0.19583338714307899</v>
      </c>
      <c r="U774" s="399">
        <v>-6.8376063215534993E-2</v>
      </c>
      <c r="V774" s="399">
        <v>0.23511260092879299</v>
      </c>
      <c r="W774" s="399">
        <v>-0.13271045773530801</v>
      </c>
      <c r="X774" s="399">
        <v>-3.29296079300909E-2</v>
      </c>
      <c r="Y774" s="399">
        <v>-2.22022721154061E-2</v>
      </c>
      <c r="Z774" s="399">
        <v>-3.4346522187874901E-2</v>
      </c>
      <c r="AA774" s="399">
        <v>7.5818447960019894E-2</v>
      </c>
      <c r="AB774" s="399">
        <v>0.103497395332814</v>
      </c>
      <c r="AC774" s="399">
        <v>5.27072518038866E-2</v>
      </c>
      <c r="AD774" s="399">
        <v>3.3830659638025701E-2</v>
      </c>
      <c r="AE774" s="399">
        <v>5.7455266236686703E-2</v>
      </c>
      <c r="AF774" s="399">
        <v>-3.6142965335940302E-2</v>
      </c>
      <c r="AG774" s="399">
        <v>8.9696122704814293E-2</v>
      </c>
      <c r="AH774" s="399">
        <v>-0.117735856733981</v>
      </c>
      <c r="AI774" s="399">
        <v>0.20191729959864099</v>
      </c>
      <c r="AJ774" s="399">
        <v>0.21750245676572599</v>
      </c>
      <c r="AK774" s="399">
        <v>3.1830170425092202E-2</v>
      </c>
      <c r="AL774" s="399">
        <v>-8.5078258333327605E-2</v>
      </c>
      <c r="AM774" s="399">
        <v>0.114039710408254</v>
      </c>
      <c r="AN774" s="399">
        <v>-5.5070204224683998E-2</v>
      </c>
      <c r="AO774" s="399">
        <v>-3.7366038704045201E-2</v>
      </c>
      <c r="AP774" s="399">
        <v>3.5657779864917298E-2</v>
      </c>
      <c r="AQ774" s="399">
        <v>6.6654351088468899E-2</v>
      </c>
      <c r="AR774" s="399">
        <v>-7.9563537612240502E-3</v>
      </c>
      <c r="AS774" s="399"/>
      <c r="AT774" s="399">
        <v>-5.2363749574436602E-3</v>
      </c>
      <c r="AU774" s="399">
        <v>6.3709244861120007E-2</v>
      </c>
      <c r="AV774" s="399">
        <v>3.2247986846618101E-2</v>
      </c>
      <c r="AW774" s="399">
        <v>-1.1656285426020801E-2</v>
      </c>
      <c r="AX774" s="399"/>
      <c r="AY774" s="399">
        <v>-2.1298217170853201E-2</v>
      </c>
      <c r="AZ774" s="399">
        <v>9.9630485603132701E-3</v>
      </c>
      <c r="BA774" s="399">
        <v>6.75416660279268E-2</v>
      </c>
      <c r="BB774" s="399">
        <v>-1.40884109849714E-3</v>
      </c>
      <c r="BC774" s="399"/>
      <c r="BD774" s="399">
        <v>5.5161080885138998E-2</v>
      </c>
      <c r="BE774" s="399">
        <v>9.3294430919041105E-2</v>
      </c>
      <c r="BF774" s="399">
        <v>-0.29403973034505598</v>
      </c>
      <c r="BG774" s="399">
        <v>-1.8964205603090301E-3</v>
      </c>
      <c r="BH774" s="399">
        <v>-1.47478536471098E-2</v>
      </c>
      <c r="BI774" s="399">
        <v>-3.9600448917591603E-2</v>
      </c>
      <c r="BJ774" s="399">
        <v>3.8174352832951002E-2</v>
      </c>
      <c r="BK774" s="399">
        <v>-6.4418613850574097E-2</v>
      </c>
      <c r="BL774" s="399">
        <v>1.7974118997091799E-2</v>
      </c>
      <c r="BM774" s="399">
        <v>0.10045411432825101</v>
      </c>
      <c r="BN774" s="399">
        <v>3.3398622807447403E-2</v>
      </c>
      <c r="BO774" s="399">
        <v>-8.2823577375145896E-2</v>
      </c>
      <c r="BP774" s="399">
        <v>3.7745310817374401E-2</v>
      </c>
      <c r="BQ774" s="399">
        <v>-5.5307517969145598E-2</v>
      </c>
      <c r="BR774" s="399">
        <v>-4.9178373375046098E-3</v>
      </c>
      <c r="BS774" s="399">
        <v>-2.0840000237271901E-2</v>
      </c>
      <c r="BT774" s="399">
        <v>0.121965629611812</v>
      </c>
      <c r="BU774" s="399">
        <v>-4.5253154819434101E-2</v>
      </c>
      <c r="BV774" s="399">
        <v>-5.4605445637074902E-2</v>
      </c>
      <c r="BW774" s="399">
        <v>1.48030704890416E-2</v>
      </c>
      <c r="BX774" s="403">
        <v>4.8749016438816198E-2</v>
      </c>
      <c r="BY774" s="399">
        <v>5.0977191211749803E-2</v>
      </c>
      <c r="BZ774" s="399">
        <v>4.2935995556159602E-2</v>
      </c>
      <c r="CA774" s="399">
        <v>-7.3900852779488196E-3</v>
      </c>
      <c r="CB774" s="399">
        <v>6.6858153035743204E-2</v>
      </c>
      <c r="CC774" s="399">
        <v>7.5760974327680294E-2</v>
      </c>
      <c r="CD774" s="399"/>
      <c r="CE774" s="399"/>
      <c r="CF774" s="399">
        <v>-0.26498285405236899</v>
      </c>
      <c r="CG774" s="399">
        <v>3.02049894938476E-2</v>
      </c>
      <c r="CH774" s="399">
        <v>-3.9099680216490899E-2</v>
      </c>
      <c r="CI774" s="399">
        <v>-3.3783751129669E-3</v>
      </c>
      <c r="CJ774" s="399">
        <v>5.7757327160707202E-2</v>
      </c>
      <c r="CK774" s="399"/>
      <c r="CL774" s="399"/>
      <c r="CM774" s="399"/>
      <c r="CN774" s="399"/>
      <c r="CO774" s="399"/>
      <c r="CP774" s="399"/>
      <c r="CQ774" s="399"/>
      <c r="CR774" s="399">
        <v>0.103128656079436</v>
      </c>
      <c r="CS774" s="399"/>
      <c r="CT774" s="399"/>
      <c r="CU774" s="399"/>
      <c r="CV774" s="399"/>
      <c r="CW774" s="399"/>
      <c r="CX774" s="399"/>
      <c r="CY774" s="399"/>
      <c r="CZ774" s="399"/>
      <c r="DA774" s="399"/>
      <c r="DB774" s="399"/>
      <c r="DC774" s="399"/>
      <c r="DD774" s="399"/>
      <c r="DE774" s="399"/>
      <c r="DG774" s="404"/>
      <c r="DI774" s="399"/>
      <c r="DJ774" s="399">
        <v>-0.15689217847546599</v>
      </c>
      <c r="DK774" s="399">
        <v>6.6484619692539397E-3</v>
      </c>
    </row>
    <row r="775" spans="1:115" customFormat="1" hidden="1" outlineLevel="1">
      <c r="A775" s="398">
        <f t="shared" si="59"/>
        <v>42247</v>
      </c>
      <c r="B775" s="402"/>
      <c r="C775" s="399"/>
      <c r="D775" s="399">
        <v>0</v>
      </c>
      <c r="E775" s="399">
        <v>-6.2376489659649099E-2</v>
      </c>
      <c r="F775" s="399">
        <v>-6.0973055512903301E-2</v>
      </c>
      <c r="G775" s="399">
        <v>-5.4993090000000001E-2</v>
      </c>
      <c r="H775" s="399">
        <v>-6.3744090000000003E-2</v>
      </c>
      <c r="I775" s="399">
        <v>-4.0993660000000001E-2</v>
      </c>
      <c r="J775" s="399">
        <v>-6.605343000000001E-2</v>
      </c>
      <c r="K775" s="399">
        <v>-5.2158959999999997E-2</v>
      </c>
      <c r="L775" s="399">
        <v>-6.2911389999999998E-2</v>
      </c>
      <c r="M775" s="399">
        <v>-3.1298810000000003E-2</v>
      </c>
      <c r="N775" s="399">
        <v>-5.7989689999999997E-2</v>
      </c>
      <c r="O775" s="399">
        <v>-5.5725190000000001E-2</v>
      </c>
      <c r="P775" s="399">
        <v>-8.0566750000000006E-2</v>
      </c>
      <c r="Q775" s="399">
        <v>-3.5955290000000001E-2</v>
      </c>
      <c r="R775" s="399">
        <v>-6.6196349584884601E-2</v>
      </c>
      <c r="S775" s="399">
        <v>-3.07129944418509E-2</v>
      </c>
      <c r="T775" s="399">
        <v>-6.2176169963544803E-2</v>
      </c>
      <c r="U775" s="399">
        <v>0.14169208717989501</v>
      </c>
      <c r="V775" s="399">
        <v>-4.3383397755217802E-2</v>
      </c>
      <c r="W775" s="399">
        <v>-0.14716786240683699</v>
      </c>
      <c r="X775" s="399">
        <v>-2.6528225305347701E-2</v>
      </c>
      <c r="Y775" s="399">
        <v>-0.127388659710507</v>
      </c>
      <c r="Z775" s="399">
        <v>1.88190386339059E-2</v>
      </c>
      <c r="AA775" s="399">
        <v>-3.3482250360312098E-2</v>
      </c>
      <c r="AB775" s="399">
        <v>-0.11247105189413301</v>
      </c>
      <c r="AC775" s="399">
        <v>-5.3751736389754001E-2</v>
      </c>
      <c r="AD775" s="399">
        <v>-7.3161718353933106E-2</v>
      </c>
      <c r="AE775" s="399">
        <v>-0.15100013476153801</v>
      </c>
      <c r="AF775" s="399">
        <v>-1.47813122773113E-2</v>
      </c>
      <c r="AG775" s="399">
        <v>-0.104301589871583</v>
      </c>
      <c r="AH775" s="399">
        <v>-0.118334749205679</v>
      </c>
      <c r="AI775" s="399">
        <v>-1.1764494691411401E-2</v>
      </c>
      <c r="AJ775" s="399">
        <v>-1.4722422320579799E-2</v>
      </c>
      <c r="AK775" s="399">
        <v>-6.5124091282220395E-2</v>
      </c>
      <c r="AL775" s="399">
        <v>-6.4376355512702793E-2</v>
      </c>
      <c r="AM775" s="399">
        <v>-2.1440142952535698E-2</v>
      </c>
      <c r="AN775" s="399">
        <v>-5.3337344988782898E-2</v>
      </c>
      <c r="AO775" s="399">
        <v>1.8294647068290499E-2</v>
      </c>
      <c r="AP775" s="399">
        <v>-8.6669089397324206E-2</v>
      </c>
      <c r="AQ775" s="399">
        <v>-3.0116258997552301E-2</v>
      </c>
      <c r="AR775" s="399">
        <v>0.131533940492846</v>
      </c>
      <c r="AS775" s="399"/>
      <c r="AT775" s="399">
        <v>-7.1356929314675605E-2</v>
      </c>
      <c r="AU775" s="399">
        <v>-0.116289083557121</v>
      </c>
      <c r="AV775" s="399">
        <v>-3.5495552772334502E-2</v>
      </c>
      <c r="AW775" s="399">
        <v>-7.8617975601353002E-2</v>
      </c>
      <c r="AX775" s="399"/>
      <c r="AY775" s="399">
        <v>-0.105726914895676</v>
      </c>
      <c r="AZ775" s="399">
        <v>-7.6742672886824098E-2</v>
      </c>
      <c r="BA775" s="399">
        <v>-1.8071659900930799E-2</v>
      </c>
      <c r="BB775" s="399">
        <v>-9.0652589290396504E-2</v>
      </c>
      <c r="BC775" s="399"/>
      <c r="BD775" s="399">
        <v>1.01845698727522E-2</v>
      </c>
      <c r="BE775" s="399">
        <v>-5.5407432273582101E-2</v>
      </c>
      <c r="BF775" s="399">
        <v>-8.6122094741034202E-2</v>
      </c>
      <c r="BG775" s="399">
        <v>-6.4733712123577994E-2</v>
      </c>
      <c r="BH775" s="399">
        <v>-8.6243426261635905E-2</v>
      </c>
      <c r="BI775" s="399">
        <v>-3.7890061473732799E-2</v>
      </c>
      <c r="BJ775" s="399">
        <v>-6.0793821889891297E-2</v>
      </c>
      <c r="BK775" s="399">
        <v>-2.78514952167499E-2</v>
      </c>
      <c r="BL775" s="399">
        <v>-6.4643319598398793E-2</v>
      </c>
      <c r="BM775" s="399">
        <v>-4.1675300659342898E-2</v>
      </c>
      <c r="BN775" s="399">
        <v>-0.114596900263844</v>
      </c>
      <c r="BO775" s="399">
        <v>-7.3118385287623697E-2</v>
      </c>
      <c r="BP775" s="399">
        <v>-9.7420358528598094E-2</v>
      </c>
      <c r="BQ775" s="399">
        <v>-7.1879833935044199E-2</v>
      </c>
      <c r="BR775" s="399">
        <v>-4.6952109810162998E-2</v>
      </c>
      <c r="BS775" s="399">
        <v>4.91159120835966E-2</v>
      </c>
      <c r="BT775" s="399">
        <v>-5.2072901059879002E-2</v>
      </c>
      <c r="BU775" s="399">
        <v>-7.3506396884887096E-2</v>
      </c>
      <c r="BV775" s="399">
        <v>-6.5693488506501196E-2</v>
      </c>
      <c r="BW775" s="399">
        <v>-9.4582024835355299E-2</v>
      </c>
      <c r="BX775" s="403">
        <v>-2.5823886891317201E-2</v>
      </c>
      <c r="BY775" s="399">
        <v>-3.4011900763199598E-2</v>
      </c>
      <c r="BZ775" s="399">
        <v>-8.9373988620235004E-2</v>
      </c>
      <c r="CA775" s="399">
        <v>-4.4748771109055702E-2</v>
      </c>
      <c r="CB775" s="399">
        <v>-6.6993874261677203E-2</v>
      </c>
      <c r="CC775" s="399">
        <v>-8.9535062540393701E-2</v>
      </c>
      <c r="CD775" s="399"/>
      <c r="CE775" s="399"/>
      <c r="CF775" s="399">
        <v>-5.8240643027407304E-3</v>
      </c>
      <c r="CG775" s="399">
        <v>-5.0393208095831997E-2</v>
      </c>
      <c r="CH775" s="399">
        <v>-5.9623097647389198E-2</v>
      </c>
      <c r="CI775" s="399">
        <v>0.10508472466735901</v>
      </c>
      <c r="CJ775" s="399">
        <v>-6.1948810142028403E-2</v>
      </c>
      <c r="CK775" s="399"/>
      <c r="CL775" s="399"/>
      <c r="CM775" s="399"/>
      <c r="CN775" s="399"/>
      <c r="CO775" s="399"/>
      <c r="CP775" s="399"/>
      <c r="CQ775" s="399"/>
      <c r="CR775" s="399">
        <v>-2.0926950080114099E-2</v>
      </c>
      <c r="CS775" s="399"/>
      <c r="CT775" s="399"/>
      <c r="CU775" s="399"/>
      <c r="CV775" s="399"/>
      <c r="CW775" s="399"/>
      <c r="CX775" s="399"/>
      <c r="CY775" s="399"/>
      <c r="CZ775" s="399"/>
      <c r="DA775" s="399"/>
      <c r="DB775" s="399"/>
      <c r="DC775" s="399"/>
      <c r="DD775" s="399"/>
      <c r="DE775" s="399"/>
      <c r="DG775" s="404"/>
      <c r="DI775" s="399"/>
      <c r="DJ775" s="399">
        <v>-0.15866075790131001</v>
      </c>
      <c r="DK775" s="399">
        <v>-8.0120732481340606E-2</v>
      </c>
    </row>
    <row r="776" spans="1:115" customFormat="1" hidden="1" outlineLevel="1">
      <c r="A776" s="398">
        <f t="shared" si="59"/>
        <v>42277</v>
      </c>
      <c r="B776" s="402"/>
      <c r="C776" s="399"/>
      <c r="D776" s="399">
        <v>0</v>
      </c>
      <c r="E776" s="399">
        <v>-3.0846260347738502E-2</v>
      </c>
      <c r="F776" s="399">
        <v>-3.1794679931985398E-2</v>
      </c>
      <c r="G776" s="399">
        <v>-7.8271250000000001E-2</v>
      </c>
      <c r="H776" s="399">
        <v>-1.58037E-2</v>
      </c>
      <c r="I776" s="399">
        <v>-7.5816800000000004E-2</v>
      </c>
      <c r="J776" s="399">
        <v>-2.399863E-2</v>
      </c>
      <c r="K776" s="399">
        <v>-2.8785409999999997E-2</v>
      </c>
      <c r="L776" s="399">
        <v>3.0533709999999999E-2</v>
      </c>
      <c r="M776" s="399">
        <v>-3.1177100000000003E-2</v>
      </c>
      <c r="N776" s="399">
        <v>-1.335243E-2</v>
      </c>
      <c r="O776" s="399">
        <v>-3.7484850000000001E-4</v>
      </c>
      <c r="P776" s="399">
        <v>-6.60221E-2</v>
      </c>
      <c r="Q776" s="399">
        <v>2.7076099999999999E-2</v>
      </c>
      <c r="R776" s="399">
        <v>-2.1816039304248799E-2</v>
      </c>
      <c r="S776" s="399">
        <v>4.5870235436907603E-2</v>
      </c>
      <c r="T776" s="399">
        <v>-4.9723711057748601E-2</v>
      </c>
      <c r="U776" s="399">
        <v>-0.10684519072238299</v>
      </c>
      <c r="V776" s="399">
        <v>-1.9497357551120299E-3</v>
      </c>
      <c r="W776" s="399">
        <v>-6.6825102464452502E-2</v>
      </c>
      <c r="X776" s="399">
        <v>-5.6288750874534499E-2</v>
      </c>
      <c r="Y776" s="399">
        <v>-7.5328314666715704E-2</v>
      </c>
      <c r="Z776" s="399">
        <v>-0.13694251847759101</v>
      </c>
      <c r="AA776" s="399">
        <v>3.2273990710330401E-2</v>
      </c>
      <c r="AB776" s="399">
        <v>-7.7950340825401004E-2</v>
      </c>
      <c r="AC776" s="399">
        <v>1.00922281153748E-3</v>
      </c>
      <c r="AD776" s="399">
        <v>-2.4469978443631302E-2</v>
      </c>
      <c r="AE776" s="399">
        <v>3.14096384348716E-3</v>
      </c>
      <c r="AF776" s="399">
        <v>4.5983764639916803E-2</v>
      </c>
      <c r="AG776" s="399">
        <v>-4.0854970636301703E-2</v>
      </c>
      <c r="AH776" s="399">
        <v>-2.6843464477945E-2</v>
      </c>
      <c r="AI776" s="399">
        <v>-1.5899744585270801E-2</v>
      </c>
      <c r="AJ776" s="399">
        <v>-1.4587404063150001E-2</v>
      </c>
      <c r="AK776" s="399">
        <v>-2.30168559005605E-2</v>
      </c>
      <c r="AL776" s="399">
        <v>-0.14594258865974299</v>
      </c>
      <c r="AM776" s="399">
        <v>3.0470238716698999E-2</v>
      </c>
      <c r="AN776" s="399">
        <v>-9.8470164069005606E-2</v>
      </c>
      <c r="AO776" s="399">
        <v>-0.20871739047778601</v>
      </c>
      <c r="AP776" s="399">
        <v>-7.4543582574596701E-2</v>
      </c>
      <c r="AQ776" s="399">
        <v>0.103193310722588</v>
      </c>
      <c r="AR776" s="399">
        <v>9.65301914333873E-2</v>
      </c>
      <c r="AS776" s="399"/>
      <c r="AT776" s="399">
        <v>-2.6152750099013002E-2</v>
      </c>
      <c r="AU776" s="399">
        <v>4.7375464142403498E-2</v>
      </c>
      <c r="AV776" s="399">
        <v>2.26081894139331E-2</v>
      </c>
      <c r="AW776" s="399">
        <v>1.7971083370345899E-2</v>
      </c>
      <c r="AX776" s="399"/>
      <c r="AY776" s="399">
        <v>-0.13300479278437699</v>
      </c>
      <c r="AZ776" s="399">
        <v>-0.12911915656967099</v>
      </c>
      <c r="BA776" s="399">
        <v>2.97169779055057E-2</v>
      </c>
      <c r="BB776" s="399">
        <v>-4.6569402883757098E-2</v>
      </c>
      <c r="BC776" s="399"/>
      <c r="BD776" s="399">
        <v>1.5642574924870499E-2</v>
      </c>
      <c r="BE776" s="399">
        <v>-0.183343772497575</v>
      </c>
      <c r="BF776" s="399">
        <v>-0.265665393693156</v>
      </c>
      <c r="BG776" s="399">
        <v>-2.1629670799359998E-2</v>
      </c>
      <c r="BH776" s="399">
        <v>2.1496682555382299E-2</v>
      </c>
      <c r="BI776" s="399">
        <v>-9.6138988717848498E-2</v>
      </c>
      <c r="BJ776" s="399">
        <v>2.2500012300136599E-2</v>
      </c>
      <c r="BK776" s="399">
        <v>-0.14495049696606099</v>
      </c>
      <c r="BL776" s="399">
        <v>-4.8829928794262401E-2</v>
      </c>
      <c r="BM776" s="399">
        <v>-0.100538169098908</v>
      </c>
      <c r="BN776" s="399">
        <v>-0.18184252068908299</v>
      </c>
      <c r="BO776" s="399">
        <v>-2.6052664998367E-2</v>
      </c>
      <c r="BP776" s="399">
        <v>9.7638286580998806E-3</v>
      </c>
      <c r="BQ776" s="399">
        <v>-6.0038508110520902E-2</v>
      </c>
      <c r="BR776" s="399">
        <v>7.0163704223791196E-3</v>
      </c>
      <c r="BS776" s="399">
        <v>-3.7453206262484898E-2</v>
      </c>
      <c r="BT776" s="399">
        <v>-2.3001070789697799E-2</v>
      </c>
      <c r="BU776" s="399">
        <v>-3.00482754961434E-2</v>
      </c>
      <c r="BV776" s="399">
        <v>3.22470159094412E-2</v>
      </c>
      <c r="BW776" s="399">
        <v>1.69972103180482E-3</v>
      </c>
      <c r="BX776" s="403">
        <v>5.0492491759059899E-3</v>
      </c>
      <c r="BY776" s="399">
        <v>1.4525072611216E-2</v>
      </c>
      <c r="BZ776" s="399">
        <v>1.4296986769267699E-2</v>
      </c>
      <c r="CA776" s="399">
        <v>-7.7982988053739599E-2</v>
      </c>
      <c r="CB776" s="399">
        <v>6.8519774783777302E-3</v>
      </c>
      <c r="CC776" s="399">
        <v>-5.7812700873813197E-2</v>
      </c>
      <c r="CD776" s="399"/>
      <c r="CE776" s="399"/>
      <c r="CF776" s="399">
        <v>-5.70806892266955E-2</v>
      </c>
      <c r="CG776" s="399">
        <v>-4.6136508305688398E-2</v>
      </c>
      <c r="CH776" s="399">
        <v>-0.10856965504812</v>
      </c>
      <c r="CI776" s="399">
        <v>-0.180981569293032</v>
      </c>
      <c r="CJ776" s="399">
        <v>1.7003373823987599E-2</v>
      </c>
      <c r="CK776" s="399"/>
      <c r="CL776" s="399"/>
      <c r="CM776" s="399"/>
      <c r="CN776" s="399"/>
      <c r="CO776" s="399"/>
      <c r="CP776" s="399"/>
      <c r="CQ776" s="399"/>
      <c r="CR776" s="399">
        <v>2.7067406029548302E-3</v>
      </c>
      <c r="CS776" s="399"/>
      <c r="CT776" s="399"/>
      <c r="CU776" s="399"/>
      <c r="CV776" s="399"/>
      <c r="CW776" s="399"/>
      <c r="CX776" s="399"/>
      <c r="CY776" s="399"/>
      <c r="CZ776" s="399"/>
      <c r="DA776" s="399"/>
      <c r="DB776" s="399"/>
      <c r="DC776" s="399"/>
      <c r="DD776" s="399"/>
      <c r="DE776" s="399"/>
      <c r="DG776" s="404"/>
      <c r="DI776" s="399"/>
      <c r="DJ776" s="399">
        <v>-0.21539794567464299</v>
      </c>
      <c r="DK776" s="399">
        <v>-5.5874905040267098E-2</v>
      </c>
    </row>
    <row r="777" spans="1:115" customFormat="1" hidden="1" outlineLevel="1">
      <c r="A777" s="398">
        <f t="shared" si="59"/>
        <v>42308</v>
      </c>
      <c r="B777" s="402"/>
      <c r="C777" s="399"/>
      <c r="D777" s="399">
        <v>0</v>
      </c>
      <c r="E777" s="399">
        <v>7.7751159182233007E-2</v>
      </c>
      <c r="F777" s="399">
        <v>8.5043534365093196E-2</v>
      </c>
      <c r="G777" s="399">
        <v>0.12914229999999999</v>
      </c>
      <c r="H777" s="399">
        <v>7.7647659999999993E-2</v>
      </c>
      <c r="I777" s="399">
        <v>0.11491270000000001</v>
      </c>
      <c r="J777" s="399">
        <v>5.9192049999999996E-2</v>
      </c>
      <c r="K777" s="399">
        <v>8.7299919999999989E-2</v>
      </c>
      <c r="L777" s="399">
        <v>5.758539E-2</v>
      </c>
      <c r="M777" s="399">
        <v>8.7933009999999992E-2</v>
      </c>
      <c r="N777" s="399">
        <v>0.10460000000000001</v>
      </c>
      <c r="O777" s="399">
        <v>5.8139529999999995E-2</v>
      </c>
      <c r="P777" s="399">
        <v>6.8293080000000006E-2</v>
      </c>
      <c r="Q777" s="399">
        <v>1.9458180000000002E-2</v>
      </c>
      <c r="R777" s="399">
        <v>8.3408757001333295E-2</v>
      </c>
      <c r="S777" s="399">
        <v>8.2503997499689896E-2</v>
      </c>
      <c r="T777" s="399">
        <v>0.23255805249727499</v>
      </c>
      <c r="U777" s="399">
        <v>-5.4648429761426302E-2</v>
      </c>
      <c r="V777" s="399">
        <v>0.22272364473435999</v>
      </c>
      <c r="W777" s="399">
        <v>0.36431115802668201</v>
      </c>
      <c r="X777" s="399">
        <v>0.10128581619027099</v>
      </c>
      <c r="Y777" s="399">
        <v>5.9329347770837398E-2</v>
      </c>
      <c r="Z777" s="399">
        <v>6.0516688814714802E-2</v>
      </c>
      <c r="AA777" s="399">
        <v>9.37261529871245E-2</v>
      </c>
      <c r="AB777" s="399">
        <v>2.7078044609737301E-2</v>
      </c>
      <c r="AC777" s="399">
        <v>0.11925678730955699</v>
      </c>
      <c r="AD777" s="399">
        <v>-6.4467154614273395E-2</v>
      </c>
      <c r="AE777" s="399">
        <v>0.112915909446909</v>
      </c>
      <c r="AF777" s="399">
        <v>0.132271587507959</v>
      </c>
      <c r="AG777" s="399">
        <v>7.4840753336438498E-2</v>
      </c>
      <c r="AH777" s="399">
        <v>4.8853416613494599E-2</v>
      </c>
      <c r="AI777" s="399">
        <v>0.16828838224328499</v>
      </c>
      <c r="AJ777" s="399">
        <v>0.15511383725526201</v>
      </c>
      <c r="AK777" s="399">
        <v>3.4905673593086599E-2</v>
      </c>
      <c r="AL777" s="399">
        <v>6.5838543563685398E-3</v>
      </c>
      <c r="AM777" s="399">
        <v>6.0392862640989503E-2</v>
      </c>
      <c r="AN777" s="399">
        <v>0.17235530404875199</v>
      </c>
      <c r="AO777" s="399">
        <v>-2.9220203600140202E-2</v>
      </c>
      <c r="AP777" s="399">
        <v>0.106701411585675</v>
      </c>
      <c r="AQ777" s="399">
        <v>6.5544274668556807E-2</v>
      </c>
      <c r="AR777" s="399">
        <v>0.150912605855095</v>
      </c>
      <c r="AS777" s="399"/>
      <c r="AT777" s="399">
        <v>7.9578371902414999E-2</v>
      </c>
      <c r="AU777" s="399">
        <v>-6.3953488372092998E-2</v>
      </c>
      <c r="AV777" s="399">
        <v>8.3668678132455099E-2</v>
      </c>
      <c r="AW777" s="399">
        <v>7.1258649147516007E-2</v>
      </c>
      <c r="AX777" s="399">
        <v>-0.104166663112779</v>
      </c>
      <c r="AY777" s="399">
        <v>5.8732417166357603E-2</v>
      </c>
      <c r="AZ777" s="399">
        <v>0.19772862919010001</v>
      </c>
      <c r="BA777" s="399">
        <v>8.9478988901741108E-3</v>
      </c>
      <c r="BB777" s="399">
        <v>0.15918353145391001</v>
      </c>
      <c r="BC777" s="399"/>
      <c r="BD777" s="399">
        <v>2.4783157572707899E-2</v>
      </c>
      <c r="BE777" s="399">
        <v>0.19781062603087199</v>
      </c>
      <c r="BF777" s="399">
        <v>3.6671354232064197E-2</v>
      </c>
      <c r="BG777" s="399">
        <v>0.10248454801241599</v>
      </c>
      <c r="BH777" s="399">
        <v>0.190698845903335</v>
      </c>
      <c r="BI777" s="399">
        <v>8.3724946800371694E-2</v>
      </c>
      <c r="BJ777" s="399">
        <v>9.6177161048231596E-2</v>
      </c>
      <c r="BK777" s="399">
        <v>0.12921827869964</v>
      </c>
      <c r="BL777" s="399">
        <v>6.1400470780128502E-2</v>
      </c>
      <c r="BM777" s="399">
        <v>8.0551757708177504E-2</v>
      </c>
      <c r="BN777" s="399">
        <v>5.4257290145980297E-2</v>
      </c>
      <c r="BO777" s="399">
        <v>0.152129633570913</v>
      </c>
      <c r="BP777" s="399">
        <v>0.10562128328227099</v>
      </c>
      <c r="BQ777" s="399">
        <v>0.10988997358536701</v>
      </c>
      <c r="BR777" s="399">
        <v>1.5257274354910399E-2</v>
      </c>
      <c r="BS777" s="399">
        <v>7.26329982939002E-2</v>
      </c>
      <c r="BT777" s="399">
        <v>0.113694980737181</v>
      </c>
      <c r="BU777" s="399">
        <v>9.0614505818603405E-2</v>
      </c>
      <c r="BV777" s="399">
        <v>0.162891198927302</v>
      </c>
      <c r="BW777" s="399">
        <v>-0.11721156850862099</v>
      </c>
      <c r="BX777" s="403">
        <v>-4.8229136332829402E-2</v>
      </c>
      <c r="BY777" s="399">
        <v>-6.5331132559441896E-3</v>
      </c>
      <c r="BZ777" s="399">
        <v>0.107910861937349</v>
      </c>
      <c r="CA777" s="399">
        <v>9.5190798529988394E-2</v>
      </c>
      <c r="CB777" s="399">
        <v>0.114332491197618</v>
      </c>
      <c r="CC777" s="399">
        <v>2.73129599078221E-2</v>
      </c>
      <c r="CD777" s="399"/>
      <c r="CE777" s="399"/>
      <c r="CF777" s="399">
        <v>0.21095170218312401</v>
      </c>
      <c r="CG777" s="399">
        <v>9.0716645558502604E-2</v>
      </c>
      <c r="CH777" s="399">
        <v>0.13324657355620101</v>
      </c>
      <c r="CI777" s="399">
        <v>4.8689090751931001E-2</v>
      </c>
      <c r="CJ777" s="399">
        <v>0.18933587613936101</v>
      </c>
      <c r="CK777" s="399"/>
      <c r="CL777" s="399"/>
      <c r="CM777" s="399"/>
      <c r="CN777" s="399"/>
      <c r="CO777" s="399"/>
      <c r="CP777" s="399"/>
      <c r="CQ777" s="399"/>
      <c r="CR777" s="399">
        <v>7.9301365021129305E-2</v>
      </c>
      <c r="CS777" s="399"/>
      <c r="CT777" s="399"/>
      <c r="CU777" s="399"/>
      <c r="CV777" s="399"/>
      <c r="CW777" s="399"/>
      <c r="CX777" s="399"/>
      <c r="CY777" s="399"/>
      <c r="CZ777" s="399"/>
      <c r="DA777" s="399"/>
      <c r="DB777" s="399"/>
      <c r="DC777" s="399"/>
      <c r="DD777" s="399"/>
      <c r="DE777" s="399"/>
      <c r="DG777" s="404"/>
      <c r="DI777" s="399"/>
      <c r="DJ777" s="399">
        <v>0.20723646681129501</v>
      </c>
      <c r="DK777" s="399">
        <v>0.12524056822450599</v>
      </c>
    </row>
    <row r="778" spans="1:115" customFormat="1" hidden="1" outlineLevel="1">
      <c r="A778" s="398">
        <f t="shared" si="59"/>
        <v>42338</v>
      </c>
      <c r="B778" s="402"/>
      <c r="C778" s="399"/>
      <c r="D778" s="399">
        <v>0</v>
      </c>
      <c r="E778" s="399">
        <v>3.2858668409809699E-3</v>
      </c>
      <c r="F778" s="399">
        <v>3.3440719852806302E-3</v>
      </c>
      <c r="G778" s="399">
        <v>7.9303910000000002E-3</v>
      </c>
      <c r="H778" s="399">
        <v>-4.6460349999999997E-3</v>
      </c>
      <c r="I778" s="399">
        <v>-2.5396829999999996E-3</v>
      </c>
      <c r="J778" s="399">
        <v>2.1211500000000001E-2</v>
      </c>
      <c r="K778" s="399">
        <v>1.230024E-2</v>
      </c>
      <c r="L778" s="399">
        <v>-6.2586059999999999E-3</v>
      </c>
      <c r="M778" s="399">
        <v>-1.014696E-2</v>
      </c>
      <c r="N778" s="399">
        <v>1.18595E-2</v>
      </c>
      <c r="O778" s="399">
        <v>-9.1185410000000008E-3</v>
      </c>
      <c r="P778" s="399">
        <v>6.7211479999999997E-3</v>
      </c>
      <c r="Q778" s="399">
        <v>-2.1301279999999999E-2</v>
      </c>
      <c r="R778" s="399">
        <v>-5.8043217759816603E-3</v>
      </c>
      <c r="S778" s="399">
        <v>-8.3918237149280799E-3</v>
      </c>
      <c r="T778" s="399">
        <v>0.11320755777939601</v>
      </c>
      <c r="U778" s="399">
        <v>3.9830776430711499E-2</v>
      </c>
      <c r="V778" s="399">
        <v>6.2150442341526398E-2</v>
      </c>
      <c r="W778" s="399">
        <v>0.162692696438899</v>
      </c>
      <c r="X778" s="399">
        <v>1.53493702578328E-2</v>
      </c>
      <c r="Y778" s="399">
        <v>-5.5353884183907E-2</v>
      </c>
      <c r="Z778" s="399">
        <v>3.77099638344904E-2</v>
      </c>
      <c r="AA778" s="399">
        <v>2.3508952215327499E-2</v>
      </c>
      <c r="AB778" s="399">
        <v>0.173666496046081</v>
      </c>
      <c r="AC778" s="399">
        <v>2.54793897858791E-2</v>
      </c>
      <c r="AD778" s="399">
        <v>-3.4823751175629303E-2</v>
      </c>
      <c r="AE778" s="399">
        <v>-2.3738161955729701E-3</v>
      </c>
      <c r="AF778" s="399">
        <v>-2.5013372363988099E-2</v>
      </c>
      <c r="AG778" s="399">
        <v>3.4188722618557502E-2</v>
      </c>
      <c r="AH778" s="399">
        <v>1.7110235022704801E-2</v>
      </c>
      <c r="AI778" s="399">
        <v>4.4723594401502698E-2</v>
      </c>
      <c r="AJ778" s="399">
        <v>3.4527130055644201E-2</v>
      </c>
      <c r="AK778" s="399">
        <v>6.5633591210654901E-2</v>
      </c>
      <c r="AL778" s="399">
        <v>-0.138208264729795</v>
      </c>
      <c r="AM778" s="399">
        <v>4.2908169349438197E-3</v>
      </c>
      <c r="AN778" s="399">
        <v>2.1021225232270499E-2</v>
      </c>
      <c r="AO778" s="399">
        <v>-2.7455735700509399E-2</v>
      </c>
      <c r="AP778" s="399">
        <v>-3.0186685694539001E-2</v>
      </c>
      <c r="AQ778" s="399">
        <v>9.5395615207773902E-3</v>
      </c>
      <c r="AR778" s="399">
        <v>0.122328163423574</v>
      </c>
      <c r="AS778" s="399"/>
      <c r="AT778" s="399">
        <v>3.3473248604944899E-3</v>
      </c>
      <c r="AU778" s="399">
        <v>0.16360246172602799</v>
      </c>
      <c r="AV778" s="399">
        <v>-1.9864864133229999E-2</v>
      </c>
      <c r="AW778" s="399">
        <v>-2.01624947280316E-2</v>
      </c>
      <c r="AX778" s="399">
        <v>9.0232442734791099E-2</v>
      </c>
      <c r="AY778" s="399">
        <v>-2.5270769907628599E-2</v>
      </c>
      <c r="AZ778" s="399">
        <v>3.7235914906798603E-2</v>
      </c>
      <c r="BA778" s="399">
        <v>-3.7347212723026698E-4</v>
      </c>
      <c r="BB778" s="399">
        <v>-8.7323740699278604E-2</v>
      </c>
      <c r="BC778" s="399"/>
      <c r="BD778" s="399">
        <v>-3.2601778022304503E-2</v>
      </c>
      <c r="BE778" s="399">
        <v>3.7037059689768399E-2</v>
      </c>
      <c r="BF778" s="399">
        <v>-0.13809530390337599</v>
      </c>
      <c r="BG778" s="399">
        <v>-3.2410413985111401E-2</v>
      </c>
      <c r="BH778" s="399">
        <v>0.132661355239095</v>
      </c>
      <c r="BI778" s="399">
        <v>0.13756403845762</v>
      </c>
      <c r="BJ778" s="399">
        <v>-2.36704747272731E-2</v>
      </c>
      <c r="BK778" s="399">
        <v>-4.6578913376087404E-3</v>
      </c>
      <c r="BL778" s="399">
        <v>3.7821103761795399E-2</v>
      </c>
      <c r="BM778" s="399">
        <v>4.7160697936599702E-2</v>
      </c>
      <c r="BN778" s="399">
        <v>0.13966817870830101</v>
      </c>
      <c r="BO778" s="399">
        <v>1.71139224571141E-2</v>
      </c>
      <c r="BP778" s="399">
        <v>-2.8106072769365699E-2</v>
      </c>
      <c r="BQ778" s="399">
        <v>-4.8886083980469397E-2</v>
      </c>
      <c r="BR778" s="399">
        <v>-4.3046348519899899E-2</v>
      </c>
      <c r="BS778" s="399">
        <v>-6.8621591277582106E-2</v>
      </c>
      <c r="BT778" s="399">
        <v>2.0262591985295599E-2</v>
      </c>
      <c r="BU778" s="399">
        <v>1.53929293205425E-2</v>
      </c>
      <c r="BV778" s="399">
        <v>3.6952220929203E-2</v>
      </c>
      <c r="BW778" s="399">
        <v>2.7952138861797499E-2</v>
      </c>
      <c r="BX778" s="403">
        <v>-6.3077314018151795E-2</v>
      </c>
      <c r="BY778" s="399">
        <v>-4.0260649490233502E-2</v>
      </c>
      <c r="BZ778" s="399">
        <v>-5.5459300751754703E-2</v>
      </c>
      <c r="CA778" s="399">
        <v>-3.1009711421695899E-2</v>
      </c>
      <c r="CB778" s="399">
        <v>-1.1425542291907301E-2</v>
      </c>
      <c r="CC778" s="399">
        <v>-4.7479008507759303E-2</v>
      </c>
      <c r="CD778" s="399"/>
      <c r="CE778" s="399"/>
      <c r="CF778" s="399">
        <v>-5.39568520537295E-2</v>
      </c>
      <c r="CG778" s="399">
        <v>1.2337535438081E-2</v>
      </c>
      <c r="CH778" s="399">
        <v>-6.4987578731819902E-3</v>
      </c>
      <c r="CI778" s="399">
        <v>-5.7142803620317997E-2</v>
      </c>
      <c r="CJ778" s="399">
        <v>3.9443958890801101E-2</v>
      </c>
      <c r="CK778" s="399"/>
      <c r="CL778" s="399"/>
      <c r="CM778" s="399"/>
      <c r="CN778" s="399"/>
      <c r="CO778" s="399"/>
      <c r="CP778" s="399"/>
      <c r="CQ778" s="399"/>
      <c r="CR778" s="399">
        <v>1.85857646085807E-4</v>
      </c>
      <c r="CS778" s="399"/>
      <c r="CT778" s="399"/>
      <c r="CU778" s="399"/>
      <c r="CV778" s="399"/>
      <c r="CW778" s="399"/>
      <c r="CX778" s="399"/>
      <c r="CY778" s="399"/>
      <c r="CZ778" s="399"/>
      <c r="DA778" s="399"/>
      <c r="DB778" s="399"/>
      <c r="DC778" s="399"/>
      <c r="DD778" s="399"/>
      <c r="DE778" s="399"/>
      <c r="DG778" s="404"/>
      <c r="DI778" s="399"/>
      <c r="DJ778" s="399">
        <v>-2.7027053658262998E-2</v>
      </c>
      <c r="DK778" s="399">
        <v>2.9434670451805499E-2</v>
      </c>
    </row>
    <row r="779" spans="1:115" customFormat="1" hidden="1" outlineLevel="1">
      <c r="A779" s="398">
        <f t="shared" si="59"/>
        <v>42369</v>
      </c>
      <c r="B779" s="402"/>
      <c r="C779" s="399"/>
      <c r="D779" s="399">
        <v>1E-4</v>
      </c>
      <c r="E779" s="399">
        <v>-2.22608399295262E-2</v>
      </c>
      <c r="F779" s="399">
        <v>-1.9239145179476801E-2</v>
      </c>
      <c r="G779" s="399">
        <v>-4.6385019999999999E-2</v>
      </c>
      <c r="H779" s="399">
        <v>-2.675172E-2</v>
      </c>
      <c r="I779" s="399">
        <v>-0.11117800000000001</v>
      </c>
      <c r="J779" s="399">
        <v>-2.508349E-2</v>
      </c>
      <c r="K779" s="399">
        <v>-2.8215870000000001E-2</v>
      </c>
      <c r="L779" s="399">
        <v>1.8167100000000002E-2</v>
      </c>
      <c r="M779" s="399">
        <v>-3.9127529999999997E-3</v>
      </c>
      <c r="N779" s="399">
        <v>-2.7565030000000001E-2</v>
      </c>
      <c r="O779" s="399">
        <v>2.217384E-2</v>
      </c>
      <c r="P779" s="399">
        <v>1.171116E-2</v>
      </c>
      <c r="Q779" s="399">
        <v>2.1619369999999999E-2</v>
      </c>
      <c r="R779" s="399">
        <v>-0.11022832409891101</v>
      </c>
      <c r="S779" s="399">
        <v>-1.17855293443227E-2</v>
      </c>
      <c r="T779" s="399">
        <v>0.21610170048018101</v>
      </c>
      <c r="U779" s="399">
        <v>5.2542347019001602E-2</v>
      </c>
      <c r="V779" s="399">
        <v>1.6681749487219299E-2</v>
      </c>
      <c r="W779" s="399">
        <v>-0.132724722542335</v>
      </c>
      <c r="X779" s="399">
        <v>4.7680641219981203E-2</v>
      </c>
      <c r="Y779" s="399">
        <v>-6.3720799384498705E-2</v>
      </c>
      <c r="Z779" s="399">
        <v>-7.4374795516089207E-2</v>
      </c>
      <c r="AA779" s="399">
        <v>4.9579039415226201E-4</v>
      </c>
      <c r="AB779" s="399">
        <v>4.9888986679497503E-2</v>
      </c>
      <c r="AC779" s="399">
        <v>-1.61877384365227E-2</v>
      </c>
      <c r="AD779" s="399">
        <v>0.102151132406797</v>
      </c>
      <c r="AE779" s="399">
        <v>-6.8003915017215297E-2</v>
      </c>
      <c r="AF779" s="399">
        <v>6.1495702829360503E-2</v>
      </c>
      <c r="AG779" s="399">
        <v>-2.6291936511940998E-2</v>
      </c>
      <c r="AH779" s="399">
        <v>-7.2585611436581807E-2</v>
      </c>
      <c r="AI779" s="399">
        <v>2.19230135094328E-2</v>
      </c>
      <c r="AJ779" s="399">
        <v>1.9872890692620399E-2</v>
      </c>
      <c r="AK779" s="399">
        <v>-4.80104147682942E-2</v>
      </c>
      <c r="AL779" s="399">
        <v>-0.36699191205325898</v>
      </c>
      <c r="AM779" s="399">
        <v>-9.1715583672955497E-3</v>
      </c>
      <c r="AN779" s="399">
        <v>1.9538255876462199E-2</v>
      </c>
      <c r="AO779" s="399">
        <v>9.7239681211921794E-2</v>
      </c>
      <c r="AP779" s="399">
        <v>5.4438059492183302E-3</v>
      </c>
      <c r="AQ779" s="399">
        <v>-5.2743958427674403E-2</v>
      </c>
      <c r="AR779" s="399">
        <v>3.9092006766405701E-2</v>
      </c>
      <c r="AS779" s="399"/>
      <c r="AT779" s="399">
        <v>-6.2612289687588904E-2</v>
      </c>
      <c r="AU779" s="399">
        <v>-5.9784334190129997E-2</v>
      </c>
      <c r="AV779" s="399">
        <v>4.58717032187516E-3</v>
      </c>
      <c r="AW779" s="399">
        <v>6.1063954156140597E-2</v>
      </c>
      <c r="AX779" s="399">
        <v>0.20691123839512399</v>
      </c>
      <c r="AY779" s="399">
        <v>-9.8147847854347103E-2</v>
      </c>
      <c r="AZ779" s="399">
        <v>-5.9658833080882802E-2</v>
      </c>
      <c r="BA779" s="399">
        <v>5.05163846882812E-2</v>
      </c>
      <c r="BB779" s="399">
        <v>-5.0540168188341998E-2</v>
      </c>
      <c r="BC779" s="399">
        <v>8.7209318443657299E-2</v>
      </c>
      <c r="BD779" s="399">
        <v>4.39116831726016E-3</v>
      </c>
      <c r="BE779" s="399">
        <v>-2.7288178437240899E-2</v>
      </c>
      <c r="BF779" s="399">
        <v>-0.10531709385238</v>
      </c>
      <c r="BG779" s="399">
        <v>-1.6748417093637901E-2</v>
      </c>
      <c r="BH779" s="399">
        <v>-0.175594403862945</v>
      </c>
      <c r="BI779" s="399">
        <v>-3.4650826993565199E-4</v>
      </c>
      <c r="BJ779" s="399">
        <v>-3.1018127452058099E-2</v>
      </c>
      <c r="BK779" s="399">
        <v>-6.4556351247557903E-2</v>
      </c>
      <c r="BL779" s="399">
        <v>-9.74795290203633E-3</v>
      </c>
      <c r="BM779" s="399">
        <v>5.0267319306937099E-2</v>
      </c>
      <c r="BN779" s="399">
        <v>5.87595197507619E-2</v>
      </c>
      <c r="BO779" s="399">
        <v>-1.48926218633496E-2</v>
      </c>
      <c r="BP779" s="399">
        <v>-7.2789772546846002E-2</v>
      </c>
      <c r="BQ779" s="399">
        <v>-9.1737294288012999E-2</v>
      </c>
      <c r="BR779" s="399">
        <v>4.8248778804530698E-2</v>
      </c>
      <c r="BS779" s="399">
        <v>-8.0493332853761895E-2</v>
      </c>
      <c r="BT779" s="399">
        <v>-1.84786348568531E-2</v>
      </c>
      <c r="BU779" s="399">
        <v>-8.6278677294913203E-2</v>
      </c>
      <c r="BV779" s="399">
        <v>-5.0601886952450201E-2</v>
      </c>
      <c r="BW779" s="399">
        <v>5.05348665327916E-2</v>
      </c>
      <c r="BX779" s="403">
        <v>0.101971800898162</v>
      </c>
      <c r="BY779" s="399">
        <v>5.3571468432641101E-2</v>
      </c>
      <c r="BZ779" s="399">
        <v>-3.3027340057284402E-3</v>
      </c>
      <c r="CA779" s="399">
        <v>-9.6856404210339003E-2</v>
      </c>
      <c r="CB779" s="399">
        <v>1.7895565803597899E-2</v>
      </c>
      <c r="CC779" s="399">
        <v>3.9111432425515E-2</v>
      </c>
      <c r="CD779" s="399"/>
      <c r="CE779" s="399"/>
      <c r="CF779" s="399">
        <v>-2.15512735143117E-2</v>
      </c>
      <c r="CG779" s="399">
        <v>-3.6554807877053801E-3</v>
      </c>
      <c r="CH779" s="399">
        <v>-9.5916934151565297E-2</v>
      </c>
      <c r="CI779" s="399">
        <v>-1.8939465434861399E-2</v>
      </c>
      <c r="CJ779" s="399">
        <v>2.07914109198701E-2</v>
      </c>
      <c r="CK779" s="399"/>
      <c r="CL779" s="399"/>
      <c r="CM779" s="399"/>
      <c r="CN779" s="399"/>
      <c r="CO779" s="399"/>
      <c r="CP779" s="399"/>
      <c r="CQ779" s="399"/>
      <c r="CR779" s="399">
        <v>-3.0109529473820702E-4</v>
      </c>
      <c r="CS779" s="399"/>
      <c r="CT779" s="399"/>
      <c r="CU779" s="399"/>
      <c r="CV779" s="399"/>
      <c r="CW779" s="399"/>
      <c r="CX779" s="399"/>
      <c r="CY779" s="399"/>
      <c r="CZ779" s="399"/>
      <c r="DA779" s="399"/>
      <c r="DB779" s="399"/>
      <c r="DC779" s="399"/>
      <c r="DD779" s="399"/>
      <c r="DE779" s="399"/>
      <c r="DG779" s="404"/>
      <c r="DI779" s="399"/>
      <c r="DJ779" s="399">
        <v>-0.24521070010260701</v>
      </c>
      <c r="DK779" s="399">
        <v>7.7125543065628098E-3</v>
      </c>
    </row>
    <row r="780" spans="1:115" customFormat="1" hidden="1" outlineLevel="1">
      <c r="A780" s="398">
        <f t="shared" si="59"/>
        <v>42400</v>
      </c>
      <c r="B780" s="402"/>
      <c r="C780" s="399"/>
      <c r="D780" s="399">
        <v>1E-4</v>
      </c>
      <c r="E780" s="399">
        <v>-5.74247667420585E-2</v>
      </c>
      <c r="F780" s="399">
        <v>-6.2934144716287305E-2</v>
      </c>
      <c r="G780" s="399">
        <v>-0.1002229</v>
      </c>
      <c r="H780" s="399">
        <v>-5.8115069999999998E-2</v>
      </c>
      <c r="I780" s="399">
        <v>-3.7740619999999996E-2</v>
      </c>
      <c r="J780" s="399">
        <v>-8.5036120000000007E-2</v>
      </c>
      <c r="K780" s="399">
        <v>-6.4436309999999997E-2</v>
      </c>
      <c r="L780" s="399">
        <v>-3.4365989999999999E-2</v>
      </c>
      <c r="M780" s="399">
        <v>1.2275059999999999E-2</v>
      </c>
      <c r="N780" s="399">
        <v>-5.8731180000000001E-2</v>
      </c>
      <c r="O780" s="399">
        <v>0</v>
      </c>
      <c r="P780" s="399">
        <v>-9.3091510000000002E-2</v>
      </c>
      <c r="Q780" s="399">
        <v>4.6949850000000001E-2</v>
      </c>
      <c r="R780" s="399">
        <v>-7.5242189113889593E-2</v>
      </c>
      <c r="S780" s="399">
        <v>-1.9239773834798201E-2</v>
      </c>
      <c r="T780" s="399">
        <v>-0.23344943017126499</v>
      </c>
      <c r="U780" s="399">
        <v>-9.2753598439033094E-2</v>
      </c>
      <c r="V780" s="399">
        <v>-0.131515502111202</v>
      </c>
      <c r="W780" s="399">
        <v>-0.13632030220539701</v>
      </c>
      <c r="X780" s="399">
        <v>-8.1121992384226099E-2</v>
      </c>
      <c r="Y780" s="399">
        <v>-0.101573196756295</v>
      </c>
      <c r="Z780" s="399">
        <v>2.6129260430278502E-2</v>
      </c>
      <c r="AA780" s="399">
        <v>-6.4272534579306997E-2</v>
      </c>
      <c r="AB780" s="399">
        <v>-7.6626397306678501E-2</v>
      </c>
      <c r="AC780" s="399">
        <v>-0.13188780313826901</v>
      </c>
      <c r="AD780" s="399">
        <v>4.43855445545005E-2</v>
      </c>
      <c r="AE780" s="399">
        <v>-8.8123390277439304E-2</v>
      </c>
      <c r="AF780" s="399">
        <v>5.8978988575137697E-2</v>
      </c>
      <c r="AG780" s="399">
        <v>-0.16460169478425801</v>
      </c>
      <c r="AH780" s="399">
        <v>-4.5347677551602503E-2</v>
      </c>
      <c r="AI780" s="399">
        <v>-2.0991451314152299E-2</v>
      </c>
      <c r="AJ780" s="399">
        <v>-2.1413650172323901E-2</v>
      </c>
      <c r="AK780" s="399">
        <v>-0.22423139723771701</v>
      </c>
      <c r="AL780" s="399">
        <v>0.112324832608758</v>
      </c>
      <c r="AM780" s="399">
        <v>-2.8321085837481899E-2</v>
      </c>
      <c r="AN780" s="399">
        <v>-9.6071324037821093E-2</v>
      </c>
      <c r="AO780" s="399">
        <v>0.18296165905811301</v>
      </c>
      <c r="AP780" s="399">
        <v>-4.0704239344919797E-2</v>
      </c>
      <c r="AQ780" s="399">
        <v>-7.8398895610187706E-3</v>
      </c>
      <c r="AR780" s="399">
        <v>-0.11134699059563299</v>
      </c>
      <c r="AS780" s="399"/>
      <c r="AT780" s="399">
        <v>-1.9241755653121001E-3</v>
      </c>
      <c r="AU780" s="399">
        <v>-0.15130006806421301</v>
      </c>
      <c r="AV780" s="399">
        <v>-6.2050832763617097E-3</v>
      </c>
      <c r="AW780" s="399">
        <v>3.7676600437057201E-2</v>
      </c>
      <c r="AX780" s="399">
        <v>-8.7310033793156203E-2</v>
      </c>
      <c r="AY780" s="399">
        <v>-0.128999184163585</v>
      </c>
      <c r="AZ780" s="399">
        <v>-1.5138483177722499E-2</v>
      </c>
      <c r="BA780" s="399">
        <v>4.5522652740920398E-2</v>
      </c>
      <c r="BB780" s="399">
        <v>-2.96628685908975E-2</v>
      </c>
      <c r="BC780" s="399">
        <v>-0.33002289109753402</v>
      </c>
      <c r="BD780" s="399">
        <v>4.65368536871713E-3</v>
      </c>
      <c r="BE780" s="399">
        <v>-0.27878885258346198</v>
      </c>
      <c r="BF780" s="399">
        <v>-0.16622216570106799</v>
      </c>
      <c r="BG780" s="399">
        <v>-0.124009838859881</v>
      </c>
      <c r="BH780" s="399">
        <v>-5.2076429276800999E-2</v>
      </c>
      <c r="BI780" s="399">
        <v>-0.16464471186110999</v>
      </c>
      <c r="BJ780" s="399">
        <v>-1.2712056601391899E-2</v>
      </c>
      <c r="BK780" s="399">
        <v>-7.2700671198011796E-2</v>
      </c>
      <c r="BL780" s="399">
        <v>-9.2849770183339897E-2</v>
      </c>
      <c r="BM780" s="399">
        <v>-9.7224281799739298E-3</v>
      </c>
      <c r="BN780" s="399">
        <v>-0.228802651547971</v>
      </c>
      <c r="BO780" s="399">
        <v>-3.8795158318355602E-2</v>
      </c>
      <c r="BP780" s="399">
        <v>-8.3659325086930993E-3</v>
      </c>
      <c r="BQ780" s="399">
        <v>-2.5787754591355901E-2</v>
      </c>
      <c r="BR780" s="399">
        <v>-2.108116436367E-2</v>
      </c>
      <c r="BS780" s="399">
        <v>-0.17402048423764499</v>
      </c>
      <c r="BT780" s="399">
        <v>-3.9458182699001303E-2</v>
      </c>
      <c r="BU780" s="399">
        <v>-2.3437508006801E-2</v>
      </c>
      <c r="BV780" s="399">
        <v>-0.128491573201858</v>
      </c>
      <c r="BW780" s="399">
        <v>8.2544668820397196E-2</v>
      </c>
      <c r="BX780" s="403">
        <v>2.63293103813107E-2</v>
      </c>
      <c r="BY780" s="399">
        <v>5.4769545217201898E-2</v>
      </c>
      <c r="BZ780" s="399">
        <v>-0.11725390421918901</v>
      </c>
      <c r="CA780" s="399">
        <v>8.5686792123520206E-2</v>
      </c>
      <c r="CB780" s="399">
        <v>2.3887902925764801E-2</v>
      </c>
      <c r="CC780" s="399">
        <v>-7.6322906989747504E-3</v>
      </c>
      <c r="CD780" s="399"/>
      <c r="CE780" s="399"/>
      <c r="CF780" s="399">
        <v>0.109505341566677</v>
      </c>
      <c r="CG780" s="399">
        <v>-3.5723809268632901E-3</v>
      </c>
      <c r="CH780" s="399">
        <v>3.6129130748035303E-2</v>
      </c>
      <c r="CI780" s="399">
        <v>1.15830009204429E-2</v>
      </c>
      <c r="CJ780" s="399">
        <v>-7.0295775506610198E-3</v>
      </c>
      <c r="CK780" s="399"/>
      <c r="CL780" s="399"/>
      <c r="CM780" s="399"/>
      <c r="CN780" s="399"/>
      <c r="CO780" s="399"/>
      <c r="CP780" s="399"/>
      <c r="CQ780" s="399"/>
      <c r="CR780" s="399">
        <v>-7.8695498465306494E-3</v>
      </c>
      <c r="CS780" s="399"/>
      <c r="CT780" s="399"/>
      <c r="CU780" s="399"/>
      <c r="CV780" s="399"/>
      <c r="CW780" s="399"/>
      <c r="CX780" s="399"/>
      <c r="CY780" s="399"/>
      <c r="CZ780" s="399"/>
      <c r="DA780" s="399"/>
      <c r="DB780" s="399"/>
      <c r="DC780" s="399"/>
      <c r="DD780" s="399"/>
      <c r="DE780" s="399"/>
      <c r="DG780" s="404"/>
      <c r="DI780" s="399"/>
      <c r="DJ780" s="399">
        <v>-0.17631786370515801</v>
      </c>
      <c r="DK780" s="399">
        <v>-9.6700246561483294E-2</v>
      </c>
    </row>
    <row r="781" spans="1:115" customFormat="1" hidden="1" outlineLevel="1">
      <c r="A781" s="398">
        <f t="shared" si="59"/>
        <v>42429</v>
      </c>
      <c r="B781" s="402"/>
      <c r="C781" s="399"/>
      <c r="D781" s="399">
        <v>2.0000000000000001E-4</v>
      </c>
      <c r="E781" s="399">
        <v>-2.8851090084572799E-3</v>
      </c>
      <c r="F781" s="399">
        <v>1.59634080862598E-2</v>
      </c>
      <c r="G781" s="399">
        <v>6.5014749999999996E-2</v>
      </c>
      <c r="H781" s="399">
        <v>9.8761149999999995E-3</v>
      </c>
      <c r="I781" s="399">
        <v>-2.2167210000000003E-2</v>
      </c>
      <c r="J781" s="399">
        <v>-2.5490639999999998E-2</v>
      </c>
      <c r="K781" s="399">
        <v>3.872196E-2</v>
      </c>
      <c r="L781" s="399">
        <v>-3.6368360000000001E-3</v>
      </c>
      <c r="M781" s="399">
        <v>3.9675060000000005E-2</v>
      </c>
      <c r="N781" s="399">
        <v>-9.7125479999999997E-3</v>
      </c>
      <c r="O781" s="399">
        <v>4.0288220000000005E-3</v>
      </c>
      <c r="P781" s="399">
        <v>-5.2277819999999994E-3</v>
      </c>
      <c r="Q781" s="399">
        <v>1.7795399999999999E-2</v>
      </c>
      <c r="R781" s="399">
        <v>-1.28755862282448E-3</v>
      </c>
      <c r="S781" s="399">
        <v>1.9256350188158099E-2</v>
      </c>
      <c r="T781" s="399">
        <v>-2.7272700672307901E-2</v>
      </c>
      <c r="U781" s="399">
        <v>9.2296850613300396E-3</v>
      </c>
      <c r="V781" s="399">
        <v>-5.8739319367546797E-2</v>
      </c>
      <c r="W781" s="399">
        <v>6.2166923690075399E-2</v>
      </c>
      <c r="X781" s="399">
        <v>-7.0462032611591204E-3</v>
      </c>
      <c r="Y781" s="399">
        <v>1.18992082712989E-2</v>
      </c>
      <c r="Z781" s="399">
        <v>5.5315994409739402E-2</v>
      </c>
      <c r="AA781" s="399">
        <v>-4.5216154253965302E-3</v>
      </c>
      <c r="AB781" s="399">
        <v>-1.07773543793473E-2</v>
      </c>
      <c r="AC781" s="399">
        <v>-4.5547688761944302E-3</v>
      </c>
      <c r="AD781" s="399">
        <v>-1.0791330536112399E-2</v>
      </c>
      <c r="AE781" s="399">
        <v>-3.13098046046744E-3</v>
      </c>
      <c r="AF781" s="399">
        <v>-1.26123154481384E-2</v>
      </c>
      <c r="AG781" s="399">
        <v>4.0359095168208202E-2</v>
      </c>
      <c r="AH781" s="399">
        <v>0.22237866239291701</v>
      </c>
      <c r="AI781" s="399">
        <v>-6.0811618458108702E-2</v>
      </c>
      <c r="AJ781" s="399">
        <v>-5.7962837457044503E-2</v>
      </c>
      <c r="AK781" s="399">
        <v>1.9813623607534098E-2</v>
      </c>
      <c r="AL781" s="399">
        <v>9.9696124579371395E-2</v>
      </c>
      <c r="AM781" s="399">
        <v>3.0428460810902801E-2</v>
      </c>
      <c r="AN781" s="399">
        <v>2.1033769050656501E-2</v>
      </c>
      <c r="AO781" s="399">
        <v>1.06331537080246E-2</v>
      </c>
      <c r="AP781" s="399">
        <v>-9.0786020307325101E-3</v>
      </c>
      <c r="AQ781" s="399">
        <v>-6.77314578783394E-3</v>
      </c>
      <c r="AR781" s="399">
        <v>7.4573122498834105E-2</v>
      </c>
      <c r="AS781" s="399"/>
      <c r="AT781" s="399">
        <v>1.29439403333599E-2</v>
      </c>
      <c r="AU781" s="399">
        <v>-3.1440310618265202E-2</v>
      </c>
      <c r="AV781" s="399">
        <v>-1.4904347975235601E-2</v>
      </c>
      <c r="AW781" s="399">
        <v>-1.7138196734632401E-2</v>
      </c>
      <c r="AX781" s="399">
        <v>7.7459517651831497E-2</v>
      </c>
      <c r="AY781" s="399">
        <v>-4.7732737927374598E-2</v>
      </c>
      <c r="AZ781" s="399">
        <v>6.1437333906121598E-2</v>
      </c>
      <c r="BA781" s="399">
        <v>-4.1483063460443503E-3</v>
      </c>
      <c r="BB781" s="399">
        <v>-0.115577790620672</v>
      </c>
      <c r="BC781" s="399">
        <v>0.19042178283368899</v>
      </c>
      <c r="BD781" s="399">
        <v>4.3367075790462901E-2</v>
      </c>
      <c r="BE781" s="399">
        <v>-5.7961456046616698E-2</v>
      </c>
      <c r="BF781" s="399">
        <v>0.42963747024662602</v>
      </c>
      <c r="BG781" s="399">
        <v>4.7738754910618901E-2</v>
      </c>
      <c r="BH781" s="399">
        <v>-3.3873309389346102E-3</v>
      </c>
      <c r="BI781" s="399">
        <v>7.8838394626628006E-3</v>
      </c>
      <c r="BJ781" s="399">
        <v>-2.6780988897011599E-2</v>
      </c>
      <c r="BK781" s="399">
        <v>8.7724992402033297E-2</v>
      </c>
      <c r="BL781" s="399">
        <v>-5.3781137648633501E-2</v>
      </c>
      <c r="BM781" s="399">
        <v>4.1064981663003701E-2</v>
      </c>
      <c r="BN781" s="399">
        <v>0.141762490576051</v>
      </c>
      <c r="BO781" s="399">
        <v>-2.2801885282313899E-2</v>
      </c>
      <c r="BP781" s="399">
        <v>3.6259080763150202E-2</v>
      </c>
      <c r="BQ781" s="399">
        <v>8.8152000055393698E-2</v>
      </c>
      <c r="BR781" s="399">
        <v>3.4213131543348201E-2</v>
      </c>
      <c r="BS781" s="399">
        <v>0.114957289654288</v>
      </c>
      <c r="BT781" s="399">
        <v>-2.6274395159428001E-2</v>
      </c>
      <c r="BU781" s="399">
        <v>1.7899891476321698E-2</v>
      </c>
      <c r="BV781" s="399">
        <v>-6.7476699940108801E-3</v>
      </c>
      <c r="BW781" s="399">
        <v>-3.0158943664904098E-4</v>
      </c>
      <c r="BX781" s="403">
        <v>-7.59652038815469E-2</v>
      </c>
      <c r="BY781" s="399">
        <v>-3.1263818530212701E-3</v>
      </c>
      <c r="BZ781" s="399">
        <v>0.100462059738883</v>
      </c>
      <c r="CA781" s="399">
        <v>2.29717814380174E-2</v>
      </c>
      <c r="CB781" s="399">
        <v>1.13321857846122E-2</v>
      </c>
      <c r="CC781" s="399">
        <v>6.0044947854343E-3</v>
      </c>
      <c r="CD781" s="399"/>
      <c r="CE781" s="399"/>
      <c r="CF781" s="399">
        <v>0.29408804033270303</v>
      </c>
      <c r="CG781" s="399">
        <v>-1.23387595754187E-2</v>
      </c>
      <c r="CH781" s="399">
        <v>-3.4873556787262601E-4</v>
      </c>
      <c r="CI781" s="399">
        <v>-4.5801485038414497E-2</v>
      </c>
      <c r="CJ781" s="399">
        <v>-6.9789112676817894E-2</v>
      </c>
      <c r="CK781" s="399"/>
      <c r="CL781" s="399"/>
      <c r="CM781" s="399"/>
      <c r="CN781" s="399"/>
      <c r="CO781" s="399"/>
      <c r="CP781" s="399"/>
      <c r="CQ781" s="399"/>
      <c r="CR781" s="399">
        <v>5.4768904179448699E-2</v>
      </c>
      <c r="CS781" s="399"/>
      <c r="CT781" s="399"/>
      <c r="CU781" s="399"/>
      <c r="CV781" s="399"/>
      <c r="CW781" s="399"/>
      <c r="CX781" s="399"/>
      <c r="CY781" s="399"/>
      <c r="CZ781" s="399"/>
      <c r="DA781" s="399"/>
      <c r="DB781" s="399"/>
      <c r="DC781" s="399"/>
      <c r="DD781" s="399"/>
      <c r="DE781" s="399"/>
      <c r="DG781" s="404"/>
      <c r="DI781" s="399"/>
      <c r="DJ781" s="399">
        <v>-0.41149069438225799</v>
      </c>
      <c r="DK781" s="399">
        <v>-2.19370962084132E-2</v>
      </c>
    </row>
    <row r="782" spans="1:115" customFormat="1" hidden="1" outlineLevel="1">
      <c r="A782" s="398">
        <f t="shared" si="59"/>
        <v>42460</v>
      </c>
      <c r="B782" s="402"/>
      <c r="C782" s="399"/>
      <c r="D782" s="399">
        <v>2.0000000000000001E-4</v>
      </c>
      <c r="E782" s="399">
        <v>6.8465702159480099E-2</v>
      </c>
      <c r="F782" s="399">
        <v>5.8447645735092799E-2</v>
      </c>
      <c r="G782" s="399">
        <v>9.1960780000000006E-2</v>
      </c>
      <c r="H782" s="399">
        <v>6.8268800000000004E-2</v>
      </c>
      <c r="I782" s="399">
        <v>0.1057535</v>
      </c>
      <c r="J782" s="399">
        <v>7.6170130000000003E-2</v>
      </c>
      <c r="K782" s="399">
        <v>7.6713299999999998E-2</v>
      </c>
      <c r="L782" s="399">
        <v>0.1047655</v>
      </c>
      <c r="M782" s="399">
        <v>5.5737839999999997E-2</v>
      </c>
      <c r="N782" s="399">
        <v>8.9194580000000009E-2</v>
      </c>
      <c r="O782" s="399">
        <v>4.9140750000000004E-2</v>
      </c>
      <c r="P782" s="399">
        <v>3.1870040000000002E-2</v>
      </c>
      <c r="Q782" s="399">
        <v>8.1657399999999991E-2</v>
      </c>
      <c r="R782" s="399">
        <v>0.12721063605744701</v>
      </c>
      <c r="S782" s="399">
        <v>6.5882911285687504E-2</v>
      </c>
      <c r="T782" s="399">
        <v>0.33177559108586302</v>
      </c>
      <c r="U782" s="399">
        <v>0.18220190818051901</v>
      </c>
      <c r="V782" s="399">
        <v>7.4422633865960305E-2</v>
      </c>
      <c r="W782" s="399">
        <v>0.100680468793787</v>
      </c>
      <c r="X782" s="399">
        <v>7.6400174127655596E-2</v>
      </c>
      <c r="Y782" s="399">
        <v>8.00921913697034E-2</v>
      </c>
      <c r="Z782" s="399">
        <v>0.15520781002198</v>
      </c>
      <c r="AA782" s="399">
        <v>5.0323600942430803E-2</v>
      </c>
      <c r="AB782" s="399">
        <v>3.4182243303811401E-2</v>
      </c>
      <c r="AC782" s="399">
        <v>8.9741724443611601E-2</v>
      </c>
      <c r="AD782" s="399">
        <v>0.15628221277347701</v>
      </c>
      <c r="AE782" s="399">
        <v>3.9677681119175898E-2</v>
      </c>
      <c r="AF782" s="399">
        <v>0.13081047809566601</v>
      </c>
      <c r="AG782" s="399">
        <v>0.10884953245585099</v>
      </c>
      <c r="AH782" s="399">
        <v>7.1963151387801794E-2</v>
      </c>
      <c r="AI782" s="399">
        <v>6.7615390967178599E-2</v>
      </c>
      <c r="AJ782" s="399">
        <v>6.3690437490404997E-2</v>
      </c>
      <c r="AK782" s="399">
        <v>9.8243665572002203E-2</v>
      </c>
      <c r="AL782" s="399">
        <v>-1.27140968230552E-2</v>
      </c>
      <c r="AM782" s="399">
        <v>2.6460836034705601E-2</v>
      </c>
      <c r="AN782" s="399">
        <v>0.131442370270141</v>
      </c>
      <c r="AO782" s="399">
        <v>7.9387845984013994E-2</v>
      </c>
      <c r="AP782" s="399">
        <v>6.3439754237808593E-2</v>
      </c>
      <c r="AQ782" s="399">
        <v>6.2480619560001296E-4</v>
      </c>
      <c r="AR782" s="399">
        <v>0.136160753174004</v>
      </c>
      <c r="AS782" s="399"/>
      <c r="AT782" s="399">
        <v>0.11228954804300501</v>
      </c>
      <c r="AU782" s="399">
        <v>0.126735319803851</v>
      </c>
      <c r="AV782" s="399">
        <v>5.5119079513590699E-2</v>
      </c>
      <c r="AW782" s="399">
        <v>2.5158945828428401E-2</v>
      </c>
      <c r="AX782" s="399">
        <v>-0.13385877931121701</v>
      </c>
      <c r="AY782" s="399">
        <v>9.2731804959906794E-2</v>
      </c>
      <c r="AZ782" s="399">
        <v>5.23843625857549E-2</v>
      </c>
      <c r="BA782" s="399">
        <v>7.3681834618886999E-2</v>
      </c>
      <c r="BB782" s="399">
        <v>0.22212505416651901</v>
      </c>
      <c r="BC782" s="399">
        <v>0.46360156581636403</v>
      </c>
      <c r="BD782" s="399">
        <v>5.7354963311473099E-2</v>
      </c>
      <c r="BE782" s="399">
        <v>-7.0183648963954195E-2</v>
      </c>
      <c r="BF782" s="399">
        <v>0.221469179010225</v>
      </c>
      <c r="BG782" s="399">
        <v>7.9136357651353906E-2</v>
      </c>
      <c r="BH782" s="399">
        <v>1.9953628158768601E-3</v>
      </c>
      <c r="BI782" s="399">
        <v>3.08769029119535E-2</v>
      </c>
      <c r="BJ782" s="399">
        <v>0.115495667774188</v>
      </c>
      <c r="BK782" s="399">
        <v>0.13057584927660301</v>
      </c>
      <c r="BL782" s="399">
        <v>5.18647025142802E-2</v>
      </c>
      <c r="BM782" s="399">
        <v>6.7470610770734796E-2</v>
      </c>
      <c r="BN782" s="399">
        <v>-7.9369745677576195E-2</v>
      </c>
      <c r="BO782" s="399">
        <v>0.143336923742377</v>
      </c>
      <c r="BP782" s="399">
        <v>5.8028752027829901E-2</v>
      </c>
      <c r="BQ782" s="399">
        <v>6.8681433628170405E-2</v>
      </c>
      <c r="BR782" s="399">
        <v>8.6750119725732697E-2</v>
      </c>
      <c r="BS782" s="399">
        <v>6.32426067029596E-2</v>
      </c>
      <c r="BT782" s="399">
        <v>5.6499402293718602E-2</v>
      </c>
      <c r="BU782" s="399">
        <v>0.13253028921187199</v>
      </c>
      <c r="BV782" s="399">
        <v>8.0984069412994394E-2</v>
      </c>
      <c r="BW782" s="399">
        <v>4.0051897077098803E-2</v>
      </c>
      <c r="BX782" s="403">
        <v>3.2345035371807503E-2</v>
      </c>
      <c r="BY782" s="399">
        <v>8.6160505836575904E-2</v>
      </c>
      <c r="BZ782" s="399">
        <v>8.7471310954478895E-2</v>
      </c>
      <c r="CA782" s="399">
        <v>4.3490779126424003E-2</v>
      </c>
      <c r="CB782" s="399">
        <v>8.9043317213885101E-2</v>
      </c>
      <c r="CC782" s="399">
        <v>6.7510868522661499E-2</v>
      </c>
      <c r="CD782" s="399"/>
      <c r="CE782" s="399"/>
      <c r="CF782" s="399">
        <v>3.0006617503049698E-2</v>
      </c>
      <c r="CG782" s="399">
        <v>0.105574584616205</v>
      </c>
      <c r="CH782" s="399">
        <v>2.8304847728739899E-2</v>
      </c>
      <c r="CI782" s="399">
        <v>0.119999980926513</v>
      </c>
      <c r="CJ782" s="399">
        <v>8.5495283265819302E-2</v>
      </c>
      <c r="CK782" s="399"/>
      <c r="CL782" s="399"/>
      <c r="CM782" s="399"/>
      <c r="CN782" s="399"/>
      <c r="CO782" s="399"/>
      <c r="CP782" s="399"/>
      <c r="CQ782" s="399"/>
      <c r="CR782" s="399">
        <v>6.4043727583616705E-2</v>
      </c>
      <c r="CS782" s="399"/>
      <c r="CT782" s="399"/>
      <c r="CU782" s="399"/>
      <c r="CV782" s="399"/>
      <c r="CW782" s="399"/>
      <c r="CX782" s="399"/>
      <c r="CY782" s="399"/>
      <c r="CZ782" s="399"/>
      <c r="DA782" s="399"/>
      <c r="DB782" s="399"/>
      <c r="DC782" s="399"/>
      <c r="DD782" s="399"/>
      <c r="DE782" s="399"/>
      <c r="DG782" s="404"/>
      <c r="DI782" s="399"/>
      <c r="DJ782" s="399">
        <v>0.43799468710297601</v>
      </c>
      <c r="DK782" s="399">
        <v>4.6550899746280197E-2</v>
      </c>
    </row>
    <row r="783" spans="1:115" customFormat="1" hidden="1" outlineLevel="1">
      <c r="A783" s="398">
        <f t="shared" si="59"/>
        <v>42490</v>
      </c>
      <c r="B783" s="402"/>
      <c r="C783" s="399"/>
      <c r="D783" s="399">
        <v>1E-4</v>
      </c>
      <c r="E783" s="399">
        <v>5.11897664813365E-3</v>
      </c>
      <c r="F783" s="399">
        <v>4.3659964603646097E-3</v>
      </c>
      <c r="G783" s="399">
        <v>5.3676919999999996E-2</v>
      </c>
      <c r="H783" s="399">
        <v>-9.6727389999999992E-4</v>
      </c>
      <c r="I783" s="399">
        <v>0.1027732</v>
      </c>
      <c r="J783" s="399">
        <v>2.8472819999999999E-2</v>
      </c>
      <c r="K783" s="399">
        <v>1.0740419999999999E-2</v>
      </c>
      <c r="L783" s="399">
        <v>-2.3508350000000001E-2</v>
      </c>
      <c r="M783" s="399">
        <v>-1.9413289999999999E-3</v>
      </c>
      <c r="N783" s="399">
        <v>-4.6745189999999999E-2</v>
      </c>
      <c r="O783" s="399">
        <v>-1.071534E-2</v>
      </c>
      <c r="P783" s="399">
        <v>3.0494729999999998E-2</v>
      </c>
      <c r="Q783" s="399">
        <v>-1.952943E-2</v>
      </c>
      <c r="R783" s="399">
        <v>-0.13992112259596901</v>
      </c>
      <c r="S783" s="399">
        <v>-1.41567257654189E-2</v>
      </c>
      <c r="T783" s="399">
        <v>0.24561406003764799</v>
      </c>
      <c r="U783" s="399">
        <v>5.6530725280512499E-2</v>
      </c>
      <c r="V783" s="399">
        <v>0.111094283706747</v>
      </c>
      <c r="W783" s="399">
        <v>1.7917005875209099E-2</v>
      </c>
      <c r="X783" s="399">
        <v>1.2624874704785199E-3</v>
      </c>
      <c r="Y783" s="399">
        <v>-1.21558178631573E-2</v>
      </c>
      <c r="Z783" s="399">
        <v>6.3452579685951305E-2</v>
      </c>
      <c r="AA783" s="399">
        <v>-5.7189446149698703E-2</v>
      </c>
      <c r="AB783" s="399">
        <v>4.3850330453037697E-2</v>
      </c>
      <c r="AC783" s="399">
        <v>2.6682936094341199E-2</v>
      </c>
      <c r="AD783" s="399">
        <v>-4.3107156093025803E-2</v>
      </c>
      <c r="AE783" s="399">
        <v>3.9774525197274903E-2</v>
      </c>
      <c r="AF783" s="399">
        <v>-5.76326003408023E-3</v>
      </c>
      <c r="AG783" s="399">
        <v>-2.1257008159268802E-3</v>
      </c>
      <c r="AH783" s="399">
        <v>2.3630430014905199E-2</v>
      </c>
      <c r="AI783" s="399">
        <v>-6.9722802322703295E-2</v>
      </c>
      <c r="AJ783" s="399">
        <v>-7.2119567139229707E-2</v>
      </c>
      <c r="AK783" s="399">
        <v>5.4507515662005103E-2</v>
      </c>
      <c r="AL783" s="399">
        <v>1.2435637647270001E-3</v>
      </c>
      <c r="AM783" s="399">
        <v>4.91196350711837E-2</v>
      </c>
      <c r="AN783" s="399">
        <v>-7.5060282613340606E-2</v>
      </c>
      <c r="AO783" s="399">
        <v>-3.1900695051259802E-2</v>
      </c>
      <c r="AP783" s="399">
        <v>3.6477096706056297E-2</v>
      </c>
      <c r="AQ783" s="399">
        <v>-4.1158488196274802E-2</v>
      </c>
      <c r="AR783" s="399">
        <v>-2.80640529211595E-3</v>
      </c>
      <c r="AS783" s="399"/>
      <c r="AT783" s="399">
        <v>-2.20340186947874E-2</v>
      </c>
      <c r="AU783" s="399">
        <v>-7.5211501277224396E-2</v>
      </c>
      <c r="AV783" s="399">
        <v>4.6835614976288298E-3</v>
      </c>
      <c r="AW783" s="399">
        <v>-1.8638963544593701E-2</v>
      </c>
      <c r="AX783" s="399">
        <v>-7.1933285142149306E-2</v>
      </c>
      <c r="AY783" s="399">
        <v>0.16605119475126201</v>
      </c>
      <c r="AZ783" s="399">
        <v>9.2741232104367397E-3</v>
      </c>
      <c r="BA783" s="399">
        <v>-3.1509851990008303E-2</v>
      </c>
      <c r="BB783" s="399">
        <v>-6.2986113563865104E-2</v>
      </c>
      <c r="BC783" s="399">
        <v>-2.55235207109917E-2</v>
      </c>
      <c r="BD783" s="399">
        <v>-3.2291011460772602E-2</v>
      </c>
      <c r="BE783" s="399">
        <v>6.1013946464472703E-2</v>
      </c>
      <c r="BF783" s="399">
        <v>2.4540445103433599E-3</v>
      </c>
      <c r="BG783" s="399">
        <v>1.55232110329521E-2</v>
      </c>
      <c r="BH783" s="399">
        <v>-3.2113669669127202E-2</v>
      </c>
      <c r="BI783" s="399">
        <v>9.8642141495403901E-2</v>
      </c>
      <c r="BJ783" s="399">
        <v>-1.8476425733573301E-2</v>
      </c>
      <c r="BK783" s="399">
        <v>2.5317965399083299E-2</v>
      </c>
      <c r="BL783" s="399">
        <v>7.51082956095903E-2</v>
      </c>
      <c r="BM783" s="399">
        <v>4.2109688493361101E-2</v>
      </c>
      <c r="BN783" s="399">
        <v>5.57845381550141E-2</v>
      </c>
      <c r="BO783" s="399">
        <v>7.1069168993536505E-2</v>
      </c>
      <c r="BP783" s="399">
        <v>-7.9782291137775398E-4</v>
      </c>
      <c r="BQ783" s="399">
        <v>0.130462554045606</v>
      </c>
      <c r="BR783" s="399">
        <v>2.1567172483736501E-2</v>
      </c>
      <c r="BS783" s="399">
        <v>-5.9841379275728697E-2</v>
      </c>
      <c r="BT783" s="399">
        <v>9.93718476498783E-3</v>
      </c>
      <c r="BU783" s="399">
        <v>2.62994448840734E-2</v>
      </c>
      <c r="BV783" s="399">
        <v>1.17722082906241E-2</v>
      </c>
      <c r="BW783" s="399">
        <v>-2.3653014181688501E-2</v>
      </c>
      <c r="BX783" s="403">
        <v>2.5587455920574601E-2</v>
      </c>
      <c r="BY783" s="399">
        <v>-2.3549864502493599E-2</v>
      </c>
      <c r="BZ783" s="399">
        <v>-2.5591914326796601E-2</v>
      </c>
      <c r="CA783" s="399">
        <v>5.51945423789892E-2</v>
      </c>
      <c r="CB783" s="399">
        <v>1.02344221940109E-4</v>
      </c>
      <c r="CC783" s="399">
        <v>-2.7142581611849601E-2</v>
      </c>
      <c r="CD783" s="399"/>
      <c r="CE783" s="399"/>
      <c r="CF783" s="399">
        <v>0.315650877490945</v>
      </c>
      <c r="CG783" s="399">
        <v>1.9812702413274999E-2</v>
      </c>
      <c r="CH783" s="399">
        <v>8.9355687110479906E-2</v>
      </c>
      <c r="CI783" s="399">
        <v>2.1428551357619299E-2</v>
      </c>
      <c r="CJ783" s="399">
        <v>-9.7048833398977893E-2</v>
      </c>
      <c r="CK783" s="399"/>
      <c r="CL783" s="399"/>
      <c r="CM783" s="399"/>
      <c r="CN783" s="399"/>
      <c r="CO783" s="399"/>
      <c r="CP783" s="399"/>
      <c r="CQ783" s="399"/>
      <c r="CR783" s="399">
        <v>-3.5590820384366799E-3</v>
      </c>
      <c r="CS783" s="399"/>
      <c r="CT783" s="399"/>
      <c r="CU783" s="399"/>
      <c r="CV783" s="399"/>
      <c r="CW783" s="399"/>
      <c r="CX783" s="399"/>
      <c r="CY783" s="399"/>
      <c r="CZ783" s="399"/>
      <c r="DA783" s="399"/>
      <c r="DB783" s="399"/>
      <c r="DC783" s="399"/>
      <c r="DD783" s="399"/>
      <c r="DE783" s="399"/>
      <c r="DG783" s="404"/>
      <c r="DI783" s="399"/>
      <c r="DJ783" s="399">
        <v>0.30091750471893802</v>
      </c>
      <c r="DK783" s="399">
        <v>2.0841815762389498E-2</v>
      </c>
    </row>
    <row r="784" spans="1:115" customFormat="1" hidden="1" outlineLevel="1">
      <c r="A784" s="398">
        <f t="shared" si="59"/>
        <v>42521</v>
      </c>
      <c r="B784" s="402"/>
      <c r="C784" s="399"/>
      <c r="D784" s="399">
        <v>1E-4</v>
      </c>
      <c r="E784" s="399">
        <v>1.54841795522675E-2</v>
      </c>
      <c r="F784" s="399">
        <v>1.7281656117748401E-2</v>
      </c>
      <c r="G784" s="399">
        <v>-2.7066220000000001E-3</v>
      </c>
      <c r="H784" s="399">
        <v>-1.613684E-3</v>
      </c>
      <c r="I784" s="399">
        <v>-1.7011829999999999E-2</v>
      </c>
      <c r="J784" s="399">
        <v>2.5377519999999997E-2</v>
      </c>
      <c r="K784" s="399">
        <v>7.5230389999999994E-4</v>
      </c>
      <c r="L784" s="399">
        <v>2.2485640000000001E-2</v>
      </c>
      <c r="M784" s="399">
        <v>-1.620921E-3</v>
      </c>
      <c r="N784" s="399">
        <v>5.3443160000000003E-2</v>
      </c>
      <c r="O784" s="399">
        <v>8.4410249999999996E-3</v>
      </c>
      <c r="P784" s="399">
        <v>2.3768299999999999E-2</v>
      </c>
      <c r="Q784" s="399">
        <v>1.6314139999999998E-2</v>
      </c>
      <c r="R784" s="399">
        <v>7.1773119291097698E-2</v>
      </c>
      <c r="S784" s="399">
        <v>-6.7843958111204403E-3</v>
      </c>
      <c r="T784" s="399">
        <v>0.28732400930866703</v>
      </c>
      <c r="U784" s="399">
        <v>5.1534832935910803E-2</v>
      </c>
      <c r="V784" s="399">
        <v>9.58170205713611E-2</v>
      </c>
      <c r="W784" s="399">
        <v>-8.1111731951063401E-2</v>
      </c>
      <c r="X784" s="399">
        <v>1.47258807784493E-2</v>
      </c>
      <c r="Y784" s="399">
        <v>-4.5553906782896003E-2</v>
      </c>
      <c r="Z784" s="399">
        <v>-4.1852722712628097E-2</v>
      </c>
      <c r="AA784" s="399">
        <v>4.3204439488328996E-3</v>
      </c>
      <c r="AB784" s="399">
        <v>8.4016701704905605E-2</v>
      </c>
      <c r="AC784" s="399">
        <v>0.104353505465081</v>
      </c>
      <c r="AD784" s="399">
        <v>9.7545893923271801E-2</v>
      </c>
      <c r="AE784" s="399">
        <v>-3.9124669473667099E-2</v>
      </c>
      <c r="AF784" s="399">
        <v>8.4905703518210501E-2</v>
      </c>
      <c r="AG784" s="399">
        <v>1.3099615932834201E-2</v>
      </c>
      <c r="AH784" s="399">
        <v>-5.5088953398948403E-3</v>
      </c>
      <c r="AI784" s="399">
        <v>6.1629645078206501E-2</v>
      </c>
      <c r="AJ784" s="399">
        <v>5.78769995204306E-2</v>
      </c>
      <c r="AK784" s="399">
        <v>3.8767290104991803E-2</v>
      </c>
      <c r="AL784" s="399">
        <v>1.80178877978147E-2</v>
      </c>
      <c r="AM784" s="399">
        <v>2.3559675469778801E-2</v>
      </c>
      <c r="AN784" s="399">
        <v>8.3900271820850497E-2</v>
      </c>
      <c r="AO784" s="399">
        <v>-7.9329404767585193E-3</v>
      </c>
      <c r="AP784" s="399">
        <v>2.5893578968410401E-2</v>
      </c>
      <c r="AQ784" s="399">
        <v>-6.3114746805580602E-2</v>
      </c>
      <c r="AR784" s="399">
        <v>0.318359832665291</v>
      </c>
      <c r="AS784" s="399"/>
      <c r="AT784" s="399">
        <v>8.5298918325638004E-3</v>
      </c>
      <c r="AU784" s="399">
        <v>-0.13528195840045501</v>
      </c>
      <c r="AV784" s="399">
        <v>-1.7385534443405602E-2</v>
      </c>
      <c r="AW784" s="399">
        <v>1.1482983770790999E-2</v>
      </c>
      <c r="AX784" s="399">
        <v>0.16308216299025799</v>
      </c>
      <c r="AY784" s="399">
        <v>-5.5665692436996699E-2</v>
      </c>
      <c r="AZ784" s="399">
        <v>1.6072496458225501E-2</v>
      </c>
      <c r="BA784" s="399">
        <v>-2.0677730334041E-3</v>
      </c>
      <c r="BB784" s="399">
        <v>0.15601663163532001</v>
      </c>
      <c r="BC784" s="399">
        <v>-0.35997316902381299</v>
      </c>
      <c r="BD784" s="399">
        <v>7.3238639539432403E-3</v>
      </c>
      <c r="BE784" s="399">
        <v>0.104458211649581</v>
      </c>
      <c r="BF784" s="399">
        <v>-0.237097717936088</v>
      </c>
      <c r="BG784" s="399">
        <v>-5.1625570113963404E-3</v>
      </c>
      <c r="BH784" s="399">
        <v>-0.13806514893328001</v>
      </c>
      <c r="BI784" s="399">
        <v>0.19774629185013001</v>
      </c>
      <c r="BJ784" s="399">
        <v>4.9434925651522903E-2</v>
      </c>
      <c r="BK784" s="399">
        <v>-6.7035569787132696E-2</v>
      </c>
      <c r="BL784" s="399">
        <v>3.2753009891015802E-2</v>
      </c>
      <c r="BM784" s="399">
        <v>1.33309157425391E-2</v>
      </c>
      <c r="BN784" s="399">
        <v>0.100120052446072</v>
      </c>
      <c r="BO784" s="399">
        <v>-1.0994206967133099E-3</v>
      </c>
      <c r="BP784" s="399">
        <v>4.1803863158983802E-2</v>
      </c>
      <c r="BQ784" s="399">
        <v>-9.1943721734617997E-2</v>
      </c>
      <c r="BR784" s="399">
        <v>1.5112408415426101E-2</v>
      </c>
      <c r="BS784" s="399">
        <v>0.174463161440606</v>
      </c>
      <c r="BT784" s="399">
        <v>2.3818886405191999E-2</v>
      </c>
      <c r="BU784" s="399">
        <v>-6.4703026018390106E-2</v>
      </c>
      <c r="BV784" s="399">
        <v>-1.6352215652979899E-2</v>
      </c>
      <c r="BW784" s="399">
        <v>6.6221476313779601E-2</v>
      </c>
      <c r="BX784" s="403">
        <v>8.8594695783710403E-2</v>
      </c>
      <c r="BY784" s="399">
        <v>3.4301216793359802E-3</v>
      </c>
      <c r="BZ784" s="399">
        <v>5.6748243162088E-2</v>
      </c>
      <c r="CA784" s="399">
        <v>0.106438250999357</v>
      </c>
      <c r="CB784" s="399">
        <v>5.7071715192786804E-3</v>
      </c>
      <c r="CC784" s="399">
        <v>-4.0298079571930802E-2</v>
      </c>
      <c r="CD784" s="399"/>
      <c r="CE784" s="399"/>
      <c r="CF784" s="399">
        <v>-7.3205777796423496E-2</v>
      </c>
      <c r="CG784" s="399">
        <v>1.33746256969247E-3</v>
      </c>
      <c r="CH784" s="399">
        <v>-4.4149347683533097E-2</v>
      </c>
      <c r="CI784" s="399">
        <v>-5.5944004643660401E-2</v>
      </c>
      <c r="CJ784" s="399">
        <v>7.0196703748245298E-2</v>
      </c>
      <c r="CK784" s="399"/>
      <c r="CL784" s="399"/>
      <c r="CM784" s="399"/>
      <c r="CN784" s="399"/>
      <c r="CO784" s="399"/>
      <c r="CP784" s="399"/>
      <c r="CQ784" s="399"/>
      <c r="CR784" s="399">
        <v>3.67408354403993E-2</v>
      </c>
      <c r="CS784" s="399"/>
      <c r="CT784" s="399"/>
      <c r="CU784" s="399"/>
      <c r="CV784" s="399"/>
      <c r="CW784" s="399"/>
      <c r="CX784" s="399"/>
      <c r="CY784" s="399"/>
      <c r="CZ784" s="399"/>
      <c r="DA784" s="399"/>
      <c r="DB784" s="399"/>
      <c r="DC784" s="399"/>
      <c r="DD784" s="399"/>
      <c r="DE784" s="399"/>
      <c r="DG784" s="404"/>
      <c r="DI784" s="399"/>
      <c r="DJ784" s="399">
        <v>-7.1932329746943996E-2</v>
      </c>
      <c r="DK784" s="399">
        <v>8.5878739239337407E-2</v>
      </c>
    </row>
    <row r="785" spans="1:115" customFormat="1" hidden="1" outlineLevel="1">
      <c r="A785" s="398">
        <f t="shared" si="59"/>
        <v>42551</v>
      </c>
      <c r="B785" s="402"/>
      <c r="C785" s="399"/>
      <c r="D785" s="399">
        <v>2.0000000000000001E-4</v>
      </c>
      <c r="E785" s="399">
        <v>3.2358675926813502E-4</v>
      </c>
      <c r="F785" s="399">
        <v>-1.4577540710827199E-3</v>
      </c>
      <c r="G785" s="399">
        <v>-3.0719220000000004E-3</v>
      </c>
      <c r="H785" s="399">
        <v>-1.0969319999999999E-2</v>
      </c>
      <c r="I785" s="399">
        <v>2.8300570000000001E-2</v>
      </c>
      <c r="J785" s="399">
        <v>-2.5489080000000001E-2</v>
      </c>
      <c r="K785" s="399">
        <v>3.1184820000000001E-3</v>
      </c>
      <c r="L785" s="399">
        <v>6.9248209999999991E-2</v>
      </c>
      <c r="M785" s="399">
        <v>7.1683820000000009E-2</v>
      </c>
      <c r="N785" s="399">
        <v>-2.3218030000000001E-2</v>
      </c>
      <c r="O785" s="399">
        <v>5.1790450000000002E-2</v>
      </c>
      <c r="P785" s="399">
        <v>6.5169249999999998E-3</v>
      </c>
      <c r="Q785" s="399">
        <v>7.6697319999999999E-2</v>
      </c>
      <c r="R785" s="399">
        <v>-4.2659745621872601E-2</v>
      </c>
      <c r="S785" s="399">
        <v>5.2299297163595299E-2</v>
      </c>
      <c r="T785" s="399">
        <v>0.124726405560943</v>
      </c>
      <c r="U785" s="399">
        <v>7.0433879415315398E-2</v>
      </c>
      <c r="V785" s="399">
        <v>-9.9198704023605293E-3</v>
      </c>
      <c r="W785" s="399">
        <v>-7.4997198908758098E-2</v>
      </c>
      <c r="X785" s="399">
        <v>-1.3864466424573499E-4</v>
      </c>
      <c r="Y785" s="399">
        <v>-6.3001050070431497E-2</v>
      </c>
      <c r="Z785" s="399">
        <v>-1.5725106431943199E-2</v>
      </c>
      <c r="AA785" s="399">
        <v>5.5588995548385201E-2</v>
      </c>
      <c r="AB785" s="399">
        <v>-4.0614428620679502E-2</v>
      </c>
      <c r="AC785" s="399">
        <v>-5.1367763342394901E-2</v>
      </c>
      <c r="AD785" s="399">
        <v>4.84726632446792E-2</v>
      </c>
      <c r="AE785" s="399">
        <v>-1.41099303277312E-2</v>
      </c>
      <c r="AF785" s="399">
        <v>0.15175998375931901</v>
      </c>
      <c r="AG785" s="399">
        <v>-0.15019236274164899</v>
      </c>
      <c r="AH785" s="399">
        <v>-7.7815900153342596E-2</v>
      </c>
      <c r="AI785" s="399">
        <v>-5.9288855616492199E-2</v>
      </c>
      <c r="AJ785" s="399">
        <v>-6.0519393425367898E-2</v>
      </c>
      <c r="AK785" s="399">
        <v>-0.13813381165362301</v>
      </c>
      <c r="AL785" s="399">
        <v>3.5398257189788097E-2</v>
      </c>
      <c r="AM785" s="399">
        <v>5.0544131628425797E-2</v>
      </c>
      <c r="AN785" s="399">
        <v>1.8772816455289099E-2</v>
      </c>
      <c r="AO785" s="399">
        <v>0.135783515251515</v>
      </c>
      <c r="AP785" s="399">
        <v>3.27595934751021E-2</v>
      </c>
      <c r="AQ785" s="399">
        <v>2.5578887413362202E-3</v>
      </c>
      <c r="AR785" s="399">
        <v>6.2070189589362697E-3</v>
      </c>
      <c r="AS785" s="399"/>
      <c r="AT785" s="399">
        <v>1.8159209024217901E-2</v>
      </c>
      <c r="AU785" s="399">
        <v>-5.9941797652747798E-2</v>
      </c>
      <c r="AV785" s="399">
        <v>5.4995793660087298E-2</v>
      </c>
      <c r="AW785" s="399">
        <v>4.4792563187578897E-2</v>
      </c>
      <c r="AX785" s="399">
        <v>-0.112364524761978</v>
      </c>
      <c r="AY785" s="399">
        <v>-0.17473705184184399</v>
      </c>
      <c r="AZ785" s="399">
        <v>8.8634201197970094E-3</v>
      </c>
      <c r="BA785" s="399">
        <v>8.4749256020272695E-2</v>
      </c>
      <c r="BB785" s="399">
        <v>5.3481707307605403E-2</v>
      </c>
      <c r="BC785" s="399">
        <v>-5.0367214657484199E-2</v>
      </c>
      <c r="BD785" s="399">
        <v>1.45824121517934E-2</v>
      </c>
      <c r="BE785" s="399">
        <v>-7.6543261041510893E-2</v>
      </c>
      <c r="BF785" s="399">
        <v>2.9886926628433799E-2</v>
      </c>
      <c r="BG785" s="399">
        <v>-6.8198437071350204E-2</v>
      </c>
      <c r="BH785" s="399">
        <v>-3.12030143259922E-2</v>
      </c>
      <c r="BI785" s="399">
        <v>3.55082895858767E-2</v>
      </c>
      <c r="BJ785" s="399">
        <v>9.8664652541026604E-2</v>
      </c>
      <c r="BK785" s="399">
        <v>4.5511002150533303E-2</v>
      </c>
      <c r="BL785" s="399">
        <v>-4.7954408620795898E-2</v>
      </c>
      <c r="BM785" s="399">
        <v>4.2066464336428799E-2</v>
      </c>
      <c r="BN785" s="399">
        <v>-0.12157188635294</v>
      </c>
      <c r="BO785" s="399">
        <v>3.7920750821932102E-2</v>
      </c>
      <c r="BP785" s="399">
        <v>2.9857873131944299E-2</v>
      </c>
      <c r="BQ785" s="399">
        <v>9.8349997886405499E-2</v>
      </c>
      <c r="BR785" s="399">
        <v>6.1143189659795101E-2</v>
      </c>
      <c r="BS785" s="399">
        <v>-5.0277474710194101E-2</v>
      </c>
      <c r="BT785" s="399">
        <v>-6.0425255220780703E-2</v>
      </c>
      <c r="BU785" s="399">
        <v>3.0016784266652701E-2</v>
      </c>
      <c r="BV785" s="399">
        <v>-8.3751007099872196E-2</v>
      </c>
      <c r="BW785" s="399">
        <v>3.1647715251181999E-2</v>
      </c>
      <c r="BX785" s="403">
        <v>1.19270850385801E-2</v>
      </c>
      <c r="BY785" s="399">
        <v>9.6638099398631994E-2</v>
      </c>
      <c r="BZ785" s="399">
        <v>-1.23925213890477E-2</v>
      </c>
      <c r="CA785" s="399">
        <v>-4.69670438311475E-4</v>
      </c>
      <c r="CB785" s="399">
        <v>4.1265415241325799E-2</v>
      </c>
      <c r="CC785" s="399">
        <v>-7.3615726588340804E-3</v>
      </c>
      <c r="CD785" s="399"/>
      <c r="CE785" s="399"/>
      <c r="CF785" s="399">
        <v>0.20788743605801499</v>
      </c>
      <c r="CG785" s="399">
        <v>2.18748549203393E-2</v>
      </c>
      <c r="CH785" s="399">
        <v>3.64349254133957E-2</v>
      </c>
      <c r="CI785" s="399">
        <v>-3.7037001061669401E-3</v>
      </c>
      <c r="CJ785" s="399">
        <v>-3.4528461464686099E-2</v>
      </c>
      <c r="CK785" s="399"/>
      <c r="CL785" s="399"/>
      <c r="CM785" s="399"/>
      <c r="CN785" s="399"/>
      <c r="CO785" s="399"/>
      <c r="CP785" s="399"/>
      <c r="CQ785" s="399"/>
      <c r="CR785" s="399">
        <v>9.4647912837641096E-2</v>
      </c>
      <c r="CS785" s="399"/>
      <c r="CT785" s="399"/>
      <c r="CU785" s="399"/>
      <c r="CV785" s="399"/>
      <c r="CW785" s="399"/>
      <c r="CX785" s="399"/>
      <c r="CY785" s="399"/>
      <c r="CZ785" s="399"/>
      <c r="DA785" s="399"/>
      <c r="DB785" s="399"/>
      <c r="DC785" s="399"/>
      <c r="DD785" s="399"/>
      <c r="DE785" s="399"/>
      <c r="DG785" s="404"/>
      <c r="DI785" s="399"/>
      <c r="DJ785" s="399">
        <v>9.1185324430440497E-3</v>
      </c>
      <c r="DK785" s="399">
        <v>-4.2557541339094097E-2</v>
      </c>
    </row>
    <row r="786" spans="1:115" customFormat="1" hidden="1" outlineLevel="1">
      <c r="A786" s="398">
        <f t="shared" si="59"/>
        <v>42582</v>
      </c>
      <c r="B786" s="402"/>
      <c r="C786" s="399"/>
      <c r="D786" s="399">
        <v>2.0000000000000001E-4</v>
      </c>
      <c r="E786" s="399">
        <v>3.8532471254071103E-2</v>
      </c>
      <c r="F786" s="399">
        <v>4.4444160834493797E-2</v>
      </c>
      <c r="G786" s="399">
        <v>5.5061989999999998E-2</v>
      </c>
      <c r="H786" s="399">
        <v>4.8286599999999999E-2</v>
      </c>
      <c r="I786" s="399">
        <v>-1.923886E-2</v>
      </c>
      <c r="J786" s="399">
        <v>3.90625E-2</v>
      </c>
      <c r="K786" s="399">
        <v>3.839277E-2</v>
      </c>
      <c r="L786" s="399">
        <v>4.2629979999999998E-2</v>
      </c>
      <c r="M786" s="399">
        <v>2.6930889999999999E-2</v>
      </c>
      <c r="N786" s="399">
        <v>7.5730699999999998E-2</v>
      </c>
      <c r="O786" s="399">
        <v>-3.5408260000000004E-3</v>
      </c>
      <c r="P786" s="399">
        <v>5.4180400000000004E-2</v>
      </c>
      <c r="Q786" s="399">
        <v>-8.908296999999999E-3</v>
      </c>
      <c r="R786" s="399">
        <v>9.0062501319018606E-2</v>
      </c>
      <c r="S786" s="399">
        <v>-3.1784196160313798E-2</v>
      </c>
      <c r="T786" s="399">
        <v>0.33463041083789602</v>
      </c>
      <c r="U786" s="399">
        <v>5.82936688816151E-2</v>
      </c>
      <c r="V786" s="399">
        <v>6.0353263933512001E-2</v>
      </c>
      <c r="W786" s="399">
        <v>-3.3605740224534698E-2</v>
      </c>
      <c r="X786" s="399">
        <v>-2.2409502153443499E-2</v>
      </c>
      <c r="Y786" s="399">
        <v>0.10823229682097001</v>
      </c>
      <c r="Z786" s="399">
        <v>-1.4306829838783499E-2</v>
      </c>
      <c r="AA786" s="399">
        <v>6.4824604989007703E-2</v>
      </c>
      <c r="AB786" s="399">
        <v>6.6593858578200604E-2</v>
      </c>
      <c r="AC786" s="399">
        <v>3.00969560436983E-2</v>
      </c>
      <c r="AD786" s="399">
        <v>7.8723552653341394E-3</v>
      </c>
      <c r="AE786" s="399">
        <v>-1.19914952667847E-2</v>
      </c>
      <c r="AF786" s="399">
        <v>-4.1563341588559198E-2</v>
      </c>
      <c r="AG786" s="399">
        <v>0.14663921827399101</v>
      </c>
      <c r="AH786" s="399">
        <v>8.0949711246177405E-2</v>
      </c>
      <c r="AI786" s="399">
        <v>0.110807694186782</v>
      </c>
      <c r="AJ786" s="399">
        <v>0.124813432123648</v>
      </c>
      <c r="AK786" s="399">
        <v>6.2640160724688698E-2</v>
      </c>
      <c r="AL786" s="399">
        <v>9.2749634516584495E-2</v>
      </c>
      <c r="AM786" s="399">
        <v>1.8374401990507602E-2</v>
      </c>
      <c r="AN786" s="399">
        <v>6.7927593376838596E-2</v>
      </c>
      <c r="AO786" s="399">
        <v>5.13133073951825E-2</v>
      </c>
      <c r="AP786" s="399">
        <v>1.8225779265497399E-2</v>
      </c>
      <c r="AQ786" s="399">
        <v>5.4348444646128398E-3</v>
      </c>
      <c r="AR786" s="399">
        <v>0.21463504021208299</v>
      </c>
      <c r="AS786" s="399"/>
      <c r="AT786" s="399">
        <v>6.37569413668348E-3</v>
      </c>
      <c r="AU786" s="399">
        <v>6.7270059043202698E-2</v>
      </c>
      <c r="AV786" s="399">
        <v>2.81289964914994E-2</v>
      </c>
      <c r="AW786" s="399">
        <v>1.8781023671081001E-2</v>
      </c>
      <c r="AX786" s="399">
        <v>0.109999754395761</v>
      </c>
      <c r="AY786" s="399">
        <v>9.7255040161594503E-2</v>
      </c>
      <c r="AZ786" s="399">
        <v>2.06356855712563E-2</v>
      </c>
      <c r="BA786" s="399">
        <v>-2.4240090994650499E-3</v>
      </c>
      <c r="BB786" s="399">
        <v>0.13833049568094799</v>
      </c>
      <c r="BC786" s="399">
        <v>0.112707125148306</v>
      </c>
      <c r="BD786" s="399">
        <v>5.8138061807534197E-2</v>
      </c>
      <c r="BE786" s="399">
        <v>0.12764477778921901</v>
      </c>
      <c r="BF786" s="399">
        <v>0.39686272435568898</v>
      </c>
      <c r="BG786" s="399">
        <v>1.8203288310310001E-2</v>
      </c>
      <c r="BH786" s="399">
        <v>0.15732397825168501</v>
      </c>
      <c r="BI786" s="399">
        <v>0.113423296240656</v>
      </c>
      <c r="BJ786" s="399">
        <v>4.6528472476052102E-2</v>
      </c>
      <c r="BK786" s="399">
        <v>0.102193021238358</v>
      </c>
      <c r="BL786" s="399">
        <v>3.7463136102548297E-2</v>
      </c>
      <c r="BM786" s="399">
        <v>5.1934491228168497E-2</v>
      </c>
      <c r="BN786" s="399">
        <v>0.107020809002638</v>
      </c>
      <c r="BO786" s="399">
        <v>-2.2417190084663599E-2</v>
      </c>
      <c r="BP786" s="399">
        <v>3.5969973412066397E-2</v>
      </c>
      <c r="BQ786" s="399">
        <v>-8.08779602038638E-2</v>
      </c>
      <c r="BR786" s="399">
        <v>1.41643066234775E-2</v>
      </c>
      <c r="BS786" s="399">
        <v>5.1563979973692203E-3</v>
      </c>
      <c r="BT786" s="399">
        <v>5.2311978841373501E-2</v>
      </c>
      <c r="BU786" s="399">
        <v>3.69250596249239E-2</v>
      </c>
      <c r="BV786" s="399">
        <v>0.114487691286738</v>
      </c>
      <c r="BW786" s="399">
        <v>-6.8524924328183801E-4</v>
      </c>
      <c r="BX786" s="403">
        <v>7.0949841977026903E-2</v>
      </c>
      <c r="BY786" s="399">
        <v>-2.3312761440262798E-3</v>
      </c>
      <c r="BZ786" s="399">
        <v>7.3828002788153005E-2</v>
      </c>
      <c r="CA786" s="399">
        <v>7.4818121712173502E-2</v>
      </c>
      <c r="CB786" s="399">
        <v>-1.43530888785909E-2</v>
      </c>
      <c r="CC786" s="399">
        <v>-2.72759683732396E-2</v>
      </c>
      <c r="CD786" s="399"/>
      <c r="CE786" s="399"/>
      <c r="CF786" s="399">
        <v>0.124744120336095</v>
      </c>
      <c r="CG786" s="399">
        <v>8.5886744922047899E-5</v>
      </c>
      <c r="CH786" s="399">
        <v>1.8209300202823998E-2</v>
      </c>
      <c r="CI786" s="399">
        <v>-5.5762470576577999E-3</v>
      </c>
      <c r="CJ786" s="399">
        <v>0.10768026217938099</v>
      </c>
      <c r="CK786" s="399"/>
      <c r="CL786" s="399"/>
      <c r="CM786" s="399"/>
      <c r="CN786" s="399"/>
      <c r="CO786" s="399"/>
      <c r="CP786" s="399"/>
      <c r="CQ786" s="399"/>
      <c r="CR786" s="399">
        <v>-2.2632593950133702E-3</v>
      </c>
      <c r="CS786" s="399"/>
      <c r="CT786" s="399"/>
      <c r="CU786" s="399"/>
      <c r="CV786" s="399"/>
      <c r="CW786" s="399"/>
      <c r="CX786" s="399"/>
      <c r="CY786" s="399"/>
      <c r="CZ786" s="399"/>
      <c r="DA786" s="399"/>
      <c r="DB786" s="399"/>
      <c r="DC786" s="399"/>
      <c r="DD786" s="399"/>
      <c r="DE786" s="399"/>
      <c r="DG786" s="404"/>
      <c r="DI786" s="399"/>
      <c r="DJ786" s="399">
        <v>0.47439761426300397</v>
      </c>
      <c r="DK786" s="399">
        <v>8.7235501083725506E-2</v>
      </c>
    </row>
    <row r="787" spans="1:115" customFormat="1" hidden="1" outlineLevel="1">
      <c r="A787" s="398">
        <f t="shared" si="59"/>
        <v>42613</v>
      </c>
      <c r="B787" s="402"/>
      <c r="C787" s="399"/>
      <c r="D787" s="399">
        <v>2.0000000000000001E-4</v>
      </c>
      <c r="E787" s="399">
        <v>1.63486598851347E-4</v>
      </c>
      <c r="F787" s="399">
        <v>1.104155688328E-3</v>
      </c>
      <c r="G787" s="399">
        <v>1.2954570000000001E-3</v>
      </c>
      <c r="H787" s="399">
        <v>-1.133964E-2</v>
      </c>
      <c r="I787" s="399">
        <v>1.8973089999999998E-2</v>
      </c>
      <c r="J787" s="399">
        <v>3.2310499999999999E-2</v>
      </c>
      <c r="K787" s="399">
        <v>1.1508839999999999E-2</v>
      </c>
      <c r="L787" s="399">
        <v>-3.7641969999999997E-2</v>
      </c>
      <c r="M787" s="399">
        <v>-5.9475509999999995E-2</v>
      </c>
      <c r="N787" s="399">
        <v>2.3350689999999997E-2</v>
      </c>
      <c r="O787" s="399">
        <v>-5.1879750000000001E-3</v>
      </c>
      <c r="P787" s="399">
        <v>-3.1840649999999998E-2</v>
      </c>
      <c r="Q787" s="399">
        <v>-5.4282690000000001E-2</v>
      </c>
      <c r="R787" s="399">
        <v>2.36519216842048E-2</v>
      </c>
      <c r="S787" s="399">
        <v>9.6683819663583304E-3</v>
      </c>
      <c r="T787" s="399">
        <v>7.8717194073345098E-2</v>
      </c>
      <c r="U787" s="399">
        <v>-0.14349881334054601</v>
      </c>
      <c r="V787" s="399">
        <v>1.36397459433028E-2</v>
      </c>
      <c r="W787" s="399">
        <v>7.1867172819929298E-2</v>
      </c>
      <c r="X787" s="399">
        <v>0.12240861269528901</v>
      </c>
      <c r="Y787" s="399">
        <v>2.1609273057251001E-2</v>
      </c>
      <c r="Z787" s="399">
        <v>-6.16685745435442E-2</v>
      </c>
      <c r="AA787" s="399">
        <v>-2.8072507809187401E-2</v>
      </c>
      <c r="AB787" s="399">
        <v>-5.3679076587303198E-2</v>
      </c>
      <c r="AC787" s="399">
        <v>-2.90954131298331E-2</v>
      </c>
      <c r="AD787" s="399">
        <v>-0.22514252630307699</v>
      </c>
      <c r="AE787" s="399">
        <v>-1.5528977255136901E-2</v>
      </c>
      <c r="AF787" s="399">
        <v>-5.1407151047594503E-2</v>
      </c>
      <c r="AG787" s="399">
        <v>1.7415588819287502E-2</v>
      </c>
      <c r="AH787" s="399">
        <v>-1.29664373272206E-2</v>
      </c>
      <c r="AI787" s="399">
        <v>-2.2632842312014698E-3</v>
      </c>
      <c r="AJ787" s="399">
        <v>-1.8829469241588E-3</v>
      </c>
      <c r="AK787" s="399">
        <v>5.3683902773998302E-2</v>
      </c>
      <c r="AL787" s="399">
        <v>7.4766290174753794E-2</v>
      </c>
      <c r="AM787" s="399">
        <v>-3.2080689387735298E-2</v>
      </c>
      <c r="AN787" s="399">
        <v>3.9545528733768903E-2</v>
      </c>
      <c r="AO787" s="399">
        <v>-1.46812539246183E-2</v>
      </c>
      <c r="AP787" s="399">
        <v>7.0405974479280403E-2</v>
      </c>
      <c r="AQ787" s="399">
        <v>3.8558435127828E-2</v>
      </c>
      <c r="AR787" s="399">
        <v>7.6235329151328607E-2</v>
      </c>
      <c r="AS787" s="399"/>
      <c r="AT787" s="399">
        <v>4.3859313570528899E-3</v>
      </c>
      <c r="AU787" s="399">
        <v>1.7419197722734401E-2</v>
      </c>
      <c r="AV787" s="399">
        <v>-1.2995327445447799E-2</v>
      </c>
      <c r="AW787" s="399">
        <v>2.00958940698019E-2</v>
      </c>
      <c r="AX787" s="399">
        <v>-3.3685818534796602E-2</v>
      </c>
      <c r="AY787" s="399">
        <v>5.6603737320388002E-2</v>
      </c>
      <c r="AZ787" s="399">
        <v>-5.0713168524042299E-2</v>
      </c>
      <c r="BA787" s="399">
        <v>-3.0291498219020101E-2</v>
      </c>
      <c r="BB787" s="399">
        <v>-3.7413949469939901E-2</v>
      </c>
      <c r="BC787" s="399">
        <v>0.21052631080502601</v>
      </c>
      <c r="BD787" s="399">
        <v>-4.9344369614122099E-2</v>
      </c>
      <c r="BE787" s="399">
        <v>-2.5670081069788901E-2</v>
      </c>
      <c r="BF787" s="399">
        <v>-3.7832536542956E-2</v>
      </c>
      <c r="BG787" s="399">
        <v>-4.7395246555728097E-3</v>
      </c>
      <c r="BH787" s="399">
        <v>3.7881550520272297E-2</v>
      </c>
      <c r="BI787" s="399">
        <v>7.7125463570044406E-2</v>
      </c>
      <c r="BJ787" s="399">
        <v>-8.2587758468356795E-2</v>
      </c>
      <c r="BK787" s="399">
        <v>-9.7874524815820801E-3</v>
      </c>
      <c r="BL787" s="399">
        <v>5.5181994051423502E-2</v>
      </c>
      <c r="BM787" s="399">
        <v>-1.3424109710118801E-2</v>
      </c>
      <c r="BN787" s="399">
        <v>0.11800202130257199</v>
      </c>
      <c r="BO787" s="399">
        <v>-8.1989689349960503E-3</v>
      </c>
      <c r="BP787" s="399">
        <v>-2.9590939730716401E-2</v>
      </c>
      <c r="BQ787" s="399">
        <v>-2.6540777953334401E-3</v>
      </c>
      <c r="BR787" s="399">
        <v>-4.9930310799513697E-2</v>
      </c>
      <c r="BS787" s="399">
        <v>4.0697693001798103E-2</v>
      </c>
      <c r="BT787" s="399">
        <v>3.8314086646648697E-2</v>
      </c>
      <c r="BU787" s="399">
        <v>4.7194030171034199E-2</v>
      </c>
      <c r="BV787" s="399">
        <v>1.20480392001878E-2</v>
      </c>
      <c r="BW787" s="399">
        <v>-1.4265324354098399E-2</v>
      </c>
      <c r="BX787" s="403">
        <v>0</v>
      </c>
      <c r="BY787" s="399">
        <v>-5.9796184606482797E-2</v>
      </c>
      <c r="BZ787" s="399">
        <v>2.9806877111984102E-2</v>
      </c>
      <c r="CA787" s="399">
        <v>-3.6551652495416101E-2</v>
      </c>
      <c r="CB787" s="399">
        <v>-3.2915218692696202E-3</v>
      </c>
      <c r="CC787" s="399">
        <v>7.3338910214530897E-3</v>
      </c>
      <c r="CD787" s="399"/>
      <c r="CE787" s="399"/>
      <c r="CF787" s="399">
        <v>-0.13090906252364001</v>
      </c>
      <c r="CG787" s="399">
        <v>8.4289396779297903E-3</v>
      </c>
      <c r="CH787" s="399">
        <v>-1.8877005803858999E-2</v>
      </c>
      <c r="CI787" s="399">
        <v>9.6261659002957398E-2</v>
      </c>
      <c r="CJ787" s="399">
        <v>2.00798960446395E-2</v>
      </c>
      <c r="CK787" s="399"/>
      <c r="CL787" s="399"/>
      <c r="CM787" s="399"/>
      <c r="CN787" s="399"/>
      <c r="CO787" s="399"/>
      <c r="CP787" s="399"/>
      <c r="CQ787" s="399"/>
      <c r="CR787" s="399">
        <v>-3.2970174307946E-2</v>
      </c>
      <c r="CS787" s="399"/>
      <c r="CT787" s="399"/>
      <c r="CU787" s="399"/>
      <c r="CV787" s="399"/>
      <c r="CW787" s="399"/>
      <c r="CX787" s="399"/>
      <c r="CY787" s="399"/>
      <c r="CZ787" s="399"/>
      <c r="DA787" s="399"/>
      <c r="DB787" s="399"/>
      <c r="DC787" s="399"/>
      <c r="DD787" s="399"/>
      <c r="DE787" s="399"/>
      <c r="DG787" s="404"/>
      <c r="DI787" s="399"/>
      <c r="DJ787" s="399">
        <v>1.6343191832027801E-2</v>
      </c>
      <c r="DK787" s="399">
        <v>-6.4476471095979607E-2</v>
      </c>
    </row>
    <row r="788" spans="1:115" customFormat="1" hidden="1" outlineLevel="1">
      <c r="A788" s="398">
        <f t="shared" si="59"/>
        <v>42643</v>
      </c>
      <c r="B788" s="402"/>
      <c r="C788" s="399"/>
      <c r="D788" s="399">
        <v>2.0000000000000001E-4</v>
      </c>
      <c r="E788" s="399">
        <v>9.3419219460155704E-5</v>
      </c>
      <c r="F788" s="399">
        <v>1.64720194358469E-3</v>
      </c>
      <c r="G788" s="399">
        <v>-7.0368280000000002E-3</v>
      </c>
      <c r="H788" s="399">
        <v>-1.5654979999999998E-3</v>
      </c>
      <c r="I788" s="399">
        <v>3.4501469999999999E-2</v>
      </c>
      <c r="J788" s="399">
        <v>-2.260881E-2</v>
      </c>
      <c r="K788" s="399">
        <v>-1.1774730000000001E-3</v>
      </c>
      <c r="L788" s="399">
        <v>-1.8151999999999998E-2</v>
      </c>
      <c r="M788" s="399">
        <v>1.8967110000000001E-3</v>
      </c>
      <c r="N788" s="399">
        <v>2.4513050000000002E-2</v>
      </c>
      <c r="O788" s="399">
        <v>-1.6064160000000001E-2</v>
      </c>
      <c r="P788" s="399">
        <v>1.5617960000000001E-3</v>
      </c>
      <c r="Q788" s="399">
        <v>5.1074569999999993E-3</v>
      </c>
      <c r="R788" s="399">
        <v>6.5504503670563E-2</v>
      </c>
      <c r="S788" s="399">
        <v>-1.21002411095824E-2</v>
      </c>
      <c r="T788" s="399">
        <v>-6.6216248870330896E-2</v>
      </c>
      <c r="U788" s="399">
        <v>-0.12034222351894</v>
      </c>
      <c r="V788" s="399">
        <v>8.8603186324747105E-2</v>
      </c>
      <c r="W788" s="399">
        <v>6.4301160513498795E-2</v>
      </c>
      <c r="X788" s="399">
        <v>3.4852895190687398E-2</v>
      </c>
      <c r="Y788" s="399">
        <v>-6.8927615390855193E-2</v>
      </c>
      <c r="Z788" s="399">
        <v>4.3170066358220398E-2</v>
      </c>
      <c r="AA788" s="399">
        <v>-5.9103269937486901E-2</v>
      </c>
      <c r="AB788" s="399">
        <v>1.5622792314418099E-3</v>
      </c>
      <c r="AC788" s="399">
        <v>-0.101863466688594</v>
      </c>
      <c r="AD788" s="399">
        <v>-4.3198480850918E-2</v>
      </c>
      <c r="AE788" s="399">
        <v>-1.6938248952737801E-2</v>
      </c>
      <c r="AF788" s="399">
        <v>-1.08228856734817E-2</v>
      </c>
      <c r="AG788" s="399">
        <v>5.2694109218407396E-3</v>
      </c>
      <c r="AH788" s="399">
        <v>-2.68096520228992E-2</v>
      </c>
      <c r="AI788" s="399">
        <v>1.3349834296769199E-2</v>
      </c>
      <c r="AJ788" s="399">
        <v>1.7990786113672701E-2</v>
      </c>
      <c r="AK788" s="399">
        <v>-7.8985037080723207E-3</v>
      </c>
      <c r="AL788" s="399">
        <v>5.8581176287161703E-2</v>
      </c>
      <c r="AM788" s="399">
        <v>-1.3376406775338299E-2</v>
      </c>
      <c r="AN788" s="399">
        <v>1.8245231016068699E-2</v>
      </c>
      <c r="AO788" s="399">
        <v>-0.20298003085063401</v>
      </c>
      <c r="AP788" s="399">
        <v>1.5891512146279901E-3</v>
      </c>
      <c r="AQ788" s="399">
        <v>-8.4029167293105902E-2</v>
      </c>
      <c r="AR788" s="399">
        <v>0.1170521186135</v>
      </c>
      <c r="AS788" s="399"/>
      <c r="AT788" s="399">
        <v>-4.7064647239598599E-2</v>
      </c>
      <c r="AU788" s="399">
        <v>0.196440669984253</v>
      </c>
      <c r="AV788" s="399">
        <v>1.8923038347144101E-2</v>
      </c>
      <c r="AW788" s="399">
        <v>2.7946390328095601E-2</v>
      </c>
      <c r="AX788" s="399">
        <v>0.10762723101065901</v>
      </c>
      <c r="AY788" s="399">
        <v>-1.5625110750603799E-2</v>
      </c>
      <c r="AZ788" s="399">
        <v>-2.48492647607572E-2</v>
      </c>
      <c r="BA788" s="399">
        <v>-5.8456994683098098E-4</v>
      </c>
      <c r="BB788" s="399">
        <v>3.5368474650385902E-2</v>
      </c>
      <c r="BC788" s="399">
        <v>-4.3478240460655099E-2</v>
      </c>
      <c r="BD788" s="399">
        <v>-3.4349108831996898E-2</v>
      </c>
      <c r="BE788" s="399">
        <v>-7.7240534194839006E-2</v>
      </c>
      <c r="BF788" s="399">
        <v>5.9202828868672702E-2</v>
      </c>
      <c r="BG788" s="399">
        <v>-4.2063416216549097E-2</v>
      </c>
      <c r="BH788" s="399">
        <v>3.3428374922673101E-2</v>
      </c>
      <c r="BI788" s="399">
        <v>8.7976692683424604E-3</v>
      </c>
      <c r="BJ788" s="399">
        <v>-1.7344244089033699E-2</v>
      </c>
      <c r="BK788" s="399">
        <v>8.3221669025129202E-2</v>
      </c>
      <c r="BL788" s="399">
        <v>-1.3481310675690901E-2</v>
      </c>
      <c r="BM788" s="399">
        <v>5.5956976271007403E-2</v>
      </c>
      <c r="BN788" s="399">
        <v>6.7771103227871596E-2</v>
      </c>
      <c r="BO788" s="399">
        <v>2.32652009880727E-2</v>
      </c>
      <c r="BP788" s="399">
        <v>1.65491058018554E-2</v>
      </c>
      <c r="BQ788" s="399">
        <v>7.3482285657824997E-2</v>
      </c>
      <c r="BR788" s="399">
        <v>3.3785567746514797E-2</v>
      </c>
      <c r="BS788" s="399">
        <v>4.1406513843101199E-2</v>
      </c>
      <c r="BT788" s="399">
        <v>2.2249773522996698E-2</v>
      </c>
      <c r="BU788" s="399">
        <v>-3.86235381914001E-3</v>
      </c>
      <c r="BV788" s="399">
        <v>7.2168011701900696E-3</v>
      </c>
      <c r="BW788" s="399">
        <v>9.5183077962737103E-3</v>
      </c>
      <c r="BX788" s="403">
        <v>8.2002819780744307E-3</v>
      </c>
      <c r="BY788" s="399">
        <v>4.7702965464428903E-3</v>
      </c>
      <c r="BZ788" s="399">
        <v>8.9058900338749806E-3</v>
      </c>
      <c r="CA788" s="399">
        <v>1.73112812635891E-2</v>
      </c>
      <c r="CB788" s="399">
        <v>-1.70504625623366E-2</v>
      </c>
      <c r="CC788" s="399">
        <v>-4.72165343255284E-2</v>
      </c>
      <c r="CD788" s="399"/>
      <c r="CE788" s="399"/>
      <c r="CF788" s="399">
        <v>2.80948817799535E-2</v>
      </c>
      <c r="CG788" s="399">
        <v>-1.0281466077529599E-3</v>
      </c>
      <c r="CH788" s="399">
        <v>1.7863205608534801E-3</v>
      </c>
      <c r="CI788" s="399">
        <v>0.13213983386391101</v>
      </c>
      <c r="CJ788" s="399">
        <v>2.4366051500606099E-3</v>
      </c>
      <c r="CK788" s="399"/>
      <c r="CL788" s="399"/>
      <c r="CM788" s="399"/>
      <c r="CN788" s="399"/>
      <c r="CO788" s="399"/>
      <c r="CP788" s="399"/>
      <c r="CQ788" s="399"/>
      <c r="CR788" s="399">
        <v>3.5488823563702902E-3</v>
      </c>
      <c r="CS788" s="399"/>
      <c r="CT788" s="399"/>
      <c r="CU788" s="399"/>
      <c r="CV788" s="399"/>
      <c r="CW788" s="399"/>
      <c r="CX788" s="399"/>
      <c r="CY788" s="399"/>
      <c r="CZ788" s="399"/>
      <c r="DA788" s="399"/>
      <c r="DB788" s="399"/>
      <c r="DC788" s="399"/>
      <c r="DD788" s="399"/>
      <c r="DE788" s="399"/>
      <c r="DG788" s="404"/>
      <c r="DI788" s="399"/>
      <c r="DJ788" s="399">
        <v>-2.0100004495208199E-3</v>
      </c>
      <c r="DK788" s="399">
        <v>5.3708879173599101E-2</v>
      </c>
    </row>
    <row r="789" spans="1:115" customFormat="1" hidden="1" outlineLevel="1">
      <c r="A789" s="398">
        <f t="shared" si="59"/>
        <v>42674</v>
      </c>
      <c r="B789" s="402"/>
      <c r="C789" s="399"/>
      <c r="D789" s="399">
        <v>2.0000000000000001E-4</v>
      </c>
      <c r="E789" s="399">
        <v>-2.2715189315892101E-2</v>
      </c>
      <c r="F789" s="399">
        <v>-2.1325943988392999E-2</v>
      </c>
      <c r="G789" s="399">
        <v>-2.4597829999999998E-2</v>
      </c>
      <c r="H789" s="399">
        <v>-2.4415460000000003E-2</v>
      </c>
      <c r="I789" s="399">
        <v>-3.7055989999999997E-2</v>
      </c>
      <c r="J789" s="399">
        <v>1.863857E-2</v>
      </c>
      <c r="K789" s="399">
        <v>-2.194691E-2</v>
      </c>
      <c r="L789" s="399">
        <v>-5.7412959999999999E-2</v>
      </c>
      <c r="M789" s="399">
        <v>-3.6126709999999999E-2</v>
      </c>
      <c r="N789" s="399">
        <v>-5.400017E-3</v>
      </c>
      <c r="O789" s="399">
        <v>-7.817066000000001E-3</v>
      </c>
      <c r="P789" s="399">
        <v>-7.1788699999999997E-2</v>
      </c>
      <c r="Q789" s="399">
        <v>8.9753179999999995E-3</v>
      </c>
      <c r="R789" s="399">
        <v>4.3342377216139998E-3</v>
      </c>
      <c r="S789" s="399">
        <v>-1.2924992668684399E-2</v>
      </c>
      <c r="T789" s="399">
        <v>4.6309721957695997E-2</v>
      </c>
      <c r="U789" s="399">
        <v>2.9180996966974501E-2</v>
      </c>
      <c r="V789" s="399">
        <v>-5.6717333332750197E-2</v>
      </c>
      <c r="W789" s="399">
        <v>-2.86154034397853E-2</v>
      </c>
      <c r="X789" s="399">
        <v>-5.9548418050832101E-2</v>
      </c>
      <c r="Y789" s="399">
        <v>-1.9584860329505401E-2</v>
      </c>
      <c r="Z789" s="399">
        <v>-2.9648170159473901E-2</v>
      </c>
      <c r="AA789" s="399">
        <v>-3.0423959691577601E-2</v>
      </c>
      <c r="AB789" s="399">
        <v>-8.95128319207876E-2</v>
      </c>
      <c r="AC789" s="399">
        <v>5.3694122146892002E-2</v>
      </c>
      <c r="AD789" s="399">
        <v>-1.2858889882636299E-2</v>
      </c>
      <c r="AE789" s="399">
        <v>-1.8308220482641201E-3</v>
      </c>
      <c r="AF789" s="399">
        <v>-3.7994231199277001E-2</v>
      </c>
      <c r="AG789" s="399">
        <v>4.3486614404035097E-2</v>
      </c>
      <c r="AH789" s="399">
        <v>4.93113210233855E-2</v>
      </c>
      <c r="AI789" s="399">
        <v>9.3272783709363802E-3</v>
      </c>
      <c r="AJ789" s="399">
        <v>7.2631729885843602E-3</v>
      </c>
      <c r="AK789" s="399">
        <v>7.5050733259506897E-2</v>
      </c>
      <c r="AL789" s="399">
        <v>-0.111434606780551</v>
      </c>
      <c r="AM789" s="399">
        <v>2.7782586512324001E-2</v>
      </c>
      <c r="AN789" s="399">
        <v>2.27006391366084E-2</v>
      </c>
      <c r="AO789" s="399">
        <v>-6.1167588885480899E-2</v>
      </c>
      <c r="AP789" s="399">
        <v>-5.9124922454203602E-2</v>
      </c>
      <c r="AQ789" s="399">
        <v>-4.6913695309605402E-2</v>
      </c>
      <c r="AR789" s="399">
        <v>3.8529265361539201E-2</v>
      </c>
      <c r="AS789" s="399"/>
      <c r="AT789" s="399">
        <v>-1.8104707648171001E-2</v>
      </c>
      <c r="AU789" s="399">
        <v>-3.45195502215076E-2</v>
      </c>
      <c r="AV789" s="399">
        <v>-1.4434184372026501E-2</v>
      </c>
      <c r="AW789" s="399">
        <v>-2.5407785432921302E-2</v>
      </c>
      <c r="AX789" s="399">
        <v>9.9007425594235202E-3</v>
      </c>
      <c r="AY789" s="399">
        <v>0.109533206952033</v>
      </c>
      <c r="AZ789" s="399">
        <v>-0.11494256872076999</v>
      </c>
      <c r="BA789" s="399">
        <v>5.2632527949791896E-3</v>
      </c>
      <c r="BB789" s="399">
        <v>-5.66093645828597E-2</v>
      </c>
      <c r="BC789" s="399">
        <v>-3.9451118710697702E-2</v>
      </c>
      <c r="BD789" s="399">
        <v>-1.37739574577394E-2</v>
      </c>
      <c r="BE789" s="399">
        <v>-0.130145609371321</v>
      </c>
      <c r="BF789" s="399">
        <v>-0.24515768823008599</v>
      </c>
      <c r="BG789" s="399">
        <v>-1.5222678420456499E-2</v>
      </c>
      <c r="BH789" s="399">
        <v>1.50460501959548E-3</v>
      </c>
      <c r="BI789" s="399">
        <v>-5.8866288203343997E-2</v>
      </c>
      <c r="BJ789" s="399">
        <v>-5.8732312014549003E-2</v>
      </c>
      <c r="BK789" s="399">
        <v>-5.1518091495338002E-2</v>
      </c>
      <c r="BL789" s="399">
        <v>4.7657292616913198E-2</v>
      </c>
      <c r="BM789" s="399">
        <v>-7.2775727252351194E-2</v>
      </c>
      <c r="BN789" s="399">
        <v>-3.8787238358313201E-3</v>
      </c>
      <c r="BO789" s="399">
        <v>1.77806548545138E-2</v>
      </c>
      <c r="BP789" s="399">
        <v>-6.4254696916855897E-2</v>
      </c>
      <c r="BQ789" s="399">
        <v>-3.33332328606534E-2</v>
      </c>
      <c r="BR789" s="399">
        <v>9.5000903214002008E-3</v>
      </c>
      <c r="BS789" s="399">
        <v>3.5026780823496702E-2</v>
      </c>
      <c r="BT789" s="399">
        <v>-2.2976876499433102E-3</v>
      </c>
      <c r="BU789" s="399">
        <v>-3.1201013770659002E-2</v>
      </c>
      <c r="BV789" s="399">
        <v>-5.3508361428069497E-3</v>
      </c>
      <c r="BW789" s="399">
        <v>-2.91181206221948E-2</v>
      </c>
      <c r="BX789" s="403">
        <v>6.4426332253591095E-2</v>
      </c>
      <c r="BY789" s="399">
        <v>-2.5002586801237098E-4</v>
      </c>
      <c r="BZ789" s="399">
        <v>-2.4793313052639199E-2</v>
      </c>
      <c r="CA789" s="399">
        <v>-2.9193612109009299E-2</v>
      </c>
      <c r="CB789" s="399">
        <v>-8.0228794670079706E-3</v>
      </c>
      <c r="CC789" s="399">
        <v>-5.0278073728728903E-2</v>
      </c>
      <c r="CD789" s="399"/>
      <c r="CE789" s="399"/>
      <c r="CF789" s="399">
        <v>-5.7266251605964102E-2</v>
      </c>
      <c r="CG789" s="399">
        <v>-5.4255217609328901E-2</v>
      </c>
      <c r="CH789" s="399">
        <v>-5.2134262537688603E-3</v>
      </c>
      <c r="CI789" s="399">
        <v>2.78614377258199E-2</v>
      </c>
      <c r="CJ789" s="399">
        <v>4.02779416764713E-2</v>
      </c>
      <c r="CK789" s="399"/>
      <c r="CL789" s="399"/>
      <c r="CM789" s="399"/>
      <c r="CN789" s="399"/>
      <c r="CO789" s="399"/>
      <c r="CP789" s="399"/>
      <c r="CQ789" s="399"/>
      <c r="CR789" s="399">
        <v>2.9799410544981898E-2</v>
      </c>
      <c r="CS789" s="399"/>
      <c r="CT789" s="399"/>
      <c r="CU789" s="399"/>
      <c r="CV789" s="399"/>
      <c r="CW789" s="399"/>
      <c r="CX789" s="399"/>
      <c r="CY789" s="399"/>
      <c r="CZ789" s="399"/>
      <c r="DA789" s="399"/>
      <c r="DB789" s="399"/>
      <c r="DC789" s="399"/>
      <c r="DD789" s="399"/>
      <c r="DE789" s="399"/>
      <c r="DG789" s="404"/>
      <c r="DI789" s="399"/>
      <c r="DJ789" s="399">
        <v>-1.8126918393140502E-2</v>
      </c>
      <c r="DK789" s="399">
        <v>-9.1850325869337598E-2</v>
      </c>
    </row>
    <row r="790" spans="1:115" customFormat="1" hidden="1" outlineLevel="1">
      <c r="A790" s="398">
        <f t="shared" si="59"/>
        <v>42704</v>
      </c>
      <c r="B790" s="402"/>
      <c r="C790" s="399"/>
      <c r="D790" s="399">
        <v>1E-4</v>
      </c>
      <c r="E790" s="399">
        <v>4.2113390950041699E-2</v>
      </c>
      <c r="F790" s="399">
        <v>4.4506418760180397E-2</v>
      </c>
      <c r="G790" s="399">
        <v>8.3708889999999994E-2</v>
      </c>
      <c r="H790" s="399">
        <v>5.2580090000000003E-2</v>
      </c>
      <c r="I790" s="399">
        <v>9.758689999999999E-2</v>
      </c>
      <c r="J790" s="399">
        <v>0.13842480000000001</v>
      </c>
      <c r="K790" s="399">
        <v>9.7446300000000013E-2</v>
      </c>
      <c r="L790" s="399">
        <v>-1.6756359999999998E-2</v>
      </c>
      <c r="M790" s="399">
        <v>3.253462E-2</v>
      </c>
      <c r="N790" s="399">
        <v>5.2622789999999999E-3</v>
      </c>
      <c r="O790" s="399">
        <v>-3.7552460000000003E-2</v>
      </c>
      <c r="P790" s="399">
        <v>2.6753140000000002E-2</v>
      </c>
      <c r="Q790" s="399">
        <v>-4.5404010000000002E-2</v>
      </c>
      <c r="R790" s="399">
        <v>-2.1601015605523102E-2</v>
      </c>
      <c r="S790" s="399">
        <v>0.102917348283576</v>
      </c>
      <c r="T790" s="399">
        <v>0.232365120872283</v>
      </c>
      <c r="U790" s="399">
        <v>1.52439027936028E-2</v>
      </c>
      <c r="V790" s="399">
        <v>-4.96948667240939E-2</v>
      </c>
      <c r="W790" s="399">
        <v>-5.6033040981055701E-2</v>
      </c>
      <c r="X790" s="399">
        <v>-2.44406462191698E-2</v>
      </c>
      <c r="Y790" s="399">
        <v>4.5970384392695698E-2</v>
      </c>
      <c r="Z790" s="399">
        <v>0.41116483628821798</v>
      </c>
      <c r="AA790" s="399">
        <v>1.8272774777913201E-2</v>
      </c>
      <c r="AB790" s="399">
        <v>-6.2994187563463006E-2</v>
      </c>
      <c r="AC790" s="399">
        <v>-4.2043686909802903E-2</v>
      </c>
      <c r="AD790" s="399">
        <v>0.119119582307152</v>
      </c>
      <c r="AE790" s="399">
        <v>6.9371002509871493E-2</v>
      </c>
      <c r="AF790" s="399">
        <v>-1.17736092428385E-2</v>
      </c>
      <c r="AG790" s="399">
        <v>0.26042221706864099</v>
      </c>
      <c r="AH790" s="399">
        <v>7.5872916200345294E-2</v>
      </c>
      <c r="AI790" s="399">
        <v>-3.3777756063663997E-2</v>
      </c>
      <c r="AJ790" s="399">
        <v>-4.2005208674814297E-2</v>
      </c>
      <c r="AK790" s="399">
        <v>0.175471844668937</v>
      </c>
      <c r="AL790" s="399">
        <v>8.6637094006994E-2</v>
      </c>
      <c r="AM790" s="399">
        <v>8.4007830789968901E-2</v>
      </c>
      <c r="AN790" s="399">
        <v>9.4569602700194696E-2</v>
      </c>
      <c r="AO790" s="399">
        <v>-4.5414553979599096E-3</v>
      </c>
      <c r="AP790" s="399">
        <v>4.2063825315056903E-2</v>
      </c>
      <c r="AQ790" s="399">
        <v>-2.19194218788731E-3</v>
      </c>
      <c r="AR790" s="399">
        <v>0.29761170819433902</v>
      </c>
      <c r="AS790" s="399"/>
      <c r="AT790" s="399">
        <v>4.6069519404407802E-2</v>
      </c>
      <c r="AU790" s="399">
        <v>-0.12650332498363501</v>
      </c>
      <c r="AV790" s="399">
        <v>-5.9328221872006502E-2</v>
      </c>
      <c r="AW790" s="399">
        <v>-5.0000178312965701E-2</v>
      </c>
      <c r="AX790" s="399">
        <v>6.9353442124988104E-2</v>
      </c>
      <c r="AY790" s="399">
        <v>-6.61157803197783E-2</v>
      </c>
      <c r="AZ790" s="399">
        <v>0.10071854222154</v>
      </c>
      <c r="BA790" s="399">
        <v>-8.1486919063991997E-2</v>
      </c>
      <c r="BB790" s="399">
        <v>-7.2135345953333596E-2</v>
      </c>
      <c r="BC790" s="399">
        <v>0.15535712506697999</v>
      </c>
      <c r="BD790" s="399">
        <v>6.6017213446513706E-2</v>
      </c>
      <c r="BE790" s="399">
        <v>7.5797521140744201E-2</v>
      </c>
      <c r="BF790" s="399">
        <v>0.28592378841938698</v>
      </c>
      <c r="BG790" s="399">
        <v>1.8739219792068801E-2</v>
      </c>
      <c r="BH790" s="399">
        <v>-5.4022220473917401E-2</v>
      </c>
      <c r="BI790" s="399">
        <v>0.196396431603408</v>
      </c>
      <c r="BJ790" s="399">
        <v>-4.31347385751574E-2</v>
      </c>
      <c r="BK790" s="399">
        <v>0.14497940578342999</v>
      </c>
      <c r="BL790" s="399">
        <v>0.157522022465617</v>
      </c>
      <c r="BM790" s="399">
        <v>-4.216758409436E-2</v>
      </c>
      <c r="BN790" s="399">
        <v>0.118702036089601</v>
      </c>
      <c r="BO790" s="399">
        <v>7.5673866757569999E-2</v>
      </c>
      <c r="BP790" s="399">
        <v>0.124393325752262</v>
      </c>
      <c r="BQ790" s="399">
        <v>8.6142326085104803E-2</v>
      </c>
      <c r="BR790" s="399">
        <v>0.124675381255362</v>
      </c>
      <c r="BS790" s="399">
        <v>0.12286593560162801</v>
      </c>
      <c r="BT790" s="399">
        <v>-6.0929527217140601E-2</v>
      </c>
      <c r="BU790" s="399">
        <v>2.76783778497997E-2</v>
      </c>
      <c r="BV790" s="399">
        <v>9.2721480181498395E-2</v>
      </c>
      <c r="BW790" s="399">
        <v>5.8558603082929902E-3</v>
      </c>
      <c r="BX790" s="403">
        <v>9.0086458545639098E-2</v>
      </c>
      <c r="BY790" s="399">
        <v>-6.7606387401711696E-2</v>
      </c>
      <c r="BZ790" s="399">
        <v>-2.80313134312935E-2</v>
      </c>
      <c r="CA790" s="399">
        <v>0.115575388107048</v>
      </c>
      <c r="CB790" s="399">
        <v>-8.4612188512965106E-2</v>
      </c>
      <c r="CC790" s="399">
        <v>-8.5731242072337899E-2</v>
      </c>
      <c r="CD790" s="399"/>
      <c r="CE790" s="399"/>
      <c r="CF790" s="399">
        <v>-0.12419014472130099</v>
      </c>
      <c r="CG790" s="399">
        <v>4.4983609308386401E-2</v>
      </c>
      <c r="CH790" s="399">
        <v>7.4396179500731699E-2</v>
      </c>
      <c r="CI790" s="399">
        <v>0</v>
      </c>
      <c r="CJ790" s="399">
        <v>1.2467862155409201E-2</v>
      </c>
      <c r="CK790" s="399"/>
      <c r="CL790" s="399"/>
      <c r="CM790" s="399"/>
      <c r="CN790" s="399"/>
      <c r="CO790" s="399"/>
      <c r="CP790" s="399"/>
      <c r="CQ790" s="399"/>
      <c r="CR790" s="399">
        <v>6.4990950308512596E-2</v>
      </c>
      <c r="CS790" s="399"/>
      <c r="CT790" s="399"/>
      <c r="CU790" s="399"/>
      <c r="CV790" s="399"/>
      <c r="CW790" s="399"/>
      <c r="CX790" s="399"/>
      <c r="CY790" s="399"/>
      <c r="CZ790" s="399"/>
      <c r="DA790" s="399"/>
      <c r="DB790" s="399"/>
      <c r="DC790" s="399"/>
      <c r="DD790" s="399"/>
      <c r="DE790" s="399"/>
      <c r="DG790" s="404"/>
      <c r="DI790" s="399"/>
      <c r="DJ790" s="399">
        <v>0.43589743589743501</v>
      </c>
      <c r="DK790" s="399">
        <v>-3.34055659822674E-3</v>
      </c>
    </row>
    <row r="791" spans="1:115" customFormat="1" hidden="1" outlineLevel="1">
      <c r="A791" s="398">
        <f t="shared" si="59"/>
        <v>42735</v>
      </c>
      <c r="B791" s="402"/>
      <c r="C791" s="399"/>
      <c r="D791" s="399">
        <v>2.9999999999999997E-4</v>
      </c>
      <c r="E791" s="399">
        <v>1.7908820629265399E-2</v>
      </c>
      <c r="F791" s="399">
        <v>2.1650827589341198E-2</v>
      </c>
      <c r="G791" s="399">
        <v>-3.1364890000000001E-4</v>
      </c>
      <c r="H791" s="399">
        <v>1.9157879999999999E-3</v>
      </c>
      <c r="I791" s="399">
        <v>1.9475949999999999E-2</v>
      </c>
      <c r="J791" s="399">
        <v>4.1476829999999999E-2</v>
      </c>
      <c r="K791" s="399">
        <v>6.9108270000000005E-3</v>
      </c>
      <c r="L791" s="399">
        <v>4.8207139999999996E-2</v>
      </c>
      <c r="M791" s="399">
        <v>7.4558669999999994E-2</v>
      </c>
      <c r="N791" s="399">
        <v>1.310885E-2</v>
      </c>
      <c r="O791" s="399">
        <v>3.2534969999999996E-2</v>
      </c>
      <c r="P791" s="399">
        <v>5.0479300000000008E-3</v>
      </c>
      <c r="Q791" s="399">
        <v>4.8085860000000001E-2</v>
      </c>
      <c r="R791" s="399">
        <v>4.7955115717062499E-2</v>
      </c>
      <c r="S791" s="399">
        <v>7.6795647071001602E-2</v>
      </c>
      <c r="T791" s="399">
        <v>0.272727311648784</v>
      </c>
      <c r="U791" s="399">
        <v>0.154654704020152</v>
      </c>
      <c r="V791" s="399">
        <v>-9.3264079326427197E-4</v>
      </c>
      <c r="W791" s="399">
        <v>-1.5214096032120599E-2</v>
      </c>
      <c r="X791" s="399">
        <v>1.33102636272086E-4</v>
      </c>
      <c r="Y791" s="399">
        <v>5.0116650903851E-2</v>
      </c>
      <c r="Z791" s="399">
        <v>-1.0449684778128099E-2</v>
      </c>
      <c r="AA791" s="399">
        <v>6.6617811947191102E-2</v>
      </c>
      <c r="AB791" s="399">
        <v>7.1589368164864498E-2</v>
      </c>
      <c r="AC791" s="399">
        <v>-4.9166679382324198E-2</v>
      </c>
      <c r="AD791" s="399">
        <v>-3.8916581511329797E-2</v>
      </c>
      <c r="AE791" s="399">
        <v>5.9556138950905599E-2</v>
      </c>
      <c r="AF791" s="399">
        <v>7.4023368654323907E-2</v>
      </c>
      <c r="AG791" s="399">
        <v>1.92876872137328E-2</v>
      </c>
      <c r="AH791" s="399">
        <v>-5.8564633101611998E-3</v>
      </c>
      <c r="AI791" s="399">
        <v>1.8178499414681099E-2</v>
      </c>
      <c r="AJ791" s="399">
        <v>2.1356404624348398E-2</v>
      </c>
      <c r="AK791" s="399">
        <v>6.7396349828456797E-2</v>
      </c>
      <c r="AL791" s="399">
        <v>-6.7117095323148801E-2</v>
      </c>
      <c r="AM791" s="399">
        <v>-5.7719248941297499E-2</v>
      </c>
      <c r="AN791" s="399">
        <v>1.5946945662914599E-3</v>
      </c>
      <c r="AO791" s="399">
        <v>0.14037543340388101</v>
      </c>
      <c r="AP791" s="399">
        <v>-3.01748055657605E-2</v>
      </c>
      <c r="AQ791" s="399">
        <v>1.8841480933491101E-2</v>
      </c>
      <c r="AR791" s="399">
        <v>0.15770057239915999</v>
      </c>
      <c r="AS791" s="399"/>
      <c r="AT791" s="399">
        <v>-4.3294532065677203E-2</v>
      </c>
      <c r="AU791" s="399">
        <v>-6.9360663869203004E-2</v>
      </c>
      <c r="AV791" s="399">
        <v>4.5254809848132002E-2</v>
      </c>
      <c r="AW791" s="399">
        <v>1.9646177671823299E-2</v>
      </c>
      <c r="AX791" s="399">
        <v>5.0358111834276097E-2</v>
      </c>
      <c r="AY791" s="399">
        <v>0.14601756033868099</v>
      </c>
      <c r="AZ791" s="399">
        <v>2.6076042954681301E-4</v>
      </c>
      <c r="BA791" s="399">
        <v>5.06191329091265E-2</v>
      </c>
      <c r="BB791" s="399">
        <v>-3.5775635053968503E-2</v>
      </c>
      <c r="BC791" s="399">
        <v>5.3323072367300599E-2</v>
      </c>
      <c r="BD791" s="399">
        <v>-4.0975352094261397E-2</v>
      </c>
      <c r="BE791" s="399">
        <v>-9.7292027717484394E-2</v>
      </c>
      <c r="BF791" s="399">
        <v>-9.1790223849207597E-2</v>
      </c>
      <c r="BG791" s="399">
        <v>1.42140655492439E-2</v>
      </c>
      <c r="BH791" s="399">
        <v>-5.9026778149343602E-2</v>
      </c>
      <c r="BI791" s="399">
        <v>-0.124354536063293</v>
      </c>
      <c r="BJ791" s="399">
        <v>3.39662202841279E-2</v>
      </c>
      <c r="BK791" s="399">
        <v>-2.95101716176028E-2</v>
      </c>
      <c r="BL791" s="399">
        <v>7.6338281986119097E-2</v>
      </c>
      <c r="BM791" s="399">
        <v>-1.48662265738239E-2</v>
      </c>
      <c r="BN791" s="399">
        <v>2.06729156728577E-2</v>
      </c>
      <c r="BO791" s="399">
        <v>5.5037678144216298E-2</v>
      </c>
      <c r="BP791" s="399">
        <v>-2.7047718821480099E-3</v>
      </c>
      <c r="BQ791" s="399">
        <v>4.82761716054778E-2</v>
      </c>
      <c r="BR791" s="399">
        <v>1.086395877702E-2</v>
      </c>
      <c r="BS791" s="399">
        <v>-7.0595200462694099E-3</v>
      </c>
      <c r="BT791" s="399">
        <v>9.0534147775092003E-3</v>
      </c>
      <c r="BU791" s="399">
        <v>-1.9703758560326801E-2</v>
      </c>
      <c r="BV791" s="399">
        <v>1.9922982609449101E-2</v>
      </c>
      <c r="BW791" s="399">
        <v>-1.15762329286024E-2</v>
      </c>
      <c r="BX791" s="403">
        <v>6.0874364375441602E-2</v>
      </c>
      <c r="BY791" s="399">
        <v>5.2189559567153099E-2</v>
      </c>
      <c r="BZ791" s="399">
        <v>1.34137888825021E-2</v>
      </c>
      <c r="CA791" s="399">
        <v>-7.8994490705906695E-2</v>
      </c>
      <c r="CB791" s="399">
        <v>4.8281675549529203E-2</v>
      </c>
      <c r="CC791" s="399">
        <v>2.6271327450921599E-2</v>
      </c>
      <c r="CD791" s="399"/>
      <c r="CE791" s="399"/>
      <c r="CF791" s="399">
        <v>5.1817181164206E-2</v>
      </c>
      <c r="CG791" s="399">
        <v>1.6763200704135301E-2</v>
      </c>
      <c r="CH791" s="399">
        <v>4.7195857970718704E-3</v>
      </c>
      <c r="CI791" s="399">
        <v>6.5934109696443602E-2</v>
      </c>
      <c r="CJ791" s="399">
        <v>3.1198037561361601E-2</v>
      </c>
      <c r="CK791" s="399"/>
      <c r="CL791" s="399"/>
      <c r="CM791" s="399"/>
      <c r="CN791" s="399"/>
      <c r="CO791" s="399"/>
      <c r="CP791" s="399"/>
      <c r="CQ791" s="399"/>
      <c r="CR791" s="399">
        <v>1.9994689611148399E-2</v>
      </c>
      <c r="CS791" s="399"/>
      <c r="CT791" s="399"/>
      <c r="CU791" s="399"/>
      <c r="CV791" s="399"/>
      <c r="CW791" s="399"/>
      <c r="CX791" s="399"/>
      <c r="CY791" s="399">
        <v>-3.8381800799591699E-2</v>
      </c>
      <c r="CZ791" s="399"/>
      <c r="DA791" s="399"/>
      <c r="DB791" s="399"/>
      <c r="DC791" s="399"/>
      <c r="DD791" s="399"/>
      <c r="DE791" s="399"/>
      <c r="DG791" s="404"/>
      <c r="DI791" s="399"/>
      <c r="DJ791" s="399">
        <v>-2.85714013235909E-2</v>
      </c>
      <c r="DK791" s="399">
        <v>2.8193822619057601E-2</v>
      </c>
    </row>
    <row r="792" spans="1:115" customFormat="1" hidden="1" outlineLevel="1">
      <c r="A792" s="398">
        <f t="shared" si="59"/>
        <v>42766</v>
      </c>
      <c r="B792" s="402"/>
      <c r="C792" s="399"/>
      <c r="D792" s="399">
        <v>4.0000000000000002E-4</v>
      </c>
      <c r="E792" s="399">
        <v>1.78340796282121E-2</v>
      </c>
      <c r="F792" s="399">
        <v>1.5883468615317E-2</v>
      </c>
      <c r="G792" s="399">
        <v>4.7225179999999999E-2</v>
      </c>
      <c r="H792" s="399">
        <v>3.7693320000000002E-2</v>
      </c>
      <c r="I792" s="399">
        <v>-3.4677109999999997E-2</v>
      </c>
      <c r="J792" s="399">
        <v>1.516428E-3</v>
      </c>
      <c r="K792" s="399">
        <v>1.400302E-2</v>
      </c>
      <c r="L792" s="399">
        <v>-1.9386890000000002E-3</v>
      </c>
      <c r="M792" s="399">
        <v>3.794309E-3</v>
      </c>
      <c r="N792" s="399">
        <v>4.3127570000000004E-2</v>
      </c>
      <c r="O792" s="399">
        <v>1.3135310000000001E-2</v>
      </c>
      <c r="P792" s="399">
        <v>2.6583580000000002E-2</v>
      </c>
      <c r="Q792" s="399">
        <v>1.168115E-2</v>
      </c>
      <c r="R792" s="399">
        <v>4.7746547256854302E-2</v>
      </c>
      <c r="S792" s="399">
        <v>-1.7415967519191101E-2</v>
      </c>
      <c r="T792" s="399">
        <v>-8.5537941267791406E-2</v>
      </c>
      <c r="U792" s="399">
        <v>-6.7620344271212704E-2</v>
      </c>
      <c r="V792" s="399">
        <v>9.8163662809389998E-2</v>
      </c>
      <c r="W792" s="399">
        <v>6.4837926066941096E-2</v>
      </c>
      <c r="X792" s="399">
        <v>1.5852093754288501E-2</v>
      </c>
      <c r="Y792" s="399">
        <v>0.13318551059810399</v>
      </c>
      <c r="Z792" s="399">
        <v>-5.6574416026161901E-2</v>
      </c>
      <c r="AA792" s="399">
        <v>2.3983488538138201E-2</v>
      </c>
      <c r="AB792" s="399">
        <v>6.0506634238486498E-2</v>
      </c>
      <c r="AC792" s="399">
        <v>0.155419216066885</v>
      </c>
      <c r="AD792" s="399">
        <v>-3.37523773877246E-3</v>
      </c>
      <c r="AE792" s="399">
        <v>6.16963639144823E-2</v>
      </c>
      <c r="AF792" s="399">
        <v>9.5359158810576397E-2</v>
      </c>
      <c r="AG792" s="399">
        <v>0.12736534683711201</v>
      </c>
      <c r="AH792" s="399">
        <v>-1.17821143141312E-2</v>
      </c>
      <c r="AI792" s="399">
        <v>3.2352064556724701E-2</v>
      </c>
      <c r="AJ792" s="399">
        <v>3.5005350251830998E-2</v>
      </c>
      <c r="AK792" s="399">
        <v>2.3449437030840199E-2</v>
      </c>
      <c r="AL792" s="399">
        <v>8.4764833062430406E-2</v>
      </c>
      <c r="AM792" s="399">
        <v>5.5615718006167799E-3</v>
      </c>
      <c r="AN792" s="399">
        <v>8.6352179005512605E-2</v>
      </c>
      <c r="AO792" s="399">
        <v>3.8775263198858899E-2</v>
      </c>
      <c r="AP792" s="399">
        <v>5.2998015952325499E-2</v>
      </c>
      <c r="AQ792" s="399">
        <v>4.0724141086758203E-2</v>
      </c>
      <c r="AR792" s="399">
        <v>2.2859184166147101E-2</v>
      </c>
      <c r="AS792" s="399"/>
      <c r="AT792" s="399">
        <v>4.7258638246928802E-2</v>
      </c>
      <c r="AU792" s="399">
        <v>0.180007948480569</v>
      </c>
      <c r="AV792" s="399">
        <v>-8.1238273458630293E-3</v>
      </c>
      <c r="AW792" s="399">
        <v>5.0115687269477398E-2</v>
      </c>
      <c r="AX792" s="399">
        <v>2.8173491758261799E-2</v>
      </c>
      <c r="AY792" s="399">
        <v>8.4541056061845504E-2</v>
      </c>
      <c r="AZ792" s="399">
        <v>0.13049776818345399</v>
      </c>
      <c r="BA792" s="399">
        <v>4.8791497555655799E-3</v>
      </c>
      <c r="BB792" s="399">
        <v>7.9914404934484803E-2</v>
      </c>
      <c r="BC792" s="399">
        <v>7.2633878415691605E-2</v>
      </c>
      <c r="BD792" s="399">
        <v>-2.7948830061275101E-3</v>
      </c>
      <c r="BE792" s="399">
        <v>0.16560343261661001</v>
      </c>
      <c r="BF792" s="399">
        <v>0.36409285159750299</v>
      </c>
      <c r="BG792" s="399">
        <v>3.5382963500225101E-2</v>
      </c>
      <c r="BH792" s="399">
        <v>7.6291348745689503E-3</v>
      </c>
      <c r="BI792" s="399">
        <v>4.0049165542018303E-2</v>
      </c>
      <c r="BJ792" s="399">
        <v>4.82312992567639E-2</v>
      </c>
      <c r="BK792" s="399">
        <v>4.0044501029189397E-2</v>
      </c>
      <c r="BL792" s="399">
        <v>-1.38110033284022E-2</v>
      </c>
      <c r="BM792" s="399">
        <v>9.2278066690703694E-2</v>
      </c>
      <c r="BN792" s="399">
        <v>-2.8624540034691299E-2</v>
      </c>
      <c r="BO792" s="399">
        <v>-5.3950725181987701E-2</v>
      </c>
      <c r="BP792" s="399">
        <v>9.2251947875473306E-2</v>
      </c>
      <c r="BQ792" s="399">
        <v>2.3574612561998599E-2</v>
      </c>
      <c r="BR792" s="399">
        <v>1.2871816760977799E-2</v>
      </c>
      <c r="BS792" s="399">
        <v>1.3672409192575501E-2</v>
      </c>
      <c r="BT792" s="399">
        <v>6.0113054996515397E-2</v>
      </c>
      <c r="BU792" s="399">
        <v>1.06664193563721E-2</v>
      </c>
      <c r="BV792" s="399">
        <v>5.08036752222338E-2</v>
      </c>
      <c r="BW792" s="399">
        <v>-3.4432994937918703E-2</v>
      </c>
      <c r="BX792" s="403">
        <v>8.2768253784632803E-2</v>
      </c>
      <c r="BY792" s="399">
        <v>1.1852585600039101E-2</v>
      </c>
      <c r="BZ792" s="399">
        <v>2.52739484604338E-2</v>
      </c>
      <c r="CA792" s="399">
        <v>6.7734768825204503E-2</v>
      </c>
      <c r="CB792" s="399">
        <v>5.0715964070992603E-2</v>
      </c>
      <c r="CC792" s="399">
        <v>4.77101237934607E-3</v>
      </c>
      <c r="CD792" s="399"/>
      <c r="CE792" s="399"/>
      <c r="CF792" s="399">
        <v>6.4866703116132296E-2</v>
      </c>
      <c r="CG792" s="399">
        <v>2.13205748546407E-2</v>
      </c>
      <c r="CH792" s="399">
        <v>-2.85904629356059E-3</v>
      </c>
      <c r="CI792" s="399">
        <v>4.4673512715428E-2</v>
      </c>
      <c r="CJ792" s="399">
        <v>4.0392901164822297E-2</v>
      </c>
      <c r="CK792" s="399"/>
      <c r="CL792" s="399"/>
      <c r="CM792" s="399"/>
      <c r="CN792" s="399"/>
      <c r="CO792" s="399"/>
      <c r="CP792" s="399"/>
      <c r="CQ792" s="399"/>
      <c r="CR792" s="399">
        <v>-1.98848178690294E-2</v>
      </c>
      <c r="CS792" s="399"/>
      <c r="CT792" s="399"/>
      <c r="CU792" s="399"/>
      <c r="CV792" s="399"/>
      <c r="CW792" s="399"/>
      <c r="CX792" s="399"/>
      <c r="CY792" s="399">
        <v>0.229234365359828</v>
      </c>
      <c r="CZ792" s="399"/>
      <c r="DA792" s="399"/>
      <c r="DB792" s="399"/>
      <c r="DC792" s="399"/>
      <c r="DD792" s="399"/>
      <c r="DE792" s="399"/>
      <c r="DG792" s="404"/>
      <c r="DI792" s="399"/>
      <c r="DJ792" s="399">
        <v>-1.83823524255654E-2</v>
      </c>
      <c r="DK792" s="399">
        <v>2.1293322031720598E-2</v>
      </c>
    </row>
    <row r="793" spans="1:115" customFormat="1" hidden="1" outlineLevel="1">
      <c r="A793" s="398">
        <f t="shared" si="59"/>
        <v>42794</v>
      </c>
      <c r="B793" s="402"/>
      <c r="C793" s="399"/>
      <c r="D793" s="399">
        <v>4.0000000000000002E-4</v>
      </c>
      <c r="E793" s="399">
        <v>3.4939900090147497E-2</v>
      </c>
      <c r="F793" s="399">
        <v>3.72772214326215E-2</v>
      </c>
      <c r="G793" s="399">
        <v>1.0530790000000002E-2</v>
      </c>
      <c r="H793" s="399">
        <v>1.7600359999999999E-2</v>
      </c>
      <c r="I793" s="399">
        <v>-2.652152E-2</v>
      </c>
      <c r="J793" s="399">
        <v>4.8452219999999997E-2</v>
      </c>
      <c r="K793" s="399">
        <v>3.3738530000000003E-2</v>
      </c>
      <c r="L793" s="399">
        <v>3.508559E-2</v>
      </c>
      <c r="M793" s="399">
        <v>-2.7752910000000002E-2</v>
      </c>
      <c r="N793" s="399">
        <v>4.9392459999999999E-2</v>
      </c>
      <c r="O793" s="399">
        <v>4.4567219999999998E-2</v>
      </c>
      <c r="P793" s="399">
        <v>6.4161670000000004E-2</v>
      </c>
      <c r="Q793" s="399">
        <v>4.9510439999999996E-2</v>
      </c>
      <c r="R793" s="399">
        <v>0.133777702309613</v>
      </c>
      <c r="S793" s="399">
        <v>1.6140293357201001E-2</v>
      </c>
      <c r="T793" s="399">
        <v>0.39440696217205201</v>
      </c>
      <c r="U793" s="399">
        <v>0.14783830620198499</v>
      </c>
      <c r="V793" s="399">
        <v>2.6181568550484001E-2</v>
      </c>
      <c r="W793" s="399">
        <v>-5.3692945797701999E-3</v>
      </c>
      <c r="X793" s="399">
        <v>-3.4080017110587599E-2</v>
      </c>
      <c r="Y793" s="399">
        <v>-2.0816738248640099E-2</v>
      </c>
      <c r="Z793" s="399">
        <v>3.4262949635319701E-2</v>
      </c>
      <c r="AA793" s="399">
        <v>8.3606234552071598E-2</v>
      </c>
      <c r="AB793" s="399">
        <v>7.6361360592932304E-2</v>
      </c>
      <c r="AC793" s="399">
        <v>2.84450068698309E-2</v>
      </c>
      <c r="AD793" s="399">
        <v>-1.08372083527708E-2</v>
      </c>
      <c r="AE793" s="399">
        <v>-5.0610297255033699E-3</v>
      </c>
      <c r="AF793" s="399">
        <v>3.43767790429505E-3</v>
      </c>
      <c r="AG793" s="399">
        <v>3.14789351260467E-2</v>
      </c>
      <c r="AH793" s="399">
        <v>-3.03029671353299E-2</v>
      </c>
      <c r="AI793" s="399">
        <v>3.31581027295575E-2</v>
      </c>
      <c r="AJ793" s="399">
        <v>3.0163730551132101E-2</v>
      </c>
      <c r="AK793" s="399">
        <v>4.5084779313070797E-2</v>
      </c>
      <c r="AL793" s="399">
        <v>-4.6105606221786603E-2</v>
      </c>
      <c r="AM793" s="399">
        <v>6.7983958233397604E-2</v>
      </c>
      <c r="AN793" s="399">
        <v>3.2038860191556801E-2</v>
      </c>
      <c r="AO793" s="399">
        <v>-3.33283947385997E-2</v>
      </c>
      <c r="AP793" s="399">
        <v>6.2590695087840501E-2</v>
      </c>
      <c r="AQ793" s="399">
        <v>8.0529046921006403E-2</v>
      </c>
      <c r="AR793" s="399">
        <v>-6.9352515499544007E-2</v>
      </c>
      <c r="AS793" s="399"/>
      <c r="AT793" s="399">
        <v>6.18299945970293E-2</v>
      </c>
      <c r="AU793" s="399">
        <v>2.9411740374740002E-2</v>
      </c>
      <c r="AV793" s="399">
        <v>6.3595987848552304E-2</v>
      </c>
      <c r="AW793" s="399">
        <v>3.9611855920061702E-2</v>
      </c>
      <c r="AX793" s="399">
        <v>0.16566927422734401</v>
      </c>
      <c r="AY793" s="399">
        <v>-2.6978447166861201E-2</v>
      </c>
      <c r="AZ793" s="399">
        <v>1.8339031617027299E-2</v>
      </c>
      <c r="BA793" s="399">
        <v>4.0168103626713803E-2</v>
      </c>
      <c r="BB793" s="399">
        <v>2.2794688491227701E-2</v>
      </c>
      <c r="BC793" s="399">
        <v>0.184678510971266</v>
      </c>
      <c r="BD793" s="399">
        <v>5.07434263419674E-2</v>
      </c>
      <c r="BE793" s="399">
        <v>5.5316173844993398E-2</v>
      </c>
      <c r="BF793" s="399">
        <v>-0.11596873036585099</v>
      </c>
      <c r="BG793" s="399">
        <v>1.37541292863696E-2</v>
      </c>
      <c r="BH793" s="399">
        <v>-4.3368986218991698E-2</v>
      </c>
      <c r="BI793" s="399">
        <v>3.2128436967289599E-2</v>
      </c>
      <c r="BJ793" s="399">
        <v>1.8566465552843602E-2</v>
      </c>
      <c r="BK793" s="399">
        <v>1.0453755871379901E-2</v>
      </c>
      <c r="BL793" s="399">
        <v>7.0778950059769502E-2</v>
      </c>
      <c r="BM793" s="399">
        <v>6.3967996126894605E-2</v>
      </c>
      <c r="BN793" s="399">
        <v>0.26585104110393099</v>
      </c>
      <c r="BO793" s="399">
        <v>1.99986708337349E-2</v>
      </c>
      <c r="BP793" s="399">
        <v>-7.6901893326689601E-3</v>
      </c>
      <c r="BQ793" s="399">
        <v>-4.5357938502260699E-2</v>
      </c>
      <c r="BR793" s="399">
        <v>2.0234382236799998E-2</v>
      </c>
      <c r="BS793" s="399">
        <v>1.4297242612895699E-2</v>
      </c>
      <c r="BT793" s="399">
        <v>6.5256409653356107E-2</v>
      </c>
      <c r="BU793" s="399">
        <v>2.27946596478356E-3</v>
      </c>
      <c r="BV793" s="399">
        <v>6.2823854821643099E-3</v>
      </c>
      <c r="BW793" s="399">
        <v>6.2781097551972698E-2</v>
      </c>
      <c r="BX793" s="403">
        <v>4.1753383591116499E-3</v>
      </c>
      <c r="BY793" s="399">
        <v>6.2699578628441804E-2</v>
      </c>
      <c r="BZ793" s="399">
        <v>0.11263017991713301</v>
      </c>
      <c r="CA793" s="399">
        <v>-4.6384799069691202E-2</v>
      </c>
      <c r="CB793" s="399">
        <v>0.137521999862975</v>
      </c>
      <c r="CC793" s="399">
        <v>2.2458978847989398E-2</v>
      </c>
      <c r="CD793" s="399"/>
      <c r="CE793" s="399"/>
      <c r="CF793" s="399">
        <v>-5.6229215327103003E-2</v>
      </c>
      <c r="CG793" s="399">
        <v>5.7872303624625997E-2</v>
      </c>
      <c r="CH793" s="399">
        <v>-3.4140947392105103E-2</v>
      </c>
      <c r="CI793" s="399">
        <v>1.644736862744E-2</v>
      </c>
      <c r="CJ793" s="399">
        <v>-4.3638273698689504E-3</v>
      </c>
      <c r="CK793" s="399"/>
      <c r="CL793" s="399"/>
      <c r="CM793" s="399"/>
      <c r="CN793" s="399"/>
      <c r="CO793" s="399"/>
      <c r="CP793" s="399"/>
      <c r="CQ793" s="399"/>
      <c r="CR793" s="399">
        <v>5.4964143620679501E-2</v>
      </c>
      <c r="CS793" s="399"/>
      <c r="CT793" s="399"/>
      <c r="CU793" s="399"/>
      <c r="CV793" s="399"/>
      <c r="CW793" s="399"/>
      <c r="CX793" s="399"/>
      <c r="CY793" s="399">
        <v>0.266607674075927</v>
      </c>
      <c r="CZ793" s="399"/>
      <c r="DA793" s="399"/>
      <c r="DB793" s="399"/>
      <c r="DC793" s="399"/>
      <c r="DD793" s="399"/>
      <c r="DE793" s="399"/>
      <c r="DG793" s="404"/>
      <c r="DI793" s="399"/>
      <c r="DJ793" s="399">
        <v>5.6179773675589302E-2</v>
      </c>
      <c r="DK793" s="399">
        <v>2.0116431866847799E-2</v>
      </c>
    </row>
    <row r="794" spans="1:115" customFormat="1" hidden="1" outlineLevel="1">
      <c r="A794" s="398">
        <f t="shared" si="59"/>
        <v>42825</v>
      </c>
      <c r="B794" s="402"/>
      <c r="C794" s="399"/>
      <c r="D794" s="399">
        <v>2.9999999999999997E-4</v>
      </c>
      <c r="E794" s="399">
        <v>-9.4805222040439396E-4</v>
      </c>
      <c r="F794" s="399">
        <v>1.9010143767193E-3</v>
      </c>
      <c r="G794" s="399">
        <v>3.8800760000000001E-3</v>
      </c>
      <c r="H794" s="399">
        <v>2.2223090000000001E-2</v>
      </c>
      <c r="I794" s="399">
        <v>-1.075598E-2</v>
      </c>
      <c r="J794" s="399">
        <v>-2.7298279999999998E-2</v>
      </c>
      <c r="K794" s="399">
        <v>-5.8348460000000003E-3</v>
      </c>
      <c r="L794" s="399">
        <v>-2.4232689999999998E-2</v>
      </c>
      <c r="M794" s="399">
        <v>-2.10767E-2</v>
      </c>
      <c r="N794" s="399">
        <v>2.2533050000000002E-2</v>
      </c>
      <c r="O794" s="399">
        <v>-2.3065310000000001E-3</v>
      </c>
      <c r="P794" s="399">
        <v>-1.628862E-3</v>
      </c>
      <c r="Q794" s="399">
        <v>-5.8252480000000001E-4</v>
      </c>
      <c r="R794" s="399">
        <v>4.8689806211463703E-2</v>
      </c>
      <c r="S794" s="399">
        <v>3.2430103689438101E-3</v>
      </c>
      <c r="T794" s="399">
        <v>6.2240769260346598E-3</v>
      </c>
      <c r="U794" s="399">
        <v>-1.33658087816088E-2</v>
      </c>
      <c r="V794" s="399">
        <v>4.9110102573936602E-2</v>
      </c>
      <c r="W794" s="399">
        <v>-9.2459689037226404E-3</v>
      </c>
      <c r="X794" s="399">
        <v>9.9282144391188397E-3</v>
      </c>
      <c r="Y794" s="399">
        <v>5.4163789215364499E-3</v>
      </c>
      <c r="Z794" s="399">
        <v>-9.4651799857306804E-2</v>
      </c>
      <c r="AA794" s="399">
        <v>-5.3561354091096601E-2</v>
      </c>
      <c r="AB794" s="399">
        <v>3.4264639366587503E-2</v>
      </c>
      <c r="AC794" s="399">
        <v>1.4013514579365101E-2</v>
      </c>
      <c r="AD794" s="399">
        <v>-4.5055815518681999E-2</v>
      </c>
      <c r="AE794" s="399">
        <v>2.9975565537246798E-2</v>
      </c>
      <c r="AF794" s="399">
        <v>-6.0103152272252798E-3</v>
      </c>
      <c r="AG794" s="399">
        <v>-2.0741445793470099E-2</v>
      </c>
      <c r="AH794" s="399">
        <v>-4.5082020874914003E-2</v>
      </c>
      <c r="AI794" s="399">
        <v>7.7136762386846797E-3</v>
      </c>
      <c r="AJ794" s="399">
        <v>3.3967253406386099E-3</v>
      </c>
      <c r="AK794" s="399">
        <v>-4.75711145016601E-2</v>
      </c>
      <c r="AL794" s="399">
        <v>2.0178298858384201E-2</v>
      </c>
      <c r="AM794" s="399">
        <v>3.8264420121554201E-3</v>
      </c>
      <c r="AN794" s="399">
        <v>8.6964885019512994E-2</v>
      </c>
      <c r="AO794" s="399">
        <v>-0.20517932525337601</v>
      </c>
      <c r="AP794" s="399">
        <v>-2.8075180544144498E-2</v>
      </c>
      <c r="AQ794" s="399">
        <v>-2.1979518673321801E-2</v>
      </c>
      <c r="AR794" s="399">
        <v>7.3413541432058402E-2</v>
      </c>
      <c r="AS794" s="399"/>
      <c r="AT794" s="399">
        <v>4.7428916365131503E-2</v>
      </c>
      <c r="AU794" s="399">
        <v>-0.25819614988290202</v>
      </c>
      <c r="AV794" s="399">
        <v>2.0364313248500899E-2</v>
      </c>
      <c r="AW794" s="399">
        <v>-1.3396288844313899E-2</v>
      </c>
      <c r="AX794" s="399">
        <v>-5.06389805472095E-2</v>
      </c>
      <c r="AY794" s="399">
        <v>0.12199621836039699</v>
      </c>
      <c r="AZ794" s="399">
        <v>5.3480537506302899E-3</v>
      </c>
      <c r="BA794" s="399">
        <v>-2.0464377583874201E-2</v>
      </c>
      <c r="BB794" s="399">
        <v>9.2538920657442694E-2</v>
      </c>
      <c r="BC794" s="399">
        <v>-2.3094115983537302E-3</v>
      </c>
      <c r="BD794" s="399">
        <v>8.0306152634565999E-3</v>
      </c>
      <c r="BE794" s="399">
        <v>0.206687212092867</v>
      </c>
      <c r="BF794" s="399">
        <v>-6.5070278999147302E-2</v>
      </c>
      <c r="BG794" s="399">
        <v>-7.1029538906111703E-2</v>
      </c>
      <c r="BH794" s="399">
        <v>-6.39552869919114E-2</v>
      </c>
      <c r="BI794" s="399">
        <v>0.17372397324700001</v>
      </c>
      <c r="BJ794" s="399">
        <v>2.3217384559715E-3</v>
      </c>
      <c r="BK794" s="399">
        <v>-4.0347888583232398E-2</v>
      </c>
      <c r="BL794" s="399">
        <v>-3.0677882089566001E-2</v>
      </c>
      <c r="BM794" s="399">
        <v>3.9986434791034302E-2</v>
      </c>
      <c r="BN794" s="399">
        <v>0.111606073175121</v>
      </c>
      <c r="BO794" s="399">
        <v>-4.5599903345789103E-2</v>
      </c>
      <c r="BP794" s="399">
        <v>4.5431844419117004E-3</v>
      </c>
      <c r="BQ794" s="399">
        <v>-2.3863734549841299E-2</v>
      </c>
      <c r="BR794" s="399">
        <v>-4.58715688779931E-3</v>
      </c>
      <c r="BS794" s="399">
        <v>-3.8829764460696102E-2</v>
      </c>
      <c r="BT794" s="399">
        <v>1.05756223775757E-2</v>
      </c>
      <c r="BU794" s="399">
        <v>5.7457239993234897E-3</v>
      </c>
      <c r="BV794" s="399">
        <v>-3.03530372882964E-2</v>
      </c>
      <c r="BW794" s="399">
        <v>2.3685347878147099E-2</v>
      </c>
      <c r="BX794" s="403">
        <v>3.2944148389713199E-2</v>
      </c>
      <c r="BY794" s="399">
        <v>-6.5415250728813002E-3</v>
      </c>
      <c r="BZ794" s="399">
        <v>-1.1117885775340499E-2</v>
      </c>
      <c r="CA794" s="399">
        <v>1.0310128821415699E-2</v>
      </c>
      <c r="CB794" s="399">
        <v>4.1969304431146402E-2</v>
      </c>
      <c r="CC794" s="399">
        <v>-2.5812704262070101E-2</v>
      </c>
      <c r="CD794" s="399"/>
      <c r="CE794" s="399"/>
      <c r="CF794" s="399">
        <v>-3.5923063342291603E-2</v>
      </c>
      <c r="CG794" s="399">
        <v>2.9717299284208699E-3</v>
      </c>
      <c r="CH794" s="399">
        <v>-2.81236902879081E-2</v>
      </c>
      <c r="CI794" s="399">
        <v>0.216828444605317</v>
      </c>
      <c r="CJ794" s="399">
        <v>2.9384341224696998E-2</v>
      </c>
      <c r="CK794" s="399"/>
      <c r="CL794" s="399"/>
      <c r="CM794" s="399"/>
      <c r="CN794" s="399"/>
      <c r="CO794" s="399"/>
      <c r="CP794" s="399"/>
      <c r="CQ794" s="399"/>
      <c r="CR794" s="399">
        <v>3.9299417327431902E-4</v>
      </c>
      <c r="CS794" s="399"/>
      <c r="CT794" s="399"/>
      <c r="CU794" s="399"/>
      <c r="CV794" s="399"/>
      <c r="CW794" s="399"/>
      <c r="CX794" s="399"/>
      <c r="CY794" s="399">
        <v>-8.5098912079957401E-2</v>
      </c>
      <c r="CZ794" s="399"/>
      <c r="DA794" s="399"/>
      <c r="DB794" s="399"/>
      <c r="DC794" s="399"/>
      <c r="DD794" s="399"/>
      <c r="DE794" s="399"/>
      <c r="DG794" s="404"/>
      <c r="DI794" s="399"/>
      <c r="DJ794" s="399">
        <v>-9.5744705315320505E-2</v>
      </c>
      <c r="DK794" s="399">
        <v>7.0033088439394695E-2</v>
      </c>
    </row>
    <row r="795" spans="1:115" customFormat="1" hidden="1" outlineLevel="1">
      <c r="A795" s="398">
        <f t="shared" si="59"/>
        <v>42855</v>
      </c>
      <c r="B795" s="402"/>
      <c r="C795" s="399"/>
      <c r="D795" s="399">
        <v>5.0000000000000001E-4</v>
      </c>
      <c r="E795" s="399">
        <v>9.5183487836691897E-3</v>
      </c>
      <c r="F795" s="399">
        <v>9.1133423458009608E-3</v>
      </c>
      <c r="G795" s="399">
        <v>1.0929880000000001E-2</v>
      </c>
      <c r="H795" s="399">
        <v>2.4626269999999999E-2</v>
      </c>
      <c r="I795" s="399">
        <v>-3.4949849999999998E-2</v>
      </c>
      <c r="J795" s="399">
        <v>-6.7802209999999995E-3</v>
      </c>
      <c r="K795" s="399">
        <v>1.8588859999999999E-2</v>
      </c>
      <c r="L795" s="399">
        <v>2.4216009999999998E-3</v>
      </c>
      <c r="M795" s="399">
        <v>2.1924739999999998E-2</v>
      </c>
      <c r="N795" s="399">
        <v>2.337241E-2</v>
      </c>
      <c r="O795" s="399">
        <v>1.080774E-2</v>
      </c>
      <c r="P795" s="399">
        <v>1.676099E-2</v>
      </c>
      <c r="Q795" s="399">
        <v>6.658972E-3</v>
      </c>
      <c r="R795" s="399">
        <v>-6.9635274282497898E-5</v>
      </c>
      <c r="S795" s="399">
        <v>2.05097966574916E-2</v>
      </c>
      <c r="T795" s="399">
        <v>-8.5910651794765799E-2</v>
      </c>
      <c r="U795" s="399">
        <v>6.1576356994041898E-3</v>
      </c>
      <c r="V795" s="399">
        <v>4.33708723351506E-2</v>
      </c>
      <c r="W795" s="399">
        <v>4.4690420033271797E-2</v>
      </c>
      <c r="X795" s="399">
        <v>3.5415825521860102E-2</v>
      </c>
      <c r="Y795" s="399">
        <v>6.8100853215036006E-2</v>
      </c>
      <c r="Z795" s="399">
        <v>-1.94637295723393E-2</v>
      </c>
      <c r="AA795" s="399">
        <v>5.8619873067107697E-2</v>
      </c>
      <c r="AB795" s="399">
        <v>-2.7793219397644802E-3</v>
      </c>
      <c r="AC795" s="399">
        <v>4.4005394312258E-2</v>
      </c>
      <c r="AD795" s="399">
        <v>4.6649043496913997E-2</v>
      </c>
      <c r="AE795" s="399">
        <v>1.9490253081771901E-2</v>
      </c>
      <c r="AF795" s="399">
        <v>7.9424872305451505E-2</v>
      </c>
      <c r="AG795" s="399">
        <v>-5.3273700518246599E-2</v>
      </c>
      <c r="AH795" s="399">
        <v>-5.6598730671722303E-2</v>
      </c>
      <c r="AI795" s="399">
        <v>9.2097044986388904E-2</v>
      </c>
      <c r="AJ795" s="399">
        <v>9.0493079550522507E-2</v>
      </c>
      <c r="AK795" s="399">
        <v>-3.9581707658623198E-2</v>
      </c>
      <c r="AL795" s="399">
        <v>-4.5354056651657197E-2</v>
      </c>
      <c r="AM795" s="399">
        <v>6.9133954499658304E-3</v>
      </c>
      <c r="AN795" s="399">
        <v>0.12846689165144401</v>
      </c>
      <c r="AO795" s="399">
        <v>2.5062863079281499E-3</v>
      </c>
      <c r="AP795" s="399">
        <v>-1.9042822462702901E-2</v>
      </c>
      <c r="AQ795" s="399">
        <v>-5.7418693293186298E-3</v>
      </c>
      <c r="AR795" s="399">
        <v>-4.2504328959527E-2</v>
      </c>
      <c r="AS795" s="399"/>
      <c r="AT795" s="399">
        <v>1.21879893626064E-2</v>
      </c>
      <c r="AU795" s="399">
        <v>-3.7894893783296101E-2</v>
      </c>
      <c r="AV795" s="399">
        <v>1.26944767297676E-2</v>
      </c>
      <c r="AW795" s="399">
        <v>-2.06086969769653E-2</v>
      </c>
      <c r="AX795" s="399">
        <v>-1.2254366518686499E-2</v>
      </c>
      <c r="AY795" s="399">
        <v>8.3374477547042802E-2</v>
      </c>
      <c r="AZ795" s="399">
        <v>7.8951390387205403E-2</v>
      </c>
      <c r="BA795" s="399">
        <v>4.0188586671918703E-4</v>
      </c>
      <c r="BB795" s="399">
        <v>2.3421381124466099E-2</v>
      </c>
      <c r="BC795" s="399">
        <v>5.5555500366071903E-2</v>
      </c>
      <c r="BD795" s="399">
        <v>-5.5640078782485097E-3</v>
      </c>
      <c r="BE795" s="399">
        <v>8.1847322382494897E-2</v>
      </c>
      <c r="BF795" s="399">
        <v>2.1714995371811801E-2</v>
      </c>
      <c r="BG795" s="399">
        <v>-1.3243323958559399E-3</v>
      </c>
      <c r="BH795" s="399">
        <v>-1.88913589527273E-3</v>
      </c>
      <c r="BI795" s="399">
        <v>4.5631829334844103E-2</v>
      </c>
      <c r="BJ795" s="399">
        <v>6.1072440524634298E-3</v>
      </c>
      <c r="BK795" s="399">
        <v>0.11157228449896001</v>
      </c>
      <c r="BL795" s="399">
        <v>-3.8719075905810901E-3</v>
      </c>
      <c r="BM795" s="399">
        <v>9.0544991242127199E-2</v>
      </c>
      <c r="BN795" s="399">
        <v>5.5719323195954198E-2</v>
      </c>
      <c r="BO795" s="399">
        <v>-6.2401768212858501E-3</v>
      </c>
      <c r="BP795" s="399">
        <v>4.6964616583659198E-2</v>
      </c>
      <c r="BQ795" s="399">
        <v>-4.3655427211752702E-2</v>
      </c>
      <c r="BR795" s="399">
        <v>6.6276508887630203E-2</v>
      </c>
      <c r="BS795" s="399">
        <v>3.56945472416592E-2</v>
      </c>
      <c r="BT795" s="399">
        <v>2.6442820649574799E-2</v>
      </c>
      <c r="BU795" s="399">
        <v>5.3794238603272801E-2</v>
      </c>
      <c r="BV795" s="399">
        <v>-2.0362299929822501E-2</v>
      </c>
      <c r="BW795" s="399">
        <v>4.3007468064035298E-2</v>
      </c>
      <c r="BX795" s="403">
        <v>4.1492498175040103E-2</v>
      </c>
      <c r="BY795" s="399">
        <v>5.9748229170188899E-3</v>
      </c>
      <c r="BZ795" s="399">
        <v>1.67694958229938E-2</v>
      </c>
      <c r="CA795" s="399">
        <v>-1.3058001498336899E-2</v>
      </c>
      <c r="CB795" s="399">
        <v>-1.8246118663603698E-2</v>
      </c>
      <c r="CC795" s="399">
        <v>5.6944531599242502E-2</v>
      </c>
      <c r="CD795" s="399"/>
      <c r="CE795" s="399"/>
      <c r="CF795" s="399">
        <v>2.5788960555473701E-2</v>
      </c>
      <c r="CG795" s="399">
        <v>5.0212266735970998E-2</v>
      </c>
      <c r="CH795" s="399">
        <v>-7.0550533738612198E-2</v>
      </c>
      <c r="CI795" s="399">
        <v>2.3936211766028399E-2</v>
      </c>
      <c r="CJ795" s="399">
        <v>3.9477489900981703E-2</v>
      </c>
      <c r="CK795" s="399"/>
      <c r="CL795" s="399"/>
      <c r="CM795" s="399"/>
      <c r="CN795" s="399"/>
      <c r="CO795" s="399"/>
      <c r="CP795" s="399"/>
      <c r="CQ795" s="399"/>
      <c r="CR795" s="399">
        <v>-1.9199837269021601E-3</v>
      </c>
      <c r="CS795" s="399"/>
      <c r="CT795" s="399"/>
      <c r="CU795" s="399"/>
      <c r="CV795" s="399"/>
      <c r="CW795" s="399"/>
      <c r="CX795" s="399"/>
      <c r="CY795" s="399">
        <v>3.7585356172852503E-2</v>
      </c>
      <c r="CZ795" s="399"/>
      <c r="DA795" s="399"/>
      <c r="DB795" s="399"/>
      <c r="DC795" s="399"/>
      <c r="DD795" s="399"/>
      <c r="DE795" s="399"/>
      <c r="DG795" s="404"/>
      <c r="DI795" s="399"/>
      <c r="DJ795" s="399">
        <v>2.3529426724302901E-2</v>
      </c>
      <c r="DK795" s="399">
        <v>2.5745979369162699E-2</v>
      </c>
    </row>
    <row r="796" spans="1:115" customFormat="1" hidden="1" outlineLevel="1">
      <c r="A796" s="398">
        <f t="shared" si="59"/>
        <v>42886</v>
      </c>
      <c r="B796" s="402"/>
      <c r="C796" s="399"/>
      <c r="D796" s="399">
        <v>5.9999999999999995E-4</v>
      </c>
      <c r="E796" s="399">
        <v>7.9585041684178091E-3</v>
      </c>
      <c r="F796" s="399">
        <v>1.03085624773588E-2</v>
      </c>
      <c r="G796" s="399">
        <v>-6.5701929999999993E-3</v>
      </c>
      <c r="H796" s="399">
        <v>7.3301380000000008E-3</v>
      </c>
      <c r="I796" s="399">
        <v>-4.0501449999999994E-2</v>
      </c>
      <c r="J796" s="399">
        <v>-1.6150519999999998E-2</v>
      </c>
      <c r="K796" s="399">
        <v>6.7444260000000004E-3</v>
      </c>
      <c r="L796" s="399">
        <v>-7.2472519999999992E-3</v>
      </c>
      <c r="M796" s="399">
        <v>-3.0634350000000001E-2</v>
      </c>
      <c r="N796" s="399">
        <v>4.4092219999999994E-2</v>
      </c>
      <c r="O796" s="399">
        <v>2.2017449999999997E-2</v>
      </c>
      <c r="P796" s="399">
        <v>4.9239990000000001E-3</v>
      </c>
      <c r="Q796" s="399">
        <v>4.0042330000000001E-2</v>
      </c>
      <c r="R796" s="399">
        <v>6.7807204636434595E-2</v>
      </c>
      <c r="S796" s="399">
        <v>-2.0288847049262301E-2</v>
      </c>
      <c r="T796" s="399">
        <v>-0.158646660157301</v>
      </c>
      <c r="U796" s="399">
        <v>-0.112607065996226</v>
      </c>
      <c r="V796" s="399">
        <v>7.5276495549070302E-2</v>
      </c>
      <c r="W796" s="399">
        <v>3.2569552877593499E-2</v>
      </c>
      <c r="X796" s="399">
        <v>6.6478568868243201E-2</v>
      </c>
      <c r="Y796" s="399">
        <v>6.6147880365265505E-2</v>
      </c>
      <c r="Z796" s="399">
        <v>-2.89698220446379E-2</v>
      </c>
      <c r="AA796" s="399">
        <v>6.0541505489434697E-2</v>
      </c>
      <c r="AB796" s="399">
        <v>2.61985081768909E-2</v>
      </c>
      <c r="AC796" s="399">
        <v>4.0873159902518698E-2</v>
      </c>
      <c r="AD796" s="399">
        <v>9.3520607915422698E-3</v>
      </c>
      <c r="AE796" s="399">
        <v>-6.6263058684037299E-2</v>
      </c>
      <c r="AF796" s="399">
        <v>2.9171095728648601E-2</v>
      </c>
      <c r="AG796" s="399">
        <v>-7.6168124077704694E-2</v>
      </c>
      <c r="AH796" s="399">
        <v>-1.47852337258737E-2</v>
      </c>
      <c r="AI796" s="399">
        <v>6.5013865899574905E-2</v>
      </c>
      <c r="AJ796" s="399">
        <v>6.7678369318538906E-2</v>
      </c>
      <c r="AK796" s="399">
        <v>-2.4883540233835599E-2</v>
      </c>
      <c r="AL796" s="399">
        <v>-9.0644609676233404E-2</v>
      </c>
      <c r="AM796" s="399">
        <v>5.0085522154054998E-2</v>
      </c>
      <c r="AN796" s="399">
        <v>7.1246040435138006E-2</v>
      </c>
      <c r="AO796" s="399">
        <v>-7.1730760427621706E-2</v>
      </c>
      <c r="AP796" s="399">
        <v>4.4601202484582901E-2</v>
      </c>
      <c r="AQ796" s="399">
        <v>-4.3674579084092002E-2</v>
      </c>
      <c r="AR796" s="399">
        <v>0.38544550979612002</v>
      </c>
      <c r="AS796" s="399"/>
      <c r="AT796" s="399">
        <v>9.5641346331205492E-3</v>
      </c>
      <c r="AU796" s="399">
        <v>9.3902705764221606E-2</v>
      </c>
      <c r="AV796" s="399">
        <v>3.8777218346201403E-2</v>
      </c>
      <c r="AW796" s="399">
        <v>8.7027068584310998E-3</v>
      </c>
      <c r="AX796" s="399">
        <v>0.11569544949223801</v>
      </c>
      <c r="AY796" s="399">
        <v>3.0674820961051801E-3</v>
      </c>
      <c r="AZ796" s="399">
        <v>-6.1871967936238904E-3</v>
      </c>
      <c r="BA796" s="399">
        <v>2.8223636834979901E-2</v>
      </c>
      <c r="BB796" s="399">
        <v>6.0834256091079203E-2</v>
      </c>
      <c r="BC796" s="399">
        <v>0.26041666993446499</v>
      </c>
      <c r="BD796" s="399">
        <v>-3.9793979586941503E-2</v>
      </c>
      <c r="BE796" s="399">
        <v>4.4801312642777001E-2</v>
      </c>
      <c r="BF796" s="399">
        <v>-0.159128066244763</v>
      </c>
      <c r="BG796" s="399">
        <v>-3.0514651782060601E-2</v>
      </c>
      <c r="BH796" s="399">
        <v>-7.14670836453178E-2</v>
      </c>
      <c r="BI796" s="399">
        <v>0.185005635607047</v>
      </c>
      <c r="BJ796" s="399">
        <v>4.2012968241087599E-2</v>
      </c>
      <c r="BK796" s="399">
        <v>3.0999291601677401E-2</v>
      </c>
      <c r="BL796" s="399">
        <v>-5.5746959802920798E-2</v>
      </c>
      <c r="BM796" s="399">
        <v>9.4285013216285296E-2</v>
      </c>
      <c r="BN796" s="399">
        <v>5.54282836364565E-2</v>
      </c>
      <c r="BO796" s="399">
        <v>-2.0312839788577002E-2</v>
      </c>
      <c r="BP796" s="399">
        <v>6.3791844648991999E-2</v>
      </c>
      <c r="BQ796" s="399">
        <v>5.9647141869647098E-2</v>
      </c>
      <c r="BR796" s="399">
        <v>1.7150336408253599E-3</v>
      </c>
      <c r="BS796" s="399">
        <v>3.2326985696159202E-2</v>
      </c>
      <c r="BT796" s="399">
        <v>4.5812377527337099E-2</v>
      </c>
      <c r="BU796" s="399">
        <v>5.8489275669691698E-2</v>
      </c>
      <c r="BV796" s="399">
        <v>-2.0496436760753599E-2</v>
      </c>
      <c r="BW796" s="399">
        <v>5.2487268358542401E-2</v>
      </c>
      <c r="BX796" s="403">
        <v>2.2298429220208799E-3</v>
      </c>
      <c r="BY796" s="399">
        <v>4.9339265977342998E-2</v>
      </c>
      <c r="BZ796" s="399">
        <v>-7.4552478110668702E-2</v>
      </c>
      <c r="CA796" s="399">
        <v>4.5703602176145799E-3</v>
      </c>
      <c r="CB796" s="399">
        <v>8.08372271478561E-2</v>
      </c>
      <c r="CC796" s="399">
        <v>-6.8049370961015404E-2</v>
      </c>
      <c r="CD796" s="399"/>
      <c r="CE796" s="399"/>
      <c r="CF796" s="399">
        <v>1.0056149034230501E-2</v>
      </c>
      <c r="CG796" s="399">
        <v>1.92415076990624E-2</v>
      </c>
      <c r="CH796" s="399">
        <v>-3.4440061877818402E-2</v>
      </c>
      <c r="CI796" s="399">
        <v>0.129870129870129</v>
      </c>
      <c r="CJ796" s="399">
        <v>2.6005172973225799E-2</v>
      </c>
      <c r="CK796" s="399"/>
      <c r="CL796" s="399"/>
      <c r="CM796" s="399"/>
      <c r="CN796" s="399"/>
      <c r="CO796" s="399"/>
      <c r="CP796" s="399"/>
      <c r="CQ796" s="399"/>
      <c r="CR796" s="399">
        <v>1.7856693237330299E-3</v>
      </c>
      <c r="CS796" s="399"/>
      <c r="CT796" s="399"/>
      <c r="CU796" s="399"/>
      <c r="CV796" s="399"/>
      <c r="CW796" s="399"/>
      <c r="CX796" s="399"/>
      <c r="CY796" s="399">
        <v>7.3489558137023103E-3</v>
      </c>
      <c r="CZ796" s="399"/>
      <c r="DA796" s="399"/>
      <c r="DB796" s="399"/>
      <c r="DC796" s="399"/>
      <c r="DD796" s="399"/>
      <c r="DE796" s="399"/>
      <c r="DG796" s="404"/>
      <c r="DI796" s="399"/>
      <c r="DJ796" s="399">
        <v>0.141762406188228</v>
      </c>
      <c r="DK796" s="399">
        <v>6.1437521493924598E-2</v>
      </c>
    </row>
    <row r="797" spans="1:115" customFormat="1" hidden="1" outlineLevel="1">
      <c r="A797" s="398">
        <f t="shared" si="59"/>
        <v>42916</v>
      </c>
      <c r="B797" s="402"/>
      <c r="C797" s="399"/>
      <c r="D797" s="399">
        <v>5.9999999999999995E-4</v>
      </c>
      <c r="E797" s="399">
        <v>7.51698400297673E-3</v>
      </c>
      <c r="F797" s="399">
        <v>1.03587594271057E-2</v>
      </c>
      <c r="G797" s="399">
        <v>2.255973E-2</v>
      </c>
      <c r="H797" s="399">
        <v>-3.6626930000000003E-3</v>
      </c>
      <c r="I797" s="399">
        <v>-5.1037060000000004E-3</v>
      </c>
      <c r="J797" s="399">
        <v>6.3149759999999999E-2</v>
      </c>
      <c r="K797" s="399">
        <v>1.6252559999999999E-2</v>
      </c>
      <c r="L797" s="399">
        <v>2.2292770000000003E-2</v>
      </c>
      <c r="M797" s="399">
        <v>-1.496742E-2</v>
      </c>
      <c r="N797" s="399">
        <v>-2.5405190000000001E-2</v>
      </c>
      <c r="O797" s="399">
        <v>-2.2314259999999999E-2</v>
      </c>
      <c r="P797" s="399">
        <v>5.0013370000000001E-2</v>
      </c>
      <c r="Q797" s="399">
        <v>-2.3676229999999999E-2</v>
      </c>
      <c r="R797" s="399">
        <v>-5.7213887889724202E-2</v>
      </c>
      <c r="S797" s="399">
        <v>6.5483091223297301E-3</v>
      </c>
      <c r="T797" s="399">
        <v>0.11528150225443</v>
      </c>
      <c r="U797" s="399">
        <v>7.7241358263739193E-2</v>
      </c>
      <c r="V797" s="399">
        <v>-2.6763985489806099E-2</v>
      </c>
      <c r="W797" s="399">
        <v>-3.8903843394486E-2</v>
      </c>
      <c r="X797" s="399">
        <v>3.2029097527287199E-2</v>
      </c>
      <c r="Y797" s="399">
        <v>1.4294405806737499E-2</v>
      </c>
      <c r="Z797" s="399">
        <v>7.3480938762868694E-2</v>
      </c>
      <c r="AA797" s="399">
        <v>-0.11361740480579199</v>
      </c>
      <c r="AB797" s="399">
        <v>9.8859295735214098E-2</v>
      </c>
      <c r="AC797" s="399">
        <v>-3.3913441948086397E-2</v>
      </c>
      <c r="AD797" s="399">
        <v>-1.7713692690028801E-2</v>
      </c>
      <c r="AE797" s="399">
        <v>-1.56567682236167E-2</v>
      </c>
      <c r="AF797" s="399">
        <v>-3.6523483587872801E-2</v>
      </c>
      <c r="AG797" s="399">
        <v>3.9823066352767202E-2</v>
      </c>
      <c r="AH797" s="399">
        <v>4.2712827620829001E-2</v>
      </c>
      <c r="AI797" s="399">
        <v>-5.81742488391832E-2</v>
      </c>
      <c r="AJ797" s="399">
        <v>-5.8160889703825901E-2</v>
      </c>
      <c r="AK797" s="399">
        <v>8.4620587336911399E-2</v>
      </c>
      <c r="AL797" s="399">
        <v>2.1321911201400201E-2</v>
      </c>
      <c r="AM797" s="399">
        <v>-1.25213518104853E-2</v>
      </c>
      <c r="AN797" s="399">
        <v>-8.5956874587096999E-2</v>
      </c>
      <c r="AO797" s="399">
        <v>0.23617148545827399</v>
      </c>
      <c r="AP797" s="399">
        <v>-8.0780165231040205E-3</v>
      </c>
      <c r="AQ797" s="399">
        <v>0.117212667656358</v>
      </c>
      <c r="AR797" s="399">
        <v>1.4548331120571799E-3</v>
      </c>
      <c r="AS797" s="399"/>
      <c r="AT797" s="399">
        <v>0.10464849155914401</v>
      </c>
      <c r="AU797" s="399">
        <v>0.128341358383533</v>
      </c>
      <c r="AV797" s="399">
        <v>-1.1808009535601099E-2</v>
      </c>
      <c r="AW797" s="399">
        <v>-1.0670869743501199E-2</v>
      </c>
      <c r="AX797" s="399">
        <v>4.14165720438322E-2</v>
      </c>
      <c r="AY797" s="399">
        <v>2.2935718979972101E-2</v>
      </c>
      <c r="AZ797" s="399">
        <v>5.7841229989641502E-2</v>
      </c>
      <c r="BA797" s="399">
        <v>-5.3942122981567399E-2</v>
      </c>
      <c r="BB797" s="399">
        <v>4.2872998892640797E-2</v>
      </c>
      <c r="BC797" s="399">
        <v>2.0443641497767302E-2</v>
      </c>
      <c r="BD797" s="399">
        <v>-4.0420163105506002E-2</v>
      </c>
      <c r="BE797" s="399">
        <v>4.26375138197903E-2</v>
      </c>
      <c r="BF797" s="399">
        <v>0.102397919148197</v>
      </c>
      <c r="BG797" s="399">
        <v>6.2948959673576601E-3</v>
      </c>
      <c r="BH797" s="399">
        <v>2.6657746798424999E-2</v>
      </c>
      <c r="BI797" s="399">
        <v>-3.5095994808073398E-2</v>
      </c>
      <c r="BJ797" s="399">
        <v>2.7211811566099E-2</v>
      </c>
      <c r="BK797" s="399">
        <v>1.9254612775755301E-2</v>
      </c>
      <c r="BL797" s="399">
        <v>0.11259873605686301</v>
      </c>
      <c r="BM797" s="399">
        <v>2.26199353156331E-2</v>
      </c>
      <c r="BN797" s="399">
        <v>1.6352207378718502E-2</v>
      </c>
      <c r="BO797" s="399">
        <v>8.21423071843474E-3</v>
      </c>
      <c r="BP797" s="399">
        <v>-6.2632261009369694E-2</v>
      </c>
      <c r="BQ797" s="399">
        <v>-5.0545744780095402E-2</v>
      </c>
      <c r="BR797" s="399">
        <v>6.28255558203063E-2</v>
      </c>
      <c r="BS797" s="399">
        <v>7.5051997957595804E-3</v>
      </c>
      <c r="BT797" s="399">
        <v>-1.52262830258614E-2</v>
      </c>
      <c r="BU797" s="399">
        <v>7.7779461297442501E-3</v>
      </c>
      <c r="BV797" s="399">
        <v>4.0961357217423403E-2</v>
      </c>
      <c r="BW797" s="399">
        <v>-3.7149630589082702E-2</v>
      </c>
      <c r="BX797" s="403">
        <v>-0.100860270272044</v>
      </c>
      <c r="BY797" s="399">
        <v>-2.43931246860861E-2</v>
      </c>
      <c r="BZ797" s="399">
        <v>-7.2947071361170101E-3</v>
      </c>
      <c r="CA797" s="399">
        <v>4.4558770482593803E-2</v>
      </c>
      <c r="CB797" s="399">
        <v>-1.1194592857607299E-2</v>
      </c>
      <c r="CC797" s="399">
        <v>4.7247023742825703E-2</v>
      </c>
      <c r="CD797" s="399"/>
      <c r="CE797" s="399"/>
      <c r="CF797" s="399">
        <v>-5.01338451205951E-2</v>
      </c>
      <c r="CG797" s="399">
        <v>2.2556194651914799E-3</v>
      </c>
      <c r="CH797" s="399">
        <v>-5.3886913974660902E-2</v>
      </c>
      <c r="CI797" s="399">
        <v>-3.6781574117726298E-2</v>
      </c>
      <c r="CJ797" s="399">
        <v>-1.30298569232588E-2</v>
      </c>
      <c r="CK797" s="399"/>
      <c r="CL797" s="399"/>
      <c r="CM797" s="399"/>
      <c r="CN797" s="399"/>
      <c r="CO797" s="399"/>
      <c r="CP797" s="399"/>
      <c r="CQ797" s="399"/>
      <c r="CR797" s="399">
        <v>1.18931617846773E-2</v>
      </c>
      <c r="CS797" s="399"/>
      <c r="CT797" s="399"/>
      <c r="CU797" s="399"/>
      <c r="CV797" s="399"/>
      <c r="CW797" s="399"/>
      <c r="CX797" s="399"/>
      <c r="CY797" s="399">
        <v>-0.17546416675077101</v>
      </c>
      <c r="CZ797" s="399"/>
      <c r="DA797" s="399"/>
      <c r="DB797" s="399"/>
      <c r="DC797" s="399"/>
      <c r="DD797" s="399"/>
      <c r="DE797" s="399"/>
      <c r="DG797" s="404"/>
      <c r="DI797" s="399"/>
      <c r="DJ797" s="399">
        <v>8.0536966017574901E-2</v>
      </c>
      <c r="DK797" s="399">
        <v>8.05582294677884E-2</v>
      </c>
    </row>
    <row r="798" spans="1:115" customFormat="1" hidden="1" outlineLevel="1">
      <c r="A798" s="398">
        <f t="shared" si="59"/>
        <v>42947</v>
      </c>
      <c r="B798" s="402"/>
      <c r="C798" s="399"/>
      <c r="D798" s="399">
        <v>6.9999999999999999E-4</v>
      </c>
      <c r="E798" s="399">
        <v>1.7747526449545602E-2</v>
      </c>
      <c r="F798" s="399">
        <v>1.77755570853033E-2</v>
      </c>
      <c r="G798" s="399">
        <v>1.455592E-2</v>
      </c>
      <c r="H798" s="399">
        <v>1.528492E-2</v>
      </c>
      <c r="I798" s="399">
        <v>2.5762710000000001E-2</v>
      </c>
      <c r="J798" s="399">
        <v>1.5827340000000002E-2</v>
      </c>
      <c r="K798" s="399">
        <v>1.8690129999999999E-3</v>
      </c>
      <c r="L798" s="399">
        <v>1.237535E-2</v>
      </c>
      <c r="M798" s="399">
        <v>2.1125989999999997E-2</v>
      </c>
      <c r="N798" s="399">
        <v>4.1323489999999997E-2</v>
      </c>
      <c r="O798" s="399">
        <v>6.2402500000000001E-3</v>
      </c>
      <c r="P798" s="399">
        <v>5.9713639999999998E-3</v>
      </c>
      <c r="Q798" s="399">
        <v>2.6518470000000002E-2</v>
      </c>
      <c r="R798" s="399">
        <v>3.2703897865834899E-2</v>
      </c>
      <c r="S798" s="399">
        <v>0.16055050929259801</v>
      </c>
      <c r="T798" s="399">
        <v>9.0544884285983701E-2</v>
      </c>
      <c r="U798" s="399">
        <v>-5.5057560901081298E-2</v>
      </c>
      <c r="V798" s="399">
        <v>2.04339145628873E-2</v>
      </c>
      <c r="W798" s="399">
        <v>0.26551495768258099</v>
      </c>
      <c r="X798" s="399">
        <v>-7.3440782304108297E-3</v>
      </c>
      <c r="Y798" s="399">
        <v>1.8952007517000199E-2</v>
      </c>
      <c r="Z798" s="399">
        <v>-3.6768683045072997E-2</v>
      </c>
      <c r="AA798" s="399">
        <v>-8.8787546540415301E-3</v>
      </c>
      <c r="AB798" s="399">
        <v>-2.9164651835244599E-2</v>
      </c>
      <c r="AC798" s="399">
        <v>4.8498898979678601E-2</v>
      </c>
      <c r="AD798" s="399">
        <v>4.64709422125371E-2</v>
      </c>
      <c r="AE798" s="399">
        <v>4.2332064081508101E-2</v>
      </c>
      <c r="AF798" s="399">
        <v>2.1159710061784399E-2</v>
      </c>
      <c r="AG798" s="399">
        <v>0.115602523288778</v>
      </c>
      <c r="AH798" s="399">
        <v>-4.4284484550792796E-3</v>
      </c>
      <c r="AI798" s="399">
        <v>2.3956532742565002E-2</v>
      </c>
      <c r="AJ798" s="399">
        <v>1.7016615877347201E-2</v>
      </c>
      <c r="AK798" s="399">
        <v>-1.9970346735106202E-2</v>
      </c>
      <c r="AL798" s="399">
        <v>7.2877504655749006E-2</v>
      </c>
      <c r="AM798" s="399">
        <v>5.2303674434269302E-2</v>
      </c>
      <c r="AN798" s="399">
        <v>0.12748354537400899</v>
      </c>
      <c r="AO798" s="399">
        <v>3.3014936838533203E-2</v>
      </c>
      <c r="AP798" s="399">
        <v>-3.2766278491320701E-3</v>
      </c>
      <c r="AQ798" s="399">
        <v>8.4740406124583702E-4</v>
      </c>
      <c r="AR798" s="399">
        <v>0.124170126031139</v>
      </c>
      <c r="AS798" s="399"/>
      <c r="AT798" s="399">
        <v>-4.32176786785754E-4</v>
      </c>
      <c r="AU798" s="399">
        <v>-1.5170755670987499E-2</v>
      </c>
      <c r="AV798" s="399">
        <v>9.6979397016001504E-3</v>
      </c>
      <c r="AW798" s="399">
        <v>5.0282379179481702E-2</v>
      </c>
      <c r="AX798" s="399">
        <v>7.8567807377897897E-2</v>
      </c>
      <c r="AY798" s="399">
        <v>1.9431932218631098E-2</v>
      </c>
      <c r="AZ798" s="399">
        <v>-3.9007367982106099E-2</v>
      </c>
      <c r="BA798" s="399">
        <v>1.0443786401126401E-3</v>
      </c>
      <c r="BB798" s="399">
        <v>7.5412106312961996E-2</v>
      </c>
      <c r="BC798" s="399">
        <v>0.123188465890003</v>
      </c>
      <c r="BD798" s="399">
        <v>-2.5772497630582699E-2</v>
      </c>
      <c r="BE798" s="399">
        <v>0.178086545174163</v>
      </c>
      <c r="BF798" s="399">
        <v>0.113462685432465</v>
      </c>
      <c r="BG798" s="399">
        <v>1.5558108959451601E-2</v>
      </c>
      <c r="BH798" s="399">
        <v>-6.1251942747467397E-2</v>
      </c>
      <c r="BI798" s="399">
        <v>3.9960804002028498E-2</v>
      </c>
      <c r="BJ798" s="399">
        <v>3.7873020547982202E-2</v>
      </c>
      <c r="BK798" s="399">
        <v>6.8048638802544706E-2</v>
      </c>
      <c r="BL798" s="399">
        <v>9.9010123225176105E-3</v>
      </c>
      <c r="BM798" s="399">
        <v>3.0897102423061902E-3</v>
      </c>
      <c r="BN798" s="399">
        <v>-3.33800669210848E-3</v>
      </c>
      <c r="BO798" s="399">
        <v>4.6582885395581801E-2</v>
      </c>
      <c r="BP798" s="399">
        <v>3.9311444053432301E-2</v>
      </c>
      <c r="BQ798" s="399">
        <v>0.134906547497743</v>
      </c>
      <c r="BR798" s="399">
        <v>3.44621587488547E-2</v>
      </c>
      <c r="BS798" s="399">
        <v>6.8327763333165301E-2</v>
      </c>
      <c r="BT798" s="399">
        <v>6.1633835018828999E-2</v>
      </c>
      <c r="BU798" s="399">
        <v>-1.8030515376715898E-2</v>
      </c>
      <c r="BV798" s="399">
        <v>3.0060164879014799E-2</v>
      </c>
      <c r="BW798" s="399">
        <v>5.6950004702246398E-2</v>
      </c>
      <c r="BX798" s="403">
        <v>1.715606951257E-2</v>
      </c>
      <c r="BY798" s="399">
        <v>1.8303456121325699E-2</v>
      </c>
      <c r="BZ798" s="399">
        <v>1.41800568088572E-2</v>
      </c>
      <c r="CA798" s="399">
        <v>-0.10170667546651301</v>
      </c>
      <c r="CB798" s="399">
        <v>-6.3003199002821201E-3</v>
      </c>
      <c r="CC798" s="399">
        <v>-1.2725569275207001E-4</v>
      </c>
      <c r="CD798" s="399"/>
      <c r="CE798" s="399"/>
      <c r="CF798" s="399">
        <v>0.147576542912844</v>
      </c>
      <c r="CG798" s="399">
        <v>2.12319941718714E-2</v>
      </c>
      <c r="CH798" s="399">
        <v>4.1919802965082201E-2</v>
      </c>
      <c r="CI798" s="399">
        <v>5.96658689488569E-2</v>
      </c>
      <c r="CJ798" s="399">
        <v>5.4693073332896698E-2</v>
      </c>
      <c r="CK798" s="399"/>
      <c r="CL798" s="399"/>
      <c r="CM798" s="399"/>
      <c r="CN798" s="399"/>
      <c r="CO798" s="399"/>
      <c r="CP798" s="399"/>
      <c r="CQ798" s="399"/>
      <c r="CR798" s="399">
        <v>2.4540360325823799E-2</v>
      </c>
      <c r="CS798" s="399"/>
      <c r="CT798" s="399"/>
      <c r="CU798" s="399"/>
      <c r="CV798" s="399"/>
      <c r="CW798" s="399"/>
      <c r="CX798" s="399"/>
      <c r="CY798" s="399">
        <v>9.4481232054947906E-2</v>
      </c>
      <c r="CZ798" s="399"/>
      <c r="DA798" s="399"/>
      <c r="DB798" s="399"/>
      <c r="DC798" s="399"/>
      <c r="DD798" s="399"/>
      <c r="DE798" s="399"/>
      <c r="DG798" s="404"/>
      <c r="DI798" s="399"/>
      <c r="DJ798" s="399">
        <v>-4.0372705391529401E-2</v>
      </c>
      <c r="DK798" s="399">
        <v>-3.2925457570450997E-2</v>
      </c>
    </row>
    <row r="799" spans="1:115" customFormat="1" hidden="1" outlineLevel="1">
      <c r="A799" s="398">
        <f t="shared" si="59"/>
        <v>42978</v>
      </c>
      <c r="B799" s="402"/>
      <c r="C799" s="399"/>
      <c r="D799" s="399">
        <v>8.9999999999999998E-4</v>
      </c>
      <c r="E799" s="399">
        <v>-3.4868408695820597E-4</v>
      </c>
      <c r="F799" s="399">
        <v>2.2053016993137599E-3</v>
      </c>
      <c r="G799" s="399">
        <v>6.727729E-3</v>
      </c>
      <c r="H799" s="399">
        <v>-1.6789229999999999E-2</v>
      </c>
      <c r="I799" s="399">
        <v>-5.5739150000000001E-2</v>
      </c>
      <c r="J799" s="399">
        <v>-2.0144790000000003E-2</v>
      </c>
      <c r="K799" s="399">
        <v>2.3319079999999998E-4</v>
      </c>
      <c r="L799" s="399">
        <v>-2.6109660000000002E-3</v>
      </c>
      <c r="M799" s="399">
        <v>-2.3461660000000002E-3</v>
      </c>
      <c r="N799" s="399">
        <v>3.109232E-2</v>
      </c>
      <c r="O799" s="399">
        <v>-1.2262159999999999E-2</v>
      </c>
      <c r="P799" s="399">
        <v>1.8954470000000001E-2</v>
      </c>
      <c r="Q799" s="399">
        <v>2.8987980000000003E-2</v>
      </c>
      <c r="R799" s="399">
        <v>0.106999642457984</v>
      </c>
      <c r="S799" s="399">
        <v>-0.10461701333137</v>
      </c>
      <c r="T799" s="399">
        <v>-4.4819961209769103E-2</v>
      </c>
      <c r="U799" s="399">
        <v>1.2195038743469701E-2</v>
      </c>
      <c r="V799" s="399">
        <v>-7.2688792018283897E-3</v>
      </c>
      <c r="W799" s="399">
        <v>7.5104789149629198E-3</v>
      </c>
      <c r="X799" s="399">
        <v>-4.3135235399430399E-2</v>
      </c>
      <c r="Y799" s="399">
        <v>-2.1524622229785899E-2</v>
      </c>
      <c r="Z799" s="399">
        <v>1.5591176002356801E-2</v>
      </c>
      <c r="AA799" s="399">
        <v>-8.0048242203608604E-3</v>
      </c>
      <c r="AB799" s="399">
        <v>0.10794303903189</v>
      </c>
      <c r="AC799" s="399">
        <v>5.1651923506415898E-2</v>
      </c>
      <c r="AD799" s="399">
        <v>-3.4593001258316297E-2</v>
      </c>
      <c r="AE799" s="399">
        <v>-7.9414192843667603E-2</v>
      </c>
      <c r="AF799" s="399">
        <v>2.6009922860744598E-2</v>
      </c>
      <c r="AG799" s="399">
        <v>-3.6317721163225097E-2</v>
      </c>
      <c r="AH799" s="399">
        <v>0.122602160070927</v>
      </c>
      <c r="AI799" s="399">
        <v>9.4895401287951008E-3</v>
      </c>
      <c r="AJ799" s="399">
        <v>1.03014174874405E-2</v>
      </c>
      <c r="AK799" s="399">
        <v>-4.9811483276616601E-2</v>
      </c>
      <c r="AL799" s="399">
        <v>-5.3842465949957799E-2</v>
      </c>
      <c r="AM799" s="399">
        <v>5.1602208152634298E-2</v>
      </c>
      <c r="AN799" s="399">
        <v>4.0887915057887102E-2</v>
      </c>
      <c r="AO799" s="399">
        <v>-6.6353020653578093E-2</v>
      </c>
      <c r="AP799" s="399">
        <v>-3.1309608889040698E-4</v>
      </c>
      <c r="AQ799" s="399">
        <v>-0.102599710642575</v>
      </c>
      <c r="AR799" s="399">
        <v>4.35614800126937E-2</v>
      </c>
      <c r="AS799" s="399"/>
      <c r="AT799" s="399">
        <v>8.0115605075960997E-3</v>
      </c>
      <c r="AU799" s="399">
        <v>6.9054763282660999E-3</v>
      </c>
      <c r="AV799" s="399">
        <v>-6.0144236307779699E-4</v>
      </c>
      <c r="AW799" s="399">
        <v>1.5965598827213798E-2</v>
      </c>
      <c r="AX799" s="399">
        <v>-0.108806206173997</v>
      </c>
      <c r="AY799" s="399">
        <v>-3.6048846864988597E-2</v>
      </c>
      <c r="AZ799" s="399">
        <v>8.5075985410087897E-3</v>
      </c>
      <c r="BA799" s="399">
        <v>1.89484995213944E-2</v>
      </c>
      <c r="BB799" s="399">
        <v>-3.50619095022374E-2</v>
      </c>
      <c r="BC799" s="399">
        <v>-9.1081505747126999E-3</v>
      </c>
      <c r="BD799" s="399">
        <v>3.2869825298404903E-2</v>
      </c>
      <c r="BE799" s="399">
        <v>5.7436342650755499E-2</v>
      </c>
      <c r="BF799" s="399">
        <v>9.97887717188745E-2</v>
      </c>
      <c r="BG799" s="399">
        <v>-1.6934301846745801E-2</v>
      </c>
      <c r="BH799" s="399">
        <v>-7.8571444130939902E-2</v>
      </c>
      <c r="BI799" s="399">
        <v>-6.6813024367575899E-2</v>
      </c>
      <c r="BJ799" s="399">
        <v>4.9626530715942696E-3</v>
      </c>
      <c r="BK799" s="399">
        <v>3.1066136203472702E-2</v>
      </c>
      <c r="BL799" s="399">
        <v>-9.9129458533005997E-3</v>
      </c>
      <c r="BM799" s="399">
        <v>7.0779899478952496E-2</v>
      </c>
      <c r="BN799" s="399">
        <v>0.17991829203763801</v>
      </c>
      <c r="BO799" s="399">
        <v>-4.47541973893705E-3</v>
      </c>
      <c r="BP799" s="399">
        <v>3.9555358049370099E-3</v>
      </c>
      <c r="BQ799" s="399">
        <v>1.6624787198388599E-2</v>
      </c>
      <c r="BR799" s="399">
        <v>3.6963876804950703E-2</v>
      </c>
      <c r="BS799" s="399">
        <v>-1.7552285154076998E-2</v>
      </c>
      <c r="BT799" s="399">
        <v>4.1449053850064199E-2</v>
      </c>
      <c r="BU799" s="399">
        <v>1.06020659949088E-2</v>
      </c>
      <c r="BV799" s="399">
        <v>1.5564328315751601E-2</v>
      </c>
      <c r="BW799" s="399">
        <v>-1.7864048329676301E-2</v>
      </c>
      <c r="BX799" s="403">
        <v>4.9464794755242902E-2</v>
      </c>
      <c r="BY799" s="399">
        <v>3.6224874450582797E-2</v>
      </c>
      <c r="BZ799" s="399">
        <v>2.4165075911988201E-2</v>
      </c>
      <c r="CA799" s="399">
        <v>1.6431486450191098E-2</v>
      </c>
      <c r="CB799" s="399">
        <v>1.8850529810308101E-3</v>
      </c>
      <c r="CC799" s="399">
        <v>-3.2403308749502903E-2</v>
      </c>
      <c r="CD799" s="399"/>
      <c r="CE799" s="399"/>
      <c r="CF799" s="399">
        <v>3.1477003106274902E-2</v>
      </c>
      <c r="CG799" s="399">
        <v>2.07344717019852E-2</v>
      </c>
      <c r="CH799" s="399">
        <v>-7.4198254023423699E-2</v>
      </c>
      <c r="CI799" s="399">
        <v>-5.8558608096058798E-2</v>
      </c>
      <c r="CJ799" s="399">
        <v>3.39531033693087E-2</v>
      </c>
      <c r="CK799" s="399"/>
      <c r="CL799" s="399"/>
      <c r="CM799" s="399"/>
      <c r="CN799" s="399"/>
      <c r="CO799" s="399"/>
      <c r="CP799" s="399"/>
      <c r="CQ799" s="399"/>
      <c r="CR799" s="399">
        <v>2.6080835988299099E-2</v>
      </c>
      <c r="CS799" s="399"/>
      <c r="CT799" s="399"/>
      <c r="CU799" s="399"/>
      <c r="CV799" s="399"/>
      <c r="CW799" s="399"/>
      <c r="CX799" s="399"/>
      <c r="CY799" s="399">
        <v>2.98920836547211E-2</v>
      </c>
      <c r="CZ799" s="399"/>
      <c r="DA799" s="399"/>
      <c r="DB799" s="399"/>
      <c r="DC799" s="399"/>
      <c r="DD799" s="399"/>
      <c r="DE799" s="399"/>
      <c r="DG799" s="404"/>
      <c r="DI799" s="399"/>
      <c r="DJ799" s="399">
        <v>0.10679615485918</v>
      </c>
      <c r="DK799" s="399">
        <v>1.7620850639574699E-2</v>
      </c>
    </row>
    <row r="800" spans="1:115" customFormat="1" hidden="1" outlineLevel="1">
      <c r="A800" s="398">
        <f t="shared" si="59"/>
        <v>43008</v>
      </c>
      <c r="B800" s="402"/>
      <c r="C800" s="399"/>
      <c r="D800" s="399">
        <v>8.9999999999999998E-4</v>
      </c>
      <c r="E800" s="399">
        <v>2.2998880681892101E-2</v>
      </c>
      <c r="F800" s="399">
        <v>2.3520202765053601E-2</v>
      </c>
      <c r="G800" s="399">
        <v>3.9749110000000004E-2</v>
      </c>
      <c r="H800" s="399">
        <v>1.5225539999999999E-2</v>
      </c>
      <c r="I800" s="399">
        <v>0.10452629999999999</v>
      </c>
      <c r="J800" s="399">
        <v>5.4715629999999994E-2</v>
      </c>
      <c r="K800" s="399">
        <v>4.7926490000000002E-2</v>
      </c>
      <c r="L800" s="399">
        <v>-1.0683999999999999E-3</v>
      </c>
      <c r="M800" s="399">
        <v>-4.8528809999999999E-3</v>
      </c>
      <c r="N800" s="399">
        <v>7.8842119999999998E-3</v>
      </c>
      <c r="O800" s="399">
        <v>-5.9158599999999993E-3</v>
      </c>
      <c r="P800" s="399">
        <v>1.151076E-2</v>
      </c>
      <c r="Q800" s="399">
        <v>-2.4405610000000001E-2</v>
      </c>
      <c r="R800" s="399">
        <v>-6.0244239241216802E-2</v>
      </c>
      <c r="S800" s="399">
        <v>3.2213303138219899E-2</v>
      </c>
      <c r="T800" s="399">
        <v>-1.9230769230769201E-2</v>
      </c>
      <c r="U800" s="399">
        <v>0.22356098072142799</v>
      </c>
      <c r="V800" s="399">
        <v>-1.9630838751038601E-2</v>
      </c>
      <c r="W800" s="399">
        <v>8.6121460762230206E-2</v>
      </c>
      <c r="X800" s="399">
        <v>3.2758318106474102E-2</v>
      </c>
      <c r="Y800" s="399">
        <v>1.9553762632727699E-2</v>
      </c>
      <c r="Z800" s="399">
        <v>7.4113880018260503E-3</v>
      </c>
      <c r="AA800" s="399">
        <v>4.8168858323324799E-2</v>
      </c>
      <c r="AB800" s="399">
        <v>-7.1691763493825196E-3</v>
      </c>
      <c r="AC800" s="399">
        <v>-2.1677659871533101E-2</v>
      </c>
      <c r="AD800" s="399">
        <v>0.117006915664087</v>
      </c>
      <c r="AE800" s="399">
        <v>-2.59880665805255E-2</v>
      </c>
      <c r="AF800" s="399">
        <v>7.6257969401491901E-3</v>
      </c>
      <c r="AG800" s="399">
        <v>6.3618452937082598E-2</v>
      </c>
      <c r="AH800" s="399">
        <v>0.137444256816598</v>
      </c>
      <c r="AI800" s="399">
        <v>2.1057528133721699E-2</v>
      </c>
      <c r="AJ800" s="399">
        <v>1.9345903288885399E-2</v>
      </c>
      <c r="AK800" s="399">
        <v>0.115790303835452</v>
      </c>
      <c r="AL800" s="399">
        <v>-7.75978659086329E-3</v>
      </c>
      <c r="AM800" s="399">
        <v>1.6044898607984599E-2</v>
      </c>
      <c r="AN800" s="399">
        <v>0.11779257615387401</v>
      </c>
      <c r="AO800" s="399">
        <v>8.1668129022542002E-2</v>
      </c>
      <c r="AP800" s="399">
        <v>1.0265232141562299E-2</v>
      </c>
      <c r="AQ800" s="399">
        <v>-1.8178627572402201E-2</v>
      </c>
      <c r="AR800" s="399">
        <v>5.50638402153922E-2</v>
      </c>
      <c r="AS800" s="399"/>
      <c r="AT800" s="399">
        <v>-3.93405474549606E-2</v>
      </c>
      <c r="AU800" s="399">
        <v>8.5989927290474194E-2</v>
      </c>
      <c r="AV800" s="399">
        <v>-3.7155411879449998E-2</v>
      </c>
      <c r="AW800" s="399">
        <v>-1.3980809922265001E-2</v>
      </c>
      <c r="AX800" s="399">
        <v>-7.74079866784205E-3</v>
      </c>
      <c r="AY800" s="399">
        <v>6.6052127029825297E-2</v>
      </c>
      <c r="AZ800" s="399">
        <v>5.5324465274485299E-2</v>
      </c>
      <c r="BA800" s="399">
        <v>1.8234707313304E-2</v>
      </c>
      <c r="BB800" s="399">
        <v>-5.4906838943077498E-2</v>
      </c>
      <c r="BC800" s="399">
        <v>0.10340860943987799</v>
      </c>
      <c r="BD800" s="399">
        <v>1.9778695168110899E-2</v>
      </c>
      <c r="BE800" s="399">
        <v>-5.2946308430761597E-2</v>
      </c>
      <c r="BF800" s="399">
        <v>0.14738356726205901</v>
      </c>
      <c r="BG800" s="399">
        <v>8.5222220371057006E-2</v>
      </c>
      <c r="BH800" s="399">
        <v>9.2248064796031898E-2</v>
      </c>
      <c r="BI800" s="399">
        <v>-5.1932775673746101E-2</v>
      </c>
      <c r="BJ800" s="399">
        <v>-6.6419271457032096E-3</v>
      </c>
      <c r="BK800" s="399">
        <v>6.14520712579531E-2</v>
      </c>
      <c r="BL800" s="399">
        <v>5.0830661995876401E-2</v>
      </c>
      <c r="BM800" s="399">
        <v>4.1018436371169198E-2</v>
      </c>
      <c r="BN800" s="399">
        <v>7.6412189499007493E-2</v>
      </c>
      <c r="BO800" s="399">
        <v>9.1804451561639799E-2</v>
      </c>
      <c r="BP800" s="399">
        <v>-5.2450245750753501E-2</v>
      </c>
      <c r="BQ800" s="399">
        <v>6.5782173608467304E-2</v>
      </c>
      <c r="BR800" s="399">
        <v>-1.1597824371883199E-2</v>
      </c>
      <c r="BS800" s="399">
        <v>1.9579031451552899E-2</v>
      </c>
      <c r="BT800" s="399">
        <v>1.6615294939833901E-2</v>
      </c>
      <c r="BU800" s="399">
        <v>6.8729614571591394E-2</v>
      </c>
      <c r="BV800" s="399">
        <v>0.116351559036917</v>
      </c>
      <c r="BW800" s="399">
        <v>8.9673828131786495E-4</v>
      </c>
      <c r="BX800" s="403">
        <v>-4.71333531171753E-2</v>
      </c>
      <c r="BY800" s="399">
        <v>-3.8716845458952598E-2</v>
      </c>
      <c r="BZ800" s="399">
        <v>4.4085971883168699E-2</v>
      </c>
      <c r="CA800" s="399">
        <v>2.40845921627252E-2</v>
      </c>
      <c r="CB800" s="399">
        <v>-4.1573253276099197E-2</v>
      </c>
      <c r="CC800" s="399">
        <v>5.1461301745662803E-2</v>
      </c>
      <c r="CD800" s="399"/>
      <c r="CE800" s="399"/>
      <c r="CF800" s="399">
        <v>-1.9731148085807799E-2</v>
      </c>
      <c r="CG800" s="399">
        <v>2.5095785077136001E-2</v>
      </c>
      <c r="CH800" s="399">
        <v>0.10712584560007</v>
      </c>
      <c r="CI800" s="399">
        <v>0.30861248232850502</v>
      </c>
      <c r="CJ800" s="399">
        <v>-3.7451307203221198E-3</v>
      </c>
      <c r="CK800" s="399"/>
      <c r="CL800" s="399"/>
      <c r="CM800" s="399"/>
      <c r="CN800" s="399"/>
      <c r="CO800" s="399"/>
      <c r="CP800" s="399"/>
      <c r="CQ800" s="399"/>
      <c r="CR800" s="399">
        <v>2.0741947200431699E-2</v>
      </c>
      <c r="CS800" s="399"/>
      <c r="CT800" s="399"/>
      <c r="CU800" s="399"/>
      <c r="CV800" s="399"/>
      <c r="CW800" s="399"/>
      <c r="CX800" s="399"/>
      <c r="CY800" s="399">
        <v>-2.3164371420253699E-2</v>
      </c>
      <c r="CZ800" s="399"/>
      <c r="DA800" s="399"/>
      <c r="DB800" s="399"/>
      <c r="DC800" s="399"/>
      <c r="DD800" s="399"/>
      <c r="DE800" s="399"/>
      <c r="DG800" s="404"/>
      <c r="DI800" s="399"/>
      <c r="DJ800" s="399">
        <v>0.22222217264850899</v>
      </c>
      <c r="DK800" s="399">
        <v>2.9557003666106502E-2</v>
      </c>
    </row>
    <row r="801" spans="1:115" customFormat="1" hidden="1" outlineLevel="1">
      <c r="A801" s="398">
        <f t="shared" si="59"/>
        <v>43039</v>
      </c>
      <c r="B801" s="402"/>
      <c r="C801" s="399"/>
      <c r="D801" s="399">
        <v>8.9999999999999998E-4</v>
      </c>
      <c r="E801" s="399">
        <v>2.0776596145009901E-2</v>
      </c>
      <c r="F801" s="399">
        <v>2.2120446993606699E-2</v>
      </c>
      <c r="G801" s="399">
        <v>3.6881419999999998E-2</v>
      </c>
      <c r="H801" s="399">
        <v>1.6394590000000001E-2</v>
      </c>
      <c r="I801" s="399">
        <v>-1.0686040000000001E-2</v>
      </c>
      <c r="J801" s="399">
        <v>2.5397799999999998E-2</v>
      </c>
      <c r="K801" s="399">
        <v>6.6289290000000004E-3</v>
      </c>
      <c r="L801" s="399">
        <v>-1.071128E-2</v>
      </c>
      <c r="M801" s="399">
        <v>-3.0674179999999999E-2</v>
      </c>
      <c r="N801" s="399">
        <v>7.3952229999999994E-2</v>
      </c>
      <c r="O801" s="399">
        <v>-1.4722859999999999E-2</v>
      </c>
      <c r="P801" s="399">
        <v>-7.4862100000000001E-3</v>
      </c>
      <c r="Q801" s="399">
        <v>3.913341E-2</v>
      </c>
      <c r="R801" s="399">
        <v>9.6807621472814104E-2</v>
      </c>
      <c r="S801" s="399">
        <v>6.3483426712108701E-2</v>
      </c>
      <c r="T801" s="399">
        <v>-0.138039233637791</v>
      </c>
      <c r="U801" s="399">
        <v>-3.9387291181847403E-2</v>
      </c>
      <c r="V801" s="399">
        <v>0.14971660411517901</v>
      </c>
      <c r="W801" s="399">
        <v>-1.5139892458465601E-2</v>
      </c>
      <c r="X801" s="399">
        <v>3.9467303380726598E-2</v>
      </c>
      <c r="Y801" s="399">
        <v>1.0772524961966101E-2</v>
      </c>
      <c r="Z801" s="399">
        <v>2.3646949250229098E-2</v>
      </c>
      <c r="AA801" s="399">
        <v>-1.9538579200861501E-2</v>
      </c>
      <c r="AB801" s="399">
        <v>7.6559938247246301E-2</v>
      </c>
      <c r="AC801" s="399">
        <v>9.5482748274239498E-2</v>
      </c>
      <c r="AD801" s="399">
        <v>3.85098611260525E-3</v>
      </c>
      <c r="AE801" s="399">
        <v>-7.7102790616698702E-3</v>
      </c>
      <c r="AF801" s="399">
        <v>9.2976553826740096E-4</v>
      </c>
      <c r="AG801" s="399">
        <v>-1.8693125957351901E-3</v>
      </c>
      <c r="AH801" s="399">
        <v>0.13411713055699501</v>
      </c>
      <c r="AI801" s="399">
        <v>5.9982723749651502E-2</v>
      </c>
      <c r="AJ801" s="399">
        <v>6.0921076022031097E-2</v>
      </c>
      <c r="AK801" s="399">
        <v>-1.14614703617236E-2</v>
      </c>
      <c r="AL801" s="399">
        <v>-4.9195446973655799E-2</v>
      </c>
      <c r="AM801" s="399">
        <v>-6.8644594178654999E-3</v>
      </c>
      <c r="AN801" s="399">
        <v>0.12716172308982199</v>
      </c>
      <c r="AO801" s="399">
        <v>-1.1887577164125199E-2</v>
      </c>
      <c r="AP801" s="399">
        <v>-0.139622045807587</v>
      </c>
      <c r="AQ801" s="399">
        <v>6.0559368535458402E-2</v>
      </c>
      <c r="AR801" s="399">
        <v>0.15684959935246601</v>
      </c>
      <c r="AS801" s="399"/>
      <c r="AT801" s="399">
        <v>5.6892983010699401E-2</v>
      </c>
      <c r="AU801" s="399">
        <v>2.1512773861367102E-2</v>
      </c>
      <c r="AV801" s="399">
        <v>-1.07690363598175E-2</v>
      </c>
      <c r="AW801" s="399">
        <v>-4.3893031356601699E-2</v>
      </c>
      <c r="AX801" s="399">
        <v>7.56980660585226E-3</v>
      </c>
      <c r="AY801" s="399">
        <v>-2.2148325886576298E-2</v>
      </c>
      <c r="AZ801" s="399">
        <v>0.103647995484497</v>
      </c>
      <c r="BA801" s="399">
        <v>6.2270760808733297E-2</v>
      </c>
      <c r="BB801" s="399">
        <v>0.162560263557218</v>
      </c>
      <c r="BC801" s="399">
        <v>0.29087120153101598</v>
      </c>
      <c r="BD801" s="399">
        <v>-5.3302413010784401E-2</v>
      </c>
      <c r="BE801" s="399">
        <v>-3.8213613622434001E-2</v>
      </c>
      <c r="BF801" s="399">
        <v>5.3556514940405801E-2</v>
      </c>
      <c r="BG801" s="399">
        <v>3.7791064957207E-2</v>
      </c>
      <c r="BH801" s="399">
        <v>-3.3711474487786802E-2</v>
      </c>
      <c r="BI801" s="399">
        <v>8.0304889054253203E-2</v>
      </c>
      <c r="BJ801" s="399">
        <v>1.12776177996931E-2</v>
      </c>
      <c r="BK801" s="399">
        <v>9.5421743098858799E-2</v>
      </c>
      <c r="BL801" s="399">
        <v>5.9555170826829797E-2</v>
      </c>
      <c r="BM801" s="399">
        <v>7.66818951831542E-2</v>
      </c>
      <c r="BN801" s="399">
        <v>5.42165431475434E-2</v>
      </c>
      <c r="BO801" s="399">
        <v>-1.3702295333882701E-2</v>
      </c>
      <c r="BP801" s="399">
        <v>-5.97573001789427E-2</v>
      </c>
      <c r="BQ801" s="399">
        <v>1.09506842180027E-2</v>
      </c>
      <c r="BR801" s="399">
        <v>7.33726765513944E-2</v>
      </c>
      <c r="BS801" s="399">
        <v>7.2251520224625804E-2</v>
      </c>
      <c r="BT801" s="399">
        <v>4.50398795994673E-2</v>
      </c>
      <c r="BU801" s="399">
        <v>4.5656366289736398E-2</v>
      </c>
      <c r="BV801" s="399">
        <v>6.4388105137854701E-2</v>
      </c>
      <c r="BW801" s="399">
        <v>0.11735359161478599</v>
      </c>
      <c r="BX801" s="403">
        <v>-3.06519525515009E-2</v>
      </c>
      <c r="BY801" s="399">
        <v>5.2311578195011602E-2</v>
      </c>
      <c r="BZ801" s="399">
        <v>2.4237087711085101E-2</v>
      </c>
      <c r="CA801" s="399">
        <v>2.7302517080653999E-2</v>
      </c>
      <c r="CB801" s="399">
        <v>-5.73824123724802E-2</v>
      </c>
      <c r="CC801" s="399">
        <v>-0.15173486832790201</v>
      </c>
      <c r="CD801" s="399"/>
      <c r="CE801" s="399"/>
      <c r="CF801" s="399">
        <v>-3.59905710460574E-2</v>
      </c>
      <c r="CG801" s="399">
        <v>1.7073721020254201E-2</v>
      </c>
      <c r="CH801" s="399">
        <v>-8.2568920455764902E-2</v>
      </c>
      <c r="CI801" s="399">
        <v>0.202925084716614</v>
      </c>
      <c r="CJ801" s="399">
        <v>0.116660325778302</v>
      </c>
      <c r="CK801" s="399"/>
      <c r="CL801" s="399"/>
      <c r="CM801" s="399"/>
      <c r="CN801" s="399"/>
      <c r="CO801" s="399"/>
      <c r="CP801" s="399"/>
      <c r="CQ801" s="399"/>
      <c r="CR801" s="399">
        <v>4.9827280828772497E-2</v>
      </c>
      <c r="CS801" s="399"/>
      <c r="CT801" s="399"/>
      <c r="CU801" s="399"/>
      <c r="CV801" s="399"/>
      <c r="CW801" s="399"/>
      <c r="CX801" s="399"/>
      <c r="CY801" s="399">
        <v>9.6460515051808304E-3</v>
      </c>
      <c r="CZ801" s="399"/>
      <c r="DA801" s="399"/>
      <c r="DB801" s="399"/>
      <c r="DC801" s="399"/>
      <c r="DD801" s="399"/>
      <c r="DE801" s="399"/>
      <c r="DG801" s="404"/>
      <c r="DI801" s="399"/>
      <c r="DJ801" s="399">
        <v>1.67464300410518E-2</v>
      </c>
      <c r="DK801" s="399">
        <v>4.9618426657231901E-2</v>
      </c>
    </row>
    <row r="802" spans="1:115" customFormat="1" hidden="1" outlineLevel="1">
      <c r="A802" s="398">
        <f t="shared" si="59"/>
        <v>43069</v>
      </c>
      <c r="B802" s="402"/>
      <c r="C802" s="399"/>
      <c r="D802" s="399">
        <v>8.0000000000000004E-4</v>
      </c>
      <c r="E802" s="399">
        <v>2.79855687540944E-2</v>
      </c>
      <c r="F802" s="399">
        <v>2.99265326539341E-2</v>
      </c>
      <c r="G802" s="399">
        <v>9.079994000000001E-3</v>
      </c>
      <c r="H802" s="399">
        <v>4.9969109999999997E-2</v>
      </c>
      <c r="I802" s="399">
        <v>2.0630809999999999E-2</v>
      </c>
      <c r="J802" s="399">
        <v>3.5213370000000001E-2</v>
      </c>
      <c r="K802" s="399">
        <v>3.8549760000000002E-2</v>
      </c>
      <c r="L802" s="399">
        <v>2.664234E-2</v>
      </c>
      <c r="M802" s="399">
        <v>2.482388E-2</v>
      </c>
      <c r="N802" s="399">
        <v>1.0904860000000001E-2</v>
      </c>
      <c r="O802" s="399">
        <v>5.5742750000000001E-2</v>
      </c>
      <c r="P802" s="399">
        <v>2.8781259999999999E-2</v>
      </c>
      <c r="Q802" s="399">
        <v>2.8924599999999998E-2</v>
      </c>
      <c r="R802" s="399">
        <v>2.0278049759427399E-2</v>
      </c>
      <c r="S802" s="399">
        <v>-1.5482545961283701E-2</v>
      </c>
      <c r="T802" s="399">
        <v>-9.0991291972735092E-3</v>
      </c>
      <c r="U802" s="399">
        <v>0.14350795029805799</v>
      </c>
      <c r="V802" s="399">
        <v>6.46623197820652E-2</v>
      </c>
      <c r="W802" s="399">
        <v>-2.1972618499251799E-2</v>
      </c>
      <c r="X802" s="399">
        <v>-6.7991308910305401E-2</v>
      </c>
      <c r="Y802" s="399">
        <v>-4.7161566842543197E-2</v>
      </c>
      <c r="Z802" s="399">
        <v>2.4994987701851299E-2</v>
      </c>
      <c r="AA802" s="399">
        <v>0.14835648008223301</v>
      </c>
      <c r="AB802" s="399">
        <v>-0.103964260659584</v>
      </c>
      <c r="AC802" s="399">
        <v>1.9347307287332E-2</v>
      </c>
      <c r="AD802" s="399">
        <v>8.9559678579648597E-2</v>
      </c>
      <c r="AE802" s="399">
        <v>7.1669552974179498E-2</v>
      </c>
      <c r="AF802" s="399">
        <v>-1.4691336272305599E-2</v>
      </c>
      <c r="AG802" s="399">
        <v>8.9269180683442903E-2</v>
      </c>
      <c r="AH802" s="399">
        <v>-5.6056862643289997E-2</v>
      </c>
      <c r="AI802" s="399">
        <v>4.6918854534201398E-3</v>
      </c>
      <c r="AJ802" s="399">
        <v>3.0298969686142199E-3</v>
      </c>
      <c r="AK802" s="399">
        <v>4.34781067198639E-2</v>
      </c>
      <c r="AL802" s="399">
        <v>-4.8592096463736502E-2</v>
      </c>
      <c r="AM802" s="399">
        <v>4.2063278942120898E-2</v>
      </c>
      <c r="AN802" s="399">
        <v>-7.7863501343378994E-2</v>
      </c>
      <c r="AO802" s="399">
        <v>8.8603493930376795E-2</v>
      </c>
      <c r="AP802" s="399">
        <v>3.2674154343184099E-3</v>
      </c>
      <c r="AQ802" s="399">
        <v>9.8745222567357294E-2</v>
      </c>
      <c r="AR802" s="399">
        <v>-2.8821503552399801E-2</v>
      </c>
      <c r="AS802" s="399"/>
      <c r="AT802" s="399">
        <v>-3.6149279552057802E-2</v>
      </c>
      <c r="AU802" s="399">
        <v>-9.8505229504320894E-3</v>
      </c>
      <c r="AV802" s="399">
        <v>6.4395924879299293E-2</v>
      </c>
      <c r="AW802" s="399">
        <v>4.2274657584660397E-2</v>
      </c>
      <c r="AX802" s="399">
        <v>0.101813336571378</v>
      </c>
      <c r="AY802" s="399">
        <v>-7.4182842498351498E-3</v>
      </c>
      <c r="AZ802" s="399">
        <v>1.30368087537031E-2</v>
      </c>
      <c r="BA802" s="399">
        <v>-8.0804607120452607E-3</v>
      </c>
      <c r="BB802" s="399">
        <v>7.8092668584611696E-2</v>
      </c>
      <c r="BC802" s="399">
        <v>5.45846375088661E-2</v>
      </c>
      <c r="BD802" s="399">
        <v>8.7353248866674393E-2</v>
      </c>
      <c r="BE802" s="399">
        <v>-1.32667886075913E-2</v>
      </c>
      <c r="BF802" s="399">
        <v>-9.57108744322267E-2</v>
      </c>
      <c r="BG802" s="399">
        <v>2.0374871766364499E-2</v>
      </c>
      <c r="BH802" s="399">
        <v>7.8809732722424794E-2</v>
      </c>
      <c r="BI802" s="399">
        <v>-1.19789884917453E-2</v>
      </c>
      <c r="BJ802" s="399">
        <v>4.4460678781540697E-2</v>
      </c>
      <c r="BK802" s="399">
        <v>3.9395929713488202E-2</v>
      </c>
      <c r="BL802" s="399">
        <v>3.8862930069324397E-2</v>
      </c>
      <c r="BM802" s="399">
        <v>6.5057477474170497E-2</v>
      </c>
      <c r="BN802" s="399">
        <v>0.16624141192158001</v>
      </c>
      <c r="BO802" s="399">
        <v>3.63610657159072E-2</v>
      </c>
      <c r="BP802" s="399">
        <v>4.1909717900263599E-2</v>
      </c>
      <c r="BQ802" s="399">
        <v>-4.9753474985736402E-4</v>
      </c>
      <c r="BR802" s="399">
        <v>8.9051486000225097E-2</v>
      </c>
      <c r="BS802" s="399">
        <v>-2.6192035301194499E-2</v>
      </c>
      <c r="BT802" s="399">
        <v>2.55453354138108E-2</v>
      </c>
      <c r="BU802" s="399">
        <v>5.3380593114140402E-2</v>
      </c>
      <c r="BV802" s="399">
        <v>2.5595983055346399E-3</v>
      </c>
      <c r="BW802" s="399">
        <v>0.11361823930098799</v>
      </c>
      <c r="BX802" s="403">
        <v>2.1750028895836899E-2</v>
      </c>
      <c r="BY802" s="399">
        <v>1.98725540621815E-2</v>
      </c>
      <c r="BZ802" s="399">
        <v>9.2240170967450297E-2</v>
      </c>
      <c r="CA802" s="399">
        <v>-9.0601789895434895E-2</v>
      </c>
      <c r="CB802" s="399">
        <v>-1.8061962598530899E-2</v>
      </c>
      <c r="CC802" s="399">
        <v>0.117758766589416</v>
      </c>
      <c r="CD802" s="399"/>
      <c r="CE802" s="399"/>
      <c r="CF802" s="399">
        <v>2.2953456235287301E-2</v>
      </c>
      <c r="CG802" s="399">
        <v>8.7387853849191399E-2</v>
      </c>
      <c r="CH802" s="399">
        <v>-1.7968554620544901E-2</v>
      </c>
      <c r="CI802" s="399">
        <v>-2.7355668210865301E-2</v>
      </c>
      <c r="CJ802" s="399">
        <v>1.6983571335670699E-2</v>
      </c>
      <c r="CK802" s="399"/>
      <c r="CL802" s="399"/>
      <c r="CM802" s="399"/>
      <c r="CN802" s="399"/>
      <c r="CO802" s="399"/>
      <c r="CP802" s="399"/>
      <c r="CQ802" s="399"/>
      <c r="CR802" s="399">
        <v>6.1494582095182803E-3</v>
      </c>
      <c r="CS802" s="399"/>
      <c r="CT802" s="399"/>
      <c r="CU802" s="399"/>
      <c r="CV802" s="399"/>
      <c r="CW802" s="399"/>
      <c r="CX802" s="399"/>
      <c r="CY802" s="399">
        <v>-1.7956669574852199E-2</v>
      </c>
      <c r="CZ802" s="399"/>
      <c r="DA802" s="399"/>
      <c r="DB802" s="399"/>
      <c r="DC802" s="399"/>
      <c r="DD802" s="399"/>
      <c r="DE802" s="399"/>
      <c r="DG802" s="404"/>
      <c r="DI802" s="399"/>
      <c r="DJ802" s="399">
        <v>-0.15058827119714999</v>
      </c>
      <c r="DK802" s="399">
        <v>1.88053384259654E-2</v>
      </c>
    </row>
    <row r="803" spans="1:115" customFormat="1" hidden="1" outlineLevel="1">
      <c r="A803" s="398">
        <f t="shared" si="59"/>
        <v>43100</v>
      </c>
      <c r="B803" s="402"/>
      <c r="C803" s="399"/>
      <c r="D803" s="399">
        <v>8.9999999999999998E-4</v>
      </c>
      <c r="E803" s="399">
        <v>8.6348944578200602E-3</v>
      </c>
      <c r="F803" s="399">
        <v>1.27945014930703E-2</v>
      </c>
      <c r="G803" s="399">
        <v>2.0933939999999998E-2</v>
      </c>
      <c r="H803" s="399">
        <v>2.2951410000000002E-2</v>
      </c>
      <c r="I803" s="399">
        <v>5.3885949999999995E-2</v>
      </c>
      <c r="J803" s="399">
        <v>1.4658299999999999E-2</v>
      </c>
      <c r="K803" s="399">
        <v>1.8816090000000001E-2</v>
      </c>
      <c r="L803" s="399">
        <v>-1.4197489999999999E-3</v>
      </c>
      <c r="M803" s="399">
        <v>6.5974410000000008E-3</v>
      </c>
      <c r="N803" s="399">
        <v>9.5403220000000002E-4</v>
      </c>
      <c r="O803" s="399">
        <v>2.0526460000000003E-2</v>
      </c>
      <c r="P803" s="399">
        <v>-5.0331250000000003E-3</v>
      </c>
      <c r="Q803" s="399">
        <v>-5.8998290000000002E-2</v>
      </c>
      <c r="R803" s="399">
        <v>-1.5245834101766199E-2</v>
      </c>
      <c r="S803" s="399">
        <v>2.9445999780345501E-2</v>
      </c>
      <c r="T803" s="399">
        <v>-5.6014746659359502E-2</v>
      </c>
      <c r="U803" s="399">
        <v>-1.8924317699229899E-2</v>
      </c>
      <c r="V803" s="399">
        <v>-6.1865555953898302E-3</v>
      </c>
      <c r="W803" s="399">
        <v>-1.8316686577452598E-2</v>
      </c>
      <c r="X803" s="399">
        <v>-5.1615776117967603E-2</v>
      </c>
      <c r="Y803" s="399">
        <v>9.4580039962128808E-3</v>
      </c>
      <c r="Z803" s="399">
        <v>7.4596912735246795E-2</v>
      </c>
      <c r="AA803" s="399">
        <v>9.1634733203598204E-3</v>
      </c>
      <c r="AB803" s="399">
        <v>5.0383878634927097E-2</v>
      </c>
      <c r="AC803" s="399">
        <v>-2.00344741564864E-2</v>
      </c>
      <c r="AD803" s="399">
        <v>5.5971845202393102E-2</v>
      </c>
      <c r="AE803" s="399">
        <v>3.3913917203612899E-2</v>
      </c>
      <c r="AF803" s="399">
        <v>-1.6057237480366901E-2</v>
      </c>
      <c r="AG803" s="399">
        <v>3.62695139983506E-2</v>
      </c>
      <c r="AH803" s="399">
        <v>7.1182082947362996E-3</v>
      </c>
      <c r="AI803" s="399">
        <v>2.4466229943493199E-2</v>
      </c>
      <c r="AJ803" s="399">
        <v>1.66285259542393E-2</v>
      </c>
      <c r="AK803" s="399">
        <v>1.8872779935867199E-2</v>
      </c>
      <c r="AL803" s="399">
        <v>4.8752148207014699E-2</v>
      </c>
      <c r="AM803" s="399">
        <v>6.0478211463688104E-3</v>
      </c>
      <c r="AN803" s="399">
        <v>-4.0292170707625301E-2</v>
      </c>
      <c r="AO803" s="399">
        <v>0.173685743913261</v>
      </c>
      <c r="AP803" s="399">
        <v>2.7172246954807602E-2</v>
      </c>
      <c r="AQ803" s="399">
        <v>3.8691572044801698E-2</v>
      </c>
      <c r="AR803" s="399">
        <v>-3.5922492965221597E-2</v>
      </c>
      <c r="AS803" s="399"/>
      <c r="AT803" s="399">
        <v>-3.6282098464922398E-2</v>
      </c>
      <c r="AU803" s="399">
        <v>-5.5574446558748197E-3</v>
      </c>
      <c r="AV803" s="399">
        <v>2.9179371983837101E-2</v>
      </c>
      <c r="AW803" s="399">
        <v>2.1002339279597899E-2</v>
      </c>
      <c r="AX803" s="399">
        <v>7.3392773631667907E-2</v>
      </c>
      <c r="AY803" s="399">
        <v>-2.2421500209748702E-2</v>
      </c>
      <c r="AZ803" s="399">
        <v>2.6588563904605501E-2</v>
      </c>
      <c r="BA803" s="399">
        <v>-6.0742334660292399E-2</v>
      </c>
      <c r="BB803" s="399">
        <v>-3.9529886935106701E-2</v>
      </c>
      <c r="BC803" s="399">
        <v>-0.11601231285418701</v>
      </c>
      <c r="BD803" s="399">
        <v>1.2044967737303101E-2</v>
      </c>
      <c r="BE803" s="399">
        <v>3.8602866334418597E-2</v>
      </c>
      <c r="BF803" s="399">
        <v>6.0166838135378597E-2</v>
      </c>
      <c r="BG803" s="399">
        <v>-2.3962639497662102E-3</v>
      </c>
      <c r="BH803" s="399">
        <v>2.2968922066356E-2</v>
      </c>
      <c r="BI803" s="399">
        <v>-8.1880092677947894E-2</v>
      </c>
      <c r="BJ803" s="399">
        <v>-1.77758802710851E-2</v>
      </c>
      <c r="BK803" s="399">
        <v>0.116400882069344</v>
      </c>
      <c r="BL803" s="399">
        <v>2.31536965221865E-2</v>
      </c>
      <c r="BM803" s="399">
        <v>-8.7147887626330703E-2</v>
      </c>
      <c r="BN803" s="399">
        <v>1.05525341686394E-2</v>
      </c>
      <c r="BO803" s="399">
        <v>5.2105342966432197E-2</v>
      </c>
      <c r="BP803" s="399">
        <v>6.6861952254020099E-2</v>
      </c>
      <c r="BQ803" s="399">
        <v>6.6732834590266202E-2</v>
      </c>
      <c r="BR803" s="399">
        <v>-3.3790579825737001E-2</v>
      </c>
      <c r="BS803" s="399">
        <v>-4.3678195997216201E-2</v>
      </c>
      <c r="BT803" s="399">
        <v>1.27008940091075E-2</v>
      </c>
      <c r="BU803" s="399">
        <v>1.01376216665627E-2</v>
      </c>
      <c r="BV803" s="399">
        <v>-4.00811118333253E-2</v>
      </c>
      <c r="BW803" s="399">
        <v>2.0985531659545899E-2</v>
      </c>
      <c r="BX803" s="403">
        <v>3.9954128686785897E-2</v>
      </c>
      <c r="BY803" s="399">
        <v>-5.6851180097876201E-2</v>
      </c>
      <c r="BZ803" s="399">
        <v>2.68095778661709E-2</v>
      </c>
      <c r="CA803" s="399">
        <v>1.9572967574418201E-2</v>
      </c>
      <c r="CB803" s="399">
        <v>3.8501398172198401E-2</v>
      </c>
      <c r="CC803" s="399">
        <v>-5.3525060607982497E-2</v>
      </c>
      <c r="CD803" s="399"/>
      <c r="CE803" s="399"/>
      <c r="CF803" s="399">
        <v>1.6455544560386001E-2</v>
      </c>
      <c r="CG803" s="399">
        <v>-1.6670800597086401E-2</v>
      </c>
      <c r="CH803" s="399">
        <v>8.0598913115572199E-2</v>
      </c>
      <c r="CI803" s="399">
        <v>-0.10312497615814201</v>
      </c>
      <c r="CJ803" s="399">
        <v>1.6276757509251501E-2</v>
      </c>
      <c r="CK803" s="399"/>
      <c r="CL803" s="399"/>
      <c r="CM803" s="399"/>
      <c r="CN803" s="399"/>
      <c r="CO803" s="399"/>
      <c r="CP803" s="399"/>
      <c r="CQ803" s="399"/>
      <c r="CR803" s="399">
        <v>4.9240026445367797E-2</v>
      </c>
      <c r="CS803" s="399"/>
      <c r="CT803" s="399"/>
      <c r="CU803" s="399"/>
      <c r="CV803" s="399"/>
      <c r="CW803" s="399"/>
      <c r="CX803" s="399"/>
      <c r="CY803" s="399">
        <v>0.107273275940448</v>
      </c>
      <c r="CZ803" s="399"/>
      <c r="DA803" s="399"/>
      <c r="DB803" s="399"/>
      <c r="DC803" s="399"/>
      <c r="DD803" s="399"/>
      <c r="DE803" s="399"/>
      <c r="DG803" s="404"/>
      <c r="DI803" s="399"/>
      <c r="DJ803" s="399">
        <v>3.3241019769008902E-2</v>
      </c>
      <c r="DK803" s="399">
        <v>-7.6004087160489401E-3</v>
      </c>
    </row>
    <row r="804" spans="1:115" customFormat="1" hidden="1" outlineLevel="1">
      <c r="A804" s="398">
        <f t="shared" si="59"/>
        <v>43131</v>
      </c>
      <c r="B804" s="402"/>
      <c r="C804" s="399" cm="1">
        <f t="array" ref="C804">IFERROR(INDEX(NAVTracking!$B:$B,MATCH($A804,NAVTracking!$A:$A,0)) / INDEX(NAVTracking!$B:$B,MATCH($A804,NAVTracking!$A:$A,0)-1)-1,0)</f>
        <v>0.19396530675161516</v>
      </c>
      <c r="D804" s="399">
        <v>1.1000000000000001E-3</v>
      </c>
      <c r="E804" s="399">
        <v>5.1751065011925002E-2</v>
      </c>
      <c r="F804" s="399">
        <v>4.8282431685440601E-2</v>
      </c>
      <c r="G804" s="399">
        <v>3.5552300000000002E-2</v>
      </c>
      <c r="H804" s="399">
        <v>8.3541709999999991E-2</v>
      </c>
      <c r="I804" s="399">
        <v>3.1531080000000003E-2</v>
      </c>
      <c r="J804" s="399">
        <v>5.7110219999999996E-2</v>
      </c>
      <c r="K804" s="399">
        <v>4.5936640000000001E-2</v>
      </c>
      <c r="L804" s="399">
        <v>-4.2540370000000001E-2</v>
      </c>
      <c r="M804" s="399">
        <v>1.140976E-2</v>
      </c>
      <c r="N804" s="399">
        <v>7.551751000000001E-2</v>
      </c>
      <c r="O804" s="399">
        <v>1.7118599999999998E-2</v>
      </c>
      <c r="P804" s="399">
        <v>6.7860389999999993E-2</v>
      </c>
      <c r="Q804" s="399">
        <v>-3.1306290000000001E-2</v>
      </c>
      <c r="R804" s="399">
        <v>-1.0636397927393701E-2</v>
      </c>
      <c r="S804" s="399">
        <v>5.4953687785721503E-2</v>
      </c>
      <c r="T804" s="399">
        <v>0.33657588793992499</v>
      </c>
      <c r="U804" s="399">
        <v>8.9340132505155406E-2</v>
      </c>
      <c r="V804" s="399">
        <v>0.24063896551025801</v>
      </c>
      <c r="W804" s="399">
        <v>5.4267499640209001E-2</v>
      </c>
      <c r="X804" s="399">
        <v>1.1360499794317899E-2</v>
      </c>
      <c r="Y804" s="399">
        <v>0.14147375455696901</v>
      </c>
      <c r="Z804" s="399">
        <v>0.13284488142192299</v>
      </c>
      <c r="AA804" s="399">
        <v>4.7012361824262598E-2</v>
      </c>
      <c r="AB804" s="399">
        <v>-3.6637684957928497E-2</v>
      </c>
      <c r="AC804" s="399">
        <v>0.114252175698315</v>
      </c>
      <c r="AD804" s="399">
        <v>0.111717546325769</v>
      </c>
      <c r="AE804" s="399">
        <v>1.07896883145142E-2</v>
      </c>
      <c r="AF804" s="399">
        <v>-1.7120280880272998E-2</v>
      </c>
      <c r="AG804" s="399">
        <v>0.1172222702563</v>
      </c>
      <c r="AH804" s="399">
        <v>-1.1914381000281001E-2</v>
      </c>
      <c r="AI804" s="399">
        <v>0.118061844523908</v>
      </c>
      <c r="AJ804" s="399">
        <v>0.122289674675787</v>
      </c>
      <c r="AK804" s="399">
        <v>0.111263672896803</v>
      </c>
      <c r="AL804" s="399">
        <v>1.7116334561988399E-3</v>
      </c>
      <c r="AM804" s="399">
        <v>0.105279915684123</v>
      </c>
      <c r="AN804" s="399">
        <v>4.0473784173891802E-2</v>
      </c>
      <c r="AO804" s="399">
        <v>-4.8351860430709799E-3</v>
      </c>
      <c r="AP804" s="399">
        <v>5.2958987031618499E-2</v>
      </c>
      <c r="AQ804" s="399">
        <v>9.0647582216040995E-2</v>
      </c>
      <c r="AR804" s="399">
        <v>0.27028432283809101</v>
      </c>
      <c r="AS804" s="399"/>
      <c r="AT804" s="399">
        <v>9.5408137443443605E-2</v>
      </c>
      <c r="AU804" s="399">
        <v>8.9209275962364804E-2</v>
      </c>
      <c r="AV804" s="399">
        <v>3.1688399854872202E-3</v>
      </c>
      <c r="AW804" s="399">
        <v>-5.3136502295126897E-2</v>
      </c>
      <c r="AX804" s="399">
        <v>3.8377022851992397E-2</v>
      </c>
      <c r="AY804" s="399">
        <v>0.14363794077387701</v>
      </c>
      <c r="AZ804" s="399">
        <v>1.7242253951781802E-2</v>
      </c>
      <c r="BA804" s="399">
        <v>-6.1967010833947497E-2</v>
      </c>
      <c r="BB804" s="399">
        <v>6.6518264585683204E-2</v>
      </c>
      <c r="BC804" s="399">
        <v>0.35304304369506501</v>
      </c>
      <c r="BD804" s="399">
        <v>5.0483923387344601E-2</v>
      </c>
      <c r="BE804" s="399">
        <v>0.11350590175869101</v>
      </c>
      <c r="BF804" s="399">
        <v>0.116818548720986</v>
      </c>
      <c r="BG804" s="399">
        <v>-0.100067851576459</v>
      </c>
      <c r="BH804" s="399">
        <v>0.146447421428405</v>
      </c>
      <c r="BI804" s="399">
        <v>0.13712015192542801</v>
      </c>
      <c r="BJ804" s="399">
        <v>-5.9361545137114398E-2</v>
      </c>
      <c r="BK804" s="399">
        <v>3.7793766175761002E-2</v>
      </c>
      <c r="BL804" s="399">
        <v>8.7269023898377901E-2</v>
      </c>
      <c r="BM804" s="399">
        <v>0.182851962736677</v>
      </c>
      <c r="BN804" s="399">
        <v>0.17081248484759701</v>
      </c>
      <c r="BO804" s="399">
        <v>1.27793636206741E-3</v>
      </c>
      <c r="BP804" s="399">
        <v>6.6128837451813999E-2</v>
      </c>
      <c r="BQ804" s="399">
        <v>9.4304199229475E-2</v>
      </c>
      <c r="BR804" s="399">
        <v>7.4026971608656497E-2</v>
      </c>
      <c r="BS804" s="399">
        <v>0.123076993614966</v>
      </c>
      <c r="BT804" s="399">
        <v>8.9546023901776406E-2</v>
      </c>
      <c r="BU804" s="399">
        <v>4.4026094174417003E-2</v>
      </c>
      <c r="BV804" s="399">
        <v>3.4642525807081402E-2</v>
      </c>
      <c r="BW804" s="399">
        <v>7.9493720138178597E-2</v>
      </c>
      <c r="BX804" s="403">
        <v>2.5035430555960098E-2</v>
      </c>
      <c r="BY804" s="399">
        <v>-6.6698688277148394E-2</v>
      </c>
      <c r="BZ804" s="399">
        <v>9.26850363384355E-2</v>
      </c>
      <c r="CA804" s="399">
        <v>2.6764539429532299E-2</v>
      </c>
      <c r="CB804" s="399">
        <v>1.4955038918802E-2</v>
      </c>
      <c r="CC804" s="399">
        <v>9.2124960462275807E-2</v>
      </c>
      <c r="CD804" s="399"/>
      <c r="CE804" s="399"/>
      <c r="CF804" s="399">
        <v>7.9691041900180601E-2</v>
      </c>
      <c r="CG804" s="399">
        <v>4.11449599830227E-2</v>
      </c>
      <c r="CH804" s="399">
        <v>9.1853678142141904E-2</v>
      </c>
      <c r="CI804" s="399">
        <v>-9.7561012891151003E-2</v>
      </c>
      <c r="CJ804" s="399">
        <v>0.11070854412282501</v>
      </c>
      <c r="CK804" s="399"/>
      <c r="CL804" s="399"/>
      <c r="CM804" s="399"/>
      <c r="CN804" s="399"/>
      <c r="CO804" s="399"/>
      <c r="CP804" s="399"/>
      <c r="CQ804" s="399"/>
      <c r="CR804" s="399">
        <v>2.4681384810385499E-2</v>
      </c>
      <c r="CS804" s="399"/>
      <c r="CT804" s="399"/>
      <c r="CU804" s="399"/>
      <c r="CV804" s="399"/>
      <c r="CW804" s="399"/>
      <c r="CX804" s="399"/>
      <c r="CY804" s="399">
        <v>0.10311944991599099</v>
      </c>
      <c r="CZ804" s="399"/>
      <c r="DA804" s="399"/>
      <c r="DB804" s="399"/>
      <c r="DC804" s="399"/>
      <c r="DD804" s="399"/>
      <c r="DE804" s="399"/>
      <c r="DG804" s="404"/>
      <c r="DI804" s="399"/>
      <c r="DJ804" s="399">
        <v>-4.02144780343488E-2</v>
      </c>
      <c r="DK804" s="399">
        <v>9.7244466515428396E-2</v>
      </c>
    </row>
    <row r="805" spans="1:115" customFormat="1" hidden="1" outlineLevel="1">
      <c r="A805" s="398">
        <f t="shared" si="59"/>
        <v>43159</v>
      </c>
      <c r="B805" s="402"/>
      <c r="C805" s="399" cm="1">
        <f t="array" ref="C805">IFERROR(INDEX(NAVTracking!$B:$B,MATCH($A805,NAVTracking!$A:$A,0)) / INDEX(NAVTracking!$B:$B,MATCH($A805,NAVTracking!$A:$A,0)-1)-1,0)</f>
        <v>-3.0631004532562289E-2</v>
      </c>
      <c r="D805" s="399">
        <v>1.1000000000000001E-3</v>
      </c>
      <c r="E805" s="399">
        <v>-3.8764223283040702E-2</v>
      </c>
      <c r="F805" s="399">
        <v>-3.5650642894420402E-2</v>
      </c>
      <c r="G805" s="399">
        <v>-5.2274649999999999E-2</v>
      </c>
      <c r="H805" s="399">
        <v>-3.6923080000000004E-2</v>
      </c>
      <c r="I805" s="399">
        <v>-0.10737730000000001</v>
      </c>
      <c r="J805" s="399">
        <v>-2.714749E-2</v>
      </c>
      <c r="K805" s="399">
        <v>-4.385199E-2</v>
      </c>
      <c r="L805" s="399">
        <v>-7.6777849999999995E-2</v>
      </c>
      <c r="M805" s="399">
        <v>-5.7164550000000001E-2</v>
      </c>
      <c r="N805" s="399">
        <v>9.5953040000000002E-4</v>
      </c>
      <c r="O805" s="399">
        <v>-7.4390739999999997E-2</v>
      </c>
      <c r="P805" s="399">
        <v>-4.19198E-2</v>
      </c>
      <c r="Q805" s="399">
        <v>-4.1083759999999997E-2</v>
      </c>
      <c r="R805" s="399">
        <v>6.8185192210154399E-2</v>
      </c>
      <c r="S805" s="399">
        <v>-6.7216830133903602E-2</v>
      </c>
      <c r="T805" s="399">
        <v>-0.118631742474058</v>
      </c>
      <c r="U805" s="399">
        <v>3.72786569080574E-2</v>
      </c>
      <c r="V805" s="399">
        <v>4.2429085528136401E-2</v>
      </c>
      <c r="W805" s="399">
        <v>2.1950422036034901E-2</v>
      </c>
      <c r="X805" s="399">
        <v>4.6241104491307097E-2</v>
      </c>
      <c r="Y805" s="399">
        <v>-4.5842997191418398E-2</v>
      </c>
      <c r="Z805" s="399">
        <v>1.0815289254137101E-2</v>
      </c>
      <c r="AA805" s="399">
        <v>-1.7750988479381499E-2</v>
      </c>
      <c r="AB805" s="399">
        <v>1.1096340495586301E-2</v>
      </c>
      <c r="AC805" s="399">
        <v>2.054250076957E-2</v>
      </c>
      <c r="AD805" s="399">
        <v>-8.2719136984150204E-2</v>
      </c>
      <c r="AE805" s="399">
        <v>-5.0703921739340102E-2</v>
      </c>
      <c r="AF805" s="399">
        <v>-0.101027338357604</v>
      </c>
      <c r="AG805" s="399">
        <v>-7.0697471308747706E-2</v>
      </c>
      <c r="AH805" s="399">
        <v>-9.0946264769770094E-2</v>
      </c>
      <c r="AI805" s="399">
        <v>-5.5737870491983199E-2</v>
      </c>
      <c r="AJ805" s="399">
        <v>-6.6231267190693499E-2</v>
      </c>
      <c r="AK805" s="399">
        <v>-2.96660859467812E-2</v>
      </c>
      <c r="AL805" s="399">
        <v>-9.8998775186402196E-2</v>
      </c>
      <c r="AM805" s="399">
        <v>-1.2147658218024601E-3</v>
      </c>
      <c r="AN805" s="399">
        <v>1.7754434586385499E-3</v>
      </c>
      <c r="AO805" s="399">
        <v>3.6951789074016299E-2</v>
      </c>
      <c r="AP805" s="399">
        <v>-8.4894511684140195E-2</v>
      </c>
      <c r="AQ805" s="399">
        <v>-1.74438602468419E-2</v>
      </c>
      <c r="AR805" s="399">
        <v>-1.4847904989048699E-2</v>
      </c>
      <c r="AS805" s="399"/>
      <c r="AT805" s="399">
        <v>-1.78328286827204E-2</v>
      </c>
      <c r="AU805" s="399">
        <v>9.8182051557639399E-2</v>
      </c>
      <c r="AV805" s="399">
        <v>-8.7863730509793403E-2</v>
      </c>
      <c r="AW805" s="399">
        <v>-9.0572127726503804E-2</v>
      </c>
      <c r="AX805" s="399">
        <v>9.7149842647448192E-3</v>
      </c>
      <c r="AY805" s="399">
        <v>-7.2874547362057396E-2</v>
      </c>
      <c r="AZ805" s="399">
        <v>-3.5152194290962099E-2</v>
      </c>
      <c r="BA805" s="399">
        <v>-3.2855859311459901E-2</v>
      </c>
      <c r="BB805" s="399">
        <v>5.2565567364184898E-2</v>
      </c>
      <c r="BC805" s="399">
        <v>-1.8332991113812699E-2</v>
      </c>
      <c r="BD805" s="399">
        <v>3.3657885771256599E-2</v>
      </c>
      <c r="BE805" s="399">
        <v>-5.0338368938089798E-3</v>
      </c>
      <c r="BF805" s="399">
        <v>-3.8946560560726498E-2</v>
      </c>
      <c r="BG805" s="399">
        <v>-3.2816909799837202E-2</v>
      </c>
      <c r="BH805" s="399">
        <v>-0.16217513743689299</v>
      </c>
      <c r="BI805" s="399">
        <v>0.108813176447285</v>
      </c>
      <c r="BJ805" s="399">
        <v>-7.5451254976590498E-2</v>
      </c>
      <c r="BK805" s="399">
        <v>-5.0067544266994203E-2</v>
      </c>
      <c r="BL805" s="399">
        <v>-1.4698413257061499E-3</v>
      </c>
      <c r="BM805" s="399">
        <v>-1.2092608941169E-2</v>
      </c>
      <c r="BN805" s="399">
        <v>-2.2043422987429701E-2</v>
      </c>
      <c r="BO805" s="399">
        <v>-9.8251820432842807E-2</v>
      </c>
      <c r="BP805" s="399">
        <v>-0.14860106908703599</v>
      </c>
      <c r="BQ805" s="399">
        <v>-2.5061307194330799E-2</v>
      </c>
      <c r="BR805" s="399">
        <v>-4.4851632929086997E-2</v>
      </c>
      <c r="BS805" s="399">
        <v>6.2071295644909796E-3</v>
      </c>
      <c r="BT805" s="399">
        <v>-8.66109555871508E-3</v>
      </c>
      <c r="BU805" s="399">
        <v>-7.2697702274071005E-2</v>
      </c>
      <c r="BV805" s="399">
        <v>-7.2152769581549703E-2</v>
      </c>
      <c r="BW805" s="399">
        <v>-0.15562853917876801</v>
      </c>
      <c r="BX805" s="403">
        <v>-6.8970782934110506E-2</v>
      </c>
      <c r="BY805" s="399">
        <v>-2.8802965521825399E-2</v>
      </c>
      <c r="BZ805" s="399">
        <v>7.7997153120840101E-2</v>
      </c>
      <c r="CA805" s="399">
        <v>-5.7756259048808503E-2</v>
      </c>
      <c r="CB805" s="399">
        <v>-3.4318770965824301E-2</v>
      </c>
      <c r="CC805" s="399">
        <v>-0.13928056661220301</v>
      </c>
      <c r="CD805" s="399"/>
      <c r="CE805" s="399"/>
      <c r="CF805" s="399">
        <v>-5.7022779138066498E-2</v>
      </c>
      <c r="CG805" s="399">
        <v>-4.9011327173514301E-2</v>
      </c>
      <c r="CH805" s="399">
        <v>-0.10161429268163</v>
      </c>
      <c r="CI805" s="399">
        <v>-5.5984512623444699E-2</v>
      </c>
      <c r="CJ805" s="399">
        <v>-8.4151680177504407E-3</v>
      </c>
      <c r="CK805" s="399"/>
      <c r="CL805" s="399"/>
      <c r="CM805" s="399"/>
      <c r="CN805" s="399"/>
      <c r="CO805" s="399"/>
      <c r="CP805" s="399"/>
      <c r="CQ805" s="399"/>
      <c r="CR805" s="399">
        <v>-2.3860470419792799E-2</v>
      </c>
      <c r="CS805" s="399"/>
      <c r="CT805" s="399"/>
      <c r="CU805" s="399"/>
      <c r="CV805" s="399"/>
      <c r="CW805" s="399"/>
      <c r="CX805" s="399"/>
      <c r="CY805" s="399">
        <v>-0.18700009890053401</v>
      </c>
      <c r="CZ805" s="399"/>
      <c r="DA805" s="399"/>
      <c r="DB805" s="399"/>
      <c r="DC805" s="399"/>
      <c r="DD805" s="399"/>
      <c r="DE805" s="399"/>
      <c r="DG805" s="404"/>
      <c r="DI805" s="399"/>
      <c r="DJ805" s="399">
        <v>0.13128494031010901</v>
      </c>
      <c r="DK805" s="399">
        <v>-4.7654751784076597E-2</v>
      </c>
    </row>
    <row r="806" spans="1:115" customFormat="1" hidden="1" outlineLevel="1">
      <c r="A806" s="398">
        <f t="shared" si="59"/>
        <v>43190</v>
      </c>
      <c r="B806" s="402"/>
      <c r="C806" s="399" cm="1">
        <f t="array" ref="C806">IFERROR(INDEX(NAVTracking!$B:$B,MATCH($A806,NAVTracking!$A:$A,0)) / INDEX(NAVTracking!$B:$B,MATCH($A806,NAVTracking!$A:$A,0)-1)-1,0)</f>
        <v>-1.4737147661114336E-2</v>
      </c>
      <c r="D806" s="399">
        <v>1.1999999999999999E-3</v>
      </c>
      <c r="E806" s="399">
        <v>-2.1616701742062299E-2</v>
      </c>
      <c r="F806" s="399">
        <v>-1.74705718294213E-2</v>
      </c>
      <c r="G806" s="399">
        <v>-3.657875E-2</v>
      </c>
      <c r="H806" s="399">
        <v>-2.3100040000000002E-2</v>
      </c>
      <c r="I806" s="399">
        <v>2.0335220000000001E-2</v>
      </c>
      <c r="J806" s="399">
        <v>-3.2249710000000001E-2</v>
      </c>
      <c r="K806" s="399">
        <v>-1.9590650000000001E-2</v>
      </c>
      <c r="L806" s="399">
        <v>3.8797810000000002E-2</v>
      </c>
      <c r="M806" s="399">
        <v>-2.8836490000000003E-2</v>
      </c>
      <c r="N806" s="399">
        <v>-3.3752289999999997E-2</v>
      </c>
      <c r="O806" s="399">
        <v>-6.1105449999999993E-3</v>
      </c>
      <c r="P806" s="399">
        <v>-2.409592E-2</v>
      </c>
      <c r="Q806" s="399">
        <v>4.0206949999999998E-2</v>
      </c>
      <c r="R806" s="399">
        <v>-5.80509280720699E-2</v>
      </c>
      <c r="S806" s="399">
        <v>-1.0543736305192199E-2</v>
      </c>
      <c r="T806" s="399">
        <v>-0.170107310020156</v>
      </c>
      <c r="U806" s="399">
        <v>1.97663691637017E-2</v>
      </c>
      <c r="V806" s="399">
        <v>-4.3049348708110301E-2</v>
      </c>
      <c r="W806" s="399">
        <v>-0.115518722039813</v>
      </c>
      <c r="X806" s="399">
        <v>-6.0077668381258702E-3</v>
      </c>
      <c r="Y806" s="399">
        <v>-6.0294134088550999E-2</v>
      </c>
      <c r="Z806" s="399">
        <v>-0.15802465608493099</v>
      </c>
      <c r="AA806" s="399">
        <v>-1.29385010650898E-2</v>
      </c>
      <c r="AB806" s="399">
        <v>1.2193720352098301E-3</v>
      </c>
      <c r="AC806" s="399">
        <v>4.3013377856193597E-4</v>
      </c>
      <c r="AD806" s="399">
        <v>-1.09947008704288E-2</v>
      </c>
      <c r="AE806" s="399">
        <v>-2.6366851597274699E-2</v>
      </c>
      <c r="AF806" s="399">
        <v>5.7204373799513299E-2</v>
      </c>
      <c r="AG806" s="399">
        <v>-6.2869445464744295E-2</v>
      </c>
      <c r="AH806" s="399">
        <v>3.2149287767368501E-2</v>
      </c>
      <c r="AI806" s="399">
        <v>-6.6025130752132399E-2</v>
      </c>
      <c r="AJ806" s="399">
        <v>-6.0493538153550602E-2</v>
      </c>
      <c r="AK806" s="399">
        <v>-2.4387206940465499E-2</v>
      </c>
      <c r="AL806" s="399">
        <v>-7.0370235687140903E-2</v>
      </c>
      <c r="AM806" s="399">
        <v>-4.1169984191825701E-2</v>
      </c>
      <c r="AN806" s="399">
        <v>6.1568307580383397E-2</v>
      </c>
      <c r="AO806" s="399">
        <v>9.8890313481572997E-2</v>
      </c>
      <c r="AP806" s="399">
        <v>1.38214830925902E-2</v>
      </c>
      <c r="AQ806" s="399">
        <v>-5.8037101860239897E-3</v>
      </c>
      <c r="AR806" s="399">
        <v>-4.3016604560491202E-2</v>
      </c>
      <c r="AS806" s="399"/>
      <c r="AT806" s="399">
        <v>-9.7098823144573299E-2</v>
      </c>
      <c r="AU806" s="399">
        <v>4.7009340628777901E-2</v>
      </c>
      <c r="AV806" s="399">
        <v>2.0656910901477501E-3</v>
      </c>
      <c r="AW806" s="399">
        <v>9.6791327337508708E-3</v>
      </c>
      <c r="AX806" s="399">
        <v>4.89926875058612E-2</v>
      </c>
      <c r="AY806" s="399">
        <v>-4.6579269833454298E-2</v>
      </c>
      <c r="AZ806" s="399">
        <v>-2.3557060356415398E-2</v>
      </c>
      <c r="BA806" s="399">
        <v>3.7157457762385403E-2</v>
      </c>
      <c r="BB806" s="399">
        <v>-3.92529495949233E-2</v>
      </c>
      <c r="BC806" s="399">
        <v>6.8403943063343603E-2</v>
      </c>
      <c r="BD806" s="399">
        <v>-1.35460679899414E-2</v>
      </c>
      <c r="BE806" s="399">
        <v>-1.8370192580752599E-2</v>
      </c>
      <c r="BF806" s="399">
        <v>-8.6067138377812796E-2</v>
      </c>
      <c r="BG806" s="399">
        <v>4.42977235445563E-2</v>
      </c>
      <c r="BH806" s="399">
        <v>4.91222302301341E-3</v>
      </c>
      <c r="BI806" s="399">
        <v>4.7632709328374601E-2</v>
      </c>
      <c r="BJ806" s="399">
        <v>5.1801492329275702E-2</v>
      </c>
      <c r="BK806" s="399">
        <v>-4.68858113218871E-2</v>
      </c>
      <c r="BL806" s="399">
        <v>-4.7878673612492199E-2</v>
      </c>
      <c r="BM806" s="399">
        <v>-3.1938047703602999E-2</v>
      </c>
      <c r="BN806" s="399">
        <v>-5.3532986228962097E-2</v>
      </c>
      <c r="BO806" s="399">
        <v>1.89422096100395E-2</v>
      </c>
      <c r="BP806" s="399">
        <v>-5.6338028991710698E-2</v>
      </c>
      <c r="BQ806" s="399">
        <v>4.5072958324969603E-2</v>
      </c>
      <c r="BR806" s="399">
        <v>-5.0634512994634999E-2</v>
      </c>
      <c r="BS806" s="399">
        <v>0.114443762182626</v>
      </c>
      <c r="BT806" s="399">
        <v>-2.70052056075753E-2</v>
      </c>
      <c r="BU806" s="399">
        <v>-3.1161051335645801E-2</v>
      </c>
      <c r="BV806" s="399">
        <v>-6.7099945421322499E-2</v>
      </c>
      <c r="BW806" s="399">
        <v>-5.6612096256758396E-3</v>
      </c>
      <c r="BX806" s="403">
        <v>7.0945438186045201E-3</v>
      </c>
      <c r="BY806" s="399">
        <v>2.8271755180844401E-2</v>
      </c>
      <c r="BZ806" s="399">
        <v>-4.2206530929366298E-2</v>
      </c>
      <c r="CA806" s="399">
        <v>-3.7454648750902403E-2</v>
      </c>
      <c r="CB806" s="399">
        <v>-2.9723124020069401E-2</v>
      </c>
      <c r="CC806" s="399">
        <v>-8.1500368273228097E-2</v>
      </c>
      <c r="CD806" s="399"/>
      <c r="CE806" s="399"/>
      <c r="CF806" s="399">
        <v>2.6473606038645601E-2</v>
      </c>
      <c r="CG806" s="399">
        <v>-4.3677119200135998E-2</v>
      </c>
      <c r="CH806" s="399">
        <v>-1.31016278220946E-2</v>
      </c>
      <c r="CI806" s="399">
        <v>6.1349535316841397E-3</v>
      </c>
      <c r="CJ806" s="399">
        <v>-2.6661165106830999E-2</v>
      </c>
      <c r="CK806" s="399"/>
      <c r="CL806" s="399"/>
      <c r="CM806" s="399"/>
      <c r="CN806" s="399"/>
      <c r="CO806" s="399"/>
      <c r="CP806" s="399"/>
      <c r="CQ806" s="399"/>
      <c r="CR806" s="399">
        <v>-2.0145669245969701E-2</v>
      </c>
      <c r="CS806" s="399"/>
      <c r="CT806" s="399"/>
      <c r="CU806" s="399"/>
      <c r="CV806" s="399"/>
      <c r="CW806" s="399"/>
      <c r="CX806" s="399"/>
      <c r="CY806" s="399">
        <v>-5.5350565053468102E-2</v>
      </c>
      <c r="CZ806" s="399"/>
      <c r="DA806" s="399"/>
      <c r="DB806" s="399"/>
      <c r="DC806" s="399"/>
      <c r="DD806" s="399"/>
      <c r="DE806" s="399"/>
      <c r="DG806" s="404"/>
      <c r="DI806" s="399"/>
      <c r="DJ806" s="399">
        <v>1.97530675817418E-2</v>
      </c>
      <c r="DK806" s="399">
        <v>-8.1216919216589006E-3</v>
      </c>
    </row>
    <row r="807" spans="1:115" customFormat="1" hidden="1" outlineLevel="1">
      <c r="A807" s="398">
        <f t="shared" si="59"/>
        <v>43220</v>
      </c>
      <c r="B807" s="402"/>
      <c r="C807" s="399" cm="1">
        <f t="array" ref="C807">IFERROR(INDEX(NAVTracking!$B:$B,MATCH($A807,NAVTracking!$A:$A,0)) / INDEX(NAVTracking!$B:$B,MATCH($A807,NAVTracking!$A:$A,0)-1)-1,0)</f>
        <v>1.3696806921429383E-2</v>
      </c>
      <c r="D807" s="399">
        <v>1.4E-3</v>
      </c>
      <c r="E807" s="399">
        <v>2.7785427726387799E-3</v>
      </c>
      <c r="F807" s="399">
        <v>1.39826848695867E-3</v>
      </c>
      <c r="G807" s="399">
        <v>4.8099300000000005E-3</v>
      </c>
      <c r="H807" s="399">
        <v>1.9291389999999999E-2</v>
      </c>
      <c r="I807" s="399">
        <v>9.6892929999999988E-2</v>
      </c>
      <c r="J807" s="399">
        <v>-3.5986760000000003E-3</v>
      </c>
      <c r="K807" s="399">
        <v>-2.681331E-2</v>
      </c>
      <c r="L807" s="399">
        <v>8.2151849999999998E-3</v>
      </c>
      <c r="M807" s="399">
        <v>1.3624959999999998E-2</v>
      </c>
      <c r="N807" s="399">
        <v>-2.3391809999999999E-4</v>
      </c>
      <c r="O807" s="399">
        <v>-3.709962E-2</v>
      </c>
      <c r="P807" s="399">
        <v>9.1187390000000007E-3</v>
      </c>
      <c r="Q807" s="399">
        <v>2.4684729999999998E-2</v>
      </c>
      <c r="R807" s="399">
        <v>-1.5019632341171801E-2</v>
      </c>
      <c r="S807" s="399">
        <v>4.0535937463680401E-2</v>
      </c>
      <c r="T807" s="399">
        <v>8.2587055517793398E-2</v>
      </c>
      <c r="U807" s="399">
        <v>0.17797354139420399</v>
      </c>
      <c r="V807" s="399">
        <v>8.2074731485199504E-2</v>
      </c>
      <c r="W807" s="399">
        <v>0.124154268345208</v>
      </c>
      <c r="X807" s="399">
        <v>9.5695837032005997E-3</v>
      </c>
      <c r="Y807" s="399">
        <v>-2.04181485358934E-2</v>
      </c>
      <c r="Z807" s="399">
        <v>3.3105255369957301E-2</v>
      </c>
      <c r="AA807" s="399">
        <v>4.6330257818085703E-2</v>
      </c>
      <c r="AB807" s="399">
        <v>-2.3889783337055999E-2</v>
      </c>
      <c r="AC807" s="399">
        <v>4.0326695519728298E-2</v>
      </c>
      <c r="AD807" s="399">
        <v>3.5015015101524202E-2</v>
      </c>
      <c r="AE807" s="399">
        <v>-1.09514225015994E-3</v>
      </c>
      <c r="AF807" s="399">
        <v>2.9419406521451401E-3</v>
      </c>
      <c r="AG807" s="399">
        <v>0.16112392065018899</v>
      </c>
      <c r="AH807" s="399">
        <v>-1.9603605507954199E-2</v>
      </c>
      <c r="AI807" s="399">
        <v>-1.40145004557272E-2</v>
      </c>
      <c r="AJ807" s="399">
        <v>-1.7895363496205501E-2</v>
      </c>
      <c r="AK807" s="399">
        <v>-1.2582785505603201E-2</v>
      </c>
      <c r="AL807" s="399">
        <v>6.3579056531008996E-2</v>
      </c>
      <c r="AM807" s="399">
        <v>-5.05726545393127E-2</v>
      </c>
      <c r="AN807" s="399">
        <v>-8.9092389076012607E-2</v>
      </c>
      <c r="AO807" s="399">
        <v>0.119838419838753</v>
      </c>
      <c r="AP807" s="399">
        <v>8.0778559569662595E-2</v>
      </c>
      <c r="AQ807" s="399">
        <v>2.9349930653981698E-2</v>
      </c>
      <c r="AR807" s="399">
        <v>-2.8887191778363502E-2</v>
      </c>
      <c r="AS807" s="399"/>
      <c r="AT807" s="399">
        <v>2.3843806401266901E-3</v>
      </c>
      <c r="AU807" s="399">
        <v>6.0544237415723401E-2</v>
      </c>
      <c r="AV807" s="399">
        <v>-7.5217586066433001E-2</v>
      </c>
      <c r="AW807" s="399">
        <v>-7.9091937681079902E-2</v>
      </c>
      <c r="AX807" s="399">
        <v>0.10758481399117401</v>
      </c>
      <c r="AY807" s="399">
        <v>-4.5801920691152997E-3</v>
      </c>
      <c r="AZ807" s="399">
        <v>-6.23787287903977E-2</v>
      </c>
      <c r="BA807" s="399">
        <v>3.2691165872045E-2</v>
      </c>
      <c r="BB807" s="399">
        <v>-5.1923955647309297E-2</v>
      </c>
      <c r="BC807" s="399">
        <v>-3.78048898680634E-2</v>
      </c>
      <c r="BD807" s="399">
        <v>4.0338451133544E-2</v>
      </c>
      <c r="BE807" s="399">
        <v>-6.02527446487739E-2</v>
      </c>
      <c r="BF807" s="399">
        <v>0.122043891571097</v>
      </c>
      <c r="BG807" s="399">
        <v>2.80511764107713E-2</v>
      </c>
      <c r="BH807" s="399">
        <v>2.0600530303645601E-2</v>
      </c>
      <c r="BI807" s="399">
        <v>-3.9578191214869801E-2</v>
      </c>
      <c r="BJ807" s="399">
        <v>3.0004596657065001E-2</v>
      </c>
      <c r="BK807" s="399">
        <v>-1.55597253823107E-2</v>
      </c>
      <c r="BL807" s="399">
        <v>-5.8049000220678996E-3</v>
      </c>
      <c r="BM807" s="399">
        <v>6.7703405334577305E-2</v>
      </c>
      <c r="BN807" s="399">
        <v>3.6231823856796602E-2</v>
      </c>
      <c r="BO807" s="399">
        <v>9.7071204364178099E-2</v>
      </c>
      <c r="BP807" s="399">
        <v>-7.6121117209853706E-2</v>
      </c>
      <c r="BQ807" s="399">
        <v>8.2452474604545606E-2</v>
      </c>
      <c r="BR807" s="399">
        <v>0.104672932497838</v>
      </c>
      <c r="BS807" s="399">
        <v>-1.3552187301856301E-2</v>
      </c>
      <c r="BT807" s="399">
        <v>6.0692227605097598E-2</v>
      </c>
      <c r="BU807" s="399">
        <v>5.6964678851002502E-2</v>
      </c>
      <c r="BV807" s="399">
        <v>1.10072655396267E-2</v>
      </c>
      <c r="BW807" s="399">
        <v>-5.7326058657650699E-3</v>
      </c>
      <c r="BX807" s="403">
        <v>-8.6828732969320699E-3</v>
      </c>
      <c r="BY807" s="399">
        <v>3.4723326783455202E-2</v>
      </c>
      <c r="BZ807" s="399">
        <v>4.0943181538703299E-2</v>
      </c>
      <c r="CA807" s="399">
        <v>-3.8876283402659598E-2</v>
      </c>
      <c r="CB807" s="399">
        <v>-0.175050245843868</v>
      </c>
      <c r="CC807" s="399">
        <v>0.131075386727903</v>
      </c>
      <c r="CD807" s="399"/>
      <c r="CE807" s="399"/>
      <c r="CF807" s="399">
        <v>5.6307927893417499E-3</v>
      </c>
      <c r="CG807" s="399">
        <v>1.17627378060447E-3</v>
      </c>
      <c r="CH807" s="399">
        <v>5.8351270924199498E-2</v>
      </c>
      <c r="CI807" s="399">
        <v>-0.105691070778527</v>
      </c>
      <c r="CJ807" s="399">
        <v>2.46523791527322E-2</v>
      </c>
      <c r="CK807" s="399"/>
      <c r="CL807" s="399"/>
      <c r="CM807" s="399"/>
      <c r="CN807" s="399"/>
      <c r="CO807" s="399"/>
      <c r="CP807" s="399"/>
      <c r="CQ807" s="399"/>
      <c r="CR807" s="399">
        <v>-3.3641984057435202E-2</v>
      </c>
      <c r="CS807" s="399"/>
      <c r="CT807" s="399"/>
      <c r="CU807" s="399"/>
      <c r="CV807" s="399"/>
      <c r="CW807" s="399"/>
      <c r="CX807" s="399"/>
      <c r="CY807" s="399">
        <v>-0.226996551484241</v>
      </c>
      <c r="CZ807" s="399"/>
      <c r="DA807" s="399"/>
      <c r="DB807" s="399"/>
      <c r="DC807" s="399"/>
      <c r="DD807" s="399"/>
      <c r="DE807" s="399"/>
      <c r="DG807" s="404"/>
      <c r="DI807" s="399"/>
      <c r="DJ807" s="399">
        <v>-9.6851747837975993E-3</v>
      </c>
      <c r="DK807" s="399">
        <v>-3.02540783604178E-2</v>
      </c>
    </row>
    <row r="808" spans="1:115" customFormat="1" hidden="1" outlineLevel="1">
      <c r="A808" s="398">
        <f t="shared" si="59"/>
        <v>43251</v>
      </c>
      <c r="B808" s="402"/>
      <c r="C808" s="399" cm="1">
        <f t="array" ref="C808">IFERROR(INDEX(NAVTracking!$B:$B,MATCH($A808,NAVTracking!$A:$A,0)) / INDEX(NAVTracking!$B:$B,MATCH($A808,NAVTracking!$A:$A,0)-1)-1,0)</f>
        <v>1.3044962768743895E-2</v>
      </c>
      <c r="D808" s="399">
        <v>1.4E-3</v>
      </c>
      <c r="E808" s="399">
        <v>2.5963277435144799E-2</v>
      </c>
      <c r="F808" s="399">
        <v>2.7186774434521499E-2</v>
      </c>
      <c r="G808" s="399">
        <v>2.378011E-2</v>
      </c>
      <c r="H808" s="399">
        <v>2.1956950000000003E-2</v>
      </c>
      <c r="I808" s="399">
        <v>3.5925779999999997E-2</v>
      </c>
      <c r="J808" s="399">
        <v>-1.5891359999999999E-3</v>
      </c>
      <c r="K808" s="399">
        <v>3.3239770000000002E-2</v>
      </c>
      <c r="L808" s="399">
        <v>3.6798530000000003E-2</v>
      </c>
      <c r="M808" s="399">
        <v>-2.6294069999999999E-2</v>
      </c>
      <c r="N808" s="399">
        <v>7.0484320000000003E-2</v>
      </c>
      <c r="O808" s="399">
        <v>-1.1139090000000001E-2</v>
      </c>
      <c r="P808" s="399">
        <v>1.536178E-2</v>
      </c>
      <c r="Q808" s="399">
        <v>-3.1421840000000001E-3</v>
      </c>
      <c r="R808" s="399">
        <v>0.13512425404109499</v>
      </c>
      <c r="S808" s="399">
        <v>0.10111798352012701</v>
      </c>
      <c r="T808" s="399">
        <v>0.26194847406413402</v>
      </c>
      <c r="U808" s="399">
        <v>-0.15482421406677699</v>
      </c>
      <c r="V808" s="399">
        <v>4.0539412460286597E-2</v>
      </c>
      <c r="W808" s="399">
        <v>-3.3240321007466801E-2</v>
      </c>
      <c r="X808" s="399">
        <v>-7.5870634410999602E-2</v>
      </c>
      <c r="Y808" s="399">
        <v>3.1663922600356498E-2</v>
      </c>
      <c r="Z808" s="399">
        <v>0.12517861344606299</v>
      </c>
      <c r="AA808" s="399">
        <v>8.4099219607478501E-3</v>
      </c>
      <c r="AB808" s="399">
        <v>3.19607843711575E-2</v>
      </c>
      <c r="AC808" s="399">
        <v>6.8931350644998807E-2</v>
      </c>
      <c r="AD808" s="399">
        <v>-9.3753177260043896E-2</v>
      </c>
      <c r="AE808" s="399">
        <v>-8.5717422367334005E-3</v>
      </c>
      <c r="AF808" s="399">
        <v>1.6936154982544999E-2</v>
      </c>
      <c r="AG808" s="399">
        <v>3.5821602291309998E-2</v>
      </c>
      <c r="AH808" s="399">
        <v>0.112863852932524</v>
      </c>
      <c r="AI808" s="399">
        <v>6.6507398786952193E-2</v>
      </c>
      <c r="AJ808" s="399">
        <v>7.9934793088498796E-2</v>
      </c>
      <c r="AK808" s="399">
        <v>-2.6827721663113999E-3</v>
      </c>
      <c r="AL808" s="399">
        <v>5.4361615273503798E-2</v>
      </c>
      <c r="AM808" s="399">
        <v>-1.3490256025463001E-2</v>
      </c>
      <c r="AN808" s="399">
        <v>7.0895891589209004E-2</v>
      </c>
      <c r="AO808" s="399">
        <v>5.2605208812240803E-2</v>
      </c>
      <c r="AP808" s="399">
        <v>1.12109075828632E-2</v>
      </c>
      <c r="AQ808" s="399">
        <v>4.9861160407673702E-2</v>
      </c>
      <c r="AR808" s="399">
        <v>0.12203640009316501</v>
      </c>
      <c r="AS808" s="399"/>
      <c r="AT808" s="399">
        <v>2.2991035866607799E-2</v>
      </c>
      <c r="AU808" s="399">
        <v>8.0930872555302402E-2</v>
      </c>
      <c r="AV808" s="399">
        <v>2.2935207931220601E-3</v>
      </c>
      <c r="AW808" s="399">
        <v>1.14734469175588E-2</v>
      </c>
      <c r="AX808" s="399">
        <v>-3.9646139048619099E-3</v>
      </c>
      <c r="AY808" s="399">
        <v>-0.15336708019534601</v>
      </c>
      <c r="AZ808" s="399">
        <v>3.38566762031806E-2</v>
      </c>
      <c r="BA808" s="399">
        <v>-1.2874528319040899E-2</v>
      </c>
      <c r="BB808" s="399">
        <v>2.74930418383885E-2</v>
      </c>
      <c r="BC808" s="399">
        <v>0.23046049455527301</v>
      </c>
      <c r="BD808" s="399">
        <v>6.93393562424615E-2</v>
      </c>
      <c r="BE808" s="399">
        <v>5.4844366532125202E-3</v>
      </c>
      <c r="BF808" s="399">
        <v>7.3391072086436998E-2</v>
      </c>
      <c r="BG808" s="399">
        <v>2.7580008782482401E-2</v>
      </c>
      <c r="BH808" s="399">
        <v>0.17865052016443</v>
      </c>
      <c r="BI808" s="399">
        <v>0.103094305434058</v>
      </c>
      <c r="BJ808" s="399">
        <v>5.2623344862241198E-2</v>
      </c>
      <c r="BK808" s="399">
        <v>5.2299568981857003E-2</v>
      </c>
      <c r="BL808" s="399">
        <v>-1.6271326916189401E-2</v>
      </c>
      <c r="BM808" s="399">
        <v>4.2855810570292703E-2</v>
      </c>
      <c r="BN808" s="399">
        <v>-4.9102214453854702E-2</v>
      </c>
      <c r="BO808" s="399">
        <v>2.1892573594976998E-3</v>
      </c>
      <c r="BP808" s="399">
        <v>-6.6900242106611102E-3</v>
      </c>
      <c r="BQ808" s="399">
        <v>3.4096244814999697E-2</v>
      </c>
      <c r="BR808" s="399">
        <v>2.1615790497377701E-2</v>
      </c>
      <c r="BS808" s="399">
        <v>0.13660993288701501</v>
      </c>
      <c r="BT808" s="399">
        <v>3.1920570009824401E-2</v>
      </c>
      <c r="BU808" s="399">
        <v>2.4521154023712199E-2</v>
      </c>
      <c r="BV808" s="399">
        <v>0.162220947390702</v>
      </c>
      <c r="BW808" s="399">
        <v>-6.1044240212556E-2</v>
      </c>
      <c r="BX808" s="403">
        <v>-7.9490955082080206E-2</v>
      </c>
      <c r="BY808" s="399">
        <v>-2.60239470827647E-2</v>
      </c>
      <c r="BZ808" s="399">
        <v>-3.5673858452179699E-2</v>
      </c>
      <c r="CA808" s="399">
        <v>-9.1527269757431997E-3</v>
      </c>
      <c r="CB808" s="399">
        <v>-3.00003371792898E-2</v>
      </c>
      <c r="CC808" s="399">
        <v>-9.2224015706475496E-2</v>
      </c>
      <c r="CD808" s="399"/>
      <c r="CE808" s="399"/>
      <c r="CF808" s="399">
        <v>-9.1621168491382507E-3</v>
      </c>
      <c r="CG808" s="399">
        <v>2.7513566075157501E-2</v>
      </c>
      <c r="CH808" s="399">
        <v>1.60446403595693E-3</v>
      </c>
      <c r="CI808" s="399">
        <v>-3.4090909090908998E-2</v>
      </c>
      <c r="CJ808" s="399">
        <v>6.1467080989775401E-2</v>
      </c>
      <c r="CK808" s="399"/>
      <c r="CL808" s="399"/>
      <c r="CM808" s="399"/>
      <c r="CN808" s="399"/>
      <c r="CO808" s="399"/>
      <c r="CP808" s="399"/>
      <c r="CQ808" s="399"/>
      <c r="CR808" s="399">
        <v>1.7468162353689198E-2</v>
      </c>
      <c r="CS808" s="399"/>
      <c r="CT808" s="399"/>
      <c r="CU808" s="399"/>
      <c r="CV808" s="399"/>
      <c r="CW808" s="399"/>
      <c r="CX808" s="399"/>
      <c r="CY808" s="399">
        <v>-5.5485488685376103E-3</v>
      </c>
      <c r="CZ808" s="399"/>
      <c r="DA808" s="399"/>
      <c r="DB808" s="399"/>
      <c r="DC808" s="399"/>
      <c r="DD808" s="399"/>
      <c r="DE808" s="399"/>
      <c r="DG808" s="404"/>
      <c r="DI808" s="399"/>
      <c r="DJ808" s="399">
        <v>0.19804396508386199</v>
      </c>
      <c r="DK808" s="399">
        <v>1.3222616723405E-2</v>
      </c>
    </row>
    <row r="809" spans="1:115" customFormat="1" hidden="1" outlineLevel="1">
      <c r="A809" s="398">
        <f t="shared" si="59"/>
        <v>43281</v>
      </c>
      <c r="B809" s="402"/>
      <c r="C809" s="399" cm="1">
        <f t="array" ref="C809">IFERROR(INDEX(NAVTracking!$B:$B,MATCH($A809,NAVTracking!$A:$A,0)) / INDEX(NAVTracking!$B:$B,MATCH($A809,NAVTracking!$A:$A,0)-1)-1,0)</f>
        <v>4.3540101508126039E-3</v>
      </c>
      <c r="D809" s="399">
        <v>1.4E-3</v>
      </c>
      <c r="E809" s="399">
        <v>5.1655187357200196E-3</v>
      </c>
      <c r="F809" s="399">
        <v>9.9516014830829305E-3</v>
      </c>
      <c r="G809" s="399">
        <v>-2.8452699999999996E-3</v>
      </c>
      <c r="H809" s="399">
        <v>2.9972029999999997E-2</v>
      </c>
      <c r="I809" s="399">
        <v>7.3373750000000001E-3</v>
      </c>
      <c r="J809" s="399">
        <v>-1.8811750000000002E-2</v>
      </c>
      <c r="K809" s="399">
        <v>-2.510283E-2</v>
      </c>
      <c r="L809" s="399">
        <v>4.201655E-2</v>
      </c>
      <c r="M809" s="399">
        <v>3.7587080000000002E-2</v>
      </c>
      <c r="N809" s="399">
        <v>-6.1302880000000002E-3</v>
      </c>
      <c r="O809" s="399">
        <v>4.5569680000000001E-2</v>
      </c>
      <c r="P809" s="399">
        <v>1.5642570000000001E-2</v>
      </c>
      <c r="Q809" s="399">
        <v>2.4220410000000001E-2</v>
      </c>
      <c r="R809" s="399">
        <v>-9.4185700565886307E-3</v>
      </c>
      <c r="S809" s="399">
        <v>3.6944445720392599E-2</v>
      </c>
      <c r="T809" s="399">
        <v>9.1769866780098103E-2</v>
      </c>
      <c r="U809" s="399">
        <v>3.7168114586213899E-2</v>
      </c>
      <c r="V809" s="399">
        <v>4.30652875647188E-2</v>
      </c>
      <c r="W809" s="399">
        <v>1.81399425228789E-3</v>
      </c>
      <c r="X809" s="399">
        <v>-3.7889077406057597E-2</v>
      </c>
      <c r="Y809" s="399">
        <v>2.7524772573182799E-2</v>
      </c>
      <c r="Z809" s="399">
        <v>-0.10702203594414</v>
      </c>
      <c r="AA809" s="399">
        <v>5.4176381583299599E-2</v>
      </c>
      <c r="AB809" s="399">
        <v>4.4084873894661897E-2</v>
      </c>
      <c r="AC809" s="399">
        <v>5.46662952550276E-2</v>
      </c>
      <c r="AD809" s="399">
        <v>0.127114773633452</v>
      </c>
      <c r="AE809" s="399">
        <v>5.3684525254985301E-2</v>
      </c>
      <c r="AF809" s="399">
        <v>4.8151956438166901E-2</v>
      </c>
      <c r="AG809" s="399">
        <v>1.00573372371064E-2</v>
      </c>
      <c r="AH809" s="399">
        <v>3.2741053796217799E-2</v>
      </c>
      <c r="AI809" s="399">
        <v>2.8258356718170601E-2</v>
      </c>
      <c r="AJ809" s="399">
        <v>2.6536310369318101E-2</v>
      </c>
      <c r="AK809" s="399">
        <v>-2.6587187658022501E-4</v>
      </c>
      <c r="AL809" s="399">
        <v>5.9352578927774E-2</v>
      </c>
      <c r="AM809" s="399">
        <v>-6.0755343843875098E-2</v>
      </c>
      <c r="AN809" s="399">
        <v>-0.123098210836352</v>
      </c>
      <c r="AO809" s="399">
        <v>0.18848162634138901</v>
      </c>
      <c r="AP809" s="399">
        <v>2.7915604759836999E-2</v>
      </c>
      <c r="AQ809" s="399">
        <v>0.11284904953978001</v>
      </c>
      <c r="AR809" s="399">
        <v>-6.0628887343027002E-2</v>
      </c>
      <c r="AS809" s="399"/>
      <c r="AT809" s="399">
        <v>-5.6934830105442702E-2</v>
      </c>
      <c r="AU809" s="399">
        <v>-1.25906827012156E-2</v>
      </c>
      <c r="AV809" s="399">
        <v>8.59849989981218E-2</v>
      </c>
      <c r="AW809" s="399">
        <v>6.6830822454381794E-2</v>
      </c>
      <c r="AX809" s="399">
        <v>-3.3136633689991202E-2</v>
      </c>
      <c r="AY809" s="399">
        <v>-2.19780293849225E-2</v>
      </c>
      <c r="AZ809" s="399">
        <v>7.4673922529328904E-2</v>
      </c>
      <c r="BA809" s="399">
        <v>3.1403017504819601E-2</v>
      </c>
      <c r="BB809" s="399">
        <v>8.8553718080233101E-2</v>
      </c>
      <c r="BC809" s="399">
        <v>5.8197414414565302E-2</v>
      </c>
      <c r="BD809" s="399">
        <v>5.3808573974636099E-2</v>
      </c>
      <c r="BE809" s="399">
        <v>0.103636407232903</v>
      </c>
      <c r="BF809" s="399">
        <v>-0.119214570966275</v>
      </c>
      <c r="BG809" s="399">
        <v>-4.1558586591810102E-2</v>
      </c>
      <c r="BH809" s="399">
        <v>0.12091098032313299</v>
      </c>
      <c r="BI809" s="399">
        <v>-6.4632884702058302E-3</v>
      </c>
      <c r="BJ809" s="399">
        <v>2.6365093697915398E-3</v>
      </c>
      <c r="BK809" s="399">
        <v>-0.10690524142480599</v>
      </c>
      <c r="BL809" s="399">
        <v>-2.62591522892806E-2</v>
      </c>
      <c r="BM809" s="399">
        <v>4.0920689879067697E-2</v>
      </c>
      <c r="BN809" s="399">
        <v>2.3572876185928598E-2</v>
      </c>
      <c r="BO809" s="399">
        <v>1.71359645100237E-2</v>
      </c>
      <c r="BP809" s="399">
        <v>5.2277303293454001E-2</v>
      </c>
      <c r="BQ809" s="399">
        <v>6.0951652173790701E-3</v>
      </c>
      <c r="BR809" s="399">
        <v>1.9452002875173399E-2</v>
      </c>
      <c r="BS809" s="399">
        <v>4.93696105794261E-3</v>
      </c>
      <c r="BT809" s="399">
        <v>1.3234057066821601E-2</v>
      </c>
      <c r="BU809" s="399">
        <v>1.7357259013854601E-2</v>
      </c>
      <c r="BV809" s="399">
        <v>-6.9231909289135293E-2</v>
      </c>
      <c r="BW809" s="399">
        <v>3.7678697069560098E-2</v>
      </c>
      <c r="BX809" s="403">
        <v>7.2710936832791798E-2</v>
      </c>
      <c r="BY809" s="399">
        <v>2.48831598699315E-2</v>
      </c>
      <c r="BZ809" s="399">
        <v>7.4922131492549601E-3</v>
      </c>
      <c r="CA809" s="399">
        <v>4.3286503313486602E-3</v>
      </c>
      <c r="CB809" s="399">
        <v>2.9442366784600601E-2</v>
      </c>
      <c r="CC809" s="399">
        <v>1.51443869483061E-2</v>
      </c>
      <c r="CD809" s="399"/>
      <c r="CE809" s="399"/>
      <c r="CF809" s="399">
        <v>-2.78080344104044E-2</v>
      </c>
      <c r="CG809" s="399">
        <v>-2.6097155079020402E-2</v>
      </c>
      <c r="CH809" s="399">
        <v>-1.6764643253758999E-2</v>
      </c>
      <c r="CI809" s="399">
        <v>-6.8235330020680093E-2</v>
      </c>
      <c r="CJ809" s="399">
        <v>-2.3271013140550001E-3</v>
      </c>
      <c r="CK809" s="399"/>
      <c r="CL809" s="399"/>
      <c r="CM809" s="399"/>
      <c r="CN809" s="399"/>
      <c r="CO809" s="399"/>
      <c r="CP809" s="399"/>
      <c r="CQ809" s="399"/>
      <c r="CR809" s="399">
        <v>-1.10751585279916E-2</v>
      </c>
      <c r="CS809" s="399"/>
      <c r="CT809" s="399"/>
      <c r="CU809" s="399"/>
      <c r="CV809" s="399"/>
      <c r="CW809" s="399"/>
      <c r="CX809" s="399"/>
      <c r="CY809" s="399">
        <v>-3.6260607577508E-2</v>
      </c>
      <c r="CZ809" s="399"/>
      <c r="DA809" s="399"/>
      <c r="DB809" s="399"/>
      <c r="DC809" s="399"/>
      <c r="DD809" s="399"/>
      <c r="DE809" s="399"/>
      <c r="DG809" s="404"/>
      <c r="DI809" s="399"/>
      <c r="DJ809" s="399">
        <v>-9.7959168103276401E-2</v>
      </c>
      <c r="DK809" s="399">
        <v>-1.4799039057094201E-2</v>
      </c>
    </row>
    <row r="810" spans="1:115" customFormat="1" hidden="1" outlineLevel="1">
      <c r="A810" s="398">
        <f t="shared" si="59"/>
        <v>43312</v>
      </c>
      <c r="B810" s="402"/>
      <c r="C810" s="399" cm="1">
        <f t="array" ref="C810">IFERROR(INDEX(NAVTracking!$B:$B,MATCH($A810,NAVTracking!$A:$A,0)) / INDEX(NAVTracking!$B:$B,MATCH($A810,NAVTracking!$A:$A,0)-1)-1,0)</f>
        <v>4.0233369310638034E-2</v>
      </c>
      <c r="D810" s="399">
        <v>1.6000000000000001E-3</v>
      </c>
      <c r="E810" s="399">
        <v>3.2100242136519699E-2</v>
      </c>
      <c r="F810" s="399">
        <v>2.98186249295571E-2</v>
      </c>
      <c r="G810" s="399">
        <v>2.979629E-2</v>
      </c>
      <c r="H810" s="399">
        <v>1.4620050000000001E-2</v>
      </c>
      <c r="I810" s="399">
        <v>1.084888E-2</v>
      </c>
      <c r="J810" s="399">
        <v>4.6849519999999999E-2</v>
      </c>
      <c r="K810" s="399">
        <v>6.7226270000000005E-2</v>
      </c>
      <c r="L810" s="399">
        <v>6.0159609999999994E-3</v>
      </c>
      <c r="M810" s="399">
        <v>-5.8878949999999998E-3</v>
      </c>
      <c r="N810" s="399">
        <v>2.6240350000000003E-2</v>
      </c>
      <c r="O810" s="399">
        <v>3.4482760000000001E-2</v>
      </c>
      <c r="P810" s="399">
        <v>5.9507350000000001E-2</v>
      </c>
      <c r="Q810" s="399">
        <v>1.6729910000000001E-2</v>
      </c>
      <c r="R810" s="399">
        <v>2.79833592650966E-2</v>
      </c>
      <c r="S810" s="399">
        <v>6.3364625889013003E-3</v>
      </c>
      <c r="T810" s="399">
        <v>0.22281522372156401</v>
      </c>
      <c r="U810" s="399">
        <v>3.24232350742805E-2</v>
      </c>
      <c r="V810" s="399">
        <v>4.5675897369017802E-2</v>
      </c>
      <c r="W810" s="399">
        <v>1.7201615949716999E-2</v>
      </c>
      <c r="X810" s="399">
        <v>9.6202409545795106E-2</v>
      </c>
      <c r="Y810" s="399">
        <v>0.103257921669088</v>
      </c>
      <c r="Z810" s="399">
        <v>6.4258950478352103E-2</v>
      </c>
      <c r="AA810" s="399">
        <v>4.6559754723686897E-2</v>
      </c>
      <c r="AB810" s="399">
        <v>0.107251030522131</v>
      </c>
      <c r="AC810" s="399">
        <v>5.4985339703841297E-3</v>
      </c>
      <c r="AD810" s="399">
        <v>-1.6284290256113299E-3</v>
      </c>
      <c r="AE810" s="399">
        <v>9.2193759267912706E-2</v>
      </c>
      <c r="AF810" s="399">
        <v>8.8187450405672094E-2</v>
      </c>
      <c r="AG810" s="399">
        <v>7.1597883552349598E-2</v>
      </c>
      <c r="AH810" s="399">
        <v>3.9048916985092698E-2</v>
      </c>
      <c r="AI810" s="399">
        <v>9.1076935533549397E-2</v>
      </c>
      <c r="AJ810" s="399">
        <v>8.6814472660633205E-2</v>
      </c>
      <c r="AK810" s="399">
        <v>4.6070700249283697E-2</v>
      </c>
      <c r="AL810" s="399">
        <v>1.7594946545284401E-2</v>
      </c>
      <c r="AM810" s="399">
        <v>0.103814725636135</v>
      </c>
      <c r="AN810" s="399">
        <v>0.102921304172598</v>
      </c>
      <c r="AO810" s="399">
        <v>-3.9247109217182503E-2</v>
      </c>
      <c r="AP810" s="399">
        <v>8.5172898403890598E-2</v>
      </c>
      <c r="AQ810" s="399">
        <v>-3.4764275501346503E-2</v>
      </c>
      <c r="AR810" s="399">
        <v>3.3600475542873799E-2</v>
      </c>
      <c r="AS810" s="399"/>
      <c r="AT810" s="399">
        <v>8.6405235365888594E-2</v>
      </c>
      <c r="AU810" s="399">
        <v>-3.5090313286768503E-2</v>
      </c>
      <c r="AV810" s="399">
        <v>5.6305641931915403E-2</v>
      </c>
      <c r="AW810" s="399">
        <v>4.5532292238808302E-2</v>
      </c>
      <c r="AX810" s="399">
        <v>0.12773944920985</v>
      </c>
      <c r="AY810" s="399">
        <v>6.0511109643059703E-2</v>
      </c>
      <c r="AZ810" s="399">
        <v>8.1360040473003201E-2</v>
      </c>
      <c r="BA810" s="399">
        <v>4.9449411887120001E-2</v>
      </c>
      <c r="BB810" s="399">
        <v>5.3843181084671697E-2</v>
      </c>
      <c r="BC810" s="399">
        <v>4.8831962460011903E-2</v>
      </c>
      <c r="BD810" s="399">
        <v>2.1853421889738298E-2</v>
      </c>
      <c r="BE810" s="399">
        <v>2.9948200381397699E-2</v>
      </c>
      <c r="BF810" s="399">
        <v>0.10668783074407399</v>
      </c>
      <c r="BG810" s="399">
        <v>-8.0293958874239693E-2</v>
      </c>
      <c r="BH810" s="399">
        <v>-6.2011325256811099E-2</v>
      </c>
      <c r="BI810" s="399">
        <v>-1.6003166109368101E-2</v>
      </c>
      <c r="BJ810" s="399">
        <v>-1.46193458317201E-2</v>
      </c>
      <c r="BK810" s="399">
        <v>6.6423555252331498E-2</v>
      </c>
      <c r="BL810" s="399">
        <v>0.1091615685009</v>
      </c>
      <c r="BM810" s="399">
        <v>6.2092474041035697E-2</v>
      </c>
      <c r="BN810" s="399">
        <v>-6.8351958273560297E-3</v>
      </c>
      <c r="BO810" s="399">
        <v>-1.26566593694299E-3</v>
      </c>
      <c r="BP810" s="399">
        <v>9.6872761340787997E-2</v>
      </c>
      <c r="BQ810" s="399">
        <v>1.8934074906271599E-3</v>
      </c>
      <c r="BR810" s="399">
        <v>3.2118774273824001E-2</v>
      </c>
      <c r="BS810" s="399">
        <v>-1.7448734551865099E-2</v>
      </c>
      <c r="BT810" s="399">
        <v>3.23898408794576E-2</v>
      </c>
      <c r="BU810" s="399">
        <v>5.91210756618403E-2</v>
      </c>
      <c r="BV810" s="399">
        <v>-3.7817163179714099E-2</v>
      </c>
      <c r="BW810" s="399">
        <v>4.1797871043970501E-2</v>
      </c>
      <c r="BX810" s="403">
        <v>4.1841004184099903E-3</v>
      </c>
      <c r="BY810" s="399">
        <v>3.2119477043910799E-2</v>
      </c>
      <c r="BZ810" s="399">
        <v>-9.5372485832867504E-3</v>
      </c>
      <c r="CA810" s="399">
        <v>0.121375118555161</v>
      </c>
      <c r="CB810" s="399">
        <v>6.8863035581359297E-2</v>
      </c>
      <c r="CC810" s="399">
        <v>1.55800707625559E-2</v>
      </c>
      <c r="CD810" s="399"/>
      <c r="CE810" s="399"/>
      <c r="CF810" s="399">
        <v>-2.7313590805643301E-2</v>
      </c>
      <c r="CG810" s="399">
        <v>0.10829584630485301</v>
      </c>
      <c r="CH810" s="399">
        <v>7.3101130835104798E-3</v>
      </c>
      <c r="CI810" s="399">
        <v>0.111111153924774</v>
      </c>
      <c r="CJ810" s="399">
        <v>7.5753071589412996E-2</v>
      </c>
      <c r="CK810" s="399"/>
      <c r="CL810" s="399"/>
      <c r="CM810" s="399"/>
      <c r="CN810" s="399"/>
      <c r="CO810" s="399"/>
      <c r="CP810" s="399"/>
      <c r="CQ810" s="399"/>
      <c r="CR810" s="399">
        <v>0.10646695564537501</v>
      </c>
      <c r="CS810" s="399"/>
      <c r="CT810" s="399"/>
      <c r="CU810" s="399"/>
      <c r="CV810" s="399"/>
      <c r="CW810" s="399"/>
      <c r="CX810" s="399"/>
      <c r="CY810" s="399">
        <v>0.27513222356540501</v>
      </c>
      <c r="CZ810" s="399"/>
      <c r="DA810" s="399"/>
      <c r="DB810" s="399"/>
      <c r="DC810" s="399"/>
      <c r="DD810" s="399"/>
      <c r="DE810" s="399"/>
      <c r="DG810" s="404"/>
      <c r="DI810" s="399"/>
      <c r="DJ810" s="399">
        <v>0.147058820991018</v>
      </c>
      <c r="DK810" s="399">
        <v>8.2235796840323699E-2</v>
      </c>
    </row>
    <row r="811" spans="1:115" customFormat="1" hidden="1" outlineLevel="1">
      <c r="A811" s="398">
        <f t="shared" si="59"/>
        <v>43343</v>
      </c>
      <c r="B811" s="402"/>
      <c r="C811" s="399" cm="1">
        <f t="array" ref="C811">IFERROR(INDEX(NAVTracking!$B:$B,MATCH($A811,NAVTracking!$A:$A,0)) / INDEX(NAVTracking!$B:$B,MATCH($A811,NAVTracking!$A:$A,0)-1)-1,0)</f>
        <v>1.3050760214079027E-2</v>
      </c>
      <c r="D811" s="399">
        <v>1.6000000000000001E-3</v>
      </c>
      <c r="E811" s="399">
        <v>3.2993013699671003E-2</v>
      </c>
      <c r="F811" s="399">
        <v>3.2661640445349902E-2</v>
      </c>
      <c r="G811" s="399">
        <v>-9.152641999999999E-3</v>
      </c>
      <c r="H811" s="399">
        <v>5.1071989999999998E-2</v>
      </c>
      <c r="I811" s="399">
        <v>-2.9561289999999997E-2</v>
      </c>
      <c r="J811" s="399">
        <v>1.373743E-2</v>
      </c>
      <c r="K811" s="399">
        <v>7.7963289999999994E-3</v>
      </c>
      <c r="L811" s="399">
        <v>2.5750549999999997E-2</v>
      </c>
      <c r="M811" s="399">
        <v>2.8310829999999999E-2</v>
      </c>
      <c r="N811" s="399">
        <v>8.9385469999999995E-2</v>
      </c>
      <c r="O811" s="399">
        <v>8.2793380000000007E-3</v>
      </c>
      <c r="P811" s="399">
        <v>5.0115649999999998E-2</v>
      </c>
      <c r="Q811" s="399">
        <v>1.1535200000000001E-2</v>
      </c>
      <c r="R811" s="399">
        <v>0.20042235858686999</v>
      </c>
      <c r="S811" s="399">
        <v>8.7117894279022196E-2</v>
      </c>
      <c r="T811" s="399">
        <v>0.37315876601514603</v>
      </c>
      <c r="U811" s="399">
        <v>-3.6363648974205798E-2</v>
      </c>
      <c r="V811" s="399">
        <v>0.132364539611455</v>
      </c>
      <c r="W811" s="399">
        <v>-8.3744629669092005E-2</v>
      </c>
      <c r="X811" s="399">
        <v>7.7247502953891406E-2</v>
      </c>
      <c r="Y811" s="399">
        <v>5.6987582217103698E-2</v>
      </c>
      <c r="Z811" s="399">
        <v>-3.3124279552853603E-2</v>
      </c>
      <c r="AA811" s="399">
        <v>6.8577913530450493E-2</v>
      </c>
      <c r="AB811" s="399">
        <v>-6.3555985207690499E-3</v>
      </c>
      <c r="AC811" s="399">
        <v>0.11323368188421699</v>
      </c>
      <c r="AD811" s="399">
        <v>9.7605823260499006E-2</v>
      </c>
      <c r="AE811" s="399">
        <v>-1.35611879732246E-2</v>
      </c>
      <c r="AF811" s="399">
        <v>2.35545578124545E-2</v>
      </c>
      <c r="AG811" s="399">
        <v>-5.6171539669950303E-2</v>
      </c>
      <c r="AH811" s="399">
        <v>3.2372124250544997E-2</v>
      </c>
      <c r="AI811" s="399">
        <v>7.6395481093971497E-4</v>
      </c>
      <c r="AJ811" s="399">
        <v>3.73207593938995E-3</v>
      </c>
      <c r="AK811" s="399">
        <v>4.9870345617258199E-2</v>
      </c>
      <c r="AL811" s="399">
        <v>-4.4995939599020698E-3</v>
      </c>
      <c r="AM811" s="399">
        <v>-1.13049217668146E-2</v>
      </c>
      <c r="AN811" s="399">
        <v>-9.2058344959403404E-2</v>
      </c>
      <c r="AO811" s="399">
        <v>0.29162148076279398</v>
      </c>
      <c r="AP811" s="399">
        <v>4.1293453940626598E-2</v>
      </c>
      <c r="AQ811" s="399">
        <v>7.1414134428914894E-2</v>
      </c>
      <c r="AR811" s="399">
        <v>0.14691464820316799</v>
      </c>
      <c r="AS811" s="399"/>
      <c r="AT811" s="399">
        <v>1.88757758792206E-2</v>
      </c>
      <c r="AU811" s="399">
        <v>0.165893272979559</v>
      </c>
      <c r="AV811" s="399">
        <v>-2.5999823548359599E-2</v>
      </c>
      <c r="AW811" s="399">
        <v>2.5593612472500901E-2</v>
      </c>
      <c r="AX811" s="399">
        <v>-3.8033455168544797E-2</v>
      </c>
      <c r="AY811" s="399">
        <v>-0.107334659463465</v>
      </c>
      <c r="AZ811" s="399">
        <v>3.57249064410523E-2</v>
      </c>
      <c r="BA811" s="399">
        <v>-8.7652561051936501E-2</v>
      </c>
      <c r="BB811" s="399">
        <v>5.2017887579395003E-2</v>
      </c>
      <c r="BC811" s="399">
        <v>0.371074977533705</v>
      </c>
      <c r="BD811" s="399">
        <v>0.13506335258829599</v>
      </c>
      <c r="BE811" s="399">
        <v>5.34132572506269E-2</v>
      </c>
      <c r="BF811" s="399">
        <v>-2.76977903434092E-2</v>
      </c>
      <c r="BG811" s="399">
        <v>-5.5777198760011401E-2</v>
      </c>
      <c r="BH811" s="399">
        <v>4.3866815404271599E-2</v>
      </c>
      <c r="BI811" s="399">
        <v>0.37987576887866598</v>
      </c>
      <c r="BJ811" s="399">
        <v>1.8354147755556199E-2</v>
      </c>
      <c r="BK811" s="399">
        <v>-3.4422635445091297E-2</v>
      </c>
      <c r="BL811" s="399">
        <v>-3.2188115881144298E-3</v>
      </c>
      <c r="BM811" s="399">
        <v>0.101950082781009</v>
      </c>
      <c r="BN811" s="399">
        <v>0.16912374762978</v>
      </c>
      <c r="BO811" s="399">
        <v>-5.2857018277324898E-2</v>
      </c>
      <c r="BP811" s="399">
        <v>3.38179518487269E-2</v>
      </c>
      <c r="BQ811" s="399">
        <v>-1.7219812164169599E-2</v>
      </c>
      <c r="BR811" s="399">
        <v>6.0184863522374697E-2</v>
      </c>
      <c r="BS811" s="399">
        <v>0.118793092924972</v>
      </c>
      <c r="BT811" s="399">
        <v>7.5843050133921494E-2</v>
      </c>
      <c r="BU811" s="399">
        <v>-5.0804853099468597E-2</v>
      </c>
      <c r="BV811" s="399">
        <v>-4.90636997263195E-2</v>
      </c>
      <c r="BW811" s="399">
        <v>8.0542271224604597E-2</v>
      </c>
      <c r="BX811" s="403">
        <v>0.100666681925455</v>
      </c>
      <c r="BY811" s="399">
        <v>6.7574857075700604E-3</v>
      </c>
      <c r="BZ811" s="399">
        <v>0.129581526765326</v>
      </c>
      <c r="CA811" s="399">
        <v>6.9316231048395203E-3</v>
      </c>
      <c r="CB811" s="399">
        <v>-9.7450571752015699E-2</v>
      </c>
      <c r="CC811" s="399">
        <v>0.160036761082442</v>
      </c>
      <c r="CD811" s="399">
        <v>-0.143426283719922</v>
      </c>
      <c r="CE811" s="399"/>
      <c r="CF811" s="399">
        <v>-0.15403503244880901</v>
      </c>
      <c r="CG811" s="399">
        <v>1.17333285700405E-3</v>
      </c>
      <c r="CH811" s="399">
        <v>-6.4573377147473604E-2</v>
      </c>
      <c r="CI811" s="399">
        <v>-8.1818147139115699E-2</v>
      </c>
      <c r="CJ811" s="399">
        <v>6.2992779540810506E-2</v>
      </c>
      <c r="CK811" s="399"/>
      <c r="CL811" s="399"/>
      <c r="CM811" s="399"/>
      <c r="CN811" s="399"/>
      <c r="CO811" s="399"/>
      <c r="CP811" s="399"/>
      <c r="CQ811" s="399"/>
      <c r="CR811" s="399">
        <v>9.9998393014770707E-3</v>
      </c>
      <c r="CS811" s="399"/>
      <c r="CT811" s="399"/>
      <c r="CU811" s="399"/>
      <c r="CV811" s="399"/>
      <c r="CW811" s="399"/>
      <c r="CX811" s="399"/>
      <c r="CY811" s="399">
        <v>3.4711717766354698E-2</v>
      </c>
      <c r="CZ811" s="399"/>
      <c r="DA811" s="399"/>
      <c r="DB811" s="399"/>
      <c r="DC811" s="399"/>
      <c r="DD811" s="399"/>
      <c r="DE811" s="399"/>
      <c r="DG811" s="404"/>
      <c r="DI811" s="399"/>
      <c r="DJ811" s="399">
        <v>0.114398405321133</v>
      </c>
      <c r="DK811" s="399">
        <v>0.167340166069358</v>
      </c>
    </row>
    <row r="812" spans="1:115" customFormat="1" hidden="1" outlineLevel="1">
      <c r="A812" s="398">
        <f t="shared" si="59"/>
        <v>43373</v>
      </c>
      <c r="B812" s="402"/>
      <c r="C812" s="399" cm="1">
        <f t="array" ref="C812">IFERROR(INDEX(NAVTracking!$B:$B,MATCH($A812,NAVTracking!$A:$A,0)) / INDEX(NAVTracking!$B:$B,MATCH($A812,NAVTracking!$A:$A,0)-1)-1,0)</f>
        <v>-2.7123087107895349E-3</v>
      </c>
      <c r="D812" s="399">
        <v>1.5E-3</v>
      </c>
      <c r="E812" s="399">
        <v>2.4914907070505699E-4</v>
      </c>
      <c r="F812" s="399">
        <v>3.9979608502525004E-3</v>
      </c>
      <c r="G812" s="399">
        <v>-1.906149E-2</v>
      </c>
      <c r="H812" s="399">
        <v>5.8971000000000002E-4</v>
      </c>
      <c r="I812" s="399">
        <v>2.6219599999999999E-2</v>
      </c>
      <c r="J812" s="399">
        <v>-2.6074410000000003E-2</v>
      </c>
      <c r="K812" s="399">
        <v>1.534427E-2</v>
      </c>
      <c r="L812" s="399">
        <v>-2.6401240000000003E-2</v>
      </c>
      <c r="M812" s="399">
        <v>5.2101459999999997E-3</v>
      </c>
      <c r="N812" s="399">
        <v>2.0319699999999997E-3</v>
      </c>
      <c r="O812" s="399">
        <v>6.3277899999999998E-3</v>
      </c>
      <c r="P812" s="399">
        <v>2.2206589999999998E-2</v>
      </c>
      <c r="Q812" s="399">
        <v>-3.805746E-3</v>
      </c>
      <c r="R812" s="399">
        <v>-8.3030939058933405E-3</v>
      </c>
      <c r="S812" s="399">
        <v>3.1481091358297401E-2</v>
      </c>
      <c r="T812" s="399">
        <v>0.227254640286703</v>
      </c>
      <c r="U812" s="399">
        <v>-6.1749545818735103E-2</v>
      </c>
      <c r="V812" s="399">
        <v>-4.8243219966861402E-3</v>
      </c>
      <c r="W812" s="399">
        <v>9.7138687290016998E-3</v>
      </c>
      <c r="X812" s="399">
        <v>5.0382204106912999E-2</v>
      </c>
      <c r="Y812" s="399">
        <v>3.1698799645170903E-2</v>
      </c>
      <c r="Z812" s="399">
        <v>-4.9999793019719997E-2</v>
      </c>
      <c r="AA812" s="399">
        <v>7.50662483565056E-3</v>
      </c>
      <c r="AB812" s="399">
        <v>8.9304436556776501E-2</v>
      </c>
      <c r="AC812" s="399">
        <v>4.1590296097275603E-2</v>
      </c>
      <c r="AD812" s="399">
        <v>1.45734803131454E-2</v>
      </c>
      <c r="AE812" s="399">
        <v>4.3920831815893603E-2</v>
      </c>
      <c r="AF812" s="399">
        <v>-8.7447949098489103E-2</v>
      </c>
      <c r="AG812" s="399">
        <v>-5.2755372187710897E-2</v>
      </c>
      <c r="AH812" s="399">
        <v>1.6579530385963701E-2</v>
      </c>
      <c r="AI812" s="399">
        <v>-2.0292377947718699E-2</v>
      </c>
      <c r="AJ812" s="399">
        <v>-2.0068267408298101E-2</v>
      </c>
      <c r="AK812" s="399">
        <v>-7.1336299117454594E-2</v>
      </c>
      <c r="AL812" s="399">
        <v>1.69504921326124E-3</v>
      </c>
      <c r="AM812" s="399">
        <v>7.9741785770571699E-2</v>
      </c>
      <c r="AN812" s="399">
        <v>-0.117489378444536</v>
      </c>
      <c r="AO812" s="399">
        <v>4.8796315592704399E-2</v>
      </c>
      <c r="AP812" s="399">
        <v>4.16595066313869E-2</v>
      </c>
      <c r="AQ812" s="399">
        <v>3.0657133537873998E-2</v>
      </c>
      <c r="AR812" s="399">
        <v>1.2114669322005299E-3</v>
      </c>
      <c r="AS812" s="399"/>
      <c r="AT812" s="399">
        <v>6.1342104239358403E-2</v>
      </c>
      <c r="AU812" s="399">
        <v>-2.5481287238476601E-2</v>
      </c>
      <c r="AV812" s="399">
        <v>6.3765311555008504E-3</v>
      </c>
      <c r="AW812" s="399">
        <v>3.3754160455683399E-3</v>
      </c>
      <c r="AX812" s="399">
        <v>-9.5386276888316301E-2</v>
      </c>
      <c r="AY812" s="399">
        <v>2.0041564067745299E-3</v>
      </c>
      <c r="AZ812" s="399">
        <v>-8.1227195635735696E-4</v>
      </c>
      <c r="BA812" s="399">
        <v>-4.1114992115495099E-3</v>
      </c>
      <c r="BB812" s="399">
        <v>6.9589451069354796E-2</v>
      </c>
      <c r="BC812" s="399">
        <v>0.116990103993537</v>
      </c>
      <c r="BD812" s="399">
        <v>1.8641458375870699E-2</v>
      </c>
      <c r="BE812" s="399">
        <v>4.5227830112410203E-2</v>
      </c>
      <c r="BF812" s="399">
        <v>9.3229688731013297E-2</v>
      </c>
      <c r="BG812" s="399">
        <v>-2.42615044922437E-2</v>
      </c>
      <c r="BH812" s="399">
        <v>6.10277110700716E-2</v>
      </c>
      <c r="BI812" s="399">
        <v>4.3215811708064697E-2</v>
      </c>
      <c r="BJ812" s="399">
        <v>-1.8425325054587601E-2</v>
      </c>
      <c r="BK812" s="399">
        <v>9.8235584671063997E-2</v>
      </c>
      <c r="BL812" s="399">
        <v>-1.51860419140545E-2</v>
      </c>
      <c r="BM812" s="399">
        <v>2.49999448231303E-2</v>
      </c>
      <c r="BN812" s="399">
        <v>-0.110776722248097</v>
      </c>
      <c r="BO812" s="399">
        <v>3.2247135112216198E-2</v>
      </c>
      <c r="BP812" s="399">
        <v>-4.2714053568477101E-2</v>
      </c>
      <c r="BQ812" s="399">
        <v>9.4295840643112402E-2</v>
      </c>
      <c r="BR812" s="399">
        <v>-5.6708082652514504E-3</v>
      </c>
      <c r="BS812" s="399">
        <v>2.14208568766018E-2</v>
      </c>
      <c r="BT812" s="399">
        <v>2.1785073131283798E-2</v>
      </c>
      <c r="BU812" s="399">
        <v>1.6056786149460898E-2</v>
      </c>
      <c r="BV812" s="399">
        <v>-5.58531026516818E-2</v>
      </c>
      <c r="BW812" s="399">
        <v>-2.0342492444816399E-2</v>
      </c>
      <c r="BX812" s="403">
        <v>6.2689269113487198E-2</v>
      </c>
      <c r="BY812" s="399">
        <v>-1.50174158749513E-2</v>
      </c>
      <c r="BZ812" s="399">
        <v>1.8421846347942399E-2</v>
      </c>
      <c r="CA812" s="399">
        <v>-6.68461159334654E-2</v>
      </c>
      <c r="CB812" s="399">
        <v>6.16912177075934E-2</v>
      </c>
      <c r="CC812" s="399">
        <v>4.6252241495054101E-2</v>
      </c>
      <c r="CD812" s="399">
        <v>0.35865635127860801</v>
      </c>
      <c r="CE812" s="399"/>
      <c r="CF812" s="399">
        <v>-2.2127711319877001E-2</v>
      </c>
      <c r="CG812" s="399">
        <v>4.6146366484907303E-2</v>
      </c>
      <c r="CH812" s="399">
        <v>-2.7768983349351201E-2</v>
      </c>
      <c r="CI812" s="399">
        <v>-2.72277783978234E-2</v>
      </c>
      <c r="CJ812" s="399">
        <v>1.8160730477755301E-2</v>
      </c>
      <c r="CK812" s="399"/>
      <c r="CL812" s="399"/>
      <c r="CM812" s="399"/>
      <c r="CN812" s="399"/>
      <c r="CO812" s="399"/>
      <c r="CP812" s="399"/>
      <c r="CQ812" s="399"/>
      <c r="CR812" s="399">
        <v>-8.6519314028477002E-4</v>
      </c>
      <c r="CS812" s="399"/>
      <c r="CT812" s="399"/>
      <c r="CU812" s="399"/>
      <c r="CV812" s="399"/>
      <c r="CW812" s="399"/>
      <c r="CX812" s="399"/>
      <c r="CY812" s="399">
        <v>-1.6532763753860799E-2</v>
      </c>
      <c r="CZ812" s="399"/>
      <c r="DA812" s="399"/>
      <c r="DB812" s="399"/>
      <c r="DC812" s="399"/>
      <c r="DD812" s="399"/>
      <c r="DE812" s="399"/>
      <c r="DG812" s="404"/>
      <c r="DI812" s="399"/>
      <c r="DJ812" s="399">
        <v>1.06194420198424E-2</v>
      </c>
      <c r="DK812" s="399">
        <v>5.2363778344106202E-2</v>
      </c>
    </row>
    <row r="813" spans="1:115" customFormat="1" hidden="1" outlineLevel="1">
      <c r="A813" s="398">
        <f t="shared" si="59"/>
        <v>43404</v>
      </c>
      <c r="B813" s="402"/>
      <c r="C813" s="399" cm="1">
        <f t="array" ref="C813">IFERROR(INDEX(NAVTracking!$B:$B,MATCH($A813,NAVTracking!$A:$A,0)) / INDEX(NAVTracking!$B:$B,MATCH($A813,NAVTracking!$A:$A,0)-1)-1,0)</f>
        <v>-8.2273155578042156E-2</v>
      </c>
      <c r="D813" s="399">
        <v>1.9E-3</v>
      </c>
      <c r="E813" s="399">
        <v>-7.46067564445166E-2</v>
      </c>
      <c r="F813" s="399">
        <v>-7.3229110098120997E-2</v>
      </c>
      <c r="G813" s="399">
        <v>-0.10754329999999999</v>
      </c>
      <c r="H813" s="399">
        <v>-0.1022998</v>
      </c>
      <c r="I813" s="399">
        <v>-0.1211112</v>
      </c>
      <c r="J813" s="399">
        <v>-5.3481330000000001E-2</v>
      </c>
      <c r="K813" s="399">
        <v>-0.1117655</v>
      </c>
      <c r="L813" s="399">
        <v>-2.9251360000000001E-2</v>
      </c>
      <c r="M813" s="399">
        <v>-6.1954019999999999E-2</v>
      </c>
      <c r="N813" s="399">
        <v>-8.4765010000000002E-2</v>
      </c>
      <c r="O813" s="399">
        <v>1.6985440000000001E-2</v>
      </c>
      <c r="P813" s="399">
        <v>-7.6935870000000003E-2</v>
      </c>
      <c r="Q813" s="399">
        <v>1.1707810000000001E-2</v>
      </c>
      <c r="R813" s="399">
        <v>-3.0477498818179599E-2</v>
      </c>
      <c r="S813" s="399">
        <v>-4.3674423889416697E-2</v>
      </c>
      <c r="T813" s="399">
        <v>-0.41048884932723501</v>
      </c>
      <c r="U813" s="399">
        <v>-7.4588697882048E-2</v>
      </c>
      <c r="V813" s="399">
        <v>-0.202191707555853</v>
      </c>
      <c r="W813" s="399">
        <v>-0.168882264973404</v>
      </c>
      <c r="X813" s="399">
        <v>1.8413181008783901E-2</v>
      </c>
      <c r="Y813" s="399">
        <v>-0.13326710406768699</v>
      </c>
      <c r="Z813" s="399">
        <v>-7.1150431106641404E-2</v>
      </c>
      <c r="AA813" s="399">
        <v>-2.6609370848262801E-2</v>
      </c>
      <c r="AB813" s="399">
        <v>-9.4544330504434795E-2</v>
      </c>
      <c r="AC813" s="399">
        <v>-0.13701813150594999</v>
      </c>
      <c r="AD813" s="399">
        <v>2.1866958927745501E-2</v>
      </c>
      <c r="AE813" s="399">
        <v>-1.80434538972182E-2</v>
      </c>
      <c r="AF813" s="399">
        <v>-8.1970127141785906E-2</v>
      </c>
      <c r="AG813" s="399">
        <v>-0.187568514308698</v>
      </c>
      <c r="AH813" s="399">
        <v>-0.100691372461266</v>
      </c>
      <c r="AI813" s="399">
        <v>-9.7782059068584698E-2</v>
      </c>
      <c r="AJ813" s="399">
        <v>-9.6513904829285305E-2</v>
      </c>
      <c r="AK813" s="399">
        <v>-3.95440387369684E-2</v>
      </c>
      <c r="AL813" s="399">
        <v>-2.8237521941115899E-2</v>
      </c>
      <c r="AM813" s="399">
        <v>-0.15062432813974699</v>
      </c>
      <c r="AN813" s="399">
        <v>-6.5721936057963296E-2</v>
      </c>
      <c r="AO813" s="399">
        <v>-0.133915988860868</v>
      </c>
      <c r="AP813" s="399">
        <v>3.7637458896754197E-2</v>
      </c>
      <c r="AQ813" s="399">
        <v>-0.11425877419614699</v>
      </c>
      <c r="AR813" s="399">
        <v>-0.24976865213126101</v>
      </c>
      <c r="AS813" s="399"/>
      <c r="AT813" s="399">
        <v>-4.8940335709223903E-2</v>
      </c>
      <c r="AU813" s="399">
        <v>-0.187427871127919</v>
      </c>
      <c r="AV813" s="399">
        <v>5.1877846036423297E-3</v>
      </c>
      <c r="AW813" s="399">
        <v>7.4898705134766694E-2</v>
      </c>
      <c r="AX813" s="399">
        <v>-0.13390649965432699</v>
      </c>
      <c r="AY813" s="399">
        <v>-3.6417096048195298E-2</v>
      </c>
      <c r="AZ813" s="399">
        <v>-0.13562985147036799</v>
      </c>
      <c r="BA813" s="399">
        <v>3.2798241156514099E-2</v>
      </c>
      <c r="BB813" s="399">
        <v>-0.107502094216993</v>
      </c>
      <c r="BC813" s="399">
        <v>-0.25815578867294198</v>
      </c>
      <c r="BD813" s="399">
        <v>-1.91037183339293E-2</v>
      </c>
      <c r="BE813" s="399">
        <v>-0.12078446672101199</v>
      </c>
      <c r="BF813" s="399">
        <v>-0.12385786605442101</v>
      </c>
      <c r="BG813" s="399">
        <v>5.0979155224331399E-2</v>
      </c>
      <c r="BH813" s="399">
        <v>-0.11503530072858199</v>
      </c>
      <c r="BI813" s="399">
        <v>-0.160925910080506</v>
      </c>
      <c r="BJ813" s="399">
        <v>2.64345716175578E-2</v>
      </c>
      <c r="BK813" s="399">
        <v>-0.19933654209377399</v>
      </c>
      <c r="BL813" s="399">
        <v>-2.7087381494388999E-2</v>
      </c>
      <c r="BM813" s="399">
        <v>-9.2020867963009706E-2</v>
      </c>
      <c r="BN813" s="399">
        <v>-0.13356646808315201</v>
      </c>
      <c r="BO813" s="399">
        <v>-8.6931770355535398E-2</v>
      </c>
      <c r="BP813" s="399">
        <v>8.2888992656952903E-2</v>
      </c>
      <c r="BQ813" s="399">
        <v>-8.8652618422023502E-2</v>
      </c>
      <c r="BR813" s="399">
        <v>-1.76288391594739E-2</v>
      </c>
      <c r="BS813" s="399">
        <v>-0.13880502591553801</v>
      </c>
      <c r="BT813" s="399">
        <v>-8.1551031784872705E-2</v>
      </c>
      <c r="BU813" s="399">
        <v>2.94900947954135E-2</v>
      </c>
      <c r="BV813" s="399">
        <v>8.6724256770205094E-2</v>
      </c>
      <c r="BW813" s="399">
        <v>6.7831197618710704E-2</v>
      </c>
      <c r="BX813" s="403">
        <v>-2.3225951073382298E-2</v>
      </c>
      <c r="BY813" s="399">
        <v>3.26167910722856E-2</v>
      </c>
      <c r="BZ813" s="399">
        <v>-5.3251705909603E-2</v>
      </c>
      <c r="CA813" s="399">
        <v>-8.6571732142729604E-2</v>
      </c>
      <c r="CB813" s="399">
        <v>8.0083491492144596E-2</v>
      </c>
      <c r="CC813" s="399">
        <v>-7.40559221137011E-2</v>
      </c>
      <c r="CD813" s="399">
        <v>-0.328642107117391</v>
      </c>
      <c r="CE813" s="399"/>
      <c r="CF813" s="399">
        <v>2.38408719323242E-2</v>
      </c>
      <c r="CG813" s="399">
        <v>-9.1957607845712094E-2</v>
      </c>
      <c r="CH813" s="399">
        <v>-0.15774782623698699</v>
      </c>
      <c r="CI813" s="399">
        <v>-0.121628470027787</v>
      </c>
      <c r="CJ813" s="399">
        <v>-6.6101223530746406E-2</v>
      </c>
      <c r="CK813" s="399"/>
      <c r="CL813" s="399"/>
      <c r="CM813" s="399"/>
      <c r="CN813" s="399"/>
      <c r="CO813" s="399"/>
      <c r="CP813" s="399"/>
      <c r="CQ813" s="399"/>
      <c r="CR813" s="399">
        <v>-9.8496891477138897E-3</v>
      </c>
      <c r="CS813" s="399"/>
      <c r="CT813" s="399"/>
      <c r="CU813" s="399"/>
      <c r="CV813" s="399"/>
      <c r="CW813" s="399"/>
      <c r="CX813" s="399"/>
      <c r="CY813" s="399">
        <v>-7.6328871413086002E-2</v>
      </c>
      <c r="CZ813" s="399"/>
      <c r="DA813" s="399"/>
      <c r="DB813" s="399"/>
      <c r="DC813" s="399"/>
      <c r="DD813" s="399"/>
      <c r="DE813" s="399"/>
      <c r="DG813" s="404"/>
      <c r="DI813" s="399"/>
      <c r="DJ813" s="399">
        <v>-3.7828369617051098E-2</v>
      </c>
      <c r="DK813" s="399">
        <v>-0.110237329085616</v>
      </c>
    </row>
    <row r="814" spans="1:115" customFormat="1" hidden="1" outlineLevel="1">
      <c r="A814" s="398">
        <f t="shared" si="59"/>
        <v>43434</v>
      </c>
      <c r="B814" s="402"/>
      <c r="C814" s="399" cm="1">
        <f t="array" ref="C814">IFERROR(INDEX(NAVTracking!$B:$B,MATCH($A814,NAVTracking!$A:$A,0)) / INDEX(NAVTracking!$B:$B,MATCH($A814,NAVTracking!$A:$A,0)-1)-1,0)</f>
        <v>2.5989293918275536E-2</v>
      </c>
      <c r="D814" s="399">
        <v>1.8E-3</v>
      </c>
      <c r="E814" s="399">
        <v>1.7700352372016701E-2</v>
      </c>
      <c r="F814" s="399">
        <v>1.7271893717555501E-2</v>
      </c>
      <c r="G814" s="399">
        <v>3.4526960000000002E-2</v>
      </c>
      <c r="H814" s="399">
        <v>2.3273039999999998E-2</v>
      </c>
      <c r="I814" s="399">
        <v>-2.836112E-2</v>
      </c>
      <c r="J814" s="399">
        <v>2.6804749999999999E-2</v>
      </c>
      <c r="K814" s="399">
        <v>3.6049079999999997E-2</v>
      </c>
      <c r="L814" s="399">
        <v>4.6731360000000007E-2</v>
      </c>
      <c r="M814" s="399">
        <v>-7.3520399999999998E-3</v>
      </c>
      <c r="N814" s="399">
        <v>-1.4671769999999999E-2</v>
      </c>
      <c r="O814" s="399">
        <v>1.94386E-2</v>
      </c>
      <c r="P814" s="399">
        <v>6.5273520000000002E-2</v>
      </c>
      <c r="Q814" s="399">
        <v>3.9161419999999995E-2</v>
      </c>
      <c r="R814" s="399">
        <v>-0.18119766693488701</v>
      </c>
      <c r="S814" s="399">
        <v>2.3181465955834899E-2</v>
      </c>
      <c r="T814" s="399">
        <v>0.169687002083524</v>
      </c>
      <c r="U814" s="399">
        <v>0.25839593257707</v>
      </c>
      <c r="V814" s="399">
        <v>5.76717502496773E-2</v>
      </c>
      <c r="W814" s="399">
        <v>-9.3654572354085995E-3</v>
      </c>
      <c r="X814" s="399">
        <v>9.8421376588897394E-2</v>
      </c>
      <c r="Y814" s="399">
        <v>4.2335870734816899E-2</v>
      </c>
      <c r="Z814" s="399">
        <v>1.6967974922029502E-2</v>
      </c>
      <c r="AA814" s="399">
        <v>1.39953769952951E-2</v>
      </c>
      <c r="AB814" s="399">
        <v>0.106961143008811</v>
      </c>
      <c r="AC814" s="399">
        <v>4.0221428102076497E-2</v>
      </c>
      <c r="AD814" s="399">
        <v>-3.5016525960508398E-3</v>
      </c>
      <c r="AE814" s="399">
        <v>5.7476102059610401E-3</v>
      </c>
      <c r="AF814" s="399">
        <v>0.114080939534145</v>
      </c>
      <c r="AG814" s="399">
        <v>1.66974597285207E-2</v>
      </c>
      <c r="AH814" s="399">
        <v>0.122018503500189</v>
      </c>
      <c r="AI814" s="399">
        <v>1.6400934145041901E-2</v>
      </c>
      <c r="AJ814" s="399">
        <v>1.7486171695620899E-2</v>
      </c>
      <c r="AK814" s="399">
        <v>1.81435580237998E-2</v>
      </c>
      <c r="AL814" s="399">
        <v>2.9376272851751001E-3</v>
      </c>
      <c r="AM814" s="399">
        <v>2.98842820747744E-2</v>
      </c>
      <c r="AN814" s="399">
        <v>0.10745804862602699</v>
      </c>
      <c r="AO814" s="399">
        <v>-5.8125438244296897E-2</v>
      </c>
      <c r="AP814" s="399">
        <v>7.7842653565624198E-2</v>
      </c>
      <c r="AQ814" s="399">
        <v>4.0375244360997204E-3</v>
      </c>
      <c r="AR814" s="399">
        <v>-0.22404997315948799</v>
      </c>
      <c r="AS814" s="399"/>
      <c r="AT814" s="399">
        <v>-1.63762555542801E-3</v>
      </c>
      <c r="AU814" s="399">
        <v>-5.5124544951865598E-2</v>
      </c>
      <c r="AV814" s="399">
        <v>8.5068631432314107E-2</v>
      </c>
      <c r="AW814" s="399">
        <v>6.5741976093113497E-2</v>
      </c>
      <c r="AX814" s="399">
        <v>4.1685117546777999E-2</v>
      </c>
      <c r="AY814" s="399">
        <v>-4.1841175443511E-3</v>
      </c>
      <c r="AZ814" s="399">
        <v>8.0008229595397606E-2</v>
      </c>
      <c r="BA814" s="399">
        <v>6.4615965674508405E-2</v>
      </c>
      <c r="BB814" s="399">
        <v>-2.4200934415670498E-2</v>
      </c>
      <c r="BC814" s="399">
        <v>-4.9149091359328601E-2</v>
      </c>
      <c r="BD814" s="399">
        <v>-0.107610767523694</v>
      </c>
      <c r="BE814" s="399">
        <v>6.6859353967784599E-2</v>
      </c>
      <c r="BF814" s="399">
        <v>1.4291264888222899E-2</v>
      </c>
      <c r="BG814" s="399">
        <v>-1.4659636966215301E-2</v>
      </c>
      <c r="BH814" s="399">
        <v>0.12749266469373899</v>
      </c>
      <c r="BI814" s="399">
        <v>5.2654682740371501E-2</v>
      </c>
      <c r="BJ814" s="399">
        <v>2.6359741853585202E-2</v>
      </c>
      <c r="BK814" s="399">
        <v>0.118282235184989</v>
      </c>
      <c r="BL814" s="399">
        <v>1.99046280399446E-2</v>
      </c>
      <c r="BM814" s="399">
        <v>1.8592400005937398E-2</v>
      </c>
      <c r="BN814" s="399">
        <v>3.52940716674865E-2</v>
      </c>
      <c r="BO814" s="399">
        <v>7.5704617019365802E-2</v>
      </c>
      <c r="BP814" s="399">
        <v>2.2810580280895099E-2</v>
      </c>
      <c r="BQ814" s="399">
        <v>-8.1601062422676396E-2</v>
      </c>
      <c r="BR814" s="399">
        <v>8.0004166012488595E-2</v>
      </c>
      <c r="BS814" s="399">
        <v>8.3041305390966394E-2</v>
      </c>
      <c r="BT814" s="399">
        <v>2.9847084928747901E-2</v>
      </c>
      <c r="BU814" s="399">
        <v>-3.8798270414695399E-2</v>
      </c>
      <c r="BV814" s="399">
        <v>3.7168677044281603E-2</v>
      </c>
      <c r="BW814" s="399">
        <v>-2.6226864419724799E-2</v>
      </c>
      <c r="BX814" s="403">
        <v>-1.4588781774396099E-3</v>
      </c>
      <c r="BY814" s="399">
        <v>8.3521847485391307E-2</v>
      </c>
      <c r="BZ814" s="399">
        <v>4.6338819482699203E-2</v>
      </c>
      <c r="CA814" s="399">
        <v>8.7894653574961998E-2</v>
      </c>
      <c r="CB814" s="399">
        <v>-1.74860089666544E-2</v>
      </c>
      <c r="CC814" s="399">
        <v>0.10788807890105501</v>
      </c>
      <c r="CD814" s="399">
        <v>0.30084983460099002</v>
      </c>
      <c r="CE814" s="399"/>
      <c r="CF814" s="399">
        <v>4.5925174168456297E-2</v>
      </c>
      <c r="CG814" s="399">
        <v>1.8990695402073501E-2</v>
      </c>
      <c r="CH814" s="399">
        <v>-0.121028924803223</v>
      </c>
      <c r="CI814" s="399">
        <v>0.15411354647382999</v>
      </c>
      <c r="CJ814" s="399">
        <v>4.2683734801864902E-2</v>
      </c>
      <c r="CK814" s="399"/>
      <c r="CL814" s="399"/>
      <c r="CM814" s="399"/>
      <c r="CN814" s="399"/>
      <c r="CO814" s="399"/>
      <c r="CP814" s="399"/>
      <c r="CQ814" s="399"/>
      <c r="CR814" s="399">
        <v>5.3113806229033701E-2</v>
      </c>
      <c r="CS814" s="399"/>
      <c r="CT814" s="399"/>
      <c r="CU814" s="399"/>
      <c r="CV814" s="399"/>
      <c r="CW814" s="399"/>
      <c r="CX814" s="399"/>
      <c r="CY814" s="399">
        <v>5.9694149030310402E-2</v>
      </c>
      <c r="CZ814" s="399"/>
      <c r="DA814" s="399"/>
      <c r="DB814" s="399"/>
      <c r="DC814" s="399"/>
      <c r="DD814" s="399"/>
      <c r="DE814" s="399"/>
      <c r="DG814" s="404"/>
      <c r="DI814" s="399"/>
      <c r="DJ814" s="399">
        <v>-2.6210387016808698E-2</v>
      </c>
      <c r="DK814" s="399">
        <v>6.7065507147374597E-3</v>
      </c>
    </row>
    <row r="815" spans="1:115" customFormat="1" hidden="1" outlineLevel="1">
      <c r="A815" s="398">
        <f t="shared" si="59"/>
        <v>43465</v>
      </c>
      <c r="B815" s="402"/>
      <c r="C815" s="399" cm="1">
        <f t="array" ref="C815">IFERROR(INDEX(NAVTracking!$B:$B,MATCH($A815,NAVTracking!$A:$A,0)) / INDEX(NAVTracking!$B:$B,MATCH($A815,NAVTracking!$A:$A,0)-1)-1,0)</f>
        <v>-0.10344011820792209</v>
      </c>
      <c r="D815" s="399">
        <v>1.9E-3</v>
      </c>
      <c r="E815" s="399">
        <v>-9.4619263654729599E-2</v>
      </c>
      <c r="F815" s="399">
        <v>-9.1610996536732395E-2</v>
      </c>
      <c r="G815" s="399">
        <v>-7.9315469999999999E-2</v>
      </c>
      <c r="H815" s="399">
        <v>-8.8732229999999995E-2</v>
      </c>
      <c r="I815" s="399">
        <v>-0.13418669999999999</v>
      </c>
      <c r="J815" s="399">
        <v>-0.11373100000000001</v>
      </c>
      <c r="K815" s="399">
        <v>-0.10969189999999999</v>
      </c>
      <c r="L815" s="399">
        <v>-7.9576859999999999E-2</v>
      </c>
      <c r="M815" s="399">
        <v>-8.2778909999999997E-2</v>
      </c>
      <c r="N815" s="399">
        <v>-8.3408370000000009E-2</v>
      </c>
      <c r="O815" s="399">
        <v>-9.041202999999999E-2</v>
      </c>
      <c r="P815" s="399">
        <v>-9.1382820000000003E-2</v>
      </c>
      <c r="Q815" s="399">
        <v>-4.1456350000000003E-2</v>
      </c>
      <c r="R815" s="399">
        <v>-0.116698159691624</v>
      </c>
      <c r="S815" s="399">
        <v>-0.10550529770874199</v>
      </c>
      <c r="T815" s="399">
        <v>-0.13333334527291801</v>
      </c>
      <c r="U815" s="399">
        <v>-0.110518066423999</v>
      </c>
      <c r="V815" s="399">
        <v>-0.11134978632261</v>
      </c>
      <c r="W815" s="399">
        <v>-0.15763752320060401</v>
      </c>
      <c r="X815" s="399">
        <v>-6.3734492152911104E-2</v>
      </c>
      <c r="Y815" s="399">
        <v>-9.7854020827641094E-2</v>
      </c>
      <c r="Z815" s="399">
        <v>-0.168655831287257</v>
      </c>
      <c r="AA815" s="399">
        <v>-0.119206400243142</v>
      </c>
      <c r="AB815" s="399">
        <v>-0.160697106544475</v>
      </c>
      <c r="AC815" s="399">
        <v>-4.0557533685359998E-2</v>
      </c>
      <c r="AD815" s="399">
        <v>-2.6218301983988699E-2</v>
      </c>
      <c r="AE815" s="399">
        <v>-4.3202618285775603E-2</v>
      </c>
      <c r="AF815" s="399">
        <v>-6.5636864209184895E-2</v>
      </c>
      <c r="AG815" s="399">
        <v>-0.133236538706304</v>
      </c>
      <c r="AH815" s="399">
        <v>-0.12684465281562399</v>
      </c>
      <c r="AI815" s="399">
        <v>-5.3744931583275597E-2</v>
      </c>
      <c r="AJ815" s="399">
        <v>-5.8297717346260797E-2</v>
      </c>
      <c r="AK815" s="399">
        <v>-0.17349399942687699</v>
      </c>
      <c r="AL815" s="399">
        <v>-9.9004079102546994E-2</v>
      </c>
      <c r="AM815" s="399">
        <v>-0.12844913892790899</v>
      </c>
      <c r="AN815" s="399">
        <v>-0.126486662337914</v>
      </c>
      <c r="AO815" s="399">
        <v>-8.2534909011917706E-2</v>
      </c>
      <c r="AP815" s="399">
        <v>-2.98522875088225E-2</v>
      </c>
      <c r="AQ815" s="399">
        <v>-1.3045853904349499E-2</v>
      </c>
      <c r="AR815" s="399">
        <v>-0.18313659517678199</v>
      </c>
      <c r="AS815" s="399"/>
      <c r="AT815" s="399">
        <v>-7.4036300265200194E-2</v>
      </c>
      <c r="AU815" s="399">
        <v>8.9043130540685106E-2</v>
      </c>
      <c r="AV815" s="399">
        <v>-8.6790423471359401E-2</v>
      </c>
      <c r="AW815" s="399">
        <v>-2.7404433522322E-2</v>
      </c>
      <c r="AX815" s="399">
        <v>-0.17847172013005599</v>
      </c>
      <c r="AY815" s="399">
        <v>-5.88235548625256E-2</v>
      </c>
      <c r="AZ815" s="399">
        <v>-7.2181142197786805E-2</v>
      </c>
      <c r="BA815" s="399">
        <v>-7.2047188182253599E-2</v>
      </c>
      <c r="BB815" s="399">
        <v>-8.5952424705942998E-2</v>
      </c>
      <c r="BC815" s="399">
        <v>-0.19687853531348001</v>
      </c>
      <c r="BD815" s="399">
        <v>-8.4134912757313093E-2</v>
      </c>
      <c r="BE815" s="399">
        <v>-8.3411621949666295E-2</v>
      </c>
      <c r="BF815" s="399">
        <v>-0.17098247265740199</v>
      </c>
      <c r="BG815" s="399">
        <v>-0.187034986819096</v>
      </c>
      <c r="BH815" s="399">
        <v>-0.186276993782473</v>
      </c>
      <c r="BI815" s="399">
        <v>-7.1131486135543598E-2</v>
      </c>
      <c r="BJ815" s="399">
        <v>-2.0373899069593599E-2</v>
      </c>
      <c r="BK815" s="399">
        <v>-6.3388994674256002E-2</v>
      </c>
      <c r="BL815" s="399">
        <v>-0.122043227494309</v>
      </c>
      <c r="BM815" s="399">
        <v>-9.7858227863818897E-2</v>
      </c>
      <c r="BN815" s="399">
        <v>-0.11648775275489</v>
      </c>
      <c r="BO815" s="399">
        <v>-8.5337105678787106E-2</v>
      </c>
      <c r="BP815" s="399">
        <v>-0.12229200968925701</v>
      </c>
      <c r="BQ815" s="399">
        <v>-9.4525265732656294E-2</v>
      </c>
      <c r="BR815" s="399">
        <v>-0.114586318743402</v>
      </c>
      <c r="BS815" s="399">
        <v>4.2057932305721302E-3</v>
      </c>
      <c r="BT815" s="399">
        <v>-6.8943536274739106E-2</v>
      </c>
      <c r="BU815" s="399">
        <v>-1.37402817652168E-2</v>
      </c>
      <c r="BV815" s="399">
        <v>-0.109309345850042</v>
      </c>
      <c r="BW815" s="399">
        <v>-4.0877114836167502E-2</v>
      </c>
      <c r="BX815" s="403">
        <v>-7.0708496036169896E-2</v>
      </c>
      <c r="BY815" s="399">
        <v>-2.5629389610830201E-2</v>
      </c>
      <c r="BZ815" s="399">
        <v>-9.4840020024025404E-2</v>
      </c>
      <c r="CA815" s="399">
        <v>-0.14054567570570201</v>
      </c>
      <c r="CB815" s="399">
        <v>-0.216594753080075</v>
      </c>
      <c r="CC815" s="399">
        <v>-0.183042504457303</v>
      </c>
      <c r="CD815" s="399">
        <v>-2.2648021391547001E-2</v>
      </c>
      <c r="CE815" s="399"/>
      <c r="CF815" s="399">
        <v>7.5886071656174794E-2</v>
      </c>
      <c r="CG815" s="399">
        <v>-9.9693564968005105E-2</v>
      </c>
      <c r="CH815" s="399">
        <v>-0.191266493395395</v>
      </c>
      <c r="CI815" s="399">
        <v>-0.106425744533823</v>
      </c>
      <c r="CJ815" s="399">
        <v>-8.4047300425518306E-2</v>
      </c>
      <c r="CK815" s="399"/>
      <c r="CL815" s="399"/>
      <c r="CM815" s="399"/>
      <c r="CN815" s="399"/>
      <c r="CO815" s="399"/>
      <c r="CP815" s="399"/>
      <c r="CQ815" s="399"/>
      <c r="CR815" s="399">
        <v>-5.0773387620417297E-2</v>
      </c>
      <c r="CS815" s="399"/>
      <c r="CT815" s="399"/>
      <c r="CU815" s="399"/>
      <c r="CV815" s="399"/>
      <c r="CW815" s="399"/>
      <c r="CX815" s="399"/>
      <c r="CY815" s="399">
        <v>-0.21508393177774299</v>
      </c>
      <c r="CZ815" s="399"/>
      <c r="DA815" s="399"/>
      <c r="DB815" s="399"/>
      <c r="DC815" s="399"/>
      <c r="DD815" s="399"/>
      <c r="DE815" s="399"/>
      <c r="DG815" s="404"/>
      <c r="DI815" s="399"/>
      <c r="DJ815" s="399">
        <v>-0.25757007064106302</v>
      </c>
      <c r="DK815" s="399">
        <v>-9.7748460437627194E-2</v>
      </c>
    </row>
    <row r="816" spans="1:115" customFormat="1" hidden="1" outlineLevel="1">
      <c r="A816" s="398">
        <f t="shared" si="59"/>
        <v>43496</v>
      </c>
      <c r="B816" s="402"/>
      <c r="C816" s="399" cm="1">
        <f t="array" ref="C816">IFERROR(INDEX(NAVTracking!$B:$B,MATCH($A816,NAVTracking!$A:$A,0)) / INDEX(NAVTracking!$B:$B,MATCH($A816,NAVTracking!$A:$A,0)-1)-1,0)</f>
        <v>7.7423551912619626E-2</v>
      </c>
      <c r="D816" s="399">
        <v>2.0999999999999999E-3</v>
      </c>
      <c r="E816" s="399">
        <v>8.4502848354251495E-2</v>
      </c>
      <c r="F816" s="399">
        <v>8.5754400303362704E-2</v>
      </c>
      <c r="G816" s="399">
        <v>7.4799239999999989E-2</v>
      </c>
      <c r="H816" s="399">
        <v>0.10085039999999999</v>
      </c>
      <c r="I816" s="399">
        <v>0.1171054</v>
      </c>
      <c r="J816" s="399">
        <v>9.4171160000000004E-2</v>
      </c>
      <c r="K816" s="399">
        <v>0.1134457</v>
      </c>
      <c r="L816" s="399">
        <v>0.11854630000000001</v>
      </c>
      <c r="M816" s="399">
        <v>0.1055758</v>
      </c>
      <c r="N816" s="399">
        <v>7.9901700000000006E-2</v>
      </c>
      <c r="O816" s="399">
        <v>5.4356939999999999E-2</v>
      </c>
      <c r="P816" s="399">
        <v>5.9339980000000001E-2</v>
      </c>
      <c r="Q816" s="399">
        <v>3.7172200000000002E-2</v>
      </c>
      <c r="R816" s="399">
        <v>5.5153915257910302E-2</v>
      </c>
      <c r="S816" s="399">
        <v>6.6503877659077296E-2</v>
      </c>
      <c r="T816" s="399">
        <v>0.32231858385866302</v>
      </c>
      <c r="U816" s="399">
        <v>0.14348748835174099</v>
      </c>
      <c r="V816" s="399">
        <v>0.14431713948591901</v>
      </c>
      <c r="W816" s="399">
        <v>8.8461527360469999E-2</v>
      </c>
      <c r="X816" s="399">
        <v>0.13701590524817001</v>
      </c>
      <c r="Y816" s="399">
        <v>0.130493120873207</v>
      </c>
      <c r="Z816" s="399">
        <v>9.7594122261851907E-2</v>
      </c>
      <c r="AA816" s="399">
        <v>5.3605864464635299E-2</v>
      </c>
      <c r="AB816" s="399">
        <v>8.8443206478527395E-2</v>
      </c>
      <c r="AC816" s="399">
        <v>0.109513031074812</v>
      </c>
      <c r="AD816" s="399">
        <v>7.0860133704345699E-2</v>
      </c>
      <c r="AE816" s="399">
        <v>1.7054239870882299E-2</v>
      </c>
      <c r="AF816" s="399">
        <v>1.67996036060238E-2</v>
      </c>
      <c r="AG816" s="399">
        <v>0.25000020330348399</v>
      </c>
      <c r="AH816" s="399">
        <v>6.4989929429636703E-2</v>
      </c>
      <c r="AI816" s="399">
        <v>7.79830350305179E-2</v>
      </c>
      <c r="AJ816" s="399">
        <v>7.7447994886167701E-2</v>
      </c>
      <c r="AK816" s="399">
        <v>0.110738035634386</v>
      </c>
      <c r="AL816" s="399">
        <v>0.190039035711006</v>
      </c>
      <c r="AM816" s="399">
        <v>0.106362614288691</v>
      </c>
      <c r="AN816" s="399">
        <v>0.24535498265689701</v>
      </c>
      <c r="AO816" s="399">
        <v>0.21544278280360399</v>
      </c>
      <c r="AP816" s="399">
        <v>-2.5912698943562601E-2</v>
      </c>
      <c r="AQ816" s="399">
        <v>0.104396893491673</v>
      </c>
      <c r="AR816" s="399">
        <v>7.6779047331961101E-2</v>
      </c>
      <c r="AS816" s="399"/>
      <c r="AT816" s="399">
        <v>0.11691844276107601</v>
      </c>
      <c r="AU816" s="399">
        <v>0.14053623765828499</v>
      </c>
      <c r="AV816" s="399">
        <v>1.98225809337273E-2</v>
      </c>
      <c r="AW816" s="399">
        <v>5.7802571134097203E-2</v>
      </c>
      <c r="AX816" s="399">
        <v>0.121774957172605</v>
      </c>
      <c r="AY816" s="399">
        <v>7.3536611546578701E-2</v>
      </c>
      <c r="AZ816" s="399">
        <v>7.1315918496606096E-2</v>
      </c>
      <c r="BA816" s="399">
        <v>0.10655723230445301</v>
      </c>
      <c r="BB816" s="399">
        <v>3.8111099941928198E-2</v>
      </c>
      <c r="BC816" s="399">
        <v>0.27206272561989098</v>
      </c>
      <c r="BD816" s="399">
        <v>0.111533134909767</v>
      </c>
      <c r="BE816" s="399">
        <v>0.152072873859423</v>
      </c>
      <c r="BF816" s="399">
        <v>0.25815336764866897</v>
      </c>
      <c r="BG816" s="399">
        <v>0.17036744236725501</v>
      </c>
      <c r="BH816" s="399">
        <v>4.6533303684270097E-2</v>
      </c>
      <c r="BI816" s="399">
        <v>0.22100311163473199</v>
      </c>
      <c r="BJ816" s="399">
        <v>0.146158467389187</v>
      </c>
      <c r="BK816" s="399">
        <v>5.4667954173442501E-2</v>
      </c>
      <c r="BL816" s="399">
        <v>6.8843659093199297E-2</v>
      </c>
      <c r="BM816" s="399">
        <v>9.3376735431579302E-2</v>
      </c>
      <c r="BN816" s="399">
        <v>1.93640336504463E-2</v>
      </c>
      <c r="BO816" s="399">
        <v>5.38653853454307E-2</v>
      </c>
      <c r="BP816" s="399">
        <v>7.4009117434037305E-2</v>
      </c>
      <c r="BQ816" s="399">
        <v>7.6050978704890401E-2</v>
      </c>
      <c r="BR816" s="399">
        <v>8.4618024592360896E-2</v>
      </c>
      <c r="BS816" s="399">
        <v>0.192332384984545</v>
      </c>
      <c r="BT816" s="399">
        <v>2.3267779685321999E-2</v>
      </c>
      <c r="BU816" s="399">
        <v>4.466817188095E-2</v>
      </c>
      <c r="BV816" s="399">
        <v>0.16651733614699599</v>
      </c>
      <c r="BW816" s="399">
        <v>2.87706718322851E-2</v>
      </c>
      <c r="BX816" s="403">
        <v>9.4482032362257704E-2</v>
      </c>
      <c r="BY816" s="399">
        <v>1.7149428396621799E-2</v>
      </c>
      <c r="BZ816" s="399">
        <v>9.9841723545148503E-2</v>
      </c>
      <c r="CA816" s="399">
        <v>0.138954481227822</v>
      </c>
      <c r="CB816" s="399">
        <v>0.14919108368755701</v>
      </c>
      <c r="CC816" s="399">
        <v>8.0821654092384492E-3</v>
      </c>
      <c r="CD816" s="399">
        <v>0.30169333285621203</v>
      </c>
      <c r="CE816" s="399"/>
      <c r="CF816" s="399">
        <v>-1.55842653017169E-2</v>
      </c>
      <c r="CG816" s="399">
        <v>8.7117811918593996E-2</v>
      </c>
      <c r="CH816" s="399">
        <v>0.225332557118505</v>
      </c>
      <c r="CI816" s="399">
        <v>0.170224764972848</v>
      </c>
      <c r="CJ816" s="399">
        <v>2.81581905351777E-2</v>
      </c>
      <c r="CK816" s="399"/>
      <c r="CL816" s="399"/>
      <c r="CM816" s="399"/>
      <c r="CN816" s="399"/>
      <c r="CO816" s="399"/>
      <c r="CP816" s="399"/>
      <c r="CQ816" s="399"/>
      <c r="CR816" s="399">
        <v>7.50645908665179E-2</v>
      </c>
      <c r="CS816" s="399"/>
      <c r="CT816" s="399"/>
      <c r="CU816" s="399"/>
      <c r="CV816" s="399"/>
      <c r="CW816" s="399"/>
      <c r="CX816" s="399"/>
      <c r="CY816" s="399">
        <v>0.116251556884526</v>
      </c>
      <c r="CZ816" s="399"/>
      <c r="DA816" s="399"/>
      <c r="DB816" s="399"/>
      <c r="DC816" s="399"/>
      <c r="DD816" s="399"/>
      <c r="DE816" s="399"/>
      <c r="DG816" s="404"/>
      <c r="DI816" s="399"/>
      <c r="DJ816" s="399">
        <v>7.2507481493148507E-2</v>
      </c>
      <c r="DK816" s="399">
        <v>0.15310360995695799</v>
      </c>
    </row>
    <row r="817" spans="1:115" customFormat="1" hidden="1" outlineLevel="1">
      <c r="A817" s="398">
        <f t="shared" si="59"/>
        <v>43524</v>
      </c>
      <c r="B817" s="402"/>
      <c r="C817" s="399" cm="1">
        <f t="array" ref="C817">IFERROR(INDEX(NAVTracking!$B:$B,MATCH($A817,NAVTracking!$A:$A,0)) / INDEX(NAVTracking!$B:$B,MATCH($A817,NAVTracking!$A:$A,0)-1)-1,0)</f>
        <v>2.0600840507070561E-2</v>
      </c>
      <c r="D817" s="399">
        <v>1.8E-3</v>
      </c>
      <c r="E817" s="399">
        <v>3.2996310992337401E-2</v>
      </c>
      <c r="F817" s="399">
        <v>3.5004147915665702E-2</v>
      </c>
      <c r="G817" s="399">
        <v>3.4670920000000001E-2</v>
      </c>
      <c r="H817" s="399">
        <v>1.5027159999999999E-2</v>
      </c>
      <c r="I817" s="399">
        <v>2.1708850000000002E-2</v>
      </c>
      <c r="J817" s="399">
        <v>3.1100850000000003E-2</v>
      </c>
      <c r="K817" s="399">
        <v>6.2504660000000004E-2</v>
      </c>
      <c r="L817" s="399">
        <v>6.9536019999999997E-3</v>
      </c>
      <c r="M817" s="399">
        <v>3.6634509999999999E-3</v>
      </c>
      <c r="N817" s="399">
        <v>7.3268199999999992E-2</v>
      </c>
      <c r="O817" s="399">
        <v>2.031815E-2</v>
      </c>
      <c r="P817" s="399">
        <v>1.6399220000000003E-2</v>
      </c>
      <c r="Q817" s="399">
        <v>3.8785699999999999E-2</v>
      </c>
      <c r="R817" s="399">
        <v>4.4776534326614797E-2</v>
      </c>
      <c r="S817" s="399">
        <v>9.4322217238124603E-2</v>
      </c>
      <c r="T817" s="399">
        <v>-3.6050764697562902E-2</v>
      </c>
      <c r="U817" s="399">
        <v>-0.22812166052079799</v>
      </c>
      <c r="V817" s="399">
        <v>-4.5906003450608301E-2</v>
      </c>
      <c r="W817" s="399">
        <v>-5.8448770846812798E-2</v>
      </c>
      <c r="X817" s="399">
        <v>4.9710927856390703E-2</v>
      </c>
      <c r="Y817" s="399">
        <v>7.7379487284179298E-3</v>
      </c>
      <c r="Z817" s="399">
        <v>-5.1575837244548201E-2</v>
      </c>
      <c r="AA817" s="399">
        <v>2.1902063185568799E-2</v>
      </c>
      <c r="AB817" s="399">
        <v>0.15407090958186001</v>
      </c>
      <c r="AC817" s="399">
        <v>7.6857225649545197E-2</v>
      </c>
      <c r="AD817" s="399">
        <v>2.62496829732035E-2</v>
      </c>
      <c r="AE817" s="399">
        <v>1.18364338710947E-2</v>
      </c>
      <c r="AF817" s="399">
        <v>4.4120405355062099E-2</v>
      </c>
      <c r="AG817" s="399">
        <v>3.5227306734395503E-2</v>
      </c>
      <c r="AH817" s="399">
        <v>-2.5883221688755498E-2</v>
      </c>
      <c r="AI817" s="399">
        <v>3.1799930521712E-3</v>
      </c>
      <c r="AJ817" s="399">
        <v>5.86233265327917E-4</v>
      </c>
      <c r="AK817" s="399">
        <v>8.8368704075328E-2</v>
      </c>
      <c r="AL817" s="399">
        <v>5.8563473111120201E-2</v>
      </c>
      <c r="AM817" s="399">
        <v>7.5767505885848199E-2</v>
      </c>
      <c r="AN817" s="399">
        <v>3.8388807488207E-2</v>
      </c>
      <c r="AO817" s="399">
        <v>1.76578083584428E-2</v>
      </c>
      <c r="AP817" s="399">
        <v>9.21670936738547E-2</v>
      </c>
      <c r="AQ817" s="399">
        <v>4.7020141931007398E-2</v>
      </c>
      <c r="AR817" s="399">
        <v>7.42189111096343E-2</v>
      </c>
      <c r="AS817" s="399"/>
      <c r="AT817" s="399">
        <v>3.7826058015159002E-2</v>
      </c>
      <c r="AU817" s="399">
        <v>0.14640161938350499</v>
      </c>
      <c r="AV817" s="399">
        <v>3.4678362825233802E-2</v>
      </c>
      <c r="AW817" s="399">
        <v>2.1561074773561201E-2</v>
      </c>
      <c r="AX817" s="399">
        <v>6.32474536338265E-2</v>
      </c>
      <c r="AY817" s="399">
        <v>2.5316493639295699E-2</v>
      </c>
      <c r="AZ817" s="399">
        <v>3.03569084505666E-2</v>
      </c>
      <c r="BA817" s="399">
        <v>3.5050544775687399E-2</v>
      </c>
      <c r="BB817" s="399">
        <v>-4.2497984402807297E-2</v>
      </c>
      <c r="BC817" s="399">
        <v>0.13861246813110401</v>
      </c>
      <c r="BD817" s="399">
        <v>3.54279900377589E-2</v>
      </c>
      <c r="BE817" s="399">
        <v>-1.13142508023432E-2</v>
      </c>
      <c r="BF817" s="399">
        <v>4.52719897316535E-2</v>
      </c>
      <c r="BG817" s="399">
        <v>-3.4091226807216801E-3</v>
      </c>
      <c r="BH817" s="399">
        <v>8.4398761667241196E-2</v>
      </c>
      <c r="BI817" s="399">
        <v>8.1148049712369094E-2</v>
      </c>
      <c r="BJ817" s="399">
        <v>-1.3619640782299301E-2</v>
      </c>
      <c r="BK817" s="399">
        <v>3.1390692037841901E-2</v>
      </c>
      <c r="BL817" s="399">
        <v>8.3090581252309708E-3</v>
      </c>
      <c r="BM817" s="399">
        <v>4.5775756637984298E-2</v>
      </c>
      <c r="BN817" s="399">
        <v>0.32810318289049101</v>
      </c>
      <c r="BO817" s="399">
        <v>5.3484991193597502E-2</v>
      </c>
      <c r="BP817" s="399">
        <v>5.7423981636306402E-2</v>
      </c>
      <c r="BQ817" s="399">
        <v>-4.1319241531973996E-3</v>
      </c>
      <c r="BR817" s="399">
        <v>-0.103553206857256</v>
      </c>
      <c r="BS817" s="399">
        <v>0.140367569444036</v>
      </c>
      <c r="BT817" s="399">
        <v>9.9019058458546805E-2</v>
      </c>
      <c r="BU817" s="399">
        <v>6.2757110022624296E-2</v>
      </c>
      <c r="BV817" s="399">
        <v>1.1788706135877E-2</v>
      </c>
      <c r="BW817" s="399">
        <v>3.2975086665792901E-2</v>
      </c>
      <c r="BX817" s="403">
        <v>3.7201899392596403E-2</v>
      </c>
      <c r="BY817" s="399">
        <v>3.2108092356076999E-2</v>
      </c>
      <c r="BZ817" s="399">
        <v>9.4734913526408601E-2</v>
      </c>
      <c r="CA817" s="399">
        <v>4.44181823130664E-2</v>
      </c>
      <c r="CB817" s="399">
        <v>0.13321175494181101</v>
      </c>
      <c r="CC817" s="399">
        <v>-0.117772647766438</v>
      </c>
      <c r="CD817" s="399">
        <v>2.4991491696862499E-2</v>
      </c>
      <c r="CE817" s="399"/>
      <c r="CF817" s="399">
        <v>2.93149203917764E-4</v>
      </c>
      <c r="CG817" s="399">
        <v>7.8407553463387E-2</v>
      </c>
      <c r="CH817" s="399">
        <v>8.1444665780028291E-3</v>
      </c>
      <c r="CI817" s="399">
        <v>9.1214851057863592E-3</v>
      </c>
      <c r="CJ817" s="399">
        <v>7.7357228392642002E-2</v>
      </c>
      <c r="CK817" s="399"/>
      <c r="CL817" s="399"/>
      <c r="CM817" s="399"/>
      <c r="CN817" s="399"/>
      <c r="CO817" s="399"/>
      <c r="CP817" s="399"/>
      <c r="CQ817" s="399"/>
      <c r="CR817" s="399">
        <v>5.8325625910860601E-2</v>
      </c>
      <c r="CS817" s="399"/>
      <c r="CT817" s="399"/>
      <c r="CU817" s="399"/>
      <c r="CV817" s="399"/>
      <c r="CW817" s="399"/>
      <c r="CX817" s="399"/>
      <c r="CY817" s="399">
        <v>-1.4306159900012201E-2</v>
      </c>
      <c r="CZ817" s="399"/>
      <c r="DA817" s="399"/>
      <c r="DB817" s="399"/>
      <c r="DC817" s="399"/>
      <c r="DD817" s="399"/>
      <c r="DE817" s="399"/>
      <c r="DG817" s="404"/>
      <c r="DI817" s="399"/>
      <c r="DJ817" s="399">
        <v>5.0704223586399401E-2</v>
      </c>
      <c r="DK817" s="399">
        <v>4.0442230850020501E-2</v>
      </c>
    </row>
    <row r="818" spans="1:115" customFormat="1" hidden="1" outlineLevel="1">
      <c r="A818" s="398">
        <f t="shared" si="59"/>
        <v>43555</v>
      </c>
      <c r="B818" s="402"/>
      <c r="C818" s="399" cm="1">
        <f t="array" ref="C818">IFERROR(INDEX(NAVTracking!$B:$B,MATCH($A818,NAVTracking!$A:$A,0)) / INDEX(NAVTracking!$B:$B,MATCH($A818,NAVTracking!$A:$A,0)-1)-1,0)</f>
        <v>5.7218715368854145E-3</v>
      </c>
      <c r="D818" s="399">
        <v>1.9E-3</v>
      </c>
      <c r="E818" s="399">
        <v>6.5546493407675401E-3</v>
      </c>
      <c r="F818" s="399">
        <v>1.4735307527668599E-2</v>
      </c>
      <c r="G818" s="399">
        <v>3.2872020000000004E-3</v>
      </c>
      <c r="H818" s="399">
        <v>2.7637499999999999E-2</v>
      </c>
      <c r="I818" s="399">
        <v>2.3011070000000002E-2</v>
      </c>
      <c r="J818" s="399">
        <v>-3.0979160000000002E-2</v>
      </c>
      <c r="K818" s="399">
        <v>-1.307112E-2</v>
      </c>
      <c r="L818" s="399">
        <v>4.2092310000000001E-2</v>
      </c>
      <c r="M818" s="399">
        <v>1.7928340000000001E-2</v>
      </c>
      <c r="N818" s="399">
        <v>4.0635529999999996E-2</v>
      </c>
      <c r="O818" s="399">
        <v>3.4429609999999999E-2</v>
      </c>
      <c r="P818" s="399">
        <v>3.7924960000000002E-3</v>
      </c>
      <c r="Q818" s="399">
        <v>2.833405E-2</v>
      </c>
      <c r="R818" s="399">
        <v>9.7025627918670698E-2</v>
      </c>
      <c r="S818" s="399">
        <v>4.9282072790051097E-2</v>
      </c>
      <c r="T818" s="399">
        <v>8.4572873482642502E-2</v>
      </c>
      <c r="U818" s="399">
        <v>-5.8388287681426003E-2</v>
      </c>
      <c r="V818" s="399">
        <v>8.5935766342722403E-2</v>
      </c>
      <c r="W818" s="399">
        <v>1.42119657487391E-2</v>
      </c>
      <c r="X818" s="399">
        <v>5.62249826871472E-2</v>
      </c>
      <c r="Y818" s="399">
        <v>4.73194383481969E-2</v>
      </c>
      <c r="Z818" s="399">
        <v>3.20241820299089E-2</v>
      </c>
      <c r="AA818" s="399">
        <v>0.10697627017317</v>
      </c>
      <c r="AB818" s="399">
        <v>2.16642179835622E-2</v>
      </c>
      <c r="AC818" s="399">
        <v>-3.2263971745924401E-2</v>
      </c>
      <c r="AD818" s="399">
        <v>7.0909534711578398E-3</v>
      </c>
      <c r="AE818" s="399">
        <v>-1.60404139370703E-2</v>
      </c>
      <c r="AF818" s="399">
        <v>6.1869096105430003E-2</v>
      </c>
      <c r="AG818" s="399">
        <v>-1.1943549475994601E-2</v>
      </c>
      <c r="AH818" s="399">
        <v>-6.4003456606894701E-3</v>
      </c>
      <c r="AI818" s="399">
        <v>4.7673059284082803E-2</v>
      </c>
      <c r="AJ818" s="399">
        <v>4.4685068251231197E-2</v>
      </c>
      <c r="AK818" s="399">
        <v>-0.111211900859609</v>
      </c>
      <c r="AL818" s="399">
        <v>4.4363364646191103E-2</v>
      </c>
      <c r="AM818" s="399">
        <v>-2.9895815475093599E-2</v>
      </c>
      <c r="AN818" s="399">
        <v>2.2826177543615801E-2</v>
      </c>
      <c r="AO818" s="399">
        <v>8.9416281824014704E-2</v>
      </c>
      <c r="AP818" s="399">
        <v>3.0405582721729899E-2</v>
      </c>
      <c r="AQ818" s="399">
        <v>-1.52030014510876E-2</v>
      </c>
      <c r="AR818" s="399">
        <v>0.16400894372335401</v>
      </c>
      <c r="AS818" s="399"/>
      <c r="AT818" s="399">
        <v>3.03088845107304E-2</v>
      </c>
      <c r="AU818" s="399">
        <v>-1.37653767443716E-2</v>
      </c>
      <c r="AV818" s="399">
        <v>5.9754430324635503E-2</v>
      </c>
      <c r="AW818" s="399">
        <v>5.5809326855618097E-2</v>
      </c>
      <c r="AX818" s="399">
        <v>-9.4807557696102204E-2</v>
      </c>
      <c r="AY818" s="399">
        <v>-4.7325067647512098E-2</v>
      </c>
      <c r="AZ818" s="399">
        <v>-5.7477551812579099E-3</v>
      </c>
      <c r="BA818" s="399">
        <v>4.0048389771807101E-2</v>
      </c>
      <c r="BB818" s="399">
        <v>-0.11604099398183</v>
      </c>
      <c r="BC818" s="399">
        <v>-7.7794188343310394E-2</v>
      </c>
      <c r="BD818" s="399">
        <v>3.7434033053357997E-2</v>
      </c>
      <c r="BE818" s="399">
        <v>-2.5430479744412201E-2</v>
      </c>
      <c r="BF818" s="399">
        <v>-0.106880878646188</v>
      </c>
      <c r="BG818" s="399">
        <v>1.14010434925293E-3</v>
      </c>
      <c r="BH818" s="399">
        <v>-5.5378668640182396E-4</v>
      </c>
      <c r="BI818" s="399">
        <v>7.5905323299708199E-2</v>
      </c>
      <c r="BJ818" s="399">
        <v>7.4473072443174998E-2</v>
      </c>
      <c r="BK818" s="399">
        <v>-1.34700592274001E-2</v>
      </c>
      <c r="BL818" s="399">
        <v>-2.9992276934192E-2</v>
      </c>
      <c r="BM818" s="399">
        <v>4.1945884728752797E-2</v>
      </c>
      <c r="BN818" s="399">
        <v>0.102401372322797</v>
      </c>
      <c r="BO818" s="399">
        <v>3.0105146809944399E-2</v>
      </c>
      <c r="BP818" s="399">
        <v>3.3876394807181798E-2</v>
      </c>
      <c r="BQ818" s="399">
        <v>-2.1816614222353901E-2</v>
      </c>
      <c r="BR818" s="399">
        <v>2.4703734283548499E-2</v>
      </c>
      <c r="BS818" s="399">
        <v>3.3052874838165699E-2</v>
      </c>
      <c r="BT818" s="399">
        <v>5.4482746389587999E-2</v>
      </c>
      <c r="BU818" s="399">
        <v>2.0808774388008499E-2</v>
      </c>
      <c r="BV818" s="399">
        <v>-5.0957655823464502E-2</v>
      </c>
      <c r="BW818" s="399">
        <v>-9.4476304886093009E-3</v>
      </c>
      <c r="BX818" s="403">
        <v>-4.3068836030774903E-2</v>
      </c>
      <c r="BY818" s="399">
        <v>3.7919640942047899E-3</v>
      </c>
      <c r="BZ818" s="399">
        <v>4.2882044723597502E-2</v>
      </c>
      <c r="CA818" s="399">
        <v>5.4965942427587199E-2</v>
      </c>
      <c r="CB818" s="399">
        <v>2.9551790216404399E-2</v>
      </c>
      <c r="CC818" s="399">
        <v>-6.7438985821518901E-2</v>
      </c>
      <c r="CD818" s="399">
        <v>-0.17167672696432201</v>
      </c>
      <c r="CE818" s="399"/>
      <c r="CF818" s="399">
        <v>5.2630056963889303E-2</v>
      </c>
      <c r="CG818" s="399">
        <v>3.1479074705721401E-2</v>
      </c>
      <c r="CH818" s="399">
        <v>-1.1121121927628401E-2</v>
      </c>
      <c r="CI818" s="399">
        <v>-4.2816346285942199E-2</v>
      </c>
      <c r="CJ818" s="399">
        <v>5.2753789607260501E-2</v>
      </c>
      <c r="CK818" s="399"/>
      <c r="CL818" s="399"/>
      <c r="CM818" s="399"/>
      <c r="CN818" s="399"/>
      <c r="CO818" s="399"/>
      <c r="CP818" s="399"/>
      <c r="CQ818" s="399"/>
      <c r="CR818" s="399">
        <v>3.1573791346822297E-2</v>
      </c>
      <c r="CS818" s="399"/>
      <c r="CT818" s="399"/>
      <c r="CU818" s="399"/>
      <c r="CV818" s="399"/>
      <c r="CW818" s="399"/>
      <c r="CX818" s="399"/>
      <c r="CY818" s="399">
        <v>3.3531611756463603E-2</v>
      </c>
      <c r="CZ818" s="399"/>
      <c r="DA818" s="399"/>
      <c r="DB818" s="399"/>
      <c r="DC818" s="399"/>
      <c r="DD818" s="399"/>
      <c r="DE818" s="399"/>
      <c r="DG818" s="404"/>
      <c r="DI818" s="399"/>
      <c r="DJ818" s="399">
        <v>-9.9195683494317399E-2</v>
      </c>
      <c r="DK818" s="399">
        <v>2.3364322352293399E-2</v>
      </c>
    </row>
    <row r="819" spans="1:115" customFormat="1" hidden="1" outlineLevel="1">
      <c r="A819" s="398">
        <f t="shared" si="59"/>
        <v>43585</v>
      </c>
      <c r="B819" s="402"/>
      <c r="C819" s="399" cm="1">
        <f t="array" ref="C819">IFERROR(INDEX(NAVTracking!$B:$B,MATCH($A819,NAVTracking!$A:$A,0)) / INDEX(NAVTracking!$B:$B,MATCH($A819,NAVTracking!$A:$A,0)-1)-1,0)</f>
        <v>4.3552340053512717E-2</v>
      </c>
      <c r="D819" s="399">
        <v>2.0999999999999999E-3</v>
      </c>
      <c r="E819" s="399">
        <v>4.4987096813095803E-2</v>
      </c>
      <c r="F819" s="399">
        <v>3.9326313856210902E-2</v>
      </c>
      <c r="G819" s="399">
        <v>3.1440410000000002E-2</v>
      </c>
      <c r="H819" s="399">
        <v>5.1041119999999995E-2</v>
      </c>
      <c r="I819" s="399">
        <v>-1.9019920000000001E-3</v>
      </c>
      <c r="J819" s="399">
        <v>8.5528350000000003E-2</v>
      </c>
      <c r="K819" s="399">
        <v>4.5603999999999999E-2</v>
      </c>
      <c r="L819" s="399">
        <v>-1.6108620000000002E-3</v>
      </c>
      <c r="M819" s="399">
        <v>6.0584290000000006E-2</v>
      </c>
      <c r="N819" s="399">
        <v>6.3699350000000002E-2</v>
      </c>
      <c r="O819" s="399">
        <v>2.5342609999999998E-2</v>
      </c>
      <c r="P819" s="399">
        <v>-2.6959650000000002E-2</v>
      </c>
      <c r="Q819" s="399">
        <v>8.6419760000000009E-3</v>
      </c>
      <c r="R819" s="399">
        <v>5.6435971114999497E-2</v>
      </c>
      <c r="S819" s="399">
        <v>2.9109780312412702E-2</v>
      </c>
      <c r="T819" s="399">
        <v>8.2680198477858E-2</v>
      </c>
      <c r="U819" s="399">
        <v>0.10554260362282</v>
      </c>
      <c r="V819" s="399">
        <v>8.1858778341288699E-2</v>
      </c>
      <c r="W819" s="399">
        <v>8.3711833359405505E-3</v>
      </c>
      <c r="X819" s="399">
        <v>3.59488396977512E-2</v>
      </c>
      <c r="Y819" s="399">
        <v>0.13889380912084401</v>
      </c>
      <c r="Z819" s="399">
        <v>1.90473748127775E-2</v>
      </c>
      <c r="AA819" s="399">
        <v>1.4000039105699099E-2</v>
      </c>
      <c r="AB819" s="399">
        <v>-3.2908769564866602E-2</v>
      </c>
      <c r="AC819" s="399">
        <v>4.4074074645030901E-2</v>
      </c>
      <c r="AD819" s="399">
        <v>5.9681686462189798E-2</v>
      </c>
      <c r="AE819" s="399">
        <v>0.23363054198875899</v>
      </c>
      <c r="AF819" s="399">
        <v>-1.08403039802025E-2</v>
      </c>
      <c r="AG819" s="399">
        <v>7.0659423562838997E-2</v>
      </c>
      <c r="AH819" s="399">
        <v>7.3394537767476495E-2</v>
      </c>
      <c r="AI819" s="399">
        <v>1.29291671573852E-2</v>
      </c>
      <c r="AJ819" s="399">
        <v>1.8752768750149602E-2</v>
      </c>
      <c r="AK819" s="399">
        <v>9.7791865278879106E-2</v>
      </c>
      <c r="AL819" s="399">
        <v>5.4286089784003604E-3</v>
      </c>
      <c r="AM819" s="399">
        <v>0.11050766472639301</v>
      </c>
      <c r="AN819" s="399">
        <v>0.158762251868168</v>
      </c>
      <c r="AO819" s="399">
        <v>7.6157999378735297E-2</v>
      </c>
      <c r="AP819" s="399">
        <v>-5.3624953971112402E-2</v>
      </c>
      <c r="AQ819" s="399">
        <v>4.2987953269903699E-2</v>
      </c>
      <c r="AR819" s="399">
        <v>8.0194660924255406E-3</v>
      </c>
      <c r="AS819" s="399"/>
      <c r="AT819" s="399">
        <v>3.4775539569746598E-2</v>
      </c>
      <c r="AU819" s="399">
        <v>2.44976812772752E-2</v>
      </c>
      <c r="AV819" s="399">
        <v>4.4879478600793499E-2</v>
      </c>
      <c r="AW819" s="399">
        <v>3.0577508275864099E-2</v>
      </c>
      <c r="AX819" s="399">
        <v>3.1578995995326098E-2</v>
      </c>
      <c r="AY819" s="399">
        <v>9.3048605880893406E-2</v>
      </c>
      <c r="AZ819" s="399">
        <v>5.6000756388241799E-2</v>
      </c>
      <c r="BA819" s="399">
        <v>2.9798728160569801E-2</v>
      </c>
      <c r="BB819" s="399">
        <v>0.192471436259888</v>
      </c>
      <c r="BC819" s="399">
        <v>-2.8029878876739599E-2</v>
      </c>
      <c r="BD819" s="399">
        <v>3.1385245716674497E-2</v>
      </c>
      <c r="BE819" s="399">
        <v>-8.1380817988897403E-2</v>
      </c>
      <c r="BF819" s="399">
        <v>-2.5420399933045099E-2</v>
      </c>
      <c r="BG819" s="399">
        <v>0.209299165699804</v>
      </c>
      <c r="BH819" s="399">
        <v>9.7533839725437499E-2</v>
      </c>
      <c r="BI819" s="399">
        <v>0.10255395273720599</v>
      </c>
      <c r="BJ819" s="399">
        <v>1.2638848224231201E-2</v>
      </c>
      <c r="BK819" s="399">
        <v>3.5242645682718801E-2</v>
      </c>
      <c r="BL819" s="399">
        <v>0.15517136501462001</v>
      </c>
      <c r="BM819" s="399">
        <v>-0.105068470401162</v>
      </c>
      <c r="BN819" s="399">
        <v>-6.9006645332375599E-3</v>
      </c>
      <c r="BO819" s="399">
        <v>-2.5328639883087301E-2</v>
      </c>
      <c r="BP819" s="399">
        <v>9.4496281078054301E-2</v>
      </c>
      <c r="BQ819" s="399">
        <v>1.0013973152133499E-2</v>
      </c>
      <c r="BR819" s="399">
        <v>-5.7388889802586399E-2</v>
      </c>
      <c r="BS819" s="399">
        <v>-1.9495203542978499E-3</v>
      </c>
      <c r="BT819" s="399">
        <v>5.2756460382849202E-2</v>
      </c>
      <c r="BU819" s="399">
        <v>2.4611858317702101E-2</v>
      </c>
      <c r="BV819" s="399">
        <v>4.9865229839105102E-2</v>
      </c>
      <c r="BW819" s="399">
        <v>5.4444841292991403E-2</v>
      </c>
      <c r="BX819" s="403">
        <v>5.6295216722838298E-2</v>
      </c>
      <c r="BY819" s="399">
        <v>1.24445398164827E-2</v>
      </c>
      <c r="BZ819" s="399">
        <v>4.2864122346666998E-2</v>
      </c>
      <c r="CA819" s="399">
        <v>1.5159740857362901E-2</v>
      </c>
      <c r="CB819" s="399">
        <v>-2.0703938581921801E-2</v>
      </c>
      <c r="CC819" s="399">
        <v>1.8015472572432401E-2</v>
      </c>
      <c r="CD819" s="399">
        <v>-0.1036290231406</v>
      </c>
      <c r="CE819" s="399"/>
      <c r="CF819" s="399">
        <v>-0.11002184668472099</v>
      </c>
      <c r="CG819" s="399">
        <v>9.2562260153290193E-2</v>
      </c>
      <c r="CH819" s="399">
        <v>-2.04270323725123E-2</v>
      </c>
      <c r="CI819" s="399">
        <v>5.81510948057457E-2</v>
      </c>
      <c r="CJ819" s="399">
        <v>0.107342721190728</v>
      </c>
      <c r="CK819" s="399"/>
      <c r="CL819" s="399"/>
      <c r="CM819" s="399"/>
      <c r="CN819" s="399"/>
      <c r="CO819" s="399"/>
      <c r="CP819" s="399"/>
      <c r="CQ819" s="399"/>
      <c r="CR819" s="399">
        <v>3.3008964545717397E-2</v>
      </c>
      <c r="CS819" s="399"/>
      <c r="CT819" s="399"/>
      <c r="CU819" s="399"/>
      <c r="CV819" s="399"/>
      <c r="CW819" s="399"/>
      <c r="CX819" s="399"/>
      <c r="CY819" s="399">
        <v>0.12401871080570299</v>
      </c>
      <c r="CZ819" s="399"/>
      <c r="DA819" s="399"/>
      <c r="DB819" s="399"/>
      <c r="DC819" s="399"/>
      <c r="DD819" s="399"/>
      <c r="DE819" s="399"/>
      <c r="DG819" s="404"/>
      <c r="DI819" s="399"/>
      <c r="DJ819" s="399">
        <v>0.12301585124042901</v>
      </c>
      <c r="DK819" s="399">
        <v>-4.6779388642442798E-3</v>
      </c>
    </row>
    <row r="820" spans="1:115" customFormat="1" hidden="1" outlineLevel="1">
      <c r="A820" s="398">
        <f t="shared" si="59"/>
        <v>43616</v>
      </c>
      <c r="B820" s="402"/>
      <c r="C820" s="399" cm="1">
        <f t="array" ref="C820">IFERROR(INDEX(NAVTracking!$B:$B,MATCH($A820,NAVTracking!$A:$A,0)) / INDEX(NAVTracking!$B:$B,MATCH($A820,NAVTracking!$A:$A,0)-1)-1,0)</f>
        <v>-6.1599517293897899E-2</v>
      </c>
      <c r="D820" s="399">
        <v>2.0999999999999999E-3</v>
      </c>
      <c r="E820" s="399">
        <v>-6.6287732718286904E-2</v>
      </c>
      <c r="F820" s="399">
        <v>-6.3336139032920194E-2</v>
      </c>
      <c r="G820" s="399">
        <v>-9.294266000000001E-2</v>
      </c>
      <c r="H820" s="399">
        <v>-7.8969150000000002E-2</v>
      </c>
      <c r="I820" s="399">
        <v>-0.1170272</v>
      </c>
      <c r="J820" s="399">
        <v>-7.0082790000000006E-2</v>
      </c>
      <c r="K820" s="399">
        <v>-7.5540060000000006E-2</v>
      </c>
      <c r="L820" s="399">
        <v>1.382966E-3</v>
      </c>
      <c r="M820" s="399">
        <v>-5.6559039999999998E-2</v>
      </c>
      <c r="N820" s="399">
        <v>-8.8796219999999995E-2</v>
      </c>
      <c r="O820" s="399">
        <v>-4.184297E-2</v>
      </c>
      <c r="P820" s="399">
        <v>-2.6753260000000001E-2</v>
      </c>
      <c r="Q820" s="399">
        <v>-8.72093E-3</v>
      </c>
      <c r="R820" s="399">
        <v>-0.124212900343921</v>
      </c>
      <c r="S820" s="399">
        <v>-2.5974843774497498E-2</v>
      </c>
      <c r="T820" s="399">
        <v>-7.9623351442905596E-3</v>
      </c>
      <c r="U820" s="399">
        <v>-6.9535202671724194E-2</v>
      </c>
      <c r="V820" s="399">
        <v>-7.8613288056584699E-2</v>
      </c>
      <c r="W820" s="399">
        <v>-0.33826624058694799</v>
      </c>
      <c r="X820" s="399">
        <v>2.6713886381760601E-2</v>
      </c>
      <c r="Y820" s="399">
        <v>-4.0800859754795499E-2</v>
      </c>
      <c r="Z820" s="399">
        <v>-0.227877204058135</v>
      </c>
      <c r="AA820" s="399">
        <v>-2.1598142253854501E-2</v>
      </c>
      <c r="AB820" s="399">
        <v>-0.106926775410657</v>
      </c>
      <c r="AC820" s="399">
        <v>-8.4306029191672696E-2</v>
      </c>
      <c r="AD820" s="399">
        <v>9.4377345370939506E-3</v>
      </c>
      <c r="AE820" s="399">
        <v>-3.59933320455696E-2</v>
      </c>
      <c r="AF820" s="399">
        <v>8.5048003124477093E-5</v>
      </c>
      <c r="AG820" s="399">
        <v>-0.20156217525933201</v>
      </c>
      <c r="AH820" s="399">
        <v>2.909617067256E-3</v>
      </c>
      <c r="AI820" s="399">
        <v>-7.1393693608933703E-2</v>
      </c>
      <c r="AJ820" s="399">
        <v>-7.7116804522148502E-2</v>
      </c>
      <c r="AK820" s="399">
        <v>-9.1235664470753305E-2</v>
      </c>
      <c r="AL820" s="399">
        <v>4.0261073109108996E-3</v>
      </c>
      <c r="AM820" s="399">
        <v>2.2206791400355998E-2</v>
      </c>
      <c r="AN820" s="399">
        <v>-0.15822222987294299</v>
      </c>
      <c r="AO820" s="399">
        <v>-6.1015080199707999E-2</v>
      </c>
      <c r="AP820" s="399">
        <v>6.3523627625126002E-3</v>
      </c>
      <c r="AQ820" s="399">
        <v>-0.11926781900386001</v>
      </c>
      <c r="AR820" s="399">
        <v>-0.25074788617091498</v>
      </c>
      <c r="AS820" s="399"/>
      <c r="AT820" s="399">
        <v>-8.5487158277347403E-2</v>
      </c>
      <c r="AU820" s="399">
        <v>-0.19567577094045399</v>
      </c>
      <c r="AV820" s="399">
        <v>-3.90394441125763E-4</v>
      </c>
      <c r="AW820" s="399">
        <v>-3.3527546400198102E-2</v>
      </c>
      <c r="AX820" s="399">
        <v>-0.1442486584703</v>
      </c>
      <c r="AY820" s="399">
        <v>-0.132264496506383</v>
      </c>
      <c r="AZ820" s="399">
        <v>-7.5362772327737595E-2</v>
      </c>
      <c r="BA820" s="399">
        <v>1.69239321338048E-2</v>
      </c>
      <c r="BB820" s="399">
        <v>-4.7051689485614397E-2</v>
      </c>
      <c r="BC820" s="399">
        <v>-0.149272163930774</v>
      </c>
      <c r="BD820" s="399">
        <v>-7.9611123494027297E-2</v>
      </c>
      <c r="BE820" s="399">
        <v>-1.6570026763833502E-2</v>
      </c>
      <c r="BF820" s="399">
        <v>-0.140850731064838</v>
      </c>
      <c r="BG820" s="399">
        <v>-8.8995147947959902E-2</v>
      </c>
      <c r="BH820" s="399">
        <v>-0.13133989529902601</v>
      </c>
      <c r="BI820" s="399">
        <v>0.103095722258828</v>
      </c>
      <c r="BJ820" s="399">
        <v>4.6520479630207397E-2</v>
      </c>
      <c r="BK820" s="399">
        <v>-0.14065392626569101</v>
      </c>
      <c r="BL820" s="399">
        <v>-8.6945357327395598E-2</v>
      </c>
      <c r="BM820" s="399">
        <v>-8.9654010714410898E-2</v>
      </c>
      <c r="BN820" s="399">
        <v>-0.216785713133991</v>
      </c>
      <c r="BO820" s="399">
        <v>-4.23943130540314E-2</v>
      </c>
      <c r="BP820" s="399">
        <v>-5.8120725583146897E-2</v>
      </c>
      <c r="BQ820" s="399">
        <v>-0.12642984642416399</v>
      </c>
      <c r="BR820" s="399">
        <v>3.7456632174580097E-2</v>
      </c>
      <c r="BS820" s="399">
        <v>-0.13673447883248399</v>
      </c>
      <c r="BT820" s="399">
        <v>-1.7344155505148999E-2</v>
      </c>
      <c r="BU820" s="399">
        <v>6.4100546661143201E-3</v>
      </c>
      <c r="BV820" s="399">
        <v>-0.14403070969437501</v>
      </c>
      <c r="BW820" s="399">
        <v>-8.3733995185291104E-3</v>
      </c>
      <c r="BX820" s="403">
        <v>6.1652910098259897E-3</v>
      </c>
      <c r="BY820" s="399">
        <v>-5.0315312155302203E-2</v>
      </c>
      <c r="BZ820" s="399">
        <v>-7.0062660689098194E-2</v>
      </c>
      <c r="CA820" s="399">
        <v>2.7200233609556201E-2</v>
      </c>
      <c r="CB820" s="399">
        <v>-0.108941508207681</v>
      </c>
      <c r="CC820" s="399">
        <v>-3.6962060680516398E-2</v>
      </c>
      <c r="CD820" s="399">
        <v>-0.126405736563487</v>
      </c>
      <c r="CE820" s="399"/>
      <c r="CF820" s="399">
        <v>6.5357530841627404E-2</v>
      </c>
      <c r="CG820" s="399">
        <v>-4.9071929641402598E-2</v>
      </c>
      <c r="CH820" s="399">
        <v>-0.18720706540040599</v>
      </c>
      <c r="CI820" s="399">
        <v>-0.30342887336889801</v>
      </c>
      <c r="CJ820" s="399">
        <v>-4.9480637476088302E-2</v>
      </c>
      <c r="CK820" s="399"/>
      <c r="CL820" s="399"/>
      <c r="CM820" s="399"/>
      <c r="CN820" s="399"/>
      <c r="CO820" s="399"/>
      <c r="CP820" s="399"/>
      <c r="CQ820" s="399"/>
      <c r="CR820" s="399">
        <v>1.8725740803560299E-2</v>
      </c>
      <c r="CS820" s="399"/>
      <c r="CT820" s="399"/>
      <c r="CU820" s="399"/>
      <c r="CV820" s="399"/>
      <c r="CW820" s="399"/>
      <c r="CX820" s="399"/>
      <c r="CY820" s="399">
        <v>2.0504154073282599E-2</v>
      </c>
      <c r="CZ820" s="399"/>
      <c r="DA820" s="399"/>
      <c r="DB820" s="399"/>
      <c r="DC820" s="399"/>
      <c r="DD820" s="399"/>
      <c r="DE820" s="399"/>
      <c r="DG820" s="404"/>
      <c r="DI820" s="399"/>
      <c r="DJ820" s="399">
        <v>0.104240312454717</v>
      </c>
      <c r="DK820" s="399">
        <v>-9.9123458009958004E-2</v>
      </c>
    </row>
    <row r="821" spans="1:115" customFormat="1" hidden="1" outlineLevel="1">
      <c r="A821" s="398">
        <f t="shared" si="59"/>
        <v>43646</v>
      </c>
      <c r="B821" s="402"/>
      <c r="C821" s="399" cm="1">
        <f t="array" ref="C821">IFERROR(INDEX(NAVTracking!$B:$B,MATCH($A821,NAVTracking!$A:$A,0)) / INDEX(NAVTracking!$B:$B,MATCH($A821,NAVTracking!$A:$A,0)-1)-1,0)</f>
        <v>7.7976412671582951E-2</v>
      </c>
      <c r="D821" s="399">
        <v>1.8E-3</v>
      </c>
      <c r="E821" s="399">
        <v>6.8641527993677801E-2</v>
      </c>
      <c r="F821" s="399">
        <v>6.81019449253423E-2</v>
      </c>
      <c r="G821" s="399">
        <v>0.1194364</v>
      </c>
      <c r="H821" s="399">
        <v>7.7579250000000002E-2</v>
      </c>
      <c r="I821" s="399">
        <v>8.808581E-2</v>
      </c>
      <c r="J821" s="399">
        <v>6.5083009999999997E-2</v>
      </c>
      <c r="K821" s="399">
        <v>8.1929849999999999E-2</v>
      </c>
      <c r="L821" s="399">
        <v>1.542467E-2</v>
      </c>
      <c r="M821" s="399">
        <v>3.9358589999999999E-2</v>
      </c>
      <c r="N821" s="399">
        <v>8.77613E-2</v>
      </c>
      <c r="O821" s="399">
        <v>4.997998E-2</v>
      </c>
      <c r="P821" s="399">
        <v>7.1963840000000001E-2</v>
      </c>
      <c r="Q821" s="399">
        <v>3.326904E-2</v>
      </c>
      <c r="R821" s="399">
        <v>0.130519113189659</v>
      </c>
      <c r="S821" s="399">
        <v>3.7498874716090903E-2</v>
      </c>
      <c r="T821" s="399">
        <v>0.107989821535907</v>
      </c>
      <c r="U821" s="399">
        <v>0.119942228282547</v>
      </c>
      <c r="V821" s="399">
        <v>6.6791767187321202E-2</v>
      </c>
      <c r="W821" s="399">
        <v>6.6909096457741402E-2</v>
      </c>
      <c r="X821" s="399">
        <v>0.140087635183621</v>
      </c>
      <c r="Y821" s="399">
        <v>0.17358001962633299</v>
      </c>
      <c r="Z821" s="399">
        <v>0.337078633675232</v>
      </c>
      <c r="AA821" s="399">
        <v>0.103013752296714</v>
      </c>
      <c r="AB821" s="399">
        <v>0.13112791828148901</v>
      </c>
      <c r="AC821" s="399">
        <v>2.1134142902723401E-3</v>
      </c>
      <c r="AD821" s="399">
        <v>6.1910847706306102E-2</v>
      </c>
      <c r="AE821" s="399">
        <v>5.7558316016280399E-2</v>
      </c>
      <c r="AF821" s="399">
        <v>9.7284066714020592E-3</v>
      </c>
      <c r="AG821" s="399">
        <v>0.146834220046139</v>
      </c>
      <c r="AH821" s="399">
        <v>0.25856757464528801</v>
      </c>
      <c r="AI821" s="399">
        <v>-2.0586583005721599E-2</v>
      </c>
      <c r="AJ821" s="399">
        <v>-2.1418844258359701E-2</v>
      </c>
      <c r="AK821" s="399">
        <v>0.103998597896497</v>
      </c>
      <c r="AL821" s="399">
        <v>4.6616329320411598E-2</v>
      </c>
      <c r="AM821" s="399">
        <v>7.3846198641687399E-2</v>
      </c>
      <c r="AN821" s="399">
        <v>8.1994538280377199E-2</v>
      </c>
      <c r="AO821" s="399">
        <v>8.8290420311043699E-2</v>
      </c>
      <c r="AP821" s="399">
        <v>6.5990250424802804E-2</v>
      </c>
      <c r="AQ821" s="399">
        <v>8.8281104467259106E-2</v>
      </c>
      <c r="AR821" s="399">
        <v>0.21238718074828999</v>
      </c>
      <c r="AS821" s="399"/>
      <c r="AT821" s="399">
        <v>0.125889416909503</v>
      </c>
      <c r="AU821" s="399">
        <v>1.8087314520970999E-2</v>
      </c>
      <c r="AV821" s="399">
        <v>3.1953837965547197E-2</v>
      </c>
      <c r="AW821" s="399">
        <v>6.5494236335580103E-2</v>
      </c>
      <c r="AX821" s="399">
        <v>9.9587127752949395E-2</v>
      </c>
      <c r="AY821" s="399">
        <v>5.7736714683340497E-2</v>
      </c>
      <c r="AZ821" s="399">
        <v>9.2597362013195406E-2</v>
      </c>
      <c r="BA821" s="399">
        <v>3.3271202669021997E-2</v>
      </c>
      <c r="BB821" s="399">
        <v>9.1458231697159206E-2</v>
      </c>
      <c r="BC821" s="399">
        <v>0.17078285530363899</v>
      </c>
      <c r="BD821" s="399">
        <v>5.1501330069757503E-2</v>
      </c>
      <c r="BE821" s="399">
        <v>0.103502304519826</v>
      </c>
      <c r="BF821" s="399">
        <v>0.17702012809614501</v>
      </c>
      <c r="BG821" s="399">
        <v>7.4579794099669902E-2</v>
      </c>
      <c r="BH821" s="399">
        <v>0.135300947502107</v>
      </c>
      <c r="BI821" s="399">
        <v>5.06838269784382E-2</v>
      </c>
      <c r="BJ821" s="399">
        <v>-9.4476047932248106E-3</v>
      </c>
      <c r="BK821" s="399">
        <v>0.13755102839226199</v>
      </c>
      <c r="BL821" s="399">
        <v>5.5115179939719303E-2</v>
      </c>
      <c r="BM821" s="399">
        <v>0.12842858694550699</v>
      </c>
      <c r="BN821" s="399">
        <v>6.1449769018899501E-2</v>
      </c>
      <c r="BO821" s="399">
        <v>9.3017002759238507E-2</v>
      </c>
      <c r="BP821" s="399">
        <v>3.1219420546261398E-2</v>
      </c>
      <c r="BQ821" s="399">
        <v>3.2898525011708202E-2</v>
      </c>
      <c r="BR821" s="399">
        <v>1.3608640143726499E-2</v>
      </c>
      <c r="BS821" s="399">
        <v>0.19539466047974399</v>
      </c>
      <c r="BT821" s="399">
        <v>7.5745509889212997E-2</v>
      </c>
      <c r="BU821" s="399">
        <v>0.11215741032278401</v>
      </c>
      <c r="BV821" s="399">
        <v>0.168053009763908</v>
      </c>
      <c r="BW821" s="399">
        <v>8.9215337852922502E-2</v>
      </c>
      <c r="BX821" s="403">
        <v>9.5315485426443695E-3</v>
      </c>
      <c r="BY821" s="399">
        <v>3.0720716586207099E-2</v>
      </c>
      <c r="BZ821" s="399">
        <v>5.1893190108885899E-2</v>
      </c>
      <c r="CA821" s="399">
        <v>7.9499637268201903E-2</v>
      </c>
      <c r="CB821" s="399">
        <v>3.3522113706443799E-2</v>
      </c>
      <c r="CC821" s="399">
        <v>4.0481094171686598E-2</v>
      </c>
      <c r="CD821" s="399">
        <v>6.2306852714676599E-2</v>
      </c>
      <c r="CE821" s="399"/>
      <c r="CF821" s="399">
        <v>0.167343118816766</v>
      </c>
      <c r="CG821" s="399">
        <v>6.2565027518301397E-2</v>
      </c>
      <c r="CH821" s="399">
        <v>0.16194544477394701</v>
      </c>
      <c r="CI821" s="399">
        <v>1.4834812418113E-2</v>
      </c>
      <c r="CJ821" s="399">
        <v>8.3117702501308996E-2</v>
      </c>
      <c r="CK821" s="399"/>
      <c r="CL821" s="399"/>
      <c r="CM821" s="399"/>
      <c r="CN821" s="399"/>
      <c r="CO821" s="399"/>
      <c r="CP821" s="399"/>
      <c r="CQ821" s="399"/>
      <c r="CR821" s="399">
        <v>5.9845400341715198E-2</v>
      </c>
      <c r="CS821" s="399"/>
      <c r="CT821" s="399"/>
      <c r="CU821" s="399"/>
      <c r="CV821" s="399"/>
      <c r="CW821" s="399"/>
      <c r="CX821" s="399"/>
      <c r="CY821" s="399">
        <v>0.178995515280687</v>
      </c>
      <c r="CZ821" s="399"/>
      <c r="DA821" s="399"/>
      <c r="DB821" s="399"/>
      <c r="DC821" s="399"/>
      <c r="DD821" s="399"/>
      <c r="DE821" s="399"/>
      <c r="DG821" s="404"/>
      <c r="DI821" s="399"/>
      <c r="DJ821" s="399">
        <v>9.7600021362304695E-2</v>
      </c>
      <c r="DK821" s="399">
        <v>0.115821169761275</v>
      </c>
    </row>
    <row r="822" spans="1:115" customFormat="1" hidden="1" outlineLevel="1">
      <c r="A822" s="398">
        <f t="shared" si="59"/>
        <v>43677</v>
      </c>
      <c r="B822" s="402"/>
      <c r="C822" s="399" cm="1">
        <f t="array" ref="C822">IFERROR(INDEX(NAVTracking!$B:$B,MATCH($A822,NAVTracking!$A:$A,0)) / INDEX(NAVTracking!$B:$B,MATCH($A822,NAVTracking!$A:$A,0)-1)-1,0)</f>
        <v>-7.4468932609937921E-3</v>
      </c>
      <c r="D822" s="399">
        <v>1.9E-3</v>
      </c>
      <c r="E822" s="399">
        <v>1.3721185316893E-2</v>
      </c>
      <c r="F822" s="399">
        <v>1.64990510290292E-2</v>
      </c>
      <c r="G822" s="399">
        <v>-5.2262090000000008E-3</v>
      </c>
      <c r="H822" s="399">
        <v>1.159485E-2</v>
      </c>
      <c r="I822" s="399">
        <v>-2.411197E-2</v>
      </c>
      <c r="J822" s="399">
        <v>2.738734E-2</v>
      </c>
      <c r="K822" s="399">
        <v>7.7503429999999998E-3</v>
      </c>
      <c r="L822" s="399">
        <v>1.7048049999999999E-2</v>
      </c>
      <c r="M822" s="399">
        <v>3.426001E-2</v>
      </c>
      <c r="N822" s="399">
        <v>3.5373889999999998E-2</v>
      </c>
      <c r="O822" s="399">
        <v>2.3595049999999999E-2</v>
      </c>
      <c r="P822" s="399">
        <v>-1.305048E-2</v>
      </c>
      <c r="Q822" s="399">
        <v>-2.106372E-3</v>
      </c>
      <c r="R822" s="399">
        <v>7.6394545932954194E-2</v>
      </c>
      <c r="S822" s="399">
        <v>7.1979119100247201E-3</v>
      </c>
      <c r="T822" s="399">
        <v>2.6341758806509501E-3</v>
      </c>
      <c r="U822" s="399">
        <v>-1.6036846670686899E-2</v>
      </c>
      <c r="V822" s="399">
        <v>-1.4179103371146201E-2</v>
      </c>
      <c r="W822" s="399">
        <v>-4.8227706481539803E-2</v>
      </c>
      <c r="X822" s="399">
        <v>2.1288944723338199E-2</v>
      </c>
      <c r="Y822" s="399">
        <v>9.0673409194360996E-2</v>
      </c>
      <c r="Z822" s="399">
        <v>-1.24863563916023E-2</v>
      </c>
      <c r="AA822" s="399">
        <v>4.3025940579187003E-2</v>
      </c>
      <c r="AB822" s="399">
        <v>-5.1867518864874999E-2</v>
      </c>
      <c r="AC822" s="399">
        <v>1.825614150438E-2</v>
      </c>
      <c r="AD822" s="399">
        <v>-6.1619291749958E-3</v>
      </c>
      <c r="AE822" s="399">
        <v>3.0475873400542301E-2</v>
      </c>
      <c r="AF822" s="399">
        <v>-2.9119648052172199E-2</v>
      </c>
      <c r="AG822" s="399">
        <v>-2.4839265040021E-2</v>
      </c>
      <c r="AH822" s="399">
        <v>4.1636640789086597E-2</v>
      </c>
      <c r="AI822" s="399">
        <v>0.12560714142531401</v>
      </c>
      <c r="AJ822" s="399">
        <v>0.12504608075174001</v>
      </c>
      <c r="AK822" s="399">
        <v>3.11143822234516E-2</v>
      </c>
      <c r="AL822" s="399">
        <v>-4.9039132031280998E-4</v>
      </c>
      <c r="AM822" s="399">
        <v>-3.76832088780276E-3</v>
      </c>
      <c r="AN822" s="399">
        <v>0.110573079141493</v>
      </c>
      <c r="AO822" s="399">
        <v>6.0373948275238697E-2</v>
      </c>
      <c r="AP822" s="399">
        <v>-1.02561974521574E-2</v>
      </c>
      <c r="AQ822" s="399">
        <v>2.4776549046523901E-2</v>
      </c>
      <c r="AR822" s="399">
        <v>2.7339882215680001E-2</v>
      </c>
      <c r="AS822" s="399"/>
      <c r="AT822" s="399">
        <v>-7.7602739027735597E-3</v>
      </c>
      <c r="AU822" s="399">
        <v>0.11179819097675001</v>
      </c>
      <c r="AV822" s="399">
        <v>-2.5318481152784102E-2</v>
      </c>
      <c r="AW822" s="399">
        <v>8.3486659112709402E-2</v>
      </c>
      <c r="AX822" s="399">
        <v>4.0473858870889001E-2</v>
      </c>
      <c r="AY822" s="399">
        <v>-7.4235826942055799E-2</v>
      </c>
      <c r="AZ822" s="399">
        <v>0.11946593640016601</v>
      </c>
      <c r="BA822" s="399">
        <v>1.6642477641437999E-2</v>
      </c>
      <c r="BB822" s="399">
        <v>8.5321632274159898E-2</v>
      </c>
      <c r="BC822" s="399">
        <v>0.108644767895153</v>
      </c>
      <c r="BD822" s="399">
        <v>3.1770021197217301E-2</v>
      </c>
      <c r="BE822" s="399">
        <v>-9.1394968477263097E-2</v>
      </c>
      <c r="BF822" s="399">
        <v>-0.13611111910044499</v>
      </c>
      <c r="BG822" s="399">
        <v>-5.4522157831915899E-2</v>
      </c>
      <c r="BH822" s="399">
        <v>5.8572189860235303E-2</v>
      </c>
      <c r="BI822" s="399">
        <v>2.3379145468282701E-2</v>
      </c>
      <c r="BJ822" s="399">
        <v>6.6026307816996005E-2</v>
      </c>
      <c r="BK822" s="399">
        <v>-2.6464381818596699E-2</v>
      </c>
      <c r="BL822" s="399">
        <v>4.4912812170569701E-2</v>
      </c>
      <c r="BM822" s="399">
        <v>-9.6082806744410797E-3</v>
      </c>
      <c r="BN822" s="399">
        <v>5.3270230914229597E-2</v>
      </c>
      <c r="BO822" s="399">
        <v>-1.0687808871175999E-2</v>
      </c>
      <c r="BP822" s="399">
        <v>2.6095435636994398E-2</v>
      </c>
      <c r="BQ822" s="399">
        <v>-9.9595727858035901E-2</v>
      </c>
      <c r="BR822" s="399">
        <v>2.0491019113740402E-2</v>
      </c>
      <c r="BS822" s="399">
        <v>-3.2290493643332102E-3</v>
      </c>
      <c r="BT822" s="399">
        <v>2.56410002678986E-2</v>
      </c>
      <c r="BU822" s="399">
        <v>-4.7410389164257702E-2</v>
      </c>
      <c r="BV822" s="399">
        <v>4.69765225544043E-2</v>
      </c>
      <c r="BW822" s="399">
        <v>-9.9579387457415791E-4</v>
      </c>
      <c r="BX822" s="403">
        <v>7.5397950004105901E-2</v>
      </c>
      <c r="BY822" s="399">
        <v>-1.72256822478625E-2</v>
      </c>
      <c r="BZ822" s="399">
        <v>1.86300803327119E-2</v>
      </c>
      <c r="CA822" s="399">
        <v>2.73541680425015E-2</v>
      </c>
      <c r="CB822" s="399">
        <v>6.4688849351392796E-2</v>
      </c>
      <c r="CC822" s="399">
        <v>3.4518258298594298E-2</v>
      </c>
      <c r="CD822" s="399">
        <v>7.9495945890098105E-2</v>
      </c>
      <c r="CE822" s="399"/>
      <c r="CF822" s="399">
        <v>-5.06887893421262E-2</v>
      </c>
      <c r="CG822" s="399">
        <v>-1.22000440706775E-2</v>
      </c>
      <c r="CH822" s="399">
        <v>5.7873382476136799E-3</v>
      </c>
      <c r="CI822" s="399">
        <v>6.6445118515101806E-2</v>
      </c>
      <c r="CJ822" s="399">
        <v>1.7243937828717401E-2</v>
      </c>
      <c r="CK822" s="399"/>
      <c r="CL822" s="399"/>
      <c r="CM822" s="399"/>
      <c r="CN822" s="399"/>
      <c r="CO822" s="399"/>
      <c r="CP822" s="399"/>
      <c r="CQ822" s="399"/>
      <c r="CR822" s="399">
        <v>1.41285445604073E-2</v>
      </c>
      <c r="CS822" s="399"/>
      <c r="CT822" s="399"/>
      <c r="CU822" s="399"/>
      <c r="CV822" s="399"/>
      <c r="CW822" s="399"/>
      <c r="CX822" s="399"/>
      <c r="CY822" s="399">
        <v>-3.0209035869485999E-2</v>
      </c>
      <c r="CZ822" s="399"/>
      <c r="DA822" s="399"/>
      <c r="DB822" s="399"/>
      <c r="DC822" s="399"/>
      <c r="DD822" s="399"/>
      <c r="DE822" s="399"/>
      <c r="DG822" s="404"/>
      <c r="DI822" s="399"/>
      <c r="DJ822" s="399">
        <v>-0.14504378178291599</v>
      </c>
      <c r="DK822" s="399">
        <v>-0.10542411938367099</v>
      </c>
    </row>
    <row r="823" spans="1:115" customFormat="1" hidden="1" outlineLevel="1">
      <c r="A823" s="398">
        <f t="shared" si="59"/>
        <v>43708</v>
      </c>
      <c r="B823" s="402"/>
      <c r="C823" s="399" cm="1">
        <f t="array" ref="C823">IFERROR(INDEX(NAVTracking!$B:$B,MATCH($A823,NAVTracking!$A:$A,0)) / INDEX(NAVTracking!$B:$B,MATCH($A823,NAVTracking!$A:$A,0)-1)-1,0)</f>
        <v>-1.0439544674610279E-2</v>
      </c>
      <c r="D823" s="399">
        <v>1.6000000000000001E-3</v>
      </c>
      <c r="E823" s="399">
        <v>-2.24603388888606E-2</v>
      </c>
      <c r="F823" s="399">
        <v>-2.1592497456821898E-2</v>
      </c>
      <c r="G823" s="399">
        <v>-3.8030270000000005E-2</v>
      </c>
      <c r="H823" s="399">
        <v>-1.735824E-2</v>
      </c>
      <c r="I823" s="399">
        <v>-8.7139930000000004E-2</v>
      </c>
      <c r="J823" s="399">
        <v>-5.1622000000000001E-2</v>
      </c>
      <c r="K823" s="399">
        <v>-3.0967129999999999E-2</v>
      </c>
      <c r="L823" s="399">
        <v>3.746203E-2</v>
      </c>
      <c r="M823" s="399">
        <v>-2.7771580000000001E-2</v>
      </c>
      <c r="N823" s="399">
        <v>-2.193726E-2</v>
      </c>
      <c r="O823" s="399">
        <v>1.59585E-2</v>
      </c>
      <c r="P823" s="399">
        <v>-1.1766760000000001E-2</v>
      </c>
      <c r="Q823" s="399">
        <v>4.8322649999999995E-2</v>
      </c>
      <c r="R823" s="399">
        <v>-1.6461184885826399E-2</v>
      </c>
      <c r="S823" s="399">
        <v>1.9937395889270501E-2</v>
      </c>
      <c r="T823" s="399">
        <v>3.2840721673054803E-2</v>
      </c>
      <c r="U823" s="399">
        <v>9.4042719320254806E-2</v>
      </c>
      <c r="V823" s="399">
        <v>-4.8473836667546698E-2</v>
      </c>
      <c r="W823" s="399">
        <v>-6.4726910698925E-2</v>
      </c>
      <c r="X823" s="399">
        <v>0.12703206649302601</v>
      </c>
      <c r="Y823" s="399">
        <v>3.7098875843578398E-2</v>
      </c>
      <c r="Z823" s="399">
        <v>-0.10508252906935001</v>
      </c>
      <c r="AA823" s="399">
        <v>7.1769993728368606E-2</v>
      </c>
      <c r="AB823" s="399">
        <v>-2.4825304776010301E-2</v>
      </c>
      <c r="AC823" s="399">
        <v>1.0161859703681201E-2</v>
      </c>
      <c r="AD823" s="399">
        <v>0.16467667978817499</v>
      </c>
      <c r="AE823" s="399">
        <v>-4.0207005087540403E-2</v>
      </c>
      <c r="AF823" s="399">
        <v>8.10599448478595E-2</v>
      </c>
      <c r="AG823" s="399">
        <v>-6.9517661472593806E-2</v>
      </c>
      <c r="AH823" s="399">
        <v>7.8699786609115197E-2</v>
      </c>
      <c r="AI823" s="399">
        <v>-2.3490216707201899E-2</v>
      </c>
      <c r="AJ823" s="399">
        <v>-2.2713776870851399E-2</v>
      </c>
      <c r="AK823" s="399">
        <v>-7.0175459991303299E-2</v>
      </c>
      <c r="AL823" s="399">
        <v>-1.6973688748112802E-2</v>
      </c>
      <c r="AM823" s="399">
        <v>6.66835656091158E-2</v>
      </c>
      <c r="AN823" s="399">
        <v>9.1078859138160606E-3</v>
      </c>
      <c r="AO823" s="399">
        <v>-3.35967255846992E-2</v>
      </c>
      <c r="AP823" s="399">
        <v>4.1932436535491301E-2</v>
      </c>
      <c r="AQ823" s="399">
        <v>-1.5247193689560399E-2</v>
      </c>
      <c r="AR823" s="399">
        <v>-6.1887750342258796E-3</v>
      </c>
      <c r="AS823" s="399"/>
      <c r="AT823" s="399">
        <v>-7.5310897795197507E-2</v>
      </c>
      <c r="AU823" s="399">
        <v>-0.10117418049004701</v>
      </c>
      <c r="AV823" s="399">
        <v>6.9791145845567296E-2</v>
      </c>
      <c r="AW823" s="399">
        <v>1.8553177761522401E-2</v>
      </c>
      <c r="AX823" s="399">
        <v>-1.30457005933337E-2</v>
      </c>
      <c r="AY823" s="399">
        <v>-0.115565927525177</v>
      </c>
      <c r="AZ823" s="399">
        <v>2.8979586507080698E-2</v>
      </c>
      <c r="BA823" s="399">
        <v>4.7928676123284199E-2</v>
      </c>
      <c r="BB823" s="399">
        <v>8.7937990672615196E-4</v>
      </c>
      <c r="BC823" s="399">
        <v>-0.23094145832344901</v>
      </c>
      <c r="BD823" s="399">
        <v>1.1861460585179799E-2</v>
      </c>
      <c r="BE823" s="399">
        <v>8.0422575608941102E-2</v>
      </c>
      <c r="BF823" s="399">
        <v>-8.95728397765852E-2</v>
      </c>
      <c r="BG823" s="399">
        <v>-3.7775308535223297E-2</v>
      </c>
      <c r="BH823" s="399">
        <v>-0.131508326918401</v>
      </c>
      <c r="BI823" s="399">
        <v>-3.3272991059397801E-2</v>
      </c>
      <c r="BJ823" s="399">
        <v>3.7670225655519203E-2</v>
      </c>
      <c r="BK823" s="399">
        <v>-9.6225444229371002E-2</v>
      </c>
      <c r="BL823" s="399">
        <v>-5.29310066990826E-2</v>
      </c>
      <c r="BM823" s="399">
        <v>-1.57263247994139E-2</v>
      </c>
      <c r="BN823" s="399">
        <v>-0.171256225998587</v>
      </c>
      <c r="BO823" s="399">
        <v>-3.3952067202112503E-2</v>
      </c>
      <c r="BP823" s="399">
        <v>2.52489118598151E-2</v>
      </c>
      <c r="BQ823" s="399">
        <v>-2.96746914356204E-2</v>
      </c>
      <c r="BR823" s="399">
        <v>-6.0278900671766403E-2</v>
      </c>
      <c r="BS823" s="399">
        <v>8.1992898151584698E-2</v>
      </c>
      <c r="BT823" s="399">
        <v>1.7308485242436999E-2</v>
      </c>
      <c r="BU823" s="399">
        <v>-7.7636730403782802E-3</v>
      </c>
      <c r="BV823" s="399">
        <v>-8.05652792453498E-2</v>
      </c>
      <c r="BW823" s="399">
        <v>4.0246904399243499E-2</v>
      </c>
      <c r="BX823" s="403">
        <v>-2.1071117953611301E-2</v>
      </c>
      <c r="BY823" s="399">
        <v>8.0920590632917094E-2</v>
      </c>
      <c r="BZ823" s="399">
        <v>-0.15505415495959099</v>
      </c>
      <c r="CA823" s="399">
        <v>5.8905688901182904E-3</v>
      </c>
      <c r="CB823" s="399">
        <v>-0.13778263170005201</v>
      </c>
      <c r="CC823" s="399">
        <v>9.0388504160604705E-2</v>
      </c>
      <c r="CD823" s="399">
        <v>0.47148629475395998</v>
      </c>
      <c r="CE823" s="399"/>
      <c r="CF823" s="399">
        <v>9.2278127629121104E-2</v>
      </c>
      <c r="CG823" s="399">
        <v>-4.0664741889519102E-2</v>
      </c>
      <c r="CH823" s="399">
        <v>-0.18864121898333799</v>
      </c>
      <c r="CI823" s="399">
        <v>-4.6105847515253401E-2</v>
      </c>
      <c r="CJ823" s="399">
        <v>1.5036954533272201E-2</v>
      </c>
      <c r="CK823" s="399"/>
      <c r="CL823" s="399"/>
      <c r="CM823" s="399"/>
      <c r="CN823" s="399"/>
      <c r="CO823" s="399"/>
      <c r="CP823" s="399"/>
      <c r="CQ823" s="399"/>
      <c r="CR823" s="399">
        <v>2.0085305529006E-2</v>
      </c>
      <c r="CS823" s="399"/>
      <c r="CT823" s="399"/>
      <c r="CU823" s="399"/>
      <c r="CV823" s="399"/>
      <c r="CW823" s="399"/>
      <c r="CX823" s="399"/>
      <c r="CY823" s="399">
        <v>3.2773752557111603E-2</v>
      </c>
      <c r="CZ823" s="399"/>
      <c r="DA823" s="399"/>
      <c r="DB823" s="399"/>
      <c r="DC823" s="399"/>
      <c r="DD823" s="399"/>
      <c r="DE823" s="399"/>
      <c r="DG823" s="404"/>
      <c r="DI823" s="399"/>
      <c r="DJ823" s="399">
        <v>-0.236999133969376</v>
      </c>
      <c r="DK823" s="399">
        <v>-3.9712129767063099E-2</v>
      </c>
    </row>
    <row r="824" spans="1:115" customFormat="1" hidden="1" outlineLevel="1">
      <c r="A824" s="398">
        <f t="shared" si="59"/>
        <v>43738</v>
      </c>
      <c r="B824" s="402"/>
      <c r="C824" s="399" cm="1">
        <f t="array" ref="C824">IFERROR(INDEX(NAVTracking!$B:$B,MATCH($A824,NAVTracking!$A:$A,0)) / INDEX(NAVTracking!$B:$B,MATCH($A824,NAVTracking!$A:$A,0)-1)-1,0)</f>
        <v>8.2042686312009394E-3</v>
      </c>
      <c r="D824" s="399">
        <v>1.8E-3</v>
      </c>
      <c r="E824" s="399">
        <v>1.6009398739442699E-2</v>
      </c>
      <c r="F824" s="399">
        <v>1.9551720154784999E-2</v>
      </c>
      <c r="G824" s="399">
        <v>3.5358069999999998E-2</v>
      </c>
      <c r="H824" s="399">
        <v>1.341757E-2</v>
      </c>
      <c r="I824" s="399">
        <v>3.8925139999999997E-2</v>
      </c>
      <c r="J824" s="399">
        <v>4.786878E-2</v>
      </c>
      <c r="K824" s="399">
        <v>3.0941800000000002E-2</v>
      </c>
      <c r="L824" s="399">
        <v>1.928885E-2</v>
      </c>
      <c r="M824" s="399">
        <v>-2.61028E-3</v>
      </c>
      <c r="N824" s="399">
        <v>1.3210699999999999E-2</v>
      </c>
      <c r="O824" s="399">
        <v>1.9094009999999998E-2</v>
      </c>
      <c r="P824" s="399">
        <v>-7.8725840000000002E-3</v>
      </c>
      <c r="Q824" s="399">
        <v>4.0813160000000001E-2</v>
      </c>
      <c r="R824" s="399">
        <v>7.2961525913540701E-2</v>
      </c>
      <c r="S824" s="399">
        <v>-4.4893603304776201E-2</v>
      </c>
      <c r="T824" s="399">
        <v>-7.8219425505392806E-2</v>
      </c>
      <c r="U824" s="399">
        <v>-1.43835638808272E-2</v>
      </c>
      <c r="V824" s="399">
        <v>-2.2732776739616399E-2</v>
      </c>
      <c r="W824" s="399">
        <v>-1.6368326452491502E-2</v>
      </c>
      <c r="X824" s="399">
        <v>-9.4515681138093999E-2</v>
      </c>
      <c r="Y824" s="399">
        <v>-1.84888884713061E-2</v>
      </c>
      <c r="Z824" s="399">
        <v>0.109125546610883</v>
      </c>
      <c r="AA824" s="399">
        <v>-2.2560633470139299E-2</v>
      </c>
      <c r="AB824" s="399">
        <v>8.9176691780479198E-3</v>
      </c>
      <c r="AC824" s="399">
        <v>-4.8888348335641298E-2</v>
      </c>
      <c r="AD824" s="399">
        <v>1.82588567899633E-2</v>
      </c>
      <c r="AE824" s="399">
        <v>-5.0560965915737298E-2</v>
      </c>
      <c r="AF824" s="399">
        <v>5.8887491966420999E-2</v>
      </c>
      <c r="AG824" s="399">
        <v>4.26287109245326E-3</v>
      </c>
      <c r="AH824" s="399">
        <v>4.4877353982295497E-3</v>
      </c>
      <c r="AI824" s="399">
        <v>2.60079328751972E-2</v>
      </c>
      <c r="AJ824" s="399">
        <v>2.5711224915209101E-2</v>
      </c>
      <c r="AK824" s="399">
        <v>8.8046135470688194E-2</v>
      </c>
      <c r="AL824" s="399">
        <v>1.67733099341194E-2</v>
      </c>
      <c r="AM824" s="399">
        <v>1.54905022352735E-2</v>
      </c>
      <c r="AN824" s="399">
        <v>0.10337254844091801</v>
      </c>
      <c r="AO824" s="399">
        <v>4.2562412347894402E-2</v>
      </c>
      <c r="AP824" s="399">
        <v>-1.9700731649369401E-2</v>
      </c>
      <c r="AQ824" s="399">
        <v>0.11147948940590401</v>
      </c>
      <c r="AR824" s="399">
        <v>3.9161727001421197E-2</v>
      </c>
      <c r="AS824" s="399"/>
      <c r="AT824" s="399">
        <v>5.7049554492653698E-2</v>
      </c>
      <c r="AU824" s="399">
        <v>1.0313658722285099E-3</v>
      </c>
      <c r="AV824" s="399">
        <v>9.6353736091474504E-3</v>
      </c>
      <c r="AW824" s="399">
        <v>3.4517137637568501E-2</v>
      </c>
      <c r="AX824" s="399">
        <v>-2.06928273303701E-2</v>
      </c>
      <c r="AY824" s="399">
        <v>7.19999482320961E-2</v>
      </c>
      <c r="AZ824" s="399">
        <v>4.3891892314009202E-2</v>
      </c>
      <c r="BA824" s="399">
        <v>6.0247141867731703E-2</v>
      </c>
      <c r="BB824" s="399">
        <v>4.2233763973531201E-2</v>
      </c>
      <c r="BC824" s="399">
        <v>1.7787938240643099E-3</v>
      </c>
      <c r="BD824" s="399">
        <v>1.4007648785546899E-2</v>
      </c>
      <c r="BE824" s="399">
        <v>-5.88823789131371E-2</v>
      </c>
      <c r="BF824" s="399">
        <v>2.16952730472579E-2</v>
      </c>
      <c r="BG824" s="399">
        <v>-1.09060863089482E-3</v>
      </c>
      <c r="BH824" s="399">
        <v>5.5727613636941301E-2</v>
      </c>
      <c r="BI824" s="399">
        <v>-4.7948635785522199E-2</v>
      </c>
      <c r="BJ824" s="399">
        <v>8.0581319630415003E-3</v>
      </c>
      <c r="BK824" s="399">
        <v>6.1428481211098299E-2</v>
      </c>
      <c r="BL824" s="399">
        <v>7.1272431073060499E-2</v>
      </c>
      <c r="BM824" s="399">
        <v>5.5911909276602903E-2</v>
      </c>
      <c r="BN824" s="399">
        <v>5.4275894964154997E-2</v>
      </c>
      <c r="BO824" s="399">
        <v>7.4753324504552802E-3</v>
      </c>
      <c r="BP824" s="399">
        <v>1.8526923576497899E-2</v>
      </c>
      <c r="BQ824" s="399">
        <v>0.114050374788736</v>
      </c>
      <c r="BR824" s="399">
        <v>-6.6902361689948703E-2</v>
      </c>
      <c r="BS824" s="399">
        <v>4.0264235720721599E-3</v>
      </c>
      <c r="BT824" s="399">
        <v>-4.8722559832695599E-2</v>
      </c>
      <c r="BU824" s="399">
        <v>2.5461894618313798E-2</v>
      </c>
      <c r="BV824" s="399">
        <v>2.06574427787229E-2</v>
      </c>
      <c r="BW824" s="399">
        <v>3.86836620227946E-2</v>
      </c>
      <c r="BX824" s="403">
        <v>9.2247733908625805E-3</v>
      </c>
      <c r="BY824" s="399">
        <v>3.3642373915499797E-2</v>
      </c>
      <c r="BZ824" s="399">
        <v>5.55436944603191E-2</v>
      </c>
      <c r="CA824" s="399">
        <v>3.4179342281453501E-2</v>
      </c>
      <c r="CB824" s="399">
        <v>7.0665444824997703E-2</v>
      </c>
      <c r="CC824" s="399">
        <v>3.5292318057276603E-2</v>
      </c>
      <c r="CD824" s="399">
        <v>-1.6783620060348298E-2</v>
      </c>
      <c r="CE824" s="399"/>
      <c r="CF824" s="399">
        <v>-4.5885414383366602E-2</v>
      </c>
      <c r="CG824" s="399">
        <v>2.7821960973274999E-2</v>
      </c>
      <c r="CH824" s="399">
        <v>7.01531708296316E-2</v>
      </c>
      <c r="CI824" s="399">
        <v>0.11626385918908699</v>
      </c>
      <c r="CJ824" s="399">
        <v>8.4868221335509999E-3</v>
      </c>
      <c r="CK824" s="399"/>
      <c r="CL824" s="399"/>
      <c r="CM824" s="399"/>
      <c r="CN824" s="399"/>
      <c r="CO824" s="399"/>
      <c r="CP824" s="399"/>
      <c r="CQ824" s="399"/>
      <c r="CR824" s="399">
        <v>-3.23328297499526E-2</v>
      </c>
      <c r="CS824" s="399"/>
      <c r="CT824" s="399"/>
      <c r="CU824" s="399"/>
      <c r="CV824" s="399"/>
      <c r="CW824" s="399"/>
      <c r="CX824" s="399"/>
      <c r="CY824" s="399">
        <v>6.1919379808610397E-3</v>
      </c>
      <c r="CZ824" s="399"/>
      <c r="DA824" s="399"/>
      <c r="DB824" s="399"/>
      <c r="DC824" s="399"/>
      <c r="DD824" s="399"/>
      <c r="DE824" s="399"/>
      <c r="DG824" s="404"/>
      <c r="DI824" s="399"/>
      <c r="DJ824" s="399">
        <v>5.9217848521351903E-2</v>
      </c>
      <c r="DK824" s="399">
        <v>2.98668767146399E-2</v>
      </c>
    </row>
    <row r="825" spans="1:115" customFormat="1" hidden="1" outlineLevel="1">
      <c r="A825" s="398">
        <f t="shared" si="59"/>
        <v>43769</v>
      </c>
      <c r="B825" s="402"/>
      <c r="C825" s="399" cm="1">
        <f t="array" ref="C825">IFERROR(INDEX(NAVTracking!$B:$B,MATCH($A825,NAVTracking!$A:$A,0)) / INDEX(NAVTracking!$B:$B,MATCH($A825,NAVTracking!$A:$A,0)-1)-1,0)</f>
        <v>5.3073653630415496E-3</v>
      </c>
      <c r="D825" s="399">
        <v>1.5E-3</v>
      </c>
      <c r="E825" s="399">
        <v>2.03706897312576E-2</v>
      </c>
      <c r="F825" s="399">
        <v>1.8198304051799001E-2</v>
      </c>
      <c r="G825" s="399">
        <v>3.956322E-3</v>
      </c>
      <c r="H825" s="399">
        <v>7.106373E-3</v>
      </c>
      <c r="I825" s="399">
        <v>-2.627531E-2</v>
      </c>
      <c r="J825" s="399">
        <v>2.042857E-2</v>
      </c>
      <c r="K825" s="399">
        <v>1.376053E-2</v>
      </c>
      <c r="L825" s="399">
        <v>1.1260049999999999E-2</v>
      </c>
      <c r="M825" s="399">
        <v>2.998847E-2</v>
      </c>
      <c r="N825" s="399">
        <v>3.75319E-2</v>
      </c>
      <c r="O825" s="399">
        <v>-4.598876E-3</v>
      </c>
      <c r="P825" s="399">
        <v>4.7829199999999995E-2</v>
      </c>
      <c r="Q825" s="399">
        <v>-8.6320920000000009E-3</v>
      </c>
      <c r="R825" s="399">
        <v>0.110684291814691</v>
      </c>
      <c r="S825" s="399">
        <v>5.0181650756169196E-3</v>
      </c>
      <c r="T825" s="399">
        <v>0.17040360721144801</v>
      </c>
      <c r="U825" s="399">
        <v>2.0847757463727301E-2</v>
      </c>
      <c r="V825" s="399">
        <v>2.3474718849272901E-2</v>
      </c>
      <c r="W825" s="399">
        <v>-8.8556212844660403E-3</v>
      </c>
      <c r="X825" s="399">
        <v>-3.9005671964526298E-2</v>
      </c>
      <c r="Y825" s="399">
        <v>8.8452359350946905E-2</v>
      </c>
      <c r="Z825" s="399">
        <v>0.112197851580563</v>
      </c>
      <c r="AA825" s="399">
        <v>3.3478415261440603E-2</v>
      </c>
      <c r="AB825" s="399">
        <v>-1.8055446685878902E-2</v>
      </c>
      <c r="AC825" s="399">
        <v>5.4230685255717198E-2</v>
      </c>
      <c r="AD825" s="399">
        <v>1.0817624700925E-2</v>
      </c>
      <c r="AE825" s="399">
        <v>-3.06933495504657E-3</v>
      </c>
      <c r="AF825" s="399">
        <v>-2.1338863119562599E-2</v>
      </c>
      <c r="AG825" s="399">
        <v>-8.0649221401157406E-2</v>
      </c>
      <c r="AH825" s="399">
        <v>0.23283132940793699</v>
      </c>
      <c r="AI825" s="399">
        <v>3.3724352216211999E-2</v>
      </c>
      <c r="AJ825" s="399">
        <v>3.0840062341687999E-2</v>
      </c>
      <c r="AK825" s="399">
        <v>-9.8107618308228492E-3</v>
      </c>
      <c r="AL825" s="399">
        <v>-1.84009870514797E-2</v>
      </c>
      <c r="AM825" s="399">
        <v>-3.4302534288211999E-2</v>
      </c>
      <c r="AN825" s="399">
        <v>0.172774874111468</v>
      </c>
      <c r="AO825" s="399">
        <v>6.09775389165301E-2</v>
      </c>
      <c r="AP825" s="399">
        <v>2.94607013841197E-2</v>
      </c>
      <c r="AQ825" s="399">
        <v>-4.6528901658274703E-2</v>
      </c>
      <c r="AR825" s="399">
        <v>0.154822767905088</v>
      </c>
      <c r="AS825" s="399"/>
      <c r="AT825" s="399">
        <v>-5.3965338476106199E-3</v>
      </c>
      <c r="AU825" s="399">
        <v>0.115586505160911</v>
      </c>
      <c r="AV825" s="399">
        <v>5.1028799995123098E-4</v>
      </c>
      <c r="AW825" s="399">
        <v>7.4388569638850202E-3</v>
      </c>
      <c r="AX825" s="399">
        <v>2.0393109201842299E-2</v>
      </c>
      <c r="AY825" s="399">
        <v>9.8852710152632604E-3</v>
      </c>
      <c r="AZ825" s="399">
        <v>4.0828042208849301E-2</v>
      </c>
      <c r="BA825" s="399">
        <v>1.4408457087506E-2</v>
      </c>
      <c r="BB825" s="399">
        <v>2.87502543209818E-2</v>
      </c>
      <c r="BC825" s="399">
        <v>-8.3938733068548103E-3</v>
      </c>
      <c r="BD825" s="399">
        <v>3.42662815538161E-2</v>
      </c>
      <c r="BE825" s="399">
        <v>0.15381889883274999</v>
      </c>
      <c r="BF825" s="399">
        <v>3.7530875500337603E-2</v>
      </c>
      <c r="BG825" s="399">
        <v>-4.6836944756659803E-2</v>
      </c>
      <c r="BH825" s="399">
        <v>1.7861841559674199E-2</v>
      </c>
      <c r="BI825" s="399">
        <v>-7.1124503482269605E-2</v>
      </c>
      <c r="BJ825" s="399">
        <v>2.86032738020678E-2</v>
      </c>
      <c r="BK825" s="399">
        <v>9.9542158361100905E-2</v>
      </c>
      <c r="BL825" s="399">
        <v>6.9935336030649095E-2</v>
      </c>
      <c r="BM825" s="399">
        <v>2.41142163286647E-2</v>
      </c>
      <c r="BN825" s="399">
        <v>2.3648121540994702E-2</v>
      </c>
      <c r="BO825" s="399">
        <v>-2.0742056461243899E-2</v>
      </c>
      <c r="BP825" s="399">
        <v>-1.1143155302322199E-3</v>
      </c>
      <c r="BQ825" s="399">
        <v>-2.3218791595319199E-2</v>
      </c>
      <c r="BR825" s="399">
        <v>0.16280153634432601</v>
      </c>
      <c r="BS825" s="399">
        <v>3.7634999096240303E-2</v>
      </c>
      <c r="BT825" s="399">
        <v>3.9823448784912001E-2</v>
      </c>
      <c r="BU825" s="399">
        <v>2.39005433441132E-2</v>
      </c>
      <c r="BV825" s="399">
        <v>-8.5378498377601808E-3</v>
      </c>
      <c r="BW825" s="399">
        <v>-1.19649476666259E-2</v>
      </c>
      <c r="BX825" s="403">
        <v>4.93843745692907E-2</v>
      </c>
      <c r="BY825" s="399">
        <v>-1.66907712586855E-2</v>
      </c>
      <c r="BZ825" s="399">
        <v>-3.1171124017388099E-2</v>
      </c>
      <c r="CA825" s="399">
        <v>-1.27591053068147E-2</v>
      </c>
      <c r="CB825" s="399">
        <v>7.2567120566069801E-2</v>
      </c>
      <c r="CC825" s="399">
        <v>6.0607038144921299E-2</v>
      </c>
      <c r="CD825" s="399">
        <v>0.26877714212647402</v>
      </c>
      <c r="CE825" s="399"/>
      <c r="CF825" s="399">
        <v>4.7731875808656399E-2</v>
      </c>
      <c r="CG825" s="399">
        <v>2.0862752754445098E-2</v>
      </c>
      <c r="CH825" s="399">
        <v>-4.3313012202125398E-2</v>
      </c>
      <c r="CI825" s="399">
        <v>0.121708595970438</v>
      </c>
      <c r="CJ825" s="399">
        <v>3.1216115772747698E-2</v>
      </c>
      <c r="CK825" s="399"/>
      <c r="CL825" s="399"/>
      <c r="CM825" s="399"/>
      <c r="CN825" s="399"/>
      <c r="CO825" s="399"/>
      <c r="CP825" s="399"/>
      <c r="CQ825" s="399"/>
      <c r="CR825" s="399">
        <v>-2.4260937686815399E-2</v>
      </c>
      <c r="CS825" s="399"/>
      <c r="CT825" s="399"/>
      <c r="CU825" s="399"/>
      <c r="CV825" s="399"/>
      <c r="CW825" s="399"/>
      <c r="CX825" s="399"/>
      <c r="CY825" s="399">
        <v>5.6538329700604302E-2</v>
      </c>
      <c r="CZ825" s="399"/>
      <c r="DA825" s="399"/>
      <c r="DB825" s="399"/>
      <c r="DC825" s="399"/>
      <c r="DD825" s="399"/>
      <c r="DE825" s="399"/>
      <c r="DG825" s="404"/>
      <c r="DI825" s="399"/>
      <c r="DJ825" s="399">
        <v>6.90929027714903E-2</v>
      </c>
      <c r="DK825" s="399">
        <v>1.0141293833594901E-2</v>
      </c>
    </row>
    <row r="826" spans="1:115" customFormat="1" hidden="1" outlineLevel="1">
      <c r="A826" s="398">
        <f t="shared" si="59"/>
        <v>43799</v>
      </c>
      <c r="B826" s="402"/>
      <c r="C826" s="399" cm="1">
        <f t="array" ref="C826">IFERROR(INDEX(NAVTracking!$B:$B,MATCH($A826,NAVTracking!$A:$A,0)) / INDEX(NAVTracking!$B:$B,MATCH($A826,NAVTracking!$A:$A,0)-1)-1,0)</f>
        <v>3.1614277571238691E-2</v>
      </c>
      <c r="D826" s="399">
        <v>1.1999999999999999E-3</v>
      </c>
      <c r="E826" s="399">
        <v>3.5907152969029799E-2</v>
      </c>
      <c r="F826" s="399">
        <v>3.89423537766646E-2</v>
      </c>
      <c r="G826" s="399">
        <v>3.2156370000000004E-2</v>
      </c>
      <c r="H826" s="399">
        <v>1.8632860000000001E-2</v>
      </c>
      <c r="I826" s="399">
        <v>1.079373E-2</v>
      </c>
      <c r="J826" s="399">
        <v>4.9419009999999999E-2</v>
      </c>
      <c r="K826" s="399">
        <v>4.288223E-2</v>
      </c>
      <c r="L826" s="399">
        <v>-1.3043480000000001E-2</v>
      </c>
      <c r="M826" s="399">
        <v>3.1914890000000001E-2</v>
      </c>
      <c r="N826" s="399">
        <v>5.5938120000000001E-2</v>
      </c>
      <c r="O826" s="399">
        <v>1.4566220000000001E-2</v>
      </c>
      <c r="P826" s="399">
        <v>6.1297660000000004E-2</v>
      </c>
      <c r="Q826" s="399">
        <v>-1.980198E-2</v>
      </c>
      <c r="R826" s="399">
        <v>7.7554325387924006E-2</v>
      </c>
      <c r="S826" s="399">
        <v>5.27028331418542E-2</v>
      </c>
      <c r="T826" s="399">
        <v>0.153846188439522</v>
      </c>
      <c r="U826" s="399">
        <v>1.2083099377995199E-2</v>
      </c>
      <c r="V826" s="399">
        <v>1.35873009940157E-2</v>
      </c>
      <c r="W826" s="399">
        <v>0.16377025581805901</v>
      </c>
      <c r="X826" s="399">
        <v>-5.3748295051542397E-2</v>
      </c>
      <c r="Y826" s="399">
        <v>2.9428441819090202E-2</v>
      </c>
      <c r="Z826" s="399">
        <v>0.111708725670619</v>
      </c>
      <c r="AA826" s="399">
        <v>9.0872764077414292E-3</v>
      </c>
      <c r="AB826" s="399">
        <v>0.11747964897975099</v>
      </c>
      <c r="AC826" s="399">
        <v>4.0897141490380699E-2</v>
      </c>
      <c r="AD826" s="399">
        <v>-1.8585334359833401E-2</v>
      </c>
      <c r="AE826" s="399">
        <v>0.16671800337652501</v>
      </c>
      <c r="AF826" s="399">
        <v>-4.7937806287751697E-2</v>
      </c>
      <c r="AG826" s="399">
        <v>5.8540667884703503E-2</v>
      </c>
      <c r="AH826" s="399">
        <v>1.98798729814058E-2</v>
      </c>
      <c r="AI826" s="399">
        <v>3.55921118849198E-2</v>
      </c>
      <c r="AJ826" s="399">
        <v>3.5978642544818702E-2</v>
      </c>
      <c r="AK826" s="399">
        <v>5.3786190977551801E-2</v>
      </c>
      <c r="AL826" s="399">
        <v>-1.8518625292503199E-2</v>
      </c>
      <c r="AM826" s="399">
        <v>4.44543220840991E-2</v>
      </c>
      <c r="AN826" s="399">
        <v>-1.5532880649773401E-2</v>
      </c>
      <c r="AO826" s="399">
        <v>0.10486120194316299</v>
      </c>
      <c r="AP826" s="399">
        <v>6.0004059662372902E-3</v>
      </c>
      <c r="AQ826" s="399">
        <v>4.6721758153261898E-2</v>
      </c>
      <c r="AR826" s="399">
        <v>7.8996775139746594E-2</v>
      </c>
      <c r="AS826" s="399"/>
      <c r="AT826" s="399">
        <v>3.02808100782723E-2</v>
      </c>
      <c r="AU826" s="399">
        <v>-7.4760618057789698E-4</v>
      </c>
      <c r="AV826" s="399">
        <v>-9.7686942692731798E-3</v>
      </c>
      <c r="AW826" s="399">
        <v>-1.96771676361552E-2</v>
      </c>
      <c r="AX826" s="399">
        <v>2.6246192951765002E-2</v>
      </c>
      <c r="AY826" s="399">
        <v>-2.27273539555745E-2</v>
      </c>
      <c r="AZ826" s="399">
        <v>2.0843803014565801E-2</v>
      </c>
      <c r="BA826" s="399">
        <v>-7.6277439393645998E-4</v>
      </c>
      <c r="BB826" s="399">
        <v>4.3564025233885799E-2</v>
      </c>
      <c r="BC826" s="399">
        <v>0.125183174396929</v>
      </c>
      <c r="BD826" s="399">
        <v>6.4556887399667306E-2</v>
      </c>
      <c r="BE826" s="399">
        <v>0.13438717437397599</v>
      </c>
      <c r="BF826" s="399">
        <v>9.7572547107470806E-2</v>
      </c>
      <c r="BG826" s="399">
        <v>5.4714923246556899E-2</v>
      </c>
      <c r="BH826" s="399">
        <v>-6.0738783178544403E-3</v>
      </c>
      <c r="BI826" s="399">
        <v>5.18225393064701E-2</v>
      </c>
      <c r="BJ826" s="399">
        <v>-9.3851780527596199E-2</v>
      </c>
      <c r="BK826" s="399">
        <v>5.0290036496363398E-2</v>
      </c>
      <c r="BL826" s="399">
        <v>5.47550276043711E-2</v>
      </c>
      <c r="BM826" s="399">
        <v>7.22488419725619E-2</v>
      </c>
      <c r="BN826" s="399">
        <v>-0.20215071742572699</v>
      </c>
      <c r="BO826" s="399">
        <v>1.84616957468977E-2</v>
      </c>
      <c r="BP826" s="399">
        <v>-1.4948558180501E-2</v>
      </c>
      <c r="BQ826" s="399">
        <v>1.45663390156316E-2</v>
      </c>
      <c r="BR826" s="399">
        <v>0.10751865406719199</v>
      </c>
      <c r="BS826" s="399">
        <v>6.0648051680583598E-2</v>
      </c>
      <c r="BT826" s="399">
        <v>3.3316577741746498E-2</v>
      </c>
      <c r="BU826" s="399">
        <v>3.9626829231963701E-2</v>
      </c>
      <c r="BV826" s="399">
        <v>-3.1216317629230599E-2</v>
      </c>
      <c r="BW826" s="399">
        <v>1.56061758787673E-2</v>
      </c>
      <c r="BX826" s="403">
        <v>-4.9721756935217097E-2</v>
      </c>
      <c r="BY826" s="399">
        <v>-5.4516360218173798E-2</v>
      </c>
      <c r="BZ826" s="399">
        <v>-4.6305979248845303E-2</v>
      </c>
      <c r="CA826" s="399">
        <v>-1.15394378847172E-2</v>
      </c>
      <c r="CB826" s="399">
        <v>1.8295312297702499E-2</v>
      </c>
      <c r="CC826" s="399">
        <v>0.133755166205697</v>
      </c>
      <c r="CD826" s="399">
        <v>-0.12059687319873801</v>
      </c>
      <c r="CE826" s="399"/>
      <c r="CF826" s="399">
        <v>-3.3475551153142401E-2</v>
      </c>
      <c r="CG826" s="399">
        <v>3.8832868193620501E-2</v>
      </c>
      <c r="CH826" s="399">
        <v>0.107372490426767</v>
      </c>
      <c r="CI826" s="399">
        <v>0.11841421224462099</v>
      </c>
      <c r="CJ826" s="399">
        <v>5.9462381547280098E-2</v>
      </c>
      <c r="CK826" s="399"/>
      <c r="CL826" s="399"/>
      <c r="CM826" s="399"/>
      <c r="CN826" s="399"/>
      <c r="CO826" s="399"/>
      <c r="CP826" s="399"/>
      <c r="CQ826" s="399"/>
      <c r="CR826" s="399">
        <v>6.2383720011540602E-3</v>
      </c>
      <c r="CS826" s="399"/>
      <c r="CT826" s="399"/>
      <c r="CU826" s="399"/>
      <c r="CV826" s="399"/>
      <c r="CW826" s="399"/>
      <c r="CX826" s="399"/>
      <c r="CY826" s="399">
        <v>0.12781398887591799</v>
      </c>
      <c r="CZ826" s="399"/>
      <c r="DA826" s="399"/>
      <c r="DB826" s="399"/>
      <c r="DC826" s="399"/>
      <c r="DD826" s="399"/>
      <c r="DE826" s="399"/>
      <c r="DG826" s="404"/>
      <c r="DI826" s="399"/>
      <c r="DJ826" s="399">
        <v>9.7681277628090202E-2</v>
      </c>
      <c r="DK826" s="399">
        <v>8.07350998511107E-2</v>
      </c>
    </row>
    <row r="827" spans="1:115" customFormat="1" hidden="1" outlineLevel="1">
      <c r="A827" s="398">
        <f t="shared" si="59"/>
        <v>43830</v>
      </c>
      <c r="B827" s="402"/>
      <c r="C827" s="399" cm="1">
        <f t="array" ref="C827">IFERROR(INDEX(NAVTracking!$B:$B,MATCH($A827,NAVTracking!$A:$A,0)) / INDEX(NAVTracking!$B:$B,MATCH($A827,NAVTracking!$A:$A,0)-1)-1,0)</f>
        <v>2.5011661934700724E-2</v>
      </c>
      <c r="D827" s="399">
        <v>1.4E-3</v>
      </c>
      <c r="E827" s="399">
        <v>2.7252218908933E-2</v>
      </c>
      <c r="F827" s="399">
        <v>2.8555424072446298E-2</v>
      </c>
      <c r="G827" s="399">
        <v>2.964522E-2</v>
      </c>
      <c r="H827" s="399">
        <v>2.9565739999999997E-2</v>
      </c>
      <c r="I827" s="399">
        <v>7.13009E-2</v>
      </c>
      <c r="J827" s="399">
        <v>2.38172E-2</v>
      </c>
      <c r="K827" s="399">
        <v>8.682122E-4</v>
      </c>
      <c r="L827" s="399">
        <v>7.5600420000000003E-3</v>
      </c>
      <c r="M827" s="399">
        <v>2.2426990000000001E-2</v>
      </c>
      <c r="N827" s="399">
        <v>3.9649339999999998E-2</v>
      </c>
      <c r="O827" s="399">
        <v>2.6332429999999997E-2</v>
      </c>
      <c r="P827" s="399">
        <v>3.2142330000000004E-2</v>
      </c>
      <c r="Q827" s="399">
        <v>3.1066110000000001E-2</v>
      </c>
      <c r="R827" s="399">
        <v>9.8783582259274999E-2</v>
      </c>
      <c r="S827" s="399">
        <v>3.82253191403747E-3</v>
      </c>
      <c r="T827" s="399">
        <v>0.171392051671753</v>
      </c>
      <c r="U827" s="399">
        <v>4.7755172259845199E-2</v>
      </c>
      <c r="V827" s="399">
        <v>2.61216768751193E-2</v>
      </c>
      <c r="W827" s="399">
        <v>6.6396716676222906E-2</v>
      </c>
      <c r="X827" s="399">
        <v>-2.1041424135680602E-2</v>
      </c>
      <c r="Y827" s="399">
        <v>3.1722547430232902E-2</v>
      </c>
      <c r="Z827" s="399">
        <v>4.2602782260966698E-2</v>
      </c>
      <c r="AA827" s="399">
        <v>-1.9645578243297299E-2</v>
      </c>
      <c r="AB827" s="399">
        <v>5.1703920873225E-2</v>
      </c>
      <c r="AC827" s="399">
        <v>-1.53477807684176E-3</v>
      </c>
      <c r="AD827" s="399">
        <v>-8.76984664316105E-3</v>
      </c>
      <c r="AE827" s="399">
        <v>-4.01338358252862E-2</v>
      </c>
      <c r="AF827" s="399">
        <v>-7.8205625182248197E-4</v>
      </c>
      <c r="AG827" s="399">
        <v>-3.3859021024859999E-2</v>
      </c>
      <c r="AH827" s="399">
        <v>2.12182369328997E-2</v>
      </c>
      <c r="AI827" s="399">
        <v>2.4567848480743799E-2</v>
      </c>
      <c r="AJ827" s="399">
        <v>2.70687220616103E-2</v>
      </c>
      <c r="AK827" s="399">
        <v>2.2761207284695401E-2</v>
      </c>
      <c r="AL827" s="399">
        <v>7.9551249535399299E-2</v>
      </c>
      <c r="AM827" s="399">
        <v>-4.2196293186638201E-3</v>
      </c>
      <c r="AN827" s="399">
        <v>0.100551089063713</v>
      </c>
      <c r="AO827" s="399">
        <v>2.6496502560371799E-2</v>
      </c>
      <c r="AP827" s="399">
        <v>5.0743213318855403E-2</v>
      </c>
      <c r="AQ827" s="399">
        <v>8.3645196628615096E-2</v>
      </c>
      <c r="AR827" s="399">
        <v>8.5632551265928294E-2</v>
      </c>
      <c r="AS827" s="399"/>
      <c r="AT827" s="399">
        <v>-5.62877568562807E-2</v>
      </c>
      <c r="AU827" s="399">
        <v>1.7736109311004E-2</v>
      </c>
      <c r="AV827" s="399">
        <v>1.3231853224110199E-2</v>
      </c>
      <c r="AW827" s="399">
        <v>2.3267315654170201E-2</v>
      </c>
      <c r="AX827" s="399">
        <v>6.0139375440084901E-2</v>
      </c>
      <c r="AY827" s="399">
        <v>6.9767444793234101E-2</v>
      </c>
      <c r="AZ827" s="399">
        <v>7.0318233008181898E-4</v>
      </c>
      <c r="BA827" s="399">
        <v>2.7585013845810601E-2</v>
      </c>
      <c r="BB827" s="399">
        <v>7.1203390446403697E-2</v>
      </c>
      <c r="BC827" s="399">
        <v>-9.4907423504340102E-2</v>
      </c>
      <c r="BD827" s="399">
        <v>-1.1451618490947401E-3</v>
      </c>
      <c r="BE827" s="399">
        <v>-1.2626845780193E-2</v>
      </c>
      <c r="BF827" s="399">
        <v>-0.104076308504467</v>
      </c>
      <c r="BG827" s="399">
        <v>2.64900835280454E-2</v>
      </c>
      <c r="BH827" s="399">
        <v>8.1081012473196407E-2</v>
      </c>
      <c r="BI827" s="399">
        <v>-5.7112142592664603E-2</v>
      </c>
      <c r="BJ827" s="399">
        <v>-2.78390036465666E-2</v>
      </c>
      <c r="BK827" s="399">
        <v>2.0382901131763099E-2</v>
      </c>
      <c r="BL827" s="399">
        <v>5.7984050345661203E-2</v>
      </c>
      <c r="BM827" s="399">
        <v>-2.95156815521313E-3</v>
      </c>
      <c r="BN827" s="399">
        <v>4.2381944379279397E-2</v>
      </c>
      <c r="BO827" s="399">
        <v>2.8856771200241198E-2</v>
      </c>
      <c r="BP827" s="399">
        <v>1.85729639892366E-2</v>
      </c>
      <c r="BQ827" s="399">
        <v>7.4474030537485095E-2</v>
      </c>
      <c r="BR827" s="399">
        <v>5.44547101308505E-2</v>
      </c>
      <c r="BS827" s="399">
        <v>-4.1109983892945803E-2</v>
      </c>
      <c r="BT827" s="399">
        <v>1.8373143328889799E-2</v>
      </c>
      <c r="BU827" s="399">
        <v>3.6842219601296897E-2</v>
      </c>
      <c r="BV827" s="399">
        <v>2.7573803691300601E-2</v>
      </c>
      <c r="BW827" s="399">
        <v>2.3766812512389102E-3</v>
      </c>
      <c r="BX827" s="403">
        <v>-1.65505891485251E-3</v>
      </c>
      <c r="BY827" s="399">
        <v>3.44790295372936E-2</v>
      </c>
      <c r="BZ827" s="399">
        <v>5.8486060827372503E-2</v>
      </c>
      <c r="CA827" s="399">
        <v>-4.3578825452058802E-2</v>
      </c>
      <c r="CB827" s="399">
        <v>4.0205925308603098E-2</v>
      </c>
      <c r="CC827" s="399">
        <v>-1.30199864370188E-2</v>
      </c>
      <c r="CD827" s="399">
        <v>5.2016659031966797E-2</v>
      </c>
      <c r="CE827" s="399"/>
      <c r="CF827" s="399">
        <v>0.13554763466116099</v>
      </c>
      <c r="CG827" s="399">
        <v>-8.6812460180644094E-3</v>
      </c>
      <c r="CH827" s="399">
        <v>0.12598104316335099</v>
      </c>
      <c r="CI827" s="399">
        <v>0.124067153971693</v>
      </c>
      <c r="CJ827" s="399">
        <v>4.1749153617463002E-2</v>
      </c>
      <c r="CK827" s="399"/>
      <c r="CL827" s="399"/>
      <c r="CM827" s="399"/>
      <c r="CN827" s="399"/>
      <c r="CO827" s="399"/>
      <c r="CP827" s="399"/>
      <c r="CQ827" s="399"/>
      <c r="CR827" s="399">
        <v>1.3908094210718799E-2</v>
      </c>
      <c r="CS827" s="399"/>
      <c r="CT827" s="399"/>
      <c r="CU827" s="399"/>
      <c r="CV827" s="399"/>
      <c r="CW827" s="399"/>
      <c r="CX827" s="399"/>
      <c r="CY827" s="399">
        <v>-6.1369890041150701E-3</v>
      </c>
      <c r="CZ827" s="399"/>
      <c r="DA827" s="399"/>
      <c r="DB827" s="399"/>
      <c r="DC827" s="399"/>
      <c r="DD827" s="399"/>
      <c r="DE827" s="399"/>
      <c r="DG827" s="404"/>
      <c r="DI827" s="399"/>
      <c r="DJ827" s="399">
        <v>3.4157313657610502E-2</v>
      </c>
      <c r="DK827" s="399">
        <v>4.52100296407658E-2</v>
      </c>
    </row>
    <row r="828" spans="1:115" customFormat="1" collapsed="1">
      <c r="A828" s="398">
        <f t="shared" si="59"/>
        <v>43861</v>
      </c>
      <c r="B828" s="402"/>
      <c r="C828" s="400" cm="1">
        <f t="array" ref="C828">IFERROR(INDEX(NAVTracking!$B:$B,MATCH($A828,NAVTracking!$A:$A,0)) / INDEX(NAVTracking!$B:$B,MATCH($A828,NAVTracking!$A:$A,0)-1)-1,0)</f>
        <v>-1.1231107689269826E-2</v>
      </c>
      <c r="D828" s="399">
        <v>1.2999999999999999E-3</v>
      </c>
      <c r="E828" s="399">
        <v>-2.2301338106090998E-3</v>
      </c>
      <c r="F828" s="399">
        <v>-3.41558319428947E-4</v>
      </c>
      <c r="G828" s="399">
        <v>-6.5155809999999995E-2</v>
      </c>
      <c r="H828" s="399">
        <v>1.2032929999999999E-2</v>
      </c>
      <c r="I828" s="399">
        <v>-0.1180513</v>
      </c>
      <c r="J828" s="399">
        <v>-2.3990559999999998E-2</v>
      </c>
      <c r="K828" s="399">
        <v>-6.0436700000000001E-3</v>
      </c>
      <c r="L828" s="399">
        <v>1.2285809999999999E-2</v>
      </c>
      <c r="M828" s="399">
        <v>6.1748109999999997E-3</v>
      </c>
      <c r="N828" s="399">
        <v>3.810496E-2</v>
      </c>
      <c r="O828" s="399">
        <v>-5.2109180000000001E-3</v>
      </c>
      <c r="P828" s="399">
        <v>-2.4981749999999997E-2</v>
      </c>
      <c r="Q828" s="399">
        <v>6.095598E-2</v>
      </c>
      <c r="R828" s="399">
        <v>5.4010183096785798E-2</v>
      </c>
      <c r="S828" s="399">
        <v>5.21999572667053E-3</v>
      </c>
      <c r="T828" s="399">
        <v>2.4858250642742299E-2</v>
      </c>
      <c r="U828" s="399">
        <v>8.1367288852286695E-2</v>
      </c>
      <c r="V828" s="399">
        <v>8.7063819301793799E-2</v>
      </c>
      <c r="W828" s="399">
        <v>-2.2468385545894899E-2</v>
      </c>
      <c r="X828" s="399">
        <v>0.116128077897396</v>
      </c>
      <c r="Y828" s="399">
        <v>9.1705412320618906E-2</v>
      </c>
      <c r="Z828" s="399">
        <v>-7.2307959625888693E-2</v>
      </c>
      <c r="AA828" s="399">
        <v>3.9466497329656298E-2</v>
      </c>
      <c r="AB828" s="399">
        <v>1.19141620166614E-2</v>
      </c>
      <c r="AC828" s="399">
        <v>0.120941946893522</v>
      </c>
      <c r="AD828" s="399">
        <v>-1.44467729829309E-2</v>
      </c>
      <c r="AE828" s="399">
        <v>-4.36977605673151E-2</v>
      </c>
      <c r="AF828" s="399">
        <v>2.7142086513158799E-2</v>
      </c>
      <c r="AG828" s="399">
        <v>2.4879604435978399E-2</v>
      </c>
      <c r="AH828" s="399">
        <v>2.9824039260551698E-2</v>
      </c>
      <c r="AI828" s="399">
        <v>7.2706436341604702E-2</v>
      </c>
      <c r="AJ828" s="399">
        <v>6.9725780860737802E-2</v>
      </c>
      <c r="AK828" s="399">
        <v>-0.100132682123775</v>
      </c>
      <c r="AL828" s="399">
        <v>-2.5291305757842901E-3</v>
      </c>
      <c r="AM828" s="399">
        <v>9.9491465438796306E-2</v>
      </c>
      <c r="AN828" s="399">
        <v>1.9869968697759002E-2</v>
      </c>
      <c r="AO828" s="399">
        <v>3.33232670683292E-2</v>
      </c>
      <c r="AP828" s="399">
        <v>-6.0582686556272698E-2</v>
      </c>
      <c r="AQ828" s="399">
        <v>-4.9452012328283099E-2</v>
      </c>
      <c r="AR828" s="399">
        <v>4.8023419740073001E-3</v>
      </c>
      <c r="AS828" s="399"/>
      <c r="AT828" s="399">
        <v>-5.59739913042967E-3</v>
      </c>
      <c r="AU828" s="399">
        <v>1.5264859586148601E-2</v>
      </c>
      <c r="AV828" s="399">
        <v>3.9145391096214899E-2</v>
      </c>
      <c r="AW828" s="399">
        <v>3.6852101300055501E-3</v>
      </c>
      <c r="AX828" s="399">
        <v>1.9720701910313301E-2</v>
      </c>
      <c r="AY828" s="399">
        <v>-5.3140002652402499E-2</v>
      </c>
      <c r="AZ828" s="399">
        <v>-4.5498202264672299E-2</v>
      </c>
      <c r="BA828" s="399">
        <v>0.105180751251232</v>
      </c>
      <c r="BB828" s="399">
        <v>3.2058907011307897E-2</v>
      </c>
      <c r="BC828" s="399">
        <v>0.193893874709758</v>
      </c>
      <c r="BD828" s="399">
        <v>-3.3082206244349502E-2</v>
      </c>
      <c r="BE828" s="399">
        <v>3.6994776051220299E-2</v>
      </c>
      <c r="BF828" s="399">
        <v>-0.165053236814967</v>
      </c>
      <c r="BG828" s="399">
        <v>-3.5484052628938702E-2</v>
      </c>
      <c r="BH828" s="399">
        <v>-0.117402021405325</v>
      </c>
      <c r="BI828" s="399">
        <v>4.2300560168725403E-2</v>
      </c>
      <c r="BJ828" s="399">
        <v>5.0974389545649097E-2</v>
      </c>
      <c r="BK828" s="399">
        <v>-0.1043380745905</v>
      </c>
      <c r="BL828" s="399">
        <v>-4.4406296264930402E-2</v>
      </c>
      <c r="BM828" s="399">
        <v>-5.3066048602475303E-2</v>
      </c>
      <c r="BN828" s="399">
        <v>9.8033446606464694E-2</v>
      </c>
      <c r="BO828" s="399">
        <v>-0.11094502559897899</v>
      </c>
      <c r="BP828" s="399">
        <v>-3.5045721464573097E-2</v>
      </c>
      <c r="BQ828" s="399">
        <v>-8.6891053445612196E-2</v>
      </c>
      <c r="BR828" s="399">
        <v>-7.3236147951122196E-2</v>
      </c>
      <c r="BS828" s="399">
        <v>-9.3929646766383199E-2</v>
      </c>
      <c r="BT828" s="399">
        <v>5.8914331223776303E-2</v>
      </c>
      <c r="BU828" s="399">
        <v>-4.5889928994927102E-2</v>
      </c>
      <c r="BV828" s="399">
        <v>-8.7704844722819197E-2</v>
      </c>
      <c r="BW828" s="399">
        <v>-3.6603701935455903E-2</v>
      </c>
      <c r="BX828" s="403">
        <v>9.8189784549862404E-3</v>
      </c>
      <c r="BY828" s="399">
        <v>7.0387292984354005E-2</v>
      </c>
      <c r="BZ828" s="399">
        <v>-3.4446407617759897E-2</v>
      </c>
      <c r="CA828" s="399">
        <v>-3.0950558739567299E-2</v>
      </c>
      <c r="CB828" s="399">
        <v>-2.8088011199650698E-2</v>
      </c>
      <c r="CC828" s="399">
        <v>-8.09301828422819E-2</v>
      </c>
      <c r="CD828" s="399">
        <v>-6.8746655079347005E-2</v>
      </c>
      <c r="CE828" s="399"/>
      <c r="CF828" s="399">
        <v>3.70538644251392E-2</v>
      </c>
      <c r="CG828" s="399">
        <v>-2.1355697589064301E-2</v>
      </c>
      <c r="CH828" s="399">
        <v>-0.166417962562635</v>
      </c>
      <c r="CI828" s="399">
        <v>2.0746571066028101E-3</v>
      </c>
      <c r="CJ828" s="399">
        <v>7.9454684421195798E-2</v>
      </c>
      <c r="CK828" s="399"/>
      <c r="CL828" s="399"/>
      <c r="CM828" s="399"/>
      <c r="CN828" s="399"/>
      <c r="CO828" s="399"/>
      <c r="CP828" s="399"/>
      <c r="CQ828" s="399"/>
      <c r="CR828" s="399">
        <v>6.7918637458364906E-2</v>
      </c>
      <c r="CS828" s="399">
        <v>-6.5759302000000006E-2</v>
      </c>
      <c r="CT828" s="399">
        <v>-0.13461543300000001</v>
      </c>
      <c r="CU828" s="399">
        <v>-6.9207604000000006E-2</v>
      </c>
      <c r="CV828" s="399">
        <v>-6.1261204999999999E-2</v>
      </c>
      <c r="CW828" s="399">
        <v>-8.9219672E-2</v>
      </c>
      <c r="CX828" s="399">
        <v>-9.0966602999999993E-2</v>
      </c>
      <c r="CY828" s="399">
        <v>-2.6649444166426301E-2</v>
      </c>
      <c r="CZ828" s="399">
        <v>-0.12663682700000001</v>
      </c>
      <c r="DA828" s="399">
        <v>0.16118499999999999</v>
      </c>
      <c r="DB828" s="813">
        <v>3.3322999999999998E-2</v>
      </c>
      <c r="DC828" s="399">
        <v>3.6201520000000002E-3</v>
      </c>
      <c r="DD828" s="399">
        <v>7.484348E-3</v>
      </c>
      <c r="DE828" s="813">
        <v>0.112025283</v>
      </c>
      <c r="DG828" s="404"/>
      <c r="DI828" s="399"/>
      <c r="DJ828" s="399">
        <v>-0.352455477169965</v>
      </c>
      <c r="DK828" s="399">
        <v>-4.69240387085453E-2</v>
      </c>
    </row>
    <row r="829" spans="1:115" customFormat="1">
      <c r="A829" s="398">
        <f t="shared" si="59"/>
        <v>43890</v>
      </c>
      <c r="B829" s="402"/>
      <c r="C829" s="400" cm="1">
        <f t="array" ref="C829">IFERROR(INDEX(NAVTracking!$B:$B,MATCH($A829,NAVTracking!$A:$A,0)) / INDEX(NAVTracking!$B:$B,MATCH($A829,NAVTracking!$A:$A,0)-1)-1,0)</f>
        <v>-7.9707630494674109E-2</v>
      </c>
      <c r="D829" s="399">
        <v>1.1999999999999999E-3</v>
      </c>
      <c r="E829" s="399">
        <v>-8.3536791394076396E-2</v>
      </c>
      <c r="F829" s="399">
        <v>-8.0691400943539507E-2</v>
      </c>
      <c r="G829" s="399">
        <v>-9.0191380000000002E-2</v>
      </c>
      <c r="H829" s="399">
        <v>-7.57718E-2</v>
      </c>
      <c r="I829" s="399">
        <v>-0.1494365</v>
      </c>
      <c r="J829" s="399">
        <v>-0.1120215</v>
      </c>
      <c r="K829" s="399">
        <v>-9.2448510000000012E-2</v>
      </c>
      <c r="L829" s="399">
        <v>-7.0265090000000002E-2</v>
      </c>
      <c r="M829" s="399">
        <v>-5.6290340000000001E-2</v>
      </c>
      <c r="N829" s="399">
        <v>-7.2901090000000002E-2</v>
      </c>
      <c r="O829" s="399">
        <v>-8.1192319999999998E-2</v>
      </c>
      <c r="P829" s="399">
        <v>-6.2369620000000001E-2</v>
      </c>
      <c r="Q829" s="399">
        <v>-9.9868079999999998E-2</v>
      </c>
      <c r="R829" s="399">
        <v>-0.114701504268719</v>
      </c>
      <c r="S829" s="399">
        <v>-9.7147105079325793E-2</v>
      </c>
      <c r="T829" s="399">
        <v>-3.2340435271567401E-2</v>
      </c>
      <c r="U829" s="399">
        <v>9.2312280710097505E-2</v>
      </c>
      <c r="V829" s="399">
        <v>-6.2213734380995298E-2</v>
      </c>
      <c r="W829" s="399">
        <v>-2.8973731566824201E-2</v>
      </c>
      <c r="X829" s="399">
        <v>-2.17916607588956E-2</v>
      </c>
      <c r="Y829" s="399">
        <v>-0.109932944484393</v>
      </c>
      <c r="Z829" s="399">
        <v>-0.111435680233993</v>
      </c>
      <c r="AA829" s="399">
        <v>-7.7858386586577399E-2</v>
      </c>
      <c r="AB829" s="399">
        <v>6.4044862300238698E-3</v>
      </c>
      <c r="AC829" s="399">
        <v>-6.53283079458193E-2</v>
      </c>
      <c r="AD829" s="399">
        <v>-2.0272524399937701E-2</v>
      </c>
      <c r="AE829" s="399">
        <v>-0.14937456725760101</v>
      </c>
      <c r="AF829" s="399">
        <v>-2.3416503801201301E-2</v>
      </c>
      <c r="AG829" s="399">
        <v>-0.12333251779495499</v>
      </c>
      <c r="AH829" s="399">
        <v>-5.7920503459042401E-3</v>
      </c>
      <c r="AI829" s="399">
        <v>-6.6167926836284793E-2</v>
      </c>
      <c r="AJ829" s="399">
        <v>-6.5278708095040994E-2</v>
      </c>
      <c r="AK829" s="399">
        <v>-9.5799548945274399E-2</v>
      </c>
      <c r="AL829" s="399">
        <v>-8.1456531557641598E-2</v>
      </c>
      <c r="AM829" s="399">
        <v>-0.130634970536114</v>
      </c>
      <c r="AN829" s="399">
        <v>-1.6028912025801499E-2</v>
      </c>
      <c r="AO829" s="399">
        <v>-9.1816683167966498E-2</v>
      </c>
      <c r="AP829" s="399">
        <v>-0.103932682572578</v>
      </c>
      <c r="AQ829" s="399">
        <v>-6.9283778161845E-2</v>
      </c>
      <c r="AR829" s="399">
        <v>0.14296630321880799</v>
      </c>
      <c r="AS829" s="399"/>
      <c r="AT829" s="399">
        <v>-5.7006614464430998E-2</v>
      </c>
      <c r="AU829" s="399">
        <v>-0.213646835006852</v>
      </c>
      <c r="AV829" s="399">
        <v>-7.03422247051467E-2</v>
      </c>
      <c r="AW829" s="399">
        <v>-9.1397842551010994E-2</v>
      </c>
      <c r="AX829" s="399">
        <v>-2.3250533862376702E-2</v>
      </c>
      <c r="AY829" s="399">
        <v>-6.6326531247451498E-2</v>
      </c>
      <c r="AZ829" s="399">
        <v>-6.9872993525876101E-2</v>
      </c>
      <c r="BA829" s="399">
        <v>-0.13490085911268601</v>
      </c>
      <c r="BB829" s="399">
        <v>-0.113707585799098</v>
      </c>
      <c r="BC829" s="399">
        <v>0.115678124343702</v>
      </c>
      <c r="BD829" s="399">
        <v>1.6616187369322001E-2</v>
      </c>
      <c r="BE829" s="399">
        <v>-1.33010536528048E-2</v>
      </c>
      <c r="BF829" s="399">
        <v>-9.2753534731657705E-3</v>
      </c>
      <c r="BG829" s="399">
        <v>-0.21088427258331</v>
      </c>
      <c r="BH829" s="399">
        <v>-7.2140510169502597E-2</v>
      </c>
      <c r="BI829" s="399">
        <v>-3.1648587206409201E-2</v>
      </c>
      <c r="BJ829" s="399">
        <v>-7.9766858732599505E-2</v>
      </c>
      <c r="BK829" s="399">
        <v>-5.4130359349852802E-2</v>
      </c>
      <c r="BL829" s="399">
        <v>-0.12277109651212199</v>
      </c>
      <c r="BM829" s="399">
        <v>-4.6125302682298003E-2</v>
      </c>
      <c r="BN829" s="399">
        <v>-0.13530940143378201</v>
      </c>
      <c r="BO829" s="399">
        <v>-0.11862099396418201</v>
      </c>
      <c r="BP829" s="399">
        <v>-6.3903572852139295E-2</v>
      </c>
      <c r="BQ829" s="399">
        <v>-0.131727418882848</v>
      </c>
      <c r="BR829" s="399">
        <v>-6.4195470073826602E-2</v>
      </c>
      <c r="BS829" s="399">
        <v>1.9034351146604001E-2</v>
      </c>
      <c r="BT829" s="399">
        <v>-8.5172454091012095E-2</v>
      </c>
      <c r="BU829" s="399">
        <v>-5.9666355027933299E-2</v>
      </c>
      <c r="BV829" s="399">
        <v>-8.6552836512958295E-2</v>
      </c>
      <c r="BW829" s="399">
        <v>-5.9481152549634098E-2</v>
      </c>
      <c r="BX829" s="403">
        <v>0.13852760301175601</v>
      </c>
      <c r="BY829" s="399">
        <v>-5.1587176683649698E-2</v>
      </c>
      <c r="BZ829" s="399">
        <v>-0.13139018346746201</v>
      </c>
      <c r="CA829" s="399">
        <v>-7.3003818663233397E-2</v>
      </c>
      <c r="CB829" s="399">
        <v>-1.00362108833506E-2</v>
      </c>
      <c r="CC829" s="399">
        <v>-0.12739600197762199</v>
      </c>
      <c r="CD829" s="399">
        <v>1.5899986916086899E-2</v>
      </c>
      <c r="CE829" s="399"/>
      <c r="CF829" s="399">
        <v>-9.5429656773547908E-3</v>
      </c>
      <c r="CG829" s="399">
        <v>-5.8724410789385798E-2</v>
      </c>
      <c r="CH829" s="399">
        <v>-0.17964338935572099</v>
      </c>
      <c r="CI829" s="399">
        <v>-6.6252525854841801E-3</v>
      </c>
      <c r="CJ829" s="399">
        <v>-4.5688161821960199E-2</v>
      </c>
      <c r="CK829" s="399">
        <v>0.31552939600000002</v>
      </c>
      <c r="CL829" s="399">
        <v>0.16596307499999999</v>
      </c>
      <c r="CM829" s="399">
        <v>-6.7559226E-2</v>
      </c>
      <c r="CN829" s="399">
        <v>-0.11604627100000001</v>
      </c>
      <c r="CO829" s="399">
        <v>-8.8697043000000003E-2</v>
      </c>
      <c r="CP829" s="399">
        <v>-8.4075160999999995E-2</v>
      </c>
      <c r="CQ829" s="399"/>
      <c r="CR829" s="399">
        <v>-8.9482459216603402E-2</v>
      </c>
      <c r="CS829" s="399">
        <v>-8.2666240000000002E-2</v>
      </c>
      <c r="CT829" s="399">
        <v>-7.1999983000000004E-2</v>
      </c>
      <c r="CU829" s="399">
        <v>-9.0086096000000004E-2</v>
      </c>
      <c r="CV829" s="399">
        <v>-0.134996912</v>
      </c>
      <c r="CW829" s="399">
        <v>-4.9877183999999998E-2</v>
      </c>
      <c r="CX829" s="399">
        <v>-0.15848364000000001</v>
      </c>
      <c r="CY829" s="399">
        <v>-1.9405949313963299E-2</v>
      </c>
      <c r="CZ829" s="399">
        <v>-0.13235513199999999</v>
      </c>
      <c r="DA829" s="399">
        <v>-0.10569000000000001</v>
      </c>
      <c r="DB829" s="813">
        <v>-9.1819999999999999E-2</v>
      </c>
      <c r="DC829" s="399">
        <v>-9.5443971000000002E-2</v>
      </c>
      <c r="DD829" s="399">
        <v>-0.11601981</v>
      </c>
      <c r="DE829" s="813">
        <v>-2.8430482E-2</v>
      </c>
      <c r="DG829" s="404"/>
      <c r="DI829" s="399"/>
      <c r="DJ829" s="399">
        <v>-0.195302008182141</v>
      </c>
      <c r="DK829" s="399">
        <v>-6.5311529818564806E-2</v>
      </c>
    </row>
    <row r="830" spans="1:115" customFormat="1">
      <c r="A830" s="398">
        <f t="shared" si="59"/>
        <v>43921</v>
      </c>
      <c r="B830" s="402"/>
      <c r="C830" s="400" cm="1">
        <f t="array" ref="C830">IFERROR(INDEX(NAVTracking!$B:$B,MATCH($A830,NAVTracking!$A:$A,0)) / INDEX(NAVTracking!$B:$B,MATCH($A830,NAVTracking!$A:$A,0)-1)-1,0)</f>
        <v>-0.11898171983322314</v>
      </c>
      <c r="D830" s="399">
        <v>1.1999999999999999E-3</v>
      </c>
      <c r="E830" s="399">
        <v>-0.139131198543884</v>
      </c>
      <c r="F830" s="399">
        <v>-0.13974086590557699</v>
      </c>
      <c r="G830" s="399">
        <v>-0.15232419999999999</v>
      </c>
      <c r="H830" s="399">
        <v>-0.17811250000000001</v>
      </c>
      <c r="I830" s="399">
        <v>-0.3656374</v>
      </c>
      <c r="J830" s="399">
        <v>-0.2280298</v>
      </c>
      <c r="K830" s="399">
        <v>-0.20129940000000002</v>
      </c>
      <c r="L830" s="399">
        <v>-0.19417210000000001</v>
      </c>
      <c r="M830" s="399">
        <v>-0.14399970000000001</v>
      </c>
      <c r="N830" s="399">
        <v>-9.7504869999999993E-2</v>
      </c>
      <c r="O830" s="399">
        <v>-6.0820449999999998E-2</v>
      </c>
      <c r="P830" s="399">
        <v>-5.0118989999999995E-2</v>
      </c>
      <c r="Q830" s="399">
        <v>-0.10087220000000001</v>
      </c>
      <c r="R830" s="399">
        <v>-6.9761487127212904E-2</v>
      </c>
      <c r="S830" s="399">
        <v>-0.111247421255721</v>
      </c>
      <c r="T830" s="399">
        <v>0</v>
      </c>
      <c r="U830" s="399">
        <v>-0.21453800853517799</v>
      </c>
      <c r="V830" s="399">
        <v>3.50205551177835E-2</v>
      </c>
      <c r="W830" s="399">
        <v>-0.159943339760685</v>
      </c>
      <c r="X830" s="399">
        <v>-8.23161699126084E-2</v>
      </c>
      <c r="Y830" s="399">
        <v>-0.15360343953494501</v>
      </c>
      <c r="Z830" s="399">
        <v>-0.135268388432945</v>
      </c>
      <c r="AA830" s="399">
        <v>1.4192486288198801E-2</v>
      </c>
      <c r="AB830" s="399">
        <v>-0.18872537672739001</v>
      </c>
      <c r="AC830" s="399">
        <v>-0.155046943164769</v>
      </c>
      <c r="AD830" s="399">
        <v>4.7240025877017802E-3</v>
      </c>
      <c r="AE830" s="399">
        <v>-0.17892055060558101</v>
      </c>
      <c r="AF830" s="399">
        <v>0.16563075954192599</v>
      </c>
      <c r="AG830" s="399">
        <v>-0.30861595533639402</v>
      </c>
      <c r="AH830" s="399">
        <v>-9.5349062030408702E-2</v>
      </c>
      <c r="AI830" s="399">
        <v>-0.131797169669017</v>
      </c>
      <c r="AJ830" s="399">
        <v>-0.13238756679344699</v>
      </c>
      <c r="AK830" s="399">
        <v>-0.31876674821666101</v>
      </c>
      <c r="AL830" s="399">
        <v>-0.27386549148072797</v>
      </c>
      <c r="AM830" s="399">
        <v>-8.3596869099998403E-2</v>
      </c>
      <c r="AN830" s="399">
        <v>-0.17718102797915899</v>
      </c>
      <c r="AO830" s="399">
        <v>-0.128144980180629</v>
      </c>
      <c r="AP830" s="399">
        <v>1.3667416197565599E-2</v>
      </c>
      <c r="AQ830" s="399">
        <v>-7.4289495321587906E-2</v>
      </c>
      <c r="AR830" s="399">
        <v>-2.3956589975926E-2</v>
      </c>
      <c r="AS830" s="399"/>
      <c r="AT830" s="399">
        <v>-2.28467306524784E-2</v>
      </c>
      <c r="AU830" s="399">
        <v>-0.11190547584082799</v>
      </c>
      <c r="AV830" s="399">
        <v>-8.4216202722304095E-2</v>
      </c>
      <c r="AW830" s="399">
        <v>-2.85259601772378E-2</v>
      </c>
      <c r="AX830" s="399">
        <v>-3.3661248842995997E-2</v>
      </c>
      <c r="AY830" s="399">
        <v>-0.35792349581043897</v>
      </c>
      <c r="AZ830" s="399">
        <v>-0.110749883514831</v>
      </c>
      <c r="BA830" s="399">
        <v>-0.103048344101689</v>
      </c>
      <c r="BB830" s="399">
        <v>-4.4960145657924798E-2</v>
      </c>
      <c r="BC830" s="399">
        <v>-0.37141485758860598</v>
      </c>
      <c r="BD830" s="399">
        <v>-0.20050160425117899</v>
      </c>
      <c r="BE830" s="399">
        <v>6.2134527718578497E-2</v>
      </c>
      <c r="BF830" s="399">
        <v>-0.50263312322364895</v>
      </c>
      <c r="BG830" s="399">
        <v>-0.30603450768385998</v>
      </c>
      <c r="BH830" s="399">
        <v>-7.7988571081765198E-2</v>
      </c>
      <c r="BI830" s="399">
        <v>0.10142983568830399</v>
      </c>
      <c r="BJ830" s="399">
        <v>-0.23655086349254101</v>
      </c>
      <c r="BK830" s="399">
        <v>-6.6001189352537903E-2</v>
      </c>
      <c r="BL830" s="399">
        <v>-0.224614865503966</v>
      </c>
      <c r="BM830" s="399">
        <v>-7.2570923107601104E-2</v>
      </c>
      <c r="BN830" s="399">
        <v>4.8829785485692702E-2</v>
      </c>
      <c r="BO830" s="399">
        <v>-0.22369820911674301</v>
      </c>
      <c r="BP830" s="399">
        <v>-0.14409456829671599</v>
      </c>
      <c r="BQ830" s="399">
        <v>-0.216720310673814</v>
      </c>
      <c r="BR830" s="399">
        <v>-1.76489291228197E-2</v>
      </c>
      <c r="BS830" s="399">
        <v>-0.11692699009362199</v>
      </c>
      <c r="BT830" s="399">
        <v>-0.11355649240353601</v>
      </c>
      <c r="BU830" s="399">
        <v>-9.0024732924923606E-2</v>
      </c>
      <c r="BV830" s="399">
        <v>-0.31037717300450601</v>
      </c>
      <c r="BW830" s="399">
        <v>5.9832287122576197E-2</v>
      </c>
      <c r="BX830" s="403">
        <v>-6.9432141547941001E-2</v>
      </c>
      <c r="BY830" s="399">
        <v>-0.117993383114377</v>
      </c>
      <c r="BZ830" s="399">
        <v>-1.55269733527366E-2</v>
      </c>
      <c r="CA830" s="399">
        <v>-0.25644946946359898</v>
      </c>
      <c r="CB830" s="399">
        <v>-9.2853796839654501E-2</v>
      </c>
      <c r="CC830" s="399">
        <v>2.5345523762563202E-3</v>
      </c>
      <c r="CD830" s="399">
        <v>6.9871438940534098E-3</v>
      </c>
      <c r="CE830" s="399"/>
      <c r="CF830" s="399">
        <v>1.7428518842010601E-2</v>
      </c>
      <c r="CG830" s="399">
        <v>-0.175001404819633</v>
      </c>
      <c r="CH830" s="399">
        <v>-0.50203023957548898</v>
      </c>
      <c r="CI830" s="399">
        <v>-0.23676533386273699</v>
      </c>
      <c r="CJ830" s="399">
        <v>-2.6541424274167599E-2</v>
      </c>
      <c r="CK830" s="399">
        <v>9.8342218999999995E-2</v>
      </c>
      <c r="CL830" s="399">
        <v>-1.6815707999999999E-2</v>
      </c>
      <c r="CM830" s="399">
        <v>-7.9797311999999995E-2</v>
      </c>
      <c r="CN830" s="399">
        <v>-0.34266870399999999</v>
      </c>
      <c r="CO830" s="399">
        <v>-3.3155384000000003E-2</v>
      </c>
      <c r="CP830" s="399">
        <v>-0.16548765900000001</v>
      </c>
      <c r="CQ830" s="399"/>
      <c r="CR830" s="399">
        <v>-0.16089472202760299</v>
      </c>
      <c r="CS830" s="399">
        <v>2.5406304000000001E-2</v>
      </c>
      <c r="CT830" s="399">
        <v>-0.25383139900000001</v>
      </c>
      <c r="CU830" s="399">
        <v>-0.13213936200000001</v>
      </c>
      <c r="CV830" s="399">
        <v>-9.2429317999999996E-2</v>
      </c>
      <c r="CW830" s="399">
        <v>-0.19834961400000001</v>
      </c>
      <c r="CX830" s="399">
        <v>-0.108385246</v>
      </c>
      <c r="CY830" s="399">
        <v>-0.45281080913576</v>
      </c>
      <c r="CZ830" s="399">
        <v>-0.43218472400000002</v>
      </c>
      <c r="DA830" s="399">
        <v>-0.42468</v>
      </c>
      <c r="DB830" s="813">
        <v>-0.12814</v>
      </c>
      <c r="DC830" s="399">
        <v>-0.123283014</v>
      </c>
      <c r="DD830" s="399">
        <v>2.4405784E-2</v>
      </c>
      <c r="DE830" s="813">
        <v>-0.14059254199999999</v>
      </c>
      <c r="DG830" s="404"/>
      <c r="DI830" s="399"/>
      <c r="DJ830" s="399">
        <v>-0.41868224159760398</v>
      </c>
      <c r="DK830" s="399">
        <v>-0.12910670437118199</v>
      </c>
    </row>
    <row r="831" spans="1:115" customFormat="1">
      <c r="A831" s="398">
        <f t="shared" si="59"/>
        <v>43951</v>
      </c>
      <c r="B831" s="402"/>
      <c r="C831" s="400" cm="1">
        <f t="array" ref="C831">IFERROR(INDEX(NAVTracking!$B:$B,MATCH($A831,NAVTracking!$A:$A,0)) / INDEX(NAVTracking!$B:$B,MATCH($A831,NAVTracking!$A:$A,0)-1)-1,0)</f>
        <v>0.10827988866324745</v>
      </c>
      <c r="D831" s="399">
        <v>0</v>
      </c>
      <c r="E831" s="399">
        <v>0.13116537787940599</v>
      </c>
      <c r="F831" s="399">
        <v>0.132621052630856</v>
      </c>
      <c r="G831" s="399">
        <v>0.1531747</v>
      </c>
      <c r="H831" s="399">
        <v>0.21926380000000001</v>
      </c>
      <c r="I831" s="399">
        <v>0.3220827</v>
      </c>
      <c r="J831" s="399">
        <v>0.1003549</v>
      </c>
      <c r="K831" s="399">
        <v>9.4914330000000005E-2</v>
      </c>
      <c r="L831" s="399">
        <v>8.9620619999999998E-2</v>
      </c>
      <c r="M831" s="399">
        <v>0.14400109999999999</v>
      </c>
      <c r="N831" s="399">
        <v>0.14204810000000001</v>
      </c>
      <c r="O831" s="399">
        <v>7.3646779999999995E-2</v>
      </c>
      <c r="P831" s="399">
        <v>0.13444520000000001</v>
      </c>
      <c r="Q831" s="399">
        <v>3.2313620000000001E-2</v>
      </c>
      <c r="R831" s="399">
        <v>0.15537364679847099</v>
      </c>
      <c r="S831" s="399">
        <v>7.3236629557779903E-2</v>
      </c>
      <c r="T831" s="399">
        <v>0.15193491462098399</v>
      </c>
      <c r="U831" s="399">
        <v>-0.18733785804852501</v>
      </c>
      <c r="V831" s="399">
        <v>0.26890016883183698</v>
      </c>
      <c r="W831" s="399">
        <v>1.3890206208626501E-3</v>
      </c>
      <c r="X831" s="399">
        <v>1.43828533676133E-2</v>
      </c>
      <c r="Y831" s="399">
        <v>0.14636834676052701</v>
      </c>
      <c r="Z831" s="399">
        <v>1.7265153713317199E-2</v>
      </c>
      <c r="AA831" s="399">
        <v>6.5100859795737195E-2</v>
      </c>
      <c r="AB831" s="399">
        <v>0.14626415671009799</v>
      </c>
      <c r="AC831" s="399">
        <v>0.124809013432037</v>
      </c>
      <c r="AD831" s="399">
        <v>0.16343240228704201</v>
      </c>
      <c r="AE831" s="399">
        <v>0.119565250871634</v>
      </c>
      <c r="AF831" s="399">
        <v>7.6164611083183495E-2</v>
      </c>
      <c r="AG831" s="399">
        <v>0.120277644972014</v>
      </c>
      <c r="AH831" s="399">
        <v>4.5830249612306799E-2</v>
      </c>
      <c r="AI831" s="399">
        <v>0.159828317799981</v>
      </c>
      <c r="AJ831" s="399">
        <v>0.158999963650475</v>
      </c>
      <c r="AK831" s="399">
        <v>0.12545679045364699</v>
      </c>
      <c r="AL831" s="399">
        <v>9.41091402023264E-2</v>
      </c>
      <c r="AM831" s="399">
        <v>0.147838796607557</v>
      </c>
      <c r="AN831" s="399">
        <v>6.3666552486151204E-2</v>
      </c>
      <c r="AO831" s="399">
        <v>0.17900286008708899</v>
      </c>
      <c r="AP831" s="399">
        <v>3.11932549129476E-2</v>
      </c>
      <c r="AQ831" s="399">
        <v>5.3662088717907702E-2</v>
      </c>
      <c r="AR831" s="399">
        <v>0.108801291386026</v>
      </c>
      <c r="AS831" s="399"/>
      <c r="AT831" s="399">
        <v>0.10121322577103301</v>
      </c>
      <c r="AU831" s="399">
        <v>0.198523947670805</v>
      </c>
      <c r="AV831" s="399">
        <v>0.101498763672177</v>
      </c>
      <c r="AW831" s="399">
        <v>7.8688805597579806E-2</v>
      </c>
      <c r="AX831" s="399">
        <v>0.120995601993566</v>
      </c>
      <c r="AY831" s="399">
        <v>-7.65957053546934E-2</v>
      </c>
      <c r="AZ831" s="399">
        <v>0.16723970224631701</v>
      </c>
      <c r="BA831" s="399">
        <v>4.7838948107291099E-2</v>
      </c>
      <c r="BB831" s="399">
        <v>8.5670807049152295E-2</v>
      </c>
      <c r="BC831" s="399">
        <v>0.24360439215990101</v>
      </c>
      <c r="BD831" s="399">
        <v>2.5935930949569402E-2</v>
      </c>
      <c r="BE831" s="399">
        <v>5.5683967934162498E-2</v>
      </c>
      <c r="BF831" s="399">
        <v>-0.116470561308019</v>
      </c>
      <c r="BG831" s="399">
        <v>5.3830303818858699E-2</v>
      </c>
      <c r="BH831" s="399">
        <v>-1.24102134973178E-2</v>
      </c>
      <c r="BI831" s="399">
        <v>0.22018295715087499</v>
      </c>
      <c r="BJ831" s="399">
        <v>0.132575700501808</v>
      </c>
      <c r="BK831" s="399">
        <v>1.21376928720613E-2</v>
      </c>
      <c r="BL831" s="399">
        <v>7.4698404736423807E-2</v>
      </c>
      <c r="BM831" s="399">
        <v>3.16431053792798E-2</v>
      </c>
      <c r="BN831" s="399">
        <v>8.26956294625176E-2</v>
      </c>
      <c r="BO831" s="399">
        <v>0.26966589997047902</v>
      </c>
      <c r="BP831" s="399">
        <v>9.4531796096389106E-2</v>
      </c>
      <c r="BQ831" s="399">
        <v>0.114942528735632</v>
      </c>
      <c r="BR831" s="399">
        <v>0.17278863280128201</v>
      </c>
      <c r="BS831" s="399">
        <v>0.15642920996835799</v>
      </c>
      <c r="BT831" s="399">
        <v>0.109235650911232</v>
      </c>
      <c r="BU831" s="399">
        <v>6.3526152026828597E-2</v>
      </c>
      <c r="BV831" s="399">
        <v>7.2665938300039604E-2</v>
      </c>
      <c r="BW831" s="399">
        <v>6.9794142870836406E-2</v>
      </c>
      <c r="BX831" s="403">
        <v>4.6483926757450097E-2</v>
      </c>
      <c r="BY831" s="399">
        <v>4.6736048361130302E-2</v>
      </c>
      <c r="BZ831" s="399">
        <v>8.8318815391356498E-2</v>
      </c>
      <c r="CA831" s="399">
        <v>7.9747807610537999E-2</v>
      </c>
      <c r="CB831" s="399">
        <v>2.24776347960731E-2</v>
      </c>
      <c r="CC831" s="399">
        <v>4.6099145607353099E-2</v>
      </c>
      <c r="CD831" s="399">
        <v>0.31668055048529098</v>
      </c>
      <c r="CE831" s="399"/>
      <c r="CF831" s="399">
        <v>0.31360418516565503</v>
      </c>
      <c r="CG831" s="399">
        <v>6.0616996540545802E-2</v>
      </c>
      <c r="CH831" s="399">
        <v>0.246849238693434</v>
      </c>
      <c r="CI831" s="399">
        <v>0.27580564127281698</v>
      </c>
      <c r="CJ831" s="399">
        <v>0.136325892071751</v>
      </c>
      <c r="CK831" s="399">
        <v>7.6982932000000004E-2</v>
      </c>
      <c r="CL831" s="399">
        <v>0.13682538399999999</v>
      </c>
      <c r="CM831" s="399">
        <v>-5.2809999999999999E-4</v>
      </c>
      <c r="CN831" s="399">
        <v>-1.1623659999999999E-2</v>
      </c>
      <c r="CO831" s="399">
        <v>1.7815378E-2</v>
      </c>
      <c r="CP831" s="399">
        <v>3.7062261999999999E-2</v>
      </c>
      <c r="CQ831" s="399"/>
      <c r="CR831" s="399">
        <v>8.0596623258313002E-2</v>
      </c>
      <c r="CS831" s="399">
        <v>0.36816300200000002</v>
      </c>
      <c r="CT831" s="399">
        <v>0.26829287200000002</v>
      </c>
      <c r="CU831" s="399">
        <v>-8.8919040000000005E-2</v>
      </c>
      <c r="CV831" s="399">
        <v>9.4262465000000004E-2</v>
      </c>
      <c r="CW831" s="399">
        <v>0.21580059700000001</v>
      </c>
      <c r="CX831" s="399">
        <v>4.9743619000000003E-2</v>
      </c>
      <c r="CY831" s="399">
        <v>-0.18617681471045999</v>
      </c>
      <c r="CZ831" s="399">
        <v>0.334512164</v>
      </c>
      <c r="DA831" s="399">
        <v>0.439606</v>
      </c>
      <c r="DB831" s="813">
        <v>0.179003</v>
      </c>
      <c r="DC831" s="399">
        <v>0.11976661399999999</v>
      </c>
      <c r="DD831" s="399">
        <v>0.17194032100000001</v>
      </c>
      <c r="DE831" s="813">
        <v>3.4671233000000003E-2</v>
      </c>
      <c r="DG831" s="404"/>
      <c r="DI831" s="399"/>
      <c r="DJ831" s="399">
        <v>0.431850766520885</v>
      </c>
      <c r="DK831" s="399">
        <v>0.20364665686646299</v>
      </c>
    </row>
    <row r="832" spans="1:115" customFormat="1">
      <c r="A832" s="398">
        <f t="shared" si="59"/>
        <v>43982</v>
      </c>
      <c r="B832" s="402"/>
      <c r="C832" s="400" cm="1">
        <f t="array" ref="C832">IFERROR(INDEX(NAVTracking!$B:$B,MATCH($A832,NAVTracking!$A:$A,0)) / INDEX(NAVTracking!$B:$B,MATCH($A832,NAVTracking!$A:$A,0)-1)-1,0)</f>
        <v>6.7346749033991626E-2</v>
      </c>
      <c r="D832" s="399">
        <v>1E-4</v>
      </c>
      <c r="E832" s="399">
        <v>5.1289383334625203E-2</v>
      </c>
      <c r="F832" s="399">
        <v>5.1989837601371602E-2</v>
      </c>
      <c r="G832" s="399">
        <v>7.2361899999999993E-2</v>
      </c>
      <c r="H832" s="399">
        <v>7.2790880000000002E-2</v>
      </c>
      <c r="I832" s="399">
        <v>1.6623789999999999E-2</v>
      </c>
      <c r="J832" s="399">
        <v>2.8847879999999999E-2</v>
      </c>
      <c r="K832" s="399">
        <v>5.9446930000000002E-2</v>
      </c>
      <c r="L832" s="399">
        <v>1.7343319999999999E-2</v>
      </c>
      <c r="M832" s="399">
        <v>6.9191050000000004E-2</v>
      </c>
      <c r="N832" s="399">
        <v>7.8636360000000002E-2</v>
      </c>
      <c r="O832" s="399">
        <v>2.1355680000000002E-2</v>
      </c>
      <c r="P832" s="399">
        <v>4.3519800000000004E-2</v>
      </c>
      <c r="Q832" s="399">
        <v>4.3060299999999996E-2</v>
      </c>
      <c r="R832" s="399">
        <v>8.5094244436064906E-2</v>
      </c>
      <c r="S832" s="399">
        <v>-1.36326242546847E-3</v>
      </c>
      <c r="T832" s="399">
        <v>2.6913530518015202E-2</v>
      </c>
      <c r="U832" s="399">
        <v>-5.5768389898116298E-2</v>
      </c>
      <c r="V832" s="399">
        <v>-1.2784916254041901E-2</v>
      </c>
      <c r="W832" s="399">
        <v>5.5682182994047001E-2</v>
      </c>
      <c r="X832" s="399">
        <v>8.8760991648992996E-2</v>
      </c>
      <c r="Y832" s="399">
        <v>9.5467543278047101E-2</v>
      </c>
      <c r="Z832" s="399">
        <v>7.6536909204043893E-2</v>
      </c>
      <c r="AA832" s="399">
        <v>1.8052804699857799E-2</v>
      </c>
      <c r="AB832" s="399">
        <v>0.241860827649301</v>
      </c>
      <c r="AC832" s="399">
        <v>7.9283708427572097E-2</v>
      </c>
      <c r="AD832" s="399">
        <v>9.2469991865572199E-2</v>
      </c>
      <c r="AE832" s="399">
        <v>8.4604728587908795E-2</v>
      </c>
      <c r="AF832" s="399">
        <v>-3.9668238968047997E-2</v>
      </c>
      <c r="AG832" s="399">
        <v>7.8462313406706105E-2</v>
      </c>
      <c r="AH832" s="399">
        <v>0.141933434473963</v>
      </c>
      <c r="AI832" s="399">
        <v>5.95109276849317E-2</v>
      </c>
      <c r="AJ832" s="399">
        <v>6.4468754367909206E-2</v>
      </c>
      <c r="AK832" s="399">
        <v>-3.78787432996531E-2</v>
      </c>
      <c r="AL832" s="399">
        <v>5.5620629142540699E-2</v>
      </c>
      <c r="AM832" s="399">
        <v>4.4567949410698696E-3</v>
      </c>
      <c r="AN832" s="399">
        <v>7.2038604995637801E-2</v>
      </c>
      <c r="AO832" s="399">
        <v>0.342849524972202</v>
      </c>
      <c r="AP832" s="399">
        <v>1.7393495038243501E-2</v>
      </c>
      <c r="AQ832" s="399">
        <v>0.13358467306854599</v>
      </c>
      <c r="AR832" s="399">
        <v>0.21465698243988399</v>
      </c>
      <c r="AS832" s="399"/>
      <c r="AT832" s="399">
        <v>1.5102996624073601E-2</v>
      </c>
      <c r="AU832" s="399">
        <v>0.19724192585164699</v>
      </c>
      <c r="AV832" s="399">
        <v>-5.5937335135777203E-3</v>
      </c>
      <c r="AW832" s="399">
        <v>-1.6543659869244099E-2</v>
      </c>
      <c r="AX832" s="399">
        <v>0.12438301488024001</v>
      </c>
      <c r="AY832" s="399">
        <v>4.6082861212658401E-2</v>
      </c>
      <c r="AZ832" s="399">
        <v>0.109798594156132</v>
      </c>
      <c r="BA832" s="399">
        <v>1.7891880150436801E-2</v>
      </c>
      <c r="BB832" s="399">
        <v>7.93782633156658E-3</v>
      </c>
      <c r="BC832" s="399">
        <v>0.24470375484742901</v>
      </c>
      <c r="BD832" s="399">
        <v>7.5637035141603304E-2</v>
      </c>
      <c r="BE832" s="399">
        <v>0.14633755952795599</v>
      </c>
      <c r="BF832" s="399">
        <v>0.15579228237495599</v>
      </c>
      <c r="BG832" s="399">
        <v>0.12180740179585101</v>
      </c>
      <c r="BH832" s="399">
        <v>-4.7851473001719901E-2</v>
      </c>
      <c r="BI832" s="399">
        <v>0.14711735648041399</v>
      </c>
      <c r="BJ832" s="399">
        <v>-8.9236923615963595E-2</v>
      </c>
      <c r="BK832" s="399">
        <v>3.2222022023481602E-2</v>
      </c>
      <c r="BL832" s="399">
        <v>1.6186348646589799E-2</v>
      </c>
      <c r="BM832" s="399">
        <v>0.13535469874405301</v>
      </c>
      <c r="BN832" s="399">
        <v>6.4569099247880193E-2</v>
      </c>
      <c r="BO832" s="399">
        <v>1.1371909748562699E-2</v>
      </c>
      <c r="BP832" s="399">
        <v>5.2351892297652899E-2</v>
      </c>
      <c r="BQ832" s="399">
        <v>9.6383284163409799E-2</v>
      </c>
      <c r="BR832" s="399">
        <v>4.2329047738508901E-2</v>
      </c>
      <c r="BS832" s="399">
        <v>0.117391764022196</v>
      </c>
      <c r="BT832" s="399">
        <v>9.42640025482539E-2</v>
      </c>
      <c r="BU832" s="399">
        <v>9.9733686353948997E-2</v>
      </c>
      <c r="BV832" s="399">
        <v>0.161058768430074</v>
      </c>
      <c r="BW832" s="399">
        <v>2.51395466763264E-2</v>
      </c>
      <c r="BX832" s="403">
        <v>0.13940771569853</v>
      </c>
      <c r="BY832" s="399">
        <v>2.32658673233632E-2</v>
      </c>
      <c r="BZ832" s="399">
        <v>0.128362336165634</v>
      </c>
      <c r="CA832" s="399">
        <v>7.9010643363604804E-2</v>
      </c>
      <c r="CB832" s="399">
        <v>-1.66218787658335E-2</v>
      </c>
      <c r="CC832" s="399">
        <v>6.5312803140153503E-2</v>
      </c>
      <c r="CD832" s="399">
        <v>0.40957008183667698</v>
      </c>
      <c r="CE832" s="399"/>
      <c r="CF832" s="399">
        <v>-1.6980454481277999E-2</v>
      </c>
      <c r="CG832" s="399">
        <v>3.5414824315951998E-2</v>
      </c>
      <c r="CH832" s="399">
        <v>9.8097830711057099E-2</v>
      </c>
      <c r="CI832" s="399">
        <v>0.149400671229932</v>
      </c>
      <c r="CJ832" s="399">
        <v>2.5391424248159801E-2</v>
      </c>
      <c r="CK832" s="399">
        <v>0.165303856</v>
      </c>
      <c r="CL832" s="399">
        <v>7.0991814E-2</v>
      </c>
      <c r="CM832" s="399">
        <v>3.0612385999999998E-2</v>
      </c>
      <c r="CN832" s="399">
        <v>0.17488630299999999</v>
      </c>
      <c r="CO832" s="399">
        <v>4.8521403999999997E-2</v>
      </c>
      <c r="CP832" s="399">
        <v>1.7215010999999999E-2</v>
      </c>
      <c r="CQ832" s="399"/>
      <c r="CR832" s="399">
        <v>6.7286546326082497E-2</v>
      </c>
      <c r="CS832" s="399">
        <v>0.119085017</v>
      </c>
      <c r="CT832" s="399">
        <v>7.0849897999999994E-2</v>
      </c>
      <c r="CU832" s="399">
        <v>0.11505826</v>
      </c>
      <c r="CV832" s="399">
        <v>8.3895252000000003E-2</v>
      </c>
      <c r="CW832" s="399">
        <v>6.8448426000000007E-2</v>
      </c>
      <c r="CX832" s="399">
        <v>6.8937741999999996E-2</v>
      </c>
      <c r="CY832" s="399">
        <v>7.6494811223604099E-4</v>
      </c>
      <c r="CZ832" s="399">
        <v>7.2826874E-2</v>
      </c>
      <c r="DA832" s="399">
        <v>0.32229799999999997</v>
      </c>
      <c r="DB832" s="813">
        <v>0.34284999999999999</v>
      </c>
      <c r="DC832" s="399">
        <v>4.9884790999999998E-2</v>
      </c>
      <c r="DD832" s="399">
        <v>3.0730754999999998E-2</v>
      </c>
      <c r="DE832" s="813">
        <v>0.105660325</v>
      </c>
      <c r="DG832" s="404"/>
      <c r="DI832" s="399"/>
      <c r="DJ832" s="399">
        <v>0.118236508947911</v>
      </c>
      <c r="DK832" s="399">
        <v>0.109798004544451</v>
      </c>
    </row>
    <row r="833" spans="1:115" customFormat="1">
      <c r="A833" s="398">
        <f t="shared" si="59"/>
        <v>44012</v>
      </c>
      <c r="B833" s="402"/>
      <c r="C833" s="400" cm="1">
        <f t="array" ref="C833">IFERROR(INDEX(NAVTracking!$B:$B,MATCH($A833,NAVTracking!$A:$A,0)) / INDEX(NAVTracking!$B:$B,MATCH($A833,NAVTracking!$A:$A,0)-1)-1,0)</f>
        <v>1.3604091937777341E-2</v>
      </c>
      <c r="D833" s="399">
        <v>1E-4</v>
      </c>
      <c r="E833" s="399">
        <v>2.1384580853931901E-2</v>
      </c>
      <c r="F833" s="399">
        <v>2.3843091990721901E-2</v>
      </c>
      <c r="G833" s="399">
        <v>1.9455110000000001E-2</v>
      </c>
      <c r="H833" s="399">
        <v>5.484704E-2</v>
      </c>
      <c r="I833" s="399">
        <v>-8.829857E-3</v>
      </c>
      <c r="J833" s="399">
        <v>3.1513119999999999E-3</v>
      </c>
      <c r="K833" s="399">
        <v>1.9249890000000002E-2</v>
      </c>
      <c r="L833" s="399">
        <v>2.4117199999999998E-2</v>
      </c>
      <c r="M833" s="399">
        <v>8.647386999999999E-4</v>
      </c>
      <c r="N833" s="399">
        <v>7.0332569999999997E-2</v>
      </c>
      <c r="O833" s="399">
        <v>-1.8226149999999999E-3</v>
      </c>
      <c r="P833" s="399">
        <v>-1.6350679999999999E-2</v>
      </c>
      <c r="Q833" s="399">
        <v>-4.8634060000000007E-2</v>
      </c>
      <c r="R833" s="399">
        <v>0.147386393156859</v>
      </c>
      <c r="S833" s="399">
        <v>2.2345412610760899E-2</v>
      </c>
      <c r="T833" s="399">
        <v>-2.2118933895620599E-2</v>
      </c>
      <c r="U833" s="399">
        <v>1.9837715419460202E-2</v>
      </c>
      <c r="V833" s="399">
        <v>0.12956674704826501</v>
      </c>
      <c r="W833" s="399">
        <v>0.125199398928318</v>
      </c>
      <c r="X833" s="399">
        <v>-2.48386083452194E-2</v>
      </c>
      <c r="Y833" s="399">
        <v>-2.4647179042990202E-3</v>
      </c>
      <c r="Z833" s="399">
        <v>0.18881114267260199</v>
      </c>
      <c r="AA833" s="399">
        <v>-1.7051880469774301E-2</v>
      </c>
      <c r="AB833" s="399">
        <v>-2.9555813483007499E-2</v>
      </c>
      <c r="AC833" s="399">
        <v>7.1743286381353397E-2</v>
      </c>
      <c r="AD833" s="399">
        <v>-5.2216825786703903E-3</v>
      </c>
      <c r="AE833" s="399">
        <v>-4.9360620331548803E-2</v>
      </c>
      <c r="AF833" s="399">
        <v>-1.7524786747014E-3</v>
      </c>
      <c r="AG833" s="399">
        <v>6.9134519673898998E-2</v>
      </c>
      <c r="AH833" s="399">
        <v>9.5803037509785305E-2</v>
      </c>
      <c r="AI833" s="399">
        <v>-1.0714426365997501E-2</v>
      </c>
      <c r="AJ833" s="399">
        <v>-1.0791597251766E-2</v>
      </c>
      <c r="AK833" s="399">
        <v>3.2171596589888503E-2</v>
      </c>
      <c r="AL833" s="399">
        <v>-3.9873484997623103E-2</v>
      </c>
      <c r="AM833" s="399">
        <v>-6.0549849964878499E-2</v>
      </c>
      <c r="AN833" s="399">
        <v>0.18662148355304101</v>
      </c>
      <c r="AO833" s="399">
        <v>3.9686782472110903E-2</v>
      </c>
      <c r="AP833" s="399">
        <v>-3.40133166284637E-2</v>
      </c>
      <c r="AQ833" s="399">
        <v>-5.3762782611316198E-3</v>
      </c>
      <c r="AR833" s="399">
        <v>7.0597027692146999E-2</v>
      </c>
      <c r="AS833" s="399"/>
      <c r="AT833" s="399">
        <v>2.7896592218616699E-2</v>
      </c>
      <c r="AU833" s="399">
        <v>-2.38024652604263E-2</v>
      </c>
      <c r="AV833" s="399">
        <v>1.3197120159314599E-2</v>
      </c>
      <c r="AW833" s="399">
        <v>3.1487181690763498E-2</v>
      </c>
      <c r="AX833" s="399">
        <v>-6.0395657418223302E-2</v>
      </c>
      <c r="AY833" s="399">
        <v>6.1674111099656502E-2</v>
      </c>
      <c r="AZ833" s="399">
        <v>-2.6942816180621401E-2</v>
      </c>
      <c r="BA833" s="399">
        <v>-9.1466672708291299E-2</v>
      </c>
      <c r="BB833" s="399">
        <v>6.7479735001412897E-2</v>
      </c>
      <c r="BC833" s="399">
        <v>0.29427725791210901</v>
      </c>
      <c r="BD833" s="399">
        <v>-4.1698032456328499E-2</v>
      </c>
      <c r="BE833" s="399">
        <v>8.16087711227142E-3</v>
      </c>
      <c r="BF833" s="399">
        <v>0.173963044022835</v>
      </c>
      <c r="BG833" s="399">
        <v>6.4798611144726195E-2</v>
      </c>
      <c r="BH833" s="399">
        <v>1.8550875576633701E-2</v>
      </c>
      <c r="BI833" s="399">
        <v>7.1046755602255998E-2</v>
      </c>
      <c r="BJ833" s="399">
        <v>0.14720763141883</v>
      </c>
      <c r="BK833" s="399">
        <v>5.3025985798336998E-2</v>
      </c>
      <c r="BL833" s="399">
        <v>-3.3398629821467102E-2</v>
      </c>
      <c r="BM833" s="399">
        <v>-1.75853442390148E-2</v>
      </c>
      <c r="BN833" s="399">
        <v>-0.10035983577815299</v>
      </c>
      <c r="BO833" s="399">
        <v>-2.69354644274204E-2</v>
      </c>
      <c r="BP833" s="399">
        <v>-9.8077968580773094E-3</v>
      </c>
      <c r="BQ833" s="399">
        <v>-7.5394055248928504E-3</v>
      </c>
      <c r="BR833" s="399">
        <v>-2.8308066332238199E-2</v>
      </c>
      <c r="BS833" s="399">
        <v>-6.7973722933658498E-2</v>
      </c>
      <c r="BT833" s="399">
        <v>-1.0602257327589E-2</v>
      </c>
      <c r="BU833" s="399">
        <v>5.3227495459119402E-2</v>
      </c>
      <c r="BV833" s="399">
        <v>-2.2411093074412199E-2</v>
      </c>
      <c r="BW833" s="399">
        <v>-3.4499328642933098E-2</v>
      </c>
      <c r="BX833" s="403">
        <v>4.10835722984648E-2</v>
      </c>
      <c r="BY833" s="399">
        <v>-6.7032656541470906E-2</v>
      </c>
      <c r="BZ833" s="399">
        <v>-2.4676005237685698E-2</v>
      </c>
      <c r="CA833" s="399">
        <v>9.5117955253785705E-2</v>
      </c>
      <c r="CB833" s="399">
        <v>-2.9766828762210401E-2</v>
      </c>
      <c r="CC833" s="399">
        <v>-9.1506252915549702E-3</v>
      </c>
      <c r="CD833" s="399">
        <v>0.28368465398751902</v>
      </c>
      <c r="CE833" s="399"/>
      <c r="CF833" s="399">
        <v>6.0460223879997797E-2</v>
      </c>
      <c r="CG833" s="399">
        <v>-8.6390622536034398E-3</v>
      </c>
      <c r="CH833" s="399">
        <v>2.4677512536737099E-3</v>
      </c>
      <c r="CI833" s="399">
        <v>3.7243947329331999E-2</v>
      </c>
      <c r="CJ833" s="399">
        <v>0.110559322942769</v>
      </c>
      <c r="CK833" s="399">
        <v>1.7689050000000001E-2</v>
      </c>
      <c r="CL833" s="399">
        <v>-0.12451835999999999</v>
      </c>
      <c r="CM833" s="399">
        <v>-4.4663870000000001E-2</v>
      </c>
      <c r="CN833" s="399">
        <v>6.3242633000000006E-2</v>
      </c>
      <c r="CO833" s="399">
        <v>1.3070709E-2</v>
      </c>
      <c r="CP833" s="399">
        <v>-3.4149329999999999E-2</v>
      </c>
      <c r="CQ833" s="399"/>
      <c r="CR833" s="399">
        <v>-2.9382884743958098E-3</v>
      </c>
      <c r="CS833" s="399">
        <v>-1.5080903E-2</v>
      </c>
      <c r="CT833" s="399">
        <v>0.163516207</v>
      </c>
      <c r="CU833" s="399">
        <v>0.101351381</v>
      </c>
      <c r="CV833" s="399">
        <v>-2.7791023000000002E-2</v>
      </c>
      <c r="CW833" s="399">
        <v>5.5279750000000002E-2</v>
      </c>
      <c r="CX833" s="399">
        <v>-2.7848669999999999E-3</v>
      </c>
      <c r="CY833" s="399">
        <v>0.211773745188477</v>
      </c>
      <c r="CZ833" s="399">
        <v>-6.0821679999999998E-3</v>
      </c>
      <c r="DA833" s="399">
        <v>9.5252000000000003E-2</v>
      </c>
      <c r="DB833" s="813">
        <v>3.9687E-2</v>
      </c>
      <c r="DC833" s="399">
        <v>-7.6338501000000003E-2</v>
      </c>
      <c r="DD833" s="399">
        <v>-3.6767890999999997E-2</v>
      </c>
      <c r="DE833" s="813">
        <v>-0.15062001</v>
      </c>
      <c r="DG833" s="404"/>
      <c r="DI833" s="399"/>
      <c r="DJ833" s="399">
        <v>0.210573513763503</v>
      </c>
      <c r="DK833" s="399">
        <v>-2.3688810009839599E-2</v>
      </c>
    </row>
    <row r="834" spans="1:115" customFormat="1">
      <c r="A834" s="398">
        <f t="shared" si="59"/>
        <v>44043</v>
      </c>
      <c r="B834" s="402"/>
      <c r="C834" s="400" cm="1">
        <f t="array" ref="C834">IFERROR(INDEX(NAVTracking!$B:$B,MATCH($A834,NAVTracking!$A:$A,0)) / INDEX(NAVTracking!$B:$B,MATCH($A834,NAVTracking!$A:$A,0)-1)-1,0)</f>
        <v>5.8388335361810206E-2</v>
      </c>
      <c r="D834" s="399">
        <v>1E-4</v>
      </c>
      <c r="E834" s="399">
        <v>5.5625267181670601E-2</v>
      </c>
      <c r="F834" s="399">
        <v>5.7406467276845903E-2</v>
      </c>
      <c r="G834" s="399">
        <v>6.9131299999999993E-2</v>
      </c>
      <c r="H834" s="399">
        <v>9.2100000000000015E-2</v>
      </c>
      <c r="I834" s="399">
        <v>-4.1948309999999996E-2</v>
      </c>
      <c r="J834" s="399">
        <v>2.9895109999999999E-2</v>
      </c>
      <c r="K834" s="399">
        <v>4.4796799999999998E-2</v>
      </c>
      <c r="L834" s="399">
        <v>3.6419199999999999E-2</v>
      </c>
      <c r="M834" s="399">
        <v>7.384715E-2</v>
      </c>
      <c r="N834" s="399">
        <v>5.94166E-2</v>
      </c>
      <c r="O834" s="399">
        <v>6.9064650000000005E-2</v>
      </c>
      <c r="P834" s="399">
        <v>5.211524E-2</v>
      </c>
      <c r="Q834" s="399">
        <v>7.2370020000000007E-2</v>
      </c>
      <c r="R834" s="399">
        <v>0.16513150967276999</v>
      </c>
      <c r="S834" s="399">
        <v>-0.107327523619775</v>
      </c>
      <c r="T834" s="399">
        <v>0.47177341583114502</v>
      </c>
      <c r="U834" s="399">
        <v>0.21441194934480201</v>
      </c>
      <c r="V834" s="399">
        <v>0.147113567838662</v>
      </c>
      <c r="W834" s="399">
        <v>-4.08706202572417E-3</v>
      </c>
      <c r="X834" s="399">
        <v>5.9577007917192601E-2</v>
      </c>
      <c r="Y834" s="399">
        <v>-5.3246477478950803E-2</v>
      </c>
      <c r="Z834" s="399">
        <v>1.98848126767396E-2</v>
      </c>
      <c r="AA834" s="399">
        <v>7.5921685053586596E-2</v>
      </c>
      <c r="AB834" s="399">
        <v>0.14132491268752201</v>
      </c>
      <c r="AC834" s="399">
        <v>4.0143085458585102E-2</v>
      </c>
      <c r="AD834" s="399">
        <v>1.3251871877746301E-3</v>
      </c>
      <c r="AE834" s="399">
        <v>4.8695186092293501E-2</v>
      </c>
      <c r="AF834" s="399">
        <v>0.129688394902431</v>
      </c>
      <c r="AG834" s="399">
        <v>-6.1439253993274698E-2</v>
      </c>
      <c r="AH834" s="399">
        <v>0.29238088605471402</v>
      </c>
      <c r="AI834" s="399">
        <v>4.9058775973975698E-2</v>
      </c>
      <c r="AJ834" s="399">
        <v>4.9292972699740201E-2</v>
      </c>
      <c r="AK834" s="399">
        <v>2.5442548213500501E-2</v>
      </c>
      <c r="AL834" s="399">
        <v>-5.3177644304010702E-2</v>
      </c>
      <c r="AM834" s="399">
        <v>3.8501529594932901E-2</v>
      </c>
      <c r="AN834" s="399">
        <v>0.16601752747902901</v>
      </c>
      <c r="AO834" s="399">
        <v>4.3524201619257602E-2</v>
      </c>
      <c r="AP834" s="399">
        <v>3.7631093409795403E-2</v>
      </c>
      <c r="AQ834" s="399">
        <v>-4.4875627967622097E-3</v>
      </c>
      <c r="AR834" s="399">
        <v>0.117606871358827</v>
      </c>
      <c r="AS834" s="399"/>
      <c r="AT834" s="399">
        <v>7.4981419304527199E-3</v>
      </c>
      <c r="AU834" s="399">
        <v>0.11429442334340199</v>
      </c>
      <c r="AV834" s="399">
        <v>4.0828761988981298E-2</v>
      </c>
      <c r="AW834" s="399">
        <v>0.103513415833852</v>
      </c>
      <c r="AX834" s="399">
        <v>4.2656879719542698E-2</v>
      </c>
      <c r="AY834" s="399">
        <v>-0.124481493335644</v>
      </c>
      <c r="AZ834" s="399">
        <v>0.121260002063159</v>
      </c>
      <c r="BA834" s="399">
        <v>5.3230591852299503E-2</v>
      </c>
      <c r="BB834" s="399">
        <v>0.12773041398058901</v>
      </c>
      <c r="BC834" s="399">
        <v>0.237373766748461</v>
      </c>
      <c r="BD834" s="399">
        <v>2.82830732870114E-2</v>
      </c>
      <c r="BE834" s="399">
        <v>-6.3070502953995605E-2</v>
      </c>
      <c r="BF834" s="399">
        <v>-0.14720314639537699</v>
      </c>
      <c r="BG834" s="399">
        <v>8.7171050795127894E-2</v>
      </c>
      <c r="BH834" s="399">
        <v>0.25154626274036901</v>
      </c>
      <c r="BI834" s="399">
        <v>0.12861534592089</v>
      </c>
      <c r="BJ834" s="399">
        <v>5.4988962722873E-2</v>
      </c>
      <c r="BK834" s="399">
        <v>5.8301785370368599E-2</v>
      </c>
      <c r="BL834" s="399">
        <v>3.74412858780599E-2</v>
      </c>
      <c r="BM834" s="399">
        <v>0.202885076838071</v>
      </c>
      <c r="BN834" s="399">
        <v>0.23682326583567001</v>
      </c>
      <c r="BO834" s="399">
        <v>-5.92851885109855E-2</v>
      </c>
      <c r="BP834" s="399">
        <v>9.7998815365955394E-2</v>
      </c>
      <c r="BQ834" s="399">
        <v>2.9696119159823502E-2</v>
      </c>
      <c r="BR834" s="399">
        <v>2.6547030246358402E-2</v>
      </c>
      <c r="BS834" s="399">
        <v>-8.8311113358662194E-3</v>
      </c>
      <c r="BT834" s="399">
        <v>-1.43397396962914E-2</v>
      </c>
      <c r="BU834" s="399">
        <v>0.15557964983887501</v>
      </c>
      <c r="BV834" s="399">
        <v>-1.62055245661391E-2</v>
      </c>
      <c r="BW834" s="399">
        <v>8.0313785957060999E-2</v>
      </c>
      <c r="BX834" s="403">
        <v>3.1012920597379701E-2</v>
      </c>
      <c r="BY834" s="399">
        <v>6.0708698664983803E-2</v>
      </c>
      <c r="BZ834" s="399">
        <v>1.7818004777869899E-2</v>
      </c>
      <c r="CA834" s="399">
        <v>0.12712397530390701</v>
      </c>
      <c r="CB834" s="399">
        <v>9.6346212436704895E-2</v>
      </c>
      <c r="CC834" s="399">
        <v>-2.36791198201299E-2</v>
      </c>
      <c r="CD834" s="399">
        <v>6.9431581641812901E-2</v>
      </c>
      <c r="CE834" s="399">
        <v>0.18355063938743599</v>
      </c>
      <c r="CF834" s="399">
        <v>0.120829216641425</v>
      </c>
      <c r="CG834" s="399">
        <v>3.3058875065788002E-2</v>
      </c>
      <c r="CH834" s="399">
        <v>-1.35944525030894E-2</v>
      </c>
      <c r="CI834" s="399">
        <v>5.63734173543795E-2</v>
      </c>
      <c r="CJ834" s="399">
        <v>7.3705866298896501E-3</v>
      </c>
      <c r="CK834" s="399">
        <v>1.3501134999999999E-2</v>
      </c>
      <c r="CL834" s="399">
        <v>8.1694447000000003E-2</v>
      </c>
      <c r="CM834" s="399">
        <v>0.121817519</v>
      </c>
      <c r="CN834" s="399">
        <v>6.1683348999999998E-2</v>
      </c>
      <c r="CO834" s="399">
        <v>0.144645044</v>
      </c>
      <c r="CP834" s="399">
        <v>5.7296356E-2</v>
      </c>
      <c r="CQ834" s="399"/>
      <c r="CR834" s="399">
        <v>3.4841004695092603E-2</v>
      </c>
      <c r="CS834" s="399">
        <v>3.1502112999999998E-2</v>
      </c>
      <c r="CT834" s="399">
        <v>0.104793047</v>
      </c>
      <c r="CU834" s="399">
        <v>0.21987743400000001</v>
      </c>
      <c r="CV834" s="399">
        <v>-3.5739529999999999E-3</v>
      </c>
      <c r="CW834" s="399">
        <v>0.159413691</v>
      </c>
      <c r="CX834" s="399">
        <v>9.9134497000000002E-2</v>
      </c>
      <c r="CY834" s="399">
        <v>-6.7507873664431201E-2</v>
      </c>
      <c r="CZ834" s="399">
        <v>-6.7841776000000006E-2</v>
      </c>
      <c r="DA834" s="399">
        <v>0.30294300000000002</v>
      </c>
      <c r="DB834" s="813">
        <v>4.3524E-2</v>
      </c>
      <c r="DC834" s="399">
        <v>7.2756738000000001E-2</v>
      </c>
      <c r="DD834" s="399">
        <v>0.105006053</v>
      </c>
      <c r="DE834" s="813">
        <v>9.9305869000000005E-2</v>
      </c>
      <c r="DG834" s="404"/>
      <c r="DI834" s="399"/>
      <c r="DJ834" s="399">
        <v>0.18134713306869499</v>
      </c>
      <c r="DK834" s="399">
        <v>0.213033478137789</v>
      </c>
    </row>
    <row r="835" spans="1:115" customFormat="1">
      <c r="A835" s="398">
        <f t="shared" si="59"/>
        <v>44074</v>
      </c>
      <c r="B835" s="402"/>
      <c r="C835" s="400" cm="1">
        <f t="array" ref="C835">IFERROR(INDEX(NAVTracking!$B:$B,MATCH($A835,NAVTracking!$A:$A,0)) / INDEX(NAVTracking!$B:$B,MATCH($A835,NAVTracking!$A:$A,0)-1)-1,0)</f>
        <v>4.5246620344565169E-2</v>
      </c>
      <c r="D835" s="399">
        <v>1E-4</v>
      </c>
      <c r="E835" s="399">
        <v>7.0747526863246896E-2</v>
      </c>
      <c r="F835" s="399">
        <v>7.1529985708403895E-2</v>
      </c>
      <c r="G835" s="399">
        <v>4.5045740000000001E-2</v>
      </c>
      <c r="H835" s="399">
        <v>0.12947530000000002</v>
      </c>
      <c r="I835" s="399">
        <v>-6.2253579999999994E-3</v>
      </c>
      <c r="J835" s="399">
        <v>3.8703109999999999E-2</v>
      </c>
      <c r="K835" s="399">
        <v>8.2510680000000003E-2</v>
      </c>
      <c r="L835" s="399">
        <v>4.423148E-3</v>
      </c>
      <c r="M835" s="399">
        <v>8.0880880000000002E-2</v>
      </c>
      <c r="N835" s="399">
        <v>0.1113557</v>
      </c>
      <c r="O835" s="399">
        <v>4.6466540000000001E-2</v>
      </c>
      <c r="P835" s="399">
        <v>2.3582809999999999E-2</v>
      </c>
      <c r="Q835" s="399">
        <v>-2.5410949999999998E-2</v>
      </c>
      <c r="R835" s="399">
        <v>0.21656943435350701</v>
      </c>
      <c r="S835" s="399">
        <v>4.6497562122562001E-2</v>
      </c>
      <c r="T835" s="399">
        <v>0.17293038017401799</v>
      </c>
      <c r="U835" s="399">
        <v>-2.0021814736382801E-2</v>
      </c>
      <c r="V835" s="399">
        <v>9.0460974089238297E-2</v>
      </c>
      <c r="W835" s="399">
        <v>4.3299816606993502E-2</v>
      </c>
      <c r="X835" s="399">
        <v>9.3582172811937703E-2</v>
      </c>
      <c r="Y835" s="399">
        <v>-6.1936813595991902E-3</v>
      </c>
      <c r="Z835" s="399">
        <v>9.1879175447409003E-3</v>
      </c>
      <c r="AA835" s="399">
        <v>6.7981498366925103E-2</v>
      </c>
      <c r="AB835" s="399">
        <v>0.10030650235729401</v>
      </c>
      <c r="AC835" s="399">
        <v>0.39928142343314499</v>
      </c>
      <c r="AD835" s="399">
        <v>6.0294049188663802E-2</v>
      </c>
      <c r="AE835" s="399">
        <v>0.12767224528887799</v>
      </c>
      <c r="AF835" s="399">
        <v>-3.0459823123157599E-2</v>
      </c>
      <c r="AG835" s="399">
        <v>0.12929412599502299</v>
      </c>
      <c r="AH835" s="399">
        <v>0.20560980784364499</v>
      </c>
      <c r="AI835" s="399">
        <v>0.10197179745691699</v>
      </c>
      <c r="AJ835" s="399">
        <v>9.5151102369736895E-2</v>
      </c>
      <c r="AK835" s="399">
        <v>1.51025749842008E-2</v>
      </c>
      <c r="AL835" s="399">
        <v>-1.9858245915867798E-2</v>
      </c>
      <c r="AM835" s="399">
        <v>3.60770454317327E-2</v>
      </c>
      <c r="AN835" s="399">
        <v>-0.10822990340310901</v>
      </c>
      <c r="AO835" s="399">
        <v>0.153813132016106</v>
      </c>
      <c r="AP835" s="399">
        <v>6.2686805815136803E-2</v>
      </c>
      <c r="AQ835" s="399">
        <v>0.148835837860267</v>
      </c>
      <c r="AR835" s="399">
        <v>0.25999186764535198</v>
      </c>
      <c r="AS835" s="399"/>
      <c r="AT835" s="399">
        <v>3.1920673105974198E-2</v>
      </c>
      <c r="AU835" s="399">
        <v>5.8221534222597697E-3</v>
      </c>
      <c r="AV835" s="399">
        <v>1.74341015933356E-2</v>
      </c>
      <c r="AW835" s="399">
        <v>5.4987954512931203E-2</v>
      </c>
      <c r="AX835" s="399">
        <v>0.105548133946436</v>
      </c>
      <c r="AY835" s="399">
        <v>5.68721705556798E-2</v>
      </c>
      <c r="AZ835" s="399">
        <v>3.7789672252146203E-2</v>
      </c>
      <c r="BA835" s="399">
        <v>-3.3249866170423602E-2</v>
      </c>
      <c r="BB835" s="399">
        <v>8.7224151394427098E-3</v>
      </c>
      <c r="BC835" s="399">
        <v>0.22880238782117199</v>
      </c>
      <c r="BD835" s="399">
        <v>5.3856584242769602E-2</v>
      </c>
      <c r="BE835" s="399">
        <v>2.6176452636718701E-2</v>
      </c>
      <c r="BF835" s="399">
        <v>-4.1426889995472997E-2</v>
      </c>
      <c r="BG835" s="399">
        <v>3.1770140276047701E-2</v>
      </c>
      <c r="BH835" s="399">
        <v>0.107284174751876</v>
      </c>
      <c r="BI835" s="399">
        <v>6.6900938123959794E-2</v>
      </c>
      <c r="BJ835" s="399">
        <v>-2.80229993951049E-2</v>
      </c>
      <c r="BK835" s="399">
        <v>7.0966089256791307E-2</v>
      </c>
      <c r="BL835" s="399">
        <v>3.6734182138423901E-2</v>
      </c>
      <c r="BM835" s="399">
        <v>6.6234819598274694E-2</v>
      </c>
      <c r="BN835" s="399">
        <v>-0.139815966437593</v>
      </c>
      <c r="BO835" s="399">
        <v>1.4295886010280799E-2</v>
      </c>
      <c r="BP835" s="399">
        <v>4.6962602059800101E-2</v>
      </c>
      <c r="BQ835" s="399">
        <v>8.23161280579085E-2</v>
      </c>
      <c r="BR835" s="399">
        <v>3.2267715603964499E-2</v>
      </c>
      <c r="BS835" s="399">
        <v>-1.37151141751233E-2</v>
      </c>
      <c r="BT835" s="399">
        <v>0.115076134971759</v>
      </c>
      <c r="BU835" s="399">
        <v>1.8889481660231799E-2</v>
      </c>
      <c r="BV835" s="399">
        <v>0.19043785852571701</v>
      </c>
      <c r="BW835" s="399">
        <v>7.7440740363776003E-2</v>
      </c>
      <c r="BX835" s="403">
        <v>8.6608337582740794E-2</v>
      </c>
      <c r="BY835" s="399">
        <v>-4.0947884584293499E-2</v>
      </c>
      <c r="BZ835" s="399">
        <v>-0.10360919967873999</v>
      </c>
      <c r="CA835" s="399">
        <v>5.8471934579359598E-2</v>
      </c>
      <c r="CB835" s="399">
        <v>3.8796941398890797E-2</v>
      </c>
      <c r="CC835" s="399">
        <v>-1.30282568111543E-2</v>
      </c>
      <c r="CD835" s="399">
        <v>-3.11546897088779E-2</v>
      </c>
      <c r="CE835" s="399">
        <v>0.14406777811749</v>
      </c>
      <c r="CF835" s="399">
        <v>-2.7745578486078101E-2</v>
      </c>
      <c r="CG835" s="399">
        <v>0.11458850676170999</v>
      </c>
      <c r="CH835" s="399">
        <v>4.7960212234432198E-2</v>
      </c>
      <c r="CI835" s="399">
        <v>-0.196804925238352</v>
      </c>
      <c r="CJ835" s="399">
        <v>0.102752150380331</v>
      </c>
      <c r="CK835" s="399">
        <v>-1.9206755999999998E-2</v>
      </c>
      <c r="CL835" s="399">
        <v>0.10258824800000001</v>
      </c>
      <c r="CM835" s="399">
        <v>2.7805593E-2</v>
      </c>
      <c r="CN835" s="399">
        <v>0.12850608599999999</v>
      </c>
      <c r="CO835" s="399">
        <v>-3.6713200000000001E-2</v>
      </c>
      <c r="CP835" s="399">
        <v>4.8475872000000003E-2</v>
      </c>
      <c r="CQ835" s="399"/>
      <c r="CR835" s="399">
        <v>4.01459727334312E-2</v>
      </c>
      <c r="CS835" s="399">
        <v>-5.8427633999999999E-2</v>
      </c>
      <c r="CT835" s="399">
        <v>-0.102941169</v>
      </c>
      <c r="CU835" s="399">
        <v>2.1265806000000002E-2</v>
      </c>
      <c r="CV835" s="399">
        <v>2.8695050000000001E-3</v>
      </c>
      <c r="CW835" s="399">
        <v>9.3648400000000001E-4</v>
      </c>
      <c r="CX835" s="399">
        <v>-1.8100626000000002E-2</v>
      </c>
      <c r="CY835" s="399">
        <v>0.185385661937715</v>
      </c>
      <c r="CZ835" s="399">
        <v>-3.2230763000000003E-2</v>
      </c>
      <c r="DA835" s="399">
        <v>-3.1759999999999997E-2</v>
      </c>
      <c r="DB835" s="813">
        <v>0.15381300000000001</v>
      </c>
      <c r="DC835" s="399">
        <v>2.5142060000000001E-2</v>
      </c>
      <c r="DD835" s="399">
        <v>8.7738546000000001E-2</v>
      </c>
      <c r="DE835" s="813">
        <v>-4.1715677999999999E-2</v>
      </c>
      <c r="DG835" s="404"/>
      <c r="DI835" s="399"/>
      <c r="DJ835" s="399">
        <v>-0.11340854732396601</v>
      </c>
      <c r="DK835" s="399">
        <v>-1.00075717742169E-2</v>
      </c>
    </row>
    <row r="836" spans="1:115" customFormat="1">
      <c r="A836" s="398">
        <f t="shared" si="59"/>
        <v>44104</v>
      </c>
      <c r="B836" s="402"/>
      <c r="C836" s="400" cm="1">
        <f t="array" ref="C836">IFERROR(INDEX(NAVTracking!$B:$B,MATCH($A836,NAVTracking!$A:$A,0)) / INDEX(NAVTracking!$B:$B,MATCH($A836,NAVTracking!$A:$A,0)-1)-1,0)</f>
        <v>-1.6765202314344974E-2</v>
      </c>
      <c r="D836" s="399">
        <v>1E-4</v>
      </c>
      <c r="E836" s="399">
        <v>-3.7613529311833503E-2</v>
      </c>
      <c r="F836" s="399">
        <v>-3.6357234998743299E-2</v>
      </c>
      <c r="G836" s="399">
        <v>2.9611949999999998E-3</v>
      </c>
      <c r="H836" s="399">
        <v>-3.3303510000000001E-2</v>
      </c>
      <c r="I836" s="399">
        <v>-0.1474888</v>
      </c>
      <c r="J836" s="399">
        <v>-3.8270310000000002E-2</v>
      </c>
      <c r="K836" s="399">
        <v>-1.10159E-2</v>
      </c>
      <c r="L836" s="399">
        <v>-2.6793040000000001E-2</v>
      </c>
      <c r="M836" s="399">
        <v>-5.437583E-2</v>
      </c>
      <c r="N836" s="399">
        <v>-4.8649250000000005E-2</v>
      </c>
      <c r="O836" s="399">
        <v>-1.854008E-2</v>
      </c>
      <c r="P836" s="399">
        <v>-1.3611949999999999E-2</v>
      </c>
      <c r="Q836" s="399">
        <v>5.8113610000000001E-3</v>
      </c>
      <c r="R836" s="399">
        <v>-0.102526385179405</v>
      </c>
      <c r="S836" s="399">
        <v>9.5691783291464994E-3</v>
      </c>
      <c r="T836" s="399">
        <v>-9.7225301263218294E-2</v>
      </c>
      <c r="U836" s="399">
        <v>8.5809786753180406E-2</v>
      </c>
      <c r="V836" s="399">
        <v>-8.7578524204796906E-2</v>
      </c>
      <c r="W836" s="399">
        <v>1.6215755382636698E-2</v>
      </c>
      <c r="X836" s="399">
        <v>3.4216875568668703E-2</v>
      </c>
      <c r="Y836" s="399">
        <v>-1.41644578397333E-2</v>
      </c>
      <c r="Z836" s="399">
        <v>-4.2645039677922297E-2</v>
      </c>
      <c r="AA836" s="399">
        <v>2.1112533661605801E-2</v>
      </c>
      <c r="AB836" s="399">
        <v>3.4254396458260401E-2</v>
      </c>
      <c r="AC836" s="399">
        <v>-7.8232118282620805E-2</v>
      </c>
      <c r="AD836" s="399">
        <v>3.8339685570030202E-2</v>
      </c>
      <c r="AE836" s="399">
        <v>-5.9073281069057099E-2</v>
      </c>
      <c r="AF836" s="399">
        <v>-4.9805953522111902E-2</v>
      </c>
      <c r="AG836" s="399">
        <v>5.7853853446935902E-2</v>
      </c>
      <c r="AH836" s="399">
        <v>1.9265205518576599E-2</v>
      </c>
      <c r="AI836" s="399">
        <v>-0.10071110447791</v>
      </c>
      <c r="AJ836" s="399">
        <v>-0.1005995905345</v>
      </c>
      <c r="AK836" s="399">
        <v>-1.0664778218240601E-2</v>
      </c>
      <c r="AL836" s="399">
        <v>-0.107814778745567</v>
      </c>
      <c r="AM836" s="399">
        <v>-1.7885539312088999E-2</v>
      </c>
      <c r="AN836" s="399">
        <v>-9.8229783828838093E-3</v>
      </c>
      <c r="AO836" s="399">
        <v>-0.123246510649307</v>
      </c>
      <c r="AP836" s="399">
        <v>-1.9790205309666398E-2</v>
      </c>
      <c r="AQ836" s="399">
        <v>0.12199477697189801</v>
      </c>
      <c r="AR836" s="399">
        <v>1.1966608184174001E-2</v>
      </c>
      <c r="AS836" s="399"/>
      <c r="AT836" s="399">
        <v>4.3341427922847897E-2</v>
      </c>
      <c r="AU836" s="399">
        <v>-4.9182251979327102E-2</v>
      </c>
      <c r="AV836" s="399">
        <v>-3.3118314629484399E-3</v>
      </c>
      <c r="AW836" s="399">
        <v>4.77112676056346E-3</v>
      </c>
      <c r="AX836" s="399">
        <v>2.5029711985690501E-2</v>
      </c>
      <c r="AY836" s="399">
        <v>-0.17040359873008301</v>
      </c>
      <c r="AZ836" s="399">
        <v>3.8283308301657999E-2</v>
      </c>
      <c r="BA836" s="399">
        <v>3.9095403701016898E-2</v>
      </c>
      <c r="BB836" s="399">
        <v>-2.1003518685779599E-2</v>
      </c>
      <c r="BC836" s="399">
        <v>1.8739067052605501E-2</v>
      </c>
      <c r="BD836" s="399">
        <v>1.5696189604194499E-2</v>
      </c>
      <c r="BE836" s="399">
        <v>-2.5078819584605699E-2</v>
      </c>
      <c r="BF836" s="399">
        <v>4.6818769135023003E-2</v>
      </c>
      <c r="BG836" s="399">
        <v>-2.3460539414228099E-2</v>
      </c>
      <c r="BH836" s="399">
        <v>4.9914945440621096E-4</v>
      </c>
      <c r="BI836" s="399">
        <v>-3.8260765022856101E-3</v>
      </c>
      <c r="BJ836" s="399">
        <v>-4.5730291417270197E-2</v>
      </c>
      <c r="BK836" s="399">
        <v>4.8064268146147601E-2</v>
      </c>
      <c r="BL836" s="399">
        <v>-3.9125623442409802E-2</v>
      </c>
      <c r="BM836" s="399">
        <v>-2.9144509175222998E-2</v>
      </c>
      <c r="BN836" s="399">
        <v>-7.3931548436259098E-2</v>
      </c>
      <c r="BO836" s="399">
        <v>-0.142142226556597</v>
      </c>
      <c r="BP836" s="399">
        <v>3.2358884126464801E-2</v>
      </c>
      <c r="BQ836" s="399">
        <v>-0.12398746400262101</v>
      </c>
      <c r="BR836" s="399">
        <v>1.6145879440596601E-3</v>
      </c>
      <c r="BS836" s="399">
        <v>2.6390798324165102E-3</v>
      </c>
      <c r="BT836" s="399">
        <v>-5.6700764228136601E-2</v>
      </c>
      <c r="BU836" s="399">
        <v>-4.2901248524431598E-2</v>
      </c>
      <c r="BV836" s="399">
        <v>-1.34986703871242E-3</v>
      </c>
      <c r="BW836" s="399">
        <v>7.6344047784286896E-3</v>
      </c>
      <c r="BX836" s="403">
        <v>-1.9883439224856601E-2</v>
      </c>
      <c r="BY836" s="399">
        <v>0.102315278724447</v>
      </c>
      <c r="BZ836" s="399">
        <v>-6.7030196996020905E-2</v>
      </c>
      <c r="CA836" s="399">
        <v>9.3578628946016096E-3</v>
      </c>
      <c r="CB836" s="399">
        <v>-4.5281201594608203E-2</v>
      </c>
      <c r="CC836" s="399">
        <v>-5.9884097543815899E-2</v>
      </c>
      <c r="CD836" s="399">
        <v>-0.166291887896798</v>
      </c>
      <c r="CE836" s="399">
        <v>5.9259202745225396E-3</v>
      </c>
      <c r="CF836" s="399">
        <v>-5.3327852847292599E-2</v>
      </c>
      <c r="CG836" s="399">
        <v>-5.6780012822370499E-3</v>
      </c>
      <c r="CH836" s="399">
        <v>-0.176065500486943</v>
      </c>
      <c r="CI836" s="399">
        <v>-6.8980076963901099E-2</v>
      </c>
      <c r="CJ836" s="399">
        <v>-6.7396846419778E-2</v>
      </c>
      <c r="CK836" s="399">
        <v>-9.7027026000000002E-2</v>
      </c>
      <c r="CL836" s="399">
        <v>-0.113945543</v>
      </c>
      <c r="CM836" s="399">
        <v>-3.5656664999999997E-2</v>
      </c>
      <c r="CN836" s="399">
        <v>-8.4231847999999998E-2</v>
      </c>
      <c r="CO836" s="399">
        <v>2.5045992E-2</v>
      </c>
      <c r="CP836" s="399">
        <v>4.838335E-3</v>
      </c>
      <c r="CQ836" s="399"/>
      <c r="CR836" s="399">
        <v>-2.5184937574072E-3</v>
      </c>
      <c r="CS836" s="399">
        <v>-8.9518400000000008E-3</v>
      </c>
      <c r="CT836" s="399">
        <v>-8.1967367999999999E-2</v>
      </c>
      <c r="CU836" s="399">
        <v>1.6577812000000001E-2</v>
      </c>
      <c r="CV836" s="399">
        <v>1.3277343E-2</v>
      </c>
      <c r="CW836" s="399">
        <v>5.7690049999999998E-3</v>
      </c>
      <c r="CX836" s="399">
        <v>-4.5578335999999997E-2</v>
      </c>
      <c r="CY836" s="399">
        <v>-4.5662286275269803E-2</v>
      </c>
      <c r="CZ836" s="399">
        <v>-0.207322587</v>
      </c>
      <c r="DA836" s="399">
        <v>0.149537</v>
      </c>
      <c r="DB836" s="813">
        <v>-0.12325</v>
      </c>
      <c r="DC836" s="399">
        <v>5.4449493000000002E-2</v>
      </c>
      <c r="DD836" s="399">
        <v>-5.8463860000000003E-3</v>
      </c>
      <c r="DE836" s="813">
        <v>4.6277900000000002E-4</v>
      </c>
      <c r="DG836" s="404"/>
      <c r="DI836" s="399"/>
      <c r="DJ836" s="399">
        <v>-1.69611150239092E-2</v>
      </c>
      <c r="DK836" s="399">
        <v>6.6173915332343902E-2</v>
      </c>
    </row>
    <row r="837" spans="1:115" customFormat="1">
      <c r="A837" s="398">
        <f t="shared" si="59"/>
        <v>44135</v>
      </c>
      <c r="B837" s="402"/>
      <c r="C837" s="400" cm="1">
        <f t="array" ref="C837">IFERROR(INDEX(NAVTracking!$B:$B,MATCH($A837,NAVTracking!$A:$A,0)) / INDEX(NAVTracking!$B:$B,MATCH($A837,NAVTracking!$A:$A,0)-1)-1,0)</f>
        <v>-3.6144572297502897E-4</v>
      </c>
      <c r="D837" s="399">
        <v>1E-4</v>
      </c>
      <c r="E837" s="399">
        <v>-2.2554870671237501E-2</v>
      </c>
      <c r="F837" s="399">
        <v>-2.0034253260080299E-2</v>
      </c>
      <c r="G837" s="399">
        <v>3.4165369999999999E-3</v>
      </c>
      <c r="H837" s="399">
        <v>-2.344216E-2</v>
      </c>
      <c r="I837" s="399">
        <v>-3.4730829999999997E-2</v>
      </c>
      <c r="J837" s="399">
        <v>7.5213680000000005E-3</v>
      </c>
      <c r="K837" s="399">
        <v>-1.0913859999999999E-2</v>
      </c>
      <c r="L837" s="399">
        <v>-3.0015200000000002E-2</v>
      </c>
      <c r="M837" s="399">
        <v>7.5586529999999994E-3</v>
      </c>
      <c r="N837" s="399">
        <v>-4.3217209999999999E-2</v>
      </c>
      <c r="O837" s="399">
        <v>-2.3506369999999999E-2</v>
      </c>
      <c r="P837" s="399">
        <v>-2.8676469999999999E-2</v>
      </c>
      <c r="Q837" s="399">
        <v>4.8876840000000005E-2</v>
      </c>
      <c r="R837" s="399">
        <v>-6.0012111987417002E-2</v>
      </c>
      <c r="S837" s="399">
        <v>0.13241092029042101</v>
      </c>
      <c r="T837" s="399">
        <v>-8.1717247503464499E-2</v>
      </c>
      <c r="U837" s="399">
        <v>0.11666096136897899</v>
      </c>
      <c r="V837" s="399">
        <v>-3.5754122717197898E-2</v>
      </c>
      <c r="W837" s="399">
        <v>5.1030941628470397E-2</v>
      </c>
      <c r="X837" s="399">
        <v>7.0741079648408894E-2</v>
      </c>
      <c r="Y837" s="399">
        <v>-3.4099525650191399E-2</v>
      </c>
      <c r="Z837" s="399">
        <v>3.9557034728313602E-2</v>
      </c>
      <c r="AA837" s="399">
        <v>9.31613473617964E-3</v>
      </c>
      <c r="AB837" s="399">
        <v>5.5199824104466E-3</v>
      </c>
      <c r="AC837" s="399">
        <v>-7.5799787110391398E-2</v>
      </c>
      <c r="AD837" s="399">
        <v>-2.6437083821259002E-3</v>
      </c>
      <c r="AE837" s="399">
        <v>-2.2807880313444599E-2</v>
      </c>
      <c r="AF837" s="399">
        <v>-1.6762104604196498E-2</v>
      </c>
      <c r="AG837" s="399">
        <v>0.21509312182118401</v>
      </c>
      <c r="AH837" s="399">
        <v>8.5261281547589704E-2</v>
      </c>
      <c r="AI837" s="399">
        <v>0.103028059808805</v>
      </c>
      <c r="AJ837" s="399">
        <v>0.102695150295326</v>
      </c>
      <c r="AK837" s="399">
        <v>0.138494912538596</v>
      </c>
      <c r="AL837" s="399">
        <v>-1.3399843723311799E-2</v>
      </c>
      <c r="AM837" s="399">
        <v>-8.6490248228941205E-2</v>
      </c>
      <c r="AN837" s="399">
        <v>3.1138029913743499E-2</v>
      </c>
      <c r="AO837" s="399">
        <v>-3.06038398205618E-2</v>
      </c>
      <c r="AP837" s="399">
        <v>-9.3309311138522297E-2</v>
      </c>
      <c r="AQ837" s="399">
        <v>-4.3492064663354597E-2</v>
      </c>
      <c r="AR837" s="399">
        <v>-7.3648374272936301E-2</v>
      </c>
      <c r="AS837" s="399"/>
      <c r="AT837" s="399">
        <v>-5.6328223341243697E-2</v>
      </c>
      <c r="AU837" s="399">
        <v>-9.62614813425689E-2</v>
      </c>
      <c r="AV837" s="399">
        <v>-3.8311572401713997E-2</v>
      </c>
      <c r="AW837" s="399">
        <v>-8.1232832104552993E-3</v>
      </c>
      <c r="AX837" s="399">
        <v>0.116317479575621</v>
      </c>
      <c r="AY837" s="399">
        <v>8.6486458679854106E-2</v>
      </c>
      <c r="AZ837" s="399">
        <v>-1.2572905502685101E-2</v>
      </c>
      <c r="BA837" s="399">
        <v>5.9572111927606197E-2</v>
      </c>
      <c r="BB837" s="399">
        <v>9.00326020268431E-2</v>
      </c>
      <c r="BC837" s="399">
        <v>-4.7185469239905797E-2</v>
      </c>
      <c r="BD837" s="399">
        <v>-8.7151784026006304E-2</v>
      </c>
      <c r="BE837" s="399">
        <v>-0.23430837737365701</v>
      </c>
      <c r="BF837" s="399">
        <v>5.6192632581778902E-2</v>
      </c>
      <c r="BG837" s="399">
        <v>0.160660772497703</v>
      </c>
      <c r="BH837" s="399">
        <v>0.29583429363290598</v>
      </c>
      <c r="BI837" s="399">
        <v>-3.9617392338686802E-2</v>
      </c>
      <c r="BJ837" s="399">
        <v>-3.9134381866655001E-2</v>
      </c>
      <c r="BK837" s="399">
        <v>5.9398454676098597E-2</v>
      </c>
      <c r="BL837" s="399">
        <v>2.78358385946131E-2</v>
      </c>
      <c r="BM837" s="399">
        <v>-5.9841596249014001E-2</v>
      </c>
      <c r="BN837" s="399">
        <v>9.5201338154480199E-3</v>
      </c>
      <c r="BO837" s="399">
        <v>-3.4722151936506102E-2</v>
      </c>
      <c r="BP837" s="399">
        <v>-8.2292466588093E-2</v>
      </c>
      <c r="BQ837" s="399">
        <v>-8.7482294327205695E-2</v>
      </c>
      <c r="BR837" s="399">
        <v>-2.1265553205955901E-2</v>
      </c>
      <c r="BS837" s="399">
        <v>6.16521972316681E-2</v>
      </c>
      <c r="BT837" s="399">
        <v>-9.1313625533836096E-2</v>
      </c>
      <c r="BU837" s="399">
        <v>-7.4707109129352897E-2</v>
      </c>
      <c r="BV837" s="399">
        <v>0.16694816362822101</v>
      </c>
      <c r="BW837" s="399">
        <v>-8.2911518280321898E-3</v>
      </c>
      <c r="BX837" s="403">
        <v>-4.1885282353642798E-2</v>
      </c>
      <c r="BY837" s="399">
        <v>4.0085870608466301E-2</v>
      </c>
      <c r="BZ837" s="399">
        <v>-8.0194495839103097E-2</v>
      </c>
      <c r="CA837" s="399">
        <v>3.3292516206360402E-2</v>
      </c>
      <c r="CB837" s="399">
        <v>-5.2940464056290597E-2</v>
      </c>
      <c r="CC837" s="399">
        <v>-3.1405691235216998E-2</v>
      </c>
      <c r="CD837" s="399">
        <v>0.213486196969664</v>
      </c>
      <c r="CE837" s="399">
        <v>-0.18188514586933299</v>
      </c>
      <c r="CF837" s="399">
        <v>-9.6138043762863303E-3</v>
      </c>
      <c r="CG837" s="399">
        <v>2.06527106386267E-3</v>
      </c>
      <c r="CH837" s="399">
        <v>-3.9845808499069803E-2</v>
      </c>
      <c r="CI837" s="399">
        <v>3.18180431019166E-3</v>
      </c>
      <c r="CJ837" s="399">
        <v>-3.7369771019870698E-2</v>
      </c>
      <c r="CK837" s="399">
        <v>-2.8975724000000001E-2</v>
      </c>
      <c r="CL837" s="399">
        <v>-1.2955795000000001E-2</v>
      </c>
      <c r="CM837" s="399">
        <v>-4.1021258999999997E-2</v>
      </c>
      <c r="CN837" s="399">
        <v>-8.0352960000000008E-3</v>
      </c>
      <c r="CO837" s="399">
        <v>3.8859672999999997E-2</v>
      </c>
      <c r="CP837" s="399">
        <v>-2.6534436000000002E-2</v>
      </c>
      <c r="CQ837" s="399"/>
      <c r="CR837" s="399">
        <v>-4.6478613279296699E-2</v>
      </c>
      <c r="CS837" s="399">
        <v>0.11889762500000001</v>
      </c>
      <c r="CT837" s="399">
        <v>5.8035851999999999E-2</v>
      </c>
      <c r="CU837" s="399">
        <v>-0.11085228799999999</v>
      </c>
      <c r="CV837" s="399">
        <v>-5.6777945000000003E-2</v>
      </c>
      <c r="CW837" s="399">
        <v>-1.2789659E-2</v>
      </c>
      <c r="CX837" s="399">
        <v>-8.3537673000000007E-2</v>
      </c>
      <c r="CY837" s="399">
        <v>3.1698454860518803E-2</v>
      </c>
      <c r="CZ837" s="399">
        <v>-3.7708584000000003E-2</v>
      </c>
      <c r="DA837" s="399">
        <v>-0.21107000000000001</v>
      </c>
      <c r="DB837" s="813">
        <v>-3.0599999999999999E-2</v>
      </c>
      <c r="DC837" s="399">
        <v>-3.0522717000000001E-2</v>
      </c>
      <c r="DD837" s="399">
        <v>-3.0962522999999999E-2</v>
      </c>
      <c r="DE837" s="813">
        <v>-5.6478891000000003E-2</v>
      </c>
      <c r="DG837" s="404"/>
      <c r="DI837" s="399"/>
      <c r="DJ837" s="399">
        <v>-7.2609650608281007E-2</v>
      </c>
      <c r="DK837" s="399">
        <v>3.2781164130270199E-2</v>
      </c>
    </row>
    <row r="838" spans="1:115" customFormat="1">
      <c r="A838" s="398">
        <f t="shared" ref="A838:A868" si="60">EOMONTH(A837,1)</f>
        <v>44165</v>
      </c>
      <c r="B838" s="402"/>
      <c r="C838" s="400" cm="1">
        <f t="array" ref="C838">IFERROR(INDEX(NAVTracking!$B:$B,MATCH($A838,NAVTracking!$A:$A,0)) / INDEX(NAVTracking!$B:$B,MATCH($A838,NAVTracking!$A:$A,0)-1)-1,0)</f>
        <v>9.4106696919993071E-2</v>
      </c>
      <c r="D838" s="399">
        <v>1E-4</v>
      </c>
      <c r="E838" s="399">
        <v>0.119868011510919</v>
      </c>
      <c r="F838" s="399">
        <v>0.121790982023434</v>
      </c>
      <c r="G838" s="399">
        <v>0.126972</v>
      </c>
      <c r="H838" s="399">
        <v>0.141236</v>
      </c>
      <c r="I838" s="399">
        <v>0.28039059999999999</v>
      </c>
      <c r="J838" s="399">
        <v>0.1637258</v>
      </c>
      <c r="K838" s="399">
        <v>0.16830780000000001</v>
      </c>
      <c r="L838" s="399">
        <v>9.6748920000000002E-2</v>
      </c>
      <c r="M838" s="399">
        <v>0.12295400000000001</v>
      </c>
      <c r="N838" s="399">
        <v>0.12530620000000001</v>
      </c>
      <c r="O838" s="399">
        <v>7.9049649999999999E-2</v>
      </c>
      <c r="P838" s="399">
        <v>8.8367400000000013E-2</v>
      </c>
      <c r="Q838" s="399">
        <v>1.425301E-2</v>
      </c>
      <c r="R838" s="399">
        <v>9.5493292599562393E-2</v>
      </c>
      <c r="S838" s="399">
        <v>0.100785021506014</v>
      </c>
      <c r="T838" s="399">
        <v>0.23070796301451099</v>
      </c>
      <c r="U838" s="399">
        <v>-1.8381605305046701E-3</v>
      </c>
      <c r="V838" s="399">
        <v>4.3439929173766302E-2</v>
      </c>
      <c r="W838" s="399">
        <v>4.4644887675015801E-2</v>
      </c>
      <c r="X838" s="399">
        <v>8.0445853537302006E-2</v>
      </c>
      <c r="Y838" s="399">
        <v>0.19228577358004201</v>
      </c>
      <c r="Z838" s="399">
        <v>-3.5835455165116901E-2</v>
      </c>
      <c r="AA838" s="399">
        <v>9.5492405804724595E-2</v>
      </c>
      <c r="AB838" s="399">
        <v>2.99517233887753E-2</v>
      </c>
      <c r="AC838" s="399">
        <v>5.8251166876570601E-2</v>
      </c>
      <c r="AD838" s="399">
        <v>4.7290340867766498E-2</v>
      </c>
      <c r="AE838" s="399">
        <v>0.220700985623389</v>
      </c>
      <c r="AF838" s="399">
        <v>-6.6181565605054699E-2</v>
      </c>
      <c r="AG838" s="399">
        <v>0.150713992600469</v>
      </c>
      <c r="AH838" s="399">
        <v>2.59339156094184E-2</v>
      </c>
      <c r="AI838" s="399">
        <v>8.6199332284785102E-2</v>
      </c>
      <c r="AJ838" s="399">
        <v>8.5569695327646106E-2</v>
      </c>
      <c r="AK838" s="399">
        <v>0.15708834565986701</v>
      </c>
      <c r="AL838" s="399">
        <v>0.20840349325657201</v>
      </c>
      <c r="AM838" s="399">
        <v>4.97611314910366E-2</v>
      </c>
      <c r="AN838" s="399">
        <v>0.323257643803466</v>
      </c>
      <c r="AO838" s="399">
        <v>0.15951013596661201</v>
      </c>
      <c r="AP838" s="399">
        <v>6.8873877707116907E-2</v>
      </c>
      <c r="AQ838" s="399">
        <v>0.121752071498963</v>
      </c>
      <c r="AR838" s="399">
        <v>6.9211848121461403E-2</v>
      </c>
      <c r="AS838" s="399"/>
      <c r="AT838" s="399">
        <v>2.8693621654048301E-2</v>
      </c>
      <c r="AU838" s="399">
        <v>0.32881237932801399</v>
      </c>
      <c r="AV838" s="399">
        <v>8.2076363285639095E-2</v>
      </c>
      <c r="AW838" s="399">
        <v>1.2910409692460101E-2</v>
      </c>
      <c r="AX838" s="399">
        <v>2.3943196751561702E-2</v>
      </c>
      <c r="AY838" s="399">
        <v>0.402985069190888</v>
      </c>
      <c r="AZ838" s="399">
        <v>8.8708522789795893E-2</v>
      </c>
      <c r="BA838" s="399">
        <v>5.2378758542728401E-2</v>
      </c>
      <c r="BB838" s="399">
        <v>0.115108719454297</v>
      </c>
      <c r="BC838" s="399">
        <v>0.36208677726661098</v>
      </c>
      <c r="BD838" s="399">
        <v>0.25019669876519202</v>
      </c>
      <c r="BE838" s="399">
        <v>9.3060085106781695E-2</v>
      </c>
      <c r="BF838" s="399">
        <v>0.46471223835437803</v>
      </c>
      <c r="BG838" s="399">
        <v>0.17464411872104199</v>
      </c>
      <c r="BH838" s="399">
        <v>0.123354653212058</v>
      </c>
      <c r="BI838" s="399">
        <v>2.5254610748019098E-2</v>
      </c>
      <c r="BJ838" s="399">
        <v>0.10541442273288799</v>
      </c>
      <c r="BK838" s="399">
        <v>0.10531678719125701</v>
      </c>
      <c r="BL838" s="399">
        <v>0.202366270239239</v>
      </c>
      <c r="BM838" s="399">
        <v>8.8400170594304203E-2</v>
      </c>
      <c r="BN838" s="399">
        <v>0.29583542420384301</v>
      </c>
      <c r="BO838" s="399">
        <v>0.27284571070455799</v>
      </c>
      <c r="BP838" s="399">
        <v>0.189393667720473</v>
      </c>
      <c r="BQ838" s="399">
        <v>0.20301076967277501</v>
      </c>
      <c r="BR838" s="399">
        <v>0.102248106046939</v>
      </c>
      <c r="BS838" s="399">
        <v>0.144655266250002</v>
      </c>
      <c r="BT838" s="399">
        <v>0.15935795376216</v>
      </c>
      <c r="BU838" s="399">
        <v>0.163746982282234</v>
      </c>
      <c r="BV838" s="399">
        <v>0.26962066697537201</v>
      </c>
      <c r="BW838" s="399">
        <v>0.101189005046702</v>
      </c>
      <c r="BX838" s="403">
        <v>0.213288334504631</v>
      </c>
      <c r="BY838" s="399">
        <v>1.6047218766188601E-2</v>
      </c>
      <c r="BZ838" s="399">
        <v>0.19832870411947301</v>
      </c>
      <c r="CA838" s="399">
        <v>9.0736911526669101E-2</v>
      </c>
      <c r="CB838" s="399">
        <v>6.6601049476272503E-2</v>
      </c>
      <c r="CC838" s="399">
        <v>0.20859345095429599</v>
      </c>
      <c r="CD838" s="399">
        <v>0.54267606556937797</v>
      </c>
      <c r="CE838" s="399">
        <v>0.93699380043003699</v>
      </c>
      <c r="CF838" s="399">
        <v>-6.3972013824496299E-2</v>
      </c>
      <c r="CG838" s="399">
        <v>0.24204968583334499</v>
      </c>
      <c r="CH838" s="399">
        <v>0.39156636272375001</v>
      </c>
      <c r="CI838" s="399">
        <v>0.222473942696228</v>
      </c>
      <c r="CJ838" s="399">
        <v>6.0060291897324702E-2</v>
      </c>
      <c r="CK838" s="399">
        <v>-5.0647523999999999E-2</v>
      </c>
      <c r="CL838" s="399">
        <v>-0.10778430899999999</v>
      </c>
      <c r="CM838" s="399">
        <v>8.1649848999999997E-2</v>
      </c>
      <c r="CN838" s="399">
        <v>0.259776275</v>
      </c>
      <c r="CO838" s="399">
        <v>2.2558932E-2</v>
      </c>
      <c r="CP838" s="399">
        <v>8.2076385000000002E-2</v>
      </c>
      <c r="CQ838" s="399"/>
      <c r="CR838" s="399">
        <v>0.103975395227226</v>
      </c>
      <c r="CS838" s="399">
        <v>1.650578E-3</v>
      </c>
      <c r="CT838" s="399">
        <v>0.24388178799999999</v>
      </c>
      <c r="CU838" s="399">
        <v>0.1027626</v>
      </c>
      <c r="CV838" s="399">
        <v>0.15274648399999999</v>
      </c>
      <c r="CW838" s="399">
        <v>0.23021350400000001</v>
      </c>
      <c r="CX838" s="399">
        <v>0.20042310899999999</v>
      </c>
      <c r="CY838" s="399">
        <v>0.36000044235608603</v>
      </c>
      <c r="CZ838" s="399">
        <v>0.36915877400000002</v>
      </c>
      <c r="DA838" s="399">
        <v>3.5136000000000001E-2</v>
      </c>
      <c r="DB838" s="813">
        <v>0.15951000000000001</v>
      </c>
      <c r="DC838" s="399">
        <v>0.15538858999999999</v>
      </c>
      <c r="DD838" s="399">
        <v>2.9588143000000001E-2</v>
      </c>
      <c r="DE838" s="813">
        <v>0.31430430100000001</v>
      </c>
      <c r="DG838" s="404"/>
      <c r="DI838" s="399"/>
      <c r="DJ838" s="399">
        <v>0.31395358636999698</v>
      </c>
      <c r="DK838" s="399">
        <v>2.6630333223273701E-2</v>
      </c>
    </row>
    <row r="839" spans="1:115" customFormat="1">
      <c r="A839" s="398">
        <f t="shared" si="60"/>
        <v>44196</v>
      </c>
      <c r="B839" s="402"/>
      <c r="C839" s="400" cm="1">
        <f t="array" ref="C839">IFERROR(INDEX(NAVTracking!$B:$B,MATCH($A839,NAVTracking!$A:$A,0)) / INDEX(NAVTracking!$B:$B,MATCH($A839,NAVTracking!$A:$A,0)-1)-1,0)</f>
        <v>4.0019092596238481E-2</v>
      </c>
      <c r="D839" s="399">
        <v>1E-4</v>
      </c>
      <c r="E839" s="399">
        <v>4.37034478350566E-2</v>
      </c>
      <c r="F839" s="399">
        <v>4.4702129320240501E-2</v>
      </c>
      <c r="G839" s="399">
        <v>3.6667690000000003E-2</v>
      </c>
      <c r="H839" s="399">
        <v>5.2394070000000001E-2</v>
      </c>
      <c r="I839" s="399">
        <v>5.2571550000000002E-2</v>
      </c>
      <c r="J839" s="399">
        <v>6.9253159999999994E-2</v>
      </c>
      <c r="K839" s="399">
        <v>1.9987339999999999E-2</v>
      </c>
      <c r="L839" s="399">
        <v>2.7195779999999999E-2</v>
      </c>
      <c r="M839" s="399">
        <v>4.4797089999999998E-2</v>
      </c>
      <c r="N839" s="399">
        <v>5.7129599999999996E-2</v>
      </c>
      <c r="O839" s="399">
        <v>1.956834E-2</v>
      </c>
      <c r="P839" s="399">
        <v>4.1525359999999997E-2</v>
      </c>
      <c r="Q839" s="399">
        <v>8.8662350000000001E-3</v>
      </c>
      <c r="R839" s="399">
        <v>0.11457363141917799</v>
      </c>
      <c r="S839" s="399">
        <v>1.8792580582644498E-2</v>
      </c>
      <c r="T839" s="399">
        <v>-1.02525851509889E-2</v>
      </c>
      <c r="U839" s="399">
        <v>4.7421672256403799E-2</v>
      </c>
      <c r="V839" s="399">
        <v>2.8058323595060799E-2</v>
      </c>
      <c r="W839" s="399">
        <v>0.555795358996509</v>
      </c>
      <c r="X839" s="399">
        <v>-2.94761759987517E-2</v>
      </c>
      <c r="Y839" s="399">
        <v>8.8329143156262002E-2</v>
      </c>
      <c r="Z839" s="399">
        <v>3.1642386153423102E-2</v>
      </c>
      <c r="AA839" s="399">
        <v>-1.30706574437114E-2</v>
      </c>
      <c r="AB839" s="399">
        <v>6.5410182749565796E-2</v>
      </c>
      <c r="AC839" s="399">
        <v>-9.4670479998167398E-2</v>
      </c>
      <c r="AD839" s="399">
        <v>-3.7880782069623302E-2</v>
      </c>
      <c r="AE839" s="399">
        <v>0.224106475238152</v>
      </c>
      <c r="AF839" s="399">
        <v>4.4302948703405398E-2</v>
      </c>
      <c r="AG839" s="399">
        <v>0.20576257739473799</v>
      </c>
      <c r="AH839" s="399">
        <v>5.4777352617158201E-2</v>
      </c>
      <c r="AI839" s="399">
        <v>-5.0319669006797501E-3</v>
      </c>
      <c r="AJ839" s="399">
        <v>-1.0031975268655E-3</v>
      </c>
      <c r="AK839" s="399">
        <v>5.8207992530411298E-2</v>
      </c>
      <c r="AL839" s="399">
        <v>-4.9374158917148601E-2</v>
      </c>
      <c r="AM839" s="399">
        <v>-2.7452049766348401E-2</v>
      </c>
      <c r="AN839" s="399">
        <v>4.5994850960099101E-2</v>
      </c>
      <c r="AO839" s="399">
        <v>-5.9937340954677003E-2</v>
      </c>
      <c r="AP839" s="399">
        <v>2.5963913909629901E-2</v>
      </c>
      <c r="AQ839" s="399">
        <v>5.2373057640978798E-2</v>
      </c>
      <c r="AR839" s="399">
        <v>-2.55673860060423E-2</v>
      </c>
      <c r="AS839" s="399"/>
      <c r="AT839" s="399">
        <v>0.120755422279366</v>
      </c>
      <c r="AU839" s="399">
        <v>0.20913853569830701</v>
      </c>
      <c r="AV839" s="399">
        <v>3.5540682441062399E-2</v>
      </c>
      <c r="AW839" s="399">
        <v>1.9442619245157999E-3</v>
      </c>
      <c r="AX839" s="399">
        <v>8.6956581933705701E-2</v>
      </c>
      <c r="AY839" s="399">
        <v>8.1560308542959897E-2</v>
      </c>
      <c r="AZ839" s="399">
        <v>-1.70137921512757E-2</v>
      </c>
      <c r="BA839" s="399">
        <v>2.6399347818632801E-2</v>
      </c>
      <c r="BB839" s="399">
        <v>8.3717433103340705E-2</v>
      </c>
      <c r="BC839" s="399">
        <v>3.1664734846361398E-2</v>
      </c>
      <c r="BD839" s="399">
        <v>7.5263959338685904E-2</v>
      </c>
      <c r="BE839" s="399">
        <v>3.7716778651550403E-2</v>
      </c>
      <c r="BF839" s="399">
        <v>0.243143123965645</v>
      </c>
      <c r="BG839" s="399">
        <v>-3.1938285644219799E-2</v>
      </c>
      <c r="BH839" s="399">
        <v>-1.9955281347648499E-2</v>
      </c>
      <c r="BI839" s="399">
        <v>-1.66865142437411E-2</v>
      </c>
      <c r="BJ839" s="399">
        <v>3.5228743911823901E-2</v>
      </c>
      <c r="BK839" s="399">
        <v>4.8562635663770497E-2</v>
      </c>
      <c r="BL839" s="399">
        <v>7.7960681388993702E-2</v>
      </c>
      <c r="BM839" s="399">
        <v>0.12678197145617501</v>
      </c>
      <c r="BN839" s="399">
        <v>7.3402269010578794E-2</v>
      </c>
      <c r="BO839" s="399">
        <v>-3.1314581240395302E-2</v>
      </c>
      <c r="BP839" s="399">
        <v>4.2993681868637099E-2</v>
      </c>
      <c r="BQ839" s="399">
        <v>7.0404129826116199E-2</v>
      </c>
      <c r="BR839" s="399">
        <v>4.6386623719345099E-2</v>
      </c>
      <c r="BS839" s="399">
        <v>0.100383166698265</v>
      </c>
      <c r="BT839" s="399">
        <v>3.98383053387623E-2</v>
      </c>
      <c r="BU839" s="399">
        <v>3.14867262823572E-2</v>
      </c>
      <c r="BV839" s="399">
        <v>-5.01824134861047E-2</v>
      </c>
      <c r="BW839" s="399">
        <v>-5.3099675441173298E-2</v>
      </c>
      <c r="BX839" s="403">
        <v>1.43674110653879E-2</v>
      </c>
      <c r="BY839" s="399">
        <v>-1.1871453160175301E-2</v>
      </c>
      <c r="BZ839" s="399">
        <v>4.0213889690816101E-2</v>
      </c>
      <c r="CA839" s="399">
        <v>1.7642239522091801E-2</v>
      </c>
      <c r="CB839" s="399">
        <v>0.10874464927989599</v>
      </c>
      <c r="CC839" s="399">
        <v>7.5232372169193804E-3</v>
      </c>
      <c r="CD839" s="399">
        <v>0.27995102149575402</v>
      </c>
      <c r="CE839" s="399">
        <v>0.49488835895166</v>
      </c>
      <c r="CF839" s="399">
        <v>2.50267192792199E-2</v>
      </c>
      <c r="CG839" s="399">
        <v>4.3056170319189603E-2</v>
      </c>
      <c r="CH839" s="399">
        <v>5.63753831541349E-2</v>
      </c>
      <c r="CI839" s="399">
        <v>7.9318062761527003E-2</v>
      </c>
      <c r="CJ839" s="399">
        <v>3.90058857999349E-2</v>
      </c>
      <c r="CK839" s="399">
        <v>-6.3794822000000001E-2</v>
      </c>
      <c r="CL839" s="399">
        <v>0.13987933299999999</v>
      </c>
      <c r="CM839" s="399">
        <v>3.0022091000000001E-2</v>
      </c>
      <c r="CN839" s="399">
        <v>7.2064904999999999E-2</v>
      </c>
      <c r="CO839" s="399">
        <v>5.8675399999999999E-4</v>
      </c>
      <c r="CP839" s="399">
        <v>6.2790628000000001E-2</v>
      </c>
      <c r="CQ839" s="399"/>
      <c r="CR839" s="399">
        <v>-5.4452055859761598E-3</v>
      </c>
      <c r="CS839" s="399">
        <v>5.8199428999999997E-2</v>
      </c>
      <c r="CT839" s="399">
        <v>2.5722031999999999E-2</v>
      </c>
      <c r="CU839" s="399">
        <v>4.5048662000000003E-2</v>
      </c>
      <c r="CV839" s="399">
        <v>0.11083992099999999</v>
      </c>
      <c r="CW839" s="399">
        <v>6.1207633999999997E-2</v>
      </c>
      <c r="CX839" s="399">
        <v>6.9192448000000004E-2</v>
      </c>
      <c r="CY839" s="399">
        <v>0.216538802943224</v>
      </c>
      <c r="CZ839" s="399">
        <v>6.3779830999999995E-2</v>
      </c>
      <c r="DA839" s="399">
        <v>-8.1309999999999993E-2</v>
      </c>
      <c r="DB839" s="813">
        <v>-5.994E-2</v>
      </c>
      <c r="DC839" s="399">
        <v>5.2624745000000001E-2</v>
      </c>
      <c r="DD839" s="399">
        <v>1.1735149E-2</v>
      </c>
      <c r="DE839" s="813">
        <v>2.9686117000000001E-2</v>
      </c>
      <c r="DG839" s="404"/>
      <c r="DI839" s="399"/>
      <c r="DJ839" s="399">
        <v>6.07668868988449E-2</v>
      </c>
      <c r="DK839" s="399">
        <v>7.8947474328649098E-2</v>
      </c>
    </row>
    <row r="840" spans="1:115" customFormat="1">
      <c r="A840" s="398">
        <f t="shared" si="60"/>
        <v>44227</v>
      </c>
      <c r="B840" s="402"/>
      <c r="C840" s="400" cm="1">
        <f t="array" ref="C840">IFERROR(INDEX(NAVTracking!$B:$B,MATCH($A840,NAVTracking!$A:$A,0)) / INDEX(NAVTracking!$B:$B,MATCH($A840,NAVTracking!$A:$A,0)-1)-1,0)</f>
        <v>-1.7117232054548626E-2</v>
      </c>
      <c r="D840" s="399">
        <v>1E-4</v>
      </c>
      <c r="E840" s="399">
        <v>-5.3680883338165196E-3</v>
      </c>
      <c r="F840" s="399">
        <v>-5.2847877524014797E-3</v>
      </c>
      <c r="G840" s="399">
        <v>-2.3698790000000001E-2</v>
      </c>
      <c r="H840" s="399">
        <v>2.947162E-2</v>
      </c>
      <c r="I840" s="399">
        <v>4.9556500000000003E-2</v>
      </c>
      <c r="J840" s="399">
        <v>-1.523679E-2</v>
      </c>
      <c r="K840" s="399">
        <v>-2.947232E-2</v>
      </c>
      <c r="L840" s="399">
        <v>3.5323210000000002E-4</v>
      </c>
      <c r="M840" s="399">
        <v>-1.913477E-3</v>
      </c>
      <c r="N840" s="399">
        <v>-7.0380740000000001E-3</v>
      </c>
      <c r="O840" s="399">
        <v>-4.0995860000000002E-2</v>
      </c>
      <c r="P840" s="399">
        <v>2.3689269999999998E-2</v>
      </c>
      <c r="Q840" s="399">
        <v>-1.042122E-2</v>
      </c>
      <c r="R840" s="399">
        <v>-5.50158520448018E-3</v>
      </c>
      <c r="S840" s="399">
        <v>-6.2883043169370295E-2</v>
      </c>
      <c r="T840" s="399">
        <v>-6.6186890801658696E-2</v>
      </c>
      <c r="U840" s="399">
        <v>5.6703336946256802E-2</v>
      </c>
      <c r="V840" s="399">
        <v>-1.5576012236528301E-2</v>
      </c>
      <c r="W840" s="399">
        <v>8.6847938874523106E-2</v>
      </c>
      <c r="X840" s="399">
        <v>-5.5376546607129602E-2</v>
      </c>
      <c r="Y840" s="399">
        <v>3.6722642303379197E-2</v>
      </c>
      <c r="Z840" s="399">
        <v>-3.59539805103977E-2</v>
      </c>
      <c r="AA840" s="399">
        <v>-6.4626646029584997E-2</v>
      </c>
      <c r="AB840" s="399">
        <v>3.6780545746290402E-2</v>
      </c>
      <c r="AC840" s="399">
        <v>1.3616136232948901E-2</v>
      </c>
      <c r="AD840" s="399">
        <v>-7.3020878790609006E-2</v>
      </c>
      <c r="AE840" s="399">
        <v>-7.1807015303930993E-2</v>
      </c>
      <c r="AF840" s="399">
        <v>3.1825702288119199E-2</v>
      </c>
      <c r="AG840" s="399">
        <v>-4.9252430688757603E-3</v>
      </c>
      <c r="AH840" s="399">
        <v>8.3593484018765499E-2</v>
      </c>
      <c r="AI840" s="399">
        <v>4.78685669782343E-2</v>
      </c>
      <c r="AJ840" s="399">
        <v>4.2632811118439001E-2</v>
      </c>
      <c r="AK840" s="399">
        <v>4.7505910903884202E-2</v>
      </c>
      <c r="AL840" s="399">
        <v>4.87328239843813E-2</v>
      </c>
      <c r="AM840" s="399">
        <v>-9.3413673070872394E-2</v>
      </c>
      <c r="AN840" s="399">
        <v>2.47317889223088E-2</v>
      </c>
      <c r="AO840" s="399">
        <v>-5.55986730206737E-2</v>
      </c>
      <c r="AP840" s="399">
        <v>-5.7823939169910799E-2</v>
      </c>
      <c r="AQ840" s="399">
        <v>-5.5700906403312003E-2</v>
      </c>
      <c r="AR840" s="399">
        <v>-4.99824261794235E-3</v>
      </c>
      <c r="AS840" s="399"/>
      <c r="AT840" s="399">
        <v>-6.2278095173737801E-2</v>
      </c>
      <c r="AU840" s="399">
        <v>-1.30561199166711E-2</v>
      </c>
      <c r="AV840" s="399">
        <v>-7.9096380636295399E-2</v>
      </c>
      <c r="AW840" s="399">
        <v>-7.2998186782022897E-2</v>
      </c>
      <c r="AX840" s="399">
        <v>-8.3189544820195693E-2</v>
      </c>
      <c r="AY840" s="399">
        <v>-3.9344269902294698E-2</v>
      </c>
      <c r="AZ840" s="399">
        <v>-5.8660220853669898E-2</v>
      </c>
      <c r="BA840" s="399">
        <v>-4.0859577738577998E-2</v>
      </c>
      <c r="BB840" s="399">
        <v>-5.3313547811497101E-2</v>
      </c>
      <c r="BC840" s="399">
        <v>-7.7191356390949803E-3</v>
      </c>
      <c r="BD840" s="399">
        <v>-6.2234641105722903E-2</v>
      </c>
      <c r="BE840" s="399">
        <v>-3.0718433694381798E-2</v>
      </c>
      <c r="BF840" s="399">
        <v>1.43112560862845E-2</v>
      </c>
      <c r="BG840" s="399">
        <v>0.197952291105745</v>
      </c>
      <c r="BH840" s="399">
        <v>4.9675252593855003E-2</v>
      </c>
      <c r="BI840" s="399">
        <v>1.53902752668733E-2</v>
      </c>
      <c r="BJ840" s="399">
        <v>-5.9223473309275E-2</v>
      </c>
      <c r="BK840" s="399">
        <v>9.8494228261873894E-3</v>
      </c>
      <c r="BL840" s="399">
        <v>1.98838909023746E-2</v>
      </c>
      <c r="BM840" s="399">
        <v>-8.6126432071141901E-2</v>
      </c>
      <c r="BN840" s="399">
        <v>5.84712455040741E-2</v>
      </c>
      <c r="BO840" s="399">
        <v>8.8810153317693194E-3</v>
      </c>
      <c r="BP840" s="399">
        <v>-4.9680352875028803E-2</v>
      </c>
      <c r="BQ840" s="399">
        <v>7.9780702311605195E-2</v>
      </c>
      <c r="BR840" s="399">
        <v>-4.8762444399219201E-2</v>
      </c>
      <c r="BS840" s="399">
        <v>7.1920662149907694E-2</v>
      </c>
      <c r="BT840" s="399">
        <v>-0.11649063203446</v>
      </c>
      <c r="BU840" s="399">
        <v>-6.8726260631427893E-2</v>
      </c>
      <c r="BV840" s="399">
        <v>0.217098882274011</v>
      </c>
      <c r="BW840" s="399">
        <v>-2.5389988532857399E-2</v>
      </c>
      <c r="BX840" s="403">
        <v>-6.5035253062790094E-2</v>
      </c>
      <c r="BY840" s="399">
        <v>2.6649123110049602E-2</v>
      </c>
      <c r="BZ840" s="399">
        <v>4.2802338686966897E-3</v>
      </c>
      <c r="CA840" s="399">
        <v>6.9328419866017996E-2</v>
      </c>
      <c r="CB840" s="399">
        <v>-3.79272880263462E-2</v>
      </c>
      <c r="CC840" s="399">
        <v>5.6065372040025201E-2</v>
      </c>
      <c r="CD840" s="399">
        <v>-6.7315762809348506E-2</v>
      </c>
      <c r="CE840" s="399">
        <v>-9.3254531035297197E-2</v>
      </c>
      <c r="CF840" s="399">
        <v>-4.84218182941531E-3</v>
      </c>
      <c r="CG840" s="399">
        <v>-8.1476387205303896E-2</v>
      </c>
      <c r="CH840" s="399">
        <v>1.7407254055209698E-2</v>
      </c>
      <c r="CI840" s="399">
        <v>0.17582419957678</v>
      </c>
      <c r="CJ840" s="399">
        <v>4.28919823882392E-2</v>
      </c>
      <c r="CK840" s="399">
        <v>4.2909506E-2</v>
      </c>
      <c r="CL840" s="399">
        <v>1.3955746E-2</v>
      </c>
      <c r="CM840" s="399">
        <v>-4.5230658999999999E-2</v>
      </c>
      <c r="CN840" s="399">
        <v>-6.3521670000000002E-2</v>
      </c>
      <c r="CO840" s="399">
        <v>3.6163626999999997E-2</v>
      </c>
      <c r="CP840" s="399">
        <v>-0.121990958</v>
      </c>
      <c r="CQ840" s="399"/>
      <c r="CR840" s="399">
        <v>-5.6050215667185301E-2</v>
      </c>
      <c r="CS840" s="399">
        <v>-5.2229537999999999E-2</v>
      </c>
      <c r="CT840" s="399">
        <v>2.9177732000000001E-2</v>
      </c>
      <c r="CU840" s="399">
        <v>5.2601573999999998E-2</v>
      </c>
      <c r="CV840" s="399">
        <v>-7.5561024000000004E-2</v>
      </c>
      <c r="CW840" s="399">
        <v>2.7725990999999998E-2</v>
      </c>
      <c r="CX840" s="399">
        <v>6.4133798000000006E-2</v>
      </c>
      <c r="CY840" s="399">
        <v>-0.138752816294232</v>
      </c>
      <c r="CZ840" s="399">
        <v>2.8233306E-2</v>
      </c>
      <c r="DA840" s="399">
        <v>-3.091E-2</v>
      </c>
      <c r="DB840" s="813">
        <v>-5.5599999999999997E-2</v>
      </c>
      <c r="DC840" s="399">
        <v>-9.8065551000000001E-2</v>
      </c>
      <c r="DD840" s="399">
        <v>0.133326263</v>
      </c>
      <c r="DE840" s="813">
        <v>-2.7693781000000001E-2</v>
      </c>
      <c r="DG840" s="404"/>
      <c r="DI840" s="399"/>
      <c r="DJ840" s="399">
        <v>-7.5083449156852097E-2</v>
      </c>
      <c r="DK840" s="399">
        <v>2.5352688764261399E-2</v>
      </c>
    </row>
    <row r="841" spans="1:115" customFormat="1">
      <c r="A841" s="398">
        <f t="shared" si="60"/>
        <v>44255</v>
      </c>
      <c r="B841" s="402"/>
      <c r="C841" s="400" cm="1">
        <f t="array" ref="C841">IFERROR(INDEX(NAVTracking!$B:$B,MATCH($A841,NAVTracking!$A:$A,0)) / INDEX(NAVTracking!$B:$B,MATCH($A841,NAVTracking!$A:$A,0)-1)-1,0)</f>
        <v>2.061111652663361E-2</v>
      </c>
      <c r="D841" s="399">
        <v>0</v>
      </c>
      <c r="E841" s="399">
        <v>2.9892124296355901E-2</v>
      </c>
      <c r="F841" s="399">
        <v>3.1358193847669198E-2</v>
      </c>
      <c r="G841" s="399">
        <v>4.4893970000000005E-2</v>
      </c>
      <c r="H841" s="399">
        <v>8.1188889999999996E-4</v>
      </c>
      <c r="I841" s="399">
        <v>0.22450859999999997</v>
      </c>
      <c r="J841" s="399">
        <v>0.11764709999999999</v>
      </c>
      <c r="K841" s="399">
        <v>6.843254E-2</v>
      </c>
      <c r="L841" s="399">
        <v>3.4251410000000003E-2</v>
      </c>
      <c r="M841" s="399">
        <v>7.0767689999999994E-2</v>
      </c>
      <c r="N841" s="399">
        <v>1.480216E-2</v>
      </c>
      <c r="O841" s="399">
        <v>-6.5351639999999996E-3</v>
      </c>
      <c r="P841" s="399">
        <v>-1.9255120000000001E-2</v>
      </c>
      <c r="Q841" s="399">
        <v>-5.5379630000000006E-2</v>
      </c>
      <c r="R841" s="399">
        <v>-7.9711915114804993E-2</v>
      </c>
      <c r="S841" s="399">
        <v>5.39003207464658E-2</v>
      </c>
      <c r="T841" s="399">
        <v>-1.31947368224123E-2</v>
      </c>
      <c r="U841" s="399">
        <v>1.03993340465526E-2</v>
      </c>
      <c r="V841" s="399">
        <v>-3.5328432804026901E-2</v>
      </c>
      <c r="W841" s="399">
        <v>0.206110060003489</v>
      </c>
      <c r="X841" s="399">
        <v>-2.8189800702486299E-2</v>
      </c>
      <c r="Y841" s="399">
        <v>4.4486442806479197E-2</v>
      </c>
      <c r="Z841" s="399">
        <v>0.27729811538608601</v>
      </c>
      <c r="AA841" s="399">
        <v>-5.8951851541473602E-2</v>
      </c>
      <c r="AB841" s="399">
        <v>0.104574515082081</v>
      </c>
      <c r="AC841" s="399">
        <v>-4.0166685833733597E-2</v>
      </c>
      <c r="AD841" s="399">
        <v>-2.8878136278510599E-2</v>
      </c>
      <c r="AE841" s="399">
        <v>0.124100584791713</v>
      </c>
      <c r="AF841" s="399">
        <v>-6.4049911558820102E-2</v>
      </c>
      <c r="AG841" s="399">
        <v>0.103219884088845</v>
      </c>
      <c r="AH841" s="399">
        <v>0.33739144552970801</v>
      </c>
      <c r="AI841" s="399">
        <v>0.109557996332318</v>
      </c>
      <c r="AJ841" s="399">
        <v>0.106465091929161</v>
      </c>
      <c r="AK841" s="399">
        <v>0.159486048989673</v>
      </c>
      <c r="AL841" s="399">
        <v>4.40341014532286E-2</v>
      </c>
      <c r="AM841" s="399">
        <v>3.4063128221896603E-2</v>
      </c>
      <c r="AN841" s="399">
        <v>0.172001117166864</v>
      </c>
      <c r="AO841" s="399">
        <v>-5.1722040826407301E-2</v>
      </c>
      <c r="AP841" s="399">
        <v>-5.7739803563088499E-2</v>
      </c>
      <c r="AQ841" s="399">
        <v>1.09589230700024E-2</v>
      </c>
      <c r="AR841" s="399">
        <v>5.5794009584805501E-2</v>
      </c>
      <c r="AS841" s="399"/>
      <c r="AT841" s="399">
        <v>6.7516236425571002E-2</v>
      </c>
      <c r="AU841" s="399">
        <v>2.1553806296774801E-2</v>
      </c>
      <c r="AV841" s="399">
        <v>-5.4038357564786699E-2</v>
      </c>
      <c r="AW841" s="399">
        <v>-3.6502639999985299E-2</v>
      </c>
      <c r="AX841" s="399">
        <v>1.05814243597246E-2</v>
      </c>
      <c r="AY841" s="399">
        <v>0.19795218886860999</v>
      </c>
      <c r="AZ841" s="399">
        <v>-1.4149082342195E-2</v>
      </c>
      <c r="BA841" s="399">
        <v>-2.7180430989419802E-2</v>
      </c>
      <c r="BB841" s="399">
        <v>0.10552712292415301</v>
      </c>
      <c r="BC841" s="399">
        <v>6.5150915113979899E-2</v>
      </c>
      <c r="BD841" s="399">
        <v>3.4347150746687899E-2</v>
      </c>
      <c r="BE841" s="399">
        <v>-7.2158192103943003E-2</v>
      </c>
      <c r="BF841" s="399">
        <v>0.155790686823786</v>
      </c>
      <c r="BG841" s="399">
        <v>0.111111121344455</v>
      </c>
      <c r="BH841" s="399">
        <v>0.162368716271939</v>
      </c>
      <c r="BI841" s="399">
        <v>1.32758749737535E-2</v>
      </c>
      <c r="BJ841" s="399">
        <v>3.2228865151361301E-2</v>
      </c>
      <c r="BK841" s="399">
        <v>0.18070449350976001</v>
      </c>
      <c r="BL841" s="399">
        <v>0.14377861869762901</v>
      </c>
      <c r="BM841" s="399">
        <v>-1.4498931421474201E-2</v>
      </c>
      <c r="BN841" s="399">
        <v>-9.0128760049239295E-2</v>
      </c>
      <c r="BO841" s="399">
        <v>0.19030000159861299</v>
      </c>
      <c r="BP841" s="399">
        <v>6.3546616832963407E-2</v>
      </c>
      <c r="BQ841" s="399">
        <v>7.5930915220773595E-2</v>
      </c>
      <c r="BR841" s="399">
        <v>-4.0770880841576301E-3</v>
      </c>
      <c r="BS841" s="399">
        <v>-4.9432917042146996E-4</v>
      </c>
      <c r="BT841" s="399">
        <v>0.100748914913045</v>
      </c>
      <c r="BU841" s="399">
        <v>-4.6046156726952097E-3</v>
      </c>
      <c r="BV841" s="399">
        <v>1.28256526694878E-2</v>
      </c>
      <c r="BW841" s="399">
        <v>-7.5236723907843805E-2</v>
      </c>
      <c r="BX841" s="403">
        <v>-4.8461298553428601E-2</v>
      </c>
      <c r="BY841" s="399">
        <v>-7.9993191459505605E-2</v>
      </c>
      <c r="BZ841" s="399">
        <v>6.5050673448330196E-3</v>
      </c>
      <c r="CA841" s="399">
        <v>0.119831214640574</v>
      </c>
      <c r="CB841" s="399">
        <v>5.4864927386087198E-2</v>
      </c>
      <c r="CC841" s="399">
        <v>-4.9127802775548103E-2</v>
      </c>
      <c r="CD841" s="399">
        <v>3.2888761857651397E-2</v>
      </c>
      <c r="CE841" s="399">
        <v>0.44086385565196001</v>
      </c>
      <c r="CF841" s="399">
        <v>-8.75837947082512E-2</v>
      </c>
      <c r="CG841" s="399">
        <v>4.0311820232250099E-2</v>
      </c>
      <c r="CH841" s="399">
        <v>0.26253646980804102</v>
      </c>
      <c r="CI841" s="399">
        <v>7.6810663682646593E-2</v>
      </c>
      <c r="CJ841" s="399">
        <v>4.1178315460306198E-3</v>
      </c>
      <c r="CK841" s="399">
        <v>-0.10572798799999999</v>
      </c>
      <c r="CL841" s="399">
        <v>-6.8451355000000005E-2</v>
      </c>
      <c r="CM841" s="399">
        <v>6.7944490000000001E-3</v>
      </c>
      <c r="CN841" s="399">
        <v>0.112240322</v>
      </c>
      <c r="CO841" s="399">
        <v>-0.104783222</v>
      </c>
      <c r="CP841" s="399">
        <v>1.7445333E-2</v>
      </c>
      <c r="CQ841" s="399"/>
      <c r="CR841" s="399">
        <v>-3.8628785089379601E-3</v>
      </c>
      <c r="CS841" s="399">
        <v>2.9264295999999999E-2</v>
      </c>
      <c r="CT841" s="399">
        <v>0.54190982499999996</v>
      </c>
      <c r="CU841" s="399">
        <v>0.117445388</v>
      </c>
      <c r="CV841" s="399">
        <v>1.3410112E-2</v>
      </c>
      <c r="CW841" s="399">
        <v>2.2530376000000001E-2</v>
      </c>
      <c r="CX841" s="399">
        <v>0.16123115099999999</v>
      </c>
      <c r="CY841" s="399">
        <v>0.14361294144171899</v>
      </c>
      <c r="CZ841" s="399">
        <v>0.26687592799999998</v>
      </c>
      <c r="DA841" s="399">
        <v>5.0460999999999999E-2</v>
      </c>
      <c r="DB841" s="813">
        <v>-5.1720000000000002E-2</v>
      </c>
      <c r="DC841" s="399">
        <v>9.8095223999999995E-2</v>
      </c>
      <c r="DD841" s="399">
        <v>-3.0827675999999998E-2</v>
      </c>
      <c r="DE841" s="813">
        <v>4.9758199999999999E-4</v>
      </c>
      <c r="DG841" s="404"/>
      <c r="DI841" s="399"/>
      <c r="DJ841" s="399">
        <v>-1.6235632233344701E-2</v>
      </c>
      <c r="DK841" s="399">
        <v>-0.142653278367428</v>
      </c>
    </row>
    <row r="842" spans="1:115" customFormat="1">
      <c r="A842" s="398">
        <f t="shared" si="60"/>
        <v>44286</v>
      </c>
      <c r="B842" s="402"/>
      <c r="C842" s="400" cm="1">
        <f t="array" ref="C842">IFERROR(INDEX(NAVTracking!$B:$B,MATCH($A842,NAVTracking!$A:$A,0)) / INDEX(NAVTracking!$B:$B,MATCH($A842,NAVTracking!$A:$A,0)-1)-1,0)</f>
        <v>3.2583708694978508E-2</v>
      </c>
      <c r="D842" s="399">
        <v>0</v>
      </c>
      <c r="E842" s="399">
        <v>3.4525586154488801E-2</v>
      </c>
      <c r="F842" s="399">
        <v>3.82680002322002E-2</v>
      </c>
      <c r="G842" s="399">
        <v>8.3510069999999992E-2</v>
      </c>
      <c r="H842" s="399">
        <v>4.2221019999999998E-2</v>
      </c>
      <c r="I842" s="399">
        <v>3.028407E-2</v>
      </c>
      <c r="J842" s="399">
        <v>5.8604630000000005E-2</v>
      </c>
      <c r="K842" s="399">
        <v>7.662403000000001E-2</v>
      </c>
      <c r="L842" s="399">
        <v>5.1463260000000004E-2</v>
      </c>
      <c r="M842" s="399">
        <v>1.364244E-2</v>
      </c>
      <c r="N842" s="399">
        <v>7.3514259999999994E-3</v>
      </c>
      <c r="O842" s="399">
        <v>8.1393170000000001E-2</v>
      </c>
      <c r="P842" s="399">
        <v>2.12193E-2</v>
      </c>
      <c r="Q842" s="399">
        <v>0.10296229999999999</v>
      </c>
      <c r="R842" s="399">
        <v>7.3395470916401903E-3</v>
      </c>
      <c r="S842" s="399">
        <v>8.8596901370837797E-2</v>
      </c>
      <c r="T842" s="399">
        <v>-7.1115867758970303E-2</v>
      </c>
      <c r="U842" s="399">
        <v>1.1390066836509E-2</v>
      </c>
      <c r="V842" s="399">
        <v>3.7186309091885502E-4</v>
      </c>
      <c r="W842" s="399">
        <v>-0.232519545580264</v>
      </c>
      <c r="X842" s="399">
        <v>-7.6121309435343001E-3</v>
      </c>
      <c r="Y842" s="399">
        <v>7.6556346205479006E-2</v>
      </c>
      <c r="Z842" s="399">
        <v>0.23100471854900101</v>
      </c>
      <c r="AA842" s="399">
        <v>6.4894302202877799E-2</v>
      </c>
      <c r="AB842" s="399">
        <v>1.2895686499358501E-2</v>
      </c>
      <c r="AC842" s="399">
        <v>-2.1385703846709E-2</v>
      </c>
      <c r="AD842" s="399">
        <v>7.2119979539227996E-2</v>
      </c>
      <c r="AE842" s="399">
        <v>-2.3910226270640801E-2</v>
      </c>
      <c r="AF842" s="399">
        <v>5.4420258421938802E-2</v>
      </c>
      <c r="AG842" s="399">
        <v>9.9941550469775806E-2</v>
      </c>
      <c r="AH842" s="399">
        <v>-6.4024316276047799E-3</v>
      </c>
      <c r="AI842" s="399">
        <v>1.5597487156415501E-2</v>
      </c>
      <c r="AJ842" s="399">
        <v>2.0084961578440599E-2</v>
      </c>
      <c r="AK842" s="399">
        <v>3.4409236565935801E-2</v>
      </c>
      <c r="AL842" s="399">
        <v>0.132653102782788</v>
      </c>
      <c r="AM842" s="399">
        <v>0.11884928539818</v>
      </c>
      <c r="AN842" s="399">
        <v>5.2002188795246401E-2</v>
      </c>
      <c r="AO842" s="399">
        <v>-1.5945846180357898E-2</v>
      </c>
      <c r="AP842" s="399">
        <v>7.1332129948100204E-2</v>
      </c>
      <c r="AQ842" s="399">
        <v>-1.40228426251152E-2</v>
      </c>
      <c r="AR842" s="399">
        <v>-2.6369478765085101E-2</v>
      </c>
      <c r="AS842" s="399"/>
      <c r="AT842" s="399">
        <v>8.7738183717103096E-2</v>
      </c>
      <c r="AU842" s="399">
        <v>-0.101169379160491</v>
      </c>
      <c r="AV842" s="399">
        <v>0.10363733640704299</v>
      </c>
      <c r="AW842" s="399">
        <v>9.6332886908923707E-2</v>
      </c>
      <c r="AX842" s="399">
        <v>-2.90177722441749E-2</v>
      </c>
      <c r="AY842" s="399">
        <v>-2.27919815940009E-2</v>
      </c>
      <c r="AZ842" s="399">
        <v>8.4766438570039904E-2</v>
      </c>
      <c r="BA842" s="399">
        <v>9.59097040498397E-2</v>
      </c>
      <c r="BB842" s="399">
        <v>4.4907680811068201E-3</v>
      </c>
      <c r="BC842" s="399">
        <v>-1.2954813473690501E-2</v>
      </c>
      <c r="BD842" s="399">
        <v>2.4246417564233098E-3</v>
      </c>
      <c r="BE842" s="399">
        <v>1.1009156924457E-2</v>
      </c>
      <c r="BF842" s="399">
        <v>7.1210561006924897E-2</v>
      </c>
      <c r="BG842" s="399">
        <v>4.70085424035422E-2</v>
      </c>
      <c r="BH842" s="399">
        <v>-3.7101078619195198E-2</v>
      </c>
      <c r="BI842" s="399">
        <v>-6.7366377865837199E-2</v>
      </c>
      <c r="BJ842" s="399">
        <v>4.7744988125166102E-2</v>
      </c>
      <c r="BK842" s="399">
        <v>7.40689669865153E-2</v>
      </c>
      <c r="BL842" s="399">
        <v>3.4381995686044699E-2</v>
      </c>
      <c r="BM842" s="399">
        <v>2.9044507823918699E-3</v>
      </c>
      <c r="BN842" s="399">
        <v>7.87950921923352E-2</v>
      </c>
      <c r="BO842" s="399">
        <v>4.7899999479065598E-2</v>
      </c>
      <c r="BP842" s="399">
        <v>2.6365693407967E-2</v>
      </c>
      <c r="BQ842" s="399">
        <v>2.6371079695463401E-2</v>
      </c>
      <c r="BR842" s="399">
        <v>0.12392964270572</v>
      </c>
      <c r="BS842" s="399">
        <v>1.32842677166966E-2</v>
      </c>
      <c r="BT842" s="399">
        <v>-3.1074782580873201E-3</v>
      </c>
      <c r="BU842" s="399">
        <v>0.15177758737854199</v>
      </c>
      <c r="BV842" s="399">
        <v>0.11942323844727799</v>
      </c>
      <c r="BW842" s="399">
        <v>4.9854650887598502E-2</v>
      </c>
      <c r="BX842" s="403">
        <v>4.43444164432178E-2</v>
      </c>
      <c r="BY842" s="399">
        <v>0.12781881457045</v>
      </c>
      <c r="BZ842" s="399">
        <v>0.152440337696648</v>
      </c>
      <c r="CA842" s="399">
        <v>7.4261135398508704E-2</v>
      </c>
      <c r="CB842" s="399">
        <v>7.0360282638973703E-2</v>
      </c>
      <c r="CC842" s="399">
        <v>0.10421250765366701</v>
      </c>
      <c r="CD842" s="399">
        <v>-0.21780788724971101</v>
      </c>
      <c r="CE842" s="399">
        <v>-0.144658534212289</v>
      </c>
      <c r="CF842" s="399">
        <v>0.11914864496003701</v>
      </c>
      <c r="CG842" s="399">
        <v>7.2745213357170393E-2</v>
      </c>
      <c r="CH842" s="399">
        <v>-2.5797151717539601E-2</v>
      </c>
      <c r="CI842" s="399">
        <v>0.114456233874574</v>
      </c>
      <c r="CJ842" s="399">
        <v>1.4588252009133801E-2</v>
      </c>
      <c r="CK842" s="399">
        <v>5.0092121000000003E-2</v>
      </c>
      <c r="CL842" s="399">
        <v>8.9697412000000004E-2</v>
      </c>
      <c r="CM842" s="399">
        <v>8.5890556000000007E-2</v>
      </c>
      <c r="CN842" s="399">
        <v>0.11444721200000001</v>
      </c>
      <c r="CO842" s="399">
        <v>5.6667381000000003E-2</v>
      </c>
      <c r="CP842" s="399">
        <v>8.4889304999999998E-2</v>
      </c>
      <c r="CQ842" s="399"/>
      <c r="CR842" s="399">
        <v>0.16901918770110599</v>
      </c>
      <c r="CS842" s="399">
        <v>-0.104364003</v>
      </c>
      <c r="CT842" s="399">
        <v>-7.5347290000000004E-3</v>
      </c>
      <c r="CU842" s="399">
        <v>0.20899699499999999</v>
      </c>
      <c r="CV842" s="399">
        <v>0.14923112599999999</v>
      </c>
      <c r="CW842" s="399">
        <v>4.5613239999999999E-2</v>
      </c>
      <c r="CX842" s="399">
        <v>0.119434138</v>
      </c>
      <c r="CY842" s="399">
        <v>0.14300947965574601</v>
      </c>
      <c r="CZ842" s="399">
        <v>0.12345136700000001</v>
      </c>
      <c r="DA842" s="399">
        <v>9.0261999999999995E-2</v>
      </c>
      <c r="DB842" s="813">
        <v>-1.5949999999999999E-2</v>
      </c>
      <c r="DC842" s="399">
        <v>6.2864339999999996E-3</v>
      </c>
      <c r="DD842" s="399">
        <v>5.0093200000000005E-4</v>
      </c>
      <c r="DE842" s="813">
        <v>2.1604837000000002E-2</v>
      </c>
      <c r="DG842" s="404"/>
      <c r="DI842" s="399"/>
      <c r="DJ842" s="399">
        <v>4.8288446131160297E-2</v>
      </c>
      <c r="DK842" s="399">
        <v>1.74478853487369E-2</v>
      </c>
    </row>
    <row r="843" spans="1:115" customFormat="1">
      <c r="A843" s="398">
        <f t="shared" si="60"/>
        <v>44316</v>
      </c>
      <c r="B843" s="402"/>
      <c r="C843" s="400" cm="1">
        <f t="array" ref="C843">IFERROR(INDEX(NAVTracking!$B:$B,MATCH($A843,NAVTracking!$A:$A,0)) / INDEX(NAVTracking!$B:$B,MATCH($A843,NAVTracking!$A:$A,0)-1)-1,0)</f>
        <v>5.5777282651362725E-2</v>
      </c>
      <c r="D843" s="399">
        <v>0</v>
      </c>
      <c r="E843" s="399">
        <v>5.0706358584887201E-2</v>
      </c>
      <c r="F843" s="399">
        <v>4.9553587855575502E-2</v>
      </c>
      <c r="G843" s="399">
        <v>4.9783169999999995E-2</v>
      </c>
      <c r="H843" s="399">
        <v>6.3172859999999997E-2</v>
      </c>
      <c r="I843" s="399">
        <v>4.2647060000000001E-3</v>
      </c>
      <c r="J843" s="399">
        <v>6.2721890000000002E-2</v>
      </c>
      <c r="K843" s="399">
        <v>3.5821840000000001E-2</v>
      </c>
      <c r="L843" s="399">
        <v>7.859787E-2</v>
      </c>
      <c r="M843" s="399">
        <v>6.6841010000000006E-2</v>
      </c>
      <c r="N843" s="399">
        <v>5.1465870000000004E-2</v>
      </c>
      <c r="O843" s="399">
        <v>1.8347080000000002E-2</v>
      </c>
      <c r="P843" s="399">
        <v>4.1442620000000006E-2</v>
      </c>
      <c r="Q843" s="399">
        <v>3.7790900000000002E-2</v>
      </c>
      <c r="R843" s="399">
        <v>7.6217800256838303E-2</v>
      </c>
      <c r="S843" s="399">
        <v>-7.8527574974449604E-3</v>
      </c>
      <c r="T843" s="399">
        <v>3.9745257918242398E-2</v>
      </c>
      <c r="U843" s="399">
        <v>7.5983803736767899E-2</v>
      </c>
      <c r="V843" s="399">
        <v>0.12066263132279401</v>
      </c>
      <c r="W843" s="399">
        <v>-3.31877780713494E-2</v>
      </c>
      <c r="X843" s="399">
        <v>0.105027182102658</v>
      </c>
      <c r="Y843" s="399">
        <v>0.19828586151868</v>
      </c>
      <c r="Z843" s="399">
        <v>-5.2529269839700701E-2</v>
      </c>
      <c r="AA843" s="399">
        <v>5.7895502827862003E-2</v>
      </c>
      <c r="AB843" s="399">
        <v>0.14705181523423499</v>
      </c>
      <c r="AC843" s="399">
        <v>8.7081760665668403E-2</v>
      </c>
      <c r="AD843" s="399">
        <v>6.2069661273874199E-2</v>
      </c>
      <c r="AE843" s="399">
        <v>8.1291998984842594E-3</v>
      </c>
      <c r="AF843" s="399">
        <v>9.5640367759497399E-2</v>
      </c>
      <c r="AG843" s="399">
        <v>6.3686068702740906E-2</v>
      </c>
      <c r="AH843" s="399">
        <v>-1.06886543579882E-2</v>
      </c>
      <c r="AI843" s="399">
        <v>0.16508039316859799</v>
      </c>
      <c r="AJ843" s="399">
        <v>0.141079833268663</v>
      </c>
      <c r="AK843" s="399">
        <v>-2.5445340849106698E-2</v>
      </c>
      <c r="AL843" s="399">
        <v>4.0126808552495501E-2</v>
      </c>
      <c r="AM843" s="399">
        <v>2.9932330011335599E-2</v>
      </c>
      <c r="AN843" s="399">
        <v>4.2352813013625902E-2</v>
      </c>
      <c r="AO843" s="399">
        <v>9.3117271540783003E-2</v>
      </c>
      <c r="AP843" s="399">
        <v>-3.3597203558243798E-2</v>
      </c>
      <c r="AQ843" s="399">
        <v>-2.0317211401984499E-3</v>
      </c>
      <c r="AR843" s="399">
        <v>0.124454660492196</v>
      </c>
      <c r="AS843" s="399"/>
      <c r="AT843" s="399">
        <v>8.4764482275703198E-2</v>
      </c>
      <c r="AU843" s="399">
        <v>9.72800637376387E-2</v>
      </c>
      <c r="AV843" s="399">
        <v>1.9158686190560999E-2</v>
      </c>
      <c r="AW843" s="399">
        <v>-8.5400738796902395E-3</v>
      </c>
      <c r="AX843" s="399">
        <v>8.6917986563545394E-2</v>
      </c>
      <c r="AY843" s="399">
        <v>0.1204042410996</v>
      </c>
      <c r="AZ843" s="399">
        <v>0.11327752041101399</v>
      </c>
      <c r="BA843" s="399">
        <v>6.4510993684146797E-2</v>
      </c>
      <c r="BB843" s="399">
        <v>-5.5183457751499902E-2</v>
      </c>
      <c r="BC843" s="399">
        <v>7.8264717170737505E-2</v>
      </c>
      <c r="BD843" s="399">
        <v>7.3318112492446394E-2</v>
      </c>
      <c r="BE843" s="399">
        <v>1.54032182418686E-2</v>
      </c>
      <c r="BF843" s="399">
        <v>0.10446347667279</v>
      </c>
      <c r="BG843" s="399">
        <v>-5.79592516614299E-2</v>
      </c>
      <c r="BH843" s="399">
        <v>-2.0539837159070901E-2</v>
      </c>
      <c r="BI843" s="399">
        <v>8.1189797755035098E-2</v>
      </c>
      <c r="BJ843" s="399">
        <v>5.8366168299893398E-2</v>
      </c>
      <c r="BK843" s="399">
        <v>-1.17689634294647E-2</v>
      </c>
      <c r="BL843" s="399">
        <v>1.6329917112820998E-2</v>
      </c>
      <c r="BM843" s="399">
        <v>0.170595731450192</v>
      </c>
      <c r="BN843" s="399">
        <v>4.3989526433200997E-2</v>
      </c>
      <c r="BO843" s="399">
        <v>-1.6413889067326399E-2</v>
      </c>
      <c r="BP843" s="399">
        <v>4.2456672236828197E-2</v>
      </c>
      <c r="BQ843" s="399">
        <v>4.1624170779092903E-2</v>
      </c>
      <c r="BR843" s="399">
        <v>7.1841142810135705E-2</v>
      </c>
      <c r="BS843" s="399">
        <v>6.6249110701987997E-3</v>
      </c>
      <c r="BT843" s="399">
        <v>0.10310299883316899</v>
      </c>
      <c r="BU843" s="399">
        <v>2.03468308348113E-2</v>
      </c>
      <c r="BV843" s="399">
        <v>-4.1767266388061898E-3</v>
      </c>
      <c r="BW843" s="399">
        <v>3.00376552739023E-2</v>
      </c>
      <c r="BX843" s="403">
        <v>5.4593374709102298E-2</v>
      </c>
      <c r="BY843" s="399">
        <v>4.30954286229807E-2</v>
      </c>
      <c r="BZ843" s="399">
        <v>-8.4126188169326693E-3</v>
      </c>
      <c r="CA843" s="399">
        <v>4.4746111452905898E-2</v>
      </c>
      <c r="CB843" s="399">
        <v>7.0543086441876304E-2</v>
      </c>
      <c r="CC843" s="399">
        <v>2.2216038621722001E-2</v>
      </c>
      <c r="CD843" s="399">
        <v>3.7337758549171797E-4</v>
      </c>
      <c r="CE843" s="399">
        <v>-0.16439498531261901</v>
      </c>
      <c r="CF843" s="399">
        <v>3.5506847076234901E-2</v>
      </c>
      <c r="CG843" s="399">
        <v>2.75027296889165E-2</v>
      </c>
      <c r="CH843" s="399">
        <v>-5.1491338450798596E-3</v>
      </c>
      <c r="CI843" s="399">
        <v>1.07081680475795E-2</v>
      </c>
      <c r="CJ843" s="399">
        <v>6.9601659412087402E-2</v>
      </c>
      <c r="CK843" s="399">
        <v>1.7246424E-2</v>
      </c>
      <c r="CL843" s="399">
        <v>1.6462849000000002E-2</v>
      </c>
      <c r="CM843" s="399">
        <v>3.8821653999999997E-2</v>
      </c>
      <c r="CN843" s="399">
        <v>0.145506474</v>
      </c>
      <c r="CO843" s="399">
        <v>4.0488412000000001E-2</v>
      </c>
      <c r="CP843" s="399">
        <v>2.4094088E-2</v>
      </c>
      <c r="CQ843" s="399"/>
      <c r="CR843" s="399">
        <v>6.9369100006296494E-2</v>
      </c>
      <c r="CS843" s="399">
        <v>-1.8999058999999999E-2</v>
      </c>
      <c r="CT843" s="399">
        <v>-0.147195141</v>
      </c>
      <c r="CU843" s="399">
        <v>0.101511568</v>
      </c>
      <c r="CV843" s="399">
        <v>2.1475596E-2</v>
      </c>
      <c r="CW843" s="399">
        <v>2.9939799E-2</v>
      </c>
      <c r="CX843" s="399">
        <v>4.8626221999999997E-2</v>
      </c>
      <c r="CY843" s="399">
        <v>-5.2911096882871603E-3</v>
      </c>
      <c r="CZ843" s="399">
        <v>2.0992934000000001E-2</v>
      </c>
      <c r="DA843" s="399">
        <v>0.15742</v>
      </c>
      <c r="DB843" s="813">
        <v>9.3117000000000005E-2</v>
      </c>
      <c r="DC843" s="399">
        <v>7.8208565999999993E-2</v>
      </c>
      <c r="DD843" s="399">
        <v>5.6817179999999997E-3</v>
      </c>
      <c r="DE843" s="813">
        <v>3.6141639000000003E-2</v>
      </c>
      <c r="DG843" s="404"/>
      <c r="DI843" s="399"/>
      <c r="DJ843" s="399">
        <v>4.54810906119631E-2</v>
      </c>
      <c r="DK843" s="399">
        <v>1.09776889541204E-2</v>
      </c>
    </row>
    <row r="844" spans="1:115" customFormat="1">
      <c r="A844" s="398">
        <f t="shared" si="60"/>
        <v>44347</v>
      </c>
      <c r="B844" s="402"/>
      <c r="C844" s="400" cm="1">
        <f t="array" ref="C844">IFERROR(INDEX(NAVTracking!$B:$B,MATCH($A844,NAVTracking!$A:$A,0)) / INDEX(NAVTracking!$B:$B,MATCH($A844,NAVTracking!$A:$A,0)-1)-1,0)</f>
        <v>1.9556348865413575E-2</v>
      </c>
      <c r="D844" s="399">
        <v>0</v>
      </c>
      <c r="E844" s="399">
        <v>3.1794567540637201E-3</v>
      </c>
      <c r="F844" s="399">
        <v>4.1752516198223502E-3</v>
      </c>
      <c r="G844" s="399">
        <v>5.4086800000000004E-2</v>
      </c>
      <c r="H844" s="399">
        <v>-2.8595079999999998E-2</v>
      </c>
      <c r="I844" s="399">
        <v>6.5456139999999996E-2</v>
      </c>
      <c r="J844" s="399">
        <v>4.1314029999999995E-2</v>
      </c>
      <c r="K844" s="399">
        <v>2.5095640000000002E-2</v>
      </c>
      <c r="L844" s="399">
        <v>8.074284000000001E-3</v>
      </c>
      <c r="M844" s="399">
        <v>-8.6517659999999993E-4</v>
      </c>
      <c r="N844" s="399">
        <v>-1.2362709999999999E-2</v>
      </c>
      <c r="O844" s="399">
        <v>1.834711E-2</v>
      </c>
      <c r="P844" s="399">
        <v>7.345842E-3</v>
      </c>
      <c r="Q844" s="399">
        <v>-2.3385E-2</v>
      </c>
      <c r="R844" s="399">
        <v>-5.0497112485784201E-2</v>
      </c>
      <c r="S844" s="399">
        <v>4.8291351878502801E-2</v>
      </c>
      <c r="T844" s="399">
        <v>-1.8867935110328402E-2</v>
      </c>
      <c r="U844" s="399">
        <v>0.118537118975255</v>
      </c>
      <c r="V844" s="399">
        <v>-7.0470222534654195E-2</v>
      </c>
      <c r="W844" s="399">
        <v>-6.6847322950566501E-2</v>
      </c>
      <c r="X844" s="399">
        <v>-0.121001795850985</v>
      </c>
      <c r="Y844" s="399">
        <v>4.7236942192517999E-2</v>
      </c>
      <c r="Z844" s="399">
        <v>7.7002073335941501E-2</v>
      </c>
      <c r="AA844" s="399">
        <v>1.6608928543756198E-2</v>
      </c>
      <c r="AB844" s="399">
        <v>1.66640933190693E-2</v>
      </c>
      <c r="AC844" s="399">
        <v>3.3779083587580097E-2</v>
      </c>
      <c r="AD844" s="399">
        <v>-5.4900941592496297E-2</v>
      </c>
      <c r="AE844" s="399">
        <v>-3.9619450632749097E-2</v>
      </c>
      <c r="AF844" s="399">
        <v>-1.78213095786556E-2</v>
      </c>
      <c r="AG844" s="399">
        <v>4.5730062852655497E-2</v>
      </c>
      <c r="AH844" s="399">
        <v>1.47244600522609E-2</v>
      </c>
      <c r="AI844" s="399">
        <v>5.9745628277241205E-4</v>
      </c>
      <c r="AJ844" s="399">
        <v>1.4234534337156299E-3</v>
      </c>
      <c r="AK844" s="399">
        <v>3.5248013085001001E-2</v>
      </c>
      <c r="AL844" s="399">
        <v>7.5659884599149602E-2</v>
      </c>
      <c r="AM844" s="399">
        <v>1.10955487039137E-2</v>
      </c>
      <c r="AN844" s="399">
        <v>4.7384884260864402E-2</v>
      </c>
      <c r="AO844" s="399">
        <v>-3.6209575949740898E-2</v>
      </c>
      <c r="AP844" s="399">
        <v>1.8658006804124602E-2</v>
      </c>
      <c r="AQ844" s="399">
        <v>3.1031230549317401E-2</v>
      </c>
      <c r="AR844" s="399">
        <v>8.2281256103913E-2</v>
      </c>
      <c r="AS844" s="399"/>
      <c r="AT844" s="399">
        <v>3.8923391426320897E-2</v>
      </c>
      <c r="AU844" s="399">
        <v>2.7901143051173902E-2</v>
      </c>
      <c r="AV844" s="399">
        <v>2.6220927614091401E-2</v>
      </c>
      <c r="AW844" s="399">
        <v>1.07181164820511E-2</v>
      </c>
      <c r="AX844" s="399">
        <v>-9.6559147511892096E-3</v>
      </c>
      <c r="AY844" s="399">
        <v>0.104986935971656</v>
      </c>
      <c r="AZ844" s="399">
        <v>3.7300685257865202E-2</v>
      </c>
      <c r="BA844" s="399">
        <v>-2.4205380603083099E-2</v>
      </c>
      <c r="BB844" s="399">
        <v>-5.4912443255617999E-3</v>
      </c>
      <c r="BC844" s="399">
        <v>-9.1087339206822202E-2</v>
      </c>
      <c r="BD844" s="399">
        <v>-4.5285295672519099E-2</v>
      </c>
      <c r="BE844" s="399">
        <v>-4.3858809345903499E-2</v>
      </c>
      <c r="BF844" s="399">
        <v>5.2880461312680503E-2</v>
      </c>
      <c r="BG844" s="399">
        <v>0.259098772117895</v>
      </c>
      <c r="BH844" s="399">
        <v>-6.91939985387923E-3</v>
      </c>
      <c r="BI844" s="399">
        <v>3.1474539729681998E-2</v>
      </c>
      <c r="BJ844" s="399">
        <v>7.4775799903250501E-3</v>
      </c>
      <c r="BK844" s="399">
        <v>5.6858515966232002E-2</v>
      </c>
      <c r="BL844" s="399">
        <v>6.7810918907881407E-2</v>
      </c>
      <c r="BM844" s="399">
        <v>-2.63815809875989E-2</v>
      </c>
      <c r="BN844" s="399">
        <v>7.6815656387403397E-2</v>
      </c>
      <c r="BO844" s="399">
        <v>1.9311947460522699E-2</v>
      </c>
      <c r="BP844" s="399">
        <v>2.1193216915601401E-2</v>
      </c>
      <c r="BQ844" s="399">
        <v>8.7055037412799102E-2</v>
      </c>
      <c r="BR844" s="399">
        <v>3.2898815406760401E-2</v>
      </c>
      <c r="BS844" s="399">
        <v>-1.36473927080432E-2</v>
      </c>
      <c r="BT844" s="399">
        <v>-2.5388887610429099E-2</v>
      </c>
      <c r="BU844" s="399">
        <v>5.1637340842987302E-2</v>
      </c>
      <c r="BV844" s="399">
        <v>3.6525606641788201E-2</v>
      </c>
      <c r="BW844" s="399">
        <v>1.91389791911875E-2</v>
      </c>
      <c r="BX844" s="403">
        <v>7.0536530091675098E-2</v>
      </c>
      <c r="BY844" s="399">
        <v>4.9127560995816302E-3</v>
      </c>
      <c r="BZ844" s="399">
        <v>3.9088603860470299E-2</v>
      </c>
      <c r="CA844" s="399">
        <v>6.7372439101041001E-2</v>
      </c>
      <c r="CB844" s="399">
        <v>1.5052780789404301E-2</v>
      </c>
      <c r="CC844" s="399">
        <v>0.131413680698371</v>
      </c>
      <c r="CD844" s="399">
        <v>-6.7572582074812607E-2</v>
      </c>
      <c r="CE844" s="399">
        <v>-6.5246369243889907E-2</v>
      </c>
      <c r="CF844" s="399">
        <v>0.177375390116049</v>
      </c>
      <c r="CG844" s="399">
        <v>3.9679245113935599E-2</v>
      </c>
      <c r="CH844" s="399">
        <v>0.15822566959228099</v>
      </c>
      <c r="CI844" s="399">
        <v>-2.1671118524750899E-3</v>
      </c>
      <c r="CJ844" s="399">
        <v>-7.6272813934403702E-3</v>
      </c>
      <c r="CK844" s="399">
        <v>4.3901943999999998E-2</v>
      </c>
      <c r="CL844" s="399">
        <v>0.27996300899999998</v>
      </c>
      <c r="CM844" s="399">
        <v>5.8194395000000003E-2</v>
      </c>
      <c r="CN844" s="399">
        <v>6.5846767E-2</v>
      </c>
      <c r="CO844" s="399">
        <v>-2.2801900000000001E-3</v>
      </c>
      <c r="CP844" s="399">
        <v>2.4268135E-2</v>
      </c>
      <c r="CQ844" s="399"/>
      <c r="CR844" s="399">
        <v>1.9641700966630302E-2</v>
      </c>
      <c r="CS844" s="399">
        <v>-4.3440101000000002E-2</v>
      </c>
      <c r="CT844" s="399">
        <v>4.3521424000000003E-2</v>
      </c>
      <c r="CU844" s="399">
        <v>7.9966020000000002E-3</v>
      </c>
      <c r="CV844" s="399">
        <v>-4.6900228000000002E-2</v>
      </c>
      <c r="CW844" s="399">
        <v>-2.8963156E-2</v>
      </c>
      <c r="CX844" s="399">
        <v>5.9042991000000003E-2</v>
      </c>
      <c r="CY844" s="399">
        <v>0.110137718195696</v>
      </c>
      <c r="CZ844" s="399">
        <v>9.0983263999999994E-2</v>
      </c>
      <c r="DA844" s="399">
        <v>1.2031E-2</v>
      </c>
      <c r="DB844" s="813">
        <v>-3.6209999999999999E-2</v>
      </c>
      <c r="DC844" s="399">
        <v>-2.8024383E-2</v>
      </c>
      <c r="DD844" s="399">
        <v>-2.8564168000000001E-2</v>
      </c>
      <c r="DE844" s="813">
        <v>1.0958923000000001E-2</v>
      </c>
      <c r="DG844" s="404"/>
      <c r="DI844" s="399"/>
      <c r="DJ844" s="399">
        <v>0.25041827633555802</v>
      </c>
      <c r="DK844" s="399">
        <v>0.11910853196030401</v>
      </c>
    </row>
    <row r="845" spans="1:115" customFormat="1">
      <c r="A845" s="398">
        <f t="shared" si="60"/>
        <v>44377</v>
      </c>
      <c r="B845" s="402"/>
      <c r="C845" s="400" cm="1">
        <f t="array" ref="C845">IFERROR(INDEX(NAVTracking!$B:$B,MATCH($A845,NAVTracking!$A:$A,0)) / INDEX(NAVTracking!$B:$B,MATCH($A845,NAVTracking!$A:$A,0)-1)-1,0)</f>
        <v>3.5884339299753654E-2</v>
      </c>
      <c r="D845" s="399">
        <v>0</v>
      </c>
      <c r="E845" s="399">
        <v>2.3547450196778699E-2</v>
      </c>
      <c r="F845" s="399">
        <v>2.4804738572469801E-2</v>
      </c>
      <c r="G845" s="399">
        <v>-5.1853540000000004E-2</v>
      </c>
      <c r="H845" s="399">
        <v>3.0646409999999999E-2</v>
      </c>
      <c r="I845" s="399">
        <v>5.2042909999999998E-2</v>
      </c>
      <c r="J845" s="399">
        <v>-2.872121E-2</v>
      </c>
      <c r="K845" s="399">
        <v>-1.998861E-2</v>
      </c>
      <c r="L845" s="399">
        <v>2.6392000000000002E-2</v>
      </c>
      <c r="M845" s="399">
        <v>3.9544860000000001E-2</v>
      </c>
      <c r="N845" s="399">
        <v>7.2753289999999998E-2</v>
      </c>
      <c r="O845" s="399">
        <v>-6.9481740000000005E-3</v>
      </c>
      <c r="P845" s="399">
        <v>3.272282E-2</v>
      </c>
      <c r="Q845" s="399">
        <v>-1.863793E-2</v>
      </c>
      <c r="R845" s="399">
        <v>9.9109263617794305E-2</v>
      </c>
      <c r="S845" s="399">
        <v>1.80411657754222E-2</v>
      </c>
      <c r="T845" s="399">
        <v>0.17295202494301201</v>
      </c>
      <c r="U845" s="399">
        <v>9.3348440739213501E-2</v>
      </c>
      <c r="V845" s="399">
        <v>6.7354987370939798E-2</v>
      </c>
      <c r="W845" s="399">
        <v>3.8874965394261198E-2</v>
      </c>
      <c r="X845" s="399">
        <v>-1.3875481689558501E-2</v>
      </c>
      <c r="Y845" s="399">
        <v>4.8235728085434602E-2</v>
      </c>
      <c r="Z845" s="399">
        <v>-2.0014051495047199E-2</v>
      </c>
      <c r="AA845" s="399">
        <v>4.5998940752519799E-2</v>
      </c>
      <c r="AB845" s="399">
        <v>9.4470321950120104E-2</v>
      </c>
      <c r="AC845" s="399">
        <v>2.5913473375816998E-2</v>
      </c>
      <c r="AD845" s="399">
        <v>6.61706264235606E-2</v>
      </c>
      <c r="AE845" s="399">
        <v>-1.6120849271857099E-2</v>
      </c>
      <c r="AF845" s="399">
        <v>-1.06809073228353E-4</v>
      </c>
      <c r="AG845" s="399">
        <v>-3.4896522560353298E-2</v>
      </c>
      <c r="AH845" s="399">
        <v>0.262928913223482</v>
      </c>
      <c r="AI845" s="399">
        <v>3.9294070005820997E-2</v>
      </c>
      <c r="AJ845" s="399">
        <v>3.6039602811700898E-2</v>
      </c>
      <c r="AK845" s="399">
        <v>-9.0820806254315406E-2</v>
      </c>
      <c r="AL845" s="399">
        <v>-5.9978073914418398E-3</v>
      </c>
      <c r="AM845" s="399">
        <v>-1.0073288410933599E-2</v>
      </c>
      <c r="AN845" s="399">
        <v>3.3139222866347402E-3</v>
      </c>
      <c r="AO845" s="399">
        <v>0.12948347632731999</v>
      </c>
      <c r="AP845" s="399">
        <v>8.3192898613029406E-2</v>
      </c>
      <c r="AQ845" s="399">
        <v>0.13212661582021801</v>
      </c>
      <c r="AR845" s="399">
        <v>0.23162183997559799</v>
      </c>
      <c r="AS845" s="399">
        <v>-0.153566459455278</v>
      </c>
      <c r="AT845" s="399">
        <v>-1.14301588355175E-2</v>
      </c>
      <c r="AU845" s="399">
        <v>2.1472781260753498E-2</v>
      </c>
      <c r="AV845" s="399">
        <v>8.8717204766708396E-3</v>
      </c>
      <c r="AW845" s="399">
        <v>5.9311051852528596E-4</v>
      </c>
      <c r="AX845" s="399">
        <v>-1.9101253402267201E-2</v>
      </c>
      <c r="AY845" s="399">
        <v>-7.1258943807786496E-2</v>
      </c>
      <c r="AZ845" s="399">
        <v>-3.9078794051604901E-2</v>
      </c>
      <c r="BA845" s="399">
        <v>-5.3347922997789503E-2</v>
      </c>
      <c r="BB845" s="399">
        <v>-2.3993568667843801E-2</v>
      </c>
      <c r="BC845" s="399">
        <v>9.5631845994578094E-2</v>
      </c>
      <c r="BD845" s="399">
        <v>-1.7766724449925699E-3</v>
      </c>
      <c r="BE845" s="399">
        <v>-3.3552220851127801E-2</v>
      </c>
      <c r="BF845" s="399">
        <v>-0.14863207119916699</v>
      </c>
      <c r="BG845" s="399">
        <v>2.27116709349388E-2</v>
      </c>
      <c r="BH845" s="399">
        <v>-1.00540333292614E-2</v>
      </c>
      <c r="BI845" s="399">
        <v>6.7309727863102298E-2</v>
      </c>
      <c r="BJ845" s="399">
        <v>2.6452043642577398E-3</v>
      </c>
      <c r="BK845" s="399">
        <v>-9.7270581868267397E-2</v>
      </c>
      <c r="BL845" s="399">
        <v>-5.29713395631983E-2</v>
      </c>
      <c r="BM845" s="399">
        <v>9.1975617389606606E-2</v>
      </c>
      <c r="BN845" s="399">
        <v>6.7564359555298298E-2</v>
      </c>
      <c r="BO845" s="399">
        <v>9.1530189909203499E-3</v>
      </c>
      <c r="BP845" s="399">
        <v>-5.5807945278537599E-3</v>
      </c>
      <c r="BQ845" s="399">
        <v>-3.2405305641172097E-2</v>
      </c>
      <c r="BR845" s="399">
        <v>-2.4309154665967201E-2</v>
      </c>
      <c r="BS845" s="399">
        <v>8.4492192490078305E-2</v>
      </c>
      <c r="BT845" s="399">
        <v>2.8684545918885099E-2</v>
      </c>
      <c r="BU845" s="399">
        <v>-3.4872162966857301E-2</v>
      </c>
      <c r="BV845" s="399">
        <v>-2.3604537925465598E-3</v>
      </c>
      <c r="BW845" s="399">
        <v>-7.1110656933723801E-3</v>
      </c>
      <c r="BX845" s="403">
        <v>2.3895404423722E-2</v>
      </c>
      <c r="BY845" s="399">
        <v>-1.49669546262659E-2</v>
      </c>
      <c r="BZ845" s="399">
        <v>1.8904905770196199E-3</v>
      </c>
      <c r="CA845" s="399">
        <v>3.5651108854221202E-2</v>
      </c>
      <c r="CB845" s="399">
        <v>4.0269098150965001E-2</v>
      </c>
      <c r="CC845" s="399">
        <v>-3.47062748810733E-2</v>
      </c>
      <c r="CD845" s="399">
        <v>1.71364464823438E-2</v>
      </c>
      <c r="CE845" s="399">
        <v>0.31267808798080299</v>
      </c>
      <c r="CF845" s="399">
        <v>-0.13098905191433299</v>
      </c>
      <c r="CG845" s="399">
        <v>-5.0062789540554098E-2</v>
      </c>
      <c r="CH845" s="399">
        <v>2.5797181628153899E-2</v>
      </c>
      <c r="CI845" s="399">
        <v>-2.4613911476007101E-2</v>
      </c>
      <c r="CJ845" s="399">
        <v>8.4988828232124697E-2</v>
      </c>
      <c r="CK845" s="399">
        <v>0.11167722099999999</v>
      </c>
      <c r="CL845" s="399">
        <v>-1.156161E-2</v>
      </c>
      <c r="CM845" s="399">
        <v>6.5299870000000001E-3</v>
      </c>
      <c r="CN845" s="399">
        <v>4.6723429999999998E-3</v>
      </c>
      <c r="CO845" s="399">
        <v>-5.7414340000000001E-3</v>
      </c>
      <c r="CP845" s="399">
        <v>-1.3967801E-2</v>
      </c>
      <c r="CQ845" s="399"/>
      <c r="CR845" s="399">
        <v>2.3144048672429901E-5</v>
      </c>
      <c r="CS845" s="399">
        <v>-6.3232469999999997E-3</v>
      </c>
      <c r="CT845" s="399">
        <v>0.123899494</v>
      </c>
      <c r="CU845" s="399">
        <v>-4.9577719999999999E-2</v>
      </c>
      <c r="CV845" s="399">
        <v>3.0342530999999999E-2</v>
      </c>
      <c r="CW845" s="399">
        <v>7.0763969999999995E-2</v>
      </c>
      <c r="CX845" s="399">
        <v>-5.1734684000000003E-2</v>
      </c>
      <c r="CY845" s="399">
        <v>-2.8466420373055301E-2</v>
      </c>
      <c r="CZ845" s="399">
        <v>3.8585667999999997E-2</v>
      </c>
      <c r="DA845" s="399">
        <v>-0.12622</v>
      </c>
      <c r="DB845" s="813">
        <v>0.12948299999999999</v>
      </c>
      <c r="DC845" s="399">
        <v>1.9939774E-2</v>
      </c>
      <c r="DD845" s="399">
        <v>-6.1724129999999999E-3</v>
      </c>
      <c r="DE845" s="813">
        <v>-8.7209828000000003E-2</v>
      </c>
      <c r="DG845" s="404"/>
      <c r="DI845" s="399"/>
      <c r="DJ845" s="399">
        <v>-8.9206065708925794E-2</v>
      </c>
      <c r="DK845" s="399">
        <v>6.4382529565362098E-2</v>
      </c>
    </row>
    <row r="846" spans="1:115" customFormat="1">
      <c r="A846" s="398">
        <f t="shared" si="60"/>
        <v>44408</v>
      </c>
      <c r="B846" s="402"/>
      <c r="C846" s="400" cm="1">
        <f t="array" ref="C846">IFERROR(INDEX(NAVTracking!$B:$B,MATCH($A846,NAVTracking!$A:$A,0)) / INDEX(NAVTracking!$B:$B,MATCH($A846,NAVTracking!$A:$A,0)-1)-1,0)</f>
        <v>4.7872150760657872E-2</v>
      </c>
      <c r="D846" s="399">
        <v>0</v>
      </c>
      <c r="E846" s="399">
        <v>1.6015407491939401E-2</v>
      </c>
      <c r="F846" s="399">
        <v>1.6474114211149301E-2</v>
      </c>
      <c r="G846" s="399">
        <v>1.5487580000000001E-2</v>
      </c>
      <c r="H846" s="399">
        <v>3.3756889999999999E-3</v>
      </c>
      <c r="I846" s="399">
        <v>-8.696798E-2</v>
      </c>
      <c r="J846" s="399">
        <v>-2.8745159999999997E-3</v>
      </c>
      <c r="K846" s="399">
        <v>4.4795110000000003E-3</v>
      </c>
      <c r="L846" s="399">
        <v>4.4208660000000004E-2</v>
      </c>
      <c r="M846" s="399">
        <v>5.9796970000000008E-3</v>
      </c>
      <c r="N846" s="399">
        <v>3.370364E-2</v>
      </c>
      <c r="O846" s="399">
        <v>1.638266E-2</v>
      </c>
      <c r="P846" s="399">
        <v>3.7591550000000001E-2</v>
      </c>
      <c r="Q846" s="399">
        <v>3.9204379999999997E-2</v>
      </c>
      <c r="R846" s="399">
        <v>6.49824668653851E-2</v>
      </c>
      <c r="S846" s="399">
        <v>5.5432458010328901E-2</v>
      </c>
      <c r="T846" s="399">
        <v>0.13052275201105101</v>
      </c>
      <c r="U846" s="399">
        <v>3.6914766732725597E-2</v>
      </c>
      <c r="V846" s="399">
        <v>-3.2722264980329402E-2</v>
      </c>
      <c r="W846" s="399">
        <v>-0.19563511811530299</v>
      </c>
      <c r="X846" s="399">
        <v>-1.7279797961034999E-3</v>
      </c>
      <c r="Y846" s="399">
        <v>0.19379859939390601</v>
      </c>
      <c r="Z846" s="399">
        <v>6.77082102027666E-2</v>
      </c>
      <c r="AA846" s="399">
        <v>8.80923231334476E-2</v>
      </c>
      <c r="AB846" s="399">
        <v>0.10002162266689001</v>
      </c>
      <c r="AC846" s="399">
        <v>-9.57961090494607E-3</v>
      </c>
      <c r="AD846" s="399">
        <v>7.7172934823880907E-2</v>
      </c>
      <c r="AE846" s="399">
        <v>1.4223132156978499E-3</v>
      </c>
      <c r="AF846" s="399">
        <v>2.4591237772221001E-2</v>
      </c>
      <c r="AG846" s="399">
        <v>-6.0879561315305801E-2</v>
      </c>
      <c r="AH846" s="399">
        <v>1.0140892489397001E-2</v>
      </c>
      <c r="AI846" s="399">
        <v>7.9040125806956602E-2</v>
      </c>
      <c r="AJ846" s="399">
        <v>0.103506028852264</v>
      </c>
      <c r="AK846" s="399">
        <v>-1.3314701714094299E-2</v>
      </c>
      <c r="AL846" s="399">
        <v>-3.2025762478097498E-2</v>
      </c>
      <c r="AM846" s="399">
        <v>-1.76555857200415E-2</v>
      </c>
      <c r="AN846" s="399">
        <v>-2.0424321584248801E-2</v>
      </c>
      <c r="AO846" s="399">
        <v>9.6446316380247504E-2</v>
      </c>
      <c r="AP846" s="399">
        <v>-1.15724772305089E-2</v>
      </c>
      <c r="AQ846" s="399">
        <v>8.4277229737025505E-2</v>
      </c>
      <c r="AR846" s="399">
        <v>-2.51717033045659E-2</v>
      </c>
      <c r="AS846" s="399">
        <v>-4.1308659106319E-2</v>
      </c>
      <c r="AT846" s="399">
        <v>0.12360550310511501</v>
      </c>
      <c r="AU846" s="399">
        <v>7.54615305785237E-2</v>
      </c>
      <c r="AV846" s="399">
        <v>5.9256165391847297E-2</v>
      </c>
      <c r="AW846" s="399">
        <v>6.0730105419916497E-2</v>
      </c>
      <c r="AX846" s="399">
        <v>9.5124616984955099E-2</v>
      </c>
      <c r="AY846" s="399">
        <v>-6.1381070845654202E-2</v>
      </c>
      <c r="AZ846" s="399">
        <v>6.8195965100981804E-2</v>
      </c>
      <c r="BA846" s="399">
        <v>5.5528060186856402E-2</v>
      </c>
      <c r="BB846" s="399">
        <v>7.2824539623097498E-2</v>
      </c>
      <c r="BC846" s="399">
        <v>1.41919253969147E-2</v>
      </c>
      <c r="BD846" s="399">
        <v>2.0617018491514798E-2</v>
      </c>
      <c r="BE846" s="399">
        <v>-2.4799410081288698E-4</v>
      </c>
      <c r="BF846" s="399">
        <v>-1.53477069050136E-2</v>
      </c>
      <c r="BG846" s="399">
        <v>-6.1238275023209297E-2</v>
      </c>
      <c r="BH846" s="399">
        <v>4.8749948458401297E-2</v>
      </c>
      <c r="BI846" s="399">
        <v>6.99790268332873E-2</v>
      </c>
      <c r="BJ846" s="399">
        <v>8.1345634066578298E-2</v>
      </c>
      <c r="BK846" s="399">
        <v>-4.4894929762260498E-2</v>
      </c>
      <c r="BL846" s="399">
        <v>-1.8550581403504698E-2</v>
      </c>
      <c r="BM846" s="399">
        <v>7.80957859200683E-2</v>
      </c>
      <c r="BN846" s="399">
        <v>4.9902065114611503E-2</v>
      </c>
      <c r="BO846" s="399">
        <v>-2.79738914543332E-2</v>
      </c>
      <c r="BP846" s="399">
        <v>3.6177544101692702E-2</v>
      </c>
      <c r="BQ846" s="399">
        <v>-7.7358618193287598E-2</v>
      </c>
      <c r="BR846" s="399">
        <v>2.9417700354410398E-2</v>
      </c>
      <c r="BS846" s="399">
        <v>6.5669316424844304E-2</v>
      </c>
      <c r="BT846" s="399">
        <v>5.3759372038696997E-2</v>
      </c>
      <c r="BU846" s="399">
        <v>6.3265343120401704E-2</v>
      </c>
      <c r="BV846" s="399">
        <v>-3.9378024569932599E-2</v>
      </c>
      <c r="BW846" s="399">
        <v>1.08494307710271E-2</v>
      </c>
      <c r="BX846" s="403">
        <v>-5.5927470023691096E-3</v>
      </c>
      <c r="BY846" s="399">
        <v>6.4728425521827199E-2</v>
      </c>
      <c r="BZ846" s="399">
        <v>5.20005523003053E-2</v>
      </c>
      <c r="CA846" s="399">
        <v>4.06526797905504E-2</v>
      </c>
      <c r="CB846" s="399">
        <v>9.8881229615459497E-3</v>
      </c>
      <c r="CC846" s="399">
        <v>-6.9656396287466303E-3</v>
      </c>
      <c r="CD846" s="399">
        <v>-0.27877497219763703</v>
      </c>
      <c r="CE846" s="399">
        <v>2.0618510823349399E-2</v>
      </c>
      <c r="CF846" s="399">
        <v>-8.8356907679337793E-3</v>
      </c>
      <c r="CG846" s="399">
        <v>6.5830876069071703E-2</v>
      </c>
      <c r="CH846" s="399">
        <v>-9.9343959827370196E-2</v>
      </c>
      <c r="CI846" s="399">
        <v>-4.6264201301262901E-2</v>
      </c>
      <c r="CJ846" s="399">
        <v>5.1716675262334803E-2</v>
      </c>
      <c r="CK846" s="399">
        <v>2.8771453999999998E-2</v>
      </c>
      <c r="CL846" s="399">
        <v>-8.8170400999999995E-2</v>
      </c>
      <c r="CM846" s="399">
        <v>2.6983586E-2</v>
      </c>
      <c r="CN846" s="399">
        <v>3.4898799999999999E-3</v>
      </c>
      <c r="CO846" s="399">
        <v>0.10367873599999999</v>
      </c>
      <c r="CP846" s="399">
        <v>5.3964183999999998E-2</v>
      </c>
      <c r="CQ846" s="399"/>
      <c r="CR846" s="399">
        <v>5.8168497254260397E-2</v>
      </c>
      <c r="CS846" s="399">
        <v>2.4979162999999999E-2</v>
      </c>
      <c r="CT846" s="399">
        <v>4.0980207999999997E-2</v>
      </c>
      <c r="CU846" s="399">
        <v>-5.1275889999999998E-2</v>
      </c>
      <c r="CV846" s="399">
        <v>5.6780757000000001E-2</v>
      </c>
      <c r="CW846" s="399">
        <v>-3.0973666E-2</v>
      </c>
      <c r="CX846" s="399">
        <v>-4.0837539999999999E-2</v>
      </c>
      <c r="CY846" s="399">
        <v>-4.7868113311249898E-2</v>
      </c>
      <c r="CZ846" s="399">
        <v>-0.111029183</v>
      </c>
      <c r="DA846" s="399">
        <v>0.15412400000000001</v>
      </c>
      <c r="DB846" s="813">
        <v>9.6446000000000004E-2</v>
      </c>
      <c r="DC846" s="399">
        <v>4.3159971999999998E-2</v>
      </c>
      <c r="DD846" s="399">
        <v>4.7533781999999997E-2</v>
      </c>
      <c r="DE846" s="813">
        <v>6.6897418E-2</v>
      </c>
      <c r="DG846" s="404"/>
      <c r="DI846" s="399"/>
      <c r="DJ846" s="399">
        <v>-1.4691441524959801E-2</v>
      </c>
      <c r="DK846" s="399">
        <v>0.18071336553626499</v>
      </c>
    </row>
    <row r="847" spans="1:115" customFormat="1">
      <c r="A847" s="398">
        <f t="shared" si="60"/>
        <v>44439</v>
      </c>
      <c r="B847" s="402"/>
      <c r="C847" s="400" cm="1">
        <f t="array" ref="C847">IFERROR(INDEX(NAVTracking!$B:$B,MATCH($A847,NAVTracking!$A:$A,0)) / INDEX(NAVTracking!$B:$B,MATCH($A847,NAVTracking!$A:$A,0)-1)-1,0)</f>
        <v>3.9469885946282757E-2</v>
      </c>
      <c r="D847" s="399">
        <v>0</v>
      </c>
      <c r="E847" s="399">
        <v>2.7191669215416301E-2</v>
      </c>
      <c r="F847" s="399">
        <v>2.88566066417301E-2</v>
      </c>
      <c r="G847" s="399">
        <v>1.884634E-2</v>
      </c>
      <c r="H847" s="399">
        <v>1.863078E-2</v>
      </c>
      <c r="I847" s="399">
        <v>-1.8473079999999999E-2</v>
      </c>
      <c r="J847" s="399">
        <v>5.1114319999999998E-2</v>
      </c>
      <c r="K847" s="399">
        <v>9.5271879999999989E-3</v>
      </c>
      <c r="L847" s="399">
        <v>2.1544830000000001E-2</v>
      </c>
      <c r="M847" s="399">
        <v>3.6010510000000003E-2</v>
      </c>
      <c r="N847" s="399">
        <v>3.5103469999999998E-2</v>
      </c>
      <c r="O847" s="399">
        <v>1.1374660000000002E-2</v>
      </c>
      <c r="P847" s="399">
        <v>2.3672100000000001E-2</v>
      </c>
      <c r="Q847" s="399">
        <v>3.70319E-2</v>
      </c>
      <c r="R847" s="399">
        <v>4.2489223629632498E-2</v>
      </c>
      <c r="S847" s="399">
        <v>-2.8145535395902501E-3</v>
      </c>
      <c r="T847" s="399">
        <v>4.2659371646558197E-2</v>
      </c>
      <c r="U847" s="399">
        <v>0.12887827564754201</v>
      </c>
      <c r="V847" s="399">
        <v>4.30341320263549E-2</v>
      </c>
      <c r="W847" s="399">
        <v>-4.2619294363086202E-2</v>
      </c>
      <c r="X847" s="399">
        <v>0.18893405212659301</v>
      </c>
      <c r="Y847" s="399">
        <v>9.0743481226974898E-2</v>
      </c>
      <c r="Z847" s="399">
        <v>-5.4877620344079203E-3</v>
      </c>
      <c r="AA847" s="399">
        <v>5.9969241391671702E-2</v>
      </c>
      <c r="AB847" s="399">
        <v>9.0779442408497696E-2</v>
      </c>
      <c r="AC847" s="399">
        <v>9.6474174531842205E-2</v>
      </c>
      <c r="AD847" s="399">
        <v>-4.1824286753774698E-2</v>
      </c>
      <c r="AE847" s="399">
        <v>2.99965836333238E-2</v>
      </c>
      <c r="AF847" s="399">
        <v>6.3246014056313304E-2</v>
      </c>
      <c r="AG847" s="399">
        <v>6.1493138481623001E-2</v>
      </c>
      <c r="AH847" s="399">
        <v>4.2016468547885398E-2</v>
      </c>
      <c r="AI847" s="399">
        <v>7.5735305269224396E-2</v>
      </c>
      <c r="AJ847" s="399">
        <v>7.40091666104154E-2</v>
      </c>
      <c r="AK847" s="399">
        <v>0.102982986275543</v>
      </c>
      <c r="AL847" s="399">
        <v>-6.3866452515437197E-2</v>
      </c>
      <c r="AM847" s="399">
        <v>-2.4934669464939399E-2</v>
      </c>
      <c r="AN847" s="399">
        <v>-5.1128633565435101E-2</v>
      </c>
      <c r="AO847" s="399">
        <v>0</v>
      </c>
      <c r="AP847" s="399">
        <v>-7.5452728097357103E-3</v>
      </c>
      <c r="AQ847" s="399">
        <v>-1.4913407160733E-2</v>
      </c>
      <c r="AR847" s="399">
        <v>0.14820997188416199</v>
      </c>
      <c r="AS847" s="399">
        <v>0.177889638961755</v>
      </c>
      <c r="AT847" s="399">
        <v>2.2836821606088301E-2</v>
      </c>
      <c r="AU847" s="399">
        <v>0.15534399861732101</v>
      </c>
      <c r="AV847" s="399">
        <v>-3.5679077962474902E-3</v>
      </c>
      <c r="AW847" s="399">
        <v>1.1250233475446E-3</v>
      </c>
      <c r="AX847" s="399">
        <v>1.0362194687794901E-2</v>
      </c>
      <c r="AY847" s="399">
        <v>5.4496074463246096E-3</v>
      </c>
      <c r="AZ847" s="399">
        <v>4.5341380316679503E-2</v>
      </c>
      <c r="BA847" s="399">
        <v>3.9561523948206299E-2</v>
      </c>
      <c r="BB847" s="399">
        <v>-8.0537290767701501E-3</v>
      </c>
      <c r="BC847" s="399">
        <v>8.4162473832002996E-2</v>
      </c>
      <c r="BD847" s="399">
        <v>6.0684031857359301E-2</v>
      </c>
      <c r="BE847" s="399">
        <v>-6.3994867209250499E-3</v>
      </c>
      <c r="BF847" s="399">
        <v>-0.13005357949309401</v>
      </c>
      <c r="BG847" s="399">
        <v>-6.5949792133034799E-2</v>
      </c>
      <c r="BH847" s="399">
        <v>0.184579892362457</v>
      </c>
      <c r="BI847" s="399">
        <v>-2.1940443253822802E-3</v>
      </c>
      <c r="BJ847" s="399">
        <v>-3.1850281325159303E-2</v>
      </c>
      <c r="BK847" s="399">
        <v>1.9927333822736801E-2</v>
      </c>
      <c r="BL847" s="399">
        <v>5.3827973085282997E-2</v>
      </c>
      <c r="BM847" s="399">
        <v>6.2634939539975898E-2</v>
      </c>
      <c r="BN847" s="399">
        <v>-2.8549687034181499E-2</v>
      </c>
      <c r="BO847" s="399">
        <v>-3.6689404564881997E-2</v>
      </c>
      <c r="BP847" s="399">
        <v>3.1446469400580199E-2</v>
      </c>
      <c r="BQ847" s="399">
        <v>9.1295334161870495E-2</v>
      </c>
      <c r="BR847" s="399">
        <v>9.8248142518348996E-3</v>
      </c>
      <c r="BS847" s="399">
        <v>9.0124591650053196E-2</v>
      </c>
      <c r="BT847" s="399">
        <v>-6.89057409923296E-2</v>
      </c>
      <c r="BU847" s="399">
        <v>2.3422956021279001E-2</v>
      </c>
      <c r="BV847" s="399">
        <v>-0.13775522408553401</v>
      </c>
      <c r="BW847" s="399">
        <v>4.2757124162796999E-2</v>
      </c>
      <c r="BX847" s="403">
        <v>-4.8604359063600701E-2</v>
      </c>
      <c r="BY847" s="399">
        <v>4.9578548990933903E-3</v>
      </c>
      <c r="BZ847" s="399">
        <v>6.5920222836592907E-2</v>
      </c>
      <c r="CA847" s="399">
        <v>4.7325645097926E-2</v>
      </c>
      <c r="CB847" s="399">
        <v>2.9073970107082299E-2</v>
      </c>
      <c r="CC847" s="399">
        <v>4.8931645997889399E-2</v>
      </c>
      <c r="CD847" s="399">
        <v>9.1802161081576905E-2</v>
      </c>
      <c r="CE847" s="399">
        <v>-0.107655485168766</v>
      </c>
      <c r="CF847" s="399">
        <v>-7.6886287898556102E-2</v>
      </c>
      <c r="CG847" s="399">
        <v>-4.0862762522943996E-3</v>
      </c>
      <c r="CH847" s="399">
        <v>-2.3083909574011199E-2</v>
      </c>
      <c r="CI847" s="399">
        <v>0.28949416519529497</v>
      </c>
      <c r="CJ847" s="399">
        <v>6.1591158764432399E-2</v>
      </c>
      <c r="CK847" s="399">
        <v>0.17192537799999999</v>
      </c>
      <c r="CL847" s="399">
        <v>7.5308426999999997E-2</v>
      </c>
      <c r="CM847" s="399">
        <v>-1.585532E-3</v>
      </c>
      <c r="CN847" s="399">
        <v>5.3035745000000002E-2</v>
      </c>
      <c r="CO847" s="399">
        <v>7.5018726999999993E-2</v>
      </c>
      <c r="CP847" s="399">
        <v>-1.262486E-2</v>
      </c>
      <c r="CQ847" s="399"/>
      <c r="CR847" s="399">
        <v>4.62027844085557E-2</v>
      </c>
      <c r="CS847" s="399">
        <v>2.9573569999999999E-3</v>
      </c>
      <c r="CT847" s="399">
        <v>0.114853834</v>
      </c>
      <c r="CU847" s="399">
        <v>1.8027031999999998E-2</v>
      </c>
      <c r="CV847" s="399">
        <v>7.0422415000000002E-2</v>
      </c>
      <c r="CW847" s="399">
        <v>-8.2282689999999999E-3</v>
      </c>
      <c r="CX847" s="399">
        <v>-3.8927945999999998E-2</v>
      </c>
      <c r="CY847" s="399">
        <v>-3.1971240954526498E-2</v>
      </c>
      <c r="CZ847" s="399">
        <v>-7.3291182999999996E-2</v>
      </c>
      <c r="DA847" s="399">
        <v>2.7261000000000001E-2</v>
      </c>
      <c r="DB847" s="813">
        <v>0</v>
      </c>
      <c r="DC847" s="399">
        <v>2.2735884000000001E-2</v>
      </c>
      <c r="DD847" s="399">
        <v>4.4552819E-2</v>
      </c>
      <c r="DE847" s="813">
        <v>-5.7657556999999998E-2</v>
      </c>
      <c r="DG847" s="404"/>
      <c r="DI847" s="399"/>
      <c r="DJ847" s="399">
        <v>-9.34394130068468E-2</v>
      </c>
      <c r="DK847" s="399">
        <v>1.41032180654869E-2</v>
      </c>
    </row>
    <row r="848" spans="1:115" customFormat="1">
      <c r="A848" s="398">
        <f t="shared" si="60"/>
        <v>44469</v>
      </c>
      <c r="B848" s="402"/>
      <c r="C848" s="400" cm="1">
        <f t="array" ref="C848">IFERROR(INDEX(NAVTracking!$B:$B,MATCH($A848,NAVTracking!$A:$A,0)) / INDEX(NAVTracking!$B:$B,MATCH($A848,NAVTracking!$A:$A,0)-1)-1,0)</f>
        <v>-4.0304789480621883E-2</v>
      </c>
      <c r="D848" s="399">
        <v>0</v>
      </c>
      <c r="E848" s="399">
        <v>-4.58952690128651E-2</v>
      </c>
      <c r="F848" s="399">
        <v>-4.5739320906979998E-2</v>
      </c>
      <c r="G848" s="399">
        <v>-6.9689500000000001E-2</v>
      </c>
      <c r="H848" s="399">
        <v>-2.942842E-2</v>
      </c>
      <c r="I848" s="399">
        <v>0.1000125</v>
      </c>
      <c r="J848" s="399">
        <v>-1.7016389999999999E-2</v>
      </c>
      <c r="K848" s="399">
        <v>-5.3675119999999993E-2</v>
      </c>
      <c r="L848" s="399">
        <v>-5.6751839999999998E-2</v>
      </c>
      <c r="M848" s="399">
        <v>-5.8447159999999998E-2</v>
      </c>
      <c r="N848" s="399">
        <v>-5.7438879999999998E-2</v>
      </c>
      <c r="O848" s="399">
        <v>-3.9271710000000001E-2</v>
      </c>
      <c r="P848" s="399">
        <v>-5.5035309999999997E-2</v>
      </c>
      <c r="Q848" s="399">
        <v>-6.1672060000000001E-2</v>
      </c>
      <c r="R848" s="399">
        <v>-6.8036609609392604E-2</v>
      </c>
      <c r="S848" s="399">
        <v>-3.9272325459415502E-2</v>
      </c>
      <c r="T848" s="399">
        <v>-7.0628609181788801E-2</v>
      </c>
      <c r="U848" s="399">
        <v>1.0835125029125999E-2</v>
      </c>
      <c r="V848" s="399">
        <v>-5.35180745333051E-2</v>
      </c>
      <c r="W848" s="399">
        <v>-2.08253992070133E-2</v>
      </c>
      <c r="X848" s="399">
        <v>-6.2421787115307499E-2</v>
      </c>
      <c r="Y848" s="399">
        <v>-7.4683882790790301E-2</v>
      </c>
      <c r="Z848" s="399">
        <v>-6.6216999911181199E-2</v>
      </c>
      <c r="AA848" s="399">
        <v>-1.3479884214068601E-2</v>
      </c>
      <c r="AB848" s="399">
        <v>-7.0269843989482106E-2</v>
      </c>
      <c r="AC848" s="399">
        <v>2.2430023950898499E-2</v>
      </c>
      <c r="AD848" s="399">
        <v>-4.8315442513404201E-2</v>
      </c>
      <c r="AE848" s="399">
        <v>-6.6905706997421294E-2</v>
      </c>
      <c r="AF848" s="399">
        <v>-0.11206610266091301</v>
      </c>
      <c r="AG848" s="399">
        <v>-4.2752825558466698E-2</v>
      </c>
      <c r="AH848" s="399">
        <v>-6.4785566494663896E-2</v>
      </c>
      <c r="AI848" s="399">
        <v>-8.3846617143803703E-2</v>
      </c>
      <c r="AJ848" s="399">
        <v>-7.6169227305179901E-2</v>
      </c>
      <c r="AK848" s="399">
        <v>5.4276894754810004E-3</v>
      </c>
      <c r="AL848" s="399">
        <v>2.8272817695682701E-2</v>
      </c>
      <c r="AM848" s="399">
        <v>-4.08559136922063E-2</v>
      </c>
      <c r="AN848" s="399">
        <v>-5.6665998773381701E-2</v>
      </c>
      <c r="AO848" s="399">
        <v>1.1320185489398E-2</v>
      </c>
      <c r="AP848" s="399">
        <v>-6.6440474666132898E-3</v>
      </c>
      <c r="AQ848" s="399">
        <v>-0.11842907157827</v>
      </c>
      <c r="AR848" s="399">
        <v>-7.4558812770188096E-2</v>
      </c>
      <c r="AS848" s="399">
        <v>-3.2457924774557001E-2</v>
      </c>
      <c r="AT848" s="399">
        <v>-2.24392039130792E-2</v>
      </c>
      <c r="AU848" s="399">
        <v>3.8955385914904099E-2</v>
      </c>
      <c r="AV848" s="399">
        <v>-3.1645463767582101E-2</v>
      </c>
      <c r="AW848" s="399">
        <v>-1.8189481653922701E-2</v>
      </c>
      <c r="AX848" s="399">
        <v>2.2889569567021702E-3</v>
      </c>
      <c r="AY848" s="399">
        <v>-1.8970245670073899E-2</v>
      </c>
      <c r="AZ848" s="399">
        <v>-7.8835557262264405E-2</v>
      </c>
      <c r="BA848" s="399">
        <v>-5.7203649440754498E-2</v>
      </c>
      <c r="BB848" s="399">
        <v>6.8818894351320298E-2</v>
      </c>
      <c r="BC848" s="399">
        <v>-0.10530835309816999</v>
      </c>
      <c r="BD848" s="399">
        <v>-9.2684245200346196E-2</v>
      </c>
      <c r="BE848" s="399">
        <v>-9.4363146088301902E-2</v>
      </c>
      <c r="BF848" s="399">
        <v>-6.8869059773271096E-2</v>
      </c>
      <c r="BG848" s="399">
        <v>8.6722888095885894E-2</v>
      </c>
      <c r="BH848" s="399">
        <v>1.9451771677397402E-2</v>
      </c>
      <c r="BI848" s="399">
        <v>-0.13196576934988399</v>
      </c>
      <c r="BJ848" s="399">
        <v>-5.1632995508854598E-2</v>
      </c>
      <c r="BK848" s="399">
        <v>-8.9628629401069707E-2</v>
      </c>
      <c r="BL848" s="399">
        <v>2.3382418165545898E-2</v>
      </c>
      <c r="BM848" s="399">
        <v>-5.6389795167316403E-2</v>
      </c>
      <c r="BN848" s="399">
        <v>-7.0061927898639298E-2</v>
      </c>
      <c r="BO848" s="399">
        <v>4.8362219332884301E-2</v>
      </c>
      <c r="BP848" s="399">
        <v>-7.8279536717575704E-2</v>
      </c>
      <c r="BQ848" s="399">
        <v>0.203397722062898</v>
      </c>
      <c r="BR848" s="399">
        <v>-5.8035599150399901E-2</v>
      </c>
      <c r="BS848" s="399">
        <v>-8.4123153004360005E-2</v>
      </c>
      <c r="BT848" s="399">
        <v>-2.77171892636092E-2</v>
      </c>
      <c r="BU848" s="399">
        <v>-6.4260984840521396E-2</v>
      </c>
      <c r="BV848" s="399">
        <v>7.5494908480547102E-2</v>
      </c>
      <c r="BW848" s="399">
        <v>-5.88791158400171E-2</v>
      </c>
      <c r="BX848" s="403">
        <v>-6.7581388465126402E-2</v>
      </c>
      <c r="BY848" s="399">
        <v>-6.7552041880974703E-2</v>
      </c>
      <c r="BZ848" s="399">
        <v>-7.7770296092740498E-2</v>
      </c>
      <c r="CA848" s="399">
        <v>-8.6510236059136797E-2</v>
      </c>
      <c r="CB848" s="399">
        <v>-6.8348390476545701E-2</v>
      </c>
      <c r="CC848" s="399">
        <v>-1.7710322800053999E-2</v>
      </c>
      <c r="CD848" s="399">
        <v>-9.34812916209916E-2</v>
      </c>
      <c r="CE848" s="399">
        <v>-3.9916597103648102E-2</v>
      </c>
      <c r="CF848" s="399">
        <v>-5.4710758888526598E-2</v>
      </c>
      <c r="CG848" s="399">
        <v>-8.4645077765748297E-2</v>
      </c>
      <c r="CH848" s="399">
        <v>5.7061154743915703E-2</v>
      </c>
      <c r="CI848" s="399">
        <v>-5.3912700755065997E-2</v>
      </c>
      <c r="CJ848" s="399">
        <v>-6.6119110951966806E-2</v>
      </c>
      <c r="CK848" s="399">
        <v>-0.10130684500000001</v>
      </c>
      <c r="CL848" s="399">
        <v>-4.7439789000000003E-2</v>
      </c>
      <c r="CM848" s="399">
        <v>-4.7551765000000003E-2</v>
      </c>
      <c r="CN848" s="399">
        <v>-3.9085886E-2</v>
      </c>
      <c r="CO848" s="399">
        <v>-7.2482864999999994E-2</v>
      </c>
      <c r="CP848" s="399">
        <v>-6.1161424999999998E-2</v>
      </c>
      <c r="CQ848" s="399"/>
      <c r="CR848" s="399">
        <v>-3.35047029987574E-2</v>
      </c>
      <c r="CS848" s="399">
        <v>-0.116049008</v>
      </c>
      <c r="CT848" s="399">
        <v>-9.0447604000000001E-2</v>
      </c>
      <c r="CU848" s="399">
        <v>-6.1331911000000003E-2</v>
      </c>
      <c r="CV848" s="399">
        <v>-6.8614592000000002E-2</v>
      </c>
      <c r="CW848" s="399">
        <v>-0.11083335900000001</v>
      </c>
      <c r="CX848" s="399">
        <v>-0.106563089</v>
      </c>
      <c r="CY848" s="399">
        <v>-1.7322818121812099E-2</v>
      </c>
      <c r="CZ848" s="399">
        <v>0.188832629</v>
      </c>
      <c r="DA848" s="399">
        <v>-0.13036</v>
      </c>
      <c r="DB848" s="813">
        <v>1.132E-2</v>
      </c>
      <c r="DC848" s="399">
        <v>-4.6041874000000003E-2</v>
      </c>
      <c r="DD848" s="399">
        <v>-6.5205455999999995E-2</v>
      </c>
      <c r="DE848" s="813">
        <v>-3.9955096000000002E-2</v>
      </c>
      <c r="DG848" s="404"/>
      <c r="DI848" s="399"/>
      <c r="DJ848" s="399">
        <v>-7.0723630721823694E-2</v>
      </c>
      <c r="DK848" s="399">
        <v>-6.2283646955296798E-2</v>
      </c>
    </row>
    <row r="849" spans="1:115" customFormat="1">
      <c r="A849" s="398">
        <f t="shared" si="60"/>
        <v>44500</v>
      </c>
      <c r="B849" s="402"/>
      <c r="C849" s="400" cm="1">
        <f t="array" ref="C849">IFERROR(INDEX(NAVTracking!$B:$B,MATCH($A849,NAVTracking!$A:$A,0)) / INDEX(NAVTracking!$B:$B,MATCH($A849,NAVTracking!$A:$A,0)-1)-1,0)</f>
        <v>7.8509978727398622E-2</v>
      </c>
      <c r="D849" s="399">
        <v>0</v>
      </c>
      <c r="E849" s="399">
        <v>6.6776809024806205E-2</v>
      </c>
      <c r="F849" s="399">
        <v>6.8006230072081106E-2</v>
      </c>
      <c r="G849" s="399">
        <v>7.3082029999999992E-2</v>
      </c>
      <c r="H849" s="399">
        <v>9.3041260000000001E-2</v>
      </c>
      <c r="I849" s="399">
        <v>9.9052769999999998E-2</v>
      </c>
      <c r="J849" s="399">
        <v>7.5553149999999999E-2</v>
      </c>
      <c r="K849" s="399">
        <v>6.791208E-2</v>
      </c>
      <c r="L849" s="399">
        <v>7.1330320000000003E-2</v>
      </c>
      <c r="M849" s="399">
        <v>7.1748239999999998E-3</v>
      </c>
      <c r="N849" s="399">
        <v>8.1910839999999999E-2</v>
      </c>
      <c r="O849" s="399">
        <v>3.604508E-2</v>
      </c>
      <c r="P849" s="399">
        <v>4.5678910000000003E-2</v>
      </c>
      <c r="Q849" s="399">
        <v>5.1171480000000005E-2</v>
      </c>
      <c r="R849" s="399">
        <v>5.8657249471158503E-2</v>
      </c>
      <c r="S849" s="399">
        <v>0.122899181839124</v>
      </c>
      <c r="T849" s="399">
        <v>0.16841595310079999</v>
      </c>
      <c r="U849" s="399">
        <v>-0.13986930764059</v>
      </c>
      <c r="V849" s="399">
        <v>2.6602382783457602E-2</v>
      </c>
      <c r="W849" s="399">
        <v>5.5219547923018197E-2</v>
      </c>
      <c r="X849" s="399">
        <v>1.67833270821473E-2</v>
      </c>
      <c r="Y849" s="399">
        <v>0.19916712821132601</v>
      </c>
      <c r="Z849" s="399">
        <v>6.0983752772766103E-2</v>
      </c>
      <c r="AA849" s="399">
        <v>9.5660851631581695E-2</v>
      </c>
      <c r="AB849" s="399">
        <v>8.7260954458356396E-2</v>
      </c>
      <c r="AC849" s="399">
        <v>0.104970138974138</v>
      </c>
      <c r="AD849" s="399">
        <v>4.6316638952269097E-2</v>
      </c>
      <c r="AE849" s="399">
        <v>-5.9106724483559605E-4</v>
      </c>
      <c r="AF849" s="399">
        <v>9.2488807765729902E-2</v>
      </c>
      <c r="AG849" s="399">
        <v>0.13593187187785699</v>
      </c>
      <c r="AH849" s="399">
        <v>0.21995737680116001</v>
      </c>
      <c r="AI849" s="399">
        <v>0.11259472516077899</v>
      </c>
      <c r="AJ849" s="399">
        <v>0.107498690955806</v>
      </c>
      <c r="AK849" s="399">
        <v>1.8111206643515999E-2</v>
      </c>
      <c r="AL849" s="399">
        <v>1.7022364268361699E-2</v>
      </c>
      <c r="AM849" s="399">
        <v>-3.7032854111742002E-2</v>
      </c>
      <c r="AN849" s="399">
        <v>-9.8041192373938806E-3</v>
      </c>
      <c r="AO849" s="399">
        <v>0.15149492391719899</v>
      </c>
      <c r="AP849" s="399">
        <v>0.17228068240703501</v>
      </c>
      <c r="AQ849" s="399">
        <v>0.15189701286632301</v>
      </c>
      <c r="AR849" s="399">
        <v>0.23416676588716601</v>
      </c>
      <c r="AS849" s="399">
        <v>0.120768634463416</v>
      </c>
      <c r="AT849" s="399">
        <v>0.104943791653356</v>
      </c>
      <c r="AU849" s="399">
        <v>6.2818363962193299E-2</v>
      </c>
      <c r="AV849" s="399">
        <v>7.4396654059660505E-2</v>
      </c>
      <c r="AW849" s="399">
        <v>2.91575987041508E-2</v>
      </c>
      <c r="AX849" s="399">
        <v>7.4628938022913899E-2</v>
      </c>
      <c r="AY849" s="399">
        <v>6.2365365755042701E-2</v>
      </c>
      <c r="AZ849" s="399">
        <v>0.13184127637486501</v>
      </c>
      <c r="BA849" s="399">
        <v>5.6478238902624104E-3</v>
      </c>
      <c r="BB849" s="399">
        <v>4.7115201647695198E-2</v>
      </c>
      <c r="BC849" s="399">
        <v>6.1124098924084803E-2</v>
      </c>
      <c r="BD849" s="399">
        <v>-7.4265883068075304E-3</v>
      </c>
      <c r="BE849" s="399">
        <v>1.9515923138234598E-2</v>
      </c>
      <c r="BF849" s="399">
        <v>-3.1870042455999802E-2</v>
      </c>
      <c r="BG849" s="399">
        <v>0.20621480999314001</v>
      </c>
      <c r="BH849" s="399">
        <v>3.1842501083165997E-2</v>
      </c>
      <c r="BI849" s="399">
        <v>0.100079796627149</v>
      </c>
      <c r="BJ849" s="399">
        <v>5.5722869999136303E-2</v>
      </c>
      <c r="BK849" s="399">
        <v>6.8586008186016498E-2</v>
      </c>
      <c r="BL849" s="399">
        <v>4.4130620080384597E-2</v>
      </c>
      <c r="BM849" s="399">
        <v>8.9765147412197405E-2</v>
      </c>
      <c r="BN849" s="399">
        <v>0.19220691705691301</v>
      </c>
      <c r="BO849" s="399">
        <v>0.12853630089863299</v>
      </c>
      <c r="BP849" s="399">
        <v>-7.6390988758450795E-2</v>
      </c>
      <c r="BQ849" s="399">
        <v>-2.7451105979250301E-3</v>
      </c>
      <c r="BR849" s="399">
        <v>0.17845634488310499</v>
      </c>
      <c r="BS849" s="399">
        <v>9.5745399167021794E-2</v>
      </c>
      <c r="BT849" s="399">
        <v>-4.92930070387467E-2</v>
      </c>
      <c r="BU849" s="399">
        <v>8.8008867334514504E-2</v>
      </c>
      <c r="BV849" s="399">
        <v>3.2631375609161802E-2</v>
      </c>
      <c r="BW849" s="399">
        <v>7.2033129203420601E-2</v>
      </c>
      <c r="BX849" s="403">
        <v>-9.9639974515338403E-2</v>
      </c>
      <c r="BY849" s="399">
        <v>4.5291493411344197E-2</v>
      </c>
      <c r="BZ849" s="399">
        <v>3.5240062688053297E-2</v>
      </c>
      <c r="CA849" s="399">
        <v>7.7702730106407394E-2</v>
      </c>
      <c r="CB849" s="399">
        <v>-2.6373665743388802E-3</v>
      </c>
      <c r="CC849" s="399">
        <v>5.8198810210858098E-2</v>
      </c>
      <c r="CD849" s="399">
        <v>-1.9300761391207E-2</v>
      </c>
      <c r="CE849" s="399">
        <v>5.0263697018109101E-2</v>
      </c>
      <c r="CF849" s="399">
        <v>-5.5249039171957302E-3</v>
      </c>
      <c r="CG849" s="399">
        <v>2.9866326741022999E-2</v>
      </c>
      <c r="CH849" s="399">
        <v>8.8394234956108805E-2</v>
      </c>
      <c r="CI849" s="399">
        <v>0.16797792326026101</v>
      </c>
      <c r="CJ849" s="399">
        <v>0.176291107213286</v>
      </c>
      <c r="CK849" s="399">
        <v>5.7437473000000003E-2</v>
      </c>
      <c r="CL849" s="399">
        <v>5.9290929999999999E-3</v>
      </c>
      <c r="CM849" s="399">
        <v>3.6041260999999998E-2</v>
      </c>
      <c r="CN849" s="399">
        <v>5.7871305999999997E-2</v>
      </c>
      <c r="CO849" s="399">
        <v>3.0407048999999998E-2</v>
      </c>
      <c r="CP849" s="399">
        <v>7.4328197999999998E-2</v>
      </c>
      <c r="CQ849" s="399"/>
      <c r="CR849" s="399">
        <v>7.2777174290487204E-2</v>
      </c>
      <c r="CS849" s="399">
        <v>-2.8572042999999998E-2</v>
      </c>
      <c r="CT849" s="399">
        <v>-0.12144282100000001</v>
      </c>
      <c r="CU849" s="399">
        <v>0.28252942599999997</v>
      </c>
      <c r="CV849" s="399">
        <v>4.6743898999999998E-2</v>
      </c>
      <c r="CW849" s="399">
        <v>6.2204269999999997E-3</v>
      </c>
      <c r="CX849" s="399">
        <v>4.5228002000000003E-2</v>
      </c>
      <c r="CY849" s="399">
        <v>-4.8397373207788398E-2</v>
      </c>
      <c r="CZ849" s="399">
        <v>0.157148857</v>
      </c>
      <c r="DA849" s="399">
        <v>0.120722</v>
      </c>
      <c r="DB849" s="813">
        <v>0.15149499999999999</v>
      </c>
      <c r="DC849" s="399">
        <v>8.9109410000000003E-3</v>
      </c>
      <c r="DD849" s="399">
        <v>9.5298836999999997E-2</v>
      </c>
      <c r="DE849" s="813">
        <v>-0.152985067</v>
      </c>
      <c r="DG849" s="404"/>
      <c r="DI849" s="399"/>
      <c r="DJ849" s="399">
        <v>8.8495346182073595E-3</v>
      </c>
      <c r="DK849" s="399">
        <v>2.1179290741342598E-2</v>
      </c>
    </row>
    <row r="850" spans="1:115" customFormat="1">
      <c r="A850" s="398">
        <f t="shared" si="60"/>
        <v>44530</v>
      </c>
      <c r="B850" s="402"/>
      <c r="C850" s="400" cm="1">
        <f t="array" ref="C850">IFERROR(INDEX(NAVTracking!$B:$B,MATCH($A850,NAVTracking!$A:$A,0)) / INDEX(NAVTracking!$B:$B,MATCH($A850,NAVTracking!$A:$A,0)-1)-1,0)</f>
        <v>4.9873700354681194E-3</v>
      </c>
      <c r="D850" s="399">
        <v>0</v>
      </c>
      <c r="E850" s="399">
        <v>-1.6519826742539E-2</v>
      </c>
      <c r="F850" s="399">
        <v>-1.29999993417054E-2</v>
      </c>
      <c r="G850" s="399">
        <v>-8.4458550000000004E-3</v>
      </c>
      <c r="H850" s="399">
        <v>8.2051889999999999E-3</v>
      </c>
      <c r="I850" s="399">
        <v>-5.7498149999999998E-2</v>
      </c>
      <c r="J850" s="399">
        <v>-5.348721E-2</v>
      </c>
      <c r="K850" s="399">
        <v>-3.1298279999999998E-2</v>
      </c>
      <c r="L850" s="399">
        <v>-2.109318E-2</v>
      </c>
      <c r="M850" s="399">
        <v>-6.3901819999999998E-2</v>
      </c>
      <c r="N850" s="399">
        <v>3.1163630000000001E-2</v>
      </c>
      <c r="O850" s="399">
        <v>-1.432572E-2</v>
      </c>
      <c r="P850" s="399">
        <v>-3.9736889999999997E-2</v>
      </c>
      <c r="Q850" s="399">
        <v>-1.5930530000000002E-2</v>
      </c>
      <c r="R850" s="399">
        <v>0.105081838416622</v>
      </c>
      <c r="S850" s="399">
        <v>2.8509083703347E-2</v>
      </c>
      <c r="T850" s="399">
        <v>0.31722524074981101</v>
      </c>
      <c r="U850" s="399">
        <v>0.15511657205031901</v>
      </c>
      <c r="V850" s="399">
        <v>3.99237758672275E-2</v>
      </c>
      <c r="W850" s="399">
        <v>-7.6430034118779105E-2</v>
      </c>
      <c r="X850" s="399">
        <v>2.36941819631022E-2</v>
      </c>
      <c r="Y850" s="399">
        <v>2.1889926412483399E-2</v>
      </c>
      <c r="Z850" s="399">
        <v>-3.9776349757510598E-2</v>
      </c>
      <c r="AA850" s="399">
        <v>9.7326718735154499E-2</v>
      </c>
      <c r="AB850" s="399">
        <v>-0.18456360637955299</v>
      </c>
      <c r="AC850" s="399">
        <v>-4.9150825407357601E-2</v>
      </c>
      <c r="AD850" s="399">
        <v>-9.9312003076823508E-4</v>
      </c>
      <c r="AE850" s="399">
        <v>-0.14295861111181299</v>
      </c>
      <c r="AF850" s="399">
        <v>6.29237953081003E-2</v>
      </c>
      <c r="AG850" s="399">
        <v>-8.2375303904699396E-2</v>
      </c>
      <c r="AH850" s="399">
        <v>-0.15508666500089899</v>
      </c>
      <c r="AI850" s="399">
        <v>-3.9242423980466803E-2</v>
      </c>
      <c r="AJ850" s="399">
        <v>-4.1531001833124297E-2</v>
      </c>
      <c r="AK850" s="399">
        <v>-5.7179091374873897E-2</v>
      </c>
      <c r="AL850" s="399">
        <v>-7.7014953890609195E-2</v>
      </c>
      <c r="AM850" s="399">
        <v>1.1307578094802401E-2</v>
      </c>
      <c r="AN850" s="399">
        <v>0.206327546504492</v>
      </c>
      <c r="AO850" s="399">
        <v>-2.4892182271684899E-2</v>
      </c>
      <c r="AP850" s="399">
        <v>-0.14923340256725501</v>
      </c>
      <c r="AQ850" s="399">
        <v>1.1656451381875099E-2</v>
      </c>
      <c r="AR850" s="399">
        <v>0.27805372007495299</v>
      </c>
      <c r="AS850" s="399">
        <v>-0.19751529043111199</v>
      </c>
      <c r="AT850" s="399">
        <v>-5.4200642548217902E-2</v>
      </c>
      <c r="AU850" s="399">
        <v>7.4348359574510206E-2</v>
      </c>
      <c r="AV850" s="399">
        <v>-1.1262394628849801E-2</v>
      </c>
      <c r="AW850" s="399">
        <v>1.11195761596338E-2</v>
      </c>
      <c r="AX850" s="399">
        <v>-6.9813038913236897E-2</v>
      </c>
      <c r="AY850" s="399">
        <v>-0.17941954448588701</v>
      </c>
      <c r="AZ850" s="399">
        <v>4.7938322061471701E-2</v>
      </c>
      <c r="BA850" s="399">
        <v>-9.2048527837886793E-3</v>
      </c>
      <c r="BB850" s="399">
        <v>5.2336104246295902E-2</v>
      </c>
      <c r="BC850" s="399">
        <v>-0.181414531115698</v>
      </c>
      <c r="BD850" s="399">
        <v>6.3660698797686405E-2</v>
      </c>
      <c r="BE850" s="399">
        <v>1.08690306885423E-2</v>
      </c>
      <c r="BF850" s="399">
        <v>-0.1155279854833</v>
      </c>
      <c r="BG850" s="399">
        <v>0.129193650738852</v>
      </c>
      <c r="BH850" s="399">
        <v>-1.77753440638404E-2</v>
      </c>
      <c r="BI850" s="399">
        <v>-0.108608631061254</v>
      </c>
      <c r="BJ850" s="399">
        <v>-9.8559941729299202E-3</v>
      </c>
      <c r="BK850" s="399">
        <v>-5.22523460462751E-2</v>
      </c>
      <c r="BL850" s="399">
        <v>-6.5101094721846303E-2</v>
      </c>
      <c r="BM850" s="399">
        <v>-0.101874693455229</v>
      </c>
      <c r="BN850" s="399">
        <v>0.211257261044213</v>
      </c>
      <c r="BO850" s="399">
        <v>-2.7555211948935201E-3</v>
      </c>
      <c r="BP850" s="399">
        <v>-2.8193841319705201E-2</v>
      </c>
      <c r="BQ850" s="399">
        <v>-7.8887426498217492E-3</v>
      </c>
      <c r="BR850" s="399">
        <v>-3.52899820229092E-2</v>
      </c>
      <c r="BS850" s="399">
        <v>8.0324359026193906E-2</v>
      </c>
      <c r="BT850" s="399">
        <v>-8.3387120597968406E-2</v>
      </c>
      <c r="BU850" s="399">
        <v>-3.3210177908954402E-3</v>
      </c>
      <c r="BV850" s="399">
        <v>6.3200363549376498E-2</v>
      </c>
      <c r="BW850" s="399">
        <v>-5.8827339099875697E-2</v>
      </c>
      <c r="BX850" s="403">
        <v>-5.4072861746588201E-2</v>
      </c>
      <c r="BY850" s="399">
        <v>-3.9737950904479999E-2</v>
      </c>
      <c r="BZ850" s="399">
        <v>-2.0189502810835001E-2</v>
      </c>
      <c r="CA850" s="399">
        <v>1.8945354194021199E-2</v>
      </c>
      <c r="CB850" s="399">
        <v>-9.0966809779803801E-2</v>
      </c>
      <c r="CC850" s="399">
        <v>-2.4640439999094E-3</v>
      </c>
      <c r="CD850" s="399">
        <v>-0.252136736736633</v>
      </c>
      <c r="CE850" s="399">
        <v>0.29807978160772602</v>
      </c>
      <c r="CF850" s="399">
        <v>1.7036963357995798E-2</v>
      </c>
      <c r="CG850" s="399">
        <v>-7.0926682564071003E-2</v>
      </c>
      <c r="CH850" s="399">
        <v>-0.107209456377952</v>
      </c>
      <c r="CI850" s="399">
        <v>0.12543235666065</v>
      </c>
      <c r="CJ850" s="399">
        <v>-1.28225553800043E-3</v>
      </c>
      <c r="CK850" s="399">
        <v>-5.3285829999999996E-3</v>
      </c>
      <c r="CL850" s="399">
        <v>-1.8625366000000001E-2</v>
      </c>
      <c r="CM850" s="399">
        <v>1.7316350000000001E-2</v>
      </c>
      <c r="CN850" s="399">
        <v>-4.1299892999999997E-2</v>
      </c>
      <c r="CO850" s="399">
        <v>-2.8742841000000002E-2</v>
      </c>
      <c r="CP850" s="399">
        <v>-6.2325119999999998E-2</v>
      </c>
      <c r="CQ850" s="399"/>
      <c r="CR850" s="399">
        <v>2.74598578843887E-3</v>
      </c>
      <c r="CS850" s="399">
        <v>-0.135584754</v>
      </c>
      <c r="CT850" s="399">
        <v>-1.6423403E-2</v>
      </c>
      <c r="CU850" s="399">
        <v>3.8533300999999999E-2</v>
      </c>
      <c r="CV850" s="399">
        <v>-9.5335349999999992E-3</v>
      </c>
      <c r="CW850" s="399">
        <v>-0.13077334900000001</v>
      </c>
      <c r="CX850" s="399">
        <v>8.8444189999999992E-3</v>
      </c>
      <c r="CY850" s="399">
        <v>-5.1919969536863397E-2</v>
      </c>
      <c r="CZ850" s="399">
        <v>-5.9052504999999998E-2</v>
      </c>
      <c r="DA850" s="399">
        <v>3.8175000000000001E-2</v>
      </c>
      <c r="DB850" s="813">
        <v>-2.4889999999999999E-2</v>
      </c>
      <c r="DC850" s="399">
        <v>-0.110647569</v>
      </c>
      <c r="DD850" s="399">
        <v>-2.4206707000000001E-2</v>
      </c>
      <c r="DE850" s="813">
        <v>-9.3454986000000004E-2</v>
      </c>
      <c r="DG850" s="404"/>
      <c r="DI850" s="399"/>
      <c r="DJ850" s="399">
        <v>-0.14736844453491599</v>
      </c>
      <c r="DK850" s="399">
        <v>2.97925289217628E-2</v>
      </c>
    </row>
    <row r="851" spans="1:115" customFormat="1">
      <c r="A851" s="398">
        <f t="shared" si="60"/>
        <v>44561</v>
      </c>
      <c r="B851" s="402"/>
      <c r="C851" s="400" cm="1">
        <f t="array" ref="C851">IFERROR(INDEX(NAVTracking!$B:$B,MATCH($A851,NAVTracking!$A:$A,0)) / INDEX(NAVTracking!$B:$B,MATCH($A851,NAVTracking!$A:$A,0)-1)-1,0)</f>
        <v>5.3870368483899256E-3</v>
      </c>
      <c r="D851" s="399">
        <v>1E-4</v>
      </c>
      <c r="E851" s="399">
        <v>3.8204551793404602E-2</v>
      </c>
      <c r="F851" s="399">
        <v>3.6891984495879201E-2</v>
      </c>
      <c r="G851" s="399">
        <v>7.2751969999999999E-2</v>
      </c>
      <c r="H851" s="399">
        <v>-7.2459140000000004E-4</v>
      </c>
      <c r="I851" s="399">
        <v>2.6287479999999998E-2</v>
      </c>
      <c r="J851" s="399">
        <v>2.9266070000000002E-2</v>
      </c>
      <c r="K851" s="399">
        <v>4.7394850000000002E-2</v>
      </c>
      <c r="L851" s="399">
        <v>9.6886529999999998E-2</v>
      </c>
      <c r="M851" s="399">
        <v>2.4962650000000003E-2</v>
      </c>
      <c r="N851" s="399">
        <v>2.5303610000000001E-2</v>
      </c>
      <c r="O851" s="399">
        <v>9.9114710000000009E-2</v>
      </c>
      <c r="P851" s="399">
        <v>7.6865860000000008E-2</v>
      </c>
      <c r="Q851" s="399">
        <v>9.4147890000000012E-2</v>
      </c>
      <c r="R851" s="399">
        <v>7.42286227494766E-2</v>
      </c>
      <c r="S851" s="399">
        <v>7.2715986211893097E-2</v>
      </c>
      <c r="T851" s="399">
        <v>-9.1368325231025505E-2</v>
      </c>
      <c r="U851" s="399">
        <v>7.2976050687926897E-2</v>
      </c>
      <c r="V851" s="399">
        <v>-4.9251933124208697E-2</v>
      </c>
      <c r="W851" s="399">
        <v>-7.0074951776563001E-3</v>
      </c>
      <c r="X851" s="399">
        <v>3.0176606089535998E-2</v>
      </c>
      <c r="Y851" s="399">
        <v>-8.5259815237457001E-2</v>
      </c>
      <c r="Z851" s="399">
        <v>0.17443379902385001</v>
      </c>
      <c r="AA851" s="399">
        <v>5.2504763238812001E-2</v>
      </c>
      <c r="AB851" s="399">
        <v>2.98193451436621E-2</v>
      </c>
      <c r="AC851" s="399">
        <v>-0.108190579368141</v>
      </c>
      <c r="AD851" s="399">
        <v>6.5657473845741096E-2</v>
      </c>
      <c r="AE851" s="399">
        <v>6.8944140192999895E-2</v>
      </c>
      <c r="AF851" s="399">
        <v>6.1613379564346697E-2</v>
      </c>
      <c r="AG851" s="399">
        <v>-2.0547874738300598E-2</v>
      </c>
      <c r="AH851" s="399">
        <v>-0.16456171876765799</v>
      </c>
      <c r="AI851" s="399">
        <v>1.5636863019582E-2</v>
      </c>
      <c r="AJ851" s="399">
        <v>2.0821398864425002E-2</v>
      </c>
      <c r="AK851" s="399">
        <v>4.9661994476207998E-2</v>
      </c>
      <c r="AL851" s="399">
        <v>2.58732354814541E-2</v>
      </c>
      <c r="AM851" s="399">
        <v>6.6272685084718605E-2</v>
      </c>
      <c r="AN851" s="399">
        <v>6.0128404679094798E-2</v>
      </c>
      <c r="AO851" s="399">
        <v>-0.13855326895904699</v>
      </c>
      <c r="AP851" s="399">
        <v>3.28005365655612E-2</v>
      </c>
      <c r="AQ851" s="399">
        <v>-1.34155540073118E-2</v>
      </c>
      <c r="AR851" s="399">
        <v>-9.9810288302550607E-2</v>
      </c>
      <c r="AS851" s="399">
        <v>4.1737968753195798E-2</v>
      </c>
      <c r="AT851" s="399">
        <v>-3.8902325362299699E-2</v>
      </c>
      <c r="AU851" s="399">
        <v>1.7954450726559799E-2</v>
      </c>
      <c r="AV851" s="399">
        <v>9.4528880792358702E-2</v>
      </c>
      <c r="AW851" s="399">
        <v>0.131415196914451</v>
      </c>
      <c r="AX851" s="399">
        <v>-2.5502782430533898E-2</v>
      </c>
      <c r="AY851" s="399">
        <v>5.7877836922452998E-2</v>
      </c>
      <c r="AZ851" s="399">
        <v>6.3156609679153597E-2</v>
      </c>
      <c r="BA851" s="399">
        <v>0.122422288055566</v>
      </c>
      <c r="BB851" s="399">
        <v>3.7341018537018399E-2</v>
      </c>
      <c r="BC851" s="399">
        <v>-0.224739629015063</v>
      </c>
      <c r="BD851" s="399">
        <v>9.3948120568639604E-2</v>
      </c>
      <c r="BE851" s="399">
        <v>0.174708479916417</v>
      </c>
      <c r="BF851" s="399">
        <v>0.11867981469250399</v>
      </c>
      <c r="BG851" s="399">
        <v>8.2334461410693102E-2</v>
      </c>
      <c r="BH851" s="399">
        <v>0.104256144129587</v>
      </c>
      <c r="BI851" s="399">
        <v>-9.5902017596692493E-2</v>
      </c>
      <c r="BJ851" s="399">
        <v>8.84833606359334E-2</v>
      </c>
      <c r="BK851" s="399">
        <v>6.9252637603767195E-2</v>
      </c>
      <c r="BL851" s="399">
        <v>-3.0220228902327799E-3</v>
      </c>
      <c r="BM851" s="399">
        <v>0.10778809844548901</v>
      </c>
      <c r="BN851" s="399">
        <v>0.158713548515964</v>
      </c>
      <c r="BO851" s="399">
        <v>3.9691661867095898E-2</v>
      </c>
      <c r="BP851" s="399">
        <v>7.00290656975322E-3</v>
      </c>
      <c r="BQ851" s="399">
        <v>5.06783017448941E-2</v>
      </c>
      <c r="BR851" s="399">
        <v>0.13407266719895999</v>
      </c>
      <c r="BS851" s="399">
        <v>6.1857255468837899E-2</v>
      </c>
      <c r="BT851" s="399">
        <v>0.118387796601455</v>
      </c>
      <c r="BU851" s="399">
        <v>9.2561659429479304E-2</v>
      </c>
      <c r="BV851" s="399">
        <v>1.31329823727004E-2</v>
      </c>
      <c r="BW851" s="399">
        <v>3.30126197266917E-2</v>
      </c>
      <c r="BX851" s="403">
        <v>6.5894733565073693E-2</v>
      </c>
      <c r="BY851" s="399">
        <v>8.1331843764789399E-2</v>
      </c>
      <c r="BZ851" s="399">
        <v>0.15554339675664899</v>
      </c>
      <c r="CA851" s="399">
        <v>9.2308517445324201E-2</v>
      </c>
      <c r="CB851" s="399">
        <v>0.120475830129256</v>
      </c>
      <c r="CC851" s="399">
        <v>0.15832030040172601</v>
      </c>
      <c r="CD851" s="399">
        <v>-0.123308282149465</v>
      </c>
      <c r="CE851" s="399">
        <v>3.3682284672096101E-2</v>
      </c>
      <c r="CF851" s="399">
        <v>0.14040192086165501</v>
      </c>
      <c r="CG851" s="399">
        <v>3.10026955819988E-2</v>
      </c>
      <c r="CH851" s="399">
        <v>4.4281673685739202E-2</v>
      </c>
      <c r="CI851" s="399">
        <v>0.20608214051538001</v>
      </c>
      <c r="CJ851" s="399">
        <v>1.7332862688400799E-2</v>
      </c>
      <c r="CK851" s="399">
        <v>-7.8708140000000003E-3</v>
      </c>
      <c r="CL851" s="399">
        <v>4.5472843999999998E-2</v>
      </c>
      <c r="CM851" s="399">
        <v>9.0033283000000006E-2</v>
      </c>
      <c r="CN851" s="399">
        <v>9.0685885999999993E-2</v>
      </c>
      <c r="CO851" s="399">
        <v>0.120365426</v>
      </c>
      <c r="CP851" s="399">
        <v>0.12888459599999999</v>
      </c>
      <c r="CQ851" s="399"/>
      <c r="CR851" s="399">
        <v>4.2509748940930202E-2</v>
      </c>
      <c r="CS851" s="399">
        <v>0.16609480400000001</v>
      </c>
      <c r="CT851" s="399">
        <v>0.15234269</v>
      </c>
      <c r="CU851" s="399">
        <v>4.2900806E-2</v>
      </c>
      <c r="CV851" s="399">
        <v>-8.4472149999999992E-3</v>
      </c>
      <c r="CW851" s="399">
        <v>6.9479613999999995E-2</v>
      </c>
      <c r="CX851" s="399">
        <v>4.7490589999999999E-2</v>
      </c>
      <c r="CY851" s="399">
        <v>0.13153226568906001</v>
      </c>
      <c r="CZ851" s="399">
        <v>4.4771114000000001E-2</v>
      </c>
      <c r="DA851" s="399">
        <v>8.1517000000000006E-2</v>
      </c>
      <c r="DB851" s="813">
        <v>-0.13855000000000001</v>
      </c>
      <c r="DC851" s="399">
        <v>0.133023271</v>
      </c>
      <c r="DD851" s="399">
        <v>0.119026703</v>
      </c>
      <c r="DE851" s="813">
        <v>0.13741734999999999</v>
      </c>
      <c r="DG851" s="404"/>
      <c r="DI851" s="399"/>
      <c r="DJ851" s="399">
        <v>0.14609047818329299</v>
      </c>
      <c r="DK851" s="399">
        <v>0.103754942781596</v>
      </c>
    </row>
    <row r="852" spans="1:115" customFormat="1">
      <c r="A852" s="398">
        <f t="shared" si="60"/>
        <v>44592</v>
      </c>
      <c r="B852" s="402"/>
      <c r="C852" s="400" cm="1">
        <f t="array" ref="C852">IFERROR(INDEX(NAVTracking!$B:$B,MATCH($A852,NAVTracking!$A:$A,0)) / INDEX(NAVTracking!$B:$B,MATCH($A852,NAVTracking!$A:$A,0)-1)-1,0)</f>
        <v>-8.7056070749320758E-2</v>
      </c>
      <c r="D852" s="399">
        <v>0</v>
      </c>
      <c r="E852" s="399">
        <v>-5.9598846642284702E-2</v>
      </c>
      <c r="F852" s="399">
        <v>-5.8733556416696003E-2</v>
      </c>
      <c r="G852" s="399">
        <v>-7.0448999999999998E-2</v>
      </c>
      <c r="H852" s="399">
        <v>-9.7516580000000005E-2</v>
      </c>
      <c r="I852" s="399">
        <v>0.17484860000000002</v>
      </c>
      <c r="J852" s="399">
        <v>-5.6953509999999995E-3</v>
      </c>
      <c r="K852" s="399">
        <v>-6.2721720000000009E-2</v>
      </c>
      <c r="L852" s="399">
        <v>-8.4216879999999994E-2</v>
      </c>
      <c r="M852" s="399">
        <v>-6.0932430000000003E-2</v>
      </c>
      <c r="N852" s="399">
        <v>-7.8377020000000006E-2</v>
      </c>
      <c r="O852" s="399">
        <v>-2.0662400000000001E-2</v>
      </c>
      <c r="P852" s="399">
        <v>-7.9123189999999996E-2</v>
      </c>
      <c r="Q852" s="399">
        <v>-3.3567770000000004E-2</v>
      </c>
      <c r="R852" s="399">
        <v>-1.57121322409619E-2</v>
      </c>
      <c r="S852" s="399">
        <v>-0.16388192756802999</v>
      </c>
      <c r="T852" s="399">
        <v>-0.206045831508605</v>
      </c>
      <c r="U852" s="399">
        <v>-0.171585099149696</v>
      </c>
      <c r="V852" s="399">
        <v>-0.102829977791619</v>
      </c>
      <c r="W852" s="399">
        <v>7.3593740850392095E-2</v>
      </c>
      <c r="X852" s="399">
        <v>8.6215599042740402E-3</v>
      </c>
      <c r="Y852" s="399">
        <v>1.9939719884575598E-2</v>
      </c>
      <c r="Z852" s="399">
        <v>-7.4987065844945702E-2</v>
      </c>
      <c r="AA852" s="399">
        <v>-0.11021666456159999</v>
      </c>
      <c r="AB852" s="399">
        <v>-0.12479428092257699</v>
      </c>
      <c r="AC852" s="399">
        <v>-8.4602367240792106E-2</v>
      </c>
      <c r="AD852" s="399">
        <v>-0.11439621034889701</v>
      </c>
      <c r="AE852" s="399">
        <v>-7.6957829530096403E-2</v>
      </c>
      <c r="AF852" s="399">
        <v>-0.15627294416375301</v>
      </c>
      <c r="AG852" s="399">
        <v>-8.1192475535460606E-2</v>
      </c>
      <c r="AH852" s="399">
        <v>-0.19760174440662101</v>
      </c>
      <c r="AI852" s="399">
        <v>-6.2075177109291203E-2</v>
      </c>
      <c r="AJ852" s="399">
        <v>-6.5918995984923998E-2</v>
      </c>
      <c r="AK852" s="399">
        <v>-2.3346280894564999E-2</v>
      </c>
      <c r="AL852" s="399">
        <v>0.111749946773873</v>
      </c>
      <c r="AM852" s="399">
        <v>9.4876280882228103E-2</v>
      </c>
      <c r="AN852" s="399">
        <v>-0.17969828529391901</v>
      </c>
      <c r="AO852" s="399">
        <v>-0.14737514533757301</v>
      </c>
      <c r="AP852" s="399">
        <v>6.3152481874178407E-2</v>
      </c>
      <c r="AQ852" s="399">
        <v>-0.11159773378955</v>
      </c>
      <c r="AR852" s="399">
        <v>-0.167454306118649</v>
      </c>
      <c r="AS852" s="399">
        <v>4.7947464297853203E-2</v>
      </c>
      <c r="AT852" s="399">
        <v>-6.5915474681825903E-2</v>
      </c>
      <c r="AU852" s="399">
        <v>-7.0694706266945406E-2</v>
      </c>
      <c r="AV852" s="399">
        <v>-1.0937347478380201E-3</v>
      </c>
      <c r="AW852" s="399">
        <v>-1.3839584650214501E-2</v>
      </c>
      <c r="AX852" s="399">
        <v>-6.4381075875919597E-2</v>
      </c>
      <c r="AY852" s="399">
        <v>6.99088211976584E-2</v>
      </c>
      <c r="AZ852" s="399">
        <v>-0.18642090049023499</v>
      </c>
      <c r="BA852" s="399">
        <v>1.3269119456917E-2</v>
      </c>
      <c r="BB852" s="399">
        <v>-0.11661390574233201</v>
      </c>
      <c r="BC852" s="399">
        <v>-0.24283322967761301</v>
      </c>
      <c r="BD852" s="399">
        <v>-5.2028412419449298E-2</v>
      </c>
      <c r="BE852" s="399">
        <v>0.10678504688742201</v>
      </c>
      <c r="BF852" s="399">
        <v>0.148148183624628</v>
      </c>
      <c r="BG852" s="399">
        <v>-1.7603813064611399E-2</v>
      </c>
      <c r="BH852" s="399">
        <v>8.4749510537832598E-2</v>
      </c>
      <c r="BI852" s="399">
        <v>-7.4134972436766103E-2</v>
      </c>
      <c r="BJ852" s="399">
        <v>-5.4235209526209603E-2</v>
      </c>
      <c r="BK852" s="399">
        <v>-2.0324996587408099E-2</v>
      </c>
      <c r="BL852" s="399">
        <v>-5.5947367510734002E-2</v>
      </c>
      <c r="BM852" s="399">
        <v>-0.20907319139813599</v>
      </c>
      <c r="BN852" s="399">
        <v>-0.13523479959239099</v>
      </c>
      <c r="BO852" s="399">
        <v>0.119130792109212</v>
      </c>
      <c r="BP852" s="399">
        <v>-1.8374373999618899E-3</v>
      </c>
      <c r="BQ852" s="399">
        <v>4.6334964175306297E-2</v>
      </c>
      <c r="BR852" s="399">
        <v>-5.8887921475138702E-2</v>
      </c>
      <c r="BS852" s="399">
        <v>-0.18250926437058901</v>
      </c>
      <c r="BT852" s="399">
        <v>4.36528071011828E-2</v>
      </c>
      <c r="BU852" s="399">
        <v>-8.0102720543339404E-2</v>
      </c>
      <c r="BV852" s="399">
        <v>-0.100631107883955</v>
      </c>
      <c r="BW852" s="399">
        <v>-3.3727358097211002E-2</v>
      </c>
      <c r="BX852" s="403">
        <v>-6.7339239195851996E-2</v>
      </c>
      <c r="BY852" s="399">
        <v>1.52503954334748E-3</v>
      </c>
      <c r="BZ852" s="399">
        <v>-0.116331963032825</v>
      </c>
      <c r="CA852" s="399">
        <v>-0.106259877871627</v>
      </c>
      <c r="CB852" s="399">
        <v>8.2631791338400401E-2</v>
      </c>
      <c r="CC852" s="399">
        <v>3.7992432693897599E-2</v>
      </c>
      <c r="CD852" s="399">
        <v>2.64151103890304E-2</v>
      </c>
      <c r="CE852" s="399">
        <v>-0.120651690073891</v>
      </c>
      <c r="CF852" s="399">
        <v>-1.37052514334727E-2</v>
      </c>
      <c r="CG852" s="399">
        <v>-1.93276487187935E-2</v>
      </c>
      <c r="CH852" s="399">
        <v>0.30450757239249099</v>
      </c>
      <c r="CI852" s="399">
        <v>-0.16027356946801299</v>
      </c>
      <c r="CJ852" s="399">
        <v>-7.53450061770774E-2</v>
      </c>
      <c r="CK852" s="399">
        <v>-3.6309209000000002E-2</v>
      </c>
      <c r="CL852" s="399">
        <v>1.154726E-3</v>
      </c>
      <c r="CM852" s="399">
        <v>1.8607474999999998E-2</v>
      </c>
      <c r="CN852" s="399">
        <v>-0.11839385700000001</v>
      </c>
      <c r="CO852" s="399">
        <v>-0.14857572999999999</v>
      </c>
      <c r="CP852" s="399">
        <v>3.0400417999999998E-2</v>
      </c>
      <c r="CQ852" s="399"/>
      <c r="CR852" s="399">
        <v>-9.8621862951748199E-2</v>
      </c>
      <c r="CS852" s="399">
        <v>-0.162399402</v>
      </c>
      <c r="CT852" s="399">
        <v>-0.111738672</v>
      </c>
      <c r="CU852" s="399">
        <v>-9.2581396999999996E-2</v>
      </c>
      <c r="CV852" s="399">
        <v>-3.0256299E-2</v>
      </c>
      <c r="CW852" s="399">
        <v>-0.122194518</v>
      </c>
      <c r="CX852" s="399">
        <v>9.7594640000000007E-3</v>
      </c>
      <c r="CY852" s="399">
        <v>-2.3248522322774801E-2</v>
      </c>
      <c r="CZ852" s="399">
        <v>0.26420740700000001</v>
      </c>
      <c r="DA852" s="399">
        <v>-0.1641</v>
      </c>
      <c r="DB852" s="813">
        <v>-0.14738000000000001</v>
      </c>
      <c r="DC852" s="399">
        <v>-7.2432900999999994E-2</v>
      </c>
      <c r="DD852" s="399">
        <v>-9.1164023999999996E-2</v>
      </c>
      <c r="DE852" s="813">
        <v>-4.9341119000000003E-2</v>
      </c>
      <c r="DG852" s="404"/>
      <c r="DI852" s="399"/>
      <c r="DJ852" s="399">
        <v>-6.0442808530494503E-2</v>
      </c>
      <c r="DK852" s="399">
        <v>-0.14334927867856001</v>
      </c>
    </row>
    <row r="853" spans="1:115" customFormat="1">
      <c r="A853" s="398">
        <f t="shared" si="60"/>
        <v>44620</v>
      </c>
      <c r="B853" s="402"/>
      <c r="C853" s="400" cm="1">
        <f t="array" ref="C853">IFERROR(INDEX(NAVTracking!$B:$B,MATCH($A853,NAVTracking!$A:$A,0)) / INDEX(NAVTracking!$B:$B,MATCH($A853,NAVTracking!$A:$A,0)-1)-1,0)</f>
        <v>-1.0285580866922661E-2</v>
      </c>
      <c r="D853" s="399">
        <v>0</v>
      </c>
      <c r="E853" s="399">
        <v>-2.65258754315458E-2</v>
      </c>
      <c r="F853" s="399">
        <v>-2.6791434133640001E-2</v>
      </c>
      <c r="G853" s="399">
        <v>6.1198839999999999E-3</v>
      </c>
      <c r="H853" s="399">
        <v>-3.5909450000000002E-2</v>
      </c>
      <c r="I853" s="399">
        <v>7.5016449999999998E-2</v>
      </c>
      <c r="J853" s="399">
        <v>-1.3226409999999999E-2</v>
      </c>
      <c r="K853" s="399">
        <v>-4.888819E-3</v>
      </c>
      <c r="L853" s="399">
        <v>-3.482681E-2</v>
      </c>
      <c r="M853" s="399">
        <v>-5.8444620000000003E-2</v>
      </c>
      <c r="N853" s="399">
        <v>-4.3456640000000005E-2</v>
      </c>
      <c r="O853" s="399">
        <v>-1.0012769999999999E-2</v>
      </c>
      <c r="P853" s="399">
        <v>-9.7823430000000006E-3</v>
      </c>
      <c r="Q853" s="399">
        <v>-1.865696E-2</v>
      </c>
      <c r="R853" s="399">
        <v>-5.4065859677527701E-2</v>
      </c>
      <c r="S853" s="399">
        <v>-8.3911343387025293E-3</v>
      </c>
      <c r="T853" s="399">
        <v>7.9562331185038193E-2</v>
      </c>
      <c r="U853" s="399">
        <v>4.7365336739834701E-2</v>
      </c>
      <c r="V853" s="399">
        <v>2.6672518809789599E-2</v>
      </c>
      <c r="W853" s="399">
        <v>-4.5699278832629101E-2</v>
      </c>
      <c r="X853" s="399">
        <v>-7.3759522245668396E-2</v>
      </c>
      <c r="Y853" s="399">
        <v>-2.3539550692842599E-2</v>
      </c>
      <c r="Z853" s="399">
        <v>0.15281098870494</v>
      </c>
      <c r="AA853" s="399">
        <v>2.9511193497254899E-2</v>
      </c>
      <c r="AB853" s="399">
        <v>-0.117054842795978</v>
      </c>
      <c r="AC853" s="399">
        <v>-9.5000669043739702E-2</v>
      </c>
      <c r="AD853" s="399">
        <v>-4.8637761882307499E-2</v>
      </c>
      <c r="AE853" s="399">
        <v>3.8399702359162201E-2</v>
      </c>
      <c r="AF853" s="399">
        <v>-9.5892292188639205E-2</v>
      </c>
      <c r="AG853" s="399">
        <v>2.3214980583909198E-2</v>
      </c>
      <c r="AH853" s="399">
        <v>0.117182505013494</v>
      </c>
      <c r="AI853" s="399">
        <v>-5.9506562408890799E-3</v>
      </c>
      <c r="AJ853" s="399">
        <v>-1.8218950938838599E-3</v>
      </c>
      <c r="AK853" s="399">
        <v>3.05445117333462E-2</v>
      </c>
      <c r="AL853" s="399">
        <v>2.3040902518667301E-3</v>
      </c>
      <c r="AM853" s="399">
        <v>0.122469731296781</v>
      </c>
      <c r="AN853" s="399">
        <v>-4.8430317519513703E-2</v>
      </c>
      <c r="AO853" s="399">
        <v>-4.14070197742488E-2</v>
      </c>
      <c r="AP853" s="399">
        <v>-6.0137435943555598E-2</v>
      </c>
      <c r="AQ853" s="399">
        <v>-7.7801050483984197E-2</v>
      </c>
      <c r="AR853" s="399">
        <v>-4.1247385148635001E-3</v>
      </c>
      <c r="AS853" s="399">
        <v>0.17901524914192801</v>
      </c>
      <c r="AT853" s="399">
        <v>-6.3947856771840006E-2</v>
      </c>
      <c r="AU853" s="399">
        <v>0.14853106292943699</v>
      </c>
      <c r="AV853" s="399">
        <v>-5.63623710799077E-2</v>
      </c>
      <c r="AW853" s="399">
        <v>-2.8420053881737999E-2</v>
      </c>
      <c r="AX853" s="399">
        <v>-7.9342240868276695E-2</v>
      </c>
      <c r="AY853" s="399">
        <v>-4.5454570084564098E-2</v>
      </c>
      <c r="AZ853" s="399">
        <v>-7.94697673842584E-2</v>
      </c>
      <c r="BA853" s="399">
        <v>-5.83309023105993E-2</v>
      </c>
      <c r="BB853" s="399">
        <v>-8.1766116634211294E-2</v>
      </c>
      <c r="BC853" s="399">
        <v>4.2603639262963802E-2</v>
      </c>
      <c r="BD853" s="399">
        <v>-7.8159199517621694E-2</v>
      </c>
      <c r="BE853" s="399">
        <v>-5.36103625414154E-2</v>
      </c>
      <c r="BF853" s="399">
        <v>0.40732632491374599</v>
      </c>
      <c r="BG853" s="399">
        <v>-0.134975335538635</v>
      </c>
      <c r="BH853" s="399">
        <v>0.137992894963999</v>
      </c>
      <c r="BI853" s="399">
        <v>-3.16647943137238E-2</v>
      </c>
      <c r="BJ853" s="399">
        <v>-2.5772826907298702E-3</v>
      </c>
      <c r="BK853" s="399">
        <v>-6.9358937168788604E-2</v>
      </c>
      <c r="BL853" s="399">
        <v>-4.5760451801793001E-2</v>
      </c>
      <c r="BM853" s="399">
        <v>2.1641192395626702E-2</v>
      </c>
      <c r="BN853" s="399">
        <v>-1.27101136890894E-2</v>
      </c>
      <c r="BO853" s="399">
        <v>0.10798644720346499</v>
      </c>
      <c r="BP853" s="399">
        <v>-6.4612953940143103E-2</v>
      </c>
      <c r="BQ853" s="399">
        <v>0.148738949523958</v>
      </c>
      <c r="BR853" s="399">
        <v>6.9829570457064999E-3</v>
      </c>
      <c r="BS853" s="399">
        <v>-6.7823786934456703E-2</v>
      </c>
      <c r="BT853" s="399">
        <v>-4.2880917104457003E-2</v>
      </c>
      <c r="BU853" s="399">
        <v>-7.9829322440505099E-2</v>
      </c>
      <c r="BV853" s="399">
        <v>-0.11397685941166701</v>
      </c>
      <c r="BW853" s="399">
        <v>-3.3259340509300198E-2</v>
      </c>
      <c r="BX853" s="403">
        <v>0.13904041018875701</v>
      </c>
      <c r="BY853" s="399">
        <v>-3.4705185795621797E-2</v>
      </c>
      <c r="BZ853" s="399">
        <v>1.79628819350141E-3</v>
      </c>
      <c r="CA853" s="399">
        <v>-0.106096245331529</v>
      </c>
      <c r="CB853" s="399">
        <v>-1.7306835953851199E-2</v>
      </c>
      <c r="CC853" s="399">
        <v>-2.68520441267509E-2</v>
      </c>
      <c r="CD853" s="399">
        <v>-0.13335560698342</v>
      </c>
      <c r="CE853" s="399">
        <v>0.14221333251066701</v>
      </c>
      <c r="CF853" s="399">
        <v>8.2229892817744704E-2</v>
      </c>
      <c r="CG853" s="399">
        <v>-6.6926678281556698E-2</v>
      </c>
      <c r="CH853" s="399">
        <v>7.4784401412679698E-3</v>
      </c>
      <c r="CI853" s="399">
        <v>0.10557419814589</v>
      </c>
      <c r="CJ853" s="399">
        <v>-3.7211950274941098E-2</v>
      </c>
      <c r="CK853" s="399">
        <v>1.6053431999999999E-2</v>
      </c>
      <c r="CL853" s="399">
        <v>0.119149409</v>
      </c>
      <c r="CM853" s="399">
        <v>3.0919319000000001E-2</v>
      </c>
      <c r="CN853" s="399">
        <v>7.4493139E-2</v>
      </c>
      <c r="CO853" s="399">
        <v>-5.6727754999999998E-2</v>
      </c>
      <c r="CP853" s="399">
        <v>2.0160656999999998E-2</v>
      </c>
      <c r="CQ853" s="399"/>
      <c r="CR853" s="399">
        <v>-4.0148971369184702E-2</v>
      </c>
      <c r="CS853" s="399">
        <v>0.10936011399999999</v>
      </c>
      <c r="CT853" s="399">
        <v>3.1723292E-2</v>
      </c>
      <c r="CU853" s="399">
        <v>-4.2325575999999997E-2</v>
      </c>
      <c r="CV853" s="399">
        <v>8.8313162000000001E-2</v>
      </c>
      <c r="CW853" s="399">
        <v>-3.6421909999999999E-3</v>
      </c>
      <c r="CX853" s="399">
        <v>-2.1204450999999999E-2</v>
      </c>
      <c r="CY853" s="399">
        <v>0.156064263481412</v>
      </c>
      <c r="CZ853" s="399">
        <v>3.0857562000000002E-2</v>
      </c>
      <c r="DA853" s="399">
        <v>-3.381E-2</v>
      </c>
      <c r="DB853" s="813">
        <v>-4.1410000000000002E-2</v>
      </c>
      <c r="DC853" s="399">
        <v>6.1681201999999997E-2</v>
      </c>
      <c r="DD853" s="399">
        <v>-5.3663804000000002E-2</v>
      </c>
      <c r="DE853" s="813">
        <v>6.4152283000000004E-2</v>
      </c>
      <c r="DG853" s="404"/>
      <c r="DI853" s="399"/>
      <c r="DJ853" s="399">
        <v>-0.24140127438832201</v>
      </c>
      <c r="DK853" s="399">
        <v>4.3213117967891103E-2</v>
      </c>
    </row>
    <row r="854" spans="1:115" customFormat="1">
      <c r="A854" s="398">
        <f t="shared" si="60"/>
        <v>44651</v>
      </c>
      <c r="B854" s="402"/>
      <c r="C854" s="400" cm="1">
        <f t="array" ref="C854">IFERROR(INDEX(NAVTracking!$B:$B,MATCH($A854,NAVTracking!$A:$A,0)) / INDEX(NAVTracking!$B:$B,MATCH($A854,NAVTracking!$A:$A,0)-1)-1,0)</f>
        <v>2.0990512135804495E-2</v>
      </c>
      <c r="D854" s="399">
        <v>1E-4</v>
      </c>
      <c r="E854" s="399">
        <v>3.1072496305971802E-2</v>
      </c>
      <c r="F854" s="399">
        <v>3.4841676971869698E-2</v>
      </c>
      <c r="G854" s="399">
        <v>5.7348299999999998E-2</v>
      </c>
      <c r="H854" s="399">
        <v>3.1394060000000001E-2</v>
      </c>
      <c r="I854" s="399">
        <v>0.1003377</v>
      </c>
      <c r="J854" s="399">
        <v>-1.0126990000000001E-2</v>
      </c>
      <c r="K854" s="399">
        <v>3.0473119999999999E-2</v>
      </c>
      <c r="L854" s="399">
        <v>6.2701720000000002E-2</v>
      </c>
      <c r="M854" s="399">
        <v>2.8994199999999998E-3</v>
      </c>
      <c r="N854" s="399">
        <v>3.2801900000000002E-2</v>
      </c>
      <c r="O854" s="399">
        <v>1.4813949999999999E-2</v>
      </c>
      <c r="P854" s="399">
        <v>5.0085420000000005E-2</v>
      </c>
      <c r="Q854" s="399">
        <v>9.7957900000000001E-2</v>
      </c>
      <c r="R854" s="399">
        <v>5.74733876804496E-2</v>
      </c>
      <c r="S854" s="399">
        <v>0.118538911523274</v>
      </c>
      <c r="T854" s="399">
        <v>-0.11350738134973599</v>
      </c>
      <c r="U854" s="399">
        <v>-1.7052926031675401E-2</v>
      </c>
      <c r="V854" s="399">
        <v>6.1437306123960998E-2</v>
      </c>
      <c r="W854" s="399">
        <v>-0.13211754832783901</v>
      </c>
      <c r="X854" s="399">
        <v>2.8972826211246501E-3</v>
      </c>
      <c r="Y854" s="399">
        <v>-4.1578314444292701E-3</v>
      </c>
      <c r="Z854" s="399">
        <v>8.31650494068054E-2</v>
      </c>
      <c r="AA854" s="399">
        <v>0.109003323227611</v>
      </c>
      <c r="AB854" s="399">
        <v>-2.4694334218206101E-2</v>
      </c>
      <c r="AC854" s="399">
        <v>8.5023918458213502E-3</v>
      </c>
      <c r="AD854" s="399">
        <v>0.122466504699417</v>
      </c>
      <c r="AE854" s="399">
        <v>-7.6114795505410102E-2</v>
      </c>
      <c r="AF854" s="399">
        <v>6.0529218973659697E-2</v>
      </c>
      <c r="AG854" s="399">
        <v>-0.123533597177466</v>
      </c>
      <c r="AH854" s="399">
        <v>-5.7723369526785397E-2</v>
      </c>
      <c r="AI854" s="399">
        <v>3.5276600908701702E-2</v>
      </c>
      <c r="AJ854" s="399">
        <v>2.96949466773333E-2</v>
      </c>
      <c r="AK854" s="399">
        <v>-4.8430882292786401E-2</v>
      </c>
      <c r="AL854" s="399">
        <v>8.6781624252091794E-2</v>
      </c>
      <c r="AM854" s="399">
        <v>1.7519608845961199E-2</v>
      </c>
      <c r="AN854" s="399">
        <v>-3.9218049633372103E-2</v>
      </c>
      <c r="AO854" s="399">
        <v>0.14155781771370099</v>
      </c>
      <c r="AP854" s="399">
        <v>8.0959123915619297E-2</v>
      </c>
      <c r="AQ854" s="399">
        <v>-1.23248221131118E-2</v>
      </c>
      <c r="AR854" s="399">
        <v>0.11915711325257999</v>
      </c>
      <c r="AS854" s="399">
        <v>-6.4291492316037105E-2</v>
      </c>
      <c r="AT854" s="399">
        <v>8.8982590325503E-2</v>
      </c>
      <c r="AU854" s="399">
        <v>4.7555758966133697E-2</v>
      </c>
      <c r="AV854" s="399">
        <v>2.8953690679115601E-2</v>
      </c>
      <c r="AW854" s="399">
        <v>-1.9821645711647899E-2</v>
      </c>
      <c r="AX854" s="399">
        <v>-6.5196787893688699E-3</v>
      </c>
      <c r="AY854" s="399">
        <v>5.9524464195026498E-3</v>
      </c>
      <c r="AZ854" s="399">
        <v>-5.1343478565440699E-2</v>
      </c>
      <c r="BA854" s="399">
        <v>0.119499859415117</v>
      </c>
      <c r="BB854" s="399">
        <v>1.75558672894604E-3</v>
      </c>
      <c r="BC854" s="399">
        <v>6.3529459635416494E-2</v>
      </c>
      <c r="BD854" s="399">
        <v>-8.3509784727567593E-2</v>
      </c>
      <c r="BE854" s="399">
        <v>0.134553501318875</v>
      </c>
      <c r="BF854" s="399">
        <v>4.2735057935159498E-2</v>
      </c>
      <c r="BG854" s="399">
        <v>-3.7015966501225503E-2</v>
      </c>
      <c r="BH854" s="399">
        <v>8.8923012812250901E-2</v>
      </c>
      <c r="BI854" s="399">
        <v>-7.2429583570631201E-2</v>
      </c>
      <c r="BJ854" s="399">
        <v>5.7831930547707897E-2</v>
      </c>
      <c r="BK854" s="399">
        <v>0.18786657395675599</v>
      </c>
      <c r="BL854" s="399">
        <v>-3.86459255960417E-2</v>
      </c>
      <c r="BM854" s="399">
        <v>3.9093468220481299E-2</v>
      </c>
      <c r="BN854" s="399">
        <v>0.132404399300356</v>
      </c>
      <c r="BO854" s="399">
        <v>0.130763943286137</v>
      </c>
      <c r="BP854" s="399">
        <v>1.283180387464E-3</v>
      </c>
      <c r="BQ854" s="399">
        <v>0.19230766553320799</v>
      </c>
      <c r="BR854" s="399">
        <v>7.4829569217153405E-2</v>
      </c>
      <c r="BS854" s="399">
        <v>3.8127096786704198E-3</v>
      </c>
      <c r="BT854" s="399">
        <v>2.61428568892077E-2</v>
      </c>
      <c r="BU854" s="399">
        <v>9.3683160674763205E-2</v>
      </c>
      <c r="BV854" s="399">
        <v>-6.3784202831055306E-2</v>
      </c>
      <c r="BW854" s="399">
        <v>0.106066631785755</v>
      </c>
      <c r="BX854" s="403">
        <v>4.1717450346858399E-2</v>
      </c>
      <c r="BY854" s="399">
        <v>0.112040599957936</v>
      </c>
      <c r="BZ854" s="399">
        <v>-1.7934261565932799E-4</v>
      </c>
      <c r="CA854" s="399">
        <v>1.48661386914985E-2</v>
      </c>
      <c r="CB854" s="399">
        <v>-5.7971347183584099E-2</v>
      </c>
      <c r="CC854" s="399">
        <v>-2.3540787360826199E-2</v>
      </c>
      <c r="CD854" s="399">
        <v>-0.226571536091625</v>
      </c>
      <c r="CE854" s="399">
        <v>0.25690489905977998</v>
      </c>
      <c r="CF854" s="399">
        <v>0.20871684756876199</v>
      </c>
      <c r="CG854" s="399">
        <v>2.5454393457361599E-2</v>
      </c>
      <c r="CH854" s="399">
        <v>5.2752187398731498E-2</v>
      </c>
      <c r="CI854" s="399">
        <v>9.1158587797113194E-2</v>
      </c>
      <c r="CJ854" s="399">
        <v>3.1861776610720698E-2</v>
      </c>
      <c r="CK854" s="399">
        <v>0.12947150399999999</v>
      </c>
      <c r="CL854" s="399">
        <v>-8.4886014999999995E-2</v>
      </c>
      <c r="CM854" s="399">
        <v>7.1047149000000004E-2</v>
      </c>
      <c r="CN854" s="399">
        <v>1.7383405000000001E-2</v>
      </c>
      <c r="CO854" s="399">
        <v>9.5572358999999996E-2</v>
      </c>
      <c r="CP854" s="399">
        <v>3.7692509999999999E-3</v>
      </c>
      <c r="CQ854" s="399"/>
      <c r="CR854" s="399">
        <v>0.10226286483111199</v>
      </c>
      <c r="CS854" s="399">
        <v>-0.108093254</v>
      </c>
      <c r="CT854" s="399">
        <v>-4.1905789999999998E-2</v>
      </c>
      <c r="CU854" s="399">
        <v>3.6747925000000001E-2</v>
      </c>
      <c r="CV854" s="399">
        <v>-2.2369823E-2</v>
      </c>
      <c r="CW854" s="399">
        <v>-9.2703615000000003E-2</v>
      </c>
      <c r="CX854" s="399">
        <v>-9.3569899999999998E-2</v>
      </c>
      <c r="CY854" s="399">
        <v>5.5705092400626301E-4</v>
      </c>
      <c r="CZ854" s="399">
        <v>4.6473074000000003E-2</v>
      </c>
      <c r="DA854" s="399">
        <v>-0.19628999999999999</v>
      </c>
      <c r="DB854" s="813">
        <v>0.14155799999999999</v>
      </c>
      <c r="DC854" s="399">
        <v>1.7780092000000001E-2</v>
      </c>
      <c r="DD854" s="399">
        <v>-1.8736487E-2</v>
      </c>
      <c r="DE854" s="813">
        <v>8.1355121000000002E-2</v>
      </c>
      <c r="DG854" s="404"/>
      <c r="DI854" s="399"/>
      <c r="DJ854" s="399">
        <v>2.77078025133441E-2</v>
      </c>
      <c r="DK854" s="399">
        <v>-2.86732023772821E-2</v>
      </c>
    </row>
    <row r="855" spans="1:115" customFormat="1">
      <c r="A855" s="398">
        <f t="shared" si="60"/>
        <v>44681</v>
      </c>
      <c r="B855" s="402"/>
      <c r="C855" s="400" cm="1">
        <f t="array" ref="C855">IFERROR(INDEX(NAVTracking!$B:$B,MATCH($A855,NAVTracking!$A:$A,0)) / INDEX(NAVTracking!$B:$B,MATCH($A855,NAVTracking!$A:$A,0)-1)-1,0)</f>
        <v>-9.5439107889728203E-2</v>
      </c>
      <c r="D855" s="399">
        <v>1E-4</v>
      </c>
      <c r="E855" s="399">
        <v>-9.0472844639570796E-2</v>
      </c>
      <c r="F855" s="399">
        <v>-9.0864546984967404E-2</v>
      </c>
      <c r="G855" s="399">
        <v>-4.0865760000000001E-2</v>
      </c>
      <c r="H855" s="399">
        <v>-0.114926</v>
      </c>
      <c r="I855" s="399">
        <v>-1.672272E-2</v>
      </c>
      <c r="J855" s="399">
        <v>-0.1012956</v>
      </c>
      <c r="K855" s="399">
        <v>-7.8778219999999996E-2</v>
      </c>
      <c r="L855" s="399">
        <v>-4.087847E-2</v>
      </c>
      <c r="M855" s="399">
        <v>-0.14952099999999999</v>
      </c>
      <c r="N855" s="399">
        <v>-0.118325</v>
      </c>
      <c r="O855" s="399">
        <v>2.143842E-2</v>
      </c>
      <c r="P855" s="399">
        <v>-5.8573790000000001E-2</v>
      </c>
      <c r="Q855" s="399">
        <v>-4.3755019999999999E-2</v>
      </c>
      <c r="R855" s="399">
        <v>-9.7130841915684496E-2</v>
      </c>
      <c r="S855" s="399">
        <v>-4.1135628401734597E-2</v>
      </c>
      <c r="T855" s="399">
        <v>-0.21785257447067999</v>
      </c>
      <c r="U855" s="399">
        <v>-6.3069124082925906E-2</v>
      </c>
      <c r="V855" s="399">
        <v>-0.23752513994303001</v>
      </c>
      <c r="W855" s="399">
        <v>-6.1451282655162899E-2</v>
      </c>
      <c r="X855" s="399">
        <v>-9.8222181532117994E-2</v>
      </c>
      <c r="Y855" s="399">
        <v>-0.189984550485571</v>
      </c>
      <c r="Z855" s="399">
        <v>-1.48966432543872E-2</v>
      </c>
      <c r="AA855" s="399">
        <v>-7.5132272211364606E-2</v>
      </c>
      <c r="AB855" s="399">
        <v>-0.149522859919513</v>
      </c>
      <c r="AC855" s="399">
        <v>-0.17134515649888399</v>
      </c>
      <c r="AD855" s="399">
        <v>6.9526521111219403E-2</v>
      </c>
      <c r="AE855" s="399">
        <v>-0.18613302513161201</v>
      </c>
      <c r="AF855" s="399">
        <v>3.0465387675999201E-2</v>
      </c>
      <c r="AG855" s="399">
        <v>-5.0035929842741397E-2</v>
      </c>
      <c r="AH855" s="399">
        <v>-0.26199287601523302</v>
      </c>
      <c r="AI855" s="399">
        <v>-0.17674961737616099</v>
      </c>
      <c r="AJ855" s="399">
        <v>-0.17946685556436201</v>
      </c>
      <c r="AK855" s="399">
        <v>-0.100547214674112</v>
      </c>
      <c r="AL855" s="399">
        <v>-2.5792200647047101E-2</v>
      </c>
      <c r="AM855" s="399">
        <v>-2.10240120245066E-2</v>
      </c>
      <c r="AN855" s="399">
        <v>-0.13364702580617399</v>
      </c>
      <c r="AO855" s="399">
        <v>-2.9022823384336899E-2</v>
      </c>
      <c r="AP855" s="399">
        <v>8.0926254024145106E-2</v>
      </c>
      <c r="AQ855" s="399">
        <v>-7.3275867934361805E-2</v>
      </c>
      <c r="AR855" s="399">
        <v>-0.320274092290458</v>
      </c>
      <c r="AS855" s="399">
        <v>-7.4434539118393206E-2</v>
      </c>
      <c r="AT855" s="399">
        <v>-0.109305768093623</v>
      </c>
      <c r="AU855" s="399">
        <v>-9.8359832786950804E-2</v>
      </c>
      <c r="AV855" s="399">
        <v>2.5869289668656901E-2</v>
      </c>
      <c r="AW855" s="399">
        <v>5.6614795311483702E-2</v>
      </c>
      <c r="AX855" s="399">
        <v>4.5468931882934403E-2</v>
      </c>
      <c r="AY855" s="399">
        <v>-0.13119870538523701</v>
      </c>
      <c r="AZ855" s="399">
        <v>0.101514289053624</v>
      </c>
      <c r="BA855" s="399">
        <v>1.21362188317777E-2</v>
      </c>
      <c r="BB855" s="399">
        <v>-0.16220422725359901</v>
      </c>
      <c r="BC855" s="399">
        <v>-0.26592922982953499</v>
      </c>
      <c r="BD855" s="399">
        <v>1.15549309772382E-2</v>
      </c>
      <c r="BE855" s="399">
        <v>4.6940261113154101E-2</v>
      </c>
      <c r="BF855" s="399">
        <v>1.2667665821719701E-2</v>
      </c>
      <c r="BG855" s="399">
        <v>-0.157054303720186</v>
      </c>
      <c r="BH855" s="399">
        <v>-0.28685132313456002</v>
      </c>
      <c r="BI855" s="399">
        <v>-0.143603543262213</v>
      </c>
      <c r="BJ855" s="399">
        <v>-8.6588731712044999E-4</v>
      </c>
      <c r="BK855" s="399">
        <v>-5.0580525278509501E-2</v>
      </c>
      <c r="BL855" s="399">
        <v>-0.117923040511783</v>
      </c>
      <c r="BM855" s="399">
        <v>-0.206775361769064</v>
      </c>
      <c r="BN855" s="399">
        <v>-0.16844147900686701</v>
      </c>
      <c r="BO855" s="399">
        <v>-3.7830931147749103E-2</v>
      </c>
      <c r="BP855" s="399">
        <v>-0.14599747837267599</v>
      </c>
      <c r="BQ855" s="399">
        <v>-9.1442224268196898E-2</v>
      </c>
      <c r="BR855" s="399">
        <v>-2.7845292596140299E-3</v>
      </c>
      <c r="BS855" s="399">
        <v>-0.112046570940473</v>
      </c>
      <c r="BT855" s="399">
        <v>-3.8959263707055297E-2</v>
      </c>
      <c r="BU855" s="399">
        <v>-2.3385347042832402E-2</v>
      </c>
      <c r="BV855" s="399">
        <v>-0.13328766595221</v>
      </c>
      <c r="BW855" s="399">
        <v>2.7329941002194699E-2</v>
      </c>
      <c r="BX855" s="403">
        <v>-4.0592181270838898E-2</v>
      </c>
      <c r="BY855" s="399">
        <v>-1.34336724887091E-2</v>
      </c>
      <c r="BZ855" s="399">
        <v>-0.115577225044079</v>
      </c>
      <c r="CA855" s="399">
        <v>-8.6929931288925996E-2</v>
      </c>
      <c r="CB855" s="399">
        <v>6.4509221786309606E-2</v>
      </c>
      <c r="CC855" s="399">
        <v>-4.52686381907614E-2</v>
      </c>
      <c r="CD855" s="399">
        <v>7.4295674317871901E-2</v>
      </c>
      <c r="CE855" s="399">
        <v>-0.33658875454658399</v>
      </c>
      <c r="CF855" s="399">
        <v>-8.3071062615685004E-2</v>
      </c>
      <c r="CG855" s="399">
        <v>-5.49900044431028E-3</v>
      </c>
      <c r="CH855" s="399">
        <v>-5.5676432523168097E-2</v>
      </c>
      <c r="CI855" s="399">
        <v>-0.27909437782402702</v>
      </c>
      <c r="CJ855" s="399">
        <v>-9.9866991407602607E-2</v>
      </c>
      <c r="CK855" s="399">
        <v>-5.6284182000000002E-2</v>
      </c>
      <c r="CL855" s="399">
        <v>-5.5807061999999998E-2</v>
      </c>
      <c r="CM855" s="399">
        <v>4.2191791999999999E-2</v>
      </c>
      <c r="CN855" s="399">
        <v>-6.8970249999999997E-2</v>
      </c>
      <c r="CO855" s="399">
        <v>-6.9171689999999994E-2</v>
      </c>
      <c r="CP855" s="399">
        <v>4.2096762000000003E-2</v>
      </c>
      <c r="CQ855" s="399"/>
      <c r="CR855" s="399">
        <v>3.7476281822559299E-2</v>
      </c>
      <c r="CS855" s="399">
        <v>-0.22513224300000001</v>
      </c>
      <c r="CT855" s="399">
        <v>-0.13397793299999999</v>
      </c>
      <c r="CU855" s="399">
        <v>-5.1567104000000002E-2</v>
      </c>
      <c r="CV855" s="399">
        <v>8.7824266999999998E-2</v>
      </c>
      <c r="CW855" s="399">
        <v>-8.3158741999999994E-2</v>
      </c>
      <c r="CX855" s="399">
        <v>-8.1569767000000001E-2</v>
      </c>
      <c r="CY855" s="399">
        <v>-5.0639973646318198E-2</v>
      </c>
      <c r="CZ855" s="399">
        <v>-1.478458E-2</v>
      </c>
      <c r="DA855" s="399">
        <v>4.1903000000000003E-2</v>
      </c>
      <c r="DB855" s="813">
        <v>-2.9020000000000001E-2</v>
      </c>
      <c r="DC855" s="399">
        <v>-9.7587457000000002E-2</v>
      </c>
      <c r="DD855" s="399">
        <v>-3.7239213E-2</v>
      </c>
      <c r="DE855" s="813">
        <v>-3.2062983000000003E-2</v>
      </c>
      <c r="DG855" s="404"/>
      <c r="DI855" s="399"/>
      <c r="DJ855" s="399">
        <v>-0.16503264230901299</v>
      </c>
      <c r="DK855" s="399">
        <v>-0.15927700625871899</v>
      </c>
    </row>
    <row r="856" spans="1:115" customFormat="1">
      <c r="A856" s="398">
        <f t="shared" si="60"/>
        <v>44712</v>
      </c>
      <c r="B856" s="402"/>
      <c r="C856" s="400" cm="1">
        <f t="array" ref="C856">IFERROR(INDEX(NAVTracking!$B:$B,MATCH($A856,NAVTracking!$A:$A,0)) / INDEX(NAVTracking!$B:$B,MATCH($A856,NAVTracking!$A:$A,0)-1)-1,0)</f>
        <v>-1.4848079098217504E-4</v>
      </c>
      <c r="D856" s="399">
        <v>2.9999999999999997E-4</v>
      </c>
      <c r="E856" s="399">
        <v>-3.0538616289900178E-3</v>
      </c>
      <c r="F856" s="399">
        <v>-1.77982055673664E-3</v>
      </c>
      <c r="G856" s="399">
        <v>1.1068130000000001E-2</v>
      </c>
      <c r="H856" s="399">
        <v>-5.1413970000000003E-2</v>
      </c>
      <c r="I856" s="399">
        <v>0.151924</v>
      </c>
      <c r="J856" s="399">
        <v>3.514834E-2</v>
      </c>
      <c r="K856" s="399">
        <v>-8.0379570000000001E-3</v>
      </c>
      <c r="L856" s="399">
        <v>-4.6853949999999998E-2</v>
      </c>
      <c r="M856" s="399">
        <v>1.204701E-2</v>
      </c>
      <c r="N856" s="399">
        <v>-1.6612200000000001E-2</v>
      </c>
      <c r="O856" s="399">
        <v>-4.2576580000000003E-2</v>
      </c>
      <c r="P856" s="399">
        <v>9.6041419999999995E-3</v>
      </c>
      <c r="Q856" s="399">
        <v>4.5110840000000006E-2</v>
      </c>
      <c r="R856" s="399">
        <v>-5.4496097160767865E-2</v>
      </c>
      <c r="S856" s="399">
        <v>2.1816947129750908E-2</v>
      </c>
      <c r="T856" s="399">
        <v>0.19106647110246278</v>
      </c>
      <c r="U856" s="399">
        <v>-8.6956365638987121E-3</v>
      </c>
      <c r="V856" s="399">
        <v>-3.2764317603166448E-2</v>
      </c>
      <c r="W856" s="399">
        <v>0.1303052925277155</v>
      </c>
      <c r="X856" s="399">
        <v>-0.12416443176081171</v>
      </c>
      <c r="Y856" s="399">
        <v>0.15969283518201749</v>
      </c>
      <c r="Z856" s="399">
        <v>-3.09756376405869E-2</v>
      </c>
      <c r="AA856" s="399">
        <v>-0.12318508442669052</v>
      </c>
      <c r="AB856" s="399">
        <v>-3.0764742018040803E-2</v>
      </c>
      <c r="AC856" s="399">
        <v>-8.9234947882138371E-2</v>
      </c>
      <c r="AD856" s="399">
        <v>-7.2369787511906147E-2</v>
      </c>
      <c r="AE856" s="399">
        <v>-1.0660170575031325E-2</v>
      </c>
      <c r="AF856" s="399">
        <v>-4.4689310994143083E-2</v>
      </c>
      <c r="AG856" s="399">
        <v>8.7043292922093674E-2</v>
      </c>
      <c r="AH856" s="399">
        <v>0.12626491171353038</v>
      </c>
      <c r="AI856" s="399">
        <v>-8.0675884704869416E-3</v>
      </c>
      <c r="AJ856" s="399">
        <v>-3.0452991864439172E-3</v>
      </c>
      <c r="AK856" s="399">
        <v>5.5513382029437119E-2</v>
      </c>
      <c r="AL856" s="399">
        <v>8.4848537074076802E-2</v>
      </c>
      <c r="AM856" s="399">
        <v>2.4859162491446485E-2</v>
      </c>
      <c r="AN856" s="399">
        <v>0.11651923542052534</v>
      </c>
      <c r="AO856" s="399">
        <v>-0.1746609186717698</v>
      </c>
      <c r="AP856" s="399">
        <v>3.7659198588775311E-2</v>
      </c>
      <c r="AQ856" s="399">
        <v>-4.6912581191089431E-2</v>
      </c>
      <c r="AR856" s="399">
        <v>6.7396602463398736E-3</v>
      </c>
      <c r="AS856" s="399">
        <v>0.18371239899740566</v>
      </c>
      <c r="AT856" s="399">
        <v>-2.0163533054039284E-2</v>
      </c>
      <c r="AU856" s="399">
        <v>-0.10422610366319662</v>
      </c>
      <c r="AV856" s="399">
        <v>-2.3062144125291728E-2</v>
      </c>
      <c r="AW856" s="399">
        <v>-7.8916212569991595E-2</v>
      </c>
      <c r="AX856" s="399">
        <v>0.14926494570197257</v>
      </c>
      <c r="AY856" s="399">
        <v>0.11458330228924885</v>
      </c>
      <c r="AZ856" s="399">
        <v>-2.2909488968269276E-2</v>
      </c>
      <c r="BA856" s="399">
        <v>4.0481582612664324E-2</v>
      </c>
      <c r="BB856" s="399">
        <v>9.3201584644250435E-2</v>
      </c>
      <c r="BC856" s="399">
        <v>-0.12085592393660816</v>
      </c>
      <c r="BD856" s="399">
        <v>4.284342380428563E-2</v>
      </c>
      <c r="BE856" s="399">
        <v>-1.6726474283729975E-2</v>
      </c>
      <c r="BF856" s="399">
        <v>1.1773351406595856E-2</v>
      </c>
      <c r="BG856" s="399">
        <v>-3.3898273122089928E-2</v>
      </c>
      <c r="BH856" s="399">
        <v>4.8390644964761899E-2</v>
      </c>
      <c r="BI856" s="399">
        <v>-6.4248434391189393E-2</v>
      </c>
      <c r="BJ856" s="399">
        <v>4.1723413649859799E-2</v>
      </c>
      <c r="BK856" s="399">
        <v>2.5220930081351501E-2</v>
      </c>
      <c r="BL856" s="399">
        <v>0.107825055250257</v>
      </c>
      <c r="BM856" s="399">
        <v>-4.8725463908947102E-2</v>
      </c>
      <c r="BN856" s="399">
        <v>-0.114995249204993</v>
      </c>
      <c r="BO856" s="399">
        <v>0.123998716613317</v>
      </c>
      <c r="BP856" s="399">
        <v>0.11368202088983501</v>
      </c>
      <c r="BQ856" s="399">
        <v>0.11838479231605201</v>
      </c>
      <c r="BR856" s="399">
        <v>-2.31441497890576E-2</v>
      </c>
      <c r="BS856" s="399">
        <v>3.7998158328288602E-2</v>
      </c>
      <c r="BT856" s="399">
        <v>-2.6029541725802702E-3</v>
      </c>
      <c r="BU856" s="399">
        <v>4.0774423872677198E-2</v>
      </c>
      <c r="BV856" s="399">
        <v>2.0311149349499399E-2</v>
      </c>
      <c r="BW856" s="399">
        <v>-0.156169795958222</v>
      </c>
      <c r="BX856" s="403">
        <v>8.2426457258352098E-2</v>
      </c>
      <c r="BY856" s="399">
        <v>3.06599161378893E-2</v>
      </c>
      <c r="BZ856" s="399">
        <v>-8.0236681569031798E-2</v>
      </c>
      <c r="CA856" s="399">
        <v>-8.9527439167673806E-2</v>
      </c>
      <c r="CB856" s="399">
        <v>6.2500051650749594E-2</v>
      </c>
      <c r="CC856" s="399">
        <v>6.4497040144699796E-3</v>
      </c>
      <c r="CD856" s="399">
        <v>0.16848452763575</v>
      </c>
      <c r="CE856" s="399">
        <v>3.6540466776935697E-2</v>
      </c>
      <c r="CF856" s="399">
        <v>-6.8634273858560205E-2</v>
      </c>
      <c r="CG856" s="399">
        <v>5.70129047031464E-3</v>
      </c>
      <c r="CH856" s="399">
        <v>0.182451490684021</v>
      </c>
      <c r="CI856" s="399">
        <v>0.13976125810325399</v>
      </c>
      <c r="CJ856" s="399">
        <v>-1.8077385846048701E-2</v>
      </c>
      <c r="CK856" s="399">
        <v>8.5418290000000008E-3</v>
      </c>
      <c r="CL856" s="399">
        <v>-2.7955285E-2</v>
      </c>
      <c r="CM856" s="399">
        <v>-5.8190003999999997E-2</v>
      </c>
      <c r="CN856" s="399">
        <v>-5.7183978000000003E-2</v>
      </c>
      <c r="CO856" s="399">
        <v>-1.4033291999999999E-2</v>
      </c>
      <c r="CP856" s="399">
        <v>-1.9037232000000001E-2</v>
      </c>
      <c r="CQ856" s="399"/>
      <c r="CR856" s="399">
        <v>-3.6061767369181798E-2</v>
      </c>
      <c r="CS856" s="399">
        <v>7.1416800000000003E-2</v>
      </c>
      <c r="CT856" s="399">
        <v>8.6656104999999997E-2</v>
      </c>
      <c r="CU856" s="399">
        <v>6.4586188000000003E-2</v>
      </c>
      <c r="CV856" s="399">
        <v>2.1101064999999999E-2</v>
      </c>
      <c r="CW856" s="399">
        <v>-1.7841438000000001E-2</v>
      </c>
      <c r="CX856" s="399">
        <v>9.3593110000000004E-3</v>
      </c>
      <c r="CY856" s="399">
        <v>4.89325126207611E-2</v>
      </c>
      <c r="CZ856" s="399">
        <v>0.173004563</v>
      </c>
      <c r="DA856" s="399">
        <v>3.3433999999999998E-2</v>
      </c>
      <c r="DB856" s="813">
        <v>-0.17466000000000001</v>
      </c>
      <c r="DC856" s="399">
        <v>-2.8019430000000001E-2</v>
      </c>
      <c r="DD856" s="399">
        <v>3.4889895999999997E-2</v>
      </c>
      <c r="DE856" s="813">
        <v>-4.7799003E-2</v>
      </c>
      <c r="DG856" s="404"/>
      <c r="DI856" s="399"/>
      <c r="DJ856" s="399">
        <v>-0.18786693014951694</v>
      </c>
      <c r="DK856" s="399">
        <v>2.0871683690435017E-2</v>
      </c>
    </row>
    <row r="857" spans="1:115" customFormat="1">
      <c r="A857" s="398">
        <f t="shared" si="60"/>
        <v>44742</v>
      </c>
      <c r="B857" s="402"/>
      <c r="C857" s="400" cm="1">
        <f t="array" ref="C857">IFERROR(INDEX(NAVTracking!$B:$B,MATCH($A857,NAVTracking!$A:$A,0)) / INDEX(NAVTracking!$B:$B,MATCH($A857,NAVTracking!$A:$A,0)-1)-1,0)</f>
        <v>-6.9791472435192903E-2</v>
      </c>
      <c r="D857" s="399">
        <v>5.9999999999999995E-4</v>
      </c>
      <c r="E857" s="399">
        <v>-8.5022180976016104E-2</v>
      </c>
      <c r="F857" s="399">
        <v>-8.35026368987037E-2</v>
      </c>
      <c r="G857" s="399">
        <v>-0.1433895</v>
      </c>
      <c r="H857" s="399">
        <v>-0.11071789999999999</v>
      </c>
      <c r="I857" s="399">
        <v>-0.1711164</v>
      </c>
      <c r="J857" s="399">
        <v>-0.106737</v>
      </c>
      <c r="K857" s="399">
        <v>-7.7325480000000002E-2</v>
      </c>
      <c r="L857" s="399">
        <v>-7.4603180000000005E-2</v>
      </c>
      <c r="M857" s="399">
        <v>-8.8250040000000002E-2</v>
      </c>
      <c r="N857" s="399">
        <v>-9.4056840000000003E-2</v>
      </c>
      <c r="O857" s="399">
        <v>-2.6252629999999999E-2</v>
      </c>
      <c r="P857" s="399">
        <v>-2.2759710000000002E-2</v>
      </c>
      <c r="Q857" s="399">
        <v>-5.0939699999999997E-2</v>
      </c>
      <c r="R857" s="399">
        <v>-8.1429692390432296E-2</v>
      </c>
      <c r="S857" s="399">
        <v>-5.3388073121629298E-2</v>
      </c>
      <c r="T857" s="399">
        <v>-0.24926368778234786</v>
      </c>
      <c r="U857" s="399">
        <v>0.13219811513803337</v>
      </c>
      <c r="V857" s="399">
        <v>-0.11645921262241288</v>
      </c>
      <c r="W857" s="399">
        <v>5.9707796648350353E-2</v>
      </c>
      <c r="X857" s="399">
        <v>-2.9905526376568181E-2</v>
      </c>
      <c r="Y857" s="399">
        <v>-0.2254860119887524</v>
      </c>
      <c r="Z857" s="399">
        <v>-0.16363021572872899</v>
      </c>
      <c r="AA857" s="399">
        <v>2.80125209652069E-2</v>
      </c>
      <c r="AB857" s="399">
        <v>-8.5910801662013814E-2</v>
      </c>
      <c r="AC857" s="399">
        <v>2.9954990192343267E-2</v>
      </c>
      <c r="AD857" s="399">
        <v>0.1139149003775235</v>
      </c>
      <c r="AE857" s="399">
        <v>-0.14523723796581167</v>
      </c>
      <c r="AF857" s="399">
        <v>-6.0910572077611413E-2</v>
      </c>
      <c r="AG857" s="399">
        <v>-0.18029769604304313</v>
      </c>
      <c r="AH857" s="399">
        <v>-0.14772543196335863</v>
      </c>
      <c r="AI857" s="399">
        <v>-4.0920245234597252E-2</v>
      </c>
      <c r="AJ857" s="399">
        <v>-4.2184552346437476E-2</v>
      </c>
      <c r="AK857" s="399">
        <v>-0.12243826463521312</v>
      </c>
      <c r="AL857" s="399">
        <v>-0.14880651222470953</v>
      </c>
      <c r="AM857" s="399">
        <v>-2.3062403113568331E-2</v>
      </c>
      <c r="AN857" s="399">
        <v>-0.17776944142119033</v>
      </c>
      <c r="AO857" s="399">
        <v>-6.8605066528924508E-2</v>
      </c>
      <c r="AP857" s="399">
        <v>-1.2371458688755776E-3</v>
      </c>
      <c r="AQ857" s="399">
        <v>-0.13796208568319246</v>
      </c>
      <c r="AR857" s="399">
        <v>-0.18797109371883758</v>
      </c>
      <c r="AS857" s="399">
        <v>-0.11090619562724735</v>
      </c>
      <c r="AT857" s="399">
        <v>-2.8503830291370269E-2</v>
      </c>
      <c r="AU857" s="399">
        <v>-1.7582235489385645E-2</v>
      </c>
      <c r="AV857" s="399">
        <v>4.1244848859101069E-4</v>
      </c>
      <c r="AW857" s="399">
        <v>-2.7657637690239545E-2</v>
      </c>
      <c r="AX857" s="399">
        <v>-7.0327867032544455E-2</v>
      </c>
      <c r="AY857" s="399">
        <v>-0.12772588191848377</v>
      </c>
      <c r="AZ857" s="399">
        <v>-0.16463961899708934</v>
      </c>
      <c r="BA857" s="399">
        <v>-5.7494130226881213E-2</v>
      </c>
      <c r="BB857" s="399">
        <v>-0.13075372692314957</v>
      </c>
      <c r="BC857" s="399">
        <v>-0.29768029271905039</v>
      </c>
      <c r="BD857" s="399">
        <v>-0.12144095104237784</v>
      </c>
      <c r="BE857" s="399">
        <v>4.8911278417897774E-2</v>
      </c>
      <c r="BF857" s="399">
        <v>-0.17418185147372156</v>
      </c>
      <c r="BG857" s="399">
        <v>-0.18640351855621518</v>
      </c>
      <c r="BH857" s="399">
        <v>-0.18914108277137801</v>
      </c>
      <c r="BI857" s="399">
        <v>0.16316222057778501</v>
      </c>
      <c r="BJ857" s="399">
        <v>-2.95222965956176E-3</v>
      </c>
      <c r="BK857" s="399">
        <v>-0.17183225238531999</v>
      </c>
      <c r="BL857" s="399">
        <v>-0.148377767945225</v>
      </c>
      <c r="BM857" s="399">
        <v>-0.118300794008022</v>
      </c>
      <c r="BN857" s="399">
        <v>-8.34962946563505E-2</v>
      </c>
      <c r="BO857" s="399">
        <v>-0.17107530522683101</v>
      </c>
      <c r="BP857" s="399">
        <v>-0.113821008736898</v>
      </c>
      <c r="BQ857" s="399">
        <v>-7.7004798082396797E-2</v>
      </c>
      <c r="BR857" s="399">
        <v>3.7605522805779397E-2</v>
      </c>
      <c r="BS857" s="399">
        <v>-5.32280197467166E-2</v>
      </c>
      <c r="BT857" s="399">
        <v>-7.2017773690588205E-2</v>
      </c>
      <c r="BU857" s="399">
        <v>-0.111166520827996</v>
      </c>
      <c r="BV857" s="399">
        <v>-0.178903742731403</v>
      </c>
      <c r="BW857" s="399">
        <v>-5.4808353467620502E-2</v>
      </c>
      <c r="BX857" s="403">
        <v>9.3780483379322099E-3</v>
      </c>
      <c r="BY857" s="399">
        <v>-4.7191521657892498E-2</v>
      </c>
      <c r="BZ857" s="399">
        <v>-5.3496216103652197E-2</v>
      </c>
      <c r="CA857" s="399">
        <v>-0.115090531147472</v>
      </c>
      <c r="CB857" s="399">
        <v>-5.9021680694021098E-2</v>
      </c>
      <c r="CC857" s="399">
        <v>-4.2273969987182199E-2</v>
      </c>
      <c r="CD857" s="399">
        <v>0.227408165043431</v>
      </c>
      <c r="CE857" s="399">
        <v>-0.18640624948603601</v>
      </c>
      <c r="CF857" s="399">
        <v>-0.113372963448269</v>
      </c>
      <c r="CG857" s="399">
        <v>-0.102313809203923</v>
      </c>
      <c r="CH857" s="399">
        <v>-0.22193219621145099</v>
      </c>
      <c r="CI857" s="399">
        <v>-0.116339043843631</v>
      </c>
      <c r="CJ857" s="399">
        <v>-5.5320488943106101E-2</v>
      </c>
      <c r="CK857" s="399">
        <v>-0.110735004</v>
      </c>
      <c r="CL857" s="399">
        <v>-9.3182974000000002E-2</v>
      </c>
      <c r="CM857" s="399">
        <v>1.6295838999999999E-2</v>
      </c>
      <c r="CN857" s="399">
        <v>-6.4358996000000002E-2</v>
      </c>
      <c r="CO857" s="399">
        <v>-1.639674E-2</v>
      </c>
      <c r="CP857" s="399">
        <v>-2.4433499999999998E-4</v>
      </c>
      <c r="CQ857" s="399"/>
      <c r="CR857" s="399">
        <v>-3.0913993018356001E-2</v>
      </c>
      <c r="CS857" s="399">
        <v>-9.1131808999999994E-2</v>
      </c>
      <c r="CT857" s="399">
        <v>-0.16869305500000001</v>
      </c>
      <c r="CU857" s="399">
        <v>-7.3227769999999998E-2</v>
      </c>
      <c r="CV857" s="399">
        <v>-7.5677350000000004E-2</v>
      </c>
      <c r="CW857" s="399">
        <v>-0.155973157</v>
      </c>
      <c r="CX857" s="399">
        <v>-0.115918618</v>
      </c>
      <c r="CY857" s="399">
        <v>-0.12077160239405201</v>
      </c>
      <c r="CZ857" s="399">
        <v>-0.18254753800000001</v>
      </c>
      <c r="DA857" s="399">
        <v>-0.15015999999999999</v>
      </c>
      <c r="DB857" s="813">
        <v>-6.8610000000000004E-2</v>
      </c>
      <c r="DC857" s="399">
        <v>-0.148693415</v>
      </c>
      <c r="DD857" s="399">
        <v>-7.5004235000000002E-2</v>
      </c>
      <c r="DE857" s="813">
        <v>-0.14479700700000001</v>
      </c>
      <c r="DG857" s="404"/>
      <c r="DI857" s="399"/>
      <c r="DJ857" s="399">
        <v>-0.14337349757519691</v>
      </c>
      <c r="DK857" s="399">
        <v>-4.9776154469065581E-2</v>
      </c>
    </row>
    <row r="858" spans="1:115" customFormat="1">
      <c r="A858" s="398">
        <f t="shared" si="60"/>
        <v>44773</v>
      </c>
      <c r="B858" s="402"/>
      <c r="C858" s="400" cm="1">
        <f t="array" ref="C858">IFERROR(INDEX(NAVTracking!$B:$B,MATCH($A858,NAVTracking!$A:$A,0)) / INDEX(NAVTracking!$B:$B,MATCH($A858,NAVTracking!$A:$A,0)-1)-1,0)</f>
        <v>8.7850531067843018E-2</v>
      </c>
      <c r="D858" s="399">
        <v>8.0000000000000004E-4</v>
      </c>
      <c r="E858" s="399">
        <v>9.2780663665621654E-2</v>
      </c>
      <c r="F858" s="399">
        <v>9.5384570480000194E-2</v>
      </c>
      <c r="G858" s="399">
        <v>7.065726E-2</v>
      </c>
      <c r="H858" s="399">
        <v>0.1813506</v>
      </c>
      <c r="I858" s="399">
        <v>0.10555949999999999</v>
      </c>
      <c r="J858" s="399">
        <v>7.4491519999999992E-2</v>
      </c>
      <c r="K858" s="399">
        <v>0.10566919999999999</v>
      </c>
      <c r="L858" s="399">
        <v>8.6159590000000008E-2</v>
      </c>
      <c r="M858" s="399">
        <v>3.7115809999999999E-2</v>
      </c>
      <c r="N858" s="399">
        <v>0.13367019999999999</v>
      </c>
      <c r="O858" s="399">
        <v>3.4261359999999998E-2</v>
      </c>
      <c r="P858" s="399">
        <v>3.9447980000000001E-2</v>
      </c>
      <c r="Q858" s="399">
        <v>5.7105349999999999E-2</v>
      </c>
      <c r="R858" s="399">
        <v>0.18863371210305102</v>
      </c>
      <c r="S858" s="399">
        <v>0.14797182833992517</v>
      </c>
      <c r="T858" s="399">
        <v>0.23538642229191908</v>
      </c>
      <c r="U858" s="399">
        <v>2.4883815328734071E-2</v>
      </c>
      <c r="V858" s="399">
        <v>0.27059597129750057</v>
      </c>
      <c r="W858" s="399">
        <v>-8.1758816329131068E-2</v>
      </c>
      <c r="X858" s="399">
        <v>6.7616718814363042E-2</v>
      </c>
      <c r="Y858" s="399">
        <v>0.13285959656927404</v>
      </c>
      <c r="Z858" s="399">
        <v>0.19697887487400501</v>
      </c>
      <c r="AA858" s="399">
        <v>0.13135189247852952</v>
      </c>
      <c r="AB858" s="399">
        <v>0.17091177200914687</v>
      </c>
      <c r="AC858" s="399">
        <v>0.11500249490087011</v>
      </c>
      <c r="AD858" s="399">
        <v>1.4455442422947939E-2</v>
      </c>
      <c r="AE858" s="399">
        <v>0.12394064363478563</v>
      </c>
      <c r="AF858" s="399">
        <v>2.0180197798940647E-2</v>
      </c>
      <c r="AG858" s="399">
        <v>6.7941465322971739E-2</v>
      </c>
      <c r="AH858" s="399">
        <v>0.27410003542607031</v>
      </c>
      <c r="AI858" s="399">
        <v>6.6447251304298849E-2</v>
      </c>
      <c r="AJ858" s="399">
        <v>6.7518354224668009E-2</v>
      </c>
      <c r="AK858" s="399">
        <v>0.10473817596425161</v>
      </c>
      <c r="AL858" s="399">
        <v>9.0188966113659008E-2</v>
      </c>
      <c r="AM858" s="399">
        <v>-3.7561620191286393E-2</v>
      </c>
      <c r="AN858" s="399">
        <v>0.17449258930930167</v>
      </c>
      <c r="AO858" s="399">
        <v>0.13902654506652046</v>
      </c>
      <c r="AP858" s="399">
        <v>-2.0072412721381716E-2</v>
      </c>
      <c r="AQ858" s="399">
        <v>0.12446185519110142</v>
      </c>
      <c r="AR858" s="399">
        <v>0.198166167099598</v>
      </c>
      <c r="AS858" s="399">
        <v>-6.014816849320026E-2</v>
      </c>
      <c r="AT858" s="399">
        <v>0.1190514657694639</v>
      </c>
      <c r="AU858" s="399">
        <v>1.044662031138377E-2</v>
      </c>
      <c r="AV858" s="399">
        <v>4.9802009296636252E-2</v>
      </c>
      <c r="AW858" s="399">
        <v>-2.7666769201849073E-2</v>
      </c>
      <c r="AX858" s="399">
        <v>1.707462433807283E-2</v>
      </c>
      <c r="AY858" s="399">
        <v>-0.11785711761639994</v>
      </c>
      <c r="AZ858" s="399">
        <v>8.0523417821496635E-2</v>
      </c>
      <c r="BA858" s="399">
        <v>7.8249923181805237E-2</v>
      </c>
      <c r="BB858" s="399">
        <v>4.427055026532134E-2</v>
      </c>
      <c r="BC858" s="399">
        <v>0.23755285863337505</v>
      </c>
      <c r="BD858" s="399">
        <v>9.5076139226720535E-2</v>
      </c>
      <c r="BE858" s="399">
        <v>-4.8972810992782279E-3</v>
      </c>
      <c r="BF858" s="399">
        <v>9.5992971953323236E-2</v>
      </c>
      <c r="BG858" s="399">
        <v>0.31985623349906245</v>
      </c>
      <c r="BH858" s="399">
        <v>0.25782111781140893</v>
      </c>
      <c r="BI858" s="399">
        <v>0.12896389320727297</v>
      </c>
      <c r="BJ858" s="399">
        <v>7.7721486772493575E-2</v>
      </c>
      <c r="BK858" s="399">
        <v>0.11675322713257399</v>
      </c>
      <c r="BL858" s="399">
        <v>3.3482145166118603E-2</v>
      </c>
      <c r="BM858" s="399">
        <v>0.14677888729821201</v>
      </c>
      <c r="BN858" s="399">
        <v>0.24418604556524501</v>
      </c>
      <c r="BO858" s="399">
        <v>0.13123361868962199</v>
      </c>
      <c r="BP858" s="399">
        <v>-3.7381967765091798E-2</v>
      </c>
      <c r="BQ858" s="399">
        <v>0.105005816162627</v>
      </c>
      <c r="BR858" s="399">
        <v>5.5896416812658299E-2</v>
      </c>
      <c r="BS858" s="399">
        <v>0.179542973552097</v>
      </c>
      <c r="BT858" s="399">
        <v>7.7302142579861899E-2</v>
      </c>
      <c r="BU858" s="399">
        <v>5.0325202086888898E-2</v>
      </c>
      <c r="BV858" s="399">
        <v>0.14168765008183201</v>
      </c>
      <c r="BW858" s="399">
        <v>8.6115974143630106E-2</v>
      </c>
      <c r="BX858" s="403">
        <v>6.3326926546971099E-2</v>
      </c>
      <c r="BY858" s="399">
        <v>2.5370694998088299E-2</v>
      </c>
      <c r="BZ858" s="399">
        <v>7.3601135417393104E-2</v>
      </c>
      <c r="CA858" s="399">
        <v>0.12593965349668801</v>
      </c>
      <c r="CB858" s="399">
        <v>-1.61027214930126E-2</v>
      </c>
      <c r="CC858" s="399">
        <v>3.85957751089318E-2</v>
      </c>
      <c r="CD858" s="399">
        <v>-0.20695794617190499</v>
      </c>
      <c r="CE858" s="399">
        <v>4.6446314798123098E-2</v>
      </c>
      <c r="CF858" s="399">
        <v>-0.24115967725336299</v>
      </c>
      <c r="CG858" s="399">
        <v>0.107300998829937</v>
      </c>
      <c r="CH858" s="399">
        <v>3.5514642814249403E-2</v>
      </c>
      <c r="CI858" s="399">
        <v>0.28245808963105601</v>
      </c>
      <c r="CJ858" s="399">
        <v>9.3096465547743298E-2</v>
      </c>
      <c r="CK858" s="399">
        <v>-1.5969418999999999E-2</v>
      </c>
      <c r="CL858" s="399">
        <v>0.117031069</v>
      </c>
      <c r="CM858" s="399">
        <v>5.9490688E-2</v>
      </c>
      <c r="CN858" s="399">
        <v>7.4832285999999998E-2</v>
      </c>
      <c r="CO858" s="399">
        <v>4.4834405000000001E-2</v>
      </c>
      <c r="CP858" s="399">
        <v>2.0028711000000001E-2</v>
      </c>
      <c r="CQ858" s="399"/>
      <c r="CR858" s="399">
        <v>7.5696104637424003E-2</v>
      </c>
      <c r="CS858" s="399">
        <v>5.7693062000000003E-2</v>
      </c>
      <c r="CT858" s="399">
        <v>0.18997046500000001</v>
      </c>
      <c r="CU858" s="399">
        <v>0.27071563700000001</v>
      </c>
      <c r="CV858" s="399">
        <v>8.5365811E-2</v>
      </c>
      <c r="CW858" s="399">
        <v>0.103371502</v>
      </c>
      <c r="CX858" s="399">
        <v>4.8210335999999999E-2</v>
      </c>
      <c r="CY858" s="399">
        <v>0.180604174452905</v>
      </c>
      <c r="CZ858" s="399">
        <v>1.4719919E-2</v>
      </c>
      <c r="DA858" s="399">
        <v>0.21793100000000001</v>
      </c>
      <c r="DB858" s="813">
        <v>0.13902700000000001</v>
      </c>
      <c r="DC858" s="399">
        <v>7.9525568000000005E-2</v>
      </c>
      <c r="DD858" s="399">
        <v>6.2013750000000003E-3</v>
      </c>
      <c r="DE858" s="813">
        <v>0.141857805</v>
      </c>
      <c r="DG858" s="404"/>
      <c r="DI858" s="399"/>
      <c r="DJ858" s="399">
        <v>-0.32348806575872668</v>
      </c>
      <c r="DK858" s="399">
        <v>7.7532103818537701E-2</v>
      </c>
    </row>
    <row r="859" spans="1:115" customFormat="1">
      <c r="A859" s="398">
        <f t="shared" si="60"/>
        <v>44804</v>
      </c>
      <c r="B859" s="402"/>
      <c r="C859" s="400" cm="1">
        <f t="array" ref="C859">IFERROR(INDEX(NAVTracking!$B:$B,MATCH($A859,NAVTracking!$A:$A,0)) / INDEX(NAVTracking!$B:$B,MATCH($A859,NAVTracking!$A:$A,0)-1)-1,0)</f>
        <v>-4.4511943194789461E-2</v>
      </c>
      <c r="D859" s="399">
        <v>1.9E-3</v>
      </c>
      <c r="E859" s="399">
        <v>-3.8893402981674999E-2</v>
      </c>
      <c r="F859" s="399">
        <v>-3.7327066641609098E-2</v>
      </c>
      <c r="G859" s="399">
        <v>-3.1539669999999999E-2</v>
      </c>
      <c r="H859" s="399">
        <v>-4.2164420000000001E-2</v>
      </c>
      <c r="I859" s="399">
        <v>3.2008729999999999E-2</v>
      </c>
      <c r="J859" s="399">
        <v>-1.9411620000000001E-2</v>
      </c>
      <c r="K859" s="399">
        <v>-2.65227E-2</v>
      </c>
      <c r="L859" s="399">
        <v>-6.01253E-2</v>
      </c>
      <c r="M859" s="399">
        <v>-3.4659559999999999E-2</v>
      </c>
      <c r="N859" s="399">
        <v>-5.6509999999999998E-2</v>
      </c>
      <c r="O859" s="399">
        <v>-1.5598099999999998E-2</v>
      </c>
      <c r="P859" s="399">
        <v>-5.4046329999999997E-2</v>
      </c>
      <c r="Q859" s="399">
        <v>2.8562559999999997E-3</v>
      </c>
      <c r="R859" s="399">
        <v>-3.12079885048933E-2</v>
      </c>
      <c r="S859" s="399">
        <v>1.36446733492427E-2</v>
      </c>
      <c r="T859" s="399">
        <v>-0.101619544300558</v>
      </c>
      <c r="U859" s="399">
        <v>-8.7157620410624803E-2</v>
      </c>
      <c r="V859" s="399">
        <v>-6.0615046240520297E-2</v>
      </c>
      <c r="W859" s="399">
        <v>5.4184619606241199E-2</v>
      </c>
      <c r="X859" s="399">
        <v>-0.237167776238699</v>
      </c>
      <c r="Y859" s="399">
        <v>-7.9651193080489693E-2</v>
      </c>
      <c r="Z859" s="399">
        <v>2.24633875225119E-2</v>
      </c>
      <c r="AA859" s="399">
        <v>-3.5470187770214101E-2</v>
      </c>
      <c r="AB859" s="399">
        <v>-0.18076951584495601</v>
      </c>
      <c r="AC859" s="399">
        <v>-0.15161400123632501</v>
      </c>
      <c r="AD859" s="399">
        <v>-4.4318298238670201E-2</v>
      </c>
      <c r="AE859" s="399">
        <v>5.6361955164327002E-2</v>
      </c>
      <c r="AF859" s="399">
        <v>-6.6591198282984598E-2</v>
      </c>
      <c r="AG859" s="399">
        <v>-5.59320253985299E-2</v>
      </c>
      <c r="AH859" s="399">
        <v>-0.17849417185890101</v>
      </c>
      <c r="AI859" s="399">
        <v>-6.4214659661891604E-2</v>
      </c>
      <c r="AJ859" s="399">
        <v>-6.9635475372869293E-2</v>
      </c>
      <c r="AK859" s="399">
        <v>8.2768741153487202E-3</v>
      </c>
      <c r="AL859" s="399">
        <v>1.8343520172571001E-2</v>
      </c>
      <c r="AM859" s="399">
        <v>2.19555241583517E-2</v>
      </c>
      <c r="AN859" s="399">
        <v>-0.12507241791457999</v>
      </c>
      <c r="AO859" s="399">
        <v>-3.3976419370538503E-2</v>
      </c>
      <c r="AP859" s="399">
        <v>-4.4548856888904198E-2</v>
      </c>
      <c r="AQ859" s="399">
        <v>-7.3703438668219406E-2</v>
      </c>
      <c r="AR859" s="399">
        <v>-0.16896993285919501</v>
      </c>
      <c r="AS859" s="399">
        <v>-9.2549538249671201E-2</v>
      </c>
      <c r="AT859" s="399">
        <v>-4.74048687771522E-2</v>
      </c>
      <c r="AU859" s="399">
        <v>0.11562811210046101</v>
      </c>
      <c r="AV859" s="399">
        <v>-1.53749426232761E-2</v>
      </c>
      <c r="AW859" s="399">
        <v>-6.9829471969679001E-3</v>
      </c>
      <c r="AX859" s="399">
        <v>-3.1617296289007502E-2</v>
      </c>
      <c r="AY859" s="399">
        <v>-2.4291474528160401E-2</v>
      </c>
      <c r="AZ859" s="399">
        <v>-3.83768464546193E-2</v>
      </c>
      <c r="BA859" s="399">
        <v>1.1167697948940101E-2</v>
      </c>
      <c r="BB859" s="399">
        <v>-7.0734289245814805E-2</v>
      </c>
      <c r="BC859" s="399">
        <v>-9.4004655876780502E-2</v>
      </c>
      <c r="BD859" s="399">
        <v>2.4276296469814801E-2</v>
      </c>
      <c r="BE859" s="399">
        <v>4.8144006486385803E-3</v>
      </c>
      <c r="BF859" s="399">
        <v>0.202491001973404</v>
      </c>
      <c r="BG859" s="399">
        <v>4.7787256207138598E-2</v>
      </c>
      <c r="BH859" s="399">
        <v>-0.19346509481381599</v>
      </c>
      <c r="BI859" s="399">
        <v>-0.10850699663723801</v>
      </c>
      <c r="BJ859" s="399">
        <v>-5.90146034979021E-2</v>
      </c>
      <c r="BK859" s="399">
        <v>-6.8297573390182706E-2</v>
      </c>
      <c r="BL859" s="399">
        <v>-1.41296268752774E-2</v>
      </c>
      <c r="BM859" s="399">
        <v>-0.106138909806349</v>
      </c>
      <c r="BN859" s="399">
        <v>2.78659013678812E-2</v>
      </c>
      <c r="BO859" s="399">
        <v>-2.6155989792830198E-2</v>
      </c>
      <c r="BP859" s="399">
        <v>-3.5447842909739E-2</v>
      </c>
      <c r="BQ859" s="399">
        <v>2.0802298573890401E-2</v>
      </c>
      <c r="BR859" s="399">
        <v>-4.2427404264493998E-2</v>
      </c>
      <c r="BS859" s="399">
        <v>7.9335377472959899E-3</v>
      </c>
      <c r="BT859" s="399">
        <v>-6.1515524598279303E-2</v>
      </c>
      <c r="BU859" s="399">
        <v>-6.3377530971202106E-2</v>
      </c>
      <c r="BV859" s="399">
        <v>5.61841610482329E-2</v>
      </c>
      <c r="BW859" s="399">
        <v>8.1582782536244701E-3</v>
      </c>
      <c r="BX859" s="403">
        <v>6.2911307887085696E-3</v>
      </c>
      <c r="BY859" s="399">
        <v>-1.8509652347357498E-2</v>
      </c>
      <c r="BZ859" s="399">
        <v>-1.43265266426539E-2</v>
      </c>
      <c r="CA859" s="399">
        <v>4.2663518740273503E-3</v>
      </c>
      <c r="CB859" s="399">
        <v>-1.70870807673098E-2</v>
      </c>
      <c r="CC859" s="399">
        <v>2.58151232167671E-2</v>
      </c>
      <c r="CD859" s="399">
        <v>0.45480525389920601</v>
      </c>
      <c r="CE859" s="399">
        <v>4.2299731800757599E-2</v>
      </c>
      <c r="CF859" s="399">
        <v>-8.6572394139184702E-2</v>
      </c>
      <c r="CG859" s="399">
        <v>-1.12462858278287E-2</v>
      </c>
      <c r="CH859" s="399">
        <v>3.0245870753230202E-2</v>
      </c>
      <c r="CI859" s="399">
        <v>-4.82013266229087E-2</v>
      </c>
      <c r="CJ859" s="399">
        <v>-6.6662992985105002E-2</v>
      </c>
      <c r="CK859" s="399">
        <v>-1.0830589999999999E-3</v>
      </c>
      <c r="CL859" s="399">
        <v>-7.4218518999999997E-2</v>
      </c>
      <c r="CM859" s="399">
        <v>-9.9822239999999996E-3</v>
      </c>
      <c r="CN859" s="399">
        <v>-4.9664844999999999E-2</v>
      </c>
      <c r="CO859" s="399">
        <v>-4.0932868999999997E-2</v>
      </c>
      <c r="CP859" s="399">
        <v>-3.833582E-2</v>
      </c>
      <c r="CQ859" s="399"/>
      <c r="CR859" s="399">
        <v>2.7163498229031802E-2</v>
      </c>
      <c r="CS859" s="399">
        <v>-7.9556887000000007E-2</v>
      </c>
      <c r="CT859" s="399">
        <v>-1.9831800000000002E-3</v>
      </c>
      <c r="CU859" s="399">
        <v>-4.9112395000000003E-2</v>
      </c>
      <c r="CV859" s="399">
        <v>8.9895000000000003E-4</v>
      </c>
      <c r="CW859" s="399">
        <v>-0.13731143400000001</v>
      </c>
      <c r="CX859" s="399">
        <v>-6.9659012000000006E-2</v>
      </c>
      <c r="CY859" s="399">
        <v>-4.5272239234028601E-2</v>
      </c>
      <c r="CZ859" s="399">
        <v>9.0631116999999997E-2</v>
      </c>
      <c r="DA859" s="399">
        <v>-0.11268</v>
      </c>
      <c r="DB859" s="813">
        <v>-3.3980000000000003E-2</v>
      </c>
      <c r="DC859" s="399">
        <v>-4.4470399000000001E-2</v>
      </c>
      <c r="DD859" s="399">
        <v>-5.6872480000000003E-2</v>
      </c>
      <c r="DE859" s="813">
        <v>-4.0497940000000003E-2</v>
      </c>
      <c r="DG859" s="404"/>
      <c r="DI859" s="399"/>
      <c r="DJ859" s="399">
        <v>0.17879420867881299</v>
      </c>
      <c r="DK859" s="399">
        <v>-0.118234646646508</v>
      </c>
    </row>
    <row r="860" spans="1:115" customFormat="1">
      <c r="A860" s="398">
        <f t="shared" si="60"/>
        <v>44834</v>
      </c>
      <c r="B860" s="402"/>
      <c r="C860" s="400" cm="1">
        <f t="array" ref="C860">IFERROR(INDEX(NAVTracking!$B:$B,MATCH($A860,NAVTracking!$A:$A,0)) / INDEX(NAVTracking!$B:$B,MATCH($A860,NAVTracking!$A:$A,0)-1)-1,0)</f>
        <v>-0.10112960875947208</v>
      </c>
      <c r="D860" s="399">
        <v>1.9E-3</v>
      </c>
      <c r="E860" s="399">
        <v>-9.4016621760828298E-2</v>
      </c>
      <c r="F860" s="399">
        <v>-9.2433263283452499E-2</v>
      </c>
      <c r="G860" s="399">
        <v>-0.1018752</v>
      </c>
      <c r="H860" s="399">
        <v>-8.4600329999999987E-2</v>
      </c>
      <c r="I860" s="399">
        <v>-9.4126729999999992E-2</v>
      </c>
      <c r="J860" s="399">
        <v>-7.9058099999999992E-2</v>
      </c>
      <c r="K860" s="399">
        <v>-9.9913229999999992E-2</v>
      </c>
      <c r="L860" s="399">
        <v>-0.12858310000000001</v>
      </c>
      <c r="M860" s="399">
        <v>-0.1230902</v>
      </c>
      <c r="N860" s="399">
        <v>-0.1178974</v>
      </c>
      <c r="O860" s="399">
        <v>-8.3722890000000008E-2</v>
      </c>
      <c r="P860" s="399">
        <v>-3.0471720000000001E-2</v>
      </c>
      <c r="Q860" s="399">
        <v>-0.1116968</v>
      </c>
      <c r="R860" s="399">
        <v>-0.12097700117532</v>
      </c>
      <c r="S860" s="399">
        <v>-7.0547901658425796E-2</v>
      </c>
      <c r="T860" s="399">
        <v>-0.253446464476481</v>
      </c>
      <c r="U860" s="399">
        <v>3.2346061131787597E-2</v>
      </c>
      <c r="V860" s="399">
        <v>-0.108621890097837</v>
      </c>
      <c r="W860" s="399">
        <v>-0.183927228814427</v>
      </c>
      <c r="X860" s="399">
        <v>-0.134205366317215</v>
      </c>
      <c r="Y860" s="399">
        <v>-0.10900580399229901</v>
      </c>
      <c r="Z860" s="399">
        <v>-0.12416684738846701</v>
      </c>
      <c r="AA860" s="399">
        <v>-9.5441465049568006E-2</v>
      </c>
      <c r="AB860" s="399">
        <v>-4.1169290856234698E-2</v>
      </c>
      <c r="AC860" s="399">
        <v>-7.8657437633656097E-2</v>
      </c>
      <c r="AD860" s="399">
        <v>1.0277134986687199E-2</v>
      </c>
      <c r="AE860" s="399">
        <v>-0.158369019539772</v>
      </c>
      <c r="AF860" s="399">
        <v>-0.18953948582907401</v>
      </c>
      <c r="AG860" s="399">
        <v>-0.122104836623959</v>
      </c>
      <c r="AH860" s="399">
        <v>-0.191778973595324</v>
      </c>
      <c r="AI860" s="399">
        <v>-0.119102151335451</v>
      </c>
      <c r="AJ860" s="399">
        <v>-0.116152278257593</v>
      </c>
      <c r="AK860" s="399">
        <v>-5.6092911660229304E-3</v>
      </c>
      <c r="AL860" s="399">
        <v>-9.1703074954221503E-2</v>
      </c>
      <c r="AM860" s="399">
        <v>-8.0502673075810993E-2</v>
      </c>
      <c r="AN860" s="399">
        <v>-0.16097617079273999</v>
      </c>
      <c r="AO860" s="399">
        <v>-6.8009049465316704E-2</v>
      </c>
      <c r="AP860" s="399">
        <v>1.7036929384725199E-2</v>
      </c>
      <c r="AQ860" s="399">
        <v>-0.21692104424088199</v>
      </c>
      <c r="AR860" s="399">
        <v>-0.19553415818381201</v>
      </c>
      <c r="AS860" s="399">
        <v>-0.17981075866277499</v>
      </c>
      <c r="AT860" s="399">
        <v>-0.17639925562223599</v>
      </c>
      <c r="AU860" s="399">
        <v>-0.117526657184902</v>
      </c>
      <c r="AV860" s="399">
        <v>-4.5932768773628299E-2</v>
      </c>
      <c r="AW860" s="399">
        <v>-8.4746986268665905E-2</v>
      </c>
      <c r="AX860" s="399">
        <v>-3.1102579059911001E-2</v>
      </c>
      <c r="AY860" s="399">
        <v>-3.7344460324725999E-2</v>
      </c>
      <c r="AZ860" s="399">
        <v>-0.11783716236232</v>
      </c>
      <c r="BA860" s="399">
        <v>-0.117685217733734</v>
      </c>
      <c r="BB860" s="399">
        <v>-0.192816581179307</v>
      </c>
      <c r="BC860" s="399">
        <v>-0.20200263015363301</v>
      </c>
      <c r="BD860" s="399">
        <v>-3.6888459962318701E-3</v>
      </c>
      <c r="BE860" s="399">
        <v>2.76121468968164E-2</v>
      </c>
      <c r="BF860" s="399">
        <v>-0.110925481489223</v>
      </c>
      <c r="BG860" s="399">
        <v>-0.265091864995258</v>
      </c>
      <c r="BH860" s="399">
        <v>-0.16481133044784901</v>
      </c>
      <c r="BI860" s="399">
        <v>-0.172787483322661</v>
      </c>
      <c r="BJ860" s="399">
        <v>-0.15709150222620799</v>
      </c>
      <c r="BK860" s="399">
        <v>-0.11168865405733699</v>
      </c>
      <c r="BL860" s="399">
        <v>-8.1157153772571294E-2</v>
      </c>
      <c r="BM860" s="399">
        <v>-8.8947227389696099E-2</v>
      </c>
      <c r="BN860" s="399">
        <v>-5.8308291824474799E-2</v>
      </c>
      <c r="BO860" s="399">
        <v>-9.1041374237108702E-2</v>
      </c>
      <c r="BP860" s="399">
        <v>-0.18955508900857099</v>
      </c>
      <c r="BQ860" s="399">
        <v>-0.14642955373046501</v>
      </c>
      <c r="BR860" s="399">
        <v>-2.4464757123947498E-2</v>
      </c>
      <c r="BS860" s="399">
        <v>-3.9843790369245201E-2</v>
      </c>
      <c r="BT860" s="399">
        <v>-0.105983661515008</v>
      </c>
      <c r="BU860" s="399">
        <v>-4.2955008533078098E-2</v>
      </c>
      <c r="BV860" s="399">
        <v>-0.160167444500662</v>
      </c>
      <c r="BW860" s="399">
        <v>-2.1501403992206101E-2</v>
      </c>
      <c r="BX860" s="403">
        <v>-6.8005057573943803E-2</v>
      </c>
      <c r="BY860" s="399">
        <v>-0.12992237696072001</v>
      </c>
      <c r="BZ860" s="399">
        <v>-0.105545666186303</v>
      </c>
      <c r="CA860" s="399">
        <v>-8.4622911960864799E-2</v>
      </c>
      <c r="CB860" s="399">
        <v>-0.11827563910526299</v>
      </c>
      <c r="CC860" s="399">
        <v>-2.8323983038368999E-2</v>
      </c>
      <c r="CD860" s="399">
        <v>-0.122300152138466</v>
      </c>
      <c r="CE860" s="399">
        <v>-0.21977713839718799</v>
      </c>
      <c r="CF860" s="399">
        <v>2.9778137511719999E-2</v>
      </c>
      <c r="CG860" s="399">
        <v>-0.118193784152592</v>
      </c>
      <c r="CH860" s="399">
        <v>-5.4632067723849702E-2</v>
      </c>
      <c r="CI860" s="399">
        <v>-9.5309244628423107E-2</v>
      </c>
      <c r="CJ860" s="399">
        <v>-0.109266851504602</v>
      </c>
      <c r="CK860" s="399">
        <v>0.18554021600000001</v>
      </c>
      <c r="CL860" s="399">
        <v>-0.10845503400000001</v>
      </c>
      <c r="CM860" s="399">
        <v>-1.8694133000000002E-2</v>
      </c>
      <c r="CN860" s="399">
        <v>-6.5754960000000001E-2</v>
      </c>
      <c r="CO860" s="399">
        <v>-0.12320657</v>
      </c>
      <c r="CP860" s="399">
        <v>-8.5586915E-2</v>
      </c>
      <c r="CQ860" s="399"/>
      <c r="CR860" s="399">
        <v>-4.8620548832611098E-2</v>
      </c>
      <c r="CS860" s="399">
        <v>-0.104992055</v>
      </c>
      <c r="CT860" s="399">
        <v>-0.15083690399999999</v>
      </c>
      <c r="CU860" s="399">
        <v>-2.9997941E-2</v>
      </c>
      <c r="CV860" s="399">
        <v>-0.11070851900000001</v>
      </c>
      <c r="CW860" s="399">
        <v>-0.115504514</v>
      </c>
      <c r="CX860" s="399">
        <v>-0.118731159</v>
      </c>
      <c r="CY860" s="399">
        <v>-0.12701095133092399</v>
      </c>
      <c r="CZ860" s="399">
        <v>-6.7515243000000003E-2</v>
      </c>
      <c r="DA860" s="399">
        <v>-0.10313</v>
      </c>
      <c r="DB860" s="813">
        <v>-6.8010000000000001E-2</v>
      </c>
      <c r="DC860" s="399">
        <v>-9.618662E-3</v>
      </c>
      <c r="DD860" s="399">
        <v>-5.7379268999999997E-2</v>
      </c>
      <c r="DE860" s="813">
        <v>-6.572807E-2</v>
      </c>
      <c r="DG860" s="404"/>
      <c r="DI860" s="399"/>
      <c r="DJ860" s="399">
        <v>-0.34038801424826398</v>
      </c>
      <c r="DK860" s="399">
        <v>-0.10906264091121801</v>
      </c>
    </row>
    <row r="861" spans="1:115" customFormat="1">
      <c r="A861" s="398">
        <f t="shared" si="60"/>
        <v>44865</v>
      </c>
      <c r="B861" s="402"/>
      <c r="C861" s="400" cm="1">
        <f t="array" ref="C861">IFERROR(INDEX(NAVTracking!$B:$B,MATCH($A861,NAVTracking!$A:$A,0)) / INDEX(NAVTracking!$B:$B,MATCH($A861,NAVTracking!$A:$A,0)-1)-1,0)</f>
        <v>8.3999335257183061E-2</v>
      </c>
      <c r="D861" s="399">
        <v>2.3E-3</v>
      </c>
      <c r="E861" s="399">
        <v>8.0958381253061804E-2</v>
      </c>
      <c r="F861" s="399">
        <v>8.1191719905094203E-2</v>
      </c>
      <c r="G861" s="399">
        <v>9.594395E-2</v>
      </c>
      <c r="H861" s="399">
        <v>2.3865230000000001E-2</v>
      </c>
      <c r="I861" s="399">
        <v>0.2402048</v>
      </c>
      <c r="J861" s="399">
        <v>0.1214401</v>
      </c>
      <c r="K861" s="399">
        <v>0.1294274</v>
      </c>
      <c r="L861" s="399">
        <v>3.5050520000000002E-2</v>
      </c>
      <c r="M861" s="399">
        <v>2.5494720000000002E-2</v>
      </c>
      <c r="N861" s="399">
        <v>7.4275300000000002E-2</v>
      </c>
      <c r="O861" s="399">
        <v>9.4126550000000003E-2</v>
      </c>
      <c r="P861" s="399">
        <v>8.6410370000000014E-2</v>
      </c>
      <c r="Q861" s="399">
        <v>2.4462250000000001E-2</v>
      </c>
      <c r="R861" s="399">
        <v>0.109551372821799</v>
      </c>
      <c r="S861" s="399">
        <v>6.8570645649352793E-2</v>
      </c>
      <c r="T861" s="399">
        <v>-5.2083320790268402E-2</v>
      </c>
      <c r="U861" s="399">
        <v>0.18440922125669101</v>
      </c>
      <c r="V861" s="399">
        <v>-9.3451305828263206E-2</v>
      </c>
      <c r="W861" s="399">
        <v>-0.34828495116998998</v>
      </c>
      <c r="X861" s="399">
        <v>2.2144033559230801E-2</v>
      </c>
      <c r="Y861" s="399">
        <v>9.9477785184797204E-2</v>
      </c>
      <c r="Z861" s="399">
        <v>0.28702668727626801</v>
      </c>
      <c r="AA861" s="399">
        <v>6.3809531886057397E-2</v>
      </c>
      <c r="AB861" s="399">
        <v>7.8506080836690195E-2</v>
      </c>
      <c r="AC861" s="399">
        <v>0.13035317350783901</v>
      </c>
      <c r="AD861" s="399">
        <v>6.5772452692078598E-2</v>
      </c>
      <c r="AE861" s="399">
        <v>0.12943919058053999</v>
      </c>
      <c r="AF861" s="399">
        <v>1.07884623062295E-2</v>
      </c>
      <c r="AG861" s="399">
        <v>0.27781153160025601</v>
      </c>
      <c r="AH861" s="399">
        <v>-0.34933196329153599</v>
      </c>
      <c r="AI861" s="399">
        <v>-1.54965974011814E-2</v>
      </c>
      <c r="AJ861" s="399">
        <v>-1.1918446120881601E-2</v>
      </c>
      <c r="AK861" s="399">
        <v>0.15174506477170499</v>
      </c>
      <c r="AL861" s="399">
        <v>0.106034028004722</v>
      </c>
      <c r="AM861" s="399">
        <v>0.25988242488851399</v>
      </c>
      <c r="AN861" s="399">
        <v>0.10595628081775001</v>
      </c>
      <c r="AO861" s="399">
        <v>0.176992457499065</v>
      </c>
      <c r="AP861" s="399">
        <v>0.17510443242825599</v>
      </c>
      <c r="AQ861" s="399">
        <v>0.115014403786059</v>
      </c>
      <c r="AR861" s="399">
        <v>0.111870845204178</v>
      </c>
      <c r="AS861" s="399">
        <v>0.118803450083992</v>
      </c>
      <c r="AT861" s="399">
        <v>0.28494061658694703</v>
      </c>
      <c r="AU861" s="399">
        <v>4.7621975526499903E-2</v>
      </c>
      <c r="AV861" s="399">
        <v>0.112213695581446</v>
      </c>
      <c r="AW861" s="399">
        <v>7.4263347815513206E-2</v>
      </c>
      <c r="AX861" s="399">
        <v>0.113439118013672</v>
      </c>
      <c r="AY861" s="399">
        <v>0.14900915302145201</v>
      </c>
      <c r="AZ861" s="399">
        <v>9.9047613085698899E-2</v>
      </c>
      <c r="BA861" s="399">
        <v>-3.7058774162741198E-2</v>
      </c>
      <c r="BB861" s="399">
        <v>5.3395753411309997E-2</v>
      </c>
      <c r="BC861" s="399">
        <v>9.2380393913438594E-2</v>
      </c>
      <c r="BD861" s="399">
        <v>0.16065678869665601</v>
      </c>
      <c r="BE861" s="399">
        <v>7.75712882235184E-2</v>
      </c>
      <c r="BF861" s="399">
        <v>0.118376533118337</v>
      </c>
      <c r="BG861" s="399">
        <v>0.193750010111502</v>
      </c>
      <c r="BH861" s="399">
        <v>0.19603383100705199</v>
      </c>
      <c r="BI861" s="399">
        <v>1.8558936608284501E-2</v>
      </c>
      <c r="BJ861" s="399">
        <v>9.3123205097572104E-2</v>
      </c>
      <c r="BK861" s="399">
        <v>0.32806190565841098</v>
      </c>
      <c r="BL861" s="399">
        <v>0.21537072050929101</v>
      </c>
      <c r="BM861" s="399">
        <v>0.31492743283413899</v>
      </c>
      <c r="BN861" s="399">
        <v>7.0599710016775397E-2</v>
      </c>
      <c r="BO861" s="399">
        <v>0.25913549246210299</v>
      </c>
      <c r="BP861" s="399">
        <v>9.1792468050233098E-2</v>
      </c>
      <c r="BQ861" s="399">
        <v>9.5741414221211601E-2</v>
      </c>
      <c r="BR861" s="399">
        <v>9.9219901113406006E-2</v>
      </c>
      <c r="BS861" s="399">
        <v>0.106697974205703</v>
      </c>
      <c r="BT861" s="399">
        <v>0.16611321563585599</v>
      </c>
      <c r="BU861" s="399">
        <v>0.10297121231260201</v>
      </c>
      <c r="BV861" s="399">
        <v>0.22312245306169901</v>
      </c>
      <c r="BW861" s="399">
        <v>9.7378670336437601E-2</v>
      </c>
      <c r="BX861" s="403">
        <v>0.12961168388592401</v>
      </c>
      <c r="BY861" s="399">
        <v>1.7200697669363899E-3</v>
      </c>
      <c r="BZ861" s="399">
        <v>0.146299577733672</v>
      </c>
      <c r="CA861" s="399">
        <v>0.175132083457091</v>
      </c>
      <c r="CB861" s="399">
        <v>0.106493152987521</v>
      </c>
      <c r="CC861" s="399">
        <v>-1.0311029877561001E-3</v>
      </c>
      <c r="CD861" s="399">
        <v>-0.123841479278355</v>
      </c>
      <c r="CE861" s="399">
        <v>0.100366364653489</v>
      </c>
      <c r="CF861" s="399">
        <v>6.8998858092172901E-3</v>
      </c>
      <c r="CG861" s="399">
        <v>0.22189618839844999</v>
      </c>
      <c r="CH861" s="399">
        <v>0.449303364510867</v>
      </c>
      <c r="CI861" s="399">
        <v>-4.2272148534330402E-2</v>
      </c>
      <c r="CJ861" s="399">
        <v>-3.3060978076803098E-3</v>
      </c>
      <c r="CK861" s="399">
        <v>8.6924972000000003E-2</v>
      </c>
      <c r="CL861" s="399">
        <v>0.118669407</v>
      </c>
      <c r="CM861" s="399">
        <v>8.3004537000000003E-2</v>
      </c>
      <c r="CN861" s="399">
        <v>0.17473392700000001</v>
      </c>
      <c r="CO861" s="399">
        <v>0.11662571400000001</v>
      </c>
      <c r="CP861" s="399">
        <v>6.8368499999999999E-2</v>
      </c>
      <c r="CQ861" s="399"/>
      <c r="CR861" s="399">
        <v>-1.14850090751025E-2</v>
      </c>
      <c r="CS861" s="399">
        <v>9.6858208000000001E-2</v>
      </c>
      <c r="CT861" s="399">
        <v>0.21935486400000001</v>
      </c>
      <c r="CU861" s="399">
        <v>0.26661862400000003</v>
      </c>
      <c r="CV861" s="399">
        <v>0.1631205</v>
      </c>
      <c r="CW861" s="399">
        <v>8.3994431999999994E-2</v>
      </c>
      <c r="CX861" s="399">
        <v>0.25195608200000003</v>
      </c>
      <c r="CY861" s="399">
        <v>0.14936954449338</v>
      </c>
      <c r="CZ861" s="399">
        <v>0.22911316000000001</v>
      </c>
      <c r="DA861" s="399">
        <v>8.3820000000000006E-2</v>
      </c>
      <c r="DB861" s="813">
        <v>0.17699200000000001</v>
      </c>
      <c r="DC861" s="399">
        <v>0.131825832</v>
      </c>
      <c r="DD861" s="399">
        <v>2.7354462999999999E-2</v>
      </c>
      <c r="DE861" s="813">
        <v>0.20362598700000001</v>
      </c>
      <c r="DG861" s="404"/>
      <c r="DI861" s="399"/>
      <c r="DJ861" s="399">
        <v>0.41443848886735002</v>
      </c>
      <c r="DK861" s="399">
        <v>0.110722880300161</v>
      </c>
    </row>
    <row r="862" spans="1:115" customFormat="1">
      <c r="A862" s="398">
        <f>EOMONTH(A861,1)</f>
        <v>44895</v>
      </c>
      <c r="B862" s="402"/>
      <c r="C862" s="400" cm="1">
        <f t="array" ref="C862">IFERROR(INDEX(NAVTracking!$B:$B,MATCH($A862,NAVTracking!$A:$A,0)) / INDEX(NAVTracking!$B:$B,MATCH($A862,NAVTracking!$A:$A,0)-1)-1,0)</f>
        <v>5.5579194771858909E-2</v>
      </c>
      <c r="D862" s="399">
        <v>2.8999999999999998E-3</v>
      </c>
      <c r="E862" s="399">
        <v>5.0155573997498301E-2</v>
      </c>
      <c r="F862" s="399">
        <v>5.1957764567159601E-2</v>
      </c>
      <c r="G862" s="399">
        <v>0.111398024671157</v>
      </c>
      <c r="H862" s="399">
        <v>2.4098372916842199E-2</v>
      </c>
      <c r="I862" s="399">
        <v>1.30972956003891E-2</v>
      </c>
      <c r="J862" s="399">
        <v>6.1332007749774299E-2</v>
      </c>
      <c r="K862" s="399">
        <v>7.2275609337903696E-2</v>
      </c>
      <c r="L862" s="399">
        <v>6.1460631047671903E-2</v>
      </c>
      <c r="M862" s="399">
        <v>5.1379141827951801E-2</v>
      </c>
      <c r="N862" s="399">
        <v>5.3725040370682299E-2</v>
      </c>
      <c r="O862" s="399">
        <v>6.1874804379275297E-2</v>
      </c>
      <c r="P862" s="399">
        <v>4.6578632545703803E-2</v>
      </c>
      <c r="Q862" s="399">
        <v>7.0399347335760906E-2</v>
      </c>
      <c r="R862" s="399">
        <v>-3.3027475201708997E-2</v>
      </c>
      <c r="S862" s="399">
        <v>9.2842440974463897E-2</v>
      </c>
      <c r="T862" s="399">
        <v>0.292540717255801</v>
      </c>
      <c r="U862" s="399">
        <v>-1.4342653798867001E-2</v>
      </c>
      <c r="V862" s="399">
        <v>-5.7594703097099097E-2</v>
      </c>
      <c r="W862" s="399">
        <v>0.41831002882271001</v>
      </c>
      <c r="X862" s="399">
        <v>0.139616342249027</v>
      </c>
      <c r="Y862" s="399">
        <v>4.2791243390412001E-3</v>
      </c>
      <c r="Z862" s="399">
        <v>8.1758268586881802E-2</v>
      </c>
      <c r="AA862" s="399">
        <v>7.5274177467597098E-2</v>
      </c>
      <c r="AB862" s="399">
        <v>7.68904938714665E-2</v>
      </c>
      <c r="AC862" s="399">
        <v>-1.43920068306521E-2</v>
      </c>
      <c r="AD862" s="399">
        <v>2.47006318951337E-3</v>
      </c>
      <c r="AE862" s="399">
        <v>-8.1377868354060898E-2</v>
      </c>
      <c r="AF862" s="399">
        <v>0.121795502089502</v>
      </c>
      <c r="AG862" s="399">
        <v>0.10300068831270399</v>
      </c>
      <c r="AH862" s="399">
        <v>-8.9638570363011996E-2</v>
      </c>
      <c r="AI862" s="399">
        <v>7.1730329848388896E-2</v>
      </c>
      <c r="AJ862" s="399">
        <v>6.8564126347162094E-2</v>
      </c>
      <c r="AK862" s="399">
        <v>1.9762795192978799E-2</v>
      </c>
      <c r="AL862" s="399">
        <v>5.5187635413062403E-2</v>
      </c>
      <c r="AM862" s="399">
        <v>3.1550848769823499E-3</v>
      </c>
      <c r="AN862" s="399">
        <v>0.16700431421359299</v>
      </c>
      <c r="AO862" s="399">
        <v>0.15581688451929401</v>
      </c>
      <c r="AP862" s="399">
        <v>8.8142352443961902E-2</v>
      </c>
      <c r="AQ862" s="399">
        <v>0.183534810058642</v>
      </c>
      <c r="AR862" s="399">
        <v>0.25415486277938598</v>
      </c>
      <c r="AS862" s="399">
        <v>5.69536351585053E-3</v>
      </c>
      <c r="AT862" s="399">
        <v>6.3532715561179703E-2</v>
      </c>
      <c r="AU862" s="399">
        <v>-9.8490732412997994E-3</v>
      </c>
      <c r="AV862" s="399">
        <v>2.1643365267641299E-2</v>
      </c>
      <c r="AW862" s="399">
        <v>0.107596388877841</v>
      </c>
      <c r="AX862" s="399">
        <v>3.5080652645466698E-2</v>
      </c>
      <c r="AY862" s="399">
        <v>0.13409967705699699</v>
      </c>
      <c r="AZ862" s="399">
        <v>0.11008488241410801</v>
      </c>
      <c r="BA862" s="399">
        <v>4.3921618774342301E-2</v>
      </c>
      <c r="BB862" s="399">
        <v>0.23121384603346101</v>
      </c>
      <c r="BC862" s="399">
        <v>0.12818373543134201</v>
      </c>
      <c r="BD862" s="399">
        <v>0.114864001181558</v>
      </c>
      <c r="BE862" s="399">
        <v>1.4102544540014E-2</v>
      </c>
      <c r="BF862" s="399">
        <v>2.5201612709402101E-2</v>
      </c>
      <c r="BG862" s="399">
        <v>5.0508301889403397E-2</v>
      </c>
      <c r="BH862" s="399">
        <v>-0.12955579293778999</v>
      </c>
      <c r="BI862" s="399">
        <v>0.133500046701306</v>
      </c>
      <c r="BJ862" s="399">
        <v>3.2765398427364797E-2</v>
      </c>
      <c r="BK862" s="399">
        <v>9.2164817192367396E-2</v>
      </c>
      <c r="BL862" s="399">
        <v>9.7712072535251798E-2</v>
      </c>
      <c r="BM862" s="399">
        <v>9.7050404955023595E-2</v>
      </c>
      <c r="BN862" s="399">
        <v>0.15257324464903901</v>
      </c>
      <c r="BO862" s="399">
        <v>2.1160769058738701E-2</v>
      </c>
      <c r="BP862" s="399">
        <v>0.15437932116776601</v>
      </c>
      <c r="BQ862" s="399">
        <v>8.2234841064174002E-2</v>
      </c>
      <c r="BR862" s="399">
        <v>-1.3311753263753799E-2</v>
      </c>
      <c r="BS862" s="399">
        <v>3.8702301058766299E-2</v>
      </c>
      <c r="BT862" s="399">
        <v>4.9840840503877E-2</v>
      </c>
      <c r="BU862" s="399">
        <v>0.13159582416937299</v>
      </c>
      <c r="BV862" s="399">
        <v>3.3375777572141198E-2</v>
      </c>
      <c r="BW862" s="399">
        <v>7.0891603158089206E-2</v>
      </c>
      <c r="BX862" s="403">
        <v>-6.5974430151272102E-4</v>
      </c>
      <c r="BY862" s="399">
        <v>8.3559258197017899E-2</v>
      </c>
      <c r="BZ862" s="399">
        <v>9.4431042042414301E-2</v>
      </c>
      <c r="CA862" s="399">
        <v>0.148686131746774</v>
      </c>
      <c r="CB862" s="399">
        <v>8.5138794053688294E-2</v>
      </c>
      <c r="CC862" s="399">
        <v>7.5818510881459703E-2</v>
      </c>
      <c r="CD862" s="399">
        <v>0.49626113762158203</v>
      </c>
      <c r="CE862" s="399">
        <v>0.106857489568631</v>
      </c>
      <c r="CF862" s="399">
        <v>0.121691874874682</v>
      </c>
      <c r="CG862" s="399">
        <v>8.1389768927740302E-2</v>
      </c>
      <c r="CH862" s="399">
        <v>-9.2253918653444292E-3</v>
      </c>
      <c r="CI862" s="399">
        <v>0.37689656224744</v>
      </c>
      <c r="CJ862" s="399">
        <v>0.102222947849906</v>
      </c>
      <c r="CK862" s="399">
        <v>3.9399159999999999E-3</v>
      </c>
      <c r="CL862" s="399">
        <v>2.4791509E-2</v>
      </c>
      <c r="CM862" s="399">
        <v>-1.0483411E-2</v>
      </c>
      <c r="CN862" s="399">
        <v>4.2957360999999999E-2</v>
      </c>
      <c r="CO862" s="399">
        <v>4.9114565999999998E-2</v>
      </c>
      <c r="CP862" s="399">
        <v>7.0361522999999995E-2</v>
      </c>
      <c r="CQ862" s="399"/>
      <c r="CR862" s="399">
        <v>5.9038986215455197E-2</v>
      </c>
      <c r="CS862" s="399">
        <v>0.101010985</v>
      </c>
      <c r="CT862" s="399">
        <v>0.34776325299999999</v>
      </c>
      <c r="CU862" s="399">
        <v>2.9501446000000001E-2</v>
      </c>
      <c r="CV862" s="399">
        <v>8.7113299999999996E-4</v>
      </c>
      <c r="CW862" s="399">
        <v>0.15299718700000001</v>
      </c>
      <c r="CX862" s="399">
        <v>5.0728507999999999E-2</v>
      </c>
      <c r="CY862" s="399">
        <v>6.0835015887395802E-2</v>
      </c>
      <c r="CZ862" s="399">
        <v>3.962794E-2</v>
      </c>
      <c r="DA862" s="399">
        <v>0.13458500000000001</v>
      </c>
      <c r="DB862" s="813">
        <v>0.15581700000000001</v>
      </c>
      <c r="DC862" s="399">
        <v>2.0284452000000001E-2</v>
      </c>
      <c r="DD862" s="399">
        <v>8.7325591999999994E-2</v>
      </c>
      <c r="DE862" s="813">
        <v>7.4210138999999994E-2</v>
      </c>
      <c r="DG862" s="404"/>
      <c r="DI862" s="399"/>
      <c r="DJ862" s="399">
        <v>0.413988671647046</v>
      </c>
      <c r="DK862" s="399">
        <v>4.60397799983756E-2</v>
      </c>
    </row>
    <row r="863" spans="1:115" customFormat="1">
      <c r="A863" s="398">
        <f t="shared" si="60"/>
        <v>44926</v>
      </c>
      <c r="B863" s="402"/>
      <c r="C863" s="400" cm="1">
        <f t="array" ref="C863">IFERROR(INDEX(NAVTracking!$B:$B,MATCH($A863,NAVTracking!$A:$A,0)) / INDEX(NAVTracking!$B:$B,MATCH($A863,NAVTracking!$A:$A,0)-1)-1,0)</f>
        <v>-7.4672946132327778E-2</v>
      </c>
      <c r="D863" s="399">
        <v>3.3E-3</v>
      </c>
      <c r="E863" s="399">
        <v>-5.9916496647950998E-2</v>
      </c>
      <c r="F863" s="399">
        <v>-5.8502251946117197E-2</v>
      </c>
      <c r="G863" s="399">
        <v>-5.3502097194283699E-2</v>
      </c>
      <c r="H863" s="399">
        <v>-0.10890075787216</v>
      </c>
      <c r="I863" s="399">
        <v>-3.8831895016666798E-2</v>
      </c>
      <c r="J863" s="399">
        <v>-5.9349226896322799E-2</v>
      </c>
      <c r="K863" s="399">
        <v>-3.8505212182211E-2</v>
      </c>
      <c r="L863" s="399">
        <v>-5.0343484738467503E-2</v>
      </c>
      <c r="M863" s="399">
        <v>-7.1744306919873893E-2</v>
      </c>
      <c r="N863" s="399">
        <v>-7.9665808457107495E-2</v>
      </c>
      <c r="O863" s="399">
        <v>-3.3105190717082199E-2</v>
      </c>
      <c r="P863" s="399">
        <v>-2.1018554149444701E-2</v>
      </c>
      <c r="Q863" s="399">
        <v>-9.4316767365687504E-3</v>
      </c>
      <c r="R863" s="399">
        <v>-0.12227255456849299</v>
      </c>
      <c r="S863" s="399">
        <v>-9.1325140013998801E-2</v>
      </c>
      <c r="T863" s="399">
        <v>-0.16565762031874001</v>
      </c>
      <c r="U863" s="399">
        <v>-0.168795454879068</v>
      </c>
      <c r="V863" s="399">
        <v>-0.12989435256479701</v>
      </c>
      <c r="W863" s="399">
        <v>5.3222825603208498E-2</v>
      </c>
      <c r="X863" s="399">
        <v>-8.8088485736651498E-2</v>
      </c>
      <c r="Y863" s="399">
        <v>-0.18944604576803201</v>
      </c>
      <c r="Z863" s="399">
        <v>-1.8691628623032301E-2</v>
      </c>
      <c r="AA863" s="399">
        <v>-0.153453871117292</v>
      </c>
      <c r="AB863" s="399">
        <v>-4.6681599010491799E-2</v>
      </c>
      <c r="AC863" s="399">
        <v>-0.17260532706464499</v>
      </c>
      <c r="AD863" s="399">
        <v>-3.47414347136819E-2</v>
      </c>
      <c r="AE863" s="399">
        <v>-0.11229186864969</v>
      </c>
      <c r="AF863" s="399">
        <v>-9.8493690390292404E-2</v>
      </c>
      <c r="AG863" s="399">
        <v>-5.2960570046525497E-2</v>
      </c>
      <c r="AH863" s="399">
        <v>-4.6057554355280299E-2</v>
      </c>
      <c r="AI863" s="399">
        <v>-0.12538190215814399</v>
      </c>
      <c r="AJ863" s="399">
        <v>-0.12634909175905201</v>
      </c>
      <c r="AK863" s="399">
        <v>-7.87547065695198E-2</v>
      </c>
      <c r="AL863" s="399">
        <v>-5.4393350935074497E-2</v>
      </c>
      <c r="AM863" s="399">
        <v>2.67933755111893E-3</v>
      </c>
      <c r="AN863" s="399">
        <v>-0.10693223894346</v>
      </c>
      <c r="AO863" s="399">
        <v>-0.15758195435434899</v>
      </c>
      <c r="AP863" s="399">
        <v>1.4212637063131601E-2</v>
      </c>
      <c r="AQ863" s="399">
        <v>7.0007778393980896E-2</v>
      </c>
      <c r="AR863" s="399">
        <v>-0.13644151108451</v>
      </c>
      <c r="AS863" s="399">
        <v>7.3405065865101302E-2</v>
      </c>
      <c r="AT863" s="399">
        <v>-1.55365643079956E-2</v>
      </c>
      <c r="AU863" s="399">
        <v>-0.17869335904066599</v>
      </c>
      <c r="AV863" s="399">
        <v>-2.0069412757608901E-2</v>
      </c>
      <c r="AW863" s="399">
        <v>1.60900632713918E-2</v>
      </c>
      <c r="AX863" s="399">
        <v>-4.0090764416508599E-2</v>
      </c>
      <c r="AY863" s="399">
        <v>-3.3783751129669E-3</v>
      </c>
      <c r="AZ863" s="399">
        <v>-4.7555948282513499E-2</v>
      </c>
      <c r="BA863" s="399">
        <v>5.5736314406855197E-2</v>
      </c>
      <c r="BB863" s="399">
        <v>-8.1738304327337002E-2</v>
      </c>
      <c r="BC863" s="399">
        <v>-7.2746004643382295E-2</v>
      </c>
      <c r="BD863" s="399">
        <v>-5.6215435413008398E-3</v>
      </c>
      <c r="BE863" s="399">
        <v>-8.7294550094788703E-2</v>
      </c>
      <c r="BF863" s="399">
        <v>-2.1304477668110899E-2</v>
      </c>
      <c r="BG863" s="399">
        <v>-0.16330932132279899</v>
      </c>
      <c r="BH863" s="399">
        <v>-1.9604768395639099E-2</v>
      </c>
      <c r="BI863" s="399">
        <v>-0.152237842165478</v>
      </c>
      <c r="BJ863" s="399">
        <v>5.3772437940025003E-3</v>
      </c>
      <c r="BK863" s="399">
        <v>1.3324283438473E-2</v>
      </c>
      <c r="BL863" s="399">
        <v>-2.9526608688123901E-2</v>
      </c>
      <c r="BM863" s="399">
        <v>-1.86397731864281E-2</v>
      </c>
      <c r="BN863" s="399">
        <v>-0.128858608646026</v>
      </c>
      <c r="BO863" s="399">
        <v>-2.0838972867307098E-2</v>
      </c>
      <c r="BP863" s="399">
        <v>-4.5578553405137903E-2</v>
      </c>
      <c r="BQ863" s="399">
        <v>-6.9386647627546705E-2</v>
      </c>
      <c r="BR863" s="399">
        <v>-2.911068837097E-2</v>
      </c>
      <c r="BS863" s="399">
        <v>-5.4287092147514399E-2</v>
      </c>
      <c r="BT863" s="399">
        <v>-4.25806704754104E-2</v>
      </c>
      <c r="BU863" s="399">
        <v>-2.7228638083906499E-2</v>
      </c>
      <c r="BV863" s="399">
        <v>-0.16876700866981501</v>
      </c>
      <c r="BW863" s="399">
        <v>-6.6234628452030694E-2</v>
      </c>
      <c r="BX863" s="403">
        <v>-7.5663582502785806E-2</v>
      </c>
      <c r="BY863" s="399">
        <v>3.0621375636046E-2</v>
      </c>
      <c r="BZ863" s="399">
        <v>-4.1834213373071097E-2</v>
      </c>
      <c r="CA863" s="399">
        <v>-3.1495488396844601E-2</v>
      </c>
      <c r="CB863" s="399">
        <v>2.839252668137E-2</v>
      </c>
      <c r="CC863" s="399">
        <v>-8.5296375845401007E-2</v>
      </c>
      <c r="CD863" s="399">
        <v>-5.9726701401924204E-3</v>
      </c>
      <c r="CE863" s="399">
        <v>-0.26977441543923197</v>
      </c>
      <c r="CF863" s="399">
        <v>6.0552227468906299E-3</v>
      </c>
      <c r="CG863" s="399">
        <v>-2.3912553182949998E-2</v>
      </c>
      <c r="CH863" s="399">
        <v>4.0595691307215999E-2</v>
      </c>
      <c r="CI863" s="399">
        <v>-6.26095662632875E-3</v>
      </c>
      <c r="CJ863" s="399">
        <v>-6.0045390658019698E-2</v>
      </c>
      <c r="CK863" s="399">
        <v>-4.0188934000000003E-2</v>
      </c>
      <c r="CL863" s="399">
        <v>-6.6637582000000001E-2</v>
      </c>
      <c r="CM863" s="399">
        <v>-1.5308007E-2</v>
      </c>
      <c r="CN863" s="399">
        <v>-7.8521040000000004E-3</v>
      </c>
      <c r="CO863" s="399">
        <v>4.3489679999999999E-3</v>
      </c>
      <c r="CP863" s="399">
        <v>0</v>
      </c>
      <c r="CQ863" s="399"/>
      <c r="CR863" s="399">
        <v>-6.0992357967987298E-2</v>
      </c>
      <c r="CS863" s="399">
        <v>4.0945132000000002E-2</v>
      </c>
      <c r="CT863" s="399">
        <v>-0.141868574</v>
      </c>
      <c r="CU863" s="399">
        <v>-9.2142664999999999E-2</v>
      </c>
      <c r="CV863" s="399">
        <v>-2.7403370999999999E-2</v>
      </c>
      <c r="CW863" s="399">
        <v>-8.6750636000000006E-2</v>
      </c>
      <c r="CX863" s="399">
        <v>-4.2141797000000002E-2</v>
      </c>
      <c r="CY863" s="399">
        <v>4.6190553864238801E-2</v>
      </c>
      <c r="CZ863" s="399">
        <v>-7.6570091000000007E-2</v>
      </c>
      <c r="DA863" s="399">
        <v>6.7005999999999996E-2</v>
      </c>
      <c r="DB863" s="813">
        <v>-0.15758</v>
      </c>
      <c r="DC863" s="399">
        <v>4.8574779999999998E-2</v>
      </c>
      <c r="DD863" s="399">
        <v>2.0543034000000002E-2</v>
      </c>
      <c r="DE863" s="813">
        <v>2.5315036999999999E-2</v>
      </c>
      <c r="DG863" s="404"/>
      <c r="DI863" s="399"/>
      <c r="DJ863" s="399">
        <v>-0.159090916335032</v>
      </c>
      <c r="DK863" s="399">
        <v>3.5068024629409901E-3</v>
      </c>
    </row>
    <row r="864" spans="1:115" customFormat="1">
      <c r="A864" s="398">
        <f t="shared" si="60"/>
        <v>44957</v>
      </c>
      <c r="B864" s="402"/>
      <c r="C864" s="400" cm="1">
        <f t="array" ref="C864">IFERROR(INDEX(NAVTracking!$B:$B,MATCH($A864,NAVTracking!$A:$A,0)) / INDEX(NAVTracking!$B:$B,MATCH($A864,NAVTracking!$A:$A,0)-1)-1,0)</f>
        <v>7.812741461239936E-2</v>
      </c>
      <c r="D864" s="399">
        <v>3.4999999999999901E-3</v>
      </c>
      <c r="E864" s="399">
        <v>6.7866811357934098E-2</v>
      </c>
      <c r="F864" s="399">
        <v>6.8122252973753697E-2</v>
      </c>
      <c r="G864" s="399">
        <v>9.7121021860358397E-2</v>
      </c>
      <c r="H864" s="399">
        <v>0.15478041877285301</v>
      </c>
      <c r="I864" s="399">
        <v>2.9683362690349401E-2</v>
      </c>
      <c r="J864" s="399">
        <v>7.8326981032142903E-2</v>
      </c>
      <c r="K864" s="399">
        <v>5.5683279475257301E-2</v>
      </c>
      <c r="L864" s="399">
        <v>0.104025184955285</v>
      </c>
      <c r="M864" s="399">
        <v>0.150151921037352</v>
      </c>
      <c r="N864" s="399">
        <v>9.69600107537711E-2</v>
      </c>
      <c r="O864" s="399">
        <v>-1.6182508936185499E-3</v>
      </c>
      <c r="P864" s="399">
        <v>-7.9419351183467306E-3</v>
      </c>
      <c r="Q864" s="399">
        <v>-1.5779851707514302E-2</v>
      </c>
      <c r="R864" s="399">
        <v>0.110521060723712</v>
      </c>
      <c r="S864" s="399">
        <v>-5.4634526577960002E-2</v>
      </c>
      <c r="T864" s="399">
        <v>0.16025946303524499</v>
      </c>
      <c r="U864" s="399">
        <v>-6.7885658214847794E-2</v>
      </c>
      <c r="V864" s="399">
        <v>0.22773806254069001</v>
      </c>
      <c r="W864" s="399">
        <v>0.17747854441180799</v>
      </c>
      <c r="X864" s="399">
        <v>0.13883461817669701</v>
      </c>
      <c r="Y864" s="399">
        <v>0.293435665947955</v>
      </c>
      <c r="Z864" s="399">
        <v>0.12686057216715399</v>
      </c>
      <c r="AA864" s="399">
        <v>0.119693379524003</v>
      </c>
      <c r="AB864" s="399">
        <v>0.116337800888413</v>
      </c>
      <c r="AC864" s="399">
        <v>0.26683766392639802</v>
      </c>
      <c r="AD864" s="399">
        <v>-5.1370533589784197E-2</v>
      </c>
      <c r="AE864" s="399">
        <v>0.248733900708098</v>
      </c>
      <c r="AF864" s="399">
        <v>0.14311365896019401</v>
      </c>
      <c r="AG864" s="399">
        <v>0.19004396204215401</v>
      </c>
      <c r="AH864" s="399">
        <v>0.19809253016665199</v>
      </c>
      <c r="AI864" s="399">
        <v>0.12554940795883399</v>
      </c>
      <c r="AJ864" s="399">
        <v>0.12025379777029301</v>
      </c>
      <c r="AK864" s="399">
        <v>7.5886501125944403E-2</v>
      </c>
      <c r="AL864" s="399">
        <v>2.7475648981222199E-2</v>
      </c>
      <c r="AM864" s="399">
        <v>-4.7750171504162997E-2</v>
      </c>
      <c r="AN864" s="399">
        <v>0.18986443166363901</v>
      </c>
      <c r="AO864" s="399">
        <v>-4.2137461121950999E-2</v>
      </c>
      <c r="AP864" s="399">
        <v>-3.1906204447974901E-2</v>
      </c>
      <c r="AQ864" s="399">
        <v>8.8197585731252401E-2</v>
      </c>
      <c r="AR864" s="399">
        <v>0.33686872815893898</v>
      </c>
      <c r="AS864" s="399">
        <v>7.8768307610191199E-2</v>
      </c>
      <c r="AT864" s="399">
        <v>8.6269923900586104E-2</v>
      </c>
      <c r="AU864" s="399">
        <v>0.136878364787865</v>
      </c>
      <c r="AV864" s="399">
        <v>-5.3359898119332699E-2</v>
      </c>
      <c r="AW864" s="399">
        <v>-5.4675064992877401E-2</v>
      </c>
      <c r="AX864" s="399">
        <v>8.6036044617203003E-2</v>
      </c>
      <c r="AY864" s="399">
        <v>0.169491522684072</v>
      </c>
      <c r="AZ864" s="399">
        <v>-3.1180444421470199E-3</v>
      </c>
      <c r="BA864" s="399">
        <v>-5.2233625061592903E-2</v>
      </c>
      <c r="BB864" s="399">
        <v>0.17278448500385801</v>
      </c>
      <c r="BC864" s="399">
        <v>0.300445592334036</v>
      </c>
      <c r="BD864" s="399">
        <v>2.8391987180316599E-2</v>
      </c>
      <c r="BE864" s="399">
        <v>0.118844821210932</v>
      </c>
      <c r="BF864" s="399">
        <v>0.21868716161489701</v>
      </c>
      <c r="BG864" s="399">
        <v>0.161650911086968</v>
      </c>
      <c r="BH864" s="399">
        <v>5.7750832218551998E-2</v>
      </c>
      <c r="BI864" s="399">
        <v>5.68223936763676E-2</v>
      </c>
      <c r="BJ864" s="399">
        <v>9.4433744201196601E-2</v>
      </c>
      <c r="BK864" s="399">
        <v>5.8161559410816403E-2</v>
      </c>
      <c r="BL864" s="399">
        <v>5.1408091162500301E-2</v>
      </c>
      <c r="BM864" s="399">
        <v>-7.4090835537572203E-2</v>
      </c>
      <c r="BN864" s="399">
        <v>3.8483710157946403E-2</v>
      </c>
      <c r="BO864" s="399">
        <v>-3.04752412574383E-2</v>
      </c>
      <c r="BP864" s="399">
        <v>0.13400569478223001</v>
      </c>
      <c r="BQ864" s="399">
        <v>-0.12553499995669901</v>
      </c>
      <c r="BR864" s="399">
        <v>-5.84518289307197E-2</v>
      </c>
      <c r="BS864" s="399">
        <v>4.84012300508311E-2</v>
      </c>
      <c r="BT864" s="399">
        <v>0.108057435505431</v>
      </c>
      <c r="BU864" s="399">
        <v>1.45931996827175E-2</v>
      </c>
      <c r="BV864" s="399">
        <v>0.16884662536800801</v>
      </c>
      <c r="BW864" s="399">
        <v>1.46695060425319E-2</v>
      </c>
      <c r="BX864" s="403">
        <v>6.6499982561383897E-2</v>
      </c>
      <c r="BY864" s="399">
        <v>-5.2432265288271298E-3</v>
      </c>
      <c r="BZ864" s="399">
        <v>2.9783041353977899E-2</v>
      </c>
      <c r="CA864" s="399">
        <v>8.7031366865905194E-2</v>
      </c>
      <c r="CB864" s="399">
        <v>2.9937734523951098E-2</v>
      </c>
      <c r="CC864" s="399">
        <v>-4.6793451487679397E-2</v>
      </c>
      <c r="CD864" s="399">
        <v>0.20147148608624799</v>
      </c>
      <c r="CE864" s="399">
        <v>0.33896200173562402</v>
      </c>
      <c r="CF864" s="399">
        <v>0.121398166857223</v>
      </c>
      <c r="CG864" s="399">
        <v>-2.7158158014356101E-2</v>
      </c>
      <c r="CH864" s="399">
        <v>6.5843571653377397E-2</v>
      </c>
      <c r="CI864" s="399">
        <v>0.38545862024477501</v>
      </c>
      <c r="CJ864" s="399">
        <v>3.3316624631732898E-2</v>
      </c>
      <c r="CK864" s="399">
        <v>5.1255015000000001E-2</v>
      </c>
      <c r="CL864" s="399">
        <v>7.3728404999999997E-2</v>
      </c>
      <c r="CM864" s="399">
        <v>-3.0098921000000001E-2</v>
      </c>
      <c r="CN864" s="399">
        <v>2.8954814999999998E-2</v>
      </c>
      <c r="CO864" s="399">
        <v>2.6702578000000001E-2</v>
      </c>
      <c r="CP864" s="399">
        <v>-3.6000579999999997E-2</v>
      </c>
      <c r="CQ864" s="399"/>
      <c r="CR864" s="399">
        <v>-1.37049251604567E-2</v>
      </c>
      <c r="CS864" s="399">
        <v>0.30463608800000003</v>
      </c>
      <c r="CT864" s="399">
        <v>0.22018364900000001</v>
      </c>
      <c r="CU864" s="399">
        <v>5.1790003000000001E-2</v>
      </c>
      <c r="CV864" s="399">
        <v>8.2696766000000005E-2</v>
      </c>
      <c r="CW864" s="399">
        <v>0.19880852199999999</v>
      </c>
      <c r="CX864" s="399">
        <v>0.14275991399999999</v>
      </c>
      <c r="CY864" s="399">
        <v>3.2479024515181497E-2</v>
      </c>
      <c r="CZ864" s="399">
        <v>2.7576529999999998E-2</v>
      </c>
      <c r="DA864" s="399">
        <v>0.16800399999999999</v>
      </c>
      <c r="DB864" s="813">
        <v>-4.2139999999999997E-2</v>
      </c>
      <c r="DC864" s="399">
        <v>3.8120066000000001E-2</v>
      </c>
      <c r="DD864" s="399">
        <v>1.1481241E-2</v>
      </c>
      <c r="DE864" s="813">
        <v>4.4139865E-2</v>
      </c>
      <c r="DG864" s="404"/>
      <c r="DI864" s="399"/>
      <c r="DJ864" s="399">
        <v>0.262321161426739</v>
      </c>
      <c r="DK864" s="399">
        <v>-1.8666015722394499E-2</v>
      </c>
    </row>
    <row r="865" spans="1:115" customFormat="1">
      <c r="A865" s="398">
        <f t="shared" si="60"/>
        <v>44985</v>
      </c>
      <c r="B865" s="402"/>
      <c r="C865" s="400" cm="1">
        <f t="array" ref="C865">IFERROR(INDEX(NAVTracking!$B:$B,MATCH($A865,NAVTracking!$A:$A,0)) / INDEX(NAVTracking!$B:$B,MATCH($A865,NAVTracking!$A:$A,0)-1)-1,0)</f>
        <v>-1.4801146802761678E-2</v>
      </c>
      <c r="D865" s="399">
        <v>3.3999999999999998E-3</v>
      </c>
      <c r="E865" s="399">
        <v>-2.5008427229008499E-2</v>
      </c>
      <c r="F865" s="399">
        <v>-2.3766697644490398E-2</v>
      </c>
      <c r="G865" s="399">
        <v>-2.8650939499750599E-2</v>
      </c>
      <c r="H865" s="399">
        <v>-2.1904170795656999E-2</v>
      </c>
      <c r="I865" s="399">
        <v>-6.6303632127631601E-2</v>
      </c>
      <c r="J865" s="399">
        <v>-2.0737524002600202E-2</v>
      </c>
      <c r="K865" s="399">
        <v>-5.0308469790065697E-3</v>
      </c>
      <c r="L865" s="399">
        <v>-5.8642613123330301E-2</v>
      </c>
      <c r="M865" s="399">
        <v>-4.0697654661783801E-2</v>
      </c>
      <c r="N865" s="399">
        <v>4.9660364408170496E-3</v>
      </c>
      <c r="O865" s="399">
        <v>-2.2273331507696299E-2</v>
      </c>
      <c r="P865" s="399">
        <v>-4.6001333184441301E-2</v>
      </c>
      <c r="Q865" s="399">
        <v>-5.7439995564211498E-2</v>
      </c>
      <c r="R865" s="399">
        <v>2.3183039880327602E-2</v>
      </c>
      <c r="S865" s="399">
        <v>-2.6526659548021501E-2</v>
      </c>
      <c r="T865" s="399">
        <v>4.5642052369015702E-2</v>
      </c>
      <c r="U865" s="399">
        <v>-6.0830492742362997E-2</v>
      </c>
      <c r="V865" s="399">
        <v>-8.6298789232144596E-2</v>
      </c>
      <c r="W865" s="399">
        <v>2.2349346074520899E-2</v>
      </c>
      <c r="X865" s="399">
        <v>-3.1402687651048297E-2</v>
      </c>
      <c r="Y865" s="399">
        <v>-4.5085204929759003E-2</v>
      </c>
      <c r="Z865" s="399">
        <v>-4.6434502238946802E-2</v>
      </c>
      <c r="AA865" s="399">
        <v>-5.1095907698178102E-2</v>
      </c>
      <c r="AB865" s="399">
        <v>-9.8293951334468097E-2</v>
      </c>
      <c r="AC865" s="399">
        <v>-2.5957019578887599E-2</v>
      </c>
      <c r="AD865" s="399">
        <v>-7.4058230307115697E-2</v>
      </c>
      <c r="AE865" s="399">
        <v>-8.1850838125820002E-2</v>
      </c>
      <c r="AF865" s="399">
        <v>-9.0647372432627701E-2</v>
      </c>
      <c r="AG865" s="399">
        <v>1.6356975944399499E-2</v>
      </c>
      <c r="AH865" s="399">
        <v>-4.8921753346225999E-3</v>
      </c>
      <c r="AI865" s="399">
        <v>-9.5824566252470003E-2</v>
      </c>
      <c r="AJ865" s="399">
        <v>-8.8830423964018607E-2</v>
      </c>
      <c r="AK865" s="399">
        <v>9.8879382721723807E-3</v>
      </c>
      <c r="AL865" s="399">
        <v>-6.7759553159267696E-2</v>
      </c>
      <c r="AM865" s="399">
        <v>3.0190264212540799E-2</v>
      </c>
      <c r="AN865" s="399">
        <v>-2.8174337174481999E-2</v>
      </c>
      <c r="AO865" s="399">
        <v>7.5599820363163499E-3</v>
      </c>
      <c r="AP865" s="399">
        <v>-1.08928813972951E-2</v>
      </c>
      <c r="AQ865" s="399">
        <v>-6.7069860700184905E-2</v>
      </c>
      <c r="AR865" s="399">
        <v>0.18830936209974999</v>
      </c>
      <c r="AS865" s="399">
        <v>-0.17855830660783301</v>
      </c>
      <c r="AT865" s="399">
        <v>-1.1982789617503001E-2</v>
      </c>
      <c r="AU865" s="399">
        <v>0.18740542008271699</v>
      </c>
      <c r="AV865" s="399">
        <v>1.46766244455429E-2</v>
      </c>
      <c r="AW865" s="399">
        <v>-3.3853119531678001E-2</v>
      </c>
      <c r="AX865" s="399">
        <v>-1.43695857492975E-2</v>
      </c>
      <c r="AY865" s="399">
        <v>0.13333334254757701</v>
      </c>
      <c r="AZ865" s="399">
        <v>-6.18706228877949E-2</v>
      </c>
      <c r="BA865" s="399">
        <v>-5.85419029927121E-2</v>
      </c>
      <c r="BB865" s="399">
        <v>-6.5727669501379801E-2</v>
      </c>
      <c r="BC865" s="399">
        <v>-6.1062136432094703E-2</v>
      </c>
      <c r="BD865" s="399">
        <v>-6.0786703735855797E-2</v>
      </c>
      <c r="BE865" s="399">
        <v>-0.101547499036821</v>
      </c>
      <c r="BF865" s="399">
        <v>0.117065188449612</v>
      </c>
      <c r="BG865" s="399">
        <v>-5.0265500379028903E-2</v>
      </c>
      <c r="BH865" s="399">
        <v>1.0415008980913999E-2</v>
      </c>
      <c r="BI865" s="399">
        <v>-2.8671939619751501E-2</v>
      </c>
      <c r="BJ865" s="399">
        <v>-5.1093127318567001E-2</v>
      </c>
      <c r="BK865" s="399">
        <v>-5.0497406054175298E-2</v>
      </c>
      <c r="BL865" s="399">
        <v>2.4221200536085299E-2</v>
      </c>
      <c r="BM865" s="399">
        <v>-6.6343778296982694E-2</v>
      </c>
      <c r="BN865" s="399">
        <v>0.100618954475058</v>
      </c>
      <c r="BO865" s="399">
        <v>-6.7973510697687797E-2</v>
      </c>
      <c r="BP865" s="399">
        <v>-5.5400264033287697E-2</v>
      </c>
      <c r="BQ865" s="399">
        <v>2.6289820211551299E-3</v>
      </c>
      <c r="BR865" s="399">
        <v>-4.6575445335301703E-2</v>
      </c>
      <c r="BS865" s="399">
        <v>-0.10811262185548499</v>
      </c>
      <c r="BT865" s="399">
        <v>-4.2740217184055997E-2</v>
      </c>
      <c r="BU865" s="399">
        <v>5.2668150039259398E-2</v>
      </c>
      <c r="BV865" s="399">
        <v>-1.47506554890664E-2</v>
      </c>
      <c r="BW865" s="399">
        <v>-1.2094103878491899E-2</v>
      </c>
      <c r="BX865" s="403">
        <v>-4.7753030603422703E-2</v>
      </c>
      <c r="BY865" s="399">
        <v>-7.0530623400071296E-2</v>
      </c>
      <c r="BZ865" s="399">
        <v>-5.1366469180237299E-3</v>
      </c>
      <c r="CA865" s="399">
        <v>-9.84620966526671E-2</v>
      </c>
      <c r="CB865" s="399">
        <v>-6.6577048651514495E-2</v>
      </c>
      <c r="CC865" s="399">
        <v>-5.3049232338954901E-2</v>
      </c>
      <c r="CD865" s="399">
        <v>-0.10461318278036801</v>
      </c>
      <c r="CE865" s="399">
        <v>7.6591873485810799E-2</v>
      </c>
      <c r="CF865" s="399">
        <v>-0.176081530961163</v>
      </c>
      <c r="CG865" s="399">
        <v>-7.6677831576309405E-2</v>
      </c>
      <c r="CH865" s="399">
        <v>-6.17453213224258E-2</v>
      </c>
      <c r="CI865" s="399">
        <v>0.16907682450088299</v>
      </c>
      <c r="CJ865" s="399">
        <v>9.0178502707740603E-3</v>
      </c>
      <c r="CK865" s="399">
        <v>2.570981E-3</v>
      </c>
      <c r="CL865" s="399">
        <v>-0.14715636200000001</v>
      </c>
      <c r="CM865" s="399">
        <v>6.5735756000000006E-2</v>
      </c>
      <c r="CN865" s="399">
        <v>-4.3925889999999997E-3</v>
      </c>
      <c r="CO865" s="399">
        <v>-9.9178392000000004E-2</v>
      </c>
      <c r="CP865" s="399">
        <v>-2.9517412999999999E-2</v>
      </c>
      <c r="CQ865" s="399"/>
      <c r="CR865" s="399">
        <v>-3.2120323138383998E-2</v>
      </c>
      <c r="CS865" s="399">
        <v>-5.9633231000000002E-2</v>
      </c>
      <c r="CT865" s="399">
        <v>-0.11699638900000001</v>
      </c>
      <c r="CU865" s="399">
        <v>0.201586391</v>
      </c>
      <c r="CV865" s="399">
        <v>-1.203823E-2</v>
      </c>
      <c r="CW865" s="399">
        <v>-7.1507491000000006E-2</v>
      </c>
      <c r="CX865" s="399">
        <v>-0.11106713</v>
      </c>
      <c r="CY865" s="399">
        <v>3.7634713371861001E-2</v>
      </c>
      <c r="CZ865" s="399">
        <v>-0.14540646900000001</v>
      </c>
      <c r="DA865" s="399">
        <v>1.43E-2</v>
      </c>
      <c r="DB865" s="813">
        <v>7.5599999999999999E-3</v>
      </c>
      <c r="DC865" s="399">
        <v>3.5735417999999998E-2</v>
      </c>
      <c r="DD865" s="399">
        <v>-7.9873343999999999E-2</v>
      </c>
      <c r="DE865" s="813">
        <v>-9.4956040000000005E-2</v>
      </c>
      <c r="DG865" s="404"/>
      <c r="DI865" s="399"/>
      <c r="DJ865" s="399">
        <v>6.54911810049216E-2</v>
      </c>
      <c r="DK865" s="399">
        <v>-9.4233979491779002E-2</v>
      </c>
    </row>
    <row r="866" spans="1:115" customFormat="1">
      <c r="A866" s="398">
        <f t="shared" si="60"/>
        <v>45016</v>
      </c>
      <c r="B866" s="402"/>
      <c r="C866" s="400" cm="1">
        <f t="array" ref="C866">IFERROR(INDEX(NAVTracking!$B:$B,MATCH($A866,NAVTracking!$A:$A,0)) / INDEX(NAVTracking!$B:$B,MATCH($A866,NAVTracking!$A:$A,0)-1)-1,0)</f>
        <v>3.1314822401090403E-2</v>
      </c>
      <c r="D866" s="399">
        <v>3.5999999999999999E-3</v>
      </c>
      <c r="E866" s="399">
        <v>2.5069363903864099E-2</v>
      </c>
      <c r="F866" s="399">
        <v>2.7311949154136698E-2</v>
      </c>
      <c r="G866" s="399">
        <v>-1.5649281748056899E-2</v>
      </c>
      <c r="H866" s="399">
        <v>2.3859006251985001E-2</v>
      </c>
      <c r="I866" s="399">
        <v>-1.10983285236812E-2</v>
      </c>
      <c r="J866" s="399">
        <v>-0.103215212843248</v>
      </c>
      <c r="K866" s="399">
        <v>-3.62947352762721E-3</v>
      </c>
      <c r="L866" s="399">
        <v>-2.1554582203942501E-2</v>
      </c>
      <c r="M866" s="399">
        <v>6.86668731343687E-2</v>
      </c>
      <c r="N866" s="399">
        <v>9.6988403575546098E-2</v>
      </c>
      <c r="O866" s="399">
        <v>3.9558721479512102E-2</v>
      </c>
      <c r="P866" s="399">
        <v>1.90976035249368E-2</v>
      </c>
      <c r="Q866" s="399">
        <v>4.5451242371229203E-2</v>
      </c>
      <c r="R866" s="399">
        <v>0.118648597787605</v>
      </c>
      <c r="S866" s="399">
        <v>1.85188158490492E-2</v>
      </c>
      <c r="T866" s="399">
        <v>0.24726393296540999</v>
      </c>
      <c r="U866" s="399">
        <v>-7.8324662642353896E-2</v>
      </c>
      <c r="V866" s="399">
        <v>9.61476943206232E-2</v>
      </c>
      <c r="W866" s="399">
        <v>9.6085376519395804E-2</v>
      </c>
      <c r="X866" s="399">
        <v>-1.9569444796965901E-2</v>
      </c>
      <c r="Y866" s="399">
        <v>-3.2599191788351897E-2</v>
      </c>
      <c r="Z866" s="399">
        <v>-5.1926013965015699E-2</v>
      </c>
      <c r="AA866" s="399">
        <v>2.62092664574511E-2</v>
      </c>
      <c r="AB866" s="399">
        <v>-7.98759428566896E-2</v>
      </c>
      <c r="AC866" s="399">
        <v>0.22107449443195401</v>
      </c>
      <c r="AD866" s="399">
        <v>-2.6999520367520201E-2</v>
      </c>
      <c r="AE866" s="399">
        <v>5.2203256689105004E-3</v>
      </c>
      <c r="AF866" s="399">
        <v>-4.5808025640438899E-2</v>
      </c>
      <c r="AG866" s="399">
        <v>-0.120445161644534</v>
      </c>
      <c r="AH866" s="399">
        <v>-9.9991665581157907E-2</v>
      </c>
      <c r="AI866" s="399">
        <v>0.15171646163056701</v>
      </c>
      <c r="AJ866" s="399">
        <v>0.15178776558866799</v>
      </c>
      <c r="AK866" s="399">
        <v>-0.25860459055852397</v>
      </c>
      <c r="AL866" s="399">
        <v>2.6377536754195598E-2</v>
      </c>
      <c r="AM866" s="399">
        <v>-3.2260758819893098E-3</v>
      </c>
      <c r="AN866" s="399">
        <v>9.47182704494786E-2</v>
      </c>
      <c r="AO866" s="399">
        <v>0.17784601572898801</v>
      </c>
      <c r="AP866" s="399">
        <v>8.3741022905217104E-3</v>
      </c>
      <c r="AQ866" s="399">
        <v>3.5353924084810397E-2</v>
      </c>
      <c r="AR866" s="399">
        <v>0.19666250642409699</v>
      </c>
      <c r="AS866" s="399">
        <v>-3.96079755990216E-2</v>
      </c>
      <c r="AT866" s="399">
        <v>6.3157855225345103E-2</v>
      </c>
      <c r="AU866" s="399">
        <v>6.0359986572718898E-2</v>
      </c>
      <c r="AV866" s="399">
        <v>5.76378914969801E-2</v>
      </c>
      <c r="AW866" s="399">
        <v>8.0910185230787607E-2</v>
      </c>
      <c r="AX866" s="399">
        <v>-8.1830445489550901E-2</v>
      </c>
      <c r="AY866" s="399">
        <v>-5.6265990736798097E-2</v>
      </c>
      <c r="AZ866" s="399">
        <v>1.5450635078573E-2</v>
      </c>
      <c r="BA866" s="399">
        <v>0.10339359841062699</v>
      </c>
      <c r="BB866" s="399">
        <v>8.4589609235893898E-2</v>
      </c>
      <c r="BC866" s="399">
        <v>-0.105304333084256</v>
      </c>
      <c r="BD866" s="399">
        <v>2.2976529651303802E-2</v>
      </c>
      <c r="BE866" s="399">
        <v>8.5362906231277194E-2</v>
      </c>
      <c r="BF866" s="399">
        <v>-2.92743517032505E-2</v>
      </c>
      <c r="BG866" s="399">
        <v>4.3910579954097299E-2</v>
      </c>
      <c r="BH866" s="399">
        <v>-0.10284173428945199</v>
      </c>
      <c r="BI866" s="399">
        <v>0.10944095873016201</v>
      </c>
      <c r="BJ866" s="399">
        <v>-3.2513062684205798E-2</v>
      </c>
      <c r="BK866" s="399">
        <v>-4.4708856511903899E-2</v>
      </c>
      <c r="BL866" s="399">
        <v>-9.0966222460468094E-2</v>
      </c>
      <c r="BM866" s="399">
        <v>0.113692845810398</v>
      </c>
      <c r="BN866" s="399">
        <v>0.21023795460493599</v>
      </c>
      <c r="BO866" s="399">
        <v>1.48659533876607E-2</v>
      </c>
      <c r="BP866" s="399">
        <v>1.9908578992817699E-2</v>
      </c>
      <c r="BQ866" s="399">
        <v>-6.8174366047269105E-2</v>
      </c>
      <c r="BR866" s="399">
        <v>-3.5020667618517101E-3</v>
      </c>
      <c r="BS866" s="399">
        <v>9.5023065133448201E-3</v>
      </c>
      <c r="BT866" s="399">
        <v>2.5097773079872002E-2</v>
      </c>
      <c r="BU866" s="399">
        <v>2.4117688799380799E-2</v>
      </c>
      <c r="BV866" s="399">
        <v>-5.0969151351766301E-2</v>
      </c>
      <c r="BW866" s="399">
        <v>4.1682496519776797E-2</v>
      </c>
      <c r="BX866" s="403">
        <v>1.8708705859727202E-2</v>
      </c>
      <c r="BY866" s="399">
        <v>2.34458142263489E-2</v>
      </c>
      <c r="BZ866" s="399">
        <v>7.9719116862929401E-2</v>
      </c>
      <c r="CA866" s="399">
        <v>-3.4010027307890899E-2</v>
      </c>
      <c r="CB866" s="399">
        <v>1.2928207366100701E-2</v>
      </c>
      <c r="CC866" s="399">
        <v>-0.110486014010239</v>
      </c>
      <c r="CD866" s="399">
        <v>-0.13484556455473701</v>
      </c>
      <c r="CE866" s="399">
        <v>-0.194571413312639</v>
      </c>
      <c r="CF866" s="399">
        <v>0.134733927685081</v>
      </c>
      <c r="CG866" s="399">
        <v>-1.88004906194827E-3</v>
      </c>
      <c r="CH866" s="399">
        <v>-7.7241113343057596E-2</v>
      </c>
      <c r="CI866" s="399">
        <v>3.66423444832659E-2</v>
      </c>
      <c r="CJ866" s="399">
        <v>0.15588158916883399</v>
      </c>
      <c r="CK866" s="399">
        <v>8.0547594E-2</v>
      </c>
      <c r="CL866" s="399">
        <v>-0.120450896</v>
      </c>
      <c r="CM866" s="399">
        <v>6.7514273E-2</v>
      </c>
      <c r="CN866" s="399">
        <v>-2.5929483E-2</v>
      </c>
      <c r="CO866" s="399">
        <v>4.3524815000000001E-2</v>
      </c>
      <c r="CP866" s="399">
        <v>5.0341190000000001E-2</v>
      </c>
      <c r="CQ866" s="399"/>
      <c r="CR866" s="399">
        <v>9.4655078045036103E-2</v>
      </c>
      <c r="CS866" s="399">
        <v>0.14596556199999999</v>
      </c>
      <c r="CT866" s="399">
        <v>1.0093072E-2</v>
      </c>
      <c r="CU866" s="399">
        <v>4.7568560000000003E-3</v>
      </c>
      <c r="CV866" s="399">
        <v>7.5624678000000001E-2</v>
      </c>
      <c r="CW866" s="399">
        <v>6.7400170000000001E-3</v>
      </c>
      <c r="CX866" s="399">
        <v>-6.7384308000000004E-2</v>
      </c>
      <c r="CY866" s="399">
        <v>4.50438739858705E-3</v>
      </c>
      <c r="CZ866" s="399">
        <v>2.3619054E-2</v>
      </c>
      <c r="DA866" s="399">
        <v>7.1709999999999996E-2</v>
      </c>
      <c r="DB866" s="813">
        <v>0.177846</v>
      </c>
      <c r="DC866" s="399">
        <v>8.8859493999999997E-2</v>
      </c>
      <c r="DD866" s="399">
        <v>-4.5221810000000001E-3</v>
      </c>
      <c r="DE866" s="813">
        <v>-4.0106652E-2</v>
      </c>
      <c r="DG866" s="404"/>
      <c r="DI866" s="399"/>
      <c r="DJ866" s="399">
        <v>-0.19267140745757499</v>
      </c>
      <c r="DK866" s="399">
        <v>6.9759932835359695E-2</v>
      </c>
    </row>
    <row r="867" spans="1:115" customFormat="1">
      <c r="A867" s="398">
        <f t="shared" si="60"/>
        <v>45046</v>
      </c>
      <c r="B867" s="402"/>
      <c r="C867" s="400" cm="1">
        <f t="array" ref="C867">IFERROR(INDEX(NAVTracking!$B:$B,MATCH($A867,NAVTracking!$A:$A,0)) / INDEX(NAVTracking!$B:$B,MATCH($A867,NAVTracking!$A:$A,0)-1)-1,0)</f>
        <v>6.1297760403062895E-3</v>
      </c>
      <c r="D867" s="399">
        <v>3.4999999999999901E-3</v>
      </c>
      <c r="E867" s="399">
        <v>9.7326294576631708E-3</v>
      </c>
      <c r="F867" s="399">
        <v>2.89872586793271E-2</v>
      </c>
      <c r="G867" s="399">
        <v>-8.15438166295567E-3</v>
      </c>
      <c r="H867" s="399">
        <v>-7.5232988806737096E-3</v>
      </c>
      <c r="I867" s="399">
        <v>2.3724056769960301E-2</v>
      </c>
      <c r="J867" s="399">
        <v>2.1697296888550901E-2</v>
      </c>
      <c r="K867" s="399">
        <v>-1.02881292929111E-2</v>
      </c>
      <c r="L867" s="399">
        <v>3.1310468854035501E-3</v>
      </c>
      <c r="M867" s="399">
        <v>2.3171672034681502E-2</v>
      </c>
      <c r="N867" s="399">
        <v>-2.87964268458096E-3</v>
      </c>
      <c r="O867" s="399">
        <v>3.6171971090619398E-2</v>
      </c>
      <c r="P867" s="399">
        <v>3.05292232421694E-2</v>
      </c>
      <c r="Q867" s="399">
        <v>1.4980961165079699E-2</v>
      </c>
      <c r="R867" s="399">
        <v>-1.1813344226430199E-2</v>
      </c>
      <c r="S867" s="399">
        <v>-8.8154261823595703E-2</v>
      </c>
      <c r="T867" s="399">
        <v>4.0863059631867003E-2</v>
      </c>
      <c r="U867" s="399">
        <v>2.0911956758344199E-2</v>
      </c>
      <c r="V867" s="399">
        <v>-0.20083486566613601</v>
      </c>
      <c r="W867" s="399">
        <v>-3.50208725059106E-2</v>
      </c>
      <c r="X867" s="399">
        <v>2.66233594288551E-2</v>
      </c>
      <c r="Y867" s="399">
        <v>-4.5194331906111301E-2</v>
      </c>
      <c r="Z867" s="399">
        <v>1.2780015227157901E-2</v>
      </c>
      <c r="AA867" s="399">
        <v>-5.7972509079516003E-2</v>
      </c>
      <c r="AB867" s="399">
        <v>-7.0577819137292996E-3</v>
      </c>
      <c r="AC867" s="399">
        <v>5.5197023847130801E-2</v>
      </c>
      <c r="AD867" s="399">
        <v>2.3669258080411398E-2</v>
      </c>
      <c r="AE867" s="399">
        <v>8.5444409332275893E-3</v>
      </c>
      <c r="AF867" s="399">
        <v>-1.1353766595404701E-2</v>
      </c>
      <c r="AG867" s="399">
        <v>-5.3606154995021103E-2</v>
      </c>
      <c r="AH867" s="399">
        <v>4.0576934814453097E-2</v>
      </c>
      <c r="AI867" s="399">
        <v>3.4801820728136798E-2</v>
      </c>
      <c r="AJ867" s="399">
        <v>0</v>
      </c>
      <c r="AK867" s="399">
        <v>5.8565098535641102E-3</v>
      </c>
      <c r="AL867" s="399">
        <v>-1.7515280576371799E-2</v>
      </c>
      <c r="AM867" s="399">
        <v>-1.13936053779835E-2</v>
      </c>
      <c r="AN867" s="399">
        <v>4.3219171665502799E-2</v>
      </c>
      <c r="AO867" s="399">
        <v>8.5346384840172707E-2</v>
      </c>
      <c r="AP867" s="399">
        <v>3.3268116857142198E-2</v>
      </c>
      <c r="AQ867" s="399">
        <v>-1.0080238700052001E-3</v>
      </c>
      <c r="AR867" s="399">
        <v>4.7193821488066001E-2</v>
      </c>
      <c r="AS867" s="399">
        <v>2.3640257870335999E-2</v>
      </c>
      <c r="AT867" s="399">
        <v>-8.6512457715378702E-2</v>
      </c>
      <c r="AU867" s="399">
        <v>4.7120110773951999E-2</v>
      </c>
      <c r="AV867" s="399">
        <v>5.8303054610747397E-2</v>
      </c>
      <c r="AW867" s="399">
        <v>-4.7375061402937603E-2</v>
      </c>
      <c r="AX867" s="399">
        <v>-2.0280411423449399E-2</v>
      </c>
      <c r="AY867" s="399">
        <v>5.6813581754406997E-2</v>
      </c>
      <c r="AZ867" s="399">
        <v>5.70566415094753E-2</v>
      </c>
      <c r="BA867" s="399">
        <v>-1.08108476606458E-2</v>
      </c>
      <c r="BB867" s="399">
        <v>-0.114493815522911</v>
      </c>
      <c r="BC867" s="399">
        <v>5.8703302819000901E-3</v>
      </c>
      <c r="BD867" s="399">
        <v>8.1442228919315296E-2</v>
      </c>
      <c r="BE867" s="399">
        <v>-2.1287383985734199E-2</v>
      </c>
      <c r="BF867" s="399">
        <v>-4.5366953072553701E-2</v>
      </c>
      <c r="BG867" s="399">
        <v>0.14010391933784899</v>
      </c>
      <c r="BH867" s="399">
        <v>-2.5627028821669201E-2</v>
      </c>
      <c r="BI867" s="399">
        <v>-4.1962558141504999E-2</v>
      </c>
      <c r="BJ867" s="399">
        <v>-3.8683477011811997E-2</v>
      </c>
      <c r="BK867" s="399">
        <v>6.9180536581359101E-2</v>
      </c>
      <c r="BL867" s="399">
        <v>0.17908169171094199</v>
      </c>
      <c r="BM867" s="399">
        <v>-4.5871541285859699E-2</v>
      </c>
      <c r="BN867" s="399">
        <v>3.3218914239360103E-2</v>
      </c>
      <c r="BO867" s="399">
        <v>9.9658722313204995E-2</v>
      </c>
      <c r="BP867" s="399">
        <v>1.0903955772590899E-2</v>
      </c>
      <c r="BQ867" s="399">
        <v>4.12619821644679E-2</v>
      </c>
      <c r="BR867" s="399">
        <v>-0.10428534049693799</v>
      </c>
      <c r="BS867" s="399">
        <v>3.2245137927713503E-2</v>
      </c>
      <c r="BT867" s="399">
        <v>3.9415962382946798E-2</v>
      </c>
      <c r="BU867" s="399">
        <v>-9.9236623755829395E-2</v>
      </c>
      <c r="BV867" s="399">
        <v>-9.9236698540506901E-2</v>
      </c>
      <c r="BW867" s="399">
        <v>2.3872528050589099E-2</v>
      </c>
      <c r="BX867" s="403">
        <v>-6.4899369316011504E-3</v>
      </c>
      <c r="BY867" s="399">
        <v>2.4981831743730601E-2</v>
      </c>
      <c r="BZ867" s="399">
        <v>-8.9423848413846804E-2</v>
      </c>
      <c r="CA867" s="399">
        <v>-6.3102217639863199E-3</v>
      </c>
      <c r="CB867" s="399">
        <v>2.7969195084202401E-2</v>
      </c>
      <c r="CC867" s="399">
        <v>-5.3482836726038699E-3</v>
      </c>
      <c r="CD867" s="399">
        <v>-0.102108034837885</v>
      </c>
      <c r="CE867" s="399">
        <v>-0.23128770252723299</v>
      </c>
      <c r="CF867" s="399">
        <v>-3.30477084011341E-2</v>
      </c>
      <c r="CG867" s="399">
        <v>4.56257440404923E-2</v>
      </c>
      <c r="CH867" s="399">
        <v>5.0916913913070499E-3</v>
      </c>
      <c r="CI867" s="399">
        <v>-0.11219509904872101</v>
      </c>
      <c r="CJ867" s="399">
        <v>6.5765014906090394E-2</v>
      </c>
      <c r="CK867" s="399">
        <v>-2.4194634E-2</v>
      </c>
      <c r="CL867" s="399">
        <v>2.9720119E-2</v>
      </c>
      <c r="CM867" s="399">
        <v>7.3306917999999999E-2</v>
      </c>
      <c r="CN867" s="399">
        <v>-5.2244087000000002E-2</v>
      </c>
      <c r="CO867" s="399">
        <v>1.2014400999999999E-2</v>
      </c>
      <c r="CP867" s="399">
        <v>3.4176962999999998E-2</v>
      </c>
      <c r="CQ867" s="399"/>
      <c r="CR867" s="399">
        <v>1.7650324945103602E-2</v>
      </c>
      <c r="CS867" s="399">
        <v>-0.18635802100000001</v>
      </c>
      <c r="CT867" s="399">
        <v>-0.14027674700000001</v>
      </c>
      <c r="CU867" s="399">
        <v>2.4184647E-2</v>
      </c>
      <c r="CV867" s="399">
        <v>-3.2561695000000002E-2</v>
      </c>
      <c r="CW867" s="399">
        <v>-9.3433080000000002E-2</v>
      </c>
      <c r="CX867" s="399">
        <v>-8.0067259000000002E-2</v>
      </c>
      <c r="CY867" s="399">
        <v>4.5315166002223503E-2</v>
      </c>
      <c r="CZ867" s="399">
        <v>4.9300615999999998E-2</v>
      </c>
      <c r="DA867" s="399">
        <v>9.6694000000000002E-2</v>
      </c>
      <c r="DB867" s="813">
        <v>4.3219E-2</v>
      </c>
      <c r="DC867" s="399">
        <v>4.9672331E-2</v>
      </c>
      <c r="DD867" s="399">
        <v>9.6406000000000006E-2</v>
      </c>
      <c r="DE867" s="813">
        <v>0.18576728300000001</v>
      </c>
      <c r="DG867" s="404"/>
      <c r="DI867" s="399"/>
      <c r="DJ867" s="399">
        <v>-4.2903422063673702E-3</v>
      </c>
      <c r="DK867" s="399">
        <v>-4.2679278662524703E-2</v>
      </c>
    </row>
    <row r="868" spans="1:115" customFormat="1">
      <c r="A868" s="398">
        <f t="shared" si="60"/>
        <v>45077</v>
      </c>
      <c r="B868" s="402"/>
      <c r="C868" s="400" cm="1">
        <f t="array" ref="C868">IFERROR(INDEX(NAVTracking!$B:$B,MATCH($A868,NAVTracking!$A:$A,0)) / INDEX(NAVTracking!$B:$B,MATCH($A868,NAVTracking!$A:$A,0)-1)-1,0)</f>
        <v>-5.6198536423137657E-3</v>
      </c>
      <c r="D868" s="399">
        <v>3.5999999999999999E-3</v>
      </c>
      <c r="E868" s="399">
        <v>2.08847366693132E-3</v>
      </c>
      <c r="F868" s="399">
        <v>4.5885922021198199E-3</v>
      </c>
      <c r="G868" s="399">
        <v>-6.5940862652380305E-2</v>
      </c>
      <c r="H868" s="399">
        <v>1.0373054725025799E-2</v>
      </c>
      <c r="I868" s="399">
        <v>-9.4663925634608403E-2</v>
      </c>
      <c r="J868" s="399">
        <v>-3.9457141460169098E-2</v>
      </c>
      <c r="K868" s="399">
        <v>-2.3548143036558E-2</v>
      </c>
      <c r="L868" s="399">
        <v>-3.9615881522926E-2</v>
      </c>
      <c r="M868" s="399">
        <v>2.6084259489806302E-2</v>
      </c>
      <c r="N868" s="399">
        <v>8.4608233870924199E-2</v>
      </c>
      <c r="O868" s="399">
        <v>-5.4458397846967599E-2</v>
      </c>
      <c r="P868" s="399">
        <v>-4.0205113786763197E-2</v>
      </c>
      <c r="Q868" s="399">
        <v>-5.61676928023414E-2</v>
      </c>
      <c r="R868" s="399">
        <v>4.6058330874934203E-2</v>
      </c>
      <c r="S868" s="399">
        <v>-5.0045470197278397E-2</v>
      </c>
      <c r="T868" s="399">
        <v>0.32270331712609901</v>
      </c>
      <c r="U868" s="399">
        <v>9.9710489432515301E-2</v>
      </c>
      <c r="V868" s="399">
        <v>0.14348037288458801</v>
      </c>
      <c r="W868" s="399">
        <v>1.85722398842047E-2</v>
      </c>
      <c r="X868" s="399">
        <v>-3.4270598629962401E-2</v>
      </c>
      <c r="Y868" s="399">
        <v>-4.1307537957795702E-2</v>
      </c>
      <c r="Z868" s="399">
        <v>-8.4386351308545701E-2</v>
      </c>
      <c r="AA868" s="399">
        <v>1.8693552770456801E-2</v>
      </c>
      <c r="AB868" s="399">
        <v>1.7147116817542302E-2</v>
      </c>
      <c r="AC868" s="399">
        <v>0.12607758421756399</v>
      </c>
      <c r="AD868" s="399">
        <v>-9.1980537155384401E-2</v>
      </c>
      <c r="AE868" s="399">
        <v>-0.14185366746855901</v>
      </c>
      <c r="AF868" s="399">
        <v>3.33837368396794E-2</v>
      </c>
      <c r="AG868" s="399">
        <v>-4.6964533007150498E-2</v>
      </c>
      <c r="AH868" s="399">
        <v>6.5544872512535296E-2</v>
      </c>
      <c r="AI868" s="399">
        <v>0.139992620171774</v>
      </c>
      <c r="AJ868" s="399">
        <v>0.144680519270796</v>
      </c>
      <c r="AK868" s="399">
        <v>-7.9464232571878193E-2</v>
      </c>
      <c r="AL868" s="399">
        <v>-6.0641342933617802E-2</v>
      </c>
      <c r="AM868" s="399">
        <v>-3.75637569392911E-2</v>
      </c>
      <c r="AN868" s="399">
        <v>0.17672876694923301</v>
      </c>
      <c r="AO868" s="399">
        <v>-0.12633906489441399</v>
      </c>
      <c r="AP868" s="399">
        <v>-4.3820884256529503E-2</v>
      </c>
      <c r="AQ868" s="399">
        <v>-0.16934971111359401</v>
      </c>
      <c r="AR868" s="399">
        <v>0.363436554338604</v>
      </c>
      <c r="AS868" s="399">
        <v>-0.20218661402084301</v>
      </c>
      <c r="AT868" s="399">
        <v>0.118454403252802</v>
      </c>
      <c r="AU868" s="399">
        <v>0.16951656000038101</v>
      </c>
      <c r="AV868" s="399">
        <v>-4.47377408774631E-2</v>
      </c>
      <c r="AW868" s="399">
        <v>-8.8758181669157998E-2</v>
      </c>
      <c r="AX868" s="399">
        <v>-1.9921410499912601E-2</v>
      </c>
      <c r="AY868" s="399">
        <v>-7.4927950524366294E-2</v>
      </c>
      <c r="AZ868" s="399">
        <v>-3.8532349996409303E-2</v>
      </c>
      <c r="BA868" s="399">
        <v>-4.2688718586605702E-2</v>
      </c>
      <c r="BB868" s="399">
        <v>4.4942554495250801E-2</v>
      </c>
      <c r="BC868" s="399">
        <v>-6.5800546118552896E-3</v>
      </c>
      <c r="BD868" s="399">
        <v>-2.1609223782287301E-2</v>
      </c>
      <c r="BE868" s="399">
        <v>-5.0362466201422797E-2</v>
      </c>
      <c r="BF868" s="399">
        <v>-0.104608938699235</v>
      </c>
      <c r="BG868" s="399">
        <v>1.0101000370632499E-2</v>
      </c>
      <c r="BH868" s="399">
        <v>9.1905111538699204E-3</v>
      </c>
      <c r="BI868" s="399">
        <v>-7.4715237580996297E-2</v>
      </c>
      <c r="BJ868" s="399">
        <v>-6.5229063840349405E-2</v>
      </c>
      <c r="BK868" s="399">
        <v>-5.9643523170659102E-2</v>
      </c>
      <c r="BL868" s="399">
        <v>-1.8301495072075701E-2</v>
      </c>
      <c r="BM868" s="399">
        <v>2.1977276045281598E-2</v>
      </c>
      <c r="BN868" s="399">
        <v>3.8586366973487302E-2</v>
      </c>
      <c r="BO868" s="399">
        <v>-9.7787754594677506E-2</v>
      </c>
      <c r="BP868" s="399">
        <v>-4.8827665214340003E-2</v>
      </c>
      <c r="BQ868" s="399">
        <v>-9.0611247258524805E-2</v>
      </c>
      <c r="BR868" s="399">
        <v>-9.8559331415171095E-3</v>
      </c>
      <c r="BS868" s="399">
        <v>0.11863940635039399</v>
      </c>
      <c r="BT868" s="399">
        <v>-4.8421236569647003E-2</v>
      </c>
      <c r="BU868" s="399">
        <v>-4.27392579626781E-2</v>
      </c>
      <c r="BV868" s="399">
        <v>-1.90677843455032E-2</v>
      </c>
      <c r="BW868" s="399">
        <v>-2.3462217121485301E-2</v>
      </c>
      <c r="BX868" s="403">
        <v>-4.6212607217121199E-2</v>
      </c>
      <c r="BY868" s="399">
        <v>-8.7738444808359004E-2</v>
      </c>
      <c r="BZ868" s="399">
        <v>5.1216928152447203E-2</v>
      </c>
      <c r="CA868" s="399">
        <v>-2.3395852217264999E-3</v>
      </c>
      <c r="CB868" s="399">
        <v>-9.9629909080649795E-2</v>
      </c>
      <c r="CC868" s="399">
        <v>-7.2022790334426101E-2</v>
      </c>
      <c r="CD868" s="399">
        <v>-4.1526071426132502E-2</v>
      </c>
      <c r="CE868" s="399">
        <v>-4.3839444374470099E-2</v>
      </c>
      <c r="CF868" s="399">
        <v>-0.13595997010487901</v>
      </c>
      <c r="CG868" s="399">
        <v>-3.6202513545045799E-2</v>
      </c>
      <c r="CH868" s="399">
        <v>-0.13211752107785901</v>
      </c>
      <c r="CI868" s="399">
        <v>0.33178359245542499</v>
      </c>
      <c r="CJ868" s="399">
        <v>7.1105448053299894E-2</v>
      </c>
      <c r="CK868" s="399">
        <v>-8.2602653999999998E-2</v>
      </c>
      <c r="CL868" s="399">
        <v>4.0050399999999999E-4</v>
      </c>
      <c r="CM868" s="399">
        <v>-4.5229219000000001E-2</v>
      </c>
      <c r="CN868" s="399">
        <v>-7.5739423E-2</v>
      </c>
      <c r="CO868" s="399">
        <v>-2.0962569E-2</v>
      </c>
      <c r="CP868" s="399">
        <v>-6.9992181000000001E-2</v>
      </c>
      <c r="CQ868" s="399"/>
      <c r="CR868" s="399">
        <v>-2.48720547647312E-2</v>
      </c>
      <c r="CS868" s="399">
        <v>-0.14229821600000001</v>
      </c>
      <c r="CT868" s="399">
        <v>0.107733654</v>
      </c>
      <c r="CU868" s="399">
        <v>-8.7851790000000006E-3</v>
      </c>
      <c r="CV868" s="399">
        <v>-3.0819082000000001E-2</v>
      </c>
      <c r="CW868" s="399">
        <v>5.6255432000000001E-2</v>
      </c>
      <c r="CX868" s="399">
        <v>-2.9779363999999999E-2</v>
      </c>
      <c r="CY868" s="399">
        <v>-3.3906295922602997E-2</v>
      </c>
      <c r="CZ868" s="399">
        <v>-0.101950264</v>
      </c>
      <c r="DA868" s="399">
        <v>-9.9339999999999998E-2</v>
      </c>
      <c r="DB868" s="813">
        <v>-0.12634000000000001</v>
      </c>
      <c r="DC868" s="399">
        <v>-8.0326838999999997E-2</v>
      </c>
      <c r="DD868" s="399">
        <v>-7.6672357999999996E-2</v>
      </c>
      <c r="DE868" s="813">
        <v>-3.3203568000000003E-2</v>
      </c>
      <c r="DG868" s="404"/>
      <c r="DI868" s="399"/>
      <c r="DJ868" s="399">
        <v>0.23144107410105</v>
      </c>
      <c r="DK868" s="399">
        <v>-0.116254158630827</v>
      </c>
    </row>
    <row r="869" spans="1:115" customFormat="1">
      <c r="A869" s="398">
        <f>EOMONTH(A868,1)</f>
        <v>45107</v>
      </c>
      <c r="B869" s="402"/>
      <c r="C869" s="400" cm="1">
        <f t="array" ref="C869">IFERROR(INDEX(NAVTracking!$B:$B,MATCH($A869,NAVTracking!$A:$A,0)) / INDEX(NAVTracking!$B:$B,MATCH($A869,NAVTracking!$A:$A,0)-1)-1,0)</f>
        <v>6.9647981023046812E-2</v>
      </c>
      <c r="D869" s="399">
        <v>4.0000000000000001E-3</v>
      </c>
      <c r="E869" s="399">
        <v>6.6909166624859795E-2</v>
      </c>
      <c r="F869" s="399">
        <v>6.5647412473973404E-2</v>
      </c>
      <c r="G869" s="399">
        <v>0.109718450579756</v>
      </c>
      <c r="H869" s="399">
        <v>0.120451015468189</v>
      </c>
      <c r="I869" s="399">
        <v>7.5760595120619903E-2</v>
      </c>
      <c r="J869" s="399">
        <v>6.8687610354707801E-2</v>
      </c>
      <c r="K869" s="399">
        <v>0.120211633751987</v>
      </c>
      <c r="L869" s="399">
        <v>5.6294452995304799E-2</v>
      </c>
      <c r="M869" s="399">
        <v>5.0232717784812003E-2</v>
      </c>
      <c r="N869" s="399">
        <v>6.2291660510955998E-2</v>
      </c>
      <c r="O869" s="399">
        <v>3.2980208259788701E-2</v>
      </c>
      <c r="P869" s="399">
        <v>4.1763387316393098E-2</v>
      </c>
      <c r="Q869" s="399">
        <v>1.3971797178934301E-2</v>
      </c>
      <c r="R869" s="399">
        <v>9.4330049200017599E-2</v>
      </c>
      <c r="S869" s="399">
        <v>5.7785259448675401E-2</v>
      </c>
      <c r="T869" s="399">
        <v>-3.6375902678846203E-2</v>
      </c>
      <c r="U869" s="399">
        <v>0.14911545702009901</v>
      </c>
      <c r="V869" s="399">
        <v>8.1107966750569999E-2</v>
      </c>
      <c r="W869" s="399">
        <v>0.114448558100308</v>
      </c>
      <c r="X869" s="399">
        <v>0.13780295656934299</v>
      </c>
      <c r="Y869" s="399">
        <v>8.5590867390182096E-2</v>
      </c>
      <c r="Z869" s="399">
        <v>0.235587766229298</v>
      </c>
      <c r="AA869" s="399">
        <v>5.2427882266433003E-2</v>
      </c>
      <c r="AB869" s="399">
        <v>8.7237535894213195E-2</v>
      </c>
      <c r="AC869" s="399">
        <v>-5.4257364629993803E-2</v>
      </c>
      <c r="AD869" s="399">
        <v>-0.15570141791630299</v>
      </c>
      <c r="AE869" s="399">
        <v>1.5006817969115099E-2</v>
      </c>
      <c r="AF869" s="399">
        <v>0.124427810216514</v>
      </c>
      <c r="AG869" s="399">
        <v>0.14488188820558401</v>
      </c>
      <c r="AH869" s="399">
        <v>0.36917010089825297</v>
      </c>
      <c r="AI869" s="399">
        <v>-1.9453687869399001E-2</v>
      </c>
      <c r="AJ869" s="399">
        <v>-2.5799672234710899E-2</v>
      </c>
      <c r="AK869" s="399">
        <v>6.0768514241710002E-2</v>
      </c>
      <c r="AL869" s="399">
        <v>6.8901220418930098E-2</v>
      </c>
      <c r="AM869" s="399">
        <v>3.6868527188899498E-2</v>
      </c>
      <c r="AN869" s="399">
        <v>4.5292593794172602E-2</v>
      </c>
      <c r="AO869" s="399">
        <v>0.14030069096439499</v>
      </c>
      <c r="AP869" s="399">
        <v>5.2087243311797801E-2</v>
      </c>
      <c r="AQ869" s="399">
        <v>5.1997931261268802E-2</v>
      </c>
      <c r="AR869" s="399">
        <v>0.118210539681556</v>
      </c>
      <c r="AS869" s="399">
        <v>7.3233631820124101E-2</v>
      </c>
      <c r="AT869" s="399">
        <v>0.12412680378931799</v>
      </c>
      <c r="AU869" s="399">
        <v>0.19738504727335701</v>
      </c>
      <c r="AV869" s="399">
        <v>2.28345492643111E-2</v>
      </c>
      <c r="AW869" s="399">
        <v>6.4842143811677494E-2</v>
      </c>
      <c r="AX869" s="399">
        <v>3.7057799059566097E-2</v>
      </c>
      <c r="AY869" s="399">
        <v>0.15576323802433101</v>
      </c>
      <c r="AZ869" s="399">
        <v>0.165686146442306</v>
      </c>
      <c r="BA869" s="399">
        <v>7.1684587813620696E-3</v>
      </c>
      <c r="BB869" s="399">
        <v>-3.9060791375868903E-2</v>
      </c>
      <c r="BC869" s="399">
        <v>0.10233482973399501</v>
      </c>
      <c r="BD869" s="399">
        <v>0.104180230558929</v>
      </c>
      <c r="BE869" s="399">
        <v>8.7585362352493298E-2</v>
      </c>
      <c r="BF869" s="399">
        <v>0.27906296125512098</v>
      </c>
      <c r="BG869" s="399">
        <v>0.26083334287007598</v>
      </c>
      <c r="BH869" s="399">
        <v>0.13756770487318701</v>
      </c>
      <c r="BI869" s="399">
        <v>0.19330114284372399</v>
      </c>
      <c r="BJ869" s="399">
        <v>-1.03734379550574E-2</v>
      </c>
      <c r="BK869" s="399">
        <v>0.19586878761486101</v>
      </c>
      <c r="BL869" s="399">
        <v>7.1696892687475006E-2</v>
      </c>
      <c r="BM869" s="399">
        <v>0.110771850666496</v>
      </c>
      <c r="BN869" s="399">
        <v>-2.5730424873899801E-2</v>
      </c>
      <c r="BO869" s="399">
        <v>4.4682055533808301E-2</v>
      </c>
      <c r="BP869" s="399">
        <v>5.5908455908553402E-2</v>
      </c>
      <c r="BQ869" s="399">
        <v>0.15317801707276499</v>
      </c>
      <c r="BR869" s="399">
        <v>-9.4962406468985794E-3</v>
      </c>
      <c r="BS869" s="399">
        <v>3.49196155124731E-2</v>
      </c>
      <c r="BT869" s="399">
        <v>7.4424272900023195E-2</v>
      </c>
      <c r="BU869" s="399">
        <v>8.1430846982896099E-2</v>
      </c>
      <c r="BV869" s="399">
        <v>0.19306936068647501</v>
      </c>
      <c r="BW869" s="399">
        <v>7.0198120115462601E-2</v>
      </c>
      <c r="BX869" s="403">
        <v>1.2021813453438E-2</v>
      </c>
      <c r="BY869" s="399">
        <v>5.0397238618902201E-3</v>
      </c>
      <c r="BZ869" s="399">
        <v>4.1675120783601E-2</v>
      </c>
      <c r="CA869" s="399">
        <v>0.14784276885759701</v>
      </c>
      <c r="CB869" s="399">
        <v>9.9032636340126795E-2</v>
      </c>
      <c r="CC869" s="399">
        <v>1.6169287556482899E-2</v>
      </c>
      <c r="CD869" s="399">
        <v>5.84813183201362E-2</v>
      </c>
      <c r="CE869" s="399">
        <v>0.104247100337495</v>
      </c>
      <c r="CF869" s="399">
        <v>5.2034487068774997E-2</v>
      </c>
      <c r="CG869" s="399">
        <v>8.2985435952851405E-2</v>
      </c>
      <c r="CH869" s="399">
        <v>0.153096696881838</v>
      </c>
      <c r="CI869" s="399">
        <v>0.16363058254481699</v>
      </c>
      <c r="CJ869" s="399">
        <v>3.6998659692676503E-2</v>
      </c>
      <c r="CK869" s="399">
        <v>-2.3138860000000001E-2</v>
      </c>
      <c r="CL869" s="399">
        <v>5.7582492999999998E-2</v>
      </c>
      <c r="CM869" s="399">
        <v>-3.850605E-2</v>
      </c>
      <c r="CN869" s="399">
        <v>9.3431215999999997E-2</v>
      </c>
      <c r="CO869" s="399">
        <v>-1.1768654E-2</v>
      </c>
      <c r="CP869" s="399">
        <v>1.7074012E-2</v>
      </c>
      <c r="CQ869" s="399"/>
      <c r="CR869" s="399">
        <v>7.5672955148670298E-2</v>
      </c>
      <c r="CS869" s="399">
        <v>-4.0343634000000003E-2</v>
      </c>
      <c r="CT869" s="399">
        <v>0.20403676200000001</v>
      </c>
      <c r="CU869" s="399">
        <v>0.109609541</v>
      </c>
      <c r="CV869" s="399">
        <v>9.2886140000000006E-3</v>
      </c>
      <c r="CW869" s="399">
        <v>4.9043765000000003E-2</v>
      </c>
      <c r="CX869" s="399">
        <v>0.17282931400000001</v>
      </c>
      <c r="CY869" s="399">
        <v>0.15929826435313901</v>
      </c>
      <c r="CZ869" s="399">
        <v>6.6641781999999997E-2</v>
      </c>
      <c r="DA869" s="399">
        <v>0.23611599999999999</v>
      </c>
      <c r="DB869" s="813">
        <v>0.14030100000000001</v>
      </c>
      <c r="DC869" s="399">
        <v>0.109855285</v>
      </c>
      <c r="DD869" s="399">
        <v>6.8823368999999995E-2</v>
      </c>
      <c r="DE869" s="813">
        <v>9.4193601000000002E-2</v>
      </c>
      <c r="DG869" s="404"/>
      <c r="DI869" s="399"/>
      <c r="DJ869" s="399">
        <v>0.16666664787875601</v>
      </c>
      <c r="DK869" s="399">
        <v>3.0090194501265401E-2</v>
      </c>
    </row>
    <row r="870" spans="1:115" customFormat="1">
      <c r="A870" s="398">
        <f>EOMONTH(A869,1)</f>
        <v>45138</v>
      </c>
      <c r="B870" s="402"/>
      <c r="C870" s="400" cm="1">
        <f t="array" ref="C870">IFERROR(INDEX(NAVTracking!$B:$B,MATCH($A870,NAVTracking!$A:$A,0)) / INDEX(NAVTracking!$B:$B,MATCH($A870,NAVTracking!$A:$A,0)-1)-1,0)</f>
        <v>2.916715059539432E-2</v>
      </c>
      <c r="D870" s="399">
        <v>4.4999999999999997E-3</v>
      </c>
      <c r="E870" s="399">
        <v>3.49188885111626E-2</v>
      </c>
      <c r="F870" s="399">
        <v>3.7123332207374501E-2</v>
      </c>
      <c r="G870" s="399">
        <v>3.9457012846161099E-2</v>
      </c>
      <c r="H870" s="399">
        <v>3.3968907847909499E-2</v>
      </c>
      <c r="I870" s="399">
        <v>8.2912575613051501E-2</v>
      </c>
      <c r="J870" s="399">
        <v>6.0192017703501501E-2</v>
      </c>
      <c r="K870" s="399">
        <v>3.14309675095365E-2</v>
      </c>
      <c r="L870" s="399">
        <v>2.03447178950029E-2</v>
      </c>
      <c r="M870" s="399">
        <v>5.9354767499740099E-2</v>
      </c>
      <c r="N870" s="399">
        <v>2.8609539062133899E-2</v>
      </c>
      <c r="O870" s="399">
        <v>2.2370821145723599E-2</v>
      </c>
      <c r="P870" s="399">
        <v>1.02932315100154E-2</v>
      </c>
      <c r="Q870" s="399">
        <v>2.4055695385753799E-2</v>
      </c>
      <c r="R870" s="399">
        <v>1.2785460184212999E-2</v>
      </c>
      <c r="S870" s="399">
        <v>0.12498294763102</v>
      </c>
      <c r="T870" s="399">
        <v>4.3016227549514899E-3</v>
      </c>
      <c r="U870" s="399">
        <v>-1.8053529793966398E-2</v>
      </c>
      <c r="V870" s="399">
        <v>2.54678739635265E-2</v>
      </c>
      <c r="W870" s="399">
        <v>0.13936163407126601</v>
      </c>
      <c r="X870" s="399">
        <v>8.2459981066098607E-3</v>
      </c>
      <c r="Y870" s="399">
        <v>0.13582581479479</v>
      </c>
      <c r="Z870" s="399">
        <v>8.6593265979948597E-2</v>
      </c>
      <c r="AA870" s="399">
        <v>4.1401942540929701E-2</v>
      </c>
      <c r="AB870" s="399">
        <v>-3.3769641563242601E-3</v>
      </c>
      <c r="AC870" s="399">
        <v>6.5085678110036405E-2</v>
      </c>
      <c r="AD870" s="399">
        <v>-1.94120942108866E-3</v>
      </c>
      <c r="AE870" s="399">
        <v>-4.3682727932436898E-3</v>
      </c>
      <c r="AF870" s="399">
        <v>9.4405899189483097E-2</v>
      </c>
      <c r="AG870" s="399">
        <v>9.2806874023562094E-2</v>
      </c>
      <c r="AH870" s="399">
        <v>3.06443500020054E-2</v>
      </c>
      <c r="AI870" s="399">
        <v>0.100355453973251</v>
      </c>
      <c r="AJ870" s="399">
        <v>0.10877196829078201</v>
      </c>
      <c r="AK870" s="399">
        <v>0.135435999472382</v>
      </c>
      <c r="AL870" s="399">
        <v>4.5070739586029897E-2</v>
      </c>
      <c r="AM870" s="399">
        <v>-3.0431403660094201E-2</v>
      </c>
      <c r="AN870" s="399">
        <v>0.11764615407109601</v>
      </c>
      <c r="AO870" s="399">
        <v>7.9257012673305998E-5</v>
      </c>
      <c r="AP870" s="399">
        <v>-7.5743113874681106E-2</v>
      </c>
      <c r="AQ870" s="399">
        <v>1.8117824199315099E-4</v>
      </c>
      <c r="AR870" s="399">
        <v>0.104652311193311</v>
      </c>
      <c r="AS870" s="399">
        <v>5.6222974835187602E-2</v>
      </c>
      <c r="AT870" s="399">
        <v>-1.21637881509832E-2</v>
      </c>
      <c r="AU870" s="399">
        <v>-2.17212160474618E-2</v>
      </c>
      <c r="AV870" s="399">
        <v>1.20937559572464E-2</v>
      </c>
      <c r="AW870" s="399">
        <v>3.6541370624201902E-2</v>
      </c>
      <c r="AX870" s="399">
        <v>0.13885695367169501</v>
      </c>
      <c r="AY870" s="399">
        <v>8.6253414655274904E-2</v>
      </c>
      <c r="AZ870" s="399">
        <v>4.1352860201281302E-2</v>
      </c>
      <c r="BA870" s="399">
        <v>2.9750837550044301E-2</v>
      </c>
      <c r="BB870" s="399">
        <v>3.9537955601906601E-2</v>
      </c>
      <c r="BC870" s="399">
        <v>0.2097040581113</v>
      </c>
      <c r="BD870" s="399">
        <v>2.0521262471774299E-2</v>
      </c>
      <c r="BE870" s="399">
        <v>1.2218825020788801E-3</v>
      </c>
      <c r="BF870" s="399">
        <v>7.8001374601981602E-2</v>
      </c>
      <c r="BG870" s="399">
        <v>-0.117396204272441</v>
      </c>
      <c r="BH870" s="399">
        <v>0.202367097245855</v>
      </c>
      <c r="BI870" s="399">
        <v>3.2822564271467E-2</v>
      </c>
      <c r="BJ870" s="399">
        <v>-4.4403168118611799E-4</v>
      </c>
      <c r="BK870" s="399">
        <v>8.3044891048806802E-2</v>
      </c>
      <c r="BL870" s="399">
        <v>9.3542489586747796E-2</v>
      </c>
      <c r="BM870" s="399">
        <v>-5.12955735500044E-2</v>
      </c>
      <c r="BN870" s="399">
        <v>-4.3008770367178803E-2</v>
      </c>
      <c r="BO870" s="399">
        <v>4.0101667072339302E-2</v>
      </c>
      <c r="BP870" s="399">
        <v>9.6946198805646505E-2</v>
      </c>
      <c r="BQ870" s="399">
        <v>5.03252744531765E-2</v>
      </c>
      <c r="BR870" s="399">
        <v>5.3532747346410801E-2</v>
      </c>
      <c r="BS870" s="399">
        <v>-3.8041177863720299E-2</v>
      </c>
      <c r="BT870" s="399">
        <v>1.05272024801128E-3</v>
      </c>
      <c r="BU870" s="399">
        <v>2.51653909766529E-2</v>
      </c>
      <c r="BV870" s="399">
        <v>-4.92744903110553E-3</v>
      </c>
      <c r="BW870" s="399">
        <v>1.7050566608044201E-2</v>
      </c>
      <c r="BX870" s="403">
        <v>-8.1352748284896307E-3</v>
      </c>
      <c r="BY870" s="399">
        <v>4.3236070594770498E-2</v>
      </c>
      <c r="BZ870" s="399">
        <v>1.34252732639377E-2</v>
      </c>
      <c r="CA870" s="399">
        <v>2.0692668341185601E-2</v>
      </c>
      <c r="CB870" s="399">
        <v>2.1511973119801402E-2</v>
      </c>
      <c r="CC870" s="399">
        <v>8.9288405636248402E-2</v>
      </c>
      <c r="CD870" s="399">
        <v>0.29910327578440699</v>
      </c>
      <c r="CE870" s="399">
        <v>4.2395159802559299E-2</v>
      </c>
      <c r="CF870" s="399">
        <v>6.0946565073096703E-3</v>
      </c>
      <c r="CG870" s="399">
        <v>-6.4433775599847296E-2</v>
      </c>
      <c r="CH870" s="399">
        <v>0.18770358001361301</v>
      </c>
      <c r="CI870" s="399">
        <v>9.3547121175991205E-2</v>
      </c>
      <c r="CJ870" s="399">
        <v>-1.3566659503680601E-2</v>
      </c>
      <c r="CK870" s="399">
        <v>3.2524280000000003E-2</v>
      </c>
      <c r="CL870" s="399">
        <v>4.8517669999999999E-2</v>
      </c>
      <c r="CM870" s="399">
        <v>-7.3648419000000007E-2</v>
      </c>
      <c r="CN870" s="399">
        <v>0.14993345499999999</v>
      </c>
      <c r="CO870" s="399">
        <v>3.2784477999999999E-2</v>
      </c>
      <c r="CP870" s="399">
        <v>2.8395861000000001E-2</v>
      </c>
      <c r="CQ870" s="399"/>
      <c r="CR870" s="399">
        <v>-5.5529906760862502E-2</v>
      </c>
      <c r="CS870" s="399">
        <v>2.9837062000000001E-2</v>
      </c>
      <c r="CT870" s="399">
        <v>-2.2184832000000002E-2</v>
      </c>
      <c r="CU870" s="399">
        <v>5.950043E-2</v>
      </c>
      <c r="CV870" s="399">
        <v>7.0744609999999998E-3</v>
      </c>
      <c r="CW870" s="399">
        <v>7.8310280999999995E-2</v>
      </c>
      <c r="CX870" s="399">
        <v>6.3286919999999997E-2</v>
      </c>
      <c r="CY870" s="399">
        <v>3.1880617328552803E-2</v>
      </c>
      <c r="CZ870" s="399">
        <v>0.16592167299999999</v>
      </c>
      <c r="DA870" s="399">
        <v>4.6953000000000002E-2</v>
      </c>
      <c r="DB870" s="813">
        <v>7.9300000000000003E-5</v>
      </c>
      <c r="DC870" s="399">
        <v>-7.1061070000000004E-2</v>
      </c>
      <c r="DD870" s="399">
        <v>2.6086422000000001E-2</v>
      </c>
      <c r="DE870" s="813">
        <v>-2.4811689000000001E-2</v>
      </c>
      <c r="DG870" s="404"/>
      <c r="DI870" s="399"/>
      <c r="DJ870" s="399">
        <v>-4.4579491943770803E-2</v>
      </c>
      <c r="DK870" s="399"/>
    </row>
    <row r="871" spans="1:115" customFormat="1">
      <c r="A871" s="398">
        <f>EOMONTH(A870,1)</f>
        <v>45169</v>
      </c>
      <c r="B871" s="402"/>
      <c r="C871" s="400" cm="1">
        <f t="array" ref="C871">IFERROR(INDEX(NAVTracking!$B:$B,MATCH($A871,NAVTracking!$A:$A,0)) / INDEX(NAVTracking!$B:$B,MATCH($A871,NAVTracking!$A:$A,0)-1)-1,0)</f>
        <v>-1.607323803863081E-2</v>
      </c>
      <c r="D871" s="399">
        <v>4.4999999999999997E-3</v>
      </c>
      <c r="E871" s="399">
        <v>-2.1023582650093402E-2</v>
      </c>
      <c r="F871" s="399">
        <v>-1.9630844303273599E-2</v>
      </c>
      <c r="G871" s="399">
        <v>-3.5263010225607398E-2</v>
      </c>
      <c r="H871" s="399">
        <v>-2.01488755853753E-2</v>
      </c>
      <c r="I871" s="399">
        <v>1.9468280191557899E-2</v>
      </c>
      <c r="J871" s="399">
        <v>-3.0535206516723801E-2</v>
      </c>
      <c r="K871" s="399">
        <v>-2.0519864101120999E-2</v>
      </c>
      <c r="L871" s="399">
        <v>-3.3779085276244201E-2</v>
      </c>
      <c r="M871" s="399">
        <v>-2.8502921383298199E-2</v>
      </c>
      <c r="N871" s="399">
        <v>-2.1833277036751898E-2</v>
      </c>
      <c r="O871" s="399">
        <v>-3.1891329177897498E-2</v>
      </c>
      <c r="P871" s="399">
        <v>-1.1724726851385101E-2</v>
      </c>
      <c r="Q871" s="399">
        <v>-6.3397183595758494E-2</v>
      </c>
      <c r="R871" s="399">
        <v>-4.2383849964047302E-2</v>
      </c>
      <c r="S871" s="399">
        <v>2.97258428995541E-2</v>
      </c>
      <c r="T871" s="399">
        <v>-7.5874127529729399E-2</v>
      </c>
      <c r="U871" s="399">
        <v>-0.17517502571315899</v>
      </c>
      <c r="V871" s="399">
        <v>3.2390799433662298E-2</v>
      </c>
      <c r="W871" s="399">
        <v>-8.4364402837886099E-2</v>
      </c>
      <c r="X871" s="399">
        <v>-6.8821133825108599E-2</v>
      </c>
      <c r="Y871" s="399">
        <v>1.50777919386444E-2</v>
      </c>
      <c r="Z871" s="399">
        <v>-1.6253063357840099E-2</v>
      </c>
      <c r="AA871" s="399">
        <v>-1.8463809400096599E-2</v>
      </c>
      <c r="AB871" s="399">
        <v>-1.2980748539968801E-2</v>
      </c>
      <c r="AC871" s="399">
        <v>-1.57770227084774E-2</v>
      </c>
      <c r="AD871" s="399">
        <v>-0.17979391508121501</v>
      </c>
      <c r="AE871" s="399">
        <v>-5.8611757455804103E-2</v>
      </c>
      <c r="AF871" s="399">
        <v>5.6973185023588099E-2</v>
      </c>
      <c r="AG871" s="399">
        <v>4.2916852922440997E-2</v>
      </c>
      <c r="AH871" s="399">
        <v>-0.22700065115419199</v>
      </c>
      <c r="AI871" s="399">
        <v>3.1853395490363402E-2</v>
      </c>
      <c r="AJ871" s="399">
        <v>2.59945518121651E-2</v>
      </c>
      <c r="AK871" s="399">
        <v>-9.3954218957082294E-2</v>
      </c>
      <c r="AL871" s="399">
        <v>-2.7667972696157499E-2</v>
      </c>
      <c r="AM871" s="399">
        <v>1.11407967467376E-2</v>
      </c>
      <c r="AN871" s="399">
        <v>-2.2394175455805101E-2</v>
      </c>
      <c r="AO871" s="399">
        <v>7.2121390514146002E-3</v>
      </c>
      <c r="AP871" s="399">
        <v>2.1847180475560599E-2</v>
      </c>
      <c r="AQ871" s="399">
        <v>-7.8630327162330205E-2</v>
      </c>
      <c r="AR871" s="399">
        <v>5.6196311934152997E-2</v>
      </c>
      <c r="AS871" s="399">
        <v>1.14790856757109E-2</v>
      </c>
      <c r="AT871" s="399">
        <v>2.6955522837387599E-2</v>
      </c>
      <c r="AU871" s="399">
        <v>-2.6644277017215699E-2</v>
      </c>
      <c r="AV871" s="399">
        <v>-4.4213907802374698E-2</v>
      </c>
      <c r="AW871" s="399">
        <v>-1.25400299142549E-2</v>
      </c>
      <c r="AX871" s="399">
        <v>-4.0347623957172002E-3</v>
      </c>
      <c r="AY871" s="399">
        <v>-3.9702311642528798E-2</v>
      </c>
      <c r="AZ871" s="399">
        <v>-1.5105398307441301E-2</v>
      </c>
      <c r="BA871" s="399">
        <v>-5.4024407696137998E-2</v>
      </c>
      <c r="BB871" s="399">
        <v>-0.111217908145511</v>
      </c>
      <c r="BC871" s="399">
        <v>-0.28411769030474698</v>
      </c>
      <c r="BD871" s="399">
        <v>7.2888850258779406E-2</v>
      </c>
      <c r="BE871" s="399">
        <v>-1.1352670833781799E-2</v>
      </c>
      <c r="BF871" s="399">
        <v>-4.9286880433723403E-2</v>
      </c>
      <c r="BG871" s="399">
        <v>-8.17562392571764E-2</v>
      </c>
      <c r="BH871" s="399">
        <v>-5.6491769434401498E-2</v>
      </c>
      <c r="BI871" s="399">
        <v>2.1937105576145199E-2</v>
      </c>
      <c r="BJ871" s="399">
        <v>-3.6724356173087398E-2</v>
      </c>
      <c r="BK871" s="399">
        <v>6.0187768778114902E-2</v>
      </c>
      <c r="BL871" s="399">
        <v>-7.3626262272066006E-2</v>
      </c>
      <c r="BM871" s="399">
        <v>-3.6128241187461101E-2</v>
      </c>
      <c r="BN871" s="399">
        <v>0.25881746300513397</v>
      </c>
      <c r="BO871" s="399">
        <v>-6.1820346824618096E-3</v>
      </c>
      <c r="BP871" s="399">
        <v>3.3141848334677197E-2</v>
      </c>
      <c r="BQ871" s="399">
        <v>2.5492774483628401E-2</v>
      </c>
      <c r="BR871" s="399">
        <v>-5.8830480020192998E-2</v>
      </c>
      <c r="BS871" s="399">
        <v>-0.172460879460588</v>
      </c>
      <c r="BT871" s="399">
        <v>3.5384609151872998E-2</v>
      </c>
      <c r="BU871" s="399">
        <v>-9.2917293921360705E-3</v>
      </c>
      <c r="BV871" s="399">
        <v>-0.124301078827551</v>
      </c>
      <c r="BW871" s="399">
        <v>2.0818675425473901E-2</v>
      </c>
      <c r="BX871" s="403">
        <v>-1.10329115578373E-2</v>
      </c>
      <c r="BY871" s="399">
        <v>-4.07625839195127E-2</v>
      </c>
      <c r="BZ871" s="399">
        <v>0.102036845987244</v>
      </c>
      <c r="CA871" s="399">
        <v>-0.15082673880085301</v>
      </c>
      <c r="CB871" s="399">
        <v>-3.6702751924731998E-2</v>
      </c>
      <c r="CC871" s="399">
        <v>-0.12746024449299401</v>
      </c>
      <c r="CD871" s="399">
        <v>0.101870424815935</v>
      </c>
      <c r="CE871" s="399">
        <v>-0.122012570267002</v>
      </c>
      <c r="CF871" s="399">
        <v>-8.1547077069084595E-2</v>
      </c>
      <c r="CG871" s="399">
        <v>-2.6587699509302499E-2</v>
      </c>
      <c r="CH871" s="399">
        <v>1.0627329096706901E-2</v>
      </c>
      <c r="CI871" s="399">
        <v>-4.1550289348446998E-2</v>
      </c>
      <c r="CJ871" s="399">
        <v>-2.2225664440961999E-2</v>
      </c>
      <c r="CK871" s="399">
        <v>0.114003073</v>
      </c>
      <c r="CL871" s="399">
        <v>4.7626665999999998E-2</v>
      </c>
      <c r="CM871" s="399">
        <v>-6.6044618999999999E-2</v>
      </c>
      <c r="CN871" s="399">
        <v>-7.7145299999999996E-4</v>
      </c>
      <c r="CO871" s="399">
        <v>-5.4226586E-2</v>
      </c>
      <c r="CP871" s="399">
        <v>-3.390932E-2</v>
      </c>
      <c r="CQ871" s="399"/>
      <c r="CR871" s="399">
        <v>-4.27987563872535E-2</v>
      </c>
      <c r="CS871" s="399">
        <v>-0.10268160899999999</v>
      </c>
      <c r="CT871" s="399">
        <v>-3.8844999999999998E-2</v>
      </c>
      <c r="CU871" s="399">
        <v>6.2265985000000003E-2</v>
      </c>
      <c r="CV871" s="399">
        <v>-8.0991811999999996E-2</v>
      </c>
      <c r="CW871" s="399">
        <v>-2.3904720000000001E-2</v>
      </c>
      <c r="CX871" s="399">
        <v>0.132308184</v>
      </c>
      <c r="CY871" s="399">
        <v>-3.1849586606616097E-2</v>
      </c>
      <c r="CZ871" s="399">
        <v>-2.9502767999999999E-2</v>
      </c>
      <c r="DA871" s="399">
        <v>-6.6530000000000006E-2</v>
      </c>
      <c r="DB871" s="813">
        <v>7.2119999999999997E-3</v>
      </c>
      <c r="DC871" s="399">
        <v>4.9385599999999998E-4</v>
      </c>
      <c r="DD871" s="399">
        <v>-7.5720744000000006E-2</v>
      </c>
      <c r="DE871" s="813">
        <v>7.5874628E-2</v>
      </c>
      <c r="DG871" s="404"/>
      <c r="DI871" s="399"/>
      <c r="DJ871" s="399">
        <v>-0.209968232431964</v>
      </c>
      <c r="DK871" s="399"/>
    </row>
    <row r="872" spans="1:115" customFormat="1">
      <c r="A872" s="398">
        <f t="shared" ref="A872" si="61">EOMONTH(A871,1)</f>
        <v>45199</v>
      </c>
      <c r="B872" s="402"/>
      <c r="C872" s="400" cm="1">
        <f t="array" ref="C872">IFERROR(INDEX(NAVTracking!$B:$B,MATCH($A872,NAVTracking!$A:$A,0)) / INDEX(NAVTracking!$B:$B,MATCH($A872,NAVTracking!$A:$A,0)-1)-1,0)</f>
        <v>-3.5826631992291191E-2</v>
      </c>
      <c r="D872" s="399">
        <v>4.3E-3</v>
      </c>
      <c r="E872" s="399">
        <v>-4.8703510900349002E-2</v>
      </c>
      <c r="F872" s="399">
        <v>-4.6435431274695002E-2</v>
      </c>
      <c r="G872" s="399">
        <v>-4.98226086710978E-2</v>
      </c>
      <c r="H872" s="399">
        <v>-5.8613864300586897E-2</v>
      </c>
      <c r="I872" s="399">
        <v>2.3748253573783799E-2</v>
      </c>
      <c r="J872" s="399">
        <v>-3.2034066594956001E-2</v>
      </c>
      <c r="K872" s="399">
        <v>-5.7756349422297099E-2</v>
      </c>
      <c r="L872" s="399">
        <v>-7.2637550999797004E-2</v>
      </c>
      <c r="M872" s="399">
        <v>-3.5362395092106903E-2</v>
      </c>
      <c r="N872" s="399">
        <v>-6.5383874791505495E-2</v>
      </c>
      <c r="O872" s="399">
        <v>-4.55197244352291E-2</v>
      </c>
      <c r="P872" s="399">
        <v>-3.4630224395403003E-2</v>
      </c>
      <c r="Q872" s="399">
        <v>-5.5950374961725599E-2</v>
      </c>
      <c r="R872" s="399">
        <v>-8.8678281983923593E-2</v>
      </c>
      <c r="S872" s="399">
        <v>-5.0375654097081002E-2</v>
      </c>
      <c r="T872" s="399">
        <v>-2.7430963794871699E-2</v>
      </c>
      <c r="U872" s="399">
        <v>-3.6207253311703699E-2</v>
      </c>
      <c r="V872" s="399">
        <v>-7.8907268992859006E-2</v>
      </c>
      <c r="W872" s="399">
        <v>-5.9371249869264502E-2</v>
      </c>
      <c r="X872" s="399">
        <v>-8.5766793722822907E-2</v>
      </c>
      <c r="Y872" s="399">
        <v>7.2388513978029999E-3</v>
      </c>
      <c r="Z872" s="399">
        <v>-0.122224213114507</v>
      </c>
      <c r="AA872" s="399">
        <v>2.8546445964643799E-2</v>
      </c>
      <c r="AB872" s="399">
        <v>-5.2412780257213999E-2</v>
      </c>
      <c r="AC872" s="399">
        <v>-8.4349351432583597E-2</v>
      </c>
      <c r="AD872" s="399">
        <v>-0.23610106803435901</v>
      </c>
      <c r="AE872" s="399">
        <v>-3.14292213650397E-2</v>
      </c>
      <c r="AF872" s="399">
        <v>-7.2406286172149795E-2</v>
      </c>
      <c r="AG872" s="399">
        <v>-1.54944528501249E-2</v>
      </c>
      <c r="AH872" s="399">
        <v>-8.2905468197348897E-2</v>
      </c>
      <c r="AI872" s="399">
        <v>-4.0043682239481203E-2</v>
      </c>
      <c r="AJ872" s="399">
        <v>-3.8995356025529698E-2</v>
      </c>
      <c r="AK872" s="399">
        <v>-4.8639870969723102E-2</v>
      </c>
      <c r="AL872" s="399">
        <v>-3.7166051984224097E-2</v>
      </c>
      <c r="AM872" s="399">
        <v>-8.7855501532753497E-2</v>
      </c>
      <c r="AN872" s="399">
        <v>-0.104976518816236</v>
      </c>
      <c r="AO872" s="399">
        <v>1.1409472471586E-2</v>
      </c>
      <c r="AP872" s="399">
        <v>-4.8891186372009197E-2</v>
      </c>
      <c r="AQ872" s="399">
        <v>-5.6722823789803499E-2</v>
      </c>
      <c r="AR872" s="399">
        <v>-0.11857799557908499</v>
      </c>
      <c r="AS872" s="399">
        <v>-0.20947170609736601</v>
      </c>
      <c r="AT872" s="399">
        <v>-0.120192713169242</v>
      </c>
      <c r="AU872" s="399">
        <v>-3.6415949441918997E-2</v>
      </c>
      <c r="AV872" s="399">
        <v>-4.7661846980724502E-2</v>
      </c>
      <c r="AW872" s="399">
        <v>-5.49435724529505E-2</v>
      </c>
      <c r="AX872" s="399">
        <v>8.8634875259194692E-3</v>
      </c>
      <c r="AY872" s="399">
        <v>-2.8423746343324199E-2</v>
      </c>
      <c r="AZ872" s="399">
        <v>-6.1349912019929599E-2</v>
      </c>
      <c r="BA872" s="399">
        <v>-4.4441192780810997E-2</v>
      </c>
      <c r="BB872" s="399">
        <v>-9.3761119894936098E-3</v>
      </c>
      <c r="BC872" s="399">
        <v>-0.23226370945254801</v>
      </c>
      <c r="BD872" s="399">
        <v>-3.8927400225334398E-2</v>
      </c>
      <c r="BE872" s="399">
        <v>-1.72247261245772E-3</v>
      </c>
      <c r="BF872" s="399">
        <v>-9.2212665703272495E-2</v>
      </c>
      <c r="BG872" s="399">
        <v>2.39076635710644E-2</v>
      </c>
      <c r="BH872" s="399">
        <v>9.5585342915163098E-3</v>
      </c>
      <c r="BI872" s="399">
        <v>-2.5155726290221302E-2</v>
      </c>
      <c r="BJ872" s="399">
        <v>-0.15204609525149301</v>
      </c>
      <c r="BK872" s="399">
        <v>-2.8919022308563001E-2</v>
      </c>
      <c r="BL872" s="399">
        <v>-8.9523352723774804E-3</v>
      </c>
      <c r="BM872" s="399">
        <v>-6.5210389562730398E-2</v>
      </c>
      <c r="BN872" s="399">
        <v>-5.7880465599804497E-2</v>
      </c>
      <c r="BO872" s="399">
        <v>4.6679011351743002E-2</v>
      </c>
      <c r="BP872" s="399">
        <v>-5.1753607523366198E-2</v>
      </c>
      <c r="BQ872" s="399">
        <v>7.2620256554303902E-2</v>
      </c>
      <c r="BR872" s="399">
        <v>6.2052074390516999E-2</v>
      </c>
      <c r="BS872" s="399">
        <v>-7.4268977531806099E-3</v>
      </c>
      <c r="BT872" s="399">
        <v>-6.3782150098093904E-2</v>
      </c>
      <c r="BU872" s="399">
        <v>-3.4775078183664397E-2</v>
      </c>
      <c r="BV872" s="399">
        <v>-1.6114506949499799E-2</v>
      </c>
      <c r="BW872" s="399">
        <v>-1.6481199953944901E-2</v>
      </c>
      <c r="BX872" s="403">
        <v>2.7889930655103201E-2</v>
      </c>
      <c r="BY872" s="399">
        <v>-6.0810911820869899E-3</v>
      </c>
      <c r="BZ872" s="399">
        <v>-6.2598091216775203E-2</v>
      </c>
      <c r="CA872" s="399">
        <v>-9.2974360871781403E-2</v>
      </c>
      <c r="CB872" s="399">
        <v>-2.26706747868579E-2</v>
      </c>
      <c r="CC872" s="399">
        <v>7.1351865515634397E-2</v>
      </c>
      <c r="CD872" s="399">
        <v>-9.0936800523211403E-3</v>
      </c>
      <c r="CE872" s="399">
        <v>-8.7870110107936397E-2</v>
      </c>
      <c r="CF872" s="399">
        <v>-5.2904620304182103E-2</v>
      </c>
      <c r="CG872" s="399">
        <v>-1.7026758738516001E-2</v>
      </c>
      <c r="CH872" s="399">
        <v>-7.0650241057897897E-3</v>
      </c>
      <c r="CI872" s="399">
        <v>-0.15144414139509799</v>
      </c>
      <c r="CJ872" s="399">
        <v>-3.6642705746049303E-2</v>
      </c>
      <c r="CK872" s="399">
        <v>-4.2710359999999998E-3</v>
      </c>
      <c r="CL872" s="399">
        <v>-0.12691355300000001</v>
      </c>
      <c r="CM872" s="399">
        <v>-6.8788903999999998E-2</v>
      </c>
      <c r="CN872" s="399">
        <v>5.7994020000000004E-3</v>
      </c>
      <c r="CO872" s="399">
        <v>-0.107467274</v>
      </c>
      <c r="CP872" s="399">
        <v>-5.6925752000000003E-2</v>
      </c>
      <c r="CQ872" s="399"/>
      <c r="CR872" s="399">
        <v>-2.32985269237392E-2</v>
      </c>
      <c r="CS872" s="399">
        <v>-0.113269394</v>
      </c>
      <c r="CT872" s="399">
        <v>-0.18952840900000001</v>
      </c>
      <c r="CU872" s="399">
        <v>-7.6718876000000005E-2</v>
      </c>
      <c r="CV872" s="399">
        <v>6.2808810000000003E-3</v>
      </c>
      <c r="CW872" s="399">
        <v>-0.110997283</v>
      </c>
      <c r="CX872" s="399">
        <v>-8.0901526000000001E-2</v>
      </c>
      <c r="CY872" s="399">
        <v>-6.5090009529824494E-2</v>
      </c>
      <c r="CZ872" s="399">
        <v>-1.4461134E-2</v>
      </c>
      <c r="DA872" s="399">
        <v>-0.11792</v>
      </c>
      <c r="DB872" s="813">
        <v>1.1409000000000001E-2</v>
      </c>
      <c r="DC872" s="399">
        <v>-3.3534983999999997E-2</v>
      </c>
      <c r="DD872" s="399">
        <v>-5.8794929000000003E-2</v>
      </c>
      <c r="DE872" s="813">
        <v>-5.2513753000000003E-2</v>
      </c>
      <c r="DG872" s="404"/>
      <c r="DI872" s="399"/>
      <c r="DJ872" s="399"/>
      <c r="DK872" s="399"/>
    </row>
    <row r="873" spans="1:115" customFormat="1">
      <c r="A873" s="398">
        <f t="shared" ref="A873" si="62">EOMONTH(A872,1)</f>
        <v>45230</v>
      </c>
      <c r="B873" s="402"/>
      <c r="C873" s="400" cm="1">
        <f t="array" ref="C873">IFERROR(INDEX(NAVTracking!$B:$B,MATCH($A873,NAVTracking!$A:$A,0)) / INDEX(NAVTracking!$B:$B,MATCH($A873,NAVTracking!$A:$A,0)-1)-1,0)</f>
        <v>-9.1988440659790394E-3</v>
      </c>
      <c r="D873" s="399">
        <v>4.6999999999999898E-3</v>
      </c>
      <c r="E873" s="399">
        <v>-2.7403868751139E-2</v>
      </c>
      <c r="F873" s="399">
        <v>-2.7840390486765201E-2</v>
      </c>
      <c r="G873" s="399">
        <v>-3.8488286721590201E-2</v>
      </c>
      <c r="H873" s="399">
        <v>-5.1973123413056398E-2</v>
      </c>
      <c r="I873" s="399">
        <v>-5.3653112963379303E-2</v>
      </c>
      <c r="J873" s="399">
        <v>-2.9008987050641401E-2</v>
      </c>
      <c r="K873" s="399">
        <v>-3.9183503728887202E-2</v>
      </c>
      <c r="L873" s="399">
        <v>-3.6214715312474402E-2</v>
      </c>
      <c r="M873" s="399">
        <v>-1.5876088597584E-2</v>
      </c>
      <c r="N873" s="399">
        <v>-1.7112572205260301E-2</v>
      </c>
      <c r="O873" s="399">
        <v>-1.7408401530940899E-2</v>
      </c>
      <c r="P873" s="399">
        <v>-3.9557647002624798E-2</v>
      </c>
      <c r="Q873" s="399">
        <v>8.1543116517315203E-3</v>
      </c>
      <c r="R873" s="399">
        <v>-2.56995750336952E-3</v>
      </c>
      <c r="S873" s="399">
        <v>-9.2942058525935498E-2</v>
      </c>
      <c r="T873" s="399">
        <v>-4.2015169302141803E-2</v>
      </c>
      <c r="U873" s="399">
        <v>-0.109415351742583</v>
      </c>
      <c r="V873" s="399">
        <v>4.69634476268063E-2</v>
      </c>
      <c r="W873" s="399">
        <v>-0.21845928373759499</v>
      </c>
      <c r="X873" s="399">
        <v>-3.2744019553810601E-2</v>
      </c>
      <c r="Y873" s="399">
        <v>-0.130507436175131</v>
      </c>
      <c r="Z873" s="399">
        <v>-0.14068700423258901</v>
      </c>
      <c r="AA873" s="399">
        <v>-2.2160871091769601E-2</v>
      </c>
      <c r="AB873" s="399">
        <v>-0.140932726397168</v>
      </c>
      <c r="AC873" s="399">
        <v>-9.6163179799825197E-3</v>
      </c>
      <c r="AD873" s="399">
        <v>0.13141677822287401</v>
      </c>
      <c r="AE873" s="399">
        <v>6.6624708920488499E-3</v>
      </c>
      <c r="AF873" s="399">
        <v>2.7598777556869999E-2</v>
      </c>
      <c r="AG873" s="399">
        <v>-5.5845749451312099E-2</v>
      </c>
      <c r="AH873" s="399">
        <v>-0.22843244859383799</v>
      </c>
      <c r="AI873" s="399">
        <v>-4.9677684858166697E-2</v>
      </c>
      <c r="AJ873" s="399">
        <v>-5.1811086257633303E-2</v>
      </c>
      <c r="AK873" s="399">
        <v>-7.2115387260561201E-2</v>
      </c>
      <c r="AL873" s="399">
        <v>-5.7304617966481503E-3</v>
      </c>
      <c r="AM873" s="399">
        <v>0.11169802461808</v>
      </c>
      <c r="AN873" s="399">
        <v>-6.1505891518161403E-2</v>
      </c>
      <c r="AO873" s="399">
        <v>2.04092890063272E-2</v>
      </c>
      <c r="AP873" s="399">
        <v>-2.4283633551314102E-3</v>
      </c>
      <c r="AQ873" s="399">
        <v>7.4775085663129695E-2</v>
      </c>
      <c r="AR873" s="399">
        <v>-6.2507191089055003E-2</v>
      </c>
      <c r="AS873" s="399">
        <v>-0.14804150680536601</v>
      </c>
      <c r="AT873" s="399">
        <v>-2.0219296124374599E-2</v>
      </c>
      <c r="AU873" s="399">
        <v>3.6597857625424203E-2</v>
      </c>
      <c r="AV873" s="399">
        <v>-3.63550730249756E-2</v>
      </c>
      <c r="AW873" s="399">
        <v>3.50811222000844E-2</v>
      </c>
      <c r="AX873" s="399">
        <v>-1.3595188794855301E-2</v>
      </c>
      <c r="AY873" s="399">
        <v>-1.21226997304271E-2</v>
      </c>
      <c r="AZ873" s="399">
        <v>-6.6026254210525298E-2</v>
      </c>
      <c r="BA873" s="399">
        <v>3.9864057206311997E-2</v>
      </c>
      <c r="BB873" s="399">
        <v>7.7660400583465699E-3</v>
      </c>
      <c r="BC873" s="399">
        <v>-9.0600959638587997E-2</v>
      </c>
      <c r="BD873" s="399">
        <v>-9.1134261817993299E-3</v>
      </c>
      <c r="BE873" s="399">
        <v>4.1323964803421598E-2</v>
      </c>
      <c r="BF873" s="399">
        <v>-8.2138540529326107E-2</v>
      </c>
      <c r="BG873" s="399">
        <v>-0.20273531947347601</v>
      </c>
      <c r="BH873" s="399">
        <v>-1.88231931440744E-2</v>
      </c>
      <c r="BI873" s="399">
        <v>-5.2789335932539899E-2</v>
      </c>
      <c r="BJ873" s="399">
        <v>-7.9511512975832793E-3</v>
      </c>
      <c r="BK873" s="399">
        <v>-0.16769949429631001</v>
      </c>
      <c r="BL873" s="399">
        <v>-3.40222436661686E-2</v>
      </c>
      <c r="BM873" s="399">
        <v>-0.102877301464779</v>
      </c>
      <c r="BN873" s="399">
        <v>8.9381846876846804E-2</v>
      </c>
      <c r="BO873" s="399">
        <v>-0.135749021779655</v>
      </c>
      <c r="BP873" s="399">
        <v>-6.2676896698043702E-2</v>
      </c>
      <c r="BQ873" s="399">
        <v>1.7688258620412699E-2</v>
      </c>
      <c r="BR873" s="399">
        <v>6.2218598078673998E-2</v>
      </c>
      <c r="BS873" s="399">
        <v>-7.7545119009561403E-2</v>
      </c>
      <c r="BT873" s="399">
        <v>2.2129568510277801E-2</v>
      </c>
      <c r="BU873" s="399">
        <v>2.63461726810514E-2</v>
      </c>
      <c r="BV873" s="399">
        <v>-0.144676987599515</v>
      </c>
      <c r="BW873" s="399">
        <v>2.1759589481023599E-2</v>
      </c>
      <c r="BX873" s="403">
        <v>2.7204551771310599E-2</v>
      </c>
      <c r="BY873" s="399">
        <v>7.1379700676368297E-3</v>
      </c>
      <c r="BZ873" s="399">
        <v>-2.3316641900986399E-2</v>
      </c>
      <c r="CA873" s="399">
        <v>-7.8744572426269394E-2</v>
      </c>
      <c r="CB873" s="399">
        <v>-3.6941003470558599E-2</v>
      </c>
      <c r="CC873" s="399">
        <v>-3.11740754598666E-3</v>
      </c>
      <c r="CD873" s="399">
        <v>3.4159258535185699E-2</v>
      </c>
      <c r="CE873" s="399">
        <v>-0.14136129366567499</v>
      </c>
      <c r="CF873" s="399">
        <v>1.4073083816691799E-2</v>
      </c>
      <c r="CG873" s="399">
        <v>-8.0112685829594101E-3</v>
      </c>
      <c r="CH873" s="399">
        <v>-4.5283008991365899E-2</v>
      </c>
      <c r="CI873" s="399">
        <v>-0.21803129338472299</v>
      </c>
      <c r="CJ873" s="399">
        <v>7.0815479947342094E-2</v>
      </c>
      <c r="CK873" s="399">
        <v>-5.2335478999999997E-2</v>
      </c>
      <c r="CL873" s="399">
        <v>-5.7692224E-2</v>
      </c>
      <c r="CM873" s="399">
        <v>-6.3624513999999993E-2</v>
      </c>
      <c r="CN873" s="399">
        <v>-2.7386737000000001E-2</v>
      </c>
      <c r="CO873" s="399">
        <v>-4.9907117000000001E-2</v>
      </c>
      <c r="CP873" s="399">
        <v>9.1104110000000006E-3</v>
      </c>
      <c r="CQ873" s="399"/>
      <c r="CR873" s="399">
        <v>7.7997838801444397E-2</v>
      </c>
      <c r="CS873" s="399">
        <v>5.1493199999999995E-4</v>
      </c>
      <c r="CT873" s="399">
        <v>-7.6991154000000006E-2</v>
      </c>
      <c r="CU873" s="399">
        <v>6.7132248000000005E-2</v>
      </c>
      <c r="CV873" s="399">
        <v>-3.4560183000000001E-2</v>
      </c>
      <c r="CW873" s="399">
        <v>-8.4319712000000005E-2</v>
      </c>
      <c r="CX873" s="399">
        <v>-8.0687330000000002E-2</v>
      </c>
      <c r="CY873" s="399">
        <v>-4.6486511805971499E-2</v>
      </c>
      <c r="CZ873" s="399">
        <v>2.15394E-3</v>
      </c>
      <c r="DA873" s="399">
        <v>-6.8390000000000006E-2</v>
      </c>
      <c r="DB873" s="813">
        <v>2.0409E-2</v>
      </c>
      <c r="DC873" s="399">
        <v>-1.1161179E-2</v>
      </c>
      <c r="DD873" s="399">
        <v>-1.8343867E-2</v>
      </c>
      <c r="DE873" s="813">
        <v>-6.8493228000000003E-2</v>
      </c>
      <c r="DG873" s="404"/>
      <c r="DI873" s="399"/>
      <c r="DJ873" s="399"/>
      <c r="DK873" s="399"/>
    </row>
    <row r="874" spans="1:115" customFormat="1">
      <c r="A874" s="398">
        <f t="shared" ref="A874:A875" si="63">EOMONTH(A873,1)</f>
        <v>45260</v>
      </c>
      <c r="B874" s="402"/>
      <c r="C874" s="400" cm="1">
        <f t="array" ref="C874">IFERROR(INDEX(NAVTracking!$B:$B,MATCH($A874,NAVTracking!$A:$A,0)) / INDEX(NAVTracking!$B:$B,MATCH($A874,NAVTracking!$A:$A,0)-1)-1,0)</f>
        <v>5.9146569210937638E-2</v>
      </c>
      <c r="D874" s="399">
        <v>4.4000000000000003E-3</v>
      </c>
      <c r="E874" s="399">
        <v>9.1155488532551399E-2</v>
      </c>
      <c r="F874" s="399">
        <v>9.2978134308122601E-2</v>
      </c>
      <c r="G874" s="399">
        <v>8.74728362655081E-2</v>
      </c>
      <c r="H874" s="399">
        <v>0.114304746052922</v>
      </c>
      <c r="I874" s="399">
        <v>-1.1839301062491999E-2</v>
      </c>
      <c r="J874" s="399">
        <v>0.11437371512589301</v>
      </c>
      <c r="K874" s="399">
        <v>9.5281341157501503E-2</v>
      </c>
      <c r="L874" s="399">
        <v>0.12081740824481001</v>
      </c>
      <c r="M874" s="399">
        <v>8.0853970421207899E-2</v>
      </c>
      <c r="N874" s="399">
        <v>0.13298188477106901</v>
      </c>
      <c r="O874" s="399">
        <v>3.9110751567385797E-2</v>
      </c>
      <c r="P874" s="399">
        <v>5.6687346672992599E-2</v>
      </c>
      <c r="Q874" s="399">
        <v>5.1096531123573999E-2</v>
      </c>
      <c r="R874" s="399">
        <v>0.11378018759833899</v>
      </c>
      <c r="S874" s="399">
        <v>5.36156029822814E-2</v>
      </c>
      <c r="T874" s="399">
        <v>0.230050798600095</v>
      </c>
      <c r="U874" s="399">
        <v>-0.106248319189888</v>
      </c>
      <c r="V874" s="399">
        <v>9.7678265517382901E-2</v>
      </c>
      <c r="W874" s="399">
        <v>0.13009527297247001</v>
      </c>
      <c r="X874" s="399">
        <v>0.15249115689694401</v>
      </c>
      <c r="Y874" s="399">
        <v>0.216784023857575</v>
      </c>
      <c r="Z874" s="399">
        <v>7.1884626382478098E-2</v>
      </c>
      <c r="AA874" s="399">
        <v>7.4918236521035395E-2</v>
      </c>
      <c r="AB874" s="399">
        <v>0.17058684436080501</v>
      </c>
      <c r="AC874" s="399">
        <v>0.25429463526267099</v>
      </c>
      <c r="AD874" s="399">
        <v>0.10147844513402</v>
      </c>
      <c r="AE874" s="399">
        <v>0.13604616499242</v>
      </c>
      <c r="AF874" s="399">
        <v>0.115953667563306</v>
      </c>
      <c r="AG874" s="399">
        <v>0.13944361927330001</v>
      </c>
      <c r="AH874" s="399">
        <v>0.392530035919955</v>
      </c>
      <c r="AI874" s="399">
        <v>6.8794851614064401E-2</v>
      </c>
      <c r="AJ874" s="399">
        <v>6.8101199416063601E-2</v>
      </c>
      <c r="AK874" s="399">
        <v>0.16683944808246201</v>
      </c>
      <c r="AL874" s="399">
        <v>8.4567831318804298E-2</v>
      </c>
      <c r="AM874" s="399">
        <v>-8.08967380153491E-3</v>
      </c>
      <c r="AN874" s="399">
        <v>0.21709567605191199</v>
      </c>
      <c r="AO874" s="399">
        <v>0.13550873060358101</v>
      </c>
      <c r="AP874" s="399">
        <v>-2.1420992974270298E-3</v>
      </c>
      <c r="AQ874" s="399">
        <v>7.2978533968274695E-2</v>
      </c>
      <c r="AR874" s="399">
        <v>0.14688583677946099</v>
      </c>
      <c r="AS874" s="399">
        <v>-0.21538039199251499</v>
      </c>
      <c r="AT874" s="399">
        <v>0.12388778887384801</v>
      </c>
      <c r="AU874" s="399">
        <v>0.21426216422517799</v>
      </c>
      <c r="AV874" s="399">
        <v>3.85427551468073E-2</v>
      </c>
      <c r="AW874" s="399">
        <v>2.3262051066854101E-2</v>
      </c>
      <c r="AX874" s="399">
        <v>0.14931084740696601</v>
      </c>
      <c r="AY874" s="399">
        <v>0.13223140604429801</v>
      </c>
      <c r="AZ874" s="399">
        <v>0.17307604646274399</v>
      </c>
      <c r="BA874" s="399">
        <v>6.5292588471698998E-2</v>
      </c>
      <c r="BB874" s="399">
        <v>3.4918648885263297E-2</v>
      </c>
      <c r="BC874" s="399">
        <v>0.57590062870001901</v>
      </c>
      <c r="BD874" s="399">
        <v>4.1380166630120502E-3</v>
      </c>
      <c r="BE874" s="399">
        <v>-2.0159587109649602E-2</v>
      </c>
      <c r="BF874" s="399">
        <v>0.16362192825722999</v>
      </c>
      <c r="BG874" s="399">
        <v>5.2307715782752499E-2</v>
      </c>
      <c r="BH874" s="399">
        <v>0.104093525587998</v>
      </c>
      <c r="BI874" s="399">
        <v>-9.5480299487475301E-2</v>
      </c>
      <c r="BJ874" s="399">
        <v>0.184474193227088</v>
      </c>
      <c r="BK874" s="399">
        <v>0.109135137517767</v>
      </c>
      <c r="BL874" s="399">
        <v>0.122393244436017</v>
      </c>
      <c r="BM874" s="399">
        <v>0.18541680608210101</v>
      </c>
      <c r="BN874" s="399">
        <v>9.6521495573069896E-2</v>
      </c>
      <c r="BO874" s="399">
        <v>-4.2867333242624303E-3</v>
      </c>
      <c r="BP874" s="399">
        <v>1.4531326248904399E-2</v>
      </c>
      <c r="BQ874" s="399">
        <v>-1.8559780182601598E-2</v>
      </c>
      <c r="BR874" s="399">
        <v>3.2507953599306E-2</v>
      </c>
      <c r="BS874" s="399">
        <v>0.11339611627884499</v>
      </c>
      <c r="BT874" s="399">
        <v>9.4115025500849298E-2</v>
      </c>
      <c r="BU874" s="399">
        <v>8.2714068877272007E-2</v>
      </c>
      <c r="BV874" s="399">
        <v>0.123767967483546</v>
      </c>
      <c r="BW874" s="399">
        <v>-4.7243137186791399E-2</v>
      </c>
      <c r="BX874" s="403">
        <v>5.0373755024352103E-2</v>
      </c>
      <c r="BY874" s="399">
        <v>5.0149070289165799E-2</v>
      </c>
      <c r="BZ874" s="399">
        <v>-7.1935544277086996E-2</v>
      </c>
      <c r="CA874" s="399">
        <v>7.7111357486701199E-2</v>
      </c>
      <c r="CB874" s="399">
        <v>4.71062895438965E-2</v>
      </c>
      <c r="CC874" s="399">
        <v>-1.5360167442043399E-2</v>
      </c>
      <c r="CD874" s="399">
        <v>0.45375670581063099</v>
      </c>
      <c r="CE874" s="399">
        <v>-3.2317057640193297E-2</v>
      </c>
      <c r="CF874" s="399">
        <v>8.3271820994518395E-2</v>
      </c>
      <c r="CG874" s="399">
        <v>7.5372931196068194E-2</v>
      </c>
      <c r="CH874" s="399">
        <v>-6.5037686903094402E-2</v>
      </c>
      <c r="CI874" s="399">
        <v>-2.52549115349264E-2</v>
      </c>
      <c r="CJ874" s="399">
        <v>0.122945383483948</v>
      </c>
      <c r="CK874" s="399">
        <v>5.6315611000000002E-2</v>
      </c>
      <c r="CL874" s="399">
        <v>0.33350099999999999</v>
      </c>
      <c r="CM874" s="399">
        <v>9.1886499999999996E-3</v>
      </c>
      <c r="CN874" s="399">
        <v>8.6842310000000006E-3</v>
      </c>
      <c r="CO874" s="399">
        <v>0.127073245</v>
      </c>
      <c r="CP874" s="399">
        <v>4.2756849999999999E-2</v>
      </c>
      <c r="CQ874" s="399"/>
      <c r="CR874" s="399">
        <v>4.4837082445153602E-2</v>
      </c>
      <c r="CS874" s="399">
        <v>0.12705514200000001</v>
      </c>
      <c r="CT874" s="399">
        <v>0.35043137699999999</v>
      </c>
      <c r="CU874" s="399">
        <v>6.5825247000000003E-2</v>
      </c>
      <c r="CV874" s="399">
        <v>5.3928468E-2</v>
      </c>
      <c r="CW874" s="399">
        <v>0.103866415</v>
      </c>
      <c r="CX874" s="399">
        <v>0.113980841</v>
      </c>
      <c r="CY874" s="399">
        <v>0.19397878942027899</v>
      </c>
      <c r="CZ874" s="399">
        <v>-2.5188087000000001E-2</v>
      </c>
      <c r="DA874" s="399">
        <v>0.239256</v>
      </c>
      <c r="DB874" s="813">
        <v>0.13550899999999999</v>
      </c>
      <c r="DC874" s="399">
        <v>9.6624947000000003E-2</v>
      </c>
      <c r="DD874" s="399">
        <v>0.10301411100000001</v>
      </c>
      <c r="DE874" s="813">
        <v>4.1719886999999997E-2</v>
      </c>
      <c r="DG874" s="404"/>
      <c r="DI874" s="399"/>
      <c r="DJ874" s="399"/>
      <c r="DK874" s="399"/>
    </row>
    <row r="875" spans="1:115" customFormat="1">
      <c r="A875" s="398">
        <f t="shared" si="63"/>
        <v>45291</v>
      </c>
      <c r="B875" s="402"/>
      <c r="C875" s="400" cm="1">
        <f t="array" ref="C875">IFERROR(INDEX(NAVTracking!$B:$B,MATCH($A875,NAVTracking!$A:$A,0)) / INDEX(NAVTracking!$B:$B,MATCH($A875,NAVTracking!$A:$A,0)-1)-1,0)</f>
        <v>6.5970659581584545E-2</v>
      </c>
      <c r="D875" s="399">
        <v>4.3E-3</v>
      </c>
      <c r="E875" s="399">
        <v>5.1797386659111898E-2</v>
      </c>
      <c r="F875" s="399">
        <v>5.4736307359304702E-2</v>
      </c>
      <c r="G875" s="399">
        <v>5.7941508354595501E-2</v>
      </c>
      <c r="H875" s="399">
        <v>7.2300347000232801E-2</v>
      </c>
      <c r="I875" s="399">
        <v>-1.55591563280499E-3</v>
      </c>
      <c r="J875" s="399">
        <v>6.7843410203228094E-2</v>
      </c>
      <c r="K875" s="399">
        <v>7.9329093201730705E-2</v>
      </c>
      <c r="L875" s="399">
        <v>9.4453372065717203E-2</v>
      </c>
      <c r="M875" s="399">
        <v>5.47302165404117E-2</v>
      </c>
      <c r="N875" s="399">
        <v>4.92769516905706E-2</v>
      </c>
      <c r="O875" s="399">
        <v>3.3558479784513401E-2</v>
      </c>
      <c r="P875" s="399">
        <v>5.4547747692236602E-2</v>
      </c>
      <c r="Q875" s="399">
        <v>2.39300222954765E-2</v>
      </c>
      <c r="R875" s="399">
        <v>1.35825315741262E-2</v>
      </c>
      <c r="S875" s="399">
        <v>1.9407840400030799E-2</v>
      </c>
      <c r="T875" s="399">
        <v>0.21665565538612799</v>
      </c>
      <c r="U875" s="399">
        <v>0.10442468853954701</v>
      </c>
      <c r="V875" s="399">
        <v>4.0043851394076103E-2</v>
      </c>
      <c r="W875" s="399">
        <v>3.62373725358788E-3</v>
      </c>
      <c r="X875" s="399">
        <v>4.0332781792558503E-2</v>
      </c>
      <c r="Y875" s="399">
        <v>0.165079602820669</v>
      </c>
      <c r="Z875" s="399">
        <v>0.10390467448086201</v>
      </c>
      <c r="AA875" s="399">
        <v>0.138931938429912</v>
      </c>
      <c r="AB875" s="399">
        <v>0.19951284605292599</v>
      </c>
      <c r="AC875" s="399">
        <v>4.4620964764977698E-2</v>
      </c>
      <c r="AD875" s="399">
        <v>3.6836578038005899E-2</v>
      </c>
      <c r="AE875" s="399">
        <v>-2.2718095183671599E-2</v>
      </c>
      <c r="AF875" s="399">
        <v>-2.1529309517369699E-2</v>
      </c>
      <c r="AG875" s="399">
        <v>0.15926804143647899</v>
      </c>
      <c r="AH875" s="399">
        <v>0.10395494857832301</v>
      </c>
      <c r="AI875" s="399">
        <v>5.2344643090515397E-2</v>
      </c>
      <c r="AJ875" s="399">
        <v>5.40255317894704E-2</v>
      </c>
      <c r="AK875" s="399">
        <v>0.14310574469067899</v>
      </c>
      <c r="AL875" s="399">
        <v>3.9840464450797697E-3</v>
      </c>
      <c r="AM875" s="399">
        <v>1.2216096109415899E-2</v>
      </c>
      <c r="AN875" s="399">
        <v>9.7043608676239096E-2</v>
      </c>
      <c r="AO875" s="399">
        <v>0.14433756157986999</v>
      </c>
      <c r="AP875" s="399">
        <v>7.1520301602556E-2</v>
      </c>
      <c r="AQ875" s="399">
        <v>-1.2101927321097401E-2</v>
      </c>
      <c r="AR875" s="399">
        <v>5.8934184498592203E-2</v>
      </c>
      <c r="AS875" s="399">
        <v>0.27385163118750899</v>
      </c>
      <c r="AT875" s="399">
        <v>-9.2763079674507795E-2</v>
      </c>
      <c r="AU875" s="399">
        <v>-7.1161834587463104E-4</v>
      </c>
      <c r="AV875" s="399">
        <v>9.2103102596388098E-3</v>
      </c>
      <c r="AW875" s="399">
        <v>-4.5466459041652203E-2</v>
      </c>
      <c r="AX875" s="399">
        <v>0.13405079602568001</v>
      </c>
      <c r="AY875" s="399">
        <v>7.29920486536306E-3</v>
      </c>
      <c r="AZ875" s="399">
        <v>0.118723126085984</v>
      </c>
      <c r="BA875" s="399">
        <v>-1.2116097065069401E-2</v>
      </c>
      <c r="BB875" s="399">
        <v>0.101687094863158</v>
      </c>
      <c r="BC875" s="399">
        <v>0.21945448686698801</v>
      </c>
      <c r="BD875" s="399">
        <v>6.4691827360769699E-2</v>
      </c>
      <c r="BE875" s="399">
        <v>0.14678283432879599</v>
      </c>
      <c r="BF875" s="399">
        <v>3.4584765219057803E-2</v>
      </c>
      <c r="BG875" s="399">
        <v>0.18810909439051701</v>
      </c>
      <c r="BH875" s="399">
        <v>0.14440850282786299</v>
      </c>
      <c r="BI875" s="399">
        <v>0.104469089374784</v>
      </c>
      <c r="BJ875" s="399">
        <v>5.51369882155665E-2</v>
      </c>
      <c r="BK875" s="399">
        <v>0.179283710865423</v>
      </c>
      <c r="BL875" s="399">
        <v>8.9825756422944297E-2</v>
      </c>
      <c r="BM875" s="399">
        <v>8.5317170654074903E-2</v>
      </c>
      <c r="BN875" s="399">
        <v>7.1912918438646195E-2</v>
      </c>
      <c r="BO875" s="399">
        <v>3.8718644305528502E-2</v>
      </c>
      <c r="BP875" s="399">
        <v>4.67891903150068E-2</v>
      </c>
      <c r="BQ875" s="399">
        <v>-7.2168636187112103E-3</v>
      </c>
      <c r="BR875" s="399">
        <v>-4.4675092351826699E-2</v>
      </c>
      <c r="BS875" s="399">
        <v>0.170726301070316</v>
      </c>
      <c r="BT875" s="399">
        <v>1.4298011268724301E-2</v>
      </c>
      <c r="BU875" s="399">
        <v>-4.3273341088714201E-3</v>
      </c>
      <c r="BV875" s="399">
        <v>0.136708789092573</v>
      </c>
      <c r="BW875" s="399">
        <v>1.6349836629516699E-2</v>
      </c>
      <c r="BX875" s="403">
        <v>6.5669691480362197E-2</v>
      </c>
      <c r="BY875" s="399">
        <v>5.1582165140842698E-2</v>
      </c>
      <c r="BZ875" s="399">
        <v>4.4233182741893501E-2</v>
      </c>
      <c r="CA875" s="399">
        <v>9.9184231086513405E-2</v>
      </c>
      <c r="CB875" s="399">
        <v>2.1652945901396901E-2</v>
      </c>
      <c r="CC875" s="399">
        <v>0.162030943792636</v>
      </c>
      <c r="CD875" s="399">
        <v>-7.6641675535888904E-3</v>
      </c>
      <c r="CE875" s="399">
        <v>0.25078768271020901</v>
      </c>
      <c r="CF875" s="399">
        <v>2.9858193678612598E-2</v>
      </c>
      <c r="CG875" s="399">
        <v>7.0385916056565606E-2</v>
      </c>
      <c r="CH875" s="399">
        <v>4.8280747819786597E-3</v>
      </c>
      <c r="CI875" s="399">
        <v>4.35307669395519E-2</v>
      </c>
      <c r="CJ875" s="399">
        <v>-7.5743450672968102E-3</v>
      </c>
      <c r="CK875" s="399">
        <v>6.613173E-2</v>
      </c>
      <c r="CL875" s="399">
        <v>3.3514455999999998E-2</v>
      </c>
      <c r="CM875" s="399">
        <v>-7.8756690000000001E-3</v>
      </c>
      <c r="CN875" s="399">
        <v>4.9314115999999998E-2</v>
      </c>
      <c r="CO875" s="399">
        <v>1.1377900000000001E-3</v>
      </c>
      <c r="CP875" s="399">
        <v>8.3846500000000004E-3</v>
      </c>
      <c r="CQ875" s="399">
        <v>0.150186759</v>
      </c>
      <c r="CR875" s="399">
        <v>4.74296762957633E-2</v>
      </c>
      <c r="CS875" s="399">
        <v>0.21959859400000001</v>
      </c>
      <c r="CT875" s="399">
        <v>0.18433122499999999</v>
      </c>
      <c r="CU875" s="399">
        <v>6.2454772999999998E-2</v>
      </c>
      <c r="CV875" s="399">
        <v>9.1833257000000001E-2</v>
      </c>
      <c r="CW875" s="399">
        <v>0.166943012</v>
      </c>
      <c r="CX875" s="399">
        <v>0.114297524</v>
      </c>
      <c r="CY875" s="399">
        <v>2.8897329724223202E-2</v>
      </c>
      <c r="CZ875" s="399">
        <v>-4.6241010000000003E-3</v>
      </c>
      <c r="DA875" s="399">
        <v>0.23489299999999999</v>
      </c>
      <c r="DB875" s="813">
        <v>0.14433799999999999</v>
      </c>
      <c r="DC875" s="399">
        <v>1.3273517E-2</v>
      </c>
      <c r="DD875" s="399">
        <v>5.5422436999999998E-2</v>
      </c>
      <c r="DE875" s="813">
        <v>2.6073053999999998E-2</v>
      </c>
      <c r="DG875" s="404"/>
      <c r="DI875" s="399"/>
      <c r="DJ875" s="399"/>
      <c r="DK875" s="399"/>
    </row>
    <row r="876" spans="1:115" customFormat="1">
      <c r="A876" s="398">
        <f t="shared" ref="A876:A884" si="64">EOMONTH(A875,1)</f>
        <v>45322</v>
      </c>
      <c r="B876" s="402"/>
      <c r="C876" s="400" cm="1">
        <f t="array" ref="C876">IFERROR(INDEX(NAVTracking!$B:$B,MATCH($A876,NAVTracking!$A:$A,0)) / INDEX(NAVTracking!$B:$B,MATCH($A876,NAVTracking!$A:$A,0)-1)-1,0)</f>
        <v>-3.4362297584471513E-3</v>
      </c>
      <c r="D876" s="399">
        <v>4.6999999999999898E-3</v>
      </c>
      <c r="E876" s="399">
        <v>1.02394420800187E-2</v>
      </c>
      <c r="F876" s="399">
        <v>1.0618777838614601E-2</v>
      </c>
      <c r="G876" s="399">
        <v>-4.0697039213336103E-2</v>
      </c>
      <c r="H876" s="399">
        <v>-4.0387418440253599E-2</v>
      </c>
      <c r="I876" s="399">
        <v>-7.8444592302273596E-3</v>
      </c>
      <c r="J876" s="399">
        <v>1.8642978331643498E-2</v>
      </c>
      <c r="K876" s="399">
        <v>-1.1795086563155401E-2</v>
      </c>
      <c r="L876" s="399">
        <v>-5.0588515050094401E-2</v>
      </c>
      <c r="M876" s="399">
        <v>3.8990794175114099E-2</v>
      </c>
      <c r="N876" s="399">
        <v>2.0475214177911798E-2</v>
      </c>
      <c r="O876" s="399">
        <v>9.4259935572049702E-3</v>
      </c>
      <c r="P876" s="399">
        <v>2.3693728649791999E-2</v>
      </c>
      <c r="Q876" s="399">
        <v>-3.3340680528374599E-2</v>
      </c>
      <c r="R876" s="399">
        <v>-4.22272120782448E-2</v>
      </c>
      <c r="S876" s="399">
        <v>5.4985651406009403E-2</v>
      </c>
      <c r="T876" s="399">
        <v>0.13757545807937299</v>
      </c>
      <c r="U876" s="399">
        <v>-1.1618524961254401E-2</v>
      </c>
      <c r="V876" s="399">
        <v>2.14558013324577E-2</v>
      </c>
      <c r="W876" s="399">
        <v>-0.11571080026066401</v>
      </c>
      <c r="X876" s="399">
        <v>-3.5987451396382403E-2</v>
      </c>
      <c r="Y876" s="399">
        <v>-4.94194540326535E-2</v>
      </c>
      <c r="Z876" s="399">
        <v>4.6931488010369199E-2</v>
      </c>
      <c r="AA876" s="399">
        <v>5.2720857244772601E-2</v>
      </c>
      <c r="AB876" s="399">
        <v>-8.51099646220706E-2</v>
      </c>
      <c r="AC876" s="399">
        <v>6.82146053515819E-2</v>
      </c>
      <c r="AD876" s="399">
        <v>-2.4299566481367801E-2</v>
      </c>
      <c r="AE876" s="399">
        <v>6.3794463150126102E-2</v>
      </c>
      <c r="AF876" s="399">
        <v>4.3691563537190801E-2</v>
      </c>
      <c r="AG876" s="399">
        <v>3.97538854928281E-3</v>
      </c>
      <c r="AH876" s="399">
        <v>-0.120473589155351</v>
      </c>
      <c r="AI876" s="399">
        <v>6.1733514595298999E-3</v>
      </c>
      <c r="AJ876" s="399">
        <v>2.9350966779555501E-3</v>
      </c>
      <c r="AK876" s="399">
        <v>7.8613984093123203E-4</v>
      </c>
      <c r="AL876" s="399">
        <v>-2.4929982764988201E-2</v>
      </c>
      <c r="AM876" s="399">
        <v>-5.2576936125614898E-2</v>
      </c>
      <c r="AN876" s="399">
        <v>5.3507083356435697E-2</v>
      </c>
      <c r="AO876" s="399">
        <v>-0.112401964169526</v>
      </c>
      <c r="AP876" s="399">
        <v>0.10787012127272901</v>
      </c>
      <c r="AQ876" s="399">
        <v>-6.4842967748687405E-2</v>
      </c>
      <c r="AR876" s="399">
        <v>0.24241751572478901</v>
      </c>
      <c r="AS876" s="399">
        <v>0.15464631798334</v>
      </c>
      <c r="AT876" s="399">
        <v>6.3575953417734199E-2</v>
      </c>
      <c r="AU876" s="399">
        <v>0.14795850569844901</v>
      </c>
      <c r="AV876" s="399">
        <v>-7.7130552610386004E-3</v>
      </c>
      <c r="AW876" s="399">
        <v>7.9107556719457905E-2</v>
      </c>
      <c r="AX876" s="399">
        <v>-5.5953690080520403E-2</v>
      </c>
      <c r="AY876" s="399">
        <v>-3.38163939614907E-2</v>
      </c>
      <c r="AZ876" s="399">
        <v>-2.4110210033844299E-2</v>
      </c>
      <c r="BA876" s="399">
        <v>-8.5568181743211902E-3</v>
      </c>
      <c r="BB876" s="399">
        <v>3.2315951839659803E-2</v>
      </c>
      <c r="BC876" s="399">
        <v>-0.15953453886646399</v>
      </c>
      <c r="BD876" s="399">
        <v>1.1725903875497301E-2</v>
      </c>
      <c r="BE876" s="399">
        <v>6.5103564306592698E-2</v>
      </c>
      <c r="BF876" s="399">
        <v>-0.101165651315705</v>
      </c>
      <c r="BG876" s="399">
        <v>-3.8556104687785198E-2</v>
      </c>
      <c r="BH876" s="399">
        <v>2.2171523604908899E-2</v>
      </c>
      <c r="BI876" s="399">
        <v>7.7342608867676896E-2</v>
      </c>
      <c r="BJ876" s="399">
        <v>-4.3974673375731098E-2</v>
      </c>
      <c r="BK876" s="399">
        <v>2.0398729302323299E-2</v>
      </c>
      <c r="BL876" s="399">
        <v>3.1364822230174998E-2</v>
      </c>
      <c r="BM876" s="399">
        <v>0.12111696005251001</v>
      </c>
      <c r="BN876" s="399">
        <v>9.8382228819901593E-2</v>
      </c>
      <c r="BO876" s="399">
        <v>-1.1598336476268701E-2</v>
      </c>
      <c r="BP876" s="399">
        <v>6.8411467492051695E-2</v>
      </c>
      <c r="BQ876" s="399">
        <v>-9.3868480675187493E-2</v>
      </c>
      <c r="BR876" s="399">
        <v>-2.79787830602478E-2</v>
      </c>
      <c r="BS876" s="399">
        <v>-3.66459360441014E-2</v>
      </c>
      <c r="BT876" s="399">
        <v>4.9587030172028403E-2</v>
      </c>
      <c r="BU876" s="399">
        <v>-1.43166875918091E-2</v>
      </c>
      <c r="BV876" s="399">
        <v>8.0178181547828797E-2</v>
      </c>
      <c r="BW876" s="399">
        <v>4.8208054988200397E-2</v>
      </c>
      <c r="BX876" s="403">
        <v>5.6133895029004599E-3</v>
      </c>
      <c r="BY876" s="399">
        <v>-1.24690553663048E-2</v>
      </c>
      <c r="BZ876" s="399">
        <v>9.9891494414649997E-4</v>
      </c>
      <c r="CA876" s="399">
        <v>-8.5877876741067796E-2</v>
      </c>
      <c r="CB876" s="399">
        <v>-3.4332518006684402E-2</v>
      </c>
      <c r="CC876" s="399">
        <v>-4.9575826110204099E-2</v>
      </c>
      <c r="CD876" s="399">
        <v>-0.13286853350008701</v>
      </c>
      <c r="CE876" s="399">
        <v>-0.20352644252966501</v>
      </c>
      <c r="CF876" s="399">
        <v>-0.16622372764721599</v>
      </c>
      <c r="CG876" s="399">
        <v>-3.5525302216560799E-2</v>
      </c>
      <c r="CH876" s="399">
        <v>-6.4181432072742906E-2</v>
      </c>
      <c r="CI876" s="399">
        <v>2.7758547580736198E-3</v>
      </c>
      <c r="CJ876" s="399">
        <v>5.7281150345213701E-2</v>
      </c>
      <c r="CK876" s="399">
        <v>7.3426832999999997E-2</v>
      </c>
      <c r="CL876" s="399">
        <v>2.8922058E-2</v>
      </c>
      <c r="CM876" s="399">
        <v>3.8081919999999998E-2</v>
      </c>
      <c r="CN876" s="399">
        <v>5.3344946999999997E-2</v>
      </c>
      <c r="CO876" s="399">
        <v>-6.0383407E-2</v>
      </c>
      <c r="CP876" s="399">
        <v>9.5028820000000007E-3</v>
      </c>
      <c r="CQ876" s="399">
        <v>0.34090916100000002</v>
      </c>
      <c r="CR876" s="399">
        <v>3.6460082985508402E-2</v>
      </c>
      <c r="CS876" s="399">
        <v>-0.22994709099999999</v>
      </c>
      <c r="CT876" s="399">
        <v>-4.8391921999999997E-2</v>
      </c>
      <c r="CU876" s="399">
        <v>5.7373579000000001E-2</v>
      </c>
      <c r="CV876" s="399">
        <v>3.4888378999999997E-2</v>
      </c>
      <c r="CW876" s="399">
        <v>-0.11428827499999999</v>
      </c>
      <c r="CX876" s="399">
        <v>1.5588918E-2</v>
      </c>
      <c r="CY876" s="399">
        <v>3.9541761455963602E-2</v>
      </c>
      <c r="CZ876" s="399">
        <v>-5.1762451000000001E-2</v>
      </c>
      <c r="DA876" s="399">
        <v>-4.931E-2</v>
      </c>
      <c r="DB876" s="813">
        <v>-0.1124</v>
      </c>
      <c r="DC876" s="399">
        <v>0.120283262</v>
      </c>
      <c r="DD876" s="399">
        <v>3.2948389000000002E-2</v>
      </c>
      <c r="DE876" s="813">
        <v>6.4748248999999994E-2</v>
      </c>
      <c r="DG876" s="404"/>
      <c r="DI876" s="399"/>
      <c r="DJ876" s="399"/>
      <c r="DK876" s="399"/>
    </row>
    <row r="877" spans="1:115" customFormat="1">
      <c r="A877" s="398">
        <f t="shared" si="64"/>
        <v>45351</v>
      </c>
      <c r="B877" s="402"/>
      <c r="C877" s="400" cm="1">
        <f t="array" ref="C877">IFERROR(INDEX(NAVTracking!$B:$B,MATCH($A877,NAVTracking!$A:$A,0)) / INDEX(NAVTracking!$B:$B,MATCH($A877,NAVTracking!$A:$A,0)-1)-1,0)</f>
        <v>1.6546352567643252E-2</v>
      </c>
      <c r="D877" s="399">
        <v>4.1999999999999997E-3</v>
      </c>
      <c r="E877" s="399">
        <v>5.2518525879072298E-2</v>
      </c>
      <c r="F877" s="399">
        <v>5.2768637764471299E-2</v>
      </c>
      <c r="G877" s="399">
        <v>5.8942922115361597E-2</v>
      </c>
      <c r="H877" s="399">
        <v>8.0376356661676598E-2</v>
      </c>
      <c r="I877" s="399">
        <v>3.1969759377709898E-2</v>
      </c>
      <c r="J877" s="399">
        <v>4.2030185221851799E-2</v>
      </c>
      <c r="K877" s="399">
        <v>7.13400043864727E-2</v>
      </c>
      <c r="L877" s="399">
        <v>1.9787861177576801E-2</v>
      </c>
      <c r="M877" s="399">
        <v>4.5785350464363203E-2</v>
      </c>
      <c r="N877" s="399">
        <v>4.8348837213613098E-2</v>
      </c>
      <c r="O877" s="399">
        <v>2.8844225855098899E-2</v>
      </c>
      <c r="P877" s="399">
        <v>3.4172336787330497E-2</v>
      </c>
      <c r="Q877" s="399">
        <v>1.4113170695754599E-2</v>
      </c>
      <c r="R877" s="399">
        <v>-1.8543118456975202E-2</v>
      </c>
      <c r="S877" s="399">
        <v>2.17674409775678E-2</v>
      </c>
      <c r="T877" s="399">
        <v>0.148130454864595</v>
      </c>
      <c r="U877" s="399">
        <v>-0.239697353957816</v>
      </c>
      <c r="V877" s="399">
        <v>0.13891751277407399</v>
      </c>
      <c r="W877" s="399">
        <v>-3.7793142339829701E-2</v>
      </c>
      <c r="X877" s="399">
        <v>0.15824107582766</v>
      </c>
      <c r="Y877" s="399">
        <v>3.4905464688198697E-2</v>
      </c>
      <c r="Z877" s="399">
        <v>3.4086532701787402E-2</v>
      </c>
      <c r="AA877" s="399">
        <v>7.2103926372877505E-2</v>
      </c>
      <c r="AB877" s="399">
        <v>0.17528205971923699</v>
      </c>
      <c r="AC877" s="399">
        <v>9.86517611486179E-2</v>
      </c>
      <c r="AD877" s="399">
        <v>0.10024978799215201</v>
      </c>
      <c r="AE877" s="399">
        <v>0.16168660370503299</v>
      </c>
      <c r="AF877" s="399">
        <v>4.5208471725216498E-2</v>
      </c>
      <c r="AG877" s="399">
        <v>9.3971158648135905E-2</v>
      </c>
      <c r="AH877" s="399">
        <v>-1.0204944588727401E-2</v>
      </c>
      <c r="AI877" s="399">
        <v>-1.4245445902590101E-2</v>
      </c>
      <c r="AJ877" s="399">
        <v>-1.17059194732418E-2</v>
      </c>
      <c r="AK877" s="399">
        <v>2.4351949779946001E-2</v>
      </c>
      <c r="AL877" s="399">
        <v>2.77777370706393E-2</v>
      </c>
      <c r="AM877" s="399">
        <v>4.5922871310937197E-3</v>
      </c>
      <c r="AN877" s="399">
        <v>0.137038391620562</v>
      </c>
      <c r="AO877" s="399">
        <v>2.9240643425822999E-2</v>
      </c>
      <c r="AP877" s="399">
        <v>5.2740525116789297E-2</v>
      </c>
      <c r="AQ877" s="399">
        <v>2.3638340546307798E-2</v>
      </c>
      <c r="AR877" s="399">
        <v>0.28580945189988399</v>
      </c>
      <c r="AS877" s="399">
        <v>6.1670825370383903E-2</v>
      </c>
      <c r="AT877" s="399">
        <v>-1.7902098131361501E-4</v>
      </c>
      <c r="AU877" s="399">
        <v>-8.2597327009665003E-2</v>
      </c>
      <c r="AV877" s="399">
        <v>-1.14416070963454E-2</v>
      </c>
      <c r="AW877" s="399">
        <v>1.14547731879168E-2</v>
      </c>
      <c r="AX877" s="399">
        <v>9.5975848970173402E-2</v>
      </c>
      <c r="AY877" s="399">
        <v>2.7500033378601001E-2</v>
      </c>
      <c r="AZ877" s="399">
        <v>9.3278402585613193E-2</v>
      </c>
      <c r="BA877" s="399">
        <v>-2.2412900887488301E-2</v>
      </c>
      <c r="BB877" s="399">
        <v>-0.12214836257193</v>
      </c>
      <c r="BC877" s="399">
        <v>0.22242729748218201</v>
      </c>
      <c r="BD877" s="399">
        <v>4.8131452175700098E-2</v>
      </c>
      <c r="BE877" s="399">
        <v>-2.9166123277550401E-2</v>
      </c>
      <c r="BF877" s="399">
        <v>0.203327663089512</v>
      </c>
      <c r="BG877" s="399">
        <v>9.0073867520812104E-2</v>
      </c>
      <c r="BH877" s="399">
        <v>-5.9580183773745299E-3</v>
      </c>
      <c r="BI877" s="399">
        <v>8.7266720626518898E-2</v>
      </c>
      <c r="BJ877" s="399">
        <v>-9.0865031255768003E-2</v>
      </c>
      <c r="BK877" s="399">
        <v>0.11205086134343099</v>
      </c>
      <c r="BL877" s="399">
        <v>6.7102528718089305E-2</v>
      </c>
      <c r="BM877" s="399">
        <v>1.95124659166452E-2</v>
      </c>
      <c r="BN877" s="399">
        <v>7.2908676369026301E-2</v>
      </c>
      <c r="BO877" s="399">
        <v>4.23163317545334E-2</v>
      </c>
      <c r="BP877" s="399">
        <v>-7.9286686051076902E-2</v>
      </c>
      <c r="BQ877" s="399">
        <v>-0.109985259701065</v>
      </c>
      <c r="BR877" s="399">
        <v>-3.5447661001106898E-2</v>
      </c>
      <c r="BS877" s="399">
        <v>6.7859101017746504E-3</v>
      </c>
      <c r="BT877" s="399">
        <v>3.6255031877977698E-2</v>
      </c>
      <c r="BU877" s="399">
        <v>0.10866301149091701</v>
      </c>
      <c r="BV877" s="399">
        <v>5.9314197891027397E-2</v>
      </c>
      <c r="BW877" s="399">
        <v>6.4024238342496695E-2</v>
      </c>
      <c r="BX877" s="403">
        <v>1.68740585602709E-2</v>
      </c>
      <c r="BY877" s="399">
        <v>-3.08651344153314E-2</v>
      </c>
      <c r="BZ877" s="399">
        <v>-3.6070174617044003E-2</v>
      </c>
      <c r="CA877" s="399">
        <v>0.12488141967267399</v>
      </c>
      <c r="CB877" s="399">
        <v>-9.7963610852669306E-3</v>
      </c>
      <c r="CC877" s="399">
        <v>0</v>
      </c>
      <c r="CD877" s="399">
        <v>-1.8365269808567501E-2</v>
      </c>
      <c r="CE877" s="399">
        <v>-3.79506872577473E-2</v>
      </c>
      <c r="CF877" s="399">
        <v>-9.4465327804380203E-2</v>
      </c>
      <c r="CG877" s="399">
        <v>-1.2052247874739099E-2</v>
      </c>
      <c r="CH877" s="399">
        <v>-1.94421030242397E-3</v>
      </c>
      <c r="CI877" s="399">
        <v>-0.13364094175296201</v>
      </c>
      <c r="CJ877" s="399">
        <v>4.2318377305681797E-2</v>
      </c>
      <c r="CK877" s="399">
        <v>2.4724746999999998E-2</v>
      </c>
      <c r="CL877" s="399">
        <v>-7.9355247000000004E-2</v>
      </c>
      <c r="CM877" s="399">
        <v>-2.2081047999999999E-2</v>
      </c>
      <c r="CN877" s="399">
        <v>5.1469722000000002E-2</v>
      </c>
      <c r="CO877" s="399">
        <v>-3.8630981000000002E-2</v>
      </c>
      <c r="CP877" s="399">
        <v>8.9090060000000006E-3</v>
      </c>
      <c r="CQ877" s="399">
        <v>-1.5738551E-2</v>
      </c>
      <c r="CR877" s="399">
        <v>0.107848851933385</v>
      </c>
      <c r="CS877" s="399">
        <v>-5.0556788999999998E-2</v>
      </c>
      <c r="CT877" s="399">
        <v>-2.0214814000000001E-2</v>
      </c>
      <c r="CU877" s="399">
        <v>0.40584905799999998</v>
      </c>
      <c r="CV877" s="399">
        <v>1.7248191999999999E-2</v>
      </c>
      <c r="CW877" s="399">
        <v>0.148486119</v>
      </c>
      <c r="CX877" s="399">
        <v>1.1214668000000001E-2</v>
      </c>
      <c r="CY877" s="399">
        <v>0.183902657368055</v>
      </c>
      <c r="CZ877" s="399">
        <v>5.8879700000000002E-3</v>
      </c>
      <c r="DA877" s="399">
        <v>-4.8000000000000001E-2</v>
      </c>
      <c r="DB877" s="813">
        <v>2.9241E-2</v>
      </c>
      <c r="DC877" s="399">
        <v>4.0509088999999998E-2</v>
      </c>
      <c r="DD877" s="399">
        <v>4.8519567999999999E-2</v>
      </c>
      <c r="DE877" s="813">
        <v>4.7297354E-2</v>
      </c>
      <c r="DG877" s="404"/>
      <c r="DI877" s="399"/>
      <c r="DJ877" s="399"/>
      <c r="DK877" s="399"/>
    </row>
    <row r="878" spans="1:115" customFormat="1">
      <c r="A878" s="398">
        <f t="shared" si="64"/>
        <v>45382</v>
      </c>
      <c r="B878" s="402"/>
      <c r="C878" s="400" cm="1">
        <f t="array" ref="C878">IFERROR(INDEX(NAVTracking!$B:$B,MATCH($A878,NAVTracking!$A:$A,0)) / INDEX(NAVTracking!$B:$B,MATCH($A878,NAVTracking!$A:$A,0)-1)-1,0)</f>
        <v>2.8182998811578708E-2</v>
      </c>
      <c r="D878" s="399">
        <v>4.1999999999999997E-3</v>
      </c>
      <c r="E878" s="399">
        <v>3.1052369809862299E-2</v>
      </c>
      <c r="F878" s="399">
        <v>3.1744911867332297E-2</v>
      </c>
      <c r="G878" s="399">
        <v>6.3078889953222195E-2</v>
      </c>
      <c r="H878" s="399">
        <v>8.3290913570606105E-3</v>
      </c>
      <c r="I878" s="399">
        <v>0.104886424224037</v>
      </c>
      <c r="J878" s="399">
        <v>4.9648544089039702E-2</v>
      </c>
      <c r="K878" s="399">
        <v>4.8856482215288599E-2</v>
      </c>
      <c r="L878" s="399">
        <v>1.9510375207756302E-2</v>
      </c>
      <c r="M878" s="399">
        <v>2.8400180695210098E-2</v>
      </c>
      <c r="N878" s="399">
        <v>1.50672275689216E-2</v>
      </c>
      <c r="O878" s="399">
        <v>3.3714010909748897E-2</v>
      </c>
      <c r="P878" s="399">
        <v>2.2382054496369701E-2</v>
      </c>
      <c r="Q878" s="399">
        <v>6.9497784461033593E-2</v>
      </c>
      <c r="R878" s="399">
        <v>-5.1286330691346797E-2</v>
      </c>
      <c r="S878" s="399">
        <v>2.0955133647193499E-4</v>
      </c>
      <c r="T878" s="399">
        <v>-6.2535674245417797E-2</v>
      </c>
      <c r="U878" s="399">
        <v>0.110893865523482</v>
      </c>
      <c r="V878" s="399">
        <v>2.04798058863742E-2</v>
      </c>
      <c r="W878" s="399">
        <v>3.8981514624147798E-2</v>
      </c>
      <c r="X878" s="399">
        <v>5.2171261206195002E-2</v>
      </c>
      <c r="Y878" s="399">
        <v>2.7773395641050101E-2</v>
      </c>
      <c r="Z878" s="399">
        <v>9.17051414553018E-2</v>
      </c>
      <c r="AA878" s="399">
        <v>-1.51366593769194E-2</v>
      </c>
      <c r="AB878" s="399">
        <v>6.5934968349073295E-2</v>
      </c>
      <c r="AC878" s="399">
        <v>-2.3465466243389001E-2</v>
      </c>
      <c r="AD878" s="399">
        <v>7.3979789458506806E-2</v>
      </c>
      <c r="AE878" s="399">
        <v>9.66122835848226E-2</v>
      </c>
      <c r="AF878" s="399">
        <v>-1.04804237747052E-2</v>
      </c>
      <c r="AG878" s="399">
        <v>2.9452610930653201E-2</v>
      </c>
      <c r="AH878" s="399">
        <v>0.121144760417961</v>
      </c>
      <c r="AI878" s="399">
        <v>8.9283129464353003E-2</v>
      </c>
      <c r="AJ878" s="399">
        <v>9.0062006046870605E-2</v>
      </c>
      <c r="AK878" s="399">
        <v>8.2634262617596405E-2</v>
      </c>
      <c r="AL878" s="399">
        <v>5.4629142971962898E-2</v>
      </c>
      <c r="AM878" s="399">
        <v>6.2184769031584201E-2</v>
      </c>
      <c r="AN878" s="399">
        <v>3.7741819673177301E-2</v>
      </c>
      <c r="AO878" s="399">
        <v>-0.16365155118010599</v>
      </c>
      <c r="AP878" s="399">
        <v>4.4333299498325998E-2</v>
      </c>
      <c r="AQ878" s="399">
        <v>-9.2506772413389601E-2</v>
      </c>
      <c r="AR878" s="399">
        <v>0.14218119724696199</v>
      </c>
      <c r="AS878" s="399">
        <v>7.9839138531356796E-2</v>
      </c>
      <c r="AT878" s="399">
        <v>0.12473139326520601</v>
      </c>
      <c r="AU878" s="399">
        <v>-8.5074815484357302E-2</v>
      </c>
      <c r="AV878" s="399">
        <v>5.8485535158617097E-2</v>
      </c>
      <c r="AW878" s="399">
        <v>2.08254530498952E-2</v>
      </c>
      <c r="AX878" s="399">
        <v>-0.103488528610897</v>
      </c>
      <c r="AY878" s="399">
        <v>0.17761557064701899</v>
      </c>
      <c r="AZ878" s="399">
        <v>4.6080136882868702E-2</v>
      </c>
      <c r="BA878" s="399">
        <v>6.6765767490996705E-2</v>
      </c>
      <c r="BB878" s="399">
        <v>-8.1575220622076496E-4</v>
      </c>
      <c r="BC878" s="399">
        <v>6.43010007783959E-2</v>
      </c>
      <c r="BD878" s="399">
        <v>2.2997768744539002E-2</v>
      </c>
      <c r="BE878" s="399">
        <v>-6.4885214909788901E-3</v>
      </c>
      <c r="BF878" s="399">
        <v>4.0463559402623597E-2</v>
      </c>
      <c r="BG878" s="399">
        <v>6.7524130299207494E-2</v>
      </c>
      <c r="BH878" s="399">
        <v>1.21566721028534E-2</v>
      </c>
      <c r="BI878" s="399">
        <v>2.7404585539923601E-2</v>
      </c>
      <c r="BJ878" s="399">
        <v>1.77841450308358E-2</v>
      </c>
      <c r="BK878" s="399">
        <v>9.7227218982818706E-2</v>
      </c>
      <c r="BL878" s="399">
        <v>7.6534404186980196E-2</v>
      </c>
      <c r="BM878" s="399">
        <v>3.4984413954479002E-2</v>
      </c>
      <c r="BN878" s="399">
        <v>4.4822375363560298E-2</v>
      </c>
      <c r="BO878" s="399">
        <v>3.7694962130075199E-2</v>
      </c>
      <c r="BP878" s="399">
        <v>1.16686142606929E-2</v>
      </c>
      <c r="BQ878" s="399">
        <v>9.7887886485025402E-2</v>
      </c>
      <c r="BR878" s="399">
        <v>6.1794672310591103E-3</v>
      </c>
      <c r="BS878" s="399">
        <v>1.3480244911965301E-2</v>
      </c>
      <c r="BT878" s="399">
        <v>-1.2595626562643699E-2</v>
      </c>
      <c r="BU878" s="399">
        <v>3.75940382887529E-2</v>
      </c>
      <c r="BV878" s="399">
        <v>0.106637359216678</v>
      </c>
      <c r="BW878" s="399">
        <v>3.01130281848811E-2</v>
      </c>
      <c r="BX878" s="403">
        <v>-4.8990710079366197E-4</v>
      </c>
      <c r="BY878" s="399">
        <v>5.3141643864888601E-2</v>
      </c>
      <c r="BZ878" s="399">
        <v>3.1837976012053501E-2</v>
      </c>
      <c r="CA878" s="399">
        <v>0.108406028482188</v>
      </c>
      <c r="CB878" s="399">
        <v>3.2585805714244499E-2</v>
      </c>
      <c r="CC878" s="399">
        <v>7.2475449651588905E-2</v>
      </c>
      <c r="CD878" s="399">
        <v>-6.6564965911235702E-2</v>
      </c>
      <c r="CE878" s="399">
        <v>-5.98290496469304E-2</v>
      </c>
      <c r="CF878" s="399">
        <v>0.15592762196292201</v>
      </c>
      <c r="CG878" s="399">
        <v>3.2808355118167001E-2</v>
      </c>
      <c r="CH878" s="399">
        <v>0.134078197739123</v>
      </c>
      <c r="CI878" s="399">
        <v>-1.02068123242046E-2</v>
      </c>
      <c r="CJ878" s="399">
        <v>1.7116299974708701E-2</v>
      </c>
      <c r="CK878" s="399">
        <v>-3.726399E-3</v>
      </c>
      <c r="CL878" s="399">
        <v>4.2345269999999997E-2</v>
      </c>
      <c r="CM878" s="399">
        <v>3.5014910000000003E-2</v>
      </c>
      <c r="CN878" s="399">
        <v>7.7251718999999996E-2</v>
      </c>
      <c r="CO878" s="399">
        <v>3.0959997999999999E-2</v>
      </c>
      <c r="CP878" s="399">
        <v>2.7480180999999999E-2</v>
      </c>
      <c r="CQ878" s="399">
        <v>-2.4190249E-2</v>
      </c>
      <c r="CR878" s="399">
        <v>4.0167028405670699E-2</v>
      </c>
      <c r="CS878" s="399">
        <v>2.7365146999999999E-2</v>
      </c>
      <c r="CT878" s="399">
        <v>4.1687504E-2</v>
      </c>
      <c r="CU878" s="399">
        <v>4.0014205999999997E-2</v>
      </c>
      <c r="CV878" s="399">
        <v>0.12844766499999999</v>
      </c>
      <c r="CW878" s="399">
        <v>2.444337E-3</v>
      </c>
      <c r="CX878" s="399">
        <v>0.124932321</v>
      </c>
      <c r="CY878" s="399">
        <v>2.82493419558567E-2</v>
      </c>
      <c r="CZ878" s="399">
        <v>0.116896771</v>
      </c>
      <c r="DA878" s="399">
        <v>0.118102</v>
      </c>
      <c r="DB878" s="813">
        <v>-0.16364999999999999</v>
      </c>
      <c r="DC878" s="399">
        <v>2.7555963999999999E-2</v>
      </c>
      <c r="DD878" s="399">
        <v>-4.1975600000000002E-2</v>
      </c>
      <c r="DE878" s="813">
        <v>0.112092742</v>
      </c>
      <c r="DG878" s="404"/>
      <c r="DI878" s="399"/>
      <c r="DJ878" s="399"/>
      <c r="DK878" s="399"/>
    </row>
    <row r="879" spans="1:115" customFormat="1">
      <c r="A879" s="398">
        <f t="shared" si="64"/>
        <v>45412</v>
      </c>
      <c r="B879" s="402"/>
      <c r="C879" s="400" cm="1">
        <f t="array" ref="C879">IFERROR(INDEX(NAVTracking!$B:$B,MATCH($A879,NAVTracking!$A:$A,0)) / INDEX(NAVTracking!$B:$B,MATCH($A879,NAVTracking!$A:$A,0)-1)-1,0)</f>
        <v>-3.1743518285832883E-2</v>
      </c>
      <c r="D879" s="399">
        <v>4.1999999999999997E-3</v>
      </c>
      <c r="E879" s="399">
        <v>-4.4734239000000002E-2</v>
      </c>
      <c r="F879" s="399">
        <v>-4.3998939000000001E-2</v>
      </c>
      <c r="G879" s="399">
        <v>-4.8720789E-2</v>
      </c>
      <c r="H879" s="399">
        <v>-5.2969509999999997E-2</v>
      </c>
      <c r="I879" s="399">
        <v>-1.0174611E-2</v>
      </c>
      <c r="J879" s="399">
        <v>-4.6195871999999999E-2</v>
      </c>
      <c r="K879" s="399">
        <v>-4.1367982999999997E-2</v>
      </c>
      <c r="L879" s="399">
        <v>-7.9440399999999994E-2</v>
      </c>
      <c r="M879" s="399">
        <v>-3.9780527000000003E-2</v>
      </c>
      <c r="N879" s="399">
        <v>-5.6471024000000002E-2</v>
      </c>
      <c r="O879" s="399">
        <v>-1.6361319999999999E-2</v>
      </c>
      <c r="P879" s="399">
        <v>-5.3526405999999999E-2</v>
      </c>
      <c r="Q879" s="399">
        <v>1.5850718999999999E-2</v>
      </c>
      <c r="R879" s="399">
        <v>-6.7062930000000003E-3</v>
      </c>
      <c r="S879" s="399">
        <v>-3.1432686000000001E-2</v>
      </c>
      <c r="T879" s="399">
        <v>-0.122499861</v>
      </c>
      <c r="U879" s="399">
        <v>-4.0473505999999999E-2</v>
      </c>
      <c r="V879" s="399">
        <v>-2.9825949000000001E-2</v>
      </c>
      <c r="W879" s="399">
        <v>-1.7857116999999999E-2</v>
      </c>
      <c r="X879" s="399">
        <v>3.2808823000000001E-2</v>
      </c>
      <c r="Y879" s="399">
        <v>-0.10634162799999999</v>
      </c>
      <c r="Z879" s="399">
        <v>-8.5587870999999996E-2</v>
      </c>
      <c r="AA879" s="399">
        <v>-1.1697199E-2</v>
      </c>
      <c r="AB879" s="399">
        <v>-0.15482565200000001</v>
      </c>
      <c r="AC879" s="399">
        <v>-0.107045679</v>
      </c>
      <c r="AD879" s="399">
        <v>-0.104789114</v>
      </c>
      <c r="AE879" s="399">
        <v>-9.2023593000000001E-2</v>
      </c>
      <c r="AF879" s="399">
        <v>-3.6517619000000001E-2</v>
      </c>
      <c r="AG879" s="399">
        <v>-5.7583479E-2</v>
      </c>
      <c r="AH879" s="399">
        <v>7.7850065999999996E-2</v>
      </c>
      <c r="AI879" s="399">
        <v>8.1308343000000005E-2</v>
      </c>
      <c r="AJ879" s="399">
        <v>7.8513289E-2</v>
      </c>
      <c r="AK879" s="399">
        <v>-3.4408550000000003E-2</v>
      </c>
      <c r="AL879" s="399">
        <v>1.2336346999999999E-2</v>
      </c>
      <c r="AM879" s="399">
        <v>2.2116185999999999E-2</v>
      </c>
      <c r="AN879" s="399">
        <v>-7.9417900999999999E-2</v>
      </c>
      <c r="AO879" s="399">
        <v>-7.6923046999999994E-2</v>
      </c>
      <c r="AP879" s="399">
        <v>-2.0689618999999999E-2</v>
      </c>
      <c r="AQ879" s="399">
        <v>-1.8301825000000001E-2</v>
      </c>
      <c r="AR879" s="399">
        <v>-4.3760226999999999E-2</v>
      </c>
      <c r="AS879" s="399">
        <v>-1.0106301999999999E-2</v>
      </c>
      <c r="AT879" s="399">
        <v>-9.1496810999999997E-2</v>
      </c>
      <c r="AU879" s="399">
        <v>2.3791960000000001E-2</v>
      </c>
      <c r="AV879" s="399">
        <v>5.1426550000000003E-3</v>
      </c>
      <c r="AW879" s="399">
        <v>1.2350032E-2</v>
      </c>
      <c r="AX879" s="399">
        <v>2.439994E-3</v>
      </c>
      <c r="AY879" s="399">
        <v>1.2136696000000001E-2</v>
      </c>
      <c r="AZ879" s="399">
        <v>-0.13739096000000001</v>
      </c>
      <c r="BA879" s="399">
        <v>2.4533109000000001E-2</v>
      </c>
      <c r="BB879" s="399">
        <v>-3.6972221E-2</v>
      </c>
      <c r="BC879" s="399">
        <v>-0.13691181799999999</v>
      </c>
      <c r="BD879" s="399">
        <v>-7.2273714000000003E-2</v>
      </c>
      <c r="BE879" s="399">
        <v>-6.0285667000000001E-2</v>
      </c>
      <c r="BF879" s="399">
        <v>0.166699294</v>
      </c>
      <c r="BG879" s="399">
        <v>-8.5090421999999999E-2</v>
      </c>
      <c r="BH879" s="399">
        <v>-4.1103203999999997E-2</v>
      </c>
      <c r="BI879" s="399">
        <v>-0.142992812</v>
      </c>
      <c r="BJ879" s="399">
        <v>-2.8348603E-2</v>
      </c>
      <c r="BK879" s="399">
        <v>-8.3618665999999994E-2</v>
      </c>
      <c r="BL879" s="399">
        <v>-3.7152073000000001E-2</v>
      </c>
      <c r="BM879" s="399">
        <v>-7.1337295999999994E-2</v>
      </c>
      <c r="BN879" s="399">
        <v>-0.115249369</v>
      </c>
      <c r="BO879" s="399">
        <v>2.2378561000000002E-2</v>
      </c>
      <c r="BP879" s="399">
        <v>-0.11438316</v>
      </c>
      <c r="BQ879" s="399">
        <v>-1.6278271E-2</v>
      </c>
      <c r="BR879" s="399">
        <v>-2.2235739000000001E-2</v>
      </c>
      <c r="BS879" s="399">
        <v>-5.3971110000000003E-2</v>
      </c>
      <c r="BT879" s="399">
        <v>-3.7516104000000002E-2</v>
      </c>
      <c r="BU879" s="399">
        <v>-5.0310147999999999E-2</v>
      </c>
      <c r="BV879" s="399">
        <v>-1.8081544000000001E-2</v>
      </c>
      <c r="BW879" s="399">
        <v>-1.3628016999999999E-2</v>
      </c>
      <c r="BX879" s="403">
        <v>5.8203530000000003E-3</v>
      </c>
      <c r="BY879" s="399">
        <v>1.6027322E-2</v>
      </c>
      <c r="BZ879" s="399">
        <v>-5.1015418999999999E-2</v>
      </c>
      <c r="CA879" s="399">
        <v>-3.8272940000000002E-3</v>
      </c>
      <c r="CB879" s="399">
        <v>3.6236626000000001E-2</v>
      </c>
      <c r="CC879" s="399">
        <v>-0.14286381200000001</v>
      </c>
      <c r="CD879" s="399">
        <v>7.6817206999999998E-2</v>
      </c>
      <c r="CE879" s="399">
        <v>0.118881104</v>
      </c>
      <c r="CF879" s="399">
        <v>0.13392849700000001</v>
      </c>
      <c r="CG879" s="399">
        <v>-6.0998833000000002E-2</v>
      </c>
      <c r="CH879" s="399">
        <v>-0.13373479699999999</v>
      </c>
      <c r="CI879" s="399">
        <v>-7.1736014000000001E-2</v>
      </c>
      <c r="CJ879" s="399">
        <v>-7.4610225000000002E-2</v>
      </c>
      <c r="CK879" s="399">
        <v>-7.4629365000000003E-2</v>
      </c>
      <c r="CL879" s="399">
        <v>-0.100892859</v>
      </c>
      <c r="CM879" s="399">
        <v>-2.9820549999999999E-3</v>
      </c>
      <c r="CN879" s="399">
        <v>-0.11821121800000001</v>
      </c>
      <c r="CO879" s="399">
        <v>8.9999999999999998E-4</v>
      </c>
      <c r="CP879" s="399">
        <v>9.6439999999999998E-3</v>
      </c>
      <c r="CQ879" s="399">
        <v>-3.9495742E-2</v>
      </c>
      <c r="CR879" s="399">
        <v>-2.4067523E-2</v>
      </c>
      <c r="CS879" s="399">
        <v>-8.7388817999999993E-2</v>
      </c>
      <c r="CT879" s="399">
        <v>3.4117499999999999E-3</v>
      </c>
      <c r="CU879" s="399">
        <v>-2.6124413999999999E-2</v>
      </c>
      <c r="CV879" s="399">
        <v>-0.11411919800000001</v>
      </c>
      <c r="CW879" s="399">
        <v>1.7504088000000001E-2</v>
      </c>
      <c r="CX879" s="399">
        <v>-9.9751468999999995E-2</v>
      </c>
      <c r="CY879" s="399">
        <v>-2.4550603280433299E-2</v>
      </c>
      <c r="CZ879" s="399">
        <v>4.0556729999999999E-2</v>
      </c>
      <c r="DA879" s="399">
        <v>-5.5399999999999998E-2</v>
      </c>
      <c r="DB879" s="813">
        <v>-7.6920000000000002E-2</v>
      </c>
      <c r="DC879" s="399">
        <v>-5.9714437000000002E-2</v>
      </c>
      <c r="DD879" s="399">
        <v>-6.3034093999999999E-2</v>
      </c>
      <c r="DE879" s="813">
        <v>9.6875629999999997E-3</v>
      </c>
      <c r="DG879" s="404"/>
      <c r="DI879" s="399"/>
      <c r="DJ879" s="399"/>
      <c r="DK879" s="399"/>
    </row>
    <row r="880" spans="1:115" customFormat="1">
      <c r="A880" s="398">
        <f t="shared" si="64"/>
        <v>45443</v>
      </c>
      <c r="B880" s="402"/>
      <c r="C880" s="400" cm="1">
        <f t="array" ref="C880">IFERROR(INDEX(NAVTracking!$B:$B,MATCH($A880,NAVTracking!$A:$A,0)) / INDEX(NAVTracking!$B:$B,MATCH($A880,NAVTracking!$A:$A,0)-1)-1,0)</f>
        <v>2.6480885999637049E-2</v>
      </c>
      <c r="D880" s="399">
        <v>4.1999999999999997E-3</v>
      </c>
      <c r="E880" s="399">
        <v>4.5724239E-2</v>
      </c>
      <c r="F880" s="399">
        <v>4.7775127000000001E-2</v>
      </c>
      <c r="G880" s="399">
        <v>3.8720585000000002E-2</v>
      </c>
      <c r="H880" s="399">
        <v>1.1997373E-2</v>
      </c>
      <c r="I880" s="399">
        <v>1.5341910000000001E-3</v>
      </c>
      <c r="J880" s="399">
        <v>3.4302640000000002E-2</v>
      </c>
      <c r="K880" s="399">
        <v>2.3541935999999999E-2</v>
      </c>
      <c r="L880" s="399">
        <v>4.5597257000000002E-2</v>
      </c>
      <c r="M880" s="399">
        <v>6.4047621999999998E-2</v>
      </c>
      <c r="N880" s="399">
        <v>8.0609577000000002E-2</v>
      </c>
      <c r="O880" s="399">
        <v>2.5398367000000002E-2</v>
      </c>
      <c r="P880" s="399">
        <v>2.5035188999999999E-2</v>
      </c>
      <c r="Q880" s="399">
        <v>8.6923439000000005E-2</v>
      </c>
      <c r="R880" s="399">
        <v>0.13022224399999999</v>
      </c>
      <c r="S880" s="399">
        <v>1.2526356000000001E-2</v>
      </c>
      <c r="T880" s="399">
        <v>5.3794599999999998E-2</v>
      </c>
      <c r="U880" s="399">
        <v>-6.7355801000000007E-2</v>
      </c>
      <c r="V880" s="399">
        <v>8.2285850000000001E-3</v>
      </c>
      <c r="W880" s="399">
        <v>-5.9961358999999999E-2</v>
      </c>
      <c r="X880" s="399">
        <v>-2.0123369999999999E-3</v>
      </c>
      <c r="Y880" s="399">
        <v>3.3359077000000001E-2</v>
      </c>
      <c r="Z880" s="399">
        <v>4.8008882000000003E-2</v>
      </c>
      <c r="AA880" s="399">
        <v>0.120334762</v>
      </c>
      <c r="AB880" s="399">
        <v>-8.9781649000000005E-2</v>
      </c>
      <c r="AC880" s="399">
        <v>-0.12828135099999999</v>
      </c>
      <c r="AD880" s="399">
        <v>-1.6380426E-2</v>
      </c>
      <c r="AE880" s="399">
        <v>-6.4716414999999999E-2</v>
      </c>
      <c r="AF880" s="399">
        <v>4.7269070000000003E-2</v>
      </c>
      <c r="AG880" s="399">
        <v>0.122572562</v>
      </c>
      <c r="AH880" s="399">
        <v>8.2744920999999999E-2</v>
      </c>
      <c r="AI880" s="399">
        <v>5.6608331999999997E-2</v>
      </c>
      <c r="AJ880" s="399">
        <v>5.9712431000000003E-2</v>
      </c>
      <c r="AK880" s="399">
        <v>3.3407524000000001E-2</v>
      </c>
      <c r="AL880" s="399">
        <v>6.6192480999999997E-2</v>
      </c>
      <c r="AM880" s="399">
        <v>1.1636186E-2</v>
      </c>
      <c r="AN880" s="399">
        <v>4.251974E-2</v>
      </c>
      <c r="AO880" s="399">
        <v>-0.13480314800000001</v>
      </c>
      <c r="AP880" s="399">
        <v>-2.8478650000000001E-2</v>
      </c>
      <c r="AQ880" s="399">
        <v>3.0240676000000001E-2</v>
      </c>
      <c r="AR880" s="399">
        <v>0.26887112699999999</v>
      </c>
      <c r="AS880" s="399">
        <v>0.16202167100000001</v>
      </c>
      <c r="AT880" s="399">
        <v>3.0241743000000001E-2</v>
      </c>
      <c r="AU880" s="399">
        <v>1.3819618000000001E-2</v>
      </c>
      <c r="AV880" s="399">
        <v>-1.7111101E-2</v>
      </c>
      <c r="AW880" s="399">
        <v>8.2107629999999994E-3</v>
      </c>
      <c r="AX880" s="399">
        <v>0.128902553</v>
      </c>
      <c r="AY880" s="399">
        <v>9.1666576E-2</v>
      </c>
      <c r="AZ880" s="399">
        <v>1.6281671000000001E-2</v>
      </c>
      <c r="BA880" s="399">
        <v>0.10032031900000001</v>
      </c>
      <c r="BB880" s="399">
        <v>-2.7855559999999998E-3</v>
      </c>
      <c r="BC880" s="399">
        <v>-0.122191756</v>
      </c>
      <c r="BD880" s="399">
        <v>9.9924067000000005E-2</v>
      </c>
      <c r="BE880" s="399">
        <v>0.15918637299999999</v>
      </c>
      <c r="BF880" s="399">
        <v>2.7470675999999999E-2</v>
      </c>
      <c r="BG880" s="399">
        <v>1.0479756999999999E-2</v>
      </c>
      <c r="BH880" s="399">
        <v>0.19286724299999999</v>
      </c>
      <c r="BI880" s="399">
        <v>-0.122431496</v>
      </c>
      <c r="BJ880" s="399">
        <v>2.8446356999999999E-2</v>
      </c>
      <c r="BK880" s="399">
        <v>1.1806143E-2</v>
      </c>
      <c r="BL880" s="399">
        <v>5.6795641000000001E-2</v>
      </c>
      <c r="BM880" s="399">
        <v>8.4992715999999996E-2</v>
      </c>
      <c r="BN880" s="399">
        <v>0.160157455</v>
      </c>
      <c r="BO880" s="399">
        <v>1.654922E-2</v>
      </c>
      <c r="BP880" s="399">
        <v>5.0380406000000003E-2</v>
      </c>
      <c r="BQ880" s="399">
        <v>0.123278633</v>
      </c>
      <c r="BR880" s="399">
        <v>2.4126515000000001E-2</v>
      </c>
      <c r="BS880" s="399">
        <v>-6.3944887000000006E-2</v>
      </c>
      <c r="BT880" s="399">
        <v>1.6210248999999999E-2</v>
      </c>
      <c r="BU880" s="399">
        <v>-1.2336758999999999E-2</v>
      </c>
      <c r="BV880" s="399">
        <v>1.0330116E-2</v>
      </c>
      <c r="BW880" s="399">
        <v>0.111838638</v>
      </c>
      <c r="BX880" s="403">
        <v>6.9798255000000003E-2</v>
      </c>
      <c r="BY880" s="399">
        <v>6.4598695999999997E-2</v>
      </c>
      <c r="BZ880" s="399">
        <v>-1.0217090999999999E-2</v>
      </c>
      <c r="CA880" s="399">
        <v>0.10511762700000001</v>
      </c>
      <c r="CB880" s="399">
        <v>6.7832279999999995E-2</v>
      </c>
      <c r="CC880" s="399">
        <v>-0.119775583</v>
      </c>
      <c r="CD880" s="399">
        <v>0.196517003</v>
      </c>
      <c r="CE880" s="399">
        <v>1.3749957E-2</v>
      </c>
      <c r="CF880" s="399">
        <v>3.1988250000000003E-2</v>
      </c>
      <c r="CG880" s="399">
        <v>5.4638763999999999E-2</v>
      </c>
      <c r="CH880" s="399">
        <v>-3.3487745999999999E-2</v>
      </c>
      <c r="CI880" s="399">
        <v>8.6649936999999996E-2</v>
      </c>
      <c r="CJ880" s="399">
        <v>6.8191018000000006E-2</v>
      </c>
      <c r="CK880" s="399">
        <v>0.100487282</v>
      </c>
      <c r="CL880" s="399">
        <v>0.23896482199999999</v>
      </c>
      <c r="CM880" s="399">
        <v>2.7012719000000001E-2</v>
      </c>
      <c r="CN880" s="399">
        <v>3.5701678000000001E-2</v>
      </c>
      <c r="CO880" s="399">
        <v>7.5150999999999996E-2</v>
      </c>
      <c r="CP880" s="399">
        <v>1.8779000000000001E-2</v>
      </c>
      <c r="CQ880" s="399">
        <v>3.8495149999999999E-2</v>
      </c>
      <c r="CR880" s="399">
        <v>1.3027535999999999E-2</v>
      </c>
      <c r="CS880" s="399">
        <v>-2.375018E-3</v>
      </c>
      <c r="CT880" s="399">
        <v>7.4188830000000002E-3</v>
      </c>
      <c r="CU880" s="399">
        <v>5.8863846999999997E-2</v>
      </c>
      <c r="CV880" s="399">
        <v>9.5551201000000002E-2</v>
      </c>
      <c r="CW880" s="399">
        <v>-0.15790822900000001</v>
      </c>
      <c r="CX880" s="399">
        <v>1.6930145000000001E-2</v>
      </c>
      <c r="CY880" s="399">
        <v>0.26894405807091598</v>
      </c>
      <c r="CZ880" s="399">
        <v>-5.7367770999999998E-2</v>
      </c>
      <c r="DA880" s="399">
        <v>6.4016000000000003E-2</v>
      </c>
      <c r="DB880" s="813">
        <v>-0.1348</v>
      </c>
      <c r="DC880" s="399">
        <v>1.3640454E-2</v>
      </c>
      <c r="DD880" s="399">
        <v>-3.5670492999999998E-2</v>
      </c>
      <c r="DE880" s="813">
        <v>3.6099773000000002E-2</v>
      </c>
      <c r="DG880" s="404"/>
      <c r="DI880" s="399"/>
      <c r="DJ880" s="399"/>
      <c r="DK880" s="399"/>
    </row>
    <row r="881" spans="1:115" customFormat="1">
      <c r="A881" s="398">
        <f t="shared" si="64"/>
        <v>45473</v>
      </c>
      <c r="B881" s="402"/>
      <c r="C881" s="400" cm="1">
        <f t="array" ref="C881">IFERROR(INDEX(NAVTracking!$B:$B,MATCH($A881,NAVTracking!$A:$A,0)) / INDEX(NAVTracking!$B:$B,MATCH($A881,NAVTracking!$A:$A,0)-1)-1,0)</f>
        <v>7.5695788384344542E-3</v>
      </c>
      <c r="D881" s="399">
        <v>4.1999999999999997E-3</v>
      </c>
      <c r="E881" s="399">
        <v>2.9717031000000001E-2</v>
      </c>
      <c r="F881" s="399">
        <v>3.0106138000000001E-2</v>
      </c>
      <c r="G881" s="399">
        <v>-4.2336855E-2</v>
      </c>
      <c r="H881" s="399">
        <v>2.7850942E-2</v>
      </c>
      <c r="I881" s="399">
        <v>-1.5615298999999999E-2</v>
      </c>
      <c r="J881" s="399">
        <v>-6.5996409999999998E-3</v>
      </c>
      <c r="K881" s="399">
        <v>-1.4827017E-2</v>
      </c>
      <c r="L881" s="399">
        <v>1.8755959999999999E-2</v>
      </c>
      <c r="M881" s="399">
        <v>3.3208768E-2</v>
      </c>
      <c r="N881" s="399">
        <v>7.9949411999999997E-2</v>
      </c>
      <c r="O881" s="399">
        <v>-6.4894380000000002E-3</v>
      </c>
      <c r="P881" s="399">
        <v>1.7200578000000001E-2</v>
      </c>
      <c r="Q881" s="399">
        <v>-5.2571277999999999E-2</v>
      </c>
      <c r="R881" s="399">
        <v>9.5552639999999994E-2</v>
      </c>
      <c r="S881" s="399">
        <v>-1.9819120999999999E-2</v>
      </c>
      <c r="T881" s="399">
        <v>-2.8100582999999998E-2</v>
      </c>
      <c r="U881" s="399">
        <v>-8.4197339999999996E-2</v>
      </c>
      <c r="V881" s="399">
        <v>9.5273166000000006E-2</v>
      </c>
      <c r="W881" s="399">
        <v>-0.110288003</v>
      </c>
      <c r="X881" s="399">
        <v>-0.13303484700000001</v>
      </c>
      <c r="Y881" s="399">
        <v>2.7385902E-2</v>
      </c>
      <c r="Z881" s="399">
        <v>-2.3615038000000001E-2</v>
      </c>
      <c r="AA881" s="399">
        <v>4.9512867000000002E-2</v>
      </c>
      <c r="AB881" s="399">
        <v>-8.9234339999999992E-3</v>
      </c>
      <c r="AC881" s="399">
        <v>9.6655812999999993E-2</v>
      </c>
      <c r="AD881" s="399">
        <v>-3.4183063999999999E-2</v>
      </c>
      <c r="AE881" s="399">
        <v>-4.4461569999999999E-2</v>
      </c>
      <c r="AF881" s="399">
        <v>5.4760099E-2</v>
      </c>
      <c r="AG881" s="399">
        <v>2.7052282E-2</v>
      </c>
      <c r="AH881" s="399">
        <v>-0.10182735399999999</v>
      </c>
      <c r="AI881" s="399">
        <v>5.5580134000000003E-2</v>
      </c>
      <c r="AJ881" s="399">
        <v>5.7153914E-2</v>
      </c>
      <c r="AK881" s="399">
        <v>-4.1146143000000003E-2</v>
      </c>
      <c r="AL881" s="399">
        <v>1.9497205E-2</v>
      </c>
      <c r="AM881" s="399">
        <v>-1.92633E-4</v>
      </c>
      <c r="AN881" s="399">
        <v>0.144138929</v>
      </c>
      <c r="AO881" s="399">
        <v>-4.2597450000000002E-2</v>
      </c>
      <c r="AP881" s="399">
        <v>-7.9605430000000005E-3</v>
      </c>
      <c r="AQ881" s="399">
        <v>-0.20395018600000001</v>
      </c>
      <c r="AR881" s="399">
        <v>0.126943008</v>
      </c>
      <c r="AS881" s="399">
        <v>-2.9535826000000001E-2</v>
      </c>
      <c r="AT881" s="399">
        <v>0.20488087799999999</v>
      </c>
      <c r="AU881" s="399">
        <v>0.149537166</v>
      </c>
      <c r="AV881" s="399">
        <v>-3.8574427000000001E-2</v>
      </c>
      <c r="AW881" s="399">
        <v>2.3094880000000002E-3</v>
      </c>
      <c r="AX881" s="399">
        <v>1.3971012E-2</v>
      </c>
      <c r="AY881" s="399">
        <v>-0.116412153</v>
      </c>
      <c r="AZ881" s="399">
        <v>-1.7676087E-2</v>
      </c>
      <c r="BA881" s="399">
        <v>-3.2068876000000003E-2</v>
      </c>
      <c r="BB881" s="399">
        <v>3.1697847000000001E-2</v>
      </c>
      <c r="BC881" s="399">
        <v>6.3981899999999998E-3</v>
      </c>
      <c r="BD881" s="399">
        <v>6.7895248000000005E-2</v>
      </c>
      <c r="BE881" s="399">
        <v>2.9384647E-2</v>
      </c>
      <c r="BF881" s="399">
        <v>-9.6022160999999995E-2</v>
      </c>
      <c r="BG881" s="399">
        <v>3.3800482E-2</v>
      </c>
      <c r="BH881" s="399">
        <v>2.1606909000000001E-2</v>
      </c>
      <c r="BI881" s="399">
        <v>5.0272564999999998E-2</v>
      </c>
      <c r="BJ881" s="399">
        <v>-8.4346449999999993E-3</v>
      </c>
      <c r="BK881" s="399">
        <v>-1.6010852999999999E-2</v>
      </c>
      <c r="BL881" s="399">
        <v>-1.826011E-3</v>
      </c>
      <c r="BM881" s="399">
        <v>0.106261841</v>
      </c>
      <c r="BN881" s="399">
        <v>0.17749040199999999</v>
      </c>
      <c r="BO881" s="399">
        <v>-3.6229234999999999E-2</v>
      </c>
      <c r="BP881" s="399">
        <v>-2.1733648000000001E-2</v>
      </c>
      <c r="BQ881" s="399">
        <v>-1.990391E-2</v>
      </c>
      <c r="BR881" s="399">
        <v>3.2400908999999999E-2</v>
      </c>
      <c r="BS881" s="399">
        <v>-1.2492748E-2</v>
      </c>
      <c r="BT881" s="399">
        <v>-3.6665898000000002E-2</v>
      </c>
      <c r="BU881" s="399">
        <v>1.0789117000000001E-2</v>
      </c>
      <c r="BV881" s="399">
        <v>3.5398032000000003E-2</v>
      </c>
      <c r="BW881" s="399">
        <v>2.9653236999999999E-2</v>
      </c>
      <c r="BX881" s="403">
        <v>6.9729420000000002E-3</v>
      </c>
      <c r="BY881" s="399">
        <v>-3.2248684999999999E-2</v>
      </c>
      <c r="BZ881" s="399">
        <v>2.1720395E-2</v>
      </c>
      <c r="CA881" s="399">
        <v>-7.0605792000000001E-2</v>
      </c>
      <c r="CB881" s="399">
        <v>1.2513473000000001E-2</v>
      </c>
      <c r="CC881" s="399">
        <v>-9.0603709999999994E-3</v>
      </c>
      <c r="CD881" s="399">
        <v>-0.11236481500000001</v>
      </c>
      <c r="CE881" s="399">
        <v>-0.21516645600000001</v>
      </c>
      <c r="CF881" s="399">
        <v>4.3247579999999997E-3</v>
      </c>
      <c r="CG881" s="399">
        <v>5.6135272E-2</v>
      </c>
      <c r="CH881" s="399">
        <v>3.4665263000000002E-2</v>
      </c>
      <c r="CI881" s="399">
        <v>0.26402351400000001</v>
      </c>
      <c r="CJ881" s="399">
        <v>7.6650704E-2</v>
      </c>
      <c r="CK881" s="399">
        <v>7.2304581000000007E-2</v>
      </c>
      <c r="CL881" s="399">
        <v>6.0410639999999996E-3</v>
      </c>
      <c r="CM881" s="399">
        <v>-7.0767830000000004E-2</v>
      </c>
      <c r="CN881" s="399">
        <v>-1.9746881000000001E-2</v>
      </c>
      <c r="CO881" s="399">
        <v>-1.231E-2</v>
      </c>
      <c r="CP881" s="399">
        <v>1.9289000000000001E-2</v>
      </c>
      <c r="CQ881" s="399">
        <v>3.7068284999999999E-2</v>
      </c>
      <c r="CR881" s="399">
        <v>1.6149061999999999E-2</v>
      </c>
      <c r="CS881" s="399">
        <v>8.0430610000000007E-3</v>
      </c>
      <c r="CT881" s="399">
        <v>0.230993066</v>
      </c>
      <c r="CU881" s="399">
        <v>-7.0935422999999997E-2</v>
      </c>
      <c r="CV881" s="399">
        <v>-7.1130412000000004E-2</v>
      </c>
      <c r="CW881" s="399">
        <v>0.17938816599999999</v>
      </c>
      <c r="CX881" s="399">
        <v>-4.8623988999999999E-2</v>
      </c>
      <c r="CY881" s="399">
        <v>-8.2929799064425297E-2</v>
      </c>
      <c r="CZ881" s="399">
        <v>1.0598157E-2</v>
      </c>
      <c r="DA881" s="399">
        <v>-7.8100000000000003E-2</v>
      </c>
      <c r="DB881" s="813">
        <v>-4.2599999999999999E-2</v>
      </c>
      <c r="DC881" s="399">
        <v>-1.13789E-4</v>
      </c>
      <c r="DD881" s="399">
        <v>1.6831454999999999E-2</v>
      </c>
      <c r="DE881" s="813">
        <v>-6.9452840000000004E-3</v>
      </c>
      <c r="DG881" s="404"/>
      <c r="DI881" s="399"/>
      <c r="DJ881" s="399"/>
      <c r="DK881" s="399"/>
    </row>
    <row r="882" spans="1:115" customFormat="1">
      <c r="A882" s="398">
        <f t="shared" si="64"/>
        <v>45504</v>
      </c>
      <c r="B882" s="402"/>
      <c r="C882" s="400" cm="1">
        <f t="array" ref="C882">IFERROR(INDEX(NAVTracking!$B:$B,MATCH($A882,NAVTracking!$A:$A,0)) / INDEX(NAVTracking!$B:$B,MATCH($A882,NAVTracking!$A:$A,0)-1)-1,0)</f>
        <v>2.8006318871306668E-2</v>
      </c>
      <c r="D882" s="399">
        <v>4.1999999999999997E-3</v>
      </c>
      <c r="E882" s="399">
        <v>1.7772583000000002E-2</v>
      </c>
      <c r="F882" s="399">
        <v>2.0033338000000001E-2</v>
      </c>
      <c r="G882" s="399">
        <v>5.7986803000000003E-2</v>
      </c>
      <c r="H882" s="399">
        <v>3.1665274E-2</v>
      </c>
      <c r="I882" s="399">
        <v>2.4300372000000001E-2</v>
      </c>
      <c r="J882" s="399">
        <v>7.0184244000000007E-2</v>
      </c>
      <c r="K882" s="399">
        <v>5.5777549000000003E-2</v>
      </c>
      <c r="L882" s="399">
        <v>7.9393520999999995E-2</v>
      </c>
      <c r="M882" s="399">
        <v>-1.3169263E-2</v>
      </c>
      <c r="N882" s="399">
        <v>-1.4880620000000001E-2</v>
      </c>
      <c r="O882" s="399">
        <v>2.1326906999999999E-2</v>
      </c>
      <c r="P882" s="399">
        <v>3.2631551000000002E-2</v>
      </c>
      <c r="Q882" s="399">
        <v>6.8280194000000002E-2</v>
      </c>
      <c r="R882" s="399">
        <v>5.4410819999999999E-2</v>
      </c>
      <c r="S882" s="399">
        <v>0.10025553</v>
      </c>
      <c r="T882" s="399">
        <v>-0.109302819</v>
      </c>
      <c r="U882" s="399">
        <v>0.31992979399999999</v>
      </c>
      <c r="V882" s="399">
        <v>-3.2445042E-2</v>
      </c>
      <c r="W882" s="399">
        <v>2.4167393999999998E-2</v>
      </c>
      <c r="X882" s="399">
        <v>6.3478862999999996E-2</v>
      </c>
      <c r="Y882" s="399">
        <v>0.15489198900000001</v>
      </c>
      <c r="Z882" s="399">
        <v>9.6515179000000006E-2</v>
      </c>
      <c r="AA882" s="399">
        <v>-3.1553011999999998E-2</v>
      </c>
      <c r="AB882" s="399">
        <v>0.18162457100000001</v>
      </c>
      <c r="AC882" s="399">
        <v>8.1791020000000006E-3</v>
      </c>
      <c r="AD882" s="399">
        <v>-8.5393875999999994E-2</v>
      </c>
      <c r="AE882" s="399">
        <v>-5.2047131000000003E-2</v>
      </c>
      <c r="AF882" s="399">
        <v>-1.6836551000000002E-2</v>
      </c>
      <c r="AG882" s="399">
        <v>0.20131462899999999</v>
      </c>
      <c r="AH882" s="399">
        <v>0.177431487</v>
      </c>
      <c r="AI882" s="399">
        <v>-5.5991737E-2</v>
      </c>
      <c r="AJ882" s="399">
        <v>-5.8248701E-2</v>
      </c>
      <c r="AK882" s="399">
        <v>0.13429434500000001</v>
      </c>
      <c r="AL882" s="399">
        <v>7.7702067999999999E-2</v>
      </c>
      <c r="AM882" s="399">
        <v>0.16017978099999999</v>
      </c>
      <c r="AN882" s="399">
        <v>-0.13486405500000001</v>
      </c>
      <c r="AO882" s="399">
        <v>-0.13404756200000001</v>
      </c>
      <c r="AP882" s="399">
        <v>-8.6187444000000002E-2</v>
      </c>
      <c r="AQ882" s="399">
        <v>-6.7666460000000003E-3</v>
      </c>
      <c r="AR882" s="399">
        <v>-5.2776463000000003E-2</v>
      </c>
      <c r="AS882" s="399">
        <v>5.6038638000000002E-2</v>
      </c>
      <c r="AT882" s="399">
        <v>-9.6052840000000004E-3</v>
      </c>
      <c r="AU882" s="399">
        <v>-4.2122646E-2</v>
      </c>
      <c r="AV882" s="399">
        <v>4.6929036E-2</v>
      </c>
      <c r="AW882" s="399">
        <v>-1.9361700999999999E-2</v>
      </c>
      <c r="AX882" s="399">
        <v>0.23195253399999999</v>
      </c>
      <c r="AY882" s="399">
        <v>4.7516151999999999E-2</v>
      </c>
      <c r="AZ882" s="399">
        <v>0.17548502599999999</v>
      </c>
      <c r="BA882" s="399">
        <v>7.6704873000000007E-2</v>
      </c>
      <c r="BB882" s="399">
        <v>4.2848729000000002E-2</v>
      </c>
      <c r="BC882" s="399">
        <v>-4.0471343E-2</v>
      </c>
      <c r="BD882" s="399">
        <v>2.6521328E-2</v>
      </c>
      <c r="BE882" s="399">
        <v>5.7603686000000001E-2</v>
      </c>
      <c r="BF882" s="399">
        <v>0.22110005699999999</v>
      </c>
      <c r="BG882" s="399">
        <v>-0.137161106</v>
      </c>
      <c r="BH882" s="399">
        <v>1.3285544E-2</v>
      </c>
      <c r="BI882" s="399">
        <v>4.8740497000000001E-2</v>
      </c>
      <c r="BJ882" s="399">
        <v>5.0136278999999999E-2</v>
      </c>
      <c r="BK882" s="399">
        <v>4.3560292E-2</v>
      </c>
      <c r="BL882" s="399">
        <v>5.7941020000000003E-2</v>
      </c>
      <c r="BM882" s="399">
        <v>-5.3955400000000003E-4</v>
      </c>
      <c r="BN882" s="399">
        <v>-1.1213259E-2</v>
      </c>
      <c r="BO882" s="399">
        <v>2.5891850000000001E-2</v>
      </c>
      <c r="BP882" s="399">
        <v>6.2513030999999997E-2</v>
      </c>
      <c r="BQ882" s="399">
        <v>-7.0028013E-2</v>
      </c>
      <c r="BR882" s="399">
        <v>0.13136700700000001</v>
      </c>
      <c r="BS882" s="399">
        <v>2.0621626000000001E-2</v>
      </c>
      <c r="BT882" s="399">
        <v>1.2191916000000001E-2</v>
      </c>
      <c r="BU882" s="399">
        <v>3.3476908999999999E-2</v>
      </c>
      <c r="BV882" s="399">
        <v>-4.6061115999999999E-2</v>
      </c>
      <c r="BW882" s="399">
        <v>1.3735051E-2</v>
      </c>
      <c r="BX882" s="403">
        <v>3.4623715999999999E-2</v>
      </c>
      <c r="BY882" s="399">
        <v>9.0192487000000002E-2</v>
      </c>
      <c r="BZ882" s="399">
        <v>2.8522024E-2</v>
      </c>
      <c r="CA882" s="399">
        <v>7.6275005000000007E-2</v>
      </c>
      <c r="CB882" s="399">
        <v>0.13648476800000001</v>
      </c>
      <c r="CC882" s="399">
        <v>3.3035736000000003E-2</v>
      </c>
      <c r="CD882" s="399">
        <v>-3.0537779000000001E-2</v>
      </c>
      <c r="CE882" s="399">
        <v>6.2058204999999998E-2</v>
      </c>
      <c r="CF882" s="399">
        <v>0.171960854</v>
      </c>
      <c r="CG882" s="399">
        <v>-4.1163218000000001E-2</v>
      </c>
      <c r="CH882" s="399">
        <v>2.3526931000000001E-2</v>
      </c>
      <c r="CI882" s="399">
        <v>-0.111400265</v>
      </c>
      <c r="CJ882" s="399">
        <v>-6.3989272E-2</v>
      </c>
      <c r="CK882" s="399">
        <v>2.6792680999999999E-2</v>
      </c>
      <c r="CL882" s="399">
        <v>4.0432356000000003E-2</v>
      </c>
      <c r="CM882" s="399">
        <v>7.4253351999999995E-2</v>
      </c>
      <c r="CN882" s="399">
        <v>8.1993953999999994E-2</v>
      </c>
      <c r="CO882" s="399">
        <v>0.102199</v>
      </c>
      <c r="CP882" s="399">
        <v>4.8547E-2</v>
      </c>
      <c r="CQ882" s="399">
        <v>0.198618977</v>
      </c>
      <c r="CR882" s="399">
        <v>-5.0060901999999997E-2</v>
      </c>
      <c r="CS882" s="399">
        <v>0.114696056</v>
      </c>
      <c r="CT882" s="399">
        <v>-0.18390805900000001</v>
      </c>
      <c r="CU882" s="399">
        <v>9.3055435000000006E-2</v>
      </c>
      <c r="CV882" s="399">
        <v>0.14841668999999999</v>
      </c>
      <c r="CW882" s="399">
        <v>3.2402637999999997E-2</v>
      </c>
      <c r="CX882" s="399">
        <v>4.1590070000000002E-3</v>
      </c>
      <c r="CY882" s="399">
        <v>0.23277088827196801</v>
      </c>
      <c r="CZ882" s="399">
        <v>1.4407329999999999E-2</v>
      </c>
      <c r="DA882" s="399">
        <v>0.253444</v>
      </c>
      <c r="DB882" s="813">
        <v>-0.13405</v>
      </c>
      <c r="DC882" s="399">
        <v>-3.7619305999999998E-2</v>
      </c>
      <c r="DD882" s="399">
        <v>2.4944997E-2</v>
      </c>
      <c r="DE882" s="813">
        <v>8.5240592000000004E-2</v>
      </c>
      <c r="DG882" s="404"/>
      <c r="DI882" s="399"/>
      <c r="DJ882" s="399"/>
      <c r="DK882" s="399"/>
    </row>
    <row r="883" spans="1:115" customFormat="1">
      <c r="A883" s="398">
        <f t="shared" si="64"/>
        <v>45535</v>
      </c>
      <c r="B883" s="402"/>
      <c r="C883" s="400" cm="1">
        <f t="array" ref="C883">IFERROR(INDEX(NAVTracking!$B:$B,MATCH($A883,NAVTracking!$A:$A,0)) / INDEX(NAVTracking!$B:$B,MATCH($A883,NAVTracking!$A:$A,0)-1)-1,0)</f>
        <v>1.9285536770123901E-2</v>
      </c>
      <c r="D883" s="399">
        <v>4.1999999999999997E-3</v>
      </c>
      <c r="E883" s="399">
        <v>2.0369407590709699E-2</v>
      </c>
      <c r="F883" s="399">
        <v>2.1440290074144299E-2</v>
      </c>
      <c r="G883" s="399">
        <v>1.2659526586336199E-2</v>
      </c>
      <c r="H883" s="399">
        <v>-5.2448480267213099E-3</v>
      </c>
      <c r="I883" s="399">
        <v>-2.4795203199375001E-2</v>
      </c>
      <c r="J883" s="399">
        <v>3.7047460268041003E-2</v>
      </c>
      <c r="K883" s="399">
        <v>1.7919018474165899E-2</v>
      </c>
      <c r="L883" s="399">
        <v>5.2206509006910297E-2</v>
      </c>
      <c r="M883" s="399">
        <v>2.0384249395132701E-2</v>
      </c>
      <c r="N883" s="399">
        <v>1.04926721552229E-2</v>
      </c>
      <c r="O883" s="399">
        <v>4.8948653558899602E-2</v>
      </c>
      <c r="P883" s="399">
        <v>4.8856909527836299E-2</v>
      </c>
      <c r="Q883" s="399">
        <v>4.4741092608845401E-2</v>
      </c>
      <c r="R883" s="399">
        <v>3.2353497955068797E-2</v>
      </c>
      <c r="S883" s="399">
        <v>5.0605465358024099E-2</v>
      </c>
      <c r="T883" s="399">
        <v>2.8239216166290299E-2</v>
      </c>
      <c r="U883" s="399">
        <v>-0.21576461660263099</v>
      </c>
      <c r="V883" s="399">
        <v>-4.5352422298136297E-2</v>
      </c>
      <c r="W883" s="399">
        <v>-4.4597459205738398E-2</v>
      </c>
      <c r="X883" s="399">
        <v>-3.13365415668953E-4</v>
      </c>
      <c r="Y883" s="399">
        <v>1.47735999215115E-3</v>
      </c>
      <c r="Z883" s="399">
        <v>-0.10831944237629799</v>
      </c>
      <c r="AA883" s="399">
        <v>8.5620443896365403E-2</v>
      </c>
      <c r="AB883" s="399">
        <v>-0.18988121648739301</v>
      </c>
      <c r="AC883" s="399">
        <v>-2.2797510117142102E-2</v>
      </c>
      <c r="AD883" s="399">
        <v>-0.31082314443605502</v>
      </c>
      <c r="AE883" s="399">
        <v>-3.5329331857562402E-2</v>
      </c>
      <c r="AF883" s="399">
        <v>1.41815332944612E-2</v>
      </c>
      <c r="AG883" s="399">
        <v>-1.5339780419193001E-2</v>
      </c>
      <c r="AH883" s="399">
        <v>5.4599572424560696E-3</v>
      </c>
      <c r="AI883" s="399">
        <v>-4.6433664177102499E-2</v>
      </c>
      <c r="AJ883" s="399">
        <v>-4.7568986136905501E-2</v>
      </c>
      <c r="AK883" s="399">
        <v>1.33782584924535E-3</v>
      </c>
      <c r="AL883" s="399">
        <v>2.0823499835939101E-2</v>
      </c>
      <c r="AM883" s="399">
        <v>4.8309739550642598E-2</v>
      </c>
      <c r="AN883" s="399">
        <v>-0.108799034838662</v>
      </c>
      <c r="AO883" s="399">
        <v>3.1315145253452102E-3</v>
      </c>
      <c r="AP883" s="399">
        <v>4.70255628333291E-2</v>
      </c>
      <c r="AQ883" s="399">
        <v>0.113010963735697</v>
      </c>
      <c r="AR883" s="399">
        <v>2.0082112663759501E-2</v>
      </c>
      <c r="AS883" s="399">
        <v>3.6772215462985203E-2</v>
      </c>
      <c r="AT883" s="399">
        <v>1.31946674661711E-2</v>
      </c>
      <c r="AU883" s="399">
        <v>0.116989464937302</v>
      </c>
      <c r="AV883" s="399">
        <v>1.2162324965676501E-3</v>
      </c>
      <c r="AW883" s="399">
        <v>6.7056476409859997E-2</v>
      </c>
      <c r="AX883" s="399">
        <v>-7.1009429767201496E-2</v>
      </c>
      <c r="AY883" s="399">
        <v>2.6804147834466E-2</v>
      </c>
      <c r="AZ883" s="399">
        <v>5.5052328469124397E-2</v>
      </c>
      <c r="BA883" s="399">
        <v>4.3079664755410502E-2</v>
      </c>
      <c r="BB883" s="399">
        <v>0.101252981053195</v>
      </c>
      <c r="BC883" s="399">
        <v>6.7873314325192793E-2</v>
      </c>
      <c r="BD883" s="399">
        <v>4.1183363894321E-2</v>
      </c>
      <c r="BE883" s="399">
        <v>3.4296261461252899E-4</v>
      </c>
      <c r="BF883" s="399">
        <v>-5.6564732951469202E-2</v>
      </c>
      <c r="BG883" s="399">
        <v>5.0304880777830699E-2</v>
      </c>
      <c r="BH883" s="399">
        <v>4.4798611550592199E-2</v>
      </c>
      <c r="BI883" s="399">
        <v>0.127702864069966</v>
      </c>
      <c r="BJ883" s="399">
        <v>3.82286436372734E-2</v>
      </c>
      <c r="BK883" s="399">
        <v>2.8596168536712999E-2</v>
      </c>
      <c r="BL883" s="399">
        <v>5.6390976634907698E-2</v>
      </c>
      <c r="BM883" s="399">
        <v>0.108004815711189</v>
      </c>
      <c r="BN883" s="399">
        <v>1.9708605772406001E-2</v>
      </c>
      <c r="BO883" s="399">
        <v>-6.7702105466798404E-2</v>
      </c>
      <c r="BP883" s="399">
        <v>-4.1192163792705197E-2</v>
      </c>
      <c r="BQ883" s="399">
        <v>3.85469113586345E-2</v>
      </c>
      <c r="BR883" s="399">
        <v>2.43682792126678E-2</v>
      </c>
      <c r="BS883" s="399">
        <v>0.10424867112867101</v>
      </c>
      <c r="BT883" s="399">
        <v>4.2361504930966597E-2</v>
      </c>
      <c r="BU883" s="399">
        <v>5.4575525006723899E-2</v>
      </c>
      <c r="BV883" s="399">
        <v>0.123194935451914</v>
      </c>
      <c r="BW883" s="399">
        <v>0.128352920063179</v>
      </c>
      <c r="BX883" s="399">
        <v>9.3744207759190304E-2</v>
      </c>
      <c r="BY883" s="399">
        <v>5.25540071869341E-2</v>
      </c>
      <c r="BZ883" s="399">
        <v>4.3137203877742801E-2</v>
      </c>
      <c r="CA883" s="399">
        <v>1.83114977995852E-2</v>
      </c>
      <c r="CB883" s="399">
        <v>7.0597448883886693E-2</v>
      </c>
      <c r="CC883" s="399">
        <v>-5.1218300328267498E-2</v>
      </c>
      <c r="CD883" s="399">
        <v>-0.25432538548005801</v>
      </c>
      <c r="CE883" s="399">
        <v>-4.5858048686482897E-2</v>
      </c>
      <c r="CF883" s="399">
        <v>8.8037461792334001E-2</v>
      </c>
      <c r="CG883" s="399">
        <v>2.09895879307095E-2</v>
      </c>
      <c r="CH883" s="399">
        <v>-8.90453362017255E-2</v>
      </c>
      <c r="CI883" s="399">
        <v>-0.13470515907091499</v>
      </c>
      <c r="CJ883" s="399">
        <v>-1.09508822420978E-3</v>
      </c>
      <c r="CK883" s="399">
        <v>9.7758509370951804E-2</v>
      </c>
      <c r="CL883" s="399">
        <v>2.3144896887212101E-2</v>
      </c>
      <c r="CM883" s="399">
        <v>-1.5523786773773999E-2</v>
      </c>
      <c r="CN883" s="399">
        <v>-1.8299316531551198E-2</v>
      </c>
      <c r="CO883" s="399">
        <v>1.07624864757684E-2</v>
      </c>
      <c r="CP883" s="399">
        <v>8.5855590962528205E-2</v>
      </c>
      <c r="CQ883" s="399">
        <v>2.71094283583765E-2</v>
      </c>
      <c r="CR883" s="399">
        <v>4.62843716862293E-2</v>
      </c>
      <c r="CS883" s="399">
        <v>8.7855521007135007E-2</v>
      </c>
      <c r="CT883" s="399">
        <v>7.3483810274246296E-3</v>
      </c>
      <c r="CU883" s="399">
        <v>6.4492234099389395E-2</v>
      </c>
      <c r="CV883" s="399">
        <v>-5.6478693230498297E-3</v>
      </c>
      <c r="CW883" s="399">
        <v>-3.2637759286367501E-2</v>
      </c>
      <c r="CX883" s="399">
        <v>-2.3851380002928302E-3</v>
      </c>
      <c r="CY883" s="399">
        <v>1.09108364549062E-2</v>
      </c>
      <c r="CZ883" s="399">
        <v>1.5930633E-2</v>
      </c>
      <c r="DA883" s="399">
        <v>-2.366E-2</v>
      </c>
      <c r="DB883" s="813">
        <v>3.1319999999999998E-3</v>
      </c>
      <c r="DC883" s="399">
        <v>0.100687125</v>
      </c>
      <c r="DD883" s="399">
        <v>6.9190107000000001E-2</v>
      </c>
      <c r="DE883" s="813">
        <v>1.183513E-3</v>
      </c>
      <c r="DG883" s="404"/>
      <c r="DI883" s="399"/>
      <c r="DJ883" s="399"/>
      <c r="DK883" s="399"/>
    </row>
    <row r="884" spans="1:115" customFormat="1">
      <c r="A884" s="398">
        <f t="shared" si="64"/>
        <v>45565</v>
      </c>
      <c r="B884" s="402"/>
      <c r="C884" s="400" cm="1">
        <f t="array" ref="C884">IFERROR(INDEX(NAVTracking!$B:$B,MATCH($A884,NAVTracking!$A:$A,0)) / INDEX(NAVTracking!$B:$B,MATCH($A884,NAVTracking!$A:$A,0)-1)-1,0)</f>
        <v>0</v>
      </c>
      <c r="D884" s="399">
        <v>4.1999999999999997E-3</v>
      </c>
      <c r="E884" s="399">
        <v>1.9509160896264699E-2</v>
      </c>
      <c r="F884" s="399">
        <v>1.9310564288328801E-2</v>
      </c>
      <c r="G884" s="399">
        <v>2.86824061651627E-2</v>
      </c>
      <c r="H884" s="399">
        <v>6.4812523364967595E-2</v>
      </c>
      <c r="I884" s="399">
        <v>-3.04397826575406E-2</v>
      </c>
      <c r="J884" s="399">
        <v>-3.45632902509107E-3</v>
      </c>
      <c r="K884" s="399">
        <v>3.1783871008945898E-2</v>
      </c>
      <c r="L884" s="399">
        <v>3.2696746645927997E-2</v>
      </c>
      <c r="M884" s="399">
        <v>4.8586381211836699E-2</v>
      </c>
      <c r="N884" s="399">
        <v>2.3455387688600102E-2</v>
      </c>
      <c r="O884" s="399">
        <v>1.05330903720437E-2</v>
      </c>
      <c r="P884" s="399">
        <v>-1.64035039667196E-2</v>
      </c>
      <c r="Q884" s="399">
        <v>6.2334250980442499E-2</v>
      </c>
      <c r="R884" s="399">
        <v>1.7467248908296901E-2</v>
      </c>
      <c r="S884" s="399">
        <v>8.0411945723408706E-3</v>
      </c>
      <c r="T884" s="399">
        <v>0.10446960505865401</v>
      </c>
      <c r="U884" s="399">
        <v>-0.20064113962986399</v>
      </c>
      <c r="V884" s="399">
        <v>4.3865556476496897E-2</v>
      </c>
      <c r="W884" s="399">
        <v>0.24426846487877399</v>
      </c>
      <c r="X884" s="399">
        <v>6.7599481378688195E-2</v>
      </c>
      <c r="Y884" s="399">
        <v>7.5653303078714706E-2</v>
      </c>
      <c r="Z884" s="399">
        <v>2.5564450979360599E-2</v>
      </c>
      <c r="AA884" s="399">
        <v>-6.5666927984698803E-3</v>
      </c>
      <c r="AB884" s="399">
        <v>-3.9443680368994498E-3</v>
      </c>
      <c r="AC884" s="399">
        <v>8.3984637728837797E-2</v>
      </c>
      <c r="AD884" s="399">
        <v>1.9284059908171301E-2</v>
      </c>
      <c r="AE884" s="399">
        <v>6.4284193013388793E-2</v>
      </c>
      <c r="AF884" s="399">
        <v>7.5586110600369197E-2</v>
      </c>
      <c r="AG884" s="399">
        <v>3.09269580647826E-2</v>
      </c>
      <c r="AH884" s="399">
        <v>1.50131356407219E-2</v>
      </c>
      <c r="AI884" s="399">
        <v>1.3930602759987899E-2</v>
      </c>
      <c r="AJ884" s="399">
        <v>1.64651298414124E-2</v>
      </c>
      <c r="AK884" s="399">
        <v>-7.5283674768962198E-3</v>
      </c>
      <c r="AL884" s="399">
        <v>2.4107578355156301E-2</v>
      </c>
      <c r="AM884" s="399">
        <v>3.4711009696157299E-2</v>
      </c>
      <c r="AN884" s="399">
        <v>2.5079975033586999E-2</v>
      </c>
      <c r="AO884" s="399">
        <v>4.5785658561382003E-2</v>
      </c>
      <c r="AP884" s="399">
        <v>-3.4868997456669201E-2</v>
      </c>
      <c r="AQ884" s="399">
        <v>6.5702287861894901E-2</v>
      </c>
      <c r="AR884" s="399">
        <v>1.7428044605700001E-2</v>
      </c>
      <c r="AS884" s="399">
        <v>-0.14407164052546501</v>
      </c>
      <c r="AT884" s="399">
        <v>0.20603016486383099</v>
      </c>
      <c r="AU884" s="399">
        <v>-5.7675378686948199E-2</v>
      </c>
      <c r="AV884" s="399">
        <v>-8.8796559163347704E-3</v>
      </c>
      <c r="AW884" s="399">
        <v>9.67706498239429E-3</v>
      </c>
      <c r="AX884" s="399">
        <v>8.1960799122898706E-2</v>
      </c>
      <c r="AY884" s="399">
        <v>2.4096362469775201E-2</v>
      </c>
      <c r="AZ884" s="399">
        <v>3.3299993159012498E-2</v>
      </c>
      <c r="BA884" s="399">
        <v>4.3749985098838901E-2</v>
      </c>
      <c r="BB884" s="399">
        <v>-1.0147579833373201E-2</v>
      </c>
      <c r="BC884" s="399">
        <v>1.5889760794011099E-2</v>
      </c>
      <c r="BD884" s="399">
        <v>2.3024156236888201E-3</v>
      </c>
      <c r="BE884" s="399">
        <v>-6.2130769255385597E-2</v>
      </c>
      <c r="BF884" s="399">
        <v>4.7432726100978803E-2</v>
      </c>
      <c r="BG884" s="399">
        <v>-5.63001952092139E-2</v>
      </c>
      <c r="BH884" s="399">
        <v>3.1236384454836001E-2</v>
      </c>
      <c r="BI884" s="399">
        <v>-3.0354866245195899E-2</v>
      </c>
      <c r="BJ884" s="399">
        <v>5.26683154950182E-2</v>
      </c>
      <c r="BK884" s="399">
        <v>9.83431294957402E-2</v>
      </c>
      <c r="BL884" s="399">
        <v>-6.2010686175109603E-2</v>
      </c>
      <c r="BM884" s="399">
        <v>-2.7607247947963802E-3</v>
      </c>
      <c r="BN884" s="399">
        <v>8.6139572190850805E-2</v>
      </c>
      <c r="BO884" s="399">
        <v>-4.5960979371911697E-3</v>
      </c>
      <c r="BP884" s="399">
        <v>5.5597729742371697E-2</v>
      </c>
      <c r="BQ884" s="399">
        <v>-5.8014113103435697E-2</v>
      </c>
      <c r="BR884" s="399">
        <v>-5.8399681433639597E-3</v>
      </c>
      <c r="BS884" s="399">
        <v>3.1209432331842299E-2</v>
      </c>
      <c r="BT884" s="399">
        <v>-5.1379778385644004E-3</v>
      </c>
      <c r="BU884" s="399">
        <v>2.57914305252793E-5</v>
      </c>
      <c r="BV884" s="399">
        <v>-9.69861272246475E-2</v>
      </c>
      <c r="BW884" s="399">
        <v>4.5578097760763298E-2</v>
      </c>
      <c r="BX884" s="399">
        <v>3.8446051442820199E-2</v>
      </c>
      <c r="BY884" s="399">
        <v>1.1847355328397299E-2</v>
      </c>
      <c r="BZ884" s="399">
        <v>5.3027340318584797E-2</v>
      </c>
      <c r="CA884" s="399">
        <v>7.05828097150107E-2</v>
      </c>
      <c r="CB884" s="399">
        <v>-4.2835078595951899E-3</v>
      </c>
      <c r="CC884" s="399">
        <v>9.8532481206585296E-2</v>
      </c>
      <c r="CD884" s="399">
        <v>0.40266358029836402</v>
      </c>
      <c r="CE884" s="399">
        <v>0.36821706515222102</v>
      </c>
      <c r="CF884" s="399">
        <v>5.9968816933169099E-3</v>
      </c>
      <c r="CG884" s="399">
        <v>-5.7717133716778104E-3</v>
      </c>
      <c r="CH884" s="399">
        <v>-4.0132404307093902E-2</v>
      </c>
      <c r="CI884" s="399">
        <v>-4.09768890688985E-2</v>
      </c>
      <c r="CJ884" s="399">
        <v>3.1548095800932402E-2</v>
      </c>
      <c r="CK884" s="399">
        <v>-0.11264546655428399</v>
      </c>
      <c r="CL884" s="399">
        <v>3.6659155490006798E-2</v>
      </c>
      <c r="CM884" s="399">
        <v>-6.6300569537114298E-3</v>
      </c>
      <c r="CN884" s="399">
        <v>-2.85045221259849E-2</v>
      </c>
      <c r="CO884" s="399">
        <v>2.1799961447887602E-2</v>
      </c>
      <c r="CP884" s="399">
        <v>-1.6193364695412599E-3</v>
      </c>
      <c r="CQ884" s="399">
        <v>1.0227693129435601E-2</v>
      </c>
      <c r="CR884" s="399">
        <v>-1.73939081238112E-2</v>
      </c>
      <c r="CS884" s="399">
        <v>5.6974350642176701E-2</v>
      </c>
      <c r="CT884" s="399">
        <v>-6.7670053376241296E-2</v>
      </c>
      <c r="CU884" s="399">
        <v>0.104180861717608</v>
      </c>
      <c r="CV884" s="399">
        <v>-8.0051164812195898E-3</v>
      </c>
      <c r="CW884" s="399">
        <v>-0.10863747005089</v>
      </c>
      <c r="CX884" s="399">
        <v>-7.1355799428449301E-2</v>
      </c>
      <c r="CY884" s="399">
        <v>3.7140453154130101E-2</v>
      </c>
      <c r="CZ884" s="399">
        <v>-4.5722765999999998E-2</v>
      </c>
      <c r="DA884" s="399">
        <v>3.9170000000000003E-2</v>
      </c>
      <c r="DB884" s="813">
        <v>4.5786E-2</v>
      </c>
      <c r="DC884" s="399">
        <v>4.5612630000000003E-3</v>
      </c>
      <c r="DD884" s="399">
        <v>6.53311E-3</v>
      </c>
      <c r="DE884" s="813">
        <v>3.858143E-2</v>
      </c>
      <c r="DG884" s="404"/>
      <c r="DI884" s="399"/>
      <c r="DJ884" s="399"/>
      <c r="DK884" s="399"/>
    </row>
    <row r="885" spans="1:115" customFormat="1">
      <c r="A885" s="405" t="s">
        <v>203</v>
      </c>
      <c r="B885" s="404" t="s">
        <v>238</v>
      </c>
      <c r="C885" s="404" t="s">
        <v>238</v>
      </c>
      <c r="D885" s="404" t="s">
        <v>238</v>
      </c>
      <c r="E885" s="404" t="s">
        <v>238</v>
      </c>
      <c r="F885" s="404" t="s">
        <v>238</v>
      </c>
      <c r="G885" s="404" t="s">
        <v>238</v>
      </c>
      <c r="H885" s="404" t="s">
        <v>238</v>
      </c>
      <c r="I885" s="404" t="s">
        <v>238</v>
      </c>
      <c r="J885" s="404" t="s">
        <v>238</v>
      </c>
      <c r="K885" s="404" t="s">
        <v>238</v>
      </c>
      <c r="L885" s="404" t="s">
        <v>238</v>
      </c>
      <c r="M885" s="404" t="s">
        <v>238</v>
      </c>
      <c r="N885" s="404" t="s">
        <v>238</v>
      </c>
      <c r="O885" s="404" t="s">
        <v>238</v>
      </c>
      <c r="P885" s="404" t="s">
        <v>238</v>
      </c>
      <c r="Q885" s="404" t="s">
        <v>238</v>
      </c>
      <c r="R885" s="404" t="s">
        <v>238</v>
      </c>
      <c r="S885" s="404" t="s">
        <v>238</v>
      </c>
      <c r="T885" s="404" t="s">
        <v>238</v>
      </c>
      <c r="U885" s="404" t="s">
        <v>238</v>
      </c>
      <c r="V885" s="404" t="s">
        <v>238</v>
      </c>
      <c r="W885" s="404" t="s">
        <v>238</v>
      </c>
      <c r="X885" s="404" t="s">
        <v>238</v>
      </c>
      <c r="Y885" s="404" t="s">
        <v>238</v>
      </c>
      <c r="Z885" s="404" t="s">
        <v>238</v>
      </c>
      <c r="AA885" s="404" t="s">
        <v>238</v>
      </c>
      <c r="AB885" s="404" t="s">
        <v>238</v>
      </c>
      <c r="AC885" s="404" t="s">
        <v>238</v>
      </c>
      <c r="AD885" s="404" t="s">
        <v>238</v>
      </c>
      <c r="AE885" s="404" t="s">
        <v>238</v>
      </c>
      <c r="AF885" s="404" t="s">
        <v>238</v>
      </c>
      <c r="AG885" s="404" t="s">
        <v>238</v>
      </c>
      <c r="AH885" s="404" t="s">
        <v>238</v>
      </c>
      <c r="AI885" s="404" t="s">
        <v>238</v>
      </c>
      <c r="AJ885" s="404" t="s">
        <v>238</v>
      </c>
      <c r="AK885" s="404" t="s">
        <v>238</v>
      </c>
      <c r="AL885" s="404" t="s">
        <v>238</v>
      </c>
      <c r="AM885" s="404" t="s">
        <v>238</v>
      </c>
      <c r="AN885" s="404" t="s">
        <v>238</v>
      </c>
      <c r="AO885" s="404" t="s">
        <v>238</v>
      </c>
      <c r="AP885" s="404" t="s">
        <v>238</v>
      </c>
      <c r="AQ885" s="404" t="s">
        <v>238</v>
      </c>
      <c r="AR885" s="404" t="s">
        <v>238</v>
      </c>
      <c r="AS885" s="404" t="s">
        <v>238</v>
      </c>
      <c r="AT885" s="404" t="s">
        <v>238</v>
      </c>
      <c r="AU885" s="404" t="s">
        <v>238</v>
      </c>
      <c r="AV885" s="404" t="s">
        <v>238</v>
      </c>
      <c r="AW885" s="404" t="s">
        <v>238</v>
      </c>
      <c r="AX885" s="404" t="s">
        <v>238</v>
      </c>
      <c r="AY885" s="404" t="s">
        <v>238</v>
      </c>
      <c r="AZ885" s="404" t="s">
        <v>238</v>
      </c>
      <c r="BA885" s="404" t="s">
        <v>238</v>
      </c>
      <c r="BB885" s="404" t="s">
        <v>238</v>
      </c>
      <c r="BC885" s="404" t="s">
        <v>238</v>
      </c>
      <c r="BD885" s="404" t="s">
        <v>238</v>
      </c>
      <c r="BE885" s="404" t="s">
        <v>238</v>
      </c>
      <c r="BF885" s="404" t="s">
        <v>238</v>
      </c>
      <c r="BG885" s="404" t="s">
        <v>238</v>
      </c>
      <c r="BH885" s="404" t="s">
        <v>238</v>
      </c>
      <c r="BI885" s="404" t="s">
        <v>238</v>
      </c>
      <c r="BJ885" s="404" t="s">
        <v>238</v>
      </c>
      <c r="BK885" s="404" t="s">
        <v>238</v>
      </c>
      <c r="BL885" s="404" t="s">
        <v>238</v>
      </c>
      <c r="BM885" s="404" t="s">
        <v>238</v>
      </c>
      <c r="BN885" s="404" t="s">
        <v>238</v>
      </c>
      <c r="BO885" s="404" t="s">
        <v>238</v>
      </c>
      <c r="BP885" s="404" t="s">
        <v>238</v>
      </c>
      <c r="BQ885" s="404" t="s">
        <v>238</v>
      </c>
      <c r="BR885" s="404" t="s">
        <v>238</v>
      </c>
      <c r="BS885" s="404" t="s">
        <v>238</v>
      </c>
      <c r="BT885" s="404" t="s">
        <v>238</v>
      </c>
      <c r="BU885" s="404" t="s">
        <v>238</v>
      </c>
      <c r="BV885" s="404" t="s">
        <v>238</v>
      </c>
      <c r="BW885" s="404" t="s">
        <v>238</v>
      </c>
      <c r="BX885" s="404" t="s">
        <v>238</v>
      </c>
      <c r="BY885" s="404" t="s">
        <v>238</v>
      </c>
      <c r="BZ885" s="404" t="s">
        <v>238</v>
      </c>
      <c r="CA885" s="404" t="s">
        <v>238</v>
      </c>
      <c r="CB885" s="404" t="s">
        <v>238</v>
      </c>
      <c r="CC885" s="404" t="s">
        <v>238</v>
      </c>
      <c r="CD885" s="404" t="s">
        <v>238</v>
      </c>
      <c r="CE885" s="404" t="s">
        <v>238</v>
      </c>
      <c r="CF885" s="404" t="s">
        <v>238</v>
      </c>
      <c r="CG885" s="404" t="s">
        <v>238</v>
      </c>
      <c r="CH885" s="404" t="s">
        <v>238</v>
      </c>
      <c r="CI885" s="404" t="s">
        <v>238</v>
      </c>
      <c r="CJ885" s="404" t="s">
        <v>238</v>
      </c>
      <c r="CK885" s="404" t="s">
        <v>238</v>
      </c>
      <c r="CL885" s="404" t="s">
        <v>238</v>
      </c>
      <c r="CM885" s="404" t="s">
        <v>238</v>
      </c>
      <c r="CN885" s="404" t="s">
        <v>238</v>
      </c>
      <c r="CO885" s="404" t="s">
        <v>238</v>
      </c>
      <c r="CP885" s="404" t="s">
        <v>238</v>
      </c>
      <c r="CQ885" s="404" t="s">
        <v>238</v>
      </c>
      <c r="CR885" s="404" t="s">
        <v>238</v>
      </c>
      <c r="CS885" s="404"/>
      <c r="CT885" s="404"/>
      <c r="CU885" s="404"/>
      <c r="CV885" s="404"/>
      <c r="CW885" s="404"/>
      <c r="CX885" s="404"/>
      <c r="CY885" s="404"/>
      <c r="CZ885" s="404"/>
      <c r="DA885" s="404"/>
      <c r="DB885" s="404"/>
      <c r="DC885" s="404"/>
      <c r="DD885" s="404"/>
      <c r="DE885" s="404"/>
      <c r="DG885" s="404" t="s">
        <v>238</v>
      </c>
      <c r="DI885" s="404" t="s">
        <v>238</v>
      </c>
      <c r="DJ885" s="404" t="s">
        <v>238</v>
      </c>
      <c r="DK885" s="404" t="s">
        <v>238</v>
      </c>
    </row>
  </sheetData>
  <sheetProtection algorithmName="SHA-512" hashValue="DHDumofuTkqX8H6SjhELCU/CmUU73rb99kiXm2REIoobdPZAoh2TeDWVxfKto7G0T8s80gGy1kvOj/AAEaq9Tg==" saltValue="cfcf9FuT47keqxP7FppxkA==" spinCount="100000" sheet="1" objects="1" scenarios="1" formatCells="0" formatColumns="0" formatRows="0"/>
  <hyperlinks>
    <hyperlink ref="Q6" r:id="rId1" xr:uid="{258D7568-FC42-4E68-9966-1E45B310A7CA}"/>
    <hyperlink ref="L6" r:id="rId2" xr:uid="{80726867-5D27-47ED-A086-A65A47948F75}"/>
    <hyperlink ref="G6" r:id="rId3" xr:uid="{4BF0A8DC-3E42-43E4-ACDE-6856653801F9}"/>
    <hyperlink ref="N6" r:id="rId4" xr:uid="{C63A40D5-1F96-4D3A-88CF-9E8A8BD1E3C7}"/>
    <hyperlink ref="K6" r:id="rId5" xr:uid="{E2BA60AA-EE88-4C49-B07B-9C8FF8D8750D}"/>
    <hyperlink ref="O6" r:id="rId6" xr:uid="{1CA344A0-100E-4041-9635-EA182F58B211}"/>
    <hyperlink ref="H6" r:id="rId7" xr:uid="{98A752F8-A0D0-4E72-A58F-9A40A192551A}"/>
    <hyperlink ref="M6" r:id="rId8" xr:uid="{420676E4-B3CB-4AD9-BF7A-126391ABA3C4}"/>
    <hyperlink ref="I6" r:id="rId9" xr:uid="{A050B5CB-7535-4324-94E7-D9DDA36B2D85}"/>
    <hyperlink ref="J6" r:id="rId10" xr:uid="{9FD88620-049B-4949-832F-F8F70F663403}"/>
    <hyperlink ref="P6" r:id="rId11" xr:uid="{CAF32E15-C2B9-4670-8486-7FC0A10911D9}"/>
    <hyperlink ref="F6" r:id="rId12" xr:uid="{C5EE80E7-1892-44FD-AD5B-79F456D6BEEC}"/>
  </hyperlinks>
  <pageMargins left="0.7" right="0.7" top="0.75" bottom="0.75" header="0.3" footer="0.3"/>
  <pageSetup orientation="portrait" r:id="rId13"/>
  <legacyDrawing r:id="rId1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E1259-2667-455E-ADAD-F454B9ED66FD}">
  <sheetPr codeName="Sheet4">
    <tabColor theme="5" tint="0.39997558519241921"/>
  </sheetPr>
  <dimension ref="A1:BC177"/>
  <sheetViews>
    <sheetView showGridLines="0" zoomScale="90" zoomScaleNormal="90" workbookViewId="0">
      <pane xSplit="1" ySplit="6" topLeftCell="B7" activePane="bottomRight" state="frozen"/>
      <selection pane="bottomRight" activeCell="B1" sqref="B1"/>
      <selection pane="bottomLeft" activeCell="A7" sqref="A7"/>
      <selection pane="topRight" activeCell="B1" sqref="B1"/>
    </sheetView>
  </sheetViews>
  <sheetFormatPr defaultColWidth="8.28515625" defaultRowHeight="15"/>
  <cols>
    <col min="1" max="1" width="18.140625" customWidth="1"/>
    <col min="2" max="54" width="7.7109375" customWidth="1"/>
    <col min="55" max="55" width="0.7109375" customWidth="1"/>
  </cols>
  <sheetData>
    <row r="1" spans="1:55" ht="21">
      <c r="A1" s="76" t="s">
        <v>239</v>
      </c>
      <c r="B1" s="75"/>
      <c r="C1" s="75"/>
      <c r="D1" s="75"/>
      <c r="E1" s="75"/>
      <c r="F1" s="75"/>
      <c r="G1" s="75"/>
      <c r="H1" s="75"/>
      <c r="I1" s="75"/>
      <c r="J1" s="75"/>
      <c r="K1" s="75"/>
      <c r="L1" s="75"/>
      <c r="M1" s="75"/>
      <c r="N1" s="75"/>
      <c r="O1" s="75"/>
      <c r="P1" s="75"/>
      <c r="Q1" s="75"/>
      <c r="R1" s="75"/>
      <c r="S1" s="75"/>
      <c r="T1" s="75"/>
      <c r="U1" s="75"/>
      <c r="V1" s="75"/>
      <c r="W1" s="75"/>
      <c r="X1" s="75"/>
      <c r="Y1" s="75"/>
      <c r="Z1" s="75"/>
      <c r="AA1" s="75"/>
      <c r="AB1" s="75"/>
      <c r="AC1" s="75"/>
      <c r="AD1" s="75"/>
      <c r="AE1" s="75"/>
      <c r="AF1" s="75"/>
      <c r="AG1" s="75"/>
      <c r="AH1" s="75"/>
      <c r="AI1" s="75"/>
      <c r="AJ1" s="75"/>
      <c r="AK1" s="75"/>
      <c r="AL1" s="75"/>
      <c r="AM1" s="75"/>
      <c r="AN1" s="75"/>
      <c r="AO1" s="75"/>
      <c r="AP1" s="75"/>
      <c r="AQ1" s="75"/>
      <c r="AR1" s="75"/>
      <c r="AS1" s="75"/>
      <c r="AT1" s="75"/>
      <c r="AU1" s="75"/>
      <c r="AV1" s="75"/>
      <c r="AW1" s="75"/>
      <c r="AX1" s="75"/>
      <c r="AY1" s="75"/>
      <c r="AZ1" s="75"/>
      <c r="BA1" s="75"/>
      <c r="BB1" s="75"/>
    </row>
    <row r="2" spans="1:55">
      <c r="A2" s="70" t="s">
        <v>240</v>
      </c>
      <c r="B2" s="74"/>
      <c r="D2" s="68"/>
      <c r="E2" s="109"/>
    </row>
    <row r="3" spans="1:55">
      <c r="A3" s="72" t="s">
        <v>186</v>
      </c>
      <c r="B3" s="73">
        <f ca="1">StartDate</f>
        <v>44500</v>
      </c>
      <c r="D3" s="68"/>
      <c r="E3" s="109"/>
    </row>
    <row r="4" spans="1:55">
      <c r="A4" s="72" t="s">
        <v>188</v>
      </c>
      <c r="B4" s="73">
        <f ca="1">EndDate</f>
        <v>45565</v>
      </c>
    </row>
    <row r="5" spans="1:55" ht="6" customHeight="1"/>
    <row r="6" spans="1:55" ht="30" customHeight="1">
      <c r="A6" s="235"/>
      <c r="B6" s="192" t="str" cm="1">
        <f t="array" aca="1" ref="B6:AP6" ca="1">TRANSPOSE(Ticker_IDs)</f>
        <v>CASH</v>
      </c>
      <c r="C6" s="192" t="str">
        <f ca="1"/>
        <v>VTHR</v>
      </c>
      <c r="D6" s="192" t="str">
        <f ca="1"/>
        <v>VAW</v>
      </c>
      <c r="E6" s="192" t="str">
        <f ca="1"/>
        <v>VFH</v>
      </c>
      <c r="F6" s="192" t="str">
        <f ca="1"/>
        <v>VIS</v>
      </c>
      <c r="G6" s="192" t="str">
        <f ca="1"/>
        <v>VGT</v>
      </c>
      <c r="H6" s="192" t="str">
        <f ca="1"/>
        <v>VDC</v>
      </c>
      <c r="I6" s="192" t="str">
        <f ca="1"/>
        <v>ACLS</v>
      </c>
      <c r="J6" s="192" t="str">
        <f ca="1"/>
        <v>GPK</v>
      </c>
      <c r="K6" s="192" t="str">
        <f ca="1"/>
        <v>CMCSA</v>
      </c>
      <c r="L6" s="192" t="str">
        <f ca="1"/>
        <v>CSCO</v>
      </c>
      <c r="M6" s="192" t="str">
        <f ca="1"/>
        <v>CRM</v>
      </c>
      <c r="N6" s="192" t="str">
        <f ca="1"/>
        <v>MKTX</v>
      </c>
      <c r="O6" s="192" t="str">
        <f ca="1"/>
        <v>OSK</v>
      </c>
      <c r="P6" s="192" t="str">
        <f ca="1"/>
        <v>HON</v>
      </c>
      <c r="Q6" s="192" t="str">
        <f ca="1"/>
        <v>AMKR</v>
      </c>
      <c r="R6" s="192" t="str">
        <f ca="1"/>
        <v>KEYS</v>
      </c>
      <c r="S6" s="192" t="str">
        <f ca="1"/>
        <v>LMT</v>
      </c>
      <c r="T6" s="192" t="str">
        <f ca="1"/>
        <v>MP</v>
      </c>
      <c r="U6" s="192" t="str">
        <f ca="1"/>
        <v>MSFT</v>
      </c>
      <c r="V6" s="192" t="str">
        <f ca="1"/>
        <v>QRVO</v>
      </c>
      <c r="W6" s="192" t="str">
        <f ca="1"/>
        <v>PM</v>
      </c>
      <c r="X6" s="192" t="str">
        <f ca="1"/>
        <v>SAN</v>
      </c>
      <c r="Y6" s="192" t="str">
        <f ca="1"/>
        <v>SLB</v>
      </c>
      <c r="Z6" s="192" t="str">
        <f ca="1"/>
        <v>TMUS</v>
      </c>
      <c r="AA6" s="192" t="str">
        <f ca="1"/>
        <v>TJX</v>
      </c>
      <c r="AB6" s="192" t="str">
        <f ca="1"/>
        <v>REGN</v>
      </c>
      <c r="AC6" s="192" t="str">
        <f ca="1"/>
        <v>GEN</v>
      </c>
      <c r="AD6" s="192" t="str">
        <f ca="1"/>
        <v>HSY</v>
      </c>
      <c r="AE6" s="192" t="str">
        <f ca="1"/>
        <v>AWK</v>
      </c>
      <c r="AF6" s="192" t="str">
        <f ca="1"/>
        <v>TXT</v>
      </c>
      <c r="AG6" s="192" t="str">
        <f ca="1"/>
        <v>KO</v>
      </c>
      <c r="AH6" s="192" t="str">
        <f ca="1"/>
        <v>FIX</v>
      </c>
      <c r="AI6" s="192" t="str">
        <f ca="1"/>
        <v>V</v>
      </c>
      <c r="AJ6" s="192" t="str">
        <f ca="1"/>
        <v>HWM</v>
      </c>
      <c r="AK6" s="192" t="str">
        <f ca="1"/>
        <v>EOG</v>
      </c>
      <c r="AL6" s="192" t="str">
        <f ca="1"/>
        <v>MTH</v>
      </c>
      <c r="AM6" s="192" t="str">
        <f ca="1"/>
        <v>LULU</v>
      </c>
      <c r="AN6" s="192" t="str">
        <f ca="1"/>
        <v>SYK</v>
      </c>
      <c r="AO6" s="192" t="str">
        <f ca="1"/>
        <v>ABT</v>
      </c>
      <c r="AP6" s="192" t="str">
        <f ca="1"/>
        <v>EHC</v>
      </c>
      <c r="AQ6" s="192"/>
      <c r="AR6" s="192"/>
      <c r="AS6" s="192"/>
      <c r="AT6" s="192"/>
      <c r="AU6" s="192"/>
      <c r="AV6" s="192"/>
      <c r="AW6" s="192"/>
      <c r="AX6" s="192"/>
      <c r="AY6" s="192"/>
      <c r="AZ6" s="192"/>
      <c r="BA6" s="192"/>
      <c r="BB6" s="192"/>
      <c r="BC6" s="236"/>
    </row>
    <row r="7" spans="1:55" ht="6" customHeight="1">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row>
    <row r="8" spans="1:55" ht="19.5" customHeight="1">
      <c r="A8" s="237" t="s">
        <v>241</v>
      </c>
      <c r="B8" s="238"/>
      <c r="C8" s="238"/>
      <c r="D8" s="238"/>
      <c r="E8" s="238"/>
      <c r="F8" s="238"/>
      <c r="G8" s="238"/>
      <c r="H8" s="238"/>
      <c r="I8" s="238"/>
      <c r="J8" s="238"/>
      <c r="K8" s="238"/>
      <c r="L8" s="238"/>
      <c r="M8" s="238"/>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6"/>
    </row>
    <row r="9" spans="1:55">
      <c r="A9" s="239" t="str" cm="1">
        <f t="array" aca="1" ref="A9:A49" ca="1">Ticker_IDs</f>
        <v>CASH</v>
      </c>
      <c r="B9" s="233">
        <f ca="1">_xlfn.IFNA(_xlfn.COVARIANCE.S(OFFSET(HOMECELL,MATCH($B$3,DateRange,0)-1,MATCH($A9,DataStreams,0)-1):OFFSET(HOMECELL,MATCH($B$4,DateRange,0)-1,MATCH($A9,DataStreams,0)-1),OFFSET(HOMECELL,MATCH($B$3,DateRange,0)-1,MATCH(B$6,DataStreams,0)-1):OFFSET(HOMECELL,MATCH($B$4,DateRange,0)-1,MATCH(B$6,DataStreams,0)-1)),"")</f>
        <v>3.1499920634920614E-6</v>
      </c>
      <c r="C9" s="233">
        <f ca="1">_xlfn.IFNA(_xlfn.COVARIANCE.S(OFFSET(HOMECELL,MATCH($B$3,DateRange,0)-1,MATCH($A9,DataStreams,0)-1):OFFSET(HOMECELL,MATCH($B$4,DateRange,0)-1,MATCH($A9,DataStreams,0)-1),OFFSET(HOMECELL,MATCH($B$3,DateRange,0)-1,MATCH(C$6,DataStreams,0)-1):OFFSET(HOMECELL,MATCH($B$4,DateRange,0)-1,MATCH(C$6,DataStreams,0)-1)),"")</f>
        <v>2.1506634825605133E-5</v>
      </c>
      <c r="D9" s="233">
        <f ca="1">_xlfn.IFNA(_xlfn.COVARIANCE.S(OFFSET(HOMECELL,MATCH($B$3,DateRange,0)-1,MATCH($A9,DataStreams,0)-1):OFFSET(HOMECELL,MATCH($B$4,DateRange,0)-1,MATCH($A9,DataStreams,0)-1),OFFSET(HOMECELL,MATCH($B$3,DateRange,0)-1,MATCH(D$6,DataStreams,0)-1):OFFSET(HOMECELL,MATCH($B$4,DateRange,0)-1,MATCH(D$6,DataStreams,0)-1)),"")</f>
        <v>9.0620081361065505E-6</v>
      </c>
      <c r="E9" s="233">
        <f ca="1">_xlfn.IFNA(_xlfn.COVARIANCE.S(OFFSET(HOMECELL,MATCH($B$3,DateRange,0)-1,MATCH($A9,DataStreams,0)-1):OFFSET(HOMECELL,MATCH($B$4,DateRange,0)-1,MATCH($A9,DataStreams,0)-1),OFFSET(HOMECELL,MATCH($B$3,DateRange,0)-1,MATCH(E$6,DataStreams,0)-1):OFFSET(HOMECELL,MATCH($B$4,DateRange,0)-1,MATCH(E$6,DataStreams,0)-1)),"")</f>
        <v>2.1587237910714958E-5</v>
      </c>
      <c r="F9" s="233">
        <f ca="1">_xlfn.IFNA(_xlfn.COVARIANCE.S(OFFSET(HOMECELL,MATCH($B$3,DateRange,0)-1,MATCH($A9,DataStreams,0)-1):OFFSET(HOMECELL,MATCH($B$4,DateRange,0)-1,MATCH($A9,DataStreams,0)-1),OFFSET(HOMECELL,MATCH($B$3,DateRange,0)-1,MATCH(F$6,DataStreams,0)-1):OFFSET(HOMECELL,MATCH($B$4,DateRange,0)-1,MATCH(F$6,DataStreams,0)-1)),"")</f>
        <v>1.8056770141597201E-5</v>
      </c>
      <c r="G9" s="233">
        <f ca="1">_xlfn.IFNA(_xlfn.COVARIANCE.S(OFFSET(HOMECELL,MATCH($B$3,DateRange,0)-1,MATCH($A9,DataStreams,0)-1):OFFSET(HOMECELL,MATCH($B$4,DateRange,0)-1,MATCH($A9,DataStreams,0)-1),OFFSET(HOMECELL,MATCH($B$3,DateRange,0)-1,MATCH(G$6,DataStreams,0)-1):OFFSET(HOMECELL,MATCH($B$4,DateRange,0)-1,MATCH(G$6,DataStreams,0)-1)),"")</f>
        <v>2.8823968557579441E-5</v>
      </c>
      <c r="H9" s="233">
        <f ca="1">_xlfn.IFNA(_xlfn.COVARIANCE.S(OFFSET(HOMECELL,MATCH($B$3,DateRange,0)-1,MATCH($A9,DataStreams,0)-1):OFFSET(HOMECELL,MATCH($B$4,DateRange,0)-1,MATCH($A9,DataStreams,0)-1),OFFSET(HOMECELL,MATCH($B$3,DateRange,0)-1,MATCH(H$6,DataStreams,0)-1):OFFSET(HOMECELL,MATCH($B$4,DateRange,0)-1,MATCH(H$6,DataStreams,0)-1)),"")</f>
        <v>1.2122119429756144E-6</v>
      </c>
      <c r="I9" s="233">
        <f ca="1">_xlfn.IFNA(_xlfn.COVARIANCE.S(OFFSET(HOMECELL,MATCH($B$3,DateRange,0)-1,MATCH($A9,DataStreams,0)-1):OFFSET(HOMECELL,MATCH($B$4,DateRange,0)-1,MATCH($A9,DataStreams,0)-1),OFFSET(HOMECELL,MATCH($B$3,DateRange,0)-1,MATCH(I$6,DataStreams,0)-1):OFFSET(HOMECELL,MATCH($B$4,DateRange,0)-1,MATCH(I$6,DataStreams,0)-1)),"")</f>
        <v>-3.2750638687067402E-5</v>
      </c>
      <c r="J9" s="233">
        <f ca="1">_xlfn.IFNA(_xlfn.COVARIANCE.S(OFFSET(HOMECELL,MATCH($B$3,DateRange,0)-1,MATCH($A9,DataStreams,0)-1):OFFSET(HOMECELL,MATCH($B$4,DateRange,0)-1,MATCH($A9,DataStreams,0)-1),OFFSET(HOMECELL,MATCH($B$3,DateRange,0)-1,MATCH(J$6,DataStreams,0)-1):OFFSET(HOMECELL,MATCH($B$4,DateRange,0)-1,MATCH(J$6,DataStreams,0)-1)),"")</f>
        <v>-7.2131455829741885E-7</v>
      </c>
      <c r="K9" s="233">
        <f ca="1">_xlfn.IFNA(_xlfn.COVARIANCE.S(OFFSET(HOMECELL,MATCH($B$3,DateRange,0)-1,MATCH($A9,DataStreams,0)-1):OFFSET(HOMECELL,MATCH($B$4,DateRange,0)-1,MATCH($A9,DataStreams,0)-1),OFFSET(HOMECELL,MATCH($B$3,DateRange,0)-1,MATCH(K$6,DataStreams,0)-1):OFFSET(HOMECELL,MATCH($B$4,DateRange,0)-1,MATCH(K$6,DataStreams,0)-1)),"")</f>
        <v>3.6984118893358615E-5</v>
      </c>
      <c r="L9" s="233">
        <f ca="1">_xlfn.IFNA(_xlfn.COVARIANCE.S(OFFSET(HOMECELL,MATCH($B$3,DateRange,0)-1,MATCH($A9,DataStreams,0)-1):OFFSET(HOMECELL,MATCH($B$4,DateRange,0)-1,MATCH($A9,DataStreams,0)-1),OFFSET(HOMECELL,MATCH($B$3,DateRange,0)-1,MATCH(L$6,DataStreams,0)-1):OFFSET(HOMECELL,MATCH($B$4,DateRange,0)-1,MATCH(L$6,DataStreams,0)-1)),"")</f>
        <v>1.7129786237428144E-5</v>
      </c>
      <c r="M9" s="233">
        <f ca="1">_xlfn.IFNA(_xlfn.COVARIANCE.S(OFFSET(HOMECELL,MATCH($B$3,DateRange,0)-1,MATCH($A9,DataStreams,0)-1):OFFSET(HOMECELL,MATCH($B$4,DateRange,0)-1,MATCH($A9,DataStreams,0)-1),OFFSET(HOMECELL,MATCH($B$3,DateRange,0)-1,MATCH(M$6,DataStreams,0)-1):OFFSET(HOMECELL,MATCH($B$4,DateRange,0)-1,MATCH(M$6,DataStreams,0)-1)),"")</f>
        <v>5.8063414484263219E-5</v>
      </c>
      <c r="N9" s="233">
        <f ca="1">_xlfn.IFNA(_xlfn.COVARIANCE.S(OFFSET(HOMECELL,MATCH($B$3,DateRange,0)-1,MATCH($A9,DataStreams,0)-1):OFFSET(HOMECELL,MATCH($B$4,DateRange,0)-1,MATCH($A9,DataStreams,0)-1),OFFSET(HOMECELL,MATCH($B$3,DateRange,0)-1,MATCH(N$6,DataStreams,0)-1):OFFSET(HOMECELL,MATCH($B$4,DateRange,0)-1,MATCH(N$6,DataStreams,0)-1)),"")</f>
        <v>3.2449568919571766E-5</v>
      </c>
      <c r="O9" s="233">
        <f ca="1">_xlfn.IFNA(_xlfn.COVARIANCE.S(OFFSET(HOMECELL,MATCH($B$3,DateRange,0)-1,MATCH($A9,DataStreams,0)-1):OFFSET(HOMECELL,MATCH($B$4,DateRange,0)-1,MATCH($A9,DataStreams,0)-1),OFFSET(HOMECELL,MATCH($B$3,DateRange,0)-1,MATCH(O$6,DataStreams,0)-1):OFFSET(HOMECELL,MATCH($B$4,DateRange,0)-1,MATCH(O$6,DataStreams,0)-1)),"")</f>
        <v>2.4141932544789109E-5</v>
      </c>
      <c r="P9" s="233">
        <f ca="1">_xlfn.IFNA(_xlfn.COVARIANCE.S(OFFSET(HOMECELL,MATCH($B$3,DateRange,0)-1,MATCH($A9,DataStreams,0)-1):OFFSET(HOMECELL,MATCH($B$4,DateRange,0)-1,MATCH($A9,DataStreams,0)-1),OFFSET(HOMECELL,MATCH($B$3,DateRange,0)-1,MATCH(P$6,DataStreams,0)-1):OFFSET(HOMECELL,MATCH($B$4,DateRange,0)-1,MATCH(P$6,DataStreams,0)-1)),"")</f>
        <v>7.948348511730616E-6</v>
      </c>
      <c r="Q9" s="233">
        <f ca="1">_xlfn.IFNA(_xlfn.COVARIANCE.S(OFFSET(HOMECELL,MATCH($B$3,DateRange,0)-1,MATCH($A9,DataStreams,0)-1):OFFSET(HOMECELL,MATCH($B$4,DateRange,0)-1,MATCH($A9,DataStreams,0)-1),OFFSET(HOMECELL,MATCH($B$3,DateRange,0)-1,MATCH(Q$6,DataStreams,0)-1):OFFSET(HOMECELL,MATCH($B$4,DateRange,0)-1,MATCH(Q$6,DataStreams,0)-1)),"")</f>
        <v>2.8590173016154418E-5</v>
      </c>
      <c r="R9" s="233">
        <f ca="1">_xlfn.IFNA(_xlfn.COVARIANCE.S(OFFSET(HOMECELL,MATCH($B$3,DateRange,0)-1,MATCH($A9,DataStreams,0)-1):OFFSET(HOMECELL,MATCH($B$4,DateRange,0)-1,MATCH($A9,DataStreams,0)-1),OFFSET(HOMECELL,MATCH($B$3,DateRange,0)-1,MATCH(R$6,DataStreams,0)-1):OFFSET(HOMECELL,MATCH($B$4,DateRange,0)-1,MATCH(R$6,DataStreams,0)-1)),"")</f>
        <v>-1.4435365657763851E-8</v>
      </c>
      <c r="S9" s="233">
        <f ca="1">_xlfn.IFNA(_xlfn.COVARIANCE.S(OFFSET(HOMECELL,MATCH($B$3,DateRange,0)-1,MATCH($A9,DataStreams,0)-1):OFFSET(HOMECELL,MATCH($B$4,DateRange,0)-1,MATCH($A9,DataStreams,0)-1),OFFSET(HOMECELL,MATCH($B$3,DateRange,0)-1,MATCH(S$6,DataStreams,0)-1):OFFSET(HOMECELL,MATCH($B$4,DateRange,0)-1,MATCH(S$6,DataStreams,0)-1)),"")</f>
        <v>-8.497359637235577E-6</v>
      </c>
      <c r="T9" s="233">
        <f ca="1">_xlfn.IFNA(_xlfn.COVARIANCE.S(OFFSET(HOMECELL,MATCH($B$3,DateRange,0)-1,MATCH($A9,DataStreams,0)-1):OFFSET(HOMECELL,MATCH($B$4,DateRange,0)-1,MATCH($A9,DataStreams,0)-1),OFFSET(HOMECELL,MATCH($B$3,DateRange,0)-1,MATCH(T$6,DataStreams,0)-1):OFFSET(HOMECELL,MATCH($B$4,DateRange,0)-1,MATCH(T$6,DataStreams,0)-1)),"")</f>
        <v>-2.7334282588580414E-5</v>
      </c>
      <c r="U9" s="233">
        <f ca="1">_xlfn.IFNA(_xlfn.COVARIANCE.S(OFFSET(HOMECELL,MATCH($B$3,DateRange,0)-1,MATCH($A9,DataStreams,0)-1):OFFSET(HOMECELL,MATCH($B$4,DateRange,0)-1,MATCH($A9,DataStreams,0)-1),OFFSET(HOMECELL,MATCH($B$3,DateRange,0)-1,MATCH(U$6,DataStreams,0)-1):OFFSET(HOMECELL,MATCH($B$4,DateRange,0)-1,MATCH(U$6,DataStreams,0)-1)),"")</f>
        <v>2.3703548263887361E-5</v>
      </c>
      <c r="V9" s="233">
        <f ca="1">_xlfn.IFNA(_xlfn.COVARIANCE.S(OFFSET(HOMECELL,MATCH($B$3,DateRange,0)-1,MATCH($A9,DataStreams,0)-1):OFFSET(HOMECELL,MATCH($B$4,DateRange,0)-1,MATCH($A9,DataStreams,0)-1),OFFSET(HOMECELL,MATCH($B$3,DateRange,0)-1,MATCH(V$6,DataStreams,0)-1):OFFSET(HOMECELL,MATCH($B$4,DateRange,0)-1,MATCH(V$6,DataStreams,0)-1)),"")</f>
        <v>4.4182579609949193E-5</v>
      </c>
      <c r="W9" s="233">
        <f ca="1">_xlfn.IFNA(_xlfn.COVARIANCE.S(OFFSET(HOMECELL,MATCH($B$3,DateRange,0)-1,MATCH($A9,DataStreams,0)-1):OFFSET(HOMECELL,MATCH($B$4,DateRange,0)-1,MATCH($A9,DataStreams,0)-1),OFFSET(HOMECELL,MATCH($B$3,DateRange,0)-1,MATCH(W$6,DataStreams,0)-1):OFFSET(HOMECELL,MATCH($B$4,DateRange,0)-1,MATCH(W$6,DataStreams,0)-1)),"")</f>
        <v>7.8205603417205143E-6</v>
      </c>
      <c r="X9" s="233">
        <f ca="1">_xlfn.IFNA(_xlfn.COVARIANCE.S(OFFSET(HOMECELL,MATCH($B$3,DateRange,0)-1,MATCH($A9,DataStreams,0)-1):OFFSET(HOMECELL,MATCH($B$4,DateRange,0)-1,MATCH($A9,DataStreams,0)-1),OFFSET(HOMECELL,MATCH($B$3,DateRange,0)-1,MATCH(X$6,DataStreams,0)-1):OFFSET(HOMECELL,MATCH($B$4,DateRange,0)-1,MATCH(X$6,DataStreams,0)-1)),"")</f>
        <v>4.4615309110632401E-5</v>
      </c>
      <c r="Y9" s="233">
        <f ca="1">_xlfn.IFNA(_xlfn.COVARIANCE.S(OFFSET(HOMECELL,MATCH($B$3,DateRange,0)-1,MATCH($A9,DataStreams,0)-1):OFFSET(HOMECELL,MATCH($B$4,DateRange,0)-1,MATCH($A9,DataStreams,0)-1),OFFSET(HOMECELL,MATCH($B$3,DateRange,0)-1,MATCH(Y$6,DataStreams,0)-1):OFFSET(HOMECELL,MATCH($B$4,DateRange,0)-1,MATCH(Y$6,DataStreams,0)-1)),"")</f>
        <v>-3.5842921563046388E-5</v>
      </c>
      <c r="Z9" s="233">
        <f ca="1">_xlfn.IFNA(_xlfn.COVARIANCE.S(OFFSET(HOMECELL,MATCH($B$3,DateRange,0)-1,MATCH($A9,DataStreams,0)-1):OFFSET(HOMECELL,MATCH($B$4,DateRange,0)-1,MATCH($A9,DataStreams,0)-1),OFFSET(HOMECELL,MATCH($B$3,DateRange,0)-1,MATCH(Z$6,DataStreams,0)-1):OFFSET(HOMECELL,MATCH($B$4,DateRange,0)-1,MATCH(Z$6,DataStreams,0)-1)),"")</f>
        <v>7.8634959562715286E-6</v>
      </c>
      <c r="AA9" s="233">
        <f ca="1">_xlfn.IFNA(_xlfn.COVARIANCE.S(OFFSET(HOMECELL,MATCH($B$3,DateRange,0)-1,MATCH($A9,DataStreams,0)-1):OFFSET(HOMECELL,MATCH($B$4,DateRange,0)-1,MATCH($A9,DataStreams,0)-1),OFFSET(HOMECELL,MATCH($B$3,DateRange,0)-1,MATCH(AA$6,DataStreams,0)-1):OFFSET(HOMECELL,MATCH($B$4,DateRange,0)-1,MATCH(AA$6,DataStreams,0)-1)),"")</f>
        <v>2.0919310431100223E-5</v>
      </c>
      <c r="AB9" s="233">
        <f ca="1">_xlfn.IFNA(_xlfn.COVARIANCE.S(OFFSET(HOMECELL,MATCH($B$3,DateRange,0)-1,MATCH($A9,DataStreams,0)-1):OFFSET(HOMECELL,MATCH($B$4,DateRange,0)-1,MATCH($A9,DataStreams,0)-1),OFFSET(HOMECELL,MATCH($B$3,DateRange,0)-1,MATCH(AB$6,DataStreams,0)-1):OFFSET(HOMECELL,MATCH($B$4,DateRange,0)-1,MATCH(AB$6,DataStreams,0)-1)),"")</f>
        <v>1.1552912547443176E-5</v>
      </c>
      <c r="AC9" s="233">
        <f ca="1">_xlfn.IFNA(_xlfn.COVARIANCE.S(OFFSET(HOMECELL,MATCH($B$3,DateRange,0)-1,MATCH($A9,DataStreams,0)-1):OFFSET(HOMECELL,MATCH($B$4,DateRange,0)-1,MATCH($A9,DataStreams,0)-1),OFFSET(HOMECELL,MATCH($B$3,DateRange,0)-1,MATCH(AC$6,DataStreams,0)-1):OFFSET(HOMECELL,MATCH($B$4,DateRange,0)-1,MATCH(AC$6,DataStreams,0)-1)),"")</f>
        <v>2.3420802375852456E-5</v>
      </c>
      <c r="AD9" s="233">
        <f ca="1">_xlfn.IFNA(_xlfn.COVARIANCE.S(OFFSET(HOMECELL,MATCH($B$3,DateRange,0)-1,MATCH($A9,DataStreams,0)-1):OFFSET(HOMECELL,MATCH($B$4,DateRange,0)-1,MATCH($A9,DataStreams,0)-1),OFFSET(HOMECELL,MATCH($B$3,DateRange,0)-1,MATCH(AD$6,DataStreams,0)-1):OFFSET(HOMECELL,MATCH($B$4,DateRange,0)-1,MATCH(AD$6,DataStreams,0)-1)),"")</f>
        <v>-3.4019616643724209E-5</v>
      </c>
      <c r="AE9" s="233">
        <f ca="1">_xlfn.IFNA(_xlfn.COVARIANCE.S(OFFSET(HOMECELL,MATCH($B$3,DateRange,0)-1,MATCH($A9,DataStreams,0)-1):OFFSET(HOMECELL,MATCH($B$4,DateRange,0)-1,MATCH($A9,DataStreams,0)-1),OFFSET(HOMECELL,MATCH($B$3,DateRange,0)-1,MATCH(AE$6,DataStreams,0)-1):OFFSET(HOMECELL,MATCH($B$4,DateRange,0)-1,MATCH(AE$6,DataStreams,0)-1)),"")</f>
        <v>8.2408762413173966E-6</v>
      </c>
      <c r="AF9" s="233">
        <f ca="1">_xlfn.IFNA(_xlfn.COVARIANCE.S(OFFSET(HOMECELL,MATCH($B$3,DateRange,0)-1,MATCH($A9,DataStreams,0)-1):OFFSET(HOMECELL,MATCH($B$4,DateRange,0)-1,MATCH($A9,DataStreams,0)-1),OFFSET(HOMECELL,MATCH($B$3,DateRange,0)-1,MATCH(AF$6,DataStreams,0)-1):OFFSET(HOMECELL,MATCH($B$4,DateRange,0)-1,MATCH(AF$6,DataStreams,0)-1)),"")</f>
        <v>1.7698357573988853E-5</v>
      </c>
      <c r="AG9" s="233">
        <f ca="1">_xlfn.IFNA(_xlfn.COVARIANCE.S(OFFSET(HOMECELL,MATCH($B$3,DateRange,0)-1,MATCH($A9,DataStreams,0)-1):OFFSET(HOMECELL,MATCH($B$4,DateRange,0)-1,MATCH($A9,DataStreams,0)-1),OFFSET(HOMECELL,MATCH($B$3,DateRange,0)-1,MATCH(AG$6,DataStreams,0)-1):OFFSET(HOMECELL,MATCH($B$4,DateRange,0)-1,MATCH(AG$6,DataStreams,0)-1)),"")</f>
        <v>-6.9934498882561482E-6</v>
      </c>
      <c r="AH9" s="233">
        <f ca="1">_xlfn.IFNA(_xlfn.COVARIANCE.S(OFFSET(HOMECELL,MATCH($B$3,DateRange,0)-1,MATCH($A9,DataStreams,0)-1):OFFSET(HOMECELL,MATCH($B$4,DateRange,0)-1,MATCH($A9,DataStreams,0)-1),OFFSET(HOMECELL,MATCH($B$3,DateRange,0)-1,MATCH(AH$6,DataStreams,0)-1):OFFSET(HOMECELL,MATCH($B$4,DateRange,0)-1,MATCH(AH$6,DataStreams,0)-1)),"")</f>
        <v>1.4788025741345216E-5</v>
      </c>
      <c r="AI9" s="233">
        <f ca="1">_xlfn.IFNA(_xlfn.COVARIANCE.S(OFFSET(HOMECELL,MATCH($B$3,DateRange,0)-1,MATCH($A9,DataStreams,0)-1):OFFSET(HOMECELL,MATCH($B$4,DateRange,0)-1,MATCH($A9,DataStreams,0)-1),OFFSET(HOMECELL,MATCH($B$3,DateRange,0)-1,MATCH(AI$6,DataStreams,0)-1):OFFSET(HOMECELL,MATCH($B$4,DateRange,0)-1,MATCH(AI$6,DataStreams,0)-1)),"")</f>
        <v>1.6832110205219395E-5</v>
      </c>
      <c r="AJ9" s="233">
        <f ca="1">_xlfn.IFNA(_xlfn.COVARIANCE.S(OFFSET(HOMECELL,MATCH($B$3,DateRange,0)-1,MATCH($A9,DataStreams,0)-1):OFFSET(HOMECELL,MATCH($B$4,DateRange,0)-1,MATCH($A9,DataStreams,0)-1),OFFSET(HOMECELL,MATCH($B$3,DateRange,0)-1,MATCH(AJ$6,DataStreams,0)-1):OFFSET(HOMECELL,MATCH($B$4,DateRange,0)-1,MATCH(AJ$6,DataStreams,0)-1)),"")</f>
        <v>2.802423417069361E-5</v>
      </c>
      <c r="AK9" s="233">
        <f ca="1">_xlfn.IFNA(_xlfn.COVARIANCE.S(OFFSET(HOMECELL,MATCH($B$3,DateRange,0)-1,MATCH($A9,DataStreams,0)-1):OFFSET(HOMECELL,MATCH($B$4,DateRange,0)-1,MATCH($A9,DataStreams,0)-1),OFFSET(HOMECELL,MATCH($B$3,DateRange,0)-1,MATCH(AK$6,DataStreams,0)-1):OFFSET(HOMECELL,MATCH($B$4,DateRange,0)-1,MATCH(AK$6,DataStreams,0)-1)),"")</f>
        <v>-3.8432896674841251E-5</v>
      </c>
      <c r="AL9" s="233">
        <f ca="1">_xlfn.IFNA(_xlfn.COVARIANCE.S(OFFSET(HOMECELL,MATCH($B$3,DateRange,0)-1,MATCH($A9,DataStreams,0)-1):OFFSET(HOMECELL,MATCH($B$4,DateRange,0)-1,MATCH($A9,DataStreams,0)-1),OFFSET(HOMECELL,MATCH($B$3,DateRange,0)-1,MATCH(AL$6,DataStreams,0)-1):OFFSET(HOMECELL,MATCH($B$4,DateRange,0)-1,MATCH(AL$6,DataStreams,0)-1)),"")</f>
        <v>4.1347396904761901E-5</v>
      </c>
      <c r="AM9" s="233">
        <f ca="1">_xlfn.IFNA(_xlfn.COVARIANCE.S(OFFSET(HOMECELL,MATCH($B$3,DateRange,0)-1,MATCH($A9,DataStreams,0)-1):OFFSET(HOMECELL,MATCH($B$4,DateRange,0)-1,MATCH($A9,DataStreams,0)-1),OFFSET(HOMECELL,MATCH($B$3,DateRange,0)-1,MATCH(AM$6,DataStreams,0)-1):OFFSET(HOMECELL,MATCH($B$4,DateRange,0)-1,MATCH(AM$6,DataStreams,0)-1)),"")</f>
        <v>1.0381280159520682E-5</v>
      </c>
      <c r="AN9" s="233">
        <f ca="1">_xlfn.IFNA(_xlfn.COVARIANCE.S(OFFSET(HOMECELL,MATCH($B$3,DateRange,0)-1,MATCH($A9,DataStreams,0)-1):OFFSET(HOMECELL,MATCH($B$4,DateRange,0)-1,MATCH($A9,DataStreams,0)-1),OFFSET(HOMECELL,MATCH($B$3,DateRange,0)-1,MATCH(AN$6,DataStreams,0)-1):OFFSET(HOMECELL,MATCH($B$4,DateRange,0)-1,MATCH(AN$6,DataStreams,0)-1)),"")</f>
        <v>2.7877447757777725E-5</v>
      </c>
      <c r="AO9" s="233">
        <f ca="1">_xlfn.IFNA(_xlfn.COVARIANCE.S(OFFSET(HOMECELL,MATCH($B$3,DateRange,0)-1,MATCH($A9,DataStreams,0)-1):OFFSET(HOMECELL,MATCH($B$4,DateRange,0)-1,MATCH($A9,DataStreams,0)-1),OFFSET(HOMECELL,MATCH($B$3,DateRange,0)-1,MATCH(AO$6,DataStreams,0)-1):OFFSET(HOMECELL,MATCH($B$4,DateRange,0)-1,MATCH(AO$6,DataStreams,0)-1)),"")</f>
        <v>1.1239086660555527E-5</v>
      </c>
      <c r="AP9" s="233">
        <f ca="1">_xlfn.IFNA(_xlfn.COVARIANCE.S(OFFSET(HOMECELL,MATCH($B$3,DateRange,0)-1,MATCH($A9,DataStreams,0)-1):OFFSET(HOMECELL,MATCH($B$4,DateRange,0)-1,MATCH($A9,DataStreams,0)-1),OFFSET(HOMECELL,MATCH($B$3,DateRange,0)-1,MATCH(AP$6,DataStreams,0)-1):OFFSET(HOMECELL,MATCH($B$4,DateRange,0)-1,MATCH(AP$6,DataStreams,0)-1)),"")</f>
        <v>2.93864052730952E-5</v>
      </c>
      <c r="AQ9" s="233" t="str">
        <f ca="1">_xlfn.IFNA(_xlfn.COVARIANCE.S(OFFSET(HOMECELL,MATCH($B$3,DateRange,0)-1,MATCH($A9,DataStreams,0)-1):OFFSET(HOMECELL,MATCH($B$4,DateRange,0)-1,MATCH($A9,DataStreams,0)-1),OFFSET(HOMECELL,MATCH($B$3,DateRange,0)-1,MATCH(AQ$6,DataStreams,0)-1):OFFSET(HOMECELL,MATCH($B$4,DateRange,0)-1,MATCH(AQ$6,DataStreams,0)-1)),"")</f>
        <v/>
      </c>
      <c r="AR9" s="233" t="str">
        <f ca="1">_xlfn.IFNA(_xlfn.COVARIANCE.S(OFFSET(HOMECELL,MATCH($B$3,DateRange,0)-1,MATCH($A9,DataStreams,0)-1):OFFSET(HOMECELL,MATCH($B$4,DateRange,0)-1,MATCH($A9,DataStreams,0)-1),OFFSET(HOMECELL,MATCH($B$3,DateRange,0)-1,MATCH(AR$6,DataStreams,0)-1):OFFSET(HOMECELL,MATCH($B$4,DateRange,0)-1,MATCH(AR$6,DataStreams,0)-1)),"")</f>
        <v/>
      </c>
      <c r="AS9" s="233" t="str">
        <f ca="1">_xlfn.IFNA(_xlfn.COVARIANCE.S(OFFSET(HOMECELL,MATCH($B$3,DateRange,0)-1,MATCH($A9,DataStreams,0)-1):OFFSET(HOMECELL,MATCH($B$4,DateRange,0)-1,MATCH($A9,DataStreams,0)-1),OFFSET(HOMECELL,MATCH($B$3,DateRange,0)-1,MATCH(AS$6,DataStreams,0)-1):OFFSET(HOMECELL,MATCH($B$4,DateRange,0)-1,MATCH(AS$6,DataStreams,0)-1)),"")</f>
        <v/>
      </c>
      <c r="AT9" s="233" t="str">
        <f ca="1">_xlfn.IFNA(_xlfn.COVARIANCE.S(OFFSET(HOMECELL,MATCH($B$3,DateRange,0)-1,MATCH($A9,DataStreams,0)-1):OFFSET(HOMECELL,MATCH($B$4,DateRange,0)-1,MATCH($A9,DataStreams,0)-1),OFFSET(HOMECELL,MATCH($B$3,DateRange,0)-1,MATCH(AT$6,DataStreams,0)-1):OFFSET(HOMECELL,MATCH($B$4,DateRange,0)-1,MATCH(AT$6,DataStreams,0)-1)),"")</f>
        <v/>
      </c>
      <c r="AU9" s="233" t="str">
        <f ca="1">_xlfn.IFNA(_xlfn.COVARIANCE.S(OFFSET(HOMECELL,MATCH($B$3,DateRange,0)-1,MATCH($A9,DataStreams,0)-1):OFFSET(HOMECELL,MATCH($B$4,DateRange,0)-1,MATCH($A9,DataStreams,0)-1),OFFSET(HOMECELL,MATCH($B$3,DateRange,0)-1,MATCH(AU$6,DataStreams,0)-1):OFFSET(HOMECELL,MATCH($B$4,DateRange,0)-1,MATCH(AU$6,DataStreams,0)-1)),"")</f>
        <v/>
      </c>
      <c r="AV9" s="233" t="str">
        <f ca="1">_xlfn.IFNA(_xlfn.COVARIANCE.S(OFFSET(HOMECELL,MATCH($B$3,DateRange,0)-1,MATCH($A9,DataStreams,0)-1):OFFSET(HOMECELL,MATCH($B$4,DateRange,0)-1,MATCH($A9,DataStreams,0)-1),OFFSET(HOMECELL,MATCH($B$3,DateRange,0)-1,MATCH(AV$6,DataStreams,0)-1):OFFSET(HOMECELL,MATCH($B$4,DateRange,0)-1,MATCH(AV$6,DataStreams,0)-1)),"")</f>
        <v/>
      </c>
      <c r="AW9" s="233" t="str">
        <f ca="1">_xlfn.IFNA(_xlfn.COVARIANCE.S(OFFSET(HOMECELL,MATCH($B$3,DateRange,0)-1,MATCH($A9,DataStreams,0)-1):OFFSET(HOMECELL,MATCH($B$4,DateRange,0)-1,MATCH($A9,DataStreams,0)-1),OFFSET(HOMECELL,MATCH($B$3,DateRange,0)-1,MATCH(AW$6,DataStreams,0)-1):OFFSET(HOMECELL,MATCH($B$4,DateRange,0)-1,MATCH(AW$6,DataStreams,0)-1)),"")</f>
        <v/>
      </c>
      <c r="AX9" s="233" t="str">
        <f ca="1">_xlfn.IFNA(_xlfn.COVARIANCE.S(OFFSET(HOMECELL,MATCH($B$3,DateRange,0)-1,MATCH($A9,DataStreams,0)-1):OFFSET(HOMECELL,MATCH($B$4,DateRange,0)-1,MATCH($A9,DataStreams,0)-1),OFFSET(HOMECELL,MATCH($B$3,DateRange,0)-1,MATCH(AX$6,DataStreams,0)-1):OFFSET(HOMECELL,MATCH($B$4,DateRange,0)-1,MATCH(AX$6,DataStreams,0)-1)),"")</f>
        <v/>
      </c>
      <c r="AY9" s="233" t="str">
        <f ca="1">_xlfn.IFNA(_xlfn.COVARIANCE.S(OFFSET(HOMECELL,MATCH($B$3,DateRange,0)-1,MATCH($A9,DataStreams,0)-1):OFFSET(HOMECELL,MATCH($B$4,DateRange,0)-1,MATCH($A9,DataStreams,0)-1),OFFSET(HOMECELL,MATCH($B$3,DateRange,0)-1,MATCH(AY$6,DataStreams,0)-1):OFFSET(HOMECELL,MATCH($B$4,DateRange,0)-1,MATCH(AY$6,DataStreams,0)-1)),"")</f>
        <v/>
      </c>
      <c r="AZ9" s="233" t="str">
        <f ca="1">_xlfn.IFNA(_xlfn.COVARIANCE.S(OFFSET(HOMECELL,MATCH($B$3,DateRange,0)-1,MATCH($A9,DataStreams,0)-1):OFFSET(HOMECELL,MATCH($B$4,DateRange,0)-1,MATCH($A9,DataStreams,0)-1),OFFSET(HOMECELL,MATCH($B$3,DateRange,0)-1,MATCH(AZ$6,DataStreams,0)-1):OFFSET(HOMECELL,MATCH($B$4,DateRange,0)-1,MATCH(AZ$6,DataStreams,0)-1)),"")</f>
        <v/>
      </c>
      <c r="BA9" s="233" t="str">
        <f ca="1">_xlfn.IFNA(_xlfn.COVARIANCE.S(OFFSET(HOMECELL,MATCH($B$3,DateRange,0)-1,MATCH($A9,DataStreams,0)-1):OFFSET(HOMECELL,MATCH($B$4,DateRange,0)-1,MATCH($A9,DataStreams,0)-1),OFFSET(HOMECELL,MATCH($B$3,DateRange,0)-1,MATCH(BA$6,DataStreams,0)-1):OFFSET(HOMECELL,MATCH($B$4,DateRange,0)-1,MATCH(BA$6,DataStreams,0)-1)),"")</f>
        <v/>
      </c>
      <c r="BB9" s="233" t="str">
        <f ca="1">_xlfn.IFNA(_xlfn.COVARIANCE.S(OFFSET(HOMECELL,MATCH($B$3,DateRange,0)-1,MATCH($A9,DataStreams,0)-1):OFFSET(HOMECELL,MATCH($B$4,DateRange,0)-1,MATCH($A9,DataStreams,0)-1),OFFSET(HOMECELL,MATCH($B$3,DateRange,0)-1,MATCH(BB$6,DataStreams,0)-1):OFFSET(HOMECELL,MATCH($B$4,DateRange,0)-1,MATCH(BB$6,DataStreams,0)-1)),"")</f>
        <v/>
      </c>
      <c r="BC9" s="236"/>
    </row>
    <row r="10" spans="1:55">
      <c r="A10" s="239" t="str">
        <f ca="1"/>
        <v>VTHR</v>
      </c>
      <c r="B10" s="233">
        <f ca="1">_xlfn.IFNA(_xlfn.COVARIANCE.S(OFFSET(HOMECELL,MATCH($B$3,DateRange,0)-1,MATCH($A10,DataStreams,0)-1):OFFSET(HOMECELL,MATCH($B$4,DateRange,0)-1,MATCH($A10,DataStreams,0)-1),OFFSET(HOMECELL,MATCH($B$3,DateRange,0)-1,MATCH(B$6,DataStreams,0)-1):OFFSET(HOMECELL,MATCH($B$4,DateRange,0)-1,MATCH(B$6,DataStreams,0)-1)),"")</f>
        <v>2.1506634825605133E-5</v>
      </c>
      <c r="C10" s="233">
        <f ca="1">_xlfn.IFNA(_xlfn.COVARIANCE.S(OFFSET(HOMECELL,MATCH($B$3,DateRange,0)-1,MATCH($A10,DataStreams,0)-1):OFFSET(HOMECELL,MATCH($B$4,DateRange,0)-1,MATCH($A10,DataStreams,0)-1),OFFSET(HOMECELL,MATCH($B$3,DateRange,0)-1,MATCH(C$6,DataStreams,0)-1):OFFSET(HOMECELL,MATCH($B$4,DateRange,0)-1,MATCH(C$6,DataStreams,0)-1)),"")</f>
        <v>2.6485861886377925E-3</v>
      </c>
      <c r="D10" s="233">
        <f ca="1">_xlfn.IFNA(_xlfn.COVARIANCE.S(OFFSET(HOMECELL,MATCH($B$3,DateRange,0)-1,MATCH($A10,DataStreams,0)-1):OFFSET(HOMECELL,MATCH($B$4,DateRange,0)-1,MATCH($A10,DataStreams,0)-1),OFFSET(HOMECELL,MATCH($B$3,DateRange,0)-1,MATCH(D$6,DataStreams,0)-1):OFFSET(HOMECELL,MATCH($B$4,DateRange,0)-1,MATCH(D$6,DataStreams,0)-1)),"")</f>
        <v>2.8564157796581694E-3</v>
      </c>
      <c r="E10" s="233">
        <f ca="1">_xlfn.IFNA(_xlfn.COVARIANCE.S(OFFSET(HOMECELL,MATCH($B$3,DateRange,0)-1,MATCH($A10,DataStreams,0)-1):OFFSET(HOMECELL,MATCH($B$4,DateRange,0)-1,MATCH($A10,DataStreams,0)-1),OFFSET(HOMECELL,MATCH($B$3,DateRange,0)-1,MATCH(E$6,DataStreams,0)-1):OFFSET(HOMECELL,MATCH($B$4,DateRange,0)-1,MATCH(E$6,DataStreams,0)-1)),"")</f>
        <v>2.6006030877289399E-3</v>
      </c>
      <c r="F10" s="233">
        <f ca="1">_xlfn.IFNA(_xlfn.COVARIANCE.S(OFFSET(HOMECELL,MATCH($B$3,DateRange,0)-1,MATCH($A10,DataStreams,0)-1):OFFSET(HOMECELL,MATCH($B$4,DateRange,0)-1,MATCH($A10,DataStreams,0)-1),OFFSET(HOMECELL,MATCH($B$3,DateRange,0)-1,MATCH(F$6,DataStreams,0)-1):OFFSET(HOMECELL,MATCH($B$4,DateRange,0)-1,MATCH(F$6,DataStreams,0)-1)),"")</f>
        <v>2.7857113331117324E-3</v>
      </c>
      <c r="G10" s="233">
        <f ca="1">_xlfn.IFNA(_xlfn.COVARIANCE.S(OFFSET(HOMECELL,MATCH($B$3,DateRange,0)-1,MATCH($A10,DataStreams,0)-1):OFFSET(HOMECELL,MATCH($B$4,DateRange,0)-1,MATCH($A10,DataStreams,0)-1),OFFSET(HOMECELL,MATCH($B$3,DateRange,0)-1,MATCH(G$6,DataStreams,0)-1):OFFSET(HOMECELL,MATCH($B$4,DateRange,0)-1,MATCH(G$6,DataStreams,0)-1)),"")</f>
        <v>3.2012823681456968E-3</v>
      </c>
      <c r="H10" s="233">
        <f ca="1">_xlfn.IFNA(_xlfn.COVARIANCE.S(OFFSET(HOMECELL,MATCH($B$3,DateRange,0)-1,MATCH($A10,DataStreams,0)-1):OFFSET(HOMECELL,MATCH($B$4,DateRange,0)-1,MATCH($A10,DataStreams,0)-1),OFFSET(HOMECELL,MATCH($B$3,DateRange,0)-1,MATCH(H$6,DataStreams,0)-1):OFFSET(HOMECELL,MATCH($B$4,DateRange,0)-1,MATCH(H$6,DataStreams,0)-1)),"")</f>
        <v>1.4316823722188711E-3</v>
      </c>
      <c r="I10" s="233">
        <f ca="1">_xlfn.IFNA(_xlfn.COVARIANCE.S(OFFSET(HOMECELL,MATCH($B$3,DateRange,0)-1,MATCH($A10,DataStreams,0)-1):OFFSET(HOMECELL,MATCH($B$4,DateRange,0)-1,MATCH($A10,DataStreams,0)-1),OFFSET(HOMECELL,MATCH($B$3,DateRange,0)-1,MATCH(I$6,DataStreams,0)-1):OFFSET(HOMECELL,MATCH($B$4,DateRange,0)-1,MATCH(I$6,DataStreams,0)-1)),"")</f>
        <v>4.4310720534284946E-3</v>
      </c>
      <c r="J10" s="233">
        <f ca="1">_xlfn.IFNA(_xlfn.COVARIANCE.S(OFFSET(HOMECELL,MATCH($B$3,DateRange,0)-1,MATCH($A10,DataStreams,0)-1):OFFSET(HOMECELL,MATCH($B$4,DateRange,0)-1,MATCH($A10,DataStreams,0)-1),OFFSET(HOMECELL,MATCH($B$3,DateRange,0)-1,MATCH(J$6,DataStreams,0)-1):OFFSET(HOMECELL,MATCH($B$4,DateRange,0)-1,MATCH(J$6,DataStreams,0)-1)),"")</f>
        <v>1.8019602314416842E-3</v>
      </c>
      <c r="K10" s="233">
        <f ca="1">_xlfn.IFNA(_xlfn.COVARIANCE.S(OFFSET(HOMECELL,MATCH($B$3,DateRange,0)-1,MATCH($A10,DataStreams,0)-1):OFFSET(HOMECELL,MATCH($B$4,DateRange,0)-1,MATCH($A10,DataStreams,0)-1),OFFSET(HOMECELL,MATCH($B$3,DateRange,0)-1,MATCH(K$6,DataStreams,0)-1):OFFSET(HOMECELL,MATCH($B$4,DateRange,0)-1,MATCH(K$6,DataStreams,0)-1)),"")</f>
        <v>2.4582449647299956E-3</v>
      </c>
      <c r="L10" s="233">
        <f ca="1">_xlfn.IFNA(_xlfn.COVARIANCE.S(OFFSET(HOMECELL,MATCH($B$3,DateRange,0)-1,MATCH($A10,DataStreams,0)-1):OFFSET(HOMECELL,MATCH($B$4,DateRange,0)-1,MATCH($A10,DataStreams,0)-1),OFFSET(HOMECELL,MATCH($B$3,DateRange,0)-1,MATCH(L$6,DataStreams,0)-1):OFFSET(HOMECELL,MATCH($B$4,DateRange,0)-1,MATCH(L$6,DataStreams,0)-1)),"")</f>
        <v>2.0535618324394791E-3</v>
      </c>
      <c r="M10" s="233">
        <f ca="1">_xlfn.IFNA(_xlfn.COVARIANCE.S(OFFSET(HOMECELL,MATCH($B$3,DateRange,0)-1,MATCH($A10,DataStreams,0)-1):OFFSET(HOMECELL,MATCH($B$4,DateRange,0)-1,MATCH($A10,DataStreams,0)-1),OFFSET(HOMECELL,MATCH($B$3,DateRange,0)-1,MATCH(M$6,DataStreams,0)-1):OFFSET(HOMECELL,MATCH($B$4,DateRange,0)-1,MATCH(M$6,DataStreams,0)-1)),"")</f>
        <v>3.7196214520142626E-3</v>
      </c>
      <c r="N10" s="233">
        <f ca="1">_xlfn.IFNA(_xlfn.COVARIANCE.S(OFFSET(HOMECELL,MATCH($B$3,DateRange,0)-1,MATCH($A10,DataStreams,0)-1):OFFSET(HOMECELL,MATCH($B$4,DateRange,0)-1,MATCH($A10,DataStreams,0)-1),OFFSET(HOMECELL,MATCH($B$3,DateRange,0)-1,MATCH(N$6,DataStreams,0)-1):OFFSET(HOMECELL,MATCH($B$4,DateRange,0)-1,MATCH(N$6,DataStreams,0)-1)),"")</f>
        <v>3.4891658695717256E-3</v>
      </c>
      <c r="O10" s="233">
        <f ca="1">_xlfn.IFNA(_xlfn.COVARIANCE.S(OFFSET(HOMECELL,MATCH($B$3,DateRange,0)-1,MATCH($A10,DataStreams,0)-1):OFFSET(HOMECELL,MATCH($B$4,DateRange,0)-1,MATCH($A10,DataStreams,0)-1),OFFSET(HOMECELL,MATCH($B$3,DateRange,0)-1,MATCH(O$6,DataStreams,0)-1):OFFSET(HOMECELL,MATCH($B$4,DateRange,0)-1,MATCH(O$6,DataStreams,0)-1)),"")</f>
        <v>3.1345815277410978E-3</v>
      </c>
      <c r="P10" s="233">
        <f ca="1">_xlfn.IFNA(_xlfn.COVARIANCE.S(OFFSET(HOMECELL,MATCH($B$3,DateRange,0)-1,MATCH($A10,DataStreams,0)-1):OFFSET(HOMECELL,MATCH($B$4,DateRange,0)-1,MATCH($A10,DataStreams,0)-1),OFFSET(HOMECELL,MATCH($B$3,DateRange,0)-1,MATCH(P$6,DataStreams,0)-1):OFFSET(HOMECELL,MATCH($B$4,DateRange,0)-1,MATCH(P$6,DataStreams,0)-1)),"")</f>
        <v>2.4039048581462122E-3</v>
      </c>
      <c r="Q10" s="233">
        <f ca="1">_xlfn.IFNA(_xlfn.COVARIANCE.S(OFFSET(HOMECELL,MATCH($B$3,DateRange,0)-1,MATCH($A10,DataStreams,0)-1):OFFSET(HOMECELL,MATCH($B$4,DateRange,0)-1,MATCH($A10,DataStreams,0)-1),OFFSET(HOMECELL,MATCH($B$3,DateRange,0)-1,MATCH(Q$6,DataStreams,0)-1):OFFSET(HOMECELL,MATCH($B$4,DateRange,0)-1,MATCH(Q$6,DataStreams,0)-1)),"")</f>
        <v>5.1938576350053604E-3</v>
      </c>
      <c r="R10" s="233">
        <f ca="1">_xlfn.IFNA(_xlfn.COVARIANCE.S(OFFSET(HOMECELL,MATCH($B$3,DateRange,0)-1,MATCH($A10,DataStreams,0)-1):OFFSET(HOMECELL,MATCH($B$4,DateRange,0)-1,MATCH($A10,DataStreams,0)-1),OFFSET(HOMECELL,MATCH($B$3,DateRange,0)-1,MATCH(R$6,DataStreams,0)-1):OFFSET(HOMECELL,MATCH($B$4,DateRange,0)-1,MATCH(R$6,DataStreams,0)-1)),"")</f>
        <v>2.9671154855594579E-3</v>
      </c>
      <c r="S10" s="233">
        <f ca="1">_xlfn.IFNA(_xlfn.COVARIANCE.S(OFFSET(HOMECELL,MATCH($B$3,DateRange,0)-1,MATCH($A10,DataStreams,0)-1):OFFSET(HOMECELL,MATCH($B$4,DateRange,0)-1,MATCH($A10,DataStreams,0)-1),OFFSET(HOMECELL,MATCH($B$3,DateRange,0)-1,MATCH(S$6,DataStreams,0)-1):OFFSET(HOMECELL,MATCH($B$4,DateRange,0)-1,MATCH(S$6,DataStreams,0)-1)),"")</f>
        <v>4.6156143876018176E-4</v>
      </c>
      <c r="T10" s="233">
        <f ca="1">_xlfn.IFNA(_xlfn.COVARIANCE.S(OFFSET(HOMECELL,MATCH($B$3,DateRange,0)-1,MATCH($A10,DataStreams,0)-1):OFFSET(HOMECELL,MATCH($B$4,DateRange,0)-1,MATCH($A10,DataStreams,0)-1),OFFSET(HOMECELL,MATCH($B$3,DateRange,0)-1,MATCH(T$6,DataStreams,0)-1):OFFSET(HOMECELL,MATCH($B$4,DateRange,0)-1,MATCH(T$6,DataStreams,0)-1)),"")</f>
        <v>4.0340524190408539E-3</v>
      </c>
      <c r="U10" s="233">
        <f ca="1">_xlfn.IFNA(_xlfn.COVARIANCE.S(OFFSET(HOMECELL,MATCH($B$3,DateRange,0)-1,MATCH($A10,DataStreams,0)-1):OFFSET(HOMECELL,MATCH($B$4,DateRange,0)-1,MATCH($A10,DataStreams,0)-1),OFFSET(HOMECELL,MATCH($B$3,DateRange,0)-1,MATCH(U$6,DataStreams,0)-1):OFFSET(HOMECELL,MATCH($B$4,DateRange,0)-1,MATCH(U$6,DataStreams,0)-1)),"")</f>
        <v>2.5950229038528417E-3</v>
      </c>
      <c r="V10" s="233">
        <f ca="1">_xlfn.IFNA(_xlfn.COVARIANCE.S(OFFSET(HOMECELL,MATCH($B$3,DateRange,0)-1,MATCH($A10,DataStreams,0)-1):OFFSET(HOMECELL,MATCH($B$4,DateRange,0)-1,MATCH($A10,DataStreams,0)-1),OFFSET(HOMECELL,MATCH($B$3,DateRange,0)-1,MATCH(V$6,DataStreams,0)-1):OFFSET(HOMECELL,MATCH($B$4,DateRange,0)-1,MATCH(V$6,DataStreams,0)-1)),"")</f>
        <v>3.5772563775385434E-3</v>
      </c>
      <c r="W10" s="233">
        <f ca="1">_xlfn.IFNA(_xlfn.COVARIANCE.S(OFFSET(HOMECELL,MATCH($B$3,DateRange,0)-1,MATCH($A10,DataStreams,0)-1):OFFSET(HOMECELL,MATCH($B$4,DateRange,0)-1,MATCH($A10,DataStreams,0)-1),OFFSET(HOMECELL,MATCH($B$3,DateRange,0)-1,MATCH(W$6,DataStreams,0)-1):OFFSET(HOMECELL,MATCH($B$4,DateRange,0)-1,MATCH(W$6,DataStreams,0)-1)),"")</f>
        <v>1.1729005172149776E-3</v>
      </c>
      <c r="X10" s="233">
        <f ca="1">_xlfn.IFNA(_xlfn.COVARIANCE.S(OFFSET(HOMECELL,MATCH($B$3,DateRange,0)-1,MATCH($A10,DataStreams,0)-1):OFFSET(HOMECELL,MATCH($B$4,DateRange,0)-1,MATCH($A10,DataStreams,0)-1),OFFSET(HOMECELL,MATCH($B$3,DateRange,0)-1,MATCH(X$6,DataStreams,0)-1):OFFSET(HOMECELL,MATCH($B$4,DateRange,0)-1,MATCH(X$6,DataStreams,0)-1)),"")</f>
        <v>2.2707642309641946E-3</v>
      </c>
      <c r="Y10" s="233">
        <f ca="1">_xlfn.IFNA(_xlfn.COVARIANCE.S(OFFSET(HOMECELL,MATCH($B$3,DateRange,0)-1,MATCH($A10,DataStreams,0)-1):OFFSET(HOMECELL,MATCH($B$4,DateRange,0)-1,MATCH($A10,DataStreams,0)-1),OFFSET(HOMECELL,MATCH($B$3,DateRange,0)-1,MATCH(Y$6,DataStreams,0)-1):OFFSET(HOMECELL,MATCH($B$4,DateRange,0)-1,MATCH(Y$6,DataStreams,0)-1)),"")</f>
        <v>2.0880516303664275E-3</v>
      </c>
      <c r="Z10" s="233">
        <f ca="1">_xlfn.IFNA(_xlfn.COVARIANCE.S(OFFSET(HOMECELL,MATCH($B$3,DateRange,0)-1,MATCH($A10,DataStreams,0)-1):OFFSET(HOMECELL,MATCH($B$4,DateRange,0)-1,MATCH($A10,DataStreams,0)-1),OFFSET(HOMECELL,MATCH($B$3,DateRange,0)-1,MATCH(Z$6,DataStreams,0)-1):OFFSET(HOMECELL,MATCH($B$4,DateRange,0)-1,MATCH(Z$6,DataStreams,0)-1)),"")</f>
        <v>1.2202628389031145E-3</v>
      </c>
      <c r="AA10" s="233">
        <f ca="1">_xlfn.IFNA(_xlfn.COVARIANCE.S(OFFSET(HOMECELL,MATCH($B$3,DateRange,0)-1,MATCH($A10,DataStreams,0)-1):OFFSET(HOMECELL,MATCH($B$4,DateRange,0)-1,MATCH($A10,DataStreams,0)-1),OFFSET(HOMECELL,MATCH($B$3,DateRange,0)-1,MATCH(AA$6,DataStreams,0)-1):OFFSET(HOMECELL,MATCH($B$4,DateRange,0)-1,MATCH(AA$6,DataStreams,0)-1)),"")</f>
        <v>1.9100534797374586E-3</v>
      </c>
      <c r="AB10" s="233">
        <f ca="1">_xlfn.IFNA(_xlfn.COVARIANCE.S(OFFSET(HOMECELL,MATCH($B$3,DateRange,0)-1,MATCH($A10,DataStreams,0)-1):OFFSET(HOMECELL,MATCH($B$4,DateRange,0)-1,MATCH($A10,DataStreams,0)-1),OFFSET(HOMECELL,MATCH($B$3,DateRange,0)-1,MATCH(AB$6,DataStreams,0)-1):OFFSET(HOMECELL,MATCH($B$4,DateRange,0)-1,MATCH(AB$6,DataStreams,0)-1)),"")</f>
        <v>9.7487295219473842E-4</v>
      </c>
      <c r="AC10" s="233">
        <f ca="1">_xlfn.IFNA(_xlfn.COVARIANCE.S(OFFSET(HOMECELL,MATCH($B$3,DateRange,0)-1,MATCH($A10,DataStreams,0)-1):OFFSET(HOMECELL,MATCH($B$4,DateRange,0)-1,MATCH($A10,DataStreams,0)-1),OFFSET(HOMECELL,MATCH($B$3,DateRange,0)-1,MATCH(AC$6,DataStreams,0)-1):OFFSET(HOMECELL,MATCH($B$4,DateRange,0)-1,MATCH(AC$6,DataStreams,0)-1)),"")</f>
        <v>3.1800014580504569E-3</v>
      </c>
      <c r="AD10" s="233">
        <f ca="1">_xlfn.IFNA(_xlfn.COVARIANCE.S(OFFSET(HOMECELL,MATCH($B$3,DateRange,0)-1,MATCH($A10,DataStreams,0)-1):OFFSET(HOMECELL,MATCH($B$4,DateRange,0)-1,MATCH($A10,DataStreams,0)-1),OFFSET(HOMECELL,MATCH($B$3,DateRange,0)-1,MATCH(AD$6,DataStreams,0)-1):OFFSET(HOMECELL,MATCH($B$4,DateRange,0)-1,MATCH(AD$6,DataStreams,0)-1)),"")</f>
        <v>4.5228751378821E-4</v>
      </c>
      <c r="AE10" s="233">
        <f ca="1">_xlfn.IFNA(_xlfn.COVARIANCE.S(OFFSET(HOMECELL,MATCH($B$3,DateRange,0)-1,MATCH($A10,DataStreams,0)-1):OFFSET(HOMECELL,MATCH($B$4,DateRange,0)-1,MATCH($A10,DataStreams,0)-1),OFFSET(HOMECELL,MATCH($B$3,DateRange,0)-1,MATCH(AE$6,DataStreams,0)-1):OFFSET(HOMECELL,MATCH($B$4,DateRange,0)-1,MATCH(AE$6,DataStreams,0)-1)),"")</f>
        <v>2.477861908351621E-3</v>
      </c>
      <c r="AF10" s="233">
        <f ca="1">_xlfn.IFNA(_xlfn.COVARIANCE.S(OFFSET(HOMECELL,MATCH($B$3,DateRange,0)-1,MATCH($A10,DataStreams,0)-1):OFFSET(HOMECELL,MATCH($B$4,DateRange,0)-1,MATCH($A10,DataStreams,0)-1),OFFSET(HOMECELL,MATCH($B$3,DateRange,0)-1,MATCH(AF$6,DataStreams,0)-1):OFFSET(HOMECELL,MATCH($B$4,DateRange,0)-1,MATCH(AF$6,DataStreams,0)-1)),"")</f>
        <v>2.3379072187041223E-3</v>
      </c>
      <c r="AG10" s="233">
        <f ca="1">_xlfn.IFNA(_xlfn.COVARIANCE.S(OFFSET(HOMECELL,MATCH($B$3,DateRange,0)-1,MATCH($A10,DataStreams,0)-1):OFFSET(HOMECELL,MATCH($B$4,DateRange,0)-1,MATCH($A10,DataStreams,0)-1),OFFSET(HOMECELL,MATCH($B$3,DateRange,0)-1,MATCH(AG$6,DataStreams,0)-1):OFFSET(HOMECELL,MATCH($B$4,DateRange,0)-1,MATCH(AG$6,DataStreams,0)-1)),"")</f>
        <v>1.0273480224669597E-3</v>
      </c>
      <c r="AH10" s="233">
        <f ca="1">_xlfn.IFNA(_xlfn.COVARIANCE.S(OFFSET(HOMECELL,MATCH($B$3,DateRange,0)-1,MATCH($A10,DataStreams,0)-1):OFFSET(HOMECELL,MATCH($B$4,DateRange,0)-1,MATCH($A10,DataStreams,0)-1),OFFSET(HOMECELL,MATCH($B$3,DateRange,0)-1,MATCH(AH$6,DataStreams,0)-1):OFFSET(HOMECELL,MATCH($B$4,DateRange,0)-1,MATCH(AH$6,DataStreams,0)-1)),"")</f>
        <v>3.6515255722288586E-3</v>
      </c>
      <c r="AI10" s="233">
        <f ca="1">_xlfn.IFNA(_xlfn.COVARIANCE.S(OFFSET(HOMECELL,MATCH($B$3,DateRange,0)-1,MATCH($A10,DataStreams,0)-1):OFFSET(HOMECELL,MATCH($B$4,DateRange,0)-1,MATCH($A10,DataStreams,0)-1),OFFSET(HOMECELL,MATCH($B$3,DateRange,0)-1,MATCH(AI$6,DataStreams,0)-1):OFFSET(HOMECELL,MATCH($B$4,DateRange,0)-1,MATCH(AI$6,DataStreams,0)-1)),"")</f>
        <v>2.1902830455100726E-3</v>
      </c>
      <c r="AJ10" s="233">
        <f ca="1">_xlfn.IFNA(_xlfn.COVARIANCE.S(OFFSET(HOMECELL,MATCH($B$3,DateRange,0)-1,MATCH($A10,DataStreams,0)-1):OFFSET(HOMECELL,MATCH($B$4,DateRange,0)-1,MATCH($A10,DataStreams,0)-1),OFFSET(HOMECELL,MATCH($B$3,DateRange,0)-1,MATCH(AJ$6,DataStreams,0)-1):OFFSET(HOMECELL,MATCH($B$4,DateRange,0)-1,MATCH(AJ$6,DataStreams,0)-1)),"")</f>
        <v>3.1625423853690526E-3</v>
      </c>
      <c r="AK10" s="233">
        <f ca="1">_xlfn.IFNA(_xlfn.COVARIANCE.S(OFFSET(HOMECELL,MATCH($B$3,DateRange,0)-1,MATCH($A10,DataStreams,0)-1):OFFSET(HOMECELL,MATCH($B$4,DateRange,0)-1,MATCH($A10,DataStreams,0)-1),OFFSET(HOMECELL,MATCH($B$3,DateRange,0)-1,MATCH(AK$6,DataStreams,0)-1):OFFSET(HOMECELL,MATCH($B$4,DateRange,0)-1,MATCH(AK$6,DataStreams,0)-1)),"")</f>
        <v>1.4763923953926765E-3</v>
      </c>
      <c r="AL10" s="233">
        <f ca="1">_xlfn.IFNA(_xlfn.COVARIANCE.S(OFFSET(HOMECELL,MATCH($B$3,DateRange,0)-1,MATCH($A10,DataStreams,0)-1):OFFSET(HOMECELL,MATCH($B$4,DateRange,0)-1,MATCH($A10,DataStreams,0)-1),OFFSET(HOMECELL,MATCH($B$3,DateRange,0)-1,MATCH(AL$6,DataStreams,0)-1):OFFSET(HOMECELL,MATCH($B$4,DateRange,0)-1,MATCH(AL$6,DataStreams,0)-1)),"")</f>
        <v>4.0813131228018386E-3</v>
      </c>
      <c r="AM10" s="233">
        <f ca="1">_xlfn.IFNA(_xlfn.COVARIANCE.S(OFFSET(HOMECELL,MATCH($B$3,DateRange,0)-1,MATCH($A10,DataStreams,0)-1):OFFSET(HOMECELL,MATCH($B$4,DateRange,0)-1,MATCH($A10,DataStreams,0)-1),OFFSET(HOMECELL,MATCH($B$3,DateRange,0)-1,MATCH(AM$6,DataStreams,0)-1):OFFSET(HOMECELL,MATCH($B$4,DateRange,0)-1,MATCH(AM$6,DataStreams,0)-1)),"")</f>
        <v>2.9735292536969549E-3</v>
      </c>
      <c r="AN10" s="233">
        <f ca="1">_xlfn.IFNA(_xlfn.COVARIANCE.S(OFFSET(HOMECELL,MATCH($B$3,DateRange,0)-1,MATCH($A10,DataStreams,0)-1):OFFSET(HOMECELL,MATCH($B$4,DateRange,0)-1,MATCH($A10,DataStreams,0)-1),OFFSET(HOMECELL,MATCH($B$3,DateRange,0)-1,MATCH(AN$6,DataStreams,0)-1):OFFSET(HOMECELL,MATCH($B$4,DateRange,0)-1,MATCH(AN$6,DataStreams,0)-1)),"")</f>
        <v>2.1907193296017628E-3</v>
      </c>
      <c r="AO10" s="233">
        <f ca="1">_xlfn.IFNA(_xlfn.COVARIANCE.S(OFFSET(HOMECELL,MATCH($B$3,DateRange,0)-1,MATCH($A10,DataStreams,0)-1):OFFSET(HOMECELL,MATCH($B$4,DateRange,0)-1,MATCH($A10,DataStreams,0)-1),OFFSET(HOMECELL,MATCH($B$3,DateRange,0)-1,MATCH(AO$6,DataStreams,0)-1):OFFSET(HOMECELL,MATCH($B$4,DateRange,0)-1,MATCH(AO$6,DataStreams,0)-1)),"")</f>
        <v>2.0788769464145061E-3</v>
      </c>
      <c r="AP10" s="233">
        <f ca="1">_xlfn.IFNA(_xlfn.COVARIANCE.S(OFFSET(HOMECELL,MATCH($B$3,DateRange,0)-1,MATCH($A10,DataStreams,0)-1):OFFSET(HOMECELL,MATCH($B$4,DateRange,0)-1,MATCH($A10,DataStreams,0)-1),OFFSET(HOMECELL,MATCH($B$3,DateRange,0)-1,MATCH(AP$6,DataStreams,0)-1):OFFSET(HOMECELL,MATCH($B$4,DateRange,0)-1,MATCH(AP$6,DataStreams,0)-1)),"")</f>
        <v>2.3362550002589914E-3</v>
      </c>
      <c r="AQ10" s="233" t="str">
        <f ca="1">_xlfn.IFNA(_xlfn.COVARIANCE.S(OFFSET(HOMECELL,MATCH($B$3,DateRange,0)-1,MATCH($A10,DataStreams,0)-1):OFFSET(HOMECELL,MATCH($B$4,DateRange,0)-1,MATCH($A10,DataStreams,0)-1),OFFSET(HOMECELL,MATCH($B$3,DateRange,0)-1,MATCH(AQ$6,DataStreams,0)-1):OFFSET(HOMECELL,MATCH($B$4,DateRange,0)-1,MATCH(AQ$6,DataStreams,0)-1)),"")</f>
        <v/>
      </c>
      <c r="AR10" s="233" t="str">
        <f ca="1">_xlfn.IFNA(_xlfn.COVARIANCE.S(OFFSET(HOMECELL,MATCH($B$3,DateRange,0)-1,MATCH($A10,DataStreams,0)-1):OFFSET(HOMECELL,MATCH($B$4,DateRange,0)-1,MATCH($A10,DataStreams,0)-1),OFFSET(HOMECELL,MATCH($B$3,DateRange,0)-1,MATCH(AR$6,DataStreams,0)-1):OFFSET(HOMECELL,MATCH($B$4,DateRange,0)-1,MATCH(AR$6,DataStreams,0)-1)),"")</f>
        <v/>
      </c>
      <c r="AS10" s="233" t="str">
        <f ca="1">_xlfn.IFNA(_xlfn.COVARIANCE.S(OFFSET(HOMECELL,MATCH($B$3,DateRange,0)-1,MATCH($A10,DataStreams,0)-1):OFFSET(HOMECELL,MATCH($B$4,DateRange,0)-1,MATCH($A10,DataStreams,0)-1),OFFSET(HOMECELL,MATCH($B$3,DateRange,0)-1,MATCH(AS$6,DataStreams,0)-1):OFFSET(HOMECELL,MATCH($B$4,DateRange,0)-1,MATCH(AS$6,DataStreams,0)-1)),"")</f>
        <v/>
      </c>
      <c r="AT10" s="233" t="str">
        <f ca="1">_xlfn.IFNA(_xlfn.COVARIANCE.S(OFFSET(HOMECELL,MATCH($B$3,DateRange,0)-1,MATCH($A10,DataStreams,0)-1):OFFSET(HOMECELL,MATCH($B$4,DateRange,0)-1,MATCH($A10,DataStreams,0)-1),OFFSET(HOMECELL,MATCH($B$3,DateRange,0)-1,MATCH(AT$6,DataStreams,0)-1):OFFSET(HOMECELL,MATCH($B$4,DateRange,0)-1,MATCH(AT$6,DataStreams,0)-1)),"")</f>
        <v/>
      </c>
      <c r="AU10" s="233" t="str">
        <f ca="1">_xlfn.IFNA(_xlfn.COVARIANCE.S(OFFSET(HOMECELL,MATCH($B$3,DateRange,0)-1,MATCH($A10,DataStreams,0)-1):OFFSET(HOMECELL,MATCH($B$4,DateRange,0)-1,MATCH($A10,DataStreams,0)-1),OFFSET(HOMECELL,MATCH($B$3,DateRange,0)-1,MATCH(AU$6,DataStreams,0)-1):OFFSET(HOMECELL,MATCH($B$4,DateRange,0)-1,MATCH(AU$6,DataStreams,0)-1)),"")</f>
        <v/>
      </c>
      <c r="AV10" s="233" t="str">
        <f ca="1">_xlfn.IFNA(_xlfn.COVARIANCE.S(OFFSET(HOMECELL,MATCH($B$3,DateRange,0)-1,MATCH($A10,DataStreams,0)-1):OFFSET(HOMECELL,MATCH($B$4,DateRange,0)-1,MATCH($A10,DataStreams,0)-1),OFFSET(HOMECELL,MATCH($B$3,DateRange,0)-1,MATCH(AV$6,DataStreams,0)-1):OFFSET(HOMECELL,MATCH($B$4,DateRange,0)-1,MATCH(AV$6,DataStreams,0)-1)),"")</f>
        <v/>
      </c>
      <c r="AW10" s="233" t="str">
        <f ca="1">_xlfn.IFNA(_xlfn.COVARIANCE.S(OFFSET(HOMECELL,MATCH($B$3,DateRange,0)-1,MATCH($A10,DataStreams,0)-1):OFFSET(HOMECELL,MATCH($B$4,DateRange,0)-1,MATCH($A10,DataStreams,0)-1),OFFSET(HOMECELL,MATCH($B$3,DateRange,0)-1,MATCH(AW$6,DataStreams,0)-1):OFFSET(HOMECELL,MATCH($B$4,DateRange,0)-1,MATCH(AW$6,DataStreams,0)-1)),"")</f>
        <v/>
      </c>
      <c r="AX10" s="233" t="str">
        <f ca="1">_xlfn.IFNA(_xlfn.COVARIANCE.S(OFFSET(HOMECELL,MATCH($B$3,DateRange,0)-1,MATCH($A10,DataStreams,0)-1):OFFSET(HOMECELL,MATCH($B$4,DateRange,0)-1,MATCH($A10,DataStreams,0)-1),OFFSET(HOMECELL,MATCH($B$3,DateRange,0)-1,MATCH(AX$6,DataStreams,0)-1):OFFSET(HOMECELL,MATCH($B$4,DateRange,0)-1,MATCH(AX$6,DataStreams,0)-1)),"")</f>
        <v/>
      </c>
      <c r="AY10" s="233" t="str">
        <f ca="1">_xlfn.IFNA(_xlfn.COVARIANCE.S(OFFSET(HOMECELL,MATCH($B$3,DateRange,0)-1,MATCH($A10,DataStreams,0)-1):OFFSET(HOMECELL,MATCH($B$4,DateRange,0)-1,MATCH($A10,DataStreams,0)-1),OFFSET(HOMECELL,MATCH($B$3,DateRange,0)-1,MATCH(AY$6,DataStreams,0)-1):OFFSET(HOMECELL,MATCH($B$4,DateRange,0)-1,MATCH(AY$6,DataStreams,0)-1)),"")</f>
        <v/>
      </c>
      <c r="AZ10" s="233" t="str">
        <f ca="1">_xlfn.IFNA(_xlfn.COVARIANCE.S(OFFSET(HOMECELL,MATCH($B$3,DateRange,0)-1,MATCH($A10,DataStreams,0)-1):OFFSET(HOMECELL,MATCH($B$4,DateRange,0)-1,MATCH($A10,DataStreams,0)-1),OFFSET(HOMECELL,MATCH($B$3,DateRange,0)-1,MATCH(AZ$6,DataStreams,0)-1):OFFSET(HOMECELL,MATCH($B$4,DateRange,0)-1,MATCH(AZ$6,DataStreams,0)-1)),"")</f>
        <v/>
      </c>
      <c r="BA10" s="233" t="str">
        <f ca="1">_xlfn.IFNA(_xlfn.COVARIANCE.S(OFFSET(HOMECELL,MATCH($B$3,DateRange,0)-1,MATCH($A10,DataStreams,0)-1):OFFSET(HOMECELL,MATCH($B$4,DateRange,0)-1,MATCH($A10,DataStreams,0)-1),OFFSET(HOMECELL,MATCH($B$3,DateRange,0)-1,MATCH(BA$6,DataStreams,0)-1):OFFSET(HOMECELL,MATCH($B$4,DateRange,0)-1,MATCH(BA$6,DataStreams,0)-1)),"")</f>
        <v/>
      </c>
      <c r="BB10" s="233" t="str">
        <f ca="1">_xlfn.IFNA(_xlfn.COVARIANCE.S(OFFSET(HOMECELL,MATCH($B$3,DateRange,0)-1,MATCH($A10,DataStreams,0)-1):OFFSET(HOMECELL,MATCH($B$4,DateRange,0)-1,MATCH($A10,DataStreams,0)-1),OFFSET(HOMECELL,MATCH($B$3,DateRange,0)-1,MATCH(BB$6,DataStreams,0)-1):OFFSET(HOMECELL,MATCH($B$4,DateRange,0)-1,MATCH(BB$6,DataStreams,0)-1)),"")</f>
        <v/>
      </c>
      <c r="BC10" s="236"/>
    </row>
    <row r="11" spans="1:55">
      <c r="A11" s="239" t="str">
        <f ca="1"/>
        <v>VAW</v>
      </c>
      <c r="B11" s="233">
        <f ca="1">_xlfn.IFNA(_xlfn.COVARIANCE.S(OFFSET(HOMECELL,MATCH($B$3,DateRange,0)-1,MATCH($A11,DataStreams,0)-1):OFFSET(HOMECELL,MATCH($B$4,DateRange,0)-1,MATCH($A11,DataStreams,0)-1),OFFSET(HOMECELL,MATCH($B$3,DateRange,0)-1,MATCH(B$6,DataStreams,0)-1):OFFSET(HOMECELL,MATCH($B$4,DateRange,0)-1,MATCH(B$6,DataStreams,0)-1)),"")</f>
        <v>9.0620081361065505E-6</v>
      </c>
      <c r="C11" s="233">
        <f ca="1">_xlfn.IFNA(_xlfn.COVARIANCE.S(OFFSET(HOMECELL,MATCH($B$3,DateRange,0)-1,MATCH($A11,DataStreams,0)-1):OFFSET(HOMECELL,MATCH($B$4,DateRange,0)-1,MATCH($A11,DataStreams,0)-1),OFFSET(HOMECELL,MATCH($B$3,DateRange,0)-1,MATCH(C$6,DataStreams,0)-1):OFFSET(HOMECELL,MATCH($B$4,DateRange,0)-1,MATCH(C$6,DataStreams,0)-1)),"")</f>
        <v>2.8564157796581694E-3</v>
      </c>
      <c r="D11" s="233">
        <f ca="1">_xlfn.IFNA(_xlfn.COVARIANCE.S(OFFSET(HOMECELL,MATCH($B$3,DateRange,0)-1,MATCH($A11,DataStreams,0)-1):OFFSET(HOMECELL,MATCH($B$4,DateRange,0)-1,MATCH($A11,DataStreams,0)-1),OFFSET(HOMECELL,MATCH($B$3,DateRange,0)-1,MATCH(D$6,DataStreams,0)-1):OFFSET(HOMECELL,MATCH($B$4,DateRange,0)-1,MATCH(D$6,DataStreams,0)-1)),"")</f>
        <v>4.0878855723661721E-3</v>
      </c>
      <c r="E11" s="233">
        <f ca="1">_xlfn.IFNA(_xlfn.COVARIANCE.S(OFFSET(HOMECELL,MATCH($B$3,DateRange,0)-1,MATCH($A11,DataStreams,0)-1):OFFSET(HOMECELL,MATCH($B$4,DateRange,0)-1,MATCH($A11,DataStreams,0)-1),OFFSET(HOMECELL,MATCH($B$3,DateRange,0)-1,MATCH(E$6,DataStreams,0)-1):OFFSET(HOMECELL,MATCH($B$4,DateRange,0)-1,MATCH(E$6,DataStreams,0)-1)),"")</f>
        <v>3.2447225612399935E-3</v>
      </c>
      <c r="F11" s="233">
        <f ca="1">_xlfn.IFNA(_xlfn.COVARIANCE.S(OFFSET(HOMECELL,MATCH($B$3,DateRange,0)-1,MATCH($A11,DataStreams,0)-1):OFFSET(HOMECELL,MATCH($B$4,DateRange,0)-1,MATCH($A11,DataStreams,0)-1),OFFSET(HOMECELL,MATCH($B$3,DateRange,0)-1,MATCH(F$6,DataStreams,0)-1):OFFSET(HOMECELL,MATCH($B$4,DateRange,0)-1,MATCH(F$6,DataStreams,0)-1)),"")</f>
        <v>3.4733482479455224E-3</v>
      </c>
      <c r="G11" s="233">
        <f ca="1">_xlfn.IFNA(_xlfn.COVARIANCE.S(OFFSET(HOMECELL,MATCH($B$3,DateRange,0)-1,MATCH($A11,DataStreams,0)-1):OFFSET(HOMECELL,MATCH($B$4,DateRange,0)-1,MATCH($A11,DataStreams,0)-1),OFFSET(HOMECELL,MATCH($B$3,DateRange,0)-1,MATCH(G$6,DataStreams,0)-1):OFFSET(HOMECELL,MATCH($B$4,DateRange,0)-1,MATCH(G$6,DataStreams,0)-1)),"")</f>
        <v>2.9655394511926537E-3</v>
      </c>
      <c r="H11" s="233">
        <f ca="1">_xlfn.IFNA(_xlfn.COVARIANCE.S(OFFSET(HOMECELL,MATCH($B$3,DateRange,0)-1,MATCH($A11,DataStreams,0)-1):OFFSET(HOMECELL,MATCH($B$4,DateRange,0)-1,MATCH($A11,DataStreams,0)-1),OFFSET(HOMECELL,MATCH($B$3,DateRange,0)-1,MATCH(H$6,DataStreams,0)-1):OFFSET(HOMECELL,MATCH($B$4,DateRange,0)-1,MATCH(H$6,DataStreams,0)-1)),"")</f>
        <v>1.8793218785801459E-3</v>
      </c>
      <c r="I11" s="233">
        <f ca="1">_xlfn.IFNA(_xlfn.COVARIANCE.S(OFFSET(HOMECELL,MATCH($B$3,DateRange,0)-1,MATCH($A11,DataStreams,0)-1):OFFSET(HOMECELL,MATCH($B$4,DateRange,0)-1,MATCH($A11,DataStreams,0)-1),OFFSET(HOMECELL,MATCH($B$3,DateRange,0)-1,MATCH(I$6,DataStreams,0)-1):OFFSET(HOMECELL,MATCH($B$4,DateRange,0)-1,MATCH(I$6,DataStreams,0)-1)),"")</f>
        <v>4.5436680336928504E-3</v>
      </c>
      <c r="J11" s="233">
        <f ca="1">_xlfn.IFNA(_xlfn.COVARIANCE.S(OFFSET(HOMECELL,MATCH($B$3,DateRange,0)-1,MATCH($A11,DataStreams,0)-1):OFFSET(HOMECELL,MATCH($B$4,DateRange,0)-1,MATCH($A11,DataStreams,0)-1),OFFSET(HOMECELL,MATCH($B$3,DateRange,0)-1,MATCH(J$6,DataStreams,0)-1):OFFSET(HOMECELL,MATCH($B$4,DateRange,0)-1,MATCH(J$6,DataStreams,0)-1)),"")</f>
        <v>2.6874238471242822E-3</v>
      </c>
      <c r="K11" s="233">
        <f ca="1">_xlfn.IFNA(_xlfn.COVARIANCE.S(OFFSET(HOMECELL,MATCH($B$3,DateRange,0)-1,MATCH($A11,DataStreams,0)-1):OFFSET(HOMECELL,MATCH($B$4,DateRange,0)-1,MATCH($A11,DataStreams,0)-1),OFFSET(HOMECELL,MATCH($B$3,DateRange,0)-1,MATCH(K$6,DataStreams,0)-1):OFFSET(HOMECELL,MATCH($B$4,DateRange,0)-1,MATCH(K$6,DataStreams,0)-1)),"")</f>
        <v>3.0866544580996414E-3</v>
      </c>
      <c r="L11" s="233">
        <f ca="1">_xlfn.IFNA(_xlfn.COVARIANCE.S(OFFSET(HOMECELL,MATCH($B$3,DateRange,0)-1,MATCH($A11,DataStreams,0)-1):OFFSET(HOMECELL,MATCH($B$4,DateRange,0)-1,MATCH($A11,DataStreams,0)-1),OFFSET(HOMECELL,MATCH($B$3,DateRange,0)-1,MATCH(L$6,DataStreams,0)-1):OFFSET(HOMECELL,MATCH($B$4,DateRange,0)-1,MATCH(L$6,DataStreams,0)-1)),"")</f>
        <v>2.3218192707931407E-3</v>
      </c>
      <c r="M11" s="233">
        <f ca="1">_xlfn.IFNA(_xlfn.COVARIANCE.S(OFFSET(HOMECELL,MATCH($B$3,DateRange,0)-1,MATCH($A11,DataStreams,0)-1):OFFSET(HOMECELL,MATCH($B$4,DateRange,0)-1,MATCH($A11,DataStreams,0)-1),OFFSET(HOMECELL,MATCH($B$3,DateRange,0)-1,MATCH(M$6,DataStreams,0)-1):OFFSET(HOMECELL,MATCH($B$4,DateRange,0)-1,MATCH(M$6,DataStreams,0)-1)),"")</f>
        <v>2.5010686729317355E-3</v>
      </c>
      <c r="N11" s="233">
        <f ca="1">_xlfn.IFNA(_xlfn.COVARIANCE.S(OFFSET(HOMECELL,MATCH($B$3,DateRange,0)-1,MATCH($A11,DataStreams,0)-1):OFFSET(HOMECELL,MATCH($B$4,DateRange,0)-1,MATCH($A11,DataStreams,0)-1),OFFSET(HOMECELL,MATCH($B$3,DateRange,0)-1,MATCH(N$6,DataStreams,0)-1):OFFSET(HOMECELL,MATCH($B$4,DateRange,0)-1,MATCH(N$6,DataStreams,0)-1)),"")</f>
        <v>4.8140441755209189E-3</v>
      </c>
      <c r="O11" s="233">
        <f ca="1">_xlfn.IFNA(_xlfn.COVARIANCE.S(OFFSET(HOMECELL,MATCH($B$3,DateRange,0)-1,MATCH($A11,DataStreams,0)-1):OFFSET(HOMECELL,MATCH($B$4,DateRange,0)-1,MATCH($A11,DataStreams,0)-1),OFFSET(HOMECELL,MATCH($B$3,DateRange,0)-1,MATCH(O$6,DataStreams,0)-1):OFFSET(HOMECELL,MATCH($B$4,DateRange,0)-1,MATCH(O$6,DataStreams,0)-1)),"")</f>
        <v>4.105534902485693E-3</v>
      </c>
      <c r="P11" s="233">
        <f ca="1">_xlfn.IFNA(_xlfn.COVARIANCE.S(OFFSET(HOMECELL,MATCH($B$3,DateRange,0)-1,MATCH($A11,DataStreams,0)-1):OFFSET(HOMECELL,MATCH($B$4,DateRange,0)-1,MATCH($A11,DataStreams,0)-1),OFFSET(HOMECELL,MATCH($B$3,DateRange,0)-1,MATCH(P$6,DataStreams,0)-1):OFFSET(HOMECELL,MATCH($B$4,DateRange,0)-1,MATCH(P$6,DataStreams,0)-1)),"")</f>
        <v>2.7767736144687556E-3</v>
      </c>
      <c r="Q11" s="233">
        <f ca="1">_xlfn.IFNA(_xlfn.COVARIANCE.S(OFFSET(HOMECELL,MATCH($B$3,DateRange,0)-1,MATCH($A11,DataStreams,0)-1):OFFSET(HOMECELL,MATCH($B$4,DateRange,0)-1,MATCH($A11,DataStreams,0)-1),OFFSET(HOMECELL,MATCH($B$3,DateRange,0)-1,MATCH(Q$6,DataStreams,0)-1):OFFSET(HOMECELL,MATCH($B$4,DateRange,0)-1,MATCH(Q$6,DataStreams,0)-1)),"")</f>
        <v>5.8823624099393701E-3</v>
      </c>
      <c r="R11" s="233">
        <f ca="1">_xlfn.IFNA(_xlfn.COVARIANCE.S(OFFSET(HOMECELL,MATCH($B$3,DateRange,0)-1,MATCH($A11,DataStreams,0)-1):OFFSET(HOMECELL,MATCH($B$4,DateRange,0)-1,MATCH($A11,DataStreams,0)-1),OFFSET(HOMECELL,MATCH($B$3,DateRange,0)-1,MATCH(R$6,DataStreams,0)-1):OFFSET(HOMECELL,MATCH($B$4,DateRange,0)-1,MATCH(R$6,DataStreams,0)-1)),"")</f>
        <v>3.0255006267319614E-3</v>
      </c>
      <c r="S11" s="233">
        <f ca="1">_xlfn.IFNA(_xlfn.COVARIANCE.S(OFFSET(HOMECELL,MATCH($B$3,DateRange,0)-1,MATCH($A11,DataStreams,0)-1):OFFSET(HOMECELL,MATCH($B$4,DateRange,0)-1,MATCH($A11,DataStreams,0)-1),OFFSET(HOMECELL,MATCH($B$3,DateRange,0)-1,MATCH(S$6,DataStreams,0)-1):OFFSET(HOMECELL,MATCH($B$4,DateRange,0)-1,MATCH(S$6,DataStreams,0)-1)),"")</f>
        <v>1.1859141784702489E-3</v>
      </c>
      <c r="T11" s="233">
        <f ca="1">_xlfn.IFNA(_xlfn.COVARIANCE.S(OFFSET(HOMECELL,MATCH($B$3,DateRange,0)-1,MATCH($A11,DataStreams,0)-1):OFFSET(HOMECELL,MATCH($B$4,DateRange,0)-1,MATCH($A11,DataStreams,0)-1),OFFSET(HOMECELL,MATCH($B$3,DateRange,0)-1,MATCH(T$6,DataStreams,0)-1):OFFSET(HOMECELL,MATCH($B$4,DateRange,0)-1,MATCH(T$6,DataStreams,0)-1)),"")</f>
        <v>6.4749655260288039E-3</v>
      </c>
      <c r="U11" s="233">
        <f ca="1">_xlfn.IFNA(_xlfn.COVARIANCE.S(OFFSET(HOMECELL,MATCH($B$3,DateRange,0)-1,MATCH($A11,DataStreams,0)-1):OFFSET(HOMECELL,MATCH($B$4,DateRange,0)-1,MATCH($A11,DataStreams,0)-1),OFFSET(HOMECELL,MATCH($B$3,DateRange,0)-1,MATCH(U$6,DataStreams,0)-1):OFFSET(HOMECELL,MATCH($B$4,DateRange,0)-1,MATCH(U$6,DataStreams,0)-1)),"")</f>
        <v>2.074952166746425E-3</v>
      </c>
      <c r="V11" s="233">
        <f ca="1">_xlfn.IFNA(_xlfn.COVARIANCE.S(OFFSET(HOMECELL,MATCH($B$3,DateRange,0)-1,MATCH($A11,DataStreams,0)-1):OFFSET(HOMECELL,MATCH($B$4,DateRange,0)-1,MATCH($A11,DataStreams,0)-1),OFFSET(HOMECELL,MATCH($B$3,DateRange,0)-1,MATCH(V$6,DataStreams,0)-1):OFFSET(HOMECELL,MATCH($B$4,DateRange,0)-1,MATCH(V$6,DataStreams,0)-1)),"")</f>
        <v>4.1056057516963501E-3</v>
      </c>
      <c r="W11" s="233">
        <f ca="1">_xlfn.IFNA(_xlfn.COVARIANCE.S(OFFSET(HOMECELL,MATCH($B$3,DateRange,0)-1,MATCH($A11,DataStreams,0)-1):OFFSET(HOMECELL,MATCH($B$4,DateRange,0)-1,MATCH($A11,DataStreams,0)-1),OFFSET(HOMECELL,MATCH($B$3,DateRange,0)-1,MATCH(W$6,DataStreams,0)-1):OFFSET(HOMECELL,MATCH($B$4,DateRange,0)-1,MATCH(W$6,DataStreams,0)-1)),"")</f>
        <v>2.1629811940156209E-3</v>
      </c>
      <c r="X11" s="233">
        <f ca="1">_xlfn.IFNA(_xlfn.COVARIANCE.S(OFFSET(HOMECELL,MATCH($B$3,DateRange,0)-1,MATCH($A11,DataStreams,0)-1):OFFSET(HOMECELL,MATCH($B$4,DateRange,0)-1,MATCH($A11,DataStreams,0)-1),OFFSET(HOMECELL,MATCH($B$3,DateRange,0)-1,MATCH(X$6,DataStreams,0)-1):OFFSET(HOMECELL,MATCH($B$4,DateRange,0)-1,MATCH(X$6,DataStreams,0)-1)),"")</f>
        <v>3.6911661179953336E-3</v>
      </c>
      <c r="Y11" s="233">
        <f ca="1">_xlfn.IFNA(_xlfn.COVARIANCE.S(OFFSET(HOMECELL,MATCH($B$3,DateRange,0)-1,MATCH($A11,DataStreams,0)-1):OFFSET(HOMECELL,MATCH($B$4,DateRange,0)-1,MATCH($A11,DataStreams,0)-1),OFFSET(HOMECELL,MATCH($B$3,DateRange,0)-1,MATCH(Y$6,DataStreams,0)-1):OFFSET(HOMECELL,MATCH($B$4,DateRange,0)-1,MATCH(Y$6,DataStreams,0)-1)),"")</f>
        <v>3.4789083910286706E-3</v>
      </c>
      <c r="Z11" s="233">
        <f ca="1">_xlfn.IFNA(_xlfn.COVARIANCE.S(OFFSET(HOMECELL,MATCH($B$3,DateRange,0)-1,MATCH($A11,DataStreams,0)-1):OFFSET(HOMECELL,MATCH($B$4,DateRange,0)-1,MATCH($A11,DataStreams,0)-1),OFFSET(HOMECELL,MATCH($B$3,DateRange,0)-1,MATCH(Z$6,DataStreams,0)-1):OFFSET(HOMECELL,MATCH($B$4,DateRange,0)-1,MATCH(Z$6,DataStreams,0)-1)),"")</f>
        <v>1.5641735914564195E-3</v>
      </c>
      <c r="AA11" s="233">
        <f ca="1">_xlfn.IFNA(_xlfn.COVARIANCE.S(OFFSET(HOMECELL,MATCH($B$3,DateRange,0)-1,MATCH($A11,DataStreams,0)-1):OFFSET(HOMECELL,MATCH($B$4,DateRange,0)-1,MATCH($A11,DataStreams,0)-1),OFFSET(HOMECELL,MATCH($B$3,DateRange,0)-1,MATCH(AA$6,DataStreams,0)-1):OFFSET(HOMECELL,MATCH($B$4,DateRange,0)-1,MATCH(AA$6,DataStreams,0)-1)),"")</f>
        <v>2.3093719923948622E-3</v>
      </c>
      <c r="AB11" s="233">
        <f ca="1">_xlfn.IFNA(_xlfn.COVARIANCE.S(OFFSET(HOMECELL,MATCH($B$3,DateRange,0)-1,MATCH($A11,DataStreams,0)-1):OFFSET(HOMECELL,MATCH($B$4,DateRange,0)-1,MATCH($A11,DataStreams,0)-1),OFFSET(HOMECELL,MATCH($B$3,DateRange,0)-1,MATCH(AB$6,DataStreams,0)-1):OFFSET(HOMECELL,MATCH($B$4,DateRange,0)-1,MATCH(AB$6,DataStreams,0)-1)),"")</f>
        <v>9.8439331525912964E-4</v>
      </c>
      <c r="AC11" s="233">
        <f ca="1">_xlfn.IFNA(_xlfn.COVARIANCE.S(OFFSET(HOMECELL,MATCH($B$3,DateRange,0)-1,MATCH($A11,DataStreams,0)-1):OFFSET(HOMECELL,MATCH($B$4,DateRange,0)-1,MATCH($A11,DataStreams,0)-1),OFFSET(HOMECELL,MATCH($B$3,DateRange,0)-1,MATCH(AC$6,DataStreams,0)-1):OFFSET(HOMECELL,MATCH($B$4,DateRange,0)-1,MATCH(AC$6,DataStreams,0)-1)),"")</f>
        <v>3.5766988901845963E-3</v>
      </c>
      <c r="AD11" s="233">
        <f ca="1">_xlfn.IFNA(_xlfn.COVARIANCE.S(OFFSET(HOMECELL,MATCH($B$3,DateRange,0)-1,MATCH($A11,DataStreams,0)-1):OFFSET(HOMECELL,MATCH($B$4,DateRange,0)-1,MATCH($A11,DataStreams,0)-1),OFFSET(HOMECELL,MATCH($B$3,DateRange,0)-1,MATCH(AD$6,DataStreams,0)-1):OFFSET(HOMECELL,MATCH($B$4,DateRange,0)-1,MATCH(AD$6,DataStreams,0)-1)),"")</f>
        <v>7.0399282838278475E-4</v>
      </c>
      <c r="AE11" s="233">
        <f ca="1">_xlfn.IFNA(_xlfn.COVARIANCE.S(OFFSET(HOMECELL,MATCH($B$3,DateRange,0)-1,MATCH($A11,DataStreams,0)-1):OFFSET(HOMECELL,MATCH($B$4,DateRange,0)-1,MATCH($A11,DataStreams,0)-1),OFFSET(HOMECELL,MATCH($B$3,DateRange,0)-1,MATCH(AE$6,DataStreams,0)-1):OFFSET(HOMECELL,MATCH($B$4,DateRange,0)-1,MATCH(AE$6,DataStreams,0)-1)),"")</f>
        <v>2.9702496103885807E-3</v>
      </c>
      <c r="AF11" s="233">
        <f ca="1">_xlfn.IFNA(_xlfn.COVARIANCE.S(OFFSET(HOMECELL,MATCH($B$3,DateRange,0)-1,MATCH($A11,DataStreams,0)-1):OFFSET(HOMECELL,MATCH($B$4,DateRange,0)-1,MATCH($A11,DataStreams,0)-1),OFFSET(HOMECELL,MATCH($B$3,DateRange,0)-1,MATCH(AF$6,DataStreams,0)-1):OFFSET(HOMECELL,MATCH($B$4,DateRange,0)-1,MATCH(AF$6,DataStreams,0)-1)),"")</f>
        <v>3.192197164248916E-3</v>
      </c>
      <c r="AG11" s="233">
        <f ca="1">_xlfn.IFNA(_xlfn.COVARIANCE.S(OFFSET(HOMECELL,MATCH($B$3,DateRange,0)-1,MATCH($A11,DataStreams,0)-1):OFFSET(HOMECELL,MATCH($B$4,DateRange,0)-1,MATCH($A11,DataStreams,0)-1),OFFSET(HOMECELL,MATCH($B$3,DateRange,0)-1,MATCH(AG$6,DataStreams,0)-1):OFFSET(HOMECELL,MATCH($B$4,DateRange,0)-1,MATCH(AG$6,DataStreams,0)-1)),"")</f>
        <v>1.4379335512318362E-3</v>
      </c>
      <c r="AH11" s="233">
        <f ca="1">_xlfn.IFNA(_xlfn.COVARIANCE.S(OFFSET(HOMECELL,MATCH($B$3,DateRange,0)-1,MATCH($A11,DataStreams,0)-1):OFFSET(HOMECELL,MATCH($B$4,DateRange,0)-1,MATCH($A11,DataStreams,0)-1),OFFSET(HOMECELL,MATCH($B$3,DateRange,0)-1,MATCH(AH$6,DataStreams,0)-1):OFFSET(HOMECELL,MATCH($B$4,DateRange,0)-1,MATCH(AH$6,DataStreams,0)-1)),"")</f>
        <v>4.2056119651889944E-3</v>
      </c>
      <c r="AI11" s="233">
        <f ca="1">_xlfn.IFNA(_xlfn.COVARIANCE.S(OFFSET(HOMECELL,MATCH($B$3,DateRange,0)-1,MATCH($A11,DataStreams,0)-1):OFFSET(HOMECELL,MATCH($B$4,DateRange,0)-1,MATCH($A11,DataStreams,0)-1),OFFSET(HOMECELL,MATCH($B$3,DateRange,0)-1,MATCH(AI$6,DataStreams,0)-1):OFFSET(HOMECELL,MATCH($B$4,DateRange,0)-1,MATCH(AI$6,DataStreams,0)-1)),"")</f>
        <v>2.62663881176362E-3</v>
      </c>
      <c r="AJ11" s="233">
        <f ca="1">_xlfn.IFNA(_xlfn.COVARIANCE.S(OFFSET(HOMECELL,MATCH($B$3,DateRange,0)-1,MATCH($A11,DataStreams,0)-1):OFFSET(HOMECELL,MATCH($B$4,DateRange,0)-1,MATCH($A11,DataStreams,0)-1),OFFSET(HOMECELL,MATCH($B$3,DateRange,0)-1,MATCH(AJ$6,DataStreams,0)-1):OFFSET(HOMECELL,MATCH($B$4,DateRange,0)-1,MATCH(AJ$6,DataStreams,0)-1)),"")</f>
        <v>4.3063521793231052E-3</v>
      </c>
      <c r="AK11" s="233">
        <f ca="1">_xlfn.IFNA(_xlfn.COVARIANCE.S(OFFSET(HOMECELL,MATCH($B$3,DateRange,0)-1,MATCH($A11,DataStreams,0)-1):OFFSET(HOMECELL,MATCH($B$4,DateRange,0)-1,MATCH($A11,DataStreams,0)-1),OFFSET(HOMECELL,MATCH($B$3,DateRange,0)-1,MATCH(AK$6,DataStreams,0)-1):OFFSET(HOMECELL,MATCH($B$4,DateRange,0)-1,MATCH(AK$6,DataStreams,0)-1)),"")</f>
        <v>2.5047107255922068E-3</v>
      </c>
      <c r="AL11" s="233">
        <f ca="1">_xlfn.IFNA(_xlfn.COVARIANCE.S(OFFSET(HOMECELL,MATCH($B$3,DateRange,0)-1,MATCH($A11,DataStreams,0)-1):OFFSET(HOMECELL,MATCH($B$4,DateRange,0)-1,MATCH($A11,DataStreams,0)-1),OFFSET(HOMECELL,MATCH($B$3,DateRange,0)-1,MATCH(AL$6,DataStreams,0)-1):OFFSET(HOMECELL,MATCH($B$4,DateRange,0)-1,MATCH(AL$6,DataStreams,0)-1)),"")</f>
        <v>5.6734918282159768E-3</v>
      </c>
      <c r="AM11" s="233">
        <f ca="1">_xlfn.IFNA(_xlfn.COVARIANCE.S(OFFSET(HOMECELL,MATCH($B$3,DateRange,0)-1,MATCH($A11,DataStreams,0)-1):OFFSET(HOMECELL,MATCH($B$4,DateRange,0)-1,MATCH($A11,DataStreams,0)-1),OFFSET(HOMECELL,MATCH($B$3,DateRange,0)-1,MATCH(AM$6,DataStreams,0)-1):OFFSET(HOMECELL,MATCH($B$4,DateRange,0)-1,MATCH(AM$6,DataStreams,0)-1)),"")</f>
        <v>3.2820335662306602E-3</v>
      </c>
      <c r="AN11" s="233">
        <f ca="1">_xlfn.IFNA(_xlfn.COVARIANCE.S(OFFSET(HOMECELL,MATCH($B$3,DateRange,0)-1,MATCH($A11,DataStreams,0)-1):OFFSET(HOMECELL,MATCH($B$4,DateRange,0)-1,MATCH($A11,DataStreams,0)-1),OFFSET(HOMECELL,MATCH($B$3,DateRange,0)-1,MATCH(AN$6,DataStreams,0)-1):OFFSET(HOMECELL,MATCH($B$4,DateRange,0)-1,MATCH(AN$6,DataStreams,0)-1)),"")</f>
        <v>2.507022575651489E-3</v>
      </c>
      <c r="AO11" s="233">
        <f ca="1">_xlfn.IFNA(_xlfn.COVARIANCE.S(OFFSET(HOMECELL,MATCH($B$3,DateRange,0)-1,MATCH($A11,DataStreams,0)-1):OFFSET(HOMECELL,MATCH($B$4,DateRange,0)-1,MATCH($A11,DataStreams,0)-1),OFFSET(HOMECELL,MATCH($B$3,DateRange,0)-1,MATCH(AO$6,DataStreams,0)-1):OFFSET(HOMECELL,MATCH($B$4,DateRange,0)-1,MATCH(AO$6,DataStreams,0)-1)),"")</f>
        <v>2.5516826497640004E-3</v>
      </c>
      <c r="AP11" s="233">
        <f ca="1">_xlfn.IFNA(_xlfn.COVARIANCE.S(OFFSET(HOMECELL,MATCH($B$3,DateRange,0)-1,MATCH($A11,DataStreams,0)-1):OFFSET(HOMECELL,MATCH($B$4,DateRange,0)-1,MATCH($A11,DataStreams,0)-1),OFFSET(HOMECELL,MATCH($B$3,DateRange,0)-1,MATCH(AP$6,DataStreams,0)-1):OFFSET(HOMECELL,MATCH($B$4,DateRange,0)-1,MATCH(AP$6,DataStreams,0)-1)),"")</f>
        <v>3.0917602249489772E-3</v>
      </c>
      <c r="AQ11" s="233" t="str">
        <f ca="1">_xlfn.IFNA(_xlfn.COVARIANCE.S(OFFSET(HOMECELL,MATCH($B$3,DateRange,0)-1,MATCH($A11,DataStreams,0)-1):OFFSET(HOMECELL,MATCH($B$4,DateRange,0)-1,MATCH($A11,DataStreams,0)-1),OFFSET(HOMECELL,MATCH($B$3,DateRange,0)-1,MATCH(AQ$6,DataStreams,0)-1):OFFSET(HOMECELL,MATCH($B$4,DateRange,0)-1,MATCH(AQ$6,DataStreams,0)-1)),"")</f>
        <v/>
      </c>
      <c r="AR11" s="233" t="str">
        <f ca="1">_xlfn.IFNA(_xlfn.COVARIANCE.S(OFFSET(HOMECELL,MATCH($B$3,DateRange,0)-1,MATCH($A11,DataStreams,0)-1):OFFSET(HOMECELL,MATCH($B$4,DateRange,0)-1,MATCH($A11,DataStreams,0)-1),OFFSET(HOMECELL,MATCH($B$3,DateRange,0)-1,MATCH(AR$6,DataStreams,0)-1):OFFSET(HOMECELL,MATCH($B$4,DateRange,0)-1,MATCH(AR$6,DataStreams,0)-1)),"")</f>
        <v/>
      </c>
      <c r="AS11" s="233" t="str">
        <f ca="1">_xlfn.IFNA(_xlfn.COVARIANCE.S(OFFSET(HOMECELL,MATCH($B$3,DateRange,0)-1,MATCH($A11,DataStreams,0)-1):OFFSET(HOMECELL,MATCH($B$4,DateRange,0)-1,MATCH($A11,DataStreams,0)-1),OFFSET(HOMECELL,MATCH($B$3,DateRange,0)-1,MATCH(AS$6,DataStreams,0)-1):OFFSET(HOMECELL,MATCH($B$4,DateRange,0)-1,MATCH(AS$6,DataStreams,0)-1)),"")</f>
        <v/>
      </c>
      <c r="AT11" s="233" t="str">
        <f ca="1">_xlfn.IFNA(_xlfn.COVARIANCE.S(OFFSET(HOMECELL,MATCH($B$3,DateRange,0)-1,MATCH($A11,DataStreams,0)-1):OFFSET(HOMECELL,MATCH($B$4,DateRange,0)-1,MATCH($A11,DataStreams,0)-1),OFFSET(HOMECELL,MATCH($B$3,DateRange,0)-1,MATCH(AT$6,DataStreams,0)-1):OFFSET(HOMECELL,MATCH($B$4,DateRange,0)-1,MATCH(AT$6,DataStreams,0)-1)),"")</f>
        <v/>
      </c>
      <c r="AU11" s="233" t="str">
        <f ca="1">_xlfn.IFNA(_xlfn.COVARIANCE.S(OFFSET(HOMECELL,MATCH($B$3,DateRange,0)-1,MATCH($A11,DataStreams,0)-1):OFFSET(HOMECELL,MATCH($B$4,DateRange,0)-1,MATCH($A11,DataStreams,0)-1),OFFSET(HOMECELL,MATCH($B$3,DateRange,0)-1,MATCH(AU$6,DataStreams,0)-1):OFFSET(HOMECELL,MATCH($B$4,DateRange,0)-1,MATCH(AU$6,DataStreams,0)-1)),"")</f>
        <v/>
      </c>
      <c r="AV11" s="233" t="str">
        <f ca="1">_xlfn.IFNA(_xlfn.COVARIANCE.S(OFFSET(HOMECELL,MATCH($B$3,DateRange,0)-1,MATCH($A11,DataStreams,0)-1):OFFSET(HOMECELL,MATCH($B$4,DateRange,0)-1,MATCH($A11,DataStreams,0)-1),OFFSET(HOMECELL,MATCH($B$3,DateRange,0)-1,MATCH(AV$6,DataStreams,0)-1):OFFSET(HOMECELL,MATCH($B$4,DateRange,0)-1,MATCH(AV$6,DataStreams,0)-1)),"")</f>
        <v/>
      </c>
      <c r="AW11" s="233" t="str">
        <f ca="1">_xlfn.IFNA(_xlfn.COVARIANCE.S(OFFSET(HOMECELL,MATCH($B$3,DateRange,0)-1,MATCH($A11,DataStreams,0)-1):OFFSET(HOMECELL,MATCH($B$4,DateRange,0)-1,MATCH($A11,DataStreams,0)-1),OFFSET(HOMECELL,MATCH($B$3,DateRange,0)-1,MATCH(AW$6,DataStreams,0)-1):OFFSET(HOMECELL,MATCH($B$4,DateRange,0)-1,MATCH(AW$6,DataStreams,0)-1)),"")</f>
        <v/>
      </c>
      <c r="AX11" s="233" t="str">
        <f ca="1">_xlfn.IFNA(_xlfn.COVARIANCE.S(OFFSET(HOMECELL,MATCH($B$3,DateRange,0)-1,MATCH($A11,DataStreams,0)-1):OFFSET(HOMECELL,MATCH($B$4,DateRange,0)-1,MATCH($A11,DataStreams,0)-1),OFFSET(HOMECELL,MATCH($B$3,DateRange,0)-1,MATCH(AX$6,DataStreams,0)-1):OFFSET(HOMECELL,MATCH($B$4,DateRange,0)-1,MATCH(AX$6,DataStreams,0)-1)),"")</f>
        <v/>
      </c>
      <c r="AY11" s="233" t="str">
        <f ca="1">_xlfn.IFNA(_xlfn.COVARIANCE.S(OFFSET(HOMECELL,MATCH($B$3,DateRange,0)-1,MATCH($A11,DataStreams,0)-1):OFFSET(HOMECELL,MATCH($B$4,DateRange,0)-1,MATCH($A11,DataStreams,0)-1),OFFSET(HOMECELL,MATCH($B$3,DateRange,0)-1,MATCH(AY$6,DataStreams,0)-1):OFFSET(HOMECELL,MATCH($B$4,DateRange,0)-1,MATCH(AY$6,DataStreams,0)-1)),"")</f>
        <v/>
      </c>
      <c r="AZ11" s="233" t="str">
        <f ca="1">_xlfn.IFNA(_xlfn.COVARIANCE.S(OFFSET(HOMECELL,MATCH($B$3,DateRange,0)-1,MATCH($A11,DataStreams,0)-1):OFFSET(HOMECELL,MATCH($B$4,DateRange,0)-1,MATCH($A11,DataStreams,0)-1),OFFSET(HOMECELL,MATCH($B$3,DateRange,0)-1,MATCH(AZ$6,DataStreams,0)-1):OFFSET(HOMECELL,MATCH($B$4,DateRange,0)-1,MATCH(AZ$6,DataStreams,0)-1)),"")</f>
        <v/>
      </c>
      <c r="BA11" s="233" t="str">
        <f ca="1">_xlfn.IFNA(_xlfn.COVARIANCE.S(OFFSET(HOMECELL,MATCH($B$3,DateRange,0)-1,MATCH($A11,DataStreams,0)-1):OFFSET(HOMECELL,MATCH($B$4,DateRange,0)-1,MATCH($A11,DataStreams,0)-1),OFFSET(HOMECELL,MATCH($B$3,DateRange,0)-1,MATCH(BA$6,DataStreams,0)-1):OFFSET(HOMECELL,MATCH($B$4,DateRange,0)-1,MATCH(BA$6,DataStreams,0)-1)),"")</f>
        <v/>
      </c>
      <c r="BB11" s="233" t="str">
        <f ca="1">_xlfn.IFNA(_xlfn.COVARIANCE.S(OFFSET(HOMECELL,MATCH($B$3,DateRange,0)-1,MATCH($A11,DataStreams,0)-1):OFFSET(HOMECELL,MATCH($B$4,DateRange,0)-1,MATCH($A11,DataStreams,0)-1),OFFSET(HOMECELL,MATCH($B$3,DateRange,0)-1,MATCH(BB$6,DataStreams,0)-1):OFFSET(HOMECELL,MATCH($B$4,DateRange,0)-1,MATCH(BB$6,DataStreams,0)-1)),"")</f>
        <v/>
      </c>
      <c r="BC11" s="236"/>
    </row>
    <row r="12" spans="1:55">
      <c r="A12" s="239" t="str">
        <f ca="1"/>
        <v>VFH</v>
      </c>
      <c r="B12" s="233">
        <f ca="1">_xlfn.IFNA(_xlfn.COVARIANCE.S(OFFSET(HOMECELL,MATCH($B$3,DateRange,0)-1,MATCH($A12,DataStreams,0)-1):OFFSET(HOMECELL,MATCH($B$4,DateRange,0)-1,MATCH($A12,DataStreams,0)-1),OFFSET(HOMECELL,MATCH($B$3,DateRange,0)-1,MATCH(B$6,DataStreams,0)-1):OFFSET(HOMECELL,MATCH($B$4,DateRange,0)-1,MATCH(B$6,DataStreams,0)-1)),"")</f>
        <v>2.1587237910714958E-5</v>
      </c>
      <c r="C12" s="233">
        <f ca="1">_xlfn.IFNA(_xlfn.COVARIANCE.S(OFFSET(HOMECELL,MATCH($B$3,DateRange,0)-1,MATCH($A12,DataStreams,0)-1):OFFSET(HOMECELL,MATCH($B$4,DateRange,0)-1,MATCH($A12,DataStreams,0)-1),OFFSET(HOMECELL,MATCH($B$3,DateRange,0)-1,MATCH(C$6,DataStreams,0)-1):OFFSET(HOMECELL,MATCH($B$4,DateRange,0)-1,MATCH(C$6,DataStreams,0)-1)),"")</f>
        <v>2.6006030877289399E-3</v>
      </c>
      <c r="D12" s="233">
        <f ca="1">_xlfn.IFNA(_xlfn.COVARIANCE.S(OFFSET(HOMECELL,MATCH($B$3,DateRange,0)-1,MATCH($A12,DataStreams,0)-1):OFFSET(HOMECELL,MATCH($B$4,DateRange,0)-1,MATCH($A12,DataStreams,0)-1),OFFSET(HOMECELL,MATCH($B$3,DateRange,0)-1,MATCH(D$6,DataStreams,0)-1):OFFSET(HOMECELL,MATCH($B$4,DateRange,0)-1,MATCH(D$6,DataStreams,0)-1)),"")</f>
        <v>3.2447225612399935E-3</v>
      </c>
      <c r="E12" s="233">
        <f ca="1">_xlfn.IFNA(_xlfn.COVARIANCE.S(OFFSET(HOMECELL,MATCH($B$3,DateRange,0)-1,MATCH($A12,DataStreams,0)-1):OFFSET(HOMECELL,MATCH($B$4,DateRange,0)-1,MATCH($A12,DataStreams,0)-1),OFFSET(HOMECELL,MATCH($B$3,DateRange,0)-1,MATCH(E$6,DataStreams,0)-1):OFFSET(HOMECELL,MATCH($B$4,DateRange,0)-1,MATCH(E$6,DataStreams,0)-1)),"")</f>
        <v>3.6182169314039826E-3</v>
      </c>
      <c r="F12" s="233">
        <f ca="1">_xlfn.IFNA(_xlfn.COVARIANCE.S(OFFSET(HOMECELL,MATCH($B$3,DateRange,0)-1,MATCH($A12,DataStreams,0)-1):OFFSET(HOMECELL,MATCH($B$4,DateRange,0)-1,MATCH($A12,DataStreams,0)-1),OFFSET(HOMECELL,MATCH($B$3,DateRange,0)-1,MATCH(F$6,DataStreams,0)-1):OFFSET(HOMECELL,MATCH($B$4,DateRange,0)-1,MATCH(F$6,DataStreams,0)-1)),"")</f>
        <v>3.070807632763066E-3</v>
      </c>
      <c r="G12" s="233">
        <f ca="1">_xlfn.IFNA(_xlfn.COVARIANCE.S(OFFSET(HOMECELL,MATCH($B$3,DateRange,0)-1,MATCH($A12,DataStreams,0)-1):OFFSET(HOMECELL,MATCH($B$4,DateRange,0)-1,MATCH($A12,DataStreams,0)-1),OFFSET(HOMECELL,MATCH($B$3,DateRange,0)-1,MATCH(G$6,DataStreams,0)-1):OFFSET(HOMECELL,MATCH($B$4,DateRange,0)-1,MATCH(G$6,DataStreams,0)-1)),"")</f>
        <v>2.569375660884382E-3</v>
      </c>
      <c r="H12" s="233">
        <f ca="1">_xlfn.IFNA(_xlfn.COVARIANCE.S(OFFSET(HOMECELL,MATCH($B$3,DateRange,0)-1,MATCH($A12,DataStreams,0)-1):OFFSET(HOMECELL,MATCH($B$4,DateRange,0)-1,MATCH($A12,DataStreams,0)-1),OFFSET(HOMECELL,MATCH($B$3,DateRange,0)-1,MATCH(H$6,DataStreams,0)-1):OFFSET(HOMECELL,MATCH($B$4,DateRange,0)-1,MATCH(H$6,DataStreams,0)-1)),"")</f>
        <v>1.4360805860189059E-3</v>
      </c>
      <c r="I12" s="233">
        <f ca="1">_xlfn.IFNA(_xlfn.COVARIANCE.S(OFFSET(HOMECELL,MATCH($B$3,DateRange,0)-1,MATCH($A12,DataStreams,0)-1):OFFSET(HOMECELL,MATCH($B$4,DateRange,0)-1,MATCH($A12,DataStreams,0)-1),OFFSET(HOMECELL,MATCH($B$3,DateRange,0)-1,MATCH(I$6,DataStreams,0)-1):OFFSET(HOMECELL,MATCH($B$4,DateRange,0)-1,MATCH(I$6,DataStreams,0)-1)),"")</f>
        <v>3.3143364477407132E-3</v>
      </c>
      <c r="J12" s="233">
        <f ca="1">_xlfn.IFNA(_xlfn.COVARIANCE.S(OFFSET(HOMECELL,MATCH($B$3,DateRange,0)-1,MATCH($A12,DataStreams,0)-1):OFFSET(HOMECELL,MATCH($B$4,DateRange,0)-1,MATCH($A12,DataStreams,0)-1),OFFSET(HOMECELL,MATCH($B$3,DateRange,0)-1,MATCH(J$6,DataStreams,0)-1):OFFSET(HOMECELL,MATCH($B$4,DateRange,0)-1,MATCH(J$6,DataStreams,0)-1)),"")</f>
        <v>2.2267345400576672E-3</v>
      </c>
      <c r="K12" s="233">
        <f ca="1">_xlfn.IFNA(_xlfn.COVARIANCE.S(OFFSET(HOMECELL,MATCH($B$3,DateRange,0)-1,MATCH($A12,DataStreams,0)-1):OFFSET(HOMECELL,MATCH($B$4,DateRange,0)-1,MATCH($A12,DataStreams,0)-1),OFFSET(HOMECELL,MATCH($B$3,DateRange,0)-1,MATCH(K$6,DataStreams,0)-1):OFFSET(HOMECELL,MATCH($B$4,DateRange,0)-1,MATCH(K$6,DataStreams,0)-1)),"")</f>
        <v>2.9302909768836858E-3</v>
      </c>
      <c r="L12" s="233">
        <f ca="1">_xlfn.IFNA(_xlfn.COVARIANCE.S(OFFSET(HOMECELL,MATCH($B$3,DateRange,0)-1,MATCH($A12,DataStreams,0)-1):OFFSET(HOMECELL,MATCH($B$4,DateRange,0)-1,MATCH($A12,DataStreams,0)-1),OFFSET(HOMECELL,MATCH($B$3,DateRange,0)-1,MATCH(L$6,DataStreams,0)-1):OFFSET(HOMECELL,MATCH($B$4,DateRange,0)-1,MATCH(L$6,DataStreams,0)-1)),"")</f>
        <v>1.6012036870171411E-3</v>
      </c>
      <c r="M12" s="233">
        <f ca="1">_xlfn.IFNA(_xlfn.COVARIANCE.S(OFFSET(HOMECELL,MATCH($B$3,DateRange,0)-1,MATCH($A12,DataStreams,0)-1):OFFSET(HOMECELL,MATCH($B$4,DateRange,0)-1,MATCH($A12,DataStreams,0)-1),OFFSET(HOMECELL,MATCH($B$3,DateRange,0)-1,MATCH(M$6,DataStreams,0)-1):OFFSET(HOMECELL,MATCH($B$4,DateRange,0)-1,MATCH(M$6,DataStreams,0)-1)),"")</f>
        <v>2.7075389220262481E-3</v>
      </c>
      <c r="N12" s="233">
        <f ca="1">_xlfn.IFNA(_xlfn.COVARIANCE.S(OFFSET(HOMECELL,MATCH($B$3,DateRange,0)-1,MATCH($A12,DataStreams,0)-1):OFFSET(HOMECELL,MATCH($B$4,DateRange,0)-1,MATCH($A12,DataStreams,0)-1),OFFSET(HOMECELL,MATCH($B$3,DateRange,0)-1,MATCH(N$6,DataStreams,0)-1):OFFSET(HOMECELL,MATCH($B$4,DateRange,0)-1,MATCH(N$6,DataStreams,0)-1)),"")</f>
        <v>3.8155266115495017E-3</v>
      </c>
      <c r="O12" s="233">
        <f ca="1">_xlfn.IFNA(_xlfn.COVARIANCE.S(OFFSET(HOMECELL,MATCH($B$3,DateRange,0)-1,MATCH($A12,DataStreams,0)-1):OFFSET(HOMECELL,MATCH($B$4,DateRange,0)-1,MATCH($A12,DataStreams,0)-1),OFFSET(HOMECELL,MATCH($B$3,DateRange,0)-1,MATCH(O$6,DataStreams,0)-1):OFFSET(HOMECELL,MATCH($B$4,DateRange,0)-1,MATCH(O$6,DataStreams,0)-1)),"")</f>
        <v>4.1647273222112221E-3</v>
      </c>
      <c r="P12" s="233">
        <f ca="1">_xlfn.IFNA(_xlfn.COVARIANCE.S(OFFSET(HOMECELL,MATCH($B$3,DateRange,0)-1,MATCH($A12,DataStreams,0)-1):OFFSET(HOMECELL,MATCH($B$4,DateRange,0)-1,MATCH($A12,DataStreams,0)-1),OFFSET(HOMECELL,MATCH($B$3,DateRange,0)-1,MATCH(P$6,DataStreams,0)-1):OFFSET(HOMECELL,MATCH($B$4,DateRange,0)-1,MATCH(P$6,DataStreams,0)-1)),"")</f>
        <v>2.5983842698016229E-3</v>
      </c>
      <c r="Q12" s="233">
        <f ca="1">_xlfn.IFNA(_xlfn.COVARIANCE.S(OFFSET(HOMECELL,MATCH($B$3,DateRange,0)-1,MATCH($A12,DataStreams,0)-1):OFFSET(HOMECELL,MATCH($B$4,DateRange,0)-1,MATCH($A12,DataStreams,0)-1),OFFSET(HOMECELL,MATCH($B$3,DateRange,0)-1,MATCH(Q$6,DataStreams,0)-1):OFFSET(HOMECELL,MATCH($B$4,DateRange,0)-1,MATCH(Q$6,DataStreams,0)-1)),"")</f>
        <v>5.1853135024573825E-3</v>
      </c>
      <c r="R12" s="233">
        <f ca="1">_xlfn.IFNA(_xlfn.COVARIANCE.S(OFFSET(HOMECELL,MATCH($B$3,DateRange,0)-1,MATCH($A12,DataStreams,0)-1):OFFSET(HOMECELL,MATCH($B$4,DateRange,0)-1,MATCH($A12,DataStreams,0)-1),OFFSET(HOMECELL,MATCH($B$3,DateRange,0)-1,MATCH(R$6,DataStreams,0)-1):OFFSET(HOMECELL,MATCH($B$4,DateRange,0)-1,MATCH(R$6,DataStreams,0)-1)),"")</f>
        <v>2.780070190175368E-3</v>
      </c>
      <c r="S12" s="233">
        <f ca="1">_xlfn.IFNA(_xlfn.COVARIANCE.S(OFFSET(HOMECELL,MATCH($B$3,DateRange,0)-1,MATCH($A12,DataStreams,0)-1):OFFSET(HOMECELL,MATCH($B$4,DateRange,0)-1,MATCH($A12,DataStreams,0)-1),OFFSET(HOMECELL,MATCH($B$3,DateRange,0)-1,MATCH(S$6,DataStreams,0)-1):OFFSET(HOMECELL,MATCH($B$4,DateRange,0)-1,MATCH(S$6,DataStreams,0)-1)),"")</f>
        <v>1.2070635177921819E-3</v>
      </c>
      <c r="T12" s="233">
        <f ca="1">_xlfn.IFNA(_xlfn.COVARIANCE.S(OFFSET(HOMECELL,MATCH($B$3,DateRange,0)-1,MATCH($A12,DataStreams,0)-1):OFFSET(HOMECELL,MATCH($B$4,DateRange,0)-1,MATCH($A12,DataStreams,0)-1),OFFSET(HOMECELL,MATCH($B$3,DateRange,0)-1,MATCH(T$6,DataStreams,0)-1):OFFSET(HOMECELL,MATCH($B$4,DateRange,0)-1,MATCH(T$6,DataStreams,0)-1)),"")</f>
        <v>4.5838061181853783E-3</v>
      </c>
      <c r="U12" s="233">
        <f ca="1">_xlfn.IFNA(_xlfn.COVARIANCE.S(OFFSET(HOMECELL,MATCH($B$3,DateRange,0)-1,MATCH($A12,DataStreams,0)-1):OFFSET(HOMECELL,MATCH($B$4,DateRange,0)-1,MATCH($A12,DataStreams,0)-1),OFFSET(HOMECELL,MATCH($B$3,DateRange,0)-1,MATCH(U$6,DataStreams,0)-1):OFFSET(HOMECELL,MATCH($B$4,DateRange,0)-1,MATCH(U$6,DataStreams,0)-1)),"")</f>
        <v>1.6023844337671375E-3</v>
      </c>
      <c r="V12" s="233">
        <f ca="1">_xlfn.IFNA(_xlfn.COVARIANCE.S(OFFSET(HOMECELL,MATCH($B$3,DateRange,0)-1,MATCH($A12,DataStreams,0)-1):OFFSET(HOMECELL,MATCH($B$4,DateRange,0)-1,MATCH($A12,DataStreams,0)-1),OFFSET(HOMECELL,MATCH($B$3,DateRange,0)-1,MATCH(V$6,DataStreams,0)-1):OFFSET(HOMECELL,MATCH($B$4,DateRange,0)-1,MATCH(V$6,DataStreams,0)-1)),"")</f>
        <v>3.7328141359080024E-3</v>
      </c>
      <c r="W12" s="233">
        <f ca="1">_xlfn.IFNA(_xlfn.COVARIANCE.S(OFFSET(HOMECELL,MATCH($B$3,DateRange,0)-1,MATCH($A12,DataStreams,0)-1):OFFSET(HOMECELL,MATCH($B$4,DateRange,0)-1,MATCH($A12,DataStreams,0)-1),OFFSET(HOMECELL,MATCH($B$3,DateRange,0)-1,MATCH(W$6,DataStreams,0)-1):OFFSET(HOMECELL,MATCH($B$4,DateRange,0)-1,MATCH(W$6,DataStreams,0)-1)),"")</f>
        <v>1.989217927799606E-3</v>
      </c>
      <c r="X12" s="233">
        <f ca="1">_xlfn.IFNA(_xlfn.COVARIANCE.S(OFFSET(HOMECELL,MATCH($B$3,DateRange,0)-1,MATCH($A12,DataStreams,0)-1):OFFSET(HOMECELL,MATCH($B$4,DateRange,0)-1,MATCH($A12,DataStreams,0)-1),OFFSET(HOMECELL,MATCH($B$3,DateRange,0)-1,MATCH(X$6,DataStreams,0)-1):OFFSET(HOMECELL,MATCH($B$4,DateRange,0)-1,MATCH(X$6,DataStreams,0)-1)),"")</f>
        <v>3.8209037657512238E-3</v>
      </c>
      <c r="Y12" s="233">
        <f ca="1">_xlfn.IFNA(_xlfn.COVARIANCE.S(OFFSET(HOMECELL,MATCH($B$3,DateRange,0)-1,MATCH($A12,DataStreams,0)-1):OFFSET(HOMECELL,MATCH($B$4,DateRange,0)-1,MATCH($A12,DataStreams,0)-1),OFFSET(HOMECELL,MATCH($B$3,DateRange,0)-1,MATCH(Y$6,DataStreams,0)-1):OFFSET(HOMECELL,MATCH($B$4,DateRange,0)-1,MATCH(Y$6,DataStreams,0)-1)),"")</f>
        <v>4.1114018042144188E-3</v>
      </c>
      <c r="Z12" s="233">
        <f ca="1">_xlfn.IFNA(_xlfn.COVARIANCE.S(OFFSET(HOMECELL,MATCH($B$3,DateRange,0)-1,MATCH($A12,DataStreams,0)-1):OFFSET(HOMECELL,MATCH($B$4,DateRange,0)-1,MATCH($A12,DataStreams,0)-1),OFFSET(HOMECELL,MATCH($B$3,DateRange,0)-1,MATCH(Z$6,DataStreams,0)-1):OFFSET(HOMECELL,MATCH($B$4,DateRange,0)-1,MATCH(Z$6,DataStreams,0)-1)),"")</f>
        <v>1.4506647355212053E-3</v>
      </c>
      <c r="AA12" s="233">
        <f ca="1">_xlfn.IFNA(_xlfn.COVARIANCE.S(OFFSET(HOMECELL,MATCH($B$3,DateRange,0)-1,MATCH($A12,DataStreams,0)-1):OFFSET(HOMECELL,MATCH($B$4,DateRange,0)-1,MATCH($A12,DataStreams,0)-1),OFFSET(HOMECELL,MATCH($B$3,DateRange,0)-1,MATCH(AA$6,DataStreams,0)-1):OFFSET(HOMECELL,MATCH($B$4,DateRange,0)-1,MATCH(AA$6,DataStreams,0)-1)),"")</f>
        <v>2.0272334231876904E-3</v>
      </c>
      <c r="AB12" s="233">
        <f ca="1">_xlfn.IFNA(_xlfn.COVARIANCE.S(OFFSET(HOMECELL,MATCH($B$3,DateRange,0)-1,MATCH($A12,DataStreams,0)-1):OFFSET(HOMECELL,MATCH($B$4,DateRange,0)-1,MATCH($A12,DataStreams,0)-1),OFFSET(HOMECELL,MATCH($B$3,DateRange,0)-1,MATCH(AB$6,DataStreams,0)-1):OFFSET(HOMECELL,MATCH($B$4,DateRange,0)-1,MATCH(AB$6,DataStreams,0)-1)),"")</f>
        <v>1.0092212867635559E-3</v>
      </c>
      <c r="AC12" s="233">
        <f ca="1">_xlfn.IFNA(_xlfn.COVARIANCE.S(OFFSET(HOMECELL,MATCH($B$3,DateRange,0)-1,MATCH($A12,DataStreams,0)-1):OFFSET(HOMECELL,MATCH($B$4,DateRange,0)-1,MATCH($A12,DataStreams,0)-1),OFFSET(HOMECELL,MATCH($B$3,DateRange,0)-1,MATCH(AC$6,DataStreams,0)-1):OFFSET(HOMECELL,MATCH($B$4,DateRange,0)-1,MATCH(AC$6,DataStreams,0)-1)),"")</f>
        <v>4.0528427373495947E-3</v>
      </c>
      <c r="AD12" s="233">
        <f ca="1">_xlfn.IFNA(_xlfn.COVARIANCE.S(OFFSET(HOMECELL,MATCH($B$3,DateRange,0)-1,MATCH($A12,DataStreams,0)-1):OFFSET(HOMECELL,MATCH($B$4,DateRange,0)-1,MATCH($A12,DataStreams,0)-1),OFFSET(HOMECELL,MATCH($B$3,DateRange,0)-1,MATCH(AD$6,DataStreams,0)-1):OFFSET(HOMECELL,MATCH($B$4,DateRange,0)-1,MATCH(AD$6,DataStreams,0)-1)),"")</f>
        <v>2.7325334221805863E-4</v>
      </c>
      <c r="AE12" s="233">
        <f ca="1">_xlfn.IFNA(_xlfn.COVARIANCE.S(OFFSET(HOMECELL,MATCH($B$3,DateRange,0)-1,MATCH($A12,DataStreams,0)-1):OFFSET(HOMECELL,MATCH($B$4,DateRange,0)-1,MATCH($A12,DataStreams,0)-1),OFFSET(HOMECELL,MATCH($B$3,DateRange,0)-1,MATCH(AE$6,DataStreams,0)-1):OFFSET(HOMECELL,MATCH($B$4,DateRange,0)-1,MATCH(AE$6,DataStreams,0)-1)),"")</f>
        <v>2.2589126352354928E-3</v>
      </c>
      <c r="AF12" s="233">
        <f ca="1">_xlfn.IFNA(_xlfn.COVARIANCE.S(OFFSET(HOMECELL,MATCH($B$3,DateRange,0)-1,MATCH($A12,DataStreams,0)-1):OFFSET(HOMECELL,MATCH($B$4,DateRange,0)-1,MATCH($A12,DataStreams,0)-1),OFFSET(HOMECELL,MATCH($B$3,DateRange,0)-1,MATCH(AF$6,DataStreams,0)-1):OFFSET(HOMECELL,MATCH($B$4,DateRange,0)-1,MATCH(AF$6,DataStreams,0)-1)),"")</f>
        <v>2.8638105450499393E-3</v>
      </c>
      <c r="AG12" s="233">
        <f ca="1">_xlfn.IFNA(_xlfn.COVARIANCE.S(OFFSET(HOMECELL,MATCH($B$3,DateRange,0)-1,MATCH($A12,DataStreams,0)-1):OFFSET(HOMECELL,MATCH($B$4,DateRange,0)-1,MATCH($A12,DataStreams,0)-1),OFFSET(HOMECELL,MATCH($B$3,DateRange,0)-1,MATCH(AG$6,DataStreams,0)-1):OFFSET(HOMECELL,MATCH($B$4,DateRange,0)-1,MATCH(AG$6,DataStreams,0)-1)),"")</f>
        <v>1.1677930366428152E-3</v>
      </c>
      <c r="AH12" s="233">
        <f ca="1">_xlfn.IFNA(_xlfn.COVARIANCE.S(OFFSET(HOMECELL,MATCH($B$3,DateRange,0)-1,MATCH($A12,DataStreams,0)-1):OFFSET(HOMECELL,MATCH($B$4,DateRange,0)-1,MATCH($A12,DataStreams,0)-1),OFFSET(HOMECELL,MATCH($B$3,DateRange,0)-1,MATCH(AH$6,DataStreams,0)-1):OFFSET(HOMECELL,MATCH($B$4,DateRange,0)-1,MATCH(AH$6,DataStreams,0)-1)),"")</f>
        <v>3.9293706118997233E-3</v>
      </c>
      <c r="AI12" s="233">
        <f ca="1">_xlfn.IFNA(_xlfn.COVARIANCE.S(OFFSET(HOMECELL,MATCH($B$3,DateRange,0)-1,MATCH($A12,DataStreams,0)-1):OFFSET(HOMECELL,MATCH($B$4,DateRange,0)-1,MATCH($A12,DataStreams,0)-1),OFFSET(HOMECELL,MATCH($B$3,DateRange,0)-1,MATCH(AI$6,DataStreams,0)-1):OFFSET(HOMECELL,MATCH($B$4,DateRange,0)-1,MATCH(AI$6,DataStreams,0)-1)),"")</f>
        <v>2.5109359492552245E-3</v>
      </c>
      <c r="AJ12" s="233">
        <f ca="1">_xlfn.IFNA(_xlfn.COVARIANCE.S(OFFSET(HOMECELL,MATCH($B$3,DateRange,0)-1,MATCH($A12,DataStreams,0)-1):OFFSET(HOMECELL,MATCH($B$4,DateRange,0)-1,MATCH($A12,DataStreams,0)-1),OFFSET(HOMECELL,MATCH($B$3,DateRange,0)-1,MATCH(AJ$6,DataStreams,0)-1):OFFSET(HOMECELL,MATCH($B$4,DateRange,0)-1,MATCH(AJ$6,DataStreams,0)-1)),"")</f>
        <v>3.8675278171301443E-3</v>
      </c>
      <c r="AK12" s="233">
        <f ca="1">_xlfn.IFNA(_xlfn.COVARIANCE.S(OFFSET(HOMECELL,MATCH($B$3,DateRange,0)-1,MATCH($A12,DataStreams,0)-1):OFFSET(HOMECELL,MATCH($B$4,DateRange,0)-1,MATCH($A12,DataStreams,0)-1),OFFSET(HOMECELL,MATCH($B$3,DateRange,0)-1,MATCH(AK$6,DataStreams,0)-1):OFFSET(HOMECELL,MATCH($B$4,DateRange,0)-1,MATCH(AK$6,DataStreams,0)-1)),"")</f>
        <v>2.7896669845214458E-3</v>
      </c>
      <c r="AL12" s="233">
        <f ca="1">_xlfn.IFNA(_xlfn.COVARIANCE.S(OFFSET(HOMECELL,MATCH($B$3,DateRange,0)-1,MATCH($A12,DataStreams,0)-1):OFFSET(HOMECELL,MATCH($B$4,DateRange,0)-1,MATCH($A12,DataStreams,0)-1),OFFSET(HOMECELL,MATCH($B$3,DateRange,0)-1,MATCH(AL$6,DataStreams,0)-1):OFFSET(HOMECELL,MATCH($B$4,DateRange,0)-1,MATCH(AL$6,DataStreams,0)-1)),"")</f>
        <v>4.7077914859792944E-3</v>
      </c>
      <c r="AM12" s="233">
        <f ca="1">_xlfn.IFNA(_xlfn.COVARIANCE.S(OFFSET(HOMECELL,MATCH($B$3,DateRange,0)-1,MATCH($A12,DataStreams,0)-1):OFFSET(HOMECELL,MATCH($B$4,DateRange,0)-1,MATCH($A12,DataStreams,0)-1),OFFSET(HOMECELL,MATCH($B$3,DateRange,0)-1,MATCH(AM$6,DataStreams,0)-1):OFFSET(HOMECELL,MATCH($B$4,DateRange,0)-1,MATCH(AM$6,DataStreams,0)-1)),"")</f>
        <v>2.0098076780024321E-3</v>
      </c>
      <c r="AN12" s="233">
        <f ca="1">_xlfn.IFNA(_xlfn.COVARIANCE.S(OFFSET(HOMECELL,MATCH($B$3,DateRange,0)-1,MATCH($A12,DataStreams,0)-1):OFFSET(HOMECELL,MATCH($B$4,DateRange,0)-1,MATCH($A12,DataStreams,0)-1),OFFSET(HOMECELL,MATCH($B$3,DateRange,0)-1,MATCH(AN$6,DataStreams,0)-1):OFFSET(HOMECELL,MATCH($B$4,DateRange,0)-1,MATCH(AN$6,DataStreams,0)-1)),"")</f>
        <v>2.1852621106537235E-3</v>
      </c>
      <c r="AO12" s="233">
        <f ca="1">_xlfn.IFNA(_xlfn.COVARIANCE.S(OFFSET(HOMECELL,MATCH($B$3,DateRange,0)-1,MATCH($A12,DataStreams,0)-1):OFFSET(HOMECELL,MATCH($B$4,DateRange,0)-1,MATCH($A12,DataStreams,0)-1),OFFSET(HOMECELL,MATCH($B$3,DateRange,0)-1,MATCH(AO$6,DataStreams,0)-1):OFFSET(HOMECELL,MATCH($B$4,DateRange,0)-1,MATCH(AO$6,DataStreams,0)-1)),"")</f>
        <v>2.2977932587314952E-3</v>
      </c>
      <c r="AP12" s="233">
        <f ca="1">_xlfn.IFNA(_xlfn.COVARIANCE.S(OFFSET(HOMECELL,MATCH($B$3,DateRange,0)-1,MATCH($A12,DataStreams,0)-1):OFFSET(HOMECELL,MATCH($B$4,DateRange,0)-1,MATCH($A12,DataStreams,0)-1),OFFSET(HOMECELL,MATCH($B$3,DateRange,0)-1,MATCH(AP$6,DataStreams,0)-1):OFFSET(HOMECELL,MATCH($B$4,DateRange,0)-1,MATCH(AP$6,DataStreams,0)-1)),"")</f>
        <v>2.7233833515059036E-3</v>
      </c>
      <c r="AQ12" s="233" t="str">
        <f ca="1">_xlfn.IFNA(_xlfn.COVARIANCE.S(OFFSET(HOMECELL,MATCH($B$3,DateRange,0)-1,MATCH($A12,DataStreams,0)-1):OFFSET(HOMECELL,MATCH($B$4,DateRange,0)-1,MATCH($A12,DataStreams,0)-1),OFFSET(HOMECELL,MATCH($B$3,DateRange,0)-1,MATCH(AQ$6,DataStreams,0)-1):OFFSET(HOMECELL,MATCH($B$4,DateRange,0)-1,MATCH(AQ$6,DataStreams,0)-1)),"")</f>
        <v/>
      </c>
      <c r="AR12" s="233" t="str">
        <f ca="1">_xlfn.IFNA(_xlfn.COVARIANCE.S(OFFSET(HOMECELL,MATCH($B$3,DateRange,0)-1,MATCH($A12,DataStreams,0)-1):OFFSET(HOMECELL,MATCH($B$4,DateRange,0)-1,MATCH($A12,DataStreams,0)-1),OFFSET(HOMECELL,MATCH($B$3,DateRange,0)-1,MATCH(AR$6,DataStreams,0)-1):OFFSET(HOMECELL,MATCH($B$4,DateRange,0)-1,MATCH(AR$6,DataStreams,0)-1)),"")</f>
        <v/>
      </c>
      <c r="AS12" s="233" t="str">
        <f ca="1">_xlfn.IFNA(_xlfn.COVARIANCE.S(OFFSET(HOMECELL,MATCH($B$3,DateRange,0)-1,MATCH($A12,DataStreams,0)-1):OFFSET(HOMECELL,MATCH($B$4,DateRange,0)-1,MATCH($A12,DataStreams,0)-1),OFFSET(HOMECELL,MATCH($B$3,DateRange,0)-1,MATCH(AS$6,DataStreams,0)-1):OFFSET(HOMECELL,MATCH($B$4,DateRange,0)-1,MATCH(AS$6,DataStreams,0)-1)),"")</f>
        <v/>
      </c>
      <c r="AT12" s="233" t="str">
        <f ca="1">_xlfn.IFNA(_xlfn.COVARIANCE.S(OFFSET(HOMECELL,MATCH($B$3,DateRange,0)-1,MATCH($A12,DataStreams,0)-1):OFFSET(HOMECELL,MATCH($B$4,DateRange,0)-1,MATCH($A12,DataStreams,0)-1),OFFSET(HOMECELL,MATCH($B$3,DateRange,0)-1,MATCH(AT$6,DataStreams,0)-1):OFFSET(HOMECELL,MATCH($B$4,DateRange,0)-1,MATCH(AT$6,DataStreams,0)-1)),"")</f>
        <v/>
      </c>
      <c r="AU12" s="233" t="str">
        <f ca="1">_xlfn.IFNA(_xlfn.COVARIANCE.S(OFFSET(HOMECELL,MATCH($B$3,DateRange,0)-1,MATCH($A12,DataStreams,0)-1):OFFSET(HOMECELL,MATCH($B$4,DateRange,0)-1,MATCH($A12,DataStreams,0)-1),OFFSET(HOMECELL,MATCH($B$3,DateRange,0)-1,MATCH(AU$6,DataStreams,0)-1):OFFSET(HOMECELL,MATCH($B$4,DateRange,0)-1,MATCH(AU$6,DataStreams,0)-1)),"")</f>
        <v/>
      </c>
      <c r="AV12" s="233" t="str">
        <f ca="1">_xlfn.IFNA(_xlfn.COVARIANCE.S(OFFSET(HOMECELL,MATCH($B$3,DateRange,0)-1,MATCH($A12,DataStreams,0)-1):OFFSET(HOMECELL,MATCH($B$4,DateRange,0)-1,MATCH($A12,DataStreams,0)-1),OFFSET(HOMECELL,MATCH($B$3,DateRange,0)-1,MATCH(AV$6,DataStreams,0)-1):OFFSET(HOMECELL,MATCH($B$4,DateRange,0)-1,MATCH(AV$6,DataStreams,0)-1)),"")</f>
        <v/>
      </c>
      <c r="AW12" s="233" t="str">
        <f ca="1">_xlfn.IFNA(_xlfn.COVARIANCE.S(OFFSET(HOMECELL,MATCH($B$3,DateRange,0)-1,MATCH($A12,DataStreams,0)-1):OFFSET(HOMECELL,MATCH($B$4,DateRange,0)-1,MATCH($A12,DataStreams,0)-1),OFFSET(HOMECELL,MATCH($B$3,DateRange,0)-1,MATCH(AW$6,DataStreams,0)-1):OFFSET(HOMECELL,MATCH($B$4,DateRange,0)-1,MATCH(AW$6,DataStreams,0)-1)),"")</f>
        <v/>
      </c>
      <c r="AX12" s="233" t="str">
        <f ca="1">_xlfn.IFNA(_xlfn.COVARIANCE.S(OFFSET(HOMECELL,MATCH($B$3,DateRange,0)-1,MATCH($A12,DataStreams,0)-1):OFFSET(HOMECELL,MATCH($B$4,DateRange,0)-1,MATCH($A12,DataStreams,0)-1),OFFSET(HOMECELL,MATCH($B$3,DateRange,0)-1,MATCH(AX$6,DataStreams,0)-1):OFFSET(HOMECELL,MATCH($B$4,DateRange,0)-1,MATCH(AX$6,DataStreams,0)-1)),"")</f>
        <v/>
      </c>
      <c r="AY12" s="233" t="str">
        <f ca="1">_xlfn.IFNA(_xlfn.COVARIANCE.S(OFFSET(HOMECELL,MATCH($B$3,DateRange,0)-1,MATCH($A12,DataStreams,0)-1):OFFSET(HOMECELL,MATCH($B$4,DateRange,0)-1,MATCH($A12,DataStreams,0)-1),OFFSET(HOMECELL,MATCH($B$3,DateRange,0)-1,MATCH(AY$6,DataStreams,0)-1):OFFSET(HOMECELL,MATCH($B$4,DateRange,0)-1,MATCH(AY$6,DataStreams,0)-1)),"")</f>
        <v/>
      </c>
      <c r="AZ12" s="233" t="str">
        <f ca="1">_xlfn.IFNA(_xlfn.COVARIANCE.S(OFFSET(HOMECELL,MATCH($B$3,DateRange,0)-1,MATCH($A12,DataStreams,0)-1):OFFSET(HOMECELL,MATCH($B$4,DateRange,0)-1,MATCH($A12,DataStreams,0)-1),OFFSET(HOMECELL,MATCH($B$3,DateRange,0)-1,MATCH(AZ$6,DataStreams,0)-1):OFFSET(HOMECELL,MATCH($B$4,DateRange,0)-1,MATCH(AZ$6,DataStreams,0)-1)),"")</f>
        <v/>
      </c>
      <c r="BA12" s="233" t="str">
        <f ca="1">_xlfn.IFNA(_xlfn.COVARIANCE.S(OFFSET(HOMECELL,MATCH($B$3,DateRange,0)-1,MATCH($A12,DataStreams,0)-1):OFFSET(HOMECELL,MATCH($B$4,DateRange,0)-1,MATCH($A12,DataStreams,0)-1),OFFSET(HOMECELL,MATCH($B$3,DateRange,0)-1,MATCH(BA$6,DataStreams,0)-1):OFFSET(HOMECELL,MATCH($B$4,DateRange,0)-1,MATCH(BA$6,DataStreams,0)-1)),"")</f>
        <v/>
      </c>
      <c r="BB12" s="233" t="str">
        <f ca="1">_xlfn.IFNA(_xlfn.COVARIANCE.S(OFFSET(HOMECELL,MATCH($B$3,DateRange,0)-1,MATCH($A12,DataStreams,0)-1):OFFSET(HOMECELL,MATCH($B$4,DateRange,0)-1,MATCH($A12,DataStreams,0)-1),OFFSET(HOMECELL,MATCH($B$3,DateRange,0)-1,MATCH(BB$6,DataStreams,0)-1):OFFSET(HOMECELL,MATCH($B$4,DateRange,0)-1,MATCH(BB$6,DataStreams,0)-1)),"")</f>
        <v/>
      </c>
      <c r="BC12" s="236"/>
    </row>
    <row r="13" spans="1:55">
      <c r="A13" s="239" t="str">
        <f ca="1"/>
        <v>VIS</v>
      </c>
      <c r="B13" s="233">
        <f ca="1">_xlfn.IFNA(_xlfn.COVARIANCE.S(OFFSET(HOMECELL,MATCH($B$3,DateRange,0)-1,MATCH($A13,DataStreams,0)-1):OFFSET(HOMECELL,MATCH($B$4,DateRange,0)-1,MATCH($A13,DataStreams,0)-1),OFFSET(HOMECELL,MATCH($B$3,DateRange,0)-1,MATCH(B$6,DataStreams,0)-1):OFFSET(HOMECELL,MATCH($B$4,DateRange,0)-1,MATCH(B$6,DataStreams,0)-1)),"")</f>
        <v>1.8056770141597201E-5</v>
      </c>
      <c r="C13" s="233">
        <f ca="1">_xlfn.IFNA(_xlfn.COVARIANCE.S(OFFSET(HOMECELL,MATCH($B$3,DateRange,0)-1,MATCH($A13,DataStreams,0)-1):OFFSET(HOMECELL,MATCH($B$4,DateRange,0)-1,MATCH($A13,DataStreams,0)-1),OFFSET(HOMECELL,MATCH($B$3,DateRange,0)-1,MATCH(C$6,DataStreams,0)-1):OFFSET(HOMECELL,MATCH($B$4,DateRange,0)-1,MATCH(C$6,DataStreams,0)-1)),"")</f>
        <v>2.7857113331117324E-3</v>
      </c>
      <c r="D13" s="233">
        <f ca="1">_xlfn.IFNA(_xlfn.COVARIANCE.S(OFFSET(HOMECELL,MATCH($B$3,DateRange,0)-1,MATCH($A13,DataStreams,0)-1):OFFSET(HOMECELL,MATCH($B$4,DateRange,0)-1,MATCH($A13,DataStreams,0)-1),OFFSET(HOMECELL,MATCH($B$3,DateRange,0)-1,MATCH(D$6,DataStreams,0)-1):OFFSET(HOMECELL,MATCH($B$4,DateRange,0)-1,MATCH(D$6,DataStreams,0)-1)),"")</f>
        <v>3.4733482479455224E-3</v>
      </c>
      <c r="E13" s="233">
        <f ca="1">_xlfn.IFNA(_xlfn.COVARIANCE.S(OFFSET(HOMECELL,MATCH($B$3,DateRange,0)-1,MATCH($A13,DataStreams,0)-1):OFFSET(HOMECELL,MATCH($B$4,DateRange,0)-1,MATCH($A13,DataStreams,0)-1),OFFSET(HOMECELL,MATCH($B$3,DateRange,0)-1,MATCH(E$6,DataStreams,0)-1):OFFSET(HOMECELL,MATCH($B$4,DateRange,0)-1,MATCH(E$6,DataStreams,0)-1)),"")</f>
        <v>3.070807632763066E-3</v>
      </c>
      <c r="F13" s="233">
        <f ca="1">_xlfn.IFNA(_xlfn.COVARIANCE.S(OFFSET(HOMECELL,MATCH($B$3,DateRange,0)-1,MATCH($A13,DataStreams,0)-1):OFFSET(HOMECELL,MATCH($B$4,DateRange,0)-1,MATCH($A13,DataStreams,0)-1),OFFSET(HOMECELL,MATCH($B$3,DateRange,0)-1,MATCH(F$6,DataStreams,0)-1):OFFSET(HOMECELL,MATCH($B$4,DateRange,0)-1,MATCH(F$6,DataStreams,0)-1)),"")</f>
        <v>3.4180671081572873E-3</v>
      </c>
      <c r="G13" s="233">
        <f ca="1">_xlfn.IFNA(_xlfn.COVARIANCE.S(OFFSET(HOMECELL,MATCH($B$3,DateRange,0)-1,MATCH($A13,DataStreams,0)-1):OFFSET(HOMECELL,MATCH($B$4,DateRange,0)-1,MATCH($A13,DataStreams,0)-1),OFFSET(HOMECELL,MATCH($B$3,DateRange,0)-1,MATCH(G$6,DataStreams,0)-1):OFFSET(HOMECELL,MATCH($B$4,DateRange,0)-1,MATCH(G$6,DataStreams,0)-1)),"")</f>
        <v>3.0531954813720306E-3</v>
      </c>
      <c r="H13" s="233">
        <f ca="1">_xlfn.IFNA(_xlfn.COVARIANCE.S(OFFSET(HOMECELL,MATCH($B$3,DateRange,0)-1,MATCH($A13,DataStreams,0)-1):OFFSET(HOMECELL,MATCH($B$4,DateRange,0)-1,MATCH($A13,DataStreams,0)-1),OFFSET(HOMECELL,MATCH($B$3,DateRange,0)-1,MATCH(H$6,DataStreams,0)-1):OFFSET(HOMECELL,MATCH($B$4,DateRange,0)-1,MATCH(H$6,DataStreams,0)-1)),"")</f>
        <v>1.7140856530571545E-3</v>
      </c>
      <c r="I13" s="233">
        <f ca="1">_xlfn.IFNA(_xlfn.COVARIANCE.S(OFFSET(HOMECELL,MATCH($B$3,DateRange,0)-1,MATCH($A13,DataStreams,0)-1):OFFSET(HOMECELL,MATCH($B$4,DateRange,0)-1,MATCH($A13,DataStreams,0)-1),OFFSET(HOMECELL,MATCH($B$3,DateRange,0)-1,MATCH(I$6,DataStreams,0)-1):OFFSET(HOMECELL,MATCH($B$4,DateRange,0)-1,MATCH(I$6,DataStreams,0)-1)),"")</f>
        <v>4.1041731385646945E-3</v>
      </c>
      <c r="J13" s="233">
        <f ca="1">_xlfn.IFNA(_xlfn.COVARIANCE.S(OFFSET(HOMECELL,MATCH($B$3,DateRange,0)-1,MATCH($A13,DataStreams,0)-1):OFFSET(HOMECELL,MATCH($B$4,DateRange,0)-1,MATCH($A13,DataStreams,0)-1),OFFSET(HOMECELL,MATCH($B$3,DateRange,0)-1,MATCH(J$6,DataStreams,0)-1):OFFSET(HOMECELL,MATCH($B$4,DateRange,0)-1,MATCH(J$6,DataStreams,0)-1)),"")</f>
        <v>2.3720244545734222E-3</v>
      </c>
      <c r="K13" s="233">
        <f ca="1">_xlfn.IFNA(_xlfn.COVARIANCE.S(OFFSET(HOMECELL,MATCH($B$3,DateRange,0)-1,MATCH($A13,DataStreams,0)-1):OFFSET(HOMECELL,MATCH($B$4,DateRange,0)-1,MATCH($A13,DataStreams,0)-1),OFFSET(HOMECELL,MATCH($B$3,DateRange,0)-1,MATCH(K$6,DataStreams,0)-1):OFFSET(HOMECELL,MATCH($B$4,DateRange,0)-1,MATCH(K$6,DataStreams,0)-1)),"")</f>
        <v>2.6288563359665481E-3</v>
      </c>
      <c r="L13" s="233">
        <f ca="1">_xlfn.IFNA(_xlfn.COVARIANCE.S(OFFSET(HOMECELL,MATCH($B$3,DateRange,0)-1,MATCH($A13,DataStreams,0)-1):OFFSET(HOMECELL,MATCH($B$4,DateRange,0)-1,MATCH($A13,DataStreams,0)-1),OFFSET(HOMECELL,MATCH($B$3,DateRange,0)-1,MATCH(L$6,DataStreams,0)-1):OFFSET(HOMECELL,MATCH($B$4,DateRange,0)-1,MATCH(L$6,DataStreams,0)-1)),"")</f>
        <v>2.4583871378011774E-3</v>
      </c>
      <c r="M13" s="233">
        <f ca="1">_xlfn.IFNA(_xlfn.COVARIANCE.S(OFFSET(HOMECELL,MATCH($B$3,DateRange,0)-1,MATCH($A13,DataStreams,0)-1):OFFSET(HOMECELL,MATCH($B$4,DateRange,0)-1,MATCH($A13,DataStreams,0)-1),OFFSET(HOMECELL,MATCH($B$3,DateRange,0)-1,MATCH(M$6,DataStreams,0)-1):OFFSET(HOMECELL,MATCH($B$4,DateRange,0)-1,MATCH(M$6,DataStreams,0)-1)),"")</f>
        <v>3.1944428570436236E-3</v>
      </c>
      <c r="N13" s="233">
        <f ca="1">_xlfn.IFNA(_xlfn.COVARIANCE.S(OFFSET(HOMECELL,MATCH($B$3,DateRange,0)-1,MATCH($A13,DataStreams,0)-1):OFFSET(HOMECELL,MATCH($B$4,DateRange,0)-1,MATCH($A13,DataStreams,0)-1),OFFSET(HOMECELL,MATCH($B$3,DateRange,0)-1,MATCH(N$6,DataStreams,0)-1):OFFSET(HOMECELL,MATCH($B$4,DateRange,0)-1,MATCH(N$6,DataStreams,0)-1)),"")</f>
        <v>4.2800476346245703E-3</v>
      </c>
      <c r="O13" s="233">
        <f ca="1">_xlfn.IFNA(_xlfn.COVARIANCE.S(OFFSET(HOMECELL,MATCH($B$3,DateRange,0)-1,MATCH($A13,DataStreams,0)-1):OFFSET(HOMECELL,MATCH($B$4,DateRange,0)-1,MATCH($A13,DataStreams,0)-1),OFFSET(HOMECELL,MATCH($B$3,DateRange,0)-1,MATCH(O$6,DataStreams,0)-1):OFFSET(HOMECELL,MATCH($B$4,DateRange,0)-1,MATCH(O$6,DataStreams,0)-1)),"")</f>
        <v>3.9905347842367897E-3</v>
      </c>
      <c r="P13" s="233">
        <f ca="1">_xlfn.IFNA(_xlfn.COVARIANCE.S(OFFSET(HOMECELL,MATCH($B$3,DateRange,0)-1,MATCH($A13,DataStreams,0)-1):OFFSET(HOMECELL,MATCH($B$4,DateRange,0)-1,MATCH($A13,DataStreams,0)-1),OFFSET(HOMECELL,MATCH($B$3,DateRange,0)-1,MATCH(P$6,DataStreams,0)-1):OFFSET(HOMECELL,MATCH($B$4,DateRange,0)-1,MATCH(P$6,DataStreams,0)-1)),"")</f>
        <v>2.7957956246982898E-3</v>
      </c>
      <c r="Q13" s="233">
        <f ca="1">_xlfn.IFNA(_xlfn.COVARIANCE.S(OFFSET(HOMECELL,MATCH($B$3,DateRange,0)-1,MATCH($A13,DataStreams,0)-1):OFFSET(HOMECELL,MATCH($B$4,DateRange,0)-1,MATCH($A13,DataStreams,0)-1),OFFSET(HOMECELL,MATCH($B$3,DateRange,0)-1,MATCH(Q$6,DataStreams,0)-1):OFFSET(HOMECELL,MATCH($B$4,DateRange,0)-1,MATCH(Q$6,DataStreams,0)-1)),"")</f>
        <v>5.680309644223407E-3</v>
      </c>
      <c r="R13" s="233">
        <f ca="1">_xlfn.IFNA(_xlfn.COVARIANCE.S(OFFSET(HOMECELL,MATCH($B$3,DateRange,0)-1,MATCH($A13,DataStreams,0)-1):OFFSET(HOMECELL,MATCH($B$4,DateRange,0)-1,MATCH($A13,DataStreams,0)-1),OFFSET(HOMECELL,MATCH($B$3,DateRange,0)-1,MATCH(R$6,DataStreams,0)-1):OFFSET(HOMECELL,MATCH($B$4,DateRange,0)-1,MATCH(R$6,DataStreams,0)-1)),"")</f>
        <v>3.1717809452811883E-3</v>
      </c>
      <c r="S13" s="233">
        <f ca="1">_xlfn.IFNA(_xlfn.COVARIANCE.S(OFFSET(HOMECELL,MATCH($B$3,DateRange,0)-1,MATCH($A13,DataStreams,0)-1):OFFSET(HOMECELL,MATCH($B$4,DateRange,0)-1,MATCH($A13,DataStreams,0)-1),OFFSET(HOMECELL,MATCH($B$3,DateRange,0)-1,MATCH(S$6,DataStreams,0)-1):OFFSET(HOMECELL,MATCH($B$4,DateRange,0)-1,MATCH(S$6,DataStreams,0)-1)),"")</f>
        <v>1.231557659384325E-3</v>
      </c>
      <c r="T13" s="233">
        <f ca="1">_xlfn.IFNA(_xlfn.COVARIANCE.S(OFFSET(HOMECELL,MATCH($B$3,DateRange,0)-1,MATCH($A13,DataStreams,0)-1):OFFSET(HOMECELL,MATCH($B$4,DateRange,0)-1,MATCH($A13,DataStreams,0)-1),OFFSET(HOMECELL,MATCH($B$3,DateRange,0)-1,MATCH(T$6,DataStreams,0)-1):OFFSET(HOMECELL,MATCH($B$4,DateRange,0)-1,MATCH(T$6,DataStreams,0)-1)),"")</f>
        <v>5.2766395784617226E-3</v>
      </c>
      <c r="U13" s="233">
        <f ca="1">_xlfn.IFNA(_xlfn.COVARIANCE.S(OFFSET(HOMECELL,MATCH($B$3,DateRange,0)-1,MATCH($A13,DataStreams,0)-1):OFFSET(HOMECELL,MATCH($B$4,DateRange,0)-1,MATCH($A13,DataStreams,0)-1),OFFSET(HOMECELL,MATCH($B$3,DateRange,0)-1,MATCH(U$6,DataStreams,0)-1):OFFSET(HOMECELL,MATCH($B$4,DateRange,0)-1,MATCH(U$6,DataStreams,0)-1)),"")</f>
        <v>2.1263453308891537E-3</v>
      </c>
      <c r="V13" s="233">
        <f ca="1">_xlfn.IFNA(_xlfn.COVARIANCE.S(OFFSET(HOMECELL,MATCH($B$3,DateRange,0)-1,MATCH($A13,DataStreams,0)-1):OFFSET(HOMECELL,MATCH($B$4,DateRange,0)-1,MATCH($A13,DataStreams,0)-1),OFFSET(HOMECELL,MATCH($B$3,DateRange,0)-1,MATCH(V$6,DataStreams,0)-1):OFFSET(HOMECELL,MATCH($B$4,DateRange,0)-1,MATCH(V$6,DataStreams,0)-1)),"")</f>
        <v>4.0481864876638438E-3</v>
      </c>
      <c r="W13" s="233">
        <f ca="1">_xlfn.IFNA(_xlfn.COVARIANCE.S(OFFSET(HOMECELL,MATCH($B$3,DateRange,0)-1,MATCH($A13,DataStreams,0)-1):OFFSET(HOMECELL,MATCH($B$4,DateRange,0)-1,MATCH($A13,DataStreams,0)-1),OFFSET(HOMECELL,MATCH($B$3,DateRange,0)-1,MATCH(W$6,DataStreams,0)-1):OFFSET(HOMECELL,MATCH($B$4,DateRange,0)-1,MATCH(W$6,DataStreams,0)-1)),"")</f>
        <v>1.7285968218166692E-3</v>
      </c>
      <c r="X13" s="233">
        <f ca="1">_xlfn.IFNA(_xlfn.COVARIANCE.S(OFFSET(HOMECELL,MATCH($B$3,DateRange,0)-1,MATCH($A13,DataStreams,0)-1):OFFSET(HOMECELL,MATCH($B$4,DateRange,0)-1,MATCH($A13,DataStreams,0)-1),OFFSET(HOMECELL,MATCH($B$3,DateRange,0)-1,MATCH(X$6,DataStreams,0)-1):OFFSET(HOMECELL,MATCH($B$4,DateRange,0)-1,MATCH(X$6,DataStreams,0)-1)),"")</f>
        <v>3.0414592534286117E-3</v>
      </c>
      <c r="Y13" s="233">
        <f ca="1">_xlfn.IFNA(_xlfn.COVARIANCE.S(OFFSET(HOMECELL,MATCH($B$3,DateRange,0)-1,MATCH($A13,DataStreams,0)-1):OFFSET(HOMECELL,MATCH($B$4,DateRange,0)-1,MATCH($A13,DataStreams,0)-1),OFFSET(HOMECELL,MATCH($B$3,DateRange,0)-1,MATCH(Y$6,DataStreams,0)-1):OFFSET(HOMECELL,MATCH($B$4,DateRange,0)-1,MATCH(Y$6,DataStreams,0)-1)),"")</f>
        <v>3.0901044727078253E-3</v>
      </c>
      <c r="Z13" s="233">
        <f ca="1">_xlfn.IFNA(_xlfn.COVARIANCE.S(OFFSET(HOMECELL,MATCH($B$3,DateRange,0)-1,MATCH($A13,DataStreams,0)-1):OFFSET(HOMECELL,MATCH($B$4,DateRange,0)-1,MATCH($A13,DataStreams,0)-1),OFFSET(HOMECELL,MATCH($B$3,DateRange,0)-1,MATCH(Z$6,DataStreams,0)-1):OFFSET(HOMECELL,MATCH($B$4,DateRange,0)-1,MATCH(Z$6,DataStreams,0)-1)),"")</f>
        <v>1.4883413211602746E-3</v>
      </c>
      <c r="AA13" s="233">
        <f ca="1">_xlfn.IFNA(_xlfn.COVARIANCE.S(OFFSET(HOMECELL,MATCH($B$3,DateRange,0)-1,MATCH($A13,DataStreams,0)-1):OFFSET(HOMECELL,MATCH($B$4,DateRange,0)-1,MATCH($A13,DataStreams,0)-1),OFFSET(HOMECELL,MATCH($B$3,DateRange,0)-1,MATCH(AA$6,DataStreams,0)-1):OFFSET(HOMECELL,MATCH($B$4,DateRange,0)-1,MATCH(AA$6,DataStreams,0)-1)),"")</f>
        <v>2.0974464520426826E-3</v>
      </c>
      <c r="AB13" s="233">
        <f ca="1">_xlfn.IFNA(_xlfn.COVARIANCE.S(OFFSET(HOMECELL,MATCH($B$3,DateRange,0)-1,MATCH($A13,DataStreams,0)-1):OFFSET(HOMECELL,MATCH($B$4,DateRange,0)-1,MATCH($A13,DataStreams,0)-1),OFFSET(HOMECELL,MATCH($B$3,DateRange,0)-1,MATCH(AB$6,DataStreams,0)-1):OFFSET(HOMECELL,MATCH($B$4,DateRange,0)-1,MATCH(AB$6,DataStreams,0)-1)),"")</f>
        <v>7.5450180166418955E-4</v>
      </c>
      <c r="AC13" s="233">
        <f ca="1">_xlfn.IFNA(_xlfn.COVARIANCE.S(OFFSET(HOMECELL,MATCH($B$3,DateRange,0)-1,MATCH($A13,DataStreams,0)-1):OFFSET(HOMECELL,MATCH($B$4,DateRange,0)-1,MATCH($A13,DataStreams,0)-1),OFFSET(HOMECELL,MATCH($B$3,DateRange,0)-1,MATCH(AC$6,DataStreams,0)-1):OFFSET(HOMECELL,MATCH($B$4,DateRange,0)-1,MATCH(AC$6,DataStreams,0)-1)),"")</f>
        <v>3.3996224842090953E-3</v>
      </c>
      <c r="AD13" s="233">
        <f ca="1">_xlfn.IFNA(_xlfn.COVARIANCE.S(OFFSET(HOMECELL,MATCH($B$3,DateRange,0)-1,MATCH($A13,DataStreams,0)-1):OFFSET(HOMECELL,MATCH($B$4,DateRange,0)-1,MATCH($A13,DataStreams,0)-1),OFFSET(HOMECELL,MATCH($B$3,DateRange,0)-1,MATCH(AD$6,DataStreams,0)-1):OFFSET(HOMECELL,MATCH($B$4,DateRange,0)-1,MATCH(AD$6,DataStreams,0)-1)),"")</f>
        <v>6.7109072439098963E-4</v>
      </c>
      <c r="AE13" s="233">
        <f ca="1">_xlfn.IFNA(_xlfn.COVARIANCE.S(OFFSET(HOMECELL,MATCH($B$3,DateRange,0)-1,MATCH($A13,DataStreams,0)-1):OFFSET(HOMECELL,MATCH($B$4,DateRange,0)-1,MATCH($A13,DataStreams,0)-1),OFFSET(HOMECELL,MATCH($B$3,DateRange,0)-1,MATCH(AE$6,DataStreams,0)-1):OFFSET(HOMECELL,MATCH($B$4,DateRange,0)-1,MATCH(AE$6,DataStreams,0)-1)),"")</f>
        <v>2.7414216297606802E-3</v>
      </c>
      <c r="AF13" s="233">
        <f ca="1">_xlfn.IFNA(_xlfn.COVARIANCE.S(OFFSET(HOMECELL,MATCH($B$3,DateRange,0)-1,MATCH($A13,DataStreams,0)-1):OFFSET(HOMECELL,MATCH($B$4,DateRange,0)-1,MATCH($A13,DataStreams,0)-1),OFFSET(HOMECELL,MATCH($B$3,DateRange,0)-1,MATCH(AF$6,DataStreams,0)-1):OFFSET(HOMECELL,MATCH($B$4,DateRange,0)-1,MATCH(AF$6,DataStreams,0)-1)),"")</f>
        <v>3.0745378977894374E-3</v>
      </c>
      <c r="AG13" s="233">
        <f ca="1">_xlfn.IFNA(_xlfn.COVARIANCE.S(OFFSET(HOMECELL,MATCH($B$3,DateRange,0)-1,MATCH($A13,DataStreams,0)-1):OFFSET(HOMECELL,MATCH($B$4,DateRange,0)-1,MATCH($A13,DataStreams,0)-1),OFFSET(HOMECELL,MATCH($B$3,DateRange,0)-1,MATCH(AG$6,DataStreams,0)-1):OFFSET(HOMECELL,MATCH($B$4,DateRange,0)-1,MATCH(AG$6,DataStreams,0)-1)),"")</f>
        <v>1.2801157421224825E-3</v>
      </c>
      <c r="AH13" s="233">
        <f ca="1">_xlfn.IFNA(_xlfn.COVARIANCE.S(OFFSET(HOMECELL,MATCH($B$3,DateRange,0)-1,MATCH($A13,DataStreams,0)-1):OFFSET(HOMECELL,MATCH($B$4,DateRange,0)-1,MATCH($A13,DataStreams,0)-1),OFFSET(HOMECELL,MATCH($B$3,DateRange,0)-1,MATCH(AH$6,DataStreams,0)-1):OFFSET(HOMECELL,MATCH($B$4,DateRange,0)-1,MATCH(AH$6,DataStreams,0)-1)),"")</f>
        <v>4.5211187427339795E-3</v>
      </c>
      <c r="AI13" s="233">
        <f ca="1">_xlfn.IFNA(_xlfn.COVARIANCE.S(OFFSET(HOMECELL,MATCH($B$3,DateRange,0)-1,MATCH($A13,DataStreams,0)-1):OFFSET(HOMECELL,MATCH($B$4,DateRange,0)-1,MATCH($A13,DataStreams,0)-1),OFFSET(HOMECELL,MATCH($B$3,DateRange,0)-1,MATCH(AI$6,DataStreams,0)-1):OFFSET(HOMECELL,MATCH($B$4,DateRange,0)-1,MATCH(AI$6,DataStreams,0)-1)),"")</f>
        <v>2.5279291302367493E-3</v>
      </c>
      <c r="AJ13" s="233">
        <f ca="1">_xlfn.IFNA(_xlfn.COVARIANCE.S(OFFSET(HOMECELL,MATCH($B$3,DateRange,0)-1,MATCH($A13,DataStreams,0)-1):OFFSET(HOMECELL,MATCH($B$4,DateRange,0)-1,MATCH($A13,DataStreams,0)-1),OFFSET(HOMECELL,MATCH($B$3,DateRange,0)-1,MATCH(AJ$6,DataStreams,0)-1):OFFSET(HOMECELL,MATCH($B$4,DateRange,0)-1,MATCH(AJ$6,DataStreams,0)-1)),"")</f>
        <v>4.0873670727201846E-3</v>
      </c>
      <c r="AK13" s="233">
        <f ca="1">_xlfn.IFNA(_xlfn.COVARIANCE.S(OFFSET(HOMECELL,MATCH($B$3,DateRange,0)-1,MATCH($A13,DataStreams,0)-1):OFFSET(HOMECELL,MATCH($B$4,DateRange,0)-1,MATCH($A13,DataStreams,0)-1),OFFSET(HOMECELL,MATCH($B$3,DateRange,0)-1,MATCH(AK$6,DataStreams,0)-1):OFFSET(HOMECELL,MATCH($B$4,DateRange,0)-1,MATCH(AK$6,DataStreams,0)-1)),"")</f>
        <v>1.8487088981566546E-3</v>
      </c>
      <c r="AL13" s="233">
        <f ca="1">_xlfn.IFNA(_xlfn.COVARIANCE.S(OFFSET(HOMECELL,MATCH($B$3,DateRange,0)-1,MATCH($A13,DataStreams,0)-1):OFFSET(HOMECELL,MATCH($B$4,DateRange,0)-1,MATCH($A13,DataStreams,0)-1),OFFSET(HOMECELL,MATCH($B$3,DateRange,0)-1,MATCH(AL$6,DataStreams,0)-1):OFFSET(HOMECELL,MATCH($B$4,DateRange,0)-1,MATCH(AL$6,DataStreams,0)-1)),"")</f>
        <v>5.1640502595826972E-3</v>
      </c>
      <c r="AM13" s="233">
        <f ca="1">_xlfn.IFNA(_xlfn.COVARIANCE.S(OFFSET(HOMECELL,MATCH($B$3,DateRange,0)-1,MATCH($A13,DataStreams,0)-1):OFFSET(HOMECELL,MATCH($B$4,DateRange,0)-1,MATCH($A13,DataStreams,0)-1),OFFSET(HOMECELL,MATCH($B$3,DateRange,0)-1,MATCH(AM$6,DataStreams,0)-1):OFFSET(HOMECELL,MATCH($B$4,DateRange,0)-1,MATCH(AM$6,DataStreams,0)-1)),"")</f>
        <v>3.4392541182151769E-3</v>
      </c>
      <c r="AN13" s="233">
        <f ca="1">_xlfn.IFNA(_xlfn.COVARIANCE.S(OFFSET(HOMECELL,MATCH($B$3,DateRange,0)-1,MATCH($A13,DataStreams,0)-1):OFFSET(HOMECELL,MATCH($B$4,DateRange,0)-1,MATCH($A13,DataStreams,0)-1),OFFSET(HOMECELL,MATCH($B$3,DateRange,0)-1,MATCH(AN$6,DataStreams,0)-1):OFFSET(HOMECELL,MATCH($B$4,DateRange,0)-1,MATCH(AN$6,DataStreams,0)-1)),"")</f>
        <v>2.5323718938802041E-3</v>
      </c>
      <c r="AO13" s="233">
        <f ca="1">_xlfn.IFNA(_xlfn.COVARIANCE.S(OFFSET(HOMECELL,MATCH($B$3,DateRange,0)-1,MATCH($A13,DataStreams,0)-1):OFFSET(HOMECELL,MATCH($B$4,DateRange,0)-1,MATCH($A13,DataStreams,0)-1),OFFSET(HOMECELL,MATCH($B$3,DateRange,0)-1,MATCH(AO$6,DataStreams,0)-1):OFFSET(HOMECELL,MATCH($B$4,DateRange,0)-1,MATCH(AO$6,DataStreams,0)-1)),"")</f>
        <v>2.2554059916439955E-3</v>
      </c>
      <c r="AP13" s="233">
        <f ca="1">_xlfn.IFNA(_xlfn.COVARIANCE.S(OFFSET(HOMECELL,MATCH($B$3,DateRange,0)-1,MATCH($A13,DataStreams,0)-1):OFFSET(HOMECELL,MATCH($B$4,DateRange,0)-1,MATCH($A13,DataStreams,0)-1),OFFSET(HOMECELL,MATCH($B$3,DateRange,0)-1,MATCH(AP$6,DataStreams,0)-1):OFFSET(HOMECELL,MATCH($B$4,DateRange,0)-1,MATCH(AP$6,DataStreams,0)-1)),"")</f>
        <v>2.8994018637302898E-3</v>
      </c>
      <c r="AQ13" s="233" t="str">
        <f ca="1">_xlfn.IFNA(_xlfn.COVARIANCE.S(OFFSET(HOMECELL,MATCH($B$3,DateRange,0)-1,MATCH($A13,DataStreams,0)-1):OFFSET(HOMECELL,MATCH($B$4,DateRange,0)-1,MATCH($A13,DataStreams,0)-1),OFFSET(HOMECELL,MATCH($B$3,DateRange,0)-1,MATCH(AQ$6,DataStreams,0)-1):OFFSET(HOMECELL,MATCH($B$4,DateRange,0)-1,MATCH(AQ$6,DataStreams,0)-1)),"")</f>
        <v/>
      </c>
      <c r="AR13" s="233" t="str">
        <f ca="1">_xlfn.IFNA(_xlfn.COVARIANCE.S(OFFSET(HOMECELL,MATCH($B$3,DateRange,0)-1,MATCH($A13,DataStreams,0)-1):OFFSET(HOMECELL,MATCH($B$4,DateRange,0)-1,MATCH($A13,DataStreams,0)-1),OFFSET(HOMECELL,MATCH($B$3,DateRange,0)-1,MATCH(AR$6,DataStreams,0)-1):OFFSET(HOMECELL,MATCH($B$4,DateRange,0)-1,MATCH(AR$6,DataStreams,0)-1)),"")</f>
        <v/>
      </c>
      <c r="AS13" s="233" t="str">
        <f ca="1">_xlfn.IFNA(_xlfn.COVARIANCE.S(OFFSET(HOMECELL,MATCH($B$3,DateRange,0)-1,MATCH($A13,DataStreams,0)-1):OFFSET(HOMECELL,MATCH($B$4,DateRange,0)-1,MATCH($A13,DataStreams,0)-1),OFFSET(HOMECELL,MATCH($B$3,DateRange,0)-1,MATCH(AS$6,DataStreams,0)-1):OFFSET(HOMECELL,MATCH($B$4,DateRange,0)-1,MATCH(AS$6,DataStreams,0)-1)),"")</f>
        <v/>
      </c>
      <c r="AT13" s="233" t="str">
        <f ca="1">_xlfn.IFNA(_xlfn.COVARIANCE.S(OFFSET(HOMECELL,MATCH($B$3,DateRange,0)-1,MATCH($A13,DataStreams,0)-1):OFFSET(HOMECELL,MATCH($B$4,DateRange,0)-1,MATCH($A13,DataStreams,0)-1),OFFSET(HOMECELL,MATCH($B$3,DateRange,0)-1,MATCH(AT$6,DataStreams,0)-1):OFFSET(HOMECELL,MATCH($B$4,DateRange,0)-1,MATCH(AT$6,DataStreams,0)-1)),"")</f>
        <v/>
      </c>
      <c r="AU13" s="233" t="str">
        <f ca="1">_xlfn.IFNA(_xlfn.COVARIANCE.S(OFFSET(HOMECELL,MATCH($B$3,DateRange,0)-1,MATCH($A13,DataStreams,0)-1):OFFSET(HOMECELL,MATCH($B$4,DateRange,0)-1,MATCH($A13,DataStreams,0)-1),OFFSET(HOMECELL,MATCH($B$3,DateRange,0)-1,MATCH(AU$6,DataStreams,0)-1):OFFSET(HOMECELL,MATCH($B$4,DateRange,0)-1,MATCH(AU$6,DataStreams,0)-1)),"")</f>
        <v/>
      </c>
      <c r="AV13" s="233" t="str">
        <f ca="1">_xlfn.IFNA(_xlfn.COVARIANCE.S(OFFSET(HOMECELL,MATCH($B$3,DateRange,0)-1,MATCH($A13,DataStreams,0)-1):OFFSET(HOMECELL,MATCH($B$4,DateRange,0)-1,MATCH($A13,DataStreams,0)-1),OFFSET(HOMECELL,MATCH($B$3,DateRange,0)-1,MATCH(AV$6,DataStreams,0)-1):OFFSET(HOMECELL,MATCH($B$4,DateRange,0)-1,MATCH(AV$6,DataStreams,0)-1)),"")</f>
        <v/>
      </c>
      <c r="AW13" s="233" t="str">
        <f ca="1">_xlfn.IFNA(_xlfn.COVARIANCE.S(OFFSET(HOMECELL,MATCH($B$3,DateRange,0)-1,MATCH($A13,DataStreams,0)-1):OFFSET(HOMECELL,MATCH($B$4,DateRange,0)-1,MATCH($A13,DataStreams,0)-1),OFFSET(HOMECELL,MATCH($B$3,DateRange,0)-1,MATCH(AW$6,DataStreams,0)-1):OFFSET(HOMECELL,MATCH($B$4,DateRange,0)-1,MATCH(AW$6,DataStreams,0)-1)),"")</f>
        <v/>
      </c>
      <c r="AX13" s="233" t="str">
        <f ca="1">_xlfn.IFNA(_xlfn.COVARIANCE.S(OFFSET(HOMECELL,MATCH($B$3,DateRange,0)-1,MATCH($A13,DataStreams,0)-1):OFFSET(HOMECELL,MATCH($B$4,DateRange,0)-1,MATCH($A13,DataStreams,0)-1),OFFSET(HOMECELL,MATCH($B$3,DateRange,0)-1,MATCH(AX$6,DataStreams,0)-1):OFFSET(HOMECELL,MATCH($B$4,DateRange,0)-1,MATCH(AX$6,DataStreams,0)-1)),"")</f>
        <v/>
      </c>
      <c r="AY13" s="233" t="str">
        <f ca="1">_xlfn.IFNA(_xlfn.COVARIANCE.S(OFFSET(HOMECELL,MATCH($B$3,DateRange,0)-1,MATCH($A13,DataStreams,0)-1):OFFSET(HOMECELL,MATCH($B$4,DateRange,0)-1,MATCH($A13,DataStreams,0)-1),OFFSET(HOMECELL,MATCH($B$3,DateRange,0)-1,MATCH(AY$6,DataStreams,0)-1):OFFSET(HOMECELL,MATCH($B$4,DateRange,0)-1,MATCH(AY$6,DataStreams,0)-1)),"")</f>
        <v/>
      </c>
      <c r="AZ13" s="233" t="str">
        <f ca="1">_xlfn.IFNA(_xlfn.COVARIANCE.S(OFFSET(HOMECELL,MATCH($B$3,DateRange,0)-1,MATCH($A13,DataStreams,0)-1):OFFSET(HOMECELL,MATCH($B$4,DateRange,0)-1,MATCH($A13,DataStreams,0)-1),OFFSET(HOMECELL,MATCH($B$3,DateRange,0)-1,MATCH(AZ$6,DataStreams,0)-1):OFFSET(HOMECELL,MATCH($B$4,DateRange,0)-1,MATCH(AZ$6,DataStreams,0)-1)),"")</f>
        <v/>
      </c>
      <c r="BA13" s="233" t="str">
        <f ca="1">_xlfn.IFNA(_xlfn.COVARIANCE.S(OFFSET(HOMECELL,MATCH($B$3,DateRange,0)-1,MATCH($A13,DataStreams,0)-1):OFFSET(HOMECELL,MATCH($B$4,DateRange,0)-1,MATCH($A13,DataStreams,0)-1),OFFSET(HOMECELL,MATCH($B$3,DateRange,0)-1,MATCH(BA$6,DataStreams,0)-1):OFFSET(HOMECELL,MATCH($B$4,DateRange,0)-1,MATCH(BA$6,DataStreams,0)-1)),"")</f>
        <v/>
      </c>
      <c r="BB13" s="233" t="str">
        <f ca="1">_xlfn.IFNA(_xlfn.COVARIANCE.S(OFFSET(HOMECELL,MATCH($B$3,DateRange,0)-1,MATCH($A13,DataStreams,0)-1):OFFSET(HOMECELL,MATCH($B$4,DateRange,0)-1,MATCH($A13,DataStreams,0)-1),OFFSET(HOMECELL,MATCH($B$3,DateRange,0)-1,MATCH(BB$6,DataStreams,0)-1):OFFSET(HOMECELL,MATCH($B$4,DateRange,0)-1,MATCH(BB$6,DataStreams,0)-1)),"")</f>
        <v/>
      </c>
      <c r="BC13" s="236"/>
    </row>
    <row r="14" spans="1:55">
      <c r="A14" s="239" t="str">
        <f ca="1"/>
        <v>VGT</v>
      </c>
      <c r="B14" s="233">
        <f ca="1">_xlfn.IFNA(_xlfn.COVARIANCE.S(OFFSET(HOMECELL,MATCH($B$3,DateRange,0)-1,MATCH($A14,DataStreams,0)-1):OFFSET(HOMECELL,MATCH($B$4,DateRange,0)-1,MATCH($A14,DataStreams,0)-1),OFFSET(HOMECELL,MATCH($B$3,DateRange,0)-1,MATCH(B$6,DataStreams,0)-1):OFFSET(HOMECELL,MATCH($B$4,DateRange,0)-1,MATCH(B$6,DataStreams,0)-1)),"")</f>
        <v>2.8823968557579441E-5</v>
      </c>
      <c r="C14" s="233">
        <f ca="1">_xlfn.IFNA(_xlfn.COVARIANCE.S(OFFSET(HOMECELL,MATCH($B$3,DateRange,0)-1,MATCH($A14,DataStreams,0)-1):OFFSET(HOMECELL,MATCH($B$4,DateRange,0)-1,MATCH($A14,DataStreams,0)-1),OFFSET(HOMECELL,MATCH($B$3,DateRange,0)-1,MATCH(C$6,DataStreams,0)-1):OFFSET(HOMECELL,MATCH($B$4,DateRange,0)-1,MATCH(C$6,DataStreams,0)-1)),"")</f>
        <v>3.2012823681456968E-3</v>
      </c>
      <c r="D14" s="233">
        <f ca="1">_xlfn.IFNA(_xlfn.COVARIANCE.S(OFFSET(HOMECELL,MATCH($B$3,DateRange,0)-1,MATCH($A14,DataStreams,0)-1):OFFSET(HOMECELL,MATCH($B$4,DateRange,0)-1,MATCH($A14,DataStreams,0)-1),OFFSET(HOMECELL,MATCH($B$3,DateRange,0)-1,MATCH(D$6,DataStreams,0)-1):OFFSET(HOMECELL,MATCH($B$4,DateRange,0)-1,MATCH(D$6,DataStreams,0)-1)),"")</f>
        <v>2.9655394511926537E-3</v>
      </c>
      <c r="E14" s="233">
        <f ca="1">_xlfn.IFNA(_xlfn.COVARIANCE.S(OFFSET(HOMECELL,MATCH($B$3,DateRange,0)-1,MATCH($A14,DataStreams,0)-1):OFFSET(HOMECELL,MATCH($B$4,DateRange,0)-1,MATCH($A14,DataStreams,0)-1),OFFSET(HOMECELL,MATCH($B$3,DateRange,0)-1,MATCH(E$6,DataStreams,0)-1):OFFSET(HOMECELL,MATCH($B$4,DateRange,0)-1,MATCH(E$6,DataStreams,0)-1)),"")</f>
        <v>2.569375660884382E-3</v>
      </c>
      <c r="F14" s="233">
        <f ca="1">_xlfn.IFNA(_xlfn.COVARIANCE.S(OFFSET(HOMECELL,MATCH($B$3,DateRange,0)-1,MATCH($A14,DataStreams,0)-1):OFFSET(HOMECELL,MATCH($B$4,DateRange,0)-1,MATCH($A14,DataStreams,0)-1),OFFSET(HOMECELL,MATCH($B$3,DateRange,0)-1,MATCH(F$6,DataStreams,0)-1):OFFSET(HOMECELL,MATCH($B$4,DateRange,0)-1,MATCH(F$6,DataStreams,0)-1)),"")</f>
        <v>3.0531954813720306E-3</v>
      </c>
      <c r="G14" s="233">
        <f ca="1">_xlfn.IFNA(_xlfn.COVARIANCE.S(OFFSET(HOMECELL,MATCH($B$3,DateRange,0)-1,MATCH($A14,DataStreams,0)-1):OFFSET(HOMECELL,MATCH($B$4,DateRange,0)-1,MATCH($A14,DataStreams,0)-1),OFFSET(HOMECELL,MATCH($B$3,DateRange,0)-1,MATCH(G$6,DataStreams,0)-1):OFFSET(HOMECELL,MATCH($B$4,DateRange,0)-1,MATCH(G$6,DataStreams,0)-1)),"")</f>
        <v>4.5583504674873137E-3</v>
      </c>
      <c r="H14" s="233">
        <f ca="1">_xlfn.IFNA(_xlfn.COVARIANCE.S(OFFSET(HOMECELL,MATCH($B$3,DateRange,0)-1,MATCH($A14,DataStreams,0)-1):OFFSET(HOMECELL,MATCH($B$4,DateRange,0)-1,MATCH($A14,DataStreams,0)-1),OFFSET(HOMECELL,MATCH($B$3,DateRange,0)-1,MATCH(H$6,DataStreams,0)-1):OFFSET(HOMECELL,MATCH($B$4,DateRange,0)-1,MATCH(H$6,DataStreams,0)-1)),"")</f>
        <v>1.4226310309567746E-3</v>
      </c>
      <c r="I14" s="233">
        <f ca="1">_xlfn.IFNA(_xlfn.COVARIANCE.S(OFFSET(HOMECELL,MATCH($B$3,DateRange,0)-1,MATCH($A14,DataStreams,0)-1):OFFSET(HOMECELL,MATCH($B$4,DateRange,0)-1,MATCH($A14,DataStreams,0)-1),OFFSET(HOMECELL,MATCH($B$3,DateRange,0)-1,MATCH(I$6,DataStreams,0)-1):OFFSET(HOMECELL,MATCH($B$4,DateRange,0)-1,MATCH(I$6,DataStreams,0)-1)),"")</f>
        <v>7.1115559123407363E-3</v>
      </c>
      <c r="J14" s="233">
        <f ca="1">_xlfn.IFNA(_xlfn.COVARIANCE.S(OFFSET(HOMECELL,MATCH($B$3,DateRange,0)-1,MATCH($A14,DataStreams,0)-1):OFFSET(HOMECELL,MATCH($B$4,DateRange,0)-1,MATCH($A14,DataStreams,0)-1),OFFSET(HOMECELL,MATCH($B$3,DateRange,0)-1,MATCH(J$6,DataStreams,0)-1):OFFSET(HOMECELL,MATCH($B$4,DateRange,0)-1,MATCH(J$6,DataStreams,0)-1)),"")</f>
        <v>1.8645200995560686E-3</v>
      </c>
      <c r="K14" s="233">
        <f ca="1">_xlfn.IFNA(_xlfn.COVARIANCE.S(OFFSET(HOMECELL,MATCH($B$3,DateRange,0)-1,MATCH($A14,DataStreams,0)-1):OFFSET(HOMECELL,MATCH($B$4,DateRange,0)-1,MATCH($A14,DataStreams,0)-1),OFFSET(HOMECELL,MATCH($B$3,DateRange,0)-1,MATCH(K$6,DataStreams,0)-1):OFFSET(HOMECELL,MATCH($B$4,DateRange,0)-1,MATCH(K$6,DataStreams,0)-1)),"")</f>
        <v>2.6828186861396577E-3</v>
      </c>
      <c r="L14" s="233">
        <f ca="1">_xlfn.IFNA(_xlfn.COVARIANCE.S(OFFSET(HOMECELL,MATCH($B$3,DateRange,0)-1,MATCH($A14,DataStreams,0)-1):OFFSET(HOMECELL,MATCH($B$4,DateRange,0)-1,MATCH($A14,DataStreams,0)-1),OFFSET(HOMECELL,MATCH($B$3,DateRange,0)-1,MATCH(L$6,DataStreams,0)-1):OFFSET(HOMECELL,MATCH($B$4,DateRange,0)-1,MATCH(L$6,DataStreams,0)-1)),"")</f>
        <v>2.641896345370293E-3</v>
      </c>
      <c r="M14" s="233">
        <f ca="1">_xlfn.IFNA(_xlfn.COVARIANCE.S(OFFSET(HOMECELL,MATCH($B$3,DateRange,0)-1,MATCH($A14,DataStreams,0)-1):OFFSET(HOMECELL,MATCH($B$4,DateRange,0)-1,MATCH($A14,DataStreams,0)-1),OFFSET(HOMECELL,MATCH($B$3,DateRange,0)-1,MATCH(M$6,DataStreams,0)-1):OFFSET(HOMECELL,MATCH($B$4,DateRange,0)-1,MATCH(M$6,DataStreams,0)-1)),"")</f>
        <v>5.5808055875096957E-3</v>
      </c>
      <c r="N14" s="233">
        <f ca="1">_xlfn.IFNA(_xlfn.COVARIANCE.S(OFFSET(HOMECELL,MATCH($B$3,DateRange,0)-1,MATCH($A14,DataStreams,0)-1):OFFSET(HOMECELL,MATCH($B$4,DateRange,0)-1,MATCH($A14,DataStreams,0)-1),OFFSET(HOMECELL,MATCH($B$3,DateRange,0)-1,MATCH(N$6,DataStreams,0)-1):OFFSET(HOMECELL,MATCH($B$4,DateRange,0)-1,MATCH(N$6,DataStreams,0)-1)),"")</f>
        <v>3.9802198130960377E-3</v>
      </c>
      <c r="O14" s="233">
        <f ca="1">_xlfn.IFNA(_xlfn.COVARIANCE.S(OFFSET(HOMECELL,MATCH($B$3,DateRange,0)-1,MATCH($A14,DataStreams,0)-1):OFFSET(HOMECELL,MATCH($B$4,DateRange,0)-1,MATCH($A14,DataStreams,0)-1),OFFSET(HOMECELL,MATCH($B$3,DateRange,0)-1,MATCH(O$6,DataStreams,0)-1):OFFSET(HOMECELL,MATCH($B$4,DateRange,0)-1,MATCH(O$6,DataStreams,0)-1)),"")</f>
        <v>3.2936012828219132E-3</v>
      </c>
      <c r="P14" s="233">
        <f ca="1">_xlfn.IFNA(_xlfn.COVARIANCE.S(OFFSET(HOMECELL,MATCH($B$3,DateRange,0)-1,MATCH($A14,DataStreams,0)-1):OFFSET(HOMECELL,MATCH($B$4,DateRange,0)-1,MATCH($A14,DataStreams,0)-1),OFFSET(HOMECELL,MATCH($B$3,DateRange,0)-1,MATCH(P$6,DataStreams,0)-1):OFFSET(HOMECELL,MATCH($B$4,DateRange,0)-1,MATCH(P$6,DataStreams,0)-1)),"")</f>
        <v>2.6037153456984039E-3</v>
      </c>
      <c r="Q14" s="233">
        <f ca="1">_xlfn.IFNA(_xlfn.COVARIANCE.S(OFFSET(HOMECELL,MATCH($B$3,DateRange,0)-1,MATCH($A14,DataStreams,0)-1):OFFSET(HOMECELL,MATCH($B$4,DateRange,0)-1,MATCH($A14,DataStreams,0)-1),OFFSET(HOMECELL,MATCH($B$3,DateRange,0)-1,MATCH(Q$6,DataStreams,0)-1):OFFSET(HOMECELL,MATCH($B$4,DateRange,0)-1,MATCH(Q$6,DataStreams,0)-1)),"")</f>
        <v>6.956969869870956E-3</v>
      </c>
      <c r="R14" s="233">
        <f ca="1">_xlfn.IFNA(_xlfn.COVARIANCE.S(OFFSET(HOMECELL,MATCH($B$3,DateRange,0)-1,MATCH($A14,DataStreams,0)-1):OFFSET(HOMECELL,MATCH($B$4,DateRange,0)-1,MATCH($A14,DataStreams,0)-1),OFFSET(HOMECELL,MATCH($B$3,DateRange,0)-1,MATCH(R$6,DataStreams,0)-1):OFFSET(HOMECELL,MATCH($B$4,DateRange,0)-1,MATCH(R$6,DataStreams,0)-1)),"")</f>
        <v>3.7054815026934911E-3</v>
      </c>
      <c r="S14" s="233">
        <f ca="1">_xlfn.IFNA(_xlfn.COVARIANCE.S(OFFSET(HOMECELL,MATCH($B$3,DateRange,0)-1,MATCH($A14,DataStreams,0)-1):OFFSET(HOMECELL,MATCH($B$4,DateRange,0)-1,MATCH($A14,DataStreams,0)-1),OFFSET(HOMECELL,MATCH($B$3,DateRange,0)-1,MATCH(S$6,DataStreams,0)-1):OFFSET(HOMECELL,MATCH($B$4,DateRange,0)-1,MATCH(S$6,DataStreams,0)-1)),"")</f>
        <v>-1.3664533320600423E-5</v>
      </c>
      <c r="T14" s="233">
        <f ca="1">_xlfn.IFNA(_xlfn.COVARIANCE.S(OFFSET(HOMECELL,MATCH($B$3,DateRange,0)-1,MATCH($A14,DataStreams,0)-1):OFFSET(HOMECELL,MATCH($B$4,DateRange,0)-1,MATCH($A14,DataStreams,0)-1),OFFSET(HOMECELL,MATCH($B$3,DateRange,0)-1,MATCH(T$6,DataStreams,0)-1):OFFSET(HOMECELL,MATCH($B$4,DateRange,0)-1,MATCH(T$6,DataStreams,0)-1)),"")</f>
        <v>4.6679068389634407E-3</v>
      </c>
      <c r="U14" s="233">
        <f ca="1">_xlfn.IFNA(_xlfn.COVARIANCE.S(OFFSET(HOMECELL,MATCH($B$3,DateRange,0)-1,MATCH($A14,DataStreams,0)-1):OFFSET(HOMECELL,MATCH($B$4,DateRange,0)-1,MATCH($A14,DataStreams,0)-1),OFFSET(HOMECELL,MATCH($B$3,DateRange,0)-1,MATCH(U$6,DataStreams,0)-1):OFFSET(HOMECELL,MATCH($B$4,DateRange,0)-1,MATCH(U$6,DataStreams,0)-1)),"")</f>
        <v>3.9270546699445505E-3</v>
      </c>
      <c r="V14" s="233">
        <f ca="1">_xlfn.IFNA(_xlfn.COVARIANCE.S(OFFSET(HOMECELL,MATCH($B$3,DateRange,0)-1,MATCH($A14,DataStreams,0)-1):OFFSET(HOMECELL,MATCH($B$4,DateRange,0)-1,MATCH($A14,DataStreams,0)-1),OFFSET(HOMECELL,MATCH($B$3,DateRange,0)-1,MATCH(V$6,DataStreams,0)-1):OFFSET(HOMECELL,MATCH($B$4,DateRange,0)-1,MATCH(V$6,DataStreams,0)-1)),"")</f>
        <v>4.3831774768759114E-3</v>
      </c>
      <c r="W14" s="233">
        <f ca="1">_xlfn.IFNA(_xlfn.COVARIANCE.S(OFFSET(HOMECELL,MATCH($B$3,DateRange,0)-1,MATCH($A14,DataStreams,0)-1):OFFSET(HOMECELL,MATCH($B$4,DateRange,0)-1,MATCH($A14,DataStreams,0)-1),OFFSET(HOMECELL,MATCH($B$3,DateRange,0)-1,MATCH(W$6,DataStreams,0)-1):OFFSET(HOMECELL,MATCH($B$4,DateRange,0)-1,MATCH(W$6,DataStreams,0)-1)),"")</f>
        <v>5.861591159738817E-4</v>
      </c>
      <c r="X14" s="233">
        <f ca="1">_xlfn.IFNA(_xlfn.COVARIANCE.S(OFFSET(HOMECELL,MATCH($B$3,DateRange,0)-1,MATCH($A14,DataStreams,0)-1):OFFSET(HOMECELL,MATCH($B$4,DateRange,0)-1,MATCH($A14,DataStreams,0)-1),OFFSET(HOMECELL,MATCH($B$3,DateRange,0)-1,MATCH(X$6,DataStreams,0)-1):OFFSET(HOMECELL,MATCH($B$4,DateRange,0)-1,MATCH(X$6,DataStreams,0)-1)),"")</f>
        <v>1.7512570566699586E-3</v>
      </c>
      <c r="Y14" s="233">
        <f ca="1">_xlfn.IFNA(_xlfn.COVARIANCE.S(OFFSET(HOMECELL,MATCH($B$3,DateRange,0)-1,MATCH($A14,DataStreams,0)-1):OFFSET(HOMECELL,MATCH($B$4,DateRange,0)-1,MATCH($A14,DataStreams,0)-1),OFFSET(HOMECELL,MATCH($B$3,DateRange,0)-1,MATCH(Y$6,DataStreams,0)-1):OFFSET(HOMECELL,MATCH($B$4,DateRange,0)-1,MATCH(Y$6,DataStreams,0)-1)),"")</f>
        <v>1.0913505797683536E-3</v>
      </c>
      <c r="Z14" s="233">
        <f ca="1">_xlfn.IFNA(_xlfn.COVARIANCE.S(OFFSET(HOMECELL,MATCH($B$3,DateRange,0)-1,MATCH($A14,DataStreams,0)-1):OFFSET(HOMECELL,MATCH($B$4,DateRange,0)-1,MATCH($A14,DataStreams,0)-1),OFFSET(HOMECELL,MATCH($B$3,DateRange,0)-1,MATCH(Z$6,DataStreams,0)-1):OFFSET(HOMECELL,MATCH($B$4,DateRange,0)-1,MATCH(Z$6,DataStreams,0)-1)),"")</f>
        <v>1.1423286430836332E-3</v>
      </c>
      <c r="AA14" s="233">
        <f ca="1">_xlfn.IFNA(_xlfn.COVARIANCE.S(OFFSET(HOMECELL,MATCH($B$3,DateRange,0)-1,MATCH($A14,DataStreams,0)-1):OFFSET(HOMECELL,MATCH($B$4,DateRange,0)-1,MATCH($A14,DataStreams,0)-1),OFFSET(HOMECELL,MATCH($B$3,DateRange,0)-1,MATCH(AA$6,DataStreams,0)-1):OFFSET(HOMECELL,MATCH($B$4,DateRange,0)-1,MATCH(AA$6,DataStreams,0)-1)),"")</f>
        <v>2.0821058090125721E-3</v>
      </c>
      <c r="AB14" s="233">
        <f ca="1">_xlfn.IFNA(_xlfn.COVARIANCE.S(OFFSET(HOMECELL,MATCH($B$3,DateRange,0)-1,MATCH($A14,DataStreams,0)-1):OFFSET(HOMECELL,MATCH($B$4,DateRange,0)-1,MATCH($A14,DataStreams,0)-1),OFFSET(HOMECELL,MATCH($B$3,DateRange,0)-1,MATCH(AB$6,DataStreams,0)-1):OFFSET(HOMECELL,MATCH($B$4,DateRange,0)-1,MATCH(AB$6,DataStreams,0)-1)),"")</f>
        <v>1.1016906743981181E-3</v>
      </c>
      <c r="AC14" s="233">
        <f ca="1">_xlfn.IFNA(_xlfn.COVARIANCE.S(OFFSET(HOMECELL,MATCH($B$3,DateRange,0)-1,MATCH($A14,DataStreams,0)-1):OFFSET(HOMECELL,MATCH($B$4,DateRange,0)-1,MATCH($A14,DataStreams,0)-1),OFFSET(HOMECELL,MATCH($B$3,DateRange,0)-1,MATCH(AC$6,DataStreams,0)-1):OFFSET(HOMECELL,MATCH($B$4,DateRange,0)-1,MATCH(AC$6,DataStreams,0)-1)),"")</f>
        <v>3.7134732835495611E-3</v>
      </c>
      <c r="AD14" s="233">
        <f ca="1">_xlfn.IFNA(_xlfn.COVARIANCE.S(OFFSET(HOMECELL,MATCH($B$3,DateRange,0)-1,MATCH($A14,DataStreams,0)-1):OFFSET(HOMECELL,MATCH($B$4,DateRange,0)-1,MATCH($A14,DataStreams,0)-1),OFFSET(HOMECELL,MATCH($B$3,DateRange,0)-1,MATCH(AD$6,DataStreams,0)-1):OFFSET(HOMECELL,MATCH($B$4,DateRange,0)-1,MATCH(AD$6,DataStreams,0)-1)),"")</f>
        <v>3.7022220345494161E-4</v>
      </c>
      <c r="AE14" s="233">
        <f ca="1">_xlfn.IFNA(_xlfn.COVARIANCE.S(OFFSET(HOMECELL,MATCH($B$3,DateRange,0)-1,MATCH($A14,DataStreams,0)-1):OFFSET(HOMECELL,MATCH($B$4,DateRange,0)-1,MATCH($A14,DataStreams,0)-1),OFFSET(HOMECELL,MATCH($B$3,DateRange,0)-1,MATCH(AE$6,DataStreams,0)-1):OFFSET(HOMECELL,MATCH($B$4,DateRange,0)-1,MATCH(AE$6,DataStreams,0)-1)),"")</f>
        <v>2.7982888070000808E-3</v>
      </c>
      <c r="AF14" s="233">
        <f ca="1">_xlfn.IFNA(_xlfn.COVARIANCE.S(OFFSET(HOMECELL,MATCH($B$3,DateRange,0)-1,MATCH($A14,DataStreams,0)-1):OFFSET(HOMECELL,MATCH($B$4,DateRange,0)-1,MATCH($A14,DataStreams,0)-1),OFFSET(HOMECELL,MATCH($B$3,DateRange,0)-1,MATCH(AF$6,DataStreams,0)-1):OFFSET(HOMECELL,MATCH($B$4,DateRange,0)-1,MATCH(AF$6,DataStreams,0)-1)),"")</f>
        <v>2.2311010959356003E-3</v>
      </c>
      <c r="AG14" s="233">
        <f ca="1">_xlfn.IFNA(_xlfn.COVARIANCE.S(OFFSET(HOMECELL,MATCH($B$3,DateRange,0)-1,MATCH($A14,DataStreams,0)-1):OFFSET(HOMECELL,MATCH($B$4,DateRange,0)-1,MATCH($A14,DataStreams,0)-1),OFFSET(HOMECELL,MATCH($B$3,DateRange,0)-1,MATCH(AG$6,DataStreams,0)-1):OFFSET(HOMECELL,MATCH($B$4,DateRange,0)-1,MATCH(AG$6,DataStreams,0)-1)),"")</f>
        <v>8.1875588135784055E-4</v>
      </c>
      <c r="AH14" s="233">
        <f ca="1">_xlfn.IFNA(_xlfn.COVARIANCE.S(OFFSET(HOMECELL,MATCH($B$3,DateRange,0)-1,MATCH($A14,DataStreams,0)-1):OFFSET(HOMECELL,MATCH($B$4,DateRange,0)-1,MATCH($A14,DataStreams,0)-1),OFFSET(HOMECELL,MATCH($B$3,DateRange,0)-1,MATCH(AH$6,DataStreams,0)-1):OFFSET(HOMECELL,MATCH($B$4,DateRange,0)-1,MATCH(AH$6,DataStreams,0)-1)),"")</f>
        <v>4.1381447718996022E-3</v>
      </c>
      <c r="AI14" s="233">
        <f ca="1">_xlfn.IFNA(_xlfn.COVARIANCE.S(OFFSET(HOMECELL,MATCH($B$3,DateRange,0)-1,MATCH($A14,DataStreams,0)-1):OFFSET(HOMECELL,MATCH($B$4,DateRange,0)-1,MATCH($A14,DataStreams,0)-1),OFFSET(HOMECELL,MATCH($B$3,DateRange,0)-1,MATCH(AI$6,DataStreams,0)-1):OFFSET(HOMECELL,MATCH($B$4,DateRange,0)-1,MATCH(AI$6,DataStreams,0)-1)),"")</f>
        <v>2.2940040115464145E-3</v>
      </c>
      <c r="AJ14" s="233">
        <f ca="1">_xlfn.IFNA(_xlfn.COVARIANCE.S(OFFSET(HOMECELL,MATCH($B$3,DateRange,0)-1,MATCH($A14,DataStreams,0)-1):OFFSET(HOMECELL,MATCH($B$4,DateRange,0)-1,MATCH($A14,DataStreams,0)-1),OFFSET(HOMECELL,MATCH($B$3,DateRange,0)-1,MATCH(AJ$6,DataStreams,0)-1):OFFSET(HOMECELL,MATCH($B$4,DateRange,0)-1,MATCH(AJ$6,DataStreams,0)-1)),"")</f>
        <v>3.202606241706455E-3</v>
      </c>
      <c r="AK14" s="233">
        <f ca="1">_xlfn.IFNA(_xlfn.COVARIANCE.S(OFFSET(HOMECELL,MATCH($B$3,DateRange,0)-1,MATCH($A14,DataStreams,0)-1):OFFSET(HOMECELL,MATCH($B$4,DateRange,0)-1,MATCH($A14,DataStreams,0)-1),OFFSET(HOMECELL,MATCH($B$3,DateRange,0)-1,MATCH(AK$6,DataStreams,0)-1):OFFSET(HOMECELL,MATCH($B$4,DateRange,0)-1,MATCH(AK$6,DataStreams,0)-1)),"")</f>
        <v>6.7839999519477131E-4</v>
      </c>
      <c r="AL14" s="233">
        <f ca="1">_xlfn.IFNA(_xlfn.COVARIANCE.S(OFFSET(HOMECELL,MATCH($B$3,DateRange,0)-1,MATCH($A14,DataStreams,0)-1):OFFSET(HOMECELL,MATCH($B$4,DateRange,0)-1,MATCH($A14,DataStreams,0)-1),OFFSET(HOMECELL,MATCH($B$3,DateRange,0)-1,MATCH(AL$6,DataStreams,0)-1):OFFSET(HOMECELL,MATCH($B$4,DateRange,0)-1,MATCH(AL$6,DataStreams,0)-1)),"")</f>
        <v>4.3797705368053535E-3</v>
      </c>
      <c r="AM14" s="233">
        <f ca="1">_xlfn.IFNA(_xlfn.COVARIANCE.S(OFFSET(HOMECELL,MATCH($B$3,DateRange,0)-1,MATCH($A14,DataStreams,0)-1):OFFSET(HOMECELL,MATCH($B$4,DateRange,0)-1,MATCH($A14,DataStreams,0)-1),OFFSET(HOMECELL,MATCH($B$3,DateRange,0)-1,MATCH(AM$6,DataStreams,0)-1):OFFSET(HOMECELL,MATCH($B$4,DateRange,0)-1,MATCH(AM$6,DataStreams,0)-1)),"")</f>
        <v>3.6613433682548481E-3</v>
      </c>
      <c r="AN14" s="233">
        <f ca="1">_xlfn.IFNA(_xlfn.COVARIANCE.S(OFFSET(HOMECELL,MATCH($B$3,DateRange,0)-1,MATCH($A14,DataStreams,0)-1):OFFSET(HOMECELL,MATCH($B$4,DateRange,0)-1,MATCH($A14,DataStreams,0)-1),OFFSET(HOMECELL,MATCH($B$3,DateRange,0)-1,MATCH(AN$6,DataStreams,0)-1):OFFSET(HOMECELL,MATCH($B$4,DateRange,0)-1,MATCH(AN$6,DataStreams,0)-1)),"")</f>
        <v>2.3686233147537095E-3</v>
      </c>
      <c r="AO14" s="233">
        <f ca="1">_xlfn.IFNA(_xlfn.COVARIANCE.S(OFFSET(HOMECELL,MATCH($B$3,DateRange,0)-1,MATCH($A14,DataStreams,0)-1):OFFSET(HOMECELL,MATCH($B$4,DateRange,0)-1,MATCH($A14,DataStreams,0)-1),OFFSET(HOMECELL,MATCH($B$3,DateRange,0)-1,MATCH(AO$6,DataStreams,0)-1):OFFSET(HOMECELL,MATCH($B$4,DateRange,0)-1,MATCH(AO$6,DataStreams,0)-1)),"")</f>
        <v>2.008939373027182E-3</v>
      </c>
      <c r="AP14" s="233">
        <f ca="1">_xlfn.IFNA(_xlfn.COVARIANCE.S(OFFSET(HOMECELL,MATCH($B$3,DateRange,0)-1,MATCH($A14,DataStreams,0)-1):OFFSET(HOMECELL,MATCH($B$4,DateRange,0)-1,MATCH($A14,DataStreams,0)-1),OFFSET(HOMECELL,MATCH($B$3,DateRange,0)-1,MATCH(AP$6,DataStreams,0)-1):OFFSET(HOMECELL,MATCH($B$4,DateRange,0)-1,MATCH(AP$6,DataStreams,0)-1)),"")</f>
        <v>1.8772109334212739E-3</v>
      </c>
      <c r="AQ14" s="233" t="str">
        <f ca="1">_xlfn.IFNA(_xlfn.COVARIANCE.S(OFFSET(HOMECELL,MATCH($B$3,DateRange,0)-1,MATCH($A14,DataStreams,0)-1):OFFSET(HOMECELL,MATCH($B$4,DateRange,0)-1,MATCH($A14,DataStreams,0)-1),OFFSET(HOMECELL,MATCH($B$3,DateRange,0)-1,MATCH(AQ$6,DataStreams,0)-1):OFFSET(HOMECELL,MATCH($B$4,DateRange,0)-1,MATCH(AQ$6,DataStreams,0)-1)),"")</f>
        <v/>
      </c>
      <c r="AR14" s="233" t="str">
        <f ca="1">_xlfn.IFNA(_xlfn.COVARIANCE.S(OFFSET(HOMECELL,MATCH($B$3,DateRange,0)-1,MATCH($A14,DataStreams,0)-1):OFFSET(HOMECELL,MATCH($B$4,DateRange,0)-1,MATCH($A14,DataStreams,0)-1),OFFSET(HOMECELL,MATCH($B$3,DateRange,0)-1,MATCH(AR$6,DataStreams,0)-1):OFFSET(HOMECELL,MATCH($B$4,DateRange,0)-1,MATCH(AR$6,DataStreams,0)-1)),"")</f>
        <v/>
      </c>
      <c r="AS14" s="233" t="str">
        <f ca="1">_xlfn.IFNA(_xlfn.COVARIANCE.S(OFFSET(HOMECELL,MATCH($B$3,DateRange,0)-1,MATCH($A14,DataStreams,0)-1):OFFSET(HOMECELL,MATCH($B$4,DateRange,0)-1,MATCH($A14,DataStreams,0)-1),OFFSET(HOMECELL,MATCH($B$3,DateRange,0)-1,MATCH(AS$6,DataStreams,0)-1):OFFSET(HOMECELL,MATCH($B$4,DateRange,0)-1,MATCH(AS$6,DataStreams,0)-1)),"")</f>
        <v/>
      </c>
      <c r="AT14" s="233" t="str">
        <f ca="1">_xlfn.IFNA(_xlfn.COVARIANCE.S(OFFSET(HOMECELL,MATCH($B$3,DateRange,0)-1,MATCH($A14,DataStreams,0)-1):OFFSET(HOMECELL,MATCH($B$4,DateRange,0)-1,MATCH($A14,DataStreams,0)-1),OFFSET(HOMECELL,MATCH($B$3,DateRange,0)-1,MATCH(AT$6,DataStreams,0)-1):OFFSET(HOMECELL,MATCH($B$4,DateRange,0)-1,MATCH(AT$6,DataStreams,0)-1)),"")</f>
        <v/>
      </c>
      <c r="AU14" s="233" t="str">
        <f ca="1">_xlfn.IFNA(_xlfn.COVARIANCE.S(OFFSET(HOMECELL,MATCH($B$3,DateRange,0)-1,MATCH($A14,DataStreams,0)-1):OFFSET(HOMECELL,MATCH($B$4,DateRange,0)-1,MATCH($A14,DataStreams,0)-1),OFFSET(HOMECELL,MATCH($B$3,DateRange,0)-1,MATCH(AU$6,DataStreams,0)-1):OFFSET(HOMECELL,MATCH($B$4,DateRange,0)-1,MATCH(AU$6,DataStreams,0)-1)),"")</f>
        <v/>
      </c>
      <c r="AV14" s="233" t="str">
        <f ca="1">_xlfn.IFNA(_xlfn.COVARIANCE.S(OFFSET(HOMECELL,MATCH($B$3,DateRange,0)-1,MATCH($A14,DataStreams,0)-1):OFFSET(HOMECELL,MATCH($B$4,DateRange,0)-1,MATCH($A14,DataStreams,0)-1),OFFSET(HOMECELL,MATCH($B$3,DateRange,0)-1,MATCH(AV$6,DataStreams,0)-1):OFFSET(HOMECELL,MATCH($B$4,DateRange,0)-1,MATCH(AV$6,DataStreams,0)-1)),"")</f>
        <v/>
      </c>
      <c r="AW14" s="233" t="str">
        <f ca="1">_xlfn.IFNA(_xlfn.COVARIANCE.S(OFFSET(HOMECELL,MATCH($B$3,DateRange,0)-1,MATCH($A14,DataStreams,0)-1):OFFSET(HOMECELL,MATCH($B$4,DateRange,0)-1,MATCH($A14,DataStreams,0)-1),OFFSET(HOMECELL,MATCH($B$3,DateRange,0)-1,MATCH(AW$6,DataStreams,0)-1):OFFSET(HOMECELL,MATCH($B$4,DateRange,0)-1,MATCH(AW$6,DataStreams,0)-1)),"")</f>
        <v/>
      </c>
      <c r="AX14" s="233" t="str">
        <f ca="1">_xlfn.IFNA(_xlfn.COVARIANCE.S(OFFSET(HOMECELL,MATCH($B$3,DateRange,0)-1,MATCH($A14,DataStreams,0)-1):OFFSET(HOMECELL,MATCH($B$4,DateRange,0)-1,MATCH($A14,DataStreams,0)-1),OFFSET(HOMECELL,MATCH($B$3,DateRange,0)-1,MATCH(AX$6,DataStreams,0)-1):OFFSET(HOMECELL,MATCH($B$4,DateRange,0)-1,MATCH(AX$6,DataStreams,0)-1)),"")</f>
        <v/>
      </c>
      <c r="AY14" s="233" t="str">
        <f ca="1">_xlfn.IFNA(_xlfn.COVARIANCE.S(OFFSET(HOMECELL,MATCH($B$3,DateRange,0)-1,MATCH($A14,DataStreams,0)-1):OFFSET(HOMECELL,MATCH($B$4,DateRange,0)-1,MATCH($A14,DataStreams,0)-1),OFFSET(HOMECELL,MATCH($B$3,DateRange,0)-1,MATCH(AY$6,DataStreams,0)-1):OFFSET(HOMECELL,MATCH($B$4,DateRange,0)-1,MATCH(AY$6,DataStreams,0)-1)),"")</f>
        <v/>
      </c>
      <c r="AZ14" s="233" t="str">
        <f ca="1">_xlfn.IFNA(_xlfn.COVARIANCE.S(OFFSET(HOMECELL,MATCH($B$3,DateRange,0)-1,MATCH($A14,DataStreams,0)-1):OFFSET(HOMECELL,MATCH($B$4,DateRange,0)-1,MATCH($A14,DataStreams,0)-1),OFFSET(HOMECELL,MATCH($B$3,DateRange,0)-1,MATCH(AZ$6,DataStreams,0)-1):OFFSET(HOMECELL,MATCH($B$4,DateRange,0)-1,MATCH(AZ$6,DataStreams,0)-1)),"")</f>
        <v/>
      </c>
      <c r="BA14" s="233" t="str">
        <f ca="1">_xlfn.IFNA(_xlfn.COVARIANCE.S(OFFSET(HOMECELL,MATCH($B$3,DateRange,0)-1,MATCH($A14,DataStreams,0)-1):OFFSET(HOMECELL,MATCH($B$4,DateRange,0)-1,MATCH($A14,DataStreams,0)-1),OFFSET(HOMECELL,MATCH($B$3,DateRange,0)-1,MATCH(BA$6,DataStreams,0)-1):OFFSET(HOMECELL,MATCH($B$4,DateRange,0)-1,MATCH(BA$6,DataStreams,0)-1)),"")</f>
        <v/>
      </c>
      <c r="BB14" s="233" t="str">
        <f ca="1">_xlfn.IFNA(_xlfn.COVARIANCE.S(OFFSET(HOMECELL,MATCH($B$3,DateRange,0)-1,MATCH($A14,DataStreams,0)-1):OFFSET(HOMECELL,MATCH($B$4,DateRange,0)-1,MATCH($A14,DataStreams,0)-1),OFFSET(HOMECELL,MATCH($B$3,DateRange,0)-1,MATCH(BB$6,DataStreams,0)-1):OFFSET(HOMECELL,MATCH($B$4,DateRange,0)-1,MATCH(BB$6,DataStreams,0)-1)),"")</f>
        <v/>
      </c>
      <c r="BC14" s="236"/>
    </row>
    <row r="15" spans="1:55">
      <c r="A15" s="239" t="str">
        <f ca="1"/>
        <v>VDC</v>
      </c>
      <c r="B15" s="233">
        <f ca="1">_xlfn.IFNA(_xlfn.COVARIANCE.S(OFFSET(HOMECELL,MATCH($B$3,DateRange,0)-1,MATCH($A15,DataStreams,0)-1):OFFSET(HOMECELL,MATCH($B$4,DateRange,0)-1,MATCH($A15,DataStreams,0)-1),OFFSET(HOMECELL,MATCH($B$3,DateRange,0)-1,MATCH(B$6,DataStreams,0)-1):OFFSET(HOMECELL,MATCH($B$4,DateRange,0)-1,MATCH(B$6,DataStreams,0)-1)),"")</f>
        <v>1.2122119429756144E-6</v>
      </c>
      <c r="C15" s="233">
        <f ca="1">_xlfn.IFNA(_xlfn.COVARIANCE.S(OFFSET(HOMECELL,MATCH($B$3,DateRange,0)-1,MATCH($A15,DataStreams,0)-1):OFFSET(HOMECELL,MATCH($B$4,DateRange,0)-1,MATCH($A15,DataStreams,0)-1),OFFSET(HOMECELL,MATCH($B$3,DateRange,0)-1,MATCH(C$6,DataStreams,0)-1):OFFSET(HOMECELL,MATCH($B$4,DateRange,0)-1,MATCH(C$6,DataStreams,0)-1)),"")</f>
        <v>1.4316823722188711E-3</v>
      </c>
      <c r="D15" s="233">
        <f ca="1">_xlfn.IFNA(_xlfn.COVARIANCE.S(OFFSET(HOMECELL,MATCH($B$3,DateRange,0)-1,MATCH($A15,DataStreams,0)-1):OFFSET(HOMECELL,MATCH($B$4,DateRange,0)-1,MATCH($A15,DataStreams,0)-1),OFFSET(HOMECELL,MATCH($B$3,DateRange,0)-1,MATCH(D$6,DataStreams,0)-1):OFFSET(HOMECELL,MATCH($B$4,DateRange,0)-1,MATCH(D$6,DataStreams,0)-1)),"")</f>
        <v>1.8793218785801459E-3</v>
      </c>
      <c r="E15" s="233">
        <f ca="1">_xlfn.IFNA(_xlfn.COVARIANCE.S(OFFSET(HOMECELL,MATCH($B$3,DateRange,0)-1,MATCH($A15,DataStreams,0)-1):OFFSET(HOMECELL,MATCH($B$4,DateRange,0)-1,MATCH($A15,DataStreams,0)-1),OFFSET(HOMECELL,MATCH($B$3,DateRange,0)-1,MATCH(E$6,DataStreams,0)-1):OFFSET(HOMECELL,MATCH($B$4,DateRange,0)-1,MATCH(E$6,DataStreams,0)-1)),"")</f>
        <v>1.4360805860189059E-3</v>
      </c>
      <c r="F15" s="233">
        <f ca="1">_xlfn.IFNA(_xlfn.COVARIANCE.S(OFFSET(HOMECELL,MATCH($B$3,DateRange,0)-1,MATCH($A15,DataStreams,0)-1):OFFSET(HOMECELL,MATCH($B$4,DateRange,0)-1,MATCH($A15,DataStreams,0)-1),OFFSET(HOMECELL,MATCH($B$3,DateRange,0)-1,MATCH(F$6,DataStreams,0)-1):OFFSET(HOMECELL,MATCH($B$4,DateRange,0)-1,MATCH(F$6,DataStreams,0)-1)),"")</f>
        <v>1.7140856530571545E-3</v>
      </c>
      <c r="G15" s="233">
        <f ca="1">_xlfn.IFNA(_xlfn.COVARIANCE.S(OFFSET(HOMECELL,MATCH($B$3,DateRange,0)-1,MATCH($A15,DataStreams,0)-1):OFFSET(HOMECELL,MATCH($B$4,DateRange,0)-1,MATCH($A15,DataStreams,0)-1),OFFSET(HOMECELL,MATCH($B$3,DateRange,0)-1,MATCH(G$6,DataStreams,0)-1):OFFSET(HOMECELL,MATCH($B$4,DateRange,0)-1,MATCH(G$6,DataStreams,0)-1)),"")</f>
        <v>1.4226310309567746E-3</v>
      </c>
      <c r="H15" s="233">
        <f ca="1">_xlfn.IFNA(_xlfn.COVARIANCE.S(OFFSET(HOMECELL,MATCH($B$3,DateRange,0)-1,MATCH($A15,DataStreams,0)-1):OFFSET(HOMECELL,MATCH($B$4,DateRange,0)-1,MATCH($A15,DataStreams,0)-1),OFFSET(HOMECELL,MATCH($B$3,DateRange,0)-1,MATCH(H$6,DataStreams,0)-1):OFFSET(HOMECELL,MATCH($B$4,DateRange,0)-1,MATCH(H$6,DataStreams,0)-1)),"")</f>
        <v>1.5620832376657334E-3</v>
      </c>
      <c r="I15" s="233">
        <f ca="1">_xlfn.IFNA(_xlfn.COVARIANCE.S(OFFSET(HOMECELL,MATCH($B$3,DateRange,0)-1,MATCH($A15,DataStreams,0)-1):OFFSET(HOMECELL,MATCH($B$4,DateRange,0)-1,MATCH($A15,DataStreams,0)-1),OFFSET(HOMECELL,MATCH($B$3,DateRange,0)-1,MATCH(I$6,DataStreams,0)-1):OFFSET(HOMECELL,MATCH($B$4,DateRange,0)-1,MATCH(I$6,DataStreams,0)-1)),"")</f>
        <v>8.4866182652111252E-4</v>
      </c>
      <c r="J15" s="233">
        <f ca="1">_xlfn.IFNA(_xlfn.COVARIANCE.S(OFFSET(HOMECELL,MATCH($B$3,DateRange,0)-1,MATCH($A15,DataStreams,0)-1):OFFSET(HOMECELL,MATCH($B$4,DateRange,0)-1,MATCH($A15,DataStreams,0)-1),OFFSET(HOMECELL,MATCH($B$3,DateRange,0)-1,MATCH(J$6,DataStreams,0)-1):OFFSET(HOMECELL,MATCH($B$4,DateRange,0)-1,MATCH(J$6,DataStreams,0)-1)),"")</f>
        <v>1.485013072201545E-3</v>
      </c>
      <c r="K15" s="233">
        <f ca="1">_xlfn.IFNA(_xlfn.COVARIANCE.S(OFFSET(HOMECELL,MATCH($B$3,DateRange,0)-1,MATCH($A15,DataStreams,0)-1):OFFSET(HOMECELL,MATCH($B$4,DateRange,0)-1,MATCH($A15,DataStreams,0)-1),OFFSET(HOMECELL,MATCH($B$3,DateRange,0)-1,MATCH(K$6,DataStreams,0)-1):OFFSET(HOMECELL,MATCH($B$4,DateRange,0)-1,MATCH(K$6,DataStreams,0)-1)),"")</f>
        <v>1.3087253054240111E-3</v>
      </c>
      <c r="L15" s="233">
        <f ca="1">_xlfn.IFNA(_xlfn.COVARIANCE.S(OFFSET(HOMECELL,MATCH($B$3,DateRange,0)-1,MATCH($A15,DataStreams,0)-1):OFFSET(HOMECELL,MATCH($B$4,DateRange,0)-1,MATCH($A15,DataStreams,0)-1),OFFSET(HOMECELL,MATCH($B$3,DateRange,0)-1,MATCH(L$6,DataStreams,0)-1):OFFSET(HOMECELL,MATCH($B$4,DateRange,0)-1,MATCH(L$6,DataStreams,0)-1)),"")</f>
        <v>1.5519352890203586E-3</v>
      </c>
      <c r="M15" s="233">
        <f ca="1">_xlfn.IFNA(_xlfn.COVARIANCE.S(OFFSET(HOMECELL,MATCH($B$3,DateRange,0)-1,MATCH($A15,DataStreams,0)-1):OFFSET(HOMECELL,MATCH($B$4,DateRange,0)-1,MATCH($A15,DataStreams,0)-1),OFFSET(HOMECELL,MATCH($B$3,DateRange,0)-1,MATCH(M$6,DataStreams,0)-1):OFFSET(HOMECELL,MATCH($B$4,DateRange,0)-1,MATCH(M$6,DataStreams,0)-1)),"")</f>
        <v>1.2463811793026875E-3</v>
      </c>
      <c r="N15" s="233">
        <f ca="1">_xlfn.IFNA(_xlfn.COVARIANCE.S(OFFSET(HOMECELL,MATCH($B$3,DateRange,0)-1,MATCH($A15,DataStreams,0)-1):OFFSET(HOMECELL,MATCH($B$4,DateRange,0)-1,MATCH($A15,DataStreams,0)-1),OFFSET(HOMECELL,MATCH($B$3,DateRange,0)-1,MATCH(N$6,DataStreams,0)-1):OFFSET(HOMECELL,MATCH($B$4,DateRange,0)-1,MATCH(N$6,DataStreams,0)-1)),"")</f>
        <v>2.1085167015457481E-3</v>
      </c>
      <c r="O15" s="233">
        <f ca="1">_xlfn.IFNA(_xlfn.COVARIANCE.S(OFFSET(HOMECELL,MATCH($B$3,DateRange,0)-1,MATCH($A15,DataStreams,0)-1):OFFSET(HOMECELL,MATCH($B$4,DateRange,0)-1,MATCH($A15,DataStreams,0)-1),OFFSET(HOMECELL,MATCH($B$3,DateRange,0)-1,MATCH(O$6,DataStreams,0)-1):OFFSET(HOMECELL,MATCH($B$4,DateRange,0)-1,MATCH(O$6,DataStreams,0)-1)),"")</f>
        <v>1.888698505776246E-3</v>
      </c>
      <c r="P15" s="233">
        <f ca="1">_xlfn.IFNA(_xlfn.COVARIANCE.S(OFFSET(HOMECELL,MATCH($B$3,DateRange,0)-1,MATCH($A15,DataStreams,0)-1):OFFSET(HOMECELL,MATCH($B$4,DateRange,0)-1,MATCH($A15,DataStreams,0)-1),OFFSET(HOMECELL,MATCH($B$3,DateRange,0)-1,MATCH(P$6,DataStreams,0)-1):OFFSET(HOMECELL,MATCH($B$4,DateRange,0)-1,MATCH(P$6,DataStreams,0)-1)),"")</f>
        <v>1.8480310002610884E-3</v>
      </c>
      <c r="Q15" s="233">
        <f ca="1">_xlfn.IFNA(_xlfn.COVARIANCE.S(OFFSET(HOMECELL,MATCH($B$3,DateRange,0)-1,MATCH($A15,DataStreams,0)-1):OFFSET(HOMECELL,MATCH($B$4,DateRange,0)-1,MATCH($A15,DataStreams,0)-1),OFFSET(HOMECELL,MATCH($B$3,DateRange,0)-1,MATCH(Q$6,DataStreams,0)-1):OFFSET(HOMECELL,MATCH($B$4,DateRange,0)-1,MATCH(Q$6,DataStreams,0)-1)),"")</f>
        <v>2.7128965403172335E-3</v>
      </c>
      <c r="R15" s="233">
        <f ca="1">_xlfn.IFNA(_xlfn.COVARIANCE.S(OFFSET(HOMECELL,MATCH($B$3,DateRange,0)-1,MATCH($A15,DataStreams,0)-1):OFFSET(HOMECELL,MATCH($B$4,DateRange,0)-1,MATCH($A15,DataStreams,0)-1),OFFSET(HOMECELL,MATCH($B$3,DateRange,0)-1,MATCH(R$6,DataStreams,0)-1):OFFSET(HOMECELL,MATCH($B$4,DateRange,0)-1,MATCH(R$6,DataStreams,0)-1)),"")</f>
        <v>1.5004368562516262E-3</v>
      </c>
      <c r="S15" s="233">
        <f ca="1">_xlfn.IFNA(_xlfn.COVARIANCE.S(OFFSET(HOMECELL,MATCH($B$3,DateRange,0)-1,MATCH($A15,DataStreams,0)-1):OFFSET(HOMECELL,MATCH($B$4,DateRange,0)-1,MATCH($A15,DataStreams,0)-1),OFFSET(HOMECELL,MATCH($B$3,DateRange,0)-1,MATCH(S$6,DataStreams,0)-1):OFFSET(HOMECELL,MATCH($B$4,DateRange,0)-1,MATCH(S$6,DataStreams,0)-1)),"")</f>
        <v>1.033610326900937E-3</v>
      </c>
      <c r="T15" s="233">
        <f ca="1">_xlfn.IFNA(_xlfn.COVARIANCE.S(OFFSET(HOMECELL,MATCH($B$3,DateRange,0)-1,MATCH($A15,DataStreams,0)-1):OFFSET(HOMECELL,MATCH($B$4,DateRange,0)-1,MATCH($A15,DataStreams,0)-1),OFFSET(HOMECELL,MATCH($B$3,DateRange,0)-1,MATCH(T$6,DataStreams,0)-1):OFFSET(HOMECELL,MATCH($B$4,DateRange,0)-1,MATCH(T$6,DataStreams,0)-1)),"")</f>
        <v>1.4394920583332411E-3</v>
      </c>
      <c r="U15" s="233">
        <f ca="1">_xlfn.IFNA(_xlfn.COVARIANCE.S(OFFSET(HOMECELL,MATCH($B$3,DateRange,0)-1,MATCH($A15,DataStreams,0)-1):OFFSET(HOMECELL,MATCH($B$4,DateRange,0)-1,MATCH($A15,DataStreams,0)-1),OFFSET(HOMECELL,MATCH($B$3,DateRange,0)-1,MATCH(U$6,DataStreams,0)-1):OFFSET(HOMECELL,MATCH($B$4,DateRange,0)-1,MATCH(U$6,DataStreams,0)-1)),"")</f>
        <v>1.2064399778441168E-3</v>
      </c>
      <c r="V15" s="233">
        <f ca="1">_xlfn.IFNA(_xlfn.COVARIANCE.S(OFFSET(HOMECELL,MATCH($B$3,DateRange,0)-1,MATCH($A15,DataStreams,0)-1):OFFSET(HOMECELL,MATCH($B$4,DateRange,0)-1,MATCH($A15,DataStreams,0)-1),OFFSET(HOMECELL,MATCH($B$3,DateRange,0)-1,MATCH(V$6,DataStreams,0)-1):OFFSET(HOMECELL,MATCH($B$4,DateRange,0)-1,MATCH(V$6,DataStreams,0)-1)),"")</f>
        <v>1.7838203260615339E-3</v>
      </c>
      <c r="W15" s="233">
        <f ca="1">_xlfn.IFNA(_xlfn.COVARIANCE.S(OFFSET(HOMECELL,MATCH($B$3,DateRange,0)-1,MATCH($A15,DataStreams,0)-1):OFFSET(HOMECELL,MATCH($B$4,DateRange,0)-1,MATCH($A15,DataStreams,0)-1),OFFSET(HOMECELL,MATCH($B$3,DateRange,0)-1,MATCH(W$6,DataStreams,0)-1):OFFSET(HOMECELL,MATCH($B$4,DateRange,0)-1,MATCH(W$6,DataStreams,0)-1)),"")</f>
        <v>1.6119418939086511E-3</v>
      </c>
      <c r="X15" s="233">
        <f ca="1">_xlfn.IFNA(_xlfn.COVARIANCE.S(OFFSET(HOMECELL,MATCH($B$3,DateRange,0)-1,MATCH($A15,DataStreams,0)-1):OFFSET(HOMECELL,MATCH($B$4,DateRange,0)-1,MATCH($A15,DataStreams,0)-1),OFFSET(HOMECELL,MATCH($B$3,DateRange,0)-1,MATCH(X$6,DataStreams,0)-1):OFFSET(HOMECELL,MATCH($B$4,DateRange,0)-1,MATCH(X$6,DataStreams,0)-1)),"")</f>
        <v>1.4025274493757566E-3</v>
      </c>
      <c r="Y15" s="233">
        <f ca="1">_xlfn.IFNA(_xlfn.COVARIANCE.S(OFFSET(HOMECELL,MATCH($B$3,DateRange,0)-1,MATCH($A15,DataStreams,0)-1):OFFSET(HOMECELL,MATCH($B$4,DateRange,0)-1,MATCH($A15,DataStreams,0)-1),OFFSET(HOMECELL,MATCH($B$3,DateRange,0)-1,MATCH(Y$6,DataStreams,0)-1):OFFSET(HOMECELL,MATCH($B$4,DateRange,0)-1,MATCH(Y$6,DataStreams,0)-1)),"")</f>
        <v>1.5577915196736927E-3</v>
      </c>
      <c r="Z15" s="233">
        <f ca="1">_xlfn.IFNA(_xlfn.COVARIANCE.S(OFFSET(HOMECELL,MATCH($B$3,DateRange,0)-1,MATCH($A15,DataStreams,0)-1):OFFSET(HOMECELL,MATCH($B$4,DateRange,0)-1,MATCH($A15,DataStreams,0)-1),OFFSET(HOMECELL,MATCH($B$3,DateRange,0)-1,MATCH(Z$6,DataStreams,0)-1):OFFSET(HOMECELL,MATCH($B$4,DateRange,0)-1,MATCH(Z$6,DataStreams,0)-1)),"")</f>
        <v>9.2508030321998731E-4</v>
      </c>
      <c r="AA15" s="233">
        <f ca="1">_xlfn.IFNA(_xlfn.COVARIANCE.S(OFFSET(HOMECELL,MATCH($B$3,DateRange,0)-1,MATCH($A15,DataStreams,0)-1):OFFSET(HOMECELL,MATCH($B$4,DateRange,0)-1,MATCH($A15,DataStreams,0)-1),OFFSET(HOMECELL,MATCH($B$3,DateRange,0)-1,MATCH(AA$6,DataStreams,0)-1):OFFSET(HOMECELL,MATCH($B$4,DateRange,0)-1,MATCH(AA$6,DataStreams,0)-1)),"")</f>
        <v>1.4239024320387022E-3</v>
      </c>
      <c r="AB15" s="233">
        <f ca="1">_xlfn.IFNA(_xlfn.COVARIANCE.S(OFFSET(HOMECELL,MATCH($B$3,DateRange,0)-1,MATCH($A15,DataStreams,0)-1):OFFSET(HOMECELL,MATCH($B$4,DateRange,0)-1,MATCH($A15,DataStreams,0)-1),OFFSET(HOMECELL,MATCH($B$3,DateRange,0)-1,MATCH(AB$6,DataStreams,0)-1):OFFSET(HOMECELL,MATCH($B$4,DateRange,0)-1,MATCH(AB$6,DataStreams,0)-1)),"")</f>
        <v>3.1037161961592539E-4</v>
      </c>
      <c r="AC15" s="233">
        <f ca="1">_xlfn.IFNA(_xlfn.COVARIANCE.S(OFFSET(HOMECELL,MATCH($B$3,DateRange,0)-1,MATCH($A15,DataStreams,0)-1):OFFSET(HOMECELL,MATCH($B$4,DateRange,0)-1,MATCH($A15,DataStreams,0)-1),OFFSET(HOMECELL,MATCH($B$3,DateRange,0)-1,MATCH(AC$6,DataStreams,0)-1):OFFSET(HOMECELL,MATCH($B$4,DateRange,0)-1,MATCH(AC$6,DataStreams,0)-1)),"")</f>
        <v>1.7954935009729331E-3</v>
      </c>
      <c r="AD15" s="233">
        <f ca="1">_xlfn.IFNA(_xlfn.COVARIANCE.S(OFFSET(HOMECELL,MATCH($B$3,DateRange,0)-1,MATCH($A15,DataStreams,0)-1):OFFSET(HOMECELL,MATCH($B$4,DateRange,0)-1,MATCH($A15,DataStreams,0)-1),OFFSET(HOMECELL,MATCH($B$3,DateRange,0)-1,MATCH(AD$6,DataStreams,0)-1):OFFSET(HOMECELL,MATCH($B$4,DateRange,0)-1,MATCH(AD$6,DataStreams,0)-1)),"")</f>
        <v>1.0151579662203091E-3</v>
      </c>
      <c r="AE15" s="233">
        <f ca="1">_xlfn.IFNA(_xlfn.COVARIANCE.S(OFFSET(HOMECELL,MATCH($B$3,DateRange,0)-1,MATCH($A15,DataStreams,0)-1):OFFSET(HOMECELL,MATCH($B$4,DateRange,0)-1,MATCH($A15,DataStreams,0)-1),OFFSET(HOMECELL,MATCH($B$3,DateRange,0)-1,MATCH(AE$6,DataStreams,0)-1):OFFSET(HOMECELL,MATCH($B$4,DateRange,0)-1,MATCH(AE$6,DataStreams,0)-1)),"")</f>
        <v>1.9151256580590703E-3</v>
      </c>
      <c r="AF15" s="233">
        <f ca="1">_xlfn.IFNA(_xlfn.COVARIANCE.S(OFFSET(HOMECELL,MATCH($B$3,DateRange,0)-1,MATCH($A15,DataStreams,0)-1):OFFSET(HOMECELL,MATCH($B$4,DateRange,0)-1,MATCH($A15,DataStreams,0)-1),OFFSET(HOMECELL,MATCH($B$3,DateRange,0)-1,MATCH(AF$6,DataStreams,0)-1):OFFSET(HOMECELL,MATCH($B$4,DateRange,0)-1,MATCH(AF$6,DataStreams,0)-1)),"")</f>
        <v>1.7087515321872104E-3</v>
      </c>
      <c r="AG15" s="233">
        <f ca="1">_xlfn.IFNA(_xlfn.COVARIANCE.S(OFFSET(HOMECELL,MATCH($B$3,DateRange,0)-1,MATCH($A15,DataStreams,0)-1):OFFSET(HOMECELL,MATCH($B$4,DateRange,0)-1,MATCH($A15,DataStreams,0)-1),OFFSET(HOMECELL,MATCH($B$3,DateRange,0)-1,MATCH(AG$6,DataStreams,0)-1):OFFSET(HOMECELL,MATCH($B$4,DateRange,0)-1,MATCH(AG$6,DataStreams,0)-1)),"")</f>
        <v>1.5408509680282061E-3</v>
      </c>
      <c r="AH15" s="233">
        <f ca="1">_xlfn.IFNA(_xlfn.COVARIANCE.S(OFFSET(HOMECELL,MATCH($B$3,DateRange,0)-1,MATCH($A15,DataStreams,0)-1):OFFSET(HOMECELL,MATCH($B$4,DateRange,0)-1,MATCH($A15,DataStreams,0)-1),OFFSET(HOMECELL,MATCH($B$3,DateRange,0)-1,MATCH(AH$6,DataStreams,0)-1):OFFSET(HOMECELL,MATCH($B$4,DateRange,0)-1,MATCH(AH$6,DataStreams,0)-1)),"")</f>
        <v>2.0045827554052722E-3</v>
      </c>
      <c r="AI15" s="233">
        <f ca="1">_xlfn.IFNA(_xlfn.COVARIANCE.S(OFFSET(HOMECELL,MATCH($B$3,DateRange,0)-1,MATCH($A15,DataStreams,0)-1):OFFSET(HOMECELL,MATCH($B$4,DateRange,0)-1,MATCH($A15,DataStreams,0)-1),OFFSET(HOMECELL,MATCH($B$3,DateRange,0)-1,MATCH(AI$6,DataStreams,0)-1):OFFSET(HOMECELL,MATCH($B$4,DateRange,0)-1,MATCH(AI$6,DataStreams,0)-1)),"")</f>
        <v>1.7364216094907503E-3</v>
      </c>
      <c r="AJ15" s="233">
        <f ca="1">_xlfn.IFNA(_xlfn.COVARIANCE.S(OFFSET(HOMECELL,MATCH($B$3,DateRange,0)-1,MATCH($A15,DataStreams,0)-1):OFFSET(HOMECELL,MATCH($B$4,DateRange,0)-1,MATCH($A15,DataStreams,0)-1),OFFSET(HOMECELL,MATCH($B$3,DateRange,0)-1,MATCH(AJ$6,DataStreams,0)-1):OFFSET(HOMECELL,MATCH($B$4,DateRange,0)-1,MATCH(AJ$6,DataStreams,0)-1)),"")</f>
        <v>2.1656322859697056E-3</v>
      </c>
      <c r="AK15" s="233">
        <f ca="1">_xlfn.IFNA(_xlfn.COVARIANCE.S(OFFSET(HOMECELL,MATCH($B$3,DateRange,0)-1,MATCH($A15,DataStreams,0)-1):OFFSET(HOMECELL,MATCH($B$4,DateRange,0)-1,MATCH($A15,DataStreams,0)-1),OFFSET(HOMECELL,MATCH($B$3,DateRange,0)-1,MATCH(AK$6,DataStreams,0)-1):OFFSET(HOMECELL,MATCH($B$4,DateRange,0)-1,MATCH(AK$6,DataStreams,0)-1)),"")</f>
        <v>1.3656907455299211E-3</v>
      </c>
      <c r="AL15" s="233">
        <f ca="1">_xlfn.IFNA(_xlfn.COVARIANCE.S(OFFSET(HOMECELL,MATCH($B$3,DateRange,0)-1,MATCH($A15,DataStreams,0)-1):OFFSET(HOMECELL,MATCH($B$4,DateRange,0)-1,MATCH($A15,DataStreams,0)-1),OFFSET(HOMECELL,MATCH($B$3,DateRange,0)-1,MATCH(AL$6,DataStreams,0)-1):OFFSET(HOMECELL,MATCH($B$4,DateRange,0)-1,MATCH(AL$6,DataStreams,0)-1)),"")</f>
        <v>2.7159865931799185E-3</v>
      </c>
      <c r="AM15" s="233">
        <f ca="1">_xlfn.IFNA(_xlfn.COVARIANCE.S(OFFSET(HOMECELL,MATCH($B$3,DateRange,0)-1,MATCH($A15,DataStreams,0)-1):OFFSET(HOMECELL,MATCH($B$4,DateRange,0)-1,MATCH($A15,DataStreams,0)-1),OFFSET(HOMECELL,MATCH($B$3,DateRange,0)-1,MATCH(AM$6,DataStreams,0)-1):OFFSET(HOMECELL,MATCH($B$4,DateRange,0)-1,MATCH(AM$6,DataStreams,0)-1)),"")</f>
        <v>2.0197448338863202E-3</v>
      </c>
      <c r="AN15" s="233">
        <f ca="1">_xlfn.IFNA(_xlfn.COVARIANCE.S(OFFSET(HOMECELL,MATCH($B$3,DateRange,0)-1,MATCH($A15,DataStreams,0)-1):OFFSET(HOMECELL,MATCH($B$4,DateRange,0)-1,MATCH($A15,DataStreams,0)-1),OFFSET(HOMECELL,MATCH($B$3,DateRange,0)-1,MATCH(AN$6,DataStreams,0)-1):OFFSET(HOMECELL,MATCH($B$4,DateRange,0)-1,MATCH(AN$6,DataStreams,0)-1)),"")</f>
        <v>1.6395567370641952E-3</v>
      </c>
      <c r="AO15" s="233">
        <f ca="1">_xlfn.IFNA(_xlfn.COVARIANCE.S(OFFSET(HOMECELL,MATCH($B$3,DateRange,0)-1,MATCH($A15,DataStreams,0)-1):OFFSET(HOMECELL,MATCH($B$4,DateRange,0)-1,MATCH($A15,DataStreams,0)-1),OFFSET(HOMECELL,MATCH($B$3,DateRange,0)-1,MATCH(AO$6,DataStreams,0)-1):OFFSET(HOMECELL,MATCH($B$4,DateRange,0)-1,MATCH(AO$6,DataStreams,0)-1)),"")</f>
        <v>1.6462490909501838E-3</v>
      </c>
      <c r="AP15" s="233">
        <f ca="1">_xlfn.IFNA(_xlfn.COVARIANCE.S(OFFSET(HOMECELL,MATCH($B$3,DateRange,0)-1,MATCH($A15,DataStreams,0)-1):OFFSET(HOMECELL,MATCH($B$4,DateRange,0)-1,MATCH($A15,DataStreams,0)-1),OFFSET(HOMECELL,MATCH($B$3,DateRange,0)-1,MATCH(AP$6,DataStreams,0)-1):OFFSET(HOMECELL,MATCH($B$4,DateRange,0)-1,MATCH(AP$6,DataStreams,0)-1)),"")</f>
        <v>1.9644177618468009E-3</v>
      </c>
      <c r="AQ15" s="233" t="str">
        <f ca="1">_xlfn.IFNA(_xlfn.COVARIANCE.S(OFFSET(HOMECELL,MATCH($B$3,DateRange,0)-1,MATCH($A15,DataStreams,0)-1):OFFSET(HOMECELL,MATCH($B$4,DateRange,0)-1,MATCH($A15,DataStreams,0)-1),OFFSET(HOMECELL,MATCH($B$3,DateRange,0)-1,MATCH(AQ$6,DataStreams,0)-1):OFFSET(HOMECELL,MATCH($B$4,DateRange,0)-1,MATCH(AQ$6,DataStreams,0)-1)),"")</f>
        <v/>
      </c>
      <c r="AR15" s="233" t="str">
        <f ca="1">_xlfn.IFNA(_xlfn.COVARIANCE.S(OFFSET(HOMECELL,MATCH($B$3,DateRange,0)-1,MATCH($A15,DataStreams,0)-1):OFFSET(HOMECELL,MATCH($B$4,DateRange,0)-1,MATCH($A15,DataStreams,0)-1),OFFSET(HOMECELL,MATCH($B$3,DateRange,0)-1,MATCH(AR$6,DataStreams,0)-1):OFFSET(HOMECELL,MATCH($B$4,DateRange,0)-1,MATCH(AR$6,DataStreams,0)-1)),"")</f>
        <v/>
      </c>
      <c r="AS15" s="233" t="str">
        <f ca="1">_xlfn.IFNA(_xlfn.COVARIANCE.S(OFFSET(HOMECELL,MATCH($B$3,DateRange,0)-1,MATCH($A15,DataStreams,0)-1):OFFSET(HOMECELL,MATCH($B$4,DateRange,0)-1,MATCH($A15,DataStreams,0)-1),OFFSET(HOMECELL,MATCH($B$3,DateRange,0)-1,MATCH(AS$6,DataStreams,0)-1):OFFSET(HOMECELL,MATCH($B$4,DateRange,0)-1,MATCH(AS$6,DataStreams,0)-1)),"")</f>
        <v/>
      </c>
      <c r="AT15" s="233" t="str">
        <f ca="1">_xlfn.IFNA(_xlfn.COVARIANCE.S(OFFSET(HOMECELL,MATCH($B$3,DateRange,0)-1,MATCH($A15,DataStreams,0)-1):OFFSET(HOMECELL,MATCH($B$4,DateRange,0)-1,MATCH($A15,DataStreams,0)-1),OFFSET(HOMECELL,MATCH($B$3,DateRange,0)-1,MATCH(AT$6,DataStreams,0)-1):OFFSET(HOMECELL,MATCH($B$4,DateRange,0)-1,MATCH(AT$6,DataStreams,0)-1)),"")</f>
        <v/>
      </c>
      <c r="AU15" s="233" t="str">
        <f ca="1">_xlfn.IFNA(_xlfn.COVARIANCE.S(OFFSET(HOMECELL,MATCH($B$3,DateRange,0)-1,MATCH($A15,DataStreams,0)-1):OFFSET(HOMECELL,MATCH($B$4,DateRange,0)-1,MATCH($A15,DataStreams,0)-1),OFFSET(HOMECELL,MATCH($B$3,DateRange,0)-1,MATCH(AU$6,DataStreams,0)-1):OFFSET(HOMECELL,MATCH($B$4,DateRange,0)-1,MATCH(AU$6,DataStreams,0)-1)),"")</f>
        <v/>
      </c>
      <c r="AV15" s="233" t="str">
        <f ca="1">_xlfn.IFNA(_xlfn.COVARIANCE.S(OFFSET(HOMECELL,MATCH($B$3,DateRange,0)-1,MATCH($A15,DataStreams,0)-1):OFFSET(HOMECELL,MATCH($B$4,DateRange,0)-1,MATCH($A15,DataStreams,0)-1),OFFSET(HOMECELL,MATCH($B$3,DateRange,0)-1,MATCH(AV$6,DataStreams,0)-1):OFFSET(HOMECELL,MATCH($B$4,DateRange,0)-1,MATCH(AV$6,DataStreams,0)-1)),"")</f>
        <v/>
      </c>
      <c r="AW15" s="233" t="str">
        <f ca="1">_xlfn.IFNA(_xlfn.COVARIANCE.S(OFFSET(HOMECELL,MATCH($B$3,DateRange,0)-1,MATCH($A15,DataStreams,0)-1):OFFSET(HOMECELL,MATCH($B$4,DateRange,0)-1,MATCH($A15,DataStreams,0)-1),OFFSET(HOMECELL,MATCH($B$3,DateRange,0)-1,MATCH(AW$6,DataStreams,0)-1):OFFSET(HOMECELL,MATCH($B$4,DateRange,0)-1,MATCH(AW$6,DataStreams,0)-1)),"")</f>
        <v/>
      </c>
      <c r="AX15" s="233" t="str">
        <f ca="1">_xlfn.IFNA(_xlfn.COVARIANCE.S(OFFSET(HOMECELL,MATCH($B$3,DateRange,0)-1,MATCH($A15,DataStreams,0)-1):OFFSET(HOMECELL,MATCH($B$4,DateRange,0)-1,MATCH($A15,DataStreams,0)-1),OFFSET(HOMECELL,MATCH($B$3,DateRange,0)-1,MATCH(AX$6,DataStreams,0)-1):OFFSET(HOMECELL,MATCH($B$4,DateRange,0)-1,MATCH(AX$6,DataStreams,0)-1)),"")</f>
        <v/>
      </c>
      <c r="AY15" s="233" t="str">
        <f ca="1">_xlfn.IFNA(_xlfn.COVARIANCE.S(OFFSET(HOMECELL,MATCH($B$3,DateRange,0)-1,MATCH($A15,DataStreams,0)-1):OFFSET(HOMECELL,MATCH($B$4,DateRange,0)-1,MATCH($A15,DataStreams,0)-1),OFFSET(HOMECELL,MATCH($B$3,DateRange,0)-1,MATCH(AY$6,DataStreams,0)-1):OFFSET(HOMECELL,MATCH($B$4,DateRange,0)-1,MATCH(AY$6,DataStreams,0)-1)),"")</f>
        <v/>
      </c>
      <c r="AZ15" s="233" t="str">
        <f ca="1">_xlfn.IFNA(_xlfn.COVARIANCE.S(OFFSET(HOMECELL,MATCH($B$3,DateRange,0)-1,MATCH($A15,DataStreams,0)-1):OFFSET(HOMECELL,MATCH($B$4,DateRange,0)-1,MATCH($A15,DataStreams,0)-1),OFFSET(HOMECELL,MATCH($B$3,DateRange,0)-1,MATCH(AZ$6,DataStreams,0)-1):OFFSET(HOMECELL,MATCH($B$4,DateRange,0)-1,MATCH(AZ$6,DataStreams,0)-1)),"")</f>
        <v/>
      </c>
      <c r="BA15" s="233" t="str">
        <f ca="1">_xlfn.IFNA(_xlfn.COVARIANCE.S(OFFSET(HOMECELL,MATCH($B$3,DateRange,0)-1,MATCH($A15,DataStreams,0)-1):OFFSET(HOMECELL,MATCH($B$4,DateRange,0)-1,MATCH($A15,DataStreams,0)-1),OFFSET(HOMECELL,MATCH($B$3,DateRange,0)-1,MATCH(BA$6,DataStreams,0)-1):OFFSET(HOMECELL,MATCH($B$4,DateRange,0)-1,MATCH(BA$6,DataStreams,0)-1)),"")</f>
        <v/>
      </c>
      <c r="BB15" s="233" t="str">
        <f ca="1">_xlfn.IFNA(_xlfn.COVARIANCE.S(OFFSET(HOMECELL,MATCH($B$3,DateRange,0)-1,MATCH($A15,DataStreams,0)-1):OFFSET(HOMECELL,MATCH($B$4,DateRange,0)-1,MATCH($A15,DataStreams,0)-1),OFFSET(HOMECELL,MATCH($B$3,DateRange,0)-1,MATCH(BB$6,DataStreams,0)-1):OFFSET(HOMECELL,MATCH($B$4,DateRange,0)-1,MATCH(BB$6,DataStreams,0)-1)),"")</f>
        <v/>
      </c>
      <c r="BC15" s="236"/>
    </row>
    <row r="16" spans="1:55">
      <c r="A16" s="239" t="str">
        <f ca="1"/>
        <v>ACLS</v>
      </c>
      <c r="B16" s="233">
        <f ca="1">_xlfn.IFNA(_xlfn.COVARIANCE.S(OFFSET(HOMECELL,MATCH($B$3,DateRange,0)-1,MATCH($A16,DataStreams,0)-1):OFFSET(HOMECELL,MATCH($B$4,DateRange,0)-1,MATCH($A16,DataStreams,0)-1),OFFSET(HOMECELL,MATCH($B$3,DateRange,0)-1,MATCH(B$6,DataStreams,0)-1):OFFSET(HOMECELL,MATCH($B$4,DateRange,0)-1,MATCH(B$6,DataStreams,0)-1)),"")</f>
        <v>-3.2750638687067402E-5</v>
      </c>
      <c r="C16" s="233">
        <f ca="1">_xlfn.IFNA(_xlfn.COVARIANCE.S(OFFSET(HOMECELL,MATCH($B$3,DateRange,0)-1,MATCH($A16,DataStreams,0)-1):OFFSET(HOMECELL,MATCH($B$4,DateRange,0)-1,MATCH($A16,DataStreams,0)-1),OFFSET(HOMECELL,MATCH($B$3,DateRange,0)-1,MATCH(C$6,DataStreams,0)-1):OFFSET(HOMECELL,MATCH($B$4,DateRange,0)-1,MATCH(C$6,DataStreams,0)-1)),"")</f>
        <v>4.4310720534284946E-3</v>
      </c>
      <c r="D16" s="233">
        <f ca="1">_xlfn.IFNA(_xlfn.COVARIANCE.S(OFFSET(HOMECELL,MATCH($B$3,DateRange,0)-1,MATCH($A16,DataStreams,0)-1):OFFSET(HOMECELL,MATCH($B$4,DateRange,0)-1,MATCH($A16,DataStreams,0)-1),OFFSET(HOMECELL,MATCH($B$3,DateRange,0)-1,MATCH(D$6,DataStreams,0)-1):OFFSET(HOMECELL,MATCH($B$4,DateRange,0)-1,MATCH(D$6,DataStreams,0)-1)),"")</f>
        <v>4.5436680336928504E-3</v>
      </c>
      <c r="E16" s="233">
        <f ca="1">_xlfn.IFNA(_xlfn.COVARIANCE.S(OFFSET(HOMECELL,MATCH($B$3,DateRange,0)-1,MATCH($A16,DataStreams,0)-1):OFFSET(HOMECELL,MATCH($B$4,DateRange,0)-1,MATCH($A16,DataStreams,0)-1),OFFSET(HOMECELL,MATCH($B$3,DateRange,0)-1,MATCH(E$6,DataStreams,0)-1):OFFSET(HOMECELL,MATCH($B$4,DateRange,0)-1,MATCH(E$6,DataStreams,0)-1)),"")</f>
        <v>3.3143364477407132E-3</v>
      </c>
      <c r="F16" s="233">
        <f ca="1">_xlfn.IFNA(_xlfn.COVARIANCE.S(OFFSET(HOMECELL,MATCH($B$3,DateRange,0)-1,MATCH($A16,DataStreams,0)-1):OFFSET(HOMECELL,MATCH($B$4,DateRange,0)-1,MATCH($A16,DataStreams,0)-1),OFFSET(HOMECELL,MATCH($B$3,DateRange,0)-1,MATCH(F$6,DataStreams,0)-1):OFFSET(HOMECELL,MATCH($B$4,DateRange,0)-1,MATCH(F$6,DataStreams,0)-1)),"")</f>
        <v>4.1041731385646945E-3</v>
      </c>
      <c r="G16" s="233">
        <f ca="1">_xlfn.IFNA(_xlfn.COVARIANCE.S(OFFSET(HOMECELL,MATCH($B$3,DateRange,0)-1,MATCH($A16,DataStreams,0)-1):OFFSET(HOMECELL,MATCH($B$4,DateRange,0)-1,MATCH($A16,DataStreams,0)-1),OFFSET(HOMECELL,MATCH($B$3,DateRange,0)-1,MATCH(G$6,DataStreams,0)-1):OFFSET(HOMECELL,MATCH($B$4,DateRange,0)-1,MATCH(G$6,DataStreams,0)-1)),"")</f>
        <v>7.1115559123407363E-3</v>
      </c>
      <c r="H16" s="233">
        <f ca="1">_xlfn.IFNA(_xlfn.COVARIANCE.S(OFFSET(HOMECELL,MATCH($B$3,DateRange,0)-1,MATCH($A16,DataStreams,0)-1):OFFSET(HOMECELL,MATCH($B$4,DateRange,0)-1,MATCH($A16,DataStreams,0)-1),OFFSET(HOMECELL,MATCH($B$3,DateRange,0)-1,MATCH(H$6,DataStreams,0)-1):OFFSET(HOMECELL,MATCH($B$4,DateRange,0)-1,MATCH(H$6,DataStreams,0)-1)),"")</f>
        <v>8.4866182652111252E-4</v>
      </c>
      <c r="I16" s="233">
        <f ca="1">_xlfn.IFNA(_xlfn.COVARIANCE.S(OFFSET(HOMECELL,MATCH($B$3,DateRange,0)-1,MATCH($A16,DataStreams,0)-1):OFFSET(HOMECELL,MATCH($B$4,DateRange,0)-1,MATCH($A16,DataStreams,0)-1),OFFSET(HOMECELL,MATCH($B$3,DateRange,0)-1,MATCH(I$6,DataStreams,0)-1):OFFSET(HOMECELL,MATCH($B$4,DateRange,0)-1,MATCH(I$6,DataStreams,0)-1)),"")</f>
        <v>2.7901148031974653E-2</v>
      </c>
      <c r="J16" s="233">
        <f ca="1">_xlfn.IFNA(_xlfn.COVARIANCE.S(OFFSET(HOMECELL,MATCH($B$3,DateRange,0)-1,MATCH($A16,DataStreams,0)-1):OFFSET(HOMECELL,MATCH($B$4,DateRange,0)-1,MATCH($A16,DataStreams,0)-1),OFFSET(HOMECELL,MATCH($B$3,DateRange,0)-1,MATCH(J$6,DataStreams,0)-1):OFFSET(HOMECELL,MATCH($B$4,DateRange,0)-1,MATCH(J$6,DataStreams,0)-1)),"")</f>
        <v>9.0957622052260457E-4</v>
      </c>
      <c r="K16" s="233">
        <f ca="1">_xlfn.IFNA(_xlfn.COVARIANCE.S(OFFSET(HOMECELL,MATCH($B$3,DateRange,0)-1,MATCH($A16,DataStreams,0)-1):OFFSET(HOMECELL,MATCH($B$4,DateRange,0)-1,MATCH($A16,DataStreams,0)-1),OFFSET(HOMECELL,MATCH($B$3,DateRange,0)-1,MATCH(K$6,DataStreams,0)-1):OFFSET(HOMECELL,MATCH($B$4,DateRange,0)-1,MATCH(K$6,DataStreams,0)-1)),"")</f>
        <v>5.6660868396216759E-3</v>
      </c>
      <c r="L16" s="233">
        <f ca="1">_xlfn.IFNA(_xlfn.COVARIANCE.S(OFFSET(HOMECELL,MATCH($B$3,DateRange,0)-1,MATCH($A16,DataStreams,0)-1):OFFSET(HOMECELL,MATCH($B$4,DateRange,0)-1,MATCH($A16,DataStreams,0)-1),OFFSET(HOMECELL,MATCH($B$3,DateRange,0)-1,MATCH(L$6,DataStreams,0)-1):OFFSET(HOMECELL,MATCH($B$4,DateRange,0)-1,MATCH(L$6,DataStreams,0)-1)),"")</f>
        <v>5.7698696199324296E-3</v>
      </c>
      <c r="M16" s="233">
        <f ca="1">_xlfn.IFNA(_xlfn.COVARIANCE.S(OFFSET(HOMECELL,MATCH($B$3,DateRange,0)-1,MATCH($A16,DataStreams,0)-1):OFFSET(HOMECELL,MATCH($B$4,DateRange,0)-1,MATCH($A16,DataStreams,0)-1),OFFSET(HOMECELL,MATCH($B$3,DateRange,0)-1,MATCH(M$6,DataStreams,0)-1):OFFSET(HOMECELL,MATCH($B$4,DateRange,0)-1,MATCH(M$6,DataStreams,0)-1)),"")</f>
        <v>6.0279243628738191E-3</v>
      </c>
      <c r="N16" s="233">
        <f ca="1">_xlfn.IFNA(_xlfn.COVARIANCE.S(OFFSET(HOMECELL,MATCH($B$3,DateRange,0)-1,MATCH($A16,DataStreams,0)-1):OFFSET(HOMECELL,MATCH($B$4,DateRange,0)-1,MATCH($A16,DataStreams,0)-1),OFFSET(HOMECELL,MATCH($B$3,DateRange,0)-1,MATCH(N$6,DataStreams,0)-1):OFFSET(HOMECELL,MATCH($B$4,DateRange,0)-1,MATCH(N$6,DataStreams,0)-1)),"")</f>
        <v>8.3215654473820927E-3</v>
      </c>
      <c r="O16" s="233">
        <f ca="1">_xlfn.IFNA(_xlfn.COVARIANCE.S(OFFSET(HOMECELL,MATCH($B$3,DateRange,0)-1,MATCH($A16,DataStreams,0)-1):OFFSET(HOMECELL,MATCH($B$4,DateRange,0)-1,MATCH($A16,DataStreams,0)-1),OFFSET(HOMECELL,MATCH($B$3,DateRange,0)-1,MATCH(O$6,DataStreams,0)-1):OFFSET(HOMECELL,MATCH($B$4,DateRange,0)-1,MATCH(O$6,DataStreams,0)-1)),"")</f>
        <v>4.6893380357528255E-3</v>
      </c>
      <c r="P16" s="233">
        <f ca="1">_xlfn.IFNA(_xlfn.COVARIANCE.S(OFFSET(HOMECELL,MATCH($B$3,DateRange,0)-1,MATCH($A16,DataStreams,0)-1):OFFSET(HOMECELL,MATCH($B$4,DateRange,0)-1,MATCH($A16,DataStreams,0)-1),OFFSET(HOMECELL,MATCH($B$3,DateRange,0)-1,MATCH(P$6,DataStreams,0)-1):OFFSET(HOMECELL,MATCH($B$4,DateRange,0)-1,MATCH(P$6,DataStreams,0)-1)),"")</f>
        <v>2.1539498503922168E-3</v>
      </c>
      <c r="Q16" s="233">
        <f ca="1">_xlfn.IFNA(_xlfn.COVARIANCE.S(OFFSET(HOMECELL,MATCH($B$3,DateRange,0)-1,MATCH($A16,DataStreams,0)-1):OFFSET(HOMECELL,MATCH($B$4,DateRange,0)-1,MATCH($A16,DataStreams,0)-1),OFFSET(HOMECELL,MATCH($B$3,DateRange,0)-1,MATCH(Q$6,DataStreams,0)-1):OFFSET(HOMECELL,MATCH($B$4,DateRange,0)-1,MATCH(Q$6,DataStreams,0)-1)),"")</f>
        <v>1.5581881853917566E-2</v>
      </c>
      <c r="R16" s="233">
        <f ca="1">_xlfn.IFNA(_xlfn.COVARIANCE.S(OFFSET(HOMECELL,MATCH($B$3,DateRange,0)-1,MATCH($A16,DataStreams,0)-1):OFFSET(HOMECELL,MATCH($B$4,DateRange,0)-1,MATCH($A16,DataStreams,0)-1),OFFSET(HOMECELL,MATCH($B$3,DateRange,0)-1,MATCH(R$6,DataStreams,0)-1):OFFSET(HOMECELL,MATCH($B$4,DateRange,0)-1,MATCH(R$6,DataStreams,0)-1)),"")</f>
        <v>5.855983946584843E-3</v>
      </c>
      <c r="S16" s="233">
        <f ca="1">_xlfn.IFNA(_xlfn.COVARIANCE.S(OFFSET(HOMECELL,MATCH($B$3,DateRange,0)-1,MATCH($A16,DataStreams,0)-1):OFFSET(HOMECELL,MATCH($B$4,DateRange,0)-1,MATCH($A16,DataStreams,0)-1),OFFSET(HOMECELL,MATCH($B$3,DateRange,0)-1,MATCH(S$6,DataStreams,0)-1):OFFSET(HOMECELL,MATCH($B$4,DateRange,0)-1,MATCH(S$6,DataStreams,0)-1)),"")</f>
        <v>-2.2314053689217878E-3</v>
      </c>
      <c r="T16" s="233">
        <f ca="1">_xlfn.IFNA(_xlfn.COVARIANCE.S(OFFSET(HOMECELL,MATCH($B$3,DateRange,0)-1,MATCH($A16,DataStreams,0)-1):OFFSET(HOMECELL,MATCH($B$4,DateRange,0)-1,MATCH($A16,DataStreams,0)-1),OFFSET(HOMECELL,MATCH($B$3,DateRange,0)-1,MATCH(T$6,DataStreams,0)-1):OFFSET(HOMECELL,MATCH($B$4,DateRange,0)-1,MATCH(T$6,DataStreams,0)-1)),"")</f>
        <v>1.3088676769655484E-2</v>
      </c>
      <c r="U16" s="233">
        <f ca="1">_xlfn.IFNA(_xlfn.COVARIANCE.S(OFFSET(HOMECELL,MATCH($B$3,DateRange,0)-1,MATCH($A16,DataStreams,0)-1):OFFSET(HOMECELL,MATCH($B$4,DateRange,0)-1,MATCH($A16,DataStreams,0)-1),OFFSET(HOMECELL,MATCH($B$3,DateRange,0)-1,MATCH(U$6,DataStreams,0)-1):OFFSET(HOMECELL,MATCH($B$4,DateRange,0)-1,MATCH(U$6,DataStreams,0)-1)),"")</f>
        <v>5.6122876317170993E-3</v>
      </c>
      <c r="V16" s="233">
        <f ca="1">_xlfn.IFNA(_xlfn.COVARIANCE.S(OFFSET(HOMECELL,MATCH($B$3,DateRange,0)-1,MATCH($A16,DataStreams,0)-1):OFFSET(HOMECELL,MATCH($B$4,DateRange,0)-1,MATCH($A16,DataStreams,0)-1),OFFSET(HOMECELL,MATCH($B$3,DateRange,0)-1,MATCH(V$6,DataStreams,0)-1):OFFSET(HOMECELL,MATCH($B$4,DateRange,0)-1,MATCH(V$6,DataStreams,0)-1)),"")</f>
        <v>9.3659911350087548E-3</v>
      </c>
      <c r="W16" s="233">
        <f ca="1">_xlfn.IFNA(_xlfn.COVARIANCE.S(OFFSET(HOMECELL,MATCH($B$3,DateRange,0)-1,MATCH($A16,DataStreams,0)-1):OFFSET(HOMECELL,MATCH($B$4,DateRange,0)-1,MATCH($A16,DataStreams,0)-1),OFFSET(HOMECELL,MATCH($B$3,DateRange,0)-1,MATCH(W$6,DataStreams,0)-1):OFFSET(HOMECELL,MATCH($B$4,DateRange,0)-1,MATCH(W$6,DataStreams,0)-1)),"")</f>
        <v>-3.7723037451133611E-4</v>
      </c>
      <c r="X16" s="233">
        <f ca="1">_xlfn.IFNA(_xlfn.COVARIANCE.S(OFFSET(HOMECELL,MATCH($B$3,DateRange,0)-1,MATCH($A16,DataStreams,0)-1):OFFSET(HOMECELL,MATCH($B$4,DateRange,0)-1,MATCH($A16,DataStreams,0)-1),OFFSET(HOMECELL,MATCH($B$3,DateRange,0)-1,MATCH(X$6,DataStreams,0)-1):OFFSET(HOMECELL,MATCH($B$4,DateRange,0)-1,MATCH(X$6,DataStreams,0)-1)),"")</f>
        <v>2.7699948931174893E-3</v>
      </c>
      <c r="Y16" s="233">
        <f ca="1">_xlfn.IFNA(_xlfn.COVARIANCE.S(OFFSET(HOMECELL,MATCH($B$3,DateRange,0)-1,MATCH($A16,DataStreams,0)-1):OFFSET(HOMECELL,MATCH($B$4,DateRange,0)-1,MATCH($A16,DataStreams,0)-1),OFFSET(HOMECELL,MATCH($B$3,DateRange,0)-1,MATCH(Y$6,DataStreams,0)-1):OFFSET(HOMECELL,MATCH($B$4,DateRange,0)-1,MATCH(Y$6,DataStreams,0)-1)),"")</f>
        <v>1.4370583561962389E-3</v>
      </c>
      <c r="Z16" s="233">
        <f ca="1">_xlfn.IFNA(_xlfn.COVARIANCE.S(OFFSET(HOMECELL,MATCH($B$3,DateRange,0)-1,MATCH($A16,DataStreams,0)-1):OFFSET(HOMECELL,MATCH($B$4,DateRange,0)-1,MATCH($A16,DataStreams,0)-1),OFFSET(HOMECELL,MATCH($B$3,DateRange,0)-1,MATCH(Z$6,DataStreams,0)-1):OFFSET(HOMECELL,MATCH($B$4,DateRange,0)-1,MATCH(Z$6,DataStreams,0)-1)),"")</f>
        <v>6.9410593319828968E-4</v>
      </c>
      <c r="AA16" s="233">
        <f ca="1">_xlfn.IFNA(_xlfn.COVARIANCE.S(OFFSET(HOMECELL,MATCH($B$3,DateRange,0)-1,MATCH($A16,DataStreams,0)-1):OFFSET(HOMECELL,MATCH($B$4,DateRange,0)-1,MATCH($A16,DataStreams,0)-1),OFFSET(HOMECELL,MATCH($B$3,DateRange,0)-1,MATCH(AA$6,DataStreams,0)-1):OFFSET(HOMECELL,MATCH($B$4,DateRange,0)-1,MATCH(AA$6,DataStreams,0)-1)),"")</f>
        <v>2.8282786067583541E-3</v>
      </c>
      <c r="AB16" s="233">
        <f ca="1">_xlfn.IFNA(_xlfn.COVARIANCE.S(OFFSET(HOMECELL,MATCH($B$3,DateRange,0)-1,MATCH($A16,DataStreams,0)-1):OFFSET(HOMECELL,MATCH($B$4,DateRange,0)-1,MATCH($A16,DataStreams,0)-1),OFFSET(HOMECELL,MATCH($B$3,DateRange,0)-1,MATCH(AB$6,DataStreams,0)-1):OFFSET(HOMECELL,MATCH($B$4,DateRange,0)-1,MATCH(AB$6,DataStreams,0)-1)),"")</f>
        <v>9.9815960660639726E-4</v>
      </c>
      <c r="AC16" s="233">
        <f ca="1">_xlfn.IFNA(_xlfn.COVARIANCE.S(OFFSET(HOMECELL,MATCH($B$3,DateRange,0)-1,MATCH($A16,DataStreams,0)-1):OFFSET(HOMECELL,MATCH($B$4,DateRange,0)-1,MATCH($A16,DataStreams,0)-1),OFFSET(HOMECELL,MATCH($B$3,DateRange,0)-1,MATCH(AC$6,DataStreams,0)-1):OFFSET(HOMECELL,MATCH($B$4,DateRange,0)-1,MATCH(AC$6,DataStreams,0)-1)),"")</f>
        <v>3.9804378781089873E-3</v>
      </c>
      <c r="AD16" s="233">
        <f ca="1">_xlfn.IFNA(_xlfn.COVARIANCE.S(OFFSET(HOMECELL,MATCH($B$3,DateRange,0)-1,MATCH($A16,DataStreams,0)-1):OFFSET(HOMECELL,MATCH($B$4,DateRange,0)-1,MATCH($A16,DataStreams,0)-1),OFFSET(HOMECELL,MATCH($B$3,DateRange,0)-1,MATCH(AD$6,DataStreams,0)-1):OFFSET(HOMECELL,MATCH($B$4,DateRange,0)-1,MATCH(AD$6,DataStreams,0)-1)),"")</f>
        <v>-3.4388379811900677E-4</v>
      </c>
      <c r="AE16" s="233">
        <f ca="1">_xlfn.IFNA(_xlfn.COVARIANCE.S(OFFSET(HOMECELL,MATCH($B$3,DateRange,0)-1,MATCH($A16,DataStreams,0)-1):OFFSET(HOMECELL,MATCH($B$4,DateRange,0)-1,MATCH($A16,DataStreams,0)-1),OFFSET(HOMECELL,MATCH($B$3,DateRange,0)-1,MATCH(AE$6,DataStreams,0)-1):OFFSET(HOMECELL,MATCH($B$4,DateRange,0)-1,MATCH(AE$6,DataStreams,0)-1)),"")</f>
        <v>3.4459541190577266E-3</v>
      </c>
      <c r="AF16" s="233">
        <f ca="1">_xlfn.IFNA(_xlfn.COVARIANCE.S(OFFSET(HOMECELL,MATCH($B$3,DateRange,0)-1,MATCH($A16,DataStreams,0)-1):OFFSET(HOMECELL,MATCH($B$4,DateRange,0)-1,MATCH($A16,DataStreams,0)-1),OFFSET(HOMECELL,MATCH($B$3,DateRange,0)-1,MATCH(AF$6,DataStreams,0)-1):OFFSET(HOMECELL,MATCH($B$4,DateRange,0)-1,MATCH(AF$6,DataStreams,0)-1)),"")</f>
        <v>3.3568540303957604E-3</v>
      </c>
      <c r="AG16" s="233">
        <f ca="1">_xlfn.IFNA(_xlfn.COVARIANCE.S(OFFSET(HOMECELL,MATCH($B$3,DateRange,0)-1,MATCH($A16,DataStreams,0)-1):OFFSET(HOMECELL,MATCH($B$4,DateRange,0)-1,MATCH($A16,DataStreams,0)-1),OFFSET(HOMECELL,MATCH($B$3,DateRange,0)-1,MATCH(AG$6,DataStreams,0)-1):OFFSET(HOMECELL,MATCH($B$4,DateRange,0)-1,MATCH(AG$6,DataStreams,0)-1)),"")</f>
        <v>-1.5894290277139209E-4</v>
      </c>
      <c r="AH16" s="233">
        <f ca="1">_xlfn.IFNA(_xlfn.COVARIANCE.S(OFFSET(HOMECELL,MATCH($B$3,DateRange,0)-1,MATCH($A16,DataStreams,0)-1):OFFSET(HOMECELL,MATCH($B$4,DateRange,0)-1,MATCH($A16,DataStreams,0)-1),OFFSET(HOMECELL,MATCH($B$3,DateRange,0)-1,MATCH(AH$6,DataStreams,0)-1):OFFSET(HOMECELL,MATCH($B$4,DateRange,0)-1,MATCH(AH$6,DataStreams,0)-1)),"")</f>
        <v>2.7957021764352975E-3</v>
      </c>
      <c r="AI16" s="233">
        <f ca="1">_xlfn.IFNA(_xlfn.COVARIANCE.S(OFFSET(HOMECELL,MATCH($B$3,DateRange,0)-1,MATCH($A16,DataStreams,0)-1):OFFSET(HOMECELL,MATCH($B$4,DateRange,0)-1,MATCH($A16,DataStreams,0)-1),OFFSET(HOMECELL,MATCH($B$3,DateRange,0)-1,MATCH(AI$6,DataStreams,0)-1):OFFSET(HOMECELL,MATCH($B$4,DateRange,0)-1,MATCH(AI$6,DataStreams,0)-1)),"")</f>
        <v>1.8068235893910196E-3</v>
      </c>
      <c r="AJ16" s="233">
        <f ca="1">_xlfn.IFNA(_xlfn.COVARIANCE.S(OFFSET(HOMECELL,MATCH($B$3,DateRange,0)-1,MATCH($A16,DataStreams,0)-1):OFFSET(HOMECELL,MATCH($B$4,DateRange,0)-1,MATCH($A16,DataStreams,0)-1),OFFSET(HOMECELL,MATCH($B$3,DateRange,0)-1,MATCH(AJ$6,DataStreams,0)-1):OFFSET(HOMECELL,MATCH($B$4,DateRange,0)-1,MATCH(AJ$6,DataStreams,0)-1)),"")</f>
        <v>2.8649355669249409E-3</v>
      </c>
      <c r="AK16" s="233">
        <f ca="1">_xlfn.IFNA(_xlfn.COVARIANCE.S(OFFSET(HOMECELL,MATCH($B$3,DateRange,0)-1,MATCH($A16,DataStreams,0)-1):OFFSET(HOMECELL,MATCH($B$4,DateRange,0)-1,MATCH($A16,DataStreams,0)-1),OFFSET(HOMECELL,MATCH($B$3,DateRange,0)-1,MATCH(AK$6,DataStreams,0)-1):OFFSET(HOMECELL,MATCH($B$4,DateRange,0)-1,MATCH(AK$6,DataStreams,0)-1)),"")</f>
        <v>-1.0055466412089864E-4</v>
      </c>
      <c r="AL16" s="233">
        <f ca="1">_xlfn.IFNA(_xlfn.COVARIANCE.S(OFFSET(HOMECELL,MATCH($B$3,DateRange,0)-1,MATCH($A16,DataStreams,0)-1):OFFSET(HOMECELL,MATCH($B$4,DateRange,0)-1,MATCH($A16,DataStreams,0)-1),OFFSET(HOMECELL,MATCH($B$3,DateRange,0)-1,MATCH(AL$6,DataStreams,0)-1):OFFSET(HOMECELL,MATCH($B$4,DateRange,0)-1,MATCH(AL$6,DataStreams,0)-1)),"")</f>
        <v>6.2908560005475039E-3</v>
      </c>
      <c r="AM16" s="233">
        <f ca="1">_xlfn.IFNA(_xlfn.COVARIANCE.S(OFFSET(HOMECELL,MATCH($B$3,DateRange,0)-1,MATCH($A16,DataStreams,0)-1):OFFSET(HOMECELL,MATCH($B$4,DateRange,0)-1,MATCH($A16,DataStreams,0)-1),OFFSET(HOMECELL,MATCH($B$3,DateRange,0)-1,MATCH(AM$6,DataStreams,0)-1):OFFSET(HOMECELL,MATCH($B$4,DateRange,0)-1,MATCH(AM$6,DataStreams,0)-1)),"")</f>
        <v>2.125505376067927E-3</v>
      </c>
      <c r="AN16" s="233">
        <f ca="1">_xlfn.IFNA(_xlfn.COVARIANCE.S(OFFSET(HOMECELL,MATCH($B$3,DateRange,0)-1,MATCH($A16,DataStreams,0)-1):OFFSET(HOMECELL,MATCH($B$4,DateRange,0)-1,MATCH($A16,DataStreams,0)-1),OFFSET(HOMECELL,MATCH($B$3,DateRange,0)-1,MATCH(AN$6,DataStreams,0)-1):OFFSET(HOMECELL,MATCH($B$4,DateRange,0)-1,MATCH(AN$6,DataStreams,0)-1)),"")</f>
        <v>2.4709439473341215E-3</v>
      </c>
      <c r="AO16" s="233">
        <f ca="1">_xlfn.IFNA(_xlfn.COVARIANCE.S(OFFSET(HOMECELL,MATCH($B$3,DateRange,0)-1,MATCH($A16,DataStreams,0)-1):OFFSET(HOMECELL,MATCH($B$4,DateRange,0)-1,MATCH($A16,DataStreams,0)-1),OFFSET(HOMECELL,MATCH($B$3,DateRange,0)-1,MATCH(AO$6,DataStreams,0)-1):OFFSET(HOMECELL,MATCH($B$4,DateRange,0)-1,MATCH(AO$6,DataStreams,0)-1)),"")</f>
        <v>2.2580181943477953E-3</v>
      </c>
      <c r="AP16" s="233">
        <f ca="1">_xlfn.IFNA(_xlfn.COVARIANCE.S(OFFSET(HOMECELL,MATCH($B$3,DateRange,0)-1,MATCH($A16,DataStreams,0)-1):OFFSET(HOMECELL,MATCH($B$4,DateRange,0)-1,MATCH($A16,DataStreams,0)-1),OFFSET(HOMECELL,MATCH($B$3,DateRange,0)-1,MATCH(AP$6,DataStreams,0)-1):OFFSET(HOMECELL,MATCH($B$4,DateRange,0)-1,MATCH(AP$6,DataStreams,0)-1)),"")</f>
        <v>1.6991296101340476E-3</v>
      </c>
      <c r="AQ16" s="233" t="str">
        <f ca="1">_xlfn.IFNA(_xlfn.COVARIANCE.S(OFFSET(HOMECELL,MATCH($B$3,DateRange,0)-1,MATCH($A16,DataStreams,0)-1):OFFSET(HOMECELL,MATCH($B$4,DateRange,0)-1,MATCH($A16,DataStreams,0)-1),OFFSET(HOMECELL,MATCH($B$3,DateRange,0)-1,MATCH(AQ$6,DataStreams,0)-1):OFFSET(HOMECELL,MATCH($B$4,DateRange,0)-1,MATCH(AQ$6,DataStreams,0)-1)),"")</f>
        <v/>
      </c>
      <c r="AR16" s="233" t="str">
        <f ca="1">_xlfn.IFNA(_xlfn.COVARIANCE.S(OFFSET(HOMECELL,MATCH($B$3,DateRange,0)-1,MATCH($A16,DataStreams,0)-1):OFFSET(HOMECELL,MATCH($B$4,DateRange,0)-1,MATCH($A16,DataStreams,0)-1),OFFSET(HOMECELL,MATCH($B$3,DateRange,0)-1,MATCH(AR$6,DataStreams,0)-1):OFFSET(HOMECELL,MATCH($B$4,DateRange,0)-1,MATCH(AR$6,DataStreams,0)-1)),"")</f>
        <v/>
      </c>
      <c r="AS16" s="233" t="str">
        <f ca="1">_xlfn.IFNA(_xlfn.COVARIANCE.S(OFFSET(HOMECELL,MATCH($B$3,DateRange,0)-1,MATCH($A16,DataStreams,0)-1):OFFSET(HOMECELL,MATCH($B$4,DateRange,0)-1,MATCH($A16,DataStreams,0)-1),OFFSET(HOMECELL,MATCH($B$3,DateRange,0)-1,MATCH(AS$6,DataStreams,0)-1):OFFSET(HOMECELL,MATCH($B$4,DateRange,0)-1,MATCH(AS$6,DataStreams,0)-1)),"")</f>
        <v/>
      </c>
      <c r="AT16" s="233" t="str">
        <f ca="1">_xlfn.IFNA(_xlfn.COVARIANCE.S(OFFSET(HOMECELL,MATCH($B$3,DateRange,0)-1,MATCH($A16,DataStreams,0)-1):OFFSET(HOMECELL,MATCH($B$4,DateRange,0)-1,MATCH($A16,DataStreams,0)-1),OFFSET(HOMECELL,MATCH($B$3,DateRange,0)-1,MATCH(AT$6,DataStreams,0)-1):OFFSET(HOMECELL,MATCH($B$4,DateRange,0)-1,MATCH(AT$6,DataStreams,0)-1)),"")</f>
        <v/>
      </c>
      <c r="AU16" s="233" t="str">
        <f ca="1">_xlfn.IFNA(_xlfn.COVARIANCE.S(OFFSET(HOMECELL,MATCH($B$3,DateRange,0)-1,MATCH($A16,DataStreams,0)-1):OFFSET(HOMECELL,MATCH($B$4,DateRange,0)-1,MATCH($A16,DataStreams,0)-1),OFFSET(HOMECELL,MATCH($B$3,DateRange,0)-1,MATCH(AU$6,DataStreams,0)-1):OFFSET(HOMECELL,MATCH($B$4,DateRange,0)-1,MATCH(AU$6,DataStreams,0)-1)),"")</f>
        <v/>
      </c>
      <c r="AV16" s="233" t="str">
        <f ca="1">_xlfn.IFNA(_xlfn.COVARIANCE.S(OFFSET(HOMECELL,MATCH($B$3,DateRange,0)-1,MATCH($A16,DataStreams,0)-1):OFFSET(HOMECELL,MATCH($B$4,DateRange,0)-1,MATCH($A16,DataStreams,0)-1),OFFSET(HOMECELL,MATCH($B$3,DateRange,0)-1,MATCH(AV$6,DataStreams,0)-1):OFFSET(HOMECELL,MATCH($B$4,DateRange,0)-1,MATCH(AV$6,DataStreams,0)-1)),"")</f>
        <v/>
      </c>
      <c r="AW16" s="233" t="str">
        <f ca="1">_xlfn.IFNA(_xlfn.COVARIANCE.S(OFFSET(HOMECELL,MATCH($B$3,DateRange,0)-1,MATCH($A16,DataStreams,0)-1):OFFSET(HOMECELL,MATCH($B$4,DateRange,0)-1,MATCH($A16,DataStreams,0)-1),OFFSET(HOMECELL,MATCH($B$3,DateRange,0)-1,MATCH(AW$6,DataStreams,0)-1):OFFSET(HOMECELL,MATCH($B$4,DateRange,0)-1,MATCH(AW$6,DataStreams,0)-1)),"")</f>
        <v/>
      </c>
      <c r="AX16" s="233" t="str">
        <f ca="1">_xlfn.IFNA(_xlfn.COVARIANCE.S(OFFSET(HOMECELL,MATCH($B$3,DateRange,0)-1,MATCH($A16,DataStreams,0)-1):OFFSET(HOMECELL,MATCH($B$4,DateRange,0)-1,MATCH($A16,DataStreams,0)-1),OFFSET(HOMECELL,MATCH($B$3,DateRange,0)-1,MATCH(AX$6,DataStreams,0)-1):OFFSET(HOMECELL,MATCH($B$4,DateRange,0)-1,MATCH(AX$6,DataStreams,0)-1)),"")</f>
        <v/>
      </c>
      <c r="AY16" s="233" t="str">
        <f ca="1">_xlfn.IFNA(_xlfn.COVARIANCE.S(OFFSET(HOMECELL,MATCH($B$3,DateRange,0)-1,MATCH($A16,DataStreams,0)-1):OFFSET(HOMECELL,MATCH($B$4,DateRange,0)-1,MATCH($A16,DataStreams,0)-1),OFFSET(HOMECELL,MATCH($B$3,DateRange,0)-1,MATCH(AY$6,DataStreams,0)-1):OFFSET(HOMECELL,MATCH($B$4,DateRange,0)-1,MATCH(AY$6,DataStreams,0)-1)),"")</f>
        <v/>
      </c>
      <c r="AZ16" s="233" t="str">
        <f ca="1">_xlfn.IFNA(_xlfn.COVARIANCE.S(OFFSET(HOMECELL,MATCH($B$3,DateRange,0)-1,MATCH($A16,DataStreams,0)-1):OFFSET(HOMECELL,MATCH($B$4,DateRange,0)-1,MATCH($A16,DataStreams,0)-1),OFFSET(HOMECELL,MATCH($B$3,DateRange,0)-1,MATCH(AZ$6,DataStreams,0)-1):OFFSET(HOMECELL,MATCH($B$4,DateRange,0)-1,MATCH(AZ$6,DataStreams,0)-1)),"")</f>
        <v/>
      </c>
      <c r="BA16" s="233" t="str">
        <f ca="1">_xlfn.IFNA(_xlfn.COVARIANCE.S(OFFSET(HOMECELL,MATCH($B$3,DateRange,0)-1,MATCH($A16,DataStreams,0)-1):OFFSET(HOMECELL,MATCH($B$4,DateRange,0)-1,MATCH($A16,DataStreams,0)-1),OFFSET(HOMECELL,MATCH($B$3,DateRange,0)-1,MATCH(BA$6,DataStreams,0)-1):OFFSET(HOMECELL,MATCH($B$4,DateRange,0)-1,MATCH(BA$6,DataStreams,0)-1)),"")</f>
        <v/>
      </c>
      <c r="BB16" s="233" t="str">
        <f ca="1">_xlfn.IFNA(_xlfn.COVARIANCE.S(OFFSET(HOMECELL,MATCH($B$3,DateRange,0)-1,MATCH($A16,DataStreams,0)-1):OFFSET(HOMECELL,MATCH($B$4,DateRange,0)-1,MATCH($A16,DataStreams,0)-1),OFFSET(HOMECELL,MATCH($B$3,DateRange,0)-1,MATCH(BB$6,DataStreams,0)-1):OFFSET(HOMECELL,MATCH($B$4,DateRange,0)-1,MATCH(BB$6,DataStreams,0)-1)),"")</f>
        <v/>
      </c>
      <c r="BC16" s="236"/>
    </row>
    <row r="17" spans="1:55">
      <c r="A17" s="239" t="str">
        <f ca="1"/>
        <v>GPK</v>
      </c>
      <c r="B17" s="233">
        <f ca="1">_xlfn.IFNA(_xlfn.COVARIANCE.S(OFFSET(HOMECELL,MATCH($B$3,DateRange,0)-1,MATCH($A17,DataStreams,0)-1):OFFSET(HOMECELL,MATCH($B$4,DateRange,0)-1,MATCH($A17,DataStreams,0)-1),OFFSET(HOMECELL,MATCH($B$3,DateRange,0)-1,MATCH(B$6,DataStreams,0)-1):OFFSET(HOMECELL,MATCH($B$4,DateRange,0)-1,MATCH(B$6,DataStreams,0)-1)),"")</f>
        <v>-7.2131455829741885E-7</v>
      </c>
      <c r="C17" s="233">
        <f ca="1">_xlfn.IFNA(_xlfn.COVARIANCE.S(OFFSET(HOMECELL,MATCH($B$3,DateRange,0)-1,MATCH($A17,DataStreams,0)-1):OFFSET(HOMECELL,MATCH($B$4,DateRange,0)-1,MATCH($A17,DataStreams,0)-1),OFFSET(HOMECELL,MATCH($B$3,DateRange,0)-1,MATCH(C$6,DataStreams,0)-1):OFFSET(HOMECELL,MATCH($B$4,DateRange,0)-1,MATCH(C$6,DataStreams,0)-1)),"")</f>
        <v>1.8019602314416842E-3</v>
      </c>
      <c r="D17" s="233">
        <f ca="1">_xlfn.IFNA(_xlfn.COVARIANCE.S(OFFSET(HOMECELL,MATCH($B$3,DateRange,0)-1,MATCH($A17,DataStreams,0)-1):OFFSET(HOMECELL,MATCH($B$4,DateRange,0)-1,MATCH($A17,DataStreams,0)-1),OFFSET(HOMECELL,MATCH($B$3,DateRange,0)-1,MATCH(D$6,DataStreams,0)-1):OFFSET(HOMECELL,MATCH($B$4,DateRange,0)-1,MATCH(D$6,DataStreams,0)-1)),"")</f>
        <v>2.6874238471242822E-3</v>
      </c>
      <c r="E17" s="233">
        <f ca="1">_xlfn.IFNA(_xlfn.COVARIANCE.S(OFFSET(HOMECELL,MATCH($B$3,DateRange,0)-1,MATCH($A17,DataStreams,0)-1):OFFSET(HOMECELL,MATCH($B$4,DateRange,0)-1,MATCH($A17,DataStreams,0)-1),OFFSET(HOMECELL,MATCH($B$3,DateRange,0)-1,MATCH(E$6,DataStreams,0)-1):OFFSET(HOMECELL,MATCH($B$4,DateRange,0)-1,MATCH(E$6,DataStreams,0)-1)),"")</f>
        <v>2.2267345400576672E-3</v>
      </c>
      <c r="F17" s="233">
        <f ca="1">_xlfn.IFNA(_xlfn.COVARIANCE.S(OFFSET(HOMECELL,MATCH($B$3,DateRange,0)-1,MATCH($A17,DataStreams,0)-1):OFFSET(HOMECELL,MATCH($B$4,DateRange,0)-1,MATCH($A17,DataStreams,0)-1),OFFSET(HOMECELL,MATCH($B$3,DateRange,0)-1,MATCH(F$6,DataStreams,0)-1):OFFSET(HOMECELL,MATCH($B$4,DateRange,0)-1,MATCH(F$6,DataStreams,0)-1)),"")</f>
        <v>2.3720244545734222E-3</v>
      </c>
      <c r="G17" s="233">
        <f ca="1">_xlfn.IFNA(_xlfn.COVARIANCE.S(OFFSET(HOMECELL,MATCH($B$3,DateRange,0)-1,MATCH($A17,DataStreams,0)-1):OFFSET(HOMECELL,MATCH($B$4,DateRange,0)-1,MATCH($A17,DataStreams,0)-1),OFFSET(HOMECELL,MATCH($B$3,DateRange,0)-1,MATCH(G$6,DataStreams,0)-1):OFFSET(HOMECELL,MATCH($B$4,DateRange,0)-1,MATCH(G$6,DataStreams,0)-1)),"")</f>
        <v>1.8645200995560686E-3</v>
      </c>
      <c r="H17" s="233">
        <f ca="1">_xlfn.IFNA(_xlfn.COVARIANCE.S(OFFSET(HOMECELL,MATCH($B$3,DateRange,0)-1,MATCH($A17,DataStreams,0)-1):OFFSET(HOMECELL,MATCH($B$4,DateRange,0)-1,MATCH($A17,DataStreams,0)-1),OFFSET(HOMECELL,MATCH($B$3,DateRange,0)-1,MATCH(H$6,DataStreams,0)-1):OFFSET(HOMECELL,MATCH($B$4,DateRange,0)-1,MATCH(H$6,DataStreams,0)-1)),"")</f>
        <v>1.485013072201545E-3</v>
      </c>
      <c r="I17" s="233">
        <f ca="1">_xlfn.IFNA(_xlfn.COVARIANCE.S(OFFSET(HOMECELL,MATCH($B$3,DateRange,0)-1,MATCH($A17,DataStreams,0)-1):OFFSET(HOMECELL,MATCH($B$4,DateRange,0)-1,MATCH($A17,DataStreams,0)-1),OFFSET(HOMECELL,MATCH($B$3,DateRange,0)-1,MATCH(I$6,DataStreams,0)-1):OFFSET(HOMECELL,MATCH($B$4,DateRange,0)-1,MATCH(I$6,DataStreams,0)-1)),"")</f>
        <v>9.0957622052260457E-4</v>
      </c>
      <c r="J17" s="233">
        <f ca="1">_xlfn.IFNA(_xlfn.COVARIANCE.S(OFFSET(HOMECELL,MATCH($B$3,DateRange,0)-1,MATCH($A17,DataStreams,0)-1):OFFSET(HOMECELL,MATCH($B$4,DateRange,0)-1,MATCH($A17,DataStreams,0)-1),OFFSET(HOMECELL,MATCH($B$3,DateRange,0)-1,MATCH(J$6,DataStreams,0)-1):OFFSET(HOMECELL,MATCH($B$4,DateRange,0)-1,MATCH(J$6,DataStreams,0)-1)),"")</f>
        <v>4.7034782171227682E-3</v>
      </c>
      <c r="K17" s="233">
        <f ca="1">_xlfn.IFNA(_xlfn.COVARIANCE.S(OFFSET(HOMECELL,MATCH($B$3,DateRange,0)-1,MATCH($A17,DataStreams,0)-1):OFFSET(HOMECELL,MATCH($B$4,DateRange,0)-1,MATCH($A17,DataStreams,0)-1),OFFSET(HOMECELL,MATCH($B$3,DateRange,0)-1,MATCH(K$6,DataStreams,0)-1):OFFSET(HOMECELL,MATCH($B$4,DateRange,0)-1,MATCH(K$6,DataStreams,0)-1)),"")</f>
        <v>2.2014691522205371E-3</v>
      </c>
      <c r="L17" s="233">
        <f ca="1">_xlfn.IFNA(_xlfn.COVARIANCE.S(OFFSET(HOMECELL,MATCH($B$3,DateRange,0)-1,MATCH($A17,DataStreams,0)-1):OFFSET(HOMECELL,MATCH($B$4,DateRange,0)-1,MATCH($A17,DataStreams,0)-1),OFFSET(HOMECELL,MATCH($B$3,DateRange,0)-1,MATCH(L$6,DataStreams,0)-1):OFFSET(HOMECELL,MATCH($B$4,DateRange,0)-1,MATCH(L$6,DataStreams,0)-1)),"")</f>
        <v>1.4324594788087661E-3</v>
      </c>
      <c r="M17" s="233">
        <f ca="1">_xlfn.IFNA(_xlfn.COVARIANCE.S(OFFSET(HOMECELL,MATCH($B$3,DateRange,0)-1,MATCH($A17,DataStreams,0)-1):OFFSET(HOMECELL,MATCH($B$4,DateRange,0)-1,MATCH($A17,DataStreams,0)-1),OFFSET(HOMECELL,MATCH($B$3,DateRange,0)-1,MATCH(M$6,DataStreams,0)-1):OFFSET(HOMECELL,MATCH($B$4,DateRange,0)-1,MATCH(M$6,DataStreams,0)-1)),"")</f>
        <v>1.9400618859722874E-3</v>
      </c>
      <c r="N17" s="233">
        <f ca="1">_xlfn.IFNA(_xlfn.COVARIANCE.S(OFFSET(HOMECELL,MATCH($B$3,DateRange,0)-1,MATCH($A17,DataStreams,0)-1):OFFSET(HOMECELL,MATCH($B$4,DateRange,0)-1,MATCH($A17,DataStreams,0)-1),OFFSET(HOMECELL,MATCH($B$3,DateRange,0)-1,MATCH(N$6,DataStreams,0)-1):OFFSET(HOMECELL,MATCH($B$4,DateRange,0)-1,MATCH(N$6,DataStreams,0)-1)),"")</f>
        <v>4.0015041610852262E-3</v>
      </c>
      <c r="O17" s="233">
        <f ca="1">_xlfn.IFNA(_xlfn.COVARIANCE.S(OFFSET(HOMECELL,MATCH($B$3,DateRange,0)-1,MATCH($A17,DataStreams,0)-1):OFFSET(HOMECELL,MATCH($B$4,DateRange,0)-1,MATCH($A17,DataStreams,0)-1),OFFSET(HOMECELL,MATCH($B$3,DateRange,0)-1,MATCH(O$6,DataStreams,0)-1):OFFSET(HOMECELL,MATCH($B$4,DateRange,0)-1,MATCH(O$6,DataStreams,0)-1)),"")</f>
        <v>3.3271964250482277E-3</v>
      </c>
      <c r="P17" s="233">
        <f ca="1">_xlfn.IFNA(_xlfn.COVARIANCE.S(OFFSET(HOMECELL,MATCH($B$3,DateRange,0)-1,MATCH($A17,DataStreams,0)-1):OFFSET(HOMECELL,MATCH($B$4,DateRange,0)-1,MATCH($A17,DataStreams,0)-1),OFFSET(HOMECELL,MATCH($B$3,DateRange,0)-1,MATCH(P$6,DataStreams,0)-1):OFFSET(HOMECELL,MATCH($B$4,DateRange,0)-1,MATCH(P$6,DataStreams,0)-1)),"")</f>
        <v>2.1947804100609192E-3</v>
      </c>
      <c r="Q17" s="233">
        <f ca="1">_xlfn.IFNA(_xlfn.COVARIANCE.S(OFFSET(HOMECELL,MATCH($B$3,DateRange,0)-1,MATCH($A17,DataStreams,0)-1):OFFSET(HOMECELL,MATCH($B$4,DateRange,0)-1,MATCH($A17,DataStreams,0)-1),OFFSET(HOMECELL,MATCH($B$3,DateRange,0)-1,MATCH(Q$6,DataStreams,0)-1):OFFSET(HOMECELL,MATCH($B$4,DateRange,0)-1,MATCH(Q$6,DataStreams,0)-1)),"")</f>
        <v>2.5914571351534684E-3</v>
      </c>
      <c r="R17" s="233">
        <f ca="1">_xlfn.IFNA(_xlfn.COVARIANCE.S(OFFSET(HOMECELL,MATCH($B$3,DateRange,0)-1,MATCH($A17,DataStreams,0)-1):OFFSET(HOMECELL,MATCH($B$4,DateRange,0)-1,MATCH($A17,DataStreams,0)-1),OFFSET(HOMECELL,MATCH($B$3,DateRange,0)-1,MATCH(R$6,DataStreams,0)-1):OFFSET(HOMECELL,MATCH($B$4,DateRange,0)-1,MATCH(R$6,DataStreams,0)-1)),"")</f>
        <v>2.1725628121840477E-3</v>
      </c>
      <c r="S17" s="233">
        <f ca="1">_xlfn.IFNA(_xlfn.COVARIANCE.S(OFFSET(HOMECELL,MATCH($B$3,DateRange,0)-1,MATCH($A17,DataStreams,0)-1):OFFSET(HOMECELL,MATCH($B$4,DateRange,0)-1,MATCH($A17,DataStreams,0)-1),OFFSET(HOMECELL,MATCH($B$3,DateRange,0)-1,MATCH(S$6,DataStreams,0)-1):OFFSET(HOMECELL,MATCH($B$4,DateRange,0)-1,MATCH(S$6,DataStreams,0)-1)),"")</f>
        <v>1.8046564913508309E-3</v>
      </c>
      <c r="T17" s="233">
        <f ca="1">_xlfn.IFNA(_xlfn.COVARIANCE.S(OFFSET(HOMECELL,MATCH($B$3,DateRange,0)-1,MATCH($A17,DataStreams,0)-1):OFFSET(HOMECELL,MATCH($B$4,DateRange,0)-1,MATCH($A17,DataStreams,0)-1),OFFSET(HOMECELL,MATCH($B$3,DateRange,0)-1,MATCH(T$6,DataStreams,0)-1):OFFSET(HOMECELL,MATCH($B$4,DateRange,0)-1,MATCH(T$6,DataStreams,0)-1)),"")</f>
        <v>2.8662098759646634E-3</v>
      </c>
      <c r="U17" s="233">
        <f ca="1">_xlfn.IFNA(_xlfn.COVARIANCE.S(OFFSET(HOMECELL,MATCH($B$3,DateRange,0)-1,MATCH($A17,DataStreams,0)-1):OFFSET(HOMECELL,MATCH($B$4,DateRange,0)-1,MATCH($A17,DataStreams,0)-1),OFFSET(HOMECELL,MATCH($B$3,DateRange,0)-1,MATCH(U$6,DataStreams,0)-1):OFFSET(HOMECELL,MATCH($B$4,DateRange,0)-1,MATCH(U$6,DataStreams,0)-1)),"")</f>
        <v>9.8002887173781039E-4</v>
      </c>
      <c r="V17" s="233">
        <f ca="1">_xlfn.IFNA(_xlfn.COVARIANCE.S(OFFSET(HOMECELL,MATCH($B$3,DateRange,0)-1,MATCH($A17,DataStreams,0)-1):OFFSET(HOMECELL,MATCH($B$4,DateRange,0)-1,MATCH($A17,DataStreams,0)-1),OFFSET(HOMECELL,MATCH($B$3,DateRange,0)-1,MATCH(V$6,DataStreams,0)-1):OFFSET(HOMECELL,MATCH($B$4,DateRange,0)-1,MATCH(V$6,DataStreams,0)-1)),"")</f>
        <v>2.0828949163233033E-3</v>
      </c>
      <c r="W17" s="233">
        <f ca="1">_xlfn.IFNA(_xlfn.COVARIANCE.S(OFFSET(HOMECELL,MATCH($B$3,DateRange,0)-1,MATCH($A17,DataStreams,0)-1):OFFSET(HOMECELL,MATCH($B$4,DateRange,0)-1,MATCH($A17,DataStreams,0)-1),OFFSET(HOMECELL,MATCH($B$3,DateRange,0)-1,MATCH(W$6,DataStreams,0)-1):OFFSET(HOMECELL,MATCH($B$4,DateRange,0)-1,MATCH(W$6,DataStreams,0)-1)),"")</f>
        <v>1.9871332658356784E-3</v>
      </c>
      <c r="X17" s="233">
        <f ca="1">_xlfn.IFNA(_xlfn.COVARIANCE.S(OFFSET(HOMECELL,MATCH($B$3,DateRange,0)-1,MATCH($A17,DataStreams,0)-1):OFFSET(HOMECELL,MATCH($B$4,DateRange,0)-1,MATCH($A17,DataStreams,0)-1),OFFSET(HOMECELL,MATCH($B$3,DateRange,0)-1,MATCH(X$6,DataStreams,0)-1):OFFSET(HOMECELL,MATCH($B$4,DateRange,0)-1,MATCH(X$6,DataStreams,0)-1)),"")</f>
        <v>2.059269327046176E-3</v>
      </c>
      <c r="Y17" s="233">
        <f ca="1">_xlfn.IFNA(_xlfn.COVARIANCE.S(OFFSET(HOMECELL,MATCH($B$3,DateRange,0)-1,MATCH($A17,DataStreams,0)-1):OFFSET(HOMECELL,MATCH($B$4,DateRange,0)-1,MATCH($A17,DataStreams,0)-1),OFFSET(HOMECELL,MATCH($B$3,DateRange,0)-1,MATCH(Y$6,DataStreams,0)-1):OFFSET(HOMECELL,MATCH($B$4,DateRange,0)-1,MATCH(Y$6,DataStreams,0)-1)),"")</f>
        <v>3.2897635708876356E-3</v>
      </c>
      <c r="Z17" s="233">
        <f ca="1">_xlfn.IFNA(_xlfn.COVARIANCE.S(OFFSET(HOMECELL,MATCH($B$3,DateRange,0)-1,MATCH($A17,DataStreams,0)-1):OFFSET(HOMECELL,MATCH($B$4,DateRange,0)-1,MATCH($A17,DataStreams,0)-1),OFFSET(HOMECELL,MATCH($B$3,DateRange,0)-1,MATCH(Z$6,DataStreams,0)-1):OFFSET(HOMECELL,MATCH($B$4,DateRange,0)-1,MATCH(Z$6,DataStreams,0)-1)),"")</f>
        <v>1.7667687737364698E-3</v>
      </c>
      <c r="AA17" s="233">
        <f ca="1">_xlfn.IFNA(_xlfn.COVARIANCE.S(OFFSET(HOMECELL,MATCH($B$3,DateRange,0)-1,MATCH($A17,DataStreams,0)-1):OFFSET(HOMECELL,MATCH($B$4,DateRange,0)-1,MATCH($A17,DataStreams,0)-1),OFFSET(HOMECELL,MATCH($B$3,DateRange,0)-1,MATCH(AA$6,DataStreams,0)-1):OFFSET(HOMECELL,MATCH($B$4,DateRange,0)-1,MATCH(AA$6,DataStreams,0)-1)),"")</f>
        <v>1.5364273507666388E-3</v>
      </c>
      <c r="AB17" s="233">
        <f ca="1">_xlfn.IFNA(_xlfn.COVARIANCE.S(OFFSET(HOMECELL,MATCH($B$3,DateRange,0)-1,MATCH($A17,DataStreams,0)-1):OFFSET(HOMECELL,MATCH($B$4,DateRange,0)-1,MATCH($A17,DataStreams,0)-1),OFFSET(HOMECELL,MATCH($B$3,DateRange,0)-1,MATCH(AB$6,DataStreams,0)-1):OFFSET(HOMECELL,MATCH($B$4,DateRange,0)-1,MATCH(AB$6,DataStreams,0)-1)),"")</f>
        <v>6.9864494056916357E-4</v>
      </c>
      <c r="AC17" s="233">
        <f ca="1">_xlfn.IFNA(_xlfn.COVARIANCE.S(OFFSET(HOMECELL,MATCH($B$3,DateRange,0)-1,MATCH($A17,DataStreams,0)-1):OFFSET(HOMECELL,MATCH($B$4,DateRange,0)-1,MATCH($A17,DataStreams,0)-1),OFFSET(HOMECELL,MATCH($B$3,DateRange,0)-1,MATCH(AC$6,DataStreams,0)-1):OFFSET(HOMECELL,MATCH($B$4,DateRange,0)-1,MATCH(AC$6,DataStreams,0)-1)),"")</f>
        <v>3.2528820375201731E-3</v>
      </c>
      <c r="AD17" s="233">
        <f ca="1">_xlfn.IFNA(_xlfn.COVARIANCE.S(OFFSET(HOMECELL,MATCH($B$3,DateRange,0)-1,MATCH($A17,DataStreams,0)-1):OFFSET(HOMECELL,MATCH($B$4,DateRange,0)-1,MATCH($A17,DataStreams,0)-1),OFFSET(HOMECELL,MATCH($B$3,DateRange,0)-1,MATCH(AD$6,DataStreams,0)-1):OFFSET(HOMECELL,MATCH($B$4,DateRange,0)-1,MATCH(AD$6,DataStreams,0)-1)),"")</f>
        <v>1.4690063895848116E-3</v>
      </c>
      <c r="AE17" s="233">
        <f ca="1">_xlfn.IFNA(_xlfn.COVARIANCE.S(OFFSET(HOMECELL,MATCH($B$3,DateRange,0)-1,MATCH($A17,DataStreams,0)-1):OFFSET(HOMECELL,MATCH($B$4,DateRange,0)-1,MATCH($A17,DataStreams,0)-1),OFFSET(HOMECELL,MATCH($B$3,DateRange,0)-1,MATCH(AE$6,DataStreams,0)-1):OFFSET(HOMECELL,MATCH($B$4,DateRange,0)-1,MATCH(AE$6,DataStreams,0)-1)),"")</f>
        <v>2.0838648815521103E-3</v>
      </c>
      <c r="AF17" s="233">
        <f ca="1">_xlfn.IFNA(_xlfn.COVARIANCE.S(OFFSET(HOMECELL,MATCH($B$3,DateRange,0)-1,MATCH($A17,DataStreams,0)-1):OFFSET(HOMECELL,MATCH($B$4,DateRange,0)-1,MATCH($A17,DataStreams,0)-1),OFFSET(HOMECELL,MATCH($B$3,DateRange,0)-1,MATCH(AF$6,DataStreams,0)-1):OFFSET(HOMECELL,MATCH($B$4,DateRange,0)-1,MATCH(AF$6,DataStreams,0)-1)),"")</f>
        <v>2.9405106767662371E-3</v>
      </c>
      <c r="AG17" s="233">
        <f ca="1">_xlfn.IFNA(_xlfn.COVARIANCE.S(OFFSET(HOMECELL,MATCH($B$3,DateRange,0)-1,MATCH($A17,DataStreams,0)-1):OFFSET(HOMECELL,MATCH($B$4,DateRange,0)-1,MATCH($A17,DataStreams,0)-1),OFFSET(HOMECELL,MATCH($B$3,DateRange,0)-1,MATCH(AG$6,DataStreams,0)-1):OFFSET(HOMECELL,MATCH($B$4,DateRange,0)-1,MATCH(AG$6,DataStreams,0)-1)),"")</f>
        <v>1.1488847602639822E-3</v>
      </c>
      <c r="AH17" s="233">
        <f ca="1">_xlfn.IFNA(_xlfn.COVARIANCE.S(OFFSET(HOMECELL,MATCH($B$3,DateRange,0)-1,MATCH($A17,DataStreams,0)-1):OFFSET(HOMECELL,MATCH($B$4,DateRange,0)-1,MATCH($A17,DataStreams,0)-1),OFFSET(HOMECELL,MATCH($B$3,DateRange,0)-1,MATCH(AH$6,DataStreams,0)-1):OFFSET(HOMECELL,MATCH($B$4,DateRange,0)-1,MATCH(AH$6,DataStreams,0)-1)),"")</f>
        <v>2.8439750855652045E-3</v>
      </c>
      <c r="AI17" s="233">
        <f ca="1">_xlfn.IFNA(_xlfn.COVARIANCE.S(OFFSET(HOMECELL,MATCH($B$3,DateRange,0)-1,MATCH($A17,DataStreams,0)-1):OFFSET(HOMECELL,MATCH($B$4,DateRange,0)-1,MATCH($A17,DataStreams,0)-1),OFFSET(HOMECELL,MATCH($B$3,DateRange,0)-1,MATCH(AI$6,DataStreams,0)-1):OFFSET(HOMECELL,MATCH($B$4,DateRange,0)-1,MATCH(AI$6,DataStreams,0)-1)),"")</f>
        <v>1.7400388499046707E-3</v>
      </c>
      <c r="AJ17" s="233">
        <f ca="1">_xlfn.IFNA(_xlfn.COVARIANCE.S(OFFSET(HOMECELL,MATCH($B$3,DateRange,0)-1,MATCH($A17,DataStreams,0)-1):OFFSET(HOMECELL,MATCH($B$4,DateRange,0)-1,MATCH($A17,DataStreams,0)-1),OFFSET(HOMECELL,MATCH($B$3,DateRange,0)-1,MATCH(AJ$6,DataStreams,0)-1):OFFSET(HOMECELL,MATCH($B$4,DateRange,0)-1,MATCH(AJ$6,DataStreams,0)-1)),"")</f>
        <v>4.1679118022113553E-3</v>
      </c>
      <c r="AK17" s="233">
        <f ca="1">_xlfn.IFNA(_xlfn.COVARIANCE.S(OFFSET(HOMECELL,MATCH($B$3,DateRange,0)-1,MATCH($A17,DataStreams,0)-1):OFFSET(HOMECELL,MATCH($B$4,DateRange,0)-1,MATCH($A17,DataStreams,0)-1),OFFSET(HOMECELL,MATCH($B$3,DateRange,0)-1,MATCH(AK$6,DataStreams,0)-1):OFFSET(HOMECELL,MATCH($B$4,DateRange,0)-1,MATCH(AK$6,DataStreams,0)-1)),"")</f>
        <v>1.9485328338995748E-3</v>
      </c>
      <c r="AL17" s="233">
        <f ca="1">_xlfn.IFNA(_xlfn.COVARIANCE.S(OFFSET(HOMECELL,MATCH($B$3,DateRange,0)-1,MATCH($A17,DataStreams,0)-1):OFFSET(HOMECELL,MATCH($B$4,DateRange,0)-1,MATCH($A17,DataStreams,0)-1),OFFSET(HOMECELL,MATCH($B$3,DateRange,0)-1,MATCH(AL$6,DataStreams,0)-1):OFFSET(HOMECELL,MATCH($B$4,DateRange,0)-1,MATCH(AL$6,DataStreams,0)-1)),"")</f>
        <v>5.2365843713229341E-3</v>
      </c>
      <c r="AM17" s="233">
        <f ca="1">_xlfn.IFNA(_xlfn.COVARIANCE.S(OFFSET(HOMECELL,MATCH($B$3,DateRange,0)-1,MATCH($A17,DataStreams,0)-1):OFFSET(HOMECELL,MATCH($B$4,DateRange,0)-1,MATCH($A17,DataStreams,0)-1),OFFSET(HOMECELL,MATCH($B$3,DateRange,0)-1,MATCH(AM$6,DataStreams,0)-1):OFFSET(HOMECELL,MATCH($B$4,DateRange,0)-1,MATCH(AM$6,DataStreams,0)-1)),"")</f>
        <v>1.3116002863162767E-3</v>
      </c>
      <c r="AN17" s="233">
        <f ca="1">_xlfn.IFNA(_xlfn.COVARIANCE.S(OFFSET(HOMECELL,MATCH($B$3,DateRange,0)-1,MATCH($A17,DataStreams,0)-1):OFFSET(HOMECELL,MATCH($B$4,DateRange,0)-1,MATCH($A17,DataStreams,0)-1),OFFSET(HOMECELL,MATCH($B$3,DateRange,0)-1,MATCH(AN$6,DataStreams,0)-1):OFFSET(HOMECELL,MATCH($B$4,DateRange,0)-1,MATCH(AN$6,DataStreams,0)-1)),"")</f>
        <v>1.671787684156704E-3</v>
      </c>
      <c r="AO17" s="233">
        <f ca="1">_xlfn.IFNA(_xlfn.COVARIANCE.S(OFFSET(HOMECELL,MATCH($B$3,DateRange,0)-1,MATCH($A17,DataStreams,0)-1):OFFSET(HOMECELL,MATCH($B$4,DateRange,0)-1,MATCH($A17,DataStreams,0)-1),OFFSET(HOMECELL,MATCH($B$3,DateRange,0)-1,MATCH(AO$6,DataStreams,0)-1):OFFSET(HOMECELL,MATCH($B$4,DateRange,0)-1,MATCH(AO$6,DataStreams,0)-1)),"")</f>
        <v>1.0247429397559963E-3</v>
      </c>
      <c r="AP17" s="233">
        <f ca="1">_xlfn.IFNA(_xlfn.COVARIANCE.S(OFFSET(HOMECELL,MATCH($B$3,DateRange,0)-1,MATCH($A17,DataStreams,0)-1):OFFSET(HOMECELL,MATCH($B$4,DateRange,0)-1,MATCH($A17,DataStreams,0)-1),OFFSET(HOMECELL,MATCH($B$3,DateRange,0)-1,MATCH(AP$6,DataStreams,0)-1):OFFSET(HOMECELL,MATCH($B$4,DateRange,0)-1,MATCH(AP$6,DataStreams,0)-1)),"")</f>
        <v>2.2114847881663231E-3</v>
      </c>
      <c r="AQ17" s="233" t="str">
        <f ca="1">_xlfn.IFNA(_xlfn.COVARIANCE.S(OFFSET(HOMECELL,MATCH($B$3,DateRange,0)-1,MATCH($A17,DataStreams,0)-1):OFFSET(HOMECELL,MATCH($B$4,DateRange,0)-1,MATCH($A17,DataStreams,0)-1),OFFSET(HOMECELL,MATCH($B$3,DateRange,0)-1,MATCH(AQ$6,DataStreams,0)-1):OFFSET(HOMECELL,MATCH($B$4,DateRange,0)-1,MATCH(AQ$6,DataStreams,0)-1)),"")</f>
        <v/>
      </c>
      <c r="AR17" s="233" t="str">
        <f ca="1">_xlfn.IFNA(_xlfn.COVARIANCE.S(OFFSET(HOMECELL,MATCH($B$3,DateRange,0)-1,MATCH($A17,DataStreams,0)-1):OFFSET(HOMECELL,MATCH($B$4,DateRange,0)-1,MATCH($A17,DataStreams,0)-1),OFFSET(HOMECELL,MATCH($B$3,DateRange,0)-1,MATCH(AR$6,DataStreams,0)-1):OFFSET(HOMECELL,MATCH($B$4,DateRange,0)-1,MATCH(AR$6,DataStreams,0)-1)),"")</f>
        <v/>
      </c>
      <c r="AS17" s="233" t="str">
        <f ca="1">_xlfn.IFNA(_xlfn.COVARIANCE.S(OFFSET(HOMECELL,MATCH($B$3,DateRange,0)-1,MATCH($A17,DataStreams,0)-1):OFFSET(HOMECELL,MATCH($B$4,DateRange,0)-1,MATCH($A17,DataStreams,0)-1),OFFSET(HOMECELL,MATCH($B$3,DateRange,0)-1,MATCH(AS$6,DataStreams,0)-1):OFFSET(HOMECELL,MATCH($B$4,DateRange,0)-1,MATCH(AS$6,DataStreams,0)-1)),"")</f>
        <v/>
      </c>
      <c r="AT17" s="233" t="str">
        <f ca="1">_xlfn.IFNA(_xlfn.COVARIANCE.S(OFFSET(HOMECELL,MATCH($B$3,DateRange,0)-1,MATCH($A17,DataStreams,0)-1):OFFSET(HOMECELL,MATCH($B$4,DateRange,0)-1,MATCH($A17,DataStreams,0)-1),OFFSET(HOMECELL,MATCH($B$3,DateRange,0)-1,MATCH(AT$6,DataStreams,0)-1):OFFSET(HOMECELL,MATCH($B$4,DateRange,0)-1,MATCH(AT$6,DataStreams,0)-1)),"")</f>
        <v/>
      </c>
      <c r="AU17" s="233" t="str">
        <f ca="1">_xlfn.IFNA(_xlfn.COVARIANCE.S(OFFSET(HOMECELL,MATCH($B$3,DateRange,0)-1,MATCH($A17,DataStreams,0)-1):OFFSET(HOMECELL,MATCH($B$4,DateRange,0)-1,MATCH($A17,DataStreams,0)-1),OFFSET(HOMECELL,MATCH($B$3,DateRange,0)-1,MATCH(AU$6,DataStreams,0)-1):OFFSET(HOMECELL,MATCH($B$4,DateRange,0)-1,MATCH(AU$6,DataStreams,0)-1)),"")</f>
        <v/>
      </c>
      <c r="AV17" s="233" t="str">
        <f ca="1">_xlfn.IFNA(_xlfn.COVARIANCE.S(OFFSET(HOMECELL,MATCH($B$3,DateRange,0)-1,MATCH($A17,DataStreams,0)-1):OFFSET(HOMECELL,MATCH($B$4,DateRange,0)-1,MATCH($A17,DataStreams,0)-1),OFFSET(HOMECELL,MATCH($B$3,DateRange,0)-1,MATCH(AV$6,DataStreams,0)-1):OFFSET(HOMECELL,MATCH($B$4,DateRange,0)-1,MATCH(AV$6,DataStreams,0)-1)),"")</f>
        <v/>
      </c>
      <c r="AW17" s="233" t="str">
        <f ca="1">_xlfn.IFNA(_xlfn.COVARIANCE.S(OFFSET(HOMECELL,MATCH($B$3,DateRange,0)-1,MATCH($A17,DataStreams,0)-1):OFFSET(HOMECELL,MATCH($B$4,DateRange,0)-1,MATCH($A17,DataStreams,0)-1),OFFSET(HOMECELL,MATCH($B$3,DateRange,0)-1,MATCH(AW$6,DataStreams,0)-1):OFFSET(HOMECELL,MATCH($B$4,DateRange,0)-1,MATCH(AW$6,DataStreams,0)-1)),"")</f>
        <v/>
      </c>
      <c r="AX17" s="233" t="str">
        <f ca="1">_xlfn.IFNA(_xlfn.COVARIANCE.S(OFFSET(HOMECELL,MATCH($B$3,DateRange,0)-1,MATCH($A17,DataStreams,0)-1):OFFSET(HOMECELL,MATCH($B$4,DateRange,0)-1,MATCH($A17,DataStreams,0)-1),OFFSET(HOMECELL,MATCH($B$3,DateRange,0)-1,MATCH(AX$6,DataStreams,0)-1):OFFSET(HOMECELL,MATCH($B$4,DateRange,0)-1,MATCH(AX$6,DataStreams,0)-1)),"")</f>
        <v/>
      </c>
      <c r="AY17" s="233" t="str">
        <f ca="1">_xlfn.IFNA(_xlfn.COVARIANCE.S(OFFSET(HOMECELL,MATCH($B$3,DateRange,0)-1,MATCH($A17,DataStreams,0)-1):OFFSET(HOMECELL,MATCH($B$4,DateRange,0)-1,MATCH($A17,DataStreams,0)-1),OFFSET(HOMECELL,MATCH($B$3,DateRange,0)-1,MATCH(AY$6,DataStreams,0)-1):OFFSET(HOMECELL,MATCH($B$4,DateRange,0)-1,MATCH(AY$6,DataStreams,0)-1)),"")</f>
        <v/>
      </c>
      <c r="AZ17" s="233" t="str">
        <f ca="1">_xlfn.IFNA(_xlfn.COVARIANCE.S(OFFSET(HOMECELL,MATCH($B$3,DateRange,0)-1,MATCH($A17,DataStreams,0)-1):OFFSET(HOMECELL,MATCH($B$4,DateRange,0)-1,MATCH($A17,DataStreams,0)-1),OFFSET(HOMECELL,MATCH($B$3,DateRange,0)-1,MATCH(AZ$6,DataStreams,0)-1):OFFSET(HOMECELL,MATCH($B$4,DateRange,0)-1,MATCH(AZ$6,DataStreams,0)-1)),"")</f>
        <v/>
      </c>
      <c r="BA17" s="233" t="str">
        <f ca="1">_xlfn.IFNA(_xlfn.COVARIANCE.S(OFFSET(HOMECELL,MATCH($B$3,DateRange,0)-1,MATCH($A17,DataStreams,0)-1):OFFSET(HOMECELL,MATCH($B$4,DateRange,0)-1,MATCH($A17,DataStreams,0)-1),OFFSET(HOMECELL,MATCH($B$3,DateRange,0)-1,MATCH(BA$6,DataStreams,0)-1):OFFSET(HOMECELL,MATCH($B$4,DateRange,0)-1,MATCH(BA$6,DataStreams,0)-1)),"")</f>
        <v/>
      </c>
      <c r="BB17" s="233" t="str">
        <f ca="1">_xlfn.IFNA(_xlfn.COVARIANCE.S(OFFSET(HOMECELL,MATCH($B$3,DateRange,0)-1,MATCH($A17,DataStreams,0)-1):OFFSET(HOMECELL,MATCH($B$4,DateRange,0)-1,MATCH($A17,DataStreams,0)-1),OFFSET(HOMECELL,MATCH($B$3,DateRange,0)-1,MATCH(BB$6,DataStreams,0)-1):OFFSET(HOMECELL,MATCH($B$4,DateRange,0)-1,MATCH(BB$6,DataStreams,0)-1)),"")</f>
        <v/>
      </c>
      <c r="BC17" s="236"/>
    </row>
    <row r="18" spans="1:55">
      <c r="A18" s="239" t="str">
        <f ca="1"/>
        <v>CMCSA</v>
      </c>
      <c r="B18" s="233">
        <f ca="1">_xlfn.IFNA(_xlfn.COVARIANCE.S(OFFSET(HOMECELL,MATCH($B$3,DateRange,0)-1,MATCH($A18,DataStreams,0)-1):OFFSET(HOMECELL,MATCH($B$4,DateRange,0)-1,MATCH($A18,DataStreams,0)-1),OFFSET(HOMECELL,MATCH($B$3,DateRange,0)-1,MATCH(B$6,DataStreams,0)-1):OFFSET(HOMECELL,MATCH($B$4,DateRange,0)-1,MATCH(B$6,DataStreams,0)-1)),"")</f>
        <v>3.6984118893358615E-5</v>
      </c>
      <c r="C18" s="233">
        <f ca="1">_xlfn.IFNA(_xlfn.COVARIANCE.S(OFFSET(HOMECELL,MATCH($B$3,DateRange,0)-1,MATCH($A18,DataStreams,0)-1):OFFSET(HOMECELL,MATCH($B$4,DateRange,0)-1,MATCH($A18,DataStreams,0)-1),OFFSET(HOMECELL,MATCH($B$3,DateRange,0)-1,MATCH(C$6,DataStreams,0)-1):OFFSET(HOMECELL,MATCH($B$4,DateRange,0)-1,MATCH(C$6,DataStreams,0)-1)),"")</f>
        <v>2.4582449647299956E-3</v>
      </c>
      <c r="D18" s="233">
        <f ca="1">_xlfn.IFNA(_xlfn.COVARIANCE.S(OFFSET(HOMECELL,MATCH($B$3,DateRange,0)-1,MATCH($A18,DataStreams,0)-1):OFFSET(HOMECELL,MATCH($B$4,DateRange,0)-1,MATCH($A18,DataStreams,0)-1),OFFSET(HOMECELL,MATCH($B$3,DateRange,0)-1,MATCH(D$6,DataStreams,0)-1):OFFSET(HOMECELL,MATCH($B$4,DateRange,0)-1,MATCH(D$6,DataStreams,0)-1)),"")</f>
        <v>3.0866544580996414E-3</v>
      </c>
      <c r="E18" s="233">
        <f ca="1">_xlfn.IFNA(_xlfn.COVARIANCE.S(OFFSET(HOMECELL,MATCH($B$3,DateRange,0)-1,MATCH($A18,DataStreams,0)-1):OFFSET(HOMECELL,MATCH($B$4,DateRange,0)-1,MATCH($A18,DataStreams,0)-1),OFFSET(HOMECELL,MATCH($B$3,DateRange,0)-1,MATCH(E$6,DataStreams,0)-1):OFFSET(HOMECELL,MATCH($B$4,DateRange,0)-1,MATCH(E$6,DataStreams,0)-1)),"")</f>
        <v>2.9302909768836858E-3</v>
      </c>
      <c r="F18" s="233">
        <f ca="1">_xlfn.IFNA(_xlfn.COVARIANCE.S(OFFSET(HOMECELL,MATCH($B$3,DateRange,0)-1,MATCH($A18,DataStreams,0)-1):OFFSET(HOMECELL,MATCH($B$4,DateRange,0)-1,MATCH($A18,DataStreams,0)-1),OFFSET(HOMECELL,MATCH($B$3,DateRange,0)-1,MATCH(F$6,DataStreams,0)-1):OFFSET(HOMECELL,MATCH($B$4,DateRange,0)-1,MATCH(F$6,DataStreams,0)-1)),"")</f>
        <v>2.6288563359665481E-3</v>
      </c>
      <c r="G18" s="233">
        <f ca="1">_xlfn.IFNA(_xlfn.COVARIANCE.S(OFFSET(HOMECELL,MATCH($B$3,DateRange,0)-1,MATCH($A18,DataStreams,0)-1):OFFSET(HOMECELL,MATCH($B$4,DateRange,0)-1,MATCH($A18,DataStreams,0)-1),OFFSET(HOMECELL,MATCH($B$3,DateRange,0)-1,MATCH(G$6,DataStreams,0)-1):OFFSET(HOMECELL,MATCH($B$4,DateRange,0)-1,MATCH(G$6,DataStreams,0)-1)),"")</f>
        <v>2.6828186861396577E-3</v>
      </c>
      <c r="H18" s="233">
        <f ca="1">_xlfn.IFNA(_xlfn.COVARIANCE.S(OFFSET(HOMECELL,MATCH($B$3,DateRange,0)-1,MATCH($A18,DataStreams,0)-1):OFFSET(HOMECELL,MATCH($B$4,DateRange,0)-1,MATCH($A18,DataStreams,0)-1),OFFSET(HOMECELL,MATCH($B$3,DateRange,0)-1,MATCH(H$6,DataStreams,0)-1):OFFSET(HOMECELL,MATCH($B$4,DateRange,0)-1,MATCH(H$6,DataStreams,0)-1)),"")</f>
        <v>1.3087253054240111E-3</v>
      </c>
      <c r="I18" s="233">
        <f ca="1">_xlfn.IFNA(_xlfn.COVARIANCE.S(OFFSET(HOMECELL,MATCH($B$3,DateRange,0)-1,MATCH($A18,DataStreams,0)-1):OFFSET(HOMECELL,MATCH($B$4,DateRange,0)-1,MATCH($A18,DataStreams,0)-1),OFFSET(HOMECELL,MATCH($B$3,DateRange,0)-1,MATCH(I$6,DataStreams,0)-1):OFFSET(HOMECELL,MATCH($B$4,DateRange,0)-1,MATCH(I$6,DataStreams,0)-1)),"")</f>
        <v>5.6660868396216759E-3</v>
      </c>
      <c r="J18" s="233">
        <f ca="1">_xlfn.IFNA(_xlfn.COVARIANCE.S(OFFSET(HOMECELL,MATCH($B$3,DateRange,0)-1,MATCH($A18,DataStreams,0)-1):OFFSET(HOMECELL,MATCH($B$4,DateRange,0)-1,MATCH($A18,DataStreams,0)-1),OFFSET(HOMECELL,MATCH($B$3,DateRange,0)-1,MATCH(J$6,DataStreams,0)-1):OFFSET(HOMECELL,MATCH($B$4,DateRange,0)-1,MATCH(J$6,DataStreams,0)-1)),"")</f>
        <v>2.2014691522205371E-3</v>
      </c>
      <c r="K18" s="233">
        <f ca="1">_xlfn.IFNA(_xlfn.COVARIANCE.S(OFFSET(HOMECELL,MATCH($B$3,DateRange,0)-1,MATCH($A18,DataStreams,0)-1):OFFSET(HOMECELL,MATCH($B$4,DateRange,0)-1,MATCH($A18,DataStreams,0)-1),OFFSET(HOMECELL,MATCH($B$3,DateRange,0)-1,MATCH(K$6,DataStreams,0)-1):OFFSET(HOMECELL,MATCH($B$4,DateRange,0)-1,MATCH(K$6,DataStreams,0)-1)),"")</f>
        <v>6.070579897811572E-3</v>
      </c>
      <c r="L18" s="233">
        <f ca="1">_xlfn.IFNA(_xlfn.COVARIANCE.S(OFFSET(HOMECELL,MATCH($B$3,DateRange,0)-1,MATCH($A18,DataStreams,0)-1):OFFSET(HOMECELL,MATCH($B$4,DateRange,0)-1,MATCH($A18,DataStreams,0)-1),OFFSET(HOMECELL,MATCH($B$3,DateRange,0)-1,MATCH(L$6,DataStreams,0)-1):OFFSET(HOMECELL,MATCH($B$4,DateRange,0)-1,MATCH(L$6,DataStreams,0)-1)),"")</f>
        <v>2.502478382120389E-3</v>
      </c>
      <c r="M18" s="233">
        <f ca="1">_xlfn.IFNA(_xlfn.COVARIANCE.S(OFFSET(HOMECELL,MATCH($B$3,DateRange,0)-1,MATCH($A18,DataStreams,0)-1):OFFSET(HOMECELL,MATCH($B$4,DateRange,0)-1,MATCH($A18,DataStreams,0)-1),OFFSET(HOMECELL,MATCH($B$3,DateRange,0)-1,MATCH(M$6,DataStreams,0)-1):OFFSET(HOMECELL,MATCH($B$4,DateRange,0)-1,MATCH(M$6,DataStreams,0)-1)),"")</f>
        <v>2.8968522684459969E-3</v>
      </c>
      <c r="N18" s="233">
        <f ca="1">_xlfn.IFNA(_xlfn.COVARIANCE.S(OFFSET(HOMECELL,MATCH($B$3,DateRange,0)-1,MATCH($A18,DataStreams,0)-1):OFFSET(HOMECELL,MATCH($B$4,DateRange,0)-1,MATCH($A18,DataStreams,0)-1),OFFSET(HOMECELL,MATCH($B$3,DateRange,0)-1,MATCH(N$6,DataStreams,0)-1):OFFSET(HOMECELL,MATCH($B$4,DateRange,0)-1,MATCH(N$6,DataStreams,0)-1)),"")</f>
        <v>4.7430820968856974E-3</v>
      </c>
      <c r="O18" s="233">
        <f ca="1">_xlfn.IFNA(_xlfn.COVARIANCE.S(OFFSET(HOMECELL,MATCH($B$3,DateRange,0)-1,MATCH($A18,DataStreams,0)-1):OFFSET(HOMECELL,MATCH($B$4,DateRange,0)-1,MATCH($A18,DataStreams,0)-1),OFFSET(HOMECELL,MATCH($B$3,DateRange,0)-1,MATCH(O$6,DataStreams,0)-1):OFFSET(HOMECELL,MATCH($B$4,DateRange,0)-1,MATCH(O$6,DataStreams,0)-1)),"")</f>
        <v>4.3785840163202278E-3</v>
      </c>
      <c r="P18" s="233">
        <f ca="1">_xlfn.IFNA(_xlfn.COVARIANCE.S(OFFSET(HOMECELL,MATCH($B$3,DateRange,0)-1,MATCH($A18,DataStreams,0)-1):OFFSET(HOMECELL,MATCH($B$4,DateRange,0)-1,MATCH($A18,DataStreams,0)-1),OFFSET(HOMECELL,MATCH($B$3,DateRange,0)-1,MATCH(P$6,DataStreams,0)-1):OFFSET(HOMECELL,MATCH($B$4,DateRange,0)-1,MATCH(P$6,DataStreams,0)-1)),"")</f>
        <v>2.3023730352463804E-3</v>
      </c>
      <c r="Q18" s="233">
        <f ca="1">_xlfn.IFNA(_xlfn.COVARIANCE.S(OFFSET(HOMECELL,MATCH($B$3,DateRange,0)-1,MATCH($A18,DataStreams,0)-1):OFFSET(HOMECELL,MATCH($B$4,DateRange,0)-1,MATCH($A18,DataStreams,0)-1),OFFSET(HOMECELL,MATCH($B$3,DateRange,0)-1,MATCH(Q$6,DataStreams,0)-1):OFFSET(HOMECELL,MATCH($B$4,DateRange,0)-1,MATCH(Q$6,DataStreams,0)-1)),"")</f>
        <v>5.8961520715562583E-3</v>
      </c>
      <c r="R18" s="233">
        <f ca="1">_xlfn.IFNA(_xlfn.COVARIANCE.S(OFFSET(HOMECELL,MATCH($B$3,DateRange,0)-1,MATCH($A18,DataStreams,0)-1):OFFSET(HOMECELL,MATCH($B$4,DateRange,0)-1,MATCH($A18,DataStreams,0)-1),OFFSET(HOMECELL,MATCH($B$3,DateRange,0)-1,MATCH(R$6,DataStreams,0)-1):OFFSET(HOMECELL,MATCH($B$4,DateRange,0)-1,MATCH(R$6,DataStreams,0)-1)),"")</f>
        <v>1.6014657495523996E-3</v>
      </c>
      <c r="S18" s="233">
        <f ca="1">_xlfn.IFNA(_xlfn.COVARIANCE.S(OFFSET(HOMECELL,MATCH($B$3,DateRange,0)-1,MATCH($A18,DataStreams,0)-1):OFFSET(HOMECELL,MATCH($B$4,DateRange,0)-1,MATCH($A18,DataStreams,0)-1),OFFSET(HOMECELL,MATCH($B$3,DateRange,0)-1,MATCH(S$6,DataStreams,0)-1):OFFSET(HOMECELL,MATCH($B$4,DateRange,0)-1,MATCH(S$6,DataStreams,0)-1)),"")</f>
        <v>1.2266276720184685E-3</v>
      </c>
      <c r="T18" s="233">
        <f ca="1">_xlfn.IFNA(_xlfn.COVARIANCE.S(OFFSET(HOMECELL,MATCH($B$3,DateRange,0)-1,MATCH($A18,DataStreams,0)-1):OFFSET(HOMECELL,MATCH($B$4,DateRange,0)-1,MATCH($A18,DataStreams,0)-1),OFFSET(HOMECELL,MATCH($B$3,DateRange,0)-1,MATCH(T$6,DataStreams,0)-1):OFFSET(HOMECELL,MATCH($B$4,DateRange,0)-1,MATCH(T$6,DataStreams,0)-1)),"")</f>
        <v>5.8251952775520994E-3</v>
      </c>
      <c r="U18" s="233">
        <f ca="1">_xlfn.IFNA(_xlfn.COVARIANCE.S(OFFSET(HOMECELL,MATCH($B$3,DateRange,0)-1,MATCH($A18,DataStreams,0)-1):OFFSET(HOMECELL,MATCH($B$4,DateRange,0)-1,MATCH($A18,DataStreams,0)-1),OFFSET(HOMECELL,MATCH($B$3,DateRange,0)-1,MATCH(U$6,DataStreams,0)-1):OFFSET(HOMECELL,MATCH($B$4,DateRange,0)-1,MATCH(U$6,DataStreams,0)-1)),"")</f>
        <v>1.7353562935994728E-3</v>
      </c>
      <c r="V18" s="233">
        <f ca="1">_xlfn.IFNA(_xlfn.COVARIANCE.S(OFFSET(HOMECELL,MATCH($B$3,DateRange,0)-1,MATCH($A18,DataStreams,0)-1):OFFSET(HOMECELL,MATCH($B$4,DateRange,0)-1,MATCH($A18,DataStreams,0)-1),OFFSET(HOMECELL,MATCH($B$3,DateRange,0)-1,MATCH(V$6,DataStreams,0)-1):OFFSET(HOMECELL,MATCH($B$4,DateRange,0)-1,MATCH(V$6,DataStreams,0)-1)),"")</f>
        <v>3.1251994786745097E-3</v>
      </c>
      <c r="W18" s="233">
        <f ca="1">_xlfn.IFNA(_xlfn.COVARIANCE.S(OFFSET(HOMECELL,MATCH($B$3,DateRange,0)-1,MATCH($A18,DataStreams,0)-1):OFFSET(HOMECELL,MATCH($B$4,DateRange,0)-1,MATCH($A18,DataStreams,0)-1),OFFSET(HOMECELL,MATCH($B$3,DateRange,0)-1,MATCH(W$6,DataStreams,0)-1):OFFSET(HOMECELL,MATCH($B$4,DateRange,0)-1,MATCH(W$6,DataStreams,0)-1)),"")</f>
        <v>2.4149521486232649E-3</v>
      </c>
      <c r="X18" s="233">
        <f ca="1">_xlfn.IFNA(_xlfn.COVARIANCE.S(OFFSET(HOMECELL,MATCH($B$3,DateRange,0)-1,MATCH($A18,DataStreams,0)-1):OFFSET(HOMECELL,MATCH($B$4,DateRange,0)-1,MATCH($A18,DataStreams,0)-1),OFFSET(HOMECELL,MATCH($B$3,DateRange,0)-1,MATCH(X$6,DataStreams,0)-1):OFFSET(HOMECELL,MATCH($B$4,DateRange,0)-1,MATCH(X$6,DataStreams,0)-1)),"")</f>
        <v>4.1732829454442788E-3</v>
      </c>
      <c r="Y18" s="233">
        <f ca="1">_xlfn.IFNA(_xlfn.COVARIANCE.S(OFFSET(HOMECELL,MATCH($B$3,DateRange,0)-1,MATCH($A18,DataStreams,0)-1):OFFSET(HOMECELL,MATCH($B$4,DateRange,0)-1,MATCH($A18,DataStreams,0)-1),OFFSET(HOMECELL,MATCH($B$3,DateRange,0)-1,MATCH(Y$6,DataStreams,0)-1):OFFSET(HOMECELL,MATCH($B$4,DateRange,0)-1,MATCH(Y$6,DataStreams,0)-1)),"")</f>
        <v>4.5408486759879836E-3</v>
      </c>
      <c r="Z18" s="233">
        <f ca="1">_xlfn.IFNA(_xlfn.COVARIANCE.S(OFFSET(HOMECELL,MATCH($B$3,DateRange,0)-1,MATCH($A18,DataStreams,0)-1):OFFSET(HOMECELL,MATCH($B$4,DateRange,0)-1,MATCH($A18,DataStreams,0)-1),OFFSET(HOMECELL,MATCH($B$3,DateRange,0)-1,MATCH(Z$6,DataStreams,0)-1):OFFSET(HOMECELL,MATCH($B$4,DateRange,0)-1,MATCH(Z$6,DataStreams,0)-1)),"")</f>
        <v>1.7106662806507245E-3</v>
      </c>
      <c r="AA18" s="233">
        <f ca="1">_xlfn.IFNA(_xlfn.COVARIANCE.S(OFFSET(HOMECELL,MATCH($B$3,DateRange,0)-1,MATCH($A18,DataStreams,0)-1):OFFSET(HOMECELL,MATCH($B$4,DateRange,0)-1,MATCH($A18,DataStreams,0)-1),OFFSET(HOMECELL,MATCH($B$3,DateRange,0)-1,MATCH(AA$6,DataStreams,0)-1):OFFSET(HOMECELL,MATCH($B$4,DateRange,0)-1,MATCH(AA$6,DataStreams,0)-1)),"")</f>
        <v>2.5460966453029052E-3</v>
      </c>
      <c r="AB18" s="233">
        <f ca="1">_xlfn.IFNA(_xlfn.COVARIANCE.S(OFFSET(HOMECELL,MATCH($B$3,DateRange,0)-1,MATCH($A18,DataStreams,0)-1):OFFSET(HOMECELL,MATCH($B$4,DateRange,0)-1,MATCH($A18,DataStreams,0)-1),OFFSET(HOMECELL,MATCH($B$3,DateRange,0)-1,MATCH(AB$6,DataStreams,0)-1):OFFSET(HOMECELL,MATCH($B$4,DateRange,0)-1,MATCH(AB$6,DataStreams,0)-1)),"")</f>
        <v>7.8376755726632759E-4</v>
      </c>
      <c r="AC18" s="233">
        <f ca="1">_xlfn.IFNA(_xlfn.COVARIANCE.S(OFFSET(HOMECELL,MATCH($B$3,DateRange,0)-1,MATCH($A18,DataStreams,0)-1):OFFSET(HOMECELL,MATCH($B$4,DateRange,0)-1,MATCH($A18,DataStreams,0)-1),OFFSET(HOMECELL,MATCH($B$3,DateRange,0)-1,MATCH(AC$6,DataStreams,0)-1):OFFSET(HOMECELL,MATCH($B$4,DateRange,0)-1,MATCH(AC$6,DataStreams,0)-1)),"")</f>
        <v>3.5483765808773456E-3</v>
      </c>
      <c r="AD18" s="233">
        <f ca="1">_xlfn.IFNA(_xlfn.COVARIANCE.S(OFFSET(HOMECELL,MATCH($B$3,DateRange,0)-1,MATCH($A18,DataStreams,0)-1):OFFSET(HOMECELL,MATCH($B$4,DateRange,0)-1,MATCH($A18,DataStreams,0)-1),OFFSET(HOMECELL,MATCH($B$3,DateRange,0)-1,MATCH(AD$6,DataStreams,0)-1):OFFSET(HOMECELL,MATCH($B$4,DateRange,0)-1,MATCH(AD$6,DataStreams,0)-1)),"")</f>
        <v>-1.1994052084904587E-4</v>
      </c>
      <c r="AE18" s="233">
        <f ca="1">_xlfn.IFNA(_xlfn.COVARIANCE.S(OFFSET(HOMECELL,MATCH($B$3,DateRange,0)-1,MATCH($A18,DataStreams,0)-1):OFFSET(HOMECELL,MATCH($B$4,DateRange,0)-1,MATCH($A18,DataStreams,0)-1),OFFSET(HOMECELL,MATCH($B$3,DateRange,0)-1,MATCH(AE$6,DataStreams,0)-1):OFFSET(HOMECELL,MATCH($B$4,DateRange,0)-1,MATCH(AE$6,DataStreams,0)-1)),"")</f>
        <v>2.5073041167842391E-3</v>
      </c>
      <c r="AF18" s="233">
        <f ca="1">_xlfn.IFNA(_xlfn.COVARIANCE.S(OFFSET(HOMECELL,MATCH($B$3,DateRange,0)-1,MATCH($A18,DataStreams,0)-1):OFFSET(HOMECELL,MATCH($B$4,DateRange,0)-1,MATCH($A18,DataStreams,0)-1),OFFSET(HOMECELL,MATCH($B$3,DateRange,0)-1,MATCH(AF$6,DataStreams,0)-1):OFFSET(HOMECELL,MATCH($B$4,DateRange,0)-1,MATCH(AF$6,DataStreams,0)-1)),"")</f>
        <v>2.5901801071228784E-3</v>
      </c>
      <c r="AG18" s="233">
        <f ca="1">_xlfn.IFNA(_xlfn.COVARIANCE.S(OFFSET(HOMECELL,MATCH($B$3,DateRange,0)-1,MATCH($A18,DataStreams,0)-1):OFFSET(HOMECELL,MATCH($B$4,DateRange,0)-1,MATCH($A18,DataStreams,0)-1),OFFSET(HOMECELL,MATCH($B$3,DateRange,0)-1,MATCH(AG$6,DataStreams,0)-1):OFFSET(HOMECELL,MATCH($B$4,DateRange,0)-1,MATCH(AG$6,DataStreams,0)-1)),"")</f>
        <v>8.6484680846696965E-4</v>
      </c>
      <c r="AH18" s="233">
        <f ca="1">_xlfn.IFNA(_xlfn.COVARIANCE.S(OFFSET(HOMECELL,MATCH($B$3,DateRange,0)-1,MATCH($A18,DataStreams,0)-1):OFFSET(HOMECELL,MATCH($B$4,DateRange,0)-1,MATCH($A18,DataStreams,0)-1),OFFSET(HOMECELL,MATCH($B$3,DateRange,0)-1,MATCH(AH$6,DataStreams,0)-1):OFFSET(HOMECELL,MATCH($B$4,DateRange,0)-1,MATCH(AH$6,DataStreams,0)-1)),"")</f>
        <v>1.3482342176707443E-3</v>
      </c>
      <c r="AI18" s="233">
        <f ca="1">_xlfn.IFNA(_xlfn.COVARIANCE.S(OFFSET(HOMECELL,MATCH($B$3,DateRange,0)-1,MATCH($A18,DataStreams,0)-1):OFFSET(HOMECELL,MATCH($B$4,DateRange,0)-1,MATCH($A18,DataStreams,0)-1),OFFSET(HOMECELL,MATCH($B$3,DateRange,0)-1,MATCH(AI$6,DataStreams,0)-1):OFFSET(HOMECELL,MATCH($B$4,DateRange,0)-1,MATCH(AI$6,DataStreams,0)-1)),"")</f>
        <v>2.960910783738236E-3</v>
      </c>
      <c r="AJ18" s="233">
        <f ca="1">_xlfn.IFNA(_xlfn.COVARIANCE.S(OFFSET(HOMECELL,MATCH($B$3,DateRange,0)-1,MATCH($A18,DataStreams,0)-1):OFFSET(HOMECELL,MATCH($B$4,DateRange,0)-1,MATCH($A18,DataStreams,0)-1),OFFSET(HOMECELL,MATCH($B$3,DateRange,0)-1,MATCH(AJ$6,DataStreams,0)-1):OFFSET(HOMECELL,MATCH($B$4,DateRange,0)-1,MATCH(AJ$6,DataStreams,0)-1)),"")</f>
        <v>3.3810413713156883E-3</v>
      </c>
      <c r="AK18" s="233">
        <f ca="1">_xlfn.IFNA(_xlfn.COVARIANCE.S(OFFSET(HOMECELL,MATCH($B$3,DateRange,0)-1,MATCH($A18,DataStreams,0)-1):OFFSET(HOMECELL,MATCH($B$4,DateRange,0)-1,MATCH($A18,DataStreams,0)-1),OFFSET(HOMECELL,MATCH($B$3,DateRange,0)-1,MATCH(AK$6,DataStreams,0)-1):OFFSET(HOMECELL,MATCH($B$4,DateRange,0)-1,MATCH(AK$6,DataStreams,0)-1)),"")</f>
        <v>2.7888223844128937E-3</v>
      </c>
      <c r="AL18" s="233">
        <f ca="1">_xlfn.IFNA(_xlfn.COVARIANCE.S(OFFSET(HOMECELL,MATCH($B$3,DateRange,0)-1,MATCH($A18,DataStreams,0)-1):OFFSET(HOMECELL,MATCH($B$4,DateRange,0)-1,MATCH($A18,DataStreams,0)-1),OFFSET(HOMECELL,MATCH($B$3,DateRange,0)-1,MATCH(AL$6,DataStreams,0)-1):OFFSET(HOMECELL,MATCH($B$4,DateRange,0)-1,MATCH(AL$6,DataStreams,0)-1)),"")</f>
        <v>4.4269552515247236E-3</v>
      </c>
      <c r="AM18" s="233">
        <f ca="1">_xlfn.IFNA(_xlfn.COVARIANCE.S(OFFSET(HOMECELL,MATCH($B$3,DateRange,0)-1,MATCH($A18,DataStreams,0)-1):OFFSET(HOMECELL,MATCH($B$4,DateRange,0)-1,MATCH($A18,DataStreams,0)-1),OFFSET(HOMECELL,MATCH($B$3,DateRange,0)-1,MATCH(AM$6,DataStreams,0)-1):OFFSET(HOMECELL,MATCH($B$4,DateRange,0)-1,MATCH(AM$6,DataStreams,0)-1)),"")</f>
        <v>1.2482672447811578E-3</v>
      </c>
      <c r="AN18" s="233">
        <f ca="1">_xlfn.IFNA(_xlfn.COVARIANCE.S(OFFSET(HOMECELL,MATCH($B$3,DateRange,0)-1,MATCH($A18,DataStreams,0)-1):OFFSET(HOMECELL,MATCH($B$4,DateRange,0)-1,MATCH($A18,DataStreams,0)-1),OFFSET(HOMECELL,MATCH($B$3,DateRange,0)-1,MATCH(AN$6,DataStreams,0)-1):OFFSET(HOMECELL,MATCH($B$4,DateRange,0)-1,MATCH(AN$6,DataStreams,0)-1)),"")</f>
        <v>1.7977685354167079E-3</v>
      </c>
      <c r="AO18" s="233">
        <f ca="1">_xlfn.IFNA(_xlfn.COVARIANCE.S(OFFSET(HOMECELL,MATCH($B$3,DateRange,0)-1,MATCH($A18,DataStreams,0)-1):OFFSET(HOMECELL,MATCH($B$4,DateRange,0)-1,MATCH($A18,DataStreams,0)-1),OFFSET(HOMECELL,MATCH($B$3,DateRange,0)-1,MATCH(AO$6,DataStreams,0)-1):OFFSET(HOMECELL,MATCH($B$4,DateRange,0)-1,MATCH(AO$6,DataStreams,0)-1)),"")</f>
        <v>1.9651664585924144E-3</v>
      </c>
      <c r="AP18" s="233">
        <f ca="1">_xlfn.IFNA(_xlfn.COVARIANCE.S(OFFSET(HOMECELL,MATCH($B$3,DateRange,0)-1,MATCH($A18,DataStreams,0)-1):OFFSET(HOMECELL,MATCH($B$4,DateRange,0)-1,MATCH($A18,DataStreams,0)-1),OFFSET(HOMECELL,MATCH($B$3,DateRange,0)-1,MATCH(AP$6,DataStreams,0)-1):OFFSET(HOMECELL,MATCH($B$4,DateRange,0)-1,MATCH(AP$6,DataStreams,0)-1)),"")</f>
        <v>3.0418863519838944E-3</v>
      </c>
      <c r="AQ18" s="233" t="str">
        <f ca="1">_xlfn.IFNA(_xlfn.COVARIANCE.S(OFFSET(HOMECELL,MATCH($B$3,DateRange,0)-1,MATCH($A18,DataStreams,0)-1):OFFSET(HOMECELL,MATCH($B$4,DateRange,0)-1,MATCH($A18,DataStreams,0)-1),OFFSET(HOMECELL,MATCH($B$3,DateRange,0)-1,MATCH(AQ$6,DataStreams,0)-1):OFFSET(HOMECELL,MATCH($B$4,DateRange,0)-1,MATCH(AQ$6,DataStreams,0)-1)),"")</f>
        <v/>
      </c>
      <c r="AR18" s="233" t="str">
        <f ca="1">_xlfn.IFNA(_xlfn.COVARIANCE.S(OFFSET(HOMECELL,MATCH($B$3,DateRange,0)-1,MATCH($A18,DataStreams,0)-1):OFFSET(HOMECELL,MATCH($B$4,DateRange,0)-1,MATCH($A18,DataStreams,0)-1),OFFSET(HOMECELL,MATCH($B$3,DateRange,0)-1,MATCH(AR$6,DataStreams,0)-1):OFFSET(HOMECELL,MATCH($B$4,DateRange,0)-1,MATCH(AR$6,DataStreams,0)-1)),"")</f>
        <v/>
      </c>
      <c r="AS18" s="233" t="str">
        <f ca="1">_xlfn.IFNA(_xlfn.COVARIANCE.S(OFFSET(HOMECELL,MATCH($B$3,DateRange,0)-1,MATCH($A18,DataStreams,0)-1):OFFSET(HOMECELL,MATCH($B$4,DateRange,0)-1,MATCH($A18,DataStreams,0)-1),OFFSET(HOMECELL,MATCH($B$3,DateRange,0)-1,MATCH(AS$6,DataStreams,0)-1):OFFSET(HOMECELL,MATCH($B$4,DateRange,0)-1,MATCH(AS$6,DataStreams,0)-1)),"")</f>
        <v/>
      </c>
      <c r="AT18" s="233" t="str">
        <f ca="1">_xlfn.IFNA(_xlfn.COVARIANCE.S(OFFSET(HOMECELL,MATCH($B$3,DateRange,0)-1,MATCH($A18,DataStreams,0)-1):OFFSET(HOMECELL,MATCH($B$4,DateRange,0)-1,MATCH($A18,DataStreams,0)-1),OFFSET(HOMECELL,MATCH($B$3,DateRange,0)-1,MATCH(AT$6,DataStreams,0)-1):OFFSET(HOMECELL,MATCH($B$4,DateRange,0)-1,MATCH(AT$6,DataStreams,0)-1)),"")</f>
        <v/>
      </c>
      <c r="AU18" s="233" t="str">
        <f ca="1">_xlfn.IFNA(_xlfn.COVARIANCE.S(OFFSET(HOMECELL,MATCH($B$3,DateRange,0)-1,MATCH($A18,DataStreams,0)-1):OFFSET(HOMECELL,MATCH($B$4,DateRange,0)-1,MATCH($A18,DataStreams,0)-1),OFFSET(HOMECELL,MATCH($B$3,DateRange,0)-1,MATCH(AU$6,DataStreams,0)-1):OFFSET(HOMECELL,MATCH($B$4,DateRange,0)-1,MATCH(AU$6,DataStreams,0)-1)),"")</f>
        <v/>
      </c>
      <c r="AV18" s="233" t="str">
        <f ca="1">_xlfn.IFNA(_xlfn.COVARIANCE.S(OFFSET(HOMECELL,MATCH($B$3,DateRange,0)-1,MATCH($A18,DataStreams,0)-1):OFFSET(HOMECELL,MATCH($B$4,DateRange,0)-1,MATCH($A18,DataStreams,0)-1),OFFSET(HOMECELL,MATCH($B$3,DateRange,0)-1,MATCH(AV$6,DataStreams,0)-1):OFFSET(HOMECELL,MATCH($B$4,DateRange,0)-1,MATCH(AV$6,DataStreams,0)-1)),"")</f>
        <v/>
      </c>
      <c r="AW18" s="233" t="str">
        <f ca="1">_xlfn.IFNA(_xlfn.COVARIANCE.S(OFFSET(HOMECELL,MATCH($B$3,DateRange,0)-1,MATCH($A18,DataStreams,0)-1):OFFSET(HOMECELL,MATCH($B$4,DateRange,0)-1,MATCH($A18,DataStreams,0)-1),OFFSET(HOMECELL,MATCH($B$3,DateRange,0)-1,MATCH(AW$6,DataStreams,0)-1):OFFSET(HOMECELL,MATCH($B$4,DateRange,0)-1,MATCH(AW$6,DataStreams,0)-1)),"")</f>
        <v/>
      </c>
      <c r="AX18" s="233" t="str">
        <f ca="1">_xlfn.IFNA(_xlfn.COVARIANCE.S(OFFSET(HOMECELL,MATCH($B$3,DateRange,0)-1,MATCH($A18,DataStreams,0)-1):OFFSET(HOMECELL,MATCH($B$4,DateRange,0)-1,MATCH($A18,DataStreams,0)-1),OFFSET(HOMECELL,MATCH($B$3,DateRange,0)-1,MATCH(AX$6,DataStreams,0)-1):OFFSET(HOMECELL,MATCH($B$4,DateRange,0)-1,MATCH(AX$6,DataStreams,0)-1)),"")</f>
        <v/>
      </c>
      <c r="AY18" s="233" t="str">
        <f ca="1">_xlfn.IFNA(_xlfn.COVARIANCE.S(OFFSET(HOMECELL,MATCH($B$3,DateRange,0)-1,MATCH($A18,DataStreams,0)-1):OFFSET(HOMECELL,MATCH($B$4,DateRange,0)-1,MATCH($A18,DataStreams,0)-1),OFFSET(HOMECELL,MATCH($B$3,DateRange,0)-1,MATCH(AY$6,DataStreams,0)-1):OFFSET(HOMECELL,MATCH($B$4,DateRange,0)-1,MATCH(AY$6,DataStreams,0)-1)),"")</f>
        <v/>
      </c>
      <c r="AZ18" s="233" t="str">
        <f ca="1">_xlfn.IFNA(_xlfn.COVARIANCE.S(OFFSET(HOMECELL,MATCH($B$3,DateRange,0)-1,MATCH($A18,DataStreams,0)-1):OFFSET(HOMECELL,MATCH($B$4,DateRange,0)-1,MATCH($A18,DataStreams,0)-1),OFFSET(HOMECELL,MATCH($B$3,DateRange,0)-1,MATCH(AZ$6,DataStreams,0)-1):OFFSET(HOMECELL,MATCH($B$4,DateRange,0)-1,MATCH(AZ$6,DataStreams,0)-1)),"")</f>
        <v/>
      </c>
      <c r="BA18" s="233" t="str">
        <f ca="1">_xlfn.IFNA(_xlfn.COVARIANCE.S(OFFSET(HOMECELL,MATCH($B$3,DateRange,0)-1,MATCH($A18,DataStreams,0)-1):OFFSET(HOMECELL,MATCH($B$4,DateRange,0)-1,MATCH($A18,DataStreams,0)-1),OFFSET(HOMECELL,MATCH($B$3,DateRange,0)-1,MATCH(BA$6,DataStreams,0)-1):OFFSET(HOMECELL,MATCH($B$4,DateRange,0)-1,MATCH(BA$6,DataStreams,0)-1)),"")</f>
        <v/>
      </c>
      <c r="BB18" s="233" t="str">
        <f ca="1">_xlfn.IFNA(_xlfn.COVARIANCE.S(OFFSET(HOMECELL,MATCH($B$3,DateRange,0)-1,MATCH($A18,DataStreams,0)-1):OFFSET(HOMECELL,MATCH($B$4,DateRange,0)-1,MATCH($A18,DataStreams,0)-1),OFFSET(HOMECELL,MATCH($B$3,DateRange,0)-1,MATCH(BB$6,DataStreams,0)-1):OFFSET(HOMECELL,MATCH($B$4,DateRange,0)-1,MATCH(BB$6,DataStreams,0)-1)),"")</f>
        <v/>
      </c>
      <c r="BC18" s="236"/>
    </row>
    <row r="19" spans="1:55">
      <c r="A19" s="239" t="str">
        <f ca="1"/>
        <v>CSCO</v>
      </c>
      <c r="B19" s="233">
        <f ca="1">_xlfn.IFNA(_xlfn.COVARIANCE.S(OFFSET(HOMECELL,MATCH($B$3,DateRange,0)-1,MATCH($A19,DataStreams,0)-1):OFFSET(HOMECELL,MATCH($B$4,DateRange,0)-1,MATCH($A19,DataStreams,0)-1),OFFSET(HOMECELL,MATCH($B$3,DateRange,0)-1,MATCH(B$6,DataStreams,0)-1):OFFSET(HOMECELL,MATCH($B$4,DateRange,0)-1,MATCH(B$6,DataStreams,0)-1)),"")</f>
        <v>1.7129786237428144E-5</v>
      </c>
      <c r="C19" s="233">
        <f ca="1">_xlfn.IFNA(_xlfn.COVARIANCE.S(OFFSET(HOMECELL,MATCH($B$3,DateRange,0)-1,MATCH($A19,DataStreams,0)-1):OFFSET(HOMECELL,MATCH($B$4,DateRange,0)-1,MATCH($A19,DataStreams,0)-1),OFFSET(HOMECELL,MATCH($B$3,DateRange,0)-1,MATCH(C$6,DataStreams,0)-1):OFFSET(HOMECELL,MATCH($B$4,DateRange,0)-1,MATCH(C$6,DataStreams,0)-1)),"")</f>
        <v>2.0535618324394791E-3</v>
      </c>
      <c r="D19" s="233">
        <f ca="1">_xlfn.IFNA(_xlfn.COVARIANCE.S(OFFSET(HOMECELL,MATCH($B$3,DateRange,0)-1,MATCH($A19,DataStreams,0)-1):OFFSET(HOMECELL,MATCH($B$4,DateRange,0)-1,MATCH($A19,DataStreams,0)-1),OFFSET(HOMECELL,MATCH($B$3,DateRange,0)-1,MATCH(D$6,DataStreams,0)-1):OFFSET(HOMECELL,MATCH($B$4,DateRange,0)-1,MATCH(D$6,DataStreams,0)-1)),"")</f>
        <v>2.3218192707931407E-3</v>
      </c>
      <c r="E19" s="233">
        <f ca="1">_xlfn.IFNA(_xlfn.COVARIANCE.S(OFFSET(HOMECELL,MATCH($B$3,DateRange,0)-1,MATCH($A19,DataStreams,0)-1):OFFSET(HOMECELL,MATCH($B$4,DateRange,0)-1,MATCH($A19,DataStreams,0)-1),OFFSET(HOMECELL,MATCH($B$3,DateRange,0)-1,MATCH(E$6,DataStreams,0)-1):OFFSET(HOMECELL,MATCH($B$4,DateRange,0)-1,MATCH(E$6,DataStreams,0)-1)),"")</f>
        <v>1.6012036870171411E-3</v>
      </c>
      <c r="F19" s="233">
        <f ca="1">_xlfn.IFNA(_xlfn.COVARIANCE.S(OFFSET(HOMECELL,MATCH($B$3,DateRange,0)-1,MATCH($A19,DataStreams,0)-1):OFFSET(HOMECELL,MATCH($B$4,DateRange,0)-1,MATCH($A19,DataStreams,0)-1),OFFSET(HOMECELL,MATCH($B$3,DateRange,0)-1,MATCH(F$6,DataStreams,0)-1):OFFSET(HOMECELL,MATCH($B$4,DateRange,0)-1,MATCH(F$6,DataStreams,0)-1)),"")</f>
        <v>2.4583871378011774E-3</v>
      </c>
      <c r="G19" s="233">
        <f ca="1">_xlfn.IFNA(_xlfn.COVARIANCE.S(OFFSET(HOMECELL,MATCH($B$3,DateRange,0)-1,MATCH($A19,DataStreams,0)-1):OFFSET(HOMECELL,MATCH($B$4,DateRange,0)-1,MATCH($A19,DataStreams,0)-1),OFFSET(HOMECELL,MATCH($B$3,DateRange,0)-1,MATCH(G$6,DataStreams,0)-1):OFFSET(HOMECELL,MATCH($B$4,DateRange,0)-1,MATCH(G$6,DataStreams,0)-1)),"")</f>
        <v>2.641896345370293E-3</v>
      </c>
      <c r="H19" s="233">
        <f ca="1">_xlfn.IFNA(_xlfn.COVARIANCE.S(OFFSET(HOMECELL,MATCH($B$3,DateRange,0)-1,MATCH($A19,DataStreams,0)-1):OFFSET(HOMECELL,MATCH($B$4,DateRange,0)-1,MATCH($A19,DataStreams,0)-1),OFFSET(HOMECELL,MATCH($B$3,DateRange,0)-1,MATCH(H$6,DataStreams,0)-1):OFFSET(HOMECELL,MATCH($B$4,DateRange,0)-1,MATCH(H$6,DataStreams,0)-1)),"")</f>
        <v>1.5519352890203586E-3</v>
      </c>
      <c r="I19" s="233">
        <f ca="1">_xlfn.IFNA(_xlfn.COVARIANCE.S(OFFSET(HOMECELL,MATCH($B$3,DateRange,0)-1,MATCH($A19,DataStreams,0)-1):OFFSET(HOMECELL,MATCH($B$4,DateRange,0)-1,MATCH($A19,DataStreams,0)-1),OFFSET(HOMECELL,MATCH($B$3,DateRange,0)-1,MATCH(I$6,DataStreams,0)-1):OFFSET(HOMECELL,MATCH($B$4,DateRange,0)-1,MATCH(I$6,DataStreams,0)-1)),"")</f>
        <v>5.7698696199324296E-3</v>
      </c>
      <c r="J19" s="233">
        <f ca="1">_xlfn.IFNA(_xlfn.COVARIANCE.S(OFFSET(HOMECELL,MATCH($B$3,DateRange,0)-1,MATCH($A19,DataStreams,0)-1):OFFSET(HOMECELL,MATCH($B$4,DateRange,0)-1,MATCH($A19,DataStreams,0)-1),OFFSET(HOMECELL,MATCH($B$3,DateRange,0)-1,MATCH(J$6,DataStreams,0)-1):OFFSET(HOMECELL,MATCH($B$4,DateRange,0)-1,MATCH(J$6,DataStreams,0)-1)),"")</f>
        <v>1.4324594788087661E-3</v>
      </c>
      <c r="K19" s="233">
        <f ca="1">_xlfn.IFNA(_xlfn.COVARIANCE.S(OFFSET(HOMECELL,MATCH($B$3,DateRange,0)-1,MATCH($A19,DataStreams,0)-1):OFFSET(HOMECELL,MATCH($B$4,DateRange,0)-1,MATCH($A19,DataStreams,0)-1),OFFSET(HOMECELL,MATCH($B$3,DateRange,0)-1,MATCH(K$6,DataStreams,0)-1):OFFSET(HOMECELL,MATCH($B$4,DateRange,0)-1,MATCH(K$6,DataStreams,0)-1)),"")</f>
        <v>2.502478382120389E-3</v>
      </c>
      <c r="L19" s="233">
        <f ca="1">_xlfn.IFNA(_xlfn.COVARIANCE.S(OFFSET(HOMECELL,MATCH($B$3,DateRange,0)-1,MATCH($A19,DataStreams,0)-1):OFFSET(HOMECELL,MATCH($B$4,DateRange,0)-1,MATCH($A19,DataStreams,0)-1),OFFSET(HOMECELL,MATCH($B$3,DateRange,0)-1,MATCH(L$6,DataStreams,0)-1):OFFSET(HOMECELL,MATCH($B$4,DateRange,0)-1,MATCH(L$6,DataStreams,0)-1)),"")</f>
        <v>4.6579973118357817E-3</v>
      </c>
      <c r="M19" s="233">
        <f ca="1">_xlfn.IFNA(_xlfn.COVARIANCE.S(OFFSET(HOMECELL,MATCH($B$3,DateRange,0)-1,MATCH($A19,DataStreams,0)-1):OFFSET(HOMECELL,MATCH($B$4,DateRange,0)-1,MATCH($A19,DataStreams,0)-1),OFFSET(HOMECELL,MATCH($B$3,DateRange,0)-1,MATCH(M$6,DataStreams,0)-1):OFFSET(HOMECELL,MATCH($B$4,DateRange,0)-1,MATCH(M$6,DataStreams,0)-1)),"")</f>
        <v>2.4941478166662133E-3</v>
      </c>
      <c r="N19" s="233">
        <f ca="1">_xlfn.IFNA(_xlfn.COVARIANCE.S(OFFSET(HOMECELL,MATCH($B$3,DateRange,0)-1,MATCH($A19,DataStreams,0)-1):OFFSET(HOMECELL,MATCH($B$4,DateRange,0)-1,MATCH($A19,DataStreams,0)-1),OFFSET(HOMECELL,MATCH($B$3,DateRange,0)-1,MATCH(N$6,DataStreams,0)-1):OFFSET(HOMECELL,MATCH($B$4,DateRange,0)-1,MATCH(N$6,DataStreams,0)-1)),"")</f>
        <v>4.4161647368354149E-3</v>
      </c>
      <c r="O19" s="233">
        <f ca="1">_xlfn.IFNA(_xlfn.COVARIANCE.S(OFFSET(HOMECELL,MATCH($B$3,DateRange,0)-1,MATCH($A19,DataStreams,0)-1):OFFSET(HOMECELL,MATCH($B$4,DateRange,0)-1,MATCH($A19,DataStreams,0)-1),OFFSET(HOMECELL,MATCH($B$3,DateRange,0)-1,MATCH(O$6,DataStreams,0)-1):OFFSET(HOMECELL,MATCH($B$4,DateRange,0)-1,MATCH(O$6,DataStreams,0)-1)),"")</f>
        <v>3.326503478381526E-3</v>
      </c>
      <c r="P19" s="233">
        <f ca="1">_xlfn.IFNA(_xlfn.COVARIANCE.S(OFFSET(HOMECELL,MATCH($B$3,DateRange,0)-1,MATCH($A19,DataStreams,0)-1):OFFSET(HOMECELL,MATCH($B$4,DateRange,0)-1,MATCH($A19,DataStreams,0)-1),OFFSET(HOMECELL,MATCH($B$3,DateRange,0)-1,MATCH(P$6,DataStreams,0)-1):OFFSET(HOMECELL,MATCH($B$4,DateRange,0)-1,MATCH(P$6,DataStreams,0)-1)),"")</f>
        <v>2.0935007094202702E-3</v>
      </c>
      <c r="Q19" s="233">
        <f ca="1">_xlfn.IFNA(_xlfn.COVARIANCE.S(OFFSET(HOMECELL,MATCH($B$3,DateRange,0)-1,MATCH($A19,DataStreams,0)-1):OFFSET(HOMECELL,MATCH($B$4,DateRange,0)-1,MATCH($A19,DataStreams,0)-1),OFFSET(HOMECELL,MATCH($B$3,DateRange,0)-1,MATCH(Q$6,DataStreams,0)-1):OFFSET(HOMECELL,MATCH($B$4,DateRange,0)-1,MATCH(Q$6,DataStreams,0)-1)),"")</f>
        <v>4.9649674619150676E-3</v>
      </c>
      <c r="R19" s="233">
        <f ca="1">_xlfn.IFNA(_xlfn.COVARIANCE.S(OFFSET(HOMECELL,MATCH($B$3,DateRange,0)-1,MATCH($A19,DataStreams,0)-1):OFFSET(HOMECELL,MATCH($B$4,DateRange,0)-1,MATCH($A19,DataStreams,0)-1),OFFSET(HOMECELL,MATCH($B$3,DateRange,0)-1,MATCH(R$6,DataStreams,0)-1):OFFSET(HOMECELL,MATCH($B$4,DateRange,0)-1,MATCH(R$6,DataStreams,0)-1)),"")</f>
        <v>2.401955475427979E-3</v>
      </c>
      <c r="S19" s="233">
        <f ca="1">_xlfn.IFNA(_xlfn.COVARIANCE.S(OFFSET(HOMECELL,MATCH($B$3,DateRange,0)-1,MATCH($A19,DataStreams,0)-1):OFFSET(HOMECELL,MATCH($B$4,DateRange,0)-1,MATCH($A19,DataStreams,0)-1),OFFSET(HOMECELL,MATCH($B$3,DateRange,0)-1,MATCH(S$6,DataStreams,0)-1):OFFSET(HOMECELL,MATCH($B$4,DateRange,0)-1,MATCH(S$6,DataStreams,0)-1)),"")</f>
        <v>1.5112224677334637E-3</v>
      </c>
      <c r="T19" s="233">
        <f ca="1">_xlfn.IFNA(_xlfn.COVARIANCE.S(OFFSET(HOMECELL,MATCH($B$3,DateRange,0)-1,MATCH($A19,DataStreams,0)-1):OFFSET(HOMECELL,MATCH($B$4,DateRange,0)-1,MATCH($A19,DataStreams,0)-1),OFFSET(HOMECELL,MATCH($B$3,DateRange,0)-1,MATCH(T$6,DataStreams,0)-1):OFFSET(HOMECELL,MATCH($B$4,DateRange,0)-1,MATCH(T$6,DataStreams,0)-1)),"")</f>
        <v>4.5286448289922673E-3</v>
      </c>
      <c r="U19" s="233">
        <f ca="1">_xlfn.IFNA(_xlfn.COVARIANCE.S(OFFSET(HOMECELL,MATCH($B$3,DateRange,0)-1,MATCH($A19,DataStreams,0)-1):OFFSET(HOMECELL,MATCH($B$4,DateRange,0)-1,MATCH($A19,DataStreams,0)-1),OFFSET(HOMECELL,MATCH($B$3,DateRange,0)-1,MATCH(U$6,DataStreams,0)-1):OFFSET(HOMECELL,MATCH($B$4,DateRange,0)-1,MATCH(U$6,DataStreams,0)-1)),"")</f>
        <v>1.9344023196259004E-3</v>
      </c>
      <c r="V19" s="233">
        <f ca="1">_xlfn.IFNA(_xlfn.COVARIANCE.S(OFFSET(HOMECELL,MATCH($B$3,DateRange,0)-1,MATCH($A19,DataStreams,0)-1):OFFSET(HOMECELL,MATCH($B$4,DateRange,0)-1,MATCH($A19,DataStreams,0)-1),OFFSET(HOMECELL,MATCH($B$3,DateRange,0)-1,MATCH(V$6,DataStreams,0)-1):OFFSET(HOMECELL,MATCH($B$4,DateRange,0)-1,MATCH(V$6,DataStreams,0)-1)),"")</f>
        <v>3.4611055800290043E-3</v>
      </c>
      <c r="W19" s="233">
        <f ca="1">_xlfn.IFNA(_xlfn.COVARIANCE.S(OFFSET(HOMECELL,MATCH($B$3,DateRange,0)-1,MATCH($A19,DataStreams,0)-1):OFFSET(HOMECELL,MATCH($B$4,DateRange,0)-1,MATCH($A19,DataStreams,0)-1),OFFSET(HOMECELL,MATCH($B$3,DateRange,0)-1,MATCH(W$6,DataStreams,0)-1):OFFSET(HOMECELL,MATCH($B$4,DateRange,0)-1,MATCH(W$6,DataStreams,0)-1)),"")</f>
        <v>9.8556906209148055E-4</v>
      </c>
      <c r="X19" s="233">
        <f ca="1">_xlfn.IFNA(_xlfn.COVARIANCE.S(OFFSET(HOMECELL,MATCH($B$3,DateRange,0)-1,MATCH($A19,DataStreams,0)-1):OFFSET(HOMECELL,MATCH($B$4,DateRange,0)-1,MATCH($A19,DataStreams,0)-1),OFFSET(HOMECELL,MATCH($B$3,DateRange,0)-1,MATCH(X$6,DataStreams,0)-1):OFFSET(HOMECELL,MATCH($B$4,DateRange,0)-1,MATCH(X$6,DataStreams,0)-1)),"")</f>
        <v>1.0972377643349792E-3</v>
      </c>
      <c r="Y19" s="233">
        <f ca="1">_xlfn.IFNA(_xlfn.COVARIANCE.S(OFFSET(HOMECELL,MATCH($B$3,DateRange,0)-1,MATCH($A19,DataStreams,0)-1):OFFSET(HOMECELL,MATCH($B$4,DateRange,0)-1,MATCH($A19,DataStreams,0)-1),OFFSET(HOMECELL,MATCH($B$3,DateRange,0)-1,MATCH(Y$6,DataStreams,0)-1):OFFSET(HOMECELL,MATCH($B$4,DateRange,0)-1,MATCH(Y$6,DataStreams,0)-1)),"")</f>
        <v>1.7413735285783047E-3</v>
      </c>
      <c r="Z19" s="233">
        <f ca="1">_xlfn.IFNA(_xlfn.COVARIANCE.S(OFFSET(HOMECELL,MATCH($B$3,DateRange,0)-1,MATCH($A19,DataStreams,0)-1):OFFSET(HOMECELL,MATCH($B$4,DateRange,0)-1,MATCH($A19,DataStreams,0)-1),OFFSET(HOMECELL,MATCH($B$3,DateRange,0)-1,MATCH(Z$6,DataStreams,0)-1):OFFSET(HOMECELL,MATCH($B$4,DateRange,0)-1,MATCH(Z$6,DataStreams,0)-1)),"")</f>
        <v>1.3906965092921125E-3</v>
      </c>
      <c r="AA19" s="233">
        <f ca="1">_xlfn.IFNA(_xlfn.COVARIANCE.S(OFFSET(HOMECELL,MATCH($B$3,DateRange,0)-1,MATCH($A19,DataStreams,0)-1):OFFSET(HOMECELL,MATCH($B$4,DateRange,0)-1,MATCH($A19,DataStreams,0)-1),OFFSET(HOMECELL,MATCH($B$3,DateRange,0)-1,MATCH(AA$6,DataStreams,0)-1):OFFSET(HOMECELL,MATCH($B$4,DateRange,0)-1,MATCH(AA$6,DataStreams,0)-1)),"")</f>
        <v>2.1936625337001681E-3</v>
      </c>
      <c r="AB19" s="233">
        <f ca="1">_xlfn.IFNA(_xlfn.COVARIANCE.S(OFFSET(HOMECELL,MATCH($B$3,DateRange,0)-1,MATCH($A19,DataStreams,0)-1):OFFSET(HOMECELL,MATCH($B$4,DateRange,0)-1,MATCH($A19,DataStreams,0)-1),OFFSET(HOMECELL,MATCH($B$3,DateRange,0)-1,MATCH(AB$6,DataStreams,0)-1):OFFSET(HOMECELL,MATCH($B$4,DateRange,0)-1,MATCH(AB$6,DataStreams,0)-1)),"")</f>
        <v>8.0006068715971434E-4</v>
      </c>
      <c r="AC19" s="233">
        <f ca="1">_xlfn.IFNA(_xlfn.COVARIANCE.S(OFFSET(HOMECELL,MATCH($B$3,DateRange,0)-1,MATCH($A19,DataStreams,0)-1):OFFSET(HOMECELL,MATCH($B$4,DateRange,0)-1,MATCH($A19,DataStreams,0)-1),OFFSET(HOMECELL,MATCH($B$3,DateRange,0)-1,MATCH(AC$6,DataStreams,0)-1):OFFSET(HOMECELL,MATCH($B$4,DateRange,0)-1,MATCH(AC$6,DataStreams,0)-1)),"")</f>
        <v>1.7233778647177428E-3</v>
      </c>
      <c r="AD19" s="233">
        <f ca="1">_xlfn.IFNA(_xlfn.COVARIANCE.S(OFFSET(HOMECELL,MATCH($B$3,DateRange,0)-1,MATCH($A19,DataStreams,0)-1):OFFSET(HOMECELL,MATCH($B$4,DateRange,0)-1,MATCH($A19,DataStreams,0)-1),OFFSET(HOMECELL,MATCH($B$3,DateRange,0)-1,MATCH(AD$6,DataStreams,0)-1):OFFSET(HOMECELL,MATCH($B$4,DateRange,0)-1,MATCH(AD$6,DataStreams,0)-1)),"")</f>
        <v>6.0442926759375864E-4</v>
      </c>
      <c r="AE19" s="233">
        <f ca="1">_xlfn.IFNA(_xlfn.COVARIANCE.S(OFFSET(HOMECELL,MATCH($B$3,DateRange,0)-1,MATCH($A19,DataStreams,0)-1):OFFSET(HOMECELL,MATCH($B$4,DateRange,0)-1,MATCH($A19,DataStreams,0)-1),OFFSET(HOMECELL,MATCH($B$3,DateRange,0)-1,MATCH(AE$6,DataStreams,0)-1):OFFSET(HOMECELL,MATCH($B$4,DateRange,0)-1,MATCH(AE$6,DataStreams,0)-1)),"")</f>
        <v>2.5025127609676909E-3</v>
      </c>
      <c r="AF19" s="233">
        <f ca="1">_xlfn.IFNA(_xlfn.COVARIANCE.S(OFFSET(HOMECELL,MATCH($B$3,DateRange,0)-1,MATCH($A19,DataStreams,0)-1):OFFSET(HOMECELL,MATCH($B$4,DateRange,0)-1,MATCH($A19,DataStreams,0)-1),OFFSET(HOMECELL,MATCH($B$3,DateRange,0)-1,MATCH(AF$6,DataStreams,0)-1):OFFSET(HOMECELL,MATCH($B$4,DateRange,0)-1,MATCH(AF$6,DataStreams,0)-1)),"")</f>
        <v>2.9096212712614042E-3</v>
      </c>
      <c r="AG19" s="233">
        <f ca="1">_xlfn.IFNA(_xlfn.COVARIANCE.S(OFFSET(HOMECELL,MATCH($B$3,DateRange,0)-1,MATCH($A19,DataStreams,0)-1):OFFSET(HOMECELL,MATCH($B$4,DateRange,0)-1,MATCH($A19,DataStreams,0)-1),OFFSET(HOMECELL,MATCH($B$3,DateRange,0)-1,MATCH(AG$6,DataStreams,0)-1):OFFSET(HOMECELL,MATCH($B$4,DateRange,0)-1,MATCH(AG$6,DataStreams,0)-1)),"")</f>
        <v>1.2279064795843698E-3</v>
      </c>
      <c r="AH19" s="233">
        <f ca="1">_xlfn.IFNA(_xlfn.COVARIANCE.S(OFFSET(HOMECELL,MATCH($B$3,DateRange,0)-1,MATCH($A19,DataStreams,0)-1):OFFSET(HOMECELL,MATCH($B$4,DateRange,0)-1,MATCH($A19,DataStreams,0)-1),OFFSET(HOMECELL,MATCH($B$3,DateRange,0)-1,MATCH(AH$6,DataStreams,0)-1):OFFSET(HOMECELL,MATCH($B$4,DateRange,0)-1,MATCH(AH$6,DataStreams,0)-1)),"")</f>
        <v>2.8743355993314729E-3</v>
      </c>
      <c r="AI19" s="233">
        <f ca="1">_xlfn.IFNA(_xlfn.COVARIANCE.S(OFFSET(HOMECELL,MATCH($B$3,DateRange,0)-1,MATCH($A19,DataStreams,0)-1):OFFSET(HOMECELL,MATCH($B$4,DateRange,0)-1,MATCH($A19,DataStreams,0)-1),OFFSET(HOMECELL,MATCH($B$3,DateRange,0)-1,MATCH(AI$6,DataStreams,0)-1):OFFSET(HOMECELL,MATCH($B$4,DateRange,0)-1,MATCH(AI$6,DataStreams,0)-1)),"")</f>
        <v>2.1064314033680232E-3</v>
      </c>
      <c r="AJ19" s="233">
        <f ca="1">_xlfn.IFNA(_xlfn.COVARIANCE.S(OFFSET(HOMECELL,MATCH($B$3,DateRange,0)-1,MATCH($A19,DataStreams,0)-1):OFFSET(HOMECELL,MATCH($B$4,DateRange,0)-1,MATCH($A19,DataStreams,0)-1),OFFSET(HOMECELL,MATCH($B$3,DateRange,0)-1,MATCH(AJ$6,DataStreams,0)-1):OFFSET(HOMECELL,MATCH($B$4,DateRange,0)-1,MATCH(AJ$6,DataStreams,0)-1)),"")</f>
        <v>2.0065975667746391E-3</v>
      </c>
      <c r="AK19" s="233">
        <f ca="1">_xlfn.IFNA(_xlfn.COVARIANCE.S(OFFSET(HOMECELL,MATCH($B$3,DateRange,0)-1,MATCH($A19,DataStreams,0)-1):OFFSET(HOMECELL,MATCH($B$4,DateRange,0)-1,MATCH($A19,DataStreams,0)-1),OFFSET(HOMECELL,MATCH($B$3,DateRange,0)-1,MATCH(AK$6,DataStreams,0)-1):OFFSET(HOMECELL,MATCH($B$4,DateRange,0)-1,MATCH(AK$6,DataStreams,0)-1)),"")</f>
        <v>6.8494685047520228E-4</v>
      </c>
      <c r="AL19" s="233">
        <f ca="1">_xlfn.IFNA(_xlfn.COVARIANCE.S(OFFSET(HOMECELL,MATCH($B$3,DateRange,0)-1,MATCH($A19,DataStreams,0)-1):OFFSET(HOMECELL,MATCH($B$4,DateRange,0)-1,MATCH($A19,DataStreams,0)-1),OFFSET(HOMECELL,MATCH($B$3,DateRange,0)-1,MATCH(AL$6,DataStreams,0)-1):OFFSET(HOMECELL,MATCH($B$4,DateRange,0)-1,MATCH(AL$6,DataStreams,0)-1)),"")</f>
        <v>2.830281553220453E-3</v>
      </c>
      <c r="AM19" s="233">
        <f ca="1">_xlfn.IFNA(_xlfn.COVARIANCE.S(OFFSET(HOMECELL,MATCH($B$3,DateRange,0)-1,MATCH($A19,DataStreams,0)-1):OFFSET(HOMECELL,MATCH($B$4,DateRange,0)-1,MATCH($A19,DataStreams,0)-1),OFFSET(HOMECELL,MATCH($B$3,DateRange,0)-1,MATCH(AM$6,DataStreams,0)-1):OFFSET(HOMECELL,MATCH($B$4,DateRange,0)-1,MATCH(AM$6,DataStreams,0)-1)),"")</f>
        <v>2.4464138560403039E-3</v>
      </c>
      <c r="AN19" s="233">
        <f ca="1">_xlfn.IFNA(_xlfn.COVARIANCE.S(OFFSET(HOMECELL,MATCH($B$3,DateRange,0)-1,MATCH($A19,DataStreams,0)-1):OFFSET(HOMECELL,MATCH($B$4,DateRange,0)-1,MATCH($A19,DataStreams,0)-1),OFFSET(HOMECELL,MATCH($B$3,DateRange,0)-1,MATCH(AN$6,DataStreams,0)-1):OFFSET(HOMECELL,MATCH($B$4,DateRange,0)-1,MATCH(AN$6,DataStreams,0)-1)),"")</f>
        <v>2.3772525834963765E-3</v>
      </c>
      <c r="AO19" s="233">
        <f ca="1">_xlfn.IFNA(_xlfn.COVARIANCE.S(OFFSET(HOMECELL,MATCH($B$3,DateRange,0)-1,MATCH($A19,DataStreams,0)-1):OFFSET(HOMECELL,MATCH($B$4,DateRange,0)-1,MATCH($A19,DataStreams,0)-1),OFFSET(HOMECELL,MATCH($B$3,DateRange,0)-1,MATCH(AO$6,DataStreams,0)-1):OFFSET(HOMECELL,MATCH($B$4,DateRange,0)-1,MATCH(AO$6,DataStreams,0)-1)),"")</f>
        <v>1.2623667766159313E-3</v>
      </c>
      <c r="AP19" s="233">
        <f ca="1">_xlfn.IFNA(_xlfn.COVARIANCE.S(OFFSET(HOMECELL,MATCH($B$3,DateRange,0)-1,MATCH($A19,DataStreams,0)-1):OFFSET(HOMECELL,MATCH($B$4,DateRange,0)-1,MATCH($A19,DataStreams,0)-1),OFFSET(HOMECELL,MATCH($B$3,DateRange,0)-1,MATCH(AP$6,DataStreams,0)-1):OFFSET(HOMECELL,MATCH($B$4,DateRange,0)-1,MATCH(AP$6,DataStreams,0)-1)),"")</f>
        <v>2.5744797639337715E-3</v>
      </c>
      <c r="AQ19" s="233" t="str">
        <f ca="1">_xlfn.IFNA(_xlfn.COVARIANCE.S(OFFSET(HOMECELL,MATCH($B$3,DateRange,0)-1,MATCH($A19,DataStreams,0)-1):OFFSET(HOMECELL,MATCH($B$4,DateRange,0)-1,MATCH($A19,DataStreams,0)-1),OFFSET(HOMECELL,MATCH($B$3,DateRange,0)-1,MATCH(AQ$6,DataStreams,0)-1):OFFSET(HOMECELL,MATCH($B$4,DateRange,0)-1,MATCH(AQ$6,DataStreams,0)-1)),"")</f>
        <v/>
      </c>
      <c r="AR19" s="233" t="str">
        <f ca="1">_xlfn.IFNA(_xlfn.COVARIANCE.S(OFFSET(HOMECELL,MATCH($B$3,DateRange,0)-1,MATCH($A19,DataStreams,0)-1):OFFSET(HOMECELL,MATCH($B$4,DateRange,0)-1,MATCH($A19,DataStreams,0)-1),OFFSET(HOMECELL,MATCH($B$3,DateRange,0)-1,MATCH(AR$6,DataStreams,0)-1):OFFSET(HOMECELL,MATCH($B$4,DateRange,0)-1,MATCH(AR$6,DataStreams,0)-1)),"")</f>
        <v/>
      </c>
      <c r="AS19" s="233" t="str">
        <f ca="1">_xlfn.IFNA(_xlfn.COVARIANCE.S(OFFSET(HOMECELL,MATCH($B$3,DateRange,0)-1,MATCH($A19,DataStreams,0)-1):OFFSET(HOMECELL,MATCH($B$4,DateRange,0)-1,MATCH($A19,DataStreams,0)-1),OFFSET(HOMECELL,MATCH($B$3,DateRange,0)-1,MATCH(AS$6,DataStreams,0)-1):OFFSET(HOMECELL,MATCH($B$4,DateRange,0)-1,MATCH(AS$6,DataStreams,0)-1)),"")</f>
        <v/>
      </c>
      <c r="AT19" s="233" t="str">
        <f ca="1">_xlfn.IFNA(_xlfn.COVARIANCE.S(OFFSET(HOMECELL,MATCH($B$3,DateRange,0)-1,MATCH($A19,DataStreams,0)-1):OFFSET(HOMECELL,MATCH($B$4,DateRange,0)-1,MATCH($A19,DataStreams,0)-1),OFFSET(HOMECELL,MATCH($B$3,DateRange,0)-1,MATCH(AT$6,DataStreams,0)-1):OFFSET(HOMECELL,MATCH($B$4,DateRange,0)-1,MATCH(AT$6,DataStreams,0)-1)),"")</f>
        <v/>
      </c>
      <c r="AU19" s="233" t="str">
        <f ca="1">_xlfn.IFNA(_xlfn.COVARIANCE.S(OFFSET(HOMECELL,MATCH($B$3,DateRange,0)-1,MATCH($A19,DataStreams,0)-1):OFFSET(HOMECELL,MATCH($B$4,DateRange,0)-1,MATCH($A19,DataStreams,0)-1),OFFSET(HOMECELL,MATCH($B$3,DateRange,0)-1,MATCH(AU$6,DataStreams,0)-1):OFFSET(HOMECELL,MATCH($B$4,DateRange,0)-1,MATCH(AU$6,DataStreams,0)-1)),"")</f>
        <v/>
      </c>
      <c r="AV19" s="233" t="str">
        <f ca="1">_xlfn.IFNA(_xlfn.COVARIANCE.S(OFFSET(HOMECELL,MATCH($B$3,DateRange,0)-1,MATCH($A19,DataStreams,0)-1):OFFSET(HOMECELL,MATCH($B$4,DateRange,0)-1,MATCH($A19,DataStreams,0)-1),OFFSET(HOMECELL,MATCH($B$3,DateRange,0)-1,MATCH(AV$6,DataStreams,0)-1):OFFSET(HOMECELL,MATCH($B$4,DateRange,0)-1,MATCH(AV$6,DataStreams,0)-1)),"")</f>
        <v/>
      </c>
      <c r="AW19" s="233" t="str">
        <f ca="1">_xlfn.IFNA(_xlfn.COVARIANCE.S(OFFSET(HOMECELL,MATCH($B$3,DateRange,0)-1,MATCH($A19,DataStreams,0)-1):OFFSET(HOMECELL,MATCH($B$4,DateRange,0)-1,MATCH($A19,DataStreams,0)-1),OFFSET(HOMECELL,MATCH($B$3,DateRange,0)-1,MATCH(AW$6,DataStreams,0)-1):OFFSET(HOMECELL,MATCH($B$4,DateRange,0)-1,MATCH(AW$6,DataStreams,0)-1)),"")</f>
        <v/>
      </c>
      <c r="AX19" s="233" t="str">
        <f ca="1">_xlfn.IFNA(_xlfn.COVARIANCE.S(OFFSET(HOMECELL,MATCH($B$3,DateRange,0)-1,MATCH($A19,DataStreams,0)-1):OFFSET(HOMECELL,MATCH($B$4,DateRange,0)-1,MATCH($A19,DataStreams,0)-1),OFFSET(HOMECELL,MATCH($B$3,DateRange,0)-1,MATCH(AX$6,DataStreams,0)-1):OFFSET(HOMECELL,MATCH($B$4,DateRange,0)-1,MATCH(AX$6,DataStreams,0)-1)),"")</f>
        <v/>
      </c>
      <c r="AY19" s="233" t="str">
        <f ca="1">_xlfn.IFNA(_xlfn.COVARIANCE.S(OFFSET(HOMECELL,MATCH($B$3,DateRange,0)-1,MATCH($A19,DataStreams,0)-1):OFFSET(HOMECELL,MATCH($B$4,DateRange,0)-1,MATCH($A19,DataStreams,0)-1),OFFSET(HOMECELL,MATCH($B$3,DateRange,0)-1,MATCH(AY$6,DataStreams,0)-1):OFFSET(HOMECELL,MATCH($B$4,DateRange,0)-1,MATCH(AY$6,DataStreams,0)-1)),"")</f>
        <v/>
      </c>
      <c r="AZ19" s="233" t="str">
        <f ca="1">_xlfn.IFNA(_xlfn.COVARIANCE.S(OFFSET(HOMECELL,MATCH($B$3,DateRange,0)-1,MATCH($A19,DataStreams,0)-1):OFFSET(HOMECELL,MATCH($B$4,DateRange,0)-1,MATCH($A19,DataStreams,0)-1),OFFSET(HOMECELL,MATCH($B$3,DateRange,0)-1,MATCH(AZ$6,DataStreams,0)-1):OFFSET(HOMECELL,MATCH($B$4,DateRange,0)-1,MATCH(AZ$6,DataStreams,0)-1)),"")</f>
        <v/>
      </c>
      <c r="BA19" s="233" t="str">
        <f ca="1">_xlfn.IFNA(_xlfn.COVARIANCE.S(OFFSET(HOMECELL,MATCH($B$3,DateRange,0)-1,MATCH($A19,DataStreams,0)-1):OFFSET(HOMECELL,MATCH($B$4,DateRange,0)-1,MATCH($A19,DataStreams,0)-1),OFFSET(HOMECELL,MATCH($B$3,DateRange,0)-1,MATCH(BA$6,DataStreams,0)-1):OFFSET(HOMECELL,MATCH($B$4,DateRange,0)-1,MATCH(BA$6,DataStreams,0)-1)),"")</f>
        <v/>
      </c>
      <c r="BB19" s="233" t="str">
        <f ca="1">_xlfn.IFNA(_xlfn.COVARIANCE.S(OFFSET(HOMECELL,MATCH($B$3,DateRange,0)-1,MATCH($A19,DataStreams,0)-1):OFFSET(HOMECELL,MATCH($B$4,DateRange,0)-1,MATCH($A19,DataStreams,0)-1),OFFSET(HOMECELL,MATCH($B$3,DateRange,0)-1,MATCH(BB$6,DataStreams,0)-1):OFFSET(HOMECELL,MATCH($B$4,DateRange,0)-1,MATCH(BB$6,DataStreams,0)-1)),"")</f>
        <v/>
      </c>
      <c r="BC19" s="236"/>
    </row>
    <row r="20" spans="1:55">
      <c r="A20" s="239" t="str">
        <f ca="1"/>
        <v>CRM</v>
      </c>
      <c r="B20" s="233">
        <f ca="1">_xlfn.IFNA(_xlfn.COVARIANCE.S(OFFSET(HOMECELL,MATCH($B$3,DateRange,0)-1,MATCH($A20,DataStreams,0)-1):OFFSET(HOMECELL,MATCH($B$4,DateRange,0)-1,MATCH($A20,DataStreams,0)-1),OFFSET(HOMECELL,MATCH($B$3,DateRange,0)-1,MATCH(B$6,DataStreams,0)-1):OFFSET(HOMECELL,MATCH($B$4,DateRange,0)-1,MATCH(B$6,DataStreams,0)-1)),"")</f>
        <v>5.8063414484263219E-5</v>
      </c>
      <c r="C20" s="233">
        <f ca="1">_xlfn.IFNA(_xlfn.COVARIANCE.S(OFFSET(HOMECELL,MATCH($B$3,DateRange,0)-1,MATCH($A20,DataStreams,0)-1):OFFSET(HOMECELL,MATCH($B$4,DateRange,0)-1,MATCH($A20,DataStreams,0)-1),OFFSET(HOMECELL,MATCH($B$3,DateRange,0)-1,MATCH(C$6,DataStreams,0)-1):OFFSET(HOMECELL,MATCH($B$4,DateRange,0)-1,MATCH(C$6,DataStreams,0)-1)),"")</f>
        <v>3.7196214520142626E-3</v>
      </c>
      <c r="D20" s="233">
        <f ca="1">_xlfn.IFNA(_xlfn.COVARIANCE.S(OFFSET(HOMECELL,MATCH($B$3,DateRange,0)-1,MATCH($A20,DataStreams,0)-1):OFFSET(HOMECELL,MATCH($B$4,DateRange,0)-1,MATCH($A20,DataStreams,0)-1),OFFSET(HOMECELL,MATCH($B$3,DateRange,0)-1,MATCH(D$6,DataStreams,0)-1):OFFSET(HOMECELL,MATCH($B$4,DateRange,0)-1,MATCH(D$6,DataStreams,0)-1)),"")</f>
        <v>2.5010686729317355E-3</v>
      </c>
      <c r="E20" s="233">
        <f ca="1">_xlfn.IFNA(_xlfn.COVARIANCE.S(OFFSET(HOMECELL,MATCH($B$3,DateRange,0)-1,MATCH($A20,DataStreams,0)-1):OFFSET(HOMECELL,MATCH($B$4,DateRange,0)-1,MATCH($A20,DataStreams,0)-1),OFFSET(HOMECELL,MATCH($B$3,DateRange,0)-1,MATCH(E$6,DataStreams,0)-1):OFFSET(HOMECELL,MATCH($B$4,DateRange,0)-1,MATCH(E$6,DataStreams,0)-1)),"")</f>
        <v>2.7075389220262481E-3</v>
      </c>
      <c r="F20" s="233">
        <f ca="1">_xlfn.IFNA(_xlfn.COVARIANCE.S(OFFSET(HOMECELL,MATCH($B$3,DateRange,0)-1,MATCH($A20,DataStreams,0)-1):OFFSET(HOMECELL,MATCH($B$4,DateRange,0)-1,MATCH($A20,DataStreams,0)-1),OFFSET(HOMECELL,MATCH($B$3,DateRange,0)-1,MATCH(F$6,DataStreams,0)-1):OFFSET(HOMECELL,MATCH($B$4,DateRange,0)-1,MATCH(F$6,DataStreams,0)-1)),"")</f>
        <v>3.1944428570436236E-3</v>
      </c>
      <c r="G20" s="233">
        <f ca="1">_xlfn.IFNA(_xlfn.COVARIANCE.S(OFFSET(HOMECELL,MATCH($B$3,DateRange,0)-1,MATCH($A20,DataStreams,0)-1):OFFSET(HOMECELL,MATCH($B$4,DateRange,0)-1,MATCH($A20,DataStreams,0)-1),OFFSET(HOMECELL,MATCH($B$3,DateRange,0)-1,MATCH(G$6,DataStreams,0)-1):OFFSET(HOMECELL,MATCH($B$4,DateRange,0)-1,MATCH(G$6,DataStreams,0)-1)),"")</f>
        <v>5.5808055875096957E-3</v>
      </c>
      <c r="H20" s="233">
        <f ca="1">_xlfn.IFNA(_xlfn.COVARIANCE.S(OFFSET(HOMECELL,MATCH($B$3,DateRange,0)-1,MATCH($A20,DataStreams,0)-1):OFFSET(HOMECELL,MATCH($B$4,DateRange,0)-1,MATCH($A20,DataStreams,0)-1),OFFSET(HOMECELL,MATCH($B$3,DateRange,0)-1,MATCH(H$6,DataStreams,0)-1):OFFSET(HOMECELL,MATCH($B$4,DateRange,0)-1,MATCH(H$6,DataStreams,0)-1)),"")</f>
        <v>1.2463811793026875E-3</v>
      </c>
      <c r="I20" s="233">
        <f ca="1">_xlfn.IFNA(_xlfn.COVARIANCE.S(OFFSET(HOMECELL,MATCH($B$3,DateRange,0)-1,MATCH($A20,DataStreams,0)-1):OFFSET(HOMECELL,MATCH($B$4,DateRange,0)-1,MATCH($A20,DataStreams,0)-1),OFFSET(HOMECELL,MATCH($B$3,DateRange,0)-1,MATCH(I$6,DataStreams,0)-1):OFFSET(HOMECELL,MATCH($B$4,DateRange,0)-1,MATCH(I$6,DataStreams,0)-1)),"")</f>
        <v>6.0279243628738191E-3</v>
      </c>
      <c r="J20" s="233">
        <f ca="1">_xlfn.IFNA(_xlfn.COVARIANCE.S(OFFSET(HOMECELL,MATCH($B$3,DateRange,0)-1,MATCH($A20,DataStreams,0)-1):OFFSET(HOMECELL,MATCH($B$4,DateRange,0)-1,MATCH($A20,DataStreams,0)-1),OFFSET(HOMECELL,MATCH($B$3,DateRange,0)-1,MATCH(J$6,DataStreams,0)-1):OFFSET(HOMECELL,MATCH($B$4,DateRange,0)-1,MATCH(J$6,DataStreams,0)-1)),"")</f>
        <v>1.9400618859722874E-3</v>
      </c>
      <c r="K20" s="233">
        <f ca="1">_xlfn.IFNA(_xlfn.COVARIANCE.S(OFFSET(HOMECELL,MATCH($B$3,DateRange,0)-1,MATCH($A20,DataStreams,0)-1):OFFSET(HOMECELL,MATCH($B$4,DateRange,0)-1,MATCH($A20,DataStreams,0)-1),OFFSET(HOMECELL,MATCH($B$3,DateRange,0)-1,MATCH(K$6,DataStreams,0)-1):OFFSET(HOMECELL,MATCH($B$4,DateRange,0)-1,MATCH(K$6,DataStreams,0)-1)),"")</f>
        <v>2.8968522684459969E-3</v>
      </c>
      <c r="L20" s="233">
        <f ca="1">_xlfn.IFNA(_xlfn.COVARIANCE.S(OFFSET(HOMECELL,MATCH($B$3,DateRange,0)-1,MATCH($A20,DataStreams,0)-1):OFFSET(HOMECELL,MATCH($B$4,DateRange,0)-1,MATCH($A20,DataStreams,0)-1),OFFSET(HOMECELL,MATCH($B$3,DateRange,0)-1,MATCH(L$6,DataStreams,0)-1):OFFSET(HOMECELL,MATCH($B$4,DateRange,0)-1,MATCH(L$6,DataStreams,0)-1)),"")</f>
        <v>2.4941478166662133E-3</v>
      </c>
      <c r="M20" s="233">
        <f ca="1">_xlfn.IFNA(_xlfn.COVARIANCE.S(OFFSET(HOMECELL,MATCH($B$3,DateRange,0)-1,MATCH($A20,DataStreams,0)-1):OFFSET(HOMECELL,MATCH($B$4,DateRange,0)-1,MATCH($A20,DataStreams,0)-1),OFFSET(HOMECELL,MATCH($B$3,DateRange,0)-1,MATCH(M$6,DataStreams,0)-1):OFFSET(HOMECELL,MATCH($B$4,DateRange,0)-1,MATCH(M$6,DataStreams,0)-1)),"")</f>
        <v>1.278475256049497E-2</v>
      </c>
      <c r="N20" s="233">
        <f ca="1">_xlfn.IFNA(_xlfn.COVARIANCE.S(OFFSET(HOMECELL,MATCH($B$3,DateRange,0)-1,MATCH($A20,DataStreams,0)-1):OFFSET(HOMECELL,MATCH($B$4,DateRange,0)-1,MATCH($A20,DataStreams,0)-1),OFFSET(HOMECELL,MATCH($B$3,DateRange,0)-1,MATCH(N$6,DataStreams,0)-1):OFFSET(HOMECELL,MATCH($B$4,DateRange,0)-1,MATCH(N$6,DataStreams,0)-1)),"")</f>
        <v>5.3508264773926536E-3</v>
      </c>
      <c r="O20" s="233">
        <f ca="1">_xlfn.IFNA(_xlfn.COVARIANCE.S(OFFSET(HOMECELL,MATCH($B$3,DateRange,0)-1,MATCH($A20,DataStreams,0)-1):OFFSET(HOMECELL,MATCH($B$4,DateRange,0)-1,MATCH($A20,DataStreams,0)-1),OFFSET(HOMECELL,MATCH($B$3,DateRange,0)-1,MATCH(O$6,DataStreams,0)-1):OFFSET(HOMECELL,MATCH($B$4,DateRange,0)-1,MATCH(O$6,DataStreams,0)-1)),"")</f>
        <v>3.4881624611973038E-3</v>
      </c>
      <c r="P20" s="233">
        <f ca="1">_xlfn.IFNA(_xlfn.COVARIANCE.S(OFFSET(HOMECELL,MATCH($B$3,DateRange,0)-1,MATCH($A20,DataStreams,0)-1):OFFSET(HOMECELL,MATCH($B$4,DateRange,0)-1,MATCH($A20,DataStreams,0)-1),OFFSET(HOMECELL,MATCH($B$3,DateRange,0)-1,MATCH(P$6,DataStreams,0)-1):OFFSET(HOMECELL,MATCH($B$4,DateRange,0)-1,MATCH(P$6,DataStreams,0)-1)),"")</f>
        <v>2.007726251420843E-3</v>
      </c>
      <c r="Q20" s="233">
        <f ca="1">_xlfn.IFNA(_xlfn.COVARIANCE.S(OFFSET(HOMECELL,MATCH($B$3,DateRange,0)-1,MATCH($A20,DataStreams,0)-1):OFFSET(HOMECELL,MATCH($B$4,DateRange,0)-1,MATCH($A20,DataStreams,0)-1),OFFSET(HOMECELL,MATCH($B$3,DateRange,0)-1,MATCH(Q$6,DataStreams,0)-1):OFFSET(HOMECELL,MATCH($B$4,DateRange,0)-1,MATCH(Q$6,DataStreams,0)-1)),"")</f>
        <v>6.984489236049371E-3</v>
      </c>
      <c r="R20" s="233">
        <f ca="1">_xlfn.IFNA(_xlfn.COVARIANCE.S(OFFSET(HOMECELL,MATCH($B$3,DateRange,0)-1,MATCH($A20,DataStreams,0)-1):OFFSET(HOMECELL,MATCH($B$4,DateRange,0)-1,MATCH($A20,DataStreams,0)-1),OFFSET(HOMECELL,MATCH($B$3,DateRange,0)-1,MATCH(R$6,DataStreams,0)-1):OFFSET(HOMECELL,MATCH($B$4,DateRange,0)-1,MATCH(R$6,DataStreams,0)-1)),"")</f>
        <v>4.5915207687529207E-3</v>
      </c>
      <c r="S20" s="233">
        <f ca="1">_xlfn.IFNA(_xlfn.COVARIANCE.S(OFFSET(HOMECELL,MATCH($B$3,DateRange,0)-1,MATCH($A20,DataStreams,0)-1):OFFSET(HOMECELL,MATCH($B$4,DateRange,0)-1,MATCH($A20,DataStreams,0)-1),OFFSET(HOMECELL,MATCH($B$3,DateRange,0)-1,MATCH(S$6,DataStreams,0)-1):OFFSET(HOMECELL,MATCH($B$4,DateRange,0)-1,MATCH(S$6,DataStreams,0)-1)),"")</f>
        <v>-8.0764523384273788E-4</v>
      </c>
      <c r="T20" s="233">
        <f ca="1">_xlfn.IFNA(_xlfn.COVARIANCE.S(OFFSET(HOMECELL,MATCH($B$3,DateRange,0)-1,MATCH($A20,DataStreams,0)-1):OFFSET(HOMECELL,MATCH($B$4,DateRange,0)-1,MATCH($A20,DataStreams,0)-1),OFFSET(HOMECELL,MATCH($B$3,DateRange,0)-1,MATCH(T$6,DataStreams,0)-1):OFFSET(HOMECELL,MATCH($B$4,DateRange,0)-1,MATCH(T$6,DataStreams,0)-1)),"")</f>
        <v>3.6681676124012972E-3</v>
      </c>
      <c r="U20" s="233">
        <f ca="1">_xlfn.IFNA(_xlfn.COVARIANCE.S(OFFSET(HOMECELL,MATCH($B$3,DateRange,0)-1,MATCH($A20,DataStreams,0)-1):OFFSET(HOMECELL,MATCH($B$4,DateRange,0)-1,MATCH($A20,DataStreams,0)-1),OFFSET(HOMECELL,MATCH($B$3,DateRange,0)-1,MATCH(U$6,DataStreams,0)-1):OFFSET(HOMECELL,MATCH($B$4,DateRange,0)-1,MATCH(U$6,DataStreams,0)-1)),"")</f>
        <v>5.1565992181155131E-3</v>
      </c>
      <c r="V20" s="233">
        <f ca="1">_xlfn.IFNA(_xlfn.COVARIANCE.S(OFFSET(HOMECELL,MATCH($B$3,DateRange,0)-1,MATCH($A20,DataStreams,0)-1):OFFSET(HOMECELL,MATCH($B$4,DateRange,0)-1,MATCH($A20,DataStreams,0)-1),OFFSET(HOMECELL,MATCH($B$3,DateRange,0)-1,MATCH(V$6,DataStreams,0)-1):OFFSET(HOMECELL,MATCH($B$4,DateRange,0)-1,MATCH(V$6,DataStreams,0)-1)),"")</f>
        <v>6.5155980793741835E-3</v>
      </c>
      <c r="W20" s="233">
        <f ca="1">_xlfn.IFNA(_xlfn.COVARIANCE.S(OFFSET(HOMECELL,MATCH($B$3,DateRange,0)-1,MATCH($A20,DataStreams,0)-1):OFFSET(HOMECELL,MATCH($B$4,DateRange,0)-1,MATCH($A20,DataStreams,0)-1),OFFSET(HOMECELL,MATCH($B$3,DateRange,0)-1,MATCH(W$6,DataStreams,0)-1):OFFSET(HOMECELL,MATCH($B$4,DateRange,0)-1,MATCH(W$6,DataStreams,0)-1)),"")</f>
        <v>-6.3014905089813259E-4</v>
      </c>
      <c r="X20" s="233">
        <f ca="1">_xlfn.IFNA(_xlfn.COVARIANCE.S(OFFSET(HOMECELL,MATCH($B$3,DateRange,0)-1,MATCH($A20,DataStreams,0)-1):OFFSET(HOMECELL,MATCH($B$4,DateRange,0)-1,MATCH($A20,DataStreams,0)-1),OFFSET(HOMECELL,MATCH($B$3,DateRange,0)-1,MATCH(X$6,DataStreams,0)-1):OFFSET(HOMECELL,MATCH($B$4,DateRange,0)-1,MATCH(X$6,DataStreams,0)-1)),"")</f>
        <v>1.4957952988577893E-3</v>
      </c>
      <c r="Y20" s="233">
        <f ca="1">_xlfn.IFNA(_xlfn.COVARIANCE.S(OFFSET(HOMECELL,MATCH($B$3,DateRange,0)-1,MATCH($A20,DataStreams,0)-1):OFFSET(HOMECELL,MATCH($B$4,DateRange,0)-1,MATCH($A20,DataStreams,0)-1),OFFSET(HOMECELL,MATCH($B$3,DateRange,0)-1,MATCH(Y$6,DataStreams,0)-1):OFFSET(HOMECELL,MATCH($B$4,DateRange,0)-1,MATCH(Y$6,DataStreams,0)-1)),"")</f>
        <v>2.2285527778963645E-4</v>
      </c>
      <c r="Z20" s="233">
        <f ca="1">_xlfn.IFNA(_xlfn.COVARIANCE.S(OFFSET(HOMECELL,MATCH($B$3,DateRange,0)-1,MATCH($A20,DataStreams,0)-1):OFFSET(HOMECELL,MATCH($B$4,DateRange,0)-1,MATCH($A20,DataStreams,0)-1),OFFSET(HOMECELL,MATCH($B$3,DateRange,0)-1,MATCH(Z$6,DataStreams,0)-1):OFFSET(HOMECELL,MATCH($B$4,DateRange,0)-1,MATCH(Z$6,DataStreams,0)-1)),"")</f>
        <v>1.1015719097369446E-3</v>
      </c>
      <c r="AA20" s="233">
        <f ca="1">_xlfn.IFNA(_xlfn.COVARIANCE.S(OFFSET(HOMECELL,MATCH($B$3,DateRange,0)-1,MATCH($A20,DataStreams,0)-1):OFFSET(HOMECELL,MATCH($B$4,DateRange,0)-1,MATCH($A20,DataStreams,0)-1),OFFSET(HOMECELL,MATCH($B$3,DateRange,0)-1,MATCH(AA$6,DataStreams,0)-1):OFFSET(HOMECELL,MATCH($B$4,DateRange,0)-1,MATCH(AA$6,DataStreams,0)-1)),"")</f>
        <v>9.4186649801557948E-4</v>
      </c>
      <c r="AB20" s="233">
        <f ca="1">_xlfn.IFNA(_xlfn.COVARIANCE.S(OFFSET(HOMECELL,MATCH($B$3,DateRange,0)-1,MATCH($A20,DataStreams,0)-1):OFFSET(HOMECELL,MATCH($B$4,DateRange,0)-1,MATCH($A20,DataStreams,0)-1),OFFSET(HOMECELL,MATCH($B$3,DateRange,0)-1,MATCH(AB$6,DataStreams,0)-1):OFFSET(HOMECELL,MATCH($B$4,DateRange,0)-1,MATCH(AB$6,DataStreams,0)-1)),"")</f>
        <v>1.4195930860491726E-3</v>
      </c>
      <c r="AC20" s="233">
        <f ca="1">_xlfn.IFNA(_xlfn.COVARIANCE.S(OFFSET(HOMECELL,MATCH($B$3,DateRange,0)-1,MATCH($A20,DataStreams,0)-1):OFFSET(HOMECELL,MATCH($B$4,DateRange,0)-1,MATCH($A20,DataStreams,0)-1),OFFSET(HOMECELL,MATCH($B$3,DateRange,0)-1,MATCH(AC$6,DataStreams,0)-1):OFFSET(HOMECELL,MATCH($B$4,DateRange,0)-1,MATCH(AC$6,DataStreams,0)-1)),"")</f>
        <v>3.5213297754936031E-3</v>
      </c>
      <c r="AD20" s="233">
        <f ca="1">_xlfn.IFNA(_xlfn.COVARIANCE.S(OFFSET(HOMECELL,MATCH($B$3,DateRange,0)-1,MATCH($A20,DataStreams,0)-1):OFFSET(HOMECELL,MATCH($B$4,DateRange,0)-1,MATCH($A20,DataStreams,0)-1),OFFSET(HOMECELL,MATCH($B$3,DateRange,0)-1,MATCH(AD$6,DataStreams,0)-1):OFFSET(HOMECELL,MATCH($B$4,DateRange,0)-1,MATCH(AD$6,DataStreams,0)-1)),"")</f>
        <v>2.7407488454984057E-4</v>
      </c>
      <c r="AE20" s="233">
        <f ca="1">_xlfn.IFNA(_xlfn.COVARIANCE.S(OFFSET(HOMECELL,MATCH($B$3,DateRange,0)-1,MATCH($A20,DataStreams,0)-1):OFFSET(HOMECELL,MATCH($B$4,DateRange,0)-1,MATCH($A20,DataStreams,0)-1),OFFSET(HOMECELL,MATCH($B$3,DateRange,0)-1,MATCH(AE$6,DataStreams,0)-1):OFFSET(HOMECELL,MATCH($B$4,DateRange,0)-1,MATCH(AE$6,DataStreams,0)-1)),"")</f>
        <v>2.9581251003350673E-3</v>
      </c>
      <c r="AF20" s="233">
        <f ca="1">_xlfn.IFNA(_xlfn.COVARIANCE.S(OFFSET(HOMECELL,MATCH($B$3,DateRange,0)-1,MATCH($A20,DataStreams,0)-1):OFFSET(HOMECELL,MATCH($B$4,DateRange,0)-1,MATCH($A20,DataStreams,0)-1),OFFSET(HOMECELL,MATCH($B$3,DateRange,0)-1,MATCH(AF$6,DataStreams,0)-1):OFFSET(HOMECELL,MATCH($B$4,DateRange,0)-1,MATCH(AF$6,DataStreams,0)-1)),"")</f>
        <v>1.968429837397766E-3</v>
      </c>
      <c r="AG20" s="233">
        <f ca="1">_xlfn.IFNA(_xlfn.COVARIANCE.S(OFFSET(HOMECELL,MATCH($B$3,DateRange,0)-1,MATCH($A20,DataStreams,0)-1):OFFSET(HOMECELL,MATCH($B$4,DateRange,0)-1,MATCH($A20,DataStreams,0)-1),OFFSET(HOMECELL,MATCH($B$3,DateRange,0)-1,MATCH(AG$6,DataStreams,0)-1):OFFSET(HOMECELL,MATCH($B$4,DateRange,0)-1,MATCH(AG$6,DataStreams,0)-1)),"")</f>
        <v>4.7096116657462095E-4</v>
      </c>
      <c r="AH20" s="233">
        <f ca="1">_xlfn.IFNA(_xlfn.COVARIANCE.S(OFFSET(HOMECELL,MATCH($B$3,DateRange,0)-1,MATCH($A20,DataStreams,0)-1):OFFSET(HOMECELL,MATCH($B$4,DateRange,0)-1,MATCH($A20,DataStreams,0)-1),OFFSET(HOMECELL,MATCH($B$3,DateRange,0)-1,MATCH(AH$6,DataStreams,0)-1):OFFSET(HOMECELL,MATCH($B$4,DateRange,0)-1,MATCH(AH$6,DataStreams,0)-1)),"")</f>
        <v>5.2328519637646308E-3</v>
      </c>
      <c r="AI20" s="233">
        <f ca="1">_xlfn.IFNA(_xlfn.COVARIANCE.S(OFFSET(HOMECELL,MATCH($B$3,DateRange,0)-1,MATCH($A20,DataStreams,0)-1):OFFSET(HOMECELL,MATCH($B$4,DateRange,0)-1,MATCH($A20,DataStreams,0)-1),OFFSET(HOMECELL,MATCH($B$3,DateRange,0)-1,MATCH(AI$6,DataStreams,0)-1):OFFSET(HOMECELL,MATCH($B$4,DateRange,0)-1,MATCH(AI$6,DataStreams,0)-1)),"")</f>
        <v>2.9987030369796534E-3</v>
      </c>
      <c r="AJ20" s="233">
        <f ca="1">_xlfn.IFNA(_xlfn.COVARIANCE.S(OFFSET(HOMECELL,MATCH($B$3,DateRange,0)-1,MATCH($A20,DataStreams,0)-1):OFFSET(HOMECELL,MATCH($B$4,DateRange,0)-1,MATCH($A20,DataStreams,0)-1),OFFSET(HOMECELL,MATCH($B$3,DateRange,0)-1,MATCH(AJ$6,DataStreams,0)-1):OFFSET(HOMECELL,MATCH($B$4,DateRange,0)-1,MATCH(AJ$6,DataStreams,0)-1)),"")</f>
        <v>1.4515719213117481E-3</v>
      </c>
      <c r="AK20" s="233">
        <f ca="1">_xlfn.IFNA(_xlfn.COVARIANCE.S(OFFSET(HOMECELL,MATCH($B$3,DateRange,0)-1,MATCH($A20,DataStreams,0)-1):OFFSET(HOMECELL,MATCH($B$4,DateRange,0)-1,MATCH($A20,DataStreams,0)-1),OFFSET(HOMECELL,MATCH($B$3,DateRange,0)-1,MATCH(AK$6,DataStreams,0)-1):OFFSET(HOMECELL,MATCH($B$4,DateRange,0)-1,MATCH(AK$6,DataStreams,0)-1)),"")</f>
        <v>1.0544728252850171E-4</v>
      </c>
      <c r="AL20" s="233">
        <f ca="1">_xlfn.IFNA(_xlfn.COVARIANCE.S(OFFSET(HOMECELL,MATCH($B$3,DateRange,0)-1,MATCH($A20,DataStreams,0)-1):OFFSET(HOMECELL,MATCH($B$4,DateRange,0)-1,MATCH($A20,DataStreams,0)-1),OFFSET(HOMECELL,MATCH($B$3,DateRange,0)-1,MATCH(AL$6,DataStreams,0)-1):OFFSET(HOMECELL,MATCH($B$4,DateRange,0)-1,MATCH(AL$6,DataStreams,0)-1)),"")</f>
        <v>4.3884511259845681E-3</v>
      </c>
      <c r="AM20" s="233">
        <f ca="1">_xlfn.IFNA(_xlfn.COVARIANCE.S(OFFSET(HOMECELL,MATCH($B$3,DateRange,0)-1,MATCH($A20,DataStreams,0)-1):OFFSET(HOMECELL,MATCH($B$4,DateRange,0)-1,MATCH($A20,DataStreams,0)-1),OFFSET(HOMECELL,MATCH($B$3,DateRange,0)-1,MATCH(AM$6,DataStreams,0)-1):OFFSET(HOMECELL,MATCH($B$4,DateRange,0)-1,MATCH(AM$6,DataStreams,0)-1)),"")</f>
        <v>6.1637629361827855E-3</v>
      </c>
      <c r="AN20" s="233">
        <f ca="1">_xlfn.IFNA(_xlfn.COVARIANCE.S(OFFSET(HOMECELL,MATCH($B$3,DateRange,0)-1,MATCH($A20,DataStreams,0)-1):OFFSET(HOMECELL,MATCH($B$4,DateRange,0)-1,MATCH($A20,DataStreams,0)-1),OFFSET(HOMECELL,MATCH($B$3,DateRange,0)-1,MATCH(AN$6,DataStreams,0)-1):OFFSET(HOMECELL,MATCH($B$4,DateRange,0)-1,MATCH(AN$6,DataStreams,0)-1)),"")</f>
        <v>2.3361249950987505E-3</v>
      </c>
      <c r="AO20" s="233">
        <f ca="1">_xlfn.IFNA(_xlfn.COVARIANCE.S(OFFSET(HOMECELL,MATCH($B$3,DateRange,0)-1,MATCH($A20,DataStreams,0)-1):OFFSET(HOMECELL,MATCH($B$4,DateRange,0)-1,MATCH($A20,DataStreams,0)-1),OFFSET(HOMECELL,MATCH($B$3,DateRange,0)-1,MATCH(AO$6,DataStreams,0)-1):OFFSET(HOMECELL,MATCH($B$4,DateRange,0)-1,MATCH(AO$6,DataStreams,0)-1)),"")</f>
        <v>2.1953221560724874E-3</v>
      </c>
      <c r="AP20" s="233">
        <f ca="1">_xlfn.IFNA(_xlfn.COVARIANCE.S(OFFSET(HOMECELL,MATCH($B$3,DateRange,0)-1,MATCH($A20,DataStreams,0)-1):OFFSET(HOMECELL,MATCH($B$4,DateRange,0)-1,MATCH($A20,DataStreams,0)-1),OFFSET(HOMECELL,MATCH($B$3,DateRange,0)-1,MATCH(AP$6,DataStreams,0)-1):OFFSET(HOMECELL,MATCH($B$4,DateRange,0)-1,MATCH(AP$6,DataStreams,0)-1)),"")</f>
        <v>1.308382090534862E-3</v>
      </c>
      <c r="AQ20" s="233" t="str">
        <f ca="1">_xlfn.IFNA(_xlfn.COVARIANCE.S(OFFSET(HOMECELL,MATCH($B$3,DateRange,0)-1,MATCH($A20,DataStreams,0)-1):OFFSET(HOMECELL,MATCH($B$4,DateRange,0)-1,MATCH($A20,DataStreams,0)-1),OFFSET(HOMECELL,MATCH($B$3,DateRange,0)-1,MATCH(AQ$6,DataStreams,0)-1):OFFSET(HOMECELL,MATCH($B$4,DateRange,0)-1,MATCH(AQ$6,DataStreams,0)-1)),"")</f>
        <v/>
      </c>
      <c r="AR20" s="233" t="str">
        <f ca="1">_xlfn.IFNA(_xlfn.COVARIANCE.S(OFFSET(HOMECELL,MATCH($B$3,DateRange,0)-1,MATCH($A20,DataStreams,0)-1):OFFSET(HOMECELL,MATCH($B$4,DateRange,0)-1,MATCH($A20,DataStreams,0)-1),OFFSET(HOMECELL,MATCH($B$3,DateRange,0)-1,MATCH(AR$6,DataStreams,0)-1):OFFSET(HOMECELL,MATCH($B$4,DateRange,0)-1,MATCH(AR$6,DataStreams,0)-1)),"")</f>
        <v/>
      </c>
      <c r="AS20" s="233" t="str">
        <f ca="1">_xlfn.IFNA(_xlfn.COVARIANCE.S(OFFSET(HOMECELL,MATCH($B$3,DateRange,0)-1,MATCH($A20,DataStreams,0)-1):OFFSET(HOMECELL,MATCH($B$4,DateRange,0)-1,MATCH($A20,DataStreams,0)-1),OFFSET(HOMECELL,MATCH($B$3,DateRange,0)-1,MATCH(AS$6,DataStreams,0)-1):OFFSET(HOMECELL,MATCH($B$4,DateRange,0)-1,MATCH(AS$6,DataStreams,0)-1)),"")</f>
        <v/>
      </c>
      <c r="AT20" s="233" t="str">
        <f ca="1">_xlfn.IFNA(_xlfn.COVARIANCE.S(OFFSET(HOMECELL,MATCH($B$3,DateRange,0)-1,MATCH($A20,DataStreams,0)-1):OFFSET(HOMECELL,MATCH($B$4,DateRange,0)-1,MATCH($A20,DataStreams,0)-1),OFFSET(HOMECELL,MATCH($B$3,DateRange,0)-1,MATCH(AT$6,DataStreams,0)-1):OFFSET(HOMECELL,MATCH($B$4,DateRange,0)-1,MATCH(AT$6,DataStreams,0)-1)),"")</f>
        <v/>
      </c>
      <c r="AU20" s="233" t="str">
        <f ca="1">_xlfn.IFNA(_xlfn.COVARIANCE.S(OFFSET(HOMECELL,MATCH($B$3,DateRange,0)-1,MATCH($A20,DataStreams,0)-1):OFFSET(HOMECELL,MATCH($B$4,DateRange,0)-1,MATCH($A20,DataStreams,0)-1),OFFSET(HOMECELL,MATCH($B$3,DateRange,0)-1,MATCH(AU$6,DataStreams,0)-1):OFFSET(HOMECELL,MATCH($B$4,DateRange,0)-1,MATCH(AU$6,DataStreams,0)-1)),"")</f>
        <v/>
      </c>
      <c r="AV20" s="233" t="str">
        <f ca="1">_xlfn.IFNA(_xlfn.COVARIANCE.S(OFFSET(HOMECELL,MATCH($B$3,DateRange,0)-1,MATCH($A20,DataStreams,0)-1):OFFSET(HOMECELL,MATCH($B$4,DateRange,0)-1,MATCH($A20,DataStreams,0)-1),OFFSET(HOMECELL,MATCH($B$3,DateRange,0)-1,MATCH(AV$6,DataStreams,0)-1):OFFSET(HOMECELL,MATCH($B$4,DateRange,0)-1,MATCH(AV$6,DataStreams,0)-1)),"")</f>
        <v/>
      </c>
      <c r="AW20" s="233" t="str">
        <f ca="1">_xlfn.IFNA(_xlfn.COVARIANCE.S(OFFSET(HOMECELL,MATCH($B$3,DateRange,0)-1,MATCH($A20,DataStreams,0)-1):OFFSET(HOMECELL,MATCH($B$4,DateRange,0)-1,MATCH($A20,DataStreams,0)-1),OFFSET(HOMECELL,MATCH($B$3,DateRange,0)-1,MATCH(AW$6,DataStreams,0)-1):OFFSET(HOMECELL,MATCH($B$4,DateRange,0)-1,MATCH(AW$6,DataStreams,0)-1)),"")</f>
        <v/>
      </c>
      <c r="AX20" s="233" t="str">
        <f ca="1">_xlfn.IFNA(_xlfn.COVARIANCE.S(OFFSET(HOMECELL,MATCH($B$3,DateRange,0)-1,MATCH($A20,DataStreams,0)-1):OFFSET(HOMECELL,MATCH($B$4,DateRange,0)-1,MATCH($A20,DataStreams,0)-1),OFFSET(HOMECELL,MATCH($B$3,DateRange,0)-1,MATCH(AX$6,DataStreams,0)-1):OFFSET(HOMECELL,MATCH($B$4,DateRange,0)-1,MATCH(AX$6,DataStreams,0)-1)),"")</f>
        <v/>
      </c>
      <c r="AY20" s="233" t="str">
        <f ca="1">_xlfn.IFNA(_xlfn.COVARIANCE.S(OFFSET(HOMECELL,MATCH($B$3,DateRange,0)-1,MATCH($A20,DataStreams,0)-1):OFFSET(HOMECELL,MATCH($B$4,DateRange,0)-1,MATCH($A20,DataStreams,0)-1),OFFSET(HOMECELL,MATCH($B$3,DateRange,0)-1,MATCH(AY$6,DataStreams,0)-1):OFFSET(HOMECELL,MATCH($B$4,DateRange,0)-1,MATCH(AY$6,DataStreams,0)-1)),"")</f>
        <v/>
      </c>
      <c r="AZ20" s="233" t="str">
        <f ca="1">_xlfn.IFNA(_xlfn.COVARIANCE.S(OFFSET(HOMECELL,MATCH($B$3,DateRange,0)-1,MATCH($A20,DataStreams,0)-1):OFFSET(HOMECELL,MATCH($B$4,DateRange,0)-1,MATCH($A20,DataStreams,0)-1),OFFSET(HOMECELL,MATCH($B$3,DateRange,0)-1,MATCH(AZ$6,DataStreams,0)-1):OFFSET(HOMECELL,MATCH($B$4,DateRange,0)-1,MATCH(AZ$6,DataStreams,0)-1)),"")</f>
        <v/>
      </c>
      <c r="BA20" s="233" t="str">
        <f ca="1">_xlfn.IFNA(_xlfn.COVARIANCE.S(OFFSET(HOMECELL,MATCH($B$3,DateRange,0)-1,MATCH($A20,DataStreams,0)-1):OFFSET(HOMECELL,MATCH($B$4,DateRange,0)-1,MATCH($A20,DataStreams,0)-1),OFFSET(HOMECELL,MATCH($B$3,DateRange,0)-1,MATCH(BA$6,DataStreams,0)-1):OFFSET(HOMECELL,MATCH($B$4,DateRange,0)-1,MATCH(BA$6,DataStreams,0)-1)),"")</f>
        <v/>
      </c>
      <c r="BB20" s="233" t="str">
        <f ca="1">_xlfn.IFNA(_xlfn.COVARIANCE.S(OFFSET(HOMECELL,MATCH($B$3,DateRange,0)-1,MATCH($A20,DataStreams,0)-1):OFFSET(HOMECELL,MATCH($B$4,DateRange,0)-1,MATCH($A20,DataStreams,0)-1),OFFSET(HOMECELL,MATCH($B$3,DateRange,0)-1,MATCH(BB$6,DataStreams,0)-1):OFFSET(HOMECELL,MATCH($B$4,DateRange,0)-1,MATCH(BB$6,DataStreams,0)-1)),"")</f>
        <v/>
      </c>
      <c r="BC20" s="236"/>
    </row>
    <row r="21" spans="1:55">
      <c r="A21" s="239" t="str">
        <f ca="1"/>
        <v>MKTX</v>
      </c>
      <c r="B21" s="233">
        <f ca="1">_xlfn.IFNA(_xlfn.COVARIANCE.S(OFFSET(HOMECELL,MATCH($B$3,DateRange,0)-1,MATCH($A21,DataStreams,0)-1):OFFSET(HOMECELL,MATCH($B$4,DateRange,0)-1,MATCH($A21,DataStreams,0)-1),OFFSET(HOMECELL,MATCH($B$3,DateRange,0)-1,MATCH(B$6,DataStreams,0)-1):OFFSET(HOMECELL,MATCH($B$4,DateRange,0)-1,MATCH(B$6,DataStreams,0)-1)),"")</f>
        <v>3.2449568919571766E-5</v>
      </c>
      <c r="C21" s="233">
        <f ca="1">_xlfn.IFNA(_xlfn.COVARIANCE.S(OFFSET(HOMECELL,MATCH($B$3,DateRange,0)-1,MATCH($A21,DataStreams,0)-1):OFFSET(HOMECELL,MATCH($B$4,DateRange,0)-1,MATCH($A21,DataStreams,0)-1),OFFSET(HOMECELL,MATCH($B$3,DateRange,0)-1,MATCH(C$6,DataStreams,0)-1):OFFSET(HOMECELL,MATCH($B$4,DateRange,0)-1,MATCH(C$6,DataStreams,0)-1)),"")</f>
        <v>3.4891658695717256E-3</v>
      </c>
      <c r="D21" s="233">
        <f ca="1">_xlfn.IFNA(_xlfn.COVARIANCE.S(OFFSET(HOMECELL,MATCH($B$3,DateRange,0)-1,MATCH($A21,DataStreams,0)-1):OFFSET(HOMECELL,MATCH($B$4,DateRange,0)-1,MATCH($A21,DataStreams,0)-1),OFFSET(HOMECELL,MATCH($B$3,DateRange,0)-1,MATCH(D$6,DataStreams,0)-1):OFFSET(HOMECELL,MATCH($B$4,DateRange,0)-1,MATCH(D$6,DataStreams,0)-1)),"")</f>
        <v>4.8140441755209189E-3</v>
      </c>
      <c r="E21" s="233">
        <f ca="1">_xlfn.IFNA(_xlfn.COVARIANCE.S(OFFSET(HOMECELL,MATCH($B$3,DateRange,0)-1,MATCH($A21,DataStreams,0)-1):OFFSET(HOMECELL,MATCH($B$4,DateRange,0)-1,MATCH($A21,DataStreams,0)-1),OFFSET(HOMECELL,MATCH($B$3,DateRange,0)-1,MATCH(E$6,DataStreams,0)-1):OFFSET(HOMECELL,MATCH($B$4,DateRange,0)-1,MATCH(E$6,DataStreams,0)-1)),"")</f>
        <v>3.8155266115495017E-3</v>
      </c>
      <c r="F21" s="233">
        <f ca="1">_xlfn.IFNA(_xlfn.COVARIANCE.S(OFFSET(HOMECELL,MATCH($B$3,DateRange,0)-1,MATCH($A21,DataStreams,0)-1):OFFSET(HOMECELL,MATCH($B$4,DateRange,0)-1,MATCH($A21,DataStreams,0)-1),OFFSET(HOMECELL,MATCH($B$3,DateRange,0)-1,MATCH(F$6,DataStreams,0)-1):OFFSET(HOMECELL,MATCH($B$4,DateRange,0)-1,MATCH(F$6,DataStreams,0)-1)),"")</f>
        <v>4.2800476346245703E-3</v>
      </c>
      <c r="G21" s="233">
        <f ca="1">_xlfn.IFNA(_xlfn.COVARIANCE.S(OFFSET(HOMECELL,MATCH($B$3,DateRange,0)-1,MATCH($A21,DataStreams,0)-1):OFFSET(HOMECELL,MATCH($B$4,DateRange,0)-1,MATCH($A21,DataStreams,0)-1),OFFSET(HOMECELL,MATCH($B$3,DateRange,0)-1,MATCH(G$6,DataStreams,0)-1):OFFSET(HOMECELL,MATCH($B$4,DateRange,0)-1,MATCH(G$6,DataStreams,0)-1)),"")</f>
        <v>3.9802198130960377E-3</v>
      </c>
      <c r="H21" s="233">
        <f ca="1">_xlfn.IFNA(_xlfn.COVARIANCE.S(OFFSET(HOMECELL,MATCH($B$3,DateRange,0)-1,MATCH($A21,DataStreams,0)-1):OFFSET(HOMECELL,MATCH($B$4,DateRange,0)-1,MATCH($A21,DataStreams,0)-1),OFFSET(HOMECELL,MATCH($B$3,DateRange,0)-1,MATCH(H$6,DataStreams,0)-1):OFFSET(HOMECELL,MATCH($B$4,DateRange,0)-1,MATCH(H$6,DataStreams,0)-1)),"")</f>
        <v>2.1085167015457481E-3</v>
      </c>
      <c r="I21" s="233">
        <f ca="1">_xlfn.IFNA(_xlfn.COVARIANCE.S(OFFSET(HOMECELL,MATCH($B$3,DateRange,0)-1,MATCH($A21,DataStreams,0)-1):OFFSET(HOMECELL,MATCH($B$4,DateRange,0)-1,MATCH($A21,DataStreams,0)-1),OFFSET(HOMECELL,MATCH($B$3,DateRange,0)-1,MATCH(I$6,DataStreams,0)-1):OFFSET(HOMECELL,MATCH($B$4,DateRange,0)-1,MATCH(I$6,DataStreams,0)-1)),"")</f>
        <v>8.3215654473820927E-3</v>
      </c>
      <c r="J21" s="233">
        <f ca="1">_xlfn.IFNA(_xlfn.COVARIANCE.S(OFFSET(HOMECELL,MATCH($B$3,DateRange,0)-1,MATCH($A21,DataStreams,0)-1):OFFSET(HOMECELL,MATCH($B$4,DateRange,0)-1,MATCH($A21,DataStreams,0)-1),OFFSET(HOMECELL,MATCH($B$3,DateRange,0)-1,MATCH(J$6,DataStreams,0)-1):OFFSET(HOMECELL,MATCH($B$4,DateRange,0)-1,MATCH(J$6,DataStreams,0)-1)),"")</f>
        <v>4.0015041610852262E-3</v>
      </c>
      <c r="K21" s="233">
        <f ca="1">_xlfn.IFNA(_xlfn.COVARIANCE.S(OFFSET(HOMECELL,MATCH($B$3,DateRange,0)-1,MATCH($A21,DataStreams,0)-1):OFFSET(HOMECELL,MATCH($B$4,DateRange,0)-1,MATCH($A21,DataStreams,0)-1),OFFSET(HOMECELL,MATCH($B$3,DateRange,0)-1,MATCH(K$6,DataStreams,0)-1):OFFSET(HOMECELL,MATCH($B$4,DateRange,0)-1,MATCH(K$6,DataStreams,0)-1)),"")</f>
        <v>4.7430820968856974E-3</v>
      </c>
      <c r="L21" s="233">
        <f ca="1">_xlfn.IFNA(_xlfn.COVARIANCE.S(OFFSET(HOMECELL,MATCH($B$3,DateRange,0)-1,MATCH($A21,DataStreams,0)-1):OFFSET(HOMECELL,MATCH($B$4,DateRange,0)-1,MATCH($A21,DataStreams,0)-1),OFFSET(HOMECELL,MATCH($B$3,DateRange,0)-1,MATCH(L$6,DataStreams,0)-1):OFFSET(HOMECELL,MATCH($B$4,DateRange,0)-1,MATCH(L$6,DataStreams,0)-1)),"")</f>
        <v>4.4161647368354149E-3</v>
      </c>
      <c r="M21" s="233">
        <f ca="1">_xlfn.IFNA(_xlfn.COVARIANCE.S(OFFSET(HOMECELL,MATCH($B$3,DateRange,0)-1,MATCH($A21,DataStreams,0)-1):OFFSET(HOMECELL,MATCH($B$4,DateRange,0)-1,MATCH($A21,DataStreams,0)-1),OFFSET(HOMECELL,MATCH($B$3,DateRange,0)-1,MATCH(M$6,DataStreams,0)-1):OFFSET(HOMECELL,MATCH($B$4,DateRange,0)-1,MATCH(M$6,DataStreams,0)-1)),"")</f>
        <v>5.3508264773926536E-3</v>
      </c>
      <c r="N21" s="233">
        <f ca="1">_xlfn.IFNA(_xlfn.COVARIANCE.S(OFFSET(HOMECELL,MATCH($B$3,DateRange,0)-1,MATCH($A21,DataStreams,0)-1):OFFSET(HOMECELL,MATCH($B$4,DateRange,0)-1,MATCH($A21,DataStreams,0)-1),OFFSET(HOMECELL,MATCH($B$3,DateRange,0)-1,MATCH(N$6,DataStreams,0)-1):OFFSET(HOMECELL,MATCH($B$4,DateRange,0)-1,MATCH(N$6,DataStreams,0)-1)),"")</f>
        <v>1.5794318463300032E-2</v>
      </c>
      <c r="O21" s="233">
        <f ca="1">_xlfn.IFNA(_xlfn.COVARIANCE.S(OFFSET(HOMECELL,MATCH($B$3,DateRange,0)-1,MATCH($A21,DataStreams,0)-1):OFFSET(HOMECELL,MATCH($B$4,DateRange,0)-1,MATCH($A21,DataStreams,0)-1),OFFSET(HOMECELL,MATCH($B$3,DateRange,0)-1,MATCH(O$6,DataStreams,0)-1):OFFSET(HOMECELL,MATCH($B$4,DateRange,0)-1,MATCH(O$6,DataStreams,0)-1)),"")</f>
        <v>5.2538771622775166E-3</v>
      </c>
      <c r="P21" s="233">
        <f ca="1">_xlfn.IFNA(_xlfn.COVARIANCE.S(OFFSET(HOMECELL,MATCH($B$3,DateRange,0)-1,MATCH($A21,DataStreams,0)-1):OFFSET(HOMECELL,MATCH($B$4,DateRange,0)-1,MATCH($A21,DataStreams,0)-1),OFFSET(HOMECELL,MATCH($B$3,DateRange,0)-1,MATCH(P$6,DataStreams,0)-1):OFFSET(HOMECELL,MATCH($B$4,DateRange,0)-1,MATCH(P$6,DataStreams,0)-1)),"")</f>
        <v>2.7415591510492813E-3</v>
      </c>
      <c r="Q21" s="233">
        <f ca="1">_xlfn.IFNA(_xlfn.COVARIANCE.S(OFFSET(HOMECELL,MATCH($B$3,DateRange,0)-1,MATCH($A21,DataStreams,0)-1):OFFSET(HOMECELL,MATCH($B$4,DateRange,0)-1,MATCH($A21,DataStreams,0)-1),OFFSET(HOMECELL,MATCH($B$3,DateRange,0)-1,MATCH(Q$6,DataStreams,0)-1):OFFSET(HOMECELL,MATCH($B$4,DateRange,0)-1,MATCH(Q$6,DataStreams,0)-1)),"")</f>
        <v>1.0510400536392992E-2</v>
      </c>
      <c r="R21" s="233">
        <f ca="1">_xlfn.IFNA(_xlfn.COVARIANCE.S(OFFSET(HOMECELL,MATCH($B$3,DateRange,0)-1,MATCH($A21,DataStreams,0)-1):OFFSET(HOMECELL,MATCH($B$4,DateRange,0)-1,MATCH($A21,DataStreams,0)-1),OFFSET(HOMECELL,MATCH($B$3,DateRange,0)-1,MATCH(R$6,DataStreams,0)-1):OFFSET(HOMECELL,MATCH($B$4,DateRange,0)-1,MATCH(R$6,DataStreams,0)-1)),"")</f>
        <v>4.9275724843872324E-3</v>
      </c>
      <c r="S21" s="233">
        <f ca="1">_xlfn.IFNA(_xlfn.COVARIANCE.S(OFFSET(HOMECELL,MATCH($B$3,DateRange,0)-1,MATCH($A21,DataStreams,0)-1):OFFSET(HOMECELL,MATCH($B$4,DateRange,0)-1,MATCH($A21,DataStreams,0)-1),OFFSET(HOMECELL,MATCH($B$3,DateRange,0)-1,MATCH(S$6,DataStreams,0)-1):OFFSET(HOMECELL,MATCH($B$4,DateRange,0)-1,MATCH(S$6,DataStreams,0)-1)),"")</f>
        <v>2.3967704919516239E-3</v>
      </c>
      <c r="T21" s="233">
        <f ca="1">_xlfn.IFNA(_xlfn.COVARIANCE.S(OFFSET(HOMECELL,MATCH($B$3,DateRange,0)-1,MATCH($A21,DataStreams,0)-1):OFFSET(HOMECELL,MATCH($B$4,DateRange,0)-1,MATCH($A21,DataStreams,0)-1),OFFSET(HOMECELL,MATCH($B$3,DateRange,0)-1,MATCH(T$6,DataStreams,0)-1):OFFSET(HOMECELL,MATCH($B$4,DateRange,0)-1,MATCH(T$6,DataStreams,0)-1)),"")</f>
        <v>9.9175229584244073E-3</v>
      </c>
      <c r="U21" s="233">
        <f ca="1">_xlfn.IFNA(_xlfn.COVARIANCE.S(OFFSET(HOMECELL,MATCH($B$3,DateRange,0)-1,MATCH($A21,DataStreams,0)-1):OFFSET(HOMECELL,MATCH($B$4,DateRange,0)-1,MATCH($A21,DataStreams,0)-1),OFFSET(HOMECELL,MATCH($B$3,DateRange,0)-1,MATCH(U$6,DataStreams,0)-1):OFFSET(HOMECELL,MATCH($B$4,DateRange,0)-1,MATCH(U$6,DataStreams,0)-1)),"")</f>
        <v>2.1832268905380169E-3</v>
      </c>
      <c r="V21" s="233">
        <f ca="1">_xlfn.IFNA(_xlfn.COVARIANCE.S(OFFSET(HOMECELL,MATCH($B$3,DateRange,0)-1,MATCH($A21,DataStreams,0)-1):OFFSET(HOMECELL,MATCH($B$4,DateRange,0)-1,MATCH($A21,DataStreams,0)-1),OFFSET(HOMECELL,MATCH($B$3,DateRange,0)-1,MATCH(V$6,DataStreams,0)-1):OFFSET(HOMECELL,MATCH($B$4,DateRange,0)-1,MATCH(V$6,DataStreams,0)-1)),"")</f>
        <v>8.3431232797602228E-3</v>
      </c>
      <c r="W21" s="233">
        <f ca="1">_xlfn.IFNA(_xlfn.COVARIANCE.S(OFFSET(HOMECELL,MATCH($B$3,DateRange,0)-1,MATCH($A21,DataStreams,0)-1):OFFSET(HOMECELL,MATCH($B$4,DateRange,0)-1,MATCH($A21,DataStreams,0)-1),OFFSET(HOMECELL,MATCH($B$3,DateRange,0)-1,MATCH(W$6,DataStreams,0)-1):OFFSET(HOMECELL,MATCH($B$4,DateRange,0)-1,MATCH(W$6,DataStreams,0)-1)),"")</f>
        <v>3.4106096719252843E-3</v>
      </c>
      <c r="X21" s="233">
        <f ca="1">_xlfn.IFNA(_xlfn.COVARIANCE.S(OFFSET(HOMECELL,MATCH($B$3,DateRange,0)-1,MATCH($A21,DataStreams,0)-1):OFFSET(HOMECELL,MATCH($B$4,DateRange,0)-1,MATCH($A21,DataStreams,0)-1),OFFSET(HOMECELL,MATCH($B$3,DateRange,0)-1,MATCH(X$6,DataStreams,0)-1):OFFSET(HOMECELL,MATCH($B$4,DateRange,0)-1,MATCH(X$6,DataStreams,0)-1)),"")</f>
        <v>4.8810662177080823E-3</v>
      </c>
      <c r="Y21" s="233">
        <f ca="1">_xlfn.IFNA(_xlfn.COVARIANCE.S(OFFSET(HOMECELL,MATCH($B$3,DateRange,0)-1,MATCH($A21,DataStreams,0)-1):OFFSET(HOMECELL,MATCH($B$4,DateRange,0)-1,MATCH($A21,DataStreams,0)-1),OFFSET(HOMECELL,MATCH($B$3,DateRange,0)-1,MATCH(Y$6,DataStreams,0)-1):OFFSET(HOMECELL,MATCH($B$4,DateRange,0)-1,MATCH(Y$6,DataStreams,0)-1)),"")</f>
        <v>3.1196136425279569E-3</v>
      </c>
      <c r="Z21" s="233">
        <f ca="1">_xlfn.IFNA(_xlfn.COVARIANCE.S(OFFSET(HOMECELL,MATCH($B$3,DateRange,0)-1,MATCH($A21,DataStreams,0)-1):OFFSET(HOMECELL,MATCH($B$4,DateRange,0)-1,MATCH($A21,DataStreams,0)-1),OFFSET(HOMECELL,MATCH($B$3,DateRange,0)-1,MATCH(Z$6,DataStreams,0)-1):OFFSET(HOMECELL,MATCH($B$4,DateRange,0)-1,MATCH(Z$6,DataStreams,0)-1)),"")</f>
        <v>4.0788604981385384E-3</v>
      </c>
      <c r="AA21" s="233">
        <f ca="1">_xlfn.IFNA(_xlfn.COVARIANCE.S(OFFSET(HOMECELL,MATCH($B$3,DateRange,0)-1,MATCH($A21,DataStreams,0)-1):OFFSET(HOMECELL,MATCH($B$4,DateRange,0)-1,MATCH($A21,DataStreams,0)-1),OFFSET(HOMECELL,MATCH($B$3,DateRange,0)-1,MATCH(AA$6,DataStreams,0)-1):OFFSET(HOMECELL,MATCH($B$4,DateRange,0)-1,MATCH(AA$6,DataStreams,0)-1)),"")</f>
        <v>2.3706162213121928E-3</v>
      </c>
      <c r="AB21" s="233">
        <f ca="1">_xlfn.IFNA(_xlfn.COVARIANCE.S(OFFSET(HOMECELL,MATCH($B$3,DateRange,0)-1,MATCH($A21,DataStreams,0)-1):OFFSET(HOMECELL,MATCH($B$4,DateRange,0)-1,MATCH($A21,DataStreams,0)-1),OFFSET(HOMECELL,MATCH($B$3,DateRange,0)-1,MATCH(AB$6,DataStreams,0)-1):OFFSET(HOMECELL,MATCH($B$4,DateRange,0)-1,MATCH(AB$6,DataStreams,0)-1)),"")</f>
        <v>1.5600257231262031E-3</v>
      </c>
      <c r="AC21" s="233">
        <f ca="1">_xlfn.IFNA(_xlfn.COVARIANCE.S(OFFSET(HOMECELL,MATCH($B$3,DateRange,0)-1,MATCH($A21,DataStreams,0)-1):OFFSET(HOMECELL,MATCH($B$4,DateRange,0)-1,MATCH($A21,DataStreams,0)-1),OFFSET(HOMECELL,MATCH($B$3,DateRange,0)-1,MATCH(AC$6,DataStreams,0)-1):OFFSET(HOMECELL,MATCH($B$4,DateRange,0)-1,MATCH(AC$6,DataStreams,0)-1)),"")</f>
        <v>4.8526188576405492E-3</v>
      </c>
      <c r="AD21" s="233">
        <f ca="1">_xlfn.IFNA(_xlfn.COVARIANCE.S(OFFSET(HOMECELL,MATCH($B$3,DateRange,0)-1,MATCH($A21,DataStreams,0)-1):OFFSET(HOMECELL,MATCH($B$4,DateRange,0)-1,MATCH($A21,DataStreams,0)-1),OFFSET(HOMECELL,MATCH($B$3,DateRange,0)-1,MATCH(AD$6,DataStreams,0)-1):OFFSET(HOMECELL,MATCH($B$4,DateRange,0)-1,MATCH(AD$6,DataStreams,0)-1)),"")</f>
        <v>1.5529943657929509E-4</v>
      </c>
      <c r="AE21" s="233">
        <f ca="1">_xlfn.IFNA(_xlfn.COVARIANCE.S(OFFSET(HOMECELL,MATCH($B$3,DateRange,0)-1,MATCH($A21,DataStreams,0)-1):OFFSET(HOMECELL,MATCH($B$4,DateRange,0)-1,MATCH($A21,DataStreams,0)-1),OFFSET(HOMECELL,MATCH($B$3,DateRange,0)-1,MATCH(AE$6,DataStreams,0)-1):OFFSET(HOMECELL,MATCH($B$4,DateRange,0)-1,MATCH(AE$6,DataStreams,0)-1)),"")</f>
        <v>4.8231083858563091E-3</v>
      </c>
      <c r="AF21" s="233">
        <f ca="1">_xlfn.IFNA(_xlfn.COVARIANCE.S(OFFSET(HOMECELL,MATCH($B$3,DateRange,0)-1,MATCH($A21,DataStreams,0)-1):OFFSET(HOMECELL,MATCH($B$4,DateRange,0)-1,MATCH($A21,DataStreams,0)-1),OFFSET(HOMECELL,MATCH($B$3,DateRange,0)-1,MATCH(AF$6,DataStreams,0)-1):OFFSET(HOMECELL,MATCH($B$4,DateRange,0)-1,MATCH(AF$6,DataStreams,0)-1)),"")</f>
        <v>4.0270797617851005E-3</v>
      </c>
      <c r="AG21" s="233">
        <f ca="1">_xlfn.IFNA(_xlfn.COVARIANCE.S(OFFSET(HOMECELL,MATCH($B$3,DateRange,0)-1,MATCH($A21,DataStreams,0)-1):OFFSET(HOMECELL,MATCH($B$4,DateRange,0)-1,MATCH($A21,DataStreams,0)-1),OFFSET(HOMECELL,MATCH($B$3,DateRange,0)-1,MATCH(AG$6,DataStreams,0)-1):OFFSET(HOMECELL,MATCH($B$4,DateRange,0)-1,MATCH(AG$6,DataStreams,0)-1)),"")</f>
        <v>2.0706100287050475E-3</v>
      </c>
      <c r="AH21" s="233">
        <f ca="1">_xlfn.IFNA(_xlfn.COVARIANCE.S(OFFSET(HOMECELL,MATCH($B$3,DateRange,0)-1,MATCH($A21,DataStreams,0)-1):OFFSET(HOMECELL,MATCH($B$4,DateRange,0)-1,MATCH($A21,DataStreams,0)-1),OFFSET(HOMECELL,MATCH($B$3,DateRange,0)-1,MATCH(AH$6,DataStreams,0)-1):OFFSET(HOMECELL,MATCH($B$4,DateRange,0)-1,MATCH(AH$6,DataStreams,0)-1)),"")</f>
        <v>2.7156466496037245E-3</v>
      </c>
      <c r="AI21" s="233">
        <f ca="1">_xlfn.IFNA(_xlfn.COVARIANCE.S(OFFSET(HOMECELL,MATCH($B$3,DateRange,0)-1,MATCH($A21,DataStreams,0)-1):OFFSET(HOMECELL,MATCH($B$4,DateRange,0)-1,MATCH($A21,DataStreams,0)-1),OFFSET(HOMECELL,MATCH($B$3,DateRange,0)-1,MATCH(AI$6,DataStreams,0)-1):OFFSET(HOMECELL,MATCH($B$4,DateRange,0)-1,MATCH(AI$6,DataStreams,0)-1)),"")</f>
        <v>3.5127716846811213E-3</v>
      </c>
      <c r="AJ21" s="233">
        <f ca="1">_xlfn.IFNA(_xlfn.COVARIANCE.S(OFFSET(HOMECELL,MATCH($B$3,DateRange,0)-1,MATCH($A21,DataStreams,0)-1):OFFSET(HOMECELL,MATCH($B$4,DateRange,0)-1,MATCH($A21,DataStreams,0)-1),OFFSET(HOMECELL,MATCH($B$3,DateRange,0)-1,MATCH(AJ$6,DataStreams,0)-1):OFFSET(HOMECELL,MATCH($B$4,DateRange,0)-1,MATCH(AJ$6,DataStreams,0)-1)),"")</f>
        <v>5.3595639020289406E-3</v>
      </c>
      <c r="AK21" s="233">
        <f ca="1">_xlfn.IFNA(_xlfn.COVARIANCE.S(OFFSET(HOMECELL,MATCH($B$3,DateRange,0)-1,MATCH($A21,DataStreams,0)-1):OFFSET(HOMECELL,MATCH($B$4,DateRange,0)-1,MATCH($A21,DataStreams,0)-1),OFFSET(HOMECELL,MATCH($B$3,DateRange,0)-1,MATCH(AK$6,DataStreams,0)-1):OFFSET(HOMECELL,MATCH($B$4,DateRange,0)-1,MATCH(AK$6,DataStreams,0)-1)),"")</f>
        <v>1.9098689918955914E-3</v>
      </c>
      <c r="AL21" s="233">
        <f ca="1">_xlfn.IFNA(_xlfn.COVARIANCE.S(OFFSET(HOMECELL,MATCH($B$3,DateRange,0)-1,MATCH($A21,DataStreams,0)-1):OFFSET(HOMECELL,MATCH($B$4,DateRange,0)-1,MATCH($A21,DataStreams,0)-1),OFFSET(HOMECELL,MATCH($B$3,DateRange,0)-1,MATCH(AL$6,DataStreams,0)-1):OFFSET(HOMECELL,MATCH($B$4,DateRange,0)-1,MATCH(AL$6,DataStreams,0)-1)),"")</f>
        <v>9.1155981502210343E-3</v>
      </c>
      <c r="AM21" s="233">
        <f ca="1">_xlfn.IFNA(_xlfn.COVARIANCE.S(OFFSET(HOMECELL,MATCH($B$3,DateRange,0)-1,MATCH($A21,DataStreams,0)-1):OFFSET(HOMECELL,MATCH($B$4,DateRange,0)-1,MATCH($A21,DataStreams,0)-1),OFFSET(HOMECELL,MATCH($B$3,DateRange,0)-1,MATCH(AM$6,DataStreams,0)-1):OFFSET(HOMECELL,MATCH($B$4,DateRange,0)-1,MATCH(AM$6,DataStreams,0)-1)),"")</f>
        <v>2.6881038172259781E-3</v>
      </c>
      <c r="AN21" s="233">
        <f ca="1">_xlfn.IFNA(_xlfn.COVARIANCE.S(OFFSET(HOMECELL,MATCH($B$3,DateRange,0)-1,MATCH($A21,DataStreams,0)-1):OFFSET(HOMECELL,MATCH($B$4,DateRange,0)-1,MATCH($A21,DataStreams,0)-1),OFFSET(HOMECELL,MATCH($B$3,DateRange,0)-1,MATCH(AN$6,DataStreams,0)-1):OFFSET(HOMECELL,MATCH($B$4,DateRange,0)-1,MATCH(AN$6,DataStreams,0)-1)),"")</f>
        <v>3.8044722234821344E-3</v>
      </c>
      <c r="AO21" s="233">
        <f ca="1">_xlfn.IFNA(_xlfn.COVARIANCE.S(OFFSET(HOMECELL,MATCH($B$3,DateRange,0)-1,MATCH($A21,DataStreams,0)-1):OFFSET(HOMECELL,MATCH($B$4,DateRange,0)-1,MATCH($A21,DataStreams,0)-1),OFFSET(HOMECELL,MATCH($B$3,DateRange,0)-1,MATCH(AO$6,DataStreams,0)-1):OFFSET(HOMECELL,MATCH($B$4,DateRange,0)-1,MATCH(AO$6,DataStreams,0)-1)),"")</f>
        <v>3.2780874856923312E-3</v>
      </c>
      <c r="AP21" s="233">
        <f ca="1">_xlfn.IFNA(_xlfn.COVARIANCE.S(OFFSET(HOMECELL,MATCH($B$3,DateRange,0)-1,MATCH($A21,DataStreams,0)-1):OFFSET(HOMECELL,MATCH($B$4,DateRange,0)-1,MATCH($A21,DataStreams,0)-1),OFFSET(HOMECELL,MATCH($B$3,DateRange,0)-1,MATCH(AP$6,DataStreams,0)-1):OFFSET(HOMECELL,MATCH($B$4,DateRange,0)-1,MATCH(AP$6,DataStreams,0)-1)),"")</f>
        <v>2.7943965274676032E-3</v>
      </c>
      <c r="AQ21" s="233" t="str">
        <f ca="1">_xlfn.IFNA(_xlfn.COVARIANCE.S(OFFSET(HOMECELL,MATCH($B$3,DateRange,0)-1,MATCH($A21,DataStreams,0)-1):OFFSET(HOMECELL,MATCH($B$4,DateRange,0)-1,MATCH($A21,DataStreams,0)-1),OFFSET(HOMECELL,MATCH($B$3,DateRange,0)-1,MATCH(AQ$6,DataStreams,0)-1):OFFSET(HOMECELL,MATCH($B$4,DateRange,0)-1,MATCH(AQ$6,DataStreams,0)-1)),"")</f>
        <v/>
      </c>
      <c r="AR21" s="233" t="str">
        <f ca="1">_xlfn.IFNA(_xlfn.COVARIANCE.S(OFFSET(HOMECELL,MATCH($B$3,DateRange,0)-1,MATCH($A21,DataStreams,0)-1):OFFSET(HOMECELL,MATCH($B$4,DateRange,0)-1,MATCH($A21,DataStreams,0)-1),OFFSET(HOMECELL,MATCH($B$3,DateRange,0)-1,MATCH(AR$6,DataStreams,0)-1):OFFSET(HOMECELL,MATCH($B$4,DateRange,0)-1,MATCH(AR$6,DataStreams,0)-1)),"")</f>
        <v/>
      </c>
      <c r="AS21" s="233" t="str">
        <f ca="1">_xlfn.IFNA(_xlfn.COVARIANCE.S(OFFSET(HOMECELL,MATCH($B$3,DateRange,0)-1,MATCH($A21,DataStreams,0)-1):OFFSET(HOMECELL,MATCH($B$4,DateRange,0)-1,MATCH($A21,DataStreams,0)-1),OFFSET(HOMECELL,MATCH($B$3,DateRange,0)-1,MATCH(AS$6,DataStreams,0)-1):OFFSET(HOMECELL,MATCH($B$4,DateRange,0)-1,MATCH(AS$6,DataStreams,0)-1)),"")</f>
        <v/>
      </c>
      <c r="AT21" s="233" t="str">
        <f ca="1">_xlfn.IFNA(_xlfn.COVARIANCE.S(OFFSET(HOMECELL,MATCH($B$3,DateRange,0)-1,MATCH($A21,DataStreams,0)-1):OFFSET(HOMECELL,MATCH($B$4,DateRange,0)-1,MATCH($A21,DataStreams,0)-1),OFFSET(HOMECELL,MATCH($B$3,DateRange,0)-1,MATCH(AT$6,DataStreams,0)-1):OFFSET(HOMECELL,MATCH($B$4,DateRange,0)-1,MATCH(AT$6,DataStreams,0)-1)),"")</f>
        <v/>
      </c>
      <c r="AU21" s="233" t="str">
        <f ca="1">_xlfn.IFNA(_xlfn.COVARIANCE.S(OFFSET(HOMECELL,MATCH($B$3,DateRange,0)-1,MATCH($A21,DataStreams,0)-1):OFFSET(HOMECELL,MATCH($B$4,DateRange,0)-1,MATCH($A21,DataStreams,0)-1),OFFSET(HOMECELL,MATCH($B$3,DateRange,0)-1,MATCH(AU$6,DataStreams,0)-1):OFFSET(HOMECELL,MATCH($B$4,DateRange,0)-1,MATCH(AU$6,DataStreams,0)-1)),"")</f>
        <v/>
      </c>
      <c r="AV21" s="233" t="str">
        <f ca="1">_xlfn.IFNA(_xlfn.COVARIANCE.S(OFFSET(HOMECELL,MATCH($B$3,DateRange,0)-1,MATCH($A21,DataStreams,0)-1):OFFSET(HOMECELL,MATCH($B$4,DateRange,0)-1,MATCH($A21,DataStreams,0)-1),OFFSET(HOMECELL,MATCH($B$3,DateRange,0)-1,MATCH(AV$6,DataStreams,0)-1):OFFSET(HOMECELL,MATCH($B$4,DateRange,0)-1,MATCH(AV$6,DataStreams,0)-1)),"")</f>
        <v/>
      </c>
      <c r="AW21" s="233" t="str">
        <f ca="1">_xlfn.IFNA(_xlfn.COVARIANCE.S(OFFSET(HOMECELL,MATCH($B$3,DateRange,0)-1,MATCH($A21,DataStreams,0)-1):OFFSET(HOMECELL,MATCH($B$4,DateRange,0)-1,MATCH($A21,DataStreams,0)-1),OFFSET(HOMECELL,MATCH($B$3,DateRange,0)-1,MATCH(AW$6,DataStreams,0)-1):OFFSET(HOMECELL,MATCH($B$4,DateRange,0)-1,MATCH(AW$6,DataStreams,0)-1)),"")</f>
        <v/>
      </c>
      <c r="AX21" s="233" t="str">
        <f ca="1">_xlfn.IFNA(_xlfn.COVARIANCE.S(OFFSET(HOMECELL,MATCH($B$3,DateRange,0)-1,MATCH($A21,DataStreams,0)-1):OFFSET(HOMECELL,MATCH($B$4,DateRange,0)-1,MATCH($A21,DataStreams,0)-1),OFFSET(HOMECELL,MATCH($B$3,DateRange,0)-1,MATCH(AX$6,DataStreams,0)-1):OFFSET(HOMECELL,MATCH($B$4,DateRange,0)-1,MATCH(AX$6,DataStreams,0)-1)),"")</f>
        <v/>
      </c>
      <c r="AY21" s="233" t="str">
        <f ca="1">_xlfn.IFNA(_xlfn.COVARIANCE.S(OFFSET(HOMECELL,MATCH($B$3,DateRange,0)-1,MATCH($A21,DataStreams,0)-1):OFFSET(HOMECELL,MATCH($B$4,DateRange,0)-1,MATCH($A21,DataStreams,0)-1),OFFSET(HOMECELL,MATCH($B$3,DateRange,0)-1,MATCH(AY$6,DataStreams,0)-1):OFFSET(HOMECELL,MATCH($B$4,DateRange,0)-1,MATCH(AY$6,DataStreams,0)-1)),"")</f>
        <v/>
      </c>
      <c r="AZ21" s="233" t="str">
        <f ca="1">_xlfn.IFNA(_xlfn.COVARIANCE.S(OFFSET(HOMECELL,MATCH($B$3,DateRange,0)-1,MATCH($A21,DataStreams,0)-1):OFFSET(HOMECELL,MATCH($B$4,DateRange,0)-1,MATCH($A21,DataStreams,0)-1),OFFSET(HOMECELL,MATCH($B$3,DateRange,0)-1,MATCH(AZ$6,DataStreams,0)-1):OFFSET(HOMECELL,MATCH($B$4,DateRange,0)-1,MATCH(AZ$6,DataStreams,0)-1)),"")</f>
        <v/>
      </c>
      <c r="BA21" s="233" t="str">
        <f ca="1">_xlfn.IFNA(_xlfn.COVARIANCE.S(OFFSET(HOMECELL,MATCH($B$3,DateRange,0)-1,MATCH($A21,DataStreams,0)-1):OFFSET(HOMECELL,MATCH($B$4,DateRange,0)-1,MATCH($A21,DataStreams,0)-1),OFFSET(HOMECELL,MATCH($B$3,DateRange,0)-1,MATCH(BA$6,DataStreams,0)-1):OFFSET(HOMECELL,MATCH($B$4,DateRange,0)-1,MATCH(BA$6,DataStreams,0)-1)),"")</f>
        <v/>
      </c>
      <c r="BB21" s="233" t="str">
        <f ca="1">_xlfn.IFNA(_xlfn.COVARIANCE.S(OFFSET(HOMECELL,MATCH($B$3,DateRange,0)-1,MATCH($A21,DataStreams,0)-1):OFFSET(HOMECELL,MATCH($B$4,DateRange,0)-1,MATCH($A21,DataStreams,0)-1),OFFSET(HOMECELL,MATCH($B$3,DateRange,0)-1,MATCH(BB$6,DataStreams,0)-1):OFFSET(HOMECELL,MATCH($B$4,DateRange,0)-1,MATCH(BB$6,DataStreams,0)-1)),"")</f>
        <v/>
      </c>
      <c r="BC21" s="236"/>
    </row>
    <row r="22" spans="1:55">
      <c r="A22" s="239" t="str">
        <f ca="1"/>
        <v>OSK</v>
      </c>
      <c r="B22" s="233">
        <f ca="1">_xlfn.IFNA(_xlfn.COVARIANCE.S(OFFSET(HOMECELL,MATCH($B$3,DateRange,0)-1,MATCH($A22,DataStreams,0)-1):OFFSET(HOMECELL,MATCH($B$4,DateRange,0)-1,MATCH($A22,DataStreams,0)-1),OFFSET(HOMECELL,MATCH($B$3,DateRange,0)-1,MATCH(B$6,DataStreams,0)-1):OFFSET(HOMECELL,MATCH($B$4,DateRange,0)-1,MATCH(B$6,DataStreams,0)-1)),"")</f>
        <v>2.4141932544789109E-5</v>
      </c>
      <c r="C22" s="233">
        <f ca="1">_xlfn.IFNA(_xlfn.COVARIANCE.S(OFFSET(HOMECELL,MATCH($B$3,DateRange,0)-1,MATCH($A22,DataStreams,0)-1):OFFSET(HOMECELL,MATCH($B$4,DateRange,0)-1,MATCH($A22,DataStreams,0)-1),OFFSET(HOMECELL,MATCH($B$3,DateRange,0)-1,MATCH(C$6,DataStreams,0)-1):OFFSET(HOMECELL,MATCH($B$4,DateRange,0)-1,MATCH(C$6,DataStreams,0)-1)),"")</f>
        <v>3.1345815277410978E-3</v>
      </c>
      <c r="D22" s="233">
        <f ca="1">_xlfn.IFNA(_xlfn.COVARIANCE.S(OFFSET(HOMECELL,MATCH($B$3,DateRange,0)-1,MATCH($A22,DataStreams,0)-1):OFFSET(HOMECELL,MATCH($B$4,DateRange,0)-1,MATCH($A22,DataStreams,0)-1),OFFSET(HOMECELL,MATCH($B$3,DateRange,0)-1,MATCH(D$6,DataStreams,0)-1):OFFSET(HOMECELL,MATCH($B$4,DateRange,0)-1,MATCH(D$6,DataStreams,0)-1)),"")</f>
        <v>4.105534902485693E-3</v>
      </c>
      <c r="E22" s="233">
        <f ca="1">_xlfn.IFNA(_xlfn.COVARIANCE.S(OFFSET(HOMECELL,MATCH($B$3,DateRange,0)-1,MATCH($A22,DataStreams,0)-1):OFFSET(HOMECELL,MATCH($B$4,DateRange,0)-1,MATCH($A22,DataStreams,0)-1),OFFSET(HOMECELL,MATCH($B$3,DateRange,0)-1,MATCH(E$6,DataStreams,0)-1):OFFSET(HOMECELL,MATCH($B$4,DateRange,0)-1,MATCH(E$6,DataStreams,0)-1)),"")</f>
        <v>4.1647273222112221E-3</v>
      </c>
      <c r="F22" s="233">
        <f ca="1">_xlfn.IFNA(_xlfn.COVARIANCE.S(OFFSET(HOMECELL,MATCH($B$3,DateRange,0)-1,MATCH($A22,DataStreams,0)-1):OFFSET(HOMECELL,MATCH($B$4,DateRange,0)-1,MATCH($A22,DataStreams,0)-1),OFFSET(HOMECELL,MATCH($B$3,DateRange,0)-1,MATCH(F$6,DataStreams,0)-1):OFFSET(HOMECELL,MATCH($B$4,DateRange,0)-1,MATCH(F$6,DataStreams,0)-1)),"")</f>
        <v>3.9905347842367897E-3</v>
      </c>
      <c r="G22" s="233">
        <f ca="1">_xlfn.IFNA(_xlfn.COVARIANCE.S(OFFSET(HOMECELL,MATCH($B$3,DateRange,0)-1,MATCH($A22,DataStreams,0)-1):OFFSET(HOMECELL,MATCH($B$4,DateRange,0)-1,MATCH($A22,DataStreams,0)-1),OFFSET(HOMECELL,MATCH($B$3,DateRange,0)-1,MATCH(G$6,DataStreams,0)-1):OFFSET(HOMECELL,MATCH($B$4,DateRange,0)-1,MATCH(G$6,DataStreams,0)-1)),"")</f>
        <v>3.2936012828219132E-3</v>
      </c>
      <c r="H22" s="233">
        <f ca="1">_xlfn.IFNA(_xlfn.COVARIANCE.S(OFFSET(HOMECELL,MATCH($B$3,DateRange,0)-1,MATCH($A22,DataStreams,0)-1):OFFSET(HOMECELL,MATCH($B$4,DateRange,0)-1,MATCH($A22,DataStreams,0)-1),OFFSET(HOMECELL,MATCH($B$3,DateRange,0)-1,MATCH(H$6,DataStreams,0)-1):OFFSET(HOMECELL,MATCH($B$4,DateRange,0)-1,MATCH(H$6,DataStreams,0)-1)),"")</f>
        <v>1.888698505776246E-3</v>
      </c>
      <c r="I22" s="233">
        <f ca="1">_xlfn.IFNA(_xlfn.COVARIANCE.S(OFFSET(HOMECELL,MATCH($B$3,DateRange,0)-1,MATCH($A22,DataStreams,0)-1):OFFSET(HOMECELL,MATCH($B$4,DateRange,0)-1,MATCH($A22,DataStreams,0)-1),OFFSET(HOMECELL,MATCH($B$3,DateRange,0)-1,MATCH(I$6,DataStreams,0)-1):OFFSET(HOMECELL,MATCH($B$4,DateRange,0)-1,MATCH(I$6,DataStreams,0)-1)),"")</f>
        <v>4.6893380357528255E-3</v>
      </c>
      <c r="J22" s="233">
        <f ca="1">_xlfn.IFNA(_xlfn.COVARIANCE.S(OFFSET(HOMECELL,MATCH($B$3,DateRange,0)-1,MATCH($A22,DataStreams,0)-1):OFFSET(HOMECELL,MATCH($B$4,DateRange,0)-1,MATCH($A22,DataStreams,0)-1),OFFSET(HOMECELL,MATCH($B$3,DateRange,0)-1,MATCH(J$6,DataStreams,0)-1):OFFSET(HOMECELL,MATCH($B$4,DateRange,0)-1,MATCH(J$6,DataStreams,0)-1)),"")</f>
        <v>3.3271964250482277E-3</v>
      </c>
      <c r="K22" s="233">
        <f ca="1">_xlfn.IFNA(_xlfn.COVARIANCE.S(OFFSET(HOMECELL,MATCH($B$3,DateRange,0)-1,MATCH($A22,DataStreams,0)-1):OFFSET(HOMECELL,MATCH($B$4,DateRange,0)-1,MATCH($A22,DataStreams,0)-1),OFFSET(HOMECELL,MATCH($B$3,DateRange,0)-1,MATCH(K$6,DataStreams,0)-1):OFFSET(HOMECELL,MATCH($B$4,DateRange,0)-1,MATCH(K$6,DataStreams,0)-1)),"")</f>
        <v>4.3785840163202278E-3</v>
      </c>
      <c r="L22" s="233">
        <f ca="1">_xlfn.IFNA(_xlfn.COVARIANCE.S(OFFSET(HOMECELL,MATCH($B$3,DateRange,0)-1,MATCH($A22,DataStreams,0)-1):OFFSET(HOMECELL,MATCH($B$4,DateRange,0)-1,MATCH($A22,DataStreams,0)-1),OFFSET(HOMECELL,MATCH($B$3,DateRange,0)-1,MATCH(L$6,DataStreams,0)-1):OFFSET(HOMECELL,MATCH($B$4,DateRange,0)-1,MATCH(L$6,DataStreams,0)-1)),"")</f>
        <v>3.326503478381526E-3</v>
      </c>
      <c r="M22" s="233">
        <f ca="1">_xlfn.IFNA(_xlfn.COVARIANCE.S(OFFSET(HOMECELL,MATCH($B$3,DateRange,0)-1,MATCH($A22,DataStreams,0)-1):OFFSET(HOMECELL,MATCH($B$4,DateRange,0)-1,MATCH($A22,DataStreams,0)-1),OFFSET(HOMECELL,MATCH($B$3,DateRange,0)-1,MATCH(M$6,DataStreams,0)-1):OFFSET(HOMECELL,MATCH($B$4,DateRange,0)-1,MATCH(M$6,DataStreams,0)-1)),"")</f>
        <v>3.4881624611973038E-3</v>
      </c>
      <c r="N22" s="233">
        <f ca="1">_xlfn.IFNA(_xlfn.COVARIANCE.S(OFFSET(HOMECELL,MATCH($B$3,DateRange,0)-1,MATCH($A22,DataStreams,0)-1):OFFSET(HOMECELL,MATCH($B$4,DateRange,0)-1,MATCH($A22,DataStreams,0)-1),OFFSET(HOMECELL,MATCH($B$3,DateRange,0)-1,MATCH(N$6,DataStreams,0)-1):OFFSET(HOMECELL,MATCH($B$4,DateRange,0)-1,MATCH(N$6,DataStreams,0)-1)),"")</f>
        <v>5.2538771622775166E-3</v>
      </c>
      <c r="O22" s="233">
        <f ca="1">_xlfn.IFNA(_xlfn.COVARIANCE.S(OFFSET(HOMECELL,MATCH($B$3,DateRange,0)-1,MATCH($A22,DataStreams,0)-1):OFFSET(HOMECELL,MATCH($B$4,DateRange,0)-1,MATCH($A22,DataStreams,0)-1),OFFSET(HOMECELL,MATCH($B$3,DateRange,0)-1,MATCH(O$6,DataStreams,0)-1):OFFSET(HOMECELL,MATCH($B$4,DateRange,0)-1,MATCH(O$6,DataStreams,0)-1)),"")</f>
        <v>8.3116464181209066E-3</v>
      </c>
      <c r="P22" s="233">
        <f ca="1">_xlfn.IFNA(_xlfn.COVARIANCE.S(OFFSET(HOMECELL,MATCH($B$3,DateRange,0)-1,MATCH($A22,DataStreams,0)-1):OFFSET(HOMECELL,MATCH($B$4,DateRange,0)-1,MATCH($A22,DataStreams,0)-1),OFFSET(HOMECELL,MATCH($B$3,DateRange,0)-1,MATCH(P$6,DataStreams,0)-1):OFFSET(HOMECELL,MATCH($B$4,DateRange,0)-1,MATCH(P$6,DataStreams,0)-1)),"")</f>
        <v>3.6972531028383097E-3</v>
      </c>
      <c r="Q22" s="233">
        <f ca="1">_xlfn.IFNA(_xlfn.COVARIANCE.S(OFFSET(HOMECELL,MATCH($B$3,DateRange,0)-1,MATCH($A22,DataStreams,0)-1):OFFSET(HOMECELL,MATCH($B$4,DateRange,0)-1,MATCH($A22,DataStreams,0)-1),OFFSET(HOMECELL,MATCH($B$3,DateRange,0)-1,MATCH(Q$6,DataStreams,0)-1):OFFSET(HOMECELL,MATCH($B$4,DateRange,0)-1,MATCH(Q$6,DataStreams,0)-1)),"")</f>
        <v>8.5197642157662287E-3</v>
      </c>
      <c r="R22" s="233">
        <f ca="1">_xlfn.IFNA(_xlfn.COVARIANCE.S(OFFSET(HOMECELL,MATCH($B$3,DateRange,0)-1,MATCH($A22,DataStreams,0)-1):OFFSET(HOMECELL,MATCH($B$4,DateRange,0)-1,MATCH($A22,DataStreams,0)-1),OFFSET(HOMECELL,MATCH($B$3,DateRange,0)-1,MATCH(R$6,DataStreams,0)-1):OFFSET(HOMECELL,MATCH($B$4,DateRange,0)-1,MATCH(R$6,DataStreams,0)-1)),"")</f>
        <v>2.9079415882730078E-3</v>
      </c>
      <c r="S22" s="233">
        <f ca="1">_xlfn.IFNA(_xlfn.COVARIANCE.S(OFFSET(HOMECELL,MATCH($B$3,DateRange,0)-1,MATCH($A22,DataStreams,0)-1):OFFSET(HOMECELL,MATCH($B$4,DateRange,0)-1,MATCH($A22,DataStreams,0)-1),OFFSET(HOMECELL,MATCH($B$3,DateRange,0)-1,MATCH(S$6,DataStreams,0)-1):OFFSET(HOMECELL,MATCH($B$4,DateRange,0)-1,MATCH(S$6,DataStreams,0)-1)),"")</f>
        <v>2.0290691552844065E-3</v>
      </c>
      <c r="T22" s="233">
        <f ca="1">_xlfn.IFNA(_xlfn.COVARIANCE.S(OFFSET(HOMECELL,MATCH($B$3,DateRange,0)-1,MATCH($A22,DataStreams,0)-1):OFFSET(HOMECELL,MATCH($B$4,DateRange,0)-1,MATCH($A22,DataStreams,0)-1),OFFSET(HOMECELL,MATCH($B$3,DateRange,0)-1,MATCH(T$6,DataStreams,0)-1):OFFSET(HOMECELL,MATCH($B$4,DateRange,0)-1,MATCH(T$6,DataStreams,0)-1)),"")</f>
        <v>5.0900953344732948E-3</v>
      </c>
      <c r="U22" s="233">
        <f ca="1">_xlfn.IFNA(_xlfn.COVARIANCE.S(OFFSET(HOMECELL,MATCH($B$3,DateRange,0)-1,MATCH($A22,DataStreams,0)-1):OFFSET(HOMECELL,MATCH($B$4,DateRange,0)-1,MATCH($A22,DataStreams,0)-1),OFFSET(HOMECELL,MATCH($B$3,DateRange,0)-1,MATCH(U$6,DataStreams,0)-1):OFFSET(HOMECELL,MATCH($B$4,DateRange,0)-1,MATCH(U$6,DataStreams,0)-1)),"")</f>
        <v>1.4700408132138005E-3</v>
      </c>
      <c r="V22" s="233">
        <f ca="1">_xlfn.IFNA(_xlfn.COVARIANCE.S(OFFSET(HOMECELL,MATCH($B$3,DateRange,0)-1,MATCH($A22,DataStreams,0)-1):OFFSET(HOMECELL,MATCH($B$4,DateRange,0)-1,MATCH($A22,DataStreams,0)-1),OFFSET(HOMECELL,MATCH($B$3,DateRange,0)-1,MATCH(V$6,DataStreams,0)-1):OFFSET(HOMECELL,MATCH($B$4,DateRange,0)-1,MATCH(V$6,DataStreams,0)-1)),"")</f>
        <v>5.443743049082155E-3</v>
      </c>
      <c r="W22" s="233">
        <f ca="1">_xlfn.IFNA(_xlfn.COVARIANCE.S(OFFSET(HOMECELL,MATCH($B$3,DateRange,0)-1,MATCH($A22,DataStreams,0)-1):OFFSET(HOMECELL,MATCH($B$4,DateRange,0)-1,MATCH($A22,DataStreams,0)-1),OFFSET(HOMECELL,MATCH($B$3,DateRange,0)-1,MATCH(W$6,DataStreams,0)-1):OFFSET(HOMECELL,MATCH($B$4,DateRange,0)-1,MATCH(W$6,DataStreams,0)-1)),"")</f>
        <v>2.7027280750550804E-3</v>
      </c>
      <c r="X22" s="233">
        <f ca="1">_xlfn.IFNA(_xlfn.COVARIANCE.S(OFFSET(HOMECELL,MATCH($B$3,DateRange,0)-1,MATCH($A22,DataStreams,0)-1):OFFSET(HOMECELL,MATCH($B$4,DateRange,0)-1,MATCH($A22,DataStreams,0)-1),OFFSET(HOMECELL,MATCH($B$3,DateRange,0)-1,MATCH(X$6,DataStreams,0)-1):OFFSET(HOMECELL,MATCH($B$4,DateRange,0)-1,MATCH(X$6,DataStreams,0)-1)),"")</f>
        <v>4.4797209319084813E-3</v>
      </c>
      <c r="Y22" s="233">
        <f ca="1">_xlfn.IFNA(_xlfn.COVARIANCE.S(OFFSET(HOMECELL,MATCH($B$3,DateRange,0)-1,MATCH($A22,DataStreams,0)-1):OFFSET(HOMECELL,MATCH($B$4,DateRange,0)-1,MATCH($A22,DataStreams,0)-1),OFFSET(HOMECELL,MATCH($B$3,DateRange,0)-1,MATCH(Y$6,DataStreams,0)-1):OFFSET(HOMECELL,MATCH($B$4,DateRange,0)-1,MATCH(Y$6,DataStreams,0)-1)),"")</f>
        <v>6.8895323191288391E-3</v>
      </c>
      <c r="Z22" s="233">
        <f ca="1">_xlfn.IFNA(_xlfn.COVARIANCE.S(OFFSET(HOMECELL,MATCH($B$3,DateRange,0)-1,MATCH($A22,DataStreams,0)-1):OFFSET(HOMECELL,MATCH($B$4,DateRange,0)-1,MATCH($A22,DataStreams,0)-1),OFFSET(HOMECELL,MATCH($B$3,DateRange,0)-1,MATCH(Z$6,DataStreams,0)-1):OFFSET(HOMECELL,MATCH($B$4,DateRange,0)-1,MATCH(Z$6,DataStreams,0)-1)),"")</f>
        <v>1.7007556970738296E-3</v>
      </c>
      <c r="AA22" s="233">
        <f ca="1">_xlfn.IFNA(_xlfn.COVARIANCE.S(OFFSET(HOMECELL,MATCH($B$3,DateRange,0)-1,MATCH($A22,DataStreams,0)-1):OFFSET(HOMECELL,MATCH($B$4,DateRange,0)-1,MATCH($A22,DataStreams,0)-1),OFFSET(HOMECELL,MATCH($B$3,DateRange,0)-1,MATCH(AA$6,DataStreams,0)-1):OFFSET(HOMECELL,MATCH($B$4,DateRange,0)-1,MATCH(AA$6,DataStreams,0)-1)),"")</f>
        <v>3.6158584838558733E-3</v>
      </c>
      <c r="AB22" s="233">
        <f ca="1">_xlfn.IFNA(_xlfn.COVARIANCE.S(OFFSET(HOMECELL,MATCH($B$3,DateRange,0)-1,MATCH($A22,DataStreams,0)-1):OFFSET(HOMECELL,MATCH($B$4,DateRange,0)-1,MATCH($A22,DataStreams,0)-1),OFFSET(HOMECELL,MATCH($B$3,DateRange,0)-1,MATCH(AB$6,DataStreams,0)-1):OFFSET(HOMECELL,MATCH($B$4,DateRange,0)-1,MATCH(AB$6,DataStreams,0)-1)),"")</f>
        <v>1.6329632148306069E-3</v>
      </c>
      <c r="AC22" s="233">
        <f ca="1">_xlfn.IFNA(_xlfn.COVARIANCE.S(OFFSET(HOMECELL,MATCH($B$3,DateRange,0)-1,MATCH($A22,DataStreams,0)-1):OFFSET(HOMECELL,MATCH($B$4,DateRange,0)-1,MATCH($A22,DataStreams,0)-1),OFFSET(HOMECELL,MATCH($B$3,DateRange,0)-1,MATCH(AC$6,DataStreams,0)-1):OFFSET(HOMECELL,MATCH($B$4,DateRange,0)-1,MATCH(AC$6,DataStreams,0)-1)),"")</f>
        <v>5.823575676956373E-3</v>
      </c>
      <c r="AD22" s="233">
        <f ca="1">_xlfn.IFNA(_xlfn.COVARIANCE.S(OFFSET(HOMECELL,MATCH($B$3,DateRange,0)-1,MATCH($A22,DataStreams,0)-1):OFFSET(HOMECELL,MATCH($B$4,DateRange,0)-1,MATCH($A22,DataStreams,0)-1),OFFSET(HOMECELL,MATCH($B$3,DateRange,0)-1,MATCH(AD$6,DataStreams,0)-1):OFFSET(HOMECELL,MATCH($B$4,DateRange,0)-1,MATCH(AD$6,DataStreams,0)-1)),"")</f>
        <v>-3.869230977371879E-5</v>
      </c>
      <c r="AE22" s="233">
        <f ca="1">_xlfn.IFNA(_xlfn.COVARIANCE.S(OFFSET(HOMECELL,MATCH($B$3,DateRange,0)-1,MATCH($A22,DataStreams,0)-1):OFFSET(HOMECELL,MATCH($B$4,DateRange,0)-1,MATCH($A22,DataStreams,0)-1),OFFSET(HOMECELL,MATCH($B$3,DateRange,0)-1,MATCH(AE$6,DataStreams,0)-1):OFFSET(HOMECELL,MATCH($B$4,DateRange,0)-1,MATCH(AE$6,DataStreams,0)-1)),"")</f>
        <v>2.6085572853916175E-3</v>
      </c>
      <c r="AF22" s="233">
        <f ca="1">_xlfn.IFNA(_xlfn.COVARIANCE.S(OFFSET(HOMECELL,MATCH($B$3,DateRange,0)-1,MATCH($A22,DataStreams,0)-1):OFFSET(HOMECELL,MATCH($B$4,DateRange,0)-1,MATCH($A22,DataStreams,0)-1),OFFSET(HOMECELL,MATCH($B$3,DateRange,0)-1,MATCH(AF$6,DataStreams,0)-1):OFFSET(HOMECELL,MATCH($B$4,DateRange,0)-1,MATCH(AF$6,DataStreams,0)-1)),"")</f>
        <v>4.2336986109701349E-3</v>
      </c>
      <c r="AG22" s="233">
        <f ca="1">_xlfn.IFNA(_xlfn.COVARIANCE.S(OFFSET(HOMECELL,MATCH($B$3,DateRange,0)-1,MATCH($A22,DataStreams,0)-1):OFFSET(HOMECELL,MATCH($B$4,DateRange,0)-1,MATCH($A22,DataStreams,0)-1),OFFSET(HOMECELL,MATCH($B$3,DateRange,0)-1,MATCH(AG$6,DataStreams,0)-1):OFFSET(HOMECELL,MATCH($B$4,DateRange,0)-1,MATCH(AG$6,DataStreams,0)-1)),"")</f>
        <v>1.2470327872613728E-3</v>
      </c>
      <c r="AH22" s="233">
        <f ca="1">_xlfn.IFNA(_xlfn.COVARIANCE.S(OFFSET(HOMECELL,MATCH($B$3,DateRange,0)-1,MATCH($A22,DataStreams,0)-1):OFFSET(HOMECELL,MATCH($B$4,DateRange,0)-1,MATCH($A22,DataStreams,0)-1),OFFSET(HOMECELL,MATCH($B$3,DateRange,0)-1,MATCH(AH$6,DataStreams,0)-1):OFFSET(HOMECELL,MATCH($B$4,DateRange,0)-1,MATCH(AH$6,DataStreams,0)-1)),"")</f>
        <v>4.2319807519505372E-3</v>
      </c>
      <c r="AI22" s="233">
        <f ca="1">_xlfn.IFNA(_xlfn.COVARIANCE.S(OFFSET(HOMECELL,MATCH($B$3,DateRange,0)-1,MATCH($A22,DataStreams,0)-1):OFFSET(HOMECELL,MATCH($B$4,DateRange,0)-1,MATCH($A22,DataStreams,0)-1),OFFSET(HOMECELL,MATCH($B$3,DateRange,0)-1,MATCH(AI$6,DataStreams,0)-1):OFFSET(HOMECELL,MATCH($B$4,DateRange,0)-1,MATCH(AI$6,DataStreams,0)-1)),"")</f>
        <v>3.8347971269071966E-3</v>
      </c>
      <c r="AJ22" s="233">
        <f ca="1">_xlfn.IFNA(_xlfn.COVARIANCE.S(OFFSET(HOMECELL,MATCH($B$3,DateRange,0)-1,MATCH($A22,DataStreams,0)-1):OFFSET(HOMECELL,MATCH($B$4,DateRange,0)-1,MATCH($A22,DataStreams,0)-1),OFFSET(HOMECELL,MATCH($B$3,DateRange,0)-1,MATCH(AJ$6,DataStreams,0)-1):OFFSET(HOMECELL,MATCH($B$4,DateRange,0)-1,MATCH(AJ$6,DataStreams,0)-1)),"")</f>
        <v>4.3077744903307512E-3</v>
      </c>
      <c r="AK22" s="233">
        <f ca="1">_xlfn.IFNA(_xlfn.COVARIANCE.S(OFFSET(HOMECELL,MATCH($B$3,DateRange,0)-1,MATCH($A22,DataStreams,0)-1):OFFSET(HOMECELL,MATCH($B$4,DateRange,0)-1,MATCH($A22,DataStreams,0)-1),OFFSET(HOMECELL,MATCH($B$3,DateRange,0)-1,MATCH(AK$6,DataStreams,0)-1):OFFSET(HOMECELL,MATCH($B$4,DateRange,0)-1,MATCH(AK$6,DataStreams,0)-1)),"")</f>
        <v>3.9148843269086325E-3</v>
      </c>
      <c r="AL22" s="233">
        <f ca="1">_xlfn.IFNA(_xlfn.COVARIANCE.S(OFFSET(HOMECELL,MATCH($B$3,DateRange,0)-1,MATCH($A22,DataStreams,0)-1):OFFSET(HOMECELL,MATCH($B$4,DateRange,0)-1,MATCH($A22,DataStreams,0)-1),OFFSET(HOMECELL,MATCH($B$3,DateRange,0)-1,MATCH(AL$6,DataStreams,0)-1):OFFSET(HOMECELL,MATCH($B$4,DateRange,0)-1,MATCH(AL$6,DataStreams,0)-1)),"")</f>
        <v>6.6119765241906036E-3</v>
      </c>
      <c r="AM22" s="233">
        <f ca="1">_xlfn.IFNA(_xlfn.COVARIANCE.S(OFFSET(HOMECELL,MATCH($B$3,DateRange,0)-1,MATCH($A22,DataStreams,0)-1):OFFSET(HOMECELL,MATCH($B$4,DateRange,0)-1,MATCH($A22,DataStreams,0)-1),OFFSET(HOMECELL,MATCH($B$3,DateRange,0)-1,MATCH(AM$6,DataStreams,0)-1):OFFSET(HOMECELL,MATCH($B$4,DateRange,0)-1,MATCH(AM$6,DataStreams,0)-1)),"")</f>
        <v>2.4663150234131748E-3</v>
      </c>
      <c r="AN22" s="233">
        <f ca="1">_xlfn.IFNA(_xlfn.COVARIANCE.S(OFFSET(HOMECELL,MATCH($B$3,DateRange,0)-1,MATCH($A22,DataStreams,0)-1):OFFSET(HOMECELL,MATCH($B$4,DateRange,0)-1,MATCH($A22,DataStreams,0)-1),OFFSET(HOMECELL,MATCH($B$3,DateRange,0)-1,MATCH(AN$6,DataStreams,0)-1):OFFSET(HOMECELL,MATCH($B$4,DateRange,0)-1,MATCH(AN$6,DataStreams,0)-1)),"")</f>
        <v>2.8874115999015749E-3</v>
      </c>
      <c r="AO22" s="233">
        <f ca="1">_xlfn.IFNA(_xlfn.COVARIANCE.S(OFFSET(HOMECELL,MATCH($B$3,DateRange,0)-1,MATCH($A22,DataStreams,0)-1):OFFSET(HOMECELL,MATCH($B$4,DateRange,0)-1,MATCH($A22,DataStreams,0)-1),OFFSET(HOMECELL,MATCH($B$3,DateRange,0)-1,MATCH(AO$6,DataStreams,0)-1):OFFSET(HOMECELL,MATCH($B$4,DateRange,0)-1,MATCH(AO$6,DataStreams,0)-1)),"")</f>
        <v>2.2378425913556197E-3</v>
      </c>
      <c r="AP22" s="233">
        <f ca="1">_xlfn.IFNA(_xlfn.COVARIANCE.S(OFFSET(HOMECELL,MATCH($B$3,DateRange,0)-1,MATCH($A22,DataStreams,0)-1):OFFSET(HOMECELL,MATCH($B$4,DateRange,0)-1,MATCH($A22,DataStreams,0)-1),OFFSET(HOMECELL,MATCH($B$3,DateRange,0)-1,MATCH(AP$6,DataStreams,0)-1):OFFSET(HOMECELL,MATCH($B$4,DateRange,0)-1,MATCH(AP$6,DataStreams,0)-1)),"")</f>
        <v>3.9364156761110157E-3</v>
      </c>
      <c r="AQ22" s="233" t="str">
        <f ca="1">_xlfn.IFNA(_xlfn.COVARIANCE.S(OFFSET(HOMECELL,MATCH($B$3,DateRange,0)-1,MATCH($A22,DataStreams,0)-1):OFFSET(HOMECELL,MATCH($B$4,DateRange,0)-1,MATCH($A22,DataStreams,0)-1),OFFSET(HOMECELL,MATCH($B$3,DateRange,0)-1,MATCH(AQ$6,DataStreams,0)-1):OFFSET(HOMECELL,MATCH($B$4,DateRange,0)-1,MATCH(AQ$6,DataStreams,0)-1)),"")</f>
        <v/>
      </c>
      <c r="AR22" s="233" t="str">
        <f ca="1">_xlfn.IFNA(_xlfn.COVARIANCE.S(OFFSET(HOMECELL,MATCH($B$3,DateRange,0)-1,MATCH($A22,DataStreams,0)-1):OFFSET(HOMECELL,MATCH($B$4,DateRange,0)-1,MATCH($A22,DataStreams,0)-1),OFFSET(HOMECELL,MATCH($B$3,DateRange,0)-1,MATCH(AR$6,DataStreams,0)-1):OFFSET(HOMECELL,MATCH($B$4,DateRange,0)-1,MATCH(AR$6,DataStreams,0)-1)),"")</f>
        <v/>
      </c>
      <c r="AS22" s="233" t="str">
        <f ca="1">_xlfn.IFNA(_xlfn.COVARIANCE.S(OFFSET(HOMECELL,MATCH($B$3,DateRange,0)-1,MATCH($A22,DataStreams,0)-1):OFFSET(HOMECELL,MATCH($B$4,DateRange,0)-1,MATCH($A22,DataStreams,0)-1),OFFSET(HOMECELL,MATCH($B$3,DateRange,0)-1,MATCH(AS$6,DataStreams,0)-1):OFFSET(HOMECELL,MATCH($B$4,DateRange,0)-1,MATCH(AS$6,DataStreams,0)-1)),"")</f>
        <v/>
      </c>
      <c r="AT22" s="233" t="str">
        <f ca="1">_xlfn.IFNA(_xlfn.COVARIANCE.S(OFFSET(HOMECELL,MATCH($B$3,DateRange,0)-1,MATCH($A22,DataStreams,0)-1):OFFSET(HOMECELL,MATCH($B$4,DateRange,0)-1,MATCH($A22,DataStreams,0)-1),OFFSET(HOMECELL,MATCH($B$3,DateRange,0)-1,MATCH(AT$6,DataStreams,0)-1):OFFSET(HOMECELL,MATCH($B$4,DateRange,0)-1,MATCH(AT$6,DataStreams,0)-1)),"")</f>
        <v/>
      </c>
      <c r="AU22" s="233" t="str">
        <f ca="1">_xlfn.IFNA(_xlfn.COVARIANCE.S(OFFSET(HOMECELL,MATCH($B$3,DateRange,0)-1,MATCH($A22,DataStreams,0)-1):OFFSET(HOMECELL,MATCH($B$4,DateRange,0)-1,MATCH($A22,DataStreams,0)-1),OFFSET(HOMECELL,MATCH($B$3,DateRange,0)-1,MATCH(AU$6,DataStreams,0)-1):OFFSET(HOMECELL,MATCH($B$4,DateRange,0)-1,MATCH(AU$6,DataStreams,0)-1)),"")</f>
        <v/>
      </c>
      <c r="AV22" s="233" t="str">
        <f ca="1">_xlfn.IFNA(_xlfn.COVARIANCE.S(OFFSET(HOMECELL,MATCH($B$3,DateRange,0)-1,MATCH($A22,DataStreams,0)-1):OFFSET(HOMECELL,MATCH($B$4,DateRange,0)-1,MATCH($A22,DataStreams,0)-1),OFFSET(HOMECELL,MATCH($B$3,DateRange,0)-1,MATCH(AV$6,DataStreams,0)-1):OFFSET(HOMECELL,MATCH($B$4,DateRange,0)-1,MATCH(AV$6,DataStreams,0)-1)),"")</f>
        <v/>
      </c>
      <c r="AW22" s="233" t="str">
        <f ca="1">_xlfn.IFNA(_xlfn.COVARIANCE.S(OFFSET(HOMECELL,MATCH($B$3,DateRange,0)-1,MATCH($A22,DataStreams,0)-1):OFFSET(HOMECELL,MATCH($B$4,DateRange,0)-1,MATCH($A22,DataStreams,0)-1),OFFSET(HOMECELL,MATCH($B$3,DateRange,0)-1,MATCH(AW$6,DataStreams,0)-1):OFFSET(HOMECELL,MATCH($B$4,DateRange,0)-1,MATCH(AW$6,DataStreams,0)-1)),"")</f>
        <v/>
      </c>
      <c r="AX22" s="233" t="str">
        <f ca="1">_xlfn.IFNA(_xlfn.COVARIANCE.S(OFFSET(HOMECELL,MATCH($B$3,DateRange,0)-1,MATCH($A22,DataStreams,0)-1):OFFSET(HOMECELL,MATCH($B$4,DateRange,0)-1,MATCH($A22,DataStreams,0)-1),OFFSET(HOMECELL,MATCH($B$3,DateRange,0)-1,MATCH(AX$6,DataStreams,0)-1):OFFSET(HOMECELL,MATCH($B$4,DateRange,0)-1,MATCH(AX$6,DataStreams,0)-1)),"")</f>
        <v/>
      </c>
      <c r="AY22" s="233" t="str">
        <f ca="1">_xlfn.IFNA(_xlfn.COVARIANCE.S(OFFSET(HOMECELL,MATCH($B$3,DateRange,0)-1,MATCH($A22,DataStreams,0)-1):OFFSET(HOMECELL,MATCH($B$4,DateRange,0)-1,MATCH($A22,DataStreams,0)-1),OFFSET(HOMECELL,MATCH($B$3,DateRange,0)-1,MATCH(AY$6,DataStreams,0)-1):OFFSET(HOMECELL,MATCH($B$4,DateRange,0)-1,MATCH(AY$6,DataStreams,0)-1)),"")</f>
        <v/>
      </c>
      <c r="AZ22" s="233" t="str">
        <f ca="1">_xlfn.IFNA(_xlfn.COVARIANCE.S(OFFSET(HOMECELL,MATCH($B$3,DateRange,0)-1,MATCH($A22,DataStreams,0)-1):OFFSET(HOMECELL,MATCH($B$4,DateRange,0)-1,MATCH($A22,DataStreams,0)-1),OFFSET(HOMECELL,MATCH($B$3,DateRange,0)-1,MATCH(AZ$6,DataStreams,0)-1):OFFSET(HOMECELL,MATCH($B$4,DateRange,0)-1,MATCH(AZ$6,DataStreams,0)-1)),"")</f>
        <v/>
      </c>
      <c r="BA22" s="233" t="str">
        <f ca="1">_xlfn.IFNA(_xlfn.COVARIANCE.S(OFFSET(HOMECELL,MATCH($B$3,DateRange,0)-1,MATCH($A22,DataStreams,0)-1):OFFSET(HOMECELL,MATCH($B$4,DateRange,0)-1,MATCH($A22,DataStreams,0)-1),OFFSET(HOMECELL,MATCH($B$3,DateRange,0)-1,MATCH(BA$6,DataStreams,0)-1):OFFSET(HOMECELL,MATCH($B$4,DateRange,0)-1,MATCH(BA$6,DataStreams,0)-1)),"")</f>
        <v/>
      </c>
      <c r="BB22" s="233" t="str">
        <f ca="1">_xlfn.IFNA(_xlfn.COVARIANCE.S(OFFSET(HOMECELL,MATCH($B$3,DateRange,0)-1,MATCH($A22,DataStreams,0)-1):OFFSET(HOMECELL,MATCH($B$4,DateRange,0)-1,MATCH($A22,DataStreams,0)-1),OFFSET(HOMECELL,MATCH($B$3,DateRange,0)-1,MATCH(BB$6,DataStreams,0)-1):OFFSET(HOMECELL,MATCH($B$4,DateRange,0)-1,MATCH(BB$6,DataStreams,0)-1)),"")</f>
        <v/>
      </c>
      <c r="BC22" s="236"/>
    </row>
    <row r="23" spans="1:55">
      <c r="A23" s="239" t="str">
        <f ca="1"/>
        <v>HON</v>
      </c>
      <c r="B23" s="233">
        <f ca="1">_xlfn.IFNA(_xlfn.COVARIANCE.S(OFFSET(HOMECELL,MATCH($B$3,DateRange,0)-1,MATCH($A23,DataStreams,0)-1):OFFSET(HOMECELL,MATCH($B$4,DateRange,0)-1,MATCH($A23,DataStreams,0)-1),OFFSET(HOMECELL,MATCH($B$3,DateRange,0)-1,MATCH(B$6,DataStreams,0)-1):OFFSET(HOMECELL,MATCH($B$4,DateRange,0)-1,MATCH(B$6,DataStreams,0)-1)),"")</f>
        <v>7.948348511730616E-6</v>
      </c>
      <c r="C23" s="233">
        <f ca="1">_xlfn.IFNA(_xlfn.COVARIANCE.S(OFFSET(HOMECELL,MATCH($B$3,DateRange,0)-1,MATCH($A23,DataStreams,0)-1):OFFSET(HOMECELL,MATCH($B$4,DateRange,0)-1,MATCH($A23,DataStreams,0)-1),OFFSET(HOMECELL,MATCH($B$3,DateRange,0)-1,MATCH(C$6,DataStreams,0)-1):OFFSET(HOMECELL,MATCH($B$4,DateRange,0)-1,MATCH(C$6,DataStreams,0)-1)),"")</f>
        <v>2.4039048581462122E-3</v>
      </c>
      <c r="D23" s="233">
        <f ca="1">_xlfn.IFNA(_xlfn.COVARIANCE.S(OFFSET(HOMECELL,MATCH($B$3,DateRange,0)-1,MATCH($A23,DataStreams,0)-1):OFFSET(HOMECELL,MATCH($B$4,DateRange,0)-1,MATCH($A23,DataStreams,0)-1),OFFSET(HOMECELL,MATCH($B$3,DateRange,0)-1,MATCH(D$6,DataStreams,0)-1):OFFSET(HOMECELL,MATCH($B$4,DateRange,0)-1,MATCH(D$6,DataStreams,0)-1)),"")</f>
        <v>2.7767736144687556E-3</v>
      </c>
      <c r="E23" s="233">
        <f ca="1">_xlfn.IFNA(_xlfn.COVARIANCE.S(OFFSET(HOMECELL,MATCH($B$3,DateRange,0)-1,MATCH($A23,DataStreams,0)-1):OFFSET(HOMECELL,MATCH($B$4,DateRange,0)-1,MATCH($A23,DataStreams,0)-1),OFFSET(HOMECELL,MATCH($B$3,DateRange,0)-1,MATCH(E$6,DataStreams,0)-1):OFFSET(HOMECELL,MATCH($B$4,DateRange,0)-1,MATCH(E$6,DataStreams,0)-1)),"")</f>
        <v>2.5983842698016229E-3</v>
      </c>
      <c r="F23" s="233">
        <f ca="1">_xlfn.IFNA(_xlfn.COVARIANCE.S(OFFSET(HOMECELL,MATCH($B$3,DateRange,0)-1,MATCH($A23,DataStreams,0)-1):OFFSET(HOMECELL,MATCH($B$4,DateRange,0)-1,MATCH($A23,DataStreams,0)-1),OFFSET(HOMECELL,MATCH($B$3,DateRange,0)-1,MATCH(F$6,DataStreams,0)-1):OFFSET(HOMECELL,MATCH($B$4,DateRange,0)-1,MATCH(F$6,DataStreams,0)-1)),"")</f>
        <v>2.7957956246982898E-3</v>
      </c>
      <c r="G23" s="233">
        <f ca="1">_xlfn.IFNA(_xlfn.COVARIANCE.S(OFFSET(HOMECELL,MATCH($B$3,DateRange,0)-1,MATCH($A23,DataStreams,0)-1):OFFSET(HOMECELL,MATCH($B$4,DateRange,0)-1,MATCH($A23,DataStreams,0)-1),OFFSET(HOMECELL,MATCH($B$3,DateRange,0)-1,MATCH(G$6,DataStreams,0)-1):OFFSET(HOMECELL,MATCH($B$4,DateRange,0)-1,MATCH(G$6,DataStreams,0)-1)),"")</f>
        <v>2.6037153456984039E-3</v>
      </c>
      <c r="H23" s="233">
        <f ca="1">_xlfn.IFNA(_xlfn.COVARIANCE.S(OFFSET(HOMECELL,MATCH($B$3,DateRange,0)-1,MATCH($A23,DataStreams,0)-1):OFFSET(HOMECELL,MATCH($B$4,DateRange,0)-1,MATCH($A23,DataStreams,0)-1),OFFSET(HOMECELL,MATCH($B$3,DateRange,0)-1,MATCH(H$6,DataStreams,0)-1):OFFSET(HOMECELL,MATCH($B$4,DateRange,0)-1,MATCH(H$6,DataStreams,0)-1)),"")</f>
        <v>1.8480310002610884E-3</v>
      </c>
      <c r="I23" s="233">
        <f ca="1">_xlfn.IFNA(_xlfn.COVARIANCE.S(OFFSET(HOMECELL,MATCH($B$3,DateRange,0)-1,MATCH($A23,DataStreams,0)-1):OFFSET(HOMECELL,MATCH($B$4,DateRange,0)-1,MATCH($A23,DataStreams,0)-1),OFFSET(HOMECELL,MATCH($B$3,DateRange,0)-1,MATCH(I$6,DataStreams,0)-1):OFFSET(HOMECELL,MATCH($B$4,DateRange,0)-1,MATCH(I$6,DataStreams,0)-1)),"")</f>
        <v>2.1539498503922168E-3</v>
      </c>
      <c r="J23" s="233">
        <f ca="1">_xlfn.IFNA(_xlfn.COVARIANCE.S(OFFSET(HOMECELL,MATCH($B$3,DateRange,0)-1,MATCH($A23,DataStreams,0)-1):OFFSET(HOMECELL,MATCH($B$4,DateRange,0)-1,MATCH($A23,DataStreams,0)-1),OFFSET(HOMECELL,MATCH($B$3,DateRange,0)-1,MATCH(J$6,DataStreams,0)-1):OFFSET(HOMECELL,MATCH($B$4,DateRange,0)-1,MATCH(J$6,DataStreams,0)-1)),"")</f>
        <v>2.1947804100609192E-3</v>
      </c>
      <c r="K23" s="233">
        <f ca="1">_xlfn.IFNA(_xlfn.COVARIANCE.S(OFFSET(HOMECELL,MATCH($B$3,DateRange,0)-1,MATCH($A23,DataStreams,0)-1):OFFSET(HOMECELL,MATCH($B$4,DateRange,0)-1,MATCH($A23,DataStreams,0)-1),OFFSET(HOMECELL,MATCH($B$3,DateRange,0)-1,MATCH(K$6,DataStreams,0)-1):OFFSET(HOMECELL,MATCH($B$4,DateRange,0)-1,MATCH(K$6,DataStreams,0)-1)),"")</f>
        <v>2.3023730352463804E-3</v>
      </c>
      <c r="L23" s="233">
        <f ca="1">_xlfn.IFNA(_xlfn.COVARIANCE.S(OFFSET(HOMECELL,MATCH($B$3,DateRange,0)-1,MATCH($A23,DataStreams,0)-1):OFFSET(HOMECELL,MATCH($B$4,DateRange,0)-1,MATCH($A23,DataStreams,0)-1),OFFSET(HOMECELL,MATCH($B$3,DateRange,0)-1,MATCH(L$6,DataStreams,0)-1):OFFSET(HOMECELL,MATCH($B$4,DateRange,0)-1,MATCH(L$6,DataStreams,0)-1)),"")</f>
        <v>2.0935007094202702E-3</v>
      </c>
      <c r="M23" s="233">
        <f ca="1">_xlfn.IFNA(_xlfn.COVARIANCE.S(OFFSET(HOMECELL,MATCH($B$3,DateRange,0)-1,MATCH($A23,DataStreams,0)-1):OFFSET(HOMECELL,MATCH($B$4,DateRange,0)-1,MATCH($A23,DataStreams,0)-1),OFFSET(HOMECELL,MATCH($B$3,DateRange,0)-1,MATCH(M$6,DataStreams,0)-1):OFFSET(HOMECELL,MATCH($B$4,DateRange,0)-1,MATCH(M$6,DataStreams,0)-1)),"")</f>
        <v>2.007726251420843E-3</v>
      </c>
      <c r="N23" s="233">
        <f ca="1">_xlfn.IFNA(_xlfn.COVARIANCE.S(OFFSET(HOMECELL,MATCH($B$3,DateRange,0)-1,MATCH($A23,DataStreams,0)-1):OFFSET(HOMECELL,MATCH($B$4,DateRange,0)-1,MATCH($A23,DataStreams,0)-1),OFFSET(HOMECELL,MATCH($B$3,DateRange,0)-1,MATCH(N$6,DataStreams,0)-1):OFFSET(HOMECELL,MATCH($B$4,DateRange,0)-1,MATCH(N$6,DataStreams,0)-1)),"")</f>
        <v>2.7415591510492813E-3</v>
      </c>
      <c r="O23" s="233">
        <f ca="1">_xlfn.IFNA(_xlfn.COVARIANCE.S(OFFSET(HOMECELL,MATCH($B$3,DateRange,0)-1,MATCH($A23,DataStreams,0)-1):OFFSET(HOMECELL,MATCH($B$4,DateRange,0)-1,MATCH($A23,DataStreams,0)-1),OFFSET(HOMECELL,MATCH($B$3,DateRange,0)-1,MATCH(O$6,DataStreams,0)-1):OFFSET(HOMECELL,MATCH($B$4,DateRange,0)-1,MATCH(O$6,DataStreams,0)-1)),"")</f>
        <v>3.6972531028383097E-3</v>
      </c>
      <c r="P23" s="233">
        <f ca="1">_xlfn.IFNA(_xlfn.COVARIANCE.S(OFFSET(HOMECELL,MATCH($B$3,DateRange,0)-1,MATCH($A23,DataStreams,0)-1):OFFSET(HOMECELL,MATCH($B$4,DateRange,0)-1,MATCH($A23,DataStreams,0)-1),OFFSET(HOMECELL,MATCH($B$3,DateRange,0)-1,MATCH(P$6,DataStreams,0)-1):OFFSET(HOMECELL,MATCH($B$4,DateRange,0)-1,MATCH(P$6,DataStreams,0)-1)),"")</f>
        <v>4.3394724715402717E-3</v>
      </c>
      <c r="Q23" s="233">
        <f ca="1">_xlfn.IFNA(_xlfn.COVARIANCE.S(OFFSET(HOMECELL,MATCH($B$3,DateRange,0)-1,MATCH($A23,DataStreams,0)-1):OFFSET(HOMECELL,MATCH($B$4,DateRange,0)-1,MATCH($A23,DataStreams,0)-1),OFFSET(HOMECELL,MATCH($B$3,DateRange,0)-1,MATCH(Q$6,DataStreams,0)-1):OFFSET(HOMECELL,MATCH($B$4,DateRange,0)-1,MATCH(Q$6,DataStreams,0)-1)),"")</f>
        <v>6.1828483964822519E-3</v>
      </c>
      <c r="R23" s="233">
        <f ca="1">_xlfn.IFNA(_xlfn.COVARIANCE.S(OFFSET(HOMECELL,MATCH($B$3,DateRange,0)-1,MATCH($A23,DataStreams,0)-1):OFFSET(HOMECELL,MATCH($B$4,DateRange,0)-1,MATCH($A23,DataStreams,0)-1),OFFSET(HOMECELL,MATCH($B$3,DateRange,0)-1,MATCH(R$6,DataStreams,0)-1):OFFSET(HOMECELL,MATCH($B$4,DateRange,0)-1,MATCH(R$6,DataStreams,0)-1)),"")</f>
        <v>2.9174059431176977E-3</v>
      </c>
      <c r="S23" s="233">
        <f ca="1">_xlfn.IFNA(_xlfn.COVARIANCE.S(OFFSET(HOMECELL,MATCH($B$3,DateRange,0)-1,MATCH($A23,DataStreams,0)-1):OFFSET(HOMECELL,MATCH($B$4,DateRange,0)-1,MATCH($A23,DataStreams,0)-1),OFFSET(HOMECELL,MATCH($B$3,DateRange,0)-1,MATCH(S$6,DataStreams,0)-1):OFFSET(HOMECELL,MATCH($B$4,DateRange,0)-1,MATCH(S$6,DataStreams,0)-1)),"")</f>
        <v>1.626222397866749E-3</v>
      </c>
      <c r="T23" s="233">
        <f ca="1">_xlfn.IFNA(_xlfn.COVARIANCE.S(OFFSET(HOMECELL,MATCH($B$3,DateRange,0)-1,MATCH($A23,DataStreams,0)-1):OFFSET(HOMECELL,MATCH($B$4,DateRange,0)-1,MATCH($A23,DataStreams,0)-1),OFFSET(HOMECELL,MATCH($B$3,DateRange,0)-1,MATCH(T$6,DataStreams,0)-1):OFFSET(HOMECELL,MATCH($B$4,DateRange,0)-1,MATCH(T$6,DataStreams,0)-1)),"")</f>
        <v>1.5658761910509861E-3</v>
      </c>
      <c r="U23" s="233">
        <f ca="1">_xlfn.IFNA(_xlfn.COVARIANCE.S(OFFSET(HOMECELL,MATCH($B$3,DateRange,0)-1,MATCH($A23,DataStreams,0)-1):OFFSET(HOMECELL,MATCH($B$4,DateRange,0)-1,MATCH($A23,DataStreams,0)-1),OFFSET(HOMECELL,MATCH($B$3,DateRange,0)-1,MATCH(U$6,DataStreams,0)-1):OFFSET(HOMECELL,MATCH($B$4,DateRange,0)-1,MATCH(U$6,DataStreams,0)-1)),"")</f>
        <v>2.0769933244713448E-3</v>
      </c>
      <c r="V23" s="233">
        <f ca="1">_xlfn.IFNA(_xlfn.COVARIANCE.S(OFFSET(HOMECELL,MATCH($B$3,DateRange,0)-1,MATCH($A23,DataStreams,0)-1):OFFSET(HOMECELL,MATCH($B$4,DateRange,0)-1,MATCH($A23,DataStreams,0)-1),OFFSET(HOMECELL,MATCH($B$3,DateRange,0)-1,MATCH(V$6,DataStreams,0)-1):OFFSET(HOMECELL,MATCH($B$4,DateRange,0)-1,MATCH(V$6,DataStreams,0)-1)),"")</f>
        <v>3.0117738711441314E-3</v>
      </c>
      <c r="W23" s="233">
        <f ca="1">_xlfn.IFNA(_xlfn.COVARIANCE.S(OFFSET(HOMECELL,MATCH($B$3,DateRange,0)-1,MATCH($A23,DataStreams,0)-1):OFFSET(HOMECELL,MATCH($B$4,DateRange,0)-1,MATCH($A23,DataStreams,0)-1),OFFSET(HOMECELL,MATCH($B$3,DateRange,0)-1,MATCH(W$6,DataStreams,0)-1):OFFSET(HOMECELL,MATCH($B$4,DateRange,0)-1,MATCH(W$6,DataStreams,0)-1)),"")</f>
        <v>2.2376048241237131E-3</v>
      </c>
      <c r="X23" s="233">
        <f ca="1">_xlfn.IFNA(_xlfn.COVARIANCE.S(OFFSET(HOMECELL,MATCH($B$3,DateRange,0)-1,MATCH($A23,DataStreams,0)-1):OFFSET(HOMECELL,MATCH($B$4,DateRange,0)-1,MATCH($A23,DataStreams,0)-1),OFFSET(HOMECELL,MATCH($B$3,DateRange,0)-1,MATCH(X$6,DataStreams,0)-1):OFFSET(HOMECELL,MATCH($B$4,DateRange,0)-1,MATCH(X$6,DataStreams,0)-1)),"")</f>
        <v>2.2731427990412352E-3</v>
      </c>
      <c r="Y23" s="233">
        <f ca="1">_xlfn.IFNA(_xlfn.COVARIANCE.S(OFFSET(HOMECELL,MATCH($B$3,DateRange,0)-1,MATCH($A23,DataStreams,0)-1):OFFSET(HOMECELL,MATCH($B$4,DateRange,0)-1,MATCH($A23,DataStreams,0)-1),OFFSET(HOMECELL,MATCH($B$3,DateRange,0)-1,MATCH(Y$6,DataStreams,0)-1):OFFSET(HOMECELL,MATCH($B$4,DateRange,0)-1,MATCH(Y$6,DataStreams,0)-1)),"")</f>
        <v>4.3788687590037142E-3</v>
      </c>
      <c r="Z23" s="233">
        <f ca="1">_xlfn.IFNA(_xlfn.COVARIANCE.S(OFFSET(HOMECELL,MATCH($B$3,DateRange,0)-1,MATCH($A23,DataStreams,0)-1):OFFSET(HOMECELL,MATCH($B$4,DateRange,0)-1,MATCH($A23,DataStreams,0)-1),OFFSET(HOMECELL,MATCH($B$3,DateRange,0)-1,MATCH(Z$6,DataStreams,0)-1):OFFSET(HOMECELL,MATCH($B$4,DateRange,0)-1,MATCH(Z$6,DataStreams,0)-1)),"")</f>
        <v>1.5937236165487253E-3</v>
      </c>
      <c r="AA23" s="233">
        <f ca="1">_xlfn.IFNA(_xlfn.COVARIANCE.S(OFFSET(HOMECELL,MATCH($B$3,DateRange,0)-1,MATCH($A23,DataStreams,0)-1):OFFSET(HOMECELL,MATCH($B$4,DateRange,0)-1,MATCH($A23,DataStreams,0)-1),OFFSET(HOMECELL,MATCH($B$3,DateRange,0)-1,MATCH(AA$6,DataStreams,0)-1):OFFSET(HOMECELL,MATCH($B$4,DateRange,0)-1,MATCH(AA$6,DataStreams,0)-1)),"")</f>
        <v>2.8732571694526465E-3</v>
      </c>
      <c r="AB23" s="233">
        <f ca="1">_xlfn.IFNA(_xlfn.COVARIANCE.S(OFFSET(HOMECELL,MATCH($B$3,DateRange,0)-1,MATCH($A23,DataStreams,0)-1):OFFSET(HOMECELL,MATCH($B$4,DateRange,0)-1,MATCH($A23,DataStreams,0)-1),OFFSET(HOMECELL,MATCH($B$3,DateRange,0)-1,MATCH(AB$6,DataStreams,0)-1):OFFSET(HOMECELL,MATCH($B$4,DateRange,0)-1,MATCH(AB$6,DataStreams,0)-1)),"")</f>
        <v>7.6071777211890403E-4</v>
      </c>
      <c r="AC23" s="233">
        <f ca="1">_xlfn.IFNA(_xlfn.COVARIANCE.S(OFFSET(HOMECELL,MATCH($B$3,DateRange,0)-1,MATCH($A23,DataStreams,0)-1):OFFSET(HOMECELL,MATCH($B$4,DateRange,0)-1,MATCH($A23,DataStreams,0)-1),OFFSET(HOMECELL,MATCH($B$3,DateRange,0)-1,MATCH(AC$6,DataStreams,0)-1):OFFSET(HOMECELL,MATCH($B$4,DateRange,0)-1,MATCH(AC$6,DataStreams,0)-1)),"")</f>
        <v>3.3848872307809105E-3</v>
      </c>
      <c r="AD23" s="233">
        <f ca="1">_xlfn.IFNA(_xlfn.COVARIANCE.S(OFFSET(HOMECELL,MATCH($B$3,DateRange,0)-1,MATCH($A23,DataStreams,0)-1):OFFSET(HOMECELL,MATCH($B$4,DateRange,0)-1,MATCH($A23,DataStreams,0)-1),OFFSET(HOMECELL,MATCH($B$3,DateRange,0)-1,MATCH(AD$6,DataStreams,0)-1):OFFSET(HOMECELL,MATCH($B$4,DateRange,0)-1,MATCH(AD$6,DataStreams,0)-1)),"")</f>
        <v>7.3948805633942179E-4</v>
      </c>
      <c r="AE23" s="233">
        <f ca="1">_xlfn.IFNA(_xlfn.COVARIANCE.S(OFFSET(HOMECELL,MATCH($B$3,DateRange,0)-1,MATCH($A23,DataStreams,0)-1):OFFSET(HOMECELL,MATCH($B$4,DateRange,0)-1,MATCH($A23,DataStreams,0)-1),OFFSET(HOMECELL,MATCH($B$3,DateRange,0)-1,MATCH(AE$6,DataStreams,0)-1):OFFSET(HOMECELL,MATCH($B$4,DateRange,0)-1,MATCH(AE$6,DataStreams,0)-1)),"")</f>
        <v>2.5316396970982403E-3</v>
      </c>
      <c r="AF23" s="233">
        <f ca="1">_xlfn.IFNA(_xlfn.COVARIANCE.S(OFFSET(HOMECELL,MATCH($B$3,DateRange,0)-1,MATCH($A23,DataStreams,0)-1):OFFSET(HOMECELL,MATCH($B$4,DateRange,0)-1,MATCH($A23,DataStreams,0)-1),OFFSET(HOMECELL,MATCH($B$3,DateRange,0)-1,MATCH(AF$6,DataStreams,0)-1):OFFSET(HOMECELL,MATCH($B$4,DateRange,0)-1,MATCH(AF$6,DataStreams,0)-1)),"")</f>
        <v>2.1850155903588605E-3</v>
      </c>
      <c r="AG23" s="233">
        <f ca="1">_xlfn.IFNA(_xlfn.COVARIANCE.S(OFFSET(HOMECELL,MATCH($B$3,DateRange,0)-1,MATCH($A23,DataStreams,0)-1):OFFSET(HOMECELL,MATCH($B$4,DateRange,0)-1,MATCH($A23,DataStreams,0)-1),OFFSET(HOMECELL,MATCH($B$3,DateRange,0)-1,MATCH(AG$6,DataStreams,0)-1):OFFSET(HOMECELL,MATCH($B$4,DateRange,0)-1,MATCH(AG$6,DataStreams,0)-1)),"")</f>
        <v>1.5700289203392811E-3</v>
      </c>
      <c r="AH23" s="233">
        <f ca="1">_xlfn.IFNA(_xlfn.COVARIANCE.S(OFFSET(HOMECELL,MATCH($B$3,DateRange,0)-1,MATCH($A23,DataStreams,0)-1):OFFSET(HOMECELL,MATCH($B$4,DateRange,0)-1,MATCH($A23,DataStreams,0)-1),OFFSET(HOMECELL,MATCH($B$3,DateRange,0)-1,MATCH(AH$6,DataStreams,0)-1):OFFSET(HOMECELL,MATCH($B$4,DateRange,0)-1,MATCH(AH$6,DataStreams,0)-1)),"")</f>
        <v>2.9175759762264043E-3</v>
      </c>
      <c r="AI23" s="233">
        <f ca="1">_xlfn.IFNA(_xlfn.COVARIANCE.S(OFFSET(HOMECELL,MATCH($B$3,DateRange,0)-1,MATCH($A23,DataStreams,0)-1):OFFSET(HOMECELL,MATCH($B$4,DateRange,0)-1,MATCH($A23,DataStreams,0)-1),OFFSET(HOMECELL,MATCH($B$3,DateRange,0)-1,MATCH(AI$6,DataStreams,0)-1):OFFSET(HOMECELL,MATCH($B$4,DateRange,0)-1,MATCH(AI$6,DataStreams,0)-1)),"")</f>
        <v>2.7951805624716595E-3</v>
      </c>
      <c r="AJ23" s="233">
        <f ca="1">_xlfn.IFNA(_xlfn.COVARIANCE.S(OFFSET(HOMECELL,MATCH($B$3,DateRange,0)-1,MATCH($A23,DataStreams,0)-1):OFFSET(HOMECELL,MATCH($B$4,DateRange,0)-1,MATCH($A23,DataStreams,0)-1),OFFSET(HOMECELL,MATCH($B$3,DateRange,0)-1,MATCH(AJ$6,DataStreams,0)-1):OFFSET(HOMECELL,MATCH($B$4,DateRange,0)-1,MATCH(AJ$6,DataStreams,0)-1)),"")</f>
        <v>3.0269658370386909E-3</v>
      </c>
      <c r="AK23" s="233">
        <f ca="1">_xlfn.IFNA(_xlfn.COVARIANCE.S(OFFSET(HOMECELL,MATCH($B$3,DateRange,0)-1,MATCH($A23,DataStreams,0)-1):OFFSET(HOMECELL,MATCH($B$4,DateRange,0)-1,MATCH($A23,DataStreams,0)-1),OFFSET(HOMECELL,MATCH($B$3,DateRange,0)-1,MATCH(AK$6,DataStreams,0)-1):OFFSET(HOMECELL,MATCH($B$4,DateRange,0)-1,MATCH(AK$6,DataStreams,0)-1)),"")</f>
        <v>2.7624237746645668E-3</v>
      </c>
      <c r="AL23" s="233">
        <f ca="1">_xlfn.IFNA(_xlfn.COVARIANCE.S(OFFSET(HOMECELL,MATCH($B$3,DateRange,0)-1,MATCH($A23,DataStreams,0)-1):OFFSET(HOMECELL,MATCH($B$4,DateRange,0)-1,MATCH($A23,DataStreams,0)-1),OFFSET(HOMECELL,MATCH($B$3,DateRange,0)-1,MATCH(AL$6,DataStreams,0)-1):OFFSET(HOMECELL,MATCH($B$4,DateRange,0)-1,MATCH(AL$6,DataStreams,0)-1)),"")</f>
        <v>3.8868863120417852E-3</v>
      </c>
      <c r="AM23" s="233">
        <f ca="1">_xlfn.IFNA(_xlfn.COVARIANCE.S(OFFSET(HOMECELL,MATCH($B$3,DateRange,0)-1,MATCH($A23,DataStreams,0)-1):OFFSET(HOMECELL,MATCH($B$4,DateRange,0)-1,MATCH($A23,DataStreams,0)-1),OFFSET(HOMECELL,MATCH($B$3,DateRange,0)-1,MATCH(AM$6,DataStreams,0)-1):OFFSET(HOMECELL,MATCH($B$4,DateRange,0)-1,MATCH(AM$6,DataStreams,0)-1)),"")</f>
        <v>3.8739169596074883E-3</v>
      </c>
      <c r="AN23" s="233">
        <f ca="1">_xlfn.IFNA(_xlfn.COVARIANCE.S(OFFSET(HOMECELL,MATCH($B$3,DateRange,0)-1,MATCH($A23,DataStreams,0)-1):OFFSET(HOMECELL,MATCH($B$4,DateRange,0)-1,MATCH($A23,DataStreams,0)-1),OFFSET(HOMECELL,MATCH($B$3,DateRange,0)-1,MATCH(AN$6,DataStreams,0)-1):OFFSET(HOMECELL,MATCH($B$4,DateRange,0)-1,MATCH(AN$6,DataStreams,0)-1)),"")</f>
        <v>2.6309995144634959E-3</v>
      </c>
      <c r="AO23" s="233">
        <f ca="1">_xlfn.IFNA(_xlfn.COVARIANCE.S(OFFSET(HOMECELL,MATCH($B$3,DateRange,0)-1,MATCH($A23,DataStreams,0)-1):OFFSET(HOMECELL,MATCH($B$4,DateRange,0)-1,MATCH($A23,DataStreams,0)-1),OFFSET(HOMECELL,MATCH($B$3,DateRange,0)-1,MATCH(AO$6,DataStreams,0)-1):OFFSET(HOMECELL,MATCH($B$4,DateRange,0)-1,MATCH(AO$6,DataStreams,0)-1)),"")</f>
        <v>2.1051305204758263E-3</v>
      </c>
      <c r="AP23" s="233">
        <f ca="1">_xlfn.IFNA(_xlfn.COVARIANCE.S(OFFSET(HOMECELL,MATCH($B$3,DateRange,0)-1,MATCH($A23,DataStreams,0)-1):OFFSET(HOMECELL,MATCH($B$4,DateRange,0)-1,MATCH($A23,DataStreams,0)-1),OFFSET(HOMECELL,MATCH($B$3,DateRange,0)-1,MATCH(AP$6,DataStreams,0)-1):OFFSET(HOMECELL,MATCH($B$4,DateRange,0)-1,MATCH(AP$6,DataStreams,0)-1)),"")</f>
        <v>3.4177777332908988E-3</v>
      </c>
      <c r="AQ23" s="233" t="str">
        <f ca="1">_xlfn.IFNA(_xlfn.COVARIANCE.S(OFFSET(HOMECELL,MATCH($B$3,DateRange,0)-1,MATCH($A23,DataStreams,0)-1):OFFSET(HOMECELL,MATCH($B$4,DateRange,0)-1,MATCH($A23,DataStreams,0)-1),OFFSET(HOMECELL,MATCH($B$3,DateRange,0)-1,MATCH(AQ$6,DataStreams,0)-1):OFFSET(HOMECELL,MATCH($B$4,DateRange,0)-1,MATCH(AQ$6,DataStreams,0)-1)),"")</f>
        <v/>
      </c>
      <c r="AR23" s="233" t="str">
        <f ca="1">_xlfn.IFNA(_xlfn.COVARIANCE.S(OFFSET(HOMECELL,MATCH($B$3,DateRange,0)-1,MATCH($A23,DataStreams,0)-1):OFFSET(HOMECELL,MATCH($B$4,DateRange,0)-1,MATCH($A23,DataStreams,0)-1),OFFSET(HOMECELL,MATCH($B$3,DateRange,0)-1,MATCH(AR$6,DataStreams,0)-1):OFFSET(HOMECELL,MATCH($B$4,DateRange,0)-1,MATCH(AR$6,DataStreams,0)-1)),"")</f>
        <v/>
      </c>
      <c r="AS23" s="233" t="str">
        <f ca="1">_xlfn.IFNA(_xlfn.COVARIANCE.S(OFFSET(HOMECELL,MATCH($B$3,DateRange,0)-1,MATCH($A23,DataStreams,0)-1):OFFSET(HOMECELL,MATCH($B$4,DateRange,0)-1,MATCH($A23,DataStreams,0)-1),OFFSET(HOMECELL,MATCH($B$3,DateRange,0)-1,MATCH(AS$6,DataStreams,0)-1):OFFSET(HOMECELL,MATCH($B$4,DateRange,0)-1,MATCH(AS$6,DataStreams,0)-1)),"")</f>
        <v/>
      </c>
      <c r="AT23" s="233" t="str">
        <f ca="1">_xlfn.IFNA(_xlfn.COVARIANCE.S(OFFSET(HOMECELL,MATCH($B$3,DateRange,0)-1,MATCH($A23,DataStreams,0)-1):OFFSET(HOMECELL,MATCH($B$4,DateRange,0)-1,MATCH($A23,DataStreams,0)-1),OFFSET(HOMECELL,MATCH($B$3,DateRange,0)-1,MATCH(AT$6,DataStreams,0)-1):OFFSET(HOMECELL,MATCH($B$4,DateRange,0)-1,MATCH(AT$6,DataStreams,0)-1)),"")</f>
        <v/>
      </c>
      <c r="AU23" s="233" t="str">
        <f ca="1">_xlfn.IFNA(_xlfn.COVARIANCE.S(OFFSET(HOMECELL,MATCH($B$3,DateRange,0)-1,MATCH($A23,DataStreams,0)-1):OFFSET(HOMECELL,MATCH($B$4,DateRange,0)-1,MATCH($A23,DataStreams,0)-1),OFFSET(HOMECELL,MATCH($B$3,DateRange,0)-1,MATCH(AU$6,DataStreams,0)-1):OFFSET(HOMECELL,MATCH($B$4,DateRange,0)-1,MATCH(AU$6,DataStreams,0)-1)),"")</f>
        <v/>
      </c>
      <c r="AV23" s="233" t="str">
        <f ca="1">_xlfn.IFNA(_xlfn.COVARIANCE.S(OFFSET(HOMECELL,MATCH($B$3,DateRange,0)-1,MATCH($A23,DataStreams,0)-1):OFFSET(HOMECELL,MATCH($B$4,DateRange,0)-1,MATCH($A23,DataStreams,0)-1),OFFSET(HOMECELL,MATCH($B$3,DateRange,0)-1,MATCH(AV$6,DataStreams,0)-1):OFFSET(HOMECELL,MATCH($B$4,DateRange,0)-1,MATCH(AV$6,DataStreams,0)-1)),"")</f>
        <v/>
      </c>
      <c r="AW23" s="233" t="str">
        <f ca="1">_xlfn.IFNA(_xlfn.COVARIANCE.S(OFFSET(HOMECELL,MATCH($B$3,DateRange,0)-1,MATCH($A23,DataStreams,0)-1):OFFSET(HOMECELL,MATCH($B$4,DateRange,0)-1,MATCH($A23,DataStreams,0)-1),OFFSET(HOMECELL,MATCH($B$3,DateRange,0)-1,MATCH(AW$6,DataStreams,0)-1):OFFSET(HOMECELL,MATCH($B$4,DateRange,0)-1,MATCH(AW$6,DataStreams,0)-1)),"")</f>
        <v/>
      </c>
      <c r="AX23" s="233" t="str">
        <f ca="1">_xlfn.IFNA(_xlfn.COVARIANCE.S(OFFSET(HOMECELL,MATCH($B$3,DateRange,0)-1,MATCH($A23,DataStreams,0)-1):OFFSET(HOMECELL,MATCH($B$4,DateRange,0)-1,MATCH($A23,DataStreams,0)-1),OFFSET(HOMECELL,MATCH($B$3,DateRange,0)-1,MATCH(AX$6,DataStreams,0)-1):OFFSET(HOMECELL,MATCH($B$4,DateRange,0)-1,MATCH(AX$6,DataStreams,0)-1)),"")</f>
        <v/>
      </c>
      <c r="AY23" s="233" t="str">
        <f ca="1">_xlfn.IFNA(_xlfn.COVARIANCE.S(OFFSET(HOMECELL,MATCH($B$3,DateRange,0)-1,MATCH($A23,DataStreams,0)-1):OFFSET(HOMECELL,MATCH($B$4,DateRange,0)-1,MATCH($A23,DataStreams,0)-1),OFFSET(HOMECELL,MATCH($B$3,DateRange,0)-1,MATCH(AY$6,DataStreams,0)-1):OFFSET(HOMECELL,MATCH($B$4,DateRange,0)-1,MATCH(AY$6,DataStreams,0)-1)),"")</f>
        <v/>
      </c>
      <c r="AZ23" s="233" t="str">
        <f ca="1">_xlfn.IFNA(_xlfn.COVARIANCE.S(OFFSET(HOMECELL,MATCH($B$3,DateRange,0)-1,MATCH($A23,DataStreams,0)-1):OFFSET(HOMECELL,MATCH($B$4,DateRange,0)-1,MATCH($A23,DataStreams,0)-1),OFFSET(HOMECELL,MATCH($B$3,DateRange,0)-1,MATCH(AZ$6,DataStreams,0)-1):OFFSET(HOMECELL,MATCH($B$4,DateRange,0)-1,MATCH(AZ$6,DataStreams,0)-1)),"")</f>
        <v/>
      </c>
      <c r="BA23" s="233" t="str">
        <f ca="1">_xlfn.IFNA(_xlfn.COVARIANCE.S(OFFSET(HOMECELL,MATCH($B$3,DateRange,0)-1,MATCH($A23,DataStreams,0)-1):OFFSET(HOMECELL,MATCH($B$4,DateRange,0)-1,MATCH($A23,DataStreams,0)-1),OFFSET(HOMECELL,MATCH($B$3,DateRange,0)-1,MATCH(BA$6,DataStreams,0)-1):OFFSET(HOMECELL,MATCH($B$4,DateRange,0)-1,MATCH(BA$6,DataStreams,0)-1)),"")</f>
        <v/>
      </c>
      <c r="BB23" s="233" t="str">
        <f ca="1">_xlfn.IFNA(_xlfn.COVARIANCE.S(OFFSET(HOMECELL,MATCH($B$3,DateRange,0)-1,MATCH($A23,DataStreams,0)-1):OFFSET(HOMECELL,MATCH($B$4,DateRange,0)-1,MATCH($A23,DataStreams,0)-1),OFFSET(HOMECELL,MATCH($B$3,DateRange,0)-1,MATCH(BB$6,DataStreams,0)-1):OFFSET(HOMECELL,MATCH($B$4,DateRange,0)-1,MATCH(BB$6,DataStreams,0)-1)),"")</f>
        <v/>
      </c>
      <c r="BC23" s="236"/>
    </row>
    <row r="24" spans="1:55">
      <c r="A24" s="239" t="str">
        <f ca="1"/>
        <v>AMKR</v>
      </c>
      <c r="B24" s="233">
        <f ca="1">_xlfn.IFNA(_xlfn.COVARIANCE.S(OFFSET(HOMECELL,MATCH($B$3,DateRange,0)-1,MATCH($A24,DataStreams,0)-1):OFFSET(HOMECELL,MATCH($B$4,DateRange,0)-1,MATCH($A24,DataStreams,0)-1),OFFSET(HOMECELL,MATCH($B$3,DateRange,0)-1,MATCH(B$6,DataStreams,0)-1):OFFSET(HOMECELL,MATCH($B$4,DateRange,0)-1,MATCH(B$6,DataStreams,0)-1)),"")</f>
        <v>2.8590173016154418E-5</v>
      </c>
      <c r="C24" s="233">
        <f ca="1">_xlfn.IFNA(_xlfn.COVARIANCE.S(OFFSET(HOMECELL,MATCH($B$3,DateRange,0)-1,MATCH($A24,DataStreams,0)-1):OFFSET(HOMECELL,MATCH($B$4,DateRange,0)-1,MATCH($A24,DataStreams,0)-1),OFFSET(HOMECELL,MATCH($B$3,DateRange,0)-1,MATCH(C$6,DataStreams,0)-1):OFFSET(HOMECELL,MATCH($B$4,DateRange,0)-1,MATCH(C$6,DataStreams,0)-1)),"")</f>
        <v>5.1938576350053604E-3</v>
      </c>
      <c r="D24" s="233">
        <f ca="1">_xlfn.IFNA(_xlfn.COVARIANCE.S(OFFSET(HOMECELL,MATCH($B$3,DateRange,0)-1,MATCH($A24,DataStreams,0)-1):OFFSET(HOMECELL,MATCH($B$4,DateRange,0)-1,MATCH($A24,DataStreams,0)-1),OFFSET(HOMECELL,MATCH($B$3,DateRange,0)-1,MATCH(D$6,DataStreams,0)-1):OFFSET(HOMECELL,MATCH($B$4,DateRange,0)-1,MATCH(D$6,DataStreams,0)-1)),"")</f>
        <v>5.8823624099393701E-3</v>
      </c>
      <c r="E24" s="233">
        <f ca="1">_xlfn.IFNA(_xlfn.COVARIANCE.S(OFFSET(HOMECELL,MATCH($B$3,DateRange,0)-1,MATCH($A24,DataStreams,0)-1):OFFSET(HOMECELL,MATCH($B$4,DateRange,0)-1,MATCH($A24,DataStreams,0)-1),OFFSET(HOMECELL,MATCH($B$3,DateRange,0)-1,MATCH(E$6,DataStreams,0)-1):OFFSET(HOMECELL,MATCH($B$4,DateRange,0)-1,MATCH(E$6,DataStreams,0)-1)),"")</f>
        <v>5.1853135024573825E-3</v>
      </c>
      <c r="F24" s="233">
        <f ca="1">_xlfn.IFNA(_xlfn.COVARIANCE.S(OFFSET(HOMECELL,MATCH($B$3,DateRange,0)-1,MATCH($A24,DataStreams,0)-1):OFFSET(HOMECELL,MATCH($B$4,DateRange,0)-1,MATCH($A24,DataStreams,0)-1),OFFSET(HOMECELL,MATCH($B$3,DateRange,0)-1,MATCH(F$6,DataStreams,0)-1):OFFSET(HOMECELL,MATCH($B$4,DateRange,0)-1,MATCH(F$6,DataStreams,0)-1)),"")</f>
        <v>5.680309644223407E-3</v>
      </c>
      <c r="G24" s="233">
        <f ca="1">_xlfn.IFNA(_xlfn.COVARIANCE.S(OFFSET(HOMECELL,MATCH($B$3,DateRange,0)-1,MATCH($A24,DataStreams,0)-1):OFFSET(HOMECELL,MATCH($B$4,DateRange,0)-1,MATCH($A24,DataStreams,0)-1),OFFSET(HOMECELL,MATCH($B$3,DateRange,0)-1,MATCH(G$6,DataStreams,0)-1):OFFSET(HOMECELL,MATCH($B$4,DateRange,0)-1,MATCH(G$6,DataStreams,0)-1)),"")</f>
        <v>6.956969869870956E-3</v>
      </c>
      <c r="H24" s="233">
        <f ca="1">_xlfn.IFNA(_xlfn.COVARIANCE.S(OFFSET(HOMECELL,MATCH($B$3,DateRange,0)-1,MATCH($A24,DataStreams,0)-1):OFFSET(HOMECELL,MATCH($B$4,DateRange,0)-1,MATCH($A24,DataStreams,0)-1),OFFSET(HOMECELL,MATCH($B$3,DateRange,0)-1,MATCH(H$6,DataStreams,0)-1):OFFSET(HOMECELL,MATCH($B$4,DateRange,0)-1,MATCH(H$6,DataStreams,0)-1)),"")</f>
        <v>2.7128965403172335E-3</v>
      </c>
      <c r="I24" s="233">
        <f ca="1">_xlfn.IFNA(_xlfn.COVARIANCE.S(OFFSET(HOMECELL,MATCH($B$3,DateRange,0)-1,MATCH($A24,DataStreams,0)-1):OFFSET(HOMECELL,MATCH($B$4,DateRange,0)-1,MATCH($A24,DataStreams,0)-1),OFFSET(HOMECELL,MATCH($B$3,DateRange,0)-1,MATCH(I$6,DataStreams,0)-1):OFFSET(HOMECELL,MATCH($B$4,DateRange,0)-1,MATCH(I$6,DataStreams,0)-1)),"")</f>
        <v>1.5581881853917566E-2</v>
      </c>
      <c r="J24" s="233">
        <f ca="1">_xlfn.IFNA(_xlfn.COVARIANCE.S(OFFSET(HOMECELL,MATCH($B$3,DateRange,0)-1,MATCH($A24,DataStreams,0)-1):OFFSET(HOMECELL,MATCH($B$4,DateRange,0)-1,MATCH($A24,DataStreams,0)-1),OFFSET(HOMECELL,MATCH($B$3,DateRange,0)-1,MATCH(J$6,DataStreams,0)-1):OFFSET(HOMECELL,MATCH($B$4,DateRange,0)-1,MATCH(J$6,DataStreams,0)-1)),"")</f>
        <v>2.5914571351534684E-3</v>
      </c>
      <c r="K24" s="233">
        <f ca="1">_xlfn.IFNA(_xlfn.COVARIANCE.S(OFFSET(HOMECELL,MATCH($B$3,DateRange,0)-1,MATCH($A24,DataStreams,0)-1):OFFSET(HOMECELL,MATCH($B$4,DateRange,0)-1,MATCH($A24,DataStreams,0)-1),OFFSET(HOMECELL,MATCH($B$3,DateRange,0)-1,MATCH(K$6,DataStreams,0)-1):OFFSET(HOMECELL,MATCH($B$4,DateRange,0)-1,MATCH(K$6,DataStreams,0)-1)),"")</f>
        <v>5.8961520715562583E-3</v>
      </c>
      <c r="L24" s="233">
        <f ca="1">_xlfn.IFNA(_xlfn.COVARIANCE.S(OFFSET(HOMECELL,MATCH($B$3,DateRange,0)-1,MATCH($A24,DataStreams,0)-1):OFFSET(HOMECELL,MATCH($B$4,DateRange,0)-1,MATCH($A24,DataStreams,0)-1),OFFSET(HOMECELL,MATCH($B$3,DateRange,0)-1,MATCH(L$6,DataStreams,0)-1):OFFSET(HOMECELL,MATCH($B$4,DateRange,0)-1,MATCH(L$6,DataStreams,0)-1)),"")</f>
        <v>4.9649674619150676E-3</v>
      </c>
      <c r="M24" s="233">
        <f ca="1">_xlfn.IFNA(_xlfn.COVARIANCE.S(OFFSET(HOMECELL,MATCH($B$3,DateRange,0)-1,MATCH($A24,DataStreams,0)-1):OFFSET(HOMECELL,MATCH($B$4,DateRange,0)-1,MATCH($A24,DataStreams,0)-1),OFFSET(HOMECELL,MATCH($B$3,DateRange,0)-1,MATCH(M$6,DataStreams,0)-1):OFFSET(HOMECELL,MATCH($B$4,DateRange,0)-1,MATCH(M$6,DataStreams,0)-1)),"")</f>
        <v>6.984489236049371E-3</v>
      </c>
      <c r="N24" s="233">
        <f ca="1">_xlfn.IFNA(_xlfn.COVARIANCE.S(OFFSET(HOMECELL,MATCH($B$3,DateRange,0)-1,MATCH($A24,DataStreams,0)-1):OFFSET(HOMECELL,MATCH($B$4,DateRange,0)-1,MATCH($A24,DataStreams,0)-1),OFFSET(HOMECELL,MATCH($B$3,DateRange,0)-1,MATCH(N$6,DataStreams,0)-1):OFFSET(HOMECELL,MATCH($B$4,DateRange,0)-1,MATCH(N$6,DataStreams,0)-1)),"")</f>
        <v>1.0510400536392992E-2</v>
      </c>
      <c r="O24" s="233">
        <f ca="1">_xlfn.IFNA(_xlfn.COVARIANCE.S(OFFSET(HOMECELL,MATCH($B$3,DateRange,0)-1,MATCH($A24,DataStreams,0)-1):OFFSET(HOMECELL,MATCH($B$4,DateRange,0)-1,MATCH($A24,DataStreams,0)-1),OFFSET(HOMECELL,MATCH($B$3,DateRange,0)-1,MATCH(O$6,DataStreams,0)-1):OFFSET(HOMECELL,MATCH($B$4,DateRange,0)-1,MATCH(O$6,DataStreams,0)-1)),"")</f>
        <v>8.5197642157662287E-3</v>
      </c>
      <c r="P24" s="233">
        <f ca="1">_xlfn.IFNA(_xlfn.COVARIANCE.S(OFFSET(HOMECELL,MATCH($B$3,DateRange,0)-1,MATCH($A24,DataStreams,0)-1):OFFSET(HOMECELL,MATCH($B$4,DateRange,0)-1,MATCH($A24,DataStreams,0)-1),OFFSET(HOMECELL,MATCH($B$3,DateRange,0)-1,MATCH(P$6,DataStreams,0)-1):OFFSET(HOMECELL,MATCH($B$4,DateRange,0)-1,MATCH(P$6,DataStreams,0)-1)),"")</f>
        <v>6.1828483964822519E-3</v>
      </c>
      <c r="Q24" s="233">
        <f ca="1">_xlfn.IFNA(_xlfn.COVARIANCE.S(OFFSET(HOMECELL,MATCH($B$3,DateRange,0)-1,MATCH($A24,DataStreams,0)-1):OFFSET(HOMECELL,MATCH($B$4,DateRange,0)-1,MATCH($A24,DataStreams,0)-1),OFFSET(HOMECELL,MATCH($B$3,DateRange,0)-1,MATCH(Q$6,DataStreams,0)-1):OFFSET(HOMECELL,MATCH($B$4,DateRange,0)-1,MATCH(Q$6,DataStreams,0)-1)),"")</f>
        <v>2.2215675638737897E-2</v>
      </c>
      <c r="R24" s="233">
        <f ca="1">_xlfn.IFNA(_xlfn.COVARIANCE.S(OFFSET(HOMECELL,MATCH($B$3,DateRange,0)-1,MATCH($A24,DataStreams,0)-1):OFFSET(HOMECELL,MATCH($B$4,DateRange,0)-1,MATCH($A24,DataStreams,0)-1),OFFSET(HOMECELL,MATCH($B$3,DateRange,0)-1,MATCH(R$6,DataStreams,0)-1):OFFSET(HOMECELL,MATCH($B$4,DateRange,0)-1,MATCH(R$6,DataStreams,0)-1)),"")</f>
        <v>6.8853895509207799E-3</v>
      </c>
      <c r="S24" s="233">
        <f ca="1">_xlfn.IFNA(_xlfn.COVARIANCE.S(OFFSET(HOMECELL,MATCH($B$3,DateRange,0)-1,MATCH($A24,DataStreams,0)-1):OFFSET(HOMECELL,MATCH($B$4,DateRange,0)-1,MATCH($A24,DataStreams,0)-1),OFFSET(HOMECELL,MATCH($B$3,DateRange,0)-1,MATCH(S$6,DataStreams,0)-1):OFFSET(HOMECELL,MATCH($B$4,DateRange,0)-1,MATCH(S$6,DataStreams,0)-1)),"")</f>
        <v>1.1242138931267516E-3</v>
      </c>
      <c r="T24" s="233">
        <f ca="1">_xlfn.IFNA(_xlfn.COVARIANCE.S(OFFSET(HOMECELL,MATCH($B$3,DateRange,0)-1,MATCH($A24,DataStreams,0)-1):OFFSET(HOMECELL,MATCH($B$4,DateRange,0)-1,MATCH($A24,DataStreams,0)-1),OFFSET(HOMECELL,MATCH($B$3,DateRange,0)-1,MATCH(T$6,DataStreams,0)-1):OFFSET(HOMECELL,MATCH($B$4,DateRange,0)-1,MATCH(T$6,DataStreams,0)-1)),"")</f>
        <v>9.2170381781405998E-3</v>
      </c>
      <c r="U24" s="233">
        <f ca="1">_xlfn.IFNA(_xlfn.COVARIANCE.S(OFFSET(HOMECELL,MATCH($B$3,DateRange,0)-1,MATCH($A24,DataStreams,0)-1):OFFSET(HOMECELL,MATCH($B$4,DateRange,0)-1,MATCH($A24,DataStreams,0)-1),OFFSET(HOMECELL,MATCH($B$3,DateRange,0)-1,MATCH(U$6,DataStreams,0)-1):OFFSET(HOMECELL,MATCH($B$4,DateRange,0)-1,MATCH(U$6,DataStreams,0)-1)),"")</f>
        <v>4.5678999883597936E-3</v>
      </c>
      <c r="V24" s="233">
        <f ca="1">_xlfn.IFNA(_xlfn.COVARIANCE.S(OFFSET(HOMECELL,MATCH($B$3,DateRange,0)-1,MATCH($A24,DataStreams,0)-1):OFFSET(HOMECELL,MATCH($B$4,DateRange,0)-1,MATCH($A24,DataStreams,0)-1),OFFSET(HOMECELL,MATCH($B$3,DateRange,0)-1,MATCH(V$6,DataStreams,0)-1):OFFSET(HOMECELL,MATCH($B$4,DateRange,0)-1,MATCH(V$6,DataStreams,0)-1)),"")</f>
        <v>1.1736013420601231E-2</v>
      </c>
      <c r="W24" s="233">
        <f ca="1">_xlfn.IFNA(_xlfn.COVARIANCE.S(OFFSET(HOMECELL,MATCH($B$3,DateRange,0)-1,MATCH($A24,DataStreams,0)-1):OFFSET(HOMECELL,MATCH($B$4,DateRange,0)-1,MATCH($A24,DataStreams,0)-1),OFFSET(HOMECELL,MATCH($B$3,DateRange,0)-1,MATCH(W$6,DataStreams,0)-1):OFFSET(HOMECELL,MATCH($B$4,DateRange,0)-1,MATCH(W$6,DataStreams,0)-1)),"")</f>
        <v>3.0409694456521698E-3</v>
      </c>
      <c r="X24" s="233">
        <f ca="1">_xlfn.IFNA(_xlfn.COVARIANCE.S(OFFSET(HOMECELL,MATCH($B$3,DateRange,0)-1,MATCH($A24,DataStreams,0)-1):OFFSET(HOMECELL,MATCH($B$4,DateRange,0)-1,MATCH($A24,DataStreams,0)-1),OFFSET(HOMECELL,MATCH($B$3,DateRange,0)-1,MATCH(X$6,DataStreams,0)-1):OFFSET(HOMECELL,MATCH($B$4,DateRange,0)-1,MATCH(X$6,DataStreams,0)-1)),"")</f>
        <v>4.5019700909182444E-3</v>
      </c>
      <c r="Y24" s="233">
        <f ca="1">_xlfn.IFNA(_xlfn.COVARIANCE.S(OFFSET(HOMECELL,MATCH($B$3,DateRange,0)-1,MATCH($A24,DataStreams,0)-1):OFFSET(HOMECELL,MATCH($B$4,DateRange,0)-1,MATCH($A24,DataStreams,0)-1),OFFSET(HOMECELL,MATCH($B$3,DateRange,0)-1,MATCH(Y$6,DataStreams,0)-1):OFFSET(HOMECELL,MATCH($B$4,DateRange,0)-1,MATCH(Y$6,DataStreams,0)-1)),"")</f>
        <v>4.1542346701746221E-3</v>
      </c>
      <c r="Z24" s="233">
        <f ca="1">_xlfn.IFNA(_xlfn.COVARIANCE.S(OFFSET(HOMECELL,MATCH($B$3,DateRange,0)-1,MATCH($A24,DataStreams,0)-1):OFFSET(HOMECELL,MATCH($B$4,DateRange,0)-1,MATCH($A24,DataStreams,0)-1),OFFSET(HOMECELL,MATCH($B$3,DateRange,0)-1,MATCH(Z$6,DataStreams,0)-1):OFFSET(HOMECELL,MATCH($B$4,DateRange,0)-1,MATCH(Z$6,DataStreams,0)-1)),"")</f>
        <v>3.7493136082693986E-3</v>
      </c>
      <c r="AA24" s="233">
        <f ca="1">_xlfn.IFNA(_xlfn.COVARIANCE.S(OFFSET(HOMECELL,MATCH($B$3,DateRange,0)-1,MATCH($A24,DataStreams,0)-1):OFFSET(HOMECELL,MATCH($B$4,DateRange,0)-1,MATCH($A24,DataStreams,0)-1),OFFSET(HOMECELL,MATCH($B$3,DateRange,0)-1,MATCH(AA$6,DataStreams,0)-1):OFFSET(HOMECELL,MATCH($B$4,DateRange,0)-1,MATCH(AA$6,DataStreams,0)-1)),"")</f>
        <v>5.0124321729537917E-3</v>
      </c>
      <c r="AB24" s="233">
        <f ca="1">_xlfn.IFNA(_xlfn.COVARIANCE.S(OFFSET(HOMECELL,MATCH($B$3,DateRange,0)-1,MATCH($A24,DataStreams,0)-1):OFFSET(HOMECELL,MATCH($B$4,DateRange,0)-1,MATCH($A24,DataStreams,0)-1),OFFSET(HOMECELL,MATCH($B$3,DateRange,0)-1,MATCH(AB$6,DataStreams,0)-1):OFFSET(HOMECELL,MATCH($B$4,DateRange,0)-1,MATCH(AB$6,DataStreams,0)-1)),"")</f>
        <v>1.4885890856887228E-3</v>
      </c>
      <c r="AC24" s="233">
        <f ca="1">_xlfn.IFNA(_xlfn.COVARIANCE.S(OFFSET(HOMECELL,MATCH($B$3,DateRange,0)-1,MATCH($A24,DataStreams,0)-1):OFFSET(HOMECELL,MATCH($B$4,DateRange,0)-1,MATCH($A24,DataStreams,0)-1),OFFSET(HOMECELL,MATCH($B$3,DateRange,0)-1,MATCH(AC$6,DataStreams,0)-1):OFFSET(HOMECELL,MATCH($B$4,DateRange,0)-1,MATCH(AC$6,DataStreams,0)-1)),"")</f>
        <v>8.4475083821145634E-3</v>
      </c>
      <c r="AD24" s="233">
        <f ca="1">_xlfn.IFNA(_xlfn.COVARIANCE.S(OFFSET(HOMECELL,MATCH($B$3,DateRange,0)-1,MATCH($A24,DataStreams,0)-1):OFFSET(HOMECELL,MATCH($B$4,DateRange,0)-1,MATCH($A24,DataStreams,0)-1),OFFSET(HOMECELL,MATCH($B$3,DateRange,0)-1,MATCH(AD$6,DataStreams,0)-1):OFFSET(HOMECELL,MATCH($B$4,DateRange,0)-1,MATCH(AD$6,DataStreams,0)-1)),"")</f>
        <v>-6.7442216230534499E-4</v>
      </c>
      <c r="AE24" s="233">
        <f ca="1">_xlfn.IFNA(_xlfn.COVARIANCE.S(OFFSET(HOMECELL,MATCH($B$3,DateRange,0)-1,MATCH($A24,DataStreams,0)-1):OFFSET(HOMECELL,MATCH($B$4,DateRange,0)-1,MATCH($A24,DataStreams,0)-1),OFFSET(HOMECELL,MATCH($B$3,DateRange,0)-1,MATCH(AE$6,DataStreams,0)-1):OFFSET(HOMECELL,MATCH($B$4,DateRange,0)-1,MATCH(AE$6,DataStreams,0)-1)),"")</f>
        <v>4.8711794387604158E-3</v>
      </c>
      <c r="AF24" s="233">
        <f ca="1">_xlfn.IFNA(_xlfn.COVARIANCE.S(OFFSET(HOMECELL,MATCH($B$3,DateRange,0)-1,MATCH($A24,DataStreams,0)-1):OFFSET(HOMECELL,MATCH($B$4,DateRange,0)-1,MATCH($A24,DataStreams,0)-1),OFFSET(HOMECELL,MATCH($B$3,DateRange,0)-1,MATCH(AF$6,DataStreams,0)-1):OFFSET(HOMECELL,MATCH($B$4,DateRange,0)-1,MATCH(AF$6,DataStreams,0)-1)),"")</f>
        <v>3.6282693648435576E-3</v>
      </c>
      <c r="AG24" s="233">
        <f ca="1">_xlfn.IFNA(_xlfn.COVARIANCE.S(OFFSET(HOMECELL,MATCH($B$3,DateRange,0)-1,MATCH($A24,DataStreams,0)-1):OFFSET(HOMECELL,MATCH($B$4,DateRange,0)-1,MATCH($A24,DataStreams,0)-1),OFFSET(HOMECELL,MATCH($B$3,DateRange,0)-1,MATCH(AG$6,DataStreams,0)-1):OFFSET(HOMECELL,MATCH($B$4,DateRange,0)-1,MATCH(AG$6,DataStreams,0)-1)),"")</f>
        <v>1.7643481376895529E-3</v>
      </c>
      <c r="AH24" s="233">
        <f ca="1">_xlfn.IFNA(_xlfn.COVARIANCE.S(OFFSET(HOMECELL,MATCH($B$3,DateRange,0)-1,MATCH($A24,DataStreams,0)-1):OFFSET(HOMECELL,MATCH($B$4,DateRange,0)-1,MATCH($A24,DataStreams,0)-1),OFFSET(HOMECELL,MATCH($B$3,DateRange,0)-1,MATCH(AH$6,DataStreams,0)-1):OFFSET(HOMECELL,MATCH($B$4,DateRange,0)-1,MATCH(AH$6,DataStreams,0)-1)),"")</f>
        <v>3.0351459066601683E-3</v>
      </c>
      <c r="AI24" s="233">
        <f ca="1">_xlfn.IFNA(_xlfn.COVARIANCE.S(OFFSET(HOMECELL,MATCH($B$3,DateRange,0)-1,MATCH($A24,DataStreams,0)-1):OFFSET(HOMECELL,MATCH($B$4,DateRange,0)-1,MATCH($A24,DataStreams,0)-1),OFFSET(HOMECELL,MATCH($B$3,DateRange,0)-1,MATCH(AI$6,DataStreams,0)-1):OFFSET(HOMECELL,MATCH($B$4,DateRange,0)-1,MATCH(AI$6,DataStreams,0)-1)),"")</f>
        <v>5.28754008237344E-3</v>
      </c>
      <c r="AJ24" s="233">
        <f ca="1">_xlfn.IFNA(_xlfn.COVARIANCE.S(OFFSET(HOMECELL,MATCH($B$3,DateRange,0)-1,MATCH($A24,DataStreams,0)-1):OFFSET(HOMECELL,MATCH($B$4,DateRange,0)-1,MATCH($A24,DataStreams,0)-1),OFFSET(HOMECELL,MATCH($B$3,DateRange,0)-1,MATCH(AJ$6,DataStreams,0)-1):OFFSET(HOMECELL,MATCH($B$4,DateRange,0)-1,MATCH(AJ$6,DataStreams,0)-1)),"")</f>
        <v>5.48650934200735E-3</v>
      </c>
      <c r="AK24" s="233">
        <f ca="1">_xlfn.IFNA(_xlfn.COVARIANCE.S(OFFSET(HOMECELL,MATCH($B$3,DateRange,0)-1,MATCH($A24,DataStreams,0)-1):OFFSET(HOMECELL,MATCH($B$4,DateRange,0)-1,MATCH($A24,DataStreams,0)-1),OFFSET(HOMECELL,MATCH($B$3,DateRange,0)-1,MATCH(AK$6,DataStreams,0)-1):OFFSET(HOMECELL,MATCH($B$4,DateRange,0)-1,MATCH(AK$6,DataStreams,0)-1)),"")</f>
        <v>2.8700919772007331E-3</v>
      </c>
      <c r="AL24" s="233">
        <f ca="1">_xlfn.IFNA(_xlfn.COVARIANCE.S(OFFSET(HOMECELL,MATCH($B$3,DateRange,0)-1,MATCH($A24,DataStreams,0)-1):OFFSET(HOMECELL,MATCH($B$4,DateRange,0)-1,MATCH($A24,DataStreams,0)-1),OFFSET(HOMECELL,MATCH($B$3,DateRange,0)-1,MATCH(AL$6,DataStreams,0)-1):OFFSET(HOMECELL,MATCH($B$4,DateRange,0)-1,MATCH(AL$6,DataStreams,0)-1)),"")</f>
        <v>8.5184100862143192E-3</v>
      </c>
      <c r="AM24" s="233">
        <f ca="1">_xlfn.IFNA(_xlfn.COVARIANCE.S(OFFSET(HOMECELL,MATCH($B$3,DateRange,0)-1,MATCH($A24,DataStreams,0)-1):OFFSET(HOMECELL,MATCH($B$4,DateRange,0)-1,MATCH($A24,DataStreams,0)-1),OFFSET(HOMECELL,MATCH($B$3,DateRange,0)-1,MATCH(AM$6,DataStreams,0)-1):OFFSET(HOMECELL,MATCH($B$4,DateRange,0)-1,MATCH(AM$6,DataStreams,0)-1)),"")</f>
        <v>5.6632629305116812E-3</v>
      </c>
      <c r="AN24" s="233">
        <f ca="1">_xlfn.IFNA(_xlfn.COVARIANCE.S(OFFSET(HOMECELL,MATCH($B$3,DateRange,0)-1,MATCH($A24,DataStreams,0)-1):OFFSET(HOMECELL,MATCH($B$4,DateRange,0)-1,MATCH($A24,DataStreams,0)-1),OFFSET(HOMECELL,MATCH($B$3,DateRange,0)-1,MATCH(AN$6,DataStreams,0)-1):OFFSET(HOMECELL,MATCH($B$4,DateRange,0)-1,MATCH(AN$6,DataStreams,0)-1)),"")</f>
        <v>4.6622634134773329E-3</v>
      </c>
      <c r="AO24" s="233">
        <f ca="1">_xlfn.IFNA(_xlfn.COVARIANCE.S(OFFSET(HOMECELL,MATCH($B$3,DateRange,0)-1,MATCH($A24,DataStreams,0)-1):OFFSET(HOMECELL,MATCH($B$4,DateRange,0)-1,MATCH($A24,DataStreams,0)-1),OFFSET(HOMECELL,MATCH($B$3,DateRange,0)-1,MATCH(AO$6,DataStreams,0)-1):OFFSET(HOMECELL,MATCH($B$4,DateRange,0)-1,MATCH(AO$6,DataStreams,0)-1)),"")</f>
        <v>3.9658267101354387E-3</v>
      </c>
      <c r="AP24" s="233">
        <f ca="1">_xlfn.IFNA(_xlfn.COVARIANCE.S(OFFSET(HOMECELL,MATCH($B$3,DateRange,0)-1,MATCH($A24,DataStreams,0)-1):OFFSET(HOMECELL,MATCH($B$4,DateRange,0)-1,MATCH($A24,DataStreams,0)-1),OFFSET(HOMECELL,MATCH($B$3,DateRange,0)-1,MATCH(AP$6,DataStreams,0)-1):OFFSET(HOMECELL,MATCH($B$4,DateRange,0)-1,MATCH(AP$6,DataStreams,0)-1)),"")</f>
        <v>5.3174974873398239E-3</v>
      </c>
      <c r="AQ24" s="233" t="str">
        <f ca="1">_xlfn.IFNA(_xlfn.COVARIANCE.S(OFFSET(HOMECELL,MATCH($B$3,DateRange,0)-1,MATCH($A24,DataStreams,0)-1):OFFSET(HOMECELL,MATCH($B$4,DateRange,0)-1,MATCH($A24,DataStreams,0)-1),OFFSET(HOMECELL,MATCH($B$3,DateRange,0)-1,MATCH(AQ$6,DataStreams,0)-1):OFFSET(HOMECELL,MATCH($B$4,DateRange,0)-1,MATCH(AQ$6,DataStreams,0)-1)),"")</f>
        <v/>
      </c>
      <c r="AR24" s="233" t="str">
        <f ca="1">_xlfn.IFNA(_xlfn.COVARIANCE.S(OFFSET(HOMECELL,MATCH($B$3,DateRange,0)-1,MATCH($A24,DataStreams,0)-1):OFFSET(HOMECELL,MATCH($B$4,DateRange,0)-1,MATCH($A24,DataStreams,0)-1),OFFSET(HOMECELL,MATCH($B$3,DateRange,0)-1,MATCH(AR$6,DataStreams,0)-1):OFFSET(HOMECELL,MATCH($B$4,DateRange,0)-1,MATCH(AR$6,DataStreams,0)-1)),"")</f>
        <v/>
      </c>
      <c r="AS24" s="233" t="str">
        <f ca="1">_xlfn.IFNA(_xlfn.COVARIANCE.S(OFFSET(HOMECELL,MATCH($B$3,DateRange,0)-1,MATCH($A24,DataStreams,0)-1):OFFSET(HOMECELL,MATCH($B$4,DateRange,0)-1,MATCH($A24,DataStreams,0)-1),OFFSET(HOMECELL,MATCH($B$3,DateRange,0)-1,MATCH(AS$6,DataStreams,0)-1):OFFSET(HOMECELL,MATCH($B$4,DateRange,0)-1,MATCH(AS$6,DataStreams,0)-1)),"")</f>
        <v/>
      </c>
      <c r="AT24" s="233" t="str">
        <f ca="1">_xlfn.IFNA(_xlfn.COVARIANCE.S(OFFSET(HOMECELL,MATCH($B$3,DateRange,0)-1,MATCH($A24,DataStreams,0)-1):OFFSET(HOMECELL,MATCH($B$4,DateRange,0)-1,MATCH($A24,DataStreams,0)-1),OFFSET(HOMECELL,MATCH($B$3,DateRange,0)-1,MATCH(AT$6,DataStreams,0)-1):OFFSET(HOMECELL,MATCH($B$4,DateRange,0)-1,MATCH(AT$6,DataStreams,0)-1)),"")</f>
        <v/>
      </c>
      <c r="AU24" s="233" t="str">
        <f ca="1">_xlfn.IFNA(_xlfn.COVARIANCE.S(OFFSET(HOMECELL,MATCH($B$3,DateRange,0)-1,MATCH($A24,DataStreams,0)-1):OFFSET(HOMECELL,MATCH($B$4,DateRange,0)-1,MATCH($A24,DataStreams,0)-1),OFFSET(HOMECELL,MATCH($B$3,DateRange,0)-1,MATCH(AU$6,DataStreams,0)-1):OFFSET(HOMECELL,MATCH($B$4,DateRange,0)-1,MATCH(AU$6,DataStreams,0)-1)),"")</f>
        <v/>
      </c>
      <c r="AV24" s="233" t="str">
        <f ca="1">_xlfn.IFNA(_xlfn.COVARIANCE.S(OFFSET(HOMECELL,MATCH($B$3,DateRange,0)-1,MATCH($A24,DataStreams,0)-1):OFFSET(HOMECELL,MATCH($B$4,DateRange,0)-1,MATCH($A24,DataStreams,0)-1),OFFSET(HOMECELL,MATCH($B$3,DateRange,0)-1,MATCH(AV$6,DataStreams,0)-1):OFFSET(HOMECELL,MATCH($B$4,DateRange,0)-1,MATCH(AV$6,DataStreams,0)-1)),"")</f>
        <v/>
      </c>
      <c r="AW24" s="233" t="str">
        <f ca="1">_xlfn.IFNA(_xlfn.COVARIANCE.S(OFFSET(HOMECELL,MATCH($B$3,DateRange,0)-1,MATCH($A24,DataStreams,0)-1):OFFSET(HOMECELL,MATCH($B$4,DateRange,0)-1,MATCH($A24,DataStreams,0)-1),OFFSET(HOMECELL,MATCH($B$3,DateRange,0)-1,MATCH(AW$6,DataStreams,0)-1):OFFSET(HOMECELL,MATCH($B$4,DateRange,0)-1,MATCH(AW$6,DataStreams,0)-1)),"")</f>
        <v/>
      </c>
      <c r="AX24" s="233" t="str">
        <f ca="1">_xlfn.IFNA(_xlfn.COVARIANCE.S(OFFSET(HOMECELL,MATCH($B$3,DateRange,0)-1,MATCH($A24,DataStreams,0)-1):OFFSET(HOMECELL,MATCH($B$4,DateRange,0)-1,MATCH($A24,DataStreams,0)-1),OFFSET(HOMECELL,MATCH($B$3,DateRange,0)-1,MATCH(AX$6,DataStreams,0)-1):OFFSET(HOMECELL,MATCH($B$4,DateRange,0)-1,MATCH(AX$6,DataStreams,0)-1)),"")</f>
        <v/>
      </c>
      <c r="AY24" s="233" t="str">
        <f ca="1">_xlfn.IFNA(_xlfn.COVARIANCE.S(OFFSET(HOMECELL,MATCH($B$3,DateRange,0)-1,MATCH($A24,DataStreams,0)-1):OFFSET(HOMECELL,MATCH($B$4,DateRange,0)-1,MATCH($A24,DataStreams,0)-1),OFFSET(HOMECELL,MATCH($B$3,DateRange,0)-1,MATCH(AY$6,DataStreams,0)-1):OFFSET(HOMECELL,MATCH($B$4,DateRange,0)-1,MATCH(AY$6,DataStreams,0)-1)),"")</f>
        <v/>
      </c>
      <c r="AZ24" s="233" t="str">
        <f ca="1">_xlfn.IFNA(_xlfn.COVARIANCE.S(OFFSET(HOMECELL,MATCH($B$3,DateRange,0)-1,MATCH($A24,DataStreams,0)-1):OFFSET(HOMECELL,MATCH($B$4,DateRange,0)-1,MATCH($A24,DataStreams,0)-1),OFFSET(HOMECELL,MATCH($B$3,DateRange,0)-1,MATCH(AZ$6,DataStreams,0)-1):OFFSET(HOMECELL,MATCH($B$4,DateRange,0)-1,MATCH(AZ$6,DataStreams,0)-1)),"")</f>
        <v/>
      </c>
      <c r="BA24" s="233" t="str">
        <f ca="1">_xlfn.IFNA(_xlfn.COVARIANCE.S(OFFSET(HOMECELL,MATCH($B$3,DateRange,0)-1,MATCH($A24,DataStreams,0)-1):OFFSET(HOMECELL,MATCH($B$4,DateRange,0)-1,MATCH($A24,DataStreams,0)-1),OFFSET(HOMECELL,MATCH($B$3,DateRange,0)-1,MATCH(BA$6,DataStreams,0)-1):OFFSET(HOMECELL,MATCH($B$4,DateRange,0)-1,MATCH(BA$6,DataStreams,0)-1)),"")</f>
        <v/>
      </c>
      <c r="BB24" s="233" t="str">
        <f ca="1">_xlfn.IFNA(_xlfn.COVARIANCE.S(OFFSET(HOMECELL,MATCH($B$3,DateRange,0)-1,MATCH($A24,DataStreams,0)-1):OFFSET(HOMECELL,MATCH($B$4,DateRange,0)-1,MATCH($A24,DataStreams,0)-1),OFFSET(HOMECELL,MATCH($B$3,DateRange,0)-1,MATCH(BB$6,DataStreams,0)-1):OFFSET(HOMECELL,MATCH($B$4,DateRange,0)-1,MATCH(BB$6,DataStreams,0)-1)),"")</f>
        <v/>
      </c>
      <c r="BC24" s="236"/>
    </row>
    <row r="25" spans="1:55">
      <c r="A25" s="239" t="str">
        <f ca="1"/>
        <v>KEYS</v>
      </c>
      <c r="B25" s="233">
        <f ca="1">_xlfn.IFNA(_xlfn.COVARIANCE.S(OFFSET(HOMECELL,MATCH($B$3,DateRange,0)-1,MATCH($A25,DataStreams,0)-1):OFFSET(HOMECELL,MATCH($B$4,DateRange,0)-1,MATCH($A25,DataStreams,0)-1),OFFSET(HOMECELL,MATCH($B$3,DateRange,0)-1,MATCH(B$6,DataStreams,0)-1):OFFSET(HOMECELL,MATCH($B$4,DateRange,0)-1,MATCH(B$6,DataStreams,0)-1)),"")</f>
        <v>-1.4435365657763851E-8</v>
      </c>
      <c r="C25" s="233">
        <f ca="1">_xlfn.IFNA(_xlfn.COVARIANCE.S(OFFSET(HOMECELL,MATCH($B$3,DateRange,0)-1,MATCH($A25,DataStreams,0)-1):OFFSET(HOMECELL,MATCH($B$4,DateRange,0)-1,MATCH($A25,DataStreams,0)-1),OFFSET(HOMECELL,MATCH($B$3,DateRange,0)-1,MATCH(C$6,DataStreams,0)-1):OFFSET(HOMECELL,MATCH($B$4,DateRange,0)-1,MATCH(C$6,DataStreams,0)-1)),"")</f>
        <v>2.9671154855594579E-3</v>
      </c>
      <c r="D25" s="233">
        <f ca="1">_xlfn.IFNA(_xlfn.COVARIANCE.S(OFFSET(HOMECELL,MATCH($B$3,DateRange,0)-1,MATCH($A25,DataStreams,0)-1):OFFSET(HOMECELL,MATCH($B$4,DateRange,0)-1,MATCH($A25,DataStreams,0)-1),OFFSET(HOMECELL,MATCH($B$3,DateRange,0)-1,MATCH(D$6,DataStreams,0)-1):OFFSET(HOMECELL,MATCH($B$4,DateRange,0)-1,MATCH(D$6,DataStreams,0)-1)),"")</f>
        <v>3.0255006267319614E-3</v>
      </c>
      <c r="E25" s="233">
        <f ca="1">_xlfn.IFNA(_xlfn.COVARIANCE.S(OFFSET(HOMECELL,MATCH($B$3,DateRange,0)-1,MATCH($A25,DataStreams,0)-1):OFFSET(HOMECELL,MATCH($B$4,DateRange,0)-1,MATCH($A25,DataStreams,0)-1),OFFSET(HOMECELL,MATCH($B$3,DateRange,0)-1,MATCH(E$6,DataStreams,0)-1):OFFSET(HOMECELL,MATCH($B$4,DateRange,0)-1,MATCH(E$6,DataStreams,0)-1)),"")</f>
        <v>2.780070190175368E-3</v>
      </c>
      <c r="F25" s="233">
        <f ca="1">_xlfn.IFNA(_xlfn.COVARIANCE.S(OFFSET(HOMECELL,MATCH($B$3,DateRange,0)-1,MATCH($A25,DataStreams,0)-1):OFFSET(HOMECELL,MATCH($B$4,DateRange,0)-1,MATCH($A25,DataStreams,0)-1),OFFSET(HOMECELL,MATCH($B$3,DateRange,0)-1,MATCH(F$6,DataStreams,0)-1):OFFSET(HOMECELL,MATCH($B$4,DateRange,0)-1,MATCH(F$6,DataStreams,0)-1)),"")</f>
        <v>3.1717809452811883E-3</v>
      </c>
      <c r="G25" s="233">
        <f ca="1">_xlfn.IFNA(_xlfn.COVARIANCE.S(OFFSET(HOMECELL,MATCH($B$3,DateRange,0)-1,MATCH($A25,DataStreams,0)-1):OFFSET(HOMECELL,MATCH($B$4,DateRange,0)-1,MATCH($A25,DataStreams,0)-1),OFFSET(HOMECELL,MATCH($B$3,DateRange,0)-1,MATCH(G$6,DataStreams,0)-1):OFFSET(HOMECELL,MATCH($B$4,DateRange,0)-1,MATCH(G$6,DataStreams,0)-1)),"")</f>
        <v>3.7054815026934911E-3</v>
      </c>
      <c r="H25" s="233">
        <f ca="1">_xlfn.IFNA(_xlfn.COVARIANCE.S(OFFSET(HOMECELL,MATCH($B$3,DateRange,0)-1,MATCH($A25,DataStreams,0)-1):OFFSET(HOMECELL,MATCH($B$4,DateRange,0)-1,MATCH($A25,DataStreams,0)-1),OFFSET(HOMECELL,MATCH($B$3,DateRange,0)-1,MATCH(H$6,DataStreams,0)-1):OFFSET(HOMECELL,MATCH($B$4,DateRange,0)-1,MATCH(H$6,DataStreams,0)-1)),"")</f>
        <v>1.5004368562516262E-3</v>
      </c>
      <c r="I25" s="233">
        <f ca="1">_xlfn.IFNA(_xlfn.COVARIANCE.S(OFFSET(HOMECELL,MATCH($B$3,DateRange,0)-1,MATCH($A25,DataStreams,0)-1):OFFSET(HOMECELL,MATCH($B$4,DateRange,0)-1,MATCH($A25,DataStreams,0)-1),OFFSET(HOMECELL,MATCH($B$3,DateRange,0)-1,MATCH(I$6,DataStreams,0)-1):OFFSET(HOMECELL,MATCH($B$4,DateRange,0)-1,MATCH(I$6,DataStreams,0)-1)),"")</f>
        <v>5.855983946584843E-3</v>
      </c>
      <c r="J25" s="233">
        <f ca="1">_xlfn.IFNA(_xlfn.COVARIANCE.S(OFFSET(HOMECELL,MATCH($B$3,DateRange,0)-1,MATCH($A25,DataStreams,0)-1):OFFSET(HOMECELL,MATCH($B$4,DateRange,0)-1,MATCH($A25,DataStreams,0)-1),OFFSET(HOMECELL,MATCH($B$3,DateRange,0)-1,MATCH(J$6,DataStreams,0)-1):OFFSET(HOMECELL,MATCH($B$4,DateRange,0)-1,MATCH(J$6,DataStreams,0)-1)),"")</f>
        <v>2.1725628121840477E-3</v>
      </c>
      <c r="K25" s="233">
        <f ca="1">_xlfn.IFNA(_xlfn.COVARIANCE.S(OFFSET(HOMECELL,MATCH($B$3,DateRange,0)-1,MATCH($A25,DataStreams,0)-1):OFFSET(HOMECELL,MATCH($B$4,DateRange,0)-1,MATCH($A25,DataStreams,0)-1),OFFSET(HOMECELL,MATCH($B$3,DateRange,0)-1,MATCH(K$6,DataStreams,0)-1):OFFSET(HOMECELL,MATCH($B$4,DateRange,0)-1,MATCH(K$6,DataStreams,0)-1)),"")</f>
        <v>1.6014657495523996E-3</v>
      </c>
      <c r="L25" s="233">
        <f ca="1">_xlfn.IFNA(_xlfn.COVARIANCE.S(OFFSET(HOMECELL,MATCH($B$3,DateRange,0)-1,MATCH($A25,DataStreams,0)-1):OFFSET(HOMECELL,MATCH($B$4,DateRange,0)-1,MATCH($A25,DataStreams,0)-1),OFFSET(HOMECELL,MATCH($B$3,DateRange,0)-1,MATCH(L$6,DataStreams,0)-1):OFFSET(HOMECELL,MATCH($B$4,DateRange,0)-1,MATCH(L$6,DataStreams,0)-1)),"")</f>
        <v>2.401955475427979E-3</v>
      </c>
      <c r="M25" s="233">
        <f ca="1">_xlfn.IFNA(_xlfn.COVARIANCE.S(OFFSET(HOMECELL,MATCH($B$3,DateRange,0)-1,MATCH($A25,DataStreams,0)-1):OFFSET(HOMECELL,MATCH($B$4,DateRange,0)-1,MATCH($A25,DataStreams,0)-1),OFFSET(HOMECELL,MATCH($B$3,DateRange,0)-1,MATCH(M$6,DataStreams,0)-1):OFFSET(HOMECELL,MATCH($B$4,DateRange,0)-1,MATCH(M$6,DataStreams,0)-1)),"")</f>
        <v>4.5915207687529207E-3</v>
      </c>
      <c r="N25" s="233">
        <f ca="1">_xlfn.IFNA(_xlfn.COVARIANCE.S(OFFSET(HOMECELL,MATCH($B$3,DateRange,0)-1,MATCH($A25,DataStreams,0)-1):OFFSET(HOMECELL,MATCH($B$4,DateRange,0)-1,MATCH($A25,DataStreams,0)-1),OFFSET(HOMECELL,MATCH($B$3,DateRange,0)-1,MATCH(N$6,DataStreams,0)-1):OFFSET(HOMECELL,MATCH($B$4,DateRange,0)-1,MATCH(N$6,DataStreams,0)-1)),"")</f>
        <v>4.9275724843872324E-3</v>
      </c>
      <c r="O25" s="233">
        <f ca="1">_xlfn.IFNA(_xlfn.COVARIANCE.S(OFFSET(HOMECELL,MATCH($B$3,DateRange,0)-1,MATCH($A25,DataStreams,0)-1):OFFSET(HOMECELL,MATCH($B$4,DateRange,0)-1,MATCH($A25,DataStreams,0)-1),OFFSET(HOMECELL,MATCH($B$3,DateRange,0)-1,MATCH(O$6,DataStreams,0)-1):OFFSET(HOMECELL,MATCH($B$4,DateRange,0)-1,MATCH(O$6,DataStreams,0)-1)),"")</f>
        <v>2.9079415882730078E-3</v>
      </c>
      <c r="P25" s="233">
        <f ca="1">_xlfn.IFNA(_xlfn.COVARIANCE.S(OFFSET(HOMECELL,MATCH($B$3,DateRange,0)-1,MATCH($A25,DataStreams,0)-1):OFFSET(HOMECELL,MATCH($B$4,DateRange,0)-1,MATCH($A25,DataStreams,0)-1),OFFSET(HOMECELL,MATCH($B$3,DateRange,0)-1,MATCH(P$6,DataStreams,0)-1):OFFSET(HOMECELL,MATCH($B$4,DateRange,0)-1,MATCH(P$6,DataStreams,0)-1)),"")</f>
        <v>2.9174059431176977E-3</v>
      </c>
      <c r="Q25" s="233">
        <f ca="1">_xlfn.IFNA(_xlfn.COVARIANCE.S(OFFSET(HOMECELL,MATCH($B$3,DateRange,0)-1,MATCH($A25,DataStreams,0)-1):OFFSET(HOMECELL,MATCH($B$4,DateRange,0)-1,MATCH($A25,DataStreams,0)-1),OFFSET(HOMECELL,MATCH($B$3,DateRange,0)-1,MATCH(Q$6,DataStreams,0)-1):OFFSET(HOMECELL,MATCH($B$4,DateRange,0)-1,MATCH(Q$6,DataStreams,0)-1)),"")</f>
        <v>6.8853895509207799E-3</v>
      </c>
      <c r="R25" s="233">
        <f ca="1">_xlfn.IFNA(_xlfn.COVARIANCE.S(OFFSET(HOMECELL,MATCH($B$3,DateRange,0)-1,MATCH($A25,DataStreams,0)-1):OFFSET(HOMECELL,MATCH($B$4,DateRange,0)-1,MATCH($A25,DataStreams,0)-1),OFFSET(HOMECELL,MATCH($B$3,DateRange,0)-1,MATCH(R$6,DataStreams,0)-1):OFFSET(HOMECELL,MATCH($B$4,DateRange,0)-1,MATCH(R$6,DataStreams,0)-1)),"")</f>
        <v>7.2308616569674803E-3</v>
      </c>
      <c r="S25" s="233">
        <f ca="1">_xlfn.IFNA(_xlfn.COVARIANCE.S(OFFSET(HOMECELL,MATCH($B$3,DateRange,0)-1,MATCH($A25,DataStreams,0)-1):OFFSET(HOMECELL,MATCH($B$4,DateRange,0)-1,MATCH($A25,DataStreams,0)-1),OFFSET(HOMECELL,MATCH($B$3,DateRange,0)-1,MATCH(S$6,DataStreams,0)-1):OFFSET(HOMECELL,MATCH($B$4,DateRange,0)-1,MATCH(S$6,DataStreams,0)-1)),"")</f>
        <v>-1.7809832514442561E-4</v>
      </c>
      <c r="T25" s="233">
        <f ca="1">_xlfn.IFNA(_xlfn.COVARIANCE.S(OFFSET(HOMECELL,MATCH($B$3,DateRange,0)-1,MATCH($A25,DataStreams,0)-1):OFFSET(HOMECELL,MATCH($B$4,DateRange,0)-1,MATCH($A25,DataStreams,0)-1),OFFSET(HOMECELL,MATCH($B$3,DateRange,0)-1,MATCH(T$6,DataStreams,0)-1):OFFSET(HOMECELL,MATCH($B$4,DateRange,0)-1,MATCH(T$6,DataStreams,0)-1)),"")</f>
        <v>6.221689375738697E-3</v>
      </c>
      <c r="U25" s="233">
        <f ca="1">_xlfn.IFNA(_xlfn.COVARIANCE.S(OFFSET(HOMECELL,MATCH($B$3,DateRange,0)-1,MATCH($A25,DataStreams,0)-1):OFFSET(HOMECELL,MATCH($B$4,DateRange,0)-1,MATCH($A25,DataStreams,0)-1),OFFSET(HOMECELL,MATCH($B$3,DateRange,0)-1,MATCH(U$6,DataStreams,0)-1):OFFSET(HOMECELL,MATCH($B$4,DateRange,0)-1,MATCH(U$6,DataStreams,0)-1)),"")</f>
        <v>2.6861251475267752E-3</v>
      </c>
      <c r="V25" s="233">
        <f ca="1">_xlfn.IFNA(_xlfn.COVARIANCE.S(OFFSET(HOMECELL,MATCH($B$3,DateRange,0)-1,MATCH($A25,DataStreams,0)-1):OFFSET(HOMECELL,MATCH($B$4,DateRange,0)-1,MATCH($A25,DataStreams,0)-1),OFFSET(HOMECELL,MATCH($B$3,DateRange,0)-1,MATCH(V$6,DataStreams,0)-1):OFFSET(HOMECELL,MATCH($B$4,DateRange,0)-1,MATCH(V$6,DataStreams,0)-1)),"")</f>
        <v>4.4191680904066234E-3</v>
      </c>
      <c r="W25" s="233">
        <f ca="1">_xlfn.IFNA(_xlfn.COVARIANCE.S(OFFSET(HOMECELL,MATCH($B$3,DateRange,0)-1,MATCH($A25,DataStreams,0)-1):OFFSET(HOMECELL,MATCH($B$4,DateRange,0)-1,MATCH($A25,DataStreams,0)-1),OFFSET(HOMECELL,MATCH($B$3,DateRange,0)-1,MATCH(W$6,DataStreams,0)-1):OFFSET(HOMECELL,MATCH($B$4,DateRange,0)-1,MATCH(W$6,DataStreams,0)-1)),"")</f>
        <v>5.6692398181026112E-4</v>
      </c>
      <c r="X25" s="233">
        <f ca="1">_xlfn.IFNA(_xlfn.COVARIANCE.S(OFFSET(HOMECELL,MATCH($B$3,DateRange,0)-1,MATCH($A25,DataStreams,0)-1):OFFSET(HOMECELL,MATCH($B$4,DateRange,0)-1,MATCH($A25,DataStreams,0)-1),OFFSET(HOMECELL,MATCH($B$3,DateRange,0)-1,MATCH(X$6,DataStreams,0)-1):OFFSET(HOMECELL,MATCH($B$4,DateRange,0)-1,MATCH(X$6,DataStreams,0)-1)),"")</f>
        <v>6.8385831067467541E-4</v>
      </c>
      <c r="Y25" s="233">
        <f ca="1">_xlfn.IFNA(_xlfn.COVARIANCE.S(OFFSET(HOMECELL,MATCH($B$3,DateRange,0)-1,MATCH($A25,DataStreams,0)-1):OFFSET(HOMECELL,MATCH($B$4,DateRange,0)-1,MATCH($A25,DataStreams,0)-1),OFFSET(HOMECELL,MATCH($B$3,DateRange,0)-1,MATCH(Y$6,DataStreams,0)-1):OFFSET(HOMECELL,MATCH($B$4,DateRange,0)-1,MATCH(Y$6,DataStreams,0)-1)),"")</f>
        <v>3.3110474170527004E-4</v>
      </c>
      <c r="Z25" s="233">
        <f ca="1">_xlfn.IFNA(_xlfn.COVARIANCE.S(OFFSET(HOMECELL,MATCH($B$3,DateRange,0)-1,MATCH($A25,DataStreams,0)-1):OFFSET(HOMECELL,MATCH($B$4,DateRange,0)-1,MATCH($A25,DataStreams,0)-1),OFFSET(HOMECELL,MATCH($B$3,DateRange,0)-1,MATCH(Z$6,DataStreams,0)-1):OFFSET(HOMECELL,MATCH($B$4,DateRange,0)-1,MATCH(Z$6,DataStreams,0)-1)),"")</f>
        <v>1.5897090818409517E-3</v>
      </c>
      <c r="AA25" s="233">
        <f ca="1">_xlfn.IFNA(_xlfn.COVARIANCE.S(OFFSET(HOMECELL,MATCH($B$3,DateRange,0)-1,MATCH($A25,DataStreams,0)-1):OFFSET(HOMECELL,MATCH($B$4,DateRange,0)-1,MATCH($A25,DataStreams,0)-1),OFFSET(HOMECELL,MATCH($B$3,DateRange,0)-1,MATCH(AA$6,DataStreams,0)-1):OFFSET(HOMECELL,MATCH($B$4,DateRange,0)-1,MATCH(AA$6,DataStreams,0)-1)),"")</f>
        <v>2.2435929830721419E-3</v>
      </c>
      <c r="AB25" s="233">
        <f ca="1">_xlfn.IFNA(_xlfn.COVARIANCE.S(OFFSET(HOMECELL,MATCH($B$3,DateRange,0)-1,MATCH($A25,DataStreams,0)-1):OFFSET(HOMECELL,MATCH($B$4,DateRange,0)-1,MATCH($A25,DataStreams,0)-1),OFFSET(HOMECELL,MATCH($B$3,DateRange,0)-1,MATCH(AB$6,DataStreams,0)-1):OFFSET(HOMECELL,MATCH($B$4,DateRange,0)-1,MATCH(AB$6,DataStreams,0)-1)),"")</f>
        <v>4.0317111871569008E-4</v>
      </c>
      <c r="AC25" s="233">
        <f ca="1">_xlfn.IFNA(_xlfn.COVARIANCE.S(OFFSET(HOMECELL,MATCH($B$3,DateRange,0)-1,MATCH($A25,DataStreams,0)-1):OFFSET(HOMECELL,MATCH($B$4,DateRange,0)-1,MATCH($A25,DataStreams,0)-1),OFFSET(HOMECELL,MATCH($B$3,DateRange,0)-1,MATCH(AC$6,DataStreams,0)-1):OFFSET(HOMECELL,MATCH($B$4,DateRange,0)-1,MATCH(AC$6,DataStreams,0)-1)),"")</f>
        <v>2.7731162144772124E-3</v>
      </c>
      <c r="AD25" s="233">
        <f ca="1">_xlfn.IFNA(_xlfn.COVARIANCE.S(OFFSET(HOMECELL,MATCH($B$3,DateRange,0)-1,MATCH($A25,DataStreams,0)-1):OFFSET(HOMECELL,MATCH($B$4,DateRange,0)-1,MATCH($A25,DataStreams,0)-1),OFFSET(HOMECELL,MATCH($B$3,DateRange,0)-1,MATCH(AD$6,DataStreams,0)-1):OFFSET(HOMECELL,MATCH($B$4,DateRange,0)-1,MATCH(AD$6,DataStreams,0)-1)),"")</f>
        <v>6.1463123945093481E-4</v>
      </c>
      <c r="AE25" s="233">
        <f ca="1">_xlfn.IFNA(_xlfn.COVARIANCE.S(OFFSET(HOMECELL,MATCH($B$3,DateRange,0)-1,MATCH($A25,DataStreams,0)-1):OFFSET(HOMECELL,MATCH($B$4,DateRange,0)-1,MATCH($A25,DataStreams,0)-1),OFFSET(HOMECELL,MATCH($B$3,DateRange,0)-1,MATCH(AE$6,DataStreams,0)-1):OFFSET(HOMECELL,MATCH($B$4,DateRange,0)-1,MATCH(AE$6,DataStreams,0)-1)),"")</f>
        <v>3.232080683527106E-3</v>
      </c>
      <c r="AF25" s="233">
        <f ca="1">_xlfn.IFNA(_xlfn.COVARIANCE.S(OFFSET(HOMECELL,MATCH($B$3,DateRange,0)-1,MATCH($A25,DataStreams,0)-1):OFFSET(HOMECELL,MATCH($B$4,DateRange,0)-1,MATCH($A25,DataStreams,0)-1),OFFSET(HOMECELL,MATCH($B$3,DateRange,0)-1,MATCH(AF$6,DataStreams,0)-1):OFFSET(HOMECELL,MATCH($B$4,DateRange,0)-1,MATCH(AF$6,DataStreams,0)-1)),"")</f>
        <v>2.0145855078661165E-3</v>
      </c>
      <c r="AG25" s="233">
        <f ca="1">_xlfn.IFNA(_xlfn.COVARIANCE.S(OFFSET(HOMECELL,MATCH($B$3,DateRange,0)-1,MATCH($A25,DataStreams,0)-1):OFFSET(HOMECELL,MATCH($B$4,DateRange,0)-1,MATCH($A25,DataStreams,0)-1),OFFSET(HOMECELL,MATCH($B$3,DateRange,0)-1,MATCH(AG$6,DataStreams,0)-1):OFFSET(HOMECELL,MATCH($B$4,DateRange,0)-1,MATCH(AG$6,DataStreams,0)-1)),"")</f>
        <v>7.3345417819291152E-4</v>
      </c>
      <c r="AH25" s="233">
        <f ca="1">_xlfn.IFNA(_xlfn.COVARIANCE.S(OFFSET(HOMECELL,MATCH($B$3,DateRange,0)-1,MATCH($A25,DataStreams,0)-1):OFFSET(HOMECELL,MATCH($B$4,DateRange,0)-1,MATCH($A25,DataStreams,0)-1),OFFSET(HOMECELL,MATCH($B$3,DateRange,0)-1,MATCH(AH$6,DataStreams,0)-1):OFFSET(HOMECELL,MATCH($B$4,DateRange,0)-1,MATCH(AH$6,DataStreams,0)-1)),"")</f>
        <v>3.7843602712420172E-3</v>
      </c>
      <c r="AI25" s="233">
        <f ca="1">_xlfn.IFNA(_xlfn.COVARIANCE.S(OFFSET(HOMECELL,MATCH($B$3,DateRange,0)-1,MATCH($A25,DataStreams,0)-1):OFFSET(HOMECELL,MATCH($B$4,DateRange,0)-1,MATCH($A25,DataStreams,0)-1),OFFSET(HOMECELL,MATCH($B$3,DateRange,0)-1,MATCH(AI$6,DataStreams,0)-1):OFFSET(HOMECELL,MATCH($B$4,DateRange,0)-1,MATCH(AI$6,DataStreams,0)-1)),"")</f>
        <v>1.5648851330370814E-3</v>
      </c>
      <c r="AJ25" s="233">
        <f ca="1">_xlfn.IFNA(_xlfn.COVARIANCE.S(OFFSET(HOMECELL,MATCH($B$3,DateRange,0)-1,MATCH($A25,DataStreams,0)-1):OFFSET(HOMECELL,MATCH($B$4,DateRange,0)-1,MATCH($A25,DataStreams,0)-1),OFFSET(HOMECELL,MATCH($B$3,DateRange,0)-1,MATCH(AJ$6,DataStreams,0)-1):OFFSET(HOMECELL,MATCH($B$4,DateRange,0)-1,MATCH(AJ$6,DataStreams,0)-1)),"")</f>
        <v>2.2639140255766468E-3</v>
      </c>
      <c r="AK25" s="233">
        <f ca="1">_xlfn.IFNA(_xlfn.COVARIANCE.S(OFFSET(HOMECELL,MATCH($B$3,DateRange,0)-1,MATCH($A25,DataStreams,0)-1):OFFSET(HOMECELL,MATCH($B$4,DateRange,0)-1,MATCH($A25,DataStreams,0)-1),OFFSET(HOMECELL,MATCH($B$3,DateRange,0)-1,MATCH(AK$6,DataStreams,0)-1):OFFSET(HOMECELL,MATCH($B$4,DateRange,0)-1,MATCH(AK$6,DataStreams,0)-1)),"")</f>
        <v>6.1958183717440631E-4</v>
      </c>
      <c r="AL25" s="233">
        <f ca="1">_xlfn.IFNA(_xlfn.COVARIANCE.S(OFFSET(HOMECELL,MATCH($B$3,DateRange,0)-1,MATCH($A25,DataStreams,0)-1):OFFSET(HOMECELL,MATCH($B$4,DateRange,0)-1,MATCH($A25,DataStreams,0)-1),OFFSET(HOMECELL,MATCH($B$3,DateRange,0)-1,MATCH(AL$6,DataStreams,0)-1):OFFSET(HOMECELL,MATCH($B$4,DateRange,0)-1,MATCH(AL$6,DataStreams,0)-1)),"")</f>
        <v>5.6760982207505759E-3</v>
      </c>
      <c r="AM25" s="233">
        <f ca="1">_xlfn.IFNA(_xlfn.COVARIANCE.S(OFFSET(HOMECELL,MATCH($B$3,DateRange,0)-1,MATCH($A25,DataStreams,0)-1):OFFSET(HOMECELL,MATCH($B$4,DateRange,0)-1,MATCH($A25,DataStreams,0)-1),OFFSET(HOMECELL,MATCH($B$3,DateRange,0)-1,MATCH(AM$6,DataStreams,0)-1):OFFSET(HOMECELL,MATCH($B$4,DateRange,0)-1,MATCH(AM$6,DataStreams,0)-1)),"")</f>
        <v>3.9788503810172082E-3</v>
      </c>
      <c r="AN25" s="233">
        <f ca="1">_xlfn.IFNA(_xlfn.COVARIANCE.S(OFFSET(HOMECELL,MATCH($B$3,DateRange,0)-1,MATCH($A25,DataStreams,0)-1):OFFSET(HOMECELL,MATCH($B$4,DateRange,0)-1,MATCH($A25,DataStreams,0)-1),OFFSET(HOMECELL,MATCH($B$3,DateRange,0)-1,MATCH(AN$6,DataStreams,0)-1):OFFSET(HOMECELL,MATCH($B$4,DateRange,0)-1,MATCH(AN$6,DataStreams,0)-1)),"")</f>
        <v>2.025181116241457E-3</v>
      </c>
      <c r="AO25" s="233">
        <f ca="1">_xlfn.IFNA(_xlfn.COVARIANCE.S(OFFSET(HOMECELL,MATCH($B$3,DateRange,0)-1,MATCH($A25,DataStreams,0)-1):OFFSET(HOMECELL,MATCH($B$4,DateRange,0)-1,MATCH($A25,DataStreams,0)-1),OFFSET(HOMECELL,MATCH($B$3,DateRange,0)-1,MATCH(AO$6,DataStreams,0)-1):OFFSET(HOMECELL,MATCH($B$4,DateRange,0)-1,MATCH(AO$6,DataStreams,0)-1)),"")</f>
        <v>2.9835940980708488E-3</v>
      </c>
      <c r="AP25" s="233">
        <f ca="1">_xlfn.IFNA(_xlfn.COVARIANCE.S(OFFSET(HOMECELL,MATCH($B$3,DateRange,0)-1,MATCH($A25,DataStreams,0)-1):OFFSET(HOMECELL,MATCH($B$4,DateRange,0)-1,MATCH($A25,DataStreams,0)-1),OFFSET(HOMECELL,MATCH($B$3,DateRange,0)-1,MATCH(AP$6,DataStreams,0)-1):OFFSET(HOMECELL,MATCH($B$4,DateRange,0)-1,MATCH(AP$6,DataStreams,0)-1)),"")</f>
        <v>1.9276133977198938E-3</v>
      </c>
      <c r="AQ25" s="233" t="str">
        <f ca="1">_xlfn.IFNA(_xlfn.COVARIANCE.S(OFFSET(HOMECELL,MATCH($B$3,DateRange,0)-1,MATCH($A25,DataStreams,0)-1):OFFSET(HOMECELL,MATCH($B$4,DateRange,0)-1,MATCH($A25,DataStreams,0)-1),OFFSET(HOMECELL,MATCH($B$3,DateRange,0)-1,MATCH(AQ$6,DataStreams,0)-1):OFFSET(HOMECELL,MATCH($B$4,DateRange,0)-1,MATCH(AQ$6,DataStreams,0)-1)),"")</f>
        <v/>
      </c>
      <c r="AR25" s="233" t="str">
        <f ca="1">_xlfn.IFNA(_xlfn.COVARIANCE.S(OFFSET(HOMECELL,MATCH($B$3,DateRange,0)-1,MATCH($A25,DataStreams,0)-1):OFFSET(HOMECELL,MATCH($B$4,DateRange,0)-1,MATCH($A25,DataStreams,0)-1),OFFSET(HOMECELL,MATCH($B$3,DateRange,0)-1,MATCH(AR$6,DataStreams,0)-1):OFFSET(HOMECELL,MATCH($B$4,DateRange,0)-1,MATCH(AR$6,DataStreams,0)-1)),"")</f>
        <v/>
      </c>
      <c r="AS25" s="233" t="str">
        <f ca="1">_xlfn.IFNA(_xlfn.COVARIANCE.S(OFFSET(HOMECELL,MATCH($B$3,DateRange,0)-1,MATCH($A25,DataStreams,0)-1):OFFSET(HOMECELL,MATCH($B$4,DateRange,0)-1,MATCH($A25,DataStreams,0)-1),OFFSET(HOMECELL,MATCH($B$3,DateRange,0)-1,MATCH(AS$6,DataStreams,0)-1):OFFSET(HOMECELL,MATCH($B$4,DateRange,0)-1,MATCH(AS$6,DataStreams,0)-1)),"")</f>
        <v/>
      </c>
      <c r="AT25" s="233" t="str">
        <f ca="1">_xlfn.IFNA(_xlfn.COVARIANCE.S(OFFSET(HOMECELL,MATCH($B$3,DateRange,0)-1,MATCH($A25,DataStreams,0)-1):OFFSET(HOMECELL,MATCH($B$4,DateRange,0)-1,MATCH($A25,DataStreams,0)-1),OFFSET(HOMECELL,MATCH($B$3,DateRange,0)-1,MATCH(AT$6,DataStreams,0)-1):OFFSET(HOMECELL,MATCH($B$4,DateRange,0)-1,MATCH(AT$6,DataStreams,0)-1)),"")</f>
        <v/>
      </c>
      <c r="AU25" s="233" t="str">
        <f ca="1">_xlfn.IFNA(_xlfn.COVARIANCE.S(OFFSET(HOMECELL,MATCH($B$3,DateRange,0)-1,MATCH($A25,DataStreams,0)-1):OFFSET(HOMECELL,MATCH($B$4,DateRange,0)-1,MATCH($A25,DataStreams,0)-1),OFFSET(HOMECELL,MATCH($B$3,DateRange,0)-1,MATCH(AU$6,DataStreams,0)-1):OFFSET(HOMECELL,MATCH($B$4,DateRange,0)-1,MATCH(AU$6,DataStreams,0)-1)),"")</f>
        <v/>
      </c>
      <c r="AV25" s="233" t="str">
        <f ca="1">_xlfn.IFNA(_xlfn.COVARIANCE.S(OFFSET(HOMECELL,MATCH($B$3,DateRange,0)-1,MATCH($A25,DataStreams,0)-1):OFFSET(HOMECELL,MATCH($B$4,DateRange,0)-1,MATCH($A25,DataStreams,0)-1),OFFSET(HOMECELL,MATCH($B$3,DateRange,0)-1,MATCH(AV$6,DataStreams,0)-1):OFFSET(HOMECELL,MATCH($B$4,DateRange,0)-1,MATCH(AV$6,DataStreams,0)-1)),"")</f>
        <v/>
      </c>
      <c r="AW25" s="233" t="str">
        <f ca="1">_xlfn.IFNA(_xlfn.COVARIANCE.S(OFFSET(HOMECELL,MATCH($B$3,DateRange,0)-1,MATCH($A25,DataStreams,0)-1):OFFSET(HOMECELL,MATCH($B$4,DateRange,0)-1,MATCH($A25,DataStreams,0)-1),OFFSET(HOMECELL,MATCH($B$3,DateRange,0)-1,MATCH(AW$6,DataStreams,0)-1):OFFSET(HOMECELL,MATCH($B$4,DateRange,0)-1,MATCH(AW$6,DataStreams,0)-1)),"")</f>
        <v/>
      </c>
      <c r="AX25" s="233" t="str">
        <f ca="1">_xlfn.IFNA(_xlfn.COVARIANCE.S(OFFSET(HOMECELL,MATCH($B$3,DateRange,0)-1,MATCH($A25,DataStreams,0)-1):OFFSET(HOMECELL,MATCH($B$4,DateRange,0)-1,MATCH($A25,DataStreams,0)-1),OFFSET(HOMECELL,MATCH($B$3,DateRange,0)-1,MATCH(AX$6,DataStreams,0)-1):OFFSET(HOMECELL,MATCH($B$4,DateRange,0)-1,MATCH(AX$6,DataStreams,0)-1)),"")</f>
        <v/>
      </c>
      <c r="AY25" s="233" t="str">
        <f ca="1">_xlfn.IFNA(_xlfn.COVARIANCE.S(OFFSET(HOMECELL,MATCH($B$3,DateRange,0)-1,MATCH($A25,DataStreams,0)-1):OFFSET(HOMECELL,MATCH($B$4,DateRange,0)-1,MATCH($A25,DataStreams,0)-1),OFFSET(HOMECELL,MATCH($B$3,DateRange,0)-1,MATCH(AY$6,DataStreams,0)-1):OFFSET(HOMECELL,MATCH($B$4,DateRange,0)-1,MATCH(AY$6,DataStreams,0)-1)),"")</f>
        <v/>
      </c>
      <c r="AZ25" s="233" t="str">
        <f ca="1">_xlfn.IFNA(_xlfn.COVARIANCE.S(OFFSET(HOMECELL,MATCH($B$3,DateRange,0)-1,MATCH($A25,DataStreams,0)-1):OFFSET(HOMECELL,MATCH($B$4,DateRange,0)-1,MATCH($A25,DataStreams,0)-1),OFFSET(HOMECELL,MATCH($B$3,DateRange,0)-1,MATCH(AZ$6,DataStreams,0)-1):OFFSET(HOMECELL,MATCH($B$4,DateRange,0)-1,MATCH(AZ$6,DataStreams,0)-1)),"")</f>
        <v/>
      </c>
      <c r="BA25" s="233" t="str">
        <f ca="1">_xlfn.IFNA(_xlfn.COVARIANCE.S(OFFSET(HOMECELL,MATCH($B$3,DateRange,0)-1,MATCH($A25,DataStreams,0)-1):OFFSET(HOMECELL,MATCH($B$4,DateRange,0)-1,MATCH($A25,DataStreams,0)-1),OFFSET(HOMECELL,MATCH($B$3,DateRange,0)-1,MATCH(BA$6,DataStreams,0)-1):OFFSET(HOMECELL,MATCH($B$4,DateRange,0)-1,MATCH(BA$6,DataStreams,0)-1)),"")</f>
        <v/>
      </c>
      <c r="BB25" s="233" t="str">
        <f ca="1">_xlfn.IFNA(_xlfn.COVARIANCE.S(OFFSET(HOMECELL,MATCH($B$3,DateRange,0)-1,MATCH($A25,DataStreams,0)-1):OFFSET(HOMECELL,MATCH($B$4,DateRange,0)-1,MATCH($A25,DataStreams,0)-1),OFFSET(HOMECELL,MATCH($B$3,DateRange,0)-1,MATCH(BB$6,DataStreams,0)-1):OFFSET(HOMECELL,MATCH($B$4,DateRange,0)-1,MATCH(BB$6,DataStreams,0)-1)),"")</f>
        <v/>
      </c>
      <c r="BC25" s="236"/>
    </row>
    <row r="26" spans="1:55">
      <c r="A26" s="239" t="str">
        <f ca="1"/>
        <v>LMT</v>
      </c>
      <c r="B26" s="233">
        <f ca="1">_xlfn.IFNA(_xlfn.COVARIANCE.S(OFFSET(HOMECELL,MATCH($B$3,DateRange,0)-1,MATCH($A26,DataStreams,0)-1):OFFSET(HOMECELL,MATCH($B$4,DateRange,0)-1,MATCH($A26,DataStreams,0)-1),OFFSET(HOMECELL,MATCH($B$3,DateRange,0)-1,MATCH(B$6,DataStreams,0)-1):OFFSET(HOMECELL,MATCH($B$4,DateRange,0)-1,MATCH(B$6,DataStreams,0)-1)),"")</f>
        <v>-8.497359637235577E-6</v>
      </c>
      <c r="C26" s="233">
        <f ca="1">_xlfn.IFNA(_xlfn.COVARIANCE.S(OFFSET(HOMECELL,MATCH($B$3,DateRange,0)-1,MATCH($A26,DataStreams,0)-1):OFFSET(HOMECELL,MATCH($B$4,DateRange,0)-1,MATCH($A26,DataStreams,0)-1),OFFSET(HOMECELL,MATCH($B$3,DateRange,0)-1,MATCH(C$6,DataStreams,0)-1):OFFSET(HOMECELL,MATCH($B$4,DateRange,0)-1,MATCH(C$6,DataStreams,0)-1)),"")</f>
        <v>4.6156143876018176E-4</v>
      </c>
      <c r="D26" s="233">
        <f ca="1">_xlfn.IFNA(_xlfn.COVARIANCE.S(OFFSET(HOMECELL,MATCH($B$3,DateRange,0)-1,MATCH($A26,DataStreams,0)-1):OFFSET(HOMECELL,MATCH($B$4,DateRange,0)-1,MATCH($A26,DataStreams,0)-1),OFFSET(HOMECELL,MATCH($B$3,DateRange,0)-1,MATCH(D$6,DataStreams,0)-1):OFFSET(HOMECELL,MATCH($B$4,DateRange,0)-1,MATCH(D$6,DataStreams,0)-1)),"")</f>
        <v>1.1859141784702489E-3</v>
      </c>
      <c r="E26" s="233">
        <f ca="1">_xlfn.IFNA(_xlfn.COVARIANCE.S(OFFSET(HOMECELL,MATCH($B$3,DateRange,0)-1,MATCH($A26,DataStreams,0)-1):OFFSET(HOMECELL,MATCH($B$4,DateRange,0)-1,MATCH($A26,DataStreams,0)-1),OFFSET(HOMECELL,MATCH($B$3,DateRange,0)-1,MATCH(E$6,DataStreams,0)-1):OFFSET(HOMECELL,MATCH($B$4,DateRange,0)-1,MATCH(E$6,DataStreams,0)-1)),"")</f>
        <v>1.2070635177921819E-3</v>
      </c>
      <c r="F26" s="233">
        <f ca="1">_xlfn.IFNA(_xlfn.COVARIANCE.S(OFFSET(HOMECELL,MATCH($B$3,DateRange,0)-1,MATCH($A26,DataStreams,0)-1):OFFSET(HOMECELL,MATCH($B$4,DateRange,0)-1,MATCH($A26,DataStreams,0)-1),OFFSET(HOMECELL,MATCH($B$3,DateRange,0)-1,MATCH(F$6,DataStreams,0)-1):OFFSET(HOMECELL,MATCH($B$4,DateRange,0)-1,MATCH(F$6,DataStreams,0)-1)),"")</f>
        <v>1.231557659384325E-3</v>
      </c>
      <c r="G26" s="233">
        <f ca="1">_xlfn.IFNA(_xlfn.COVARIANCE.S(OFFSET(HOMECELL,MATCH($B$3,DateRange,0)-1,MATCH($A26,DataStreams,0)-1):OFFSET(HOMECELL,MATCH($B$4,DateRange,0)-1,MATCH($A26,DataStreams,0)-1),OFFSET(HOMECELL,MATCH($B$3,DateRange,0)-1,MATCH(G$6,DataStreams,0)-1):OFFSET(HOMECELL,MATCH($B$4,DateRange,0)-1,MATCH(G$6,DataStreams,0)-1)),"")</f>
        <v>-1.3664533320600423E-5</v>
      </c>
      <c r="H26" s="233">
        <f ca="1">_xlfn.IFNA(_xlfn.COVARIANCE.S(OFFSET(HOMECELL,MATCH($B$3,DateRange,0)-1,MATCH($A26,DataStreams,0)-1):OFFSET(HOMECELL,MATCH($B$4,DateRange,0)-1,MATCH($A26,DataStreams,0)-1),OFFSET(HOMECELL,MATCH($B$3,DateRange,0)-1,MATCH(H$6,DataStreams,0)-1):OFFSET(HOMECELL,MATCH($B$4,DateRange,0)-1,MATCH(H$6,DataStreams,0)-1)),"")</f>
        <v>1.033610326900937E-3</v>
      </c>
      <c r="I26" s="233">
        <f ca="1">_xlfn.IFNA(_xlfn.COVARIANCE.S(OFFSET(HOMECELL,MATCH($B$3,DateRange,0)-1,MATCH($A26,DataStreams,0)-1):OFFSET(HOMECELL,MATCH($B$4,DateRange,0)-1,MATCH($A26,DataStreams,0)-1),OFFSET(HOMECELL,MATCH($B$3,DateRange,0)-1,MATCH(I$6,DataStreams,0)-1):OFFSET(HOMECELL,MATCH($B$4,DateRange,0)-1,MATCH(I$6,DataStreams,0)-1)),"")</f>
        <v>-2.2314053689217878E-3</v>
      </c>
      <c r="J26" s="233">
        <f ca="1">_xlfn.IFNA(_xlfn.COVARIANCE.S(OFFSET(HOMECELL,MATCH($B$3,DateRange,0)-1,MATCH($A26,DataStreams,0)-1):OFFSET(HOMECELL,MATCH($B$4,DateRange,0)-1,MATCH($A26,DataStreams,0)-1),OFFSET(HOMECELL,MATCH($B$3,DateRange,0)-1,MATCH(J$6,DataStreams,0)-1):OFFSET(HOMECELL,MATCH($B$4,DateRange,0)-1,MATCH(J$6,DataStreams,0)-1)),"")</f>
        <v>1.8046564913508309E-3</v>
      </c>
      <c r="K26" s="233">
        <f ca="1">_xlfn.IFNA(_xlfn.COVARIANCE.S(OFFSET(HOMECELL,MATCH($B$3,DateRange,0)-1,MATCH($A26,DataStreams,0)-1):OFFSET(HOMECELL,MATCH($B$4,DateRange,0)-1,MATCH($A26,DataStreams,0)-1),OFFSET(HOMECELL,MATCH($B$3,DateRange,0)-1,MATCH(K$6,DataStreams,0)-1):OFFSET(HOMECELL,MATCH($B$4,DateRange,0)-1,MATCH(K$6,DataStreams,0)-1)),"")</f>
        <v>1.2266276720184685E-3</v>
      </c>
      <c r="L26" s="233">
        <f ca="1">_xlfn.IFNA(_xlfn.COVARIANCE.S(OFFSET(HOMECELL,MATCH($B$3,DateRange,0)-1,MATCH($A26,DataStreams,0)-1):OFFSET(HOMECELL,MATCH($B$4,DateRange,0)-1,MATCH($A26,DataStreams,0)-1),OFFSET(HOMECELL,MATCH($B$3,DateRange,0)-1,MATCH(L$6,DataStreams,0)-1):OFFSET(HOMECELL,MATCH($B$4,DateRange,0)-1,MATCH(L$6,DataStreams,0)-1)),"")</f>
        <v>1.5112224677334637E-3</v>
      </c>
      <c r="M26" s="233">
        <f ca="1">_xlfn.IFNA(_xlfn.COVARIANCE.S(OFFSET(HOMECELL,MATCH($B$3,DateRange,0)-1,MATCH($A26,DataStreams,0)-1):OFFSET(HOMECELL,MATCH($B$4,DateRange,0)-1,MATCH($A26,DataStreams,0)-1),OFFSET(HOMECELL,MATCH($B$3,DateRange,0)-1,MATCH(M$6,DataStreams,0)-1):OFFSET(HOMECELL,MATCH($B$4,DateRange,0)-1,MATCH(M$6,DataStreams,0)-1)),"")</f>
        <v>-8.0764523384273788E-4</v>
      </c>
      <c r="N26" s="233">
        <f ca="1">_xlfn.IFNA(_xlfn.COVARIANCE.S(OFFSET(HOMECELL,MATCH($B$3,DateRange,0)-1,MATCH($A26,DataStreams,0)-1):OFFSET(HOMECELL,MATCH($B$4,DateRange,0)-1,MATCH($A26,DataStreams,0)-1),OFFSET(HOMECELL,MATCH($B$3,DateRange,0)-1,MATCH(N$6,DataStreams,0)-1):OFFSET(HOMECELL,MATCH($B$4,DateRange,0)-1,MATCH(N$6,DataStreams,0)-1)),"")</f>
        <v>2.3967704919516239E-3</v>
      </c>
      <c r="O26" s="233">
        <f ca="1">_xlfn.IFNA(_xlfn.COVARIANCE.S(OFFSET(HOMECELL,MATCH($B$3,DateRange,0)-1,MATCH($A26,DataStreams,0)-1):OFFSET(HOMECELL,MATCH($B$4,DateRange,0)-1,MATCH($A26,DataStreams,0)-1),OFFSET(HOMECELL,MATCH($B$3,DateRange,0)-1,MATCH(O$6,DataStreams,0)-1):OFFSET(HOMECELL,MATCH($B$4,DateRange,0)-1,MATCH(O$6,DataStreams,0)-1)),"")</f>
        <v>2.0290691552844065E-3</v>
      </c>
      <c r="P26" s="233">
        <f ca="1">_xlfn.IFNA(_xlfn.COVARIANCE.S(OFFSET(HOMECELL,MATCH($B$3,DateRange,0)-1,MATCH($A26,DataStreams,0)-1):OFFSET(HOMECELL,MATCH($B$4,DateRange,0)-1,MATCH($A26,DataStreams,0)-1),OFFSET(HOMECELL,MATCH($B$3,DateRange,0)-1,MATCH(P$6,DataStreams,0)-1):OFFSET(HOMECELL,MATCH($B$4,DateRange,0)-1,MATCH(P$6,DataStreams,0)-1)),"")</f>
        <v>1.626222397866749E-3</v>
      </c>
      <c r="Q26" s="233">
        <f ca="1">_xlfn.IFNA(_xlfn.COVARIANCE.S(OFFSET(HOMECELL,MATCH($B$3,DateRange,0)-1,MATCH($A26,DataStreams,0)-1):OFFSET(HOMECELL,MATCH($B$4,DateRange,0)-1,MATCH($A26,DataStreams,0)-1),OFFSET(HOMECELL,MATCH($B$3,DateRange,0)-1,MATCH(Q$6,DataStreams,0)-1):OFFSET(HOMECELL,MATCH($B$4,DateRange,0)-1,MATCH(Q$6,DataStreams,0)-1)),"")</f>
        <v>1.1242138931267516E-3</v>
      </c>
      <c r="R26" s="233">
        <f ca="1">_xlfn.IFNA(_xlfn.COVARIANCE.S(OFFSET(HOMECELL,MATCH($B$3,DateRange,0)-1,MATCH($A26,DataStreams,0)-1):OFFSET(HOMECELL,MATCH($B$4,DateRange,0)-1,MATCH($A26,DataStreams,0)-1),OFFSET(HOMECELL,MATCH($B$3,DateRange,0)-1,MATCH(R$6,DataStreams,0)-1):OFFSET(HOMECELL,MATCH($B$4,DateRange,0)-1,MATCH(R$6,DataStreams,0)-1)),"")</f>
        <v>-1.7809832514442561E-4</v>
      </c>
      <c r="S26" s="233">
        <f ca="1">_xlfn.IFNA(_xlfn.COVARIANCE.S(OFFSET(HOMECELL,MATCH($B$3,DateRange,0)-1,MATCH($A26,DataStreams,0)-1):OFFSET(HOMECELL,MATCH($B$4,DateRange,0)-1,MATCH($A26,DataStreams,0)-1),OFFSET(HOMECELL,MATCH($B$3,DateRange,0)-1,MATCH(S$6,DataStreams,0)-1):OFFSET(HOMECELL,MATCH($B$4,DateRange,0)-1,MATCH(S$6,DataStreams,0)-1)),"")</f>
        <v>4.5266297677040027E-3</v>
      </c>
      <c r="T26" s="233">
        <f ca="1">_xlfn.IFNA(_xlfn.COVARIANCE.S(OFFSET(HOMECELL,MATCH($B$3,DateRange,0)-1,MATCH($A26,DataStreams,0)-1):OFFSET(HOMECELL,MATCH($B$4,DateRange,0)-1,MATCH($A26,DataStreams,0)-1),OFFSET(HOMECELL,MATCH($B$3,DateRange,0)-1,MATCH(T$6,DataStreams,0)-1):OFFSET(HOMECELL,MATCH($B$4,DateRange,0)-1,MATCH(T$6,DataStreams,0)-1)),"")</f>
        <v>2.5096790885812278E-3</v>
      </c>
      <c r="U26" s="233">
        <f ca="1">_xlfn.IFNA(_xlfn.COVARIANCE.S(OFFSET(HOMECELL,MATCH($B$3,DateRange,0)-1,MATCH($A26,DataStreams,0)-1):OFFSET(HOMECELL,MATCH($B$4,DateRange,0)-1,MATCH($A26,DataStreams,0)-1),OFFSET(HOMECELL,MATCH($B$3,DateRange,0)-1,MATCH(U$6,DataStreams,0)-1):OFFSET(HOMECELL,MATCH($B$4,DateRange,0)-1,MATCH(U$6,DataStreams,0)-1)),"")</f>
        <v>-7.4990130154972245E-4</v>
      </c>
      <c r="V26" s="233">
        <f ca="1">_xlfn.IFNA(_xlfn.COVARIANCE.S(OFFSET(HOMECELL,MATCH($B$3,DateRange,0)-1,MATCH($A26,DataStreams,0)-1):OFFSET(HOMECELL,MATCH($B$4,DateRange,0)-1,MATCH($A26,DataStreams,0)-1),OFFSET(HOMECELL,MATCH($B$3,DateRange,0)-1,MATCH(V$6,DataStreams,0)-1):OFFSET(HOMECELL,MATCH($B$4,DateRange,0)-1,MATCH(V$6,DataStreams,0)-1)),"")</f>
        <v>4.9453979677847935E-4</v>
      </c>
      <c r="W26" s="233">
        <f ca="1">_xlfn.IFNA(_xlfn.COVARIANCE.S(OFFSET(HOMECELL,MATCH($B$3,DateRange,0)-1,MATCH($A26,DataStreams,0)-1):OFFSET(HOMECELL,MATCH($B$4,DateRange,0)-1,MATCH($A26,DataStreams,0)-1),OFFSET(HOMECELL,MATCH($B$3,DateRange,0)-1,MATCH(W$6,DataStreams,0)-1):OFFSET(HOMECELL,MATCH($B$4,DateRange,0)-1,MATCH(W$6,DataStreams,0)-1)),"")</f>
        <v>2.0772717832040254E-3</v>
      </c>
      <c r="X26" s="233">
        <f ca="1">_xlfn.IFNA(_xlfn.COVARIANCE.S(OFFSET(HOMECELL,MATCH($B$3,DateRange,0)-1,MATCH($A26,DataStreams,0)-1):OFFSET(HOMECELL,MATCH($B$4,DateRange,0)-1,MATCH($A26,DataStreams,0)-1),OFFSET(HOMECELL,MATCH($B$3,DateRange,0)-1,MATCH(X$6,DataStreams,0)-1):OFFSET(HOMECELL,MATCH($B$4,DateRange,0)-1,MATCH(X$6,DataStreams,0)-1)),"")</f>
        <v>1.9054781726221251E-3</v>
      </c>
      <c r="Y26" s="233">
        <f ca="1">_xlfn.IFNA(_xlfn.COVARIANCE.S(OFFSET(HOMECELL,MATCH($B$3,DateRange,0)-1,MATCH($A26,DataStreams,0)-1):OFFSET(HOMECELL,MATCH($B$4,DateRange,0)-1,MATCH($A26,DataStreams,0)-1),OFFSET(HOMECELL,MATCH($B$3,DateRange,0)-1,MATCH(Y$6,DataStreams,0)-1):OFFSET(HOMECELL,MATCH($B$4,DateRange,0)-1,MATCH(Y$6,DataStreams,0)-1)),"")</f>
        <v>4.3068181081691624E-3</v>
      </c>
      <c r="Z26" s="233">
        <f ca="1">_xlfn.IFNA(_xlfn.COVARIANCE.S(OFFSET(HOMECELL,MATCH($B$3,DateRange,0)-1,MATCH($A26,DataStreams,0)-1):OFFSET(HOMECELL,MATCH($B$4,DateRange,0)-1,MATCH($A26,DataStreams,0)-1),OFFSET(HOMECELL,MATCH($B$3,DateRange,0)-1,MATCH(Z$6,DataStreams,0)-1):OFFSET(HOMECELL,MATCH($B$4,DateRange,0)-1,MATCH(Z$6,DataStreams,0)-1)),"")</f>
        <v>1.668074587774217E-3</v>
      </c>
      <c r="AA26" s="233">
        <f ca="1">_xlfn.IFNA(_xlfn.COVARIANCE.S(OFFSET(HOMECELL,MATCH($B$3,DateRange,0)-1,MATCH($A26,DataStreams,0)-1):OFFSET(HOMECELL,MATCH($B$4,DateRange,0)-1,MATCH($A26,DataStreams,0)-1),OFFSET(HOMECELL,MATCH($B$3,DateRange,0)-1,MATCH(AA$6,DataStreams,0)-1):OFFSET(HOMECELL,MATCH($B$4,DateRange,0)-1,MATCH(AA$6,DataStreams,0)-1)),"")</f>
        <v>8.5955995632408034E-4</v>
      </c>
      <c r="AB26" s="233">
        <f ca="1">_xlfn.IFNA(_xlfn.COVARIANCE.S(OFFSET(HOMECELL,MATCH($B$3,DateRange,0)-1,MATCH($A26,DataStreams,0)-1):OFFSET(HOMECELL,MATCH($B$4,DateRange,0)-1,MATCH($A26,DataStreams,0)-1),OFFSET(HOMECELL,MATCH($B$3,DateRange,0)-1,MATCH(AB$6,DataStreams,0)-1):OFFSET(HOMECELL,MATCH($B$4,DateRange,0)-1,MATCH(AB$6,DataStreams,0)-1)),"")</f>
        <v>-1.8204432912734861E-4</v>
      </c>
      <c r="AC26" s="233">
        <f ca="1">_xlfn.IFNA(_xlfn.COVARIANCE.S(OFFSET(HOMECELL,MATCH($B$3,DateRange,0)-1,MATCH($A26,DataStreams,0)-1):OFFSET(HOMECELL,MATCH($B$4,DateRange,0)-1,MATCH($A26,DataStreams,0)-1),OFFSET(HOMECELL,MATCH($B$3,DateRange,0)-1,MATCH(AC$6,DataStreams,0)-1):OFFSET(HOMECELL,MATCH($B$4,DateRange,0)-1,MATCH(AC$6,DataStreams,0)-1)),"")</f>
        <v>1.4775997837612035E-3</v>
      </c>
      <c r="AD26" s="233">
        <f ca="1">_xlfn.IFNA(_xlfn.COVARIANCE.S(OFFSET(HOMECELL,MATCH($B$3,DateRange,0)-1,MATCH($A26,DataStreams,0)-1):OFFSET(HOMECELL,MATCH($B$4,DateRange,0)-1,MATCH($A26,DataStreams,0)-1),OFFSET(HOMECELL,MATCH($B$3,DateRange,0)-1,MATCH(AD$6,DataStreams,0)-1):OFFSET(HOMECELL,MATCH($B$4,DateRange,0)-1,MATCH(AD$6,DataStreams,0)-1)),"")</f>
        <v>1.119911191364272E-3</v>
      </c>
      <c r="AE26" s="233">
        <f ca="1">_xlfn.IFNA(_xlfn.COVARIANCE.S(OFFSET(HOMECELL,MATCH($B$3,DateRange,0)-1,MATCH($A26,DataStreams,0)-1):OFFSET(HOMECELL,MATCH($B$4,DateRange,0)-1,MATCH($A26,DataStreams,0)-1),OFFSET(HOMECELL,MATCH($B$3,DateRange,0)-1,MATCH(AE$6,DataStreams,0)-1):OFFSET(HOMECELL,MATCH($B$4,DateRange,0)-1,MATCH(AE$6,DataStreams,0)-1)),"")</f>
        <v>1.3456500926524062E-3</v>
      </c>
      <c r="AF26" s="233">
        <f ca="1">_xlfn.IFNA(_xlfn.COVARIANCE.S(OFFSET(HOMECELL,MATCH($B$3,DateRange,0)-1,MATCH($A26,DataStreams,0)-1):OFFSET(HOMECELL,MATCH($B$4,DateRange,0)-1,MATCH($A26,DataStreams,0)-1),OFFSET(HOMECELL,MATCH($B$3,DateRange,0)-1,MATCH(AF$6,DataStreams,0)-1):OFFSET(HOMECELL,MATCH($B$4,DateRange,0)-1,MATCH(AF$6,DataStreams,0)-1)),"")</f>
        <v>1.5124409402661886E-3</v>
      </c>
      <c r="AG26" s="233">
        <f ca="1">_xlfn.IFNA(_xlfn.COVARIANCE.S(OFFSET(HOMECELL,MATCH($B$3,DateRange,0)-1,MATCH($A26,DataStreams,0)-1):OFFSET(HOMECELL,MATCH($B$4,DateRange,0)-1,MATCH($A26,DataStreams,0)-1),OFFSET(HOMECELL,MATCH($B$3,DateRange,0)-1,MATCH(AG$6,DataStreams,0)-1):OFFSET(HOMECELL,MATCH($B$4,DateRange,0)-1,MATCH(AG$6,DataStreams,0)-1)),"")</f>
        <v>1.3007320293117576E-3</v>
      </c>
      <c r="AH26" s="233">
        <f ca="1">_xlfn.IFNA(_xlfn.COVARIANCE.S(OFFSET(HOMECELL,MATCH($B$3,DateRange,0)-1,MATCH($A26,DataStreams,0)-1):OFFSET(HOMECELL,MATCH($B$4,DateRange,0)-1,MATCH($A26,DataStreams,0)-1),OFFSET(HOMECELL,MATCH($B$3,DateRange,0)-1,MATCH(AH$6,DataStreams,0)-1):OFFSET(HOMECELL,MATCH($B$4,DateRange,0)-1,MATCH(AH$6,DataStreams,0)-1)),"")</f>
        <v>1.4505874286864905E-3</v>
      </c>
      <c r="AI26" s="233">
        <f ca="1">_xlfn.IFNA(_xlfn.COVARIANCE.S(OFFSET(HOMECELL,MATCH($B$3,DateRange,0)-1,MATCH($A26,DataStreams,0)-1):OFFSET(HOMECELL,MATCH($B$4,DateRange,0)-1,MATCH($A26,DataStreams,0)-1),OFFSET(HOMECELL,MATCH($B$3,DateRange,0)-1,MATCH(AI$6,DataStreams,0)-1):OFFSET(HOMECELL,MATCH($B$4,DateRange,0)-1,MATCH(AI$6,DataStreams,0)-1)),"")</f>
        <v>1.6426751707862555E-3</v>
      </c>
      <c r="AJ26" s="233">
        <f ca="1">_xlfn.IFNA(_xlfn.COVARIANCE.S(OFFSET(HOMECELL,MATCH($B$3,DateRange,0)-1,MATCH($A26,DataStreams,0)-1):OFFSET(HOMECELL,MATCH($B$4,DateRange,0)-1,MATCH($A26,DataStreams,0)-1),OFFSET(HOMECELL,MATCH($B$3,DateRange,0)-1,MATCH(AJ$6,DataStreams,0)-1):OFFSET(HOMECELL,MATCH($B$4,DateRange,0)-1,MATCH(AJ$6,DataStreams,0)-1)),"")</f>
        <v>2.6795642986915669E-3</v>
      </c>
      <c r="AK26" s="233">
        <f ca="1">_xlfn.IFNA(_xlfn.COVARIANCE.S(OFFSET(HOMECELL,MATCH($B$3,DateRange,0)-1,MATCH($A26,DataStreams,0)-1):OFFSET(HOMECELL,MATCH($B$4,DateRange,0)-1,MATCH($A26,DataStreams,0)-1),OFFSET(HOMECELL,MATCH($B$3,DateRange,0)-1,MATCH(AK$6,DataStreams,0)-1):OFFSET(HOMECELL,MATCH($B$4,DateRange,0)-1,MATCH(AK$6,DataStreams,0)-1)),"")</f>
        <v>2.7073316628089192E-3</v>
      </c>
      <c r="AL26" s="233">
        <f ca="1">_xlfn.IFNA(_xlfn.COVARIANCE.S(OFFSET(HOMECELL,MATCH($B$3,DateRange,0)-1,MATCH($A26,DataStreams,0)-1):OFFSET(HOMECELL,MATCH($B$4,DateRange,0)-1,MATCH($A26,DataStreams,0)-1),OFFSET(HOMECELL,MATCH($B$3,DateRange,0)-1,MATCH(AL$6,DataStreams,0)-1):OFFSET(HOMECELL,MATCH($B$4,DateRange,0)-1,MATCH(AL$6,DataStreams,0)-1)),"")</f>
        <v>1.051723543956228E-3</v>
      </c>
      <c r="AM26" s="233">
        <f ca="1">_xlfn.IFNA(_xlfn.COVARIANCE.S(OFFSET(HOMECELL,MATCH($B$3,DateRange,0)-1,MATCH($A26,DataStreams,0)-1):OFFSET(HOMECELL,MATCH($B$4,DateRange,0)-1,MATCH($A26,DataStreams,0)-1),OFFSET(HOMECELL,MATCH($B$3,DateRange,0)-1,MATCH(AM$6,DataStreams,0)-1):OFFSET(HOMECELL,MATCH($B$4,DateRange,0)-1,MATCH(AM$6,DataStreams,0)-1)),"")</f>
        <v>1.564528501700803E-6</v>
      </c>
      <c r="AN26" s="233">
        <f ca="1">_xlfn.IFNA(_xlfn.COVARIANCE.S(OFFSET(HOMECELL,MATCH($B$3,DateRange,0)-1,MATCH($A26,DataStreams,0)-1):OFFSET(HOMECELL,MATCH($B$4,DateRange,0)-1,MATCH($A26,DataStreams,0)-1),OFFSET(HOMECELL,MATCH($B$3,DateRange,0)-1,MATCH(AN$6,DataStreams,0)-1):OFFSET(HOMECELL,MATCH($B$4,DateRange,0)-1,MATCH(AN$6,DataStreams,0)-1)),"")</f>
        <v>1.0860470996371138E-3</v>
      </c>
      <c r="AO26" s="233">
        <f ca="1">_xlfn.IFNA(_xlfn.COVARIANCE.S(OFFSET(HOMECELL,MATCH($B$3,DateRange,0)-1,MATCH($A26,DataStreams,0)-1):OFFSET(HOMECELL,MATCH($B$4,DateRange,0)-1,MATCH($A26,DataStreams,0)-1),OFFSET(HOMECELL,MATCH($B$3,DateRange,0)-1,MATCH(AO$6,DataStreams,0)-1):OFFSET(HOMECELL,MATCH($B$4,DateRange,0)-1,MATCH(AO$6,DataStreams,0)-1)),"")</f>
        <v>1.4987149430414914E-4</v>
      </c>
      <c r="AP26" s="233">
        <f ca="1">_xlfn.IFNA(_xlfn.COVARIANCE.S(OFFSET(HOMECELL,MATCH($B$3,DateRange,0)-1,MATCH($A26,DataStreams,0)-1):OFFSET(HOMECELL,MATCH($B$4,DateRange,0)-1,MATCH($A26,DataStreams,0)-1),OFFSET(HOMECELL,MATCH($B$3,DateRange,0)-1,MATCH(AP$6,DataStreams,0)-1):OFFSET(HOMECELL,MATCH($B$4,DateRange,0)-1,MATCH(AP$6,DataStreams,0)-1)),"")</f>
        <v>2.195418611661159E-3</v>
      </c>
      <c r="AQ26" s="233" t="str">
        <f ca="1">_xlfn.IFNA(_xlfn.COVARIANCE.S(OFFSET(HOMECELL,MATCH($B$3,DateRange,0)-1,MATCH($A26,DataStreams,0)-1):OFFSET(HOMECELL,MATCH($B$4,DateRange,0)-1,MATCH($A26,DataStreams,0)-1),OFFSET(HOMECELL,MATCH($B$3,DateRange,0)-1,MATCH(AQ$6,DataStreams,0)-1):OFFSET(HOMECELL,MATCH($B$4,DateRange,0)-1,MATCH(AQ$6,DataStreams,0)-1)),"")</f>
        <v/>
      </c>
      <c r="AR26" s="233" t="str">
        <f ca="1">_xlfn.IFNA(_xlfn.COVARIANCE.S(OFFSET(HOMECELL,MATCH($B$3,DateRange,0)-1,MATCH($A26,DataStreams,0)-1):OFFSET(HOMECELL,MATCH($B$4,DateRange,0)-1,MATCH($A26,DataStreams,0)-1),OFFSET(HOMECELL,MATCH($B$3,DateRange,0)-1,MATCH(AR$6,DataStreams,0)-1):OFFSET(HOMECELL,MATCH($B$4,DateRange,0)-1,MATCH(AR$6,DataStreams,0)-1)),"")</f>
        <v/>
      </c>
      <c r="AS26" s="233" t="str">
        <f ca="1">_xlfn.IFNA(_xlfn.COVARIANCE.S(OFFSET(HOMECELL,MATCH($B$3,DateRange,0)-1,MATCH($A26,DataStreams,0)-1):OFFSET(HOMECELL,MATCH($B$4,DateRange,0)-1,MATCH($A26,DataStreams,0)-1),OFFSET(HOMECELL,MATCH($B$3,DateRange,0)-1,MATCH(AS$6,DataStreams,0)-1):OFFSET(HOMECELL,MATCH($B$4,DateRange,0)-1,MATCH(AS$6,DataStreams,0)-1)),"")</f>
        <v/>
      </c>
      <c r="AT26" s="233" t="str">
        <f ca="1">_xlfn.IFNA(_xlfn.COVARIANCE.S(OFFSET(HOMECELL,MATCH($B$3,DateRange,0)-1,MATCH($A26,DataStreams,0)-1):OFFSET(HOMECELL,MATCH($B$4,DateRange,0)-1,MATCH($A26,DataStreams,0)-1),OFFSET(HOMECELL,MATCH($B$3,DateRange,0)-1,MATCH(AT$6,DataStreams,0)-1):OFFSET(HOMECELL,MATCH($B$4,DateRange,0)-1,MATCH(AT$6,DataStreams,0)-1)),"")</f>
        <v/>
      </c>
      <c r="AU26" s="233" t="str">
        <f ca="1">_xlfn.IFNA(_xlfn.COVARIANCE.S(OFFSET(HOMECELL,MATCH($B$3,DateRange,0)-1,MATCH($A26,DataStreams,0)-1):OFFSET(HOMECELL,MATCH($B$4,DateRange,0)-1,MATCH($A26,DataStreams,0)-1),OFFSET(HOMECELL,MATCH($B$3,DateRange,0)-1,MATCH(AU$6,DataStreams,0)-1):OFFSET(HOMECELL,MATCH($B$4,DateRange,0)-1,MATCH(AU$6,DataStreams,0)-1)),"")</f>
        <v/>
      </c>
      <c r="AV26" s="233" t="str">
        <f ca="1">_xlfn.IFNA(_xlfn.COVARIANCE.S(OFFSET(HOMECELL,MATCH($B$3,DateRange,0)-1,MATCH($A26,DataStreams,0)-1):OFFSET(HOMECELL,MATCH($B$4,DateRange,0)-1,MATCH($A26,DataStreams,0)-1),OFFSET(HOMECELL,MATCH($B$3,DateRange,0)-1,MATCH(AV$6,DataStreams,0)-1):OFFSET(HOMECELL,MATCH($B$4,DateRange,0)-1,MATCH(AV$6,DataStreams,0)-1)),"")</f>
        <v/>
      </c>
      <c r="AW26" s="233" t="str">
        <f ca="1">_xlfn.IFNA(_xlfn.COVARIANCE.S(OFFSET(HOMECELL,MATCH($B$3,DateRange,0)-1,MATCH($A26,DataStreams,0)-1):OFFSET(HOMECELL,MATCH($B$4,DateRange,0)-1,MATCH($A26,DataStreams,0)-1),OFFSET(HOMECELL,MATCH($B$3,DateRange,0)-1,MATCH(AW$6,DataStreams,0)-1):OFFSET(HOMECELL,MATCH($B$4,DateRange,0)-1,MATCH(AW$6,DataStreams,0)-1)),"")</f>
        <v/>
      </c>
      <c r="AX26" s="233" t="str">
        <f ca="1">_xlfn.IFNA(_xlfn.COVARIANCE.S(OFFSET(HOMECELL,MATCH($B$3,DateRange,0)-1,MATCH($A26,DataStreams,0)-1):OFFSET(HOMECELL,MATCH($B$4,DateRange,0)-1,MATCH($A26,DataStreams,0)-1),OFFSET(HOMECELL,MATCH($B$3,DateRange,0)-1,MATCH(AX$6,DataStreams,0)-1):OFFSET(HOMECELL,MATCH($B$4,DateRange,0)-1,MATCH(AX$6,DataStreams,0)-1)),"")</f>
        <v/>
      </c>
      <c r="AY26" s="233" t="str">
        <f ca="1">_xlfn.IFNA(_xlfn.COVARIANCE.S(OFFSET(HOMECELL,MATCH($B$3,DateRange,0)-1,MATCH($A26,DataStreams,0)-1):OFFSET(HOMECELL,MATCH($B$4,DateRange,0)-1,MATCH($A26,DataStreams,0)-1),OFFSET(HOMECELL,MATCH($B$3,DateRange,0)-1,MATCH(AY$6,DataStreams,0)-1):OFFSET(HOMECELL,MATCH($B$4,DateRange,0)-1,MATCH(AY$6,DataStreams,0)-1)),"")</f>
        <v/>
      </c>
      <c r="AZ26" s="233" t="str">
        <f ca="1">_xlfn.IFNA(_xlfn.COVARIANCE.S(OFFSET(HOMECELL,MATCH($B$3,DateRange,0)-1,MATCH($A26,DataStreams,0)-1):OFFSET(HOMECELL,MATCH($B$4,DateRange,0)-1,MATCH($A26,DataStreams,0)-1),OFFSET(HOMECELL,MATCH($B$3,DateRange,0)-1,MATCH(AZ$6,DataStreams,0)-1):OFFSET(HOMECELL,MATCH($B$4,DateRange,0)-1,MATCH(AZ$6,DataStreams,0)-1)),"")</f>
        <v/>
      </c>
      <c r="BA26" s="233" t="str">
        <f ca="1">_xlfn.IFNA(_xlfn.COVARIANCE.S(OFFSET(HOMECELL,MATCH($B$3,DateRange,0)-1,MATCH($A26,DataStreams,0)-1):OFFSET(HOMECELL,MATCH($B$4,DateRange,0)-1,MATCH($A26,DataStreams,0)-1),OFFSET(HOMECELL,MATCH($B$3,DateRange,0)-1,MATCH(BA$6,DataStreams,0)-1):OFFSET(HOMECELL,MATCH($B$4,DateRange,0)-1,MATCH(BA$6,DataStreams,0)-1)),"")</f>
        <v/>
      </c>
      <c r="BB26" s="233" t="str">
        <f ca="1">_xlfn.IFNA(_xlfn.COVARIANCE.S(OFFSET(HOMECELL,MATCH($B$3,DateRange,0)-1,MATCH($A26,DataStreams,0)-1):OFFSET(HOMECELL,MATCH($B$4,DateRange,0)-1,MATCH($A26,DataStreams,0)-1),OFFSET(HOMECELL,MATCH($B$3,DateRange,0)-1,MATCH(BB$6,DataStreams,0)-1):OFFSET(HOMECELL,MATCH($B$4,DateRange,0)-1,MATCH(BB$6,DataStreams,0)-1)),"")</f>
        <v/>
      </c>
      <c r="BC26" s="236"/>
    </row>
    <row r="27" spans="1:55">
      <c r="A27" s="239" t="str">
        <f ca="1"/>
        <v>MP</v>
      </c>
      <c r="B27" s="233">
        <f ca="1">_xlfn.IFNA(_xlfn.COVARIANCE.S(OFFSET(HOMECELL,MATCH($B$3,DateRange,0)-1,MATCH($A27,DataStreams,0)-1):OFFSET(HOMECELL,MATCH($B$4,DateRange,0)-1,MATCH($A27,DataStreams,0)-1),OFFSET(HOMECELL,MATCH($B$3,DateRange,0)-1,MATCH(B$6,DataStreams,0)-1):OFFSET(HOMECELL,MATCH($B$4,DateRange,0)-1,MATCH(B$6,DataStreams,0)-1)),"")</f>
        <v>-2.7334282588580414E-5</v>
      </c>
      <c r="C27" s="233">
        <f ca="1">_xlfn.IFNA(_xlfn.COVARIANCE.S(OFFSET(HOMECELL,MATCH($B$3,DateRange,0)-1,MATCH($A27,DataStreams,0)-1):OFFSET(HOMECELL,MATCH($B$4,DateRange,0)-1,MATCH($A27,DataStreams,0)-1),OFFSET(HOMECELL,MATCH($B$3,DateRange,0)-1,MATCH(C$6,DataStreams,0)-1):OFFSET(HOMECELL,MATCH($B$4,DateRange,0)-1,MATCH(C$6,DataStreams,0)-1)),"")</f>
        <v>4.0340524190408539E-3</v>
      </c>
      <c r="D27" s="233">
        <f ca="1">_xlfn.IFNA(_xlfn.COVARIANCE.S(OFFSET(HOMECELL,MATCH($B$3,DateRange,0)-1,MATCH($A27,DataStreams,0)-1):OFFSET(HOMECELL,MATCH($B$4,DateRange,0)-1,MATCH($A27,DataStreams,0)-1),OFFSET(HOMECELL,MATCH($B$3,DateRange,0)-1,MATCH(D$6,DataStreams,0)-1):OFFSET(HOMECELL,MATCH($B$4,DateRange,0)-1,MATCH(D$6,DataStreams,0)-1)),"")</f>
        <v>6.4749655260288039E-3</v>
      </c>
      <c r="E27" s="233">
        <f ca="1">_xlfn.IFNA(_xlfn.COVARIANCE.S(OFFSET(HOMECELL,MATCH($B$3,DateRange,0)-1,MATCH($A27,DataStreams,0)-1):OFFSET(HOMECELL,MATCH($B$4,DateRange,0)-1,MATCH($A27,DataStreams,0)-1),OFFSET(HOMECELL,MATCH($B$3,DateRange,0)-1,MATCH(E$6,DataStreams,0)-1):OFFSET(HOMECELL,MATCH($B$4,DateRange,0)-1,MATCH(E$6,DataStreams,0)-1)),"")</f>
        <v>4.5838061181853783E-3</v>
      </c>
      <c r="F27" s="233">
        <f ca="1">_xlfn.IFNA(_xlfn.COVARIANCE.S(OFFSET(HOMECELL,MATCH($B$3,DateRange,0)-1,MATCH($A27,DataStreams,0)-1):OFFSET(HOMECELL,MATCH($B$4,DateRange,0)-1,MATCH($A27,DataStreams,0)-1),OFFSET(HOMECELL,MATCH($B$3,DateRange,0)-1,MATCH(F$6,DataStreams,0)-1):OFFSET(HOMECELL,MATCH($B$4,DateRange,0)-1,MATCH(F$6,DataStreams,0)-1)),"")</f>
        <v>5.2766395784617226E-3</v>
      </c>
      <c r="G27" s="233">
        <f ca="1">_xlfn.IFNA(_xlfn.COVARIANCE.S(OFFSET(HOMECELL,MATCH($B$3,DateRange,0)-1,MATCH($A27,DataStreams,0)-1):OFFSET(HOMECELL,MATCH($B$4,DateRange,0)-1,MATCH($A27,DataStreams,0)-1),OFFSET(HOMECELL,MATCH($B$3,DateRange,0)-1,MATCH(G$6,DataStreams,0)-1):OFFSET(HOMECELL,MATCH($B$4,DateRange,0)-1,MATCH(G$6,DataStreams,0)-1)),"")</f>
        <v>4.6679068389634407E-3</v>
      </c>
      <c r="H27" s="233">
        <f ca="1">_xlfn.IFNA(_xlfn.COVARIANCE.S(OFFSET(HOMECELL,MATCH($B$3,DateRange,0)-1,MATCH($A27,DataStreams,0)-1):OFFSET(HOMECELL,MATCH($B$4,DateRange,0)-1,MATCH($A27,DataStreams,0)-1),OFFSET(HOMECELL,MATCH($B$3,DateRange,0)-1,MATCH(H$6,DataStreams,0)-1):OFFSET(HOMECELL,MATCH($B$4,DateRange,0)-1,MATCH(H$6,DataStreams,0)-1)),"")</f>
        <v>1.4394920583332411E-3</v>
      </c>
      <c r="I27" s="233">
        <f ca="1">_xlfn.IFNA(_xlfn.COVARIANCE.S(OFFSET(HOMECELL,MATCH($B$3,DateRange,0)-1,MATCH($A27,DataStreams,0)-1):OFFSET(HOMECELL,MATCH($B$4,DateRange,0)-1,MATCH($A27,DataStreams,0)-1),OFFSET(HOMECELL,MATCH($B$3,DateRange,0)-1,MATCH(I$6,DataStreams,0)-1):OFFSET(HOMECELL,MATCH($B$4,DateRange,0)-1,MATCH(I$6,DataStreams,0)-1)),"")</f>
        <v>1.3088676769655484E-2</v>
      </c>
      <c r="J27" s="233">
        <f ca="1">_xlfn.IFNA(_xlfn.COVARIANCE.S(OFFSET(HOMECELL,MATCH($B$3,DateRange,0)-1,MATCH($A27,DataStreams,0)-1):OFFSET(HOMECELL,MATCH($B$4,DateRange,0)-1,MATCH($A27,DataStreams,0)-1),OFFSET(HOMECELL,MATCH($B$3,DateRange,0)-1,MATCH(J$6,DataStreams,0)-1):OFFSET(HOMECELL,MATCH($B$4,DateRange,0)-1,MATCH(J$6,DataStreams,0)-1)),"")</f>
        <v>2.8662098759646634E-3</v>
      </c>
      <c r="K27" s="233">
        <f ca="1">_xlfn.IFNA(_xlfn.COVARIANCE.S(OFFSET(HOMECELL,MATCH($B$3,DateRange,0)-1,MATCH($A27,DataStreams,0)-1):OFFSET(HOMECELL,MATCH($B$4,DateRange,0)-1,MATCH($A27,DataStreams,0)-1),OFFSET(HOMECELL,MATCH($B$3,DateRange,0)-1,MATCH(K$6,DataStreams,0)-1):OFFSET(HOMECELL,MATCH($B$4,DateRange,0)-1,MATCH(K$6,DataStreams,0)-1)),"")</f>
        <v>5.8251952775520994E-3</v>
      </c>
      <c r="L27" s="233">
        <f ca="1">_xlfn.IFNA(_xlfn.COVARIANCE.S(OFFSET(HOMECELL,MATCH($B$3,DateRange,0)-1,MATCH($A27,DataStreams,0)-1):OFFSET(HOMECELL,MATCH($B$4,DateRange,0)-1,MATCH($A27,DataStreams,0)-1),OFFSET(HOMECELL,MATCH($B$3,DateRange,0)-1,MATCH(L$6,DataStreams,0)-1):OFFSET(HOMECELL,MATCH($B$4,DateRange,0)-1,MATCH(L$6,DataStreams,0)-1)),"")</f>
        <v>4.5286448289922673E-3</v>
      </c>
      <c r="M27" s="233">
        <f ca="1">_xlfn.IFNA(_xlfn.COVARIANCE.S(OFFSET(HOMECELL,MATCH($B$3,DateRange,0)-1,MATCH($A27,DataStreams,0)-1):OFFSET(HOMECELL,MATCH($B$4,DateRange,0)-1,MATCH($A27,DataStreams,0)-1),OFFSET(HOMECELL,MATCH($B$3,DateRange,0)-1,MATCH(M$6,DataStreams,0)-1):OFFSET(HOMECELL,MATCH($B$4,DateRange,0)-1,MATCH(M$6,DataStreams,0)-1)),"")</f>
        <v>3.6681676124012972E-3</v>
      </c>
      <c r="N27" s="233">
        <f ca="1">_xlfn.IFNA(_xlfn.COVARIANCE.S(OFFSET(HOMECELL,MATCH($B$3,DateRange,0)-1,MATCH($A27,DataStreams,0)-1):OFFSET(HOMECELL,MATCH($B$4,DateRange,0)-1,MATCH($A27,DataStreams,0)-1),OFFSET(HOMECELL,MATCH($B$3,DateRange,0)-1,MATCH(N$6,DataStreams,0)-1):OFFSET(HOMECELL,MATCH($B$4,DateRange,0)-1,MATCH(N$6,DataStreams,0)-1)),"")</f>
        <v>9.9175229584244073E-3</v>
      </c>
      <c r="O27" s="233">
        <f ca="1">_xlfn.IFNA(_xlfn.COVARIANCE.S(OFFSET(HOMECELL,MATCH($B$3,DateRange,0)-1,MATCH($A27,DataStreams,0)-1):OFFSET(HOMECELL,MATCH($B$4,DateRange,0)-1,MATCH($A27,DataStreams,0)-1),OFFSET(HOMECELL,MATCH($B$3,DateRange,0)-1,MATCH(O$6,DataStreams,0)-1):OFFSET(HOMECELL,MATCH($B$4,DateRange,0)-1,MATCH(O$6,DataStreams,0)-1)),"")</f>
        <v>5.0900953344732948E-3</v>
      </c>
      <c r="P27" s="233">
        <f ca="1">_xlfn.IFNA(_xlfn.COVARIANCE.S(OFFSET(HOMECELL,MATCH($B$3,DateRange,0)-1,MATCH($A27,DataStreams,0)-1):OFFSET(HOMECELL,MATCH($B$4,DateRange,0)-1,MATCH($A27,DataStreams,0)-1),OFFSET(HOMECELL,MATCH($B$3,DateRange,0)-1,MATCH(P$6,DataStreams,0)-1):OFFSET(HOMECELL,MATCH($B$4,DateRange,0)-1,MATCH(P$6,DataStreams,0)-1)),"")</f>
        <v>1.5658761910509861E-3</v>
      </c>
      <c r="Q27" s="233">
        <f ca="1">_xlfn.IFNA(_xlfn.COVARIANCE.S(OFFSET(HOMECELL,MATCH($B$3,DateRange,0)-1,MATCH($A27,DataStreams,0)-1):OFFSET(HOMECELL,MATCH($B$4,DateRange,0)-1,MATCH($A27,DataStreams,0)-1),OFFSET(HOMECELL,MATCH($B$3,DateRange,0)-1,MATCH(Q$6,DataStreams,0)-1):OFFSET(HOMECELL,MATCH($B$4,DateRange,0)-1,MATCH(Q$6,DataStreams,0)-1)),"")</f>
        <v>9.2170381781405998E-3</v>
      </c>
      <c r="R27" s="233">
        <f ca="1">_xlfn.IFNA(_xlfn.COVARIANCE.S(OFFSET(HOMECELL,MATCH($B$3,DateRange,0)-1,MATCH($A27,DataStreams,0)-1):OFFSET(HOMECELL,MATCH($B$4,DateRange,0)-1,MATCH($A27,DataStreams,0)-1),OFFSET(HOMECELL,MATCH($B$3,DateRange,0)-1,MATCH(R$6,DataStreams,0)-1):OFFSET(HOMECELL,MATCH($B$4,DateRange,0)-1,MATCH(R$6,DataStreams,0)-1)),"")</f>
        <v>6.221689375738697E-3</v>
      </c>
      <c r="S27" s="233">
        <f ca="1">_xlfn.IFNA(_xlfn.COVARIANCE.S(OFFSET(HOMECELL,MATCH($B$3,DateRange,0)-1,MATCH($A27,DataStreams,0)-1):OFFSET(HOMECELL,MATCH($B$4,DateRange,0)-1,MATCH($A27,DataStreams,0)-1),OFFSET(HOMECELL,MATCH($B$3,DateRange,0)-1,MATCH(S$6,DataStreams,0)-1):OFFSET(HOMECELL,MATCH($B$4,DateRange,0)-1,MATCH(S$6,DataStreams,0)-1)),"")</f>
        <v>2.5096790885812278E-3</v>
      </c>
      <c r="T27" s="233">
        <f ca="1">_xlfn.IFNA(_xlfn.COVARIANCE.S(OFFSET(HOMECELL,MATCH($B$3,DateRange,0)-1,MATCH($A27,DataStreams,0)-1):OFFSET(HOMECELL,MATCH($B$4,DateRange,0)-1,MATCH($A27,DataStreams,0)-1),OFFSET(HOMECELL,MATCH($B$3,DateRange,0)-1,MATCH(T$6,DataStreams,0)-1):OFFSET(HOMECELL,MATCH($B$4,DateRange,0)-1,MATCH(T$6,DataStreams,0)-1)),"")</f>
        <v>3.0597694124561103E-2</v>
      </c>
      <c r="U27" s="233">
        <f ca="1">_xlfn.IFNA(_xlfn.COVARIANCE.S(OFFSET(HOMECELL,MATCH($B$3,DateRange,0)-1,MATCH($A27,DataStreams,0)-1):OFFSET(HOMECELL,MATCH($B$4,DateRange,0)-1,MATCH($A27,DataStreams,0)-1),OFFSET(HOMECELL,MATCH($B$3,DateRange,0)-1,MATCH(U$6,DataStreams,0)-1):OFFSET(HOMECELL,MATCH($B$4,DateRange,0)-1,MATCH(U$6,DataStreams,0)-1)),"")</f>
        <v>1.2325042731772759E-3</v>
      </c>
      <c r="V27" s="233">
        <f ca="1">_xlfn.IFNA(_xlfn.COVARIANCE.S(OFFSET(HOMECELL,MATCH($B$3,DateRange,0)-1,MATCH($A27,DataStreams,0)-1):OFFSET(HOMECELL,MATCH($B$4,DateRange,0)-1,MATCH($A27,DataStreams,0)-1),OFFSET(HOMECELL,MATCH($B$3,DateRange,0)-1,MATCH(V$6,DataStreams,0)-1):OFFSET(HOMECELL,MATCH($B$4,DateRange,0)-1,MATCH(V$6,DataStreams,0)-1)),"")</f>
        <v>5.0329793842005845E-3</v>
      </c>
      <c r="W27" s="233">
        <f ca="1">_xlfn.IFNA(_xlfn.COVARIANCE.S(OFFSET(HOMECELL,MATCH($B$3,DateRange,0)-1,MATCH($A27,DataStreams,0)-1):OFFSET(HOMECELL,MATCH($B$4,DateRange,0)-1,MATCH($A27,DataStreams,0)-1),OFFSET(HOMECELL,MATCH($B$3,DateRange,0)-1,MATCH(W$6,DataStreams,0)-1):OFFSET(HOMECELL,MATCH($B$4,DateRange,0)-1,MATCH(W$6,DataStreams,0)-1)),"")</f>
        <v>4.9638479219030033E-4</v>
      </c>
      <c r="X27" s="233">
        <f ca="1">_xlfn.IFNA(_xlfn.COVARIANCE.S(OFFSET(HOMECELL,MATCH($B$3,DateRange,0)-1,MATCH($A27,DataStreams,0)-1):OFFSET(HOMECELL,MATCH($B$4,DateRange,0)-1,MATCH($A27,DataStreams,0)-1),OFFSET(HOMECELL,MATCH($B$3,DateRange,0)-1,MATCH(X$6,DataStreams,0)-1):OFFSET(HOMECELL,MATCH($B$4,DateRange,0)-1,MATCH(X$6,DataStreams,0)-1)),"")</f>
        <v>4.9224328455010069E-3</v>
      </c>
      <c r="Y27" s="233">
        <f ca="1">_xlfn.IFNA(_xlfn.COVARIANCE.S(OFFSET(HOMECELL,MATCH($B$3,DateRange,0)-1,MATCH($A27,DataStreams,0)-1):OFFSET(HOMECELL,MATCH($B$4,DateRange,0)-1,MATCH($A27,DataStreams,0)-1),OFFSET(HOMECELL,MATCH($B$3,DateRange,0)-1,MATCH(Y$6,DataStreams,0)-1):OFFSET(HOMECELL,MATCH($B$4,DateRange,0)-1,MATCH(Y$6,DataStreams,0)-1)),"")</f>
        <v>3.1443774595490905E-3</v>
      </c>
      <c r="Z27" s="233">
        <f ca="1">_xlfn.IFNA(_xlfn.COVARIANCE.S(OFFSET(HOMECELL,MATCH($B$3,DateRange,0)-1,MATCH($A27,DataStreams,0)-1):OFFSET(HOMECELL,MATCH($B$4,DateRange,0)-1,MATCH($A27,DataStreams,0)-1),OFFSET(HOMECELL,MATCH($B$3,DateRange,0)-1,MATCH(Z$6,DataStreams,0)-1):OFFSET(HOMECELL,MATCH($B$4,DateRange,0)-1,MATCH(Z$6,DataStreams,0)-1)),"")</f>
        <v>3.6291625623174127E-3</v>
      </c>
      <c r="AA27" s="233">
        <f ca="1">_xlfn.IFNA(_xlfn.COVARIANCE.S(OFFSET(HOMECELL,MATCH($B$3,DateRange,0)-1,MATCH($A27,DataStreams,0)-1):OFFSET(HOMECELL,MATCH($B$4,DateRange,0)-1,MATCH($A27,DataStreams,0)-1),OFFSET(HOMECELL,MATCH($B$3,DateRange,0)-1,MATCH(AA$6,DataStreams,0)-1):OFFSET(HOMECELL,MATCH($B$4,DateRange,0)-1,MATCH(AA$6,DataStreams,0)-1)),"")</f>
        <v>9.3319098342854571E-4</v>
      </c>
      <c r="AB27" s="233">
        <f ca="1">_xlfn.IFNA(_xlfn.COVARIANCE.S(OFFSET(HOMECELL,MATCH($B$3,DateRange,0)-1,MATCH($A27,DataStreams,0)-1):OFFSET(HOMECELL,MATCH($B$4,DateRange,0)-1,MATCH($A27,DataStreams,0)-1),OFFSET(HOMECELL,MATCH($B$3,DateRange,0)-1,MATCH(AB$6,DataStreams,0)-1):OFFSET(HOMECELL,MATCH($B$4,DateRange,0)-1,MATCH(AB$6,DataStreams,0)-1)),"")</f>
        <v>-1.1341011609395221E-4</v>
      </c>
      <c r="AC27" s="233">
        <f ca="1">_xlfn.IFNA(_xlfn.COVARIANCE.S(OFFSET(HOMECELL,MATCH($B$3,DateRange,0)-1,MATCH($A27,DataStreams,0)-1):OFFSET(HOMECELL,MATCH($B$4,DateRange,0)-1,MATCH($A27,DataStreams,0)-1),OFFSET(HOMECELL,MATCH($B$3,DateRange,0)-1,MATCH(AC$6,DataStreams,0)-1):OFFSET(HOMECELL,MATCH($B$4,DateRange,0)-1,MATCH(AC$6,DataStreams,0)-1)),"")</f>
        <v>3.844760686905738E-3</v>
      </c>
      <c r="AD27" s="233">
        <f ca="1">_xlfn.IFNA(_xlfn.COVARIANCE.S(OFFSET(HOMECELL,MATCH($B$3,DateRange,0)-1,MATCH($A27,DataStreams,0)-1):OFFSET(HOMECELL,MATCH($B$4,DateRange,0)-1,MATCH($A27,DataStreams,0)-1),OFFSET(HOMECELL,MATCH($B$3,DateRange,0)-1,MATCH(AD$6,DataStreams,0)-1):OFFSET(HOMECELL,MATCH($B$4,DateRange,0)-1,MATCH(AD$6,DataStreams,0)-1)),"")</f>
        <v>5.3546376629886911E-4</v>
      </c>
      <c r="AE27" s="233">
        <f ca="1">_xlfn.IFNA(_xlfn.COVARIANCE.S(OFFSET(HOMECELL,MATCH($B$3,DateRange,0)-1,MATCH($A27,DataStreams,0)-1):OFFSET(HOMECELL,MATCH($B$4,DateRange,0)-1,MATCH($A27,DataStreams,0)-1),OFFSET(HOMECELL,MATCH($B$3,DateRange,0)-1,MATCH(AE$6,DataStreams,0)-1):OFFSET(HOMECELL,MATCH($B$4,DateRange,0)-1,MATCH(AE$6,DataStreams,0)-1)),"")</f>
        <v>4.017203647360407E-3</v>
      </c>
      <c r="AF27" s="233">
        <f ca="1">_xlfn.IFNA(_xlfn.COVARIANCE.S(OFFSET(HOMECELL,MATCH($B$3,DateRange,0)-1,MATCH($A27,DataStreams,0)-1):OFFSET(HOMECELL,MATCH($B$4,DateRange,0)-1,MATCH($A27,DataStreams,0)-1),OFFSET(HOMECELL,MATCH($B$3,DateRange,0)-1,MATCH(AF$6,DataStreams,0)-1):OFFSET(HOMECELL,MATCH($B$4,DateRange,0)-1,MATCH(AF$6,DataStreams,0)-1)),"")</f>
        <v>3.6279102303238267E-3</v>
      </c>
      <c r="AG27" s="233">
        <f ca="1">_xlfn.IFNA(_xlfn.COVARIANCE.S(OFFSET(HOMECELL,MATCH($B$3,DateRange,0)-1,MATCH($A27,DataStreams,0)-1):OFFSET(HOMECELL,MATCH($B$4,DateRange,0)-1,MATCH($A27,DataStreams,0)-1),OFFSET(HOMECELL,MATCH($B$3,DateRange,0)-1,MATCH(AG$6,DataStreams,0)-1):OFFSET(HOMECELL,MATCH($B$4,DateRange,0)-1,MATCH(AG$6,DataStreams,0)-1)),"")</f>
        <v>-5.0414723449165736E-4</v>
      </c>
      <c r="AH27" s="233">
        <f ca="1">_xlfn.IFNA(_xlfn.COVARIANCE.S(OFFSET(HOMECELL,MATCH($B$3,DateRange,0)-1,MATCH($A27,DataStreams,0)-1):OFFSET(HOMECELL,MATCH($B$4,DateRange,0)-1,MATCH($A27,DataStreams,0)-1),OFFSET(HOMECELL,MATCH($B$3,DateRange,0)-1,MATCH(AH$6,DataStreams,0)-1):OFFSET(HOMECELL,MATCH($B$4,DateRange,0)-1,MATCH(AH$6,DataStreams,0)-1)),"")</f>
        <v>6.2523532962743223E-3</v>
      </c>
      <c r="AI27" s="233">
        <f ca="1">_xlfn.IFNA(_xlfn.COVARIANCE.S(OFFSET(HOMECELL,MATCH($B$3,DateRange,0)-1,MATCH($A27,DataStreams,0)-1):OFFSET(HOMECELL,MATCH($B$4,DateRange,0)-1,MATCH($A27,DataStreams,0)-1),OFFSET(HOMECELL,MATCH($B$3,DateRange,0)-1,MATCH(AI$6,DataStreams,0)-1):OFFSET(HOMECELL,MATCH($B$4,DateRange,0)-1,MATCH(AI$6,DataStreams,0)-1)),"")</f>
        <v>2.1302988628646457E-3</v>
      </c>
      <c r="AJ27" s="233">
        <f ca="1">_xlfn.IFNA(_xlfn.COVARIANCE.S(OFFSET(HOMECELL,MATCH($B$3,DateRange,0)-1,MATCH($A27,DataStreams,0)-1):OFFSET(HOMECELL,MATCH($B$4,DateRange,0)-1,MATCH($A27,DataStreams,0)-1),OFFSET(HOMECELL,MATCH($B$3,DateRange,0)-1,MATCH(AJ$6,DataStreams,0)-1):OFFSET(HOMECELL,MATCH($B$4,DateRange,0)-1,MATCH(AJ$6,DataStreams,0)-1)),"")</f>
        <v>4.7806492719528393E-3</v>
      </c>
      <c r="AK27" s="233">
        <f ca="1">_xlfn.IFNA(_xlfn.COVARIANCE.S(OFFSET(HOMECELL,MATCH($B$3,DateRange,0)-1,MATCH($A27,DataStreams,0)-1):OFFSET(HOMECELL,MATCH($B$4,DateRange,0)-1,MATCH($A27,DataStreams,0)-1),OFFSET(HOMECELL,MATCH($B$3,DateRange,0)-1,MATCH(AK$6,DataStreams,0)-1):OFFSET(HOMECELL,MATCH($B$4,DateRange,0)-1,MATCH(AK$6,DataStreams,0)-1)),"")</f>
        <v>2.3812656876304838E-3</v>
      </c>
      <c r="AL27" s="233">
        <f ca="1">_xlfn.IFNA(_xlfn.COVARIANCE.S(OFFSET(HOMECELL,MATCH($B$3,DateRange,0)-1,MATCH($A27,DataStreams,0)-1):OFFSET(HOMECELL,MATCH($B$4,DateRange,0)-1,MATCH($A27,DataStreams,0)-1),OFFSET(HOMECELL,MATCH($B$3,DateRange,0)-1,MATCH(AL$6,DataStreams,0)-1):OFFSET(HOMECELL,MATCH($B$4,DateRange,0)-1,MATCH(AL$6,DataStreams,0)-1)),"")</f>
        <v>6.0983218104429335E-3</v>
      </c>
      <c r="AM27" s="233">
        <f ca="1">_xlfn.IFNA(_xlfn.COVARIANCE.S(OFFSET(HOMECELL,MATCH($B$3,DateRange,0)-1,MATCH($A27,DataStreams,0)-1):OFFSET(HOMECELL,MATCH($B$4,DateRange,0)-1,MATCH($A27,DataStreams,0)-1),OFFSET(HOMECELL,MATCH($B$3,DateRange,0)-1,MATCH(AM$6,DataStreams,0)-1):OFFSET(HOMECELL,MATCH($B$4,DateRange,0)-1,MATCH(AM$6,DataStreams,0)-1)),"")</f>
        <v>4.9689244613929668E-3</v>
      </c>
      <c r="AN27" s="233">
        <f ca="1">_xlfn.IFNA(_xlfn.COVARIANCE.S(OFFSET(HOMECELL,MATCH($B$3,DateRange,0)-1,MATCH($A27,DataStreams,0)-1):OFFSET(HOMECELL,MATCH($B$4,DateRange,0)-1,MATCH($A27,DataStreams,0)-1),OFFSET(HOMECELL,MATCH($B$3,DateRange,0)-1,MATCH(AN$6,DataStreams,0)-1):OFFSET(HOMECELL,MATCH($B$4,DateRange,0)-1,MATCH(AN$6,DataStreams,0)-1)),"")</f>
        <v>6.9115261671711336E-4</v>
      </c>
      <c r="AO27" s="233">
        <f ca="1">_xlfn.IFNA(_xlfn.COVARIANCE.S(OFFSET(HOMECELL,MATCH($B$3,DateRange,0)-1,MATCH($A27,DataStreams,0)-1):OFFSET(HOMECELL,MATCH($B$4,DateRange,0)-1,MATCH($A27,DataStreams,0)-1),OFFSET(HOMECELL,MATCH($B$3,DateRange,0)-1,MATCH(AO$6,DataStreams,0)-1):OFFSET(HOMECELL,MATCH($B$4,DateRange,0)-1,MATCH(AO$6,DataStreams,0)-1)),"")</f>
        <v>1.2513352372398117E-3</v>
      </c>
      <c r="AP27" s="233">
        <f ca="1">_xlfn.IFNA(_xlfn.COVARIANCE.S(OFFSET(HOMECELL,MATCH($B$3,DateRange,0)-1,MATCH($A27,DataStreams,0)-1):OFFSET(HOMECELL,MATCH($B$4,DateRange,0)-1,MATCH($A27,DataStreams,0)-1),OFFSET(HOMECELL,MATCH($B$3,DateRange,0)-1,MATCH(AP$6,DataStreams,0)-1):OFFSET(HOMECELL,MATCH($B$4,DateRange,0)-1,MATCH(AP$6,DataStreams,0)-1)),"")</f>
        <v>2.1970548282323425E-3</v>
      </c>
      <c r="AQ27" s="233" t="str">
        <f ca="1">_xlfn.IFNA(_xlfn.COVARIANCE.S(OFFSET(HOMECELL,MATCH($B$3,DateRange,0)-1,MATCH($A27,DataStreams,0)-1):OFFSET(HOMECELL,MATCH($B$4,DateRange,0)-1,MATCH($A27,DataStreams,0)-1),OFFSET(HOMECELL,MATCH($B$3,DateRange,0)-1,MATCH(AQ$6,DataStreams,0)-1):OFFSET(HOMECELL,MATCH($B$4,DateRange,0)-1,MATCH(AQ$6,DataStreams,0)-1)),"")</f>
        <v/>
      </c>
      <c r="AR27" s="233" t="str">
        <f ca="1">_xlfn.IFNA(_xlfn.COVARIANCE.S(OFFSET(HOMECELL,MATCH($B$3,DateRange,0)-1,MATCH($A27,DataStreams,0)-1):OFFSET(HOMECELL,MATCH($B$4,DateRange,0)-1,MATCH($A27,DataStreams,0)-1),OFFSET(HOMECELL,MATCH($B$3,DateRange,0)-1,MATCH(AR$6,DataStreams,0)-1):OFFSET(HOMECELL,MATCH($B$4,DateRange,0)-1,MATCH(AR$6,DataStreams,0)-1)),"")</f>
        <v/>
      </c>
      <c r="AS27" s="233" t="str">
        <f ca="1">_xlfn.IFNA(_xlfn.COVARIANCE.S(OFFSET(HOMECELL,MATCH($B$3,DateRange,0)-1,MATCH($A27,DataStreams,0)-1):OFFSET(HOMECELL,MATCH($B$4,DateRange,0)-1,MATCH($A27,DataStreams,0)-1),OFFSET(HOMECELL,MATCH($B$3,DateRange,0)-1,MATCH(AS$6,DataStreams,0)-1):OFFSET(HOMECELL,MATCH($B$4,DateRange,0)-1,MATCH(AS$6,DataStreams,0)-1)),"")</f>
        <v/>
      </c>
      <c r="AT27" s="233" t="str">
        <f ca="1">_xlfn.IFNA(_xlfn.COVARIANCE.S(OFFSET(HOMECELL,MATCH($B$3,DateRange,0)-1,MATCH($A27,DataStreams,0)-1):OFFSET(HOMECELL,MATCH($B$4,DateRange,0)-1,MATCH($A27,DataStreams,0)-1),OFFSET(HOMECELL,MATCH($B$3,DateRange,0)-1,MATCH(AT$6,DataStreams,0)-1):OFFSET(HOMECELL,MATCH($B$4,DateRange,0)-1,MATCH(AT$6,DataStreams,0)-1)),"")</f>
        <v/>
      </c>
      <c r="AU27" s="233" t="str">
        <f ca="1">_xlfn.IFNA(_xlfn.COVARIANCE.S(OFFSET(HOMECELL,MATCH($B$3,DateRange,0)-1,MATCH($A27,DataStreams,0)-1):OFFSET(HOMECELL,MATCH($B$4,DateRange,0)-1,MATCH($A27,DataStreams,0)-1),OFFSET(HOMECELL,MATCH($B$3,DateRange,0)-1,MATCH(AU$6,DataStreams,0)-1):OFFSET(HOMECELL,MATCH($B$4,DateRange,0)-1,MATCH(AU$6,DataStreams,0)-1)),"")</f>
        <v/>
      </c>
      <c r="AV27" s="233" t="str">
        <f ca="1">_xlfn.IFNA(_xlfn.COVARIANCE.S(OFFSET(HOMECELL,MATCH($B$3,DateRange,0)-1,MATCH($A27,DataStreams,0)-1):OFFSET(HOMECELL,MATCH($B$4,DateRange,0)-1,MATCH($A27,DataStreams,0)-1),OFFSET(HOMECELL,MATCH($B$3,DateRange,0)-1,MATCH(AV$6,DataStreams,0)-1):OFFSET(HOMECELL,MATCH($B$4,DateRange,0)-1,MATCH(AV$6,DataStreams,0)-1)),"")</f>
        <v/>
      </c>
      <c r="AW27" s="233" t="str">
        <f ca="1">_xlfn.IFNA(_xlfn.COVARIANCE.S(OFFSET(HOMECELL,MATCH($B$3,DateRange,0)-1,MATCH($A27,DataStreams,0)-1):OFFSET(HOMECELL,MATCH($B$4,DateRange,0)-1,MATCH($A27,DataStreams,0)-1),OFFSET(HOMECELL,MATCH($B$3,DateRange,0)-1,MATCH(AW$6,DataStreams,0)-1):OFFSET(HOMECELL,MATCH($B$4,DateRange,0)-1,MATCH(AW$6,DataStreams,0)-1)),"")</f>
        <v/>
      </c>
      <c r="AX27" s="233" t="str">
        <f ca="1">_xlfn.IFNA(_xlfn.COVARIANCE.S(OFFSET(HOMECELL,MATCH($B$3,DateRange,0)-1,MATCH($A27,DataStreams,0)-1):OFFSET(HOMECELL,MATCH($B$4,DateRange,0)-1,MATCH($A27,DataStreams,0)-1),OFFSET(HOMECELL,MATCH($B$3,DateRange,0)-1,MATCH(AX$6,DataStreams,0)-1):OFFSET(HOMECELL,MATCH($B$4,DateRange,0)-1,MATCH(AX$6,DataStreams,0)-1)),"")</f>
        <v/>
      </c>
      <c r="AY27" s="233" t="str">
        <f ca="1">_xlfn.IFNA(_xlfn.COVARIANCE.S(OFFSET(HOMECELL,MATCH($B$3,DateRange,0)-1,MATCH($A27,DataStreams,0)-1):OFFSET(HOMECELL,MATCH($B$4,DateRange,0)-1,MATCH($A27,DataStreams,0)-1),OFFSET(HOMECELL,MATCH($B$3,DateRange,0)-1,MATCH(AY$6,DataStreams,0)-1):OFFSET(HOMECELL,MATCH($B$4,DateRange,0)-1,MATCH(AY$6,DataStreams,0)-1)),"")</f>
        <v/>
      </c>
      <c r="AZ27" s="233" t="str">
        <f ca="1">_xlfn.IFNA(_xlfn.COVARIANCE.S(OFFSET(HOMECELL,MATCH($B$3,DateRange,0)-1,MATCH($A27,DataStreams,0)-1):OFFSET(HOMECELL,MATCH($B$4,DateRange,0)-1,MATCH($A27,DataStreams,0)-1),OFFSET(HOMECELL,MATCH($B$3,DateRange,0)-1,MATCH(AZ$6,DataStreams,0)-1):OFFSET(HOMECELL,MATCH($B$4,DateRange,0)-1,MATCH(AZ$6,DataStreams,0)-1)),"")</f>
        <v/>
      </c>
      <c r="BA27" s="233" t="str">
        <f ca="1">_xlfn.IFNA(_xlfn.COVARIANCE.S(OFFSET(HOMECELL,MATCH($B$3,DateRange,0)-1,MATCH($A27,DataStreams,0)-1):OFFSET(HOMECELL,MATCH($B$4,DateRange,0)-1,MATCH($A27,DataStreams,0)-1),OFFSET(HOMECELL,MATCH($B$3,DateRange,0)-1,MATCH(BA$6,DataStreams,0)-1):OFFSET(HOMECELL,MATCH($B$4,DateRange,0)-1,MATCH(BA$6,DataStreams,0)-1)),"")</f>
        <v/>
      </c>
      <c r="BB27" s="233" t="str">
        <f ca="1">_xlfn.IFNA(_xlfn.COVARIANCE.S(OFFSET(HOMECELL,MATCH($B$3,DateRange,0)-1,MATCH($A27,DataStreams,0)-1):OFFSET(HOMECELL,MATCH($B$4,DateRange,0)-1,MATCH($A27,DataStreams,0)-1),OFFSET(HOMECELL,MATCH($B$3,DateRange,0)-1,MATCH(BB$6,DataStreams,0)-1):OFFSET(HOMECELL,MATCH($B$4,DateRange,0)-1,MATCH(BB$6,DataStreams,0)-1)),"")</f>
        <v/>
      </c>
      <c r="BC27" s="236"/>
    </row>
    <row r="28" spans="1:55">
      <c r="A28" s="239" t="str">
        <f ca="1"/>
        <v>MSFT</v>
      </c>
      <c r="B28" s="233">
        <f ca="1">_xlfn.IFNA(_xlfn.COVARIANCE.S(OFFSET(HOMECELL,MATCH($B$3,DateRange,0)-1,MATCH($A28,DataStreams,0)-1):OFFSET(HOMECELL,MATCH($B$4,DateRange,0)-1,MATCH($A28,DataStreams,0)-1),OFFSET(HOMECELL,MATCH($B$3,DateRange,0)-1,MATCH(B$6,DataStreams,0)-1):OFFSET(HOMECELL,MATCH($B$4,DateRange,0)-1,MATCH(B$6,DataStreams,0)-1)),"")</f>
        <v>2.3703548263887361E-5</v>
      </c>
      <c r="C28" s="233">
        <f ca="1">_xlfn.IFNA(_xlfn.COVARIANCE.S(OFFSET(HOMECELL,MATCH($B$3,DateRange,0)-1,MATCH($A28,DataStreams,0)-1):OFFSET(HOMECELL,MATCH($B$4,DateRange,0)-1,MATCH($A28,DataStreams,0)-1),OFFSET(HOMECELL,MATCH($B$3,DateRange,0)-1,MATCH(C$6,DataStreams,0)-1):OFFSET(HOMECELL,MATCH($B$4,DateRange,0)-1,MATCH(C$6,DataStreams,0)-1)),"")</f>
        <v>2.5950229038528417E-3</v>
      </c>
      <c r="D28" s="233">
        <f ca="1">_xlfn.IFNA(_xlfn.COVARIANCE.S(OFFSET(HOMECELL,MATCH($B$3,DateRange,0)-1,MATCH($A28,DataStreams,0)-1):OFFSET(HOMECELL,MATCH($B$4,DateRange,0)-1,MATCH($A28,DataStreams,0)-1),OFFSET(HOMECELL,MATCH($B$3,DateRange,0)-1,MATCH(D$6,DataStreams,0)-1):OFFSET(HOMECELL,MATCH($B$4,DateRange,0)-1,MATCH(D$6,DataStreams,0)-1)),"")</f>
        <v>2.074952166746425E-3</v>
      </c>
      <c r="E28" s="233">
        <f ca="1">_xlfn.IFNA(_xlfn.COVARIANCE.S(OFFSET(HOMECELL,MATCH($B$3,DateRange,0)-1,MATCH($A28,DataStreams,0)-1):OFFSET(HOMECELL,MATCH($B$4,DateRange,0)-1,MATCH($A28,DataStreams,0)-1),OFFSET(HOMECELL,MATCH($B$3,DateRange,0)-1,MATCH(E$6,DataStreams,0)-1):OFFSET(HOMECELL,MATCH($B$4,DateRange,0)-1,MATCH(E$6,DataStreams,0)-1)),"")</f>
        <v>1.6023844337671375E-3</v>
      </c>
      <c r="F28" s="233">
        <f ca="1">_xlfn.IFNA(_xlfn.COVARIANCE.S(OFFSET(HOMECELL,MATCH($B$3,DateRange,0)-1,MATCH($A28,DataStreams,0)-1):OFFSET(HOMECELL,MATCH($B$4,DateRange,0)-1,MATCH($A28,DataStreams,0)-1),OFFSET(HOMECELL,MATCH($B$3,DateRange,0)-1,MATCH(F$6,DataStreams,0)-1):OFFSET(HOMECELL,MATCH($B$4,DateRange,0)-1,MATCH(F$6,DataStreams,0)-1)),"")</f>
        <v>2.1263453308891537E-3</v>
      </c>
      <c r="G28" s="233">
        <f ca="1">_xlfn.IFNA(_xlfn.COVARIANCE.S(OFFSET(HOMECELL,MATCH($B$3,DateRange,0)-1,MATCH($A28,DataStreams,0)-1):OFFSET(HOMECELL,MATCH($B$4,DateRange,0)-1,MATCH($A28,DataStreams,0)-1),OFFSET(HOMECELL,MATCH($B$3,DateRange,0)-1,MATCH(G$6,DataStreams,0)-1):OFFSET(HOMECELL,MATCH($B$4,DateRange,0)-1,MATCH(G$6,DataStreams,0)-1)),"")</f>
        <v>3.9270546699445505E-3</v>
      </c>
      <c r="H28" s="233">
        <f ca="1">_xlfn.IFNA(_xlfn.COVARIANCE.S(OFFSET(HOMECELL,MATCH($B$3,DateRange,0)-1,MATCH($A28,DataStreams,0)-1):OFFSET(HOMECELL,MATCH($B$4,DateRange,0)-1,MATCH($A28,DataStreams,0)-1),OFFSET(HOMECELL,MATCH($B$3,DateRange,0)-1,MATCH(H$6,DataStreams,0)-1):OFFSET(HOMECELL,MATCH($B$4,DateRange,0)-1,MATCH(H$6,DataStreams,0)-1)),"")</f>
        <v>1.2064399778441168E-3</v>
      </c>
      <c r="I28" s="233">
        <f ca="1">_xlfn.IFNA(_xlfn.COVARIANCE.S(OFFSET(HOMECELL,MATCH($B$3,DateRange,0)-1,MATCH($A28,DataStreams,0)-1):OFFSET(HOMECELL,MATCH($B$4,DateRange,0)-1,MATCH($A28,DataStreams,0)-1),OFFSET(HOMECELL,MATCH($B$3,DateRange,0)-1,MATCH(I$6,DataStreams,0)-1):OFFSET(HOMECELL,MATCH($B$4,DateRange,0)-1,MATCH(I$6,DataStreams,0)-1)),"")</f>
        <v>5.6122876317170993E-3</v>
      </c>
      <c r="J28" s="233">
        <f ca="1">_xlfn.IFNA(_xlfn.COVARIANCE.S(OFFSET(HOMECELL,MATCH($B$3,DateRange,0)-1,MATCH($A28,DataStreams,0)-1):OFFSET(HOMECELL,MATCH($B$4,DateRange,0)-1,MATCH($A28,DataStreams,0)-1),OFFSET(HOMECELL,MATCH($B$3,DateRange,0)-1,MATCH(J$6,DataStreams,0)-1):OFFSET(HOMECELL,MATCH($B$4,DateRange,0)-1,MATCH(J$6,DataStreams,0)-1)),"")</f>
        <v>9.8002887173781039E-4</v>
      </c>
      <c r="K28" s="233">
        <f ca="1">_xlfn.IFNA(_xlfn.COVARIANCE.S(OFFSET(HOMECELL,MATCH($B$3,DateRange,0)-1,MATCH($A28,DataStreams,0)-1):OFFSET(HOMECELL,MATCH($B$4,DateRange,0)-1,MATCH($A28,DataStreams,0)-1),OFFSET(HOMECELL,MATCH($B$3,DateRange,0)-1,MATCH(K$6,DataStreams,0)-1):OFFSET(HOMECELL,MATCH($B$4,DateRange,0)-1,MATCH(K$6,DataStreams,0)-1)),"")</f>
        <v>1.7353562935994728E-3</v>
      </c>
      <c r="L28" s="233">
        <f ca="1">_xlfn.IFNA(_xlfn.COVARIANCE.S(OFFSET(HOMECELL,MATCH($B$3,DateRange,0)-1,MATCH($A28,DataStreams,0)-1):OFFSET(HOMECELL,MATCH($B$4,DateRange,0)-1,MATCH($A28,DataStreams,0)-1),OFFSET(HOMECELL,MATCH($B$3,DateRange,0)-1,MATCH(L$6,DataStreams,0)-1):OFFSET(HOMECELL,MATCH($B$4,DateRange,0)-1,MATCH(L$6,DataStreams,0)-1)),"")</f>
        <v>1.9344023196259004E-3</v>
      </c>
      <c r="M28" s="233">
        <f ca="1">_xlfn.IFNA(_xlfn.COVARIANCE.S(OFFSET(HOMECELL,MATCH($B$3,DateRange,0)-1,MATCH($A28,DataStreams,0)-1):OFFSET(HOMECELL,MATCH($B$4,DateRange,0)-1,MATCH($A28,DataStreams,0)-1),OFFSET(HOMECELL,MATCH($B$3,DateRange,0)-1,MATCH(M$6,DataStreams,0)-1):OFFSET(HOMECELL,MATCH($B$4,DateRange,0)-1,MATCH(M$6,DataStreams,0)-1)),"")</f>
        <v>5.1565992181155131E-3</v>
      </c>
      <c r="N28" s="233">
        <f ca="1">_xlfn.IFNA(_xlfn.COVARIANCE.S(OFFSET(HOMECELL,MATCH($B$3,DateRange,0)-1,MATCH($A28,DataStreams,0)-1):OFFSET(HOMECELL,MATCH($B$4,DateRange,0)-1,MATCH($A28,DataStreams,0)-1),OFFSET(HOMECELL,MATCH($B$3,DateRange,0)-1,MATCH(N$6,DataStreams,0)-1):OFFSET(HOMECELL,MATCH($B$4,DateRange,0)-1,MATCH(N$6,DataStreams,0)-1)),"")</f>
        <v>2.1832268905380169E-3</v>
      </c>
      <c r="O28" s="233">
        <f ca="1">_xlfn.IFNA(_xlfn.COVARIANCE.S(OFFSET(HOMECELL,MATCH($B$3,DateRange,0)-1,MATCH($A28,DataStreams,0)-1):OFFSET(HOMECELL,MATCH($B$4,DateRange,0)-1,MATCH($A28,DataStreams,0)-1),OFFSET(HOMECELL,MATCH($B$3,DateRange,0)-1,MATCH(O$6,DataStreams,0)-1):OFFSET(HOMECELL,MATCH($B$4,DateRange,0)-1,MATCH(O$6,DataStreams,0)-1)),"")</f>
        <v>1.4700408132138005E-3</v>
      </c>
      <c r="P28" s="233">
        <f ca="1">_xlfn.IFNA(_xlfn.COVARIANCE.S(OFFSET(HOMECELL,MATCH($B$3,DateRange,0)-1,MATCH($A28,DataStreams,0)-1):OFFSET(HOMECELL,MATCH($B$4,DateRange,0)-1,MATCH($A28,DataStreams,0)-1),OFFSET(HOMECELL,MATCH($B$3,DateRange,0)-1,MATCH(P$6,DataStreams,0)-1):OFFSET(HOMECELL,MATCH($B$4,DateRange,0)-1,MATCH(P$6,DataStreams,0)-1)),"")</f>
        <v>2.0769933244713448E-3</v>
      </c>
      <c r="Q28" s="233">
        <f ca="1">_xlfn.IFNA(_xlfn.COVARIANCE.S(OFFSET(HOMECELL,MATCH($B$3,DateRange,0)-1,MATCH($A28,DataStreams,0)-1):OFFSET(HOMECELL,MATCH($B$4,DateRange,0)-1,MATCH($A28,DataStreams,0)-1),OFFSET(HOMECELL,MATCH($B$3,DateRange,0)-1,MATCH(Q$6,DataStreams,0)-1):OFFSET(HOMECELL,MATCH($B$4,DateRange,0)-1,MATCH(Q$6,DataStreams,0)-1)),"")</f>
        <v>4.5678999883597936E-3</v>
      </c>
      <c r="R28" s="233">
        <f ca="1">_xlfn.IFNA(_xlfn.COVARIANCE.S(OFFSET(HOMECELL,MATCH($B$3,DateRange,0)-1,MATCH($A28,DataStreams,0)-1):OFFSET(HOMECELL,MATCH($B$4,DateRange,0)-1,MATCH($A28,DataStreams,0)-1),OFFSET(HOMECELL,MATCH($B$3,DateRange,0)-1,MATCH(R$6,DataStreams,0)-1):OFFSET(HOMECELL,MATCH($B$4,DateRange,0)-1,MATCH(R$6,DataStreams,0)-1)),"")</f>
        <v>2.6861251475267752E-3</v>
      </c>
      <c r="S28" s="233">
        <f ca="1">_xlfn.IFNA(_xlfn.COVARIANCE.S(OFFSET(HOMECELL,MATCH($B$3,DateRange,0)-1,MATCH($A28,DataStreams,0)-1):OFFSET(HOMECELL,MATCH($B$4,DateRange,0)-1,MATCH($A28,DataStreams,0)-1),OFFSET(HOMECELL,MATCH($B$3,DateRange,0)-1,MATCH(S$6,DataStreams,0)-1):OFFSET(HOMECELL,MATCH($B$4,DateRange,0)-1,MATCH(S$6,DataStreams,0)-1)),"")</f>
        <v>-7.4990130154972245E-4</v>
      </c>
      <c r="T28" s="233">
        <f ca="1">_xlfn.IFNA(_xlfn.COVARIANCE.S(OFFSET(HOMECELL,MATCH($B$3,DateRange,0)-1,MATCH($A28,DataStreams,0)-1):OFFSET(HOMECELL,MATCH($B$4,DateRange,0)-1,MATCH($A28,DataStreams,0)-1),OFFSET(HOMECELL,MATCH($B$3,DateRange,0)-1,MATCH(T$6,DataStreams,0)-1):OFFSET(HOMECELL,MATCH($B$4,DateRange,0)-1,MATCH(T$6,DataStreams,0)-1)),"")</f>
        <v>1.2325042731772759E-3</v>
      </c>
      <c r="U28" s="233">
        <f ca="1">_xlfn.IFNA(_xlfn.COVARIANCE.S(OFFSET(HOMECELL,MATCH($B$3,DateRange,0)-1,MATCH($A28,DataStreams,0)-1):OFFSET(HOMECELL,MATCH($B$4,DateRange,0)-1,MATCH($A28,DataStreams,0)-1),OFFSET(HOMECELL,MATCH($B$3,DateRange,0)-1,MATCH(U$6,DataStreams,0)-1):OFFSET(HOMECELL,MATCH($B$4,DateRange,0)-1,MATCH(U$6,DataStreams,0)-1)),"")</f>
        <v>4.8291363734717166E-3</v>
      </c>
      <c r="V28" s="233">
        <f ca="1">_xlfn.IFNA(_xlfn.COVARIANCE.S(OFFSET(HOMECELL,MATCH($B$3,DateRange,0)-1,MATCH($A28,DataStreams,0)-1):OFFSET(HOMECELL,MATCH($B$4,DateRange,0)-1,MATCH($A28,DataStreams,0)-1),OFFSET(HOMECELL,MATCH($B$3,DateRange,0)-1,MATCH(V$6,DataStreams,0)-1):OFFSET(HOMECELL,MATCH($B$4,DateRange,0)-1,MATCH(V$6,DataStreams,0)-1)),"")</f>
        <v>2.6885745853902545E-3</v>
      </c>
      <c r="W28" s="233">
        <f ca="1">_xlfn.IFNA(_xlfn.COVARIANCE.S(OFFSET(HOMECELL,MATCH($B$3,DateRange,0)-1,MATCH($A28,DataStreams,0)-1):OFFSET(HOMECELL,MATCH($B$4,DateRange,0)-1,MATCH($A28,DataStreams,0)-1),OFFSET(HOMECELL,MATCH($B$3,DateRange,0)-1,MATCH(W$6,DataStreams,0)-1):OFFSET(HOMECELL,MATCH($B$4,DateRange,0)-1,MATCH(W$6,DataStreams,0)-1)),"")</f>
        <v>-1.5332600479047702E-5</v>
      </c>
      <c r="X28" s="233">
        <f ca="1">_xlfn.IFNA(_xlfn.COVARIANCE.S(OFFSET(HOMECELL,MATCH($B$3,DateRange,0)-1,MATCH($A28,DataStreams,0)-1):OFFSET(HOMECELL,MATCH($B$4,DateRange,0)-1,MATCH($A28,DataStreams,0)-1),OFFSET(HOMECELL,MATCH($B$3,DateRange,0)-1,MATCH(X$6,DataStreams,0)-1):OFFSET(HOMECELL,MATCH($B$4,DateRange,0)-1,MATCH(X$6,DataStreams,0)-1)),"")</f>
        <v>1.1207745746296565E-3</v>
      </c>
      <c r="Y28" s="233">
        <f ca="1">_xlfn.IFNA(_xlfn.COVARIANCE.S(OFFSET(HOMECELL,MATCH($B$3,DateRange,0)-1,MATCH($A28,DataStreams,0)-1):OFFSET(HOMECELL,MATCH($B$4,DateRange,0)-1,MATCH($A28,DataStreams,0)-1),OFFSET(HOMECELL,MATCH($B$3,DateRange,0)-1,MATCH(Y$6,DataStreams,0)-1):OFFSET(HOMECELL,MATCH($B$4,DateRange,0)-1,MATCH(Y$6,DataStreams,0)-1)),"")</f>
        <v>-5.4805721119277455E-4</v>
      </c>
      <c r="Z28" s="233">
        <f ca="1">_xlfn.IFNA(_xlfn.COVARIANCE.S(OFFSET(HOMECELL,MATCH($B$3,DateRange,0)-1,MATCH($A28,DataStreams,0)-1):OFFSET(HOMECELL,MATCH($B$4,DateRange,0)-1,MATCH($A28,DataStreams,0)-1),OFFSET(HOMECELL,MATCH($B$3,DateRange,0)-1,MATCH(Z$6,DataStreams,0)-1):OFFSET(HOMECELL,MATCH($B$4,DateRange,0)-1,MATCH(Z$6,DataStreams,0)-1)),"")</f>
        <v>2.5325621391259471E-4</v>
      </c>
      <c r="AA28" s="233">
        <f ca="1">_xlfn.IFNA(_xlfn.COVARIANCE.S(OFFSET(HOMECELL,MATCH($B$3,DateRange,0)-1,MATCH($A28,DataStreams,0)-1):OFFSET(HOMECELL,MATCH($B$4,DateRange,0)-1,MATCH($A28,DataStreams,0)-1),OFFSET(HOMECELL,MATCH($B$3,DateRange,0)-1,MATCH(AA$6,DataStreams,0)-1):OFFSET(HOMECELL,MATCH($B$4,DateRange,0)-1,MATCH(AA$6,DataStreams,0)-1)),"")</f>
        <v>1.3237078124293581E-3</v>
      </c>
      <c r="AB28" s="233">
        <f ca="1">_xlfn.IFNA(_xlfn.COVARIANCE.S(OFFSET(HOMECELL,MATCH($B$3,DateRange,0)-1,MATCH($A28,DataStreams,0)-1):OFFSET(HOMECELL,MATCH($B$4,DateRange,0)-1,MATCH($A28,DataStreams,0)-1),OFFSET(HOMECELL,MATCH($B$3,DateRange,0)-1,MATCH(AB$6,DataStreams,0)-1):OFFSET(HOMECELL,MATCH($B$4,DateRange,0)-1,MATCH(AB$6,DataStreams,0)-1)),"")</f>
        <v>6.5465418617287731E-4</v>
      </c>
      <c r="AC28" s="233">
        <f ca="1">_xlfn.IFNA(_xlfn.COVARIANCE.S(OFFSET(HOMECELL,MATCH($B$3,DateRange,0)-1,MATCH($A28,DataStreams,0)-1):OFFSET(HOMECELL,MATCH($B$4,DateRange,0)-1,MATCH($A28,DataStreams,0)-1),OFFSET(HOMECELL,MATCH($B$3,DateRange,0)-1,MATCH(AC$6,DataStreams,0)-1):OFFSET(HOMECELL,MATCH($B$4,DateRange,0)-1,MATCH(AC$6,DataStreams,0)-1)),"")</f>
        <v>2.3716400527992515E-3</v>
      </c>
      <c r="AD28" s="233">
        <f ca="1">_xlfn.IFNA(_xlfn.COVARIANCE.S(OFFSET(HOMECELL,MATCH($B$3,DateRange,0)-1,MATCH($A28,DataStreams,0)-1):OFFSET(HOMECELL,MATCH($B$4,DateRange,0)-1,MATCH($A28,DataStreams,0)-1),OFFSET(HOMECELL,MATCH($B$3,DateRange,0)-1,MATCH(AD$6,DataStreams,0)-1):OFFSET(HOMECELL,MATCH($B$4,DateRange,0)-1,MATCH(AD$6,DataStreams,0)-1)),"")</f>
        <v>3.8428639584918797E-4</v>
      </c>
      <c r="AE28" s="233">
        <f ca="1">_xlfn.IFNA(_xlfn.COVARIANCE.S(OFFSET(HOMECELL,MATCH($B$3,DateRange,0)-1,MATCH($A28,DataStreams,0)-1):OFFSET(HOMECELL,MATCH($B$4,DateRange,0)-1,MATCH($A28,DataStreams,0)-1),OFFSET(HOMECELL,MATCH($B$3,DateRange,0)-1,MATCH(AE$6,DataStreams,0)-1):OFFSET(HOMECELL,MATCH($B$4,DateRange,0)-1,MATCH(AE$6,DataStreams,0)-1)),"")</f>
        <v>2.0812881620846648E-3</v>
      </c>
      <c r="AF28" s="233">
        <f ca="1">_xlfn.IFNA(_xlfn.COVARIANCE.S(OFFSET(HOMECELL,MATCH($B$3,DateRange,0)-1,MATCH($A28,DataStreams,0)-1):OFFSET(HOMECELL,MATCH($B$4,DateRange,0)-1,MATCH($A28,DataStreams,0)-1),OFFSET(HOMECELL,MATCH($B$3,DateRange,0)-1,MATCH(AF$6,DataStreams,0)-1):OFFSET(HOMECELL,MATCH($B$4,DateRange,0)-1,MATCH(AF$6,DataStreams,0)-1)),"")</f>
        <v>1.2905205697205579E-3</v>
      </c>
      <c r="AG28" s="233">
        <f ca="1">_xlfn.IFNA(_xlfn.COVARIANCE.S(OFFSET(HOMECELL,MATCH($B$3,DateRange,0)-1,MATCH($A28,DataStreams,0)-1):OFFSET(HOMECELL,MATCH($B$4,DateRange,0)-1,MATCH($A28,DataStreams,0)-1),OFFSET(HOMECELL,MATCH($B$3,DateRange,0)-1,MATCH(AG$6,DataStreams,0)-1):OFFSET(HOMECELL,MATCH($B$4,DateRange,0)-1,MATCH(AG$6,DataStreams,0)-1)),"")</f>
        <v>1.0164570892958074E-3</v>
      </c>
      <c r="AH28" s="233">
        <f ca="1">_xlfn.IFNA(_xlfn.COVARIANCE.S(OFFSET(HOMECELL,MATCH($B$3,DateRange,0)-1,MATCH($A28,DataStreams,0)-1):OFFSET(HOMECELL,MATCH($B$4,DateRange,0)-1,MATCH($A28,DataStreams,0)-1),OFFSET(HOMECELL,MATCH($B$3,DateRange,0)-1,MATCH(AH$6,DataStreams,0)-1):OFFSET(HOMECELL,MATCH($B$4,DateRange,0)-1,MATCH(AH$6,DataStreams,0)-1)),"")</f>
        <v>3.4280401676069806E-3</v>
      </c>
      <c r="AI28" s="233">
        <f ca="1">_xlfn.IFNA(_xlfn.COVARIANCE.S(OFFSET(HOMECELL,MATCH($B$3,DateRange,0)-1,MATCH($A28,DataStreams,0)-1):OFFSET(HOMECELL,MATCH($B$4,DateRange,0)-1,MATCH($A28,DataStreams,0)-1),OFFSET(HOMECELL,MATCH($B$3,DateRange,0)-1,MATCH(AI$6,DataStreams,0)-1):OFFSET(HOMECELL,MATCH($B$4,DateRange,0)-1,MATCH(AI$6,DataStreams,0)-1)),"")</f>
        <v>1.5381699627563309E-3</v>
      </c>
      <c r="AJ28" s="233">
        <f ca="1">_xlfn.IFNA(_xlfn.COVARIANCE.S(OFFSET(HOMECELL,MATCH($B$3,DateRange,0)-1,MATCH($A28,DataStreams,0)-1):OFFSET(HOMECELL,MATCH($B$4,DateRange,0)-1,MATCH($A28,DataStreams,0)-1),OFFSET(HOMECELL,MATCH($B$3,DateRange,0)-1,MATCH(AJ$6,DataStreams,0)-1):OFFSET(HOMECELL,MATCH($B$4,DateRange,0)-1,MATCH(AJ$6,DataStreams,0)-1)),"")</f>
        <v>1.6961069807140967E-3</v>
      </c>
      <c r="AK28" s="233">
        <f ca="1">_xlfn.IFNA(_xlfn.COVARIANCE.S(OFFSET(HOMECELL,MATCH($B$3,DateRange,0)-1,MATCH($A28,DataStreams,0)-1):OFFSET(HOMECELL,MATCH($B$4,DateRange,0)-1,MATCH($A28,DataStreams,0)-1),OFFSET(HOMECELL,MATCH($B$3,DateRange,0)-1,MATCH(AK$6,DataStreams,0)-1):OFFSET(HOMECELL,MATCH($B$4,DateRange,0)-1,MATCH(AK$6,DataStreams,0)-1)),"")</f>
        <v>1.5444741332779348E-4</v>
      </c>
      <c r="AL28" s="233">
        <f ca="1">_xlfn.IFNA(_xlfn.COVARIANCE.S(OFFSET(HOMECELL,MATCH($B$3,DateRange,0)-1,MATCH($A28,DataStreams,0)-1):OFFSET(HOMECELL,MATCH($B$4,DateRange,0)-1,MATCH($A28,DataStreams,0)-1),OFFSET(HOMECELL,MATCH($B$3,DateRange,0)-1,MATCH(AL$6,DataStreams,0)-1):OFFSET(HOMECELL,MATCH($B$4,DateRange,0)-1,MATCH(AL$6,DataStreams,0)-1)),"")</f>
        <v>2.9808539457520334E-3</v>
      </c>
      <c r="AM28" s="233">
        <f ca="1">_xlfn.IFNA(_xlfn.COVARIANCE.S(OFFSET(HOMECELL,MATCH($B$3,DateRange,0)-1,MATCH($A28,DataStreams,0)-1):OFFSET(HOMECELL,MATCH($B$4,DateRange,0)-1,MATCH($A28,DataStreams,0)-1),OFFSET(HOMECELL,MATCH($B$3,DateRange,0)-1,MATCH(AM$6,DataStreams,0)-1):OFFSET(HOMECELL,MATCH($B$4,DateRange,0)-1,MATCH(AM$6,DataStreams,0)-1)),"")</f>
        <v>4.0245681718327044E-3</v>
      </c>
      <c r="AN28" s="233">
        <f ca="1">_xlfn.IFNA(_xlfn.COVARIANCE.S(OFFSET(HOMECELL,MATCH($B$3,DateRange,0)-1,MATCH($A28,DataStreams,0)-1):OFFSET(HOMECELL,MATCH($B$4,DateRange,0)-1,MATCH($A28,DataStreams,0)-1),OFFSET(HOMECELL,MATCH($B$3,DateRange,0)-1,MATCH(AN$6,DataStreams,0)-1):OFFSET(HOMECELL,MATCH($B$4,DateRange,0)-1,MATCH(AN$6,DataStreams,0)-1)),"")</f>
        <v>2.2006401099413258E-3</v>
      </c>
      <c r="AO28" s="233">
        <f ca="1">_xlfn.IFNA(_xlfn.COVARIANCE.S(OFFSET(HOMECELL,MATCH($B$3,DateRange,0)-1,MATCH($A28,DataStreams,0)-1):OFFSET(HOMECELL,MATCH($B$4,DateRange,0)-1,MATCH($A28,DataStreams,0)-1),OFFSET(HOMECELL,MATCH($B$3,DateRange,0)-1,MATCH(AO$6,DataStreams,0)-1):OFFSET(HOMECELL,MATCH($B$4,DateRange,0)-1,MATCH(AO$6,DataStreams,0)-1)),"")</f>
        <v>2.1018655174173798E-3</v>
      </c>
      <c r="AP28" s="233">
        <f ca="1">_xlfn.IFNA(_xlfn.COVARIANCE.S(OFFSET(HOMECELL,MATCH($B$3,DateRange,0)-1,MATCH($A28,DataStreams,0)-1):OFFSET(HOMECELL,MATCH($B$4,DateRange,0)-1,MATCH($A28,DataStreams,0)-1),OFFSET(HOMECELL,MATCH($B$3,DateRange,0)-1,MATCH(AP$6,DataStreams,0)-1):OFFSET(HOMECELL,MATCH($B$4,DateRange,0)-1,MATCH(AP$6,DataStreams,0)-1)),"")</f>
        <v>6.6962141502746586E-4</v>
      </c>
      <c r="AQ28" s="233" t="str">
        <f ca="1">_xlfn.IFNA(_xlfn.COVARIANCE.S(OFFSET(HOMECELL,MATCH($B$3,DateRange,0)-1,MATCH($A28,DataStreams,0)-1):OFFSET(HOMECELL,MATCH($B$4,DateRange,0)-1,MATCH($A28,DataStreams,0)-1),OFFSET(HOMECELL,MATCH($B$3,DateRange,0)-1,MATCH(AQ$6,DataStreams,0)-1):OFFSET(HOMECELL,MATCH($B$4,DateRange,0)-1,MATCH(AQ$6,DataStreams,0)-1)),"")</f>
        <v/>
      </c>
      <c r="AR28" s="233" t="str">
        <f ca="1">_xlfn.IFNA(_xlfn.COVARIANCE.S(OFFSET(HOMECELL,MATCH($B$3,DateRange,0)-1,MATCH($A28,DataStreams,0)-1):OFFSET(HOMECELL,MATCH($B$4,DateRange,0)-1,MATCH($A28,DataStreams,0)-1),OFFSET(HOMECELL,MATCH($B$3,DateRange,0)-1,MATCH(AR$6,DataStreams,0)-1):OFFSET(HOMECELL,MATCH($B$4,DateRange,0)-1,MATCH(AR$6,DataStreams,0)-1)),"")</f>
        <v/>
      </c>
      <c r="AS28" s="233" t="str">
        <f ca="1">_xlfn.IFNA(_xlfn.COVARIANCE.S(OFFSET(HOMECELL,MATCH($B$3,DateRange,0)-1,MATCH($A28,DataStreams,0)-1):OFFSET(HOMECELL,MATCH($B$4,DateRange,0)-1,MATCH($A28,DataStreams,0)-1),OFFSET(HOMECELL,MATCH($B$3,DateRange,0)-1,MATCH(AS$6,DataStreams,0)-1):OFFSET(HOMECELL,MATCH($B$4,DateRange,0)-1,MATCH(AS$6,DataStreams,0)-1)),"")</f>
        <v/>
      </c>
      <c r="AT28" s="233" t="str">
        <f ca="1">_xlfn.IFNA(_xlfn.COVARIANCE.S(OFFSET(HOMECELL,MATCH($B$3,DateRange,0)-1,MATCH($A28,DataStreams,0)-1):OFFSET(HOMECELL,MATCH($B$4,DateRange,0)-1,MATCH($A28,DataStreams,0)-1),OFFSET(HOMECELL,MATCH($B$3,DateRange,0)-1,MATCH(AT$6,DataStreams,0)-1):OFFSET(HOMECELL,MATCH($B$4,DateRange,0)-1,MATCH(AT$6,DataStreams,0)-1)),"")</f>
        <v/>
      </c>
      <c r="AU28" s="233" t="str">
        <f ca="1">_xlfn.IFNA(_xlfn.COVARIANCE.S(OFFSET(HOMECELL,MATCH($B$3,DateRange,0)-1,MATCH($A28,DataStreams,0)-1):OFFSET(HOMECELL,MATCH($B$4,DateRange,0)-1,MATCH($A28,DataStreams,0)-1),OFFSET(HOMECELL,MATCH($B$3,DateRange,0)-1,MATCH(AU$6,DataStreams,0)-1):OFFSET(HOMECELL,MATCH($B$4,DateRange,0)-1,MATCH(AU$6,DataStreams,0)-1)),"")</f>
        <v/>
      </c>
      <c r="AV28" s="233" t="str">
        <f ca="1">_xlfn.IFNA(_xlfn.COVARIANCE.S(OFFSET(HOMECELL,MATCH($B$3,DateRange,0)-1,MATCH($A28,DataStreams,0)-1):OFFSET(HOMECELL,MATCH($B$4,DateRange,0)-1,MATCH($A28,DataStreams,0)-1),OFFSET(HOMECELL,MATCH($B$3,DateRange,0)-1,MATCH(AV$6,DataStreams,0)-1):OFFSET(HOMECELL,MATCH($B$4,DateRange,0)-1,MATCH(AV$6,DataStreams,0)-1)),"")</f>
        <v/>
      </c>
      <c r="AW28" s="233" t="str">
        <f ca="1">_xlfn.IFNA(_xlfn.COVARIANCE.S(OFFSET(HOMECELL,MATCH($B$3,DateRange,0)-1,MATCH($A28,DataStreams,0)-1):OFFSET(HOMECELL,MATCH($B$4,DateRange,0)-1,MATCH($A28,DataStreams,0)-1),OFFSET(HOMECELL,MATCH($B$3,DateRange,0)-1,MATCH(AW$6,DataStreams,0)-1):OFFSET(HOMECELL,MATCH($B$4,DateRange,0)-1,MATCH(AW$6,DataStreams,0)-1)),"")</f>
        <v/>
      </c>
      <c r="AX28" s="233" t="str">
        <f ca="1">_xlfn.IFNA(_xlfn.COVARIANCE.S(OFFSET(HOMECELL,MATCH($B$3,DateRange,0)-1,MATCH($A28,DataStreams,0)-1):OFFSET(HOMECELL,MATCH($B$4,DateRange,0)-1,MATCH($A28,DataStreams,0)-1),OFFSET(HOMECELL,MATCH($B$3,DateRange,0)-1,MATCH(AX$6,DataStreams,0)-1):OFFSET(HOMECELL,MATCH($B$4,DateRange,0)-1,MATCH(AX$6,DataStreams,0)-1)),"")</f>
        <v/>
      </c>
      <c r="AY28" s="233" t="str">
        <f ca="1">_xlfn.IFNA(_xlfn.COVARIANCE.S(OFFSET(HOMECELL,MATCH($B$3,DateRange,0)-1,MATCH($A28,DataStreams,0)-1):OFFSET(HOMECELL,MATCH($B$4,DateRange,0)-1,MATCH($A28,DataStreams,0)-1),OFFSET(HOMECELL,MATCH($B$3,DateRange,0)-1,MATCH(AY$6,DataStreams,0)-1):OFFSET(HOMECELL,MATCH($B$4,DateRange,0)-1,MATCH(AY$6,DataStreams,0)-1)),"")</f>
        <v/>
      </c>
      <c r="AZ28" s="233" t="str">
        <f ca="1">_xlfn.IFNA(_xlfn.COVARIANCE.S(OFFSET(HOMECELL,MATCH($B$3,DateRange,0)-1,MATCH($A28,DataStreams,0)-1):OFFSET(HOMECELL,MATCH($B$4,DateRange,0)-1,MATCH($A28,DataStreams,0)-1),OFFSET(HOMECELL,MATCH($B$3,DateRange,0)-1,MATCH(AZ$6,DataStreams,0)-1):OFFSET(HOMECELL,MATCH($B$4,DateRange,0)-1,MATCH(AZ$6,DataStreams,0)-1)),"")</f>
        <v/>
      </c>
      <c r="BA28" s="233" t="str">
        <f ca="1">_xlfn.IFNA(_xlfn.COVARIANCE.S(OFFSET(HOMECELL,MATCH($B$3,DateRange,0)-1,MATCH($A28,DataStreams,0)-1):OFFSET(HOMECELL,MATCH($B$4,DateRange,0)-1,MATCH($A28,DataStreams,0)-1),OFFSET(HOMECELL,MATCH($B$3,DateRange,0)-1,MATCH(BA$6,DataStreams,0)-1):OFFSET(HOMECELL,MATCH($B$4,DateRange,0)-1,MATCH(BA$6,DataStreams,0)-1)),"")</f>
        <v/>
      </c>
      <c r="BB28" s="233" t="str">
        <f ca="1">_xlfn.IFNA(_xlfn.COVARIANCE.S(OFFSET(HOMECELL,MATCH($B$3,DateRange,0)-1,MATCH($A28,DataStreams,0)-1):OFFSET(HOMECELL,MATCH($B$4,DateRange,0)-1,MATCH($A28,DataStreams,0)-1),OFFSET(HOMECELL,MATCH($B$3,DateRange,0)-1,MATCH(BB$6,DataStreams,0)-1):OFFSET(HOMECELL,MATCH($B$4,DateRange,0)-1,MATCH(BB$6,DataStreams,0)-1)),"")</f>
        <v/>
      </c>
      <c r="BC28" s="236"/>
    </row>
    <row r="29" spans="1:55">
      <c r="A29" s="239" t="str">
        <f ca="1"/>
        <v>QRVO</v>
      </c>
      <c r="B29" s="233">
        <f ca="1">_xlfn.IFNA(_xlfn.COVARIANCE.S(OFFSET(HOMECELL,MATCH($B$3,DateRange,0)-1,MATCH($A29,DataStreams,0)-1):OFFSET(HOMECELL,MATCH($B$4,DateRange,0)-1,MATCH($A29,DataStreams,0)-1),OFFSET(HOMECELL,MATCH($B$3,DateRange,0)-1,MATCH(B$6,DataStreams,0)-1):OFFSET(HOMECELL,MATCH($B$4,DateRange,0)-1,MATCH(B$6,DataStreams,0)-1)),"")</f>
        <v>4.4182579609949193E-5</v>
      </c>
      <c r="C29" s="233">
        <f ca="1">_xlfn.IFNA(_xlfn.COVARIANCE.S(OFFSET(HOMECELL,MATCH($B$3,DateRange,0)-1,MATCH($A29,DataStreams,0)-1):OFFSET(HOMECELL,MATCH($B$4,DateRange,0)-1,MATCH($A29,DataStreams,0)-1),OFFSET(HOMECELL,MATCH($B$3,DateRange,0)-1,MATCH(C$6,DataStreams,0)-1):OFFSET(HOMECELL,MATCH($B$4,DateRange,0)-1,MATCH(C$6,DataStreams,0)-1)),"")</f>
        <v>3.5772563775385434E-3</v>
      </c>
      <c r="D29" s="233">
        <f ca="1">_xlfn.IFNA(_xlfn.COVARIANCE.S(OFFSET(HOMECELL,MATCH($B$3,DateRange,0)-1,MATCH($A29,DataStreams,0)-1):OFFSET(HOMECELL,MATCH($B$4,DateRange,0)-1,MATCH($A29,DataStreams,0)-1),OFFSET(HOMECELL,MATCH($B$3,DateRange,0)-1,MATCH(D$6,DataStreams,0)-1):OFFSET(HOMECELL,MATCH($B$4,DateRange,0)-1,MATCH(D$6,DataStreams,0)-1)),"")</f>
        <v>4.1056057516963501E-3</v>
      </c>
      <c r="E29" s="233">
        <f ca="1">_xlfn.IFNA(_xlfn.COVARIANCE.S(OFFSET(HOMECELL,MATCH($B$3,DateRange,0)-1,MATCH($A29,DataStreams,0)-1):OFFSET(HOMECELL,MATCH($B$4,DateRange,0)-1,MATCH($A29,DataStreams,0)-1),OFFSET(HOMECELL,MATCH($B$3,DateRange,0)-1,MATCH(E$6,DataStreams,0)-1):OFFSET(HOMECELL,MATCH($B$4,DateRange,0)-1,MATCH(E$6,DataStreams,0)-1)),"")</f>
        <v>3.7328141359080024E-3</v>
      </c>
      <c r="F29" s="233">
        <f ca="1">_xlfn.IFNA(_xlfn.COVARIANCE.S(OFFSET(HOMECELL,MATCH($B$3,DateRange,0)-1,MATCH($A29,DataStreams,0)-1):OFFSET(HOMECELL,MATCH($B$4,DateRange,0)-1,MATCH($A29,DataStreams,0)-1),OFFSET(HOMECELL,MATCH($B$3,DateRange,0)-1,MATCH(F$6,DataStreams,0)-1):OFFSET(HOMECELL,MATCH($B$4,DateRange,0)-1,MATCH(F$6,DataStreams,0)-1)),"")</f>
        <v>4.0481864876638438E-3</v>
      </c>
      <c r="G29" s="233">
        <f ca="1">_xlfn.IFNA(_xlfn.COVARIANCE.S(OFFSET(HOMECELL,MATCH($B$3,DateRange,0)-1,MATCH($A29,DataStreams,0)-1):OFFSET(HOMECELL,MATCH($B$4,DateRange,0)-1,MATCH($A29,DataStreams,0)-1),OFFSET(HOMECELL,MATCH($B$3,DateRange,0)-1,MATCH(G$6,DataStreams,0)-1):OFFSET(HOMECELL,MATCH($B$4,DateRange,0)-1,MATCH(G$6,DataStreams,0)-1)),"")</f>
        <v>4.3831774768759114E-3</v>
      </c>
      <c r="H29" s="233">
        <f ca="1">_xlfn.IFNA(_xlfn.COVARIANCE.S(OFFSET(HOMECELL,MATCH($B$3,DateRange,0)-1,MATCH($A29,DataStreams,0)-1):OFFSET(HOMECELL,MATCH($B$4,DateRange,0)-1,MATCH($A29,DataStreams,0)-1),OFFSET(HOMECELL,MATCH($B$3,DateRange,0)-1,MATCH(H$6,DataStreams,0)-1):OFFSET(HOMECELL,MATCH($B$4,DateRange,0)-1,MATCH(H$6,DataStreams,0)-1)),"")</f>
        <v>1.7838203260615339E-3</v>
      </c>
      <c r="I29" s="233">
        <f ca="1">_xlfn.IFNA(_xlfn.COVARIANCE.S(OFFSET(HOMECELL,MATCH($B$3,DateRange,0)-1,MATCH($A29,DataStreams,0)-1):OFFSET(HOMECELL,MATCH($B$4,DateRange,0)-1,MATCH($A29,DataStreams,0)-1),OFFSET(HOMECELL,MATCH($B$3,DateRange,0)-1,MATCH(I$6,DataStreams,0)-1):OFFSET(HOMECELL,MATCH($B$4,DateRange,0)-1,MATCH(I$6,DataStreams,0)-1)),"")</f>
        <v>9.3659911350087548E-3</v>
      </c>
      <c r="J29" s="233">
        <f ca="1">_xlfn.IFNA(_xlfn.COVARIANCE.S(OFFSET(HOMECELL,MATCH($B$3,DateRange,0)-1,MATCH($A29,DataStreams,0)-1):OFFSET(HOMECELL,MATCH($B$4,DateRange,0)-1,MATCH($A29,DataStreams,0)-1),OFFSET(HOMECELL,MATCH($B$3,DateRange,0)-1,MATCH(J$6,DataStreams,0)-1):OFFSET(HOMECELL,MATCH($B$4,DateRange,0)-1,MATCH(J$6,DataStreams,0)-1)),"")</f>
        <v>2.0828949163233033E-3</v>
      </c>
      <c r="K29" s="233">
        <f ca="1">_xlfn.IFNA(_xlfn.COVARIANCE.S(OFFSET(HOMECELL,MATCH($B$3,DateRange,0)-1,MATCH($A29,DataStreams,0)-1):OFFSET(HOMECELL,MATCH($B$4,DateRange,0)-1,MATCH($A29,DataStreams,0)-1),OFFSET(HOMECELL,MATCH($B$3,DateRange,0)-1,MATCH(K$6,DataStreams,0)-1):OFFSET(HOMECELL,MATCH($B$4,DateRange,0)-1,MATCH(K$6,DataStreams,0)-1)),"")</f>
        <v>3.1251994786745097E-3</v>
      </c>
      <c r="L29" s="233">
        <f ca="1">_xlfn.IFNA(_xlfn.COVARIANCE.S(OFFSET(HOMECELL,MATCH($B$3,DateRange,0)-1,MATCH($A29,DataStreams,0)-1):OFFSET(HOMECELL,MATCH($B$4,DateRange,0)-1,MATCH($A29,DataStreams,0)-1),OFFSET(HOMECELL,MATCH($B$3,DateRange,0)-1,MATCH(L$6,DataStreams,0)-1):OFFSET(HOMECELL,MATCH($B$4,DateRange,0)-1,MATCH(L$6,DataStreams,0)-1)),"")</f>
        <v>3.4611055800290043E-3</v>
      </c>
      <c r="M29" s="233">
        <f ca="1">_xlfn.IFNA(_xlfn.COVARIANCE.S(OFFSET(HOMECELL,MATCH($B$3,DateRange,0)-1,MATCH($A29,DataStreams,0)-1):OFFSET(HOMECELL,MATCH($B$4,DateRange,0)-1,MATCH($A29,DataStreams,0)-1),OFFSET(HOMECELL,MATCH($B$3,DateRange,0)-1,MATCH(M$6,DataStreams,0)-1):OFFSET(HOMECELL,MATCH($B$4,DateRange,0)-1,MATCH(M$6,DataStreams,0)-1)),"")</f>
        <v>6.5155980793741835E-3</v>
      </c>
      <c r="N29" s="233">
        <f ca="1">_xlfn.IFNA(_xlfn.COVARIANCE.S(OFFSET(HOMECELL,MATCH($B$3,DateRange,0)-1,MATCH($A29,DataStreams,0)-1):OFFSET(HOMECELL,MATCH($B$4,DateRange,0)-1,MATCH($A29,DataStreams,0)-1),OFFSET(HOMECELL,MATCH($B$3,DateRange,0)-1,MATCH(N$6,DataStreams,0)-1):OFFSET(HOMECELL,MATCH($B$4,DateRange,0)-1,MATCH(N$6,DataStreams,0)-1)),"")</f>
        <v>8.3431232797602228E-3</v>
      </c>
      <c r="O29" s="233">
        <f ca="1">_xlfn.IFNA(_xlfn.COVARIANCE.S(OFFSET(HOMECELL,MATCH($B$3,DateRange,0)-1,MATCH($A29,DataStreams,0)-1):OFFSET(HOMECELL,MATCH($B$4,DateRange,0)-1,MATCH($A29,DataStreams,0)-1),OFFSET(HOMECELL,MATCH($B$3,DateRange,0)-1,MATCH(O$6,DataStreams,0)-1):OFFSET(HOMECELL,MATCH($B$4,DateRange,0)-1,MATCH(O$6,DataStreams,0)-1)),"")</f>
        <v>5.443743049082155E-3</v>
      </c>
      <c r="P29" s="233">
        <f ca="1">_xlfn.IFNA(_xlfn.COVARIANCE.S(OFFSET(HOMECELL,MATCH($B$3,DateRange,0)-1,MATCH($A29,DataStreams,0)-1):OFFSET(HOMECELL,MATCH($B$4,DateRange,0)-1,MATCH($A29,DataStreams,0)-1),OFFSET(HOMECELL,MATCH($B$3,DateRange,0)-1,MATCH(P$6,DataStreams,0)-1):OFFSET(HOMECELL,MATCH($B$4,DateRange,0)-1,MATCH(P$6,DataStreams,0)-1)),"")</f>
        <v>3.0117738711441314E-3</v>
      </c>
      <c r="Q29" s="233">
        <f ca="1">_xlfn.IFNA(_xlfn.COVARIANCE.S(OFFSET(HOMECELL,MATCH($B$3,DateRange,0)-1,MATCH($A29,DataStreams,0)-1):OFFSET(HOMECELL,MATCH($B$4,DateRange,0)-1,MATCH($A29,DataStreams,0)-1),OFFSET(HOMECELL,MATCH($B$3,DateRange,0)-1,MATCH(Q$6,DataStreams,0)-1):OFFSET(HOMECELL,MATCH($B$4,DateRange,0)-1,MATCH(Q$6,DataStreams,0)-1)),"")</f>
        <v>1.1736013420601231E-2</v>
      </c>
      <c r="R29" s="233">
        <f ca="1">_xlfn.IFNA(_xlfn.COVARIANCE.S(OFFSET(HOMECELL,MATCH($B$3,DateRange,0)-1,MATCH($A29,DataStreams,0)-1):OFFSET(HOMECELL,MATCH($B$4,DateRange,0)-1,MATCH($A29,DataStreams,0)-1),OFFSET(HOMECELL,MATCH($B$3,DateRange,0)-1,MATCH(R$6,DataStreams,0)-1):OFFSET(HOMECELL,MATCH($B$4,DateRange,0)-1,MATCH(R$6,DataStreams,0)-1)),"")</f>
        <v>4.4191680904066234E-3</v>
      </c>
      <c r="S29" s="233">
        <f ca="1">_xlfn.IFNA(_xlfn.COVARIANCE.S(OFFSET(HOMECELL,MATCH($B$3,DateRange,0)-1,MATCH($A29,DataStreams,0)-1):OFFSET(HOMECELL,MATCH($B$4,DateRange,0)-1,MATCH($A29,DataStreams,0)-1),OFFSET(HOMECELL,MATCH($B$3,DateRange,0)-1,MATCH(S$6,DataStreams,0)-1):OFFSET(HOMECELL,MATCH($B$4,DateRange,0)-1,MATCH(S$6,DataStreams,0)-1)),"")</f>
        <v>4.9453979677847935E-4</v>
      </c>
      <c r="T29" s="233">
        <f ca="1">_xlfn.IFNA(_xlfn.COVARIANCE.S(OFFSET(HOMECELL,MATCH($B$3,DateRange,0)-1,MATCH($A29,DataStreams,0)-1):OFFSET(HOMECELL,MATCH($B$4,DateRange,0)-1,MATCH($A29,DataStreams,0)-1),OFFSET(HOMECELL,MATCH($B$3,DateRange,0)-1,MATCH(T$6,DataStreams,0)-1):OFFSET(HOMECELL,MATCH($B$4,DateRange,0)-1,MATCH(T$6,DataStreams,0)-1)),"")</f>
        <v>5.0329793842005845E-3</v>
      </c>
      <c r="U29" s="233">
        <f ca="1">_xlfn.IFNA(_xlfn.COVARIANCE.S(OFFSET(HOMECELL,MATCH($B$3,DateRange,0)-1,MATCH($A29,DataStreams,0)-1):OFFSET(HOMECELL,MATCH($B$4,DateRange,0)-1,MATCH($A29,DataStreams,0)-1),OFFSET(HOMECELL,MATCH($B$3,DateRange,0)-1,MATCH(U$6,DataStreams,0)-1):OFFSET(HOMECELL,MATCH($B$4,DateRange,0)-1,MATCH(U$6,DataStreams,0)-1)),"")</f>
        <v>2.6885745853902545E-3</v>
      </c>
      <c r="V29" s="233">
        <f ca="1">_xlfn.IFNA(_xlfn.COVARIANCE.S(OFFSET(HOMECELL,MATCH($B$3,DateRange,0)-1,MATCH($A29,DataStreams,0)-1):OFFSET(HOMECELL,MATCH($B$4,DateRange,0)-1,MATCH($A29,DataStreams,0)-1),OFFSET(HOMECELL,MATCH($B$3,DateRange,0)-1,MATCH(V$6,DataStreams,0)-1):OFFSET(HOMECELL,MATCH($B$4,DateRange,0)-1,MATCH(V$6,DataStreams,0)-1)),"")</f>
        <v>1.1025048019979011E-2</v>
      </c>
      <c r="W29" s="233">
        <f ca="1">_xlfn.IFNA(_xlfn.COVARIANCE.S(OFFSET(HOMECELL,MATCH($B$3,DateRange,0)-1,MATCH($A29,DataStreams,0)-1):OFFSET(HOMECELL,MATCH($B$4,DateRange,0)-1,MATCH($A29,DataStreams,0)-1),OFFSET(HOMECELL,MATCH($B$3,DateRange,0)-1,MATCH(W$6,DataStreams,0)-1):OFFSET(HOMECELL,MATCH($B$4,DateRange,0)-1,MATCH(W$6,DataStreams,0)-1)),"")</f>
        <v>2.2116216952635975E-3</v>
      </c>
      <c r="X29" s="233">
        <f ca="1">_xlfn.IFNA(_xlfn.COVARIANCE.S(OFFSET(HOMECELL,MATCH($B$3,DateRange,0)-1,MATCH($A29,DataStreams,0)-1):OFFSET(HOMECELL,MATCH($B$4,DateRange,0)-1,MATCH($A29,DataStreams,0)-1),OFFSET(HOMECELL,MATCH($B$3,DateRange,0)-1,MATCH(X$6,DataStreams,0)-1):OFFSET(HOMECELL,MATCH($B$4,DateRange,0)-1,MATCH(X$6,DataStreams,0)-1)),"")</f>
        <v>2.9210364147948119E-3</v>
      </c>
      <c r="Y29" s="233">
        <f ca="1">_xlfn.IFNA(_xlfn.COVARIANCE.S(OFFSET(HOMECELL,MATCH($B$3,DateRange,0)-1,MATCH($A29,DataStreams,0)-1):OFFSET(HOMECELL,MATCH($B$4,DateRange,0)-1,MATCH($A29,DataStreams,0)-1),OFFSET(HOMECELL,MATCH($B$3,DateRange,0)-1,MATCH(Y$6,DataStreams,0)-1):OFFSET(HOMECELL,MATCH($B$4,DateRange,0)-1,MATCH(Y$6,DataStreams,0)-1)),"")</f>
        <v>3.1321328999388228E-3</v>
      </c>
      <c r="Z29" s="233">
        <f ca="1">_xlfn.IFNA(_xlfn.COVARIANCE.S(OFFSET(HOMECELL,MATCH($B$3,DateRange,0)-1,MATCH($A29,DataStreams,0)-1):OFFSET(HOMECELL,MATCH($B$4,DateRange,0)-1,MATCH($A29,DataStreams,0)-1),OFFSET(HOMECELL,MATCH($B$3,DateRange,0)-1,MATCH(Z$6,DataStreams,0)-1):OFFSET(HOMECELL,MATCH($B$4,DateRange,0)-1,MATCH(Z$6,DataStreams,0)-1)),"")</f>
        <v>1.7853243184582338E-3</v>
      </c>
      <c r="AA29" s="233">
        <f ca="1">_xlfn.IFNA(_xlfn.COVARIANCE.S(OFFSET(HOMECELL,MATCH($B$3,DateRange,0)-1,MATCH($A29,DataStreams,0)-1):OFFSET(HOMECELL,MATCH($B$4,DateRange,0)-1,MATCH($A29,DataStreams,0)-1),OFFSET(HOMECELL,MATCH($B$3,DateRange,0)-1,MATCH(AA$6,DataStreams,0)-1):OFFSET(HOMECELL,MATCH($B$4,DateRange,0)-1,MATCH(AA$6,DataStreams,0)-1)),"")</f>
        <v>2.7791977354033673E-3</v>
      </c>
      <c r="AB29" s="233">
        <f ca="1">_xlfn.IFNA(_xlfn.COVARIANCE.S(OFFSET(HOMECELL,MATCH($B$3,DateRange,0)-1,MATCH($A29,DataStreams,0)-1):OFFSET(HOMECELL,MATCH($B$4,DateRange,0)-1,MATCH($A29,DataStreams,0)-1),OFFSET(HOMECELL,MATCH($B$3,DateRange,0)-1,MATCH(AB$6,DataStreams,0)-1):OFFSET(HOMECELL,MATCH($B$4,DateRange,0)-1,MATCH(AB$6,DataStreams,0)-1)),"")</f>
        <v>1.0805307379761679E-3</v>
      </c>
      <c r="AC29" s="233">
        <f ca="1">_xlfn.IFNA(_xlfn.COVARIANCE.S(OFFSET(HOMECELL,MATCH($B$3,DateRange,0)-1,MATCH($A29,DataStreams,0)-1):OFFSET(HOMECELL,MATCH($B$4,DateRange,0)-1,MATCH($A29,DataStreams,0)-1),OFFSET(HOMECELL,MATCH($B$3,DateRange,0)-1,MATCH(AC$6,DataStreams,0)-1):OFFSET(HOMECELL,MATCH($B$4,DateRange,0)-1,MATCH(AC$6,DataStreams,0)-1)),"")</f>
        <v>3.3969961396057369E-3</v>
      </c>
      <c r="AD29" s="233">
        <f ca="1">_xlfn.IFNA(_xlfn.COVARIANCE.S(OFFSET(HOMECELL,MATCH($B$3,DateRange,0)-1,MATCH($A29,DataStreams,0)-1):OFFSET(HOMECELL,MATCH($B$4,DateRange,0)-1,MATCH($A29,DataStreams,0)-1),OFFSET(HOMECELL,MATCH($B$3,DateRange,0)-1,MATCH(AD$6,DataStreams,0)-1):OFFSET(HOMECELL,MATCH($B$4,DateRange,0)-1,MATCH(AD$6,DataStreams,0)-1)),"")</f>
        <v>-7.2971201788798556E-4</v>
      </c>
      <c r="AE29" s="233">
        <f ca="1">_xlfn.IFNA(_xlfn.COVARIANCE.S(OFFSET(HOMECELL,MATCH($B$3,DateRange,0)-1,MATCH($A29,DataStreams,0)-1):OFFSET(HOMECELL,MATCH($B$4,DateRange,0)-1,MATCH($A29,DataStreams,0)-1),OFFSET(HOMECELL,MATCH($B$3,DateRange,0)-1,MATCH(AE$6,DataStreams,0)-1):OFFSET(HOMECELL,MATCH($B$4,DateRange,0)-1,MATCH(AE$6,DataStreams,0)-1)),"")</f>
        <v>2.9348115395477609E-3</v>
      </c>
      <c r="AF29" s="233">
        <f ca="1">_xlfn.IFNA(_xlfn.COVARIANCE.S(OFFSET(HOMECELL,MATCH($B$3,DateRange,0)-1,MATCH($A29,DataStreams,0)-1):OFFSET(HOMECELL,MATCH($B$4,DateRange,0)-1,MATCH($A29,DataStreams,0)-1),OFFSET(HOMECELL,MATCH($B$3,DateRange,0)-1,MATCH(AF$6,DataStreams,0)-1):OFFSET(HOMECELL,MATCH($B$4,DateRange,0)-1,MATCH(AF$6,DataStreams,0)-1)),"")</f>
        <v>3.3886059759438642E-3</v>
      </c>
      <c r="AG29" s="233">
        <f ca="1">_xlfn.IFNA(_xlfn.COVARIANCE.S(OFFSET(HOMECELL,MATCH($B$3,DateRange,0)-1,MATCH($A29,DataStreams,0)-1):OFFSET(HOMECELL,MATCH($B$4,DateRange,0)-1,MATCH($A29,DataStreams,0)-1),OFFSET(HOMECELL,MATCH($B$3,DateRange,0)-1,MATCH(AG$6,DataStreams,0)-1):OFFSET(HOMECELL,MATCH($B$4,DateRange,0)-1,MATCH(AG$6,DataStreams,0)-1)),"")</f>
        <v>1.4545702540236368E-3</v>
      </c>
      <c r="AH29" s="233">
        <f ca="1">_xlfn.IFNA(_xlfn.COVARIANCE.S(OFFSET(HOMECELL,MATCH($B$3,DateRange,0)-1,MATCH($A29,DataStreams,0)-1):OFFSET(HOMECELL,MATCH($B$4,DateRange,0)-1,MATCH($A29,DataStreams,0)-1),OFFSET(HOMECELL,MATCH($B$3,DateRange,0)-1,MATCH(AH$6,DataStreams,0)-1):OFFSET(HOMECELL,MATCH($B$4,DateRange,0)-1,MATCH(AH$6,DataStreams,0)-1)),"")</f>
        <v>4.3921593467456362E-3</v>
      </c>
      <c r="AI29" s="233">
        <f ca="1">_xlfn.IFNA(_xlfn.COVARIANCE.S(OFFSET(HOMECELL,MATCH($B$3,DateRange,0)-1,MATCH($A29,DataStreams,0)-1):OFFSET(HOMECELL,MATCH($B$4,DateRange,0)-1,MATCH($A29,DataStreams,0)-1),OFFSET(HOMECELL,MATCH($B$3,DateRange,0)-1,MATCH(AI$6,DataStreams,0)-1):OFFSET(HOMECELL,MATCH($B$4,DateRange,0)-1,MATCH(AI$6,DataStreams,0)-1)),"")</f>
        <v>3.1474221486232604E-3</v>
      </c>
      <c r="AJ29" s="233">
        <f ca="1">_xlfn.IFNA(_xlfn.COVARIANCE.S(OFFSET(HOMECELL,MATCH($B$3,DateRange,0)-1,MATCH($A29,DataStreams,0)-1):OFFSET(HOMECELL,MATCH($B$4,DateRange,0)-1,MATCH($A29,DataStreams,0)-1),OFFSET(HOMECELL,MATCH($B$3,DateRange,0)-1,MATCH(AJ$6,DataStreams,0)-1):OFFSET(HOMECELL,MATCH($B$4,DateRange,0)-1,MATCH(AJ$6,DataStreams,0)-1)),"")</f>
        <v>3.4666470740790903E-3</v>
      </c>
      <c r="AK29" s="233">
        <f ca="1">_xlfn.IFNA(_xlfn.COVARIANCE.S(OFFSET(HOMECELL,MATCH($B$3,DateRange,0)-1,MATCH($A29,DataStreams,0)-1):OFFSET(HOMECELL,MATCH($B$4,DateRange,0)-1,MATCH($A29,DataStreams,0)-1),OFFSET(HOMECELL,MATCH($B$3,DateRange,0)-1,MATCH(AK$6,DataStreams,0)-1):OFFSET(HOMECELL,MATCH($B$4,DateRange,0)-1,MATCH(AK$6,DataStreams,0)-1)),"")</f>
        <v>2.3119513767763575E-3</v>
      </c>
      <c r="AL29" s="233">
        <f ca="1">_xlfn.IFNA(_xlfn.COVARIANCE.S(OFFSET(HOMECELL,MATCH($B$3,DateRange,0)-1,MATCH($A29,DataStreams,0)-1):OFFSET(HOMECELL,MATCH($B$4,DateRange,0)-1,MATCH($A29,DataStreams,0)-1),OFFSET(HOMECELL,MATCH($B$3,DateRange,0)-1,MATCH(AL$6,DataStreams,0)-1):OFFSET(HOMECELL,MATCH($B$4,DateRange,0)-1,MATCH(AL$6,DataStreams,0)-1)),"")</f>
        <v>6.7304464257165741E-3</v>
      </c>
      <c r="AM29" s="233">
        <f ca="1">_xlfn.IFNA(_xlfn.COVARIANCE.S(OFFSET(HOMECELL,MATCH($B$3,DateRange,0)-1,MATCH($A29,DataStreams,0)-1):OFFSET(HOMECELL,MATCH($B$4,DateRange,0)-1,MATCH($A29,DataStreams,0)-1),OFFSET(HOMECELL,MATCH($B$3,DateRange,0)-1,MATCH(AM$6,DataStreams,0)-1):OFFSET(HOMECELL,MATCH($B$4,DateRange,0)-1,MATCH(AM$6,DataStreams,0)-1)),"")</f>
        <v>3.7920595606962836E-3</v>
      </c>
      <c r="AN29" s="233">
        <f ca="1">_xlfn.IFNA(_xlfn.COVARIANCE.S(OFFSET(HOMECELL,MATCH($B$3,DateRange,0)-1,MATCH($A29,DataStreams,0)-1):OFFSET(HOMECELL,MATCH($B$4,DateRange,0)-1,MATCH($A29,DataStreams,0)-1),OFFSET(HOMECELL,MATCH($B$3,DateRange,0)-1,MATCH(AN$6,DataStreams,0)-1):OFFSET(HOMECELL,MATCH($B$4,DateRange,0)-1,MATCH(AN$6,DataStreams,0)-1)),"")</f>
        <v>2.5354146987790461E-3</v>
      </c>
      <c r="AO29" s="233">
        <f ca="1">_xlfn.IFNA(_xlfn.COVARIANCE.S(OFFSET(HOMECELL,MATCH($B$3,DateRange,0)-1,MATCH($A29,DataStreams,0)-1):OFFSET(HOMECELL,MATCH($B$4,DateRange,0)-1,MATCH($A29,DataStreams,0)-1),OFFSET(HOMECELL,MATCH($B$3,DateRange,0)-1,MATCH(AO$6,DataStreams,0)-1):OFFSET(HOMECELL,MATCH($B$4,DateRange,0)-1,MATCH(AO$6,DataStreams,0)-1)),"")</f>
        <v>3.0715043735954619E-3</v>
      </c>
      <c r="AP29" s="233">
        <f ca="1">_xlfn.IFNA(_xlfn.COVARIANCE.S(OFFSET(HOMECELL,MATCH($B$3,DateRange,0)-1,MATCH($A29,DataStreams,0)-1):OFFSET(HOMECELL,MATCH($B$4,DateRange,0)-1,MATCH($A29,DataStreams,0)-1),OFFSET(HOMECELL,MATCH($B$3,DateRange,0)-1,MATCH(AP$6,DataStreams,0)-1):OFFSET(HOMECELL,MATCH($B$4,DateRange,0)-1,MATCH(AP$6,DataStreams,0)-1)),"")</f>
        <v>3.2359513368773961E-3</v>
      </c>
      <c r="AQ29" s="233" t="str">
        <f ca="1">_xlfn.IFNA(_xlfn.COVARIANCE.S(OFFSET(HOMECELL,MATCH($B$3,DateRange,0)-1,MATCH($A29,DataStreams,0)-1):OFFSET(HOMECELL,MATCH($B$4,DateRange,0)-1,MATCH($A29,DataStreams,0)-1),OFFSET(HOMECELL,MATCH($B$3,DateRange,0)-1,MATCH(AQ$6,DataStreams,0)-1):OFFSET(HOMECELL,MATCH($B$4,DateRange,0)-1,MATCH(AQ$6,DataStreams,0)-1)),"")</f>
        <v/>
      </c>
      <c r="AR29" s="233" t="str">
        <f ca="1">_xlfn.IFNA(_xlfn.COVARIANCE.S(OFFSET(HOMECELL,MATCH($B$3,DateRange,0)-1,MATCH($A29,DataStreams,0)-1):OFFSET(HOMECELL,MATCH($B$4,DateRange,0)-1,MATCH($A29,DataStreams,0)-1),OFFSET(HOMECELL,MATCH($B$3,DateRange,0)-1,MATCH(AR$6,DataStreams,0)-1):OFFSET(HOMECELL,MATCH($B$4,DateRange,0)-1,MATCH(AR$6,DataStreams,0)-1)),"")</f>
        <v/>
      </c>
      <c r="AS29" s="233" t="str">
        <f ca="1">_xlfn.IFNA(_xlfn.COVARIANCE.S(OFFSET(HOMECELL,MATCH($B$3,DateRange,0)-1,MATCH($A29,DataStreams,0)-1):OFFSET(HOMECELL,MATCH($B$4,DateRange,0)-1,MATCH($A29,DataStreams,0)-1),OFFSET(HOMECELL,MATCH($B$3,DateRange,0)-1,MATCH(AS$6,DataStreams,0)-1):OFFSET(HOMECELL,MATCH($B$4,DateRange,0)-1,MATCH(AS$6,DataStreams,0)-1)),"")</f>
        <v/>
      </c>
      <c r="AT29" s="233" t="str">
        <f ca="1">_xlfn.IFNA(_xlfn.COVARIANCE.S(OFFSET(HOMECELL,MATCH($B$3,DateRange,0)-1,MATCH($A29,DataStreams,0)-1):OFFSET(HOMECELL,MATCH($B$4,DateRange,0)-1,MATCH($A29,DataStreams,0)-1),OFFSET(HOMECELL,MATCH($B$3,DateRange,0)-1,MATCH(AT$6,DataStreams,0)-1):OFFSET(HOMECELL,MATCH($B$4,DateRange,0)-1,MATCH(AT$6,DataStreams,0)-1)),"")</f>
        <v/>
      </c>
      <c r="AU29" s="233" t="str">
        <f ca="1">_xlfn.IFNA(_xlfn.COVARIANCE.S(OFFSET(HOMECELL,MATCH($B$3,DateRange,0)-1,MATCH($A29,DataStreams,0)-1):OFFSET(HOMECELL,MATCH($B$4,DateRange,0)-1,MATCH($A29,DataStreams,0)-1),OFFSET(HOMECELL,MATCH($B$3,DateRange,0)-1,MATCH(AU$6,DataStreams,0)-1):OFFSET(HOMECELL,MATCH($B$4,DateRange,0)-1,MATCH(AU$6,DataStreams,0)-1)),"")</f>
        <v/>
      </c>
      <c r="AV29" s="233" t="str">
        <f ca="1">_xlfn.IFNA(_xlfn.COVARIANCE.S(OFFSET(HOMECELL,MATCH($B$3,DateRange,0)-1,MATCH($A29,DataStreams,0)-1):OFFSET(HOMECELL,MATCH($B$4,DateRange,0)-1,MATCH($A29,DataStreams,0)-1),OFFSET(HOMECELL,MATCH($B$3,DateRange,0)-1,MATCH(AV$6,DataStreams,0)-1):OFFSET(HOMECELL,MATCH($B$4,DateRange,0)-1,MATCH(AV$6,DataStreams,0)-1)),"")</f>
        <v/>
      </c>
      <c r="AW29" s="233" t="str">
        <f ca="1">_xlfn.IFNA(_xlfn.COVARIANCE.S(OFFSET(HOMECELL,MATCH($B$3,DateRange,0)-1,MATCH($A29,DataStreams,0)-1):OFFSET(HOMECELL,MATCH($B$4,DateRange,0)-1,MATCH($A29,DataStreams,0)-1),OFFSET(HOMECELL,MATCH($B$3,DateRange,0)-1,MATCH(AW$6,DataStreams,0)-1):OFFSET(HOMECELL,MATCH($B$4,DateRange,0)-1,MATCH(AW$6,DataStreams,0)-1)),"")</f>
        <v/>
      </c>
      <c r="AX29" s="233" t="str">
        <f ca="1">_xlfn.IFNA(_xlfn.COVARIANCE.S(OFFSET(HOMECELL,MATCH($B$3,DateRange,0)-1,MATCH($A29,DataStreams,0)-1):OFFSET(HOMECELL,MATCH($B$4,DateRange,0)-1,MATCH($A29,DataStreams,0)-1),OFFSET(HOMECELL,MATCH($B$3,DateRange,0)-1,MATCH(AX$6,DataStreams,0)-1):OFFSET(HOMECELL,MATCH($B$4,DateRange,0)-1,MATCH(AX$6,DataStreams,0)-1)),"")</f>
        <v/>
      </c>
      <c r="AY29" s="233" t="str">
        <f ca="1">_xlfn.IFNA(_xlfn.COVARIANCE.S(OFFSET(HOMECELL,MATCH($B$3,DateRange,0)-1,MATCH($A29,DataStreams,0)-1):OFFSET(HOMECELL,MATCH($B$4,DateRange,0)-1,MATCH($A29,DataStreams,0)-1),OFFSET(HOMECELL,MATCH($B$3,DateRange,0)-1,MATCH(AY$6,DataStreams,0)-1):OFFSET(HOMECELL,MATCH($B$4,DateRange,0)-1,MATCH(AY$6,DataStreams,0)-1)),"")</f>
        <v/>
      </c>
      <c r="AZ29" s="233" t="str">
        <f ca="1">_xlfn.IFNA(_xlfn.COVARIANCE.S(OFFSET(HOMECELL,MATCH($B$3,DateRange,0)-1,MATCH($A29,DataStreams,0)-1):OFFSET(HOMECELL,MATCH($B$4,DateRange,0)-1,MATCH($A29,DataStreams,0)-1),OFFSET(HOMECELL,MATCH($B$3,DateRange,0)-1,MATCH(AZ$6,DataStreams,0)-1):OFFSET(HOMECELL,MATCH($B$4,DateRange,0)-1,MATCH(AZ$6,DataStreams,0)-1)),"")</f>
        <v/>
      </c>
      <c r="BA29" s="233" t="str">
        <f ca="1">_xlfn.IFNA(_xlfn.COVARIANCE.S(OFFSET(HOMECELL,MATCH($B$3,DateRange,0)-1,MATCH($A29,DataStreams,0)-1):OFFSET(HOMECELL,MATCH($B$4,DateRange,0)-1,MATCH($A29,DataStreams,0)-1),OFFSET(HOMECELL,MATCH($B$3,DateRange,0)-1,MATCH(BA$6,DataStreams,0)-1):OFFSET(HOMECELL,MATCH($B$4,DateRange,0)-1,MATCH(BA$6,DataStreams,0)-1)),"")</f>
        <v/>
      </c>
      <c r="BB29" s="233" t="str">
        <f ca="1">_xlfn.IFNA(_xlfn.COVARIANCE.S(OFFSET(HOMECELL,MATCH($B$3,DateRange,0)-1,MATCH($A29,DataStreams,0)-1):OFFSET(HOMECELL,MATCH($B$4,DateRange,0)-1,MATCH($A29,DataStreams,0)-1),OFFSET(HOMECELL,MATCH($B$3,DateRange,0)-1,MATCH(BB$6,DataStreams,0)-1):OFFSET(HOMECELL,MATCH($B$4,DateRange,0)-1,MATCH(BB$6,DataStreams,0)-1)),"")</f>
        <v/>
      </c>
      <c r="BC29" s="236"/>
    </row>
    <row r="30" spans="1:55">
      <c r="A30" s="239" t="str">
        <f ca="1"/>
        <v>PM</v>
      </c>
      <c r="B30" s="233">
        <f ca="1">_xlfn.IFNA(_xlfn.COVARIANCE.S(OFFSET(HOMECELL,MATCH($B$3,DateRange,0)-1,MATCH($A30,DataStreams,0)-1):OFFSET(HOMECELL,MATCH($B$4,DateRange,0)-1,MATCH($A30,DataStreams,0)-1),OFFSET(HOMECELL,MATCH($B$3,DateRange,0)-1,MATCH(B$6,DataStreams,0)-1):OFFSET(HOMECELL,MATCH($B$4,DateRange,0)-1,MATCH(B$6,DataStreams,0)-1)),"")</f>
        <v>7.8205603417205143E-6</v>
      </c>
      <c r="C30" s="233">
        <f ca="1">_xlfn.IFNA(_xlfn.COVARIANCE.S(OFFSET(HOMECELL,MATCH($B$3,DateRange,0)-1,MATCH($A30,DataStreams,0)-1):OFFSET(HOMECELL,MATCH($B$4,DateRange,0)-1,MATCH($A30,DataStreams,0)-1),OFFSET(HOMECELL,MATCH($B$3,DateRange,0)-1,MATCH(C$6,DataStreams,0)-1):OFFSET(HOMECELL,MATCH($B$4,DateRange,0)-1,MATCH(C$6,DataStreams,0)-1)),"")</f>
        <v>1.1729005172149776E-3</v>
      </c>
      <c r="D30" s="233">
        <f ca="1">_xlfn.IFNA(_xlfn.COVARIANCE.S(OFFSET(HOMECELL,MATCH($B$3,DateRange,0)-1,MATCH($A30,DataStreams,0)-1):OFFSET(HOMECELL,MATCH($B$4,DateRange,0)-1,MATCH($A30,DataStreams,0)-1),OFFSET(HOMECELL,MATCH($B$3,DateRange,0)-1,MATCH(D$6,DataStreams,0)-1):OFFSET(HOMECELL,MATCH($B$4,DateRange,0)-1,MATCH(D$6,DataStreams,0)-1)),"")</f>
        <v>2.1629811940156209E-3</v>
      </c>
      <c r="E30" s="233">
        <f ca="1">_xlfn.IFNA(_xlfn.COVARIANCE.S(OFFSET(HOMECELL,MATCH($B$3,DateRange,0)-1,MATCH($A30,DataStreams,0)-1):OFFSET(HOMECELL,MATCH($B$4,DateRange,0)-1,MATCH($A30,DataStreams,0)-1),OFFSET(HOMECELL,MATCH($B$3,DateRange,0)-1,MATCH(E$6,DataStreams,0)-1):OFFSET(HOMECELL,MATCH($B$4,DateRange,0)-1,MATCH(E$6,DataStreams,0)-1)),"")</f>
        <v>1.989217927799606E-3</v>
      </c>
      <c r="F30" s="233">
        <f ca="1">_xlfn.IFNA(_xlfn.COVARIANCE.S(OFFSET(HOMECELL,MATCH($B$3,DateRange,0)-1,MATCH($A30,DataStreams,0)-1):OFFSET(HOMECELL,MATCH($B$4,DateRange,0)-1,MATCH($A30,DataStreams,0)-1),OFFSET(HOMECELL,MATCH($B$3,DateRange,0)-1,MATCH(F$6,DataStreams,0)-1):OFFSET(HOMECELL,MATCH($B$4,DateRange,0)-1,MATCH(F$6,DataStreams,0)-1)),"")</f>
        <v>1.7285968218166692E-3</v>
      </c>
      <c r="G30" s="233">
        <f ca="1">_xlfn.IFNA(_xlfn.COVARIANCE.S(OFFSET(HOMECELL,MATCH($B$3,DateRange,0)-1,MATCH($A30,DataStreams,0)-1):OFFSET(HOMECELL,MATCH($B$4,DateRange,0)-1,MATCH($A30,DataStreams,0)-1),OFFSET(HOMECELL,MATCH($B$3,DateRange,0)-1,MATCH(G$6,DataStreams,0)-1):OFFSET(HOMECELL,MATCH($B$4,DateRange,0)-1,MATCH(G$6,DataStreams,0)-1)),"")</f>
        <v>5.861591159738817E-4</v>
      </c>
      <c r="H30" s="233">
        <f ca="1">_xlfn.IFNA(_xlfn.COVARIANCE.S(OFFSET(HOMECELL,MATCH($B$3,DateRange,0)-1,MATCH($A30,DataStreams,0)-1):OFFSET(HOMECELL,MATCH($B$4,DateRange,0)-1,MATCH($A30,DataStreams,0)-1),OFFSET(HOMECELL,MATCH($B$3,DateRange,0)-1,MATCH(H$6,DataStreams,0)-1):OFFSET(HOMECELL,MATCH($B$4,DateRange,0)-1,MATCH(H$6,DataStreams,0)-1)),"")</f>
        <v>1.6119418939086511E-3</v>
      </c>
      <c r="I30" s="233">
        <f ca="1">_xlfn.IFNA(_xlfn.COVARIANCE.S(OFFSET(HOMECELL,MATCH($B$3,DateRange,0)-1,MATCH($A30,DataStreams,0)-1):OFFSET(HOMECELL,MATCH($B$4,DateRange,0)-1,MATCH($A30,DataStreams,0)-1),OFFSET(HOMECELL,MATCH($B$3,DateRange,0)-1,MATCH(I$6,DataStreams,0)-1):OFFSET(HOMECELL,MATCH($B$4,DateRange,0)-1,MATCH(I$6,DataStreams,0)-1)),"")</f>
        <v>-3.7723037451133611E-4</v>
      </c>
      <c r="J30" s="233">
        <f ca="1">_xlfn.IFNA(_xlfn.COVARIANCE.S(OFFSET(HOMECELL,MATCH($B$3,DateRange,0)-1,MATCH($A30,DataStreams,0)-1):OFFSET(HOMECELL,MATCH($B$4,DateRange,0)-1,MATCH($A30,DataStreams,0)-1),OFFSET(HOMECELL,MATCH($B$3,DateRange,0)-1,MATCH(J$6,DataStreams,0)-1):OFFSET(HOMECELL,MATCH($B$4,DateRange,0)-1,MATCH(J$6,DataStreams,0)-1)),"")</f>
        <v>1.9871332658356784E-3</v>
      </c>
      <c r="K30" s="233">
        <f ca="1">_xlfn.IFNA(_xlfn.COVARIANCE.S(OFFSET(HOMECELL,MATCH($B$3,DateRange,0)-1,MATCH($A30,DataStreams,0)-1):OFFSET(HOMECELL,MATCH($B$4,DateRange,0)-1,MATCH($A30,DataStreams,0)-1),OFFSET(HOMECELL,MATCH($B$3,DateRange,0)-1,MATCH(K$6,DataStreams,0)-1):OFFSET(HOMECELL,MATCH($B$4,DateRange,0)-1,MATCH(K$6,DataStreams,0)-1)),"")</f>
        <v>2.4149521486232649E-3</v>
      </c>
      <c r="L30" s="233">
        <f ca="1">_xlfn.IFNA(_xlfn.COVARIANCE.S(OFFSET(HOMECELL,MATCH($B$3,DateRange,0)-1,MATCH($A30,DataStreams,0)-1):OFFSET(HOMECELL,MATCH($B$4,DateRange,0)-1,MATCH($A30,DataStreams,0)-1),OFFSET(HOMECELL,MATCH($B$3,DateRange,0)-1,MATCH(L$6,DataStreams,0)-1):OFFSET(HOMECELL,MATCH($B$4,DateRange,0)-1,MATCH(L$6,DataStreams,0)-1)),"")</f>
        <v>9.8556906209148055E-4</v>
      </c>
      <c r="M30" s="233">
        <f ca="1">_xlfn.IFNA(_xlfn.COVARIANCE.S(OFFSET(HOMECELL,MATCH($B$3,DateRange,0)-1,MATCH($A30,DataStreams,0)-1):OFFSET(HOMECELL,MATCH($B$4,DateRange,0)-1,MATCH($A30,DataStreams,0)-1),OFFSET(HOMECELL,MATCH($B$3,DateRange,0)-1,MATCH(M$6,DataStreams,0)-1):OFFSET(HOMECELL,MATCH($B$4,DateRange,0)-1,MATCH(M$6,DataStreams,0)-1)),"")</f>
        <v>-6.3014905089813259E-4</v>
      </c>
      <c r="N30" s="233">
        <f ca="1">_xlfn.IFNA(_xlfn.COVARIANCE.S(OFFSET(HOMECELL,MATCH($B$3,DateRange,0)-1,MATCH($A30,DataStreams,0)-1):OFFSET(HOMECELL,MATCH($B$4,DateRange,0)-1,MATCH($A30,DataStreams,0)-1),OFFSET(HOMECELL,MATCH($B$3,DateRange,0)-1,MATCH(N$6,DataStreams,0)-1):OFFSET(HOMECELL,MATCH($B$4,DateRange,0)-1,MATCH(N$6,DataStreams,0)-1)),"")</f>
        <v>3.4106096719252843E-3</v>
      </c>
      <c r="O30" s="233">
        <f ca="1">_xlfn.IFNA(_xlfn.COVARIANCE.S(OFFSET(HOMECELL,MATCH($B$3,DateRange,0)-1,MATCH($A30,DataStreams,0)-1):OFFSET(HOMECELL,MATCH($B$4,DateRange,0)-1,MATCH($A30,DataStreams,0)-1),OFFSET(HOMECELL,MATCH($B$3,DateRange,0)-1,MATCH(O$6,DataStreams,0)-1):OFFSET(HOMECELL,MATCH($B$4,DateRange,0)-1,MATCH(O$6,DataStreams,0)-1)),"")</f>
        <v>2.7027280750550804E-3</v>
      </c>
      <c r="P30" s="233">
        <f ca="1">_xlfn.IFNA(_xlfn.COVARIANCE.S(OFFSET(HOMECELL,MATCH($B$3,DateRange,0)-1,MATCH($A30,DataStreams,0)-1):OFFSET(HOMECELL,MATCH($B$4,DateRange,0)-1,MATCH($A30,DataStreams,0)-1),OFFSET(HOMECELL,MATCH($B$3,DateRange,0)-1,MATCH(P$6,DataStreams,0)-1):OFFSET(HOMECELL,MATCH($B$4,DateRange,0)-1,MATCH(P$6,DataStreams,0)-1)),"")</f>
        <v>2.2376048241237131E-3</v>
      </c>
      <c r="Q30" s="233">
        <f ca="1">_xlfn.IFNA(_xlfn.COVARIANCE.S(OFFSET(HOMECELL,MATCH($B$3,DateRange,0)-1,MATCH($A30,DataStreams,0)-1):OFFSET(HOMECELL,MATCH($B$4,DateRange,0)-1,MATCH($A30,DataStreams,0)-1),OFFSET(HOMECELL,MATCH($B$3,DateRange,0)-1,MATCH(Q$6,DataStreams,0)-1):OFFSET(HOMECELL,MATCH($B$4,DateRange,0)-1,MATCH(Q$6,DataStreams,0)-1)),"")</f>
        <v>3.0409694456521698E-3</v>
      </c>
      <c r="R30" s="233">
        <f ca="1">_xlfn.IFNA(_xlfn.COVARIANCE.S(OFFSET(HOMECELL,MATCH($B$3,DateRange,0)-1,MATCH($A30,DataStreams,0)-1):OFFSET(HOMECELL,MATCH($B$4,DateRange,0)-1,MATCH($A30,DataStreams,0)-1),OFFSET(HOMECELL,MATCH($B$3,DateRange,0)-1,MATCH(R$6,DataStreams,0)-1):OFFSET(HOMECELL,MATCH($B$4,DateRange,0)-1,MATCH(R$6,DataStreams,0)-1)),"")</f>
        <v>5.6692398181026112E-4</v>
      </c>
      <c r="S30" s="233">
        <f ca="1">_xlfn.IFNA(_xlfn.COVARIANCE.S(OFFSET(HOMECELL,MATCH($B$3,DateRange,0)-1,MATCH($A30,DataStreams,0)-1):OFFSET(HOMECELL,MATCH($B$4,DateRange,0)-1,MATCH($A30,DataStreams,0)-1),OFFSET(HOMECELL,MATCH($B$3,DateRange,0)-1,MATCH(S$6,DataStreams,0)-1):OFFSET(HOMECELL,MATCH($B$4,DateRange,0)-1,MATCH(S$6,DataStreams,0)-1)),"")</f>
        <v>2.0772717832040254E-3</v>
      </c>
      <c r="T30" s="233">
        <f ca="1">_xlfn.IFNA(_xlfn.COVARIANCE.S(OFFSET(HOMECELL,MATCH($B$3,DateRange,0)-1,MATCH($A30,DataStreams,0)-1):OFFSET(HOMECELL,MATCH($B$4,DateRange,0)-1,MATCH($A30,DataStreams,0)-1),OFFSET(HOMECELL,MATCH($B$3,DateRange,0)-1,MATCH(T$6,DataStreams,0)-1):OFFSET(HOMECELL,MATCH($B$4,DateRange,0)-1,MATCH(T$6,DataStreams,0)-1)),"")</f>
        <v>4.9638479219030033E-4</v>
      </c>
      <c r="U30" s="233">
        <f ca="1">_xlfn.IFNA(_xlfn.COVARIANCE.S(OFFSET(HOMECELL,MATCH($B$3,DateRange,0)-1,MATCH($A30,DataStreams,0)-1):OFFSET(HOMECELL,MATCH($B$4,DateRange,0)-1,MATCH($A30,DataStreams,0)-1),OFFSET(HOMECELL,MATCH($B$3,DateRange,0)-1,MATCH(U$6,DataStreams,0)-1):OFFSET(HOMECELL,MATCH($B$4,DateRange,0)-1,MATCH(U$6,DataStreams,0)-1)),"")</f>
        <v>-1.5332600479047702E-5</v>
      </c>
      <c r="V30" s="233">
        <f ca="1">_xlfn.IFNA(_xlfn.COVARIANCE.S(OFFSET(HOMECELL,MATCH($B$3,DateRange,0)-1,MATCH($A30,DataStreams,0)-1):OFFSET(HOMECELL,MATCH($B$4,DateRange,0)-1,MATCH($A30,DataStreams,0)-1),OFFSET(HOMECELL,MATCH($B$3,DateRange,0)-1,MATCH(V$6,DataStreams,0)-1):OFFSET(HOMECELL,MATCH($B$4,DateRange,0)-1,MATCH(V$6,DataStreams,0)-1)),"")</f>
        <v>2.2116216952635975E-3</v>
      </c>
      <c r="W30" s="233">
        <f ca="1">_xlfn.IFNA(_xlfn.COVARIANCE.S(OFFSET(HOMECELL,MATCH($B$3,DateRange,0)-1,MATCH($A30,DataStreams,0)-1):OFFSET(HOMECELL,MATCH($B$4,DateRange,0)-1,MATCH($A30,DataStreams,0)-1),OFFSET(HOMECELL,MATCH($B$3,DateRange,0)-1,MATCH(W$6,DataStreams,0)-1):OFFSET(HOMECELL,MATCH($B$4,DateRange,0)-1,MATCH(W$6,DataStreams,0)-1)),"")</f>
        <v>3.9113682982312948E-3</v>
      </c>
      <c r="X30" s="233">
        <f ca="1">_xlfn.IFNA(_xlfn.COVARIANCE.S(OFFSET(HOMECELL,MATCH($B$3,DateRange,0)-1,MATCH($A30,DataStreams,0)-1):OFFSET(HOMECELL,MATCH($B$4,DateRange,0)-1,MATCH($A30,DataStreams,0)-1),OFFSET(HOMECELL,MATCH($B$3,DateRange,0)-1,MATCH(X$6,DataStreams,0)-1):OFFSET(HOMECELL,MATCH($B$4,DateRange,0)-1,MATCH(X$6,DataStreams,0)-1)),"")</f>
        <v>3.1701472152273948E-3</v>
      </c>
      <c r="Y30" s="233">
        <f ca="1">_xlfn.IFNA(_xlfn.COVARIANCE.S(OFFSET(HOMECELL,MATCH($B$3,DateRange,0)-1,MATCH($A30,DataStreams,0)-1):OFFSET(HOMECELL,MATCH($B$4,DateRange,0)-1,MATCH($A30,DataStreams,0)-1),OFFSET(HOMECELL,MATCH($B$3,DateRange,0)-1,MATCH(Y$6,DataStreams,0)-1):OFFSET(HOMECELL,MATCH($B$4,DateRange,0)-1,MATCH(Y$6,DataStreams,0)-1)),"")</f>
        <v>3.8781319950593543E-3</v>
      </c>
      <c r="Z30" s="233">
        <f ca="1">_xlfn.IFNA(_xlfn.COVARIANCE.S(OFFSET(HOMECELL,MATCH($B$3,DateRange,0)-1,MATCH($A30,DataStreams,0)-1):OFFSET(HOMECELL,MATCH($B$4,DateRange,0)-1,MATCH($A30,DataStreams,0)-1),OFFSET(HOMECELL,MATCH($B$3,DateRange,0)-1,MATCH(Z$6,DataStreams,0)-1):OFFSET(HOMECELL,MATCH($B$4,DateRange,0)-1,MATCH(Z$6,DataStreams,0)-1)),"")</f>
        <v>1.2907253259727531E-3</v>
      </c>
      <c r="AA30" s="233">
        <f ca="1">_xlfn.IFNA(_xlfn.COVARIANCE.S(OFFSET(HOMECELL,MATCH($B$3,DateRange,0)-1,MATCH($A30,DataStreams,0)-1):OFFSET(HOMECELL,MATCH($B$4,DateRange,0)-1,MATCH($A30,DataStreams,0)-1),OFFSET(HOMECELL,MATCH($B$3,DateRange,0)-1,MATCH(AA$6,DataStreams,0)-1):OFFSET(HOMECELL,MATCH($B$4,DateRange,0)-1,MATCH(AA$6,DataStreams,0)-1)),"")</f>
        <v>1.8560279294199563E-3</v>
      </c>
      <c r="AB30" s="233">
        <f ca="1">_xlfn.IFNA(_xlfn.COVARIANCE.S(OFFSET(HOMECELL,MATCH($B$3,DateRange,0)-1,MATCH($A30,DataStreams,0)-1):OFFSET(HOMECELL,MATCH($B$4,DateRange,0)-1,MATCH($A30,DataStreams,0)-1),OFFSET(HOMECELL,MATCH($B$3,DateRange,0)-1,MATCH(AB$6,DataStreams,0)-1):OFFSET(HOMECELL,MATCH($B$4,DateRange,0)-1,MATCH(AB$6,DataStreams,0)-1)),"")</f>
        <v>-1.7469723627474282E-4</v>
      </c>
      <c r="AC30" s="233">
        <f ca="1">_xlfn.IFNA(_xlfn.COVARIANCE.S(OFFSET(HOMECELL,MATCH($B$3,DateRange,0)-1,MATCH($A30,DataStreams,0)-1):OFFSET(HOMECELL,MATCH($B$4,DateRange,0)-1,MATCH($A30,DataStreams,0)-1),OFFSET(HOMECELL,MATCH($B$3,DateRange,0)-1,MATCH(AC$6,DataStreams,0)-1):OFFSET(HOMECELL,MATCH($B$4,DateRange,0)-1,MATCH(AC$6,DataStreams,0)-1)),"")</f>
        <v>2.5624562799415928E-3</v>
      </c>
      <c r="AD30" s="233">
        <f ca="1">_xlfn.IFNA(_xlfn.COVARIANCE.S(OFFSET(HOMECELL,MATCH($B$3,DateRange,0)-1,MATCH($A30,DataStreams,0)-1):OFFSET(HOMECELL,MATCH($B$4,DateRange,0)-1,MATCH($A30,DataStreams,0)-1),OFFSET(HOMECELL,MATCH($B$3,DateRange,0)-1,MATCH(AD$6,DataStreams,0)-1):OFFSET(HOMECELL,MATCH($B$4,DateRange,0)-1,MATCH(AD$6,DataStreams,0)-1)),"")</f>
        <v>6.6784540724418903E-4</v>
      </c>
      <c r="AE30" s="233">
        <f ca="1">_xlfn.IFNA(_xlfn.COVARIANCE.S(OFFSET(HOMECELL,MATCH($B$3,DateRange,0)-1,MATCH($A30,DataStreams,0)-1):OFFSET(HOMECELL,MATCH($B$4,DateRange,0)-1,MATCH($A30,DataStreams,0)-1),OFFSET(HOMECELL,MATCH($B$3,DateRange,0)-1,MATCH(AE$6,DataStreams,0)-1):OFFSET(HOMECELL,MATCH($B$4,DateRange,0)-1,MATCH(AE$6,DataStreams,0)-1)),"")</f>
        <v>2.0699662528955243E-3</v>
      </c>
      <c r="AF30" s="233">
        <f ca="1">_xlfn.IFNA(_xlfn.COVARIANCE.S(OFFSET(HOMECELL,MATCH($B$3,DateRange,0)-1,MATCH($A30,DataStreams,0)-1):OFFSET(HOMECELL,MATCH($B$4,DateRange,0)-1,MATCH($A30,DataStreams,0)-1),OFFSET(HOMECELL,MATCH($B$3,DateRange,0)-1,MATCH(AF$6,DataStreams,0)-1):OFFSET(HOMECELL,MATCH($B$4,DateRange,0)-1,MATCH(AF$6,DataStreams,0)-1)),"")</f>
        <v>1.5219004430366172E-3</v>
      </c>
      <c r="AG30" s="233">
        <f ca="1">_xlfn.IFNA(_xlfn.COVARIANCE.S(OFFSET(HOMECELL,MATCH($B$3,DateRange,0)-1,MATCH($A30,DataStreams,0)-1):OFFSET(HOMECELL,MATCH($B$4,DateRange,0)-1,MATCH($A30,DataStreams,0)-1),OFFSET(HOMECELL,MATCH($B$3,DateRange,0)-1,MATCH(AG$6,DataStreams,0)-1):OFFSET(HOMECELL,MATCH($B$4,DateRange,0)-1,MATCH(AG$6,DataStreams,0)-1)),"")</f>
        <v>2.1015502740233658E-3</v>
      </c>
      <c r="AH30" s="233">
        <f ca="1">_xlfn.IFNA(_xlfn.COVARIANCE.S(OFFSET(HOMECELL,MATCH($B$3,DateRange,0)-1,MATCH($A30,DataStreams,0)-1):OFFSET(HOMECELL,MATCH($B$4,DateRange,0)-1,MATCH($A30,DataStreams,0)-1),OFFSET(HOMECELL,MATCH($B$3,DateRange,0)-1,MATCH(AH$6,DataStreams,0)-1):OFFSET(HOMECELL,MATCH($B$4,DateRange,0)-1,MATCH(AH$6,DataStreams,0)-1)),"")</f>
        <v>4.8661511909479341E-4</v>
      </c>
      <c r="AI30" s="233">
        <f ca="1">_xlfn.IFNA(_xlfn.COVARIANCE.S(OFFSET(HOMECELL,MATCH($B$3,DateRange,0)-1,MATCH($A30,DataStreams,0)-1):OFFSET(HOMECELL,MATCH($B$4,DateRange,0)-1,MATCH($A30,DataStreams,0)-1),OFFSET(HOMECELL,MATCH($B$3,DateRange,0)-1,MATCH(AI$6,DataStreams,0)-1):OFFSET(HOMECELL,MATCH($B$4,DateRange,0)-1,MATCH(AI$6,DataStreams,0)-1)),"")</f>
        <v>2.305511899018287E-3</v>
      </c>
      <c r="AJ30" s="233">
        <f ca="1">_xlfn.IFNA(_xlfn.COVARIANCE.S(OFFSET(HOMECELL,MATCH($B$3,DateRange,0)-1,MATCH($A30,DataStreams,0)-1):OFFSET(HOMECELL,MATCH($B$4,DateRange,0)-1,MATCH($A30,DataStreams,0)-1),OFFSET(HOMECELL,MATCH($B$3,DateRange,0)-1,MATCH(AJ$6,DataStreams,0)-1):OFFSET(HOMECELL,MATCH($B$4,DateRange,0)-1,MATCH(AJ$6,DataStreams,0)-1)),"")</f>
        <v>3.44302224684608E-3</v>
      </c>
      <c r="AK30" s="233">
        <f ca="1">_xlfn.IFNA(_xlfn.COVARIANCE.S(OFFSET(HOMECELL,MATCH($B$3,DateRange,0)-1,MATCH($A30,DataStreams,0)-1):OFFSET(HOMECELL,MATCH($B$4,DateRange,0)-1,MATCH($A30,DataStreams,0)-1),OFFSET(HOMECELL,MATCH($B$3,DateRange,0)-1,MATCH(AK$6,DataStreams,0)-1):OFFSET(HOMECELL,MATCH($B$4,DateRange,0)-1,MATCH(AK$6,DataStreams,0)-1)),"")</f>
        <v>3.1573063696327709E-3</v>
      </c>
      <c r="AL30" s="233">
        <f ca="1">_xlfn.IFNA(_xlfn.COVARIANCE.S(OFFSET(HOMECELL,MATCH($B$3,DateRange,0)-1,MATCH($A30,DataStreams,0)-1):OFFSET(HOMECELL,MATCH($B$4,DateRange,0)-1,MATCH($A30,DataStreams,0)-1),OFFSET(HOMECELL,MATCH($B$3,DateRange,0)-1,MATCH(AL$6,DataStreams,0)-1):OFFSET(HOMECELL,MATCH($B$4,DateRange,0)-1,MATCH(AL$6,DataStreams,0)-1)),"")</f>
        <v>4.0977169818119706E-3</v>
      </c>
      <c r="AM30" s="233">
        <f ca="1">_xlfn.IFNA(_xlfn.COVARIANCE.S(OFFSET(HOMECELL,MATCH($B$3,DateRange,0)-1,MATCH($A30,DataStreams,0)-1):OFFSET(HOMECELL,MATCH($B$4,DateRange,0)-1,MATCH($A30,DataStreams,0)-1),OFFSET(HOMECELL,MATCH($B$3,DateRange,0)-1,MATCH(AM$6,DataStreams,0)-1):OFFSET(HOMECELL,MATCH($B$4,DateRange,0)-1,MATCH(AM$6,DataStreams,0)-1)),"")</f>
        <v>-6.1813313868728289E-5</v>
      </c>
      <c r="AN30" s="233">
        <f ca="1">_xlfn.IFNA(_xlfn.COVARIANCE.S(OFFSET(HOMECELL,MATCH($B$3,DateRange,0)-1,MATCH($A30,DataStreams,0)-1):OFFSET(HOMECELL,MATCH($B$4,DateRange,0)-1,MATCH($A30,DataStreams,0)-1),OFFSET(HOMECELL,MATCH($B$3,DateRange,0)-1,MATCH(AN$6,DataStreams,0)-1):OFFSET(HOMECELL,MATCH($B$4,DateRange,0)-1,MATCH(AN$6,DataStreams,0)-1)),"")</f>
        <v>1.4981307568091462E-3</v>
      </c>
      <c r="AO30" s="233">
        <f ca="1">_xlfn.IFNA(_xlfn.COVARIANCE.S(OFFSET(HOMECELL,MATCH($B$3,DateRange,0)-1,MATCH($A30,DataStreams,0)-1):OFFSET(HOMECELL,MATCH($B$4,DateRange,0)-1,MATCH($A30,DataStreams,0)-1),OFFSET(HOMECELL,MATCH($B$3,DateRange,0)-1,MATCH(AO$6,DataStreams,0)-1):OFFSET(HOMECELL,MATCH($B$4,DateRange,0)-1,MATCH(AO$6,DataStreams,0)-1)),"")</f>
        <v>1.9266947696829121E-3</v>
      </c>
      <c r="AP30" s="233">
        <f ca="1">_xlfn.IFNA(_xlfn.COVARIANCE.S(OFFSET(HOMECELL,MATCH($B$3,DateRange,0)-1,MATCH($A30,DataStreams,0)-1):OFFSET(HOMECELL,MATCH($B$4,DateRange,0)-1,MATCH($A30,DataStreams,0)-1),OFFSET(HOMECELL,MATCH($B$3,DateRange,0)-1,MATCH(AP$6,DataStreams,0)-1):OFFSET(HOMECELL,MATCH($B$4,DateRange,0)-1,MATCH(AP$6,DataStreams,0)-1)),"")</f>
        <v>2.5304472025503054E-3</v>
      </c>
      <c r="AQ30" s="233" t="str">
        <f ca="1">_xlfn.IFNA(_xlfn.COVARIANCE.S(OFFSET(HOMECELL,MATCH($B$3,DateRange,0)-1,MATCH($A30,DataStreams,0)-1):OFFSET(HOMECELL,MATCH($B$4,DateRange,0)-1,MATCH($A30,DataStreams,0)-1),OFFSET(HOMECELL,MATCH($B$3,DateRange,0)-1,MATCH(AQ$6,DataStreams,0)-1):OFFSET(HOMECELL,MATCH($B$4,DateRange,0)-1,MATCH(AQ$6,DataStreams,0)-1)),"")</f>
        <v/>
      </c>
      <c r="AR30" s="233" t="str">
        <f ca="1">_xlfn.IFNA(_xlfn.COVARIANCE.S(OFFSET(HOMECELL,MATCH($B$3,DateRange,0)-1,MATCH($A30,DataStreams,0)-1):OFFSET(HOMECELL,MATCH($B$4,DateRange,0)-1,MATCH($A30,DataStreams,0)-1),OFFSET(HOMECELL,MATCH($B$3,DateRange,0)-1,MATCH(AR$6,DataStreams,0)-1):OFFSET(HOMECELL,MATCH($B$4,DateRange,0)-1,MATCH(AR$6,DataStreams,0)-1)),"")</f>
        <v/>
      </c>
      <c r="AS30" s="233" t="str">
        <f ca="1">_xlfn.IFNA(_xlfn.COVARIANCE.S(OFFSET(HOMECELL,MATCH($B$3,DateRange,0)-1,MATCH($A30,DataStreams,0)-1):OFFSET(HOMECELL,MATCH($B$4,DateRange,0)-1,MATCH($A30,DataStreams,0)-1),OFFSET(HOMECELL,MATCH($B$3,DateRange,0)-1,MATCH(AS$6,DataStreams,0)-1):OFFSET(HOMECELL,MATCH($B$4,DateRange,0)-1,MATCH(AS$6,DataStreams,0)-1)),"")</f>
        <v/>
      </c>
      <c r="AT30" s="233" t="str">
        <f ca="1">_xlfn.IFNA(_xlfn.COVARIANCE.S(OFFSET(HOMECELL,MATCH($B$3,DateRange,0)-1,MATCH($A30,DataStreams,0)-1):OFFSET(HOMECELL,MATCH($B$4,DateRange,0)-1,MATCH($A30,DataStreams,0)-1),OFFSET(HOMECELL,MATCH($B$3,DateRange,0)-1,MATCH(AT$6,DataStreams,0)-1):OFFSET(HOMECELL,MATCH($B$4,DateRange,0)-1,MATCH(AT$6,DataStreams,0)-1)),"")</f>
        <v/>
      </c>
      <c r="AU30" s="233" t="str">
        <f ca="1">_xlfn.IFNA(_xlfn.COVARIANCE.S(OFFSET(HOMECELL,MATCH($B$3,DateRange,0)-1,MATCH($A30,DataStreams,0)-1):OFFSET(HOMECELL,MATCH($B$4,DateRange,0)-1,MATCH($A30,DataStreams,0)-1),OFFSET(HOMECELL,MATCH($B$3,DateRange,0)-1,MATCH(AU$6,DataStreams,0)-1):OFFSET(HOMECELL,MATCH($B$4,DateRange,0)-1,MATCH(AU$6,DataStreams,0)-1)),"")</f>
        <v/>
      </c>
      <c r="AV30" s="233" t="str">
        <f ca="1">_xlfn.IFNA(_xlfn.COVARIANCE.S(OFFSET(HOMECELL,MATCH($B$3,DateRange,0)-1,MATCH($A30,DataStreams,0)-1):OFFSET(HOMECELL,MATCH($B$4,DateRange,0)-1,MATCH($A30,DataStreams,0)-1),OFFSET(HOMECELL,MATCH($B$3,DateRange,0)-1,MATCH(AV$6,DataStreams,0)-1):OFFSET(HOMECELL,MATCH($B$4,DateRange,0)-1,MATCH(AV$6,DataStreams,0)-1)),"")</f>
        <v/>
      </c>
      <c r="AW30" s="233" t="str">
        <f ca="1">_xlfn.IFNA(_xlfn.COVARIANCE.S(OFFSET(HOMECELL,MATCH($B$3,DateRange,0)-1,MATCH($A30,DataStreams,0)-1):OFFSET(HOMECELL,MATCH($B$4,DateRange,0)-1,MATCH($A30,DataStreams,0)-1),OFFSET(HOMECELL,MATCH($B$3,DateRange,0)-1,MATCH(AW$6,DataStreams,0)-1):OFFSET(HOMECELL,MATCH($B$4,DateRange,0)-1,MATCH(AW$6,DataStreams,0)-1)),"")</f>
        <v/>
      </c>
      <c r="AX30" s="233" t="str">
        <f ca="1">_xlfn.IFNA(_xlfn.COVARIANCE.S(OFFSET(HOMECELL,MATCH($B$3,DateRange,0)-1,MATCH($A30,DataStreams,0)-1):OFFSET(HOMECELL,MATCH($B$4,DateRange,0)-1,MATCH($A30,DataStreams,0)-1),OFFSET(HOMECELL,MATCH($B$3,DateRange,0)-1,MATCH(AX$6,DataStreams,0)-1):OFFSET(HOMECELL,MATCH($B$4,DateRange,0)-1,MATCH(AX$6,DataStreams,0)-1)),"")</f>
        <v/>
      </c>
      <c r="AY30" s="233" t="str">
        <f ca="1">_xlfn.IFNA(_xlfn.COVARIANCE.S(OFFSET(HOMECELL,MATCH($B$3,DateRange,0)-1,MATCH($A30,DataStreams,0)-1):OFFSET(HOMECELL,MATCH($B$4,DateRange,0)-1,MATCH($A30,DataStreams,0)-1),OFFSET(HOMECELL,MATCH($B$3,DateRange,0)-1,MATCH(AY$6,DataStreams,0)-1):OFFSET(HOMECELL,MATCH($B$4,DateRange,0)-1,MATCH(AY$6,DataStreams,0)-1)),"")</f>
        <v/>
      </c>
      <c r="AZ30" s="233" t="str">
        <f ca="1">_xlfn.IFNA(_xlfn.COVARIANCE.S(OFFSET(HOMECELL,MATCH($B$3,DateRange,0)-1,MATCH($A30,DataStreams,0)-1):OFFSET(HOMECELL,MATCH($B$4,DateRange,0)-1,MATCH($A30,DataStreams,0)-1),OFFSET(HOMECELL,MATCH($B$3,DateRange,0)-1,MATCH(AZ$6,DataStreams,0)-1):OFFSET(HOMECELL,MATCH($B$4,DateRange,0)-1,MATCH(AZ$6,DataStreams,0)-1)),"")</f>
        <v/>
      </c>
      <c r="BA30" s="233" t="str">
        <f ca="1">_xlfn.IFNA(_xlfn.COVARIANCE.S(OFFSET(HOMECELL,MATCH($B$3,DateRange,0)-1,MATCH($A30,DataStreams,0)-1):OFFSET(HOMECELL,MATCH($B$4,DateRange,0)-1,MATCH($A30,DataStreams,0)-1),OFFSET(HOMECELL,MATCH($B$3,DateRange,0)-1,MATCH(BA$6,DataStreams,0)-1):OFFSET(HOMECELL,MATCH($B$4,DateRange,0)-1,MATCH(BA$6,DataStreams,0)-1)),"")</f>
        <v/>
      </c>
      <c r="BB30" s="233" t="str">
        <f ca="1">_xlfn.IFNA(_xlfn.COVARIANCE.S(OFFSET(HOMECELL,MATCH($B$3,DateRange,0)-1,MATCH($A30,DataStreams,0)-1):OFFSET(HOMECELL,MATCH($B$4,DateRange,0)-1,MATCH($A30,DataStreams,0)-1),OFFSET(HOMECELL,MATCH($B$3,DateRange,0)-1,MATCH(BB$6,DataStreams,0)-1):OFFSET(HOMECELL,MATCH($B$4,DateRange,0)-1,MATCH(BB$6,DataStreams,0)-1)),"")</f>
        <v/>
      </c>
      <c r="BC30" s="236"/>
    </row>
    <row r="31" spans="1:55">
      <c r="A31" s="239" t="str">
        <f ca="1"/>
        <v>SAN</v>
      </c>
      <c r="B31" s="233">
        <f ca="1">_xlfn.IFNA(_xlfn.COVARIANCE.S(OFFSET(HOMECELL,MATCH($B$3,DateRange,0)-1,MATCH($A31,DataStreams,0)-1):OFFSET(HOMECELL,MATCH($B$4,DateRange,0)-1,MATCH($A31,DataStreams,0)-1),OFFSET(HOMECELL,MATCH($B$3,DateRange,0)-1,MATCH(B$6,DataStreams,0)-1):OFFSET(HOMECELL,MATCH($B$4,DateRange,0)-1,MATCH(B$6,DataStreams,0)-1)),"")</f>
        <v>4.4615309110632401E-5</v>
      </c>
      <c r="C31" s="233">
        <f ca="1">_xlfn.IFNA(_xlfn.COVARIANCE.S(OFFSET(HOMECELL,MATCH($B$3,DateRange,0)-1,MATCH($A31,DataStreams,0)-1):OFFSET(HOMECELL,MATCH($B$4,DateRange,0)-1,MATCH($A31,DataStreams,0)-1),OFFSET(HOMECELL,MATCH($B$3,DateRange,0)-1,MATCH(C$6,DataStreams,0)-1):OFFSET(HOMECELL,MATCH($B$4,DateRange,0)-1,MATCH(C$6,DataStreams,0)-1)),"")</f>
        <v>2.2707642309641946E-3</v>
      </c>
      <c r="D31" s="233">
        <f ca="1">_xlfn.IFNA(_xlfn.COVARIANCE.S(OFFSET(HOMECELL,MATCH($B$3,DateRange,0)-1,MATCH($A31,DataStreams,0)-1):OFFSET(HOMECELL,MATCH($B$4,DateRange,0)-1,MATCH($A31,DataStreams,0)-1),OFFSET(HOMECELL,MATCH($B$3,DateRange,0)-1,MATCH(D$6,DataStreams,0)-1):OFFSET(HOMECELL,MATCH($B$4,DateRange,0)-1,MATCH(D$6,DataStreams,0)-1)),"")</f>
        <v>3.6911661179953336E-3</v>
      </c>
      <c r="E31" s="233">
        <f ca="1">_xlfn.IFNA(_xlfn.COVARIANCE.S(OFFSET(HOMECELL,MATCH($B$3,DateRange,0)-1,MATCH($A31,DataStreams,0)-1):OFFSET(HOMECELL,MATCH($B$4,DateRange,0)-1,MATCH($A31,DataStreams,0)-1),OFFSET(HOMECELL,MATCH($B$3,DateRange,0)-1,MATCH(E$6,DataStreams,0)-1):OFFSET(HOMECELL,MATCH($B$4,DateRange,0)-1,MATCH(E$6,DataStreams,0)-1)),"")</f>
        <v>3.8209037657512238E-3</v>
      </c>
      <c r="F31" s="233">
        <f ca="1">_xlfn.IFNA(_xlfn.COVARIANCE.S(OFFSET(HOMECELL,MATCH($B$3,DateRange,0)-1,MATCH($A31,DataStreams,0)-1):OFFSET(HOMECELL,MATCH($B$4,DateRange,0)-1,MATCH($A31,DataStreams,0)-1),OFFSET(HOMECELL,MATCH($B$3,DateRange,0)-1,MATCH(F$6,DataStreams,0)-1):OFFSET(HOMECELL,MATCH($B$4,DateRange,0)-1,MATCH(F$6,DataStreams,0)-1)),"")</f>
        <v>3.0414592534286117E-3</v>
      </c>
      <c r="G31" s="233">
        <f ca="1">_xlfn.IFNA(_xlfn.COVARIANCE.S(OFFSET(HOMECELL,MATCH($B$3,DateRange,0)-1,MATCH($A31,DataStreams,0)-1):OFFSET(HOMECELL,MATCH($B$4,DateRange,0)-1,MATCH($A31,DataStreams,0)-1),OFFSET(HOMECELL,MATCH($B$3,DateRange,0)-1,MATCH(G$6,DataStreams,0)-1):OFFSET(HOMECELL,MATCH($B$4,DateRange,0)-1,MATCH(G$6,DataStreams,0)-1)),"")</f>
        <v>1.7512570566699586E-3</v>
      </c>
      <c r="H31" s="233">
        <f ca="1">_xlfn.IFNA(_xlfn.COVARIANCE.S(OFFSET(HOMECELL,MATCH($B$3,DateRange,0)-1,MATCH($A31,DataStreams,0)-1):OFFSET(HOMECELL,MATCH($B$4,DateRange,0)-1,MATCH($A31,DataStreams,0)-1),OFFSET(HOMECELL,MATCH($B$3,DateRange,0)-1,MATCH(H$6,DataStreams,0)-1):OFFSET(HOMECELL,MATCH($B$4,DateRange,0)-1,MATCH(H$6,DataStreams,0)-1)),"")</f>
        <v>1.4025274493757566E-3</v>
      </c>
      <c r="I31" s="233">
        <f ca="1">_xlfn.IFNA(_xlfn.COVARIANCE.S(OFFSET(HOMECELL,MATCH($B$3,DateRange,0)-1,MATCH($A31,DataStreams,0)-1):OFFSET(HOMECELL,MATCH($B$4,DateRange,0)-1,MATCH($A31,DataStreams,0)-1),OFFSET(HOMECELL,MATCH($B$3,DateRange,0)-1,MATCH(I$6,DataStreams,0)-1):OFFSET(HOMECELL,MATCH($B$4,DateRange,0)-1,MATCH(I$6,DataStreams,0)-1)),"")</f>
        <v>2.7699948931174893E-3</v>
      </c>
      <c r="J31" s="233">
        <f ca="1">_xlfn.IFNA(_xlfn.COVARIANCE.S(OFFSET(HOMECELL,MATCH($B$3,DateRange,0)-1,MATCH($A31,DataStreams,0)-1):OFFSET(HOMECELL,MATCH($B$4,DateRange,0)-1,MATCH($A31,DataStreams,0)-1),OFFSET(HOMECELL,MATCH($B$3,DateRange,0)-1,MATCH(J$6,DataStreams,0)-1):OFFSET(HOMECELL,MATCH($B$4,DateRange,0)-1,MATCH(J$6,DataStreams,0)-1)),"")</f>
        <v>2.059269327046176E-3</v>
      </c>
      <c r="K31" s="233">
        <f ca="1">_xlfn.IFNA(_xlfn.COVARIANCE.S(OFFSET(HOMECELL,MATCH($B$3,DateRange,0)-1,MATCH($A31,DataStreams,0)-1):OFFSET(HOMECELL,MATCH($B$4,DateRange,0)-1,MATCH($A31,DataStreams,0)-1),OFFSET(HOMECELL,MATCH($B$3,DateRange,0)-1,MATCH(K$6,DataStreams,0)-1):OFFSET(HOMECELL,MATCH($B$4,DateRange,0)-1,MATCH(K$6,DataStreams,0)-1)),"")</f>
        <v>4.1732829454442788E-3</v>
      </c>
      <c r="L31" s="233">
        <f ca="1">_xlfn.IFNA(_xlfn.COVARIANCE.S(OFFSET(HOMECELL,MATCH($B$3,DateRange,0)-1,MATCH($A31,DataStreams,0)-1):OFFSET(HOMECELL,MATCH($B$4,DateRange,0)-1,MATCH($A31,DataStreams,0)-1),OFFSET(HOMECELL,MATCH($B$3,DateRange,0)-1,MATCH(L$6,DataStreams,0)-1):OFFSET(HOMECELL,MATCH($B$4,DateRange,0)-1,MATCH(L$6,DataStreams,0)-1)),"")</f>
        <v>1.0972377643349792E-3</v>
      </c>
      <c r="M31" s="233">
        <f ca="1">_xlfn.IFNA(_xlfn.COVARIANCE.S(OFFSET(HOMECELL,MATCH($B$3,DateRange,0)-1,MATCH($A31,DataStreams,0)-1):OFFSET(HOMECELL,MATCH($B$4,DateRange,0)-1,MATCH($A31,DataStreams,0)-1),OFFSET(HOMECELL,MATCH($B$3,DateRange,0)-1,MATCH(M$6,DataStreams,0)-1):OFFSET(HOMECELL,MATCH($B$4,DateRange,0)-1,MATCH(M$6,DataStreams,0)-1)),"")</f>
        <v>1.4957952988577893E-3</v>
      </c>
      <c r="N31" s="233">
        <f ca="1">_xlfn.IFNA(_xlfn.COVARIANCE.S(OFFSET(HOMECELL,MATCH($B$3,DateRange,0)-1,MATCH($A31,DataStreams,0)-1):OFFSET(HOMECELL,MATCH($B$4,DateRange,0)-1,MATCH($A31,DataStreams,0)-1),OFFSET(HOMECELL,MATCH($B$3,DateRange,0)-1,MATCH(N$6,DataStreams,0)-1):OFFSET(HOMECELL,MATCH($B$4,DateRange,0)-1,MATCH(N$6,DataStreams,0)-1)),"")</f>
        <v>4.8810662177080823E-3</v>
      </c>
      <c r="O31" s="233">
        <f ca="1">_xlfn.IFNA(_xlfn.COVARIANCE.S(OFFSET(HOMECELL,MATCH($B$3,DateRange,0)-1,MATCH($A31,DataStreams,0)-1):OFFSET(HOMECELL,MATCH($B$4,DateRange,0)-1,MATCH($A31,DataStreams,0)-1),OFFSET(HOMECELL,MATCH($B$3,DateRange,0)-1,MATCH(O$6,DataStreams,0)-1):OFFSET(HOMECELL,MATCH($B$4,DateRange,0)-1,MATCH(O$6,DataStreams,0)-1)),"")</f>
        <v>4.4797209319084813E-3</v>
      </c>
      <c r="P31" s="233">
        <f ca="1">_xlfn.IFNA(_xlfn.COVARIANCE.S(OFFSET(HOMECELL,MATCH($B$3,DateRange,0)-1,MATCH($A31,DataStreams,0)-1):OFFSET(HOMECELL,MATCH($B$4,DateRange,0)-1,MATCH($A31,DataStreams,0)-1),OFFSET(HOMECELL,MATCH($B$3,DateRange,0)-1,MATCH(P$6,DataStreams,0)-1):OFFSET(HOMECELL,MATCH($B$4,DateRange,0)-1,MATCH(P$6,DataStreams,0)-1)),"")</f>
        <v>2.2731427990412352E-3</v>
      </c>
      <c r="Q31" s="233">
        <f ca="1">_xlfn.IFNA(_xlfn.COVARIANCE.S(OFFSET(HOMECELL,MATCH($B$3,DateRange,0)-1,MATCH($A31,DataStreams,0)-1):OFFSET(HOMECELL,MATCH($B$4,DateRange,0)-1,MATCH($A31,DataStreams,0)-1),OFFSET(HOMECELL,MATCH($B$3,DateRange,0)-1,MATCH(Q$6,DataStreams,0)-1):OFFSET(HOMECELL,MATCH($B$4,DateRange,0)-1,MATCH(Q$6,DataStreams,0)-1)),"")</f>
        <v>4.5019700909182444E-3</v>
      </c>
      <c r="R31" s="233">
        <f ca="1">_xlfn.IFNA(_xlfn.COVARIANCE.S(OFFSET(HOMECELL,MATCH($B$3,DateRange,0)-1,MATCH($A31,DataStreams,0)-1):OFFSET(HOMECELL,MATCH($B$4,DateRange,0)-1,MATCH($A31,DataStreams,0)-1),OFFSET(HOMECELL,MATCH($B$3,DateRange,0)-1,MATCH(R$6,DataStreams,0)-1):OFFSET(HOMECELL,MATCH($B$4,DateRange,0)-1,MATCH(R$6,DataStreams,0)-1)),"")</f>
        <v>6.8385831067467541E-4</v>
      </c>
      <c r="S31" s="233">
        <f ca="1">_xlfn.IFNA(_xlfn.COVARIANCE.S(OFFSET(HOMECELL,MATCH($B$3,DateRange,0)-1,MATCH($A31,DataStreams,0)-1):OFFSET(HOMECELL,MATCH($B$4,DateRange,0)-1,MATCH($A31,DataStreams,0)-1),OFFSET(HOMECELL,MATCH($B$3,DateRange,0)-1,MATCH(S$6,DataStreams,0)-1):OFFSET(HOMECELL,MATCH($B$4,DateRange,0)-1,MATCH(S$6,DataStreams,0)-1)),"")</f>
        <v>1.9054781726221251E-3</v>
      </c>
      <c r="T31" s="233">
        <f ca="1">_xlfn.IFNA(_xlfn.COVARIANCE.S(OFFSET(HOMECELL,MATCH($B$3,DateRange,0)-1,MATCH($A31,DataStreams,0)-1):OFFSET(HOMECELL,MATCH($B$4,DateRange,0)-1,MATCH($A31,DataStreams,0)-1),OFFSET(HOMECELL,MATCH($B$3,DateRange,0)-1,MATCH(T$6,DataStreams,0)-1):OFFSET(HOMECELL,MATCH($B$4,DateRange,0)-1,MATCH(T$6,DataStreams,0)-1)),"")</f>
        <v>4.9224328455010069E-3</v>
      </c>
      <c r="U31" s="233">
        <f ca="1">_xlfn.IFNA(_xlfn.COVARIANCE.S(OFFSET(HOMECELL,MATCH($B$3,DateRange,0)-1,MATCH($A31,DataStreams,0)-1):OFFSET(HOMECELL,MATCH($B$4,DateRange,0)-1,MATCH($A31,DataStreams,0)-1),OFFSET(HOMECELL,MATCH($B$3,DateRange,0)-1,MATCH(U$6,DataStreams,0)-1):OFFSET(HOMECELL,MATCH($B$4,DateRange,0)-1,MATCH(U$6,DataStreams,0)-1)),"")</f>
        <v>1.1207745746296565E-3</v>
      </c>
      <c r="V31" s="233">
        <f ca="1">_xlfn.IFNA(_xlfn.COVARIANCE.S(OFFSET(HOMECELL,MATCH($B$3,DateRange,0)-1,MATCH($A31,DataStreams,0)-1):OFFSET(HOMECELL,MATCH($B$4,DateRange,0)-1,MATCH($A31,DataStreams,0)-1),OFFSET(HOMECELL,MATCH($B$3,DateRange,0)-1,MATCH(V$6,DataStreams,0)-1):OFFSET(HOMECELL,MATCH($B$4,DateRange,0)-1,MATCH(V$6,DataStreams,0)-1)),"")</f>
        <v>2.9210364147948119E-3</v>
      </c>
      <c r="W31" s="233">
        <f ca="1">_xlfn.IFNA(_xlfn.COVARIANCE.S(OFFSET(HOMECELL,MATCH($B$3,DateRange,0)-1,MATCH($A31,DataStreams,0)-1):OFFSET(HOMECELL,MATCH($B$4,DateRange,0)-1,MATCH($A31,DataStreams,0)-1),OFFSET(HOMECELL,MATCH($B$3,DateRange,0)-1,MATCH(W$6,DataStreams,0)-1):OFFSET(HOMECELL,MATCH($B$4,DateRange,0)-1,MATCH(W$6,DataStreams,0)-1)),"")</f>
        <v>3.1701472152273948E-3</v>
      </c>
      <c r="X31" s="233">
        <f ca="1">_xlfn.IFNA(_xlfn.COVARIANCE.S(OFFSET(HOMECELL,MATCH($B$3,DateRange,0)-1,MATCH($A31,DataStreams,0)-1):OFFSET(HOMECELL,MATCH($B$4,DateRange,0)-1,MATCH($A31,DataStreams,0)-1),OFFSET(HOMECELL,MATCH($B$3,DateRange,0)-1,MATCH(X$6,DataStreams,0)-1):OFFSET(HOMECELL,MATCH($B$4,DateRange,0)-1,MATCH(X$6,DataStreams,0)-1)),"")</f>
        <v>8.6965368837244768E-3</v>
      </c>
      <c r="Y31" s="233">
        <f ca="1">_xlfn.IFNA(_xlfn.COVARIANCE.S(OFFSET(HOMECELL,MATCH($B$3,DateRange,0)-1,MATCH($A31,DataStreams,0)-1):OFFSET(HOMECELL,MATCH($B$4,DateRange,0)-1,MATCH($A31,DataStreams,0)-1),OFFSET(HOMECELL,MATCH($B$3,DateRange,0)-1,MATCH(Y$6,DataStreams,0)-1):OFFSET(HOMECELL,MATCH($B$4,DateRange,0)-1,MATCH(Y$6,DataStreams,0)-1)),"")</f>
        <v>6.2588161152858715E-3</v>
      </c>
      <c r="Z31" s="233">
        <f ca="1">_xlfn.IFNA(_xlfn.COVARIANCE.S(OFFSET(HOMECELL,MATCH($B$3,DateRange,0)-1,MATCH($A31,DataStreams,0)-1):OFFSET(HOMECELL,MATCH($B$4,DateRange,0)-1,MATCH($A31,DataStreams,0)-1),OFFSET(HOMECELL,MATCH($B$3,DateRange,0)-1,MATCH(Z$6,DataStreams,0)-1):OFFSET(HOMECELL,MATCH($B$4,DateRange,0)-1,MATCH(Z$6,DataStreams,0)-1)),"")</f>
        <v>1.1158335926764237E-3</v>
      </c>
      <c r="AA31" s="233">
        <f ca="1">_xlfn.IFNA(_xlfn.COVARIANCE.S(OFFSET(HOMECELL,MATCH($B$3,DateRange,0)-1,MATCH($A31,DataStreams,0)-1):OFFSET(HOMECELL,MATCH($B$4,DateRange,0)-1,MATCH($A31,DataStreams,0)-1),OFFSET(HOMECELL,MATCH($B$3,DateRange,0)-1,MATCH(AA$6,DataStreams,0)-1):OFFSET(HOMECELL,MATCH($B$4,DateRange,0)-1,MATCH(AA$6,DataStreams,0)-1)),"")</f>
        <v>1.4592863276071942E-3</v>
      </c>
      <c r="AB31" s="233">
        <f ca="1">_xlfn.IFNA(_xlfn.COVARIANCE.S(OFFSET(HOMECELL,MATCH($B$3,DateRange,0)-1,MATCH($A31,DataStreams,0)-1):OFFSET(HOMECELL,MATCH($B$4,DateRange,0)-1,MATCH($A31,DataStreams,0)-1),OFFSET(HOMECELL,MATCH($B$3,DateRange,0)-1,MATCH(AB$6,DataStreams,0)-1):OFFSET(HOMECELL,MATCH($B$4,DateRange,0)-1,MATCH(AB$6,DataStreams,0)-1)),"")</f>
        <v>8.9603845360342917E-4</v>
      </c>
      <c r="AC31" s="233">
        <f ca="1">_xlfn.IFNA(_xlfn.COVARIANCE.S(OFFSET(HOMECELL,MATCH($B$3,DateRange,0)-1,MATCH($A31,DataStreams,0)-1):OFFSET(HOMECELL,MATCH($B$4,DateRange,0)-1,MATCH($A31,DataStreams,0)-1),OFFSET(HOMECELL,MATCH($B$3,DateRange,0)-1,MATCH(AC$6,DataStreams,0)-1):OFFSET(HOMECELL,MATCH($B$4,DateRange,0)-1,MATCH(AC$6,DataStreams,0)-1)),"")</f>
        <v>3.2181410285603371E-3</v>
      </c>
      <c r="AD31" s="233">
        <f ca="1">_xlfn.IFNA(_xlfn.COVARIANCE.S(OFFSET(HOMECELL,MATCH($B$3,DateRange,0)-1,MATCH($A31,DataStreams,0)-1):OFFSET(HOMECELL,MATCH($B$4,DateRange,0)-1,MATCH($A31,DataStreams,0)-1),OFFSET(HOMECELL,MATCH($B$3,DateRange,0)-1,MATCH(AD$6,DataStreams,0)-1):OFFSET(HOMECELL,MATCH($B$4,DateRange,0)-1,MATCH(AD$6,DataStreams,0)-1)),"")</f>
        <v>2.9384833557073215E-4</v>
      </c>
      <c r="AE31" s="233">
        <f ca="1">_xlfn.IFNA(_xlfn.COVARIANCE.S(OFFSET(HOMECELL,MATCH($B$3,DateRange,0)-1,MATCH($A31,DataStreams,0)-1):OFFSET(HOMECELL,MATCH($B$4,DateRange,0)-1,MATCH($A31,DataStreams,0)-1),OFFSET(HOMECELL,MATCH($B$3,DateRange,0)-1,MATCH(AE$6,DataStreams,0)-1):OFFSET(HOMECELL,MATCH($B$4,DateRange,0)-1,MATCH(AE$6,DataStreams,0)-1)),"")</f>
        <v>2.169580095882214E-3</v>
      </c>
      <c r="AF31" s="233">
        <f ca="1">_xlfn.IFNA(_xlfn.COVARIANCE.S(OFFSET(HOMECELL,MATCH($B$3,DateRange,0)-1,MATCH($A31,DataStreams,0)-1):OFFSET(HOMECELL,MATCH($B$4,DateRange,0)-1,MATCH($A31,DataStreams,0)-1),OFFSET(HOMECELL,MATCH($B$3,DateRange,0)-1,MATCH(AF$6,DataStreams,0)-1):OFFSET(HOMECELL,MATCH($B$4,DateRange,0)-1,MATCH(AF$6,DataStreams,0)-1)),"")</f>
        <v>2.6723041960775547E-3</v>
      </c>
      <c r="AG31" s="233">
        <f ca="1">_xlfn.IFNA(_xlfn.COVARIANCE.S(OFFSET(HOMECELL,MATCH($B$3,DateRange,0)-1,MATCH($A31,DataStreams,0)-1):OFFSET(HOMECELL,MATCH($B$4,DateRange,0)-1,MATCH($A31,DataStreams,0)-1),OFFSET(HOMECELL,MATCH($B$3,DateRange,0)-1,MATCH(AG$6,DataStreams,0)-1):OFFSET(HOMECELL,MATCH($B$4,DateRange,0)-1,MATCH(AG$6,DataStreams,0)-1)),"")</f>
        <v>1.3256249926062043E-3</v>
      </c>
      <c r="AH31" s="233">
        <f ca="1">_xlfn.IFNA(_xlfn.COVARIANCE.S(OFFSET(HOMECELL,MATCH($B$3,DateRange,0)-1,MATCH($A31,DataStreams,0)-1):OFFSET(HOMECELL,MATCH($B$4,DateRange,0)-1,MATCH($A31,DataStreams,0)-1),OFFSET(HOMECELL,MATCH($B$3,DateRange,0)-1,MATCH(AH$6,DataStreams,0)-1):OFFSET(HOMECELL,MATCH($B$4,DateRange,0)-1,MATCH(AH$6,DataStreams,0)-1)),"")</f>
        <v>3.2595377768174535E-3</v>
      </c>
      <c r="AI31" s="233">
        <f ca="1">_xlfn.IFNA(_xlfn.COVARIANCE.S(OFFSET(HOMECELL,MATCH($B$3,DateRange,0)-1,MATCH($A31,DataStreams,0)-1):OFFSET(HOMECELL,MATCH($B$4,DateRange,0)-1,MATCH($A31,DataStreams,0)-1),OFFSET(HOMECELL,MATCH($B$3,DateRange,0)-1,MATCH(AI$6,DataStreams,0)-1):OFFSET(HOMECELL,MATCH($B$4,DateRange,0)-1,MATCH(AI$6,DataStreams,0)-1)),"")</f>
        <v>3.0050856916273294E-3</v>
      </c>
      <c r="AJ31" s="233">
        <f ca="1">_xlfn.IFNA(_xlfn.COVARIANCE.S(OFFSET(HOMECELL,MATCH($B$3,DateRange,0)-1,MATCH($A31,DataStreams,0)-1):OFFSET(HOMECELL,MATCH($B$4,DateRange,0)-1,MATCH($A31,DataStreams,0)-1),OFFSET(HOMECELL,MATCH($B$3,DateRange,0)-1,MATCH(AJ$6,DataStreams,0)-1):OFFSET(HOMECELL,MATCH($B$4,DateRange,0)-1,MATCH(AJ$6,DataStreams,0)-1)),"")</f>
        <v>4.2356060668593681E-3</v>
      </c>
      <c r="AK31" s="233">
        <f ca="1">_xlfn.IFNA(_xlfn.COVARIANCE.S(OFFSET(HOMECELL,MATCH($B$3,DateRange,0)-1,MATCH($A31,DataStreams,0)-1):OFFSET(HOMECELL,MATCH($B$4,DateRange,0)-1,MATCH($A31,DataStreams,0)-1),OFFSET(HOMECELL,MATCH($B$3,DateRange,0)-1,MATCH(AK$6,DataStreams,0)-1):OFFSET(HOMECELL,MATCH($B$4,DateRange,0)-1,MATCH(AK$6,DataStreams,0)-1)),"")</f>
        <v>4.0779469525285203E-3</v>
      </c>
      <c r="AL31" s="233">
        <f ca="1">_xlfn.IFNA(_xlfn.COVARIANCE.S(OFFSET(HOMECELL,MATCH($B$3,DateRange,0)-1,MATCH($A31,DataStreams,0)-1):OFFSET(HOMECELL,MATCH($B$4,DateRange,0)-1,MATCH($A31,DataStreams,0)-1),OFFSET(HOMECELL,MATCH($B$3,DateRange,0)-1,MATCH(AL$6,DataStreams,0)-1):OFFSET(HOMECELL,MATCH($B$4,DateRange,0)-1,MATCH(AL$6,DataStreams,0)-1)),"")</f>
        <v>4.8784669714990224E-3</v>
      </c>
      <c r="AM31" s="233">
        <f ca="1">_xlfn.IFNA(_xlfn.COVARIANCE.S(OFFSET(HOMECELL,MATCH($B$3,DateRange,0)-1,MATCH($A31,DataStreams,0)-1):OFFSET(HOMECELL,MATCH($B$4,DateRange,0)-1,MATCH($A31,DataStreams,0)-1),OFFSET(HOMECELL,MATCH($B$3,DateRange,0)-1,MATCH(AM$6,DataStreams,0)-1):OFFSET(HOMECELL,MATCH($B$4,DateRange,0)-1,MATCH(AM$6,DataStreams,0)-1)),"")</f>
        <v>8.1950203232288639E-4</v>
      </c>
      <c r="AN31" s="233">
        <f ca="1">_xlfn.IFNA(_xlfn.COVARIANCE.S(OFFSET(HOMECELL,MATCH($B$3,DateRange,0)-1,MATCH($A31,DataStreams,0)-1):OFFSET(HOMECELL,MATCH($B$4,DateRange,0)-1,MATCH($A31,DataStreams,0)-1),OFFSET(HOMECELL,MATCH($B$3,DateRange,0)-1,MATCH(AN$6,DataStreams,0)-1):OFFSET(HOMECELL,MATCH($B$4,DateRange,0)-1,MATCH(AN$6,DataStreams,0)-1)),"")</f>
        <v>2.8009275576414004E-3</v>
      </c>
      <c r="AO31" s="233">
        <f ca="1">_xlfn.IFNA(_xlfn.COVARIANCE.S(OFFSET(HOMECELL,MATCH($B$3,DateRange,0)-1,MATCH($A31,DataStreams,0)-1):OFFSET(HOMECELL,MATCH($B$4,DateRange,0)-1,MATCH($A31,DataStreams,0)-1),OFFSET(HOMECELL,MATCH($B$3,DateRange,0)-1,MATCH(AO$6,DataStreams,0)-1):OFFSET(HOMECELL,MATCH($B$4,DateRange,0)-1,MATCH(AO$6,DataStreams,0)-1)),"")</f>
        <v>2.0890014606261714E-3</v>
      </c>
      <c r="AP31" s="233">
        <f ca="1">_xlfn.IFNA(_xlfn.COVARIANCE.S(OFFSET(HOMECELL,MATCH($B$3,DateRange,0)-1,MATCH($A31,DataStreams,0)-1):OFFSET(HOMECELL,MATCH($B$4,DateRange,0)-1,MATCH($A31,DataStreams,0)-1),OFFSET(HOMECELL,MATCH($B$3,DateRange,0)-1,MATCH(AP$6,DataStreams,0)-1):OFFSET(HOMECELL,MATCH($B$4,DateRange,0)-1,MATCH(AP$6,DataStreams,0)-1)),"")</f>
        <v>2.761009190624315E-3</v>
      </c>
      <c r="AQ31" s="233" t="str">
        <f ca="1">_xlfn.IFNA(_xlfn.COVARIANCE.S(OFFSET(HOMECELL,MATCH($B$3,DateRange,0)-1,MATCH($A31,DataStreams,0)-1):OFFSET(HOMECELL,MATCH($B$4,DateRange,0)-1,MATCH($A31,DataStreams,0)-1),OFFSET(HOMECELL,MATCH($B$3,DateRange,0)-1,MATCH(AQ$6,DataStreams,0)-1):OFFSET(HOMECELL,MATCH($B$4,DateRange,0)-1,MATCH(AQ$6,DataStreams,0)-1)),"")</f>
        <v/>
      </c>
      <c r="AR31" s="233" t="str">
        <f ca="1">_xlfn.IFNA(_xlfn.COVARIANCE.S(OFFSET(HOMECELL,MATCH($B$3,DateRange,0)-1,MATCH($A31,DataStreams,0)-1):OFFSET(HOMECELL,MATCH($B$4,DateRange,0)-1,MATCH($A31,DataStreams,0)-1),OFFSET(HOMECELL,MATCH($B$3,DateRange,0)-1,MATCH(AR$6,DataStreams,0)-1):OFFSET(HOMECELL,MATCH($B$4,DateRange,0)-1,MATCH(AR$6,DataStreams,0)-1)),"")</f>
        <v/>
      </c>
      <c r="AS31" s="233" t="str">
        <f ca="1">_xlfn.IFNA(_xlfn.COVARIANCE.S(OFFSET(HOMECELL,MATCH($B$3,DateRange,0)-1,MATCH($A31,DataStreams,0)-1):OFFSET(HOMECELL,MATCH($B$4,DateRange,0)-1,MATCH($A31,DataStreams,0)-1),OFFSET(HOMECELL,MATCH($B$3,DateRange,0)-1,MATCH(AS$6,DataStreams,0)-1):OFFSET(HOMECELL,MATCH($B$4,DateRange,0)-1,MATCH(AS$6,DataStreams,0)-1)),"")</f>
        <v/>
      </c>
      <c r="AT31" s="233" t="str">
        <f ca="1">_xlfn.IFNA(_xlfn.COVARIANCE.S(OFFSET(HOMECELL,MATCH($B$3,DateRange,0)-1,MATCH($A31,DataStreams,0)-1):OFFSET(HOMECELL,MATCH($B$4,DateRange,0)-1,MATCH($A31,DataStreams,0)-1),OFFSET(HOMECELL,MATCH($B$3,DateRange,0)-1,MATCH(AT$6,DataStreams,0)-1):OFFSET(HOMECELL,MATCH($B$4,DateRange,0)-1,MATCH(AT$6,DataStreams,0)-1)),"")</f>
        <v/>
      </c>
      <c r="AU31" s="233" t="str">
        <f ca="1">_xlfn.IFNA(_xlfn.COVARIANCE.S(OFFSET(HOMECELL,MATCH($B$3,DateRange,0)-1,MATCH($A31,DataStreams,0)-1):OFFSET(HOMECELL,MATCH($B$4,DateRange,0)-1,MATCH($A31,DataStreams,0)-1),OFFSET(HOMECELL,MATCH($B$3,DateRange,0)-1,MATCH(AU$6,DataStreams,0)-1):OFFSET(HOMECELL,MATCH($B$4,DateRange,0)-1,MATCH(AU$6,DataStreams,0)-1)),"")</f>
        <v/>
      </c>
      <c r="AV31" s="233" t="str">
        <f ca="1">_xlfn.IFNA(_xlfn.COVARIANCE.S(OFFSET(HOMECELL,MATCH($B$3,DateRange,0)-1,MATCH($A31,DataStreams,0)-1):OFFSET(HOMECELL,MATCH($B$4,DateRange,0)-1,MATCH($A31,DataStreams,0)-1),OFFSET(HOMECELL,MATCH($B$3,DateRange,0)-1,MATCH(AV$6,DataStreams,0)-1):OFFSET(HOMECELL,MATCH($B$4,DateRange,0)-1,MATCH(AV$6,DataStreams,0)-1)),"")</f>
        <v/>
      </c>
      <c r="AW31" s="233" t="str">
        <f ca="1">_xlfn.IFNA(_xlfn.COVARIANCE.S(OFFSET(HOMECELL,MATCH($B$3,DateRange,0)-1,MATCH($A31,DataStreams,0)-1):OFFSET(HOMECELL,MATCH($B$4,DateRange,0)-1,MATCH($A31,DataStreams,0)-1),OFFSET(HOMECELL,MATCH($B$3,DateRange,0)-1,MATCH(AW$6,DataStreams,0)-1):OFFSET(HOMECELL,MATCH($B$4,DateRange,0)-1,MATCH(AW$6,DataStreams,0)-1)),"")</f>
        <v/>
      </c>
      <c r="AX31" s="233" t="str">
        <f ca="1">_xlfn.IFNA(_xlfn.COVARIANCE.S(OFFSET(HOMECELL,MATCH($B$3,DateRange,0)-1,MATCH($A31,DataStreams,0)-1):OFFSET(HOMECELL,MATCH($B$4,DateRange,0)-1,MATCH($A31,DataStreams,0)-1),OFFSET(HOMECELL,MATCH($B$3,DateRange,0)-1,MATCH(AX$6,DataStreams,0)-1):OFFSET(HOMECELL,MATCH($B$4,DateRange,0)-1,MATCH(AX$6,DataStreams,0)-1)),"")</f>
        <v/>
      </c>
      <c r="AY31" s="233" t="str">
        <f ca="1">_xlfn.IFNA(_xlfn.COVARIANCE.S(OFFSET(HOMECELL,MATCH($B$3,DateRange,0)-1,MATCH($A31,DataStreams,0)-1):OFFSET(HOMECELL,MATCH($B$4,DateRange,0)-1,MATCH($A31,DataStreams,0)-1),OFFSET(HOMECELL,MATCH($B$3,DateRange,0)-1,MATCH(AY$6,DataStreams,0)-1):OFFSET(HOMECELL,MATCH($B$4,DateRange,0)-1,MATCH(AY$6,DataStreams,0)-1)),"")</f>
        <v/>
      </c>
      <c r="AZ31" s="233" t="str">
        <f ca="1">_xlfn.IFNA(_xlfn.COVARIANCE.S(OFFSET(HOMECELL,MATCH($B$3,DateRange,0)-1,MATCH($A31,DataStreams,0)-1):OFFSET(HOMECELL,MATCH($B$4,DateRange,0)-1,MATCH($A31,DataStreams,0)-1),OFFSET(HOMECELL,MATCH($B$3,DateRange,0)-1,MATCH(AZ$6,DataStreams,0)-1):OFFSET(HOMECELL,MATCH($B$4,DateRange,0)-1,MATCH(AZ$6,DataStreams,0)-1)),"")</f>
        <v/>
      </c>
      <c r="BA31" s="233" t="str">
        <f ca="1">_xlfn.IFNA(_xlfn.COVARIANCE.S(OFFSET(HOMECELL,MATCH($B$3,DateRange,0)-1,MATCH($A31,DataStreams,0)-1):OFFSET(HOMECELL,MATCH($B$4,DateRange,0)-1,MATCH($A31,DataStreams,0)-1),OFFSET(HOMECELL,MATCH($B$3,DateRange,0)-1,MATCH(BA$6,DataStreams,0)-1):OFFSET(HOMECELL,MATCH($B$4,DateRange,0)-1,MATCH(BA$6,DataStreams,0)-1)),"")</f>
        <v/>
      </c>
      <c r="BB31" s="233" t="str">
        <f ca="1">_xlfn.IFNA(_xlfn.COVARIANCE.S(OFFSET(HOMECELL,MATCH($B$3,DateRange,0)-1,MATCH($A31,DataStreams,0)-1):OFFSET(HOMECELL,MATCH($B$4,DateRange,0)-1,MATCH($A31,DataStreams,0)-1),OFFSET(HOMECELL,MATCH($B$3,DateRange,0)-1,MATCH(BB$6,DataStreams,0)-1):OFFSET(HOMECELL,MATCH($B$4,DateRange,0)-1,MATCH(BB$6,DataStreams,0)-1)),"")</f>
        <v/>
      </c>
      <c r="BC31" s="236"/>
    </row>
    <row r="32" spans="1:55">
      <c r="A32" s="239" t="str">
        <f ca="1"/>
        <v>SLB</v>
      </c>
      <c r="B32" s="233">
        <f ca="1">_xlfn.IFNA(_xlfn.COVARIANCE.S(OFFSET(HOMECELL,MATCH($B$3,DateRange,0)-1,MATCH($A32,DataStreams,0)-1):OFFSET(HOMECELL,MATCH($B$4,DateRange,0)-1,MATCH($A32,DataStreams,0)-1),OFFSET(HOMECELL,MATCH($B$3,DateRange,0)-1,MATCH(B$6,DataStreams,0)-1):OFFSET(HOMECELL,MATCH($B$4,DateRange,0)-1,MATCH(B$6,DataStreams,0)-1)),"")</f>
        <v>-3.5842921563046388E-5</v>
      </c>
      <c r="C32" s="233">
        <f ca="1">_xlfn.IFNA(_xlfn.COVARIANCE.S(OFFSET(HOMECELL,MATCH($B$3,DateRange,0)-1,MATCH($A32,DataStreams,0)-1):OFFSET(HOMECELL,MATCH($B$4,DateRange,0)-1,MATCH($A32,DataStreams,0)-1),OFFSET(HOMECELL,MATCH($B$3,DateRange,0)-1,MATCH(C$6,DataStreams,0)-1):OFFSET(HOMECELL,MATCH($B$4,DateRange,0)-1,MATCH(C$6,DataStreams,0)-1)),"")</f>
        <v>2.0880516303664275E-3</v>
      </c>
      <c r="D32" s="233">
        <f ca="1">_xlfn.IFNA(_xlfn.COVARIANCE.S(OFFSET(HOMECELL,MATCH($B$3,DateRange,0)-1,MATCH($A32,DataStreams,0)-1):OFFSET(HOMECELL,MATCH($B$4,DateRange,0)-1,MATCH($A32,DataStreams,0)-1),OFFSET(HOMECELL,MATCH($B$3,DateRange,0)-1,MATCH(D$6,DataStreams,0)-1):OFFSET(HOMECELL,MATCH($B$4,DateRange,0)-1,MATCH(D$6,DataStreams,0)-1)),"")</f>
        <v>3.4789083910286706E-3</v>
      </c>
      <c r="E32" s="233">
        <f ca="1">_xlfn.IFNA(_xlfn.COVARIANCE.S(OFFSET(HOMECELL,MATCH($B$3,DateRange,0)-1,MATCH($A32,DataStreams,0)-1):OFFSET(HOMECELL,MATCH($B$4,DateRange,0)-1,MATCH($A32,DataStreams,0)-1),OFFSET(HOMECELL,MATCH($B$3,DateRange,0)-1,MATCH(E$6,DataStreams,0)-1):OFFSET(HOMECELL,MATCH($B$4,DateRange,0)-1,MATCH(E$6,DataStreams,0)-1)),"")</f>
        <v>4.1114018042144188E-3</v>
      </c>
      <c r="F32" s="233">
        <f ca="1">_xlfn.IFNA(_xlfn.COVARIANCE.S(OFFSET(HOMECELL,MATCH($B$3,DateRange,0)-1,MATCH($A32,DataStreams,0)-1):OFFSET(HOMECELL,MATCH($B$4,DateRange,0)-1,MATCH($A32,DataStreams,0)-1),OFFSET(HOMECELL,MATCH($B$3,DateRange,0)-1,MATCH(F$6,DataStreams,0)-1):OFFSET(HOMECELL,MATCH($B$4,DateRange,0)-1,MATCH(F$6,DataStreams,0)-1)),"")</f>
        <v>3.0901044727078253E-3</v>
      </c>
      <c r="G32" s="233">
        <f ca="1">_xlfn.IFNA(_xlfn.COVARIANCE.S(OFFSET(HOMECELL,MATCH($B$3,DateRange,0)-1,MATCH($A32,DataStreams,0)-1):OFFSET(HOMECELL,MATCH($B$4,DateRange,0)-1,MATCH($A32,DataStreams,0)-1),OFFSET(HOMECELL,MATCH($B$3,DateRange,0)-1,MATCH(G$6,DataStreams,0)-1):OFFSET(HOMECELL,MATCH($B$4,DateRange,0)-1,MATCH(G$6,DataStreams,0)-1)),"")</f>
        <v>1.0913505797683536E-3</v>
      </c>
      <c r="H32" s="233">
        <f ca="1">_xlfn.IFNA(_xlfn.COVARIANCE.S(OFFSET(HOMECELL,MATCH($B$3,DateRange,0)-1,MATCH($A32,DataStreams,0)-1):OFFSET(HOMECELL,MATCH($B$4,DateRange,0)-1,MATCH($A32,DataStreams,0)-1),OFFSET(HOMECELL,MATCH($B$3,DateRange,0)-1,MATCH(H$6,DataStreams,0)-1):OFFSET(HOMECELL,MATCH($B$4,DateRange,0)-1,MATCH(H$6,DataStreams,0)-1)),"")</f>
        <v>1.5577915196736927E-3</v>
      </c>
      <c r="I32" s="233">
        <f ca="1">_xlfn.IFNA(_xlfn.COVARIANCE.S(OFFSET(HOMECELL,MATCH($B$3,DateRange,0)-1,MATCH($A32,DataStreams,0)-1):OFFSET(HOMECELL,MATCH($B$4,DateRange,0)-1,MATCH($A32,DataStreams,0)-1),OFFSET(HOMECELL,MATCH($B$3,DateRange,0)-1,MATCH(I$6,DataStreams,0)-1):OFFSET(HOMECELL,MATCH($B$4,DateRange,0)-1,MATCH(I$6,DataStreams,0)-1)),"")</f>
        <v>1.4370583561962389E-3</v>
      </c>
      <c r="J32" s="233">
        <f ca="1">_xlfn.IFNA(_xlfn.COVARIANCE.S(OFFSET(HOMECELL,MATCH($B$3,DateRange,0)-1,MATCH($A32,DataStreams,0)-1):OFFSET(HOMECELL,MATCH($B$4,DateRange,0)-1,MATCH($A32,DataStreams,0)-1),OFFSET(HOMECELL,MATCH($B$3,DateRange,0)-1,MATCH(J$6,DataStreams,0)-1):OFFSET(HOMECELL,MATCH($B$4,DateRange,0)-1,MATCH(J$6,DataStreams,0)-1)),"")</f>
        <v>3.2897635708876356E-3</v>
      </c>
      <c r="K32" s="233">
        <f ca="1">_xlfn.IFNA(_xlfn.COVARIANCE.S(OFFSET(HOMECELL,MATCH($B$3,DateRange,0)-1,MATCH($A32,DataStreams,0)-1):OFFSET(HOMECELL,MATCH($B$4,DateRange,0)-1,MATCH($A32,DataStreams,0)-1),OFFSET(HOMECELL,MATCH($B$3,DateRange,0)-1,MATCH(K$6,DataStreams,0)-1):OFFSET(HOMECELL,MATCH($B$4,DateRange,0)-1,MATCH(K$6,DataStreams,0)-1)),"")</f>
        <v>4.5408486759879836E-3</v>
      </c>
      <c r="L32" s="233">
        <f ca="1">_xlfn.IFNA(_xlfn.COVARIANCE.S(OFFSET(HOMECELL,MATCH($B$3,DateRange,0)-1,MATCH($A32,DataStreams,0)-1):OFFSET(HOMECELL,MATCH($B$4,DateRange,0)-1,MATCH($A32,DataStreams,0)-1),OFFSET(HOMECELL,MATCH($B$3,DateRange,0)-1,MATCH(L$6,DataStreams,0)-1):OFFSET(HOMECELL,MATCH($B$4,DateRange,0)-1,MATCH(L$6,DataStreams,0)-1)),"")</f>
        <v>1.7413735285783047E-3</v>
      </c>
      <c r="M32" s="233">
        <f ca="1">_xlfn.IFNA(_xlfn.COVARIANCE.S(OFFSET(HOMECELL,MATCH($B$3,DateRange,0)-1,MATCH($A32,DataStreams,0)-1):OFFSET(HOMECELL,MATCH($B$4,DateRange,0)-1,MATCH($A32,DataStreams,0)-1),OFFSET(HOMECELL,MATCH($B$3,DateRange,0)-1,MATCH(M$6,DataStreams,0)-1):OFFSET(HOMECELL,MATCH($B$4,DateRange,0)-1,MATCH(M$6,DataStreams,0)-1)),"")</f>
        <v>2.2285527778963645E-4</v>
      </c>
      <c r="N32" s="233">
        <f ca="1">_xlfn.IFNA(_xlfn.COVARIANCE.S(OFFSET(HOMECELL,MATCH($B$3,DateRange,0)-1,MATCH($A32,DataStreams,0)-1):OFFSET(HOMECELL,MATCH($B$4,DateRange,0)-1,MATCH($A32,DataStreams,0)-1),OFFSET(HOMECELL,MATCH($B$3,DateRange,0)-1,MATCH(N$6,DataStreams,0)-1):OFFSET(HOMECELL,MATCH($B$4,DateRange,0)-1,MATCH(N$6,DataStreams,0)-1)),"")</f>
        <v>3.1196136425279569E-3</v>
      </c>
      <c r="O32" s="233">
        <f ca="1">_xlfn.IFNA(_xlfn.COVARIANCE.S(OFFSET(HOMECELL,MATCH($B$3,DateRange,0)-1,MATCH($A32,DataStreams,0)-1):OFFSET(HOMECELL,MATCH($B$4,DateRange,0)-1,MATCH($A32,DataStreams,0)-1),OFFSET(HOMECELL,MATCH($B$3,DateRange,0)-1,MATCH(O$6,DataStreams,0)-1):OFFSET(HOMECELL,MATCH($B$4,DateRange,0)-1,MATCH(O$6,DataStreams,0)-1)),"")</f>
        <v>6.8895323191288391E-3</v>
      </c>
      <c r="P32" s="233">
        <f ca="1">_xlfn.IFNA(_xlfn.COVARIANCE.S(OFFSET(HOMECELL,MATCH($B$3,DateRange,0)-1,MATCH($A32,DataStreams,0)-1):OFFSET(HOMECELL,MATCH($B$4,DateRange,0)-1,MATCH($A32,DataStreams,0)-1),OFFSET(HOMECELL,MATCH($B$3,DateRange,0)-1,MATCH(P$6,DataStreams,0)-1):OFFSET(HOMECELL,MATCH($B$4,DateRange,0)-1,MATCH(P$6,DataStreams,0)-1)),"")</f>
        <v>4.3788687590037142E-3</v>
      </c>
      <c r="Q32" s="233">
        <f ca="1">_xlfn.IFNA(_xlfn.COVARIANCE.S(OFFSET(HOMECELL,MATCH($B$3,DateRange,0)-1,MATCH($A32,DataStreams,0)-1):OFFSET(HOMECELL,MATCH($B$4,DateRange,0)-1,MATCH($A32,DataStreams,0)-1),OFFSET(HOMECELL,MATCH($B$3,DateRange,0)-1,MATCH(Q$6,DataStreams,0)-1):OFFSET(HOMECELL,MATCH($B$4,DateRange,0)-1,MATCH(Q$6,DataStreams,0)-1)),"")</f>
        <v>4.1542346701746221E-3</v>
      </c>
      <c r="R32" s="233">
        <f ca="1">_xlfn.IFNA(_xlfn.COVARIANCE.S(OFFSET(HOMECELL,MATCH($B$3,DateRange,0)-1,MATCH($A32,DataStreams,0)-1):OFFSET(HOMECELL,MATCH($B$4,DateRange,0)-1,MATCH($A32,DataStreams,0)-1),OFFSET(HOMECELL,MATCH($B$3,DateRange,0)-1,MATCH(R$6,DataStreams,0)-1):OFFSET(HOMECELL,MATCH($B$4,DateRange,0)-1,MATCH(R$6,DataStreams,0)-1)),"")</f>
        <v>3.3110474170527004E-4</v>
      </c>
      <c r="S32" s="233">
        <f ca="1">_xlfn.IFNA(_xlfn.COVARIANCE.S(OFFSET(HOMECELL,MATCH($B$3,DateRange,0)-1,MATCH($A32,DataStreams,0)-1):OFFSET(HOMECELL,MATCH($B$4,DateRange,0)-1,MATCH($A32,DataStreams,0)-1),OFFSET(HOMECELL,MATCH($B$3,DateRange,0)-1,MATCH(S$6,DataStreams,0)-1):OFFSET(HOMECELL,MATCH($B$4,DateRange,0)-1,MATCH(S$6,DataStreams,0)-1)),"")</f>
        <v>4.3068181081691624E-3</v>
      </c>
      <c r="T32" s="233">
        <f ca="1">_xlfn.IFNA(_xlfn.COVARIANCE.S(OFFSET(HOMECELL,MATCH($B$3,DateRange,0)-1,MATCH($A32,DataStreams,0)-1):OFFSET(HOMECELL,MATCH($B$4,DateRange,0)-1,MATCH($A32,DataStreams,0)-1),OFFSET(HOMECELL,MATCH($B$3,DateRange,0)-1,MATCH(T$6,DataStreams,0)-1):OFFSET(HOMECELL,MATCH($B$4,DateRange,0)-1,MATCH(T$6,DataStreams,0)-1)),"")</f>
        <v>3.1443774595490905E-3</v>
      </c>
      <c r="U32" s="233">
        <f ca="1">_xlfn.IFNA(_xlfn.COVARIANCE.S(OFFSET(HOMECELL,MATCH($B$3,DateRange,0)-1,MATCH($A32,DataStreams,0)-1):OFFSET(HOMECELL,MATCH($B$4,DateRange,0)-1,MATCH($A32,DataStreams,0)-1),OFFSET(HOMECELL,MATCH($B$3,DateRange,0)-1,MATCH(U$6,DataStreams,0)-1):OFFSET(HOMECELL,MATCH($B$4,DateRange,0)-1,MATCH(U$6,DataStreams,0)-1)),"")</f>
        <v>-5.4805721119277455E-4</v>
      </c>
      <c r="V32" s="233">
        <f ca="1">_xlfn.IFNA(_xlfn.COVARIANCE.S(OFFSET(HOMECELL,MATCH($B$3,DateRange,0)-1,MATCH($A32,DataStreams,0)-1):OFFSET(HOMECELL,MATCH($B$4,DateRange,0)-1,MATCH($A32,DataStreams,0)-1),OFFSET(HOMECELL,MATCH($B$3,DateRange,0)-1,MATCH(V$6,DataStreams,0)-1):OFFSET(HOMECELL,MATCH($B$4,DateRange,0)-1,MATCH(V$6,DataStreams,0)-1)),"")</f>
        <v>3.1321328999388228E-3</v>
      </c>
      <c r="W32" s="233">
        <f ca="1">_xlfn.IFNA(_xlfn.COVARIANCE.S(OFFSET(HOMECELL,MATCH($B$3,DateRange,0)-1,MATCH($A32,DataStreams,0)-1):OFFSET(HOMECELL,MATCH($B$4,DateRange,0)-1,MATCH($A32,DataStreams,0)-1),OFFSET(HOMECELL,MATCH($B$3,DateRange,0)-1,MATCH(W$6,DataStreams,0)-1):OFFSET(HOMECELL,MATCH($B$4,DateRange,0)-1,MATCH(W$6,DataStreams,0)-1)),"")</f>
        <v>3.8781319950593543E-3</v>
      </c>
      <c r="X32" s="233">
        <f ca="1">_xlfn.IFNA(_xlfn.COVARIANCE.S(OFFSET(HOMECELL,MATCH($B$3,DateRange,0)-1,MATCH($A32,DataStreams,0)-1):OFFSET(HOMECELL,MATCH($B$4,DateRange,0)-1,MATCH($A32,DataStreams,0)-1),OFFSET(HOMECELL,MATCH($B$3,DateRange,0)-1,MATCH(X$6,DataStreams,0)-1):OFFSET(HOMECELL,MATCH($B$4,DateRange,0)-1,MATCH(X$6,DataStreams,0)-1)),"")</f>
        <v>6.2588161152858715E-3</v>
      </c>
      <c r="Y32" s="233">
        <f ca="1">_xlfn.IFNA(_xlfn.COVARIANCE.S(OFFSET(HOMECELL,MATCH($B$3,DateRange,0)-1,MATCH($A32,DataStreams,0)-1):OFFSET(HOMECELL,MATCH($B$4,DateRange,0)-1,MATCH($A32,DataStreams,0)-1),OFFSET(HOMECELL,MATCH($B$3,DateRange,0)-1,MATCH(Y$6,DataStreams,0)-1):OFFSET(HOMECELL,MATCH($B$4,DateRange,0)-1,MATCH(Y$6,DataStreams,0)-1)),"")</f>
        <v>1.5669932023958163E-2</v>
      </c>
      <c r="Z32" s="233">
        <f ca="1">_xlfn.IFNA(_xlfn.COVARIANCE.S(OFFSET(HOMECELL,MATCH($B$3,DateRange,0)-1,MATCH($A32,DataStreams,0)-1):OFFSET(HOMECELL,MATCH($B$4,DateRange,0)-1,MATCH($A32,DataStreams,0)-1),OFFSET(HOMECELL,MATCH($B$3,DateRange,0)-1,MATCH(Z$6,DataStreams,0)-1):OFFSET(HOMECELL,MATCH($B$4,DateRange,0)-1,MATCH(Z$6,DataStreams,0)-1)),"")</f>
        <v>1.2712244169933034E-3</v>
      </c>
      <c r="AA32" s="233">
        <f ca="1">_xlfn.IFNA(_xlfn.COVARIANCE.S(OFFSET(HOMECELL,MATCH($B$3,DateRange,0)-1,MATCH($A32,DataStreams,0)-1):OFFSET(HOMECELL,MATCH($B$4,DateRange,0)-1,MATCH($A32,DataStreams,0)-1),OFFSET(HOMECELL,MATCH($B$3,DateRange,0)-1,MATCH(AA$6,DataStreams,0)-1):OFFSET(HOMECELL,MATCH($B$4,DateRange,0)-1,MATCH(AA$6,DataStreams,0)-1)),"")</f>
        <v>3.0663491250759404E-3</v>
      </c>
      <c r="AB32" s="233">
        <f ca="1">_xlfn.IFNA(_xlfn.COVARIANCE.S(OFFSET(HOMECELL,MATCH($B$3,DateRange,0)-1,MATCH($A32,DataStreams,0)-1):OFFSET(HOMECELL,MATCH($B$4,DateRange,0)-1,MATCH($A32,DataStreams,0)-1),OFFSET(HOMECELL,MATCH($B$3,DateRange,0)-1,MATCH(AB$6,DataStreams,0)-1):OFFSET(HOMECELL,MATCH($B$4,DateRange,0)-1,MATCH(AB$6,DataStreams,0)-1)),"")</f>
        <v>1.6134012126049931E-3</v>
      </c>
      <c r="AC32" s="233">
        <f ca="1">_xlfn.IFNA(_xlfn.COVARIANCE.S(OFFSET(HOMECELL,MATCH($B$3,DateRange,0)-1,MATCH($A32,DataStreams,0)-1):OFFSET(HOMECELL,MATCH($B$4,DateRange,0)-1,MATCH($A32,DataStreams,0)-1),OFFSET(HOMECELL,MATCH($B$3,DateRange,0)-1,MATCH(AC$6,DataStreams,0)-1):OFFSET(HOMECELL,MATCH($B$4,DateRange,0)-1,MATCH(AC$6,DataStreams,0)-1)),"")</f>
        <v>2.9540664866276383E-3</v>
      </c>
      <c r="AD32" s="233">
        <f ca="1">_xlfn.IFNA(_xlfn.COVARIANCE.S(OFFSET(HOMECELL,MATCH($B$3,DateRange,0)-1,MATCH($A32,DataStreams,0)-1):OFFSET(HOMECELL,MATCH($B$4,DateRange,0)-1,MATCH($A32,DataStreams,0)-1),OFFSET(HOMECELL,MATCH($B$3,DateRange,0)-1,MATCH(AD$6,DataStreams,0)-1):OFFSET(HOMECELL,MATCH($B$4,DateRange,0)-1,MATCH(AD$6,DataStreams,0)-1)),"")</f>
        <v>3.976174866091402E-4</v>
      </c>
      <c r="AE32" s="233">
        <f ca="1">_xlfn.IFNA(_xlfn.COVARIANCE.S(OFFSET(HOMECELL,MATCH($B$3,DateRange,0)-1,MATCH($A32,DataStreams,0)-1):OFFSET(HOMECELL,MATCH($B$4,DateRange,0)-1,MATCH($A32,DataStreams,0)-1),OFFSET(HOMECELL,MATCH($B$3,DateRange,0)-1,MATCH(AE$6,DataStreams,0)-1):OFFSET(HOMECELL,MATCH($B$4,DateRange,0)-1,MATCH(AE$6,DataStreams,0)-1)),"")</f>
        <v>1.3206968345707297E-3</v>
      </c>
      <c r="AF32" s="233">
        <f ca="1">_xlfn.IFNA(_xlfn.COVARIANCE.S(OFFSET(HOMECELL,MATCH($B$3,DateRange,0)-1,MATCH($A32,DataStreams,0)-1):OFFSET(HOMECELL,MATCH($B$4,DateRange,0)-1,MATCH($A32,DataStreams,0)-1),OFFSET(HOMECELL,MATCH($B$3,DateRange,0)-1,MATCH(AF$6,DataStreams,0)-1):OFFSET(HOMECELL,MATCH($B$4,DateRange,0)-1,MATCH(AF$6,DataStreams,0)-1)),"")</f>
        <v>4.1717189334534799E-3</v>
      </c>
      <c r="AG32" s="233">
        <f ca="1">_xlfn.IFNA(_xlfn.COVARIANCE.S(OFFSET(HOMECELL,MATCH($B$3,DateRange,0)-1,MATCH($A32,DataStreams,0)-1):OFFSET(HOMECELL,MATCH($B$4,DateRange,0)-1,MATCH($A32,DataStreams,0)-1),OFFSET(HOMECELL,MATCH($B$3,DateRange,0)-1,MATCH(AG$6,DataStreams,0)-1):OFFSET(HOMECELL,MATCH($B$4,DateRange,0)-1,MATCH(AG$6,DataStreams,0)-1)),"")</f>
        <v>1.5491583681718696E-3</v>
      </c>
      <c r="AH32" s="233">
        <f ca="1">_xlfn.IFNA(_xlfn.COVARIANCE.S(OFFSET(HOMECELL,MATCH($B$3,DateRange,0)-1,MATCH($A32,DataStreams,0)-1):OFFSET(HOMECELL,MATCH($B$4,DateRange,0)-1,MATCH($A32,DataStreams,0)-1),OFFSET(HOMECELL,MATCH($B$3,DateRange,0)-1,MATCH(AH$6,DataStreams,0)-1):OFFSET(HOMECELL,MATCH($B$4,DateRange,0)-1,MATCH(AH$6,DataStreams,0)-1)),"")</f>
        <v>3.5239795258743181E-3</v>
      </c>
      <c r="AI32" s="233">
        <f ca="1">_xlfn.IFNA(_xlfn.COVARIANCE.S(OFFSET(HOMECELL,MATCH($B$3,DateRange,0)-1,MATCH($A32,DataStreams,0)-1):OFFSET(HOMECELL,MATCH($B$4,DateRange,0)-1,MATCH($A32,DataStreams,0)-1),OFFSET(HOMECELL,MATCH($B$3,DateRange,0)-1,MATCH(AI$6,DataStreams,0)-1):OFFSET(HOMECELL,MATCH($B$4,DateRange,0)-1,MATCH(AI$6,DataStreams,0)-1)),"")</f>
        <v>3.7190330378598217E-3</v>
      </c>
      <c r="AJ32" s="233">
        <f ca="1">_xlfn.IFNA(_xlfn.COVARIANCE.S(OFFSET(HOMECELL,MATCH($B$3,DateRange,0)-1,MATCH($A32,DataStreams,0)-1):OFFSET(HOMECELL,MATCH($B$4,DateRange,0)-1,MATCH($A32,DataStreams,0)-1),OFFSET(HOMECELL,MATCH($B$3,DateRange,0)-1,MATCH(AJ$6,DataStreams,0)-1):OFFSET(HOMECELL,MATCH($B$4,DateRange,0)-1,MATCH(AJ$6,DataStreams,0)-1)),"")</f>
        <v>3.28824936497053E-3</v>
      </c>
      <c r="AK32" s="233">
        <f ca="1">_xlfn.IFNA(_xlfn.COVARIANCE.S(OFFSET(HOMECELL,MATCH($B$3,DateRange,0)-1,MATCH($A32,DataStreams,0)-1):OFFSET(HOMECELL,MATCH($B$4,DateRange,0)-1,MATCH($A32,DataStreams,0)-1),OFFSET(HOMECELL,MATCH($B$3,DateRange,0)-1,MATCH(AK$6,DataStreams,0)-1):OFFSET(HOMECELL,MATCH($B$4,DateRange,0)-1,MATCH(AK$6,DataStreams,0)-1)),"")</f>
        <v>1.0082615296087357E-2</v>
      </c>
      <c r="AL32" s="233">
        <f ca="1">_xlfn.IFNA(_xlfn.COVARIANCE.S(OFFSET(HOMECELL,MATCH($B$3,DateRange,0)-1,MATCH($A32,DataStreams,0)-1):OFFSET(HOMECELL,MATCH($B$4,DateRange,0)-1,MATCH($A32,DataStreams,0)-1),OFFSET(HOMECELL,MATCH($B$3,DateRange,0)-1,MATCH(AL$6,DataStreams,0)-1):OFFSET(HOMECELL,MATCH($B$4,DateRange,0)-1,MATCH(AL$6,DataStreams,0)-1)),"")</f>
        <v>2.7752389320557288E-3</v>
      </c>
      <c r="AM32" s="233">
        <f ca="1">_xlfn.IFNA(_xlfn.COVARIANCE.S(OFFSET(HOMECELL,MATCH($B$3,DateRange,0)-1,MATCH($A32,DataStreams,0)-1):OFFSET(HOMECELL,MATCH($B$4,DateRange,0)-1,MATCH($A32,DataStreams,0)-1),OFFSET(HOMECELL,MATCH($B$3,DateRange,0)-1,MATCH(AM$6,DataStreams,0)-1):OFFSET(HOMECELL,MATCH($B$4,DateRange,0)-1,MATCH(AM$6,DataStreams,0)-1)),"")</f>
        <v>1.2851915959802391E-3</v>
      </c>
      <c r="AN32" s="233">
        <f ca="1">_xlfn.IFNA(_xlfn.COVARIANCE.S(OFFSET(HOMECELL,MATCH($B$3,DateRange,0)-1,MATCH($A32,DataStreams,0)-1):OFFSET(HOMECELL,MATCH($B$4,DateRange,0)-1,MATCH($A32,DataStreams,0)-1),OFFSET(HOMECELL,MATCH($B$3,DateRange,0)-1,MATCH(AN$6,DataStreams,0)-1):OFFSET(HOMECELL,MATCH($B$4,DateRange,0)-1,MATCH(AN$6,DataStreams,0)-1)),"")</f>
        <v>2.3422540518711716E-3</v>
      </c>
      <c r="AO32" s="233">
        <f ca="1">_xlfn.IFNA(_xlfn.COVARIANCE.S(OFFSET(HOMECELL,MATCH($B$3,DateRange,0)-1,MATCH($A32,DataStreams,0)-1):OFFSET(HOMECELL,MATCH($B$4,DateRange,0)-1,MATCH($A32,DataStreams,0)-1),OFFSET(HOMECELL,MATCH($B$3,DateRange,0)-1,MATCH(AO$6,DataStreams,0)-1):OFFSET(HOMECELL,MATCH($B$4,DateRange,0)-1,MATCH(AO$6,DataStreams,0)-1)),"")</f>
        <v>1.3520246166441748E-3</v>
      </c>
      <c r="AP32" s="233">
        <f ca="1">_xlfn.IFNA(_xlfn.COVARIANCE.S(OFFSET(HOMECELL,MATCH($B$3,DateRange,0)-1,MATCH($A32,DataStreams,0)-1):OFFSET(HOMECELL,MATCH($B$4,DateRange,0)-1,MATCH($A32,DataStreams,0)-1),OFFSET(HOMECELL,MATCH($B$3,DateRange,0)-1,MATCH(AP$6,DataStreams,0)-1):OFFSET(HOMECELL,MATCH($B$4,DateRange,0)-1,MATCH(AP$6,DataStreams,0)-1)),"")</f>
        <v>4.0601136673114923E-3</v>
      </c>
      <c r="AQ32" s="233" t="str">
        <f ca="1">_xlfn.IFNA(_xlfn.COVARIANCE.S(OFFSET(HOMECELL,MATCH($B$3,DateRange,0)-1,MATCH($A32,DataStreams,0)-1):OFFSET(HOMECELL,MATCH($B$4,DateRange,0)-1,MATCH($A32,DataStreams,0)-1),OFFSET(HOMECELL,MATCH($B$3,DateRange,0)-1,MATCH(AQ$6,DataStreams,0)-1):OFFSET(HOMECELL,MATCH($B$4,DateRange,0)-1,MATCH(AQ$6,DataStreams,0)-1)),"")</f>
        <v/>
      </c>
      <c r="AR32" s="233" t="str">
        <f ca="1">_xlfn.IFNA(_xlfn.COVARIANCE.S(OFFSET(HOMECELL,MATCH($B$3,DateRange,0)-1,MATCH($A32,DataStreams,0)-1):OFFSET(HOMECELL,MATCH($B$4,DateRange,0)-1,MATCH($A32,DataStreams,0)-1),OFFSET(HOMECELL,MATCH($B$3,DateRange,0)-1,MATCH(AR$6,DataStreams,0)-1):OFFSET(HOMECELL,MATCH($B$4,DateRange,0)-1,MATCH(AR$6,DataStreams,0)-1)),"")</f>
        <v/>
      </c>
      <c r="AS32" s="233" t="str">
        <f ca="1">_xlfn.IFNA(_xlfn.COVARIANCE.S(OFFSET(HOMECELL,MATCH($B$3,DateRange,0)-1,MATCH($A32,DataStreams,0)-1):OFFSET(HOMECELL,MATCH($B$4,DateRange,0)-1,MATCH($A32,DataStreams,0)-1),OFFSET(HOMECELL,MATCH($B$3,DateRange,0)-1,MATCH(AS$6,DataStreams,0)-1):OFFSET(HOMECELL,MATCH($B$4,DateRange,0)-1,MATCH(AS$6,DataStreams,0)-1)),"")</f>
        <v/>
      </c>
      <c r="AT32" s="233" t="str">
        <f ca="1">_xlfn.IFNA(_xlfn.COVARIANCE.S(OFFSET(HOMECELL,MATCH($B$3,DateRange,0)-1,MATCH($A32,DataStreams,0)-1):OFFSET(HOMECELL,MATCH($B$4,DateRange,0)-1,MATCH($A32,DataStreams,0)-1),OFFSET(HOMECELL,MATCH($B$3,DateRange,0)-1,MATCH(AT$6,DataStreams,0)-1):OFFSET(HOMECELL,MATCH($B$4,DateRange,0)-1,MATCH(AT$6,DataStreams,0)-1)),"")</f>
        <v/>
      </c>
      <c r="AU32" s="233" t="str">
        <f ca="1">_xlfn.IFNA(_xlfn.COVARIANCE.S(OFFSET(HOMECELL,MATCH($B$3,DateRange,0)-1,MATCH($A32,DataStreams,0)-1):OFFSET(HOMECELL,MATCH($B$4,DateRange,0)-1,MATCH($A32,DataStreams,0)-1),OFFSET(HOMECELL,MATCH($B$3,DateRange,0)-1,MATCH(AU$6,DataStreams,0)-1):OFFSET(HOMECELL,MATCH($B$4,DateRange,0)-1,MATCH(AU$6,DataStreams,0)-1)),"")</f>
        <v/>
      </c>
      <c r="AV32" s="233" t="str">
        <f ca="1">_xlfn.IFNA(_xlfn.COVARIANCE.S(OFFSET(HOMECELL,MATCH($B$3,DateRange,0)-1,MATCH($A32,DataStreams,0)-1):OFFSET(HOMECELL,MATCH($B$4,DateRange,0)-1,MATCH($A32,DataStreams,0)-1),OFFSET(HOMECELL,MATCH($B$3,DateRange,0)-1,MATCH(AV$6,DataStreams,0)-1):OFFSET(HOMECELL,MATCH($B$4,DateRange,0)-1,MATCH(AV$6,DataStreams,0)-1)),"")</f>
        <v/>
      </c>
      <c r="AW32" s="233" t="str">
        <f ca="1">_xlfn.IFNA(_xlfn.COVARIANCE.S(OFFSET(HOMECELL,MATCH($B$3,DateRange,0)-1,MATCH($A32,DataStreams,0)-1):OFFSET(HOMECELL,MATCH($B$4,DateRange,0)-1,MATCH($A32,DataStreams,0)-1),OFFSET(HOMECELL,MATCH($B$3,DateRange,0)-1,MATCH(AW$6,DataStreams,0)-1):OFFSET(HOMECELL,MATCH($B$4,DateRange,0)-1,MATCH(AW$6,DataStreams,0)-1)),"")</f>
        <v/>
      </c>
      <c r="AX32" s="233" t="str">
        <f ca="1">_xlfn.IFNA(_xlfn.COVARIANCE.S(OFFSET(HOMECELL,MATCH($B$3,DateRange,0)-1,MATCH($A32,DataStreams,0)-1):OFFSET(HOMECELL,MATCH($B$4,DateRange,0)-1,MATCH($A32,DataStreams,0)-1),OFFSET(HOMECELL,MATCH($B$3,DateRange,0)-1,MATCH(AX$6,DataStreams,0)-1):OFFSET(HOMECELL,MATCH($B$4,DateRange,0)-1,MATCH(AX$6,DataStreams,0)-1)),"")</f>
        <v/>
      </c>
      <c r="AY32" s="233" t="str">
        <f ca="1">_xlfn.IFNA(_xlfn.COVARIANCE.S(OFFSET(HOMECELL,MATCH($B$3,DateRange,0)-1,MATCH($A32,DataStreams,0)-1):OFFSET(HOMECELL,MATCH($B$4,DateRange,0)-1,MATCH($A32,DataStreams,0)-1),OFFSET(HOMECELL,MATCH($B$3,DateRange,0)-1,MATCH(AY$6,DataStreams,0)-1):OFFSET(HOMECELL,MATCH($B$4,DateRange,0)-1,MATCH(AY$6,DataStreams,0)-1)),"")</f>
        <v/>
      </c>
      <c r="AZ32" s="233" t="str">
        <f ca="1">_xlfn.IFNA(_xlfn.COVARIANCE.S(OFFSET(HOMECELL,MATCH($B$3,DateRange,0)-1,MATCH($A32,DataStreams,0)-1):OFFSET(HOMECELL,MATCH($B$4,DateRange,0)-1,MATCH($A32,DataStreams,0)-1),OFFSET(HOMECELL,MATCH($B$3,DateRange,0)-1,MATCH(AZ$6,DataStreams,0)-1):OFFSET(HOMECELL,MATCH($B$4,DateRange,0)-1,MATCH(AZ$6,DataStreams,0)-1)),"")</f>
        <v/>
      </c>
      <c r="BA32" s="233" t="str">
        <f ca="1">_xlfn.IFNA(_xlfn.COVARIANCE.S(OFFSET(HOMECELL,MATCH($B$3,DateRange,0)-1,MATCH($A32,DataStreams,0)-1):OFFSET(HOMECELL,MATCH($B$4,DateRange,0)-1,MATCH($A32,DataStreams,0)-1),OFFSET(HOMECELL,MATCH($B$3,DateRange,0)-1,MATCH(BA$6,DataStreams,0)-1):OFFSET(HOMECELL,MATCH($B$4,DateRange,0)-1,MATCH(BA$6,DataStreams,0)-1)),"")</f>
        <v/>
      </c>
      <c r="BB32" s="233" t="str">
        <f ca="1">_xlfn.IFNA(_xlfn.COVARIANCE.S(OFFSET(HOMECELL,MATCH($B$3,DateRange,0)-1,MATCH($A32,DataStreams,0)-1):OFFSET(HOMECELL,MATCH($B$4,DateRange,0)-1,MATCH($A32,DataStreams,0)-1),OFFSET(HOMECELL,MATCH($B$3,DateRange,0)-1,MATCH(BB$6,DataStreams,0)-1):OFFSET(HOMECELL,MATCH($B$4,DateRange,0)-1,MATCH(BB$6,DataStreams,0)-1)),"")</f>
        <v/>
      </c>
      <c r="BC32" s="236"/>
    </row>
    <row r="33" spans="1:55">
      <c r="A33" s="239" t="str">
        <f ca="1"/>
        <v>TMUS</v>
      </c>
      <c r="B33" s="233">
        <f ca="1">_xlfn.IFNA(_xlfn.COVARIANCE.S(OFFSET(HOMECELL,MATCH($B$3,DateRange,0)-1,MATCH($A33,DataStreams,0)-1):OFFSET(HOMECELL,MATCH($B$4,DateRange,0)-1,MATCH($A33,DataStreams,0)-1),OFFSET(HOMECELL,MATCH($B$3,DateRange,0)-1,MATCH(B$6,DataStreams,0)-1):OFFSET(HOMECELL,MATCH($B$4,DateRange,0)-1,MATCH(B$6,DataStreams,0)-1)),"")</f>
        <v>7.8634959562715286E-6</v>
      </c>
      <c r="C33" s="233">
        <f ca="1">_xlfn.IFNA(_xlfn.COVARIANCE.S(OFFSET(HOMECELL,MATCH($B$3,DateRange,0)-1,MATCH($A33,DataStreams,0)-1):OFFSET(HOMECELL,MATCH($B$4,DateRange,0)-1,MATCH($A33,DataStreams,0)-1),OFFSET(HOMECELL,MATCH($B$3,DateRange,0)-1,MATCH(C$6,DataStreams,0)-1):OFFSET(HOMECELL,MATCH($B$4,DateRange,0)-1,MATCH(C$6,DataStreams,0)-1)),"")</f>
        <v>1.2202628389031145E-3</v>
      </c>
      <c r="D33" s="233">
        <f ca="1">_xlfn.IFNA(_xlfn.COVARIANCE.S(OFFSET(HOMECELL,MATCH($B$3,DateRange,0)-1,MATCH($A33,DataStreams,0)-1):OFFSET(HOMECELL,MATCH($B$4,DateRange,0)-1,MATCH($A33,DataStreams,0)-1),OFFSET(HOMECELL,MATCH($B$3,DateRange,0)-1,MATCH(D$6,DataStreams,0)-1):OFFSET(HOMECELL,MATCH($B$4,DateRange,0)-1,MATCH(D$6,DataStreams,0)-1)),"")</f>
        <v>1.5641735914564195E-3</v>
      </c>
      <c r="E33" s="233">
        <f ca="1">_xlfn.IFNA(_xlfn.COVARIANCE.S(OFFSET(HOMECELL,MATCH($B$3,DateRange,0)-1,MATCH($A33,DataStreams,0)-1):OFFSET(HOMECELL,MATCH($B$4,DateRange,0)-1,MATCH($A33,DataStreams,0)-1),OFFSET(HOMECELL,MATCH($B$3,DateRange,0)-1,MATCH(E$6,DataStreams,0)-1):OFFSET(HOMECELL,MATCH($B$4,DateRange,0)-1,MATCH(E$6,DataStreams,0)-1)),"")</f>
        <v>1.4506647355212053E-3</v>
      </c>
      <c r="F33" s="233">
        <f ca="1">_xlfn.IFNA(_xlfn.COVARIANCE.S(OFFSET(HOMECELL,MATCH($B$3,DateRange,0)-1,MATCH($A33,DataStreams,0)-1):OFFSET(HOMECELL,MATCH($B$4,DateRange,0)-1,MATCH($A33,DataStreams,0)-1),OFFSET(HOMECELL,MATCH($B$3,DateRange,0)-1,MATCH(F$6,DataStreams,0)-1):OFFSET(HOMECELL,MATCH($B$4,DateRange,0)-1,MATCH(F$6,DataStreams,0)-1)),"")</f>
        <v>1.4883413211602746E-3</v>
      </c>
      <c r="G33" s="233">
        <f ca="1">_xlfn.IFNA(_xlfn.COVARIANCE.S(OFFSET(HOMECELL,MATCH($B$3,DateRange,0)-1,MATCH($A33,DataStreams,0)-1):OFFSET(HOMECELL,MATCH($B$4,DateRange,0)-1,MATCH($A33,DataStreams,0)-1),OFFSET(HOMECELL,MATCH($B$3,DateRange,0)-1,MATCH(G$6,DataStreams,0)-1):OFFSET(HOMECELL,MATCH($B$4,DateRange,0)-1,MATCH(G$6,DataStreams,0)-1)),"")</f>
        <v>1.1423286430836332E-3</v>
      </c>
      <c r="H33" s="233">
        <f ca="1">_xlfn.IFNA(_xlfn.COVARIANCE.S(OFFSET(HOMECELL,MATCH($B$3,DateRange,0)-1,MATCH($A33,DataStreams,0)-1):OFFSET(HOMECELL,MATCH($B$4,DateRange,0)-1,MATCH($A33,DataStreams,0)-1),OFFSET(HOMECELL,MATCH($B$3,DateRange,0)-1,MATCH(H$6,DataStreams,0)-1):OFFSET(HOMECELL,MATCH($B$4,DateRange,0)-1,MATCH(H$6,DataStreams,0)-1)),"")</f>
        <v>9.2508030321998731E-4</v>
      </c>
      <c r="I33" s="233">
        <f ca="1">_xlfn.IFNA(_xlfn.COVARIANCE.S(OFFSET(HOMECELL,MATCH($B$3,DateRange,0)-1,MATCH($A33,DataStreams,0)-1):OFFSET(HOMECELL,MATCH($B$4,DateRange,0)-1,MATCH($A33,DataStreams,0)-1),OFFSET(HOMECELL,MATCH($B$3,DateRange,0)-1,MATCH(I$6,DataStreams,0)-1):OFFSET(HOMECELL,MATCH($B$4,DateRange,0)-1,MATCH(I$6,DataStreams,0)-1)),"")</f>
        <v>6.9410593319828968E-4</v>
      </c>
      <c r="J33" s="233">
        <f ca="1">_xlfn.IFNA(_xlfn.COVARIANCE.S(OFFSET(HOMECELL,MATCH($B$3,DateRange,0)-1,MATCH($A33,DataStreams,0)-1):OFFSET(HOMECELL,MATCH($B$4,DateRange,0)-1,MATCH($A33,DataStreams,0)-1),OFFSET(HOMECELL,MATCH($B$3,DateRange,0)-1,MATCH(J$6,DataStreams,0)-1):OFFSET(HOMECELL,MATCH($B$4,DateRange,0)-1,MATCH(J$6,DataStreams,0)-1)),"")</f>
        <v>1.7667687737364698E-3</v>
      </c>
      <c r="K33" s="233">
        <f ca="1">_xlfn.IFNA(_xlfn.COVARIANCE.S(OFFSET(HOMECELL,MATCH($B$3,DateRange,0)-1,MATCH($A33,DataStreams,0)-1):OFFSET(HOMECELL,MATCH($B$4,DateRange,0)-1,MATCH($A33,DataStreams,0)-1),OFFSET(HOMECELL,MATCH($B$3,DateRange,0)-1,MATCH(K$6,DataStreams,0)-1):OFFSET(HOMECELL,MATCH($B$4,DateRange,0)-1,MATCH(K$6,DataStreams,0)-1)),"")</f>
        <v>1.7106662806507245E-3</v>
      </c>
      <c r="L33" s="233">
        <f ca="1">_xlfn.IFNA(_xlfn.COVARIANCE.S(OFFSET(HOMECELL,MATCH($B$3,DateRange,0)-1,MATCH($A33,DataStreams,0)-1):OFFSET(HOMECELL,MATCH($B$4,DateRange,0)-1,MATCH($A33,DataStreams,0)-1),OFFSET(HOMECELL,MATCH($B$3,DateRange,0)-1,MATCH(L$6,DataStreams,0)-1):OFFSET(HOMECELL,MATCH($B$4,DateRange,0)-1,MATCH(L$6,DataStreams,0)-1)),"")</f>
        <v>1.3906965092921125E-3</v>
      </c>
      <c r="M33" s="233">
        <f ca="1">_xlfn.IFNA(_xlfn.COVARIANCE.S(OFFSET(HOMECELL,MATCH($B$3,DateRange,0)-1,MATCH($A33,DataStreams,0)-1):OFFSET(HOMECELL,MATCH($B$4,DateRange,0)-1,MATCH($A33,DataStreams,0)-1),OFFSET(HOMECELL,MATCH($B$3,DateRange,0)-1,MATCH(M$6,DataStreams,0)-1):OFFSET(HOMECELL,MATCH($B$4,DateRange,0)-1,MATCH(M$6,DataStreams,0)-1)),"")</f>
        <v>1.1015719097369446E-3</v>
      </c>
      <c r="N33" s="233">
        <f ca="1">_xlfn.IFNA(_xlfn.COVARIANCE.S(OFFSET(HOMECELL,MATCH($B$3,DateRange,0)-1,MATCH($A33,DataStreams,0)-1):OFFSET(HOMECELL,MATCH($B$4,DateRange,0)-1,MATCH($A33,DataStreams,0)-1),OFFSET(HOMECELL,MATCH($B$3,DateRange,0)-1,MATCH(N$6,DataStreams,0)-1):OFFSET(HOMECELL,MATCH($B$4,DateRange,0)-1,MATCH(N$6,DataStreams,0)-1)),"")</f>
        <v>4.0788604981385384E-3</v>
      </c>
      <c r="O33" s="233">
        <f ca="1">_xlfn.IFNA(_xlfn.COVARIANCE.S(OFFSET(HOMECELL,MATCH($B$3,DateRange,0)-1,MATCH($A33,DataStreams,0)-1):OFFSET(HOMECELL,MATCH($B$4,DateRange,0)-1,MATCH($A33,DataStreams,0)-1),OFFSET(HOMECELL,MATCH($B$3,DateRange,0)-1,MATCH(O$6,DataStreams,0)-1):OFFSET(HOMECELL,MATCH($B$4,DateRange,0)-1,MATCH(O$6,DataStreams,0)-1)),"")</f>
        <v>1.7007556970738296E-3</v>
      </c>
      <c r="P33" s="233">
        <f ca="1">_xlfn.IFNA(_xlfn.COVARIANCE.S(OFFSET(HOMECELL,MATCH($B$3,DateRange,0)-1,MATCH($A33,DataStreams,0)-1):OFFSET(HOMECELL,MATCH($B$4,DateRange,0)-1,MATCH($A33,DataStreams,0)-1),OFFSET(HOMECELL,MATCH($B$3,DateRange,0)-1,MATCH(P$6,DataStreams,0)-1):OFFSET(HOMECELL,MATCH($B$4,DateRange,0)-1,MATCH(P$6,DataStreams,0)-1)),"")</f>
        <v>1.5937236165487253E-3</v>
      </c>
      <c r="Q33" s="233">
        <f ca="1">_xlfn.IFNA(_xlfn.COVARIANCE.S(OFFSET(HOMECELL,MATCH($B$3,DateRange,0)-1,MATCH($A33,DataStreams,0)-1):OFFSET(HOMECELL,MATCH($B$4,DateRange,0)-1,MATCH($A33,DataStreams,0)-1),OFFSET(HOMECELL,MATCH($B$3,DateRange,0)-1,MATCH(Q$6,DataStreams,0)-1):OFFSET(HOMECELL,MATCH($B$4,DateRange,0)-1,MATCH(Q$6,DataStreams,0)-1)),"")</f>
        <v>3.7493136082693986E-3</v>
      </c>
      <c r="R33" s="233">
        <f ca="1">_xlfn.IFNA(_xlfn.COVARIANCE.S(OFFSET(HOMECELL,MATCH($B$3,DateRange,0)-1,MATCH($A33,DataStreams,0)-1):OFFSET(HOMECELL,MATCH($B$4,DateRange,0)-1,MATCH($A33,DataStreams,0)-1),OFFSET(HOMECELL,MATCH($B$3,DateRange,0)-1,MATCH(R$6,DataStreams,0)-1):OFFSET(HOMECELL,MATCH($B$4,DateRange,0)-1,MATCH(R$6,DataStreams,0)-1)),"")</f>
        <v>1.5897090818409517E-3</v>
      </c>
      <c r="S33" s="233">
        <f ca="1">_xlfn.IFNA(_xlfn.COVARIANCE.S(OFFSET(HOMECELL,MATCH($B$3,DateRange,0)-1,MATCH($A33,DataStreams,0)-1):OFFSET(HOMECELL,MATCH($B$4,DateRange,0)-1,MATCH($A33,DataStreams,0)-1),OFFSET(HOMECELL,MATCH($B$3,DateRange,0)-1,MATCH(S$6,DataStreams,0)-1):OFFSET(HOMECELL,MATCH($B$4,DateRange,0)-1,MATCH(S$6,DataStreams,0)-1)),"")</f>
        <v>1.668074587774217E-3</v>
      </c>
      <c r="T33" s="233">
        <f ca="1">_xlfn.IFNA(_xlfn.COVARIANCE.S(OFFSET(HOMECELL,MATCH($B$3,DateRange,0)-1,MATCH($A33,DataStreams,0)-1):OFFSET(HOMECELL,MATCH($B$4,DateRange,0)-1,MATCH($A33,DataStreams,0)-1),OFFSET(HOMECELL,MATCH($B$3,DateRange,0)-1,MATCH(T$6,DataStreams,0)-1):OFFSET(HOMECELL,MATCH($B$4,DateRange,0)-1,MATCH(T$6,DataStreams,0)-1)),"")</f>
        <v>3.6291625623174127E-3</v>
      </c>
      <c r="U33" s="233">
        <f ca="1">_xlfn.IFNA(_xlfn.COVARIANCE.S(OFFSET(HOMECELL,MATCH($B$3,DateRange,0)-1,MATCH($A33,DataStreams,0)-1):OFFSET(HOMECELL,MATCH($B$4,DateRange,0)-1,MATCH($A33,DataStreams,0)-1),OFFSET(HOMECELL,MATCH($B$3,DateRange,0)-1,MATCH(U$6,DataStreams,0)-1):OFFSET(HOMECELL,MATCH($B$4,DateRange,0)-1,MATCH(U$6,DataStreams,0)-1)),"")</f>
        <v>2.5325621391259471E-4</v>
      </c>
      <c r="V33" s="233">
        <f ca="1">_xlfn.IFNA(_xlfn.COVARIANCE.S(OFFSET(HOMECELL,MATCH($B$3,DateRange,0)-1,MATCH($A33,DataStreams,0)-1):OFFSET(HOMECELL,MATCH($B$4,DateRange,0)-1,MATCH($A33,DataStreams,0)-1),OFFSET(HOMECELL,MATCH($B$3,DateRange,0)-1,MATCH(V$6,DataStreams,0)-1):OFFSET(HOMECELL,MATCH($B$4,DateRange,0)-1,MATCH(V$6,DataStreams,0)-1)),"")</f>
        <v>1.7853243184582338E-3</v>
      </c>
      <c r="W33" s="233">
        <f ca="1">_xlfn.IFNA(_xlfn.COVARIANCE.S(OFFSET(HOMECELL,MATCH($B$3,DateRange,0)-1,MATCH($A33,DataStreams,0)-1):OFFSET(HOMECELL,MATCH($B$4,DateRange,0)-1,MATCH($A33,DataStreams,0)-1),OFFSET(HOMECELL,MATCH($B$3,DateRange,0)-1,MATCH(W$6,DataStreams,0)-1):OFFSET(HOMECELL,MATCH($B$4,DateRange,0)-1,MATCH(W$6,DataStreams,0)-1)),"")</f>
        <v>1.2907253259727531E-3</v>
      </c>
      <c r="X33" s="233">
        <f ca="1">_xlfn.IFNA(_xlfn.COVARIANCE.S(OFFSET(HOMECELL,MATCH($B$3,DateRange,0)-1,MATCH($A33,DataStreams,0)-1):OFFSET(HOMECELL,MATCH($B$4,DateRange,0)-1,MATCH($A33,DataStreams,0)-1),OFFSET(HOMECELL,MATCH($B$3,DateRange,0)-1,MATCH(X$6,DataStreams,0)-1):OFFSET(HOMECELL,MATCH($B$4,DateRange,0)-1,MATCH(X$6,DataStreams,0)-1)),"")</f>
        <v>1.1158335926764237E-3</v>
      </c>
      <c r="Y33" s="233">
        <f ca="1">_xlfn.IFNA(_xlfn.COVARIANCE.S(OFFSET(HOMECELL,MATCH($B$3,DateRange,0)-1,MATCH($A33,DataStreams,0)-1):OFFSET(HOMECELL,MATCH($B$4,DateRange,0)-1,MATCH($A33,DataStreams,0)-1),OFFSET(HOMECELL,MATCH($B$3,DateRange,0)-1,MATCH(Y$6,DataStreams,0)-1):OFFSET(HOMECELL,MATCH($B$4,DateRange,0)-1,MATCH(Y$6,DataStreams,0)-1)),"")</f>
        <v>1.2712244169933034E-3</v>
      </c>
      <c r="Z33" s="233">
        <f ca="1">_xlfn.IFNA(_xlfn.COVARIANCE.S(OFFSET(HOMECELL,MATCH($B$3,DateRange,0)-1,MATCH($A33,DataStreams,0)-1):OFFSET(HOMECELL,MATCH($B$4,DateRange,0)-1,MATCH($A33,DataStreams,0)-1),OFFSET(HOMECELL,MATCH($B$3,DateRange,0)-1,MATCH(Z$6,DataStreams,0)-1):OFFSET(HOMECELL,MATCH($B$4,DateRange,0)-1,MATCH(Z$6,DataStreams,0)-1)),"")</f>
        <v>3.1067671642042178E-3</v>
      </c>
      <c r="AA33" s="233">
        <f ca="1">_xlfn.IFNA(_xlfn.COVARIANCE.S(OFFSET(HOMECELL,MATCH($B$3,DateRange,0)-1,MATCH($A33,DataStreams,0)-1):OFFSET(HOMECELL,MATCH($B$4,DateRange,0)-1,MATCH($A33,DataStreams,0)-1),OFFSET(HOMECELL,MATCH($B$3,DateRange,0)-1,MATCH(AA$6,DataStreams,0)-1):OFFSET(HOMECELL,MATCH($B$4,DateRange,0)-1,MATCH(AA$6,DataStreams,0)-1)),"")</f>
        <v>9.1944274698388991E-4</v>
      </c>
      <c r="AB33" s="233">
        <f ca="1">_xlfn.IFNA(_xlfn.COVARIANCE.S(OFFSET(HOMECELL,MATCH($B$3,DateRange,0)-1,MATCH($A33,DataStreams,0)-1):OFFSET(HOMECELL,MATCH($B$4,DateRange,0)-1,MATCH($A33,DataStreams,0)-1),OFFSET(HOMECELL,MATCH($B$3,DateRange,0)-1,MATCH(AB$6,DataStreams,0)-1):OFFSET(HOMECELL,MATCH($B$4,DateRange,0)-1,MATCH(AB$6,DataStreams,0)-1)),"")</f>
        <v>6.6520683072004148E-4</v>
      </c>
      <c r="AC33" s="233">
        <f ca="1">_xlfn.IFNA(_xlfn.COVARIANCE.S(OFFSET(HOMECELL,MATCH($B$3,DateRange,0)-1,MATCH($A33,DataStreams,0)-1):OFFSET(HOMECELL,MATCH($B$4,DateRange,0)-1,MATCH($A33,DataStreams,0)-1),OFFSET(HOMECELL,MATCH($B$3,DateRange,0)-1,MATCH(AC$6,DataStreams,0)-1):OFFSET(HOMECELL,MATCH($B$4,DateRange,0)-1,MATCH(AC$6,DataStreams,0)-1)),"")</f>
        <v>2.5271435915263096E-3</v>
      </c>
      <c r="AD33" s="233">
        <f ca="1">_xlfn.IFNA(_xlfn.COVARIANCE.S(OFFSET(HOMECELL,MATCH($B$3,DateRange,0)-1,MATCH($A33,DataStreams,0)-1):OFFSET(HOMECELL,MATCH($B$4,DateRange,0)-1,MATCH($A33,DataStreams,0)-1),OFFSET(HOMECELL,MATCH($B$3,DateRange,0)-1,MATCH(AD$6,DataStreams,0)-1):OFFSET(HOMECELL,MATCH($B$4,DateRange,0)-1,MATCH(AD$6,DataStreams,0)-1)),"")</f>
        <v>3.2516590422812129E-4</v>
      </c>
      <c r="AE33" s="233">
        <f ca="1">_xlfn.IFNA(_xlfn.COVARIANCE.S(OFFSET(HOMECELL,MATCH($B$3,DateRange,0)-1,MATCH($A33,DataStreams,0)-1):OFFSET(HOMECELL,MATCH($B$4,DateRange,0)-1,MATCH($A33,DataStreams,0)-1),OFFSET(HOMECELL,MATCH($B$3,DateRange,0)-1,MATCH(AE$6,DataStreams,0)-1):OFFSET(HOMECELL,MATCH($B$4,DateRange,0)-1,MATCH(AE$6,DataStreams,0)-1)),"")</f>
        <v>1.7126360380223238E-3</v>
      </c>
      <c r="AF33" s="233">
        <f ca="1">_xlfn.IFNA(_xlfn.COVARIANCE.S(OFFSET(HOMECELL,MATCH($B$3,DateRange,0)-1,MATCH($A33,DataStreams,0)-1):OFFSET(HOMECELL,MATCH($B$4,DateRange,0)-1,MATCH($A33,DataStreams,0)-1),OFFSET(HOMECELL,MATCH($B$3,DateRange,0)-1,MATCH(AF$6,DataStreams,0)-1):OFFSET(HOMECELL,MATCH($B$4,DateRange,0)-1,MATCH(AF$6,DataStreams,0)-1)),"")</f>
        <v>1.6411717468163192E-3</v>
      </c>
      <c r="AG33" s="233">
        <f ca="1">_xlfn.IFNA(_xlfn.COVARIANCE.S(OFFSET(HOMECELL,MATCH($B$3,DateRange,0)-1,MATCH($A33,DataStreams,0)-1):OFFSET(HOMECELL,MATCH($B$4,DateRange,0)-1,MATCH($A33,DataStreams,0)-1),OFFSET(HOMECELL,MATCH($B$3,DateRange,0)-1,MATCH(AG$6,DataStreams,0)-1):OFFSET(HOMECELL,MATCH($B$4,DateRange,0)-1,MATCH(AG$6,DataStreams,0)-1)),"")</f>
        <v>7.7144934528124588E-4</v>
      </c>
      <c r="AH33" s="233">
        <f ca="1">_xlfn.IFNA(_xlfn.COVARIANCE.S(OFFSET(HOMECELL,MATCH($B$3,DateRange,0)-1,MATCH($A33,DataStreams,0)-1):OFFSET(HOMECELL,MATCH($B$4,DateRange,0)-1,MATCH($A33,DataStreams,0)-1),OFFSET(HOMECELL,MATCH($B$3,DateRange,0)-1,MATCH(AH$6,DataStreams,0)-1):OFFSET(HOMECELL,MATCH($B$4,DateRange,0)-1,MATCH(AH$6,DataStreams,0)-1)),"")</f>
        <v>1.0561206101486976E-3</v>
      </c>
      <c r="AI33" s="233">
        <f ca="1">_xlfn.IFNA(_xlfn.COVARIANCE.S(OFFSET(HOMECELL,MATCH($B$3,DateRange,0)-1,MATCH($A33,DataStreams,0)-1):OFFSET(HOMECELL,MATCH($B$4,DateRange,0)-1,MATCH($A33,DataStreams,0)-1),OFFSET(HOMECELL,MATCH($B$3,DateRange,0)-1,MATCH(AI$6,DataStreams,0)-1):OFFSET(HOMECELL,MATCH($B$4,DateRange,0)-1,MATCH(AI$6,DataStreams,0)-1)),"")</f>
        <v>1.836383899354627E-3</v>
      </c>
      <c r="AJ33" s="233">
        <f ca="1">_xlfn.IFNA(_xlfn.COVARIANCE.S(OFFSET(HOMECELL,MATCH($B$3,DateRange,0)-1,MATCH($A33,DataStreams,0)-1):OFFSET(HOMECELL,MATCH($B$4,DateRange,0)-1,MATCH($A33,DataStreams,0)-1),OFFSET(HOMECELL,MATCH($B$3,DateRange,0)-1,MATCH(AJ$6,DataStreams,0)-1):OFFSET(HOMECELL,MATCH($B$4,DateRange,0)-1,MATCH(AJ$6,DataStreams,0)-1)),"")</f>
        <v>2.9581405083367409E-3</v>
      </c>
      <c r="AK33" s="233">
        <f ca="1">_xlfn.IFNA(_xlfn.COVARIANCE.S(OFFSET(HOMECELL,MATCH($B$3,DateRange,0)-1,MATCH($A33,DataStreams,0)-1):OFFSET(HOMECELL,MATCH($B$4,DateRange,0)-1,MATCH($A33,DataStreams,0)-1),OFFSET(HOMECELL,MATCH($B$3,DateRange,0)-1,MATCH(AK$6,DataStreams,0)-1):OFFSET(HOMECELL,MATCH($B$4,DateRange,0)-1,MATCH(AK$6,DataStreams,0)-1)),"")</f>
        <v>8.525090726169939E-4</v>
      </c>
      <c r="AL33" s="233">
        <f ca="1">_xlfn.IFNA(_xlfn.COVARIANCE.S(OFFSET(HOMECELL,MATCH($B$3,DateRange,0)-1,MATCH($A33,DataStreams,0)-1):OFFSET(HOMECELL,MATCH($B$4,DateRange,0)-1,MATCH($A33,DataStreams,0)-1),OFFSET(HOMECELL,MATCH($B$3,DateRange,0)-1,MATCH(AL$6,DataStreams,0)-1):OFFSET(HOMECELL,MATCH($B$4,DateRange,0)-1,MATCH(AL$6,DataStreams,0)-1)),"")</f>
        <v>1.4532708053699814E-3</v>
      </c>
      <c r="AM33" s="233">
        <f ca="1">_xlfn.IFNA(_xlfn.COVARIANCE.S(OFFSET(HOMECELL,MATCH($B$3,DateRange,0)-1,MATCH($A33,DataStreams,0)-1):OFFSET(HOMECELL,MATCH($B$4,DateRange,0)-1,MATCH($A33,DataStreams,0)-1),OFFSET(HOMECELL,MATCH($B$3,DateRange,0)-1,MATCH(AM$6,DataStreams,0)-1):OFFSET(HOMECELL,MATCH($B$4,DateRange,0)-1,MATCH(AM$6,DataStreams,0)-1)),"")</f>
        <v>9.9853097992830871E-4</v>
      </c>
      <c r="AN33" s="233">
        <f ca="1">_xlfn.IFNA(_xlfn.COVARIANCE.S(OFFSET(HOMECELL,MATCH($B$3,DateRange,0)-1,MATCH($A33,DataStreams,0)-1):OFFSET(HOMECELL,MATCH($B$4,DateRange,0)-1,MATCH($A33,DataStreams,0)-1),OFFSET(HOMECELL,MATCH($B$3,DateRange,0)-1,MATCH(AN$6,DataStreams,0)-1):OFFSET(HOMECELL,MATCH($B$4,DateRange,0)-1,MATCH(AN$6,DataStreams,0)-1)),"")</f>
        <v>1.7990047896156681E-3</v>
      </c>
      <c r="AO33" s="233">
        <f ca="1">_xlfn.IFNA(_xlfn.COVARIANCE.S(OFFSET(HOMECELL,MATCH($B$3,DateRange,0)-1,MATCH($A33,DataStreams,0)-1):OFFSET(HOMECELL,MATCH($B$4,DateRange,0)-1,MATCH($A33,DataStreams,0)-1),OFFSET(HOMECELL,MATCH($B$3,DateRange,0)-1,MATCH(AO$6,DataStreams,0)-1):OFFSET(HOMECELL,MATCH($B$4,DateRange,0)-1,MATCH(AO$6,DataStreams,0)-1)),"")</f>
        <v>7.7964813702178419E-4</v>
      </c>
      <c r="AP33" s="233">
        <f ca="1">_xlfn.IFNA(_xlfn.COVARIANCE.S(OFFSET(HOMECELL,MATCH($B$3,DateRange,0)-1,MATCH($A33,DataStreams,0)-1):OFFSET(HOMECELL,MATCH($B$4,DateRange,0)-1,MATCH($A33,DataStreams,0)-1),OFFSET(HOMECELL,MATCH($B$3,DateRange,0)-1,MATCH(AP$6,DataStreams,0)-1):OFFSET(HOMECELL,MATCH($B$4,DateRange,0)-1,MATCH(AP$6,DataStreams,0)-1)),"")</f>
        <v>2.427812330458664E-3</v>
      </c>
      <c r="AQ33" s="233" t="str">
        <f ca="1">_xlfn.IFNA(_xlfn.COVARIANCE.S(OFFSET(HOMECELL,MATCH($B$3,DateRange,0)-1,MATCH($A33,DataStreams,0)-1):OFFSET(HOMECELL,MATCH($B$4,DateRange,0)-1,MATCH($A33,DataStreams,0)-1),OFFSET(HOMECELL,MATCH($B$3,DateRange,0)-1,MATCH(AQ$6,DataStreams,0)-1):OFFSET(HOMECELL,MATCH($B$4,DateRange,0)-1,MATCH(AQ$6,DataStreams,0)-1)),"")</f>
        <v/>
      </c>
      <c r="AR33" s="233" t="str">
        <f ca="1">_xlfn.IFNA(_xlfn.COVARIANCE.S(OFFSET(HOMECELL,MATCH($B$3,DateRange,0)-1,MATCH($A33,DataStreams,0)-1):OFFSET(HOMECELL,MATCH($B$4,DateRange,0)-1,MATCH($A33,DataStreams,0)-1),OFFSET(HOMECELL,MATCH($B$3,DateRange,0)-1,MATCH(AR$6,DataStreams,0)-1):OFFSET(HOMECELL,MATCH($B$4,DateRange,0)-1,MATCH(AR$6,DataStreams,0)-1)),"")</f>
        <v/>
      </c>
      <c r="AS33" s="233" t="str">
        <f ca="1">_xlfn.IFNA(_xlfn.COVARIANCE.S(OFFSET(HOMECELL,MATCH($B$3,DateRange,0)-1,MATCH($A33,DataStreams,0)-1):OFFSET(HOMECELL,MATCH($B$4,DateRange,0)-1,MATCH($A33,DataStreams,0)-1),OFFSET(HOMECELL,MATCH($B$3,DateRange,0)-1,MATCH(AS$6,DataStreams,0)-1):OFFSET(HOMECELL,MATCH($B$4,DateRange,0)-1,MATCH(AS$6,DataStreams,0)-1)),"")</f>
        <v/>
      </c>
      <c r="AT33" s="233" t="str">
        <f ca="1">_xlfn.IFNA(_xlfn.COVARIANCE.S(OFFSET(HOMECELL,MATCH($B$3,DateRange,0)-1,MATCH($A33,DataStreams,0)-1):OFFSET(HOMECELL,MATCH($B$4,DateRange,0)-1,MATCH($A33,DataStreams,0)-1),OFFSET(HOMECELL,MATCH($B$3,DateRange,0)-1,MATCH(AT$6,DataStreams,0)-1):OFFSET(HOMECELL,MATCH($B$4,DateRange,0)-1,MATCH(AT$6,DataStreams,0)-1)),"")</f>
        <v/>
      </c>
      <c r="AU33" s="233" t="str">
        <f ca="1">_xlfn.IFNA(_xlfn.COVARIANCE.S(OFFSET(HOMECELL,MATCH($B$3,DateRange,0)-1,MATCH($A33,DataStreams,0)-1):OFFSET(HOMECELL,MATCH($B$4,DateRange,0)-1,MATCH($A33,DataStreams,0)-1),OFFSET(HOMECELL,MATCH($B$3,DateRange,0)-1,MATCH(AU$6,DataStreams,0)-1):OFFSET(HOMECELL,MATCH($B$4,DateRange,0)-1,MATCH(AU$6,DataStreams,0)-1)),"")</f>
        <v/>
      </c>
      <c r="AV33" s="233" t="str">
        <f ca="1">_xlfn.IFNA(_xlfn.COVARIANCE.S(OFFSET(HOMECELL,MATCH($B$3,DateRange,0)-1,MATCH($A33,DataStreams,0)-1):OFFSET(HOMECELL,MATCH($B$4,DateRange,0)-1,MATCH($A33,DataStreams,0)-1),OFFSET(HOMECELL,MATCH($B$3,DateRange,0)-1,MATCH(AV$6,DataStreams,0)-1):OFFSET(HOMECELL,MATCH($B$4,DateRange,0)-1,MATCH(AV$6,DataStreams,0)-1)),"")</f>
        <v/>
      </c>
      <c r="AW33" s="233" t="str">
        <f ca="1">_xlfn.IFNA(_xlfn.COVARIANCE.S(OFFSET(HOMECELL,MATCH($B$3,DateRange,0)-1,MATCH($A33,DataStreams,0)-1):OFFSET(HOMECELL,MATCH($B$4,DateRange,0)-1,MATCH($A33,DataStreams,0)-1),OFFSET(HOMECELL,MATCH($B$3,DateRange,0)-1,MATCH(AW$6,DataStreams,0)-1):OFFSET(HOMECELL,MATCH($B$4,DateRange,0)-1,MATCH(AW$6,DataStreams,0)-1)),"")</f>
        <v/>
      </c>
      <c r="AX33" s="233" t="str">
        <f ca="1">_xlfn.IFNA(_xlfn.COVARIANCE.S(OFFSET(HOMECELL,MATCH($B$3,DateRange,0)-1,MATCH($A33,DataStreams,0)-1):OFFSET(HOMECELL,MATCH($B$4,DateRange,0)-1,MATCH($A33,DataStreams,0)-1),OFFSET(HOMECELL,MATCH($B$3,DateRange,0)-1,MATCH(AX$6,DataStreams,0)-1):OFFSET(HOMECELL,MATCH($B$4,DateRange,0)-1,MATCH(AX$6,DataStreams,0)-1)),"")</f>
        <v/>
      </c>
      <c r="AY33" s="233" t="str">
        <f ca="1">_xlfn.IFNA(_xlfn.COVARIANCE.S(OFFSET(HOMECELL,MATCH($B$3,DateRange,0)-1,MATCH($A33,DataStreams,0)-1):OFFSET(HOMECELL,MATCH($B$4,DateRange,0)-1,MATCH($A33,DataStreams,0)-1),OFFSET(HOMECELL,MATCH($B$3,DateRange,0)-1,MATCH(AY$6,DataStreams,0)-1):OFFSET(HOMECELL,MATCH($B$4,DateRange,0)-1,MATCH(AY$6,DataStreams,0)-1)),"")</f>
        <v/>
      </c>
      <c r="AZ33" s="233" t="str">
        <f ca="1">_xlfn.IFNA(_xlfn.COVARIANCE.S(OFFSET(HOMECELL,MATCH($B$3,DateRange,0)-1,MATCH($A33,DataStreams,0)-1):OFFSET(HOMECELL,MATCH($B$4,DateRange,0)-1,MATCH($A33,DataStreams,0)-1),OFFSET(HOMECELL,MATCH($B$3,DateRange,0)-1,MATCH(AZ$6,DataStreams,0)-1):OFFSET(HOMECELL,MATCH($B$4,DateRange,0)-1,MATCH(AZ$6,DataStreams,0)-1)),"")</f>
        <v/>
      </c>
      <c r="BA33" s="233" t="str">
        <f ca="1">_xlfn.IFNA(_xlfn.COVARIANCE.S(OFFSET(HOMECELL,MATCH($B$3,DateRange,0)-1,MATCH($A33,DataStreams,0)-1):OFFSET(HOMECELL,MATCH($B$4,DateRange,0)-1,MATCH($A33,DataStreams,0)-1),OFFSET(HOMECELL,MATCH($B$3,DateRange,0)-1,MATCH(BA$6,DataStreams,0)-1):OFFSET(HOMECELL,MATCH($B$4,DateRange,0)-1,MATCH(BA$6,DataStreams,0)-1)),"")</f>
        <v/>
      </c>
      <c r="BB33" s="233" t="str">
        <f ca="1">_xlfn.IFNA(_xlfn.COVARIANCE.S(OFFSET(HOMECELL,MATCH($B$3,DateRange,0)-1,MATCH($A33,DataStreams,0)-1):OFFSET(HOMECELL,MATCH($B$4,DateRange,0)-1,MATCH($A33,DataStreams,0)-1),OFFSET(HOMECELL,MATCH($B$3,DateRange,0)-1,MATCH(BB$6,DataStreams,0)-1):OFFSET(HOMECELL,MATCH($B$4,DateRange,0)-1,MATCH(BB$6,DataStreams,0)-1)),"")</f>
        <v/>
      </c>
      <c r="BC33" s="236"/>
    </row>
    <row r="34" spans="1:55">
      <c r="A34" s="239" t="str">
        <f ca="1"/>
        <v>TJX</v>
      </c>
      <c r="B34" s="233">
        <f ca="1">_xlfn.IFNA(_xlfn.COVARIANCE.S(OFFSET(HOMECELL,MATCH($B$3,DateRange,0)-1,MATCH($A34,DataStreams,0)-1):OFFSET(HOMECELL,MATCH($B$4,DateRange,0)-1,MATCH($A34,DataStreams,0)-1),OFFSET(HOMECELL,MATCH($B$3,DateRange,0)-1,MATCH(B$6,DataStreams,0)-1):OFFSET(HOMECELL,MATCH($B$4,DateRange,0)-1,MATCH(B$6,DataStreams,0)-1)),"")</f>
        <v>2.0919310431100223E-5</v>
      </c>
      <c r="C34" s="233">
        <f ca="1">_xlfn.IFNA(_xlfn.COVARIANCE.S(OFFSET(HOMECELL,MATCH($B$3,DateRange,0)-1,MATCH($A34,DataStreams,0)-1):OFFSET(HOMECELL,MATCH($B$4,DateRange,0)-1,MATCH($A34,DataStreams,0)-1),OFFSET(HOMECELL,MATCH($B$3,DateRange,0)-1,MATCH(C$6,DataStreams,0)-1):OFFSET(HOMECELL,MATCH($B$4,DateRange,0)-1,MATCH(C$6,DataStreams,0)-1)),"")</f>
        <v>1.9100534797374586E-3</v>
      </c>
      <c r="D34" s="233">
        <f ca="1">_xlfn.IFNA(_xlfn.COVARIANCE.S(OFFSET(HOMECELL,MATCH($B$3,DateRange,0)-1,MATCH($A34,DataStreams,0)-1):OFFSET(HOMECELL,MATCH($B$4,DateRange,0)-1,MATCH($A34,DataStreams,0)-1),OFFSET(HOMECELL,MATCH($B$3,DateRange,0)-1,MATCH(D$6,DataStreams,0)-1):OFFSET(HOMECELL,MATCH($B$4,DateRange,0)-1,MATCH(D$6,DataStreams,0)-1)),"")</f>
        <v>2.3093719923948622E-3</v>
      </c>
      <c r="E34" s="233">
        <f ca="1">_xlfn.IFNA(_xlfn.COVARIANCE.S(OFFSET(HOMECELL,MATCH($B$3,DateRange,0)-1,MATCH($A34,DataStreams,0)-1):OFFSET(HOMECELL,MATCH($B$4,DateRange,0)-1,MATCH($A34,DataStreams,0)-1),OFFSET(HOMECELL,MATCH($B$3,DateRange,0)-1,MATCH(E$6,DataStreams,0)-1):OFFSET(HOMECELL,MATCH($B$4,DateRange,0)-1,MATCH(E$6,DataStreams,0)-1)),"")</f>
        <v>2.0272334231876904E-3</v>
      </c>
      <c r="F34" s="233">
        <f ca="1">_xlfn.IFNA(_xlfn.COVARIANCE.S(OFFSET(HOMECELL,MATCH($B$3,DateRange,0)-1,MATCH($A34,DataStreams,0)-1):OFFSET(HOMECELL,MATCH($B$4,DateRange,0)-1,MATCH($A34,DataStreams,0)-1),OFFSET(HOMECELL,MATCH($B$3,DateRange,0)-1,MATCH(F$6,DataStreams,0)-1):OFFSET(HOMECELL,MATCH($B$4,DateRange,0)-1,MATCH(F$6,DataStreams,0)-1)),"")</f>
        <v>2.0974464520426826E-3</v>
      </c>
      <c r="G34" s="233">
        <f ca="1">_xlfn.IFNA(_xlfn.COVARIANCE.S(OFFSET(HOMECELL,MATCH($B$3,DateRange,0)-1,MATCH($A34,DataStreams,0)-1):OFFSET(HOMECELL,MATCH($B$4,DateRange,0)-1,MATCH($A34,DataStreams,0)-1),OFFSET(HOMECELL,MATCH($B$3,DateRange,0)-1,MATCH(G$6,DataStreams,0)-1):OFFSET(HOMECELL,MATCH($B$4,DateRange,0)-1,MATCH(G$6,DataStreams,0)-1)),"")</f>
        <v>2.0821058090125721E-3</v>
      </c>
      <c r="H34" s="233">
        <f ca="1">_xlfn.IFNA(_xlfn.COVARIANCE.S(OFFSET(HOMECELL,MATCH($B$3,DateRange,0)-1,MATCH($A34,DataStreams,0)-1):OFFSET(HOMECELL,MATCH($B$4,DateRange,0)-1,MATCH($A34,DataStreams,0)-1),OFFSET(HOMECELL,MATCH($B$3,DateRange,0)-1,MATCH(H$6,DataStreams,0)-1):OFFSET(HOMECELL,MATCH($B$4,DateRange,0)-1,MATCH(H$6,DataStreams,0)-1)),"")</f>
        <v>1.4239024320387022E-3</v>
      </c>
      <c r="I34" s="233">
        <f ca="1">_xlfn.IFNA(_xlfn.COVARIANCE.S(OFFSET(HOMECELL,MATCH($B$3,DateRange,0)-1,MATCH($A34,DataStreams,0)-1):OFFSET(HOMECELL,MATCH($B$4,DateRange,0)-1,MATCH($A34,DataStreams,0)-1),OFFSET(HOMECELL,MATCH($B$3,DateRange,0)-1,MATCH(I$6,DataStreams,0)-1):OFFSET(HOMECELL,MATCH($B$4,DateRange,0)-1,MATCH(I$6,DataStreams,0)-1)),"")</f>
        <v>2.8282786067583541E-3</v>
      </c>
      <c r="J34" s="233">
        <f ca="1">_xlfn.IFNA(_xlfn.COVARIANCE.S(OFFSET(HOMECELL,MATCH($B$3,DateRange,0)-1,MATCH($A34,DataStreams,0)-1):OFFSET(HOMECELL,MATCH($B$4,DateRange,0)-1,MATCH($A34,DataStreams,0)-1),OFFSET(HOMECELL,MATCH($B$3,DateRange,0)-1,MATCH(J$6,DataStreams,0)-1):OFFSET(HOMECELL,MATCH($B$4,DateRange,0)-1,MATCH(J$6,DataStreams,0)-1)),"")</f>
        <v>1.5364273507666388E-3</v>
      </c>
      <c r="K34" s="233">
        <f ca="1">_xlfn.IFNA(_xlfn.COVARIANCE.S(OFFSET(HOMECELL,MATCH($B$3,DateRange,0)-1,MATCH($A34,DataStreams,0)-1):OFFSET(HOMECELL,MATCH($B$4,DateRange,0)-1,MATCH($A34,DataStreams,0)-1),OFFSET(HOMECELL,MATCH($B$3,DateRange,0)-1,MATCH(K$6,DataStreams,0)-1):OFFSET(HOMECELL,MATCH($B$4,DateRange,0)-1,MATCH(K$6,DataStreams,0)-1)),"")</f>
        <v>2.5460966453029052E-3</v>
      </c>
      <c r="L34" s="233">
        <f ca="1">_xlfn.IFNA(_xlfn.COVARIANCE.S(OFFSET(HOMECELL,MATCH($B$3,DateRange,0)-1,MATCH($A34,DataStreams,0)-1):OFFSET(HOMECELL,MATCH($B$4,DateRange,0)-1,MATCH($A34,DataStreams,0)-1),OFFSET(HOMECELL,MATCH($B$3,DateRange,0)-1,MATCH(L$6,DataStreams,0)-1):OFFSET(HOMECELL,MATCH($B$4,DateRange,0)-1,MATCH(L$6,DataStreams,0)-1)),"")</f>
        <v>2.1936625337001681E-3</v>
      </c>
      <c r="M34" s="233">
        <f ca="1">_xlfn.IFNA(_xlfn.COVARIANCE.S(OFFSET(HOMECELL,MATCH($B$3,DateRange,0)-1,MATCH($A34,DataStreams,0)-1):OFFSET(HOMECELL,MATCH($B$4,DateRange,0)-1,MATCH($A34,DataStreams,0)-1),OFFSET(HOMECELL,MATCH($B$3,DateRange,0)-1,MATCH(M$6,DataStreams,0)-1):OFFSET(HOMECELL,MATCH($B$4,DateRange,0)-1,MATCH(M$6,DataStreams,0)-1)),"")</f>
        <v>9.4186649801557948E-4</v>
      </c>
      <c r="N34" s="233">
        <f ca="1">_xlfn.IFNA(_xlfn.COVARIANCE.S(OFFSET(HOMECELL,MATCH($B$3,DateRange,0)-1,MATCH($A34,DataStreams,0)-1):OFFSET(HOMECELL,MATCH($B$4,DateRange,0)-1,MATCH($A34,DataStreams,0)-1),OFFSET(HOMECELL,MATCH($B$3,DateRange,0)-1,MATCH(N$6,DataStreams,0)-1):OFFSET(HOMECELL,MATCH($B$4,DateRange,0)-1,MATCH(N$6,DataStreams,0)-1)),"")</f>
        <v>2.3706162213121928E-3</v>
      </c>
      <c r="O34" s="233">
        <f ca="1">_xlfn.IFNA(_xlfn.COVARIANCE.S(OFFSET(HOMECELL,MATCH($B$3,DateRange,0)-1,MATCH($A34,DataStreams,0)-1):OFFSET(HOMECELL,MATCH($B$4,DateRange,0)-1,MATCH($A34,DataStreams,0)-1),OFFSET(HOMECELL,MATCH($B$3,DateRange,0)-1,MATCH(O$6,DataStreams,0)-1):OFFSET(HOMECELL,MATCH($B$4,DateRange,0)-1,MATCH(O$6,DataStreams,0)-1)),"")</f>
        <v>3.6158584838558733E-3</v>
      </c>
      <c r="P34" s="233">
        <f ca="1">_xlfn.IFNA(_xlfn.COVARIANCE.S(OFFSET(HOMECELL,MATCH($B$3,DateRange,0)-1,MATCH($A34,DataStreams,0)-1):OFFSET(HOMECELL,MATCH($B$4,DateRange,0)-1,MATCH($A34,DataStreams,0)-1),OFFSET(HOMECELL,MATCH($B$3,DateRange,0)-1,MATCH(P$6,DataStreams,0)-1):OFFSET(HOMECELL,MATCH($B$4,DateRange,0)-1,MATCH(P$6,DataStreams,0)-1)),"")</f>
        <v>2.8732571694526465E-3</v>
      </c>
      <c r="Q34" s="233">
        <f ca="1">_xlfn.IFNA(_xlfn.COVARIANCE.S(OFFSET(HOMECELL,MATCH($B$3,DateRange,0)-1,MATCH($A34,DataStreams,0)-1):OFFSET(HOMECELL,MATCH($B$4,DateRange,0)-1,MATCH($A34,DataStreams,0)-1),OFFSET(HOMECELL,MATCH($B$3,DateRange,0)-1,MATCH(Q$6,DataStreams,0)-1):OFFSET(HOMECELL,MATCH($B$4,DateRange,0)-1,MATCH(Q$6,DataStreams,0)-1)),"")</f>
        <v>5.0124321729537917E-3</v>
      </c>
      <c r="R34" s="233">
        <f ca="1">_xlfn.IFNA(_xlfn.COVARIANCE.S(OFFSET(HOMECELL,MATCH($B$3,DateRange,0)-1,MATCH($A34,DataStreams,0)-1):OFFSET(HOMECELL,MATCH($B$4,DateRange,0)-1,MATCH($A34,DataStreams,0)-1),OFFSET(HOMECELL,MATCH($B$3,DateRange,0)-1,MATCH(R$6,DataStreams,0)-1):OFFSET(HOMECELL,MATCH($B$4,DateRange,0)-1,MATCH(R$6,DataStreams,0)-1)),"")</f>
        <v>2.2435929830721419E-3</v>
      </c>
      <c r="S34" s="233">
        <f ca="1">_xlfn.IFNA(_xlfn.COVARIANCE.S(OFFSET(HOMECELL,MATCH($B$3,DateRange,0)-1,MATCH($A34,DataStreams,0)-1):OFFSET(HOMECELL,MATCH($B$4,DateRange,0)-1,MATCH($A34,DataStreams,0)-1),OFFSET(HOMECELL,MATCH($B$3,DateRange,0)-1,MATCH(S$6,DataStreams,0)-1):OFFSET(HOMECELL,MATCH($B$4,DateRange,0)-1,MATCH(S$6,DataStreams,0)-1)),"")</f>
        <v>8.5955995632408034E-4</v>
      </c>
      <c r="T34" s="233">
        <f ca="1">_xlfn.IFNA(_xlfn.COVARIANCE.S(OFFSET(HOMECELL,MATCH($B$3,DateRange,0)-1,MATCH($A34,DataStreams,0)-1):OFFSET(HOMECELL,MATCH($B$4,DateRange,0)-1,MATCH($A34,DataStreams,0)-1),OFFSET(HOMECELL,MATCH($B$3,DateRange,0)-1,MATCH(T$6,DataStreams,0)-1):OFFSET(HOMECELL,MATCH($B$4,DateRange,0)-1,MATCH(T$6,DataStreams,0)-1)),"")</f>
        <v>9.3319098342854571E-4</v>
      </c>
      <c r="U34" s="233">
        <f ca="1">_xlfn.IFNA(_xlfn.COVARIANCE.S(OFFSET(HOMECELL,MATCH($B$3,DateRange,0)-1,MATCH($A34,DataStreams,0)-1):OFFSET(HOMECELL,MATCH($B$4,DateRange,0)-1,MATCH($A34,DataStreams,0)-1),OFFSET(HOMECELL,MATCH($B$3,DateRange,0)-1,MATCH(U$6,DataStreams,0)-1):OFFSET(HOMECELL,MATCH($B$4,DateRange,0)-1,MATCH(U$6,DataStreams,0)-1)),"")</f>
        <v>1.3237078124293581E-3</v>
      </c>
      <c r="V34" s="233">
        <f ca="1">_xlfn.IFNA(_xlfn.COVARIANCE.S(OFFSET(HOMECELL,MATCH($B$3,DateRange,0)-1,MATCH($A34,DataStreams,0)-1):OFFSET(HOMECELL,MATCH($B$4,DateRange,0)-1,MATCH($A34,DataStreams,0)-1),OFFSET(HOMECELL,MATCH($B$3,DateRange,0)-1,MATCH(V$6,DataStreams,0)-1):OFFSET(HOMECELL,MATCH($B$4,DateRange,0)-1,MATCH(V$6,DataStreams,0)-1)),"")</f>
        <v>2.7791977354033673E-3</v>
      </c>
      <c r="W34" s="233">
        <f ca="1">_xlfn.IFNA(_xlfn.COVARIANCE.S(OFFSET(HOMECELL,MATCH($B$3,DateRange,0)-1,MATCH($A34,DataStreams,0)-1):OFFSET(HOMECELL,MATCH($B$4,DateRange,0)-1,MATCH($A34,DataStreams,0)-1),OFFSET(HOMECELL,MATCH($B$3,DateRange,0)-1,MATCH(W$6,DataStreams,0)-1):OFFSET(HOMECELL,MATCH($B$4,DateRange,0)-1,MATCH(W$6,DataStreams,0)-1)),"")</f>
        <v>1.8560279294199563E-3</v>
      </c>
      <c r="X34" s="233">
        <f ca="1">_xlfn.IFNA(_xlfn.COVARIANCE.S(OFFSET(HOMECELL,MATCH($B$3,DateRange,0)-1,MATCH($A34,DataStreams,0)-1):OFFSET(HOMECELL,MATCH($B$4,DateRange,0)-1,MATCH($A34,DataStreams,0)-1),OFFSET(HOMECELL,MATCH($B$3,DateRange,0)-1,MATCH(X$6,DataStreams,0)-1):OFFSET(HOMECELL,MATCH($B$4,DateRange,0)-1,MATCH(X$6,DataStreams,0)-1)),"")</f>
        <v>1.4592863276071942E-3</v>
      </c>
      <c r="Y34" s="233">
        <f ca="1">_xlfn.IFNA(_xlfn.COVARIANCE.S(OFFSET(HOMECELL,MATCH($B$3,DateRange,0)-1,MATCH($A34,DataStreams,0)-1):OFFSET(HOMECELL,MATCH($B$4,DateRange,0)-1,MATCH($A34,DataStreams,0)-1),OFFSET(HOMECELL,MATCH($B$3,DateRange,0)-1,MATCH(Y$6,DataStreams,0)-1):OFFSET(HOMECELL,MATCH($B$4,DateRange,0)-1,MATCH(Y$6,DataStreams,0)-1)),"")</f>
        <v>3.0663491250759404E-3</v>
      </c>
      <c r="Z34" s="233">
        <f ca="1">_xlfn.IFNA(_xlfn.COVARIANCE.S(OFFSET(HOMECELL,MATCH($B$3,DateRange,0)-1,MATCH($A34,DataStreams,0)-1):OFFSET(HOMECELL,MATCH($B$4,DateRange,0)-1,MATCH($A34,DataStreams,0)-1),OFFSET(HOMECELL,MATCH($B$3,DateRange,0)-1,MATCH(Z$6,DataStreams,0)-1):OFFSET(HOMECELL,MATCH($B$4,DateRange,0)-1,MATCH(Z$6,DataStreams,0)-1)),"")</f>
        <v>9.1944274698388991E-4</v>
      </c>
      <c r="AA34" s="233">
        <f ca="1">_xlfn.IFNA(_xlfn.COVARIANCE.S(OFFSET(HOMECELL,MATCH($B$3,DateRange,0)-1,MATCH($A34,DataStreams,0)-1):OFFSET(HOMECELL,MATCH($B$4,DateRange,0)-1,MATCH($A34,DataStreams,0)-1),OFFSET(HOMECELL,MATCH($B$3,DateRange,0)-1,MATCH(AA$6,DataStreams,0)-1):OFFSET(HOMECELL,MATCH($B$4,DateRange,0)-1,MATCH(AA$6,DataStreams,0)-1)),"")</f>
        <v>3.9222233509787902E-3</v>
      </c>
      <c r="AB34" s="233">
        <f ca="1">_xlfn.IFNA(_xlfn.COVARIANCE.S(OFFSET(HOMECELL,MATCH($B$3,DateRange,0)-1,MATCH($A34,DataStreams,0)-1):OFFSET(HOMECELL,MATCH($B$4,DateRange,0)-1,MATCH($A34,DataStreams,0)-1),OFFSET(HOMECELL,MATCH($B$3,DateRange,0)-1,MATCH(AB$6,DataStreams,0)-1):OFFSET(HOMECELL,MATCH($B$4,DateRange,0)-1,MATCH(AB$6,DataStreams,0)-1)),"")</f>
        <v>1.1924616596617106E-3</v>
      </c>
      <c r="AC34" s="233">
        <f ca="1">_xlfn.IFNA(_xlfn.COVARIANCE.S(OFFSET(HOMECELL,MATCH($B$3,DateRange,0)-1,MATCH($A34,DataStreams,0)-1):OFFSET(HOMECELL,MATCH($B$4,DateRange,0)-1,MATCH($A34,DataStreams,0)-1),OFFSET(HOMECELL,MATCH($B$3,DateRange,0)-1,MATCH(AC$6,DataStreams,0)-1):OFFSET(HOMECELL,MATCH($B$4,DateRange,0)-1,MATCH(AC$6,DataStreams,0)-1)),"")</f>
        <v>2.7691153402069758E-3</v>
      </c>
      <c r="AD34" s="233">
        <f ca="1">_xlfn.IFNA(_xlfn.COVARIANCE.S(OFFSET(HOMECELL,MATCH($B$3,DateRange,0)-1,MATCH($A34,DataStreams,0)-1):OFFSET(HOMECELL,MATCH($B$4,DateRange,0)-1,MATCH($A34,DataStreams,0)-1),OFFSET(HOMECELL,MATCH($B$3,DateRange,0)-1,MATCH(AD$6,DataStreams,0)-1):OFFSET(HOMECELL,MATCH($B$4,DateRange,0)-1,MATCH(AD$6,DataStreams,0)-1)),"")</f>
        <v>1.2730707833586598E-4</v>
      </c>
      <c r="AE34" s="233">
        <f ca="1">_xlfn.IFNA(_xlfn.COVARIANCE.S(OFFSET(HOMECELL,MATCH($B$3,DateRange,0)-1,MATCH($A34,DataStreams,0)-1):OFFSET(HOMECELL,MATCH($B$4,DateRange,0)-1,MATCH($A34,DataStreams,0)-1),OFFSET(HOMECELL,MATCH($B$3,DateRange,0)-1,MATCH(AE$6,DataStreams,0)-1):OFFSET(HOMECELL,MATCH($B$4,DateRange,0)-1,MATCH(AE$6,DataStreams,0)-1)),"")</f>
        <v>1.7184734743546659E-3</v>
      </c>
      <c r="AF34" s="233">
        <f ca="1">_xlfn.IFNA(_xlfn.COVARIANCE.S(OFFSET(HOMECELL,MATCH($B$3,DateRange,0)-1,MATCH($A34,DataStreams,0)-1):OFFSET(HOMECELL,MATCH($B$4,DateRange,0)-1,MATCH($A34,DataStreams,0)-1),OFFSET(HOMECELL,MATCH($B$3,DateRange,0)-1,MATCH(AF$6,DataStreams,0)-1):OFFSET(HOMECELL,MATCH($B$4,DateRange,0)-1,MATCH(AF$6,DataStreams,0)-1)),"")</f>
        <v>2.0585588152040014E-3</v>
      </c>
      <c r="AG34" s="233">
        <f ca="1">_xlfn.IFNA(_xlfn.COVARIANCE.S(OFFSET(HOMECELL,MATCH($B$3,DateRange,0)-1,MATCH($A34,DataStreams,0)-1):OFFSET(HOMECELL,MATCH($B$4,DateRange,0)-1,MATCH($A34,DataStreams,0)-1),OFFSET(HOMECELL,MATCH($B$3,DateRange,0)-1,MATCH(AG$6,DataStreams,0)-1):OFFSET(HOMECELL,MATCH($B$4,DateRange,0)-1,MATCH(AG$6,DataStreams,0)-1)),"")</f>
        <v>9.1755511742063736E-4</v>
      </c>
      <c r="AH34" s="233">
        <f ca="1">_xlfn.IFNA(_xlfn.COVARIANCE.S(OFFSET(HOMECELL,MATCH($B$3,DateRange,0)-1,MATCH($A34,DataStreams,0)-1):OFFSET(HOMECELL,MATCH($B$4,DateRange,0)-1,MATCH($A34,DataStreams,0)-1),OFFSET(HOMECELL,MATCH($B$3,DateRange,0)-1,MATCH(AH$6,DataStreams,0)-1):OFFSET(HOMECELL,MATCH($B$4,DateRange,0)-1,MATCH(AH$6,DataStreams,0)-1)),"")</f>
        <v>2.7096679262884425E-3</v>
      </c>
      <c r="AI34" s="233">
        <f ca="1">_xlfn.IFNA(_xlfn.COVARIANCE.S(OFFSET(HOMECELL,MATCH($B$3,DateRange,0)-1,MATCH($A34,DataStreams,0)-1):OFFSET(HOMECELL,MATCH($B$4,DateRange,0)-1,MATCH($A34,DataStreams,0)-1),OFFSET(HOMECELL,MATCH($B$3,DateRange,0)-1,MATCH(AI$6,DataStreams,0)-1):OFFSET(HOMECELL,MATCH($B$4,DateRange,0)-1,MATCH(AI$6,DataStreams,0)-1)),"")</f>
        <v>2.1708910571616815E-3</v>
      </c>
      <c r="AJ34" s="233">
        <f ca="1">_xlfn.IFNA(_xlfn.COVARIANCE.S(OFFSET(HOMECELL,MATCH($B$3,DateRange,0)-1,MATCH($A34,DataStreams,0)-1):OFFSET(HOMECELL,MATCH($B$4,DateRange,0)-1,MATCH($A34,DataStreams,0)-1),OFFSET(HOMECELL,MATCH($B$3,DateRange,0)-1,MATCH(AJ$6,DataStreams,0)-1):OFFSET(HOMECELL,MATCH($B$4,DateRange,0)-1,MATCH(AJ$6,DataStreams,0)-1)),"")</f>
        <v>2.7460795480287021E-3</v>
      </c>
      <c r="AK34" s="233">
        <f ca="1">_xlfn.IFNA(_xlfn.COVARIANCE.S(OFFSET(HOMECELL,MATCH($B$3,DateRange,0)-1,MATCH($A34,DataStreams,0)-1):OFFSET(HOMECELL,MATCH($B$4,DateRange,0)-1,MATCH($A34,DataStreams,0)-1),OFFSET(HOMECELL,MATCH($B$3,DateRange,0)-1,MATCH(AK$6,DataStreams,0)-1):OFFSET(HOMECELL,MATCH($B$4,DateRange,0)-1,MATCH(AK$6,DataStreams,0)-1)),"")</f>
        <v>1.6628332401122791E-3</v>
      </c>
      <c r="AL34" s="233">
        <f ca="1">_xlfn.IFNA(_xlfn.COVARIANCE.S(OFFSET(HOMECELL,MATCH($B$3,DateRange,0)-1,MATCH($A34,DataStreams,0)-1):OFFSET(HOMECELL,MATCH($B$4,DateRange,0)-1,MATCH($A34,DataStreams,0)-1),OFFSET(HOMECELL,MATCH($B$3,DateRange,0)-1,MATCH(AL$6,DataStreams,0)-1):OFFSET(HOMECELL,MATCH($B$4,DateRange,0)-1,MATCH(AL$6,DataStreams,0)-1)),"")</f>
        <v>4.2878902253879721E-3</v>
      </c>
      <c r="AM34" s="233">
        <f ca="1">_xlfn.IFNA(_xlfn.COVARIANCE.S(OFFSET(HOMECELL,MATCH($B$3,DateRange,0)-1,MATCH($A34,DataStreams,0)-1):OFFSET(HOMECELL,MATCH($B$4,DateRange,0)-1,MATCH($A34,DataStreams,0)-1),OFFSET(HOMECELL,MATCH($B$3,DateRange,0)-1,MATCH(AM$6,DataStreams,0)-1):OFFSET(HOMECELL,MATCH($B$4,DateRange,0)-1,MATCH(AM$6,DataStreams,0)-1)),"")</f>
        <v>1.8727040143931585E-3</v>
      </c>
      <c r="AN34" s="233">
        <f ca="1">_xlfn.IFNA(_xlfn.COVARIANCE.S(OFFSET(HOMECELL,MATCH($B$3,DateRange,0)-1,MATCH($A34,DataStreams,0)-1):OFFSET(HOMECELL,MATCH($B$4,DateRange,0)-1,MATCH($A34,DataStreams,0)-1),OFFSET(HOMECELL,MATCH($B$3,DateRange,0)-1,MATCH(AN$6,DataStreams,0)-1):OFFSET(HOMECELL,MATCH($B$4,DateRange,0)-1,MATCH(AN$6,DataStreams,0)-1)),"")</f>
        <v>2.0347122922367202E-3</v>
      </c>
      <c r="AO34" s="233">
        <f ca="1">_xlfn.IFNA(_xlfn.COVARIANCE.S(OFFSET(HOMECELL,MATCH($B$3,DateRange,0)-1,MATCH($A34,DataStreams,0)-1):OFFSET(HOMECELL,MATCH($B$4,DateRange,0)-1,MATCH($A34,DataStreams,0)-1),OFFSET(HOMECELL,MATCH($B$3,DateRange,0)-1,MATCH(AO$6,DataStreams,0)-1):OFFSET(HOMECELL,MATCH($B$4,DateRange,0)-1,MATCH(AO$6,DataStreams,0)-1)),"")</f>
        <v>2.0639112257740538E-3</v>
      </c>
      <c r="AP34" s="233">
        <f ca="1">_xlfn.IFNA(_xlfn.COVARIANCE.S(OFFSET(HOMECELL,MATCH($B$3,DateRange,0)-1,MATCH($A34,DataStreams,0)-1):OFFSET(HOMECELL,MATCH($B$4,DateRange,0)-1,MATCH($A34,DataStreams,0)-1),OFFSET(HOMECELL,MATCH($B$3,DateRange,0)-1,MATCH(AP$6,DataStreams,0)-1):OFFSET(HOMECELL,MATCH($B$4,DateRange,0)-1,MATCH(AP$6,DataStreams,0)-1)),"")</f>
        <v>3.0238041493198258E-3</v>
      </c>
      <c r="AQ34" s="233" t="str">
        <f ca="1">_xlfn.IFNA(_xlfn.COVARIANCE.S(OFFSET(HOMECELL,MATCH($B$3,DateRange,0)-1,MATCH($A34,DataStreams,0)-1):OFFSET(HOMECELL,MATCH($B$4,DateRange,0)-1,MATCH($A34,DataStreams,0)-1),OFFSET(HOMECELL,MATCH($B$3,DateRange,0)-1,MATCH(AQ$6,DataStreams,0)-1):OFFSET(HOMECELL,MATCH($B$4,DateRange,0)-1,MATCH(AQ$6,DataStreams,0)-1)),"")</f>
        <v/>
      </c>
      <c r="AR34" s="233" t="str">
        <f ca="1">_xlfn.IFNA(_xlfn.COVARIANCE.S(OFFSET(HOMECELL,MATCH($B$3,DateRange,0)-1,MATCH($A34,DataStreams,0)-1):OFFSET(HOMECELL,MATCH($B$4,DateRange,0)-1,MATCH($A34,DataStreams,0)-1),OFFSET(HOMECELL,MATCH($B$3,DateRange,0)-1,MATCH(AR$6,DataStreams,0)-1):OFFSET(HOMECELL,MATCH($B$4,DateRange,0)-1,MATCH(AR$6,DataStreams,0)-1)),"")</f>
        <v/>
      </c>
      <c r="AS34" s="233" t="str">
        <f ca="1">_xlfn.IFNA(_xlfn.COVARIANCE.S(OFFSET(HOMECELL,MATCH($B$3,DateRange,0)-1,MATCH($A34,DataStreams,0)-1):OFFSET(HOMECELL,MATCH($B$4,DateRange,0)-1,MATCH($A34,DataStreams,0)-1),OFFSET(HOMECELL,MATCH($B$3,DateRange,0)-1,MATCH(AS$6,DataStreams,0)-1):OFFSET(HOMECELL,MATCH($B$4,DateRange,0)-1,MATCH(AS$6,DataStreams,0)-1)),"")</f>
        <v/>
      </c>
      <c r="AT34" s="233" t="str">
        <f ca="1">_xlfn.IFNA(_xlfn.COVARIANCE.S(OFFSET(HOMECELL,MATCH($B$3,DateRange,0)-1,MATCH($A34,DataStreams,0)-1):OFFSET(HOMECELL,MATCH($B$4,DateRange,0)-1,MATCH($A34,DataStreams,0)-1),OFFSET(HOMECELL,MATCH($B$3,DateRange,0)-1,MATCH(AT$6,DataStreams,0)-1):OFFSET(HOMECELL,MATCH($B$4,DateRange,0)-1,MATCH(AT$6,DataStreams,0)-1)),"")</f>
        <v/>
      </c>
      <c r="AU34" s="233" t="str">
        <f ca="1">_xlfn.IFNA(_xlfn.COVARIANCE.S(OFFSET(HOMECELL,MATCH($B$3,DateRange,0)-1,MATCH($A34,DataStreams,0)-1):OFFSET(HOMECELL,MATCH($B$4,DateRange,0)-1,MATCH($A34,DataStreams,0)-1),OFFSET(HOMECELL,MATCH($B$3,DateRange,0)-1,MATCH(AU$6,DataStreams,0)-1):OFFSET(HOMECELL,MATCH($B$4,DateRange,0)-1,MATCH(AU$6,DataStreams,0)-1)),"")</f>
        <v/>
      </c>
      <c r="AV34" s="233" t="str">
        <f ca="1">_xlfn.IFNA(_xlfn.COVARIANCE.S(OFFSET(HOMECELL,MATCH($B$3,DateRange,0)-1,MATCH($A34,DataStreams,0)-1):OFFSET(HOMECELL,MATCH($B$4,DateRange,0)-1,MATCH($A34,DataStreams,0)-1),OFFSET(HOMECELL,MATCH($B$3,DateRange,0)-1,MATCH(AV$6,DataStreams,0)-1):OFFSET(HOMECELL,MATCH($B$4,DateRange,0)-1,MATCH(AV$6,DataStreams,0)-1)),"")</f>
        <v/>
      </c>
      <c r="AW34" s="233" t="str">
        <f ca="1">_xlfn.IFNA(_xlfn.COVARIANCE.S(OFFSET(HOMECELL,MATCH($B$3,DateRange,0)-1,MATCH($A34,DataStreams,0)-1):OFFSET(HOMECELL,MATCH($B$4,DateRange,0)-1,MATCH($A34,DataStreams,0)-1),OFFSET(HOMECELL,MATCH($B$3,DateRange,0)-1,MATCH(AW$6,DataStreams,0)-1):OFFSET(HOMECELL,MATCH($B$4,DateRange,0)-1,MATCH(AW$6,DataStreams,0)-1)),"")</f>
        <v/>
      </c>
      <c r="AX34" s="233" t="str">
        <f ca="1">_xlfn.IFNA(_xlfn.COVARIANCE.S(OFFSET(HOMECELL,MATCH($B$3,DateRange,0)-1,MATCH($A34,DataStreams,0)-1):OFFSET(HOMECELL,MATCH($B$4,DateRange,0)-1,MATCH($A34,DataStreams,0)-1),OFFSET(HOMECELL,MATCH($B$3,DateRange,0)-1,MATCH(AX$6,DataStreams,0)-1):OFFSET(HOMECELL,MATCH($B$4,DateRange,0)-1,MATCH(AX$6,DataStreams,0)-1)),"")</f>
        <v/>
      </c>
      <c r="AY34" s="233" t="str">
        <f ca="1">_xlfn.IFNA(_xlfn.COVARIANCE.S(OFFSET(HOMECELL,MATCH($B$3,DateRange,0)-1,MATCH($A34,DataStreams,0)-1):OFFSET(HOMECELL,MATCH($B$4,DateRange,0)-1,MATCH($A34,DataStreams,0)-1),OFFSET(HOMECELL,MATCH($B$3,DateRange,0)-1,MATCH(AY$6,DataStreams,0)-1):OFFSET(HOMECELL,MATCH($B$4,DateRange,0)-1,MATCH(AY$6,DataStreams,0)-1)),"")</f>
        <v/>
      </c>
      <c r="AZ34" s="233" t="str">
        <f ca="1">_xlfn.IFNA(_xlfn.COVARIANCE.S(OFFSET(HOMECELL,MATCH($B$3,DateRange,0)-1,MATCH($A34,DataStreams,0)-1):OFFSET(HOMECELL,MATCH($B$4,DateRange,0)-1,MATCH($A34,DataStreams,0)-1),OFFSET(HOMECELL,MATCH($B$3,DateRange,0)-1,MATCH(AZ$6,DataStreams,0)-1):OFFSET(HOMECELL,MATCH($B$4,DateRange,0)-1,MATCH(AZ$6,DataStreams,0)-1)),"")</f>
        <v/>
      </c>
      <c r="BA34" s="233" t="str">
        <f ca="1">_xlfn.IFNA(_xlfn.COVARIANCE.S(OFFSET(HOMECELL,MATCH($B$3,DateRange,0)-1,MATCH($A34,DataStreams,0)-1):OFFSET(HOMECELL,MATCH($B$4,DateRange,0)-1,MATCH($A34,DataStreams,0)-1),OFFSET(HOMECELL,MATCH($B$3,DateRange,0)-1,MATCH(BA$6,DataStreams,0)-1):OFFSET(HOMECELL,MATCH($B$4,DateRange,0)-1,MATCH(BA$6,DataStreams,0)-1)),"")</f>
        <v/>
      </c>
      <c r="BB34" s="233" t="str">
        <f ca="1">_xlfn.IFNA(_xlfn.COVARIANCE.S(OFFSET(HOMECELL,MATCH($B$3,DateRange,0)-1,MATCH($A34,DataStreams,0)-1):OFFSET(HOMECELL,MATCH($B$4,DateRange,0)-1,MATCH($A34,DataStreams,0)-1),OFFSET(HOMECELL,MATCH($B$3,DateRange,0)-1,MATCH(BB$6,DataStreams,0)-1):OFFSET(HOMECELL,MATCH($B$4,DateRange,0)-1,MATCH(BB$6,DataStreams,0)-1)),"")</f>
        <v/>
      </c>
      <c r="BC34" s="236"/>
    </row>
    <row r="35" spans="1:55">
      <c r="A35" s="239" t="str">
        <f ca="1"/>
        <v>REGN</v>
      </c>
      <c r="B35" s="233">
        <f ca="1">_xlfn.IFNA(_xlfn.COVARIANCE.S(OFFSET(HOMECELL,MATCH($B$3,DateRange,0)-1,MATCH($A35,DataStreams,0)-1):OFFSET(HOMECELL,MATCH($B$4,DateRange,0)-1,MATCH($A35,DataStreams,0)-1),OFFSET(HOMECELL,MATCH($B$3,DateRange,0)-1,MATCH(B$6,DataStreams,0)-1):OFFSET(HOMECELL,MATCH($B$4,DateRange,0)-1,MATCH(B$6,DataStreams,0)-1)),"")</f>
        <v>1.1552912547443176E-5</v>
      </c>
      <c r="C35" s="233">
        <f ca="1">_xlfn.IFNA(_xlfn.COVARIANCE.S(OFFSET(HOMECELL,MATCH($B$3,DateRange,0)-1,MATCH($A35,DataStreams,0)-1):OFFSET(HOMECELL,MATCH($B$4,DateRange,0)-1,MATCH($A35,DataStreams,0)-1),OFFSET(HOMECELL,MATCH($B$3,DateRange,0)-1,MATCH(C$6,DataStreams,0)-1):OFFSET(HOMECELL,MATCH($B$4,DateRange,0)-1,MATCH(C$6,DataStreams,0)-1)),"")</f>
        <v>9.7487295219473842E-4</v>
      </c>
      <c r="D35" s="233">
        <f ca="1">_xlfn.IFNA(_xlfn.COVARIANCE.S(OFFSET(HOMECELL,MATCH($B$3,DateRange,0)-1,MATCH($A35,DataStreams,0)-1):OFFSET(HOMECELL,MATCH($B$4,DateRange,0)-1,MATCH($A35,DataStreams,0)-1),OFFSET(HOMECELL,MATCH($B$3,DateRange,0)-1,MATCH(D$6,DataStreams,0)-1):OFFSET(HOMECELL,MATCH($B$4,DateRange,0)-1,MATCH(D$6,DataStreams,0)-1)),"")</f>
        <v>9.8439331525912964E-4</v>
      </c>
      <c r="E35" s="233">
        <f ca="1">_xlfn.IFNA(_xlfn.COVARIANCE.S(OFFSET(HOMECELL,MATCH($B$3,DateRange,0)-1,MATCH($A35,DataStreams,0)-1):OFFSET(HOMECELL,MATCH($B$4,DateRange,0)-1,MATCH($A35,DataStreams,0)-1),OFFSET(HOMECELL,MATCH($B$3,DateRange,0)-1,MATCH(E$6,DataStreams,0)-1):OFFSET(HOMECELL,MATCH($B$4,DateRange,0)-1,MATCH(E$6,DataStreams,0)-1)),"")</f>
        <v>1.0092212867635559E-3</v>
      </c>
      <c r="F35" s="233">
        <f ca="1">_xlfn.IFNA(_xlfn.COVARIANCE.S(OFFSET(HOMECELL,MATCH($B$3,DateRange,0)-1,MATCH($A35,DataStreams,0)-1):OFFSET(HOMECELL,MATCH($B$4,DateRange,0)-1,MATCH($A35,DataStreams,0)-1),OFFSET(HOMECELL,MATCH($B$3,DateRange,0)-1,MATCH(F$6,DataStreams,0)-1):OFFSET(HOMECELL,MATCH($B$4,DateRange,0)-1,MATCH(F$6,DataStreams,0)-1)),"")</f>
        <v>7.5450180166418955E-4</v>
      </c>
      <c r="G35" s="233">
        <f ca="1">_xlfn.IFNA(_xlfn.COVARIANCE.S(OFFSET(HOMECELL,MATCH($B$3,DateRange,0)-1,MATCH($A35,DataStreams,0)-1):OFFSET(HOMECELL,MATCH($B$4,DateRange,0)-1,MATCH($A35,DataStreams,0)-1),OFFSET(HOMECELL,MATCH($B$3,DateRange,0)-1,MATCH(G$6,DataStreams,0)-1):OFFSET(HOMECELL,MATCH($B$4,DateRange,0)-1,MATCH(G$6,DataStreams,0)-1)),"")</f>
        <v>1.1016906743981181E-3</v>
      </c>
      <c r="H35" s="233">
        <f ca="1">_xlfn.IFNA(_xlfn.COVARIANCE.S(OFFSET(HOMECELL,MATCH($B$3,DateRange,0)-1,MATCH($A35,DataStreams,0)-1):OFFSET(HOMECELL,MATCH($B$4,DateRange,0)-1,MATCH($A35,DataStreams,0)-1),OFFSET(HOMECELL,MATCH($B$3,DateRange,0)-1,MATCH(H$6,DataStreams,0)-1):OFFSET(HOMECELL,MATCH($B$4,DateRange,0)-1,MATCH(H$6,DataStreams,0)-1)),"")</f>
        <v>3.1037161961592539E-4</v>
      </c>
      <c r="I35" s="233">
        <f ca="1">_xlfn.IFNA(_xlfn.COVARIANCE.S(OFFSET(HOMECELL,MATCH($B$3,DateRange,0)-1,MATCH($A35,DataStreams,0)-1):OFFSET(HOMECELL,MATCH($B$4,DateRange,0)-1,MATCH($A35,DataStreams,0)-1),OFFSET(HOMECELL,MATCH($B$3,DateRange,0)-1,MATCH(I$6,DataStreams,0)-1):OFFSET(HOMECELL,MATCH($B$4,DateRange,0)-1,MATCH(I$6,DataStreams,0)-1)),"")</f>
        <v>9.9815960660639726E-4</v>
      </c>
      <c r="J35" s="233">
        <f ca="1">_xlfn.IFNA(_xlfn.COVARIANCE.S(OFFSET(HOMECELL,MATCH($B$3,DateRange,0)-1,MATCH($A35,DataStreams,0)-1):OFFSET(HOMECELL,MATCH($B$4,DateRange,0)-1,MATCH($A35,DataStreams,0)-1),OFFSET(HOMECELL,MATCH($B$3,DateRange,0)-1,MATCH(J$6,DataStreams,0)-1):OFFSET(HOMECELL,MATCH($B$4,DateRange,0)-1,MATCH(J$6,DataStreams,0)-1)),"")</f>
        <v>6.9864494056916357E-4</v>
      </c>
      <c r="K35" s="233">
        <f ca="1">_xlfn.IFNA(_xlfn.COVARIANCE.S(OFFSET(HOMECELL,MATCH($B$3,DateRange,0)-1,MATCH($A35,DataStreams,0)-1):OFFSET(HOMECELL,MATCH($B$4,DateRange,0)-1,MATCH($A35,DataStreams,0)-1),OFFSET(HOMECELL,MATCH($B$3,DateRange,0)-1,MATCH(K$6,DataStreams,0)-1):OFFSET(HOMECELL,MATCH($B$4,DateRange,0)-1,MATCH(K$6,DataStreams,0)-1)),"")</f>
        <v>7.8376755726632759E-4</v>
      </c>
      <c r="L35" s="233">
        <f ca="1">_xlfn.IFNA(_xlfn.COVARIANCE.S(OFFSET(HOMECELL,MATCH($B$3,DateRange,0)-1,MATCH($A35,DataStreams,0)-1):OFFSET(HOMECELL,MATCH($B$4,DateRange,0)-1,MATCH($A35,DataStreams,0)-1),OFFSET(HOMECELL,MATCH($B$3,DateRange,0)-1,MATCH(L$6,DataStreams,0)-1):OFFSET(HOMECELL,MATCH($B$4,DateRange,0)-1,MATCH(L$6,DataStreams,0)-1)),"")</f>
        <v>8.0006068715971434E-4</v>
      </c>
      <c r="M35" s="233">
        <f ca="1">_xlfn.IFNA(_xlfn.COVARIANCE.S(OFFSET(HOMECELL,MATCH($B$3,DateRange,0)-1,MATCH($A35,DataStreams,0)-1):OFFSET(HOMECELL,MATCH($B$4,DateRange,0)-1,MATCH($A35,DataStreams,0)-1),OFFSET(HOMECELL,MATCH($B$3,DateRange,0)-1,MATCH(M$6,DataStreams,0)-1):OFFSET(HOMECELL,MATCH($B$4,DateRange,0)-1,MATCH(M$6,DataStreams,0)-1)),"")</f>
        <v>1.4195930860491726E-3</v>
      </c>
      <c r="N35" s="233">
        <f ca="1">_xlfn.IFNA(_xlfn.COVARIANCE.S(OFFSET(HOMECELL,MATCH($B$3,DateRange,0)-1,MATCH($A35,DataStreams,0)-1):OFFSET(HOMECELL,MATCH($B$4,DateRange,0)-1,MATCH($A35,DataStreams,0)-1),OFFSET(HOMECELL,MATCH($B$3,DateRange,0)-1,MATCH(N$6,DataStreams,0)-1):OFFSET(HOMECELL,MATCH($B$4,DateRange,0)-1,MATCH(N$6,DataStreams,0)-1)),"")</f>
        <v>1.5600257231262031E-3</v>
      </c>
      <c r="O35" s="233">
        <f ca="1">_xlfn.IFNA(_xlfn.COVARIANCE.S(OFFSET(HOMECELL,MATCH($B$3,DateRange,0)-1,MATCH($A35,DataStreams,0)-1):OFFSET(HOMECELL,MATCH($B$4,DateRange,0)-1,MATCH($A35,DataStreams,0)-1),OFFSET(HOMECELL,MATCH($B$3,DateRange,0)-1,MATCH(O$6,DataStreams,0)-1):OFFSET(HOMECELL,MATCH($B$4,DateRange,0)-1,MATCH(O$6,DataStreams,0)-1)),"")</f>
        <v>1.6329632148306069E-3</v>
      </c>
      <c r="P35" s="233">
        <f ca="1">_xlfn.IFNA(_xlfn.COVARIANCE.S(OFFSET(HOMECELL,MATCH($B$3,DateRange,0)-1,MATCH($A35,DataStreams,0)-1):OFFSET(HOMECELL,MATCH($B$4,DateRange,0)-1,MATCH($A35,DataStreams,0)-1),OFFSET(HOMECELL,MATCH($B$3,DateRange,0)-1,MATCH(P$6,DataStreams,0)-1):OFFSET(HOMECELL,MATCH($B$4,DateRange,0)-1,MATCH(P$6,DataStreams,0)-1)),"")</f>
        <v>7.6071777211890403E-4</v>
      </c>
      <c r="Q35" s="233">
        <f ca="1">_xlfn.IFNA(_xlfn.COVARIANCE.S(OFFSET(HOMECELL,MATCH($B$3,DateRange,0)-1,MATCH($A35,DataStreams,0)-1):OFFSET(HOMECELL,MATCH($B$4,DateRange,0)-1,MATCH($A35,DataStreams,0)-1),OFFSET(HOMECELL,MATCH($B$3,DateRange,0)-1,MATCH(Q$6,DataStreams,0)-1):OFFSET(HOMECELL,MATCH($B$4,DateRange,0)-1,MATCH(Q$6,DataStreams,0)-1)),"")</f>
        <v>1.4885890856887228E-3</v>
      </c>
      <c r="R35" s="233">
        <f ca="1">_xlfn.IFNA(_xlfn.COVARIANCE.S(OFFSET(HOMECELL,MATCH($B$3,DateRange,0)-1,MATCH($A35,DataStreams,0)-1):OFFSET(HOMECELL,MATCH($B$4,DateRange,0)-1,MATCH($A35,DataStreams,0)-1),OFFSET(HOMECELL,MATCH($B$3,DateRange,0)-1,MATCH(R$6,DataStreams,0)-1):OFFSET(HOMECELL,MATCH($B$4,DateRange,0)-1,MATCH(R$6,DataStreams,0)-1)),"")</f>
        <v>4.0317111871569008E-4</v>
      </c>
      <c r="S35" s="233">
        <f ca="1">_xlfn.IFNA(_xlfn.COVARIANCE.S(OFFSET(HOMECELL,MATCH($B$3,DateRange,0)-1,MATCH($A35,DataStreams,0)-1):OFFSET(HOMECELL,MATCH($B$4,DateRange,0)-1,MATCH($A35,DataStreams,0)-1),OFFSET(HOMECELL,MATCH($B$3,DateRange,0)-1,MATCH(S$6,DataStreams,0)-1):OFFSET(HOMECELL,MATCH($B$4,DateRange,0)-1,MATCH(S$6,DataStreams,0)-1)),"")</f>
        <v>-1.8204432912734861E-4</v>
      </c>
      <c r="T35" s="233">
        <f ca="1">_xlfn.IFNA(_xlfn.COVARIANCE.S(OFFSET(HOMECELL,MATCH($B$3,DateRange,0)-1,MATCH($A35,DataStreams,0)-1):OFFSET(HOMECELL,MATCH($B$4,DateRange,0)-1,MATCH($A35,DataStreams,0)-1),OFFSET(HOMECELL,MATCH($B$3,DateRange,0)-1,MATCH(T$6,DataStreams,0)-1):OFFSET(HOMECELL,MATCH($B$4,DateRange,0)-1,MATCH(T$6,DataStreams,0)-1)),"")</f>
        <v>-1.1341011609395221E-4</v>
      </c>
      <c r="U35" s="233">
        <f ca="1">_xlfn.IFNA(_xlfn.COVARIANCE.S(OFFSET(HOMECELL,MATCH($B$3,DateRange,0)-1,MATCH($A35,DataStreams,0)-1):OFFSET(HOMECELL,MATCH($B$4,DateRange,0)-1,MATCH($A35,DataStreams,0)-1),OFFSET(HOMECELL,MATCH($B$3,DateRange,0)-1,MATCH(U$6,DataStreams,0)-1):OFFSET(HOMECELL,MATCH($B$4,DateRange,0)-1,MATCH(U$6,DataStreams,0)-1)),"")</f>
        <v>6.5465418617287731E-4</v>
      </c>
      <c r="V35" s="233">
        <f ca="1">_xlfn.IFNA(_xlfn.COVARIANCE.S(OFFSET(HOMECELL,MATCH($B$3,DateRange,0)-1,MATCH($A35,DataStreams,0)-1):OFFSET(HOMECELL,MATCH($B$4,DateRange,0)-1,MATCH($A35,DataStreams,0)-1),OFFSET(HOMECELL,MATCH($B$3,DateRange,0)-1,MATCH(V$6,DataStreams,0)-1):OFFSET(HOMECELL,MATCH($B$4,DateRange,0)-1,MATCH(V$6,DataStreams,0)-1)),"")</f>
        <v>1.0805307379761679E-3</v>
      </c>
      <c r="W35" s="233">
        <f ca="1">_xlfn.IFNA(_xlfn.COVARIANCE.S(OFFSET(HOMECELL,MATCH($B$3,DateRange,0)-1,MATCH($A35,DataStreams,0)-1):OFFSET(HOMECELL,MATCH($B$4,DateRange,0)-1,MATCH($A35,DataStreams,0)-1),OFFSET(HOMECELL,MATCH($B$3,DateRange,0)-1,MATCH(W$6,DataStreams,0)-1):OFFSET(HOMECELL,MATCH($B$4,DateRange,0)-1,MATCH(W$6,DataStreams,0)-1)),"")</f>
        <v>-1.7469723627474282E-4</v>
      </c>
      <c r="X35" s="233">
        <f ca="1">_xlfn.IFNA(_xlfn.COVARIANCE.S(OFFSET(HOMECELL,MATCH($B$3,DateRange,0)-1,MATCH($A35,DataStreams,0)-1):OFFSET(HOMECELL,MATCH($B$4,DateRange,0)-1,MATCH($A35,DataStreams,0)-1),OFFSET(HOMECELL,MATCH($B$3,DateRange,0)-1,MATCH(X$6,DataStreams,0)-1):OFFSET(HOMECELL,MATCH($B$4,DateRange,0)-1,MATCH(X$6,DataStreams,0)-1)),"")</f>
        <v>8.9603845360342917E-4</v>
      </c>
      <c r="Y35" s="233">
        <f ca="1">_xlfn.IFNA(_xlfn.COVARIANCE.S(OFFSET(HOMECELL,MATCH($B$3,DateRange,0)-1,MATCH($A35,DataStreams,0)-1):OFFSET(HOMECELL,MATCH($B$4,DateRange,0)-1,MATCH($A35,DataStreams,0)-1),OFFSET(HOMECELL,MATCH($B$3,DateRange,0)-1,MATCH(Y$6,DataStreams,0)-1):OFFSET(HOMECELL,MATCH($B$4,DateRange,0)-1,MATCH(Y$6,DataStreams,0)-1)),"")</f>
        <v>1.6134012126049931E-3</v>
      </c>
      <c r="Z35" s="233">
        <f ca="1">_xlfn.IFNA(_xlfn.COVARIANCE.S(OFFSET(HOMECELL,MATCH($B$3,DateRange,0)-1,MATCH($A35,DataStreams,0)-1):OFFSET(HOMECELL,MATCH($B$4,DateRange,0)-1,MATCH($A35,DataStreams,0)-1),OFFSET(HOMECELL,MATCH($B$3,DateRange,0)-1,MATCH(Z$6,DataStreams,0)-1):OFFSET(HOMECELL,MATCH($B$4,DateRange,0)-1,MATCH(Z$6,DataStreams,0)-1)),"")</f>
        <v>6.6520683072004148E-4</v>
      </c>
      <c r="AA35" s="233">
        <f ca="1">_xlfn.IFNA(_xlfn.COVARIANCE.S(OFFSET(HOMECELL,MATCH($B$3,DateRange,0)-1,MATCH($A35,DataStreams,0)-1):OFFSET(HOMECELL,MATCH($B$4,DateRange,0)-1,MATCH($A35,DataStreams,0)-1),OFFSET(HOMECELL,MATCH($B$3,DateRange,0)-1,MATCH(AA$6,DataStreams,0)-1):OFFSET(HOMECELL,MATCH($B$4,DateRange,0)-1,MATCH(AA$6,DataStreams,0)-1)),"")</f>
        <v>1.1924616596617106E-3</v>
      </c>
      <c r="AB35" s="233">
        <f ca="1">_xlfn.IFNA(_xlfn.COVARIANCE.S(OFFSET(HOMECELL,MATCH($B$3,DateRange,0)-1,MATCH($A35,DataStreams,0)-1):OFFSET(HOMECELL,MATCH($B$4,DateRange,0)-1,MATCH($A35,DataStreams,0)-1),OFFSET(HOMECELL,MATCH($B$3,DateRange,0)-1,MATCH(AB$6,DataStreams,0)-1):OFFSET(HOMECELL,MATCH($B$4,DateRange,0)-1,MATCH(AB$6,DataStreams,0)-1)),"")</f>
        <v>4.6051696312954405E-3</v>
      </c>
      <c r="AC35" s="233">
        <f ca="1">_xlfn.IFNA(_xlfn.COVARIANCE.S(OFFSET(HOMECELL,MATCH($B$3,DateRange,0)-1,MATCH($A35,DataStreams,0)-1):OFFSET(HOMECELL,MATCH($B$4,DateRange,0)-1,MATCH($A35,DataStreams,0)-1),OFFSET(HOMECELL,MATCH($B$3,DateRange,0)-1,MATCH(AC$6,DataStreams,0)-1):OFFSET(HOMECELL,MATCH($B$4,DateRange,0)-1,MATCH(AC$6,DataStreams,0)-1)),"")</f>
        <v>1.2643599774812986E-3</v>
      </c>
      <c r="AD35" s="233">
        <f ca="1">_xlfn.IFNA(_xlfn.COVARIANCE.S(OFFSET(HOMECELL,MATCH($B$3,DateRange,0)-1,MATCH($A35,DataStreams,0)-1):OFFSET(HOMECELL,MATCH($B$4,DateRange,0)-1,MATCH($A35,DataStreams,0)-1),OFFSET(HOMECELL,MATCH($B$3,DateRange,0)-1,MATCH(AD$6,DataStreams,0)-1):OFFSET(HOMECELL,MATCH($B$4,DateRange,0)-1,MATCH(AD$6,DataStreams,0)-1)),"")</f>
        <v>1.9129561160453076E-4</v>
      </c>
      <c r="AE35" s="233">
        <f ca="1">_xlfn.IFNA(_xlfn.COVARIANCE.S(OFFSET(HOMECELL,MATCH($B$3,DateRange,0)-1,MATCH($A35,DataStreams,0)-1):OFFSET(HOMECELL,MATCH($B$4,DateRange,0)-1,MATCH($A35,DataStreams,0)-1),OFFSET(HOMECELL,MATCH($B$3,DateRange,0)-1,MATCH(AE$6,DataStreams,0)-1):OFFSET(HOMECELL,MATCH($B$4,DateRange,0)-1,MATCH(AE$6,DataStreams,0)-1)),"")</f>
        <v>6.8801215776770059E-4</v>
      </c>
      <c r="AF35" s="233">
        <f ca="1">_xlfn.IFNA(_xlfn.COVARIANCE.S(OFFSET(HOMECELL,MATCH($B$3,DateRange,0)-1,MATCH($A35,DataStreams,0)-1):OFFSET(HOMECELL,MATCH($B$4,DateRange,0)-1,MATCH($A35,DataStreams,0)-1),OFFSET(HOMECELL,MATCH($B$3,DateRange,0)-1,MATCH(AF$6,DataStreams,0)-1):OFFSET(HOMECELL,MATCH($B$4,DateRange,0)-1,MATCH(AF$6,DataStreams,0)-1)),"")</f>
        <v>1.4828281595739971E-3</v>
      </c>
      <c r="AG35" s="233">
        <f ca="1">_xlfn.IFNA(_xlfn.COVARIANCE.S(OFFSET(HOMECELL,MATCH($B$3,DateRange,0)-1,MATCH($A35,DataStreams,0)-1):OFFSET(HOMECELL,MATCH($B$4,DateRange,0)-1,MATCH($A35,DataStreams,0)-1),OFFSET(HOMECELL,MATCH($B$3,DateRange,0)-1,MATCH(AG$6,DataStreams,0)-1):OFFSET(HOMECELL,MATCH($B$4,DateRange,0)-1,MATCH(AG$6,DataStreams,0)-1)),"")</f>
        <v>7.8954581820541009E-5</v>
      </c>
      <c r="AH35" s="233">
        <f ca="1">_xlfn.IFNA(_xlfn.COVARIANCE.S(OFFSET(HOMECELL,MATCH($B$3,DateRange,0)-1,MATCH($A35,DataStreams,0)-1):OFFSET(HOMECELL,MATCH($B$4,DateRange,0)-1,MATCH($A35,DataStreams,0)-1),OFFSET(HOMECELL,MATCH($B$3,DateRange,0)-1,MATCH(AH$6,DataStreams,0)-1):OFFSET(HOMECELL,MATCH($B$4,DateRange,0)-1,MATCH(AH$6,DataStreams,0)-1)),"")</f>
        <v>1.3183365580911887E-3</v>
      </c>
      <c r="AI35" s="233">
        <f ca="1">_xlfn.IFNA(_xlfn.COVARIANCE.S(OFFSET(HOMECELL,MATCH($B$3,DateRange,0)-1,MATCH($A35,DataStreams,0)-1):OFFSET(HOMECELL,MATCH($B$4,DateRange,0)-1,MATCH($A35,DataStreams,0)-1),OFFSET(HOMECELL,MATCH($B$3,DateRange,0)-1,MATCH(AI$6,DataStreams,0)-1):OFFSET(HOMECELL,MATCH($B$4,DateRange,0)-1,MATCH(AI$6,DataStreams,0)-1)),"")</f>
        <v>7.9039184499688918E-4</v>
      </c>
      <c r="AJ35" s="233">
        <f ca="1">_xlfn.IFNA(_xlfn.COVARIANCE.S(OFFSET(HOMECELL,MATCH($B$3,DateRange,0)-1,MATCH($A35,DataStreams,0)-1):OFFSET(HOMECELL,MATCH($B$4,DateRange,0)-1,MATCH($A35,DataStreams,0)-1),OFFSET(HOMECELL,MATCH($B$3,DateRange,0)-1,MATCH(AJ$6,DataStreams,0)-1):OFFSET(HOMECELL,MATCH($B$4,DateRange,0)-1,MATCH(AJ$6,DataStreams,0)-1)),"")</f>
        <v>6.8432949600694191E-4</v>
      </c>
      <c r="AK35" s="233">
        <f ca="1">_xlfn.IFNA(_xlfn.COVARIANCE.S(OFFSET(HOMECELL,MATCH($B$3,DateRange,0)-1,MATCH($A35,DataStreams,0)-1):OFFSET(HOMECELL,MATCH($B$4,DateRange,0)-1,MATCH($A35,DataStreams,0)-1),OFFSET(HOMECELL,MATCH($B$3,DateRange,0)-1,MATCH(AK$6,DataStreams,0)-1):OFFSET(HOMECELL,MATCH($B$4,DateRange,0)-1,MATCH(AK$6,DataStreams,0)-1)),"")</f>
        <v>8.3667548952108713E-4</v>
      </c>
      <c r="AL35" s="233">
        <f ca="1">_xlfn.IFNA(_xlfn.COVARIANCE.S(OFFSET(HOMECELL,MATCH($B$3,DateRange,0)-1,MATCH($A35,DataStreams,0)-1):OFFSET(HOMECELL,MATCH($B$4,DateRange,0)-1,MATCH($A35,DataStreams,0)-1),OFFSET(HOMECELL,MATCH($B$3,DateRange,0)-1,MATCH(AL$6,DataStreams,0)-1):OFFSET(HOMECELL,MATCH($B$4,DateRange,0)-1,MATCH(AL$6,DataStreams,0)-1)),"")</f>
        <v>1.8874494339745482E-4</v>
      </c>
      <c r="AM35" s="233">
        <f ca="1">_xlfn.IFNA(_xlfn.COVARIANCE.S(OFFSET(HOMECELL,MATCH($B$3,DateRange,0)-1,MATCH($A35,DataStreams,0)-1):OFFSET(HOMECELL,MATCH($B$4,DateRange,0)-1,MATCH($A35,DataStreams,0)-1),OFFSET(HOMECELL,MATCH($B$3,DateRange,0)-1,MATCH(AM$6,DataStreams,0)-1):OFFSET(HOMECELL,MATCH($B$4,DateRange,0)-1,MATCH(AM$6,DataStreams,0)-1)),"")</f>
        <v>1.6769475979877201E-3</v>
      </c>
      <c r="AN35" s="233">
        <f ca="1">_xlfn.IFNA(_xlfn.COVARIANCE.S(OFFSET(HOMECELL,MATCH($B$3,DateRange,0)-1,MATCH($A35,DataStreams,0)-1):OFFSET(HOMECELL,MATCH($B$4,DateRange,0)-1,MATCH($A35,DataStreams,0)-1),OFFSET(HOMECELL,MATCH($B$3,DateRange,0)-1,MATCH(AN$6,DataStreams,0)-1):OFFSET(HOMECELL,MATCH($B$4,DateRange,0)-1,MATCH(AN$6,DataStreams,0)-1)),"")</f>
        <v>1.9236828912378098E-3</v>
      </c>
      <c r="AO35" s="233">
        <f ca="1">_xlfn.IFNA(_xlfn.COVARIANCE.S(OFFSET(HOMECELL,MATCH($B$3,DateRange,0)-1,MATCH($A35,DataStreams,0)-1):OFFSET(HOMECELL,MATCH($B$4,DateRange,0)-1,MATCH($A35,DataStreams,0)-1),OFFSET(HOMECELL,MATCH($B$3,DateRange,0)-1,MATCH(AO$6,DataStreams,0)-1):OFFSET(HOMECELL,MATCH($B$4,DateRange,0)-1,MATCH(AO$6,DataStreams,0)-1)),"")</f>
        <v>6.6523976317742412E-4</v>
      </c>
      <c r="AP35" s="233">
        <f ca="1">_xlfn.IFNA(_xlfn.COVARIANCE.S(OFFSET(HOMECELL,MATCH($B$3,DateRange,0)-1,MATCH($A35,DataStreams,0)-1):OFFSET(HOMECELL,MATCH($B$4,DateRange,0)-1,MATCH($A35,DataStreams,0)-1),OFFSET(HOMECELL,MATCH($B$3,DateRange,0)-1,MATCH(AP$6,DataStreams,0)-1):OFFSET(HOMECELL,MATCH($B$4,DateRange,0)-1,MATCH(AP$6,DataStreams,0)-1)),"")</f>
        <v>8.33374765086783E-4</v>
      </c>
      <c r="AQ35" s="233" t="str">
        <f ca="1">_xlfn.IFNA(_xlfn.COVARIANCE.S(OFFSET(HOMECELL,MATCH($B$3,DateRange,0)-1,MATCH($A35,DataStreams,0)-1):OFFSET(HOMECELL,MATCH($B$4,DateRange,0)-1,MATCH($A35,DataStreams,0)-1),OFFSET(HOMECELL,MATCH($B$3,DateRange,0)-1,MATCH(AQ$6,DataStreams,0)-1):OFFSET(HOMECELL,MATCH($B$4,DateRange,0)-1,MATCH(AQ$6,DataStreams,0)-1)),"")</f>
        <v/>
      </c>
      <c r="AR35" s="233" t="str">
        <f ca="1">_xlfn.IFNA(_xlfn.COVARIANCE.S(OFFSET(HOMECELL,MATCH($B$3,DateRange,0)-1,MATCH($A35,DataStreams,0)-1):OFFSET(HOMECELL,MATCH($B$4,DateRange,0)-1,MATCH($A35,DataStreams,0)-1),OFFSET(HOMECELL,MATCH($B$3,DateRange,0)-1,MATCH(AR$6,DataStreams,0)-1):OFFSET(HOMECELL,MATCH($B$4,DateRange,0)-1,MATCH(AR$6,DataStreams,0)-1)),"")</f>
        <v/>
      </c>
      <c r="AS35" s="233" t="str">
        <f ca="1">_xlfn.IFNA(_xlfn.COVARIANCE.S(OFFSET(HOMECELL,MATCH($B$3,DateRange,0)-1,MATCH($A35,DataStreams,0)-1):OFFSET(HOMECELL,MATCH($B$4,DateRange,0)-1,MATCH($A35,DataStreams,0)-1),OFFSET(HOMECELL,MATCH($B$3,DateRange,0)-1,MATCH(AS$6,DataStreams,0)-1):OFFSET(HOMECELL,MATCH($B$4,DateRange,0)-1,MATCH(AS$6,DataStreams,0)-1)),"")</f>
        <v/>
      </c>
      <c r="AT35" s="233" t="str">
        <f ca="1">_xlfn.IFNA(_xlfn.COVARIANCE.S(OFFSET(HOMECELL,MATCH($B$3,DateRange,0)-1,MATCH($A35,DataStreams,0)-1):OFFSET(HOMECELL,MATCH($B$4,DateRange,0)-1,MATCH($A35,DataStreams,0)-1),OFFSET(HOMECELL,MATCH($B$3,DateRange,0)-1,MATCH(AT$6,DataStreams,0)-1):OFFSET(HOMECELL,MATCH($B$4,DateRange,0)-1,MATCH(AT$6,DataStreams,0)-1)),"")</f>
        <v/>
      </c>
      <c r="AU35" s="233" t="str">
        <f ca="1">_xlfn.IFNA(_xlfn.COVARIANCE.S(OFFSET(HOMECELL,MATCH($B$3,DateRange,0)-1,MATCH($A35,DataStreams,0)-1):OFFSET(HOMECELL,MATCH($B$4,DateRange,0)-1,MATCH($A35,DataStreams,0)-1),OFFSET(HOMECELL,MATCH($B$3,DateRange,0)-1,MATCH(AU$6,DataStreams,0)-1):OFFSET(HOMECELL,MATCH($B$4,DateRange,0)-1,MATCH(AU$6,DataStreams,0)-1)),"")</f>
        <v/>
      </c>
      <c r="AV35" s="233" t="str">
        <f ca="1">_xlfn.IFNA(_xlfn.COVARIANCE.S(OFFSET(HOMECELL,MATCH($B$3,DateRange,0)-1,MATCH($A35,DataStreams,0)-1):OFFSET(HOMECELL,MATCH($B$4,DateRange,0)-1,MATCH($A35,DataStreams,0)-1),OFFSET(HOMECELL,MATCH($B$3,DateRange,0)-1,MATCH(AV$6,DataStreams,0)-1):OFFSET(HOMECELL,MATCH($B$4,DateRange,0)-1,MATCH(AV$6,DataStreams,0)-1)),"")</f>
        <v/>
      </c>
      <c r="AW35" s="233" t="str">
        <f ca="1">_xlfn.IFNA(_xlfn.COVARIANCE.S(OFFSET(HOMECELL,MATCH($B$3,DateRange,0)-1,MATCH($A35,DataStreams,0)-1):OFFSET(HOMECELL,MATCH($B$4,DateRange,0)-1,MATCH($A35,DataStreams,0)-1),OFFSET(HOMECELL,MATCH($B$3,DateRange,0)-1,MATCH(AW$6,DataStreams,0)-1):OFFSET(HOMECELL,MATCH($B$4,DateRange,0)-1,MATCH(AW$6,DataStreams,0)-1)),"")</f>
        <v/>
      </c>
      <c r="AX35" s="233" t="str">
        <f ca="1">_xlfn.IFNA(_xlfn.COVARIANCE.S(OFFSET(HOMECELL,MATCH($B$3,DateRange,0)-1,MATCH($A35,DataStreams,0)-1):OFFSET(HOMECELL,MATCH($B$4,DateRange,0)-1,MATCH($A35,DataStreams,0)-1),OFFSET(HOMECELL,MATCH($B$3,DateRange,0)-1,MATCH(AX$6,DataStreams,0)-1):OFFSET(HOMECELL,MATCH($B$4,DateRange,0)-1,MATCH(AX$6,DataStreams,0)-1)),"")</f>
        <v/>
      </c>
      <c r="AY35" s="233" t="str">
        <f ca="1">_xlfn.IFNA(_xlfn.COVARIANCE.S(OFFSET(HOMECELL,MATCH($B$3,DateRange,0)-1,MATCH($A35,DataStreams,0)-1):OFFSET(HOMECELL,MATCH($B$4,DateRange,0)-1,MATCH($A35,DataStreams,0)-1),OFFSET(HOMECELL,MATCH($B$3,DateRange,0)-1,MATCH(AY$6,DataStreams,0)-1):OFFSET(HOMECELL,MATCH($B$4,DateRange,0)-1,MATCH(AY$6,DataStreams,0)-1)),"")</f>
        <v/>
      </c>
      <c r="AZ35" s="233" t="str">
        <f ca="1">_xlfn.IFNA(_xlfn.COVARIANCE.S(OFFSET(HOMECELL,MATCH($B$3,DateRange,0)-1,MATCH($A35,DataStreams,0)-1):OFFSET(HOMECELL,MATCH($B$4,DateRange,0)-1,MATCH($A35,DataStreams,0)-1),OFFSET(HOMECELL,MATCH($B$3,DateRange,0)-1,MATCH(AZ$6,DataStreams,0)-1):OFFSET(HOMECELL,MATCH($B$4,DateRange,0)-1,MATCH(AZ$6,DataStreams,0)-1)),"")</f>
        <v/>
      </c>
      <c r="BA35" s="233" t="str">
        <f ca="1">_xlfn.IFNA(_xlfn.COVARIANCE.S(OFFSET(HOMECELL,MATCH($B$3,DateRange,0)-1,MATCH($A35,DataStreams,0)-1):OFFSET(HOMECELL,MATCH($B$4,DateRange,0)-1,MATCH($A35,DataStreams,0)-1),OFFSET(HOMECELL,MATCH($B$3,DateRange,0)-1,MATCH(BA$6,DataStreams,0)-1):OFFSET(HOMECELL,MATCH($B$4,DateRange,0)-1,MATCH(BA$6,DataStreams,0)-1)),"")</f>
        <v/>
      </c>
      <c r="BB35" s="233" t="str">
        <f ca="1">_xlfn.IFNA(_xlfn.COVARIANCE.S(OFFSET(HOMECELL,MATCH($B$3,DateRange,0)-1,MATCH($A35,DataStreams,0)-1):OFFSET(HOMECELL,MATCH($B$4,DateRange,0)-1,MATCH($A35,DataStreams,0)-1),OFFSET(HOMECELL,MATCH($B$3,DateRange,0)-1,MATCH(BB$6,DataStreams,0)-1):OFFSET(HOMECELL,MATCH($B$4,DateRange,0)-1,MATCH(BB$6,DataStreams,0)-1)),"")</f>
        <v/>
      </c>
      <c r="BC35" s="236"/>
    </row>
    <row r="36" spans="1:55">
      <c r="A36" s="239" t="str">
        <f ca="1"/>
        <v>GEN</v>
      </c>
      <c r="B36" s="233">
        <f ca="1">_xlfn.IFNA(_xlfn.COVARIANCE.S(OFFSET(HOMECELL,MATCH($B$3,DateRange,0)-1,MATCH($A36,DataStreams,0)-1):OFFSET(HOMECELL,MATCH($B$4,DateRange,0)-1,MATCH($A36,DataStreams,0)-1),OFFSET(HOMECELL,MATCH($B$3,DateRange,0)-1,MATCH(B$6,DataStreams,0)-1):OFFSET(HOMECELL,MATCH($B$4,DateRange,0)-1,MATCH(B$6,DataStreams,0)-1)),"")</f>
        <v>2.3420802375852456E-5</v>
      </c>
      <c r="C36" s="233">
        <f ca="1">_xlfn.IFNA(_xlfn.COVARIANCE.S(OFFSET(HOMECELL,MATCH($B$3,DateRange,0)-1,MATCH($A36,DataStreams,0)-1):OFFSET(HOMECELL,MATCH($B$4,DateRange,0)-1,MATCH($A36,DataStreams,0)-1),OFFSET(HOMECELL,MATCH($B$3,DateRange,0)-1,MATCH(C$6,DataStreams,0)-1):OFFSET(HOMECELL,MATCH($B$4,DateRange,0)-1,MATCH(C$6,DataStreams,0)-1)),"")</f>
        <v>3.1800014580504569E-3</v>
      </c>
      <c r="D36" s="233">
        <f ca="1">_xlfn.IFNA(_xlfn.COVARIANCE.S(OFFSET(HOMECELL,MATCH($B$3,DateRange,0)-1,MATCH($A36,DataStreams,0)-1):OFFSET(HOMECELL,MATCH($B$4,DateRange,0)-1,MATCH($A36,DataStreams,0)-1),OFFSET(HOMECELL,MATCH($B$3,DateRange,0)-1,MATCH(D$6,DataStreams,0)-1):OFFSET(HOMECELL,MATCH($B$4,DateRange,0)-1,MATCH(D$6,DataStreams,0)-1)),"")</f>
        <v>3.5766988901845963E-3</v>
      </c>
      <c r="E36" s="233">
        <f ca="1">_xlfn.IFNA(_xlfn.COVARIANCE.S(OFFSET(HOMECELL,MATCH($B$3,DateRange,0)-1,MATCH($A36,DataStreams,0)-1):OFFSET(HOMECELL,MATCH($B$4,DateRange,0)-1,MATCH($A36,DataStreams,0)-1),OFFSET(HOMECELL,MATCH($B$3,DateRange,0)-1,MATCH(E$6,DataStreams,0)-1):OFFSET(HOMECELL,MATCH($B$4,DateRange,0)-1,MATCH(E$6,DataStreams,0)-1)),"")</f>
        <v>4.0528427373495947E-3</v>
      </c>
      <c r="F36" s="233">
        <f ca="1">_xlfn.IFNA(_xlfn.COVARIANCE.S(OFFSET(HOMECELL,MATCH($B$3,DateRange,0)-1,MATCH($A36,DataStreams,0)-1):OFFSET(HOMECELL,MATCH($B$4,DateRange,0)-1,MATCH($A36,DataStreams,0)-1),OFFSET(HOMECELL,MATCH($B$3,DateRange,0)-1,MATCH(F$6,DataStreams,0)-1):OFFSET(HOMECELL,MATCH($B$4,DateRange,0)-1,MATCH(F$6,DataStreams,0)-1)),"")</f>
        <v>3.3996224842090953E-3</v>
      </c>
      <c r="G36" s="233">
        <f ca="1">_xlfn.IFNA(_xlfn.COVARIANCE.S(OFFSET(HOMECELL,MATCH($B$3,DateRange,0)-1,MATCH($A36,DataStreams,0)-1):OFFSET(HOMECELL,MATCH($B$4,DateRange,0)-1,MATCH($A36,DataStreams,0)-1),OFFSET(HOMECELL,MATCH($B$3,DateRange,0)-1,MATCH(G$6,DataStreams,0)-1):OFFSET(HOMECELL,MATCH($B$4,DateRange,0)-1,MATCH(G$6,DataStreams,0)-1)),"")</f>
        <v>3.7134732835495611E-3</v>
      </c>
      <c r="H36" s="233">
        <f ca="1">_xlfn.IFNA(_xlfn.COVARIANCE.S(OFFSET(HOMECELL,MATCH($B$3,DateRange,0)-1,MATCH($A36,DataStreams,0)-1):OFFSET(HOMECELL,MATCH($B$4,DateRange,0)-1,MATCH($A36,DataStreams,0)-1),OFFSET(HOMECELL,MATCH($B$3,DateRange,0)-1,MATCH(H$6,DataStreams,0)-1):OFFSET(HOMECELL,MATCH($B$4,DateRange,0)-1,MATCH(H$6,DataStreams,0)-1)),"")</f>
        <v>1.7954935009729331E-3</v>
      </c>
      <c r="I36" s="233">
        <f ca="1">_xlfn.IFNA(_xlfn.COVARIANCE.S(OFFSET(HOMECELL,MATCH($B$3,DateRange,0)-1,MATCH($A36,DataStreams,0)-1):OFFSET(HOMECELL,MATCH($B$4,DateRange,0)-1,MATCH($A36,DataStreams,0)-1),OFFSET(HOMECELL,MATCH($B$3,DateRange,0)-1,MATCH(I$6,DataStreams,0)-1):OFFSET(HOMECELL,MATCH($B$4,DateRange,0)-1,MATCH(I$6,DataStreams,0)-1)),"")</f>
        <v>3.9804378781089873E-3</v>
      </c>
      <c r="J36" s="233">
        <f ca="1">_xlfn.IFNA(_xlfn.COVARIANCE.S(OFFSET(HOMECELL,MATCH($B$3,DateRange,0)-1,MATCH($A36,DataStreams,0)-1):OFFSET(HOMECELL,MATCH($B$4,DateRange,0)-1,MATCH($A36,DataStreams,0)-1),OFFSET(HOMECELL,MATCH($B$3,DateRange,0)-1,MATCH(J$6,DataStreams,0)-1):OFFSET(HOMECELL,MATCH($B$4,DateRange,0)-1,MATCH(J$6,DataStreams,0)-1)),"")</f>
        <v>3.2528820375201731E-3</v>
      </c>
      <c r="K36" s="233">
        <f ca="1">_xlfn.IFNA(_xlfn.COVARIANCE.S(OFFSET(HOMECELL,MATCH($B$3,DateRange,0)-1,MATCH($A36,DataStreams,0)-1):OFFSET(HOMECELL,MATCH($B$4,DateRange,0)-1,MATCH($A36,DataStreams,0)-1),OFFSET(HOMECELL,MATCH($B$3,DateRange,0)-1,MATCH(K$6,DataStreams,0)-1):OFFSET(HOMECELL,MATCH($B$4,DateRange,0)-1,MATCH(K$6,DataStreams,0)-1)),"")</f>
        <v>3.5483765808773456E-3</v>
      </c>
      <c r="L36" s="233">
        <f ca="1">_xlfn.IFNA(_xlfn.COVARIANCE.S(OFFSET(HOMECELL,MATCH($B$3,DateRange,0)-1,MATCH($A36,DataStreams,0)-1):OFFSET(HOMECELL,MATCH($B$4,DateRange,0)-1,MATCH($A36,DataStreams,0)-1),OFFSET(HOMECELL,MATCH($B$3,DateRange,0)-1,MATCH(L$6,DataStreams,0)-1):OFFSET(HOMECELL,MATCH($B$4,DateRange,0)-1,MATCH(L$6,DataStreams,0)-1)),"")</f>
        <v>1.7233778647177428E-3</v>
      </c>
      <c r="M36" s="233">
        <f ca="1">_xlfn.IFNA(_xlfn.COVARIANCE.S(OFFSET(HOMECELL,MATCH($B$3,DateRange,0)-1,MATCH($A36,DataStreams,0)-1):OFFSET(HOMECELL,MATCH($B$4,DateRange,0)-1,MATCH($A36,DataStreams,0)-1),OFFSET(HOMECELL,MATCH($B$3,DateRange,0)-1,MATCH(M$6,DataStreams,0)-1):OFFSET(HOMECELL,MATCH($B$4,DateRange,0)-1,MATCH(M$6,DataStreams,0)-1)),"")</f>
        <v>3.5213297754936031E-3</v>
      </c>
      <c r="N36" s="233">
        <f ca="1">_xlfn.IFNA(_xlfn.COVARIANCE.S(OFFSET(HOMECELL,MATCH($B$3,DateRange,0)-1,MATCH($A36,DataStreams,0)-1):OFFSET(HOMECELL,MATCH($B$4,DateRange,0)-1,MATCH($A36,DataStreams,0)-1),OFFSET(HOMECELL,MATCH($B$3,DateRange,0)-1,MATCH(N$6,DataStreams,0)-1):OFFSET(HOMECELL,MATCH($B$4,DateRange,0)-1,MATCH(N$6,DataStreams,0)-1)),"")</f>
        <v>4.8526188576405492E-3</v>
      </c>
      <c r="O36" s="233">
        <f ca="1">_xlfn.IFNA(_xlfn.COVARIANCE.S(OFFSET(HOMECELL,MATCH($B$3,DateRange,0)-1,MATCH($A36,DataStreams,0)-1):OFFSET(HOMECELL,MATCH($B$4,DateRange,0)-1,MATCH($A36,DataStreams,0)-1),OFFSET(HOMECELL,MATCH($B$3,DateRange,0)-1,MATCH(O$6,DataStreams,0)-1):OFFSET(HOMECELL,MATCH($B$4,DateRange,0)-1,MATCH(O$6,DataStreams,0)-1)),"")</f>
        <v>5.823575676956373E-3</v>
      </c>
      <c r="P36" s="233">
        <f ca="1">_xlfn.IFNA(_xlfn.COVARIANCE.S(OFFSET(HOMECELL,MATCH($B$3,DateRange,0)-1,MATCH($A36,DataStreams,0)-1):OFFSET(HOMECELL,MATCH($B$4,DateRange,0)-1,MATCH($A36,DataStreams,0)-1),OFFSET(HOMECELL,MATCH($B$3,DateRange,0)-1,MATCH(P$6,DataStreams,0)-1):OFFSET(HOMECELL,MATCH($B$4,DateRange,0)-1,MATCH(P$6,DataStreams,0)-1)),"")</f>
        <v>3.3848872307809105E-3</v>
      </c>
      <c r="Q36" s="233">
        <f ca="1">_xlfn.IFNA(_xlfn.COVARIANCE.S(OFFSET(HOMECELL,MATCH($B$3,DateRange,0)-1,MATCH($A36,DataStreams,0)-1):OFFSET(HOMECELL,MATCH($B$4,DateRange,0)-1,MATCH($A36,DataStreams,0)-1),OFFSET(HOMECELL,MATCH($B$3,DateRange,0)-1,MATCH(Q$6,DataStreams,0)-1):OFFSET(HOMECELL,MATCH($B$4,DateRange,0)-1,MATCH(Q$6,DataStreams,0)-1)),"")</f>
        <v>8.4475083821145634E-3</v>
      </c>
      <c r="R36" s="233">
        <f ca="1">_xlfn.IFNA(_xlfn.COVARIANCE.S(OFFSET(HOMECELL,MATCH($B$3,DateRange,0)-1,MATCH($A36,DataStreams,0)-1):OFFSET(HOMECELL,MATCH($B$4,DateRange,0)-1,MATCH($A36,DataStreams,0)-1),OFFSET(HOMECELL,MATCH($B$3,DateRange,0)-1,MATCH(R$6,DataStreams,0)-1):OFFSET(HOMECELL,MATCH($B$4,DateRange,0)-1,MATCH(R$6,DataStreams,0)-1)),"")</f>
        <v>2.7731162144772124E-3</v>
      </c>
      <c r="S36" s="233">
        <f ca="1">_xlfn.IFNA(_xlfn.COVARIANCE.S(OFFSET(HOMECELL,MATCH($B$3,DateRange,0)-1,MATCH($A36,DataStreams,0)-1):OFFSET(HOMECELL,MATCH($B$4,DateRange,0)-1,MATCH($A36,DataStreams,0)-1),OFFSET(HOMECELL,MATCH($B$3,DateRange,0)-1,MATCH(S$6,DataStreams,0)-1):OFFSET(HOMECELL,MATCH($B$4,DateRange,0)-1,MATCH(S$6,DataStreams,0)-1)),"")</f>
        <v>1.4775997837612035E-3</v>
      </c>
      <c r="T36" s="233">
        <f ca="1">_xlfn.IFNA(_xlfn.COVARIANCE.S(OFFSET(HOMECELL,MATCH($B$3,DateRange,0)-1,MATCH($A36,DataStreams,0)-1):OFFSET(HOMECELL,MATCH($B$4,DateRange,0)-1,MATCH($A36,DataStreams,0)-1),OFFSET(HOMECELL,MATCH($B$3,DateRange,0)-1,MATCH(T$6,DataStreams,0)-1):OFFSET(HOMECELL,MATCH($B$4,DateRange,0)-1,MATCH(T$6,DataStreams,0)-1)),"")</f>
        <v>3.844760686905738E-3</v>
      </c>
      <c r="U36" s="233">
        <f ca="1">_xlfn.IFNA(_xlfn.COVARIANCE.S(OFFSET(HOMECELL,MATCH($B$3,DateRange,0)-1,MATCH($A36,DataStreams,0)-1):OFFSET(HOMECELL,MATCH($B$4,DateRange,0)-1,MATCH($A36,DataStreams,0)-1),OFFSET(HOMECELL,MATCH($B$3,DateRange,0)-1,MATCH(U$6,DataStreams,0)-1):OFFSET(HOMECELL,MATCH($B$4,DateRange,0)-1,MATCH(U$6,DataStreams,0)-1)),"")</f>
        <v>2.3716400527992515E-3</v>
      </c>
      <c r="V36" s="233">
        <f ca="1">_xlfn.IFNA(_xlfn.COVARIANCE.S(OFFSET(HOMECELL,MATCH($B$3,DateRange,0)-1,MATCH($A36,DataStreams,0)-1):OFFSET(HOMECELL,MATCH($B$4,DateRange,0)-1,MATCH($A36,DataStreams,0)-1),OFFSET(HOMECELL,MATCH($B$3,DateRange,0)-1,MATCH(V$6,DataStreams,0)-1):OFFSET(HOMECELL,MATCH($B$4,DateRange,0)-1,MATCH(V$6,DataStreams,0)-1)),"")</f>
        <v>3.3969961396057369E-3</v>
      </c>
      <c r="W36" s="233">
        <f ca="1">_xlfn.IFNA(_xlfn.COVARIANCE.S(OFFSET(HOMECELL,MATCH($B$3,DateRange,0)-1,MATCH($A36,DataStreams,0)-1):OFFSET(HOMECELL,MATCH($B$4,DateRange,0)-1,MATCH($A36,DataStreams,0)-1),OFFSET(HOMECELL,MATCH($B$3,DateRange,0)-1,MATCH(W$6,DataStreams,0)-1):OFFSET(HOMECELL,MATCH($B$4,DateRange,0)-1,MATCH(W$6,DataStreams,0)-1)),"")</f>
        <v>2.5624562799415928E-3</v>
      </c>
      <c r="X36" s="233">
        <f ca="1">_xlfn.IFNA(_xlfn.COVARIANCE.S(OFFSET(HOMECELL,MATCH($B$3,DateRange,0)-1,MATCH($A36,DataStreams,0)-1):OFFSET(HOMECELL,MATCH($B$4,DateRange,0)-1,MATCH($A36,DataStreams,0)-1),OFFSET(HOMECELL,MATCH($B$3,DateRange,0)-1,MATCH(X$6,DataStreams,0)-1):OFFSET(HOMECELL,MATCH($B$4,DateRange,0)-1,MATCH(X$6,DataStreams,0)-1)),"")</f>
        <v>3.2181410285603371E-3</v>
      </c>
      <c r="Y36" s="233">
        <f ca="1">_xlfn.IFNA(_xlfn.COVARIANCE.S(OFFSET(HOMECELL,MATCH($B$3,DateRange,0)-1,MATCH($A36,DataStreams,0)-1):OFFSET(HOMECELL,MATCH($B$4,DateRange,0)-1,MATCH($A36,DataStreams,0)-1),OFFSET(HOMECELL,MATCH($B$3,DateRange,0)-1,MATCH(Y$6,DataStreams,0)-1):OFFSET(HOMECELL,MATCH($B$4,DateRange,0)-1,MATCH(Y$6,DataStreams,0)-1)),"")</f>
        <v>2.9540664866276383E-3</v>
      </c>
      <c r="Z36" s="233">
        <f ca="1">_xlfn.IFNA(_xlfn.COVARIANCE.S(OFFSET(HOMECELL,MATCH($B$3,DateRange,0)-1,MATCH($A36,DataStreams,0)-1):OFFSET(HOMECELL,MATCH($B$4,DateRange,0)-1,MATCH($A36,DataStreams,0)-1),OFFSET(HOMECELL,MATCH($B$3,DateRange,0)-1,MATCH(Z$6,DataStreams,0)-1):OFFSET(HOMECELL,MATCH($B$4,DateRange,0)-1,MATCH(Z$6,DataStreams,0)-1)),"")</f>
        <v>2.5271435915263096E-3</v>
      </c>
      <c r="AA36" s="233">
        <f ca="1">_xlfn.IFNA(_xlfn.COVARIANCE.S(OFFSET(HOMECELL,MATCH($B$3,DateRange,0)-1,MATCH($A36,DataStreams,0)-1):OFFSET(HOMECELL,MATCH($B$4,DateRange,0)-1,MATCH($A36,DataStreams,0)-1),OFFSET(HOMECELL,MATCH($B$3,DateRange,0)-1,MATCH(AA$6,DataStreams,0)-1):OFFSET(HOMECELL,MATCH($B$4,DateRange,0)-1,MATCH(AA$6,DataStreams,0)-1)),"")</f>
        <v>2.7691153402069758E-3</v>
      </c>
      <c r="AB36" s="233">
        <f ca="1">_xlfn.IFNA(_xlfn.COVARIANCE.S(OFFSET(HOMECELL,MATCH($B$3,DateRange,0)-1,MATCH($A36,DataStreams,0)-1):OFFSET(HOMECELL,MATCH($B$4,DateRange,0)-1,MATCH($A36,DataStreams,0)-1),OFFSET(HOMECELL,MATCH($B$3,DateRange,0)-1,MATCH(AB$6,DataStreams,0)-1):OFFSET(HOMECELL,MATCH($B$4,DateRange,0)-1,MATCH(AB$6,DataStreams,0)-1)),"")</f>
        <v>1.2643599774812986E-3</v>
      </c>
      <c r="AC36" s="233">
        <f ca="1">_xlfn.IFNA(_xlfn.COVARIANCE.S(OFFSET(HOMECELL,MATCH($B$3,DateRange,0)-1,MATCH($A36,DataStreams,0)-1):OFFSET(HOMECELL,MATCH($B$4,DateRange,0)-1,MATCH($A36,DataStreams,0)-1),OFFSET(HOMECELL,MATCH($B$3,DateRange,0)-1,MATCH(AC$6,DataStreams,0)-1):OFFSET(HOMECELL,MATCH($B$4,DateRange,0)-1,MATCH(AC$6,DataStreams,0)-1)),"")</f>
        <v>9.8803667246351711E-3</v>
      </c>
      <c r="AD36" s="233">
        <f ca="1">_xlfn.IFNA(_xlfn.COVARIANCE.S(OFFSET(HOMECELL,MATCH($B$3,DateRange,0)-1,MATCH($A36,DataStreams,0)-1):OFFSET(HOMECELL,MATCH($B$4,DateRange,0)-1,MATCH($A36,DataStreams,0)-1),OFFSET(HOMECELL,MATCH($B$3,DateRange,0)-1,MATCH(AD$6,DataStreams,0)-1):OFFSET(HOMECELL,MATCH($B$4,DateRange,0)-1,MATCH(AD$6,DataStreams,0)-1)),"")</f>
        <v>5.493624341282021E-4</v>
      </c>
      <c r="AE36" s="233">
        <f ca="1">_xlfn.IFNA(_xlfn.COVARIANCE.S(OFFSET(HOMECELL,MATCH($B$3,DateRange,0)-1,MATCH($A36,DataStreams,0)-1):OFFSET(HOMECELL,MATCH($B$4,DateRange,0)-1,MATCH($A36,DataStreams,0)-1),OFFSET(HOMECELL,MATCH($B$3,DateRange,0)-1,MATCH(AE$6,DataStreams,0)-1):OFFSET(HOMECELL,MATCH($B$4,DateRange,0)-1,MATCH(AE$6,DataStreams,0)-1)),"")</f>
        <v>3.6552910941423616E-3</v>
      </c>
      <c r="AF36" s="233">
        <f ca="1">_xlfn.IFNA(_xlfn.COVARIANCE.S(OFFSET(HOMECELL,MATCH($B$3,DateRange,0)-1,MATCH($A36,DataStreams,0)-1):OFFSET(HOMECELL,MATCH($B$4,DateRange,0)-1,MATCH($A36,DataStreams,0)-1),OFFSET(HOMECELL,MATCH($B$3,DateRange,0)-1,MATCH(AF$6,DataStreams,0)-1):OFFSET(HOMECELL,MATCH($B$4,DateRange,0)-1,MATCH(AF$6,DataStreams,0)-1)),"")</f>
        <v>3.0939950911535812E-3</v>
      </c>
      <c r="AG36" s="233">
        <f ca="1">_xlfn.IFNA(_xlfn.COVARIANCE.S(OFFSET(HOMECELL,MATCH($B$3,DateRange,0)-1,MATCH($A36,DataStreams,0)-1):OFFSET(HOMECELL,MATCH($B$4,DateRange,0)-1,MATCH($A36,DataStreams,0)-1),OFFSET(HOMECELL,MATCH($B$3,DateRange,0)-1,MATCH(AG$6,DataStreams,0)-1):OFFSET(HOMECELL,MATCH($B$4,DateRange,0)-1,MATCH(AG$6,DataStreams,0)-1)),"")</f>
        <v>1.5753493645780619E-3</v>
      </c>
      <c r="AH36" s="233">
        <f ca="1">_xlfn.IFNA(_xlfn.COVARIANCE.S(OFFSET(HOMECELL,MATCH($B$3,DateRange,0)-1,MATCH($A36,DataStreams,0)-1):OFFSET(HOMECELL,MATCH($B$4,DateRange,0)-1,MATCH($A36,DataStreams,0)-1),OFFSET(HOMECELL,MATCH($B$3,DateRange,0)-1,MATCH(AH$6,DataStreams,0)-1):OFFSET(HOMECELL,MATCH($B$4,DateRange,0)-1,MATCH(AH$6,DataStreams,0)-1)),"")</f>
        <v>2.160809166639804E-3</v>
      </c>
      <c r="AI36" s="233">
        <f ca="1">_xlfn.IFNA(_xlfn.COVARIANCE.S(OFFSET(HOMECELL,MATCH($B$3,DateRange,0)-1,MATCH($A36,DataStreams,0)-1):OFFSET(HOMECELL,MATCH($B$4,DateRange,0)-1,MATCH($A36,DataStreams,0)-1),OFFSET(HOMECELL,MATCH($B$3,DateRange,0)-1,MATCH(AI$6,DataStreams,0)-1):OFFSET(HOMECELL,MATCH($B$4,DateRange,0)-1,MATCH(AI$6,DataStreams,0)-1)),"")</f>
        <v>3.3831741266075045E-3</v>
      </c>
      <c r="AJ36" s="233">
        <f ca="1">_xlfn.IFNA(_xlfn.COVARIANCE.S(OFFSET(HOMECELL,MATCH($B$3,DateRange,0)-1,MATCH($A36,DataStreams,0)-1):OFFSET(HOMECELL,MATCH($B$4,DateRange,0)-1,MATCH($A36,DataStreams,0)-1),OFFSET(HOMECELL,MATCH($B$3,DateRange,0)-1,MATCH(AJ$6,DataStreams,0)-1):OFFSET(HOMECELL,MATCH($B$4,DateRange,0)-1,MATCH(AJ$6,DataStreams,0)-1)),"")</f>
        <v>6.5445865900444558E-3</v>
      </c>
      <c r="AK36" s="233">
        <f ca="1">_xlfn.IFNA(_xlfn.COVARIANCE.S(OFFSET(HOMECELL,MATCH($B$3,DateRange,0)-1,MATCH($A36,DataStreams,0)-1):OFFSET(HOMECELL,MATCH($B$4,DateRange,0)-1,MATCH($A36,DataStreams,0)-1),OFFSET(HOMECELL,MATCH($B$3,DateRange,0)-1,MATCH(AK$6,DataStreams,0)-1):OFFSET(HOMECELL,MATCH($B$4,DateRange,0)-1,MATCH(AK$6,DataStreams,0)-1)),"")</f>
        <v>1.6101783861394759E-3</v>
      </c>
      <c r="AL36" s="233">
        <f ca="1">_xlfn.IFNA(_xlfn.COVARIANCE.S(OFFSET(HOMECELL,MATCH($B$3,DateRange,0)-1,MATCH($A36,DataStreams,0)-1):OFFSET(HOMECELL,MATCH($B$4,DateRange,0)-1,MATCH($A36,DataStreams,0)-1),OFFSET(HOMECELL,MATCH($B$3,DateRange,0)-1,MATCH(AL$6,DataStreams,0)-1):OFFSET(HOMECELL,MATCH($B$4,DateRange,0)-1,MATCH(AL$6,DataStreams,0)-1)),"")</f>
        <v>6.6999499593469319E-3</v>
      </c>
      <c r="AM36" s="233">
        <f ca="1">_xlfn.IFNA(_xlfn.COVARIANCE.S(OFFSET(HOMECELL,MATCH($B$3,DateRange,0)-1,MATCH($A36,DataStreams,0)-1):OFFSET(HOMECELL,MATCH($B$4,DateRange,0)-1,MATCH($A36,DataStreams,0)-1),OFFSET(HOMECELL,MATCH($B$3,DateRange,0)-1,MATCH(AM$6,DataStreams,0)-1):OFFSET(HOMECELL,MATCH($B$4,DateRange,0)-1,MATCH(AM$6,DataStreams,0)-1)),"")</f>
        <v>1.2974688288496922E-3</v>
      </c>
      <c r="AN36" s="233">
        <f ca="1">_xlfn.IFNA(_xlfn.COVARIANCE.S(OFFSET(HOMECELL,MATCH($B$3,DateRange,0)-1,MATCH($A36,DataStreams,0)-1):OFFSET(HOMECELL,MATCH($B$4,DateRange,0)-1,MATCH($A36,DataStreams,0)-1),OFFSET(HOMECELL,MATCH($B$3,DateRange,0)-1,MATCH(AN$6,DataStreams,0)-1):OFFSET(HOMECELL,MATCH($B$4,DateRange,0)-1,MATCH(AN$6,DataStreams,0)-1)),"")</f>
        <v>2.7785085213164759E-3</v>
      </c>
      <c r="AO36" s="233">
        <f ca="1">_xlfn.IFNA(_xlfn.COVARIANCE.S(OFFSET(HOMECELL,MATCH($B$3,DateRange,0)-1,MATCH($A36,DataStreams,0)-1):OFFSET(HOMECELL,MATCH($B$4,DateRange,0)-1,MATCH($A36,DataStreams,0)-1),OFFSET(HOMECELL,MATCH($B$3,DateRange,0)-1,MATCH(AO$6,DataStreams,0)-1):OFFSET(HOMECELL,MATCH($B$4,DateRange,0)-1,MATCH(AO$6,DataStreams,0)-1)),"")</f>
        <v>2.3589170322096051E-3</v>
      </c>
      <c r="AP36" s="233">
        <f ca="1">_xlfn.IFNA(_xlfn.COVARIANCE.S(OFFSET(HOMECELL,MATCH($B$3,DateRange,0)-1,MATCH($A36,DataStreams,0)-1):OFFSET(HOMECELL,MATCH($B$4,DateRange,0)-1,MATCH($A36,DataStreams,0)-1),OFFSET(HOMECELL,MATCH($B$3,DateRange,0)-1,MATCH(AP$6,DataStreams,0)-1):OFFSET(HOMECELL,MATCH($B$4,DateRange,0)-1,MATCH(AP$6,DataStreams,0)-1)),"")</f>
        <v>4.1726872520494625E-3</v>
      </c>
      <c r="AQ36" s="233" t="str">
        <f ca="1">_xlfn.IFNA(_xlfn.COVARIANCE.S(OFFSET(HOMECELL,MATCH($B$3,DateRange,0)-1,MATCH($A36,DataStreams,0)-1):OFFSET(HOMECELL,MATCH($B$4,DateRange,0)-1,MATCH($A36,DataStreams,0)-1),OFFSET(HOMECELL,MATCH($B$3,DateRange,0)-1,MATCH(AQ$6,DataStreams,0)-1):OFFSET(HOMECELL,MATCH($B$4,DateRange,0)-1,MATCH(AQ$6,DataStreams,0)-1)),"")</f>
        <v/>
      </c>
      <c r="AR36" s="233" t="str">
        <f ca="1">_xlfn.IFNA(_xlfn.COVARIANCE.S(OFFSET(HOMECELL,MATCH($B$3,DateRange,0)-1,MATCH($A36,DataStreams,0)-1):OFFSET(HOMECELL,MATCH($B$4,DateRange,0)-1,MATCH($A36,DataStreams,0)-1),OFFSET(HOMECELL,MATCH($B$3,DateRange,0)-1,MATCH(AR$6,DataStreams,0)-1):OFFSET(HOMECELL,MATCH($B$4,DateRange,0)-1,MATCH(AR$6,DataStreams,0)-1)),"")</f>
        <v/>
      </c>
      <c r="AS36" s="233" t="str">
        <f ca="1">_xlfn.IFNA(_xlfn.COVARIANCE.S(OFFSET(HOMECELL,MATCH($B$3,DateRange,0)-1,MATCH($A36,DataStreams,0)-1):OFFSET(HOMECELL,MATCH($B$4,DateRange,0)-1,MATCH($A36,DataStreams,0)-1),OFFSET(HOMECELL,MATCH($B$3,DateRange,0)-1,MATCH(AS$6,DataStreams,0)-1):OFFSET(HOMECELL,MATCH($B$4,DateRange,0)-1,MATCH(AS$6,DataStreams,0)-1)),"")</f>
        <v/>
      </c>
      <c r="AT36" s="233" t="str">
        <f ca="1">_xlfn.IFNA(_xlfn.COVARIANCE.S(OFFSET(HOMECELL,MATCH($B$3,DateRange,0)-1,MATCH($A36,DataStreams,0)-1):OFFSET(HOMECELL,MATCH($B$4,DateRange,0)-1,MATCH($A36,DataStreams,0)-1),OFFSET(HOMECELL,MATCH($B$3,DateRange,0)-1,MATCH(AT$6,DataStreams,0)-1):OFFSET(HOMECELL,MATCH($B$4,DateRange,0)-1,MATCH(AT$6,DataStreams,0)-1)),"")</f>
        <v/>
      </c>
      <c r="AU36" s="233" t="str">
        <f ca="1">_xlfn.IFNA(_xlfn.COVARIANCE.S(OFFSET(HOMECELL,MATCH($B$3,DateRange,0)-1,MATCH($A36,DataStreams,0)-1):OFFSET(HOMECELL,MATCH($B$4,DateRange,0)-1,MATCH($A36,DataStreams,0)-1),OFFSET(HOMECELL,MATCH($B$3,DateRange,0)-1,MATCH(AU$6,DataStreams,0)-1):OFFSET(HOMECELL,MATCH($B$4,DateRange,0)-1,MATCH(AU$6,DataStreams,0)-1)),"")</f>
        <v/>
      </c>
      <c r="AV36" s="233" t="str">
        <f ca="1">_xlfn.IFNA(_xlfn.COVARIANCE.S(OFFSET(HOMECELL,MATCH($B$3,DateRange,0)-1,MATCH($A36,DataStreams,0)-1):OFFSET(HOMECELL,MATCH($B$4,DateRange,0)-1,MATCH($A36,DataStreams,0)-1),OFFSET(HOMECELL,MATCH($B$3,DateRange,0)-1,MATCH(AV$6,DataStreams,0)-1):OFFSET(HOMECELL,MATCH($B$4,DateRange,0)-1,MATCH(AV$6,DataStreams,0)-1)),"")</f>
        <v/>
      </c>
      <c r="AW36" s="233" t="str">
        <f ca="1">_xlfn.IFNA(_xlfn.COVARIANCE.S(OFFSET(HOMECELL,MATCH($B$3,DateRange,0)-1,MATCH($A36,DataStreams,0)-1):OFFSET(HOMECELL,MATCH($B$4,DateRange,0)-1,MATCH($A36,DataStreams,0)-1),OFFSET(HOMECELL,MATCH($B$3,DateRange,0)-1,MATCH(AW$6,DataStreams,0)-1):OFFSET(HOMECELL,MATCH($B$4,DateRange,0)-1,MATCH(AW$6,DataStreams,0)-1)),"")</f>
        <v/>
      </c>
      <c r="AX36" s="233" t="str">
        <f ca="1">_xlfn.IFNA(_xlfn.COVARIANCE.S(OFFSET(HOMECELL,MATCH($B$3,DateRange,0)-1,MATCH($A36,DataStreams,0)-1):OFFSET(HOMECELL,MATCH($B$4,DateRange,0)-1,MATCH($A36,DataStreams,0)-1),OFFSET(HOMECELL,MATCH($B$3,DateRange,0)-1,MATCH(AX$6,DataStreams,0)-1):OFFSET(HOMECELL,MATCH($B$4,DateRange,0)-1,MATCH(AX$6,DataStreams,0)-1)),"")</f>
        <v/>
      </c>
      <c r="AY36" s="233" t="str">
        <f ca="1">_xlfn.IFNA(_xlfn.COVARIANCE.S(OFFSET(HOMECELL,MATCH($B$3,DateRange,0)-1,MATCH($A36,DataStreams,0)-1):OFFSET(HOMECELL,MATCH($B$4,DateRange,0)-1,MATCH($A36,DataStreams,0)-1),OFFSET(HOMECELL,MATCH($B$3,DateRange,0)-1,MATCH(AY$6,DataStreams,0)-1):OFFSET(HOMECELL,MATCH($B$4,DateRange,0)-1,MATCH(AY$6,DataStreams,0)-1)),"")</f>
        <v/>
      </c>
      <c r="AZ36" s="233" t="str">
        <f ca="1">_xlfn.IFNA(_xlfn.COVARIANCE.S(OFFSET(HOMECELL,MATCH($B$3,DateRange,0)-1,MATCH($A36,DataStreams,0)-1):OFFSET(HOMECELL,MATCH($B$4,DateRange,0)-1,MATCH($A36,DataStreams,0)-1),OFFSET(HOMECELL,MATCH($B$3,DateRange,0)-1,MATCH(AZ$6,DataStreams,0)-1):OFFSET(HOMECELL,MATCH($B$4,DateRange,0)-1,MATCH(AZ$6,DataStreams,0)-1)),"")</f>
        <v/>
      </c>
      <c r="BA36" s="233" t="str">
        <f ca="1">_xlfn.IFNA(_xlfn.COVARIANCE.S(OFFSET(HOMECELL,MATCH($B$3,DateRange,0)-1,MATCH($A36,DataStreams,0)-1):OFFSET(HOMECELL,MATCH($B$4,DateRange,0)-1,MATCH($A36,DataStreams,0)-1),OFFSET(HOMECELL,MATCH($B$3,DateRange,0)-1,MATCH(BA$6,DataStreams,0)-1):OFFSET(HOMECELL,MATCH($B$4,DateRange,0)-1,MATCH(BA$6,DataStreams,0)-1)),"")</f>
        <v/>
      </c>
      <c r="BB36" s="233" t="str">
        <f ca="1">_xlfn.IFNA(_xlfn.COVARIANCE.S(OFFSET(HOMECELL,MATCH($B$3,DateRange,0)-1,MATCH($A36,DataStreams,0)-1):OFFSET(HOMECELL,MATCH($B$4,DateRange,0)-1,MATCH($A36,DataStreams,0)-1),OFFSET(HOMECELL,MATCH($B$3,DateRange,0)-1,MATCH(BB$6,DataStreams,0)-1):OFFSET(HOMECELL,MATCH($B$4,DateRange,0)-1,MATCH(BB$6,DataStreams,0)-1)),"")</f>
        <v/>
      </c>
      <c r="BC36" s="236"/>
    </row>
    <row r="37" spans="1:55">
      <c r="A37" s="239" t="str">
        <f ca="1"/>
        <v>HSY</v>
      </c>
      <c r="B37" s="233">
        <f ca="1">_xlfn.IFNA(_xlfn.COVARIANCE.S(OFFSET(HOMECELL,MATCH($B$3,DateRange,0)-1,MATCH($A37,DataStreams,0)-1):OFFSET(HOMECELL,MATCH($B$4,DateRange,0)-1,MATCH($A37,DataStreams,0)-1),OFFSET(HOMECELL,MATCH($B$3,DateRange,0)-1,MATCH(B$6,DataStreams,0)-1):OFFSET(HOMECELL,MATCH($B$4,DateRange,0)-1,MATCH(B$6,DataStreams,0)-1)),"")</f>
        <v>-3.4019616643724209E-5</v>
      </c>
      <c r="C37" s="233">
        <f ca="1">_xlfn.IFNA(_xlfn.COVARIANCE.S(OFFSET(HOMECELL,MATCH($B$3,DateRange,0)-1,MATCH($A37,DataStreams,0)-1):OFFSET(HOMECELL,MATCH($B$4,DateRange,0)-1,MATCH($A37,DataStreams,0)-1),OFFSET(HOMECELL,MATCH($B$3,DateRange,0)-1,MATCH(C$6,DataStreams,0)-1):OFFSET(HOMECELL,MATCH($B$4,DateRange,0)-1,MATCH(C$6,DataStreams,0)-1)),"")</f>
        <v>4.5228751378821E-4</v>
      </c>
      <c r="D37" s="233">
        <f ca="1">_xlfn.IFNA(_xlfn.COVARIANCE.S(OFFSET(HOMECELL,MATCH($B$3,DateRange,0)-1,MATCH($A37,DataStreams,0)-1):OFFSET(HOMECELL,MATCH($B$4,DateRange,0)-1,MATCH($A37,DataStreams,0)-1),OFFSET(HOMECELL,MATCH($B$3,DateRange,0)-1,MATCH(D$6,DataStreams,0)-1):OFFSET(HOMECELL,MATCH($B$4,DateRange,0)-1,MATCH(D$6,DataStreams,0)-1)),"")</f>
        <v>7.0399282838278475E-4</v>
      </c>
      <c r="E37" s="233">
        <f ca="1">_xlfn.IFNA(_xlfn.COVARIANCE.S(OFFSET(HOMECELL,MATCH($B$3,DateRange,0)-1,MATCH($A37,DataStreams,0)-1):OFFSET(HOMECELL,MATCH($B$4,DateRange,0)-1,MATCH($A37,DataStreams,0)-1),OFFSET(HOMECELL,MATCH($B$3,DateRange,0)-1,MATCH(E$6,DataStreams,0)-1):OFFSET(HOMECELL,MATCH($B$4,DateRange,0)-1,MATCH(E$6,DataStreams,0)-1)),"")</f>
        <v>2.7325334221805863E-4</v>
      </c>
      <c r="F37" s="233">
        <f ca="1">_xlfn.IFNA(_xlfn.COVARIANCE.S(OFFSET(HOMECELL,MATCH($B$3,DateRange,0)-1,MATCH($A37,DataStreams,0)-1):OFFSET(HOMECELL,MATCH($B$4,DateRange,0)-1,MATCH($A37,DataStreams,0)-1),OFFSET(HOMECELL,MATCH($B$3,DateRange,0)-1,MATCH(F$6,DataStreams,0)-1):OFFSET(HOMECELL,MATCH($B$4,DateRange,0)-1,MATCH(F$6,DataStreams,0)-1)),"")</f>
        <v>6.7109072439098963E-4</v>
      </c>
      <c r="G37" s="233">
        <f ca="1">_xlfn.IFNA(_xlfn.COVARIANCE.S(OFFSET(HOMECELL,MATCH($B$3,DateRange,0)-1,MATCH($A37,DataStreams,0)-1):OFFSET(HOMECELL,MATCH($B$4,DateRange,0)-1,MATCH($A37,DataStreams,0)-1),OFFSET(HOMECELL,MATCH($B$3,DateRange,0)-1,MATCH(G$6,DataStreams,0)-1):OFFSET(HOMECELL,MATCH($B$4,DateRange,0)-1,MATCH(G$6,DataStreams,0)-1)),"")</f>
        <v>3.7022220345494161E-4</v>
      </c>
      <c r="H37" s="233">
        <f ca="1">_xlfn.IFNA(_xlfn.COVARIANCE.S(OFFSET(HOMECELL,MATCH($B$3,DateRange,0)-1,MATCH($A37,DataStreams,0)-1):OFFSET(HOMECELL,MATCH($B$4,DateRange,0)-1,MATCH($A37,DataStreams,0)-1),OFFSET(HOMECELL,MATCH($B$3,DateRange,0)-1,MATCH(H$6,DataStreams,0)-1):OFFSET(HOMECELL,MATCH($B$4,DateRange,0)-1,MATCH(H$6,DataStreams,0)-1)),"")</f>
        <v>1.0151579662203091E-3</v>
      </c>
      <c r="I37" s="233">
        <f ca="1">_xlfn.IFNA(_xlfn.COVARIANCE.S(OFFSET(HOMECELL,MATCH($B$3,DateRange,0)-1,MATCH($A37,DataStreams,0)-1):OFFSET(HOMECELL,MATCH($B$4,DateRange,0)-1,MATCH($A37,DataStreams,0)-1),OFFSET(HOMECELL,MATCH($B$3,DateRange,0)-1,MATCH(I$6,DataStreams,0)-1):OFFSET(HOMECELL,MATCH($B$4,DateRange,0)-1,MATCH(I$6,DataStreams,0)-1)),"")</f>
        <v>-3.4388379811900677E-4</v>
      </c>
      <c r="J37" s="233">
        <f ca="1">_xlfn.IFNA(_xlfn.COVARIANCE.S(OFFSET(HOMECELL,MATCH($B$3,DateRange,0)-1,MATCH($A37,DataStreams,0)-1):OFFSET(HOMECELL,MATCH($B$4,DateRange,0)-1,MATCH($A37,DataStreams,0)-1),OFFSET(HOMECELL,MATCH($B$3,DateRange,0)-1,MATCH(J$6,DataStreams,0)-1):OFFSET(HOMECELL,MATCH($B$4,DateRange,0)-1,MATCH(J$6,DataStreams,0)-1)),"")</f>
        <v>1.4690063895848116E-3</v>
      </c>
      <c r="K37" s="233">
        <f ca="1">_xlfn.IFNA(_xlfn.COVARIANCE.S(OFFSET(HOMECELL,MATCH($B$3,DateRange,0)-1,MATCH($A37,DataStreams,0)-1):OFFSET(HOMECELL,MATCH($B$4,DateRange,0)-1,MATCH($A37,DataStreams,0)-1),OFFSET(HOMECELL,MATCH($B$3,DateRange,0)-1,MATCH(K$6,DataStreams,0)-1):OFFSET(HOMECELL,MATCH($B$4,DateRange,0)-1,MATCH(K$6,DataStreams,0)-1)),"")</f>
        <v>-1.1994052084904587E-4</v>
      </c>
      <c r="L37" s="233">
        <f ca="1">_xlfn.IFNA(_xlfn.COVARIANCE.S(OFFSET(HOMECELL,MATCH($B$3,DateRange,0)-1,MATCH($A37,DataStreams,0)-1):OFFSET(HOMECELL,MATCH($B$4,DateRange,0)-1,MATCH($A37,DataStreams,0)-1),OFFSET(HOMECELL,MATCH($B$3,DateRange,0)-1,MATCH(L$6,DataStreams,0)-1):OFFSET(HOMECELL,MATCH($B$4,DateRange,0)-1,MATCH(L$6,DataStreams,0)-1)),"")</f>
        <v>6.0442926759375864E-4</v>
      </c>
      <c r="M37" s="233">
        <f ca="1">_xlfn.IFNA(_xlfn.COVARIANCE.S(OFFSET(HOMECELL,MATCH($B$3,DateRange,0)-1,MATCH($A37,DataStreams,0)-1):OFFSET(HOMECELL,MATCH($B$4,DateRange,0)-1,MATCH($A37,DataStreams,0)-1),OFFSET(HOMECELL,MATCH($B$3,DateRange,0)-1,MATCH(M$6,DataStreams,0)-1):OFFSET(HOMECELL,MATCH($B$4,DateRange,0)-1,MATCH(M$6,DataStreams,0)-1)),"")</f>
        <v>2.7407488454984057E-4</v>
      </c>
      <c r="N37" s="233">
        <f ca="1">_xlfn.IFNA(_xlfn.COVARIANCE.S(OFFSET(HOMECELL,MATCH($B$3,DateRange,0)-1,MATCH($A37,DataStreams,0)-1):OFFSET(HOMECELL,MATCH($B$4,DateRange,0)-1,MATCH($A37,DataStreams,0)-1),OFFSET(HOMECELL,MATCH($B$3,DateRange,0)-1,MATCH(N$6,DataStreams,0)-1):OFFSET(HOMECELL,MATCH($B$4,DateRange,0)-1,MATCH(N$6,DataStreams,0)-1)),"")</f>
        <v>1.5529943657929509E-4</v>
      </c>
      <c r="O37" s="233">
        <f ca="1">_xlfn.IFNA(_xlfn.COVARIANCE.S(OFFSET(HOMECELL,MATCH($B$3,DateRange,0)-1,MATCH($A37,DataStreams,0)-1):OFFSET(HOMECELL,MATCH($B$4,DateRange,0)-1,MATCH($A37,DataStreams,0)-1),OFFSET(HOMECELL,MATCH($B$3,DateRange,0)-1,MATCH(O$6,DataStreams,0)-1):OFFSET(HOMECELL,MATCH($B$4,DateRange,0)-1,MATCH(O$6,DataStreams,0)-1)),"")</f>
        <v>-3.869230977371879E-5</v>
      </c>
      <c r="P37" s="233">
        <f ca="1">_xlfn.IFNA(_xlfn.COVARIANCE.S(OFFSET(HOMECELL,MATCH($B$3,DateRange,0)-1,MATCH($A37,DataStreams,0)-1):OFFSET(HOMECELL,MATCH($B$4,DateRange,0)-1,MATCH($A37,DataStreams,0)-1),OFFSET(HOMECELL,MATCH($B$3,DateRange,0)-1,MATCH(P$6,DataStreams,0)-1):OFFSET(HOMECELL,MATCH($B$4,DateRange,0)-1,MATCH(P$6,DataStreams,0)-1)),"")</f>
        <v>7.3948805633942179E-4</v>
      </c>
      <c r="Q37" s="233">
        <f ca="1">_xlfn.IFNA(_xlfn.COVARIANCE.S(OFFSET(HOMECELL,MATCH($B$3,DateRange,0)-1,MATCH($A37,DataStreams,0)-1):OFFSET(HOMECELL,MATCH($B$4,DateRange,0)-1,MATCH($A37,DataStreams,0)-1),OFFSET(HOMECELL,MATCH($B$3,DateRange,0)-1,MATCH(Q$6,DataStreams,0)-1):OFFSET(HOMECELL,MATCH($B$4,DateRange,0)-1,MATCH(Q$6,DataStreams,0)-1)),"")</f>
        <v>-6.7442216230534499E-4</v>
      </c>
      <c r="R37" s="233">
        <f ca="1">_xlfn.IFNA(_xlfn.COVARIANCE.S(OFFSET(HOMECELL,MATCH($B$3,DateRange,0)-1,MATCH($A37,DataStreams,0)-1):OFFSET(HOMECELL,MATCH($B$4,DateRange,0)-1,MATCH($A37,DataStreams,0)-1),OFFSET(HOMECELL,MATCH($B$3,DateRange,0)-1,MATCH(R$6,DataStreams,0)-1):OFFSET(HOMECELL,MATCH($B$4,DateRange,0)-1,MATCH(R$6,DataStreams,0)-1)),"")</f>
        <v>6.1463123945093481E-4</v>
      </c>
      <c r="S37" s="233">
        <f ca="1">_xlfn.IFNA(_xlfn.COVARIANCE.S(OFFSET(HOMECELL,MATCH($B$3,DateRange,0)-1,MATCH($A37,DataStreams,0)-1):OFFSET(HOMECELL,MATCH($B$4,DateRange,0)-1,MATCH($A37,DataStreams,0)-1),OFFSET(HOMECELL,MATCH($B$3,DateRange,0)-1,MATCH(S$6,DataStreams,0)-1):OFFSET(HOMECELL,MATCH($B$4,DateRange,0)-1,MATCH(S$6,DataStreams,0)-1)),"")</f>
        <v>1.119911191364272E-3</v>
      </c>
      <c r="T37" s="233">
        <f ca="1">_xlfn.IFNA(_xlfn.COVARIANCE.S(OFFSET(HOMECELL,MATCH($B$3,DateRange,0)-1,MATCH($A37,DataStreams,0)-1):OFFSET(HOMECELL,MATCH($B$4,DateRange,0)-1,MATCH($A37,DataStreams,0)-1),OFFSET(HOMECELL,MATCH($B$3,DateRange,0)-1,MATCH(T$6,DataStreams,0)-1):OFFSET(HOMECELL,MATCH($B$4,DateRange,0)-1,MATCH(T$6,DataStreams,0)-1)),"")</f>
        <v>5.3546376629886911E-4</v>
      </c>
      <c r="U37" s="233">
        <f ca="1">_xlfn.IFNA(_xlfn.COVARIANCE.S(OFFSET(HOMECELL,MATCH($B$3,DateRange,0)-1,MATCH($A37,DataStreams,0)-1):OFFSET(HOMECELL,MATCH($B$4,DateRange,0)-1,MATCH($A37,DataStreams,0)-1),OFFSET(HOMECELL,MATCH($B$3,DateRange,0)-1,MATCH(U$6,DataStreams,0)-1):OFFSET(HOMECELL,MATCH($B$4,DateRange,0)-1,MATCH(U$6,DataStreams,0)-1)),"")</f>
        <v>3.8428639584918797E-4</v>
      </c>
      <c r="V37" s="233">
        <f ca="1">_xlfn.IFNA(_xlfn.COVARIANCE.S(OFFSET(HOMECELL,MATCH($B$3,DateRange,0)-1,MATCH($A37,DataStreams,0)-1):OFFSET(HOMECELL,MATCH($B$4,DateRange,0)-1,MATCH($A37,DataStreams,0)-1),OFFSET(HOMECELL,MATCH($B$3,DateRange,0)-1,MATCH(V$6,DataStreams,0)-1):OFFSET(HOMECELL,MATCH($B$4,DateRange,0)-1,MATCH(V$6,DataStreams,0)-1)),"")</f>
        <v>-7.2971201788798556E-4</v>
      </c>
      <c r="W37" s="233">
        <f ca="1">_xlfn.IFNA(_xlfn.COVARIANCE.S(OFFSET(HOMECELL,MATCH($B$3,DateRange,0)-1,MATCH($A37,DataStreams,0)-1):OFFSET(HOMECELL,MATCH($B$4,DateRange,0)-1,MATCH($A37,DataStreams,0)-1),OFFSET(HOMECELL,MATCH($B$3,DateRange,0)-1,MATCH(W$6,DataStreams,0)-1):OFFSET(HOMECELL,MATCH($B$4,DateRange,0)-1,MATCH(W$6,DataStreams,0)-1)),"")</f>
        <v>6.6784540724418903E-4</v>
      </c>
      <c r="X37" s="233">
        <f ca="1">_xlfn.IFNA(_xlfn.COVARIANCE.S(OFFSET(HOMECELL,MATCH($B$3,DateRange,0)-1,MATCH($A37,DataStreams,0)-1):OFFSET(HOMECELL,MATCH($B$4,DateRange,0)-1,MATCH($A37,DataStreams,0)-1),OFFSET(HOMECELL,MATCH($B$3,DateRange,0)-1,MATCH(X$6,DataStreams,0)-1):OFFSET(HOMECELL,MATCH($B$4,DateRange,0)-1,MATCH(X$6,DataStreams,0)-1)),"")</f>
        <v>2.9384833557073215E-4</v>
      </c>
      <c r="Y37" s="233">
        <f ca="1">_xlfn.IFNA(_xlfn.COVARIANCE.S(OFFSET(HOMECELL,MATCH($B$3,DateRange,0)-1,MATCH($A37,DataStreams,0)-1):OFFSET(HOMECELL,MATCH($B$4,DateRange,0)-1,MATCH($A37,DataStreams,0)-1),OFFSET(HOMECELL,MATCH($B$3,DateRange,0)-1,MATCH(Y$6,DataStreams,0)-1):OFFSET(HOMECELL,MATCH($B$4,DateRange,0)-1,MATCH(Y$6,DataStreams,0)-1)),"")</f>
        <v>3.976174866091402E-4</v>
      </c>
      <c r="Z37" s="233">
        <f ca="1">_xlfn.IFNA(_xlfn.COVARIANCE.S(OFFSET(HOMECELL,MATCH($B$3,DateRange,0)-1,MATCH($A37,DataStreams,0)-1):OFFSET(HOMECELL,MATCH($B$4,DateRange,0)-1,MATCH($A37,DataStreams,0)-1),OFFSET(HOMECELL,MATCH($B$3,DateRange,0)-1,MATCH(Z$6,DataStreams,0)-1):OFFSET(HOMECELL,MATCH($B$4,DateRange,0)-1,MATCH(Z$6,DataStreams,0)-1)),"")</f>
        <v>3.2516590422812129E-4</v>
      </c>
      <c r="AA37" s="233">
        <f ca="1">_xlfn.IFNA(_xlfn.COVARIANCE.S(OFFSET(HOMECELL,MATCH($B$3,DateRange,0)-1,MATCH($A37,DataStreams,0)-1):OFFSET(HOMECELL,MATCH($B$4,DateRange,0)-1,MATCH($A37,DataStreams,0)-1),OFFSET(HOMECELL,MATCH($B$3,DateRange,0)-1,MATCH(AA$6,DataStreams,0)-1):OFFSET(HOMECELL,MATCH($B$4,DateRange,0)-1,MATCH(AA$6,DataStreams,0)-1)),"")</f>
        <v>1.2730707833586598E-4</v>
      </c>
      <c r="AB37" s="233">
        <f ca="1">_xlfn.IFNA(_xlfn.COVARIANCE.S(OFFSET(HOMECELL,MATCH($B$3,DateRange,0)-1,MATCH($A37,DataStreams,0)-1):OFFSET(HOMECELL,MATCH($B$4,DateRange,0)-1,MATCH($A37,DataStreams,0)-1),OFFSET(HOMECELL,MATCH($B$3,DateRange,0)-1,MATCH(AB$6,DataStreams,0)-1):OFFSET(HOMECELL,MATCH($B$4,DateRange,0)-1,MATCH(AB$6,DataStreams,0)-1)),"")</f>
        <v>1.9129561160453076E-4</v>
      </c>
      <c r="AC37" s="233">
        <f ca="1">_xlfn.IFNA(_xlfn.COVARIANCE.S(OFFSET(HOMECELL,MATCH($B$3,DateRange,0)-1,MATCH($A37,DataStreams,0)-1):OFFSET(HOMECELL,MATCH($B$4,DateRange,0)-1,MATCH($A37,DataStreams,0)-1),OFFSET(HOMECELL,MATCH($B$3,DateRange,0)-1,MATCH(AC$6,DataStreams,0)-1):OFFSET(HOMECELL,MATCH($B$4,DateRange,0)-1,MATCH(AC$6,DataStreams,0)-1)),"")</f>
        <v>5.493624341282021E-4</v>
      </c>
      <c r="AD37" s="233">
        <f ca="1">_xlfn.IFNA(_xlfn.COVARIANCE.S(OFFSET(HOMECELL,MATCH($B$3,DateRange,0)-1,MATCH($A37,DataStreams,0)-1):OFFSET(HOMECELL,MATCH($B$4,DateRange,0)-1,MATCH($A37,DataStreams,0)-1),OFFSET(HOMECELL,MATCH($B$3,DateRange,0)-1,MATCH(AD$6,DataStreams,0)-1):OFFSET(HOMECELL,MATCH($B$4,DateRange,0)-1,MATCH(AD$6,DataStreams,0)-1)),"")</f>
        <v>2.3811647077860102E-3</v>
      </c>
      <c r="AE37" s="233">
        <f ca="1">_xlfn.IFNA(_xlfn.COVARIANCE.S(OFFSET(HOMECELL,MATCH($B$3,DateRange,0)-1,MATCH($A37,DataStreams,0)-1):OFFSET(HOMECELL,MATCH($B$4,DateRange,0)-1,MATCH($A37,DataStreams,0)-1),OFFSET(HOMECELL,MATCH($B$3,DateRange,0)-1,MATCH(AE$6,DataStreams,0)-1):OFFSET(HOMECELL,MATCH($B$4,DateRange,0)-1,MATCH(AE$6,DataStreams,0)-1)),"")</f>
        <v>1.3274285099949834E-3</v>
      </c>
      <c r="AF37" s="233">
        <f ca="1">_xlfn.IFNA(_xlfn.COVARIANCE.S(OFFSET(HOMECELL,MATCH($B$3,DateRange,0)-1,MATCH($A37,DataStreams,0)-1):OFFSET(HOMECELL,MATCH($B$4,DateRange,0)-1,MATCH($A37,DataStreams,0)-1),OFFSET(HOMECELL,MATCH($B$3,DateRange,0)-1,MATCH(AF$6,DataStreams,0)-1):OFFSET(HOMECELL,MATCH($B$4,DateRange,0)-1,MATCH(AF$6,DataStreams,0)-1)),"")</f>
        <v>7.0057286390642459E-4</v>
      </c>
      <c r="AG37" s="233">
        <f ca="1">_xlfn.IFNA(_xlfn.COVARIANCE.S(OFFSET(HOMECELL,MATCH($B$3,DateRange,0)-1,MATCH($A37,DataStreams,0)-1):OFFSET(HOMECELL,MATCH($B$4,DateRange,0)-1,MATCH($A37,DataStreams,0)-1),OFFSET(HOMECELL,MATCH($B$3,DateRange,0)-1,MATCH(AG$6,DataStreams,0)-1):OFFSET(HOMECELL,MATCH($B$4,DateRange,0)-1,MATCH(AG$6,DataStreams,0)-1)),"")</f>
        <v>1.048674456334479E-3</v>
      </c>
      <c r="AH37" s="233">
        <f ca="1">_xlfn.IFNA(_xlfn.COVARIANCE.S(OFFSET(HOMECELL,MATCH($B$3,DateRange,0)-1,MATCH($A37,DataStreams,0)-1):OFFSET(HOMECELL,MATCH($B$4,DateRange,0)-1,MATCH($A37,DataStreams,0)-1),OFFSET(HOMECELL,MATCH($B$3,DateRange,0)-1,MATCH(AH$6,DataStreams,0)-1):OFFSET(HOMECELL,MATCH($B$4,DateRange,0)-1,MATCH(AH$6,DataStreams,0)-1)),"")</f>
        <v>1.2620030949252159E-3</v>
      </c>
      <c r="AI37" s="233">
        <f ca="1">_xlfn.IFNA(_xlfn.COVARIANCE.S(OFFSET(HOMECELL,MATCH($B$3,DateRange,0)-1,MATCH($A37,DataStreams,0)-1):OFFSET(HOMECELL,MATCH($B$4,DateRange,0)-1,MATCH($A37,DataStreams,0)-1),OFFSET(HOMECELL,MATCH($B$3,DateRange,0)-1,MATCH(AI$6,DataStreams,0)-1):OFFSET(HOMECELL,MATCH($B$4,DateRange,0)-1,MATCH(AI$6,DataStreams,0)-1)),"")</f>
        <v>8.1441601562494068E-4</v>
      </c>
      <c r="AJ37" s="233">
        <f ca="1">_xlfn.IFNA(_xlfn.COVARIANCE.S(OFFSET(HOMECELL,MATCH($B$3,DateRange,0)-1,MATCH($A37,DataStreams,0)-1):OFFSET(HOMECELL,MATCH($B$4,DateRange,0)-1,MATCH($A37,DataStreams,0)-1),OFFSET(HOMECELL,MATCH($B$3,DateRange,0)-1,MATCH(AJ$6,DataStreams,0)-1):OFFSET(HOMECELL,MATCH($B$4,DateRange,0)-1,MATCH(AJ$6,DataStreams,0)-1)),"")</f>
        <v>1.7252887622696705E-3</v>
      </c>
      <c r="AK37" s="233">
        <f ca="1">_xlfn.IFNA(_xlfn.COVARIANCE.S(OFFSET(HOMECELL,MATCH($B$3,DateRange,0)-1,MATCH($A37,DataStreams,0)-1):OFFSET(HOMECELL,MATCH($B$4,DateRange,0)-1,MATCH($A37,DataStreams,0)-1),OFFSET(HOMECELL,MATCH($B$3,DateRange,0)-1,MATCH(AK$6,DataStreams,0)-1):OFFSET(HOMECELL,MATCH($B$4,DateRange,0)-1,MATCH(AK$6,DataStreams,0)-1)),"")</f>
        <v>2.3749373885676334E-4</v>
      </c>
      <c r="AL37" s="233">
        <f ca="1">_xlfn.IFNA(_xlfn.COVARIANCE.S(OFFSET(HOMECELL,MATCH($B$3,DateRange,0)-1,MATCH($A37,DataStreams,0)-1):OFFSET(HOMECELL,MATCH($B$4,DateRange,0)-1,MATCH($A37,DataStreams,0)-1),OFFSET(HOMECELL,MATCH($B$3,DateRange,0)-1,MATCH(AL$6,DataStreams,0)-1):OFFSET(HOMECELL,MATCH($B$4,DateRange,0)-1,MATCH(AL$6,DataStreams,0)-1)),"")</f>
        <v>1.4919485151329433E-3</v>
      </c>
      <c r="AM37" s="233">
        <f ca="1">_xlfn.IFNA(_xlfn.COVARIANCE.S(OFFSET(HOMECELL,MATCH($B$3,DateRange,0)-1,MATCH($A37,DataStreams,0)-1):OFFSET(HOMECELL,MATCH($B$4,DateRange,0)-1,MATCH($A37,DataStreams,0)-1),OFFSET(HOMECELL,MATCH($B$3,DateRange,0)-1,MATCH(AM$6,DataStreams,0)-1):OFFSET(HOMECELL,MATCH($B$4,DateRange,0)-1,MATCH(AM$6,DataStreams,0)-1)),"")</f>
        <v>8.3450157777263027E-4</v>
      </c>
      <c r="AN37" s="233">
        <f ca="1">_xlfn.IFNA(_xlfn.COVARIANCE.S(OFFSET(HOMECELL,MATCH($B$3,DateRange,0)-1,MATCH($A37,DataStreams,0)-1):OFFSET(HOMECELL,MATCH($B$4,DateRange,0)-1,MATCH($A37,DataStreams,0)-1),OFFSET(HOMECELL,MATCH($B$3,DateRange,0)-1,MATCH(AN$6,DataStreams,0)-1):OFFSET(HOMECELL,MATCH($B$4,DateRange,0)-1,MATCH(AN$6,DataStreams,0)-1)),"")</f>
        <v>1.140129773515126E-3</v>
      </c>
      <c r="AO37" s="233">
        <f ca="1">_xlfn.IFNA(_xlfn.COVARIANCE.S(OFFSET(HOMECELL,MATCH($B$3,DateRange,0)-1,MATCH($A37,DataStreams,0)-1):OFFSET(HOMECELL,MATCH($B$4,DateRange,0)-1,MATCH($A37,DataStreams,0)-1),OFFSET(HOMECELL,MATCH($B$3,DateRange,0)-1,MATCH(AO$6,DataStreams,0)-1):OFFSET(HOMECELL,MATCH($B$4,DateRange,0)-1,MATCH(AO$6,DataStreams,0)-1)),"")</f>
        <v>4.2894014476416815E-4</v>
      </c>
      <c r="AP37" s="233">
        <f ca="1">_xlfn.IFNA(_xlfn.COVARIANCE.S(OFFSET(HOMECELL,MATCH($B$3,DateRange,0)-1,MATCH($A37,DataStreams,0)-1):OFFSET(HOMECELL,MATCH($B$4,DateRange,0)-1,MATCH($A37,DataStreams,0)-1),OFFSET(HOMECELL,MATCH($B$3,DateRange,0)-1,MATCH(AP$6,DataStreams,0)-1):OFFSET(HOMECELL,MATCH($B$4,DateRange,0)-1,MATCH(AP$6,DataStreams,0)-1)),"")</f>
        <v>1.4818003572671691E-3</v>
      </c>
      <c r="AQ37" s="233" t="str">
        <f ca="1">_xlfn.IFNA(_xlfn.COVARIANCE.S(OFFSET(HOMECELL,MATCH($B$3,DateRange,0)-1,MATCH($A37,DataStreams,0)-1):OFFSET(HOMECELL,MATCH($B$4,DateRange,0)-1,MATCH($A37,DataStreams,0)-1),OFFSET(HOMECELL,MATCH($B$3,DateRange,0)-1,MATCH(AQ$6,DataStreams,0)-1):OFFSET(HOMECELL,MATCH($B$4,DateRange,0)-1,MATCH(AQ$6,DataStreams,0)-1)),"")</f>
        <v/>
      </c>
      <c r="AR37" s="233" t="str">
        <f ca="1">_xlfn.IFNA(_xlfn.COVARIANCE.S(OFFSET(HOMECELL,MATCH($B$3,DateRange,0)-1,MATCH($A37,DataStreams,0)-1):OFFSET(HOMECELL,MATCH($B$4,DateRange,0)-1,MATCH($A37,DataStreams,0)-1),OFFSET(HOMECELL,MATCH($B$3,DateRange,0)-1,MATCH(AR$6,DataStreams,0)-1):OFFSET(HOMECELL,MATCH($B$4,DateRange,0)-1,MATCH(AR$6,DataStreams,0)-1)),"")</f>
        <v/>
      </c>
      <c r="AS37" s="233" t="str">
        <f ca="1">_xlfn.IFNA(_xlfn.COVARIANCE.S(OFFSET(HOMECELL,MATCH($B$3,DateRange,0)-1,MATCH($A37,DataStreams,0)-1):OFFSET(HOMECELL,MATCH($B$4,DateRange,0)-1,MATCH($A37,DataStreams,0)-1),OFFSET(HOMECELL,MATCH($B$3,DateRange,0)-1,MATCH(AS$6,DataStreams,0)-1):OFFSET(HOMECELL,MATCH($B$4,DateRange,0)-1,MATCH(AS$6,DataStreams,0)-1)),"")</f>
        <v/>
      </c>
      <c r="AT37" s="233" t="str">
        <f ca="1">_xlfn.IFNA(_xlfn.COVARIANCE.S(OFFSET(HOMECELL,MATCH($B$3,DateRange,0)-1,MATCH($A37,DataStreams,0)-1):OFFSET(HOMECELL,MATCH($B$4,DateRange,0)-1,MATCH($A37,DataStreams,0)-1),OFFSET(HOMECELL,MATCH($B$3,DateRange,0)-1,MATCH(AT$6,DataStreams,0)-1):OFFSET(HOMECELL,MATCH($B$4,DateRange,0)-1,MATCH(AT$6,DataStreams,0)-1)),"")</f>
        <v/>
      </c>
      <c r="AU37" s="233" t="str">
        <f ca="1">_xlfn.IFNA(_xlfn.COVARIANCE.S(OFFSET(HOMECELL,MATCH($B$3,DateRange,0)-1,MATCH($A37,DataStreams,0)-1):OFFSET(HOMECELL,MATCH($B$4,DateRange,0)-1,MATCH($A37,DataStreams,0)-1),OFFSET(HOMECELL,MATCH($B$3,DateRange,0)-1,MATCH(AU$6,DataStreams,0)-1):OFFSET(HOMECELL,MATCH($B$4,DateRange,0)-1,MATCH(AU$6,DataStreams,0)-1)),"")</f>
        <v/>
      </c>
      <c r="AV37" s="233" t="str">
        <f ca="1">_xlfn.IFNA(_xlfn.COVARIANCE.S(OFFSET(HOMECELL,MATCH($B$3,DateRange,0)-1,MATCH($A37,DataStreams,0)-1):OFFSET(HOMECELL,MATCH($B$4,DateRange,0)-1,MATCH($A37,DataStreams,0)-1),OFFSET(HOMECELL,MATCH($B$3,DateRange,0)-1,MATCH(AV$6,DataStreams,0)-1):OFFSET(HOMECELL,MATCH($B$4,DateRange,0)-1,MATCH(AV$6,DataStreams,0)-1)),"")</f>
        <v/>
      </c>
      <c r="AW37" s="233" t="str">
        <f ca="1">_xlfn.IFNA(_xlfn.COVARIANCE.S(OFFSET(HOMECELL,MATCH($B$3,DateRange,0)-1,MATCH($A37,DataStreams,0)-1):OFFSET(HOMECELL,MATCH($B$4,DateRange,0)-1,MATCH($A37,DataStreams,0)-1),OFFSET(HOMECELL,MATCH($B$3,DateRange,0)-1,MATCH(AW$6,DataStreams,0)-1):OFFSET(HOMECELL,MATCH($B$4,DateRange,0)-1,MATCH(AW$6,DataStreams,0)-1)),"")</f>
        <v/>
      </c>
      <c r="AX37" s="233" t="str">
        <f ca="1">_xlfn.IFNA(_xlfn.COVARIANCE.S(OFFSET(HOMECELL,MATCH($B$3,DateRange,0)-1,MATCH($A37,DataStreams,0)-1):OFFSET(HOMECELL,MATCH($B$4,DateRange,0)-1,MATCH($A37,DataStreams,0)-1),OFFSET(HOMECELL,MATCH($B$3,DateRange,0)-1,MATCH(AX$6,DataStreams,0)-1):OFFSET(HOMECELL,MATCH($B$4,DateRange,0)-1,MATCH(AX$6,DataStreams,0)-1)),"")</f>
        <v/>
      </c>
      <c r="AY37" s="233" t="str">
        <f ca="1">_xlfn.IFNA(_xlfn.COVARIANCE.S(OFFSET(HOMECELL,MATCH($B$3,DateRange,0)-1,MATCH($A37,DataStreams,0)-1):OFFSET(HOMECELL,MATCH($B$4,DateRange,0)-1,MATCH($A37,DataStreams,0)-1),OFFSET(HOMECELL,MATCH($B$3,DateRange,0)-1,MATCH(AY$6,DataStreams,0)-1):OFFSET(HOMECELL,MATCH($B$4,DateRange,0)-1,MATCH(AY$6,DataStreams,0)-1)),"")</f>
        <v/>
      </c>
      <c r="AZ37" s="233" t="str">
        <f ca="1">_xlfn.IFNA(_xlfn.COVARIANCE.S(OFFSET(HOMECELL,MATCH($B$3,DateRange,0)-1,MATCH($A37,DataStreams,0)-1):OFFSET(HOMECELL,MATCH($B$4,DateRange,0)-1,MATCH($A37,DataStreams,0)-1),OFFSET(HOMECELL,MATCH($B$3,DateRange,0)-1,MATCH(AZ$6,DataStreams,0)-1):OFFSET(HOMECELL,MATCH($B$4,DateRange,0)-1,MATCH(AZ$6,DataStreams,0)-1)),"")</f>
        <v/>
      </c>
      <c r="BA37" s="233" t="str">
        <f ca="1">_xlfn.IFNA(_xlfn.COVARIANCE.S(OFFSET(HOMECELL,MATCH($B$3,DateRange,0)-1,MATCH($A37,DataStreams,0)-1):OFFSET(HOMECELL,MATCH($B$4,DateRange,0)-1,MATCH($A37,DataStreams,0)-1),OFFSET(HOMECELL,MATCH($B$3,DateRange,0)-1,MATCH(BA$6,DataStreams,0)-1):OFFSET(HOMECELL,MATCH($B$4,DateRange,0)-1,MATCH(BA$6,DataStreams,0)-1)),"")</f>
        <v/>
      </c>
      <c r="BB37" s="233" t="str">
        <f ca="1">_xlfn.IFNA(_xlfn.COVARIANCE.S(OFFSET(HOMECELL,MATCH($B$3,DateRange,0)-1,MATCH($A37,DataStreams,0)-1):OFFSET(HOMECELL,MATCH($B$4,DateRange,0)-1,MATCH($A37,DataStreams,0)-1),OFFSET(HOMECELL,MATCH($B$3,DateRange,0)-1,MATCH(BB$6,DataStreams,0)-1):OFFSET(HOMECELL,MATCH($B$4,DateRange,0)-1,MATCH(BB$6,DataStreams,0)-1)),"")</f>
        <v/>
      </c>
      <c r="BC37" s="236"/>
    </row>
    <row r="38" spans="1:55">
      <c r="A38" s="239" t="str">
        <f ca="1"/>
        <v>AWK</v>
      </c>
      <c r="B38" s="233">
        <f ca="1">_xlfn.IFNA(_xlfn.COVARIANCE.S(OFFSET(HOMECELL,MATCH($B$3,DateRange,0)-1,MATCH($A38,DataStreams,0)-1):OFFSET(HOMECELL,MATCH($B$4,DateRange,0)-1,MATCH($A38,DataStreams,0)-1),OFFSET(HOMECELL,MATCH($B$3,DateRange,0)-1,MATCH(B$6,DataStreams,0)-1):OFFSET(HOMECELL,MATCH($B$4,DateRange,0)-1,MATCH(B$6,DataStreams,0)-1)),"")</f>
        <v>8.2408762413173966E-6</v>
      </c>
      <c r="C38" s="233">
        <f ca="1">_xlfn.IFNA(_xlfn.COVARIANCE.S(OFFSET(HOMECELL,MATCH($B$3,DateRange,0)-1,MATCH($A38,DataStreams,0)-1):OFFSET(HOMECELL,MATCH($B$4,DateRange,0)-1,MATCH($A38,DataStreams,0)-1),OFFSET(HOMECELL,MATCH($B$3,DateRange,0)-1,MATCH(C$6,DataStreams,0)-1):OFFSET(HOMECELL,MATCH($B$4,DateRange,0)-1,MATCH(C$6,DataStreams,0)-1)),"")</f>
        <v>2.477861908351621E-3</v>
      </c>
      <c r="D38" s="233">
        <f ca="1">_xlfn.IFNA(_xlfn.COVARIANCE.S(OFFSET(HOMECELL,MATCH($B$3,DateRange,0)-1,MATCH($A38,DataStreams,0)-1):OFFSET(HOMECELL,MATCH($B$4,DateRange,0)-1,MATCH($A38,DataStreams,0)-1),OFFSET(HOMECELL,MATCH($B$3,DateRange,0)-1,MATCH(D$6,DataStreams,0)-1):OFFSET(HOMECELL,MATCH($B$4,DateRange,0)-1,MATCH(D$6,DataStreams,0)-1)),"")</f>
        <v>2.9702496103885807E-3</v>
      </c>
      <c r="E38" s="233">
        <f ca="1">_xlfn.IFNA(_xlfn.COVARIANCE.S(OFFSET(HOMECELL,MATCH($B$3,DateRange,0)-1,MATCH($A38,DataStreams,0)-1):OFFSET(HOMECELL,MATCH($B$4,DateRange,0)-1,MATCH($A38,DataStreams,0)-1),OFFSET(HOMECELL,MATCH($B$3,DateRange,0)-1,MATCH(E$6,DataStreams,0)-1):OFFSET(HOMECELL,MATCH($B$4,DateRange,0)-1,MATCH(E$6,DataStreams,0)-1)),"")</f>
        <v>2.2589126352354928E-3</v>
      </c>
      <c r="F38" s="233">
        <f ca="1">_xlfn.IFNA(_xlfn.COVARIANCE.S(OFFSET(HOMECELL,MATCH($B$3,DateRange,0)-1,MATCH($A38,DataStreams,0)-1):OFFSET(HOMECELL,MATCH($B$4,DateRange,0)-1,MATCH($A38,DataStreams,0)-1),OFFSET(HOMECELL,MATCH($B$3,DateRange,0)-1,MATCH(F$6,DataStreams,0)-1):OFFSET(HOMECELL,MATCH($B$4,DateRange,0)-1,MATCH(F$6,DataStreams,0)-1)),"")</f>
        <v>2.7414216297606802E-3</v>
      </c>
      <c r="G38" s="233">
        <f ca="1">_xlfn.IFNA(_xlfn.COVARIANCE.S(OFFSET(HOMECELL,MATCH($B$3,DateRange,0)-1,MATCH($A38,DataStreams,0)-1):OFFSET(HOMECELL,MATCH($B$4,DateRange,0)-1,MATCH($A38,DataStreams,0)-1),OFFSET(HOMECELL,MATCH($B$3,DateRange,0)-1,MATCH(G$6,DataStreams,0)-1):OFFSET(HOMECELL,MATCH($B$4,DateRange,0)-1,MATCH(G$6,DataStreams,0)-1)),"")</f>
        <v>2.7982888070000808E-3</v>
      </c>
      <c r="H38" s="233">
        <f ca="1">_xlfn.IFNA(_xlfn.COVARIANCE.S(OFFSET(HOMECELL,MATCH($B$3,DateRange,0)-1,MATCH($A38,DataStreams,0)-1):OFFSET(HOMECELL,MATCH($B$4,DateRange,0)-1,MATCH($A38,DataStreams,0)-1),OFFSET(HOMECELL,MATCH($B$3,DateRange,0)-1,MATCH(H$6,DataStreams,0)-1):OFFSET(HOMECELL,MATCH($B$4,DateRange,0)-1,MATCH(H$6,DataStreams,0)-1)),"")</f>
        <v>1.9151256580590703E-3</v>
      </c>
      <c r="I38" s="233">
        <f ca="1">_xlfn.IFNA(_xlfn.COVARIANCE.S(OFFSET(HOMECELL,MATCH($B$3,DateRange,0)-1,MATCH($A38,DataStreams,0)-1):OFFSET(HOMECELL,MATCH($B$4,DateRange,0)-1,MATCH($A38,DataStreams,0)-1),OFFSET(HOMECELL,MATCH($B$3,DateRange,0)-1,MATCH(I$6,DataStreams,0)-1):OFFSET(HOMECELL,MATCH($B$4,DateRange,0)-1,MATCH(I$6,DataStreams,0)-1)),"")</f>
        <v>3.4459541190577266E-3</v>
      </c>
      <c r="J38" s="233">
        <f ca="1">_xlfn.IFNA(_xlfn.COVARIANCE.S(OFFSET(HOMECELL,MATCH($B$3,DateRange,0)-1,MATCH($A38,DataStreams,0)-1):OFFSET(HOMECELL,MATCH($B$4,DateRange,0)-1,MATCH($A38,DataStreams,0)-1),OFFSET(HOMECELL,MATCH($B$3,DateRange,0)-1,MATCH(J$6,DataStreams,0)-1):OFFSET(HOMECELL,MATCH($B$4,DateRange,0)-1,MATCH(J$6,DataStreams,0)-1)),"")</f>
        <v>2.0838648815521103E-3</v>
      </c>
      <c r="K38" s="233">
        <f ca="1">_xlfn.IFNA(_xlfn.COVARIANCE.S(OFFSET(HOMECELL,MATCH($B$3,DateRange,0)-1,MATCH($A38,DataStreams,0)-1):OFFSET(HOMECELL,MATCH($B$4,DateRange,0)-1,MATCH($A38,DataStreams,0)-1),OFFSET(HOMECELL,MATCH($B$3,DateRange,0)-1,MATCH(K$6,DataStreams,0)-1):OFFSET(HOMECELL,MATCH($B$4,DateRange,0)-1,MATCH(K$6,DataStreams,0)-1)),"")</f>
        <v>2.5073041167842391E-3</v>
      </c>
      <c r="L38" s="233">
        <f ca="1">_xlfn.IFNA(_xlfn.COVARIANCE.S(OFFSET(HOMECELL,MATCH($B$3,DateRange,0)-1,MATCH($A38,DataStreams,0)-1):OFFSET(HOMECELL,MATCH($B$4,DateRange,0)-1,MATCH($A38,DataStreams,0)-1),OFFSET(HOMECELL,MATCH($B$3,DateRange,0)-1,MATCH(L$6,DataStreams,0)-1):OFFSET(HOMECELL,MATCH($B$4,DateRange,0)-1,MATCH(L$6,DataStreams,0)-1)),"")</f>
        <v>2.5025127609676909E-3</v>
      </c>
      <c r="M38" s="233">
        <f ca="1">_xlfn.IFNA(_xlfn.COVARIANCE.S(OFFSET(HOMECELL,MATCH($B$3,DateRange,0)-1,MATCH($A38,DataStreams,0)-1):OFFSET(HOMECELL,MATCH($B$4,DateRange,0)-1,MATCH($A38,DataStreams,0)-1),OFFSET(HOMECELL,MATCH($B$3,DateRange,0)-1,MATCH(M$6,DataStreams,0)-1):OFFSET(HOMECELL,MATCH($B$4,DateRange,0)-1,MATCH(M$6,DataStreams,0)-1)),"")</f>
        <v>2.9581251003350673E-3</v>
      </c>
      <c r="N38" s="233">
        <f ca="1">_xlfn.IFNA(_xlfn.COVARIANCE.S(OFFSET(HOMECELL,MATCH($B$3,DateRange,0)-1,MATCH($A38,DataStreams,0)-1):OFFSET(HOMECELL,MATCH($B$4,DateRange,0)-1,MATCH($A38,DataStreams,0)-1),OFFSET(HOMECELL,MATCH($B$3,DateRange,0)-1,MATCH(N$6,DataStreams,0)-1):OFFSET(HOMECELL,MATCH($B$4,DateRange,0)-1,MATCH(N$6,DataStreams,0)-1)),"")</f>
        <v>4.8231083858563091E-3</v>
      </c>
      <c r="O38" s="233">
        <f ca="1">_xlfn.IFNA(_xlfn.COVARIANCE.S(OFFSET(HOMECELL,MATCH($B$3,DateRange,0)-1,MATCH($A38,DataStreams,0)-1):OFFSET(HOMECELL,MATCH($B$4,DateRange,0)-1,MATCH($A38,DataStreams,0)-1),OFFSET(HOMECELL,MATCH($B$3,DateRange,0)-1,MATCH(O$6,DataStreams,0)-1):OFFSET(HOMECELL,MATCH($B$4,DateRange,0)-1,MATCH(O$6,DataStreams,0)-1)),"")</f>
        <v>2.6085572853916175E-3</v>
      </c>
      <c r="P38" s="233">
        <f ca="1">_xlfn.IFNA(_xlfn.COVARIANCE.S(OFFSET(HOMECELL,MATCH($B$3,DateRange,0)-1,MATCH($A38,DataStreams,0)-1):OFFSET(HOMECELL,MATCH($B$4,DateRange,0)-1,MATCH($A38,DataStreams,0)-1),OFFSET(HOMECELL,MATCH($B$3,DateRange,0)-1,MATCH(P$6,DataStreams,0)-1):OFFSET(HOMECELL,MATCH($B$4,DateRange,0)-1,MATCH(P$6,DataStreams,0)-1)),"")</f>
        <v>2.5316396970982403E-3</v>
      </c>
      <c r="Q38" s="233">
        <f ca="1">_xlfn.IFNA(_xlfn.COVARIANCE.S(OFFSET(HOMECELL,MATCH($B$3,DateRange,0)-1,MATCH($A38,DataStreams,0)-1):OFFSET(HOMECELL,MATCH($B$4,DateRange,0)-1,MATCH($A38,DataStreams,0)-1),OFFSET(HOMECELL,MATCH($B$3,DateRange,0)-1,MATCH(Q$6,DataStreams,0)-1):OFFSET(HOMECELL,MATCH($B$4,DateRange,0)-1,MATCH(Q$6,DataStreams,0)-1)),"")</f>
        <v>4.8711794387604158E-3</v>
      </c>
      <c r="R38" s="233">
        <f ca="1">_xlfn.IFNA(_xlfn.COVARIANCE.S(OFFSET(HOMECELL,MATCH($B$3,DateRange,0)-1,MATCH($A38,DataStreams,0)-1):OFFSET(HOMECELL,MATCH($B$4,DateRange,0)-1,MATCH($A38,DataStreams,0)-1),OFFSET(HOMECELL,MATCH($B$3,DateRange,0)-1,MATCH(R$6,DataStreams,0)-1):OFFSET(HOMECELL,MATCH($B$4,DateRange,0)-1,MATCH(R$6,DataStreams,0)-1)),"")</f>
        <v>3.232080683527106E-3</v>
      </c>
      <c r="S38" s="233">
        <f ca="1">_xlfn.IFNA(_xlfn.COVARIANCE.S(OFFSET(HOMECELL,MATCH($B$3,DateRange,0)-1,MATCH($A38,DataStreams,0)-1):OFFSET(HOMECELL,MATCH($B$4,DateRange,0)-1,MATCH($A38,DataStreams,0)-1),OFFSET(HOMECELL,MATCH($B$3,DateRange,0)-1,MATCH(S$6,DataStreams,0)-1):OFFSET(HOMECELL,MATCH($B$4,DateRange,0)-1,MATCH(S$6,DataStreams,0)-1)),"")</f>
        <v>1.3456500926524062E-3</v>
      </c>
      <c r="T38" s="233">
        <f ca="1">_xlfn.IFNA(_xlfn.COVARIANCE.S(OFFSET(HOMECELL,MATCH($B$3,DateRange,0)-1,MATCH($A38,DataStreams,0)-1):OFFSET(HOMECELL,MATCH($B$4,DateRange,0)-1,MATCH($A38,DataStreams,0)-1),OFFSET(HOMECELL,MATCH($B$3,DateRange,0)-1,MATCH(T$6,DataStreams,0)-1):OFFSET(HOMECELL,MATCH($B$4,DateRange,0)-1,MATCH(T$6,DataStreams,0)-1)),"")</f>
        <v>4.017203647360407E-3</v>
      </c>
      <c r="U38" s="233">
        <f ca="1">_xlfn.IFNA(_xlfn.COVARIANCE.S(OFFSET(HOMECELL,MATCH($B$3,DateRange,0)-1,MATCH($A38,DataStreams,0)-1):OFFSET(HOMECELL,MATCH($B$4,DateRange,0)-1,MATCH($A38,DataStreams,0)-1),OFFSET(HOMECELL,MATCH($B$3,DateRange,0)-1,MATCH(U$6,DataStreams,0)-1):OFFSET(HOMECELL,MATCH($B$4,DateRange,0)-1,MATCH(U$6,DataStreams,0)-1)),"")</f>
        <v>2.0812881620846648E-3</v>
      </c>
      <c r="V38" s="233">
        <f ca="1">_xlfn.IFNA(_xlfn.COVARIANCE.S(OFFSET(HOMECELL,MATCH($B$3,DateRange,0)-1,MATCH($A38,DataStreams,0)-1):OFFSET(HOMECELL,MATCH($B$4,DateRange,0)-1,MATCH($A38,DataStreams,0)-1),OFFSET(HOMECELL,MATCH($B$3,DateRange,0)-1,MATCH(V$6,DataStreams,0)-1):OFFSET(HOMECELL,MATCH($B$4,DateRange,0)-1,MATCH(V$6,DataStreams,0)-1)),"")</f>
        <v>2.9348115395477609E-3</v>
      </c>
      <c r="W38" s="233">
        <f ca="1">_xlfn.IFNA(_xlfn.COVARIANCE.S(OFFSET(HOMECELL,MATCH($B$3,DateRange,0)-1,MATCH($A38,DataStreams,0)-1):OFFSET(HOMECELL,MATCH($B$4,DateRange,0)-1,MATCH($A38,DataStreams,0)-1),OFFSET(HOMECELL,MATCH($B$3,DateRange,0)-1,MATCH(W$6,DataStreams,0)-1):OFFSET(HOMECELL,MATCH($B$4,DateRange,0)-1,MATCH(W$6,DataStreams,0)-1)),"")</f>
        <v>2.0699662528955243E-3</v>
      </c>
      <c r="X38" s="233">
        <f ca="1">_xlfn.IFNA(_xlfn.COVARIANCE.S(OFFSET(HOMECELL,MATCH($B$3,DateRange,0)-1,MATCH($A38,DataStreams,0)-1):OFFSET(HOMECELL,MATCH($B$4,DateRange,0)-1,MATCH($A38,DataStreams,0)-1),OFFSET(HOMECELL,MATCH($B$3,DateRange,0)-1,MATCH(X$6,DataStreams,0)-1):OFFSET(HOMECELL,MATCH($B$4,DateRange,0)-1,MATCH(X$6,DataStreams,0)-1)),"")</f>
        <v>2.169580095882214E-3</v>
      </c>
      <c r="Y38" s="233">
        <f ca="1">_xlfn.IFNA(_xlfn.COVARIANCE.S(OFFSET(HOMECELL,MATCH($B$3,DateRange,0)-1,MATCH($A38,DataStreams,0)-1):OFFSET(HOMECELL,MATCH($B$4,DateRange,0)-1,MATCH($A38,DataStreams,0)-1),OFFSET(HOMECELL,MATCH($B$3,DateRange,0)-1,MATCH(Y$6,DataStreams,0)-1):OFFSET(HOMECELL,MATCH($B$4,DateRange,0)-1,MATCH(Y$6,DataStreams,0)-1)),"")</f>
        <v>1.3206968345707297E-3</v>
      </c>
      <c r="Z38" s="233">
        <f ca="1">_xlfn.IFNA(_xlfn.COVARIANCE.S(OFFSET(HOMECELL,MATCH($B$3,DateRange,0)-1,MATCH($A38,DataStreams,0)-1):OFFSET(HOMECELL,MATCH($B$4,DateRange,0)-1,MATCH($A38,DataStreams,0)-1),OFFSET(HOMECELL,MATCH($B$3,DateRange,0)-1,MATCH(Z$6,DataStreams,0)-1):OFFSET(HOMECELL,MATCH($B$4,DateRange,0)-1,MATCH(Z$6,DataStreams,0)-1)),"")</f>
        <v>1.7126360380223238E-3</v>
      </c>
      <c r="AA38" s="233">
        <f ca="1">_xlfn.IFNA(_xlfn.COVARIANCE.S(OFFSET(HOMECELL,MATCH($B$3,DateRange,0)-1,MATCH($A38,DataStreams,0)-1):OFFSET(HOMECELL,MATCH($B$4,DateRange,0)-1,MATCH($A38,DataStreams,0)-1),OFFSET(HOMECELL,MATCH($B$3,DateRange,0)-1,MATCH(AA$6,DataStreams,0)-1):OFFSET(HOMECELL,MATCH($B$4,DateRange,0)-1,MATCH(AA$6,DataStreams,0)-1)),"")</f>
        <v>1.7184734743546659E-3</v>
      </c>
      <c r="AB38" s="233">
        <f ca="1">_xlfn.IFNA(_xlfn.COVARIANCE.S(OFFSET(HOMECELL,MATCH($B$3,DateRange,0)-1,MATCH($A38,DataStreams,0)-1):OFFSET(HOMECELL,MATCH($B$4,DateRange,0)-1,MATCH($A38,DataStreams,0)-1),OFFSET(HOMECELL,MATCH($B$3,DateRange,0)-1,MATCH(AB$6,DataStreams,0)-1):OFFSET(HOMECELL,MATCH($B$4,DateRange,0)-1,MATCH(AB$6,DataStreams,0)-1)),"")</f>
        <v>6.8801215776770059E-4</v>
      </c>
      <c r="AC38" s="233">
        <f ca="1">_xlfn.IFNA(_xlfn.COVARIANCE.S(OFFSET(HOMECELL,MATCH($B$3,DateRange,0)-1,MATCH($A38,DataStreams,0)-1):OFFSET(HOMECELL,MATCH($B$4,DateRange,0)-1,MATCH($A38,DataStreams,0)-1),OFFSET(HOMECELL,MATCH($B$3,DateRange,0)-1,MATCH(AC$6,DataStreams,0)-1):OFFSET(HOMECELL,MATCH($B$4,DateRange,0)-1,MATCH(AC$6,DataStreams,0)-1)),"")</f>
        <v>3.6552910941423616E-3</v>
      </c>
      <c r="AD38" s="233">
        <f ca="1">_xlfn.IFNA(_xlfn.COVARIANCE.S(OFFSET(HOMECELL,MATCH($B$3,DateRange,0)-1,MATCH($A38,DataStreams,0)-1):OFFSET(HOMECELL,MATCH($B$4,DateRange,0)-1,MATCH($A38,DataStreams,0)-1),OFFSET(HOMECELL,MATCH($B$3,DateRange,0)-1,MATCH(AD$6,DataStreams,0)-1):OFFSET(HOMECELL,MATCH($B$4,DateRange,0)-1,MATCH(AD$6,DataStreams,0)-1)),"")</f>
        <v>1.3274285099949834E-3</v>
      </c>
      <c r="AE38" s="233">
        <f ca="1">_xlfn.IFNA(_xlfn.COVARIANCE.S(OFFSET(HOMECELL,MATCH($B$3,DateRange,0)-1,MATCH($A38,DataStreams,0)-1):OFFSET(HOMECELL,MATCH($B$4,DateRange,0)-1,MATCH($A38,DataStreams,0)-1),OFFSET(HOMECELL,MATCH($B$3,DateRange,0)-1,MATCH(AE$6,DataStreams,0)-1):OFFSET(HOMECELL,MATCH($B$4,DateRange,0)-1,MATCH(AE$6,DataStreams,0)-1)),"")</f>
        <v>4.603315048953535E-3</v>
      </c>
      <c r="AF38" s="233">
        <f ca="1">_xlfn.IFNA(_xlfn.COVARIANCE.S(OFFSET(HOMECELL,MATCH($B$3,DateRange,0)-1,MATCH($A38,DataStreams,0)-1):OFFSET(HOMECELL,MATCH($B$4,DateRange,0)-1,MATCH($A38,DataStreams,0)-1),OFFSET(HOMECELL,MATCH($B$3,DateRange,0)-1,MATCH(AF$6,DataStreams,0)-1):OFFSET(HOMECELL,MATCH($B$4,DateRange,0)-1,MATCH(AF$6,DataStreams,0)-1)),"")</f>
        <v>2.453770736488883E-3</v>
      </c>
      <c r="AG38" s="233">
        <f ca="1">_xlfn.IFNA(_xlfn.COVARIANCE.S(OFFSET(HOMECELL,MATCH($B$3,DateRange,0)-1,MATCH($A38,DataStreams,0)-1):OFFSET(HOMECELL,MATCH($B$4,DateRange,0)-1,MATCH($A38,DataStreams,0)-1),OFFSET(HOMECELL,MATCH($B$3,DateRange,0)-1,MATCH(AG$6,DataStreams,0)-1):OFFSET(HOMECELL,MATCH($B$4,DateRange,0)-1,MATCH(AG$6,DataStreams,0)-1)),"")</f>
        <v>1.7948111329394111E-3</v>
      </c>
      <c r="AH38" s="233">
        <f ca="1">_xlfn.IFNA(_xlfn.COVARIANCE.S(OFFSET(HOMECELL,MATCH($B$3,DateRange,0)-1,MATCH($A38,DataStreams,0)-1):OFFSET(HOMECELL,MATCH($B$4,DateRange,0)-1,MATCH($A38,DataStreams,0)-1),OFFSET(HOMECELL,MATCH($B$3,DateRange,0)-1,MATCH(AH$6,DataStreams,0)-1):OFFSET(HOMECELL,MATCH($B$4,DateRange,0)-1,MATCH(AH$6,DataStreams,0)-1)),"")</f>
        <v>2.2582327040199901E-3</v>
      </c>
      <c r="AI38" s="233">
        <f ca="1">_xlfn.IFNA(_xlfn.COVARIANCE.S(OFFSET(HOMECELL,MATCH($B$3,DateRange,0)-1,MATCH($A38,DataStreams,0)-1):OFFSET(HOMECELL,MATCH($B$4,DateRange,0)-1,MATCH($A38,DataStreams,0)-1),OFFSET(HOMECELL,MATCH($B$3,DateRange,0)-1,MATCH(AI$6,DataStreams,0)-1):OFFSET(HOMECELL,MATCH($B$4,DateRange,0)-1,MATCH(AI$6,DataStreams,0)-1)),"")</f>
        <v>2.3242472231080097E-3</v>
      </c>
      <c r="AJ38" s="233">
        <f ca="1">_xlfn.IFNA(_xlfn.COVARIANCE.S(OFFSET(HOMECELL,MATCH($B$3,DateRange,0)-1,MATCH($A38,DataStreams,0)-1):OFFSET(HOMECELL,MATCH($B$4,DateRange,0)-1,MATCH($A38,DataStreams,0)-1),OFFSET(HOMECELL,MATCH($B$3,DateRange,0)-1,MATCH(AJ$6,DataStreams,0)-1):OFFSET(HOMECELL,MATCH($B$4,DateRange,0)-1,MATCH(AJ$6,DataStreams,0)-1)),"")</f>
        <v>3.7868687199267732E-3</v>
      </c>
      <c r="AK38" s="233">
        <f ca="1">_xlfn.IFNA(_xlfn.COVARIANCE.S(OFFSET(HOMECELL,MATCH($B$3,DateRange,0)-1,MATCH($A38,DataStreams,0)-1):OFFSET(HOMECELL,MATCH($B$4,DateRange,0)-1,MATCH($A38,DataStreams,0)-1),OFFSET(HOMECELL,MATCH($B$3,DateRange,0)-1,MATCH(AK$6,DataStreams,0)-1):OFFSET(HOMECELL,MATCH($B$4,DateRange,0)-1,MATCH(AK$6,DataStreams,0)-1)),"")</f>
        <v>1.0512581088994754E-3</v>
      </c>
      <c r="AL38" s="233">
        <f ca="1">_xlfn.IFNA(_xlfn.COVARIANCE.S(OFFSET(HOMECELL,MATCH($B$3,DateRange,0)-1,MATCH($A38,DataStreams,0)-1):OFFSET(HOMECELL,MATCH($B$4,DateRange,0)-1,MATCH($A38,DataStreams,0)-1),OFFSET(HOMECELL,MATCH($B$3,DateRange,0)-1,MATCH(AL$6,DataStreams,0)-1):OFFSET(HOMECELL,MATCH($B$4,DateRange,0)-1,MATCH(AL$6,DataStreams,0)-1)),"")</f>
        <v>4.6353453937932974E-3</v>
      </c>
      <c r="AM38" s="233">
        <f ca="1">_xlfn.IFNA(_xlfn.COVARIANCE.S(OFFSET(HOMECELL,MATCH($B$3,DateRange,0)-1,MATCH($A38,DataStreams,0)-1):OFFSET(HOMECELL,MATCH($B$4,DateRange,0)-1,MATCH($A38,DataStreams,0)-1),OFFSET(HOMECELL,MATCH($B$3,DateRange,0)-1,MATCH(AM$6,DataStreams,0)-1):OFFSET(HOMECELL,MATCH($B$4,DateRange,0)-1,MATCH(AM$6,DataStreams,0)-1)),"")</f>
        <v>2.1850487061613705E-3</v>
      </c>
      <c r="AN38" s="233">
        <f ca="1">_xlfn.IFNA(_xlfn.COVARIANCE.S(OFFSET(HOMECELL,MATCH($B$3,DateRange,0)-1,MATCH($A38,DataStreams,0)-1):OFFSET(HOMECELL,MATCH($B$4,DateRange,0)-1,MATCH($A38,DataStreams,0)-1),OFFSET(HOMECELL,MATCH($B$3,DateRange,0)-1,MATCH(AN$6,DataStreams,0)-1):OFFSET(HOMECELL,MATCH($B$4,DateRange,0)-1,MATCH(AN$6,DataStreams,0)-1)),"")</f>
        <v>1.9428360942458449E-3</v>
      </c>
      <c r="AO38" s="233">
        <f ca="1">_xlfn.IFNA(_xlfn.COVARIANCE.S(OFFSET(HOMECELL,MATCH($B$3,DateRange,0)-1,MATCH($A38,DataStreams,0)-1):OFFSET(HOMECELL,MATCH($B$4,DateRange,0)-1,MATCH($A38,DataStreams,0)-1),OFFSET(HOMECELL,MATCH($B$3,DateRange,0)-1,MATCH(AO$6,DataStreams,0)-1):OFFSET(HOMECELL,MATCH($B$4,DateRange,0)-1,MATCH(AO$6,DataStreams,0)-1)),"")</f>
        <v>2.3987774222372985E-3</v>
      </c>
      <c r="AP38" s="233">
        <f ca="1">_xlfn.IFNA(_xlfn.COVARIANCE.S(OFFSET(HOMECELL,MATCH($B$3,DateRange,0)-1,MATCH($A38,DataStreams,0)-1):OFFSET(HOMECELL,MATCH($B$4,DateRange,0)-1,MATCH($A38,DataStreams,0)-1),OFFSET(HOMECELL,MATCH($B$3,DateRange,0)-1,MATCH(AP$6,DataStreams,0)-1):OFFSET(HOMECELL,MATCH($B$4,DateRange,0)-1,MATCH(AP$6,DataStreams,0)-1)),"")</f>
        <v>3.0079335079770311E-3</v>
      </c>
      <c r="AQ38" s="233" t="str">
        <f ca="1">_xlfn.IFNA(_xlfn.COVARIANCE.S(OFFSET(HOMECELL,MATCH($B$3,DateRange,0)-1,MATCH($A38,DataStreams,0)-1):OFFSET(HOMECELL,MATCH($B$4,DateRange,0)-1,MATCH($A38,DataStreams,0)-1),OFFSET(HOMECELL,MATCH($B$3,DateRange,0)-1,MATCH(AQ$6,DataStreams,0)-1):OFFSET(HOMECELL,MATCH($B$4,DateRange,0)-1,MATCH(AQ$6,DataStreams,0)-1)),"")</f>
        <v/>
      </c>
      <c r="AR38" s="233" t="str">
        <f ca="1">_xlfn.IFNA(_xlfn.COVARIANCE.S(OFFSET(HOMECELL,MATCH($B$3,DateRange,0)-1,MATCH($A38,DataStreams,0)-1):OFFSET(HOMECELL,MATCH($B$4,DateRange,0)-1,MATCH($A38,DataStreams,0)-1),OFFSET(HOMECELL,MATCH($B$3,DateRange,0)-1,MATCH(AR$6,DataStreams,0)-1):OFFSET(HOMECELL,MATCH($B$4,DateRange,0)-1,MATCH(AR$6,DataStreams,0)-1)),"")</f>
        <v/>
      </c>
      <c r="AS38" s="233" t="str">
        <f ca="1">_xlfn.IFNA(_xlfn.COVARIANCE.S(OFFSET(HOMECELL,MATCH($B$3,DateRange,0)-1,MATCH($A38,DataStreams,0)-1):OFFSET(HOMECELL,MATCH($B$4,DateRange,0)-1,MATCH($A38,DataStreams,0)-1),OFFSET(HOMECELL,MATCH($B$3,DateRange,0)-1,MATCH(AS$6,DataStreams,0)-1):OFFSET(HOMECELL,MATCH($B$4,DateRange,0)-1,MATCH(AS$6,DataStreams,0)-1)),"")</f>
        <v/>
      </c>
      <c r="AT38" s="233" t="str">
        <f ca="1">_xlfn.IFNA(_xlfn.COVARIANCE.S(OFFSET(HOMECELL,MATCH($B$3,DateRange,0)-1,MATCH($A38,DataStreams,0)-1):OFFSET(HOMECELL,MATCH($B$4,DateRange,0)-1,MATCH($A38,DataStreams,0)-1),OFFSET(HOMECELL,MATCH($B$3,DateRange,0)-1,MATCH(AT$6,DataStreams,0)-1):OFFSET(HOMECELL,MATCH($B$4,DateRange,0)-1,MATCH(AT$6,DataStreams,0)-1)),"")</f>
        <v/>
      </c>
      <c r="AU38" s="233" t="str">
        <f ca="1">_xlfn.IFNA(_xlfn.COVARIANCE.S(OFFSET(HOMECELL,MATCH($B$3,DateRange,0)-1,MATCH($A38,DataStreams,0)-1):OFFSET(HOMECELL,MATCH($B$4,DateRange,0)-1,MATCH($A38,DataStreams,0)-1),OFFSET(HOMECELL,MATCH($B$3,DateRange,0)-1,MATCH(AU$6,DataStreams,0)-1):OFFSET(HOMECELL,MATCH($B$4,DateRange,0)-1,MATCH(AU$6,DataStreams,0)-1)),"")</f>
        <v/>
      </c>
      <c r="AV38" s="233" t="str">
        <f ca="1">_xlfn.IFNA(_xlfn.COVARIANCE.S(OFFSET(HOMECELL,MATCH($B$3,DateRange,0)-1,MATCH($A38,DataStreams,0)-1):OFFSET(HOMECELL,MATCH($B$4,DateRange,0)-1,MATCH($A38,DataStreams,0)-1),OFFSET(HOMECELL,MATCH($B$3,DateRange,0)-1,MATCH(AV$6,DataStreams,0)-1):OFFSET(HOMECELL,MATCH($B$4,DateRange,0)-1,MATCH(AV$6,DataStreams,0)-1)),"")</f>
        <v/>
      </c>
      <c r="AW38" s="233" t="str">
        <f ca="1">_xlfn.IFNA(_xlfn.COVARIANCE.S(OFFSET(HOMECELL,MATCH($B$3,DateRange,0)-1,MATCH($A38,DataStreams,0)-1):OFFSET(HOMECELL,MATCH($B$4,DateRange,0)-1,MATCH($A38,DataStreams,0)-1),OFFSET(HOMECELL,MATCH($B$3,DateRange,0)-1,MATCH(AW$6,DataStreams,0)-1):OFFSET(HOMECELL,MATCH($B$4,DateRange,0)-1,MATCH(AW$6,DataStreams,0)-1)),"")</f>
        <v/>
      </c>
      <c r="AX38" s="233" t="str">
        <f ca="1">_xlfn.IFNA(_xlfn.COVARIANCE.S(OFFSET(HOMECELL,MATCH($B$3,DateRange,0)-1,MATCH($A38,DataStreams,0)-1):OFFSET(HOMECELL,MATCH($B$4,DateRange,0)-1,MATCH($A38,DataStreams,0)-1),OFFSET(HOMECELL,MATCH($B$3,DateRange,0)-1,MATCH(AX$6,DataStreams,0)-1):OFFSET(HOMECELL,MATCH($B$4,DateRange,0)-1,MATCH(AX$6,DataStreams,0)-1)),"")</f>
        <v/>
      </c>
      <c r="AY38" s="233" t="str">
        <f ca="1">_xlfn.IFNA(_xlfn.COVARIANCE.S(OFFSET(HOMECELL,MATCH($B$3,DateRange,0)-1,MATCH($A38,DataStreams,0)-1):OFFSET(HOMECELL,MATCH($B$4,DateRange,0)-1,MATCH($A38,DataStreams,0)-1),OFFSET(HOMECELL,MATCH($B$3,DateRange,0)-1,MATCH(AY$6,DataStreams,0)-1):OFFSET(HOMECELL,MATCH($B$4,DateRange,0)-1,MATCH(AY$6,DataStreams,0)-1)),"")</f>
        <v/>
      </c>
      <c r="AZ38" s="233" t="str">
        <f ca="1">_xlfn.IFNA(_xlfn.COVARIANCE.S(OFFSET(HOMECELL,MATCH($B$3,DateRange,0)-1,MATCH($A38,DataStreams,0)-1):OFFSET(HOMECELL,MATCH($B$4,DateRange,0)-1,MATCH($A38,DataStreams,0)-1),OFFSET(HOMECELL,MATCH($B$3,DateRange,0)-1,MATCH(AZ$6,DataStreams,0)-1):OFFSET(HOMECELL,MATCH($B$4,DateRange,0)-1,MATCH(AZ$6,DataStreams,0)-1)),"")</f>
        <v/>
      </c>
      <c r="BA38" s="233" t="str">
        <f ca="1">_xlfn.IFNA(_xlfn.COVARIANCE.S(OFFSET(HOMECELL,MATCH($B$3,DateRange,0)-1,MATCH($A38,DataStreams,0)-1):OFFSET(HOMECELL,MATCH($B$4,DateRange,0)-1,MATCH($A38,DataStreams,0)-1),OFFSET(HOMECELL,MATCH($B$3,DateRange,0)-1,MATCH(BA$6,DataStreams,0)-1):OFFSET(HOMECELL,MATCH($B$4,DateRange,0)-1,MATCH(BA$6,DataStreams,0)-1)),"")</f>
        <v/>
      </c>
      <c r="BB38" s="233" t="str">
        <f ca="1">_xlfn.IFNA(_xlfn.COVARIANCE.S(OFFSET(HOMECELL,MATCH($B$3,DateRange,0)-1,MATCH($A38,DataStreams,0)-1):OFFSET(HOMECELL,MATCH($B$4,DateRange,0)-1,MATCH($A38,DataStreams,0)-1),OFFSET(HOMECELL,MATCH($B$3,DateRange,0)-1,MATCH(BB$6,DataStreams,0)-1):OFFSET(HOMECELL,MATCH($B$4,DateRange,0)-1,MATCH(BB$6,DataStreams,0)-1)),"")</f>
        <v/>
      </c>
      <c r="BC38" s="236"/>
    </row>
    <row r="39" spans="1:55">
      <c r="A39" s="239" t="str">
        <f ca="1"/>
        <v>TXT</v>
      </c>
      <c r="B39" s="233">
        <f ca="1">_xlfn.IFNA(_xlfn.COVARIANCE.S(OFFSET(HOMECELL,MATCH($B$3,DateRange,0)-1,MATCH($A39,DataStreams,0)-1):OFFSET(HOMECELL,MATCH($B$4,DateRange,0)-1,MATCH($A39,DataStreams,0)-1),OFFSET(HOMECELL,MATCH($B$3,DateRange,0)-1,MATCH(B$6,DataStreams,0)-1):OFFSET(HOMECELL,MATCH($B$4,DateRange,0)-1,MATCH(B$6,DataStreams,0)-1)),"")</f>
        <v>1.7698357573988853E-5</v>
      </c>
      <c r="C39" s="233">
        <f ca="1">_xlfn.IFNA(_xlfn.COVARIANCE.S(OFFSET(HOMECELL,MATCH($B$3,DateRange,0)-1,MATCH($A39,DataStreams,0)-1):OFFSET(HOMECELL,MATCH($B$4,DateRange,0)-1,MATCH($A39,DataStreams,0)-1),OFFSET(HOMECELL,MATCH($B$3,DateRange,0)-1,MATCH(C$6,DataStreams,0)-1):OFFSET(HOMECELL,MATCH($B$4,DateRange,0)-1,MATCH(C$6,DataStreams,0)-1)),"")</f>
        <v>2.3379072187041223E-3</v>
      </c>
      <c r="D39" s="233">
        <f ca="1">_xlfn.IFNA(_xlfn.COVARIANCE.S(OFFSET(HOMECELL,MATCH($B$3,DateRange,0)-1,MATCH($A39,DataStreams,0)-1):OFFSET(HOMECELL,MATCH($B$4,DateRange,0)-1,MATCH($A39,DataStreams,0)-1),OFFSET(HOMECELL,MATCH($B$3,DateRange,0)-1,MATCH(D$6,DataStreams,0)-1):OFFSET(HOMECELL,MATCH($B$4,DateRange,0)-1,MATCH(D$6,DataStreams,0)-1)),"")</f>
        <v>3.192197164248916E-3</v>
      </c>
      <c r="E39" s="233">
        <f ca="1">_xlfn.IFNA(_xlfn.COVARIANCE.S(OFFSET(HOMECELL,MATCH($B$3,DateRange,0)-1,MATCH($A39,DataStreams,0)-1):OFFSET(HOMECELL,MATCH($B$4,DateRange,0)-1,MATCH($A39,DataStreams,0)-1),OFFSET(HOMECELL,MATCH($B$3,DateRange,0)-1,MATCH(E$6,DataStreams,0)-1):OFFSET(HOMECELL,MATCH($B$4,DateRange,0)-1,MATCH(E$6,DataStreams,0)-1)),"")</f>
        <v>2.8638105450499393E-3</v>
      </c>
      <c r="F39" s="233">
        <f ca="1">_xlfn.IFNA(_xlfn.COVARIANCE.S(OFFSET(HOMECELL,MATCH($B$3,DateRange,0)-1,MATCH($A39,DataStreams,0)-1):OFFSET(HOMECELL,MATCH($B$4,DateRange,0)-1,MATCH($A39,DataStreams,0)-1),OFFSET(HOMECELL,MATCH($B$3,DateRange,0)-1,MATCH(F$6,DataStreams,0)-1):OFFSET(HOMECELL,MATCH($B$4,DateRange,0)-1,MATCH(F$6,DataStreams,0)-1)),"")</f>
        <v>3.0745378977894374E-3</v>
      </c>
      <c r="G39" s="233">
        <f ca="1">_xlfn.IFNA(_xlfn.COVARIANCE.S(OFFSET(HOMECELL,MATCH($B$3,DateRange,0)-1,MATCH($A39,DataStreams,0)-1):OFFSET(HOMECELL,MATCH($B$4,DateRange,0)-1,MATCH($A39,DataStreams,0)-1),OFFSET(HOMECELL,MATCH($B$3,DateRange,0)-1,MATCH(G$6,DataStreams,0)-1):OFFSET(HOMECELL,MATCH($B$4,DateRange,0)-1,MATCH(G$6,DataStreams,0)-1)),"")</f>
        <v>2.2311010959356003E-3</v>
      </c>
      <c r="H39" s="233">
        <f ca="1">_xlfn.IFNA(_xlfn.COVARIANCE.S(OFFSET(HOMECELL,MATCH($B$3,DateRange,0)-1,MATCH($A39,DataStreams,0)-1):OFFSET(HOMECELL,MATCH($B$4,DateRange,0)-1,MATCH($A39,DataStreams,0)-1),OFFSET(HOMECELL,MATCH($B$3,DateRange,0)-1,MATCH(H$6,DataStreams,0)-1):OFFSET(HOMECELL,MATCH($B$4,DateRange,0)-1,MATCH(H$6,DataStreams,0)-1)),"")</f>
        <v>1.7087515321872104E-3</v>
      </c>
      <c r="I39" s="233">
        <f ca="1">_xlfn.IFNA(_xlfn.COVARIANCE.S(OFFSET(HOMECELL,MATCH($B$3,DateRange,0)-1,MATCH($A39,DataStreams,0)-1):OFFSET(HOMECELL,MATCH($B$4,DateRange,0)-1,MATCH($A39,DataStreams,0)-1),OFFSET(HOMECELL,MATCH($B$3,DateRange,0)-1,MATCH(I$6,DataStreams,0)-1):OFFSET(HOMECELL,MATCH($B$4,DateRange,0)-1,MATCH(I$6,DataStreams,0)-1)),"")</f>
        <v>3.3568540303957604E-3</v>
      </c>
      <c r="J39" s="233">
        <f ca="1">_xlfn.IFNA(_xlfn.COVARIANCE.S(OFFSET(HOMECELL,MATCH($B$3,DateRange,0)-1,MATCH($A39,DataStreams,0)-1):OFFSET(HOMECELL,MATCH($B$4,DateRange,0)-1,MATCH($A39,DataStreams,0)-1),OFFSET(HOMECELL,MATCH($B$3,DateRange,0)-1,MATCH(J$6,DataStreams,0)-1):OFFSET(HOMECELL,MATCH($B$4,DateRange,0)-1,MATCH(J$6,DataStreams,0)-1)),"")</f>
        <v>2.9405106767662371E-3</v>
      </c>
      <c r="K39" s="233">
        <f ca="1">_xlfn.IFNA(_xlfn.COVARIANCE.S(OFFSET(HOMECELL,MATCH($B$3,DateRange,0)-1,MATCH($A39,DataStreams,0)-1):OFFSET(HOMECELL,MATCH($B$4,DateRange,0)-1,MATCH($A39,DataStreams,0)-1),OFFSET(HOMECELL,MATCH($B$3,DateRange,0)-1,MATCH(K$6,DataStreams,0)-1):OFFSET(HOMECELL,MATCH($B$4,DateRange,0)-1,MATCH(K$6,DataStreams,0)-1)),"")</f>
        <v>2.5901801071228784E-3</v>
      </c>
      <c r="L39" s="233">
        <f ca="1">_xlfn.IFNA(_xlfn.COVARIANCE.S(OFFSET(HOMECELL,MATCH($B$3,DateRange,0)-1,MATCH($A39,DataStreams,0)-1):OFFSET(HOMECELL,MATCH($B$4,DateRange,0)-1,MATCH($A39,DataStreams,0)-1),OFFSET(HOMECELL,MATCH($B$3,DateRange,0)-1,MATCH(L$6,DataStreams,0)-1):OFFSET(HOMECELL,MATCH($B$4,DateRange,0)-1,MATCH(L$6,DataStreams,0)-1)),"")</f>
        <v>2.9096212712614042E-3</v>
      </c>
      <c r="M39" s="233">
        <f ca="1">_xlfn.IFNA(_xlfn.COVARIANCE.S(OFFSET(HOMECELL,MATCH($B$3,DateRange,0)-1,MATCH($A39,DataStreams,0)-1):OFFSET(HOMECELL,MATCH($B$4,DateRange,0)-1,MATCH($A39,DataStreams,0)-1),OFFSET(HOMECELL,MATCH($B$3,DateRange,0)-1,MATCH(M$6,DataStreams,0)-1):OFFSET(HOMECELL,MATCH($B$4,DateRange,0)-1,MATCH(M$6,DataStreams,0)-1)),"")</f>
        <v>1.968429837397766E-3</v>
      </c>
      <c r="N39" s="233">
        <f ca="1">_xlfn.IFNA(_xlfn.COVARIANCE.S(OFFSET(HOMECELL,MATCH($B$3,DateRange,0)-1,MATCH($A39,DataStreams,0)-1):OFFSET(HOMECELL,MATCH($B$4,DateRange,0)-1,MATCH($A39,DataStreams,0)-1),OFFSET(HOMECELL,MATCH($B$3,DateRange,0)-1,MATCH(N$6,DataStreams,0)-1):OFFSET(HOMECELL,MATCH($B$4,DateRange,0)-1,MATCH(N$6,DataStreams,0)-1)),"")</f>
        <v>4.0270797617851005E-3</v>
      </c>
      <c r="O39" s="233">
        <f ca="1">_xlfn.IFNA(_xlfn.COVARIANCE.S(OFFSET(HOMECELL,MATCH($B$3,DateRange,0)-1,MATCH($A39,DataStreams,0)-1):OFFSET(HOMECELL,MATCH($B$4,DateRange,0)-1,MATCH($A39,DataStreams,0)-1),OFFSET(HOMECELL,MATCH($B$3,DateRange,0)-1,MATCH(O$6,DataStreams,0)-1):OFFSET(HOMECELL,MATCH($B$4,DateRange,0)-1,MATCH(O$6,DataStreams,0)-1)),"")</f>
        <v>4.2336986109701349E-3</v>
      </c>
      <c r="P39" s="233">
        <f ca="1">_xlfn.IFNA(_xlfn.COVARIANCE.S(OFFSET(HOMECELL,MATCH($B$3,DateRange,0)-1,MATCH($A39,DataStreams,0)-1):OFFSET(HOMECELL,MATCH($B$4,DateRange,0)-1,MATCH($A39,DataStreams,0)-1),OFFSET(HOMECELL,MATCH($B$3,DateRange,0)-1,MATCH(P$6,DataStreams,0)-1):OFFSET(HOMECELL,MATCH($B$4,DateRange,0)-1,MATCH(P$6,DataStreams,0)-1)),"")</f>
        <v>2.1850155903588605E-3</v>
      </c>
      <c r="Q39" s="233">
        <f ca="1">_xlfn.IFNA(_xlfn.COVARIANCE.S(OFFSET(HOMECELL,MATCH($B$3,DateRange,0)-1,MATCH($A39,DataStreams,0)-1):OFFSET(HOMECELL,MATCH($B$4,DateRange,0)-1,MATCH($A39,DataStreams,0)-1),OFFSET(HOMECELL,MATCH($B$3,DateRange,0)-1,MATCH(Q$6,DataStreams,0)-1):OFFSET(HOMECELL,MATCH($B$4,DateRange,0)-1,MATCH(Q$6,DataStreams,0)-1)),"")</f>
        <v>3.6282693648435576E-3</v>
      </c>
      <c r="R39" s="233">
        <f ca="1">_xlfn.IFNA(_xlfn.COVARIANCE.S(OFFSET(HOMECELL,MATCH($B$3,DateRange,0)-1,MATCH($A39,DataStreams,0)-1):OFFSET(HOMECELL,MATCH($B$4,DateRange,0)-1,MATCH($A39,DataStreams,0)-1),OFFSET(HOMECELL,MATCH($B$3,DateRange,0)-1,MATCH(R$6,DataStreams,0)-1):OFFSET(HOMECELL,MATCH($B$4,DateRange,0)-1,MATCH(R$6,DataStreams,0)-1)),"")</f>
        <v>2.0145855078661165E-3</v>
      </c>
      <c r="S39" s="233">
        <f ca="1">_xlfn.IFNA(_xlfn.COVARIANCE.S(OFFSET(HOMECELL,MATCH($B$3,DateRange,0)-1,MATCH($A39,DataStreams,0)-1):OFFSET(HOMECELL,MATCH($B$4,DateRange,0)-1,MATCH($A39,DataStreams,0)-1),OFFSET(HOMECELL,MATCH($B$3,DateRange,0)-1,MATCH(S$6,DataStreams,0)-1):OFFSET(HOMECELL,MATCH($B$4,DateRange,0)-1,MATCH(S$6,DataStreams,0)-1)),"")</f>
        <v>1.5124409402661886E-3</v>
      </c>
      <c r="T39" s="233">
        <f ca="1">_xlfn.IFNA(_xlfn.COVARIANCE.S(OFFSET(HOMECELL,MATCH($B$3,DateRange,0)-1,MATCH($A39,DataStreams,0)-1):OFFSET(HOMECELL,MATCH($B$4,DateRange,0)-1,MATCH($A39,DataStreams,0)-1),OFFSET(HOMECELL,MATCH($B$3,DateRange,0)-1,MATCH(T$6,DataStreams,0)-1):OFFSET(HOMECELL,MATCH($B$4,DateRange,0)-1,MATCH(T$6,DataStreams,0)-1)),"")</f>
        <v>3.6279102303238267E-3</v>
      </c>
      <c r="U39" s="233">
        <f ca="1">_xlfn.IFNA(_xlfn.COVARIANCE.S(OFFSET(HOMECELL,MATCH($B$3,DateRange,0)-1,MATCH($A39,DataStreams,0)-1):OFFSET(HOMECELL,MATCH($B$4,DateRange,0)-1,MATCH($A39,DataStreams,0)-1),OFFSET(HOMECELL,MATCH($B$3,DateRange,0)-1,MATCH(U$6,DataStreams,0)-1):OFFSET(HOMECELL,MATCH($B$4,DateRange,0)-1,MATCH(U$6,DataStreams,0)-1)),"")</f>
        <v>1.2905205697205579E-3</v>
      </c>
      <c r="V39" s="233">
        <f ca="1">_xlfn.IFNA(_xlfn.COVARIANCE.S(OFFSET(HOMECELL,MATCH($B$3,DateRange,0)-1,MATCH($A39,DataStreams,0)-1):OFFSET(HOMECELL,MATCH($B$4,DateRange,0)-1,MATCH($A39,DataStreams,0)-1),OFFSET(HOMECELL,MATCH($B$3,DateRange,0)-1,MATCH(V$6,DataStreams,0)-1):OFFSET(HOMECELL,MATCH($B$4,DateRange,0)-1,MATCH(V$6,DataStreams,0)-1)),"")</f>
        <v>3.3886059759438642E-3</v>
      </c>
      <c r="W39" s="233">
        <f ca="1">_xlfn.IFNA(_xlfn.COVARIANCE.S(OFFSET(HOMECELL,MATCH($B$3,DateRange,0)-1,MATCH($A39,DataStreams,0)-1):OFFSET(HOMECELL,MATCH($B$4,DateRange,0)-1,MATCH($A39,DataStreams,0)-1),OFFSET(HOMECELL,MATCH($B$3,DateRange,0)-1,MATCH(W$6,DataStreams,0)-1):OFFSET(HOMECELL,MATCH($B$4,DateRange,0)-1,MATCH(W$6,DataStreams,0)-1)),"")</f>
        <v>1.5219004430366172E-3</v>
      </c>
      <c r="X39" s="233">
        <f ca="1">_xlfn.IFNA(_xlfn.COVARIANCE.S(OFFSET(HOMECELL,MATCH($B$3,DateRange,0)-1,MATCH($A39,DataStreams,0)-1):OFFSET(HOMECELL,MATCH($B$4,DateRange,0)-1,MATCH($A39,DataStreams,0)-1),OFFSET(HOMECELL,MATCH($B$3,DateRange,0)-1,MATCH(X$6,DataStreams,0)-1):OFFSET(HOMECELL,MATCH($B$4,DateRange,0)-1,MATCH(X$6,DataStreams,0)-1)),"")</f>
        <v>2.6723041960775547E-3</v>
      </c>
      <c r="Y39" s="233">
        <f ca="1">_xlfn.IFNA(_xlfn.COVARIANCE.S(OFFSET(HOMECELL,MATCH($B$3,DateRange,0)-1,MATCH($A39,DataStreams,0)-1):OFFSET(HOMECELL,MATCH($B$4,DateRange,0)-1,MATCH($A39,DataStreams,0)-1),OFFSET(HOMECELL,MATCH($B$3,DateRange,0)-1,MATCH(Y$6,DataStreams,0)-1):OFFSET(HOMECELL,MATCH($B$4,DateRange,0)-1,MATCH(Y$6,DataStreams,0)-1)),"")</f>
        <v>4.1717189334534799E-3</v>
      </c>
      <c r="Z39" s="233">
        <f ca="1">_xlfn.IFNA(_xlfn.COVARIANCE.S(OFFSET(HOMECELL,MATCH($B$3,DateRange,0)-1,MATCH($A39,DataStreams,0)-1):OFFSET(HOMECELL,MATCH($B$4,DateRange,0)-1,MATCH($A39,DataStreams,0)-1),OFFSET(HOMECELL,MATCH($B$3,DateRange,0)-1,MATCH(Z$6,DataStreams,0)-1):OFFSET(HOMECELL,MATCH($B$4,DateRange,0)-1,MATCH(Z$6,DataStreams,0)-1)),"")</f>
        <v>1.6411717468163192E-3</v>
      </c>
      <c r="AA39" s="233">
        <f ca="1">_xlfn.IFNA(_xlfn.COVARIANCE.S(OFFSET(HOMECELL,MATCH($B$3,DateRange,0)-1,MATCH($A39,DataStreams,0)-1):OFFSET(HOMECELL,MATCH($B$4,DateRange,0)-1,MATCH($A39,DataStreams,0)-1),OFFSET(HOMECELL,MATCH($B$3,DateRange,0)-1,MATCH(AA$6,DataStreams,0)-1):OFFSET(HOMECELL,MATCH($B$4,DateRange,0)-1,MATCH(AA$6,DataStreams,0)-1)),"")</f>
        <v>2.0585588152040014E-3</v>
      </c>
      <c r="AB39" s="233">
        <f ca="1">_xlfn.IFNA(_xlfn.COVARIANCE.S(OFFSET(HOMECELL,MATCH($B$3,DateRange,0)-1,MATCH($A39,DataStreams,0)-1):OFFSET(HOMECELL,MATCH($B$4,DateRange,0)-1,MATCH($A39,DataStreams,0)-1),OFFSET(HOMECELL,MATCH($B$3,DateRange,0)-1,MATCH(AB$6,DataStreams,0)-1):OFFSET(HOMECELL,MATCH($B$4,DateRange,0)-1,MATCH(AB$6,DataStreams,0)-1)),"")</f>
        <v>1.4828281595739971E-3</v>
      </c>
      <c r="AC39" s="233">
        <f ca="1">_xlfn.IFNA(_xlfn.COVARIANCE.S(OFFSET(HOMECELL,MATCH($B$3,DateRange,0)-1,MATCH($A39,DataStreams,0)-1):OFFSET(HOMECELL,MATCH($B$4,DateRange,0)-1,MATCH($A39,DataStreams,0)-1),OFFSET(HOMECELL,MATCH($B$3,DateRange,0)-1,MATCH(AC$6,DataStreams,0)-1):OFFSET(HOMECELL,MATCH($B$4,DateRange,0)-1,MATCH(AC$6,DataStreams,0)-1)),"")</f>
        <v>3.0939950911535812E-3</v>
      </c>
      <c r="AD39" s="233">
        <f ca="1">_xlfn.IFNA(_xlfn.COVARIANCE.S(OFFSET(HOMECELL,MATCH($B$3,DateRange,0)-1,MATCH($A39,DataStreams,0)-1):OFFSET(HOMECELL,MATCH($B$4,DateRange,0)-1,MATCH($A39,DataStreams,0)-1),OFFSET(HOMECELL,MATCH($B$3,DateRange,0)-1,MATCH(AD$6,DataStreams,0)-1):OFFSET(HOMECELL,MATCH($B$4,DateRange,0)-1,MATCH(AD$6,DataStreams,0)-1)),"")</f>
        <v>7.0057286390642459E-4</v>
      </c>
      <c r="AE39" s="233">
        <f ca="1">_xlfn.IFNA(_xlfn.COVARIANCE.S(OFFSET(HOMECELL,MATCH($B$3,DateRange,0)-1,MATCH($A39,DataStreams,0)-1):OFFSET(HOMECELL,MATCH($B$4,DateRange,0)-1,MATCH($A39,DataStreams,0)-1),OFFSET(HOMECELL,MATCH($B$3,DateRange,0)-1,MATCH(AE$6,DataStreams,0)-1):OFFSET(HOMECELL,MATCH($B$4,DateRange,0)-1,MATCH(AE$6,DataStreams,0)-1)),"")</f>
        <v>2.453770736488883E-3</v>
      </c>
      <c r="AF39" s="233">
        <f ca="1">_xlfn.IFNA(_xlfn.COVARIANCE.S(OFFSET(HOMECELL,MATCH($B$3,DateRange,0)-1,MATCH($A39,DataStreams,0)-1):OFFSET(HOMECELL,MATCH($B$4,DateRange,0)-1,MATCH($A39,DataStreams,0)-1),OFFSET(HOMECELL,MATCH($B$3,DateRange,0)-1,MATCH(AF$6,DataStreams,0)-1):OFFSET(HOMECELL,MATCH($B$4,DateRange,0)-1,MATCH(AF$6,DataStreams,0)-1)),"")</f>
        <v>4.7627233766639378E-3</v>
      </c>
      <c r="AG39" s="233">
        <f ca="1">_xlfn.IFNA(_xlfn.COVARIANCE.S(OFFSET(HOMECELL,MATCH($B$3,DateRange,0)-1,MATCH($A39,DataStreams,0)-1):OFFSET(HOMECELL,MATCH($B$4,DateRange,0)-1,MATCH($A39,DataStreams,0)-1),OFFSET(HOMECELL,MATCH($B$3,DateRange,0)-1,MATCH(AG$6,DataStreams,0)-1):OFFSET(HOMECELL,MATCH($B$4,DateRange,0)-1,MATCH(AG$6,DataStreams,0)-1)),"")</f>
        <v>1.3376296012453321E-3</v>
      </c>
      <c r="AH39" s="233">
        <f ca="1">_xlfn.IFNA(_xlfn.COVARIANCE.S(OFFSET(HOMECELL,MATCH($B$3,DateRange,0)-1,MATCH($A39,DataStreams,0)-1):OFFSET(HOMECELL,MATCH($B$4,DateRange,0)-1,MATCH($A39,DataStreams,0)-1),OFFSET(HOMECELL,MATCH($B$3,DateRange,0)-1,MATCH(AH$6,DataStreams,0)-1):OFFSET(HOMECELL,MATCH($B$4,DateRange,0)-1,MATCH(AH$6,DataStreams,0)-1)),"")</f>
        <v>4.1381595000448421E-3</v>
      </c>
      <c r="AI39" s="233">
        <f ca="1">_xlfn.IFNA(_xlfn.COVARIANCE.S(OFFSET(HOMECELL,MATCH($B$3,DateRange,0)-1,MATCH($A39,DataStreams,0)-1):OFFSET(HOMECELL,MATCH($B$4,DateRange,0)-1,MATCH($A39,DataStreams,0)-1),OFFSET(HOMECELL,MATCH($B$3,DateRange,0)-1,MATCH(AI$6,DataStreams,0)-1):OFFSET(HOMECELL,MATCH($B$4,DateRange,0)-1,MATCH(AI$6,DataStreams,0)-1)),"")</f>
        <v>2.1998998651054087E-3</v>
      </c>
      <c r="AJ39" s="233">
        <f ca="1">_xlfn.IFNA(_xlfn.COVARIANCE.S(OFFSET(HOMECELL,MATCH($B$3,DateRange,0)-1,MATCH($A39,DataStreams,0)-1):OFFSET(HOMECELL,MATCH($B$4,DateRange,0)-1,MATCH($A39,DataStreams,0)-1),OFFSET(HOMECELL,MATCH($B$3,DateRange,0)-1,MATCH(AJ$6,DataStreams,0)-1):OFFSET(HOMECELL,MATCH($B$4,DateRange,0)-1,MATCH(AJ$6,DataStreams,0)-1)),"")</f>
        <v>4.1328109138418041E-3</v>
      </c>
      <c r="AK39" s="233">
        <f ca="1">_xlfn.IFNA(_xlfn.COVARIANCE.S(OFFSET(HOMECELL,MATCH($B$3,DateRange,0)-1,MATCH($A39,DataStreams,0)-1):OFFSET(HOMECELL,MATCH($B$4,DateRange,0)-1,MATCH($A39,DataStreams,0)-1),OFFSET(HOMECELL,MATCH($B$3,DateRange,0)-1,MATCH(AK$6,DataStreams,0)-1):OFFSET(HOMECELL,MATCH($B$4,DateRange,0)-1,MATCH(AK$6,DataStreams,0)-1)),"")</f>
        <v>1.8602255276369566E-3</v>
      </c>
      <c r="AL39" s="233">
        <f ca="1">_xlfn.IFNA(_xlfn.COVARIANCE.S(OFFSET(HOMECELL,MATCH($B$3,DateRange,0)-1,MATCH($A39,DataStreams,0)-1):OFFSET(HOMECELL,MATCH($B$4,DateRange,0)-1,MATCH($A39,DataStreams,0)-1),OFFSET(HOMECELL,MATCH($B$3,DateRange,0)-1,MATCH(AL$6,DataStreams,0)-1):OFFSET(HOMECELL,MATCH($B$4,DateRange,0)-1,MATCH(AL$6,DataStreams,0)-1)),"")</f>
        <v>4.409839041403023E-3</v>
      </c>
      <c r="AM39" s="233">
        <f ca="1">_xlfn.IFNA(_xlfn.COVARIANCE.S(OFFSET(HOMECELL,MATCH($B$3,DateRange,0)-1,MATCH($A39,DataStreams,0)-1):OFFSET(HOMECELL,MATCH($B$4,DateRange,0)-1,MATCH($A39,DataStreams,0)-1),OFFSET(HOMECELL,MATCH($B$3,DateRange,0)-1,MATCH(AM$6,DataStreams,0)-1):OFFSET(HOMECELL,MATCH($B$4,DateRange,0)-1,MATCH(AM$6,DataStreams,0)-1)),"")</f>
        <v>2.3706520581999882E-3</v>
      </c>
      <c r="AN39" s="233">
        <f ca="1">_xlfn.IFNA(_xlfn.COVARIANCE.S(OFFSET(HOMECELL,MATCH($B$3,DateRange,0)-1,MATCH($A39,DataStreams,0)-1):OFFSET(HOMECELL,MATCH($B$4,DateRange,0)-1,MATCH($A39,DataStreams,0)-1),OFFSET(HOMECELL,MATCH($B$3,DateRange,0)-1,MATCH(AN$6,DataStreams,0)-1):OFFSET(HOMECELL,MATCH($B$4,DateRange,0)-1,MATCH(AN$6,DataStreams,0)-1)),"")</f>
        <v>2.6681261101708974E-3</v>
      </c>
      <c r="AO39" s="233">
        <f ca="1">_xlfn.IFNA(_xlfn.COVARIANCE.S(OFFSET(HOMECELL,MATCH($B$3,DateRange,0)-1,MATCH($A39,DataStreams,0)-1):OFFSET(HOMECELL,MATCH($B$4,DateRange,0)-1,MATCH($A39,DataStreams,0)-1),OFFSET(HOMECELL,MATCH($B$3,DateRange,0)-1,MATCH(AO$6,DataStreams,0)-1):OFFSET(HOMECELL,MATCH($B$4,DateRange,0)-1,MATCH(AO$6,DataStreams,0)-1)),"")</f>
        <v>1.9166656144823807E-3</v>
      </c>
      <c r="AP39" s="233">
        <f ca="1">_xlfn.IFNA(_xlfn.COVARIANCE.S(OFFSET(HOMECELL,MATCH($B$3,DateRange,0)-1,MATCH($A39,DataStreams,0)-1):OFFSET(HOMECELL,MATCH($B$4,DateRange,0)-1,MATCH($A39,DataStreams,0)-1),OFFSET(HOMECELL,MATCH($B$3,DateRange,0)-1,MATCH(AP$6,DataStreams,0)-1):OFFSET(HOMECELL,MATCH($B$4,DateRange,0)-1,MATCH(AP$6,DataStreams,0)-1)),"")</f>
        <v>3.085097576806692E-3</v>
      </c>
      <c r="AQ39" s="233" t="str">
        <f ca="1">_xlfn.IFNA(_xlfn.COVARIANCE.S(OFFSET(HOMECELL,MATCH($B$3,DateRange,0)-1,MATCH($A39,DataStreams,0)-1):OFFSET(HOMECELL,MATCH($B$4,DateRange,0)-1,MATCH($A39,DataStreams,0)-1),OFFSET(HOMECELL,MATCH($B$3,DateRange,0)-1,MATCH(AQ$6,DataStreams,0)-1):OFFSET(HOMECELL,MATCH($B$4,DateRange,0)-1,MATCH(AQ$6,DataStreams,0)-1)),"")</f>
        <v/>
      </c>
      <c r="AR39" s="233" t="str">
        <f ca="1">_xlfn.IFNA(_xlfn.COVARIANCE.S(OFFSET(HOMECELL,MATCH($B$3,DateRange,0)-1,MATCH($A39,DataStreams,0)-1):OFFSET(HOMECELL,MATCH($B$4,DateRange,0)-1,MATCH($A39,DataStreams,0)-1),OFFSET(HOMECELL,MATCH($B$3,DateRange,0)-1,MATCH(AR$6,DataStreams,0)-1):OFFSET(HOMECELL,MATCH($B$4,DateRange,0)-1,MATCH(AR$6,DataStreams,0)-1)),"")</f>
        <v/>
      </c>
      <c r="AS39" s="233" t="str">
        <f ca="1">_xlfn.IFNA(_xlfn.COVARIANCE.S(OFFSET(HOMECELL,MATCH($B$3,DateRange,0)-1,MATCH($A39,DataStreams,0)-1):OFFSET(HOMECELL,MATCH($B$4,DateRange,0)-1,MATCH($A39,DataStreams,0)-1),OFFSET(HOMECELL,MATCH($B$3,DateRange,0)-1,MATCH(AS$6,DataStreams,0)-1):OFFSET(HOMECELL,MATCH($B$4,DateRange,0)-1,MATCH(AS$6,DataStreams,0)-1)),"")</f>
        <v/>
      </c>
      <c r="AT39" s="233" t="str">
        <f ca="1">_xlfn.IFNA(_xlfn.COVARIANCE.S(OFFSET(HOMECELL,MATCH($B$3,DateRange,0)-1,MATCH($A39,DataStreams,0)-1):OFFSET(HOMECELL,MATCH($B$4,DateRange,0)-1,MATCH($A39,DataStreams,0)-1),OFFSET(HOMECELL,MATCH($B$3,DateRange,0)-1,MATCH(AT$6,DataStreams,0)-1):OFFSET(HOMECELL,MATCH($B$4,DateRange,0)-1,MATCH(AT$6,DataStreams,0)-1)),"")</f>
        <v/>
      </c>
      <c r="AU39" s="233" t="str">
        <f ca="1">_xlfn.IFNA(_xlfn.COVARIANCE.S(OFFSET(HOMECELL,MATCH($B$3,DateRange,0)-1,MATCH($A39,DataStreams,0)-1):OFFSET(HOMECELL,MATCH($B$4,DateRange,0)-1,MATCH($A39,DataStreams,0)-1),OFFSET(HOMECELL,MATCH($B$3,DateRange,0)-1,MATCH(AU$6,DataStreams,0)-1):OFFSET(HOMECELL,MATCH($B$4,DateRange,0)-1,MATCH(AU$6,DataStreams,0)-1)),"")</f>
        <v/>
      </c>
      <c r="AV39" s="233" t="str">
        <f ca="1">_xlfn.IFNA(_xlfn.COVARIANCE.S(OFFSET(HOMECELL,MATCH($B$3,DateRange,0)-1,MATCH($A39,DataStreams,0)-1):OFFSET(HOMECELL,MATCH($B$4,DateRange,0)-1,MATCH($A39,DataStreams,0)-1),OFFSET(HOMECELL,MATCH($B$3,DateRange,0)-1,MATCH(AV$6,DataStreams,0)-1):OFFSET(HOMECELL,MATCH($B$4,DateRange,0)-1,MATCH(AV$6,DataStreams,0)-1)),"")</f>
        <v/>
      </c>
      <c r="AW39" s="233" t="str">
        <f ca="1">_xlfn.IFNA(_xlfn.COVARIANCE.S(OFFSET(HOMECELL,MATCH($B$3,DateRange,0)-1,MATCH($A39,DataStreams,0)-1):OFFSET(HOMECELL,MATCH($B$4,DateRange,0)-1,MATCH($A39,DataStreams,0)-1),OFFSET(HOMECELL,MATCH($B$3,DateRange,0)-1,MATCH(AW$6,DataStreams,0)-1):OFFSET(HOMECELL,MATCH($B$4,DateRange,0)-1,MATCH(AW$6,DataStreams,0)-1)),"")</f>
        <v/>
      </c>
      <c r="AX39" s="233" t="str">
        <f ca="1">_xlfn.IFNA(_xlfn.COVARIANCE.S(OFFSET(HOMECELL,MATCH($B$3,DateRange,0)-1,MATCH($A39,DataStreams,0)-1):OFFSET(HOMECELL,MATCH($B$4,DateRange,0)-1,MATCH($A39,DataStreams,0)-1),OFFSET(HOMECELL,MATCH($B$3,DateRange,0)-1,MATCH(AX$6,DataStreams,0)-1):OFFSET(HOMECELL,MATCH($B$4,DateRange,0)-1,MATCH(AX$6,DataStreams,0)-1)),"")</f>
        <v/>
      </c>
      <c r="AY39" s="233" t="str">
        <f ca="1">_xlfn.IFNA(_xlfn.COVARIANCE.S(OFFSET(HOMECELL,MATCH($B$3,DateRange,0)-1,MATCH($A39,DataStreams,0)-1):OFFSET(HOMECELL,MATCH($B$4,DateRange,0)-1,MATCH($A39,DataStreams,0)-1),OFFSET(HOMECELL,MATCH($B$3,DateRange,0)-1,MATCH(AY$6,DataStreams,0)-1):OFFSET(HOMECELL,MATCH($B$4,DateRange,0)-1,MATCH(AY$6,DataStreams,0)-1)),"")</f>
        <v/>
      </c>
      <c r="AZ39" s="233" t="str">
        <f ca="1">_xlfn.IFNA(_xlfn.COVARIANCE.S(OFFSET(HOMECELL,MATCH($B$3,DateRange,0)-1,MATCH($A39,DataStreams,0)-1):OFFSET(HOMECELL,MATCH($B$4,DateRange,0)-1,MATCH($A39,DataStreams,0)-1),OFFSET(HOMECELL,MATCH($B$3,DateRange,0)-1,MATCH(AZ$6,DataStreams,0)-1):OFFSET(HOMECELL,MATCH($B$4,DateRange,0)-1,MATCH(AZ$6,DataStreams,0)-1)),"")</f>
        <v/>
      </c>
      <c r="BA39" s="233" t="str">
        <f ca="1">_xlfn.IFNA(_xlfn.COVARIANCE.S(OFFSET(HOMECELL,MATCH($B$3,DateRange,0)-1,MATCH($A39,DataStreams,0)-1):OFFSET(HOMECELL,MATCH($B$4,DateRange,0)-1,MATCH($A39,DataStreams,0)-1),OFFSET(HOMECELL,MATCH($B$3,DateRange,0)-1,MATCH(BA$6,DataStreams,0)-1):OFFSET(HOMECELL,MATCH($B$4,DateRange,0)-1,MATCH(BA$6,DataStreams,0)-1)),"")</f>
        <v/>
      </c>
      <c r="BB39" s="233" t="str">
        <f ca="1">_xlfn.IFNA(_xlfn.COVARIANCE.S(OFFSET(HOMECELL,MATCH($B$3,DateRange,0)-1,MATCH($A39,DataStreams,0)-1):OFFSET(HOMECELL,MATCH($B$4,DateRange,0)-1,MATCH($A39,DataStreams,0)-1),OFFSET(HOMECELL,MATCH($B$3,DateRange,0)-1,MATCH(BB$6,DataStreams,0)-1):OFFSET(HOMECELL,MATCH($B$4,DateRange,0)-1,MATCH(BB$6,DataStreams,0)-1)),"")</f>
        <v/>
      </c>
      <c r="BC39" s="236"/>
    </row>
    <row r="40" spans="1:55">
      <c r="A40" s="239" t="str">
        <f ca="1"/>
        <v>KO</v>
      </c>
      <c r="B40" s="233">
        <f ca="1">_xlfn.IFNA(_xlfn.COVARIANCE.S(OFFSET(HOMECELL,MATCH($B$3,DateRange,0)-1,MATCH($A40,DataStreams,0)-1):OFFSET(HOMECELL,MATCH($B$4,DateRange,0)-1,MATCH($A40,DataStreams,0)-1),OFFSET(HOMECELL,MATCH($B$3,DateRange,0)-1,MATCH(B$6,DataStreams,0)-1):OFFSET(HOMECELL,MATCH($B$4,DateRange,0)-1,MATCH(B$6,DataStreams,0)-1)),"")</f>
        <v>-6.9934498882561482E-6</v>
      </c>
      <c r="C40" s="233">
        <f ca="1">_xlfn.IFNA(_xlfn.COVARIANCE.S(OFFSET(HOMECELL,MATCH($B$3,DateRange,0)-1,MATCH($A40,DataStreams,0)-1):OFFSET(HOMECELL,MATCH($B$4,DateRange,0)-1,MATCH($A40,DataStreams,0)-1),OFFSET(HOMECELL,MATCH($B$3,DateRange,0)-1,MATCH(C$6,DataStreams,0)-1):OFFSET(HOMECELL,MATCH($B$4,DateRange,0)-1,MATCH(C$6,DataStreams,0)-1)),"")</f>
        <v>1.0273480224669597E-3</v>
      </c>
      <c r="D40" s="233">
        <f ca="1">_xlfn.IFNA(_xlfn.COVARIANCE.S(OFFSET(HOMECELL,MATCH($B$3,DateRange,0)-1,MATCH($A40,DataStreams,0)-1):OFFSET(HOMECELL,MATCH($B$4,DateRange,0)-1,MATCH($A40,DataStreams,0)-1),OFFSET(HOMECELL,MATCH($B$3,DateRange,0)-1,MATCH(D$6,DataStreams,0)-1):OFFSET(HOMECELL,MATCH($B$4,DateRange,0)-1,MATCH(D$6,DataStreams,0)-1)),"")</f>
        <v>1.4379335512318362E-3</v>
      </c>
      <c r="E40" s="233">
        <f ca="1">_xlfn.IFNA(_xlfn.COVARIANCE.S(OFFSET(HOMECELL,MATCH($B$3,DateRange,0)-1,MATCH($A40,DataStreams,0)-1):OFFSET(HOMECELL,MATCH($B$4,DateRange,0)-1,MATCH($A40,DataStreams,0)-1),OFFSET(HOMECELL,MATCH($B$3,DateRange,0)-1,MATCH(E$6,DataStreams,0)-1):OFFSET(HOMECELL,MATCH($B$4,DateRange,0)-1,MATCH(E$6,DataStreams,0)-1)),"")</f>
        <v>1.1677930366428152E-3</v>
      </c>
      <c r="F40" s="233">
        <f ca="1">_xlfn.IFNA(_xlfn.COVARIANCE.S(OFFSET(HOMECELL,MATCH($B$3,DateRange,0)-1,MATCH($A40,DataStreams,0)-1):OFFSET(HOMECELL,MATCH($B$4,DateRange,0)-1,MATCH($A40,DataStreams,0)-1),OFFSET(HOMECELL,MATCH($B$3,DateRange,0)-1,MATCH(F$6,DataStreams,0)-1):OFFSET(HOMECELL,MATCH($B$4,DateRange,0)-1,MATCH(F$6,DataStreams,0)-1)),"")</f>
        <v>1.2801157421224825E-3</v>
      </c>
      <c r="G40" s="233">
        <f ca="1">_xlfn.IFNA(_xlfn.COVARIANCE.S(OFFSET(HOMECELL,MATCH($B$3,DateRange,0)-1,MATCH($A40,DataStreams,0)-1):OFFSET(HOMECELL,MATCH($B$4,DateRange,0)-1,MATCH($A40,DataStreams,0)-1),OFFSET(HOMECELL,MATCH($B$3,DateRange,0)-1,MATCH(G$6,DataStreams,0)-1):OFFSET(HOMECELL,MATCH($B$4,DateRange,0)-1,MATCH(G$6,DataStreams,0)-1)),"")</f>
        <v>8.1875588135784055E-4</v>
      </c>
      <c r="H40" s="233">
        <f ca="1">_xlfn.IFNA(_xlfn.COVARIANCE.S(OFFSET(HOMECELL,MATCH($B$3,DateRange,0)-1,MATCH($A40,DataStreams,0)-1):OFFSET(HOMECELL,MATCH($B$4,DateRange,0)-1,MATCH($A40,DataStreams,0)-1),OFFSET(HOMECELL,MATCH($B$3,DateRange,0)-1,MATCH(H$6,DataStreams,0)-1):OFFSET(HOMECELL,MATCH($B$4,DateRange,0)-1,MATCH(H$6,DataStreams,0)-1)),"")</f>
        <v>1.5408509680282061E-3</v>
      </c>
      <c r="I40" s="233">
        <f ca="1">_xlfn.IFNA(_xlfn.COVARIANCE.S(OFFSET(HOMECELL,MATCH($B$3,DateRange,0)-1,MATCH($A40,DataStreams,0)-1):OFFSET(HOMECELL,MATCH($B$4,DateRange,0)-1,MATCH($A40,DataStreams,0)-1),OFFSET(HOMECELL,MATCH($B$3,DateRange,0)-1,MATCH(I$6,DataStreams,0)-1):OFFSET(HOMECELL,MATCH($B$4,DateRange,0)-1,MATCH(I$6,DataStreams,0)-1)),"")</f>
        <v>-1.5894290277139209E-4</v>
      </c>
      <c r="J40" s="233">
        <f ca="1">_xlfn.IFNA(_xlfn.COVARIANCE.S(OFFSET(HOMECELL,MATCH($B$3,DateRange,0)-1,MATCH($A40,DataStreams,0)-1):OFFSET(HOMECELL,MATCH($B$4,DateRange,0)-1,MATCH($A40,DataStreams,0)-1),OFFSET(HOMECELL,MATCH($B$3,DateRange,0)-1,MATCH(J$6,DataStreams,0)-1):OFFSET(HOMECELL,MATCH($B$4,DateRange,0)-1,MATCH(J$6,DataStreams,0)-1)),"")</f>
        <v>1.1488847602639822E-3</v>
      </c>
      <c r="K40" s="233">
        <f ca="1">_xlfn.IFNA(_xlfn.COVARIANCE.S(OFFSET(HOMECELL,MATCH($B$3,DateRange,0)-1,MATCH($A40,DataStreams,0)-1):OFFSET(HOMECELL,MATCH($B$4,DateRange,0)-1,MATCH($A40,DataStreams,0)-1),OFFSET(HOMECELL,MATCH($B$3,DateRange,0)-1,MATCH(K$6,DataStreams,0)-1):OFFSET(HOMECELL,MATCH($B$4,DateRange,0)-1,MATCH(K$6,DataStreams,0)-1)),"")</f>
        <v>8.6484680846696965E-4</v>
      </c>
      <c r="L40" s="233">
        <f ca="1">_xlfn.IFNA(_xlfn.COVARIANCE.S(OFFSET(HOMECELL,MATCH($B$3,DateRange,0)-1,MATCH($A40,DataStreams,0)-1):OFFSET(HOMECELL,MATCH($B$4,DateRange,0)-1,MATCH($A40,DataStreams,0)-1),OFFSET(HOMECELL,MATCH($B$3,DateRange,0)-1,MATCH(L$6,DataStreams,0)-1):OFFSET(HOMECELL,MATCH($B$4,DateRange,0)-1,MATCH(L$6,DataStreams,0)-1)),"")</f>
        <v>1.2279064795843698E-3</v>
      </c>
      <c r="M40" s="233">
        <f ca="1">_xlfn.IFNA(_xlfn.COVARIANCE.S(OFFSET(HOMECELL,MATCH($B$3,DateRange,0)-1,MATCH($A40,DataStreams,0)-1):OFFSET(HOMECELL,MATCH($B$4,DateRange,0)-1,MATCH($A40,DataStreams,0)-1),OFFSET(HOMECELL,MATCH($B$3,DateRange,0)-1,MATCH(M$6,DataStreams,0)-1):OFFSET(HOMECELL,MATCH($B$4,DateRange,0)-1,MATCH(M$6,DataStreams,0)-1)),"")</f>
        <v>4.7096116657462095E-4</v>
      </c>
      <c r="N40" s="233">
        <f ca="1">_xlfn.IFNA(_xlfn.COVARIANCE.S(OFFSET(HOMECELL,MATCH($B$3,DateRange,0)-1,MATCH($A40,DataStreams,0)-1):OFFSET(HOMECELL,MATCH($B$4,DateRange,0)-1,MATCH($A40,DataStreams,0)-1),OFFSET(HOMECELL,MATCH($B$3,DateRange,0)-1,MATCH(N$6,DataStreams,0)-1):OFFSET(HOMECELL,MATCH($B$4,DateRange,0)-1,MATCH(N$6,DataStreams,0)-1)),"")</f>
        <v>2.0706100287050475E-3</v>
      </c>
      <c r="O40" s="233">
        <f ca="1">_xlfn.IFNA(_xlfn.COVARIANCE.S(OFFSET(HOMECELL,MATCH($B$3,DateRange,0)-1,MATCH($A40,DataStreams,0)-1):OFFSET(HOMECELL,MATCH($B$4,DateRange,0)-1,MATCH($A40,DataStreams,0)-1),OFFSET(HOMECELL,MATCH($B$3,DateRange,0)-1,MATCH(O$6,DataStreams,0)-1):OFFSET(HOMECELL,MATCH($B$4,DateRange,0)-1,MATCH(O$6,DataStreams,0)-1)),"")</f>
        <v>1.2470327872613728E-3</v>
      </c>
      <c r="P40" s="233">
        <f ca="1">_xlfn.IFNA(_xlfn.COVARIANCE.S(OFFSET(HOMECELL,MATCH($B$3,DateRange,0)-1,MATCH($A40,DataStreams,0)-1):OFFSET(HOMECELL,MATCH($B$4,DateRange,0)-1,MATCH($A40,DataStreams,0)-1),OFFSET(HOMECELL,MATCH($B$3,DateRange,0)-1,MATCH(P$6,DataStreams,0)-1):OFFSET(HOMECELL,MATCH($B$4,DateRange,0)-1,MATCH(P$6,DataStreams,0)-1)),"")</f>
        <v>1.5700289203392811E-3</v>
      </c>
      <c r="Q40" s="233">
        <f ca="1">_xlfn.IFNA(_xlfn.COVARIANCE.S(OFFSET(HOMECELL,MATCH($B$3,DateRange,0)-1,MATCH($A40,DataStreams,0)-1):OFFSET(HOMECELL,MATCH($B$4,DateRange,0)-1,MATCH($A40,DataStreams,0)-1),OFFSET(HOMECELL,MATCH($B$3,DateRange,0)-1,MATCH(Q$6,DataStreams,0)-1):OFFSET(HOMECELL,MATCH($B$4,DateRange,0)-1,MATCH(Q$6,DataStreams,0)-1)),"")</f>
        <v>1.7643481376895529E-3</v>
      </c>
      <c r="R40" s="233">
        <f ca="1">_xlfn.IFNA(_xlfn.COVARIANCE.S(OFFSET(HOMECELL,MATCH($B$3,DateRange,0)-1,MATCH($A40,DataStreams,0)-1):OFFSET(HOMECELL,MATCH($B$4,DateRange,0)-1,MATCH($A40,DataStreams,0)-1),OFFSET(HOMECELL,MATCH($B$3,DateRange,0)-1,MATCH(R$6,DataStreams,0)-1):OFFSET(HOMECELL,MATCH($B$4,DateRange,0)-1,MATCH(R$6,DataStreams,0)-1)),"")</f>
        <v>7.3345417819291152E-4</v>
      </c>
      <c r="S40" s="233">
        <f ca="1">_xlfn.IFNA(_xlfn.COVARIANCE.S(OFFSET(HOMECELL,MATCH($B$3,DateRange,0)-1,MATCH($A40,DataStreams,0)-1):OFFSET(HOMECELL,MATCH($B$4,DateRange,0)-1,MATCH($A40,DataStreams,0)-1),OFFSET(HOMECELL,MATCH($B$3,DateRange,0)-1,MATCH(S$6,DataStreams,0)-1):OFFSET(HOMECELL,MATCH($B$4,DateRange,0)-1,MATCH(S$6,DataStreams,0)-1)),"")</f>
        <v>1.3007320293117576E-3</v>
      </c>
      <c r="T40" s="233">
        <f ca="1">_xlfn.IFNA(_xlfn.COVARIANCE.S(OFFSET(HOMECELL,MATCH($B$3,DateRange,0)-1,MATCH($A40,DataStreams,0)-1):OFFSET(HOMECELL,MATCH($B$4,DateRange,0)-1,MATCH($A40,DataStreams,0)-1),OFFSET(HOMECELL,MATCH($B$3,DateRange,0)-1,MATCH(T$6,DataStreams,0)-1):OFFSET(HOMECELL,MATCH($B$4,DateRange,0)-1,MATCH(T$6,DataStreams,0)-1)),"")</f>
        <v>-5.0414723449165736E-4</v>
      </c>
      <c r="U40" s="233">
        <f ca="1">_xlfn.IFNA(_xlfn.COVARIANCE.S(OFFSET(HOMECELL,MATCH($B$3,DateRange,0)-1,MATCH($A40,DataStreams,0)-1):OFFSET(HOMECELL,MATCH($B$4,DateRange,0)-1,MATCH($A40,DataStreams,0)-1),OFFSET(HOMECELL,MATCH($B$3,DateRange,0)-1,MATCH(U$6,DataStreams,0)-1):OFFSET(HOMECELL,MATCH($B$4,DateRange,0)-1,MATCH(U$6,DataStreams,0)-1)),"")</f>
        <v>1.0164570892958074E-3</v>
      </c>
      <c r="V40" s="233">
        <f ca="1">_xlfn.IFNA(_xlfn.COVARIANCE.S(OFFSET(HOMECELL,MATCH($B$3,DateRange,0)-1,MATCH($A40,DataStreams,0)-1):OFFSET(HOMECELL,MATCH($B$4,DateRange,0)-1,MATCH($A40,DataStreams,0)-1),OFFSET(HOMECELL,MATCH($B$3,DateRange,0)-1,MATCH(V$6,DataStreams,0)-1):OFFSET(HOMECELL,MATCH($B$4,DateRange,0)-1,MATCH(V$6,DataStreams,0)-1)),"")</f>
        <v>1.4545702540236368E-3</v>
      </c>
      <c r="W40" s="233">
        <f ca="1">_xlfn.IFNA(_xlfn.COVARIANCE.S(OFFSET(HOMECELL,MATCH($B$3,DateRange,0)-1,MATCH($A40,DataStreams,0)-1):OFFSET(HOMECELL,MATCH($B$4,DateRange,0)-1,MATCH($A40,DataStreams,0)-1),OFFSET(HOMECELL,MATCH($B$3,DateRange,0)-1,MATCH(W$6,DataStreams,0)-1):OFFSET(HOMECELL,MATCH($B$4,DateRange,0)-1,MATCH(W$6,DataStreams,0)-1)),"")</f>
        <v>2.1015502740233658E-3</v>
      </c>
      <c r="X40" s="233">
        <f ca="1">_xlfn.IFNA(_xlfn.COVARIANCE.S(OFFSET(HOMECELL,MATCH($B$3,DateRange,0)-1,MATCH($A40,DataStreams,0)-1):OFFSET(HOMECELL,MATCH($B$4,DateRange,0)-1,MATCH($A40,DataStreams,0)-1),OFFSET(HOMECELL,MATCH($B$3,DateRange,0)-1,MATCH(X$6,DataStreams,0)-1):OFFSET(HOMECELL,MATCH($B$4,DateRange,0)-1,MATCH(X$6,DataStreams,0)-1)),"")</f>
        <v>1.3256249926062043E-3</v>
      </c>
      <c r="Y40" s="233">
        <f ca="1">_xlfn.IFNA(_xlfn.COVARIANCE.S(OFFSET(HOMECELL,MATCH($B$3,DateRange,0)-1,MATCH($A40,DataStreams,0)-1):OFFSET(HOMECELL,MATCH($B$4,DateRange,0)-1,MATCH($A40,DataStreams,0)-1),OFFSET(HOMECELL,MATCH($B$3,DateRange,0)-1,MATCH(Y$6,DataStreams,0)-1):OFFSET(HOMECELL,MATCH($B$4,DateRange,0)-1,MATCH(Y$6,DataStreams,0)-1)),"")</f>
        <v>1.5491583681718696E-3</v>
      </c>
      <c r="Z40" s="233">
        <f ca="1">_xlfn.IFNA(_xlfn.COVARIANCE.S(OFFSET(HOMECELL,MATCH($B$3,DateRange,0)-1,MATCH($A40,DataStreams,0)-1):OFFSET(HOMECELL,MATCH($B$4,DateRange,0)-1,MATCH($A40,DataStreams,0)-1),OFFSET(HOMECELL,MATCH($B$3,DateRange,0)-1,MATCH(Z$6,DataStreams,0)-1):OFFSET(HOMECELL,MATCH($B$4,DateRange,0)-1,MATCH(Z$6,DataStreams,0)-1)),"")</f>
        <v>7.7144934528124588E-4</v>
      </c>
      <c r="AA40" s="233">
        <f ca="1">_xlfn.IFNA(_xlfn.COVARIANCE.S(OFFSET(HOMECELL,MATCH($B$3,DateRange,0)-1,MATCH($A40,DataStreams,0)-1):OFFSET(HOMECELL,MATCH($B$4,DateRange,0)-1,MATCH($A40,DataStreams,0)-1),OFFSET(HOMECELL,MATCH($B$3,DateRange,0)-1,MATCH(AA$6,DataStreams,0)-1):OFFSET(HOMECELL,MATCH($B$4,DateRange,0)-1,MATCH(AA$6,DataStreams,0)-1)),"")</f>
        <v>9.1755511742063736E-4</v>
      </c>
      <c r="AB40" s="233">
        <f ca="1">_xlfn.IFNA(_xlfn.COVARIANCE.S(OFFSET(HOMECELL,MATCH($B$3,DateRange,0)-1,MATCH($A40,DataStreams,0)-1):OFFSET(HOMECELL,MATCH($B$4,DateRange,0)-1,MATCH($A40,DataStreams,0)-1),OFFSET(HOMECELL,MATCH($B$3,DateRange,0)-1,MATCH(AB$6,DataStreams,0)-1):OFFSET(HOMECELL,MATCH($B$4,DateRange,0)-1,MATCH(AB$6,DataStreams,0)-1)),"")</f>
        <v>7.8954581820541009E-5</v>
      </c>
      <c r="AC40" s="233">
        <f ca="1">_xlfn.IFNA(_xlfn.COVARIANCE.S(OFFSET(HOMECELL,MATCH($B$3,DateRange,0)-1,MATCH($A40,DataStreams,0)-1):OFFSET(HOMECELL,MATCH($B$4,DateRange,0)-1,MATCH($A40,DataStreams,0)-1),OFFSET(HOMECELL,MATCH($B$3,DateRange,0)-1,MATCH(AC$6,DataStreams,0)-1):OFFSET(HOMECELL,MATCH($B$4,DateRange,0)-1,MATCH(AC$6,DataStreams,0)-1)),"")</f>
        <v>1.5753493645780619E-3</v>
      </c>
      <c r="AD40" s="233">
        <f ca="1">_xlfn.IFNA(_xlfn.COVARIANCE.S(OFFSET(HOMECELL,MATCH($B$3,DateRange,0)-1,MATCH($A40,DataStreams,0)-1):OFFSET(HOMECELL,MATCH($B$4,DateRange,0)-1,MATCH($A40,DataStreams,0)-1),OFFSET(HOMECELL,MATCH($B$3,DateRange,0)-1,MATCH(AD$6,DataStreams,0)-1):OFFSET(HOMECELL,MATCH($B$4,DateRange,0)-1,MATCH(AD$6,DataStreams,0)-1)),"")</f>
        <v>1.048674456334479E-3</v>
      </c>
      <c r="AE40" s="233">
        <f ca="1">_xlfn.IFNA(_xlfn.COVARIANCE.S(OFFSET(HOMECELL,MATCH($B$3,DateRange,0)-1,MATCH($A40,DataStreams,0)-1):OFFSET(HOMECELL,MATCH($B$4,DateRange,0)-1,MATCH($A40,DataStreams,0)-1),OFFSET(HOMECELL,MATCH($B$3,DateRange,0)-1,MATCH(AE$6,DataStreams,0)-1):OFFSET(HOMECELL,MATCH($B$4,DateRange,0)-1,MATCH(AE$6,DataStreams,0)-1)),"")</f>
        <v>1.7948111329394111E-3</v>
      </c>
      <c r="AF40" s="233">
        <f ca="1">_xlfn.IFNA(_xlfn.COVARIANCE.S(OFFSET(HOMECELL,MATCH($B$3,DateRange,0)-1,MATCH($A40,DataStreams,0)-1):OFFSET(HOMECELL,MATCH($B$4,DateRange,0)-1,MATCH($A40,DataStreams,0)-1),OFFSET(HOMECELL,MATCH($B$3,DateRange,0)-1,MATCH(AF$6,DataStreams,0)-1):OFFSET(HOMECELL,MATCH($B$4,DateRange,0)-1,MATCH(AF$6,DataStreams,0)-1)),"")</f>
        <v>1.3376296012453321E-3</v>
      </c>
      <c r="AG40" s="233">
        <f ca="1">_xlfn.IFNA(_xlfn.COVARIANCE.S(OFFSET(HOMECELL,MATCH($B$3,DateRange,0)-1,MATCH($A40,DataStreams,0)-1):OFFSET(HOMECELL,MATCH($B$4,DateRange,0)-1,MATCH($A40,DataStreams,0)-1),OFFSET(HOMECELL,MATCH($B$3,DateRange,0)-1,MATCH(AG$6,DataStreams,0)-1):OFFSET(HOMECELL,MATCH($B$4,DateRange,0)-1,MATCH(AG$6,DataStreams,0)-1)),"")</f>
        <v>2.0736284414678572E-3</v>
      </c>
      <c r="AH40" s="233">
        <f ca="1">_xlfn.IFNA(_xlfn.COVARIANCE.S(OFFSET(HOMECELL,MATCH($B$3,DateRange,0)-1,MATCH($A40,DataStreams,0)-1):OFFSET(HOMECELL,MATCH($B$4,DateRange,0)-1,MATCH($A40,DataStreams,0)-1),OFFSET(HOMECELL,MATCH($B$3,DateRange,0)-1,MATCH(AH$6,DataStreams,0)-1):OFFSET(HOMECELL,MATCH($B$4,DateRange,0)-1,MATCH(AH$6,DataStreams,0)-1)),"")</f>
        <v>1.1895270114722122E-3</v>
      </c>
      <c r="AI40" s="233">
        <f ca="1">_xlfn.IFNA(_xlfn.COVARIANCE.S(OFFSET(HOMECELL,MATCH($B$3,DateRange,0)-1,MATCH($A40,DataStreams,0)-1):OFFSET(HOMECELL,MATCH($B$4,DateRange,0)-1,MATCH($A40,DataStreams,0)-1),OFFSET(HOMECELL,MATCH($B$3,DateRange,0)-1,MATCH(AI$6,DataStreams,0)-1):OFFSET(HOMECELL,MATCH($B$4,DateRange,0)-1,MATCH(AI$6,DataStreams,0)-1)),"")</f>
        <v>1.5778215209829804E-3</v>
      </c>
      <c r="AJ40" s="233">
        <f ca="1">_xlfn.IFNA(_xlfn.COVARIANCE.S(OFFSET(HOMECELL,MATCH($B$3,DateRange,0)-1,MATCH($A40,DataStreams,0)-1):OFFSET(HOMECELL,MATCH($B$4,DateRange,0)-1,MATCH($A40,DataStreams,0)-1),OFFSET(HOMECELL,MATCH($B$3,DateRange,0)-1,MATCH(AJ$6,DataStreams,0)-1):OFFSET(HOMECELL,MATCH($B$4,DateRange,0)-1,MATCH(AJ$6,DataStreams,0)-1)),"")</f>
        <v>1.9022300709831187E-3</v>
      </c>
      <c r="AK40" s="233">
        <f ca="1">_xlfn.IFNA(_xlfn.COVARIANCE.S(OFFSET(HOMECELL,MATCH($B$3,DateRange,0)-1,MATCH($A40,DataStreams,0)-1):OFFSET(HOMECELL,MATCH($B$4,DateRange,0)-1,MATCH($A40,DataStreams,0)-1),OFFSET(HOMECELL,MATCH($B$3,DateRange,0)-1,MATCH(AK$6,DataStreams,0)-1):OFFSET(HOMECELL,MATCH($B$4,DateRange,0)-1,MATCH(AK$6,DataStreams,0)-1)),"")</f>
        <v>1.7766342421910416E-3</v>
      </c>
      <c r="AL40" s="233">
        <f ca="1">_xlfn.IFNA(_xlfn.COVARIANCE.S(OFFSET(HOMECELL,MATCH($B$3,DateRange,0)-1,MATCH($A40,DataStreams,0)-1):OFFSET(HOMECELL,MATCH($B$4,DateRange,0)-1,MATCH($A40,DataStreams,0)-1),OFFSET(HOMECELL,MATCH($B$3,DateRange,0)-1,MATCH(AL$6,DataStreams,0)-1):OFFSET(HOMECELL,MATCH($B$4,DateRange,0)-1,MATCH(AL$6,DataStreams,0)-1)),"")</f>
        <v>2.1957864815363394E-3</v>
      </c>
      <c r="AM40" s="233">
        <f ca="1">_xlfn.IFNA(_xlfn.COVARIANCE.S(OFFSET(HOMECELL,MATCH($B$3,DateRange,0)-1,MATCH($A40,DataStreams,0)-1):OFFSET(HOMECELL,MATCH($B$4,DateRange,0)-1,MATCH($A40,DataStreams,0)-1),OFFSET(HOMECELL,MATCH($B$3,DateRange,0)-1,MATCH(AM$6,DataStreams,0)-1):OFFSET(HOMECELL,MATCH($B$4,DateRange,0)-1,MATCH(AM$6,DataStreams,0)-1)),"")</f>
        <v>1.2006896695421262E-3</v>
      </c>
      <c r="AN40" s="233">
        <f ca="1">_xlfn.IFNA(_xlfn.COVARIANCE.S(OFFSET(HOMECELL,MATCH($B$3,DateRange,0)-1,MATCH($A40,DataStreams,0)-1):OFFSET(HOMECELL,MATCH($B$4,DateRange,0)-1,MATCH($A40,DataStreams,0)-1),OFFSET(HOMECELL,MATCH($B$3,DateRange,0)-1,MATCH(AN$6,DataStreams,0)-1):OFFSET(HOMECELL,MATCH($B$4,DateRange,0)-1,MATCH(AN$6,DataStreams,0)-1)),"")</f>
        <v>1.5276688006078351E-3</v>
      </c>
      <c r="AO40" s="233">
        <f ca="1">_xlfn.IFNA(_xlfn.COVARIANCE.S(OFFSET(HOMECELL,MATCH($B$3,DateRange,0)-1,MATCH($A40,DataStreams,0)-1):OFFSET(HOMECELL,MATCH($B$4,DateRange,0)-1,MATCH($A40,DataStreams,0)-1),OFFSET(HOMECELL,MATCH($B$3,DateRange,0)-1,MATCH(AO$6,DataStreams,0)-1):OFFSET(HOMECELL,MATCH($B$4,DateRange,0)-1,MATCH(AO$6,DataStreams,0)-1)),"")</f>
        <v>1.7344670586652946E-3</v>
      </c>
      <c r="AP40" s="233">
        <f ca="1">_xlfn.IFNA(_xlfn.COVARIANCE.S(OFFSET(HOMECELL,MATCH($B$3,DateRange,0)-1,MATCH($A40,DataStreams,0)-1):OFFSET(HOMECELL,MATCH($B$4,DateRange,0)-1,MATCH($A40,DataStreams,0)-1),OFFSET(HOMECELL,MATCH($B$3,DateRange,0)-1,MATCH(AP$6,DataStreams,0)-1):OFFSET(HOMECELL,MATCH($B$4,DateRange,0)-1,MATCH(AP$6,DataStreams,0)-1)),"")</f>
        <v>1.5030316395806373E-3</v>
      </c>
      <c r="AQ40" s="233" t="str">
        <f ca="1">_xlfn.IFNA(_xlfn.COVARIANCE.S(OFFSET(HOMECELL,MATCH($B$3,DateRange,0)-1,MATCH($A40,DataStreams,0)-1):OFFSET(HOMECELL,MATCH($B$4,DateRange,0)-1,MATCH($A40,DataStreams,0)-1),OFFSET(HOMECELL,MATCH($B$3,DateRange,0)-1,MATCH(AQ$6,DataStreams,0)-1):OFFSET(HOMECELL,MATCH($B$4,DateRange,0)-1,MATCH(AQ$6,DataStreams,0)-1)),"")</f>
        <v/>
      </c>
      <c r="AR40" s="233" t="str">
        <f ca="1">_xlfn.IFNA(_xlfn.COVARIANCE.S(OFFSET(HOMECELL,MATCH($B$3,DateRange,0)-1,MATCH($A40,DataStreams,0)-1):OFFSET(HOMECELL,MATCH($B$4,DateRange,0)-1,MATCH($A40,DataStreams,0)-1),OFFSET(HOMECELL,MATCH($B$3,DateRange,0)-1,MATCH(AR$6,DataStreams,0)-1):OFFSET(HOMECELL,MATCH($B$4,DateRange,0)-1,MATCH(AR$6,DataStreams,0)-1)),"")</f>
        <v/>
      </c>
      <c r="AS40" s="233" t="str">
        <f ca="1">_xlfn.IFNA(_xlfn.COVARIANCE.S(OFFSET(HOMECELL,MATCH($B$3,DateRange,0)-1,MATCH($A40,DataStreams,0)-1):OFFSET(HOMECELL,MATCH($B$4,DateRange,0)-1,MATCH($A40,DataStreams,0)-1),OFFSET(HOMECELL,MATCH($B$3,DateRange,0)-1,MATCH(AS$6,DataStreams,0)-1):OFFSET(HOMECELL,MATCH($B$4,DateRange,0)-1,MATCH(AS$6,DataStreams,0)-1)),"")</f>
        <v/>
      </c>
      <c r="AT40" s="233" t="str">
        <f ca="1">_xlfn.IFNA(_xlfn.COVARIANCE.S(OFFSET(HOMECELL,MATCH($B$3,DateRange,0)-1,MATCH($A40,DataStreams,0)-1):OFFSET(HOMECELL,MATCH($B$4,DateRange,0)-1,MATCH($A40,DataStreams,0)-1),OFFSET(HOMECELL,MATCH($B$3,DateRange,0)-1,MATCH(AT$6,DataStreams,0)-1):OFFSET(HOMECELL,MATCH($B$4,DateRange,0)-1,MATCH(AT$6,DataStreams,0)-1)),"")</f>
        <v/>
      </c>
      <c r="AU40" s="233" t="str">
        <f ca="1">_xlfn.IFNA(_xlfn.COVARIANCE.S(OFFSET(HOMECELL,MATCH($B$3,DateRange,0)-1,MATCH($A40,DataStreams,0)-1):OFFSET(HOMECELL,MATCH($B$4,DateRange,0)-1,MATCH($A40,DataStreams,0)-1),OFFSET(HOMECELL,MATCH($B$3,DateRange,0)-1,MATCH(AU$6,DataStreams,0)-1):OFFSET(HOMECELL,MATCH($B$4,DateRange,0)-1,MATCH(AU$6,DataStreams,0)-1)),"")</f>
        <v/>
      </c>
      <c r="AV40" s="233" t="str">
        <f ca="1">_xlfn.IFNA(_xlfn.COVARIANCE.S(OFFSET(HOMECELL,MATCH($B$3,DateRange,0)-1,MATCH($A40,DataStreams,0)-1):OFFSET(HOMECELL,MATCH($B$4,DateRange,0)-1,MATCH($A40,DataStreams,0)-1),OFFSET(HOMECELL,MATCH($B$3,DateRange,0)-1,MATCH(AV$6,DataStreams,0)-1):OFFSET(HOMECELL,MATCH($B$4,DateRange,0)-1,MATCH(AV$6,DataStreams,0)-1)),"")</f>
        <v/>
      </c>
      <c r="AW40" s="233" t="str">
        <f ca="1">_xlfn.IFNA(_xlfn.COVARIANCE.S(OFFSET(HOMECELL,MATCH($B$3,DateRange,0)-1,MATCH($A40,DataStreams,0)-1):OFFSET(HOMECELL,MATCH($B$4,DateRange,0)-1,MATCH($A40,DataStreams,0)-1),OFFSET(HOMECELL,MATCH($B$3,DateRange,0)-1,MATCH(AW$6,DataStreams,0)-1):OFFSET(HOMECELL,MATCH($B$4,DateRange,0)-1,MATCH(AW$6,DataStreams,0)-1)),"")</f>
        <v/>
      </c>
      <c r="AX40" s="233" t="str">
        <f ca="1">_xlfn.IFNA(_xlfn.COVARIANCE.S(OFFSET(HOMECELL,MATCH($B$3,DateRange,0)-1,MATCH($A40,DataStreams,0)-1):OFFSET(HOMECELL,MATCH($B$4,DateRange,0)-1,MATCH($A40,DataStreams,0)-1),OFFSET(HOMECELL,MATCH($B$3,DateRange,0)-1,MATCH(AX$6,DataStreams,0)-1):OFFSET(HOMECELL,MATCH($B$4,DateRange,0)-1,MATCH(AX$6,DataStreams,0)-1)),"")</f>
        <v/>
      </c>
      <c r="AY40" s="233" t="str">
        <f ca="1">_xlfn.IFNA(_xlfn.COVARIANCE.S(OFFSET(HOMECELL,MATCH($B$3,DateRange,0)-1,MATCH($A40,DataStreams,0)-1):OFFSET(HOMECELL,MATCH($B$4,DateRange,0)-1,MATCH($A40,DataStreams,0)-1),OFFSET(HOMECELL,MATCH($B$3,DateRange,0)-1,MATCH(AY$6,DataStreams,0)-1):OFFSET(HOMECELL,MATCH($B$4,DateRange,0)-1,MATCH(AY$6,DataStreams,0)-1)),"")</f>
        <v/>
      </c>
      <c r="AZ40" s="233" t="str">
        <f ca="1">_xlfn.IFNA(_xlfn.COVARIANCE.S(OFFSET(HOMECELL,MATCH($B$3,DateRange,0)-1,MATCH($A40,DataStreams,0)-1):OFFSET(HOMECELL,MATCH($B$4,DateRange,0)-1,MATCH($A40,DataStreams,0)-1),OFFSET(HOMECELL,MATCH($B$3,DateRange,0)-1,MATCH(AZ$6,DataStreams,0)-1):OFFSET(HOMECELL,MATCH($B$4,DateRange,0)-1,MATCH(AZ$6,DataStreams,0)-1)),"")</f>
        <v/>
      </c>
      <c r="BA40" s="233" t="str">
        <f ca="1">_xlfn.IFNA(_xlfn.COVARIANCE.S(OFFSET(HOMECELL,MATCH($B$3,DateRange,0)-1,MATCH($A40,DataStreams,0)-1):OFFSET(HOMECELL,MATCH($B$4,DateRange,0)-1,MATCH($A40,DataStreams,0)-1),OFFSET(HOMECELL,MATCH($B$3,DateRange,0)-1,MATCH(BA$6,DataStreams,0)-1):OFFSET(HOMECELL,MATCH($B$4,DateRange,0)-1,MATCH(BA$6,DataStreams,0)-1)),"")</f>
        <v/>
      </c>
      <c r="BB40" s="233" t="str">
        <f ca="1">_xlfn.IFNA(_xlfn.COVARIANCE.S(OFFSET(HOMECELL,MATCH($B$3,DateRange,0)-1,MATCH($A40,DataStreams,0)-1):OFFSET(HOMECELL,MATCH($B$4,DateRange,0)-1,MATCH($A40,DataStreams,0)-1),OFFSET(HOMECELL,MATCH($B$3,DateRange,0)-1,MATCH(BB$6,DataStreams,0)-1):OFFSET(HOMECELL,MATCH($B$4,DateRange,0)-1,MATCH(BB$6,DataStreams,0)-1)),"")</f>
        <v/>
      </c>
      <c r="BC40" s="236"/>
    </row>
    <row r="41" spans="1:55">
      <c r="A41" s="239" t="str">
        <f ca="1"/>
        <v>FIX</v>
      </c>
      <c r="B41" s="233">
        <f ca="1">_xlfn.IFNA(_xlfn.COVARIANCE.S(OFFSET(HOMECELL,MATCH($B$3,DateRange,0)-1,MATCH($A41,DataStreams,0)-1):OFFSET(HOMECELL,MATCH($B$4,DateRange,0)-1,MATCH($A41,DataStreams,0)-1),OFFSET(HOMECELL,MATCH($B$3,DateRange,0)-1,MATCH(B$6,DataStreams,0)-1):OFFSET(HOMECELL,MATCH($B$4,DateRange,0)-1,MATCH(B$6,DataStreams,0)-1)),"")</f>
        <v>1.4788025741345216E-5</v>
      </c>
      <c r="C41" s="233">
        <f ca="1">_xlfn.IFNA(_xlfn.COVARIANCE.S(OFFSET(HOMECELL,MATCH($B$3,DateRange,0)-1,MATCH($A41,DataStreams,0)-1):OFFSET(HOMECELL,MATCH($B$4,DateRange,0)-1,MATCH($A41,DataStreams,0)-1),OFFSET(HOMECELL,MATCH($B$3,DateRange,0)-1,MATCH(C$6,DataStreams,0)-1):OFFSET(HOMECELL,MATCH($B$4,DateRange,0)-1,MATCH(C$6,DataStreams,0)-1)),"")</f>
        <v>3.6515255722288586E-3</v>
      </c>
      <c r="D41" s="233">
        <f ca="1">_xlfn.IFNA(_xlfn.COVARIANCE.S(OFFSET(HOMECELL,MATCH($B$3,DateRange,0)-1,MATCH($A41,DataStreams,0)-1):OFFSET(HOMECELL,MATCH($B$4,DateRange,0)-1,MATCH($A41,DataStreams,0)-1),OFFSET(HOMECELL,MATCH($B$3,DateRange,0)-1,MATCH(D$6,DataStreams,0)-1):OFFSET(HOMECELL,MATCH($B$4,DateRange,0)-1,MATCH(D$6,DataStreams,0)-1)),"")</f>
        <v>4.2056119651889944E-3</v>
      </c>
      <c r="E41" s="233">
        <f ca="1">_xlfn.IFNA(_xlfn.COVARIANCE.S(OFFSET(HOMECELL,MATCH($B$3,DateRange,0)-1,MATCH($A41,DataStreams,0)-1):OFFSET(HOMECELL,MATCH($B$4,DateRange,0)-1,MATCH($A41,DataStreams,0)-1),OFFSET(HOMECELL,MATCH($B$3,DateRange,0)-1,MATCH(E$6,DataStreams,0)-1):OFFSET(HOMECELL,MATCH($B$4,DateRange,0)-1,MATCH(E$6,DataStreams,0)-1)),"")</f>
        <v>3.9293706118997233E-3</v>
      </c>
      <c r="F41" s="233">
        <f ca="1">_xlfn.IFNA(_xlfn.COVARIANCE.S(OFFSET(HOMECELL,MATCH($B$3,DateRange,0)-1,MATCH($A41,DataStreams,0)-1):OFFSET(HOMECELL,MATCH($B$4,DateRange,0)-1,MATCH($A41,DataStreams,0)-1),OFFSET(HOMECELL,MATCH($B$3,DateRange,0)-1,MATCH(F$6,DataStreams,0)-1):OFFSET(HOMECELL,MATCH($B$4,DateRange,0)-1,MATCH(F$6,DataStreams,0)-1)),"")</f>
        <v>4.5211187427339795E-3</v>
      </c>
      <c r="G41" s="233">
        <f ca="1">_xlfn.IFNA(_xlfn.COVARIANCE.S(OFFSET(HOMECELL,MATCH($B$3,DateRange,0)-1,MATCH($A41,DataStreams,0)-1):OFFSET(HOMECELL,MATCH($B$4,DateRange,0)-1,MATCH($A41,DataStreams,0)-1),OFFSET(HOMECELL,MATCH($B$3,DateRange,0)-1,MATCH(G$6,DataStreams,0)-1):OFFSET(HOMECELL,MATCH($B$4,DateRange,0)-1,MATCH(G$6,DataStreams,0)-1)),"")</f>
        <v>4.1381447718996022E-3</v>
      </c>
      <c r="H41" s="233">
        <f ca="1">_xlfn.IFNA(_xlfn.COVARIANCE.S(OFFSET(HOMECELL,MATCH($B$3,DateRange,0)-1,MATCH($A41,DataStreams,0)-1):OFFSET(HOMECELL,MATCH($B$4,DateRange,0)-1,MATCH($A41,DataStreams,0)-1),OFFSET(HOMECELL,MATCH($B$3,DateRange,0)-1,MATCH(H$6,DataStreams,0)-1):OFFSET(HOMECELL,MATCH($B$4,DateRange,0)-1,MATCH(H$6,DataStreams,0)-1)),"")</f>
        <v>2.0045827554052722E-3</v>
      </c>
      <c r="I41" s="233">
        <f ca="1">_xlfn.IFNA(_xlfn.COVARIANCE.S(OFFSET(HOMECELL,MATCH($B$3,DateRange,0)-1,MATCH($A41,DataStreams,0)-1):OFFSET(HOMECELL,MATCH($B$4,DateRange,0)-1,MATCH($A41,DataStreams,0)-1),OFFSET(HOMECELL,MATCH($B$3,DateRange,0)-1,MATCH(I$6,DataStreams,0)-1):OFFSET(HOMECELL,MATCH($B$4,DateRange,0)-1,MATCH(I$6,DataStreams,0)-1)),"")</f>
        <v>2.7957021764352975E-3</v>
      </c>
      <c r="J41" s="233">
        <f ca="1">_xlfn.IFNA(_xlfn.COVARIANCE.S(OFFSET(HOMECELL,MATCH($B$3,DateRange,0)-1,MATCH($A41,DataStreams,0)-1):OFFSET(HOMECELL,MATCH($B$4,DateRange,0)-1,MATCH($A41,DataStreams,0)-1),OFFSET(HOMECELL,MATCH($B$3,DateRange,0)-1,MATCH(J$6,DataStreams,0)-1):OFFSET(HOMECELL,MATCH($B$4,DateRange,0)-1,MATCH(J$6,DataStreams,0)-1)),"")</f>
        <v>2.8439750855652045E-3</v>
      </c>
      <c r="K41" s="233">
        <f ca="1">_xlfn.IFNA(_xlfn.COVARIANCE.S(OFFSET(HOMECELL,MATCH($B$3,DateRange,0)-1,MATCH($A41,DataStreams,0)-1):OFFSET(HOMECELL,MATCH($B$4,DateRange,0)-1,MATCH($A41,DataStreams,0)-1),OFFSET(HOMECELL,MATCH($B$3,DateRange,0)-1,MATCH(K$6,DataStreams,0)-1):OFFSET(HOMECELL,MATCH($B$4,DateRange,0)-1,MATCH(K$6,DataStreams,0)-1)),"")</f>
        <v>1.3482342176707443E-3</v>
      </c>
      <c r="L41" s="233">
        <f ca="1">_xlfn.IFNA(_xlfn.COVARIANCE.S(OFFSET(HOMECELL,MATCH($B$3,DateRange,0)-1,MATCH($A41,DataStreams,0)-1):OFFSET(HOMECELL,MATCH($B$4,DateRange,0)-1,MATCH($A41,DataStreams,0)-1),OFFSET(HOMECELL,MATCH($B$3,DateRange,0)-1,MATCH(L$6,DataStreams,0)-1):OFFSET(HOMECELL,MATCH($B$4,DateRange,0)-1,MATCH(L$6,DataStreams,0)-1)),"")</f>
        <v>2.8743355993314729E-3</v>
      </c>
      <c r="M41" s="233">
        <f ca="1">_xlfn.IFNA(_xlfn.COVARIANCE.S(OFFSET(HOMECELL,MATCH($B$3,DateRange,0)-1,MATCH($A41,DataStreams,0)-1):OFFSET(HOMECELL,MATCH($B$4,DateRange,0)-1,MATCH($A41,DataStreams,0)-1),OFFSET(HOMECELL,MATCH($B$3,DateRange,0)-1,MATCH(M$6,DataStreams,0)-1):OFFSET(HOMECELL,MATCH($B$4,DateRange,0)-1,MATCH(M$6,DataStreams,0)-1)),"")</f>
        <v>5.2328519637646308E-3</v>
      </c>
      <c r="N41" s="233">
        <f ca="1">_xlfn.IFNA(_xlfn.COVARIANCE.S(OFFSET(HOMECELL,MATCH($B$3,DateRange,0)-1,MATCH($A41,DataStreams,0)-1):OFFSET(HOMECELL,MATCH($B$4,DateRange,0)-1,MATCH($A41,DataStreams,0)-1),OFFSET(HOMECELL,MATCH($B$3,DateRange,0)-1,MATCH(N$6,DataStreams,0)-1):OFFSET(HOMECELL,MATCH($B$4,DateRange,0)-1,MATCH(N$6,DataStreams,0)-1)),"")</f>
        <v>2.7156466496037245E-3</v>
      </c>
      <c r="O41" s="233">
        <f ca="1">_xlfn.IFNA(_xlfn.COVARIANCE.S(OFFSET(HOMECELL,MATCH($B$3,DateRange,0)-1,MATCH($A41,DataStreams,0)-1):OFFSET(HOMECELL,MATCH($B$4,DateRange,0)-1,MATCH($A41,DataStreams,0)-1),OFFSET(HOMECELL,MATCH($B$3,DateRange,0)-1,MATCH(O$6,DataStreams,0)-1):OFFSET(HOMECELL,MATCH($B$4,DateRange,0)-1,MATCH(O$6,DataStreams,0)-1)),"")</f>
        <v>4.2319807519505372E-3</v>
      </c>
      <c r="P41" s="233">
        <f ca="1">_xlfn.IFNA(_xlfn.COVARIANCE.S(OFFSET(HOMECELL,MATCH($B$3,DateRange,0)-1,MATCH($A41,DataStreams,0)-1):OFFSET(HOMECELL,MATCH($B$4,DateRange,0)-1,MATCH($A41,DataStreams,0)-1),OFFSET(HOMECELL,MATCH($B$3,DateRange,0)-1,MATCH(P$6,DataStreams,0)-1):OFFSET(HOMECELL,MATCH($B$4,DateRange,0)-1,MATCH(P$6,DataStreams,0)-1)),"")</f>
        <v>2.9175759762264043E-3</v>
      </c>
      <c r="Q41" s="233">
        <f ca="1">_xlfn.IFNA(_xlfn.COVARIANCE.S(OFFSET(HOMECELL,MATCH($B$3,DateRange,0)-1,MATCH($A41,DataStreams,0)-1):OFFSET(HOMECELL,MATCH($B$4,DateRange,0)-1,MATCH($A41,DataStreams,0)-1),OFFSET(HOMECELL,MATCH($B$3,DateRange,0)-1,MATCH(Q$6,DataStreams,0)-1):OFFSET(HOMECELL,MATCH($B$4,DateRange,0)-1,MATCH(Q$6,DataStreams,0)-1)),"")</f>
        <v>3.0351459066601683E-3</v>
      </c>
      <c r="R41" s="233">
        <f ca="1">_xlfn.IFNA(_xlfn.COVARIANCE.S(OFFSET(HOMECELL,MATCH($B$3,DateRange,0)-1,MATCH($A41,DataStreams,0)-1):OFFSET(HOMECELL,MATCH($B$4,DateRange,0)-1,MATCH($A41,DataStreams,0)-1),OFFSET(HOMECELL,MATCH($B$3,DateRange,0)-1,MATCH(R$6,DataStreams,0)-1):OFFSET(HOMECELL,MATCH($B$4,DateRange,0)-1,MATCH(R$6,DataStreams,0)-1)),"")</f>
        <v>3.7843602712420172E-3</v>
      </c>
      <c r="S41" s="233">
        <f ca="1">_xlfn.IFNA(_xlfn.COVARIANCE.S(OFFSET(HOMECELL,MATCH($B$3,DateRange,0)-1,MATCH($A41,DataStreams,0)-1):OFFSET(HOMECELL,MATCH($B$4,DateRange,0)-1,MATCH($A41,DataStreams,0)-1),OFFSET(HOMECELL,MATCH($B$3,DateRange,0)-1,MATCH(S$6,DataStreams,0)-1):OFFSET(HOMECELL,MATCH($B$4,DateRange,0)-1,MATCH(S$6,DataStreams,0)-1)),"")</f>
        <v>1.4505874286864905E-3</v>
      </c>
      <c r="T41" s="233">
        <f ca="1">_xlfn.IFNA(_xlfn.COVARIANCE.S(OFFSET(HOMECELL,MATCH($B$3,DateRange,0)-1,MATCH($A41,DataStreams,0)-1):OFFSET(HOMECELL,MATCH($B$4,DateRange,0)-1,MATCH($A41,DataStreams,0)-1),OFFSET(HOMECELL,MATCH($B$3,DateRange,0)-1,MATCH(T$6,DataStreams,0)-1):OFFSET(HOMECELL,MATCH($B$4,DateRange,0)-1,MATCH(T$6,DataStreams,0)-1)),"")</f>
        <v>6.2523532962743223E-3</v>
      </c>
      <c r="U41" s="233">
        <f ca="1">_xlfn.IFNA(_xlfn.COVARIANCE.S(OFFSET(HOMECELL,MATCH($B$3,DateRange,0)-1,MATCH($A41,DataStreams,0)-1):OFFSET(HOMECELL,MATCH($B$4,DateRange,0)-1,MATCH($A41,DataStreams,0)-1),OFFSET(HOMECELL,MATCH($B$3,DateRange,0)-1,MATCH(U$6,DataStreams,0)-1):OFFSET(HOMECELL,MATCH($B$4,DateRange,0)-1,MATCH(U$6,DataStreams,0)-1)),"")</f>
        <v>3.4280401676069806E-3</v>
      </c>
      <c r="V41" s="233">
        <f ca="1">_xlfn.IFNA(_xlfn.COVARIANCE.S(OFFSET(HOMECELL,MATCH($B$3,DateRange,0)-1,MATCH($A41,DataStreams,0)-1):OFFSET(HOMECELL,MATCH($B$4,DateRange,0)-1,MATCH($A41,DataStreams,0)-1),OFFSET(HOMECELL,MATCH($B$3,DateRange,0)-1,MATCH(V$6,DataStreams,0)-1):OFFSET(HOMECELL,MATCH($B$4,DateRange,0)-1,MATCH(V$6,DataStreams,0)-1)),"")</f>
        <v>4.3921593467456362E-3</v>
      </c>
      <c r="W41" s="233">
        <f ca="1">_xlfn.IFNA(_xlfn.COVARIANCE.S(OFFSET(HOMECELL,MATCH($B$3,DateRange,0)-1,MATCH($A41,DataStreams,0)-1):OFFSET(HOMECELL,MATCH($B$4,DateRange,0)-1,MATCH($A41,DataStreams,0)-1),OFFSET(HOMECELL,MATCH($B$3,DateRange,0)-1,MATCH(W$6,DataStreams,0)-1):OFFSET(HOMECELL,MATCH($B$4,DateRange,0)-1,MATCH(W$6,DataStreams,0)-1)),"")</f>
        <v>4.8661511909479341E-4</v>
      </c>
      <c r="X41" s="233">
        <f ca="1">_xlfn.IFNA(_xlfn.COVARIANCE.S(OFFSET(HOMECELL,MATCH($B$3,DateRange,0)-1,MATCH($A41,DataStreams,0)-1):OFFSET(HOMECELL,MATCH($B$4,DateRange,0)-1,MATCH($A41,DataStreams,0)-1),OFFSET(HOMECELL,MATCH($B$3,DateRange,0)-1,MATCH(X$6,DataStreams,0)-1):OFFSET(HOMECELL,MATCH($B$4,DateRange,0)-1,MATCH(X$6,DataStreams,0)-1)),"")</f>
        <v>3.2595377768174535E-3</v>
      </c>
      <c r="Y41" s="233">
        <f ca="1">_xlfn.IFNA(_xlfn.COVARIANCE.S(OFFSET(HOMECELL,MATCH($B$3,DateRange,0)-1,MATCH($A41,DataStreams,0)-1):OFFSET(HOMECELL,MATCH($B$4,DateRange,0)-1,MATCH($A41,DataStreams,0)-1),OFFSET(HOMECELL,MATCH($B$3,DateRange,0)-1,MATCH(Y$6,DataStreams,0)-1):OFFSET(HOMECELL,MATCH($B$4,DateRange,0)-1,MATCH(Y$6,DataStreams,0)-1)),"")</f>
        <v>3.5239795258743181E-3</v>
      </c>
      <c r="Z41" s="233">
        <f ca="1">_xlfn.IFNA(_xlfn.COVARIANCE.S(OFFSET(HOMECELL,MATCH($B$3,DateRange,0)-1,MATCH($A41,DataStreams,0)-1):OFFSET(HOMECELL,MATCH($B$4,DateRange,0)-1,MATCH($A41,DataStreams,0)-1),OFFSET(HOMECELL,MATCH($B$3,DateRange,0)-1,MATCH(Z$6,DataStreams,0)-1):OFFSET(HOMECELL,MATCH($B$4,DateRange,0)-1,MATCH(Z$6,DataStreams,0)-1)),"")</f>
        <v>1.0561206101486976E-3</v>
      </c>
      <c r="AA41" s="233">
        <f ca="1">_xlfn.IFNA(_xlfn.COVARIANCE.S(OFFSET(HOMECELL,MATCH($B$3,DateRange,0)-1,MATCH($A41,DataStreams,0)-1):OFFSET(HOMECELL,MATCH($B$4,DateRange,0)-1,MATCH($A41,DataStreams,0)-1),OFFSET(HOMECELL,MATCH($B$3,DateRange,0)-1,MATCH(AA$6,DataStreams,0)-1):OFFSET(HOMECELL,MATCH($B$4,DateRange,0)-1,MATCH(AA$6,DataStreams,0)-1)),"")</f>
        <v>2.7096679262884425E-3</v>
      </c>
      <c r="AB41" s="233">
        <f ca="1">_xlfn.IFNA(_xlfn.COVARIANCE.S(OFFSET(HOMECELL,MATCH($B$3,DateRange,0)-1,MATCH($A41,DataStreams,0)-1):OFFSET(HOMECELL,MATCH($B$4,DateRange,0)-1,MATCH($A41,DataStreams,0)-1),OFFSET(HOMECELL,MATCH($B$3,DateRange,0)-1,MATCH(AB$6,DataStreams,0)-1):OFFSET(HOMECELL,MATCH($B$4,DateRange,0)-1,MATCH(AB$6,DataStreams,0)-1)),"")</f>
        <v>1.3183365580911887E-3</v>
      </c>
      <c r="AC41" s="233">
        <f ca="1">_xlfn.IFNA(_xlfn.COVARIANCE.S(OFFSET(HOMECELL,MATCH($B$3,DateRange,0)-1,MATCH($A41,DataStreams,0)-1):OFFSET(HOMECELL,MATCH($B$4,DateRange,0)-1,MATCH($A41,DataStreams,0)-1),OFFSET(HOMECELL,MATCH($B$3,DateRange,0)-1,MATCH(AC$6,DataStreams,0)-1):OFFSET(HOMECELL,MATCH($B$4,DateRange,0)-1,MATCH(AC$6,DataStreams,0)-1)),"")</f>
        <v>2.160809166639804E-3</v>
      </c>
      <c r="AD41" s="233">
        <f ca="1">_xlfn.IFNA(_xlfn.COVARIANCE.S(OFFSET(HOMECELL,MATCH($B$3,DateRange,0)-1,MATCH($A41,DataStreams,0)-1):OFFSET(HOMECELL,MATCH($B$4,DateRange,0)-1,MATCH($A41,DataStreams,0)-1),OFFSET(HOMECELL,MATCH($B$3,DateRange,0)-1,MATCH(AD$6,DataStreams,0)-1):OFFSET(HOMECELL,MATCH($B$4,DateRange,0)-1,MATCH(AD$6,DataStreams,0)-1)),"")</f>
        <v>1.2620030949252159E-3</v>
      </c>
      <c r="AE41" s="233">
        <f ca="1">_xlfn.IFNA(_xlfn.COVARIANCE.S(OFFSET(HOMECELL,MATCH($B$3,DateRange,0)-1,MATCH($A41,DataStreams,0)-1):OFFSET(HOMECELL,MATCH($B$4,DateRange,0)-1,MATCH($A41,DataStreams,0)-1),OFFSET(HOMECELL,MATCH($B$3,DateRange,0)-1,MATCH(AE$6,DataStreams,0)-1):OFFSET(HOMECELL,MATCH($B$4,DateRange,0)-1,MATCH(AE$6,DataStreams,0)-1)),"")</f>
        <v>2.2582327040199901E-3</v>
      </c>
      <c r="AF41" s="233">
        <f ca="1">_xlfn.IFNA(_xlfn.COVARIANCE.S(OFFSET(HOMECELL,MATCH($B$3,DateRange,0)-1,MATCH($A41,DataStreams,0)-1):OFFSET(HOMECELL,MATCH($B$4,DateRange,0)-1,MATCH($A41,DataStreams,0)-1),OFFSET(HOMECELL,MATCH($B$3,DateRange,0)-1,MATCH(AF$6,DataStreams,0)-1):OFFSET(HOMECELL,MATCH($B$4,DateRange,0)-1,MATCH(AF$6,DataStreams,0)-1)),"")</f>
        <v>4.1381595000448421E-3</v>
      </c>
      <c r="AG41" s="233">
        <f ca="1">_xlfn.IFNA(_xlfn.COVARIANCE.S(OFFSET(HOMECELL,MATCH($B$3,DateRange,0)-1,MATCH($A41,DataStreams,0)-1):OFFSET(HOMECELL,MATCH($B$4,DateRange,0)-1,MATCH($A41,DataStreams,0)-1),OFFSET(HOMECELL,MATCH($B$3,DateRange,0)-1,MATCH(AG$6,DataStreams,0)-1):OFFSET(HOMECELL,MATCH($B$4,DateRange,0)-1,MATCH(AG$6,DataStreams,0)-1)),"")</f>
        <v>1.1895270114722122E-3</v>
      </c>
      <c r="AH41" s="233">
        <f ca="1">_xlfn.IFNA(_xlfn.COVARIANCE.S(OFFSET(HOMECELL,MATCH($B$3,DateRange,0)-1,MATCH($A41,DataStreams,0)-1):OFFSET(HOMECELL,MATCH($B$4,DateRange,0)-1,MATCH($A41,DataStreams,0)-1),OFFSET(HOMECELL,MATCH($B$3,DateRange,0)-1,MATCH(AH$6,DataStreams,0)-1):OFFSET(HOMECELL,MATCH($B$4,DateRange,0)-1,MATCH(AH$6,DataStreams,0)-1)),"")</f>
        <v>1.2652161669945575E-2</v>
      </c>
      <c r="AI41" s="233">
        <f ca="1">_xlfn.IFNA(_xlfn.COVARIANCE.S(OFFSET(HOMECELL,MATCH($B$3,DateRange,0)-1,MATCH($A41,DataStreams,0)-1):OFFSET(HOMECELL,MATCH($B$4,DateRange,0)-1,MATCH($A41,DataStreams,0)-1),OFFSET(HOMECELL,MATCH($B$3,DateRange,0)-1,MATCH(AI$6,DataStreams,0)-1):OFFSET(HOMECELL,MATCH($B$4,DateRange,0)-1,MATCH(AI$6,DataStreams,0)-1)),"")</f>
        <v>2.8943857215968072E-3</v>
      </c>
      <c r="AJ41" s="233">
        <f ca="1">_xlfn.IFNA(_xlfn.COVARIANCE.S(OFFSET(HOMECELL,MATCH($B$3,DateRange,0)-1,MATCH($A41,DataStreams,0)-1):OFFSET(HOMECELL,MATCH($B$4,DateRange,0)-1,MATCH($A41,DataStreams,0)-1),OFFSET(HOMECELL,MATCH($B$3,DateRange,0)-1,MATCH(AJ$6,DataStreams,0)-1):OFFSET(HOMECELL,MATCH($B$4,DateRange,0)-1,MATCH(AJ$6,DataStreams,0)-1)),"")</f>
        <v>5.4280625853717849E-3</v>
      </c>
      <c r="AK41" s="233">
        <f ca="1">_xlfn.IFNA(_xlfn.COVARIANCE.S(OFFSET(HOMECELL,MATCH($B$3,DateRange,0)-1,MATCH($A41,DataStreams,0)-1):OFFSET(HOMECELL,MATCH($B$4,DateRange,0)-1,MATCH($A41,DataStreams,0)-1),OFFSET(HOMECELL,MATCH($B$3,DateRange,0)-1,MATCH(AK$6,DataStreams,0)-1):OFFSET(HOMECELL,MATCH($B$4,DateRange,0)-1,MATCH(AK$6,DataStreams,0)-1)),"")</f>
        <v>1.7366899079563237E-3</v>
      </c>
      <c r="AL41" s="233">
        <f ca="1">_xlfn.IFNA(_xlfn.COVARIANCE.S(OFFSET(HOMECELL,MATCH($B$3,DateRange,0)-1,MATCH($A41,DataStreams,0)-1):OFFSET(HOMECELL,MATCH($B$4,DateRange,0)-1,MATCH($A41,DataStreams,0)-1),OFFSET(HOMECELL,MATCH($B$3,DateRange,0)-1,MATCH(AL$6,DataStreams,0)-1):OFFSET(HOMECELL,MATCH($B$4,DateRange,0)-1,MATCH(AL$6,DataStreams,0)-1)),"")</f>
        <v>5.2857051582326344E-3</v>
      </c>
      <c r="AM41" s="233">
        <f ca="1">_xlfn.IFNA(_xlfn.COVARIANCE.S(OFFSET(HOMECELL,MATCH($B$3,DateRange,0)-1,MATCH($A41,DataStreams,0)-1):OFFSET(HOMECELL,MATCH($B$4,DateRange,0)-1,MATCH($A41,DataStreams,0)-1),OFFSET(HOMECELL,MATCH($B$3,DateRange,0)-1,MATCH(AM$6,DataStreams,0)-1):OFFSET(HOMECELL,MATCH($B$4,DateRange,0)-1,MATCH(AM$6,DataStreams,0)-1)),"")</f>
        <v>5.5222417449965902E-3</v>
      </c>
      <c r="AN41" s="233">
        <f ca="1">_xlfn.IFNA(_xlfn.COVARIANCE.S(OFFSET(HOMECELL,MATCH($B$3,DateRange,0)-1,MATCH($A41,DataStreams,0)-1):OFFSET(HOMECELL,MATCH($B$4,DateRange,0)-1,MATCH($A41,DataStreams,0)-1),OFFSET(HOMECELL,MATCH($B$3,DateRange,0)-1,MATCH(AN$6,DataStreams,0)-1):OFFSET(HOMECELL,MATCH($B$4,DateRange,0)-1,MATCH(AN$6,DataStreams,0)-1)),"")</f>
        <v>3.2308045029144725E-3</v>
      </c>
      <c r="AO41" s="233">
        <f ca="1">_xlfn.IFNA(_xlfn.COVARIANCE.S(OFFSET(HOMECELL,MATCH($B$3,DateRange,0)-1,MATCH($A41,DataStreams,0)-1):OFFSET(HOMECELL,MATCH($B$4,DateRange,0)-1,MATCH($A41,DataStreams,0)-1),OFFSET(HOMECELL,MATCH($B$3,DateRange,0)-1,MATCH(AO$6,DataStreams,0)-1):OFFSET(HOMECELL,MATCH($B$4,DateRange,0)-1,MATCH(AO$6,DataStreams,0)-1)),"")</f>
        <v>2.6175044399651521E-3</v>
      </c>
      <c r="AP41" s="233">
        <f ca="1">_xlfn.IFNA(_xlfn.COVARIANCE.S(OFFSET(HOMECELL,MATCH($B$3,DateRange,0)-1,MATCH($A41,DataStreams,0)-1):OFFSET(HOMECELL,MATCH($B$4,DateRange,0)-1,MATCH($A41,DataStreams,0)-1),OFFSET(HOMECELL,MATCH($B$3,DateRange,0)-1,MATCH(AP$6,DataStreams,0)-1):OFFSET(HOMECELL,MATCH($B$4,DateRange,0)-1,MATCH(AP$6,DataStreams,0)-1)),"")</f>
        <v>2.3327040395639109E-3</v>
      </c>
      <c r="AQ41" s="233" t="str">
        <f ca="1">_xlfn.IFNA(_xlfn.COVARIANCE.S(OFFSET(HOMECELL,MATCH($B$3,DateRange,0)-1,MATCH($A41,DataStreams,0)-1):OFFSET(HOMECELL,MATCH($B$4,DateRange,0)-1,MATCH($A41,DataStreams,0)-1),OFFSET(HOMECELL,MATCH($B$3,DateRange,0)-1,MATCH(AQ$6,DataStreams,0)-1):OFFSET(HOMECELL,MATCH($B$4,DateRange,0)-1,MATCH(AQ$6,DataStreams,0)-1)),"")</f>
        <v/>
      </c>
      <c r="AR41" s="233" t="str">
        <f ca="1">_xlfn.IFNA(_xlfn.COVARIANCE.S(OFFSET(HOMECELL,MATCH($B$3,DateRange,0)-1,MATCH($A41,DataStreams,0)-1):OFFSET(HOMECELL,MATCH($B$4,DateRange,0)-1,MATCH($A41,DataStreams,0)-1),OFFSET(HOMECELL,MATCH($B$3,DateRange,0)-1,MATCH(AR$6,DataStreams,0)-1):OFFSET(HOMECELL,MATCH($B$4,DateRange,0)-1,MATCH(AR$6,DataStreams,0)-1)),"")</f>
        <v/>
      </c>
      <c r="AS41" s="233" t="str">
        <f ca="1">_xlfn.IFNA(_xlfn.COVARIANCE.S(OFFSET(HOMECELL,MATCH($B$3,DateRange,0)-1,MATCH($A41,DataStreams,0)-1):OFFSET(HOMECELL,MATCH($B$4,DateRange,0)-1,MATCH($A41,DataStreams,0)-1),OFFSET(HOMECELL,MATCH($B$3,DateRange,0)-1,MATCH(AS$6,DataStreams,0)-1):OFFSET(HOMECELL,MATCH($B$4,DateRange,0)-1,MATCH(AS$6,DataStreams,0)-1)),"")</f>
        <v/>
      </c>
      <c r="AT41" s="233" t="str">
        <f ca="1">_xlfn.IFNA(_xlfn.COVARIANCE.S(OFFSET(HOMECELL,MATCH($B$3,DateRange,0)-1,MATCH($A41,DataStreams,0)-1):OFFSET(HOMECELL,MATCH($B$4,DateRange,0)-1,MATCH($A41,DataStreams,0)-1),OFFSET(HOMECELL,MATCH($B$3,DateRange,0)-1,MATCH(AT$6,DataStreams,0)-1):OFFSET(HOMECELL,MATCH($B$4,DateRange,0)-1,MATCH(AT$6,DataStreams,0)-1)),"")</f>
        <v/>
      </c>
      <c r="AU41" s="233" t="str">
        <f ca="1">_xlfn.IFNA(_xlfn.COVARIANCE.S(OFFSET(HOMECELL,MATCH($B$3,DateRange,0)-1,MATCH($A41,DataStreams,0)-1):OFFSET(HOMECELL,MATCH($B$4,DateRange,0)-1,MATCH($A41,DataStreams,0)-1),OFFSET(HOMECELL,MATCH($B$3,DateRange,0)-1,MATCH(AU$6,DataStreams,0)-1):OFFSET(HOMECELL,MATCH($B$4,DateRange,0)-1,MATCH(AU$6,DataStreams,0)-1)),"")</f>
        <v/>
      </c>
      <c r="AV41" s="233" t="str">
        <f ca="1">_xlfn.IFNA(_xlfn.COVARIANCE.S(OFFSET(HOMECELL,MATCH($B$3,DateRange,0)-1,MATCH($A41,DataStreams,0)-1):OFFSET(HOMECELL,MATCH($B$4,DateRange,0)-1,MATCH($A41,DataStreams,0)-1),OFFSET(HOMECELL,MATCH($B$3,DateRange,0)-1,MATCH(AV$6,DataStreams,0)-1):OFFSET(HOMECELL,MATCH($B$4,DateRange,0)-1,MATCH(AV$6,DataStreams,0)-1)),"")</f>
        <v/>
      </c>
      <c r="AW41" s="233" t="str">
        <f ca="1">_xlfn.IFNA(_xlfn.COVARIANCE.S(OFFSET(HOMECELL,MATCH($B$3,DateRange,0)-1,MATCH($A41,DataStreams,0)-1):OFFSET(HOMECELL,MATCH($B$4,DateRange,0)-1,MATCH($A41,DataStreams,0)-1),OFFSET(HOMECELL,MATCH($B$3,DateRange,0)-1,MATCH(AW$6,DataStreams,0)-1):OFFSET(HOMECELL,MATCH($B$4,DateRange,0)-1,MATCH(AW$6,DataStreams,0)-1)),"")</f>
        <v/>
      </c>
      <c r="AX41" s="233" t="str">
        <f ca="1">_xlfn.IFNA(_xlfn.COVARIANCE.S(OFFSET(HOMECELL,MATCH($B$3,DateRange,0)-1,MATCH($A41,DataStreams,0)-1):OFFSET(HOMECELL,MATCH($B$4,DateRange,0)-1,MATCH($A41,DataStreams,0)-1),OFFSET(HOMECELL,MATCH($B$3,DateRange,0)-1,MATCH(AX$6,DataStreams,0)-1):OFFSET(HOMECELL,MATCH($B$4,DateRange,0)-1,MATCH(AX$6,DataStreams,0)-1)),"")</f>
        <v/>
      </c>
      <c r="AY41" s="233" t="str">
        <f ca="1">_xlfn.IFNA(_xlfn.COVARIANCE.S(OFFSET(HOMECELL,MATCH($B$3,DateRange,0)-1,MATCH($A41,DataStreams,0)-1):OFFSET(HOMECELL,MATCH($B$4,DateRange,0)-1,MATCH($A41,DataStreams,0)-1),OFFSET(HOMECELL,MATCH($B$3,DateRange,0)-1,MATCH(AY$6,DataStreams,0)-1):OFFSET(HOMECELL,MATCH($B$4,DateRange,0)-1,MATCH(AY$6,DataStreams,0)-1)),"")</f>
        <v/>
      </c>
      <c r="AZ41" s="233" t="str">
        <f ca="1">_xlfn.IFNA(_xlfn.COVARIANCE.S(OFFSET(HOMECELL,MATCH($B$3,DateRange,0)-1,MATCH($A41,DataStreams,0)-1):OFFSET(HOMECELL,MATCH($B$4,DateRange,0)-1,MATCH($A41,DataStreams,0)-1),OFFSET(HOMECELL,MATCH($B$3,DateRange,0)-1,MATCH(AZ$6,DataStreams,0)-1):OFFSET(HOMECELL,MATCH($B$4,DateRange,0)-1,MATCH(AZ$6,DataStreams,0)-1)),"")</f>
        <v/>
      </c>
      <c r="BA41" s="233" t="str">
        <f ca="1">_xlfn.IFNA(_xlfn.COVARIANCE.S(OFFSET(HOMECELL,MATCH($B$3,DateRange,0)-1,MATCH($A41,DataStreams,0)-1):OFFSET(HOMECELL,MATCH($B$4,DateRange,0)-1,MATCH($A41,DataStreams,0)-1),OFFSET(HOMECELL,MATCH($B$3,DateRange,0)-1,MATCH(BA$6,DataStreams,0)-1):OFFSET(HOMECELL,MATCH($B$4,DateRange,0)-1,MATCH(BA$6,DataStreams,0)-1)),"")</f>
        <v/>
      </c>
      <c r="BB41" s="233" t="str">
        <f ca="1">_xlfn.IFNA(_xlfn.COVARIANCE.S(OFFSET(HOMECELL,MATCH($B$3,DateRange,0)-1,MATCH($A41,DataStreams,0)-1):OFFSET(HOMECELL,MATCH($B$4,DateRange,0)-1,MATCH($A41,DataStreams,0)-1),OFFSET(HOMECELL,MATCH($B$3,DateRange,0)-1,MATCH(BB$6,DataStreams,0)-1):OFFSET(HOMECELL,MATCH($B$4,DateRange,0)-1,MATCH(BB$6,DataStreams,0)-1)),"")</f>
        <v/>
      </c>
      <c r="BC41" s="236"/>
    </row>
    <row r="42" spans="1:55">
      <c r="A42" s="239" t="str">
        <f ca="1"/>
        <v>V</v>
      </c>
      <c r="B42" s="233">
        <f ca="1">_xlfn.IFNA(_xlfn.COVARIANCE.S(OFFSET(HOMECELL,MATCH($B$3,DateRange,0)-1,MATCH($A42,DataStreams,0)-1):OFFSET(HOMECELL,MATCH($B$4,DateRange,0)-1,MATCH($A42,DataStreams,0)-1),OFFSET(HOMECELL,MATCH($B$3,DateRange,0)-1,MATCH(B$6,DataStreams,0)-1):OFFSET(HOMECELL,MATCH($B$4,DateRange,0)-1,MATCH(B$6,DataStreams,0)-1)),"")</f>
        <v>1.6832110205219395E-5</v>
      </c>
      <c r="C42" s="233">
        <f ca="1">_xlfn.IFNA(_xlfn.COVARIANCE.S(OFFSET(HOMECELL,MATCH($B$3,DateRange,0)-1,MATCH($A42,DataStreams,0)-1):OFFSET(HOMECELL,MATCH($B$4,DateRange,0)-1,MATCH($A42,DataStreams,0)-1),OFFSET(HOMECELL,MATCH($B$3,DateRange,0)-1,MATCH(C$6,DataStreams,0)-1):OFFSET(HOMECELL,MATCH($B$4,DateRange,0)-1,MATCH(C$6,DataStreams,0)-1)),"")</f>
        <v>2.1902830455100726E-3</v>
      </c>
      <c r="D42" s="233">
        <f ca="1">_xlfn.IFNA(_xlfn.COVARIANCE.S(OFFSET(HOMECELL,MATCH($B$3,DateRange,0)-1,MATCH($A42,DataStreams,0)-1):OFFSET(HOMECELL,MATCH($B$4,DateRange,0)-1,MATCH($A42,DataStreams,0)-1),OFFSET(HOMECELL,MATCH($B$3,DateRange,0)-1,MATCH(D$6,DataStreams,0)-1):OFFSET(HOMECELL,MATCH($B$4,DateRange,0)-1,MATCH(D$6,DataStreams,0)-1)),"")</f>
        <v>2.62663881176362E-3</v>
      </c>
      <c r="E42" s="233">
        <f ca="1">_xlfn.IFNA(_xlfn.COVARIANCE.S(OFFSET(HOMECELL,MATCH($B$3,DateRange,0)-1,MATCH($A42,DataStreams,0)-1):OFFSET(HOMECELL,MATCH($B$4,DateRange,0)-1,MATCH($A42,DataStreams,0)-1),OFFSET(HOMECELL,MATCH($B$3,DateRange,0)-1,MATCH(E$6,DataStreams,0)-1):OFFSET(HOMECELL,MATCH($B$4,DateRange,0)-1,MATCH(E$6,DataStreams,0)-1)),"")</f>
        <v>2.5109359492552245E-3</v>
      </c>
      <c r="F42" s="233">
        <f ca="1">_xlfn.IFNA(_xlfn.COVARIANCE.S(OFFSET(HOMECELL,MATCH($B$3,DateRange,0)-1,MATCH($A42,DataStreams,0)-1):OFFSET(HOMECELL,MATCH($B$4,DateRange,0)-1,MATCH($A42,DataStreams,0)-1),OFFSET(HOMECELL,MATCH($B$3,DateRange,0)-1,MATCH(F$6,DataStreams,0)-1):OFFSET(HOMECELL,MATCH($B$4,DateRange,0)-1,MATCH(F$6,DataStreams,0)-1)),"")</f>
        <v>2.5279291302367493E-3</v>
      </c>
      <c r="G42" s="233">
        <f ca="1">_xlfn.IFNA(_xlfn.COVARIANCE.S(OFFSET(HOMECELL,MATCH($B$3,DateRange,0)-1,MATCH($A42,DataStreams,0)-1):OFFSET(HOMECELL,MATCH($B$4,DateRange,0)-1,MATCH($A42,DataStreams,0)-1),OFFSET(HOMECELL,MATCH($B$3,DateRange,0)-1,MATCH(G$6,DataStreams,0)-1):OFFSET(HOMECELL,MATCH($B$4,DateRange,0)-1,MATCH(G$6,DataStreams,0)-1)),"")</f>
        <v>2.2940040115464145E-3</v>
      </c>
      <c r="H42" s="233">
        <f ca="1">_xlfn.IFNA(_xlfn.COVARIANCE.S(OFFSET(HOMECELL,MATCH($B$3,DateRange,0)-1,MATCH($A42,DataStreams,0)-1):OFFSET(HOMECELL,MATCH($B$4,DateRange,0)-1,MATCH($A42,DataStreams,0)-1),OFFSET(HOMECELL,MATCH($B$3,DateRange,0)-1,MATCH(H$6,DataStreams,0)-1):OFFSET(HOMECELL,MATCH($B$4,DateRange,0)-1,MATCH(H$6,DataStreams,0)-1)),"")</f>
        <v>1.7364216094907503E-3</v>
      </c>
      <c r="I42" s="233">
        <f ca="1">_xlfn.IFNA(_xlfn.COVARIANCE.S(OFFSET(HOMECELL,MATCH($B$3,DateRange,0)-1,MATCH($A42,DataStreams,0)-1):OFFSET(HOMECELL,MATCH($B$4,DateRange,0)-1,MATCH($A42,DataStreams,0)-1),OFFSET(HOMECELL,MATCH($B$3,DateRange,0)-1,MATCH(I$6,DataStreams,0)-1):OFFSET(HOMECELL,MATCH($B$4,DateRange,0)-1,MATCH(I$6,DataStreams,0)-1)),"")</f>
        <v>1.8068235893910196E-3</v>
      </c>
      <c r="J42" s="233">
        <f ca="1">_xlfn.IFNA(_xlfn.COVARIANCE.S(OFFSET(HOMECELL,MATCH($B$3,DateRange,0)-1,MATCH($A42,DataStreams,0)-1):OFFSET(HOMECELL,MATCH($B$4,DateRange,0)-1,MATCH($A42,DataStreams,0)-1),OFFSET(HOMECELL,MATCH($B$3,DateRange,0)-1,MATCH(J$6,DataStreams,0)-1):OFFSET(HOMECELL,MATCH($B$4,DateRange,0)-1,MATCH(J$6,DataStreams,0)-1)),"")</f>
        <v>1.7400388499046707E-3</v>
      </c>
      <c r="K42" s="233">
        <f ca="1">_xlfn.IFNA(_xlfn.COVARIANCE.S(OFFSET(HOMECELL,MATCH($B$3,DateRange,0)-1,MATCH($A42,DataStreams,0)-1):OFFSET(HOMECELL,MATCH($B$4,DateRange,0)-1,MATCH($A42,DataStreams,0)-1),OFFSET(HOMECELL,MATCH($B$3,DateRange,0)-1,MATCH(K$6,DataStreams,0)-1):OFFSET(HOMECELL,MATCH($B$4,DateRange,0)-1,MATCH(K$6,DataStreams,0)-1)),"")</f>
        <v>2.960910783738236E-3</v>
      </c>
      <c r="L42" s="233">
        <f ca="1">_xlfn.IFNA(_xlfn.COVARIANCE.S(OFFSET(HOMECELL,MATCH($B$3,DateRange,0)-1,MATCH($A42,DataStreams,0)-1):OFFSET(HOMECELL,MATCH($B$4,DateRange,0)-1,MATCH($A42,DataStreams,0)-1),OFFSET(HOMECELL,MATCH($B$3,DateRange,0)-1,MATCH(L$6,DataStreams,0)-1):OFFSET(HOMECELL,MATCH($B$4,DateRange,0)-1,MATCH(L$6,DataStreams,0)-1)),"")</f>
        <v>2.1064314033680232E-3</v>
      </c>
      <c r="M42" s="233">
        <f ca="1">_xlfn.IFNA(_xlfn.COVARIANCE.S(OFFSET(HOMECELL,MATCH($B$3,DateRange,0)-1,MATCH($A42,DataStreams,0)-1):OFFSET(HOMECELL,MATCH($B$4,DateRange,0)-1,MATCH($A42,DataStreams,0)-1),OFFSET(HOMECELL,MATCH($B$3,DateRange,0)-1,MATCH(M$6,DataStreams,0)-1):OFFSET(HOMECELL,MATCH($B$4,DateRange,0)-1,MATCH(M$6,DataStreams,0)-1)),"")</f>
        <v>2.9987030369796534E-3</v>
      </c>
      <c r="N42" s="233">
        <f ca="1">_xlfn.IFNA(_xlfn.COVARIANCE.S(OFFSET(HOMECELL,MATCH($B$3,DateRange,0)-1,MATCH($A42,DataStreams,0)-1):OFFSET(HOMECELL,MATCH($B$4,DateRange,0)-1,MATCH($A42,DataStreams,0)-1),OFFSET(HOMECELL,MATCH($B$3,DateRange,0)-1,MATCH(N$6,DataStreams,0)-1):OFFSET(HOMECELL,MATCH($B$4,DateRange,0)-1,MATCH(N$6,DataStreams,0)-1)),"")</f>
        <v>3.5127716846811213E-3</v>
      </c>
      <c r="O42" s="233">
        <f ca="1">_xlfn.IFNA(_xlfn.COVARIANCE.S(OFFSET(HOMECELL,MATCH($B$3,DateRange,0)-1,MATCH($A42,DataStreams,0)-1):OFFSET(HOMECELL,MATCH($B$4,DateRange,0)-1,MATCH($A42,DataStreams,0)-1),OFFSET(HOMECELL,MATCH($B$3,DateRange,0)-1,MATCH(O$6,DataStreams,0)-1):OFFSET(HOMECELL,MATCH($B$4,DateRange,0)-1,MATCH(O$6,DataStreams,0)-1)),"")</f>
        <v>3.8347971269071966E-3</v>
      </c>
      <c r="P42" s="233">
        <f ca="1">_xlfn.IFNA(_xlfn.COVARIANCE.S(OFFSET(HOMECELL,MATCH($B$3,DateRange,0)-1,MATCH($A42,DataStreams,0)-1):OFFSET(HOMECELL,MATCH($B$4,DateRange,0)-1,MATCH($A42,DataStreams,0)-1),OFFSET(HOMECELL,MATCH($B$3,DateRange,0)-1,MATCH(P$6,DataStreams,0)-1):OFFSET(HOMECELL,MATCH($B$4,DateRange,0)-1,MATCH(P$6,DataStreams,0)-1)),"")</f>
        <v>2.7951805624716595E-3</v>
      </c>
      <c r="Q42" s="233">
        <f ca="1">_xlfn.IFNA(_xlfn.COVARIANCE.S(OFFSET(HOMECELL,MATCH($B$3,DateRange,0)-1,MATCH($A42,DataStreams,0)-1):OFFSET(HOMECELL,MATCH($B$4,DateRange,0)-1,MATCH($A42,DataStreams,0)-1),OFFSET(HOMECELL,MATCH($B$3,DateRange,0)-1,MATCH(Q$6,DataStreams,0)-1):OFFSET(HOMECELL,MATCH($B$4,DateRange,0)-1,MATCH(Q$6,DataStreams,0)-1)),"")</f>
        <v>5.28754008237344E-3</v>
      </c>
      <c r="R42" s="233">
        <f ca="1">_xlfn.IFNA(_xlfn.COVARIANCE.S(OFFSET(HOMECELL,MATCH($B$3,DateRange,0)-1,MATCH($A42,DataStreams,0)-1):OFFSET(HOMECELL,MATCH($B$4,DateRange,0)-1,MATCH($A42,DataStreams,0)-1),OFFSET(HOMECELL,MATCH($B$3,DateRange,0)-1,MATCH(R$6,DataStreams,0)-1):OFFSET(HOMECELL,MATCH($B$4,DateRange,0)-1,MATCH(R$6,DataStreams,0)-1)),"")</f>
        <v>1.5648851330370814E-3</v>
      </c>
      <c r="S42" s="233">
        <f ca="1">_xlfn.IFNA(_xlfn.COVARIANCE.S(OFFSET(HOMECELL,MATCH($B$3,DateRange,0)-1,MATCH($A42,DataStreams,0)-1):OFFSET(HOMECELL,MATCH($B$4,DateRange,0)-1,MATCH($A42,DataStreams,0)-1),OFFSET(HOMECELL,MATCH($B$3,DateRange,0)-1,MATCH(S$6,DataStreams,0)-1):OFFSET(HOMECELL,MATCH($B$4,DateRange,0)-1,MATCH(S$6,DataStreams,0)-1)),"")</f>
        <v>1.6426751707862555E-3</v>
      </c>
      <c r="T42" s="233">
        <f ca="1">_xlfn.IFNA(_xlfn.COVARIANCE.S(OFFSET(HOMECELL,MATCH($B$3,DateRange,0)-1,MATCH($A42,DataStreams,0)-1):OFFSET(HOMECELL,MATCH($B$4,DateRange,0)-1,MATCH($A42,DataStreams,0)-1),OFFSET(HOMECELL,MATCH($B$3,DateRange,0)-1,MATCH(T$6,DataStreams,0)-1):OFFSET(HOMECELL,MATCH($B$4,DateRange,0)-1,MATCH(T$6,DataStreams,0)-1)),"")</f>
        <v>2.1302988628646457E-3</v>
      </c>
      <c r="U42" s="233">
        <f ca="1">_xlfn.IFNA(_xlfn.COVARIANCE.S(OFFSET(HOMECELL,MATCH($B$3,DateRange,0)-1,MATCH($A42,DataStreams,0)-1):OFFSET(HOMECELL,MATCH($B$4,DateRange,0)-1,MATCH($A42,DataStreams,0)-1),OFFSET(HOMECELL,MATCH($B$3,DateRange,0)-1,MATCH(U$6,DataStreams,0)-1):OFFSET(HOMECELL,MATCH($B$4,DateRange,0)-1,MATCH(U$6,DataStreams,0)-1)),"")</f>
        <v>1.5381699627563309E-3</v>
      </c>
      <c r="V42" s="233">
        <f ca="1">_xlfn.IFNA(_xlfn.COVARIANCE.S(OFFSET(HOMECELL,MATCH($B$3,DateRange,0)-1,MATCH($A42,DataStreams,0)-1):OFFSET(HOMECELL,MATCH($B$4,DateRange,0)-1,MATCH($A42,DataStreams,0)-1),OFFSET(HOMECELL,MATCH($B$3,DateRange,0)-1,MATCH(V$6,DataStreams,0)-1):OFFSET(HOMECELL,MATCH($B$4,DateRange,0)-1,MATCH(V$6,DataStreams,0)-1)),"")</f>
        <v>3.1474221486232604E-3</v>
      </c>
      <c r="W42" s="233">
        <f ca="1">_xlfn.IFNA(_xlfn.COVARIANCE.S(OFFSET(HOMECELL,MATCH($B$3,DateRange,0)-1,MATCH($A42,DataStreams,0)-1):OFFSET(HOMECELL,MATCH($B$4,DateRange,0)-1,MATCH($A42,DataStreams,0)-1),OFFSET(HOMECELL,MATCH($B$3,DateRange,0)-1,MATCH(W$6,DataStreams,0)-1):OFFSET(HOMECELL,MATCH($B$4,DateRange,0)-1,MATCH(W$6,DataStreams,0)-1)),"")</f>
        <v>2.305511899018287E-3</v>
      </c>
      <c r="X42" s="233">
        <f ca="1">_xlfn.IFNA(_xlfn.COVARIANCE.S(OFFSET(HOMECELL,MATCH($B$3,DateRange,0)-1,MATCH($A42,DataStreams,0)-1):OFFSET(HOMECELL,MATCH($B$4,DateRange,0)-1,MATCH($A42,DataStreams,0)-1),OFFSET(HOMECELL,MATCH($B$3,DateRange,0)-1,MATCH(X$6,DataStreams,0)-1):OFFSET(HOMECELL,MATCH($B$4,DateRange,0)-1,MATCH(X$6,DataStreams,0)-1)),"")</f>
        <v>3.0050856916273294E-3</v>
      </c>
      <c r="Y42" s="233">
        <f ca="1">_xlfn.IFNA(_xlfn.COVARIANCE.S(OFFSET(HOMECELL,MATCH($B$3,DateRange,0)-1,MATCH($A42,DataStreams,0)-1):OFFSET(HOMECELL,MATCH($B$4,DateRange,0)-1,MATCH($A42,DataStreams,0)-1),OFFSET(HOMECELL,MATCH($B$3,DateRange,0)-1,MATCH(Y$6,DataStreams,0)-1):OFFSET(HOMECELL,MATCH($B$4,DateRange,0)-1,MATCH(Y$6,DataStreams,0)-1)),"")</f>
        <v>3.7190330378598217E-3</v>
      </c>
      <c r="Z42" s="233">
        <f ca="1">_xlfn.IFNA(_xlfn.COVARIANCE.S(OFFSET(HOMECELL,MATCH($B$3,DateRange,0)-1,MATCH($A42,DataStreams,0)-1):OFFSET(HOMECELL,MATCH($B$4,DateRange,0)-1,MATCH($A42,DataStreams,0)-1),OFFSET(HOMECELL,MATCH($B$3,DateRange,0)-1,MATCH(Z$6,DataStreams,0)-1):OFFSET(HOMECELL,MATCH($B$4,DateRange,0)-1,MATCH(Z$6,DataStreams,0)-1)),"")</f>
        <v>1.836383899354627E-3</v>
      </c>
      <c r="AA42" s="233">
        <f ca="1">_xlfn.IFNA(_xlfn.COVARIANCE.S(OFFSET(HOMECELL,MATCH($B$3,DateRange,0)-1,MATCH($A42,DataStreams,0)-1):OFFSET(HOMECELL,MATCH($B$4,DateRange,0)-1,MATCH($A42,DataStreams,0)-1),OFFSET(HOMECELL,MATCH($B$3,DateRange,0)-1,MATCH(AA$6,DataStreams,0)-1):OFFSET(HOMECELL,MATCH($B$4,DateRange,0)-1,MATCH(AA$6,DataStreams,0)-1)),"")</f>
        <v>2.1708910571616815E-3</v>
      </c>
      <c r="AB42" s="233">
        <f ca="1">_xlfn.IFNA(_xlfn.COVARIANCE.S(OFFSET(HOMECELL,MATCH($B$3,DateRange,0)-1,MATCH($A42,DataStreams,0)-1):OFFSET(HOMECELL,MATCH($B$4,DateRange,0)-1,MATCH($A42,DataStreams,0)-1),OFFSET(HOMECELL,MATCH($B$3,DateRange,0)-1,MATCH(AB$6,DataStreams,0)-1):OFFSET(HOMECELL,MATCH($B$4,DateRange,0)-1,MATCH(AB$6,DataStreams,0)-1)),"")</f>
        <v>7.9039184499688918E-4</v>
      </c>
      <c r="AC42" s="233">
        <f ca="1">_xlfn.IFNA(_xlfn.COVARIANCE.S(OFFSET(HOMECELL,MATCH($B$3,DateRange,0)-1,MATCH($A42,DataStreams,0)-1):OFFSET(HOMECELL,MATCH($B$4,DateRange,0)-1,MATCH($A42,DataStreams,0)-1),OFFSET(HOMECELL,MATCH($B$3,DateRange,0)-1,MATCH(AC$6,DataStreams,0)-1):OFFSET(HOMECELL,MATCH($B$4,DateRange,0)-1,MATCH(AC$6,DataStreams,0)-1)),"")</f>
        <v>3.3831741266075045E-3</v>
      </c>
      <c r="AD42" s="233">
        <f ca="1">_xlfn.IFNA(_xlfn.COVARIANCE.S(OFFSET(HOMECELL,MATCH($B$3,DateRange,0)-1,MATCH($A42,DataStreams,0)-1):OFFSET(HOMECELL,MATCH($B$4,DateRange,0)-1,MATCH($A42,DataStreams,0)-1),OFFSET(HOMECELL,MATCH($B$3,DateRange,0)-1,MATCH(AD$6,DataStreams,0)-1):OFFSET(HOMECELL,MATCH($B$4,DateRange,0)-1,MATCH(AD$6,DataStreams,0)-1)),"")</f>
        <v>8.1441601562494068E-4</v>
      </c>
      <c r="AE42" s="233">
        <f ca="1">_xlfn.IFNA(_xlfn.COVARIANCE.S(OFFSET(HOMECELL,MATCH($B$3,DateRange,0)-1,MATCH($A42,DataStreams,0)-1):OFFSET(HOMECELL,MATCH($B$4,DateRange,0)-1,MATCH($A42,DataStreams,0)-1),OFFSET(HOMECELL,MATCH($B$3,DateRange,0)-1,MATCH(AE$6,DataStreams,0)-1):OFFSET(HOMECELL,MATCH($B$4,DateRange,0)-1,MATCH(AE$6,DataStreams,0)-1)),"")</f>
        <v>2.3242472231080097E-3</v>
      </c>
      <c r="AF42" s="233">
        <f ca="1">_xlfn.IFNA(_xlfn.COVARIANCE.S(OFFSET(HOMECELL,MATCH($B$3,DateRange,0)-1,MATCH($A42,DataStreams,0)-1):OFFSET(HOMECELL,MATCH($B$4,DateRange,0)-1,MATCH($A42,DataStreams,0)-1),OFFSET(HOMECELL,MATCH($B$3,DateRange,0)-1,MATCH(AF$6,DataStreams,0)-1):OFFSET(HOMECELL,MATCH($B$4,DateRange,0)-1,MATCH(AF$6,DataStreams,0)-1)),"")</f>
        <v>2.1998998651054087E-3</v>
      </c>
      <c r="AG42" s="233">
        <f ca="1">_xlfn.IFNA(_xlfn.COVARIANCE.S(OFFSET(HOMECELL,MATCH($B$3,DateRange,0)-1,MATCH($A42,DataStreams,0)-1):OFFSET(HOMECELL,MATCH($B$4,DateRange,0)-1,MATCH($A42,DataStreams,0)-1),OFFSET(HOMECELL,MATCH($B$3,DateRange,0)-1,MATCH(AG$6,DataStreams,0)-1):OFFSET(HOMECELL,MATCH($B$4,DateRange,0)-1,MATCH(AG$6,DataStreams,0)-1)),"")</f>
        <v>1.5778215209829804E-3</v>
      </c>
      <c r="AH42" s="233">
        <f ca="1">_xlfn.IFNA(_xlfn.COVARIANCE.S(OFFSET(HOMECELL,MATCH($B$3,DateRange,0)-1,MATCH($A42,DataStreams,0)-1):OFFSET(HOMECELL,MATCH($B$4,DateRange,0)-1,MATCH($A42,DataStreams,0)-1),OFFSET(HOMECELL,MATCH($B$3,DateRange,0)-1,MATCH(AH$6,DataStreams,0)-1):OFFSET(HOMECELL,MATCH($B$4,DateRange,0)-1,MATCH(AH$6,DataStreams,0)-1)),"")</f>
        <v>2.8943857215968072E-3</v>
      </c>
      <c r="AI42" s="233">
        <f ca="1">_xlfn.IFNA(_xlfn.COVARIANCE.S(OFFSET(HOMECELL,MATCH($B$3,DateRange,0)-1,MATCH($A42,DataStreams,0)-1):OFFSET(HOMECELL,MATCH($B$4,DateRange,0)-1,MATCH($A42,DataStreams,0)-1),OFFSET(HOMECELL,MATCH($B$3,DateRange,0)-1,MATCH(AI$6,DataStreams,0)-1):OFFSET(HOMECELL,MATCH($B$4,DateRange,0)-1,MATCH(AI$6,DataStreams,0)-1)),"")</f>
        <v>3.7765845611862454E-3</v>
      </c>
      <c r="AJ42" s="233">
        <f ca="1">_xlfn.IFNA(_xlfn.COVARIANCE.S(OFFSET(HOMECELL,MATCH($B$3,DateRange,0)-1,MATCH($A42,DataStreams,0)-1):OFFSET(HOMECELL,MATCH($B$4,DateRange,0)-1,MATCH($A42,DataStreams,0)-1),OFFSET(HOMECELL,MATCH($B$3,DateRange,0)-1,MATCH(AJ$6,DataStreams,0)-1):OFFSET(HOMECELL,MATCH($B$4,DateRange,0)-1,MATCH(AJ$6,DataStreams,0)-1)),"")</f>
        <v>3.6395937557543645E-3</v>
      </c>
      <c r="AK42" s="233">
        <f ca="1">_xlfn.IFNA(_xlfn.COVARIANCE.S(OFFSET(HOMECELL,MATCH($B$3,DateRange,0)-1,MATCH($A42,DataStreams,0)-1):OFFSET(HOMECELL,MATCH($B$4,DateRange,0)-1,MATCH($A42,DataStreams,0)-1),OFFSET(HOMECELL,MATCH($B$3,DateRange,0)-1,MATCH(AK$6,DataStreams,0)-1):OFFSET(HOMECELL,MATCH($B$4,DateRange,0)-1,MATCH(AK$6,DataStreams,0)-1)),"")</f>
        <v>2.2998419187334014E-3</v>
      </c>
      <c r="AL42" s="233">
        <f ca="1">_xlfn.IFNA(_xlfn.COVARIANCE.S(OFFSET(HOMECELL,MATCH($B$3,DateRange,0)-1,MATCH($A42,DataStreams,0)-1):OFFSET(HOMECELL,MATCH($B$4,DateRange,0)-1,MATCH($A42,DataStreams,0)-1),OFFSET(HOMECELL,MATCH($B$3,DateRange,0)-1,MATCH(AL$6,DataStreams,0)-1):OFFSET(HOMECELL,MATCH($B$4,DateRange,0)-1,MATCH(AL$6,DataStreams,0)-1)),"")</f>
        <v>3.4218996709004567E-3</v>
      </c>
      <c r="AM42" s="233">
        <f ca="1">_xlfn.IFNA(_xlfn.COVARIANCE.S(OFFSET(HOMECELL,MATCH($B$3,DateRange,0)-1,MATCH($A42,DataStreams,0)-1):OFFSET(HOMECELL,MATCH($B$4,DateRange,0)-1,MATCH($A42,DataStreams,0)-1),OFFSET(HOMECELL,MATCH($B$3,DateRange,0)-1,MATCH(AM$6,DataStreams,0)-1):OFFSET(HOMECELL,MATCH($B$4,DateRange,0)-1,MATCH(AM$6,DataStreams,0)-1)),"")</f>
        <v>2.3228344318292765E-3</v>
      </c>
      <c r="AN42" s="233">
        <f ca="1">_xlfn.IFNA(_xlfn.COVARIANCE.S(OFFSET(HOMECELL,MATCH($B$3,DateRange,0)-1,MATCH($A42,DataStreams,0)-1):OFFSET(HOMECELL,MATCH($B$4,DateRange,0)-1,MATCH($A42,DataStreams,0)-1),OFFSET(HOMECELL,MATCH($B$3,DateRange,0)-1,MATCH(AN$6,DataStreams,0)-1):OFFSET(HOMECELL,MATCH($B$4,DateRange,0)-1,MATCH(AN$6,DataStreams,0)-1)),"")</f>
        <v>2.9745506701622168E-3</v>
      </c>
      <c r="AO42" s="233">
        <f ca="1">_xlfn.IFNA(_xlfn.COVARIANCE.S(OFFSET(HOMECELL,MATCH($B$3,DateRange,0)-1,MATCH($A42,DataStreams,0)-1):OFFSET(HOMECELL,MATCH($B$4,DateRange,0)-1,MATCH($A42,DataStreams,0)-1),OFFSET(HOMECELL,MATCH($B$3,DateRange,0)-1,MATCH(AO$6,DataStreams,0)-1):OFFSET(HOMECELL,MATCH($B$4,DateRange,0)-1,MATCH(AO$6,DataStreams,0)-1)),"")</f>
        <v>2.0010814367728007E-3</v>
      </c>
      <c r="AP42" s="233">
        <f ca="1">_xlfn.IFNA(_xlfn.COVARIANCE.S(OFFSET(HOMECELL,MATCH($B$3,DateRange,0)-1,MATCH($A42,DataStreams,0)-1):OFFSET(HOMECELL,MATCH($B$4,DateRange,0)-1,MATCH($A42,DataStreams,0)-1),OFFSET(HOMECELL,MATCH($B$3,DateRange,0)-1,MATCH(AP$6,DataStreams,0)-1):OFFSET(HOMECELL,MATCH($B$4,DateRange,0)-1,MATCH(AP$6,DataStreams,0)-1)),"")</f>
        <v>3.699021897065074E-3</v>
      </c>
      <c r="AQ42" s="233" t="str">
        <f ca="1">_xlfn.IFNA(_xlfn.COVARIANCE.S(OFFSET(HOMECELL,MATCH($B$3,DateRange,0)-1,MATCH($A42,DataStreams,0)-1):OFFSET(HOMECELL,MATCH($B$4,DateRange,0)-1,MATCH($A42,DataStreams,0)-1),OFFSET(HOMECELL,MATCH($B$3,DateRange,0)-1,MATCH(AQ$6,DataStreams,0)-1):OFFSET(HOMECELL,MATCH($B$4,DateRange,0)-1,MATCH(AQ$6,DataStreams,0)-1)),"")</f>
        <v/>
      </c>
      <c r="AR42" s="233" t="str">
        <f ca="1">_xlfn.IFNA(_xlfn.COVARIANCE.S(OFFSET(HOMECELL,MATCH($B$3,DateRange,0)-1,MATCH($A42,DataStreams,0)-1):OFFSET(HOMECELL,MATCH($B$4,DateRange,0)-1,MATCH($A42,DataStreams,0)-1),OFFSET(HOMECELL,MATCH($B$3,DateRange,0)-1,MATCH(AR$6,DataStreams,0)-1):OFFSET(HOMECELL,MATCH($B$4,DateRange,0)-1,MATCH(AR$6,DataStreams,0)-1)),"")</f>
        <v/>
      </c>
      <c r="AS42" s="233" t="str">
        <f ca="1">_xlfn.IFNA(_xlfn.COVARIANCE.S(OFFSET(HOMECELL,MATCH($B$3,DateRange,0)-1,MATCH($A42,DataStreams,0)-1):OFFSET(HOMECELL,MATCH($B$4,DateRange,0)-1,MATCH($A42,DataStreams,0)-1),OFFSET(HOMECELL,MATCH($B$3,DateRange,0)-1,MATCH(AS$6,DataStreams,0)-1):OFFSET(HOMECELL,MATCH($B$4,DateRange,0)-1,MATCH(AS$6,DataStreams,0)-1)),"")</f>
        <v/>
      </c>
      <c r="AT42" s="233" t="str">
        <f ca="1">_xlfn.IFNA(_xlfn.COVARIANCE.S(OFFSET(HOMECELL,MATCH($B$3,DateRange,0)-1,MATCH($A42,DataStreams,0)-1):OFFSET(HOMECELL,MATCH($B$4,DateRange,0)-1,MATCH($A42,DataStreams,0)-1),OFFSET(HOMECELL,MATCH($B$3,DateRange,0)-1,MATCH(AT$6,DataStreams,0)-1):OFFSET(HOMECELL,MATCH($B$4,DateRange,0)-1,MATCH(AT$6,DataStreams,0)-1)),"")</f>
        <v/>
      </c>
      <c r="AU42" s="233" t="str">
        <f ca="1">_xlfn.IFNA(_xlfn.COVARIANCE.S(OFFSET(HOMECELL,MATCH($B$3,DateRange,0)-1,MATCH($A42,DataStreams,0)-1):OFFSET(HOMECELL,MATCH($B$4,DateRange,0)-1,MATCH($A42,DataStreams,0)-1),OFFSET(HOMECELL,MATCH($B$3,DateRange,0)-1,MATCH(AU$6,DataStreams,0)-1):OFFSET(HOMECELL,MATCH($B$4,DateRange,0)-1,MATCH(AU$6,DataStreams,0)-1)),"")</f>
        <v/>
      </c>
      <c r="AV42" s="233" t="str">
        <f ca="1">_xlfn.IFNA(_xlfn.COVARIANCE.S(OFFSET(HOMECELL,MATCH($B$3,DateRange,0)-1,MATCH($A42,DataStreams,0)-1):OFFSET(HOMECELL,MATCH($B$4,DateRange,0)-1,MATCH($A42,DataStreams,0)-1),OFFSET(HOMECELL,MATCH($B$3,DateRange,0)-1,MATCH(AV$6,DataStreams,0)-1):OFFSET(HOMECELL,MATCH($B$4,DateRange,0)-1,MATCH(AV$6,DataStreams,0)-1)),"")</f>
        <v/>
      </c>
      <c r="AW42" s="233" t="str">
        <f ca="1">_xlfn.IFNA(_xlfn.COVARIANCE.S(OFFSET(HOMECELL,MATCH($B$3,DateRange,0)-1,MATCH($A42,DataStreams,0)-1):OFFSET(HOMECELL,MATCH($B$4,DateRange,0)-1,MATCH($A42,DataStreams,0)-1),OFFSET(HOMECELL,MATCH($B$3,DateRange,0)-1,MATCH(AW$6,DataStreams,0)-1):OFFSET(HOMECELL,MATCH($B$4,DateRange,0)-1,MATCH(AW$6,DataStreams,0)-1)),"")</f>
        <v/>
      </c>
      <c r="AX42" s="233" t="str">
        <f ca="1">_xlfn.IFNA(_xlfn.COVARIANCE.S(OFFSET(HOMECELL,MATCH($B$3,DateRange,0)-1,MATCH($A42,DataStreams,0)-1):OFFSET(HOMECELL,MATCH($B$4,DateRange,0)-1,MATCH($A42,DataStreams,0)-1),OFFSET(HOMECELL,MATCH($B$3,DateRange,0)-1,MATCH(AX$6,DataStreams,0)-1):OFFSET(HOMECELL,MATCH($B$4,DateRange,0)-1,MATCH(AX$6,DataStreams,0)-1)),"")</f>
        <v/>
      </c>
      <c r="AY42" s="233" t="str">
        <f ca="1">_xlfn.IFNA(_xlfn.COVARIANCE.S(OFFSET(HOMECELL,MATCH($B$3,DateRange,0)-1,MATCH($A42,DataStreams,0)-1):OFFSET(HOMECELL,MATCH($B$4,DateRange,0)-1,MATCH($A42,DataStreams,0)-1),OFFSET(HOMECELL,MATCH($B$3,DateRange,0)-1,MATCH(AY$6,DataStreams,0)-1):OFFSET(HOMECELL,MATCH($B$4,DateRange,0)-1,MATCH(AY$6,DataStreams,0)-1)),"")</f>
        <v/>
      </c>
      <c r="AZ42" s="233" t="str">
        <f ca="1">_xlfn.IFNA(_xlfn.COVARIANCE.S(OFFSET(HOMECELL,MATCH($B$3,DateRange,0)-1,MATCH($A42,DataStreams,0)-1):OFFSET(HOMECELL,MATCH($B$4,DateRange,0)-1,MATCH($A42,DataStreams,0)-1),OFFSET(HOMECELL,MATCH($B$3,DateRange,0)-1,MATCH(AZ$6,DataStreams,0)-1):OFFSET(HOMECELL,MATCH($B$4,DateRange,0)-1,MATCH(AZ$6,DataStreams,0)-1)),"")</f>
        <v/>
      </c>
      <c r="BA42" s="233" t="str">
        <f ca="1">_xlfn.IFNA(_xlfn.COVARIANCE.S(OFFSET(HOMECELL,MATCH($B$3,DateRange,0)-1,MATCH($A42,DataStreams,0)-1):OFFSET(HOMECELL,MATCH($B$4,DateRange,0)-1,MATCH($A42,DataStreams,0)-1),OFFSET(HOMECELL,MATCH($B$3,DateRange,0)-1,MATCH(BA$6,DataStreams,0)-1):OFFSET(HOMECELL,MATCH($B$4,DateRange,0)-1,MATCH(BA$6,DataStreams,0)-1)),"")</f>
        <v/>
      </c>
      <c r="BB42" s="233" t="str">
        <f ca="1">_xlfn.IFNA(_xlfn.COVARIANCE.S(OFFSET(HOMECELL,MATCH($B$3,DateRange,0)-1,MATCH($A42,DataStreams,0)-1):OFFSET(HOMECELL,MATCH($B$4,DateRange,0)-1,MATCH($A42,DataStreams,0)-1),OFFSET(HOMECELL,MATCH($B$3,DateRange,0)-1,MATCH(BB$6,DataStreams,0)-1):OFFSET(HOMECELL,MATCH($B$4,DateRange,0)-1,MATCH(BB$6,DataStreams,0)-1)),"")</f>
        <v/>
      </c>
      <c r="BC42" s="236"/>
    </row>
    <row r="43" spans="1:55">
      <c r="A43" s="239" t="str">
        <f ca="1"/>
        <v>HWM</v>
      </c>
      <c r="B43" s="233">
        <f ca="1">_xlfn.IFNA(_xlfn.COVARIANCE.S(OFFSET(HOMECELL,MATCH($B$3,DateRange,0)-1,MATCH($A43,DataStreams,0)-1):OFFSET(HOMECELL,MATCH($B$4,DateRange,0)-1,MATCH($A43,DataStreams,0)-1),OFFSET(HOMECELL,MATCH($B$3,DateRange,0)-1,MATCH(B$6,DataStreams,0)-1):OFFSET(HOMECELL,MATCH($B$4,DateRange,0)-1,MATCH(B$6,DataStreams,0)-1)),"")</f>
        <v>2.802423417069361E-5</v>
      </c>
      <c r="C43" s="233">
        <f ca="1">_xlfn.IFNA(_xlfn.COVARIANCE.S(OFFSET(HOMECELL,MATCH($B$3,DateRange,0)-1,MATCH($A43,DataStreams,0)-1):OFFSET(HOMECELL,MATCH($B$4,DateRange,0)-1,MATCH($A43,DataStreams,0)-1),OFFSET(HOMECELL,MATCH($B$3,DateRange,0)-1,MATCH(C$6,DataStreams,0)-1):OFFSET(HOMECELL,MATCH($B$4,DateRange,0)-1,MATCH(C$6,DataStreams,0)-1)),"")</f>
        <v>3.1625423853690526E-3</v>
      </c>
      <c r="D43" s="233">
        <f ca="1">_xlfn.IFNA(_xlfn.COVARIANCE.S(OFFSET(HOMECELL,MATCH($B$3,DateRange,0)-1,MATCH($A43,DataStreams,0)-1):OFFSET(HOMECELL,MATCH($B$4,DateRange,0)-1,MATCH($A43,DataStreams,0)-1),OFFSET(HOMECELL,MATCH($B$3,DateRange,0)-1,MATCH(D$6,DataStreams,0)-1):OFFSET(HOMECELL,MATCH($B$4,DateRange,0)-1,MATCH(D$6,DataStreams,0)-1)),"")</f>
        <v>4.3063521793231052E-3</v>
      </c>
      <c r="E43" s="233">
        <f ca="1">_xlfn.IFNA(_xlfn.COVARIANCE.S(OFFSET(HOMECELL,MATCH($B$3,DateRange,0)-1,MATCH($A43,DataStreams,0)-1):OFFSET(HOMECELL,MATCH($B$4,DateRange,0)-1,MATCH($A43,DataStreams,0)-1),OFFSET(HOMECELL,MATCH($B$3,DateRange,0)-1,MATCH(E$6,DataStreams,0)-1):OFFSET(HOMECELL,MATCH($B$4,DateRange,0)-1,MATCH(E$6,DataStreams,0)-1)),"")</f>
        <v>3.8675278171301443E-3</v>
      </c>
      <c r="F43" s="233">
        <f ca="1">_xlfn.IFNA(_xlfn.COVARIANCE.S(OFFSET(HOMECELL,MATCH($B$3,DateRange,0)-1,MATCH($A43,DataStreams,0)-1):OFFSET(HOMECELL,MATCH($B$4,DateRange,0)-1,MATCH($A43,DataStreams,0)-1),OFFSET(HOMECELL,MATCH($B$3,DateRange,0)-1,MATCH(F$6,DataStreams,0)-1):OFFSET(HOMECELL,MATCH($B$4,DateRange,0)-1,MATCH(F$6,DataStreams,0)-1)),"")</f>
        <v>4.0873670727201846E-3</v>
      </c>
      <c r="G43" s="233">
        <f ca="1">_xlfn.IFNA(_xlfn.COVARIANCE.S(OFFSET(HOMECELL,MATCH($B$3,DateRange,0)-1,MATCH($A43,DataStreams,0)-1):OFFSET(HOMECELL,MATCH($B$4,DateRange,0)-1,MATCH($A43,DataStreams,0)-1),OFFSET(HOMECELL,MATCH($B$3,DateRange,0)-1,MATCH(G$6,DataStreams,0)-1):OFFSET(HOMECELL,MATCH($B$4,DateRange,0)-1,MATCH(G$6,DataStreams,0)-1)),"")</f>
        <v>3.202606241706455E-3</v>
      </c>
      <c r="H43" s="233">
        <f ca="1">_xlfn.IFNA(_xlfn.COVARIANCE.S(OFFSET(HOMECELL,MATCH($B$3,DateRange,0)-1,MATCH($A43,DataStreams,0)-1):OFFSET(HOMECELL,MATCH($B$4,DateRange,0)-1,MATCH($A43,DataStreams,0)-1),OFFSET(HOMECELL,MATCH($B$3,DateRange,0)-1,MATCH(H$6,DataStreams,0)-1):OFFSET(HOMECELL,MATCH($B$4,DateRange,0)-1,MATCH(H$6,DataStreams,0)-1)),"")</f>
        <v>2.1656322859697056E-3</v>
      </c>
      <c r="I43" s="233">
        <f ca="1">_xlfn.IFNA(_xlfn.COVARIANCE.S(OFFSET(HOMECELL,MATCH($B$3,DateRange,0)-1,MATCH($A43,DataStreams,0)-1):OFFSET(HOMECELL,MATCH($B$4,DateRange,0)-1,MATCH($A43,DataStreams,0)-1),OFFSET(HOMECELL,MATCH($B$3,DateRange,0)-1,MATCH(I$6,DataStreams,0)-1):OFFSET(HOMECELL,MATCH($B$4,DateRange,0)-1,MATCH(I$6,DataStreams,0)-1)),"")</f>
        <v>2.8649355669249409E-3</v>
      </c>
      <c r="J43" s="233">
        <f ca="1">_xlfn.IFNA(_xlfn.COVARIANCE.S(OFFSET(HOMECELL,MATCH($B$3,DateRange,0)-1,MATCH($A43,DataStreams,0)-1):OFFSET(HOMECELL,MATCH($B$4,DateRange,0)-1,MATCH($A43,DataStreams,0)-1),OFFSET(HOMECELL,MATCH($B$3,DateRange,0)-1,MATCH(J$6,DataStreams,0)-1):OFFSET(HOMECELL,MATCH($B$4,DateRange,0)-1,MATCH(J$6,DataStreams,0)-1)),"")</f>
        <v>4.1679118022113553E-3</v>
      </c>
      <c r="K43" s="233">
        <f ca="1">_xlfn.IFNA(_xlfn.COVARIANCE.S(OFFSET(HOMECELL,MATCH($B$3,DateRange,0)-1,MATCH($A43,DataStreams,0)-1):OFFSET(HOMECELL,MATCH($B$4,DateRange,0)-1,MATCH($A43,DataStreams,0)-1),OFFSET(HOMECELL,MATCH($B$3,DateRange,0)-1,MATCH(K$6,DataStreams,0)-1):OFFSET(HOMECELL,MATCH($B$4,DateRange,0)-1,MATCH(K$6,DataStreams,0)-1)),"")</f>
        <v>3.3810413713156883E-3</v>
      </c>
      <c r="L43" s="233">
        <f ca="1">_xlfn.IFNA(_xlfn.COVARIANCE.S(OFFSET(HOMECELL,MATCH($B$3,DateRange,0)-1,MATCH($A43,DataStreams,0)-1):OFFSET(HOMECELL,MATCH($B$4,DateRange,0)-1,MATCH($A43,DataStreams,0)-1),OFFSET(HOMECELL,MATCH($B$3,DateRange,0)-1,MATCH(L$6,DataStreams,0)-1):OFFSET(HOMECELL,MATCH($B$4,DateRange,0)-1,MATCH(L$6,DataStreams,0)-1)),"")</f>
        <v>2.0065975667746391E-3</v>
      </c>
      <c r="M43" s="233">
        <f ca="1">_xlfn.IFNA(_xlfn.COVARIANCE.S(OFFSET(HOMECELL,MATCH($B$3,DateRange,0)-1,MATCH($A43,DataStreams,0)-1):OFFSET(HOMECELL,MATCH($B$4,DateRange,0)-1,MATCH($A43,DataStreams,0)-1),OFFSET(HOMECELL,MATCH($B$3,DateRange,0)-1,MATCH(M$6,DataStreams,0)-1):OFFSET(HOMECELL,MATCH($B$4,DateRange,0)-1,MATCH(M$6,DataStreams,0)-1)),"")</f>
        <v>1.4515719213117481E-3</v>
      </c>
      <c r="N43" s="233">
        <f ca="1">_xlfn.IFNA(_xlfn.COVARIANCE.S(OFFSET(HOMECELL,MATCH($B$3,DateRange,0)-1,MATCH($A43,DataStreams,0)-1):OFFSET(HOMECELL,MATCH($B$4,DateRange,0)-1,MATCH($A43,DataStreams,0)-1),OFFSET(HOMECELL,MATCH($B$3,DateRange,0)-1,MATCH(N$6,DataStreams,0)-1):OFFSET(HOMECELL,MATCH($B$4,DateRange,0)-1,MATCH(N$6,DataStreams,0)-1)),"")</f>
        <v>5.3595639020289406E-3</v>
      </c>
      <c r="O43" s="233">
        <f ca="1">_xlfn.IFNA(_xlfn.COVARIANCE.S(OFFSET(HOMECELL,MATCH($B$3,DateRange,0)-1,MATCH($A43,DataStreams,0)-1):OFFSET(HOMECELL,MATCH($B$4,DateRange,0)-1,MATCH($A43,DataStreams,0)-1),OFFSET(HOMECELL,MATCH($B$3,DateRange,0)-1,MATCH(O$6,DataStreams,0)-1):OFFSET(HOMECELL,MATCH($B$4,DateRange,0)-1,MATCH(O$6,DataStreams,0)-1)),"")</f>
        <v>4.3077744903307512E-3</v>
      </c>
      <c r="P43" s="233">
        <f ca="1">_xlfn.IFNA(_xlfn.COVARIANCE.S(OFFSET(HOMECELL,MATCH($B$3,DateRange,0)-1,MATCH($A43,DataStreams,0)-1):OFFSET(HOMECELL,MATCH($B$4,DateRange,0)-1,MATCH($A43,DataStreams,0)-1),OFFSET(HOMECELL,MATCH($B$3,DateRange,0)-1,MATCH(P$6,DataStreams,0)-1):OFFSET(HOMECELL,MATCH($B$4,DateRange,0)-1,MATCH(P$6,DataStreams,0)-1)),"")</f>
        <v>3.0269658370386909E-3</v>
      </c>
      <c r="Q43" s="233">
        <f ca="1">_xlfn.IFNA(_xlfn.COVARIANCE.S(OFFSET(HOMECELL,MATCH($B$3,DateRange,0)-1,MATCH($A43,DataStreams,0)-1):OFFSET(HOMECELL,MATCH($B$4,DateRange,0)-1,MATCH($A43,DataStreams,0)-1),OFFSET(HOMECELL,MATCH($B$3,DateRange,0)-1,MATCH(Q$6,DataStreams,0)-1):OFFSET(HOMECELL,MATCH($B$4,DateRange,0)-1,MATCH(Q$6,DataStreams,0)-1)),"")</f>
        <v>5.48650934200735E-3</v>
      </c>
      <c r="R43" s="233">
        <f ca="1">_xlfn.IFNA(_xlfn.COVARIANCE.S(OFFSET(HOMECELL,MATCH($B$3,DateRange,0)-1,MATCH($A43,DataStreams,0)-1):OFFSET(HOMECELL,MATCH($B$4,DateRange,0)-1,MATCH($A43,DataStreams,0)-1),OFFSET(HOMECELL,MATCH($B$3,DateRange,0)-1,MATCH(R$6,DataStreams,0)-1):OFFSET(HOMECELL,MATCH($B$4,DateRange,0)-1,MATCH(R$6,DataStreams,0)-1)),"")</f>
        <v>2.2639140255766468E-3</v>
      </c>
      <c r="S43" s="233">
        <f ca="1">_xlfn.IFNA(_xlfn.COVARIANCE.S(OFFSET(HOMECELL,MATCH($B$3,DateRange,0)-1,MATCH($A43,DataStreams,0)-1):OFFSET(HOMECELL,MATCH($B$4,DateRange,0)-1,MATCH($A43,DataStreams,0)-1),OFFSET(HOMECELL,MATCH($B$3,DateRange,0)-1,MATCH(S$6,DataStreams,0)-1):OFFSET(HOMECELL,MATCH($B$4,DateRange,0)-1,MATCH(S$6,DataStreams,0)-1)),"")</f>
        <v>2.6795642986915669E-3</v>
      </c>
      <c r="T43" s="233">
        <f ca="1">_xlfn.IFNA(_xlfn.COVARIANCE.S(OFFSET(HOMECELL,MATCH($B$3,DateRange,0)-1,MATCH($A43,DataStreams,0)-1):OFFSET(HOMECELL,MATCH($B$4,DateRange,0)-1,MATCH($A43,DataStreams,0)-1),OFFSET(HOMECELL,MATCH($B$3,DateRange,0)-1,MATCH(T$6,DataStreams,0)-1):OFFSET(HOMECELL,MATCH($B$4,DateRange,0)-1,MATCH(T$6,DataStreams,0)-1)),"")</f>
        <v>4.7806492719528393E-3</v>
      </c>
      <c r="U43" s="233">
        <f ca="1">_xlfn.IFNA(_xlfn.COVARIANCE.S(OFFSET(HOMECELL,MATCH($B$3,DateRange,0)-1,MATCH($A43,DataStreams,0)-1):OFFSET(HOMECELL,MATCH($B$4,DateRange,0)-1,MATCH($A43,DataStreams,0)-1),OFFSET(HOMECELL,MATCH($B$3,DateRange,0)-1,MATCH(U$6,DataStreams,0)-1):OFFSET(HOMECELL,MATCH($B$4,DateRange,0)-1,MATCH(U$6,DataStreams,0)-1)),"")</f>
        <v>1.6961069807140967E-3</v>
      </c>
      <c r="V43" s="233">
        <f ca="1">_xlfn.IFNA(_xlfn.COVARIANCE.S(OFFSET(HOMECELL,MATCH($B$3,DateRange,0)-1,MATCH($A43,DataStreams,0)-1):OFFSET(HOMECELL,MATCH($B$4,DateRange,0)-1,MATCH($A43,DataStreams,0)-1),OFFSET(HOMECELL,MATCH($B$3,DateRange,0)-1,MATCH(V$6,DataStreams,0)-1):OFFSET(HOMECELL,MATCH($B$4,DateRange,0)-1,MATCH(V$6,DataStreams,0)-1)),"")</f>
        <v>3.4666470740790903E-3</v>
      </c>
      <c r="W43" s="233">
        <f ca="1">_xlfn.IFNA(_xlfn.COVARIANCE.S(OFFSET(HOMECELL,MATCH($B$3,DateRange,0)-1,MATCH($A43,DataStreams,0)-1):OFFSET(HOMECELL,MATCH($B$4,DateRange,0)-1,MATCH($A43,DataStreams,0)-1),OFFSET(HOMECELL,MATCH($B$3,DateRange,0)-1,MATCH(W$6,DataStreams,0)-1):OFFSET(HOMECELL,MATCH($B$4,DateRange,0)-1,MATCH(W$6,DataStreams,0)-1)),"")</f>
        <v>3.44302224684608E-3</v>
      </c>
      <c r="X43" s="233">
        <f ca="1">_xlfn.IFNA(_xlfn.COVARIANCE.S(OFFSET(HOMECELL,MATCH($B$3,DateRange,0)-1,MATCH($A43,DataStreams,0)-1):OFFSET(HOMECELL,MATCH($B$4,DateRange,0)-1,MATCH($A43,DataStreams,0)-1),OFFSET(HOMECELL,MATCH($B$3,DateRange,0)-1,MATCH(X$6,DataStreams,0)-1):OFFSET(HOMECELL,MATCH($B$4,DateRange,0)-1,MATCH(X$6,DataStreams,0)-1)),"")</f>
        <v>4.2356060668593681E-3</v>
      </c>
      <c r="Y43" s="233">
        <f ca="1">_xlfn.IFNA(_xlfn.COVARIANCE.S(OFFSET(HOMECELL,MATCH($B$3,DateRange,0)-1,MATCH($A43,DataStreams,0)-1):OFFSET(HOMECELL,MATCH($B$4,DateRange,0)-1,MATCH($A43,DataStreams,0)-1),OFFSET(HOMECELL,MATCH($B$3,DateRange,0)-1,MATCH(Y$6,DataStreams,0)-1):OFFSET(HOMECELL,MATCH($B$4,DateRange,0)-1,MATCH(Y$6,DataStreams,0)-1)),"")</f>
        <v>3.28824936497053E-3</v>
      </c>
      <c r="Z43" s="233">
        <f ca="1">_xlfn.IFNA(_xlfn.COVARIANCE.S(OFFSET(HOMECELL,MATCH($B$3,DateRange,0)-1,MATCH($A43,DataStreams,0)-1):OFFSET(HOMECELL,MATCH($B$4,DateRange,0)-1,MATCH($A43,DataStreams,0)-1),OFFSET(HOMECELL,MATCH($B$3,DateRange,0)-1,MATCH(Z$6,DataStreams,0)-1):OFFSET(HOMECELL,MATCH($B$4,DateRange,0)-1,MATCH(Z$6,DataStreams,0)-1)),"")</f>
        <v>2.9581405083367409E-3</v>
      </c>
      <c r="AA43" s="233">
        <f ca="1">_xlfn.IFNA(_xlfn.COVARIANCE.S(OFFSET(HOMECELL,MATCH($B$3,DateRange,0)-1,MATCH($A43,DataStreams,0)-1):OFFSET(HOMECELL,MATCH($B$4,DateRange,0)-1,MATCH($A43,DataStreams,0)-1),OFFSET(HOMECELL,MATCH($B$3,DateRange,0)-1,MATCH(AA$6,DataStreams,0)-1):OFFSET(HOMECELL,MATCH($B$4,DateRange,0)-1,MATCH(AA$6,DataStreams,0)-1)),"")</f>
        <v>2.7460795480287021E-3</v>
      </c>
      <c r="AB43" s="233">
        <f ca="1">_xlfn.IFNA(_xlfn.COVARIANCE.S(OFFSET(HOMECELL,MATCH($B$3,DateRange,0)-1,MATCH($A43,DataStreams,0)-1):OFFSET(HOMECELL,MATCH($B$4,DateRange,0)-1,MATCH($A43,DataStreams,0)-1),OFFSET(HOMECELL,MATCH($B$3,DateRange,0)-1,MATCH(AB$6,DataStreams,0)-1):OFFSET(HOMECELL,MATCH($B$4,DateRange,0)-1,MATCH(AB$6,DataStreams,0)-1)),"")</f>
        <v>6.8432949600694191E-4</v>
      </c>
      <c r="AC43" s="233">
        <f ca="1">_xlfn.IFNA(_xlfn.COVARIANCE.S(OFFSET(HOMECELL,MATCH($B$3,DateRange,0)-1,MATCH($A43,DataStreams,0)-1):OFFSET(HOMECELL,MATCH($B$4,DateRange,0)-1,MATCH($A43,DataStreams,0)-1),OFFSET(HOMECELL,MATCH($B$3,DateRange,0)-1,MATCH(AC$6,DataStreams,0)-1):OFFSET(HOMECELL,MATCH($B$4,DateRange,0)-1,MATCH(AC$6,DataStreams,0)-1)),"")</f>
        <v>6.5445865900444558E-3</v>
      </c>
      <c r="AD43" s="233">
        <f ca="1">_xlfn.IFNA(_xlfn.COVARIANCE.S(OFFSET(HOMECELL,MATCH($B$3,DateRange,0)-1,MATCH($A43,DataStreams,0)-1):OFFSET(HOMECELL,MATCH($B$4,DateRange,0)-1,MATCH($A43,DataStreams,0)-1),OFFSET(HOMECELL,MATCH($B$3,DateRange,0)-1,MATCH(AD$6,DataStreams,0)-1):OFFSET(HOMECELL,MATCH($B$4,DateRange,0)-1,MATCH(AD$6,DataStreams,0)-1)),"")</f>
        <v>1.7252887622696705E-3</v>
      </c>
      <c r="AE43" s="233">
        <f ca="1">_xlfn.IFNA(_xlfn.COVARIANCE.S(OFFSET(HOMECELL,MATCH($B$3,DateRange,0)-1,MATCH($A43,DataStreams,0)-1):OFFSET(HOMECELL,MATCH($B$4,DateRange,0)-1,MATCH($A43,DataStreams,0)-1),OFFSET(HOMECELL,MATCH($B$3,DateRange,0)-1,MATCH(AE$6,DataStreams,0)-1):OFFSET(HOMECELL,MATCH($B$4,DateRange,0)-1,MATCH(AE$6,DataStreams,0)-1)),"")</f>
        <v>3.7868687199267732E-3</v>
      </c>
      <c r="AF43" s="233">
        <f ca="1">_xlfn.IFNA(_xlfn.COVARIANCE.S(OFFSET(HOMECELL,MATCH($B$3,DateRange,0)-1,MATCH($A43,DataStreams,0)-1):OFFSET(HOMECELL,MATCH($B$4,DateRange,0)-1,MATCH($A43,DataStreams,0)-1),OFFSET(HOMECELL,MATCH($B$3,DateRange,0)-1,MATCH(AF$6,DataStreams,0)-1):OFFSET(HOMECELL,MATCH($B$4,DateRange,0)-1,MATCH(AF$6,DataStreams,0)-1)),"")</f>
        <v>4.1328109138418041E-3</v>
      </c>
      <c r="AG43" s="233">
        <f ca="1">_xlfn.IFNA(_xlfn.COVARIANCE.S(OFFSET(HOMECELL,MATCH($B$3,DateRange,0)-1,MATCH($A43,DataStreams,0)-1):OFFSET(HOMECELL,MATCH($B$4,DateRange,0)-1,MATCH($A43,DataStreams,0)-1),OFFSET(HOMECELL,MATCH($B$3,DateRange,0)-1,MATCH(AG$6,DataStreams,0)-1):OFFSET(HOMECELL,MATCH($B$4,DateRange,0)-1,MATCH(AG$6,DataStreams,0)-1)),"")</f>
        <v>1.9022300709831187E-3</v>
      </c>
      <c r="AH43" s="233">
        <f ca="1">_xlfn.IFNA(_xlfn.COVARIANCE.S(OFFSET(HOMECELL,MATCH($B$3,DateRange,0)-1,MATCH($A43,DataStreams,0)-1):OFFSET(HOMECELL,MATCH($B$4,DateRange,0)-1,MATCH($A43,DataStreams,0)-1),OFFSET(HOMECELL,MATCH($B$3,DateRange,0)-1,MATCH(AH$6,DataStreams,0)-1):OFFSET(HOMECELL,MATCH($B$4,DateRange,0)-1,MATCH(AH$6,DataStreams,0)-1)),"")</f>
        <v>5.4280625853717849E-3</v>
      </c>
      <c r="AI43" s="233">
        <f ca="1">_xlfn.IFNA(_xlfn.COVARIANCE.S(OFFSET(HOMECELL,MATCH($B$3,DateRange,0)-1,MATCH($A43,DataStreams,0)-1):OFFSET(HOMECELL,MATCH($B$4,DateRange,0)-1,MATCH($A43,DataStreams,0)-1),OFFSET(HOMECELL,MATCH($B$3,DateRange,0)-1,MATCH(AI$6,DataStreams,0)-1):OFFSET(HOMECELL,MATCH($B$4,DateRange,0)-1,MATCH(AI$6,DataStreams,0)-1)),"")</f>
        <v>3.6395937557543645E-3</v>
      </c>
      <c r="AJ43" s="233">
        <f ca="1">_xlfn.IFNA(_xlfn.COVARIANCE.S(OFFSET(HOMECELL,MATCH($B$3,DateRange,0)-1,MATCH($A43,DataStreams,0)-1):OFFSET(HOMECELL,MATCH($B$4,DateRange,0)-1,MATCH($A43,DataStreams,0)-1),OFFSET(HOMECELL,MATCH($B$3,DateRange,0)-1,MATCH(AJ$6,DataStreams,0)-1):OFFSET(HOMECELL,MATCH($B$4,DateRange,0)-1,MATCH(AJ$6,DataStreams,0)-1)),"")</f>
        <v>9.8335553892535555E-3</v>
      </c>
      <c r="AK43" s="233">
        <f ca="1">_xlfn.IFNA(_xlfn.COVARIANCE.S(OFFSET(HOMECELL,MATCH($B$3,DateRange,0)-1,MATCH($A43,DataStreams,0)-1):OFFSET(HOMECELL,MATCH($B$4,DateRange,0)-1,MATCH($A43,DataStreams,0)-1),OFFSET(HOMECELL,MATCH($B$3,DateRange,0)-1,MATCH(AK$6,DataStreams,0)-1):OFFSET(HOMECELL,MATCH($B$4,DateRange,0)-1,MATCH(AK$6,DataStreams,0)-1)),"")</f>
        <v>1.2534896223159403E-3</v>
      </c>
      <c r="AL43" s="233">
        <f ca="1">_xlfn.IFNA(_xlfn.COVARIANCE.S(OFFSET(HOMECELL,MATCH($B$3,DateRange,0)-1,MATCH($A43,DataStreams,0)-1):OFFSET(HOMECELL,MATCH($B$4,DateRange,0)-1,MATCH($A43,DataStreams,0)-1),OFFSET(HOMECELL,MATCH($B$3,DateRange,0)-1,MATCH(AL$6,DataStreams,0)-1):OFFSET(HOMECELL,MATCH($B$4,DateRange,0)-1,MATCH(AL$6,DataStreams,0)-1)),"")</f>
        <v>7.38475767276208E-3</v>
      </c>
      <c r="AM43" s="233">
        <f ca="1">_xlfn.IFNA(_xlfn.COVARIANCE.S(OFFSET(HOMECELL,MATCH($B$3,DateRange,0)-1,MATCH($A43,DataStreams,0)-1):OFFSET(HOMECELL,MATCH($B$4,DateRange,0)-1,MATCH($A43,DataStreams,0)-1),OFFSET(HOMECELL,MATCH($B$3,DateRange,0)-1,MATCH(AM$6,DataStreams,0)-1):OFFSET(HOMECELL,MATCH($B$4,DateRange,0)-1,MATCH(AM$6,DataStreams,0)-1)),"")</f>
        <v>1.0886355080683657E-3</v>
      </c>
      <c r="AN43" s="233">
        <f ca="1">_xlfn.IFNA(_xlfn.COVARIANCE.S(OFFSET(HOMECELL,MATCH($B$3,DateRange,0)-1,MATCH($A43,DataStreams,0)-1):OFFSET(HOMECELL,MATCH($B$4,DateRange,0)-1,MATCH($A43,DataStreams,0)-1),OFFSET(HOMECELL,MATCH($B$3,DateRange,0)-1,MATCH(AN$6,DataStreams,0)-1):OFFSET(HOMECELL,MATCH($B$4,DateRange,0)-1,MATCH(AN$6,DataStreams,0)-1)),"")</f>
        <v>3.8746088582082799E-3</v>
      </c>
      <c r="AO43" s="233">
        <f ca="1">_xlfn.IFNA(_xlfn.COVARIANCE.S(OFFSET(HOMECELL,MATCH($B$3,DateRange,0)-1,MATCH($A43,DataStreams,0)-1):OFFSET(HOMECELL,MATCH($B$4,DateRange,0)-1,MATCH($A43,DataStreams,0)-1),OFFSET(HOMECELL,MATCH($B$3,DateRange,0)-1,MATCH(AO$6,DataStreams,0)-1):OFFSET(HOMECELL,MATCH($B$4,DateRange,0)-1,MATCH(AO$6,DataStreams,0)-1)),"")</f>
        <v>2.5175040352111385E-3</v>
      </c>
      <c r="AP43" s="233">
        <f ca="1">_xlfn.IFNA(_xlfn.COVARIANCE.S(OFFSET(HOMECELL,MATCH($B$3,DateRange,0)-1,MATCH($A43,DataStreams,0)-1):OFFSET(HOMECELL,MATCH($B$4,DateRange,0)-1,MATCH($A43,DataStreams,0)-1),OFFSET(HOMECELL,MATCH($B$3,DateRange,0)-1,MATCH(AP$6,DataStreams,0)-1):OFFSET(HOMECELL,MATCH($B$4,DateRange,0)-1,MATCH(AP$6,DataStreams,0)-1)),"")</f>
        <v>5.3198098532533751E-3</v>
      </c>
      <c r="AQ43" s="233" t="str">
        <f ca="1">_xlfn.IFNA(_xlfn.COVARIANCE.S(OFFSET(HOMECELL,MATCH($B$3,DateRange,0)-1,MATCH($A43,DataStreams,0)-1):OFFSET(HOMECELL,MATCH($B$4,DateRange,0)-1,MATCH($A43,DataStreams,0)-1),OFFSET(HOMECELL,MATCH($B$3,DateRange,0)-1,MATCH(AQ$6,DataStreams,0)-1):OFFSET(HOMECELL,MATCH($B$4,DateRange,0)-1,MATCH(AQ$6,DataStreams,0)-1)),"")</f>
        <v/>
      </c>
      <c r="AR43" s="233" t="str">
        <f ca="1">_xlfn.IFNA(_xlfn.COVARIANCE.S(OFFSET(HOMECELL,MATCH($B$3,DateRange,0)-1,MATCH($A43,DataStreams,0)-1):OFFSET(HOMECELL,MATCH($B$4,DateRange,0)-1,MATCH($A43,DataStreams,0)-1),OFFSET(HOMECELL,MATCH($B$3,DateRange,0)-1,MATCH(AR$6,DataStreams,0)-1):OFFSET(HOMECELL,MATCH($B$4,DateRange,0)-1,MATCH(AR$6,DataStreams,0)-1)),"")</f>
        <v/>
      </c>
      <c r="AS43" s="233" t="str">
        <f ca="1">_xlfn.IFNA(_xlfn.COVARIANCE.S(OFFSET(HOMECELL,MATCH($B$3,DateRange,0)-1,MATCH($A43,DataStreams,0)-1):OFFSET(HOMECELL,MATCH($B$4,DateRange,0)-1,MATCH($A43,DataStreams,0)-1),OFFSET(HOMECELL,MATCH($B$3,DateRange,0)-1,MATCH(AS$6,DataStreams,0)-1):OFFSET(HOMECELL,MATCH($B$4,DateRange,0)-1,MATCH(AS$6,DataStreams,0)-1)),"")</f>
        <v/>
      </c>
      <c r="AT43" s="233" t="str">
        <f ca="1">_xlfn.IFNA(_xlfn.COVARIANCE.S(OFFSET(HOMECELL,MATCH($B$3,DateRange,0)-1,MATCH($A43,DataStreams,0)-1):OFFSET(HOMECELL,MATCH($B$4,DateRange,0)-1,MATCH($A43,DataStreams,0)-1),OFFSET(HOMECELL,MATCH($B$3,DateRange,0)-1,MATCH(AT$6,DataStreams,0)-1):OFFSET(HOMECELL,MATCH($B$4,DateRange,0)-1,MATCH(AT$6,DataStreams,0)-1)),"")</f>
        <v/>
      </c>
      <c r="AU43" s="233" t="str">
        <f ca="1">_xlfn.IFNA(_xlfn.COVARIANCE.S(OFFSET(HOMECELL,MATCH($B$3,DateRange,0)-1,MATCH($A43,DataStreams,0)-1):OFFSET(HOMECELL,MATCH($B$4,DateRange,0)-1,MATCH($A43,DataStreams,0)-1),OFFSET(HOMECELL,MATCH($B$3,DateRange,0)-1,MATCH(AU$6,DataStreams,0)-1):OFFSET(HOMECELL,MATCH($B$4,DateRange,0)-1,MATCH(AU$6,DataStreams,0)-1)),"")</f>
        <v/>
      </c>
      <c r="AV43" s="233" t="str">
        <f ca="1">_xlfn.IFNA(_xlfn.COVARIANCE.S(OFFSET(HOMECELL,MATCH($B$3,DateRange,0)-1,MATCH($A43,DataStreams,0)-1):OFFSET(HOMECELL,MATCH($B$4,DateRange,0)-1,MATCH($A43,DataStreams,0)-1),OFFSET(HOMECELL,MATCH($B$3,DateRange,0)-1,MATCH(AV$6,DataStreams,0)-1):OFFSET(HOMECELL,MATCH($B$4,DateRange,0)-1,MATCH(AV$6,DataStreams,0)-1)),"")</f>
        <v/>
      </c>
      <c r="AW43" s="233" t="str">
        <f ca="1">_xlfn.IFNA(_xlfn.COVARIANCE.S(OFFSET(HOMECELL,MATCH($B$3,DateRange,0)-1,MATCH($A43,DataStreams,0)-1):OFFSET(HOMECELL,MATCH($B$4,DateRange,0)-1,MATCH($A43,DataStreams,0)-1),OFFSET(HOMECELL,MATCH($B$3,DateRange,0)-1,MATCH(AW$6,DataStreams,0)-1):OFFSET(HOMECELL,MATCH($B$4,DateRange,0)-1,MATCH(AW$6,DataStreams,0)-1)),"")</f>
        <v/>
      </c>
      <c r="AX43" s="233" t="str">
        <f ca="1">_xlfn.IFNA(_xlfn.COVARIANCE.S(OFFSET(HOMECELL,MATCH($B$3,DateRange,0)-1,MATCH($A43,DataStreams,0)-1):OFFSET(HOMECELL,MATCH($B$4,DateRange,0)-1,MATCH($A43,DataStreams,0)-1),OFFSET(HOMECELL,MATCH($B$3,DateRange,0)-1,MATCH(AX$6,DataStreams,0)-1):OFFSET(HOMECELL,MATCH($B$4,DateRange,0)-1,MATCH(AX$6,DataStreams,0)-1)),"")</f>
        <v/>
      </c>
      <c r="AY43" s="233" t="str">
        <f ca="1">_xlfn.IFNA(_xlfn.COVARIANCE.S(OFFSET(HOMECELL,MATCH($B$3,DateRange,0)-1,MATCH($A43,DataStreams,0)-1):OFFSET(HOMECELL,MATCH($B$4,DateRange,0)-1,MATCH($A43,DataStreams,0)-1),OFFSET(HOMECELL,MATCH($B$3,DateRange,0)-1,MATCH(AY$6,DataStreams,0)-1):OFFSET(HOMECELL,MATCH($B$4,DateRange,0)-1,MATCH(AY$6,DataStreams,0)-1)),"")</f>
        <v/>
      </c>
      <c r="AZ43" s="233" t="str">
        <f ca="1">_xlfn.IFNA(_xlfn.COVARIANCE.S(OFFSET(HOMECELL,MATCH($B$3,DateRange,0)-1,MATCH($A43,DataStreams,0)-1):OFFSET(HOMECELL,MATCH($B$4,DateRange,0)-1,MATCH($A43,DataStreams,0)-1),OFFSET(HOMECELL,MATCH($B$3,DateRange,0)-1,MATCH(AZ$6,DataStreams,0)-1):OFFSET(HOMECELL,MATCH($B$4,DateRange,0)-1,MATCH(AZ$6,DataStreams,0)-1)),"")</f>
        <v/>
      </c>
      <c r="BA43" s="233" t="str">
        <f ca="1">_xlfn.IFNA(_xlfn.COVARIANCE.S(OFFSET(HOMECELL,MATCH($B$3,DateRange,0)-1,MATCH($A43,DataStreams,0)-1):OFFSET(HOMECELL,MATCH($B$4,DateRange,0)-1,MATCH($A43,DataStreams,0)-1),OFFSET(HOMECELL,MATCH($B$3,DateRange,0)-1,MATCH(BA$6,DataStreams,0)-1):OFFSET(HOMECELL,MATCH($B$4,DateRange,0)-1,MATCH(BA$6,DataStreams,0)-1)),"")</f>
        <v/>
      </c>
      <c r="BB43" s="233" t="str">
        <f ca="1">_xlfn.IFNA(_xlfn.COVARIANCE.S(OFFSET(HOMECELL,MATCH($B$3,DateRange,0)-1,MATCH($A43,DataStreams,0)-1):OFFSET(HOMECELL,MATCH($B$4,DateRange,0)-1,MATCH($A43,DataStreams,0)-1),OFFSET(HOMECELL,MATCH($B$3,DateRange,0)-1,MATCH(BB$6,DataStreams,0)-1):OFFSET(HOMECELL,MATCH($B$4,DateRange,0)-1,MATCH(BB$6,DataStreams,0)-1)),"")</f>
        <v/>
      </c>
      <c r="BC43" s="236"/>
    </row>
    <row r="44" spans="1:55">
      <c r="A44" s="239" t="str">
        <f ca="1"/>
        <v>EOG</v>
      </c>
      <c r="B44" s="233">
        <f ca="1">_xlfn.IFNA(_xlfn.COVARIANCE.S(OFFSET(HOMECELL,MATCH($B$3,DateRange,0)-1,MATCH($A44,DataStreams,0)-1):OFFSET(HOMECELL,MATCH($B$4,DateRange,0)-1,MATCH($A44,DataStreams,0)-1),OFFSET(HOMECELL,MATCH($B$3,DateRange,0)-1,MATCH(B$6,DataStreams,0)-1):OFFSET(HOMECELL,MATCH($B$4,DateRange,0)-1,MATCH(B$6,DataStreams,0)-1)),"")</f>
        <v>-3.8432896674841251E-5</v>
      </c>
      <c r="C44" s="233">
        <f ca="1">_xlfn.IFNA(_xlfn.COVARIANCE.S(OFFSET(HOMECELL,MATCH($B$3,DateRange,0)-1,MATCH($A44,DataStreams,0)-1):OFFSET(HOMECELL,MATCH($B$4,DateRange,0)-1,MATCH($A44,DataStreams,0)-1),OFFSET(HOMECELL,MATCH($B$3,DateRange,0)-1,MATCH(C$6,DataStreams,0)-1):OFFSET(HOMECELL,MATCH($B$4,DateRange,0)-1,MATCH(C$6,DataStreams,0)-1)),"")</f>
        <v>1.4763923953926765E-3</v>
      </c>
      <c r="D44" s="233">
        <f ca="1">_xlfn.IFNA(_xlfn.COVARIANCE.S(OFFSET(HOMECELL,MATCH($B$3,DateRange,0)-1,MATCH($A44,DataStreams,0)-1):OFFSET(HOMECELL,MATCH($B$4,DateRange,0)-1,MATCH($A44,DataStreams,0)-1),OFFSET(HOMECELL,MATCH($B$3,DateRange,0)-1,MATCH(D$6,DataStreams,0)-1):OFFSET(HOMECELL,MATCH($B$4,DateRange,0)-1,MATCH(D$6,DataStreams,0)-1)),"")</f>
        <v>2.5047107255922068E-3</v>
      </c>
      <c r="E44" s="233">
        <f ca="1">_xlfn.IFNA(_xlfn.COVARIANCE.S(OFFSET(HOMECELL,MATCH($B$3,DateRange,0)-1,MATCH($A44,DataStreams,0)-1):OFFSET(HOMECELL,MATCH($B$4,DateRange,0)-1,MATCH($A44,DataStreams,0)-1),OFFSET(HOMECELL,MATCH($B$3,DateRange,0)-1,MATCH(E$6,DataStreams,0)-1):OFFSET(HOMECELL,MATCH($B$4,DateRange,0)-1,MATCH(E$6,DataStreams,0)-1)),"")</f>
        <v>2.7896669845214458E-3</v>
      </c>
      <c r="F44" s="233">
        <f ca="1">_xlfn.IFNA(_xlfn.COVARIANCE.S(OFFSET(HOMECELL,MATCH($B$3,DateRange,0)-1,MATCH($A44,DataStreams,0)-1):OFFSET(HOMECELL,MATCH($B$4,DateRange,0)-1,MATCH($A44,DataStreams,0)-1),OFFSET(HOMECELL,MATCH($B$3,DateRange,0)-1,MATCH(F$6,DataStreams,0)-1):OFFSET(HOMECELL,MATCH($B$4,DateRange,0)-1,MATCH(F$6,DataStreams,0)-1)),"")</f>
        <v>1.8487088981566546E-3</v>
      </c>
      <c r="G44" s="233">
        <f ca="1">_xlfn.IFNA(_xlfn.COVARIANCE.S(OFFSET(HOMECELL,MATCH($B$3,DateRange,0)-1,MATCH($A44,DataStreams,0)-1):OFFSET(HOMECELL,MATCH($B$4,DateRange,0)-1,MATCH($A44,DataStreams,0)-1),OFFSET(HOMECELL,MATCH($B$3,DateRange,0)-1,MATCH(G$6,DataStreams,0)-1):OFFSET(HOMECELL,MATCH($B$4,DateRange,0)-1,MATCH(G$6,DataStreams,0)-1)),"")</f>
        <v>6.7839999519477131E-4</v>
      </c>
      <c r="H44" s="233">
        <f ca="1">_xlfn.IFNA(_xlfn.COVARIANCE.S(OFFSET(HOMECELL,MATCH($B$3,DateRange,0)-1,MATCH($A44,DataStreams,0)-1):OFFSET(HOMECELL,MATCH($B$4,DateRange,0)-1,MATCH($A44,DataStreams,0)-1),OFFSET(HOMECELL,MATCH($B$3,DateRange,0)-1,MATCH(H$6,DataStreams,0)-1):OFFSET(HOMECELL,MATCH($B$4,DateRange,0)-1,MATCH(H$6,DataStreams,0)-1)),"")</f>
        <v>1.3656907455299211E-3</v>
      </c>
      <c r="I44" s="233">
        <f ca="1">_xlfn.IFNA(_xlfn.COVARIANCE.S(OFFSET(HOMECELL,MATCH($B$3,DateRange,0)-1,MATCH($A44,DataStreams,0)-1):OFFSET(HOMECELL,MATCH($B$4,DateRange,0)-1,MATCH($A44,DataStreams,0)-1),OFFSET(HOMECELL,MATCH($B$3,DateRange,0)-1,MATCH(I$6,DataStreams,0)-1):OFFSET(HOMECELL,MATCH($B$4,DateRange,0)-1,MATCH(I$6,DataStreams,0)-1)),"")</f>
        <v>-1.0055466412089864E-4</v>
      </c>
      <c r="J44" s="233">
        <f ca="1">_xlfn.IFNA(_xlfn.COVARIANCE.S(OFFSET(HOMECELL,MATCH($B$3,DateRange,0)-1,MATCH($A44,DataStreams,0)-1):OFFSET(HOMECELL,MATCH($B$4,DateRange,0)-1,MATCH($A44,DataStreams,0)-1),OFFSET(HOMECELL,MATCH($B$3,DateRange,0)-1,MATCH(J$6,DataStreams,0)-1):OFFSET(HOMECELL,MATCH($B$4,DateRange,0)-1,MATCH(J$6,DataStreams,0)-1)),"")</f>
        <v>1.9485328338995748E-3</v>
      </c>
      <c r="K44" s="233">
        <f ca="1">_xlfn.IFNA(_xlfn.COVARIANCE.S(OFFSET(HOMECELL,MATCH($B$3,DateRange,0)-1,MATCH($A44,DataStreams,0)-1):OFFSET(HOMECELL,MATCH($B$4,DateRange,0)-1,MATCH($A44,DataStreams,0)-1),OFFSET(HOMECELL,MATCH($B$3,DateRange,0)-1,MATCH(K$6,DataStreams,0)-1):OFFSET(HOMECELL,MATCH($B$4,DateRange,0)-1,MATCH(K$6,DataStreams,0)-1)),"")</f>
        <v>2.7888223844128937E-3</v>
      </c>
      <c r="L44" s="233">
        <f ca="1">_xlfn.IFNA(_xlfn.COVARIANCE.S(OFFSET(HOMECELL,MATCH($B$3,DateRange,0)-1,MATCH($A44,DataStreams,0)-1):OFFSET(HOMECELL,MATCH($B$4,DateRange,0)-1,MATCH($A44,DataStreams,0)-1),OFFSET(HOMECELL,MATCH($B$3,DateRange,0)-1,MATCH(L$6,DataStreams,0)-1):OFFSET(HOMECELL,MATCH($B$4,DateRange,0)-1,MATCH(L$6,DataStreams,0)-1)),"")</f>
        <v>6.8494685047520228E-4</v>
      </c>
      <c r="M44" s="233">
        <f ca="1">_xlfn.IFNA(_xlfn.COVARIANCE.S(OFFSET(HOMECELL,MATCH($B$3,DateRange,0)-1,MATCH($A44,DataStreams,0)-1):OFFSET(HOMECELL,MATCH($B$4,DateRange,0)-1,MATCH($A44,DataStreams,0)-1),OFFSET(HOMECELL,MATCH($B$3,DateRange,0)-1,MATCH(M$6,DataStreams,0)-1):OFFSET(HOMECELL,MATCH($B$4,DateRange,0)-1,MATCH(M$6,DataStreams,0)-1)),"")</f>
        <v>1.0544728252850171E-4</v>
      </c>
      <c r="N44" s="233">
        <f ca="1">_xlfn.IFNA(_xlfn.COVARIANCE.S(OFFSET(HOMECELL,MATCH($B$3,DateRange,0)-1,MATCH($A44,DataStreams,0)-1):OFFSET(HOMECELL,MATCH($B$4,DateRange,0)-1,MATCH($A44,DataStreams,0)-1),OFFSET(HOMECELL,MATCH($B$3,DateRange,0)-1,MATCH(N$6,DataStreams,0)-1):OFFSET(HOMECELL,MATCH($B$4,DateRange,0)-1,MATCH(N$6,DataStreams,0)-1)),"")</f>
        <v>1.9098689918955914E-3</v>
      </c>
      <c r="O44" s="233">
        <f ca="1">_xlfn.IFNA(_xlfn.COVARIANCE.S(OFFSET(HOMECELL,MATCH($B$3,DateRange,0)-1,MATCH($A44,DataStreams,0)-1):OFFSET(HOMECELL,MATCH($B$4,DateRange,0)-1,MATCH($A44,DataStreams,0)-1),OFFSET(HOMECELL,MATCH($B$3,DateRange,0)-1,MATCH(O$6,DataStreams,0)-1):OFFSET(HOMECELL,MATCH($B$4,DateRange,0)-1,MATCH(O$6,DataStreams,0)-1)),"")</f>
        <v>3.9148843269086325E-3</v>
      </c>
      <c r="P44" s="233">
        <f ca="1">_xlfn.IFNA(_xlfn.COVARIANCE.S(OFFSET(HOMECELL,MATCH($B$3,DateRange,0)-1,MATCH($A44,DataStreams,0)-1):OFFSET(HOMECELL,MATCH($B$4,DateRange,0)-1,MATCH($A44,DataStreams,0)-1),OFFSET(HOMECELL,MATCH($B$3,DateRange,0)-1,MATCH(P$6,DataStreams,0)-1):OFFSET(HOMECELL,MATCH($B$4,DateRange,0)-1,MATCH(P$6,DataStreams,0)-1)),"")</f>
        <v>2.7624237746645668E-3</v>
      </c>
      <c r="Q44" s="233">
        <f ca="1">_xlfn.IFNA(_xlfn.COVARIANCE.S(OFFSET(HOMECELL,MATCH($B$3,DateRange,0)-1,MATCH($A44,DataStreams,0)-1):OFFSET(HOMECELL,MATCH($B$4,DateRange,0)-1,MATCH($A44,DataStreams,0)-1),OFFSET(HOMECELL,MATCH($B$3,DateRange,0)-1,MATCH(Q$6,DataStreams,0)-1):OFFSET(HOMECELL,MATCH($B$4,DateRange,0)-1,MATCH(Q$6,DataStreams,0)-1)),"")</f>
        <v>2.8700919772007331E-3</v>
      </c>
      <c r="R44" s="233">
        <f ca="1">_xlfn.IFNA(_xlfn.COVARIANCE.S(OFFSET(HOMECELL,MATCH($B$3,DateRange,0)-1,MATCH($A44,DataStreams,0)-1):OFFSET(HOMECELL,MATCH($B$4,DateRange,0)-1,MATCH($A44,DataStreams,0)-1),OFFSET(HOMECELL,MATCH($B$3,DateRange,0)-1,MATCH(R$6,DataStreams,0)-1):OFFSET(HOMECELL,MATCH($B$4,DateRange,0)-1,MATCH(R$6,DataStreams,0)-1)),"")</f>
        <v>6.1958183717440631E-4</v>
      </c>
      <c r="S44" s="233">
        <f ca="1">_xlfn.IFNA(_xlfn.COVARIANCE.S(OFFSET(HOMECELL,MATCH($B$3,DateRange,0)-1,MATCH($A44,DataStreams,0)-1):OFFSET(HOMECELL,MATCH($B$4,DateRange,0)-1,MATCH($A44,DataStreams,0)-1),OFFSET(HOMECELL,MATCH($B$3,DateRange,0)-1,MATCH(S$6,DataStreams,0)-1):OFFSET(HOMECELL,MATCH($B$4,DateRange,0)-1,MATCH(S$6,DataStreams,0)-1)),"")</f>
        <v>2.7073316628089192E-3</v>
      </c>
      <c r="T44" s="233">
        <f ca="1">_xlfn.IFNA(_xlfn.COVARIANCE.S(OFFSET(HOMECELL,MATCH($B$3,DateRange,0)-1,MATCH($A44,DataStreams,0)-1):OFFSET(HOMECELL,MATCH($B$4,DateRange,0)-1,MATCH($A44,DataStreams,0)-1),OFFSET(HOMECELL,MATCH($B$3,DateRange,0)-1,MATCH(T$6,DataStreams,0)-1):OFFSET(HOMECELL,MATCH($B$4,DateRange,0)-1,MATCH(T$6,DataStreams,0)-1)),"")</f>
        <v>2.3812656876304838E-3</v>
      </c>
      <c r="U44" s="233">
        <f ca="1">_xlfn.IFNA(_xlfn.COVARIANCE.S(OFFSET(HOMECELL,MATCH($B$3,DateRange,0)-1,MATCH($A44,DataStreams,0)-1):OFFSET(HOMECELL,MATCH($B$4,DateRange,0)-1,MATCH($A44,DataStreams,0)-1),OFFSET(HOMECELL,MATCH($B$3,DateRange,0)-1,MATCH(U$6,DataStreams,0)-1):OFFSET(HOMECELL,MATCH($B$4,DateRange,0)-1,MATCH(U$6,DataStreams,0)-1)),"")</f>
        <v>1.5444741332779348E-4</v>
      </c>
      <c r="V44" s="233">
        <f ca="1">_xlfn.IFNA(_xlfn.COVARIANCE.S(OFFSET(HOMECELL,MATCH($B$3,DateRange,0)-1,MATCH($A44,DataStreams,0)-1):OFFSET(HOMECELL,MATCH($B$4,DateRange,0)-1,MATCH($A44,DataStreams,0)-1),OFFSET(HOMECELL,MATCH($B$3,DateRange,0)-1,MATCH(V$6,DataStreams,0)-1):OFFSET(HOMECELL,MATCH($B$4,DateRange,0)-1,MATCH(V$6,DataStreams,0)-1)),"")</f>
        <v>2.3119513767763575E-3</v>
      </c>
      <c r="W44" s="233">
        <f ca="1">_xlfn.IFNA(_xlfn.COVARIANCE.S(OFFSET(HOMECELL,MATCH($B$3,DateRange,0)-1,MATCH($A44,DataStreams,0)-1):OFFSET(HOMECELL,MATCH($B$4,DateRange,0)-1,MATCH($A44,DataStreams,0)-1),OFFSET(HOMECELL,MATCH($B$3,DateRange,0)-1,MATCH(W$6,DataStreams,0)-1):OFFSET(HOMECELL,MATCH($B$4,DateRange,0)-1,MATCH(W$6,DataStreams,0)-1)),"")</f>
        <v>3.1573063696327709E-3</v>
      </c>
      <c r="X44" s="233">
        <f ca="1">_xlfn.IFNA(_xlfn.COVARIANCE.S(OFFSET(HOMECELL,MATCH($B$3,DateRange,0)-1,MATCH($A44,DataStreams,0)-1):OFFSET(HOMECELL,MATCH($B$4,DateRange,0)-1,MATCH($A44,DataStreams,0)-1),OFFSET(HOMECELL,MATCH($B$3,DateRange,0)-1,MATCH(X$6,DataStreams,0)-1):OFFSET(HOMECELL,MATCH($B$4,DateRange,0)-1,MATCH(X$6,DataStreams,0)-1)),"")</f>
        <v>4.0779469525285203E-3</v>
      </c>
      <c r="Y44" s="233">
        <f ca="1">_xlfn.IFNA(_xlfn.COVARIANCE.S(OFFSET(HOMECELL,MATCH($B$3,DateRange,0)-1,MATCH($A44,DataStreams,0)-1):OFFSET(HOMECELL,MATCH($B$4,DateRange,0)-1,MATCH($A44,DataStreams,0)-1),OFFSET(HOMECELL,MATCH($B$3,DateRange,0)-1,MATCH(Y$6,DataStreams,0)-1):OFFSET(HOMECELL,MATCH($B$4,DateRange,0)-1,MATCH(Y$6,DataStreams,0)-1)),"")</f>
        <v>1.0082615296087357E-2</v>
      </c>
      <c r="Z44" s="233">
        <f ca="1">_xlfn.IFNA(_xlfn.COVARIANCE.S(OFFSET(HOMECELL,MATCH($B$3,DateRange,0)-1,MATCH($A44,DataStreams,0)-1):OFFSET(HOMECELL,MATCH($B$4,DateRange,0)-1,MATCH($A44,DataStreams,0)-1),OFFSET(HOMECELL,MATCH($B$3,DateRange,0)-1,MATCH(Z$6,DataStreams,0)-1):OFFSET(HOMECELL,MATCH($B$4,DateRange,0)-1,MATCH(Z$6,DataStreams,0)-1)),"")</f>
        <v>8.525090726169939E-4</v>
      </c>
      <c r="AA44" s="233">
        <f ca="1">_xlfn.IFNA(_xlfn.COVARIANCE.S(OFFSET(HOMECELL,MATCH($B$3,DateRange,0)-1,MATCH($A44,DataStreams,0)-1):OFFSET(HOMECELL,MATCH($B$4,DateRange,0)-1,MATCH($A44,DataStreams,0)-1),OFFSET(HOMECELL,MATCH($B$3,DateRange,0)-1,MATCH(AA$6,DataStreams,0)-1):OFFSET(HOMECELL,MATCH($B$4,DateRange,0)-1,MATCH(AA$6,DataStreams,0)-1)),"")</f>
        <v>1.6628332401122791E-3</v>
      </c>
      <c r="AB44" s="233">
        <f ca="1">_xlfn.IFNA(_xlfn.COVARIANCE.S(OFFSET(HOMECELL,MATCH($B$3,DateRange,0)-1,MATCH($A44,DataStreams,0)-1):OFFSET(HOMECELL,MATCH($B$4,DateRange,0)-1,MATCH($A44,DataStreams,0)-1),OFFSET(HOMECELL,MATCH($B$3,DateRange,0)-1,MATCH(AB$6,DataStreams,0)-1):OFFSET(HOMECELL,MATCH($B$4,DateRange,0)-1,MATCH(AB$6,DataStreams,0)-1)),"")</f>
        <v>8.3667548952108713E-4</v>
      </c>
      <c r="AC44" s="233">
        <f ca="1">_xlfn.IFNA(_xlfn.COVARIANCE.S(OFFSET(HOMECELL,MATCH($B$3,DateRange,0)-1,MATCH($A44,DataStreams,0)-1):OFFSET(HOMECELL,MATCH($B$4,DateRange,0)-1,MATCH($A44,DataStreams,0)-1),OFFSET(HOMECELL,MATCH($B$3,DateRange,0)-1,MATCH(AC$6,DataStreams,0)-1):OFFSET(HOMECELL,MATCH($B$4,DateRange,0)-1,MATCH(AC$6,DataStreams,0)-1)),"")</f>
        <v>1.6101783861394759E-3</v>
      </c>
      <c r="AD44" s="233">
        <f ca="1">_xlfn.IFNA(_xlfn.COVARIANCE.S(OFFSET(HOMECELL,MATCH($B$3,DateRange,0)-1,MATCH($A44,DataStreams,0)-1):OFFSET(HOMECELL,MATCH($B$4,DateRange,0)-1,MATCH($A44,DataStreams,0)-1),OFFSET(HOMECELL,MATCH($B$3,DateRange,0)-1,MATCH(AD$6,DataStreams,0)-1):OFFSET(HOMECELL,MATCH($B$4,DateRange,0)-1,MATCH(AD$6,DataStreams,0)-1)),"")</f>
        <v>2.3749373885676334E-4</v>
      </c>
      <c r="AE44" s="233">
        <f ca="1">_xlfn.IFNA(_xlfn.COVARIANCE.S(OFFSET(HOMECELL,MATCH($B$3,DateRange,0)-1,MATCH($A44,DataStreams,0)-1):OFFSET(HOMECELL,MATCH($B$4,DateRange,0)-1,MATCH($A44,DataStreams,0)-1),OFFSET(HOMECELL,MATCH($B$3,DateRange,0)-1,MATCH(AE$6,DataStreams,0)-1):OFFSET(HOMECELL,MATCH($B$4,DateRange,0)-1,MATCH(AE$6,DataStreams,0)-1)),"")</f>
        <v>1.0512581088994754E-3</v>
      </c>
      <c r="AF44" s="233">
        <f ca="1">_xlfn.IFNA(_xlfn.COVARIANCE.S(OFFSET(HOMECELL,MATCH($B$3,DateRange,0)-1,MATCH($A44,DataStreams,0)-1):OFFSET(HOMECELL,MATCH($B$4,DateRange,0)-1,MATCH($A44,DataStreams,0)-1),OFFSET(HOMECELL,MATCH($B$3,DateRange,0)-1,MATCH(AF$6,DataStreams,0)-1):OFFSET(HOMECELL,MATCH($B$4,DateRange,0)-1,MATCH(AF$6,DataStreams,0)-1)),"")</f>
        <v>1.8602255276369566E-3</v>
      </c>
      <c r="AG44" s="233">
        <f ca="1">_xlfn.IFNA(_xlfn.COVARIANCE.S(OFFSET(HOMECELL,MATCH($B$3,DateRange,0)-1,MATCH($A44,DataStreams,0)-1):OFFSET(HOMECELL,MATCH($B$4,DateRange,0)-1,MATCH($A44,DataStreams,0)-1),OFFSET(HOMECELL,MATCH($B$3,DateRange,0)-1,MATCH(AG$6,DataStreams,0)-1):OFFSET(HOMECELL,MATCH($B$4,DateRange,0)-1,MATCH(AG$6,DataStreams,0)-1)),"")</f>
        <v>1.7766342421910416E-3</v>
      </c>
      <c r="AH44" s="233">
        <f ca="1">_xlfn.IFNA(_xlfn.COVARIANCE.S(OFFSET(HOMECELL,MATCH($B$3,DateRange,0)-1,MATCH($A44,DataStreams,0)-1):OFFSET(HOMECELL,MATCH($B$4,DateRange,0)-1,MATCH($A44,DataStreams,0)-1),OFFSET(HOMECELL,MATCH($B$3,DateRange,0)-1,MATCH(AH$6,DataStreams,0)-1):OFFSET(HOMECELL,MATCH($B$4,DateRange,0)-1,MATCH(AH$6,DataStreams,0)-1)),"")</f>
        <v>1.7366899079563237E-3</v>
      </c>
      <c r="AI44" s="233">
        <f ca="1">_xlfn.IFNA(_xlfn.COVARIANCE.S(OFFSET(HOMECELL,MATCH($B$3,DateRange,0)-1,MATCH($A44,DataStreams,0)-1):OFFSET(HOMECELL,MATCH($B$4,DateRange,0)-1,MATCH($A44,DataStreams,0)-1),OFFSET(HOMECELL,MATCH($B$3,DateRange,0)-1,MATCH(AI$6,DataStreams,0)-1):OFFSET(HOMECELL,MATCH($B$4,DateRange,0)-1,MATCH(AI$6,DataStreams,0)-1)),"")</f>
        <v>2.2998419187334014E-3</v>
      </c>
      <c r="AJ44" s="233">
        <f ca="1">_xlfn.IFNA(_xlfn.COVARIANCE.S(OFFSET(HOMECELL,MATCH($B$3,DateRange,0)-1,MATCH($A44,DataStreams,0)-1):OFFSET(HOMECELL,MATCH($B$4,DateRange,0)-1,MATCH($A44,DataStreams,0)-1),OFFSET(HOMECELL,MATCH($B$3,DateRange,0)-1,MATCH(AJ$6,DataStreams,0)-1):OFFSET(HOMECELL,MATCH($B$4,DateRange,0)-1,MATCH(AJ$6,DataStreams,0)-1)),"")</f>
        <v>1.2534896223159403E-3</v>
      </c>
      <c r="AK44" s="233">
        <f ca="1">_xlfn.IFNA(_xlfn.COVARIANCE.S(OFFSET(HOMECELL,MATCH($B$3,DateRange,0)-1,MATCH($A44,DataStreams,0)-1):OFFSET(HOMECELL,MATCH($B$4,DateRange,0)-1,MATCH($A44,DataStreams,0)-1),OFFSET(HOMECELL,MATCH($B$3,DateRange,0)-1,MATCH(AK$6,DataStreams,0)-1):OFFSET(HOMECELL,MATCH($B$4,DateRange,0)-1,MATCH(AK$6,DataStreams,0)-1)),"")</f>
        <v>9.0483952226724697E-3</v>
      </c>
      <c r="AL44" s="233">
        <f ca="1">_xlfn.IFNA(_xlfn.COVARIANCE.S(OFFSET(HOMECELL,MATCH($B$3,DateRange,0)-1,MATCH($A44,DataStreams,0)-1):OFFSET(HOMECELL,MATCH($B$4,DateRange,0)-1,MATCH($A44,DataStreams,0)-1),OFFSET(HOMECELL,MATCH($B$3,DateRange,0)-1,MATCH(AL$6,DataStreams,0)-1):OFFSET(HOMECELL,MATCH($B$4,DateRange,0)-1,MATCH(AL$6,DataStreams,0)-1)),"")</f>
        <v>1.3431438354263548E-3</v>
      </c>
      <c r="AM44" s="233">
        <f ca="1">_xlfn.IFNA(_xlfn.COVARIANCE.S(OFFSET(HOMECELL,MATCH($B$3,DateRange,0)-1,MATCH($A44,DataStreams,0)-1):OFFSET(HOMECELL,MATCH($B$4,DateRange,0)-1,MATCH($A44,DataStreams,0)-1),OFFSET(HOMECELL,MATCH($B$3,DateRange,0)-1,MATCH(AM$6,DataStreams,0)-1):OFFSET(HOMECELL,MATCH($B$4,DateRange,0)-1,MATCH(AM$6,DataStreams,0)-1)),"")</f>
        <v>1.2731384896453278E-3</v>
      </c>
      <c r="AN44" s="233">
        <f ca="1">_xlfn.IFNA(_xlfn.COVARIANCE.S(OFFSET(HOMECELL,MATCH($B$3,DateRange,0)-1,MATCH($A44,DataStreams,0)-1):OFFSET(HOMECELL,MATCH($B$4,DateRange,0)-1,MATCH($A44,DataStreams,0)-1),OFFSET(HOMECELL,MATCH($B$3,DateRange,0)-1,MATCH(AN$6,DataStreams,0)-1):OFFSET(HOMECELL,MATCH($B$4,DateRange,0)-1,MATCH(AN$6,DataStreams,0)-1)),"")</f>
        <v>9.7475946857263529E-4</v>
      </c>
      <c r="AO44" s="233">
        <f ca="1">_xlfn.IFNA(_xlfn.COVARIANCE.S(OFFSET(HOMECELL,MATCH($B$3,DateRange,0)-1,MATCH($A44,DataStreams,0)-1):OFFSET(HOMECELL,MATCH($B$4,DateRange,0)-1,MATCH($A44,DataStreams,0)-1),OFFSET(HOMECELL,MATCH($B$3,DateRange,0)-1,MATCH(AO$6,DataStreams,0)-1):OFFSET(HOMECELL,MATCH($B$4,DateRange,0)-1,MATCH(AO$6,DataStreams,0)-1)),"")</f>
        <v>1.3901889029243114E-3</v>
      </c>
      <c r="AP44" s="233">
        <f ca="1">_xlfn.IFNA(_xlfn.COVARIANCE.S(OFFSET(HOMECELL,MATCH($B$3,DateRange,0)-1,MATCH($A44,DataStreams,0)-1):OFFSET(HOMECELL,MATCH($B$4,DateRange,0)-1,MATCH($A44,DataStreams,0)-1),OFFSET(HOMECELL,MATCH($B$3,DateRange,0)-1,MATCH(AP$6,DataStreams,0)-1):OFFSET(HOMECELL,MATCH($B$4,DateRange,0)-1,MATCH(AP$6,DataStreams,0)-1)),"")</f>
        <v>1.9939385343530893E-3</v>
      </c>
      <c r="AQ44" s="233" t="str">
        <f ca="1">_xlfn.IFNA(_xlfn.COVARIANCE.S(OFFSET(HOMECELL,MATCH($B$3,DateRange,0)-1,MATCH($A44,DataStreams,0)-1):OFFSET(HOMECELL,MATCH($B$4,DateRange,0)-1,MATCH($A44,DataStreams,0)-1),OFFSET(HOMECELL,MATCH($B$3,DateRange,0)-1,MATCH(AQ$6,DataStreams,0)-1):OFFSET(HOMECELL,MATCH($B$4,DateRange,0)-1,MATCH(AQ$6,DataStreams,0)-1)),"")</f>
        <v/>
      </c>
      <c r="AR44" s="233" t="str">
        <f ca="1">_xlfn.IFNA(_xlfn.COVARIANCE.S(OFFSET(HOMECELL,MATCH($B$3,DateRange,0)-1,MATCH($A44,DataStreams,0)-1):OFFSET(HOMECELL,MATCH($B$4,DateRange,0)-1,MATCH($A44,DataStreams,0)-1),OFFSET(HOMECELL,MATCH($B$3,DateRange,0)-1,MATCH(AR$6,DataStreams,0)-1):OFFSET(HOMECELL,MATCH($B$4,DateRange,0)-1,MATCH(AR$6,DataStreams,0)-1)),"")</f>
        <v/>
      </c>
      <c r="AS44" s="233" t="str">
        <f ca="1">_xlfn.IFNA(_xlfn.COVARIANCE.S(OFFSET(HOMECELL,MATCH($B$3,DateRange,0)-1,MATCH($A44,DataStreams,0)-1):OFFSET(HOMECELL,MATCH($B$4,DateRange,0)-1,MATCH($A44,DataStreams,0)-1),OFFSET(HOMECELL,MATCH($B$3,DateRange,0)-1,MATCH(AS$6,DataStreams,0)-1):OFFSET(HOMECELL,MATCH($B$4,DateRange,0)-1,MATCH(AS$6,DataStreams,0)-1)),"")</f>
        <v/>
      </c>
      <c r="AT44" s="233" t="str">
        <f ca="1">_xlfn.IFNA(_xlfn.COVARIANCE.S(OFFSET(HOMECELL,MATCH($B$3,DateRange,0)-1,MATCH($A44,DataStreams,0)-1):OFFSET(HOMECELL,MATCH($B$4,DateRange,0)-1,MATCH($A44,DataStreams,0)-1),OFFSET(HOMECELL,MATCH($B$3,DateRange,0)-1,MATCH(AT$6,DataStreams,0)-1):OFFSET(HOMECELL,MATCH($B$4,DateRange,0)-1,MATCH(AT$6,DataStreams,0)-1)),"")</f>
        <v/>
      </c>
      <c r="AU44" s="233" t="str">
        <f ca="1">_xlfn.IFNA(_xlfn.COVARIANCE.S(OFFSET(HOMECELL,MATCH($B$3,DateRange,0)-1,MATCH($A44,DataStreams,0)-1):OFFSET(HOMECELL,MATCH($B$4,DateRange,0)-1,MATCH($A44,DataStreams,0)-1),OFFSET(HOMECELL,MATCH($B$3,DateRange,0)-1,MATCH(AU$6,DataStreams,0)-1):OFFSET(HOMECELL,MATCH($B$4,DateRange,0)-1,MATCH(AU$6,DataStreams,0)-1)),"")</f>
        <v/>
      </c>
      <c r="AV44" s="233" t="str">
        <f ca="1">_xlfn.IFNA(_xlfn.COVARIANCE.S(OFFSET(HOMECELL,MATCH($B$3,DateRange,0)-1,MATCH($A44,DataStreams,0)-1):OFFSET(HOMECELL,MATCH($B$4,DateRange,0)-1,MATCH($A44,DataStreams,0)-1),OFFSET(HOMECELL,MATCH($B$3,DateRange,0)-1,MATCH(AV$6,DataStreams,0)-1):OFFSET(HOMECELL,MATCH($B$4,DateRange,0)-1,MATCH(AV$6,DataStreams,0)-1)),"")</f>
        <v/>
      </c>
      <c r="AW44" s="233" t="str">
        <f ca="1">_xlfn.IFNA(_xlfn.COVARIANCE.S(OFFSET(HOMECELL,MATCH($B$3,DateRange,0)-1,MATCH($A44,DataStreams,0)-1):OFFSET(HOMECELL,MATCH($B$4,DateRange,0)-1,MATCH($A44,DataStreams,0)-1),OFFSET(HOMECELL,MATCH($B$3,DateRange,0)-1,MATCH(AW$6,DataStreams,0)-1):OFFSET(HOMECELL,MATCH($B$4,DateRange,0)-1,MATCH(AW$6,DataStreams,0)-1)),"")</f>
        <v/>
      </c>
      <c r="AX44" s="233" t="str">
        <f ca="1">_xlfn.IFNA(_xlfn.COVARIANCE.S(OFFSET(HOMECELL,MATCH($B$3,DateRange,0)-1,MATCH($A44,DataStreams,0)-1):OFFSET(HOMECELL,MATCH($B$4,DateRange,0)-1,MATCH($A44,DataStreams,0)-1),OFFSET(HOMECELL,MATCH($B$3,DateRange,0)-1,MATCH(AX$6,DataStreams,0)-1):OFFSET(HOMECELL,MATCH($B$4,DateRange,0)-1,MATCH(AX$6,DataStreams,0)-1)),"")</f>
        <v/>
      </c>
      <c r="AY44" s="233" t="str">
        <f ca="1">_xlfn.IFNA(_xlfn.COVARIANCE.S(OFFSET(HOMECELL,MATCH($B$3,DateRange,0)-1,MATCH($A44,DataStreams,0)-1):OFFSET(HOMECELL,MATCH($B$4,DateRange,0)-1,MATCH($A44,DataStreams,0)-1),OFFSET(HOMECELL,MATCH($B$3,DateRange,0)-1,MATCH(AY$6,DataStreams,0)-1):OFFSET(HOMECELL,MATCH($B$4,DateRange,0)-1,MATCH(AY$6,DataStreams,0)-1)),"")</f>
        <v/>
      </c>
      <c r="AZ44" s="233" t="str">
        <f ca="1">_xlfn.IFNA(_xlfn.COVARIANCE.S(OFFSET(HOMECELL,MATCH($B$3,DateRange,0)-1,MATCH($A44,DataStreams,0)-1):OFFSET(HOMECELL,MATCH($B$4,DateRange,0)-1,MATCH($A44,DataStreams,0)-1),OFFSET(HOMECELL,MATCH($B$3,DateRange,0)-1,MATCH(AZ$6,DataStreams,0)-1):OFFSET(HOMECELL,MATCH($B$4,DateRange,0)-1,MATCH(AZ$6,DataStreams,0)-1)),"")</f>
        <v/>
      </c>
      <c r="BA44" s="233" t="str">
        <f ca="1">_xlfn.IFNA(_xlfn.COVARIANCE.S(OFFSET(HOMECELL,MATCH($B$3,DateRange,0)-1,MATCH($A44,DataStreams,0)-1):OFFSET(HOMECELL,MATCH($B$4,DateRange,0)-1,MATCH($A44,DataStreams,0)-1),OFFSET(HOMECELL,MATCH($B$3,DateRange,0)-1,MATCH(BA$6,DataStreams,0)-1):OFFSET(HOMECELL,MATCH($B$4,DateRange,0)-1,MATCH(BA$6,DataStreams,0)-1)),"")</f>
        <v/>
      </c>
      <c r="BB44" s="233" t="str">
        <f ca="1">_xlfn.IFNA(_xlfn.COVARIANCE.S(OFFSET(HOMECELL,MATCH($B$3,DateRange,0)-1,MATCH($A44,DataStreams,0)-1):OFFSET(HOMECELL,MATCH($B$4,DateRange,0)-1,MATCH($A44,DataStreams,0)-1),OFFSET(HOMECELL,MATCH($B$3,DateRange,0)-1,MATCH(BB$6,DataStreams,0)-1):OFFSET(HOMECELL,MATCH($B$4,DateRange,0)-1,MATCH(BB$6,DataStreams,0)-1)),"")</f>
        <v/>
      </c>
      <c r="BC44" s="236"/>
    </row>
    <row r="45" spans="1:55">
      <c r="A45" s="239" t="str">
        <f ca="1"/>
        <v>MTH</v>
      </c>
      <c r="B45" s="233">
        <f ca="1">_xlfn.IFNA(_xlfn.COVARIANCE.S(OFFSET(HOMECELL,MATCH($B$3,DateRange,0)-1,MATCH($A45,DataStreams,0)-1):OFFSET(HOMECELL,MATCH($B$4,DateRange,0)-1,MATCH($A45,DataStreams,0)-1),OFFSET(HOMECELL,MATCH($B$3,DateRange,0)-1,MATCH(B$6,DataStreams,0)-1):OFFSET(HOMECELL,MATCH($B$4,DateRange,0)-1,MATCH(B$6,DataStreams,0)-1)),"")</f>
        <v>4.1347396904761901E-5</v>
      </c>
      <c r="C45" s="233">
        <f ca="1">_xlfn.IFNA(_xlfn.COVARIANCE.S(OFFSET(HOMECELL,MATCH($B$3,DateRange,0)-1,MATCH($A45,DataStreams,0)-1):OFFSET(HOMECELL,MATCH($B$4,DateRange,0)-1,MATCH($A45,DataStreams,0)-1),OFFSET(HOMECELL,MATCH($B$3,DateRange,0)-1,MATCH(C$6,DataStreams,0)-1):OFFSET(HOMECELL,MATCH($B$4,DateRange,0)-1,MATCH(C$6,DataStreams,0)-1)),"")</f>
        <v>4.0813131228018386E-3</v>
      </c>
      <c r="D45" s="233">
        <f ca="1">_xlfn.IFNA(_xlfn.COVARIANCE.S(OFFSET(HOMECELL,MATCH($B$3,DateRange,0)-1,MATCH($A45,DataStreams,0)-1):OFFSET(HOMECELL,MATCH($B$4,DateRange,0)-1,MATCH($A45,DataStreams,0)-1),OFFSET(HOMECELL,MATCH($B$3,DateRange,0)-1,MATCH(D$6,DataStreams,0)-1):OFFSET(HOMECELL,MATCH($B$4,DateRange,0)-1,MATCH(D$6,DataStreams,0)-1)),"")</f>
        <v>5.6734918282159768E-3</v>
      </c>
      <c r="E45" s="233">
        <f ca="1">_xlfn.IFNA(_xlfn.COVARIANCE.S(OFFSET(HOMECELL,MATCH($B$3,DateRange,0)-1,MATCH($A45,DataStreams,0)-1):OFFSET(HOMECELL,MATCH($B$4,DateRange,0)-1,MATCH($A45,DataStreams,0)-1),OFFSET(HOMECELL,MATCH($B$3,DateRange,0)-1,MATCH(E$6,DataStreams,0)-1):OFFSET(HOMECELL,MATCH($B$4,DateRange,0)-1,MATCH(E$6,DataStreams,0)-1)),"")</f>
        <v>4.7077914859792944E-3</v>
      </c>
      <c r="F45" s="233">
        <f ca="1">_xlfn.IFNA(_xlfn.COVARIANCE.S(OFFSET(HOMECELL,MATCH($B$3,DateRange,0)-1,MATCH($A45,DataStreams,0)-1):OFFSET(HOMECELL,MATCH($B$4,DateRange,0)-1,MATCH($A45,DataStreams,0)-1),OFFSET(HOMECELL,MATCH($B$3,DateRange,0)-1,MATCH(F$6,DataStreams,0)-1):OFFSET(HOMECELL,MATCH($B$4,DateRange,0)-1,MATCH(F$6,DataStreams,0)-1)),"")</f>
        <v>5.1640502595826972E-3</v>
      </c>
      <c r="G45" s="233">
        <f ca="1">_xlfn.IFNA(_xlfn.COVARIANCE.S(OFFSET(HOMECELL,MATCH($B$3,DateRange,0)-1,MATCH($A45,DataStreams,0)-1):OFFSET(HOMECELL,MATCH($B$4,DateRange,0)-1,MATCH($A45,DataStreams,0)-1),OFFSET(HOMECELL,MATCH($B$3,DateRange,0)-1,MATCH(G$6,DataStreams,0)-1):OFFSET(HOMECELL,MATCH($B$4,DateRange,0)-1,MATCH(G$6,DataStreams,0)-1)),"")</f>
        <v>4.3797705368053535E-3</v>
      </c>
      <c r="H45" s="233">
        <f ca="1">_xlfn.IFNA(_xlfn.COVARIANCE.S(OFFSET(HOMECELL,MATCH($B$3,DateRange,0)-1,MATCH($A45,DataStreams,0)-1):OFFSET(HOMECELL,MATCH($B$4,DateRange,0)-1,MATCH($A45,DataStreams,0)-1),OFFSET(HOMECELL,MATCH($B$3,DateRange,0)-1,MATCH(H$6,DataStreams,0)-1):OFFSET(HOMECELL,MATCH($B$4,DateRange,0)-1,MATCH(H$6,DataStreams,0)-1)),"")</f>
        <v>2.7159865931799185E-3</v>
      </c>
      <c r="I45" s="233">
        <f ca="1">_xlfn.IFNA(_xlfn.COVARIANCE.S(OFFSET(HOMECELL,MATCH($B$3,DateRange,0)-1,MATCH($A45,DataStreams,0)-1):OFFSET(HOMECELL,MATCH($B$4,DateRange,0)-1,MATCH($A45,DataStreams,0)-1),OFFSET(HOMECELL,MATCH($B$3,DateRange,0)-1,MATCH(I$6,DataStreams,0)-1):OFFSET(HOMECELL,MATCH($B$4,DateRange,0)-1,MATCH(I$6,DataStreams,0)-1)),"")</f>
        <v>6.2908560005475039E-3</v>
      </c>
      <c r="J45" s="233">
        <f ca="1">_xlfn.IFNA(_xlfn.COVARIANCE.S(OFFSET(HOMECELL,MATCH($B$3,DateRange,0)-1,MATCH($A45,DataStreams,0)-1):OFFSET(HOMECELL,MATCH($B$4,DateRange,0)-1,MATCH($A45,DataStreams,0)-1),OFFSET(HOMECELL,MATCH($B$3,DateRange,0)-1,MATCH(J$6,DataStreams,0)-1):OFFSET(HOMECELL,MATCH($B$4,DateRange,0)-1,MATCH(J$6,DataStreams,0)-1)),"")</f>
        <v>5.2365843713229341E-3</v>
      </c>
      <c r="K45" s="233">
        <f ca="1">_xlfn.IFNA(_xlfn.COVARIANCE.S(OFFSET(HOMECELL,MATCH($B$3,DateRange,0)-1,MATCH($A45,DataStreams,0)-1):OFFSET(HOMECELL,MATCH($B$4,DateRange,0)-1,MATCH($A45,DataStreams,0)-1),OFFSET(HOMECELL,MATCH($B$3,DateRange,0)-1,MATCH(K$6,DataStreams,0)-1):OFFSET(HOMECELL,MATCH($B$4,DateRange,0)-1,MATCH(K$6,DataStreams,0)-1)),"")</f>
        <v>4.4269552515247236E-3</v>
      </c>
      <c r="L45" s="233">
        <f ca="1">_xlfn.IFNA(_xlfn.COVARIANCE.S(OFFSET(HOMECELL,MATCH($B$3,DateRange,0)-1,MATCH($A45,DataStreams,0)-1):OFFSET(HOMECELL,MATCH($B$4,DateRange,0)-1,MATCH($A45,DataStreams,0)-1),OFFSET(HOMECELL,MATCH($B$3,DateRange,0)-1,MATCH(L$6,DataStreams,0)-1):OFFSET(HOMECELL,MATCH($B$4,DateRange,0)-1,MATCH(L$6,DataStreams,0)-1)),"")</f>
        <v>2.830281553220453E-3</v>
      </c>
      <c r="M45" s="233">
        <f ca="1">_xlfn.IFNA(_xlfn.COVARIANCE.S(OFFSET(HOMECELL,MATCH($B$3,DateRange,0)-1,MATCH($A45,DataStreams,0)-1):OFFSET(HOMECELL,MATCH($B$4,DateRange,0)-1,MATCH($A45,DataStreams,0)-1),OFFSET(HOMECELL,MATCH($B$3,DateRange,0)-1,MATCH(M$6,DataStreams,0)-1):OFFSET(HOMECELL,MATCH($B$4,DateRange,0)-1,MATCH(M$6,DataStreams,0)-1)),"")</f>
        <v>4.3884511259845681E-3</v>
      </c>
      <c r="N45" s="233">
        <f ca="1">_xlfn.IFNA(_xlfn.COVARIANCE.S(OFFSET(HOMECELL,MATCH($B$3,DateRange,0)-1,MATCH($A45,DataStreams,0)-1):OFFSET(HOMECELL,MATCH($B$4,DateRange,0)-1,MATCH($A45,DataStreams,0)-1),OFFSET(HOMECELL,MATCH($B$3,DateRange,0)-1,MATCH(N$6,DataStreams,0)-1):OFFSET(HOMECELL,MATCH($B$4,DateRange,0)-1,MATCH(N$6,DataStreams,0)-1)),"")</f>
        <v>9.1155981502210343E-3</v>
      </c>
      <c r="O45" s="233">
        <f ca="1">_xlfn.IFNA(_xlfn.COVARIANCE.S(OFFSET(HOMECELL,MATCH($B$3,DateRange,0)-1,MATCH($A45,DataStreams,0)-1):OFFSET(HOMECELL,MATCH($B$4,DateRange,0)-1,MATCH($A45,DataStreams,0)-1),OFFSET(HOMECELL,MATCH($B$3,DateRange,0)-1,MATCH(O$6,DataStreams,0)-1):OFFSET(HOMECELL,MATCH($B$4,DateRange,0)-1,MATCH(O$6,DataStreams,0)-1)),"")</f>
        <v>6.6119765241906036E-3</v>
      </c>
      <c r="P45" s="233">
        <f ca="1">_xlfn.IFNA(_xlfn.COVARIANCE.S(OFFSET(HOMECELL,MATCH($B$3,DateRange,0)-1,MATCH($A45,DataStreams,0)-1):OFFSET(HOMECELL,MATCH($B$4,DateRange,0)-1,MATCH($A45,DataStreams,0)-1),OFFSET(HOMECELL,MATCH($B$3,DateRange,0)-1,MATCH(P$6,DataStreams,0)-1):OFFSET(HOMECELL,MATCH($B$4,DateRange,0)-1,MATCH(P$6,DataStreams,0)-1)),"")</f>
        <v>3.8868863120417852E-3</v>
      </c>
      <c r="Q45" s="233">
        <f ca="1">_xlfn.IFNA(_xlfn.COVARIANCE.S(OFFSET(HOMECELL,MATCH($B$3,DateRange,0)-1,MATCH($A45,DataStreams,0)-1):OFFSET(HOMECELL,MATCH($B$4,DateRange,0)-1,MATCH($A45,DataStreams,0)-1),OFFSET(HOMECELL,MATCH($B$3,DateRange,0)-1,MATCH(Q$6,DataStreams,0)-1):OFFSET(HOMECELL,MATCH($B$4,DateRange,0)-1,MATCH(Q$6,DataStreams,0)-1)),"")</f>
        <v>8.5184100862143192E-3</v>
      </c>
      <c r="R45" s="233">
        <f ca="1">_xlfn.IFNA(_xlfn.COVARIANCE.S(OFFSET(HOMECELL,MATCH($B$3,DateRange,0)-1,MATCH($A45,DataStreams,0)-1):OFFSET(HOMECELL,MATCH($B$4,DateRange,0)-1,MATCH($A45,DataStreams,0)-1),OFFSET(HOMECELL,MATCH($B$3,DateRange,0)-1,MATCH(R$6,DataStreams,0)-1):OFFSET(HOMECELL,MATCH($B$4,DateRange,0)-1,MATCH(R$6,DataStreams,0)-1)),"")</f>
        <v>5.6760982207505759E-3</v>
      </c>
      <c r="S45" s="233">
        <f ca="1">_xlfn.IFNA(_xlfn.COVARIANCE.S(OFFSET(HOMECELL,MATCH($B$3,DateRange,0)-1,MATCH($A45,DataStreams,0)-1):OFFSET(HOMECELL,MATCH($B$4,DateRange,0)-1,MATCH($A45,DataStreams,0)-1),OFFSET(HOMECELL,MATCH($B$3,DateRange,0)-1,MATCH(S$6,DataStreams,0)-1):OFFSET(HOMECELL,MATCH($B$4,DateRange,0)-1,MATCH(S$6,DataStreams,0)-1)),"")</f>
        <v>1.051723543956228E-3</v>
      </c>
      <c r="T45" s="233">
        <f ca="1">_xlfn.IFNA(_xlfn.COVARIANCE.S(OFFSET(HOMECELL,MATCH($B$3,DateRange,0)-1,MATCH($A45,DataStreams,0)-1):OFFSET(HOMECELL,MATCH($B$4,DateRange,0)-1,MATCH($A45,DataStreams,0)-1),OFFSET(HOMECELL,MATCH($B$3,DateRange,0)-1,MATCH(T$6,DataStreams,0)-1):OFFSET(HOMECELL,MATCH($B$4,DateRange,0)-1,MATCH(T$6,DataStreams,0)-1)),"")</f>
        <v>6.0983218104429335E-3</v>
      </c>
      <c r="U45" s="233">
        <f ca="1">_xlfn.IFNA(_xlfn.COVARIANCE.S(OFFSET(HOMECELL,MATCH($B$3,DateRange,0)-1,MATCH($A45,DataStreams,0)-1):OFFSET(HOMECELL,MATCH($B$4,DateRange,0)-1,MATCH($A45,DataStreams,0)-1),OFFSET(HOMECELL,MATCH($B$3,DateRange,0)-1,MATCH(U$6,DataStreams,0)-1):OFFSET(HOMECELL,MATCH($B$4,DateRange,0)-1,MATCH(U$6,DataStreams,0)-1)),"")</f>
        <v>2.9808539457520334E-3</v>
      </c>
      <c r="V45" s="233">
        <f ca="1">_xlfn.IFNA(_xlfn.COVARIANCE.S(OFFSET(HOMECELL,MATCH($B$3,DateRange,0)-1,MATCH($A45,DataStreams,0)-1):OFFSET(HOMECELL,MATCH($B$4,DateRange,0)-1,MATCH($A45,DataStreams,0)-1),OFFSET(HOMECELL,MATCH($B$3,DateRange,0)-1,MATCH(V$6,DataStreams,0)-1):OFFSET(HOMECELL,MATCH($B$4,DateRange,0)-1,MATCH(V$6,DataStreams,0)-1)),"")</f>
        <v>6.7304464257165741E-3</v>
      </c>
      <c r="W45" s="233">
        <f ca="1">_xlfn.IFNA(_xlfn.COVARIANCE.S(OFFSET(HOMECELL,MATCH($B$3,DateRange,0)-1,MATCH($A45,DataStreams,0)-1):OFFSET(HOMECELL,MATCH($B$4,DateRange,0)-1,MATCH($A45,DataStreams,0)-1),OFFSET(HOMECELL,MATCH($B$3,DateRange,0)-1,MATCH(W$6,DataStreams,0)-1):OFFSET(HOMECELL,MATCH($B$4,DateRange,0)-1,MATCH(W$6,DataStreams,0)-1)),"")</f>
        <v>4.0977169818119706E-3</v>
      </c>
      <c r="X45" s="233">
        <f ca="1">_xlfn.IFNA(_xlfn.COVARIANCE.S(OFFSET(HOMECELL,MATCH($B$3,DateRange,0)-1,MATCH($A45,DataStreams,0)-1):OFFSET(HOMECELL,MATCH($B$4,DateRange,0)-1,MATCH($A45,DataStreams,0)-1),OFFSET(HOMECELL,MATCH($B$3,DateRange,0)-1,MATCH(X$6,DataStreams,0)-1):OFFSET(HOMECELL,MATCH($B$4,DateRange,0)-1,MATCH(X$6,DataStreams,0)-1)),"")</f>
        <v>4.8784669714990224E-3</v>
      </c>
      <c r="Y45" s="233">
        <f ca="1">_xlfn.IFNA(_xlfn.COVARIANCE.S(OFFSET(HOMECELL,MATCH($B$3,DateRange,0)-1,MATCH($A45,DataStreams,0)-1):OFFSET(HOMECELL,MATCH($B$4,DateRange,0)-1,MATCH($A45,DataStreams,0)-1),OFFSET(HOMECELL,MATCH($B$3,DateRange,0)-1,MATCH(Y$6,DataStreams,0)-1):OFFSET(HOMECELL,MATCH($B$4,DateRange,0)-1,MATCH(Y$6,DataStreams,0)-1)),"")</f>
        <v>2.7752389320557288E-3</v>
      </c>
      <c r="Z45" s="233">
        <f ca="1">_xlfn.IFNA(_xlfn.COVARIANCE.S(OFFSET(HOMECELL,MATCH($B$3,DateRange,0)-1,MATCH($A45,DataStreams,0)-1):OFFSET(HOMECELL,MATCH($B$4,DateRange,0)-1,MATCH($A45,DataStreams,0)-1),OFFSET(HOMECELL,MATCH($B$3,DateRange,0)-1,MATCH(Z$6,DataStreams,0)-1):OFFSET(HOMECELL,MATCH($B$4,DateRange,0)-1,MATCH(Z$6,DataStreams,0)-1)),"")</f>
        <v>1.4532708053699814E-3</v>
      </c>
      <c r="AA45" s="233">
        <f ca="1">_xlfn.IFNA(_xlfn.COVARIANCE.S(OFFSET(HOMECELL,MATCH($B$3,DateRange,0)-1,MATCH($A45,DataStreams,0)-1):OFFSET(HOMECELL,MATCH($B$4,DateRange,0)-1,MATCH($A45,DataStreams,0)-1),OFFSET(HOMECELL,MATCH($B$3,DateRange,0)-1,MATCH(AA$6,DataStreams,0)-1):OFFSET(HOMECELL,MATCH($B$4,DateRange,0)-1,MATCH(AA$6,DataStreams,0)-1)),"")</f>
        <v>4.2878902253879721E-3</v>
      </c>
      <c r="AB45" s="233">
        <f ca="1">_xlfn.IFNA(_xlfn.COVARIANCE.S(OFFSET(HOMECELL,MATCH($B$3,DateRange,0)-1,MATCH($A45,DataStreams,0)-1):OFFSET(HOMECELL,MATCH($B$4,DateRange,0)-1,MATCH($A45,DataStreams,0)-1),OFFSET(HOMECELL,MATCH($B$3,DateRange,0)-1,MATCH(AB$6,DataStreams,0)-1):OFFSET(HOMECELL,MATCH($B$4,DateRange,0)-1,MATCH(AB$6,DataStreams,0)-1)),"")</f>
        <v>1.8874494339745482E-4</v>
      </c>
      <c r="AC45" s="233">
        <f ca="1">_xlfn.IFNA(_xlfn.COVARIANCE.S(OFFSET(HOMECELL,MATCH($B$3,DateRange,0)-1,MATCH($A45,DataStreams,0)-1):OFFSET(HOMECELL,MATCH($B$4,DateRange,0)-1,MATCH($A45,DataStreams,0)-1),OFFSET(HOMECELL,MATCH($B$3,DateRange,0)-1,MATCH(AC$6,DataStreams,0)-1):OFFSET(HOMECELL,MATCH($B$4,DateRange,0)-1,MATCH(AC$6,DataStreams,0)-1)),"")</f>
        <v>6.6999499593469319E-3</v>
      </c>
      <c r="AD45" s="233">
        <f ca="1">_xlfn.IFNA(_xlfn.COVARIANCE.S(OFFSET(HOMECELL,MATCH($B$3,DateRange,0)-1,MATCH($A45,DataStreams,0)-1):OFFSET(HOMECELL,MATCH($B$4,DateRange,0)-1,MATCH($A45,DataStreams,0)-1),OFFSET(HOMECELL,MATCH($B$3,DateRange,0)-1,MATCH(AD$6,DataStreams,0)-1):OFFSET(HOMECELL,MATCH($B$4,DateRange,0)-1,MATCH(AD$6,DataStreams,0)-1)),"")</f>
        <v>1.4919485151329433E-3</v>
      </c>
      <c r="AE45" s="233">
        <f ca="1">_xlfn.IFNA(_xlfn.COVARIANCE.S(OFFSET(HOMECELL,MATCH($B$3,DateRange,0)-1,MATCH($A45,DataStreams,0)-1):OFFSET(HOMECELL,MATCH($B$4,DateRange,0)-1,MATCH($A45,DataStreams,0)-1),OFFSET(HOMECELL,MATCH($B$3,DateRange,0)-1,MATCH(AE$6,DataStreams,0)-1):OFFSET(HOMECELL,MATCH($B$4,DateRange,0)-1,MATCH(AE$6,DataStreams,0)-1)),"")</f>
        <v>4.6353453937932974E-3</v>
      </c>
      <c r="AF45" s="233">
        <f ca="1">_xlfn.IFNA(_xlfn.COVARIANCE.S(OFFSET(HOMECELL,MATCH($B$3,DateRange,0)-1,MATCH($A45,DataStreams,0)-1):OFFSET(HOMECELL,MATCH($B$4,DateRange,0)-1,MATCH($A45,DataStreams,0)-1),OFFSET(HOMECELL,MATCH($B$3,DateRange,0)-1,MATCH(AF$6,DataStreams,0)-1):OFFSET(HOMECELL,MATCH($B$4,DateRange,0)-1,MATCH(AF$6,DataStreams,0)-1)),"")</f>
        <v>4.409839041403023E-3</v>
      </c>
      <c r="AG45" s="233">
        <f ca="1">_xlfn.IFNA(_xlfn.COVARIANCE.S(OFFSET(HOMECELL,MATCH($B$3,DateRange,0)-1,MATCH($A45,DataStreams,0)-1):OFFSET(HOMECELL,MATCH($B$4,DateRange,0)-1,MATCH($A45,DataStreams,0)-1),OFFSET(HOMECELL,MATCH($B$3,DateRange,0)-1,MATCH(AG$6,DataStreams,0)-1):OFFSET(HOMECELL,MATCH($B$4,DateRange,0)-1,MATCH(AG$6,DataStreams,0)-1)),"")</f>
        <v>2.1957864815363394E-3</v>
      </c>
      <c r="AH45" s="233">
        <f ca="1">_xlfn.IFNA(_xlfn.COVARIANCE.S(OFFSET(HOMECELL,MATCH($B$3,DateRange,0)-1,MATCH($A45,DataStreams,0)-1):OFFSET(HOMECELL,MATCH($B$4,DateRange,0)-1,MATCH($A45,DataStreams,0)-1),OFFSET(HOMECELL,MATCH($B$3,DateRange,0)-1,MATCH(AH$6,DataStreams,0)-1):OFFSET(HOMECELL,MATCH($B$4,DateRange,0)-1,MATCH(AH$6,DataStreams,0)-1)),"")</f>
        <v>5.2857051582326344E-3</v>
      </c>
      <c r="AI45" s="233">
        <f ca="1">_xlfn.IFNA(_xlfn.COVARIANCE.S(OFFSET(HOMECELL,MATCH($B$3,DateRange,0)-1,MATCH($A45,DataStreams,0)-1):OFFSET(HOMECELL,MATCH($B$4,DateRange,0)-1,MATCH($A45,DataStreams,0)-1),OFFSET(HOMECELL,MATCH($B$3,DateRange,0)-1,MATCH(AI$6,DataStreams,0)-1):OFFSET(HOMECELL,MATCH($B$4,DateRange,0)-1,MATCH(AI$6,DataStreams,0)-1)),"")</f>
        <v>3.4218996709004567E-3</v>
      </c>
      <c r="AJ45" s="233">
        <f ca="1">_xlfn.IFNA(_xlfn.COVARIANCE.S(OFFSET(HOMECELL,MATCH($B$3,DateRange,0)-1,MATCH($A45,DataStreams,0)-1):OFFSET(HOMECELL,MATCH($B$4,DateRange,0)-1,MATCH($A45,DataStreams,0)-1),OFFSET(HOMECELL,MATCH($B$3,DateRange,0)-1,MATCH(AJ$6,DataStreams,0)-1):OFFSET(HOMECELL,MATCH($B$4,DateRange,0)-1,MATCH(AJ$6,DataStreams,0)-1)),"")</f>
        <v>7.38475767276208E-3</v>
      </c>
      <c r="AK45" s="233">
        <f ca="1">_xlfn.IFNA(_xlfn.COVARIANCE.S(OFFSET(HOMECELL,MATCH($B$3,DateRange,0)-1,MATCH($A45,DataStreams,0)-1):OFFSET(HOMECELL,MATCH($B$4,DateRange,0)-1,MATCH($A45,DataStreams,0)-1),OFFSET(HOMECELL,MATCH($B$3,DateRange,0)-1,MATCH(AK$6,DataStreams,0)-1):OFFSET(HOMECELL,MATCH($B$4,DateRange,0)-1,MATCH(AK$6,DataStreams,0)-1)),"")</f>
        <v>1.3431438354263548E-3</v>
      </c>
      <c r="AL45" s="233">
        <f ca="1">_xlfn.IFNA(_xlfn.COVARIANCE.S(OFFSET(HOMECELL,MATCH($B$3,DateRange,0)-1,MATCH($A45,DataStreams,0)-1):OFFSET(HOMECELL,MATCH($B$4,DateRange,0)-1,MATCH($A45,DataStreams,0)-1),OFFSET(HOMECELL,MATCH($B$3,DateRange,0)-1,MATCH(AL$6,DataStreams,0)-1):OFFSET(HOMECELL,MATCH($B$4,DateRange,0)-1,MATCH(AL$6,DataStreams,0)-1)),"")</f>
        <v>1.5138663104307143E-2</v>
      </c>
      <c r="AM45" s="233">
        <f ca="1">_xlfn.IFNA(_xlfn.COVARIANCE.S(OFFSET(HOMECELL,MATCH($B$3,DateRange,0)-1,MATCH($A45,DataStreams,0)-1):OFFSET(HOMECELL,MATCH($B$4,DateRange,0)-1,MATCH($A45,DataStreams,0)-1),OFFSET(HOMECELL,MATCH($B$3,DateRange,0)-1,MATCH(AM$6,DataStreams,0)-1):OFFSET(HOMECELL,MATCH($B$4,DateRange,0)-1,MATCH(AM$6,DataStreams,0)-1)),"")</f>
        <v>4.3414149012367094E-3</v>
      </c>
      <c r="AN45" s="233">
        <f ca="1">_xlfn.IFNA(_xlfn.COVARIANCE.S(OFFSET(HOMECELL,MATCH($B$3,DateRange,0)-1,MATCH($A45,DataStreams,0)-1):OFFSET(HOMECELL,MATCH($B$4,DateRange,0)-1,MATCH($A45,DataStreams,0)-1),OFFSET(HOMECELL,MATCH($B$3,DateRange,0)-1,MATCH(AN$6,DataStreams,0)-1):OFFSET(HOMECELL,MATCH($B$4,DateRange,0)-1,MATCH(AN$6,DataStreams,0)-1)),"")</f>
        <v>3.6157905861291307E-3</v>
      </c>
      <c r="AO45" s="233">
        <f ca="1">_xlfn.IFNA(_xlfn.COVARIANCE.S(OFFSET(HOMECELL,MATCH($B$3,DateRange,0)-1,MATCH($A45,DataStreams,0)-1):OFFSET(HOMECELL,MATCH($B$4,DateRange,0)-1,MATCH($A45,DataStreams,0)-1),OFFSET(HOMECELL,MATCH($B$3,DateRange,0)-1,MATCH(AO$6,DataStreams,0)-1):OFFSET(HOMECELL,MATCH($B$4,DateRange,0)-1,MATCH(AO$6,DataStreams,0)-1)),"")</f>
        <v>4.5725078499089314E-3</v>
      </c>
      <c r="AP45" s="233">
        <f ca="1">_xlfn.IFNA(_xlfn.COVARIANCE.S(OFFSET(HOMECELL,MATCH($B$3,DateRange,0)-1,MATCH($A45,DataStreams,0)-1):OFFSET(HOMECELL,MATCH($B$4,DateRange,0)-1,MATCH($A45,DataStreams,0)-1),OFFSET(HOMECELL,MATCH($B$3,DateRange,0)-1,MATCH(AP$6,DataStreams,0)-1):OFFSET(HOMECELL,MATCH($B$4,DateRange,0)-1,MATCH(AP$6,DataStreams,0)-1)),"")</f>
        <v>4.3166627273012502E-3</v>
      </c>
      <c r="AQ45" s="233" t="str">
        <f ca="1">_xlfn.IFNA(_xlfn.COVARIANCE.S(OFFSET(HOMECELL,MATCH($B$3,DateRange,0)-1,MATCH($A45,DataStreams,0)-1):OFFSET(HOMECELL,MATCH($B$4,DateRange,0)-1,MATCH($A45,DataStreams,0)-1),OFFSET(HOMECELL,MATCH($B$3,DateRange,0)-1,MATCH(AQ$6,DataStreams,0)-1):OFFSET(HOMECELL,MATCH($B$4,DateRange,0)-1,MATCH(AQ$6,DataStreams,0)-1)),"")</f>
        <v/>
      </c>
      <c r="AR45" s="233" t="str">
        <f ca="1">_xlfn.IFNA(_xlfn.COVARIANCE.S(OFFSET(HOMECELL,MATCH($B$3,DateRange,0)-1,MATCH($A45,DataStreams,0)-1):OFFSET(HOMECELL,MATCH($B$4,DateRange,0)-1,MATCH($A45,DataStreams,0)-1),OFFSET(HOMECELL,MATCH($B$3,DateRange,0)-1,MATCH(AR$6,DataStreams,0)-1):OFFSET(HOMECELL,MATCH($B$4,DateRange,0)-1,MATCH(AR$6,DataStreams,0)-1)),"")</f>
        <v/>
      </c>
      <c r="AS45" s="233" t="str">
        <f ca="1">_xlfn.IFNA(_xlfn.COVARIANCE.S(OFFSET(HOMECELL,MATCH($B$3,DateRange,0)-1,MATCH($A45,DataStreams,0)-1):OFFSET(HOMECELL,MATCH($B$4,DateRange,0)-1,MATCH($A45,DataStreams,0)-1),OFFSET(HOMECELL,MATCH($B$3,DateRange,0)-1,MATCH(AS$6,DataStreams,0)-1):OFFSET(HOMECELL,MATCH($B$4,DateRange,0)-1,MATCH(AS$6,DataStreams,0)-1)),"")</f>
        <v/>
      </c>
      <c r="AT45" s="233" t="str">
        <f ca="1">_xlfn.IFNA(_xlfn.COVARIANCE.S(OFFSET(HOMECELL,MATCH($B$3,DateRange,0)-1,MATCH($A45,DataStreams,0)-1):OFFSET(HOMECELL,MATCH($B$4,DateRange,0)-1,MATCH($A45,DataStreams,0)-1),OFFSET(HOMECELL,MATCH($B$3,DateRange,0)-1,MATCH(AT$6,DataStreams,0)-1):OFFSET(HOMECELL,MATCH($B$4,DateRange,0)-1,MATCH(AT$6,DataStreams,0)-1)),"")</f>
        <v/>
      </c>
      <c r="AU45" s="233" t="str">
        <f ca="1">_xlfn.IFNA(_xlfn.COVARIANCE.S(OFFSET(HOMECELL,MATCH($B$3,DateRange,0)-1,MATCH($A45,DataStreams,0)-1):OFFSET(HOMECELL,MATCH($B$4,DateRange,0)-1,MATCH($A45,DataStreams,0)-1),OFFSET(HOMECELL,MATCH($B$3,DateRange,0)-1,MATCH(AU$6,DataStreams,0)-1):OFFSET(HOMECELL,MATCH($B$4,DateRange,0)-1,MATCH(AU$6,DataStreams,0)-1)),"")</f>
        <v/>
      </c>
      <c r="AV45" s="233" t="str">
        <f ca="1">_xlfn.IFNA(_xlfn.COVARIANCE.S(OFFSET(HOMECELL,MATCH($B$3,DateRange,0)-1,MATCH($A45,DataStreams,0)-1):OFFSET(HOMECELL,MATCH($B$4,DateRange,0)-1,MATCH($A45,DataStreams,0)-1),OFFSET(HOMECELL,MATCH($B$3,DateRange,0)-1,MATCH(AV$6,DataStreams,0)-1):OFFSET(HOMECELL,MATCH($B$4,DateRange,0)-1,MATCH(AV$6,DataStreams,0)-1)),"")</f>
        <v/>
      </c>
      <c r="AW45" s="233" t="str">
        <f ca="1">_xlfn.IFNA(_xlfn.COVARIANCE.S(OFFSET(HOMECELL,MATCH($B$3,DateRange,0)-1,MATCH($A45,DataStreams,0)-1):OFFSET(HOMECELL,MATCH($B$4,DateRange,0)-1,MATCH($A45,DataStreams,0)-1),OFFSET(HOMECELL,MATCH($B$3,DateRange,0)-1,MATCH(AW$6,DataStreams,0)-1):OFFSET(HOMECELL,MATCH($B$4,DateRange,0)-1,MATCH(AW$6,DataStreams,0)-1)),"")</f>
        <v/>
      </c>
      <c r="AX45" s="233" t="str">
        <f ca="1">_xlfn.IFNA(_xlfn.COVARIANCE.S(OFFSET(HOMECELL,MATCH($B$3,DateRange,0)-1,MATCH($A45,DataStreams,0)-1):OFFSET(HOMECELL,MATCH($B$4,DateRange,0)-1,MATCH($A45,DataStreams,0)-1),OFFSET(HOMECELL,MATCH($B$3,DateRange,0)-1,MATCH(AX$6,DataStreams,0)-1):OFFSET(HOMECELL,MATCH($B$4,DateRange,0)-1,MATCH(AX$6,DataStreams,0)-1)),"")</f>
        <v/>
      </c>
      <c r="AY45" s="233" t="str">
        <f ca="1">_xlfn.IFNA(_xlfn.COVARIANCE.S(OFFSET(HOMECELL,MATCH($B$3,DateRange,0)-1,MATCH($A45,DataStreams,0)-1):OFFSET(HOMECELL,MATCH($B$4,DateRange,0)-1,MATCH($A45,DataStreams,0)-1),OFFSET(HOMECELL,MATCH($B$3,DateRange,0)-1,MATCH(AY$6,DataStreams,0)-1):OFFSET(HOMECELL,MATCH($B$4,DateRange,0)-1,MATCH(AY$6,DataStreams,0)-1)),"")</f>
        <v/>
      </c>
      <c r="AZ45" s="233" t="str">
        <f ca="1">_xlfn.IFNA(_xlfn.COVARIANCE.S(OFFSET(HOMECELL,MATCH($B$3,DateRange,0)-1,MATCH($A45,DataStreams,0)-1):OFFSET(HOMECELL,MATCH($B$4,DateRange,0)-1,MATCH($A45,DataStreams,0)-1),OFFSET(HOMECELL,MATCH($B$3,DateRange,0)-1,MATCH(AZ$6,DataStreams,0)-1):OFFSET(HOMECELL,MATCH($B$4,DateRange,0)-1,MATCH(AZ$6,DataStreams,0)-1)),"")</f>
        <v/>
      </c>
      <c r="BA45" s="233" t="str">
        <f ca="1">_xlfn.IFNA(_xlfn.COVARIANCE.S(OFFSET(HOMECELL,MATCH($B$3,DateRange,0)-1,MATCH($A45,DataStreams,0)-1):OFFSET(HOMECELL,MATCH($B$4,DateRange,0)-1,MATCH($A45,DataStreams,0)-1),OFFSET(HOMECELL,MATCH($B$3,DateRange,0)-1,MATCH(BA$6,DataStreams,0)-1):OFFSET(HOMECELL,MATCH($B$4,DateRange,0)-1,MATCH(BA$6,DataStreams,0)-1)),"")</f>
        <v/>
      </c>
      <c r="BB45" s="233" t="str">
        <f ca="1">_xlfn.IFNA(_xlfn.COVARIANCE.S(OFFSET(HOMECELL,MATCH($B$3,DateRange,0)-1,MATCH($A45,DataStreams,0)-1):OFFSET(HOMECELL,MATCH($B$4,DateRange,0)-1,MATCH($A45,DataStreams,0)-1),OFFSET(HOMECELL,MATCH($B$3,DateRange,0)-1,MATCH(BB$6,DataStreams,0)-1):OFFSET(HOMECELL,MATCH($B$4,DateRange,0)-1,MATCH(BB$6,DataStreams,0)-1)),"")</f>
        <v/>
      </c>
      <c r="BC45" s="236"/>
    </row>
    <row r="46" spans="1:55">
      <c r="A46" s="239" t="str">
        <f ca="1"/>
        <v>LULU</v>
      </c>
      <c r="B46" s="233">
        <f ca="1">_xlfn.IFNA(_xlfn.COVARIANCE.S(OFFSET(HOMECELL,MATCH($B$3,DateRange,0)-1,MATCH($A46,DataStreams,0)-1):OFFSET(HOMECELL,MATCH($B$4,DateRange,0)-1,MATCH($A46,DataStreams,0)-1),OFFSET(HOMECELL,MATCH($B$3,DateRange,0)-1,MATCH(B$6,DataStreams,0)-1):OFFSET(HOMECELL,MATCH($B$4,DateRange,0)-1,MATCH(B$6,DataStreams,0)-1)),"")</f>
        <v>1.0381280159520682E-5</v>
      </c>
      <c r="C46" s="233">
        <f ca="1">_xlfn.IFNA(_xlfn.COVARIANCE.S(OFFSET(HOMECELL,MATCH($B$3,DateRange,0)-1,MATCH($A46,DataStreams,0)-1):OFFSET(HOMECELL,MATCH($B$4,DateRange,0)-1,MATCH($A46,DataStreams,0)-1),OFFSET(HOMECELL,MATCH($B$3,DateRange,0)-1,MATCH(C$6,DataStreams,0)-1):OFFSET(HOMECELL,MATCH($B$4,DateRange,0)-1,MATCH(C$6,DataStreams,0)-1)),"")</f>
        <v>2.9735292536969549E-3</v>
      </c>
      <c r="D46" s="233">
        <f ca="1">_xlfn.IFNA(_xlfn.COVARIANCE.S(OFFSET(HOMECELL,MATCH($B$3,DateRange,0)-1,MATCH($A46,DataStreams,0)-1):OFFSET(HOMECELL,MATCH($B$4,DateRange,0)-1,MATCH($A46,DataStreams,0)-1),OFFSET(HOMECELL,MATCH($B$3,DateRange,0)-1,MATCH(D$6,DataStreams,0)-1):OFFSET(HOMECELL,MATCH($B$4,DateRange,0)-1,MATCH(D$6,DataStreams,0)-1)),"")</f>
        <v>3.2820335662306602E-3</v>
      </c>
      <c r="E46" s="233">
        <f ca="1">_xlfn.IFNA(_xlfn.COVARIANCE.S(OFFSET(HOMECELL,MATCH($B$3,DateRange,0)-1,MATCH($A46,DataStreams,0)-1):OFFSET(HOMECELL,MATCH($B$4,DateRange,0)-1,MATCH($A46,DataStreams,0)-1),OFFSET(HOMECELL,MATCH($B$3,DateRange,0)-1,MATCH(E$6,DataStreams,0)-1):OFFSET(HOMECELL,MATCH($B$4,DateRange,0)-1,MATCH(E$6,DataStreams,0)-1)),"")</f>
        <v>2.0098076780024321E-3</v>
      </c>
      <c r="F46" s="233">
        <f ca="1">_xlfn.IFNA(_xlfn.COVARIANCE.S(OFFSET(HOMECELL,MATCH($B$3,DateRange,0)-1,MATCH($A46,DataStreams,0)-1):OFFSET(HOMECELL,MATCH($B$4,DateRange,0)-1,MATCH($A46,DataStreams,0)-1),OFFSET(HOMECELL,MATCH($B$3,DateRange,0)-1,MATCH(F$6,DataStreams,0)-1):OFFSET(HOMECELL,MATCH($B$4,DateRange,0)-1,MATCH(F$6,DataStreams,0)-1)),"")</f>
        <v>3.4392541182151769E-3</v>
      </c>
      <c r="G46" s="233">
        <f ca="1">_xlfn.IFNA(_xlfn.COVARIANCE.S(OFFSET(HOMECELL,MATCH($B$3,DateRange,0)-1,MATCH($A46,DataStreams,0)-1):OFFSET(HOMECELL,MATCH($B$4,DateRange,0)-1,MATCH($A46,DataStreams,0)-1),OFFSET(HOMECELL,MATCH($B$3,DateRange,0)-1,MATCH(G$6,DataStreams,0)-1):OFFSET(HOMECELL,MATCH($B$4,DateRange,0)-1,MATCH(G$6,DataStreams,0)-1)),"")</f>
        <v>3.6613433682548481E-3</v>
      </c>
      <c r="H46" s="233">
        <f ca="1">_xlfn.IFNA(_xlfn.COVARIANCE.S(OFFSET(HOMECELL,MATCH($B$3,DateRange,0)-1,MATCH($A46,DataStreams,0)-1):OFFSET(HOMECELL,MATCH($B$4,DateRange,0)-1,MATCH($A46,DataStreams,0)-1),OFFSET(HOMECELL,MATCH($B$3,DateRange,0)-1,MATCH(H$6,DataStreams,0)-1):OFFSET(HOMECELL,MATCH($B$4,DateRange,0)-1,MATCH(H$6,DataStreams,0)-1)),"")</f>
        <v>2.0197448338863202E-3</v>
      </c>
      <c r="I46" s="233">
        <f ca="1">_xlfn.IFNA(_xlfn.COVARIANCE.S(OFFSET(HOMECELL,MATCH($B$3,DateRange,0)-1,MATCH($A46,DataStreams,0)-1):OFFSET(HOMECELL,MATCH($B$4,DateRange,0)-1,MATCH($A46,DataStreams,0)-1),OFFSET(HOMECELL,MATCH($B$3,DateRange,0)-1,MATCH(I$6,DataStreams,0)-1):OFFSET(HOMECELL,MATCH($B$4,DateRange,0)-1,MATCH(I$6,DataStreams,0)-1)),"")</f>
        <v>2.125505376067927E-3</v>
      </c>
      <c r="J46" s="233">
        <f ca="1">_xlfn.IFNA(_xlfn.COVARIANCE.S(OFFSET(HOMECELL,MATCH($B$3,DateRange,0)-1,MATCH($A46,DataStreams,0)-1):OFFSET(HOMECELL,MATCH($B$4,DateRange,0)-1,MATCH($A46,DataStreams,0)-1),OFFSET(HOMECELL,MATCH($B$3,DateRange,0)-1,MATCH(J$6,DataStreams,0)-1):OFFSET(HOMECELL,MATCH($B$4,DateRange,0)-1,MATCH(J$6,DataStreams,0)-1)),"")</f>
        <v>1.3116002863162767E-3</v>
      </c>
      <c r="K46" s="233">
        <f ca="1">_xlfn.IFNA(_xlfn.COVARIANCE.S(OFFSET(HOMECELL,MATCH($B$3,DateRange,0)-1,MATCH($A46,DataStreams,0)-1):OFFSET(HOMECELL,MATCH($B$4,DateRange,0)-1,MATCH($A46,DataStreams,0)-1),OFFSET(HOMECELL,MATCH($B$3,DateRange,0)-1,MATCH(K$6,DataStreams,0)-1):OFFSET(HOMECELL,MATCH($B$4,DateRange,0)-1,MATCH(K$6,DataStreams,0)-1)),"")</f>
        <v>1.2482672447811578E-3</v>
      </c>
      <c r="L46" s="233">
        <f ca="1">_xlfn.IFNA(_xlfn.COVARIANCE.S(OFFSET(HOMECELL,MATCH($B$3,DateRange,0)-1,MATCH($A46,DataStreams,0)-1):OFFSET(HOMECELL,MATCH($B$4,DateRange,0)-1,MATCH($A46,DataStreams,0)-1),OFFSET(HOMECELL,MATCH($B$3,DateRange,0)-1,MATCH(L$6,DataStreams,0)-1):OFFSET(HOMECELL,MATCH($B$4,DateRange,0)-1,MATCH(L$6,DataStreams,0)-1)),"")</f>
        <v>2.4464138560403039E-3</v>
      </c>
      <c r="M46" s="233">
        <f ca="1">_xlfn.IFNA(_xlfn.COVARIANCE.S(OFFSET(HOMECELL,MATCH($B$3,DateRange,0)-1,MATCH($A46,DataStreams,0)-1):OFFSET(HOMECELL,MATCH($B$4,DateRange,0)-1,MATCH($A46,DataStreams,0)-1),OFFSET(HOMECELL,MATCH($B$3,DateRange,0)-1,MATCH(M$6,DataStreams,0)-1):OFFSET(HOMECELL,MATCH($B$4,DateRange,0)-1,MATCH(M$6,DataStreams,0)-1)),"")</f>
        <v>6.1637629361827855E-3</v>
      </c>
      <c r="N46" s="233">
        <f ca="1">_xlfn.IFNA(_xlfn.COVARIANCE.S(OFFSET(HOMECELL,MATCH($B$3,DateRange,0)-1,MATCH($A46,DataStreams,0)-1):OFFSET(HOMECELL,MATCH($B$4,DateRange,0)-1,MATCH($A46,DataStreams,0)-1),OFFSET(HOMECELL,MATCH($B$3,DateRange,0)-1,MATCH(N$6,DataStreams,0)-1):OFFSET(HOMECELL,MATCH($B$4,DateRange,0)-1,MATCH(N$6,DataStreams,0)-1)),"")</f>
        <v>2.6881038172259781E-3</v>
      </c>
      <c r="O46" s="233">
        <f ca="1">_xlfn.IFNA(_xlfn.COVARIANCE.S(OFFSET(HOMECELL,MATCH($B$3,DateRange,0)-1,MATCH($A46,DataStreams,0)-1):OFFSET(HOMECELL,MATCH($B$4,DateRange,0)-1,MATCH($A46,DataStreams,0)-1),OFFSET(HOMECELL,MATCH($B$3,DateRange,0)-1,MATCH(O$6,DataStreams,0)-1):OFFSET(HOMECELL,MATCH($B$4,DateRange,0)-1,MATCH(O$6,DataStreams,0)-1)),"")</f>
        <v>2.4663150234131748E-3</v>
      </c>
      <c r="P46" s="233">
        <f ca="1">_xlfn.IFNA(_xlfn.COVARIANCE.S(OFFSET(HOMECELL,MATCH($B$3,DateRange,0)-1,MATCH($A46,DataStreams,0)-1):OFFSET(HOMECELL,MATCH($B$4,DateRange,0)-1,MATCH($A46,DataStreams,0)-1),OFFSET(HOMECELL,MATCH($B$3,DateRange,0)-1,MATCH(P$6,DataStreams,0)-1):OFFSET(HOMECELL,MATCH($B$4,DateRange,0)-1,MATCH(P$6,DataStreams,0)-1)),"")</f>
        <v>3.8739169596074883E-3</v>
      </c>
      <c r="Q46" s="233">
        <f ca="1">_xlfn.IFNA(_xlfn.COVARIANCE.S(OFFSET(HOMECELL,MATCH($B$3,DateRange,0)-1,MATCH($A46,DataStreams,0)-1):OFFSET(HOMECELL,MATCH($B$4,DateRange,0)-1,MATCH($A46,DataStreams,0)-1),OFFSET(HOMECELL,MATCH($B$3,DateRange,0)-1,MATCH(Q$6,DataStreams,0)-1):OFFSET(HOMECELL,MATCH($B$4,DateRange,0)-1,MATCH(Q$6,DataStreams,0)-1)),"")</f>
        <v>5.6632629305116812E-3</v>
      </c>
      <c r="R46" s="233">
        <f ca="1">_xlfn.IFNA(_xlfn.COVARIANCE.S(OFFSET(HOMECELL,MATCH($B$3,DateRange,0)-1,MATCH($A46,DataStreams,0)-1):OFFSET(HOMECELL,MATCH($B$4,DateRange,0)-1,MATCH($A46,DataStreams,0)-1),OFFSET(HOMECELL,MATCH($B$3,DateRange,0)-1,MATCH(R$6,DataStreams,0)-1):OFFSET(HOMECELL,MATCH($B$4,DateRange,0)-1,MATCH(R$6,DataStreams,0)-1)),"")</f>
        <v>3.9788503810172082E-3</v>
      </c>
      <c r="S46" s="233">
        <f ca="1">_xlfn.IFNA(_xlfn.COVARIANCE.S(OFFSET(HOMECELL,MATCH($B$3,DateRange,0)-1,MATCH($A46,DataStreams,0)-1):OFFSET(HOMECELL,MATCH($B$4,DateRange,0)-1,MATCH($A46,DataStreams,0)-1),OFFSET(HOMECELL,MATCH($B$3,DateRange,0)-1,MATCH(S$6,DataStreams,0)-1):OFFSET(HOMECELL,MATCH($B$4,DateRange,0)-1,MATCH(S$6,DataStreams,0)-1)),"")</f>
        <v>1.564528501700803E-6</v>
      </c>
      <c r="T46" s="233">
        <f ca="1">_xlfn.IFNA(_xlfn.COVARIANCE.S(OFFSET(HOMECELL,MATCH($B$3,DateRange,0)-1,MATCH($A46,DataStreams,0)-1):OFFSET(HOMECELL,MATCH($B$4,DateRange,0)-1,MATCH($A46,DataStreams,0)-1),OFFSET(HOMECELL,MATCH($B$3,DateRange,0)-1,MATCH(T$6,DataStreams,0)-1):OFFSET(HOMECELL,MATCH($B$4,DateRange,0)-1,MATCH(T$6,DataStreams,0)-1)),"")</f>
        <v>4.9689244613929668E-3</v>
      </c>
      <c r="U46" s="233">
        <f ca="1">_xlfn.IFNA(_xlfn.COVARIANCE.S(OFFSET(HOMECELL,MATCH($B$3,DateRange,0)-1,MATCH($A46,DataStreams,0)-1):OFFSET(HOMECELL,MATCH($B$4,DateRange,0)-1,MATCH($A46,DataStreams,0)-1),OFFSET(HOMECELL,MATCH($B$3,DateRange,0)-1,MATCH(U$6,DataStreams,0)-1):OFFSET(HOMECELL,MATCH($B$4,DateRange,0)-1,MATCH(U$6,DataStreams,0)-1)),"")</f>
        <v>4.0245681718327044E-3</v>
      </c>
      <c r="V46" s="233">
        <f ca="1">_xlfn.IFNA(_xlfn.COVARIANCE.S(OFFSET(HOMECELL,MATCH($B$3,DateRange,0)-1,MATCH($A46,DataStreams,0)-1):OFFSET(HOMECELL,MATCH($B$4,DateRange,0)-1,MATCH($A46,DataStreams,0)-1),OFFSET(HOMECELL,MATCH($B$3,DateRange,0)-1,MATCH(V$6,DataStreams,0)-1):OFFSET(HOMECELL,MATCH($B$4,DateRange,0)-1,MATCH(V$6,DataStreams,0)-1)),"")</f>
        <v>3.7920595606962836E-3</v>
      </c>
      <c r="W46" s="233">
        <f ca="1">_xlfn.IFNA(_xlfn.COVARIANCE.S(OFFSET(HOMECELL,MATCH($B$3,DateRange,0)-1,MATCH($A46,DataStreams,0)-1):OFFSET(HOMECELL,MATCH($B$4,DateRange,0)-1,MATCH($A46,DataStreams,0)-1),OFFSET(HOMECELL,MATCH($B$3,DateRange,0)-1,MATCH(W$6,DataStreams,0)-1):OFFSET(HOMECELL,MATCH($B$4,DateRange,0)-1,MATCH(W$6,DataStreams,0)-1)),"")</f>
        <v>-6.1813313868728289E-5</v>
      </c>
      <c r="X46" s="233">
        <f ca="1">_xlfn.IFNA(_xlfn.COVARIANCE.S(OFFSET(HOMECELL,MATCH($B$3,DateRange,0)-1,MATCH($A46,DataStreams,0)-1):OFFSET(HOMECELL,MATCH($B$4,DateRange,0)-1,MATCH($A46,DataStreams,0)-1),OFFSET(HOMECELL,MATCH($B$3,DateRange,0)-1,MATCH(X$6,DataStreams,0)-1):OFFSET(HOMECELL,MATCH($B$4,DateRange,0)-1,MATCH(X$6,DataStreams,0)-1)),"")</f>
        <v>8.1950203232288639E-4</v>
      </c>
      <c r="Y46" s="233">
        <f ca="1">_xlfn.IFNA(_xlfn.COVARIANCE.S(OFFSET(HOMECELL,MATCH($B$3,DateRange,0)-1,MATCH($A46,DataStreams,0)-1):OFFSET(HOMECELL,MATCH($B$4,DateRange,0)-1,MATCH($A46,DataStreams,0)-1),OFFSET(HOMECELL,MATCH($B$3,DateRange,0)-1,MATCH(Y$6,DataStreams,0)-1):OFFSET(HOMECELL,MATCH($B$4,DateRange,0)-1,MATCH(Y$6,DataStreams,0)-1)),"")</f>
        <v>1.2851915959802391E-3</v>
      </c>
      <c r="Z46" s="233">
        <f ca="1">_xlfn.IFNA(_xlfn.COVARIANCE.S(OFFSET(HOMECELL,MATCH($B$3,DateRange,0)-1,MATCH($A46,DataStreams,0)-1):OFFSET(HOMECELL,MATCH($B$4,DateRange,0)-1,MATCH($A46,DataStreams,0)-1),OFFSET(HOMECELL,MATCH($B$3,DateRange,0)-1,MATCH(Z$6,DataStreams,0)-1):OFFSET(HOMECELL,MATCH($B$4,DateRange,0)-1,MATCH(Z$6,DataStreams,0)-1)),"")</f>
        <v>9.9853097992830871E-4</v>
      </c>
      <c r="AA46" s="233">
        <f ca="1">_xlfn.IFNA(_xlfn.COVARIANCE.S(OFFSET(HOMECELL,MATCH($B$3,DateRange,0)-1,MATCH($A46,DataStreams,0)-1):OFFSET(HOMECELL,MATCH($B$4,DateRange,0)-1,MATCH($A46,DataStreams,0)-1),OFFSET(HOMECELL,MATCH($B$3,DateRange,0)-1,MATCH(AA$6,DataStreams,0)-1):OFFSET(HOMECELL,MATCH($B$4,DateRange,0)-1,MATCH(AA$6,DataStreams,0)-1)),"")</f>
        <v>1.8727040143931585E-3</v>
      </c>
      <c r="AB46" s="233">
        <f ca="1">_xlfn.IFNA(_xlfn.COVARIANCE.S(OFFSET(HOMECELL,MATCH($B$3,DateRange,0)-1,MATCH($A46,DataStreams,0)-1):OFFSET(HOMECELL,MATCH($B$4,DateRange,0)-1,MATCH($A46,DataStreams,0)-1),OFFSET(HOMECELL,MATCH($B$3,DateRange,0)-1,MATCH(AB$6,DataStreams,0)-1):OFFSET(HOMECELL,MATCH($B$4,DateRange,0)-1,MATCH(AB$6,DataStreams,0)-1)),"")</f>
        <v>1.6769475979877201E-3</v>
      </c>
      <c r="AC46" s="233">
        <f ca="1">_xlfn.IFNA(_xlfn.COVARIANCE.S(OFFSET(HOMECELL,MATCH($B$3,DateRange,0)-1,MATCH($A46,DataStreams,0)-1):OFFSET(HOMECELL,MATCH($B$4,DateRange,0)-1,MATCH($A46,DataStreams,0)-1),OFFSET(HOMECELL,MATCH($B$3,DateRange,0)-1,MATCH(AC$6,DataStreams,0)-1):OFFSET(HOMECELL,MATCH($B$4,DateRange,0)-1,MATCH(AC$6,DataStreams,0)-1)),"")</f>
        <v>1.2974688288496922E-3</v>
      </c>
      <c r="AD46" s="233">
        <f ca="1">_xlfn.IFNA(_xlfn.COVARIANCE.S(OFFSET(HOMECELL,MATCH($B$3,DateRange,0)-1,MATCH($A46,DataStreams,0)-1):OFFSET(HOMECELL,MATCH($B$4,DateRange,0)-1,MATCH($A46,DataStreams,0)-1),OFFSET(HOMECELL,MATCH($B$3,DateRange,0)-1,MATCH(AD$6,DataStreams,0)-1):OFFSET(HOMECELL,MATCH($B$4,DateRange,0)-1,MATCH(AD$6,DataStreams,0)-1)),"")</f>
        <v>8.3450157777263027E-4</v>
      </c>
      <c r="AE46" s="233">
        <f ca="1">_xlfn.IFNA(_xlfn.COVARIANCE.S(OFFSET(HOMECELL,MATCH($B$3,DateRange,0)-1,MATCH($A46,DataStreams,0)-1):OFFSET(HOMECELL,MATCH($B$4,DateRange,0)-1,MATCH($A46,DataStreams,0)-1),OFFSET(HOMECELL,MATCH($B$3,DateRange,0)-1,MATCH(AE$6,DataStreams,0)-1):OFFSET(HOMECELL,MATCH($B$4,DateRange,0)-1,MATCH(AE$6,DataStreams,0)-1)),"")</f>
        <v>2.1850487061613705E-3</v>
      </c>
      <c r="AF46" s="233">
        <f ca="1">_xlfn.IFNA(_xlfn.COVARIANCE.S(OFFSET(HOMECELL,MATCH($B$3,DateRange,0)-1,MATCH($A46,DataStreams,0)-1):OFFSET(HOMECELL,MATCH($B$4,DateRange,0)-1,MATCH($A46,DataStreams,0)-1),OFFSET(HOMECELL,MATCH($B$3,DateRange,0)-1,MATCH(AF$6,DataStreams,0)-1):OFFSET(HOMECELL,MATCH($B$4,DateRange,0)-1,MATCH(AF$6,DataStreams,0)-1)),"")</f>
        <v>2.3706520581999882E-3</v>
      </c>
      <c r="AG46" s="233">
        <f ca="1">_xlfn.IFNA(_xlfn.COVARIANCE.S(OFFSET(HOMECELL,MATCH($B$3,DateRange,0)-1,MATCH($A46,DataStreams,0)-1):OFFSET(HOMECELL,MATCH($B$4,DateRange,0)-1,MATCH($A46,DataStreams,0)-1),OFFSET(HOMECELL,MATCH($B$3,DateRange,0)-1,MATCH(AG$6,DataStreams,0)-1):OFFSET(HOMECELL,MATCH($B$4,DateRange,0)-1,MATCH(AG$6,DataStreams,0)-1)),"")</f>
        <v>1.2006896695421262E-3</v>
      </c>
      <c r="AH46" s="233">
        <f ca="1">_xlfn.IFNA(_xlfn.COVARIANCE.S(OFFSET(HOMECELL,MATCH($B$3,DateRange,0)-1,MATCH($A46,DataStreams,0)-1):OFFSET(HOMECELL,MATCH($B$4,DateRange,0)-1,MATCH($A46,DataStreams,0)-1),OFFSET(HOMECELL,MATCH($B$3,DateRange,0)-1,MATCH(AH$6,DataStreams,0)-1):OFFSET(HOMECELL,MATCH($B$4,DateRange,0)-1,MATCH(AH$6,DataStreams,0)-1)),"")</f>
        <v>5.5222417449965902E-3</v>
      </c>
      <c r="AI46" s="233">
        <f ca="1">_xlfn.IFNA(_xlfn.COVARIANCE.S(OFFSET(HOMECELL,MATCH($B$3,DateRange,0)-1,MATCH($A46,DataStreams,0)-1):OFFSET(HOMECELL,MATCH($B$4,DateRange,0)-1,MATCH($A46,DataStreams,0)-1),OFFSET(HOMECELL,MATCH($B$3,DateRange,0)-1,MATCH(AI$6,DataStreams,0)-1):OFFSET(HOMECELL,MATCH($B$4,DateRange,0)-1,MATCH(AI$6,DataStreams,0)-1)),"")</f>
        <v>2.3228344318292765E-3</v>
      </c>
      <c r="AJ46" s="233">
        <f ca="1">_xlfn.IFNA(_xlfn.COVARIANCE.S(OFFSET(HOMECELL,MATCH($B$3,DateRange,0)-1,MATCH($A46,DataStreams,0)-1):OFFSET(HOMECELL,MATCH($B$4,DateRange,0)-1,MATCH($A46,DataStreams,0)-1),OFFSET(HOMECELL,MATCH($B$3,DateRange,0)-1,MATCH(AJ$6,DataStreams,0)-1):OFFSET(HOMECELL,MATCH($B$4,DateRange,0)-1,MATCH(AJ$6,DataStreams,0)-1)),"")</f>
        <v>1.0886355080683657E-3</v>
      </c>
      <c r="AK46" s="233">
        <f ca="1">_xlfn.IFNA(_xlfn.COVARIANCE.S(OFFSET(HOMECELL,MATCH($B$3,DateRange,0)-1,MATCH($A46,DataStreams,0)-1):OFFSET(HOMECELL,MATCH($B$4,DateRange,0)-1,MATCH($A46,DataStreams,0)-1),OFFSET(HOMECELL,MATCH($B$3,DateRange,0)-1,MATCH(AK$6,DataStreams,0)-1):OFFSET(HOMECELL,MATCH($B$4,DateRange,0)-1,MATCH(AK$6,DataStreams,0)-1)),"")</f>
        <v>1.2731384896453278E-3</v>
      </c>
      <c r="AL46" s="233">
        <f ca="1">_xlfn.IFNA(_xlfn.COVARIANCE.S(OFFSET(HOMECELL,MATCH($B$3,DateRange,0)-1,MATCH($A46,DataStreams,0)-1):OFFSET(HOMECELL,MATCH($B$4,DateRange,0)-1,MATCH($A46,DataStreams,0)-1),OFFSET(HOMECELL,MATCH($B$3,DateRange,0)-1,MATCH(AL$6,DataStreams,0)-1):OFFSET(HOMECELL,MATCH($B$4,DateRange,0)-1,MATCH(AL$6,DataStreams,0)-1)),"")</f>
        <v>4.3414149012367094E-3</v>
      </c>
      <c r="AM46" s="233">
        <f ca="1">_xlfn.IFNA(_xlfn.COVARIANCE.S(OFFSET(HOMECELL,MATCH($B$3,DateRange,0)-1,MATCH($A46,DataStreams,0)-1):OFFSET(HOMECELL,MATCH($B$4,DateRange,0)-1,MATCH($A46,DataStreams,0)-1),OFFSET(HOMECELL,MATCH($B$3,DateRange,0)-1,MATCH(AM$6,DataStreams,0)-1):OFFSET(HOMECELL,MATCH($B$4,DateRange,0)-1,MATCH(AM$6,DataStreams,0)-1)),"")</f>
        <v>1.2277177105474208E-2</v>
      </c>
      <c r="AN46" s="233">
        <f ca="1">_xlfn.IFNA(_xlfn.COVARIANCE.S(OFFSET(HOMECELL,MATCH($B$3,DateRange,0)-1,MATCH($A46,DataStreams,0)-1):OFFSET(HOMECELL,MATCH($B$4,DateRange,0)-1,MATCH($A46,DataStreams,0)-1),OFFSET(HOMECELL,MATCH($B$3,DateRange,0)-1,MATCH(AN$6,DataStreams,0)-1):OFFSET(HOMECELL,MATCH($B$4,DateRange,0)-1,MATCH(AN$6,DataStreams,0)-1)),"")</f>
        <v>2.8053981043149002E-3</v>
      </c>
      <c r="AO46" s="233">
        <f ca="1">_xlfn.IFNA(_xlfn.COVARIANCE.S(OFFSET(HOMECELL,MATCH($B$3,DateRange,0)-1,MATCH($A46,DataStreams,0)-1):OFFSET(HOMECELL,MATCH($B$4,DateRange,0)-1,MATCH($A46,DataStreams,0)-1),OFFSET(HOMECELL,MATCH($B$3,DateRange,0)-1,MATCH(AO$6,DataStreams,0)-1):OFFSET(HOMECELL,MATCH($B$4,DateRange,0)-1,MATCH(AO$6,DataStreams,0)-1)),"")</f>
        <v>2.5904795809860086E-3</v>
      </c>
      <c r="AP46" s="233">
        <f ca="1">_xlfn.IFNA(_xlfn.COVARIANCE.S(OFFSET(HOMECELL,MATCH($B$3,DateRange,0)-1,MATCH($A46,DataStreams,0)-1):OFFSET(HOMECELL,MATCH($B$4,DateRange,0)-1,MATCH($A46,DataStreams,0)-1),OFFSET(HOMECELL,MATCH($B$3,DateRange,0)-1,MATCH(AP$6,DataStreams,0)-1):OFFSET(HOMECELL,MATCH($B$4,DateRange,0)-1,MATCH(AP$6,DataStreams,0)-1)),"")</f>
        <v>1.7004627041238029E-3</v>
      </c>
      <c r="AQ46" s="233" t="str">
        <f ca="1">_xlfn.IFNA(_xlfn.COVARIANCE.S(OFFSET(HOMECELL,MATCH($B$3,DateRange,0)-1,MATCH($A46,DataStreams,0)-1):OFFSET(HOMECELL,MATCH($B$4,DateRange,0)-1,MATCH($A46,DataStreams,0)-1),OFFSET(HOMECELL,MATCH($B$3,DateRange,0)-1,MATCH(AQ$6,DataStreams,0)-1):OFFSET(HOMECELL,MATCH($B$4,DateRange,0)-1,MATCH(AQ$6,DataStreams,0)-1)),"")</f>
        <v/>
      </c>
      <c r="AR46" s="233" t="str">
        <f ca="1">_xlfn.IFNA(_xlfn.COVARIANCE.S(OFFSET(HOMECELL,MATCH($B$3,DateRange,0)-1,MATCH($A46,DataStreams,0)-1):OFFSET(HOMECELL,MATCH($B$4,DateRange,0)-1,MATCH($A46,DataStreams,0)-1),OFFSET(HOMECELL,MATCH($B$3,DateRange,0)-1,MATCH(AR$6,DataStreams,0)-1):OFFSET(HOMECELL,MATCH($B$4,DateRange,0)-1,MATCH(AR$6,DataStreams,0)-1)),"")</f>
        <v/>
      </c>
      <c r="AS46" s="233" t="str">
        <f ca="1">_xlfn.IFNA(_xlfn.COVARIANCE.S(OFFSET(HOMECELL,MATCH($B$3,DateRange,0)-1,MATCH($A46,DataStreams,0)-1):OFFSET(HOMECELL,MATCH($B$4,DateRange,0)-1,MATCH($A46,DataStreams,0)-1),OFFSET(HOMECELL,MATCH($B$3,DateRange,0)-1,MATCH(AS$6,DataStreams,0)-1):OFFSET(HOMECELL,MATCH($B$4,DateRange,0)-1,MATCH(AS$6,DataStreams,0)-1)),"")</f>
        <v/>
      </c>
      <c r="AT46" s="233" t="str">
        <f ca="1">_xlfn.IFNA(_xlfn.COVARIANCE.S(OFFSET(HOMECELL,MATCH($B$3,DateRange,0)-1,MATCH($A46,DataStreams,0)-1):OFFSET(HOMECELL,MATCH($B$4,DateRange,0)-1,MATCH($A46,DataStreams,0)-1),OFFSET(HOMECELL,MATCH($B$3,DateRange,0)-1,MATCH(AT$6,DataStreams,0)-1):OFFSET(HOMECELL,MATCH($B$4,DateRange,0)-1,MATCH(AT$6,DataStreams,0)-1)),"")</f>
        <v/>
      </c>
      <c r="AU46" s="233" t="str">
        <f ca="1">_xlfn.IFNA(_xlfn.COVARIANCE.S(OFFSET(HOMECELL,MATCH($B$3,DateRange,0)-1,MATCH($A46,DataStreams,0)-1):OFFSET(HOMECELL,MATCH($B$4,DateRange,0)-1,MATCH($A46,DataStreams,0)-1),OFFSET(HOMECELL,MATCH($B$3,DateRange,0)-1,MATCH(AU$6,DataStreams,0)-1):OFFSET(HOMECELL,MATCH($B$4,DateRange,0)-1,MATCH(AU$6,DataStreams,0)-1)),"")</f>
        <v/>
      </c>
      <c r="AV46" s="233" t="str">
        <f ca="1">_xlfn.IFNA(_xlfn.COVARIANCE.S(OFFSET(HOMECELL,MATCH($B$3,DateRange,0)-1,MATCH($A46,DataStreams,0)-1):OFFSET(HOMECELL,MATCH($B$4,DateRange,0)-1,MATCH($A46,DataStreams,0)-1),OFFSET(HOMECELL,MATCH($B$3,DateRange,0)-1,MATCH(AV$6,DataStreams,0)-1):OFFSET(HOMECELL,MATCH($B$4,DateRange,0)-1,MATCH(AV$6,DataStreams,0)-1)),"")</f>
        <v/>
      </c>
      <c r="AW46" s="233" t="str">
        <f ca="1">_xlfn.IFNA(_xlfn.COVARIANCE.S(OFFSET(HOMECELL,MATCH($B$3,DateRange,0)-1,MATCH($A46,DataStreams,0)-1):OFFSET(HOMECELL,MATCH($B$4,DateRange,0)-1,MATCH($A46,DataStreams,0)-1),OFFSET(HOMECELL,MATCH($B$3,DateRange,0)-1,MATCH(AW$6,DataStreams,0)-1):OFFSET(HOMECELL,MATCH($B$4,DateRange,0)-1,MATCH(AW$6,DataStreams,0)-1)),"")</f>
        <v/>
      </c>
      <c r="AX46" s="233" t="str">
        <f ca="1">_xlfn.IFNA(_xlfn.COVARIANCE.S(OFFSET(HOMECELL,MATCH($B$3,DateRange,0)-1,MATCH($A46,DataStreams,0)-1):OFFSET(HOMECELL,MATCH($B$4,DateRange,0)-1,MATCH($A46,DataStreams,0)-1),OFFSET(HOMECELL,MATCH($B$3,DateRange,0)-1,MATCH(AX$6,DataStreams,0)-1):OFFSET(HOMECELL,MATCH($B$4,DateRange,0)-1,MATCH(AX$6,DataStreams,0)-1)),"")</f>
        <v/>
      </c>
      <c r="AY46" s="233" t="str">
        <f ca="1">_xlfn.IFNA(_xlfn.COVARIANCE.S(OFFSET(HOMECELL,MATCH($B$3,DateRange,0)-1,MATCH($A46,DataStreams,0)-1):OFFSET(HOMECELL,MATCH($B$4,DateRange,0)-1,MATCH($A46,DataStreams,0)-1),OFFSET(HOMECELL,MATCH($B$3,DateRange,0)-1,MATCH(AY$6,DataStreams,0)-1):OFFSET(HOMECELL,MATCH($B$4,DateRange,0)-1,MATCH(AY$6,DataStreams,0)-1)),"")</f>
        <v/>
      </c>
      <c r="AZ46" s="233" t="str">
        <f ca="1">_xlfn.IFNA(_xlfn.COVARIANCE.S(OFFSET(HOMECELL,MATCH($B$3,DateRange,0)-1,MATCH($A46,DataStreams,0)-1):OFFSET(HOMECELL,MATCH($B$4,DateRange,0)-1,MATCH($A46,DataStreams,0)-1),OFFSET(HOMECELL,MATCH($B$3,DateRange,0)-1,MATCH(AZ$6,DataStreams,0)-1):OFFSET(HOMECELL,MATCH($B$4,DateRange,0)-1,MATCH(AZ$6,DataStreams,0)-1)),"")</f>
        <v/>
      </c>
      <c r="BA46" s="233" t="str">
        <f ca="1">_xlfn.IFNA(_xlfn.COVARIANCE.S(OFFSET(HOMECELL,MATCH($B$3,DateRange,0)-1,MATCH($A46,DataStreams,0)-1):OFFSET(HOMECELL,MATCH($B$4,DateRange,0)-1,MATCH($A46,DataStreams,0)-1),OFFSET(HOMECELL,MATCH($B$3,DateRange,0)-1,MATCH(BA$6,DataStreams,0)-1):OFFSET(HOMECELL,MATCH($B$4,DateRange,0)-1,MATCH(BA$6,DataStreams,0)-1)),"")</f>
        <v/>
      </c>
      <c r="BB46" s="233" t="str">
        <f ca="1">_xlfn.IFNA(_xlfn.COVARIANCE.S(OFFSET(HOMECELL,MATCH($B$3,DateRange,0)-1,MATCH($A46,DataStreams,0)-1):OFFSET(HOMECELL,MATCH($B$4,DateRange,0)-1,MATCH($A46,DataStreams,0)-1),OFFSET(HOMECELL,MATCH($B$3,DateRange,0)-1,MATCH(BB$6,DataStreams,0)-1):OFFSET(HOMECELL,MATCH($B$4,DateRange,0)-1,MATCH(BB$6,DataStreams,0)-1)),"")</f>
        <v/>
      </c>
      <c r="BC46" s="236"/>
    </row>
    <row r="47" spans="1:55">
      <c r="A47" s="239" t="str">
        <f ca="1"/>
        <v>SYK</v>
      </c>
      <c r="B47" s="233">
        <f ca="1">_xlfn.IFNA(_xlfn.COVARIANCE.S(OFFSET(HOMECELL,MATCH($B$3,DateRange,0)-1,MATCH($A47,DataStreams,0)-1):OFFSET(HOMECELL,MATCH($B$4,DateRange,0)-1,MATCH($A47,DataStreams,0)-1),OFFSET(HOMECELL,MATCH($B$3,DateRange,0)-1,MATCH(B$6,DataStreams,0)-1):OFFSET(HOMECELL,MATCH($B$4,DateRange,0)-1,MATCH(B$6,DataStreams,0)-1)),"")</f>
        <v>2.7877447757777725E-5</v>
      </c>
      <c r="C47" s="233">
        <f ca="1">_xlfn.IFNA(_xlfn.COVARIANCE.S(OFFSET(HOMECELL,MATCH($B$3,DateRange,0)-1,MATCH($A47,DataStreams,0)-1):OFFSET(HOMECELL,MATCH($B$4,DateRange,0)-1,MATCH($A47,DataStreams,0)-1),OFFSET(HOMECELL,MATCH($B$3,DateRange,0)-1,MATCH(C$6,DataStreams,0)-1):OFFSET(HOMECELL,MATCH($B$4,DateRange,0)-1,MATCH(C$6,DataStreams,0)-1)),"")</f>
        <v>2.1907193296017628E-3</v>
      </c>
      <c r="D47" s="233">
        <f ca="1">_xlfn.IFNA(_xlfn.COVARIANCE.S(OFFSET(HOMECELL,MATCH($B$3,DateRange,0)-1,MATCH($A47,DataStreams,0)-1):OFFSET(HOMECELL,MATCH($B$4,DateRange,0)-1,MATCH($A47,DataStreams,0)-1),OFFSET(HOMECELL,MATCH($B$3,DateRange,0)-1,MATCH(D$6,DataStreams,0)-1):OFFSET(HOMECELL,MATCH($B$4,DateRange,0)-1,MATCH(D$6,DataStreams,0)-1)),"")</f>
        <v>2.507022575651489E-3</v>
      </c>
      <c r="E47" s="233">
        <f ca="1">_xlfn.IFNA(_xlfn.COVARIANCE.S(OFFSET(HOMECELL,MATCH($B$3,DateRange,0)-1,MATCH($A47,DataStreams,0)-1):OFFSET(HOMECELL,MATCH($B$4,DateRange,0)-1,MATCH($A47,DataStreams,0)-1),OFFSET(HOMECELL,MATCH($B$3,DateRange,0)-1,MATCH(E$6,DataStreams,0)-1):OFFSET(HOMECELL,MATCH($B$4,DateRange,0)-1,MATCH(E$6,DataStreams,0)-1)),"")</f>
        <v>2.1852621106537235E-3</v>
      </c>
      <c r="F47" s="233">
        <f ca="1">_xlfn.IFNA(_xlfn.COVARIANCE.S(OFFSET(HOMECELL,MATCH($B$3,DateRange,0)-1,MATCH($A47,DataStreams,0)-1):OFFSET(HOMECELL,MATCH($B$4,DateRange,0)-1,MATCH($A47,DataStreams,0)-1),OFFSET(HOMECELL,MATCH($B$3,DateRange,0)-1,MATCH(F$6,DataStreams,0)-1):OFFSET(HOMECELL,MATCH($B$4,DateRange,0)-1,MATCH(F$6,DataStreams,0)-1)),"")</f>
        <v>2.5323718938802041E-3</v>
      </c>
      <c r="G47" s="233">
        <f ca="1">_xlfn.IFNA(_xlfn.COVARIANCE.S(OFFSET(HOMECELL,MATCH($B$3,DateRange,0)-1,MATCH($A47,DataStreams,0)-1):OFFSET(HOMECELL,MATCH($B$4,DateRange,0)-1,MATCH($A47,DataStreams,0)-1),OFFSET(HOMECELL,MATCH($B$3,DateRange,0)-1,MATCH(G$6,DataStreams,0)-1):OFFSET(HOMECELL,MATCH($B$4,DateRange,0)-1,MATCH(G$6,DataStreams,0)-1)),"")</f>
        <v>2.3686233147537095E-3</v>
      </c>
      <c r="H47" s="233">
        <f ca="1">_xlfn.IFNA(_xlfn.COVARIANCE.S(OFFSET(HOMECELL,MATCH($B$3,DateRange,0)-1,MATCH($A47,DataStreams,0)-1):OFFSET(HOMECELL,MATCH($B$4,DateRange,0)-1,MATCH($A47,DataStreams,0)-1),OFFSET(HOMECELL,MATCH($B$3,DateRange,0)-1,MATCH(H$6,DataStreams,0)-1):OFFSET(HOMECELL,MATCH($B$4,DateRange,0)-1,MATCH(H$6,DataStreams,0)-1)),"")</f>
        <v>1.6395567370641952E-3</v>
      </c>
      <c r="I47" s="233">
        <f ca="1">_xlfn.IFNA(_xlfn.COVARIANCE.S(OFFSET(HOMECELL,MATCH($B$3,DateRange,0)-1,MATCH($A47,DataStreams,0)-1):OFFSET(HOMECELL,MATCH($B$4,DateRange,0)-1,MATCH($A47,DataStreams,0)-1),OFFSET(HOMECELL,MATCH($B$3,DateRange,0)-1,MATCH(I$6,DataStreams,0)-1):OFFSET(HOMECELL,MATCH($B$4,DateRange,0)-1,MATCH(I$6,DataStreams,0)-1)),"")</f>
        <v>2.4709439473341215E-3</v>
      </c>
      <c r="J47" s="233">
        <f ca="1">_xlfn.IFNA(_xlfn.COVARIANCE.S(OFFSET(HOMECELL,MATCH($B$3,DateRange,0)-1,MATCH($A47,DataStreams,0)-1):OFFSET(HOMECELL,MATCH($B$4,DateRange,0)-1,MATCH($A47,DataStreams,0)-1),OFFSET(HOMECELL,MATCH($B$3,DateRange,0)-1,MATCH(J$6,DataStreams,0)-1):OFFSET(HOMECELL,MATCH($B$4,DateRange,0)-1,MATCH(J$6,DataStreams,0)-1)),"")</f>
        <v>1.671787684156704E-3</v>
      </c>
      <c r="K47" s="233">
        <f ca="1">_xlfn.IFNA(_xlfn.COVARIANCE.S(OFFSET(HOMECELL,MATCH($B$3,DateRange,0)-1,MATCH($A47,DataStreams,0)-1):OFFSET(HOMECELL,MATCH($B$4,DateRange,0)-1,MATCH($A47,DataStreams,0)-1),OFFSET(HOMECELL,MATCH($B$3,DateRange,0)-1,MATCH(K$6,DataStreams,0)-1):OFFSET(HOMECELL,MATCH($B$4,DateRange,0)-1,MATCH(K$6,DataStreams,0)-1)),"")</f>
        <v>1.7977685354167079E-3</v>
      </c>
      <c r="L47" s="233">
        <f ca="1">_xlfn.IFNA(_xlfn.COVARIANCE.S(OFFSET(HOMECELL,MATCH($B$3,DateRange,0)-1,MATCH($A47,DataStreams,0)-1):OFFSET(HOMECELL,MATCH($B$4,DateRange,0)-1,MATCH($A47,DataStreams,0)-1),OFFSET(HOMECELL,MATCH($B$3,DateRange,0)-1,MATCH(L$6,DataStreams,0)-1):OFFSET(HOMECELL,MATCH($B$4,DateRange,0)-1,MATCH(L$6,DataStreams,0)-1)),"")</f>
        <v>2.3772525834963765E-3</v>
      </c>
      <c r="M47" s="233">
        <f ca="1">_xlfn.IFNA(_xlfn.COVARIANCE.S(OFFSET(HOMECELL,MATCH($B$3,DateRange,0)-1,MATCH($A47,DataStreams,0)-1):OFFSET(HOMECELL,MATCH($B$4,DateRange,0)-1,MATCH($A47,DataStreams,0)-1),OFFSET(HOMECELL,MATCH($B$3,DateRange,0)-1,MATCH(M$6,DataStreams,0)-1):OFFSET(HOMECELL,MATCH($B$4,DateRange,0)-1,MATCH(M$6,DataStreams,0)-1)),"")</f>
        <v>2.3361249950987505E-3</v>
      </c>
      <c r="N47" s="233">
        <f ca="1">_xlfn.IFNA(_xlfn.COVARIANCE.S(OFFSET(HOMECELL,MATCH($B$3,DateRange,0)-1,MATCH($A47,DataStreams,0)-1):OFFSET(HOMECELL,MATCH($B$4,DateRange,0)-1,MATCH($A47,DataStreams,0)-1),OFFSET(HOMECELL,MATCH($B$3,DateRange,0)-1,MATCH(N$6,DataStreams,0)-1):OFFSET(HOMECELL,MATCH($B$4,DateRange,0)-1,MATCH(N$6,DataStreams,0)-1)),"")</f>
        <v>3.8044722234821344E-3</v>
      </c>
      <c r="O47" s="233">
        <f ca="1">_xlfn.IFNA(_xlfn.COVARIANCE.S(OFFSET(HOMECELL,MATCH($B$3,DateRange,0)-1,MATCH($A47,DataStreams,0)-1):OFFSET(HOMECELL,MATCH($B$4,DateRange,0)-1,MATCH($A47,DataStreams,0)-1),OFFSET(HOMECELL,MATCH($B$3,DateRange,0)-1,MATCH(O$6,DataStreams,0)-1):OFFSET(HOMECELL,MATCH($B$4,DateRange,0)-1,MATCH(O$6,DataStreams,0)-1)),"")</f>
        <v>2.8874115999015749E-3</v>
      </c>
      <c r="P47" s="233">
        <f ca="1">_xlfn.IFNA(_xlfn.COVARIANCE.S(OFFSET(HOMECELL,MATCH($B$3,DateRange,0)-1,MATCH($A47,DataStreams,0)-1):OFFSET(HOMECELL,MATCH($B$4,DateRange,0)-1,MATCH($A47,DataStreams,0)-1),OFFSET(HOMECELL,MATCH($B$3,DateRange,0)-1,MATCH(P$6,DataStreams,0)-1):OFFSET(HOMECELL,MATCH($B$4,DateRange,0)-1,MATCH(P$6,DataStreams,0)-1)),"")</f>
        <v>2.6309995144634959E-3</v>
      </c>
      <c r="Q47" s="233">
        <f ca="1">_xlfn.IFNA(_xlfn.COVARIANCE.S(OFFSET(HOMECELL,MATCH($B$3,DateRange,0)-1,MATCH($A47,DataStreams,0)-1):OFFSET(HOMECELL,MATCH($B$4,DateRange,0)-1,MATCH($A47,DataStreams,0)-1),OFFSET(HOMECELL,MATCH($B$3,DateRange,0)-1,MATCH(Q$6,DataStreams,0)-1):OFFSET(HOMECELL,MATCH($B$4,DateRange,0)-1,MATCH(Q$6,DataStreams,0)-1)),"")</f>
        <v>4.6622634134773329E-3</v>
      </c>
      <c r="R47" s="233">
        <f ca="1">_xlfn.IFNA(_xlfn.COVARIANCE.S(OFFSET(HOMECELL,MATCH($B$3,DateRange,0)-1,MATCH($A47,DataStreams,0)-1):OFFSET(HOMECELL,MATCH($B$4,DateRange,0)-1,MATCH($A47,DataStreams,0)-1),OFFSET(HOMECELL,MATCH($B$3,DateRange,0)-1,MATCH(R$6,DataStreams,0)-1):OFFSET(HOMECELL,MATCH($B$4,DateRange,0)-1,MATCH(R$6,DataStreams,0)-1)),"")</f>
        <v>2.025181116241457E-3</v>
      </c>
      <c r="S47" s="233">
        <f ca="1">_xlfn.IFNA(_xlfn.COVARIANCE.S(OFFSET(HOMECELL,MATCH($B$3,DateRange,0)-1,MATCH($A47,DataStreams,0)-1):OFFSET(HOMECELL,MATCH($B$4,DateRange,0)-1,MATCH($A47,DataStreams,0)-1),OFFSET(HOMECELL,MATCH($B$3,DateRange,0)-1,MATCH(S$6,DataStreams,0)-1):OFFSET(HOMECELL,MATCH($B$4,DateRange,0)-1,MATCH(S$6,DataStreams,0)-1)),"")</f>
        <v>1.0860470996371138E-3</v>
      </c>
      <c r="T47" s="233">
        <f ca="1">_xlfn.IFNA(_xlfn.COVARIANCE.S(OFFSET(HOMECELL,MATCH($B$3,DateRange,0)-1,MATCH($A47,DataStreams,0)-1):OFFSET(HOMECELL,MATCH($B$4,DateRange,0)-1,MATCH($A47,DataStreams,0)-1),OFFSET(HOMECELL,MATCH($B$3,DateRange,0)-1,MATCH(T$6,DataStreams,0)-1):OFFSET(HOMECELL,MATCH($B$4,DateRange,0)-1,MATCH(T$6,DataStreams,0)-1)),"")</f>
        <v>6.9115261671711336E-4</v>
      </c>
      <c r="U47" s="233">
        <f ca="1">_xlfn.IFNA(_xlfn.COVARIANCE.S(OFFSET(HOMECELL,MATCH($B$3,DateRange,0)-1,MATCH($A47,DataStreams,0)-1):OFFSET(HOMECELL,MATCH($B$4,DateRange,0)-1,MATCH($A47,DataStreams,0)-1),OFFSET(HOMECELL,MATCH($B$3,DateRange,0)-1,MATCH(U$6,DataStreams,0)-1):OFFSET(HOMECELL,MATCH($B$4,DateRange,0)-1,MATCH(U$6,DataStreams,0)-1)),"")</f>
        <v>2.2006401099413258E-3</v>
      </c>
      <c r="V47" s="233">
        <f ca="1">_xlfn.IFNA(_xlfn.COVARIANCE.S(OFFSET(HOMECELL,MATCH($B$3,DateRange,0)-1,MATCH($A47,DataStreams,0)-1):OFFSET(HOMECELL,MATCH($B$4,DateRange,0)-1,MATCH($A47,DataStreams,0)-1),OFFSET(HOMECELL,MATCH($B$3,DateRange,0)-1,MATCH(V$6,DataStreams,0)-1):OFFSET(HOMECELL,MATCH($B$4,DateRange,0)-1,MATCH(V$6,DataStreams,0)-1)),"")</f>
        <v>2.5354146987790461E-3</v>
      </c>
      <c r="W47" s="233">
        <f ca="1">_xlfn.IFNA(_xlfn.COVARIANCE.S(OFFSET(HOMECELL,MATCH($B$3,DateRange,0)-1,MATCH($A47,DataStreams,0)-1):OFFSET(HOMECELL,MATCH($B$4,DateRange,0)-1,MATCH($A47,DataStreams,0)-1),OFFSET(HOMECELL,MATCH($B$3,DateRange,0)-1,MATCH(W$6,DataStreams,0)-1):OFFSET(HOMECELL,MATCH($B$4,DateRange,0)-1,MATCH(W$6,DataStreams,0)-1)),"")</f>
        <v>1.4981307568091462E-3</v>
      </c>
      <c r="X47" s="233">
        <f ca="1">_xlfn.IFNA(_xlfn.COVARIANCE.S(OFFSET(HOMECELL,MATCH($B$3,DateRange,0)-1,MATCH($A47,DataStreams,0)-1):OFFSET(HOMECELL,MATCH($B$4,DateRange,0)-1,MATCH($A47,DataStreams,0)-1),OFFSET(HOMECELL,MATCH($B$3,DateRange,0)-1,MATCH(X$6,DataStreams,0)-1):OFFSET(HOMECELL,MATCH($B$4,DateRange,0)-1,MATCH(X$6,DataStreams,0)-1)),"")</f>
        <v>2.8009275576414004E-3</v>
      </c>
      <c r="Y47" s="233">
        <f ca="1">_xlfn.IFNA(_xlfn.COVARIANCE.S(OFFSET(HOMECELL,MATCH($B$3,DateRange,0)-1,MATCH($A47,DataStreams,0)-1):OFFSET(HOMECELL,MATCH($B$4,DateRange,0)-1,MATCH($A47,DataStreams,0)-1),OFFSET(HOMECELL,MATCH($B$3,DateRange,0)-1,MATCH(Y$6,DataStreams,0)-1):OFFSET(HOMECELL,MATCH($B$4,DateRange,0)-1,MATCH(Y$6,DataStreams,0)-1)),"")</f>
        <v>2.3422540518711716E-3</v>
      </c>
      <c r="Z47" s="233">
        <f ca="1">_xlfn.IFNA(_xlfn.COVARIANCE.S(OFFSET(HOMECELL,MATCH($B$3,DateRange,0)-1,MATCH($A47,DataStreams,0)-1):OFFSET(HOMECELL,MATCH($B$4,DateRange,0)-1,MATCH($A47,DataStreams,0)-1),OFFSET(HOMECELL,MATCH($B$3,DateRange,0)-1,MATCH(Z$6,DataStreams,0)-1):OFFSET(HOMECELL,MATCH($B$4,DateRange,0)-1,MATCH(Z$6,DataStreams,0)-1)),"")</f>
        <v>1.7990047896156681E-3</v>
      </c>
      <c r="AA47" s="233">
        <f ca="1">_xlfn.IFNA(_xlfn.COVARIANCE.S(OFFSET(HOMECELL,MATCH($B$3,DateRange,0)-1,MATCH($A47,DataStreams,0)-1):OFFSET(HOMECELL,MATCH($B$4,DateRange,0)-1,MATCH($A47,DataStreams,0)-1),OFFSET(HOMECELL,MATCH($B$3,DateRange,0)-1,MATCH(AA$6,DataStreams,0)-1):OFFSET(HOMECELL,MATCH($B$4,DateRange,0)-1,MATCH(AA$6,DataStreams,0)-1)),"")</f>
        <v>2.0347122922367202E-3</v>
      </c>
      <c r="AB47" s="233">
        <f ca="1">_xlfn.IFNA(_xlfn.COVARIANCE.S(OFFSET(HOMECELL,MATCH($B$3,DateRange,0)-1,MATCH($A47,DataStreams,0)-1):OFFSET(HOMECELL,MATCH($B$4,DateRange,0)-1,MATCH($A47,DataStreams,0)-1),OFFSET(HOMECELL,MATCH($B$3,DateRange,0)-1,MATCH(AB$6,DataStreams,0)-1):OFFSET(HOMECELL,MATCH($B$4,DateRange,0)-1,MATCH(AB$6,DataStreams,0)-1)),"")</f>
        <v>1.9236828912378098E-3</v>
      </c>
      <c r="AC47" s="233">
        <f ca="1">_xlfn.IFNA(_xlfn.COVARIANCE.S(OFFSET(HOMECELL,MATCH($B$3,DateRange,0)-1,MATCH($A47,DataStreams,0)-1):OFFSET(HOMECELL,MATCH($B$4,DateRange,0)-1,MATCH($A47,DataStreams,0)-1),OFFSET(HOMECELL,MATCH($B$3,DateRange,0)-1,MATCH(AC$6,DataStreams,0)-1):OFFSET(HOMECELL,MATCH($B$4,DateRange,0)-1,MATCH(AC$6,DataStreams,0)-1)),"")</f>
        <v>2.7785085213164759E-3</v>
      </c>
      <c r="AD47" s="233">
        <f ca="1">_xlfn.IFNA(_xlfn.COVARIANCE.S(OFFSET(HOMECELL,MATCH($B$3,DateRange,0)-1,MATCH($A47,DataStreams,0)-1):OFFSET(HOMECELL,MATCH($B$4,DateRange,0)-1,MATCH($A47,DataStreams,0)-1),OFFSET(HOMECELL,MATCH($B$3,DateRange,0)-1,MATCH(AD$6,DataStreams,0)-1):OFFSET(HOMECELL,MATCH($B$4,DateRange,0)-1,MATCH(AD$6,DataStreams,0)-1)),"")</f>
        <v>1.140129773515126E-3</v>
      </c>
      <c r="AE47" s="233">
        <f ca="1">_xlfn.IFNA(_xlfn.COVARIANCE.S(OFFSET(HOMECELL,MATCH($B$3,DateRange,0)-1,MATCH($A47,DataStreams,0)-1):OFFSET(HOMECELL,MATCH($B$4,DateRange,0)-1,MATCH($A47,DataStreams,0)-1),OFFSET(HOMECELL,MATCH($B$3,DateRange,0)-1,MATCH(AE$6,DataStreams,0)-1):OFFSET(HOMECELL,MATCH($B$4,DateRange,0)-1,MATCH(AE$6,DataStreams,0)-1)),"")</f>
        <v>1.9428360942458449E-3</v>
      </c>
      <c r="AF47" s="233">
        <f ca="1">_xlfn.IFNA(_xlfn.COVARIANCE.S(OFFSET(HOMECELL,MATCH($B$3,DateRange,0)-1,MATCH($A47,DataStreams,0)-1):OFFSET(HOMECELL,MATCH($B$4,DateRange,0)-1,MATCH($A47,DataStreams,0)-1),OFFSET(HOMECELL,MATCH($B$3,DateRange,0)-1,MATCH(AF$6,DataStreams,0)-1):OFFSET(HOMECELL,MATCH($B$4,DateRange,0)-1,MATCH(AF$6,DataStreams,0)-1)),"")</f>
        <v>2.6681261101708974E-3</v>
      </c>
      <c r="AG47" s="233">
        <f ca="1">_xlfn.IFNA(_xlfn.COVARIANCE.S(OFFSET(HOMECELL,MATCH($B$3,DateRange,0)-1,MATCH($A47,DataStreams,0)-1):OFFSET(HOMECELL,MATCH($B$4,DateRange,0)-1,MATCH($A47,DataStreams,0)-1),OFFSET(HOMECELL,MATCH($B$3,DateRange,0)-1,MATCH(AG$6,DataStreams,0)-1):OFFSET(HOMECELL,MATCH($B$4,DateRange,0)-1,MATCH(AG$6,DataStreams,0)-1)),"")</f>
        <v>1.5276688006078351E-3</v>
      </c>
      <c r="AH47" s="233">
        <f ca="1">_xlfn.IFNA(_xlfn.COVARIANCE.S(OFFSET(HOMECELL,MATCH($B$3,DateRange,0)-1,MATCH($A47,DataStreams,0)-1):OFFSET(HOMECELL,MATCH($B$4,DateRange,0)-1,MATCH($A47,DataStreams,0)-1),OFFSET(HOMECELL,MATCH($B$3,DateRange,0)-1,MATCH(AH$6,DataStreams,0)-1):OFFSET(HOMECELL,MATCH($B$4,DateRange,0)-1,MATCH(AH$6,DataStreams,0)-1)),"")</f>
        <v>3.2308045029144725E-3</v>
      </c>
      <c r="AI47" s="233">
        <f ca="1">_xlfn.IFNA(_xlfn.COVARIANCE.S(OFFSET(HOMECELL,MATCH($B$3,DateRange,0)-1,MATCH($A47,DataStreams,0)-1):OFFSET(HOMECELL,MATCH($B$4,DateRange,0)-1,MATCH($A47,DataStreams,0)-1),OFFSET(HOMECELL,MATCH($B$3,DateRange,0)-1,MATCH(AI$6,DataStreams,0)-1):OFFSET(HOMECELL,MATCH($B$4,DateRange,0)-1,MATCH(AI$6,DataStreams,0)-1)),"")</f>
        <v>2.9745506701622168E-3</v>
      </c>
      <c r="AJ47" s="233">
        <f ca="1">_xlfn.IFNA(_xlfn.COVARIANCE.S(OFFSET(HOMECELL,MATCH($B$3,DateRange,0)-1,MATCH($A47,DataStreams,0)-1):OFFSET(HOMECELL,MATCH($B$4,DateRange,0)-1,MATCH($A47,DataStreams,0)-1),OFFSET(HOMECELL,MATCH($B$3,DateRange,0)-1,MATCH(AJ$6,DataStreams,0)-1):OFFSET(HOMECELL,MATCH($B$4,DateRange,0)-1,MATCH(AJ$6,DataStreams,0)-1)),"")</f>
        <v>3.8746088582082799E-3</v>
      </c>
      <c r="AK47" s="233">
        <f ca="1">_xlfn.IFNA(_xlfn.COVARIANCE.S(OFFSET(HOMECELL,MATCH($B$3,DateRange,0)-1,MATCH($A47,DataStreams,0)-1):OFFSET(HOMECELL,MATCH($B$4,DateRange,0)-1,MATCH($A47,DataStreams,0)-1),OFFSET(HOMECELL,MATCH($B$3,DateRange,0)-1,MATCH(AK$6,DataStreams,0)-1):OFFSET(HOMECELL,MATCH($B$4,DateRange,0)-1,MATCH(AK$6,DataStreams,0)-1)),"")</f>
        <v>9.7475946857263529E-4</v>
      </c>
      <c r="AL47" s="233">
        <f ca="1">_xlfn.IFNA(_xlfn.COVARIANCE.S(OFFSET(HOMECELL,MATCH($B$3,DateRange,0)-1,MATCH($A47,DataStreams,0)-1):OFFSET(HOMECELL,MATCH($B$4,DateRange,0)-1,MATCH($A47,DataStreams,0)-1),OFFSET(HOMECELL,MATCH($B$3,DateRange,0)-1,MATCH(AL$6,DataStreams,0)-1):OFFSET(HOMECELL,MATCH($B$4,DateRange,0)-1,MATCH(AL$6,DataStreams,0)-1)),"")</f>
        <v>3.6157905861291307E-3</v>
      </c>
      <c r="AM47" s="233">
        <f ca="1">_xlfn.IFNA(_xlfn.COVARIANCE.S(OFFSET(HOMECELL,MATCH($B$3,DateRange,0)-1,MATCH($A47,DataStreams,0)-1):OFFSET(HOMECELL,MATCH($B$4,DateRange,0)-1,MATCH($A47,DataStreams,0)-1),OFFSET(HOMECELL,MATCH($B$3,DateRange,0)-1,MATCH(AM$6,DataStreams,0)-1):OFFSET(HOMECELL,MATCH($B$4,DateRange,0)-1,MATCH(AM$6,DataStreams,0)-1)),"")</f>
        <v>2.8053981043149002E-3</v>
      </c>
      <c r="AN47" s="233">
        <f ca="1">_xlfn.IFNA(_xlfn.COVARIANCE.S(OFFSET(HOMECELL,MATCH($B$3,DateRange,0)-1,MATCH($A47,DataStreams,0)-1):OFFSET(HOMECELL,MATCH($B$4,DateRange,0)-1,MATCH($A47,DataStreams,0)-1),OFFSET(HOMECELL,MATCH($B$3,DateRange,0)-1,MATCH(AN$6,DataStreams,0)-1):OFFSET(HOMECELL,MATCH($B$4,DateRange,0)-1,MATCH(AN$6,DataStreams,0)-1)),"")</f>
        <v>4.9906925994946637E-3</v>
      </c>
      <c r="AO47" s="233">
        <f ca="1">_xlfn.IFNA(_xlfn.COVARIANCE.S(OFFSET(HOMECELL,MATCH($B$3,DateRange,0)-1,MATCH($A47,DataStreams,0)-1):OFFSET(HOMECELL,MATCH($B$4,DateRange,0)-1,MATCH($A47,DataStreams,0)-1),OFFSET(HOMECELL,MATCH($B$3,DateRange,0)-1,MATCH(AO$6,DataStreams,0)-1):OFFSET(HOMECELL,MATCH($B$4,DateRange,0)-1,MATCH(AO$6,DataStreams,0)-1)),"")</f>
        <v>2.4530184763281054E-3</v>
      </c>
      <c r="AP47" s="233">
        <f ca="1">_xlfn.IFNA(_xlfn.COVARIANCE.S(OFFSET(HOMECELL,MATCH($B$3,DateRange,0)-1,MATCH($A47,DataStreams,0)-1):OFFSET(HOMECELL,MATCH($B$4,DateRange,0)-1,MATCH($A47,DataStreams,0)-1),OFFSET(HOMECELL,MATCH($B$3,DateRange,0)-1,MATCH(AP$6,DataStreams,0)-1):OFFSET(HOMECELL,MATCH($B$4,DateRange,0)-1,MATCH(AP$6,DataStreams,0)-1)),"")</f>
        <v>3.8056501768420768E-3</v>
      </c>
      <c r="AQ47" s="233" t="str">
        <f ca="1">_xlfn.IFNA(_xlfn.COVARIANCE.S(OFFSET(HOMECELL,MATCH($B$3,DateRange,0)-1,MATCH($A47,DataStreams,0)-1):OFFSET(HOMECELL,MATCH($B$4,DateRange,0)-1,MATCH($A47,DataStreams,0)-1),OFFSET(HOMECELL,MATCH($B$3,DateRange,0)-1,MATCH(AQ$6,DataStreams,0)-1):OFFSET(HOMECELL,MATCH($B$4,DateRange,0)-1,MATCH(AQ$6,DataStreams,0)-1)),"")</f>
        <v/>
      </c>
      <c r="AR47" s="233" t="str">
        <f ca="1">_xlfn.IFNA(_xlfn.COVARIANCE.S(OFFSET(HOMECELL,MATCH($B$3,DateRange,0)-1,MATCH($A47,DataStreams,0)-1):OFFSET(HOMECELL,MATCH($B$4,DateRange,0)-1,MATCH($A47,DataStreams,0)-1),OFFSET(HOMECELL,MATCH($B$3,DateRange,0)-1,MATCH(AR$6,DataStreams,0)-1):OFFSET(HOMECELL,MATCH($B$4,DateRange,0)-1,MATCH(AR$6,DataStreams,0)-1)),"")</f>
        <v/>
      </c>
      <c r="AS47" s="233" t="str">
        <f ca="1">_xlfn.IFNA(_xlfn.COVARIANCE.S(OFFSET(HOMECELL,MATCH($B$3,DateRange,0)-1,MATCH($A47,DataStreams,0)-1):OFFSET(HOMECELL,MATCH($B$4,DateRange,0)-1,MATCH($A47,DataStreams,0)-1),OFFSET(HOMECELL,MATCH($B$3,DateRange,0)-1,MATCH(AS$6,DataStreams,0)-1):OFFSET(HOMECELL,MATCH($B$4,DateRange,0)-1,MATCH(AS$6,DataStreams,0)-1)),"")</f>
        <v/>
      </c>
      <c r="AT47" s="233" t="str">
        <f ca="1">_xlfn.IFNA(_xlfn.COVARIANCE.S(OFFSET(HOMECELL,MATCH($B$3,DateRange,0)-1,MATCH($A47,DataStreams,0)-1):OFFSET(HOMECELL,MATCH($B$4,DateRange,0)-1,MATCH($A47,DataStreams,0)-1),OFFSET(HOMECELL,MATCH($B$3,DateRange,0)-1,MATCH(AT$6,DataStreams,0)-1):OFFSET(HOMECELL,MATCH($B$4,DateRange,0)-1,MATCH(AT$6,DataStreams,0)-1)),"")</f>
        <v/>
      </c>
      <c r="AU47" s="233" t="str">
        <f ca="1">_xlfn.IFNA(_xlfn.COVARIANCE.S(OFFSET(HOMECELL,MATCH($B$3,DateRange,0)-1,MATCH($A47,DataStreams,0)-1):OFFSET(HOMECELL,MATCH($B$4,DateRange,0)-1,MATCH($A47,DataStreams,0)-1),OFFSET(HOMECELL,MATCH($B$3,DateRange,0)-1,MATCH(AU$6,DataStreams,0)-1):OFFSET(HOMECELL,MATCH($B$4,DateRange,0)-1,MATCH(AU$6,DataStreams,0)-1)),"")</f>
        <v/>
      </c>
      <c r="AV47" s="233" t="str">
        <f ca="1">_xlfn.IFNA(_xlfn.COVARIANCE.S(OFFSET(HOMECELL,MATCH($B$3,DateRange,0)-1,MATCH($A47,DataStreams,0)-1):OFFSET(HOMECELL,MATCH($B$4,DateRange,0)-1,MATCH($A47,DataStreams,0)-1),OFFSET(HOMECELL,MATCH($B$3,DateRange,0)-1,MATCH(AV$6,DataStreams,0)-1):OFFSET(HOMECELL,MATCH($B$4,DateRange,0)-1,MATCH(AV$6,DataStreams,0)-1)),"")</f>
        <v/>
      </c>
      <c r="AW47" s="233" t="str">
        <f ca="1">_xlfn.IFNA(_xlfn.COVARIANCE.S(OFFSET(HOMECELL,MATCH($B$3,DateRange,0)-1,MATCH($A47,DataStreams,0)-1):OFFSET(HOMECELL,MATCH($B$4,DateRange,0)-1,MATCH($A47,DataStreams,0)-1),OFFSET(HOMECELL,MATCH($B$3,DateRange,0)-1,MATCH(AW$6,DataStreams,0)-1):OFFSET(HOMECELL,MATCH($B$4,DateRange,0)-1,MATCH(AW$6,DataStreams,0)-1)),"")</f>
        <v/>
      </c>
      <c r="AX47" s="233" t="str">
        <f ca="1">_xlfn.IFNA(_xlfn.COVARIANCE.S(OFFSET(HOMECELL,MATCH($B$3,DateRange,0)-1,MATCH($A47,DataStreams,0)-1):OFFSET(HOMECELL,MATCH($B$4,DateRange,0)-1,MATCH($A47,DataStreams,0)-1),OFFSET(HOMECELL,MATCH($B$3,DateRange,0)-1,MATCH(AX$6,DataStreams,0)-1):OFFSET(HOMECELL,MATCH($B$4,DateRange,0)-1,MATCH(AX$6,DataStreams,0)-1)),"")</f>
        <v/>
      </c>
      <c r="AY47" s="233" t="str">
        <f ca="1">_xlfn.IFNA(_xlfn.COVARIANCE.S(OFFSET(HOMECELL,MATCH($B$3,DateRange,0)-1,MATCH($A47,DataStreams,0)-1):OFFSET(HOMECELL,MATCH($B$4,DateRange,0)-1,MATCH($A47,DataStreams,0)-1),OFFSET(HOMECELL,MATCH($B$3,DateRange,0)-1,MATCH(AY$6,DataStreams,0)-1):OFFSET(HOMECELL,MATCH($B$4,DateRange,0)-1,MATCH(AY$6,DataStreams,0)-1)),"")</f>
        <v/>
      </c>
      <c r="AZ47" s="233" t="str">
        <f ca="1">_xlfn.IFNA(_xlfn.COVARIANCE.S(OFFSET(HOMECELL,MATCH($B$3,DateRange,0)-1,MATCH($A47,DataStreams,0)-1):OFFSET(HOMECELL,MATCH($B$4,DateRange,0)-1,MATCH($A47,DataStreams,0)-1),OFFSET(HOMECELL,MATCH($B$3,DateRange,0)-1,MATCH(AZ$6,DataStreams,0)-1):OFFSET(HOMECELL,MATCH($B$4,DateRange,0)-1,MATCH(AZ$6,DataStreams,0)-1)),"")</f>
        <v/>
      </c>
      <c r="BA47" s="233" t="str">
        <f ca="1">_xlfn.IFNA(_xlfn.COVARIANCE.S(OFFSET(HOMECELL,MATCH($B$3,DateRange,0)-1,MATCH($A47,DataStreams,0)-1):OFFSET(HOMECELL,MATCH($B$4,DateRange,0)-1,MATCH($A47,DataStreams,0)-1),OFFSET(HOMECELL,MATCH($B$3,DateRange,0)-1,MATCH(BA$6,DataStreams,0)-1):OFFSET(HOMECELL,MATCH($B$4,DateRange,0)-1,MATCH(BA$6,DataStreams,0)-1)),"")</f>
        <v/>
      </c>
      <c r="BB47" s="233" t="str">
        <f ca="1">_xlfn.IFNA(_xlfn.COVARIANCE.S(OFFSET(HOMECELL,MATCH($B$3,DateRange,0)-1,MATCH($A47,DataStreams,0)-1):OFFSET(HOMECELL,MATCH($B$4,DateRange,0)-1,MATCH($A47,DataStreams,0)-1),OFFSET(HOMECELL,MATCH($B$3,DateRange,0)-1,MATCH(BB$6,DataStreams,0)-1):OFFSET(HOMECELL,MATCH($B$4,DateRange,0)-1,MATCH(BB$6,DataStreams,0)-1)),"")</f>
        <v/>
      </c>
      <c r="BC47" s="236"/>
    </row>
    <row r="48" spans="1:55">
      <c r="A48" s="239" t="str">
        <f ca="1"/>
        <v>ABT</v>
      </c>
      <c r="B48" s="233">
        <f ca="1">_xlfn.IFNA(_xlfn.COVARIANCE.S(OFFSET(HOMECELL,MATCH($B$3,DateRange,0)-1,MATCH($A48,DataStreams,0)-1):OFFSET(HOMECELL,MATCH($B$4,DateRange,0)-1,MATCH($A48,DataStreams,0)-1),OFFSET(HOMECELL,MATCH($B$3,DateRange,0)-1,MATCH(B$6,DataStreams,0)-1):OFFSET(HOMECELL,MATCH($B$4,DateRange,0)-1,MATCH(B$6,DataStreams,0)-1)),"")</f>
        <v>1.1239086660555527E-5</v>
      </c>
      <c r="C48" s="233">
        <f ca="1">_xlfn.IFNA(_xlfn.COVARIANCE.S(OFFSET(HOMECELL,MATCH($B$3,DateRange,0)-1,MATCH($A48,DataStreams,0)-1):OFFSET(HOMECELL,MATCH($B$4,DateRange,0)-1,MATCH($A48,DataStreams,0)-1),OFFSET(HOMECELL,MATCH($B$3,DateRange,0)-1,MATCH(C$6,DataStreams,0)-1):OFFSET(HOMECELL,MATCH($B$4,DateRange,0)-1,MATCH(C$6,DataStreams,0)-1)),"")</f>
        <v>2.0788769464145061E-3</v>
      </c>
      <c r="D48" s="233">
        <f ca="1">_xlfn.IFNA(_xlfn.COVARIANCE.S(OFFSET(HOMECELL,MATCH($B$3,DateRange,0)-1,MATCH($A48,DataStreams,0)-1):OFFSET(HOMECELL,MATCH($B$4,DateRange,0)-1,MATCH($A48,DataStreams,0)-1),OFFSET(HOMECELL,MATCH($B$3,DateRange,0)-1,MATCH(D$6,DataStreams,0)-1):OFFSET(HOMECELL,MATCH($B$4,DateRange,0)-1,MATCH(D$6,DataStreams,0)-1)),"")</f>
        <v>2.5516826497640004E-3</v>
      </c>
      <c r="E48" s="233">
        <f ca="1">_xlfn.IFNA(_xlfn.COVARIANCE.S(OFFSET(HOMECELL,MATCH($B$3,DateRange,0)-1,MATCH($A48,DataStreams,0)-1):OFFSET(HOMECELL,MATCH($B$4,DateRange,0)-1,MATCH($A48,DataStreams,0)-1),OFFSET(HOMECELL,MATCH($B$3,DateRange,0)-1,MATCH(E$6,DataStreams,0)-1):OFFSET(HOMECELL,MATCH($B$4,DateRange,0)-1,MATCH(E$6,DataStreams,0)-1)),"")</f>
        <v>2.2977932587314952E-3</v>
      </c>
      <c r="F48" s="233">
        <f ca="1">_xlfn.IFNA(_xlfn.COVARIANCE.S(OFFSET(HOMECELL,MATCH($B$3,DateRange,0)-1,MATCH($A48,DataStreams,0)-1):OFFSET(HOMECELL,MATCH($B$4,DateRange,0)-1,MATCH($A48,DataStreams,0)-1),OFFSET(HOMECELL,MATCH($B$3,DateRange,0)-1,MATCH(F$6,DataStreams,0)-1):OFFSET(HOMECELL,MATCH($B$4,DateRange,0)-1,MATCH(F$6,DataStreams,0)-1)),"")</f>
        <v>2.2554059916439955E-3</v>
      </c>
      <c r="G48" s="233">
        <f ca="1">_xlfn.IFNA(_xlfn.COVARIANCE.S(OFFSET(HOMECELL,MATCH($B$3,DateRange,0)-1,MATCH($A48,DataStreams,0)-1):OFFSET(HOMECELL,MATCH($B$4,DateRange,0)-1,MATCH($A48,DataStreams,0)-1),OFFSET(HOMECELL,MATCH($B$3,DateRange,0)-1,MATCH(G$6,DataStreams,0)-1):OFFSET(HOMECELL,MATCH($B$4,DateRange,0)-1,MATCH(G$6,DataStreams,0)-1)),"")</f>
        <v>2.008939373027182E-3</v>
      </c>
      <c r="H48" s="233">
        <f ca="1">_xlfn.IFNA(_xlfn.COVARIANCE.S(OFFSET(HOMECELL,MATCH($B$3,DateRange,0)-1,MATCH($A48,DataStreams,0)-1):OFFSET(HOMECELL,MATCH($B$4,DateRange,0)-1,MATCH($A48,DataStreams,0)-1),OFFSET(HOMECELL,MATCH($B$3,DateRange,0)-1,MATCH(H$6,DataStreams,0)-1):OFFSET(HOMECELL,MATCH($B$4,DateRange,0)-1,MATCH(H$6,DataStreams,0)-1)),"")</f>
        <v>1.6462490909501838E-3</v>
      </c>
      <c r="I48" s="233">
        <f ca="1">_xlfn.IFNA(_xlfn.COVARIANCE.S(OFFSET(HOMECELL,MATCH($B$3,DateRange,0)-1,MATCH($A48,DataStreams,0)-1):OFFSET(HOMECELL,MATCH($B$4,DateRange,0)-1,MATCH($A48,DataStreams,0)-1),OFFSET(HOMECELL,MATCH($B$3,DateRange,0)-1,MATCH(I$6,DataStreams,0)-1):OFFSET(HOMECELL,MATCH($B$4,DateRange,0)-1,MATCH(I$6,DataStreams,0)-1)),"")</f>
        <v>2.2580181943477953E-3</v>
      </c>
      <c r="J48" s="233">
        <f ca="1">_xlfn.IFNA(_xlfn.COVARIANCE.S(OFFSET(HOMECELL,MATCH($B$3,DateRange,0)-1,MATCH($A48,DataStreams,0)-1):OFFSET(HOMECELL,MATCH($B$4,DateRange,0)-1,MATCH($A48,DataStreams,0)-1),OFFSET(HOMECELL,MATCH($B$3,DateRange,0)-1,MATCH(J$6,DataStreams,0)-1):OFFSET(HOMECELL,MATCH($B$4,DateRange,0)-1,MATCH(J$6,DataStreams,0)-1)),"")</f>
        <v>1.0247429397559963E-3</v>
      </c>
      <c r="K48" s="233">
        <f ca="1">_xlfn.IFNA(_xlfn.COVARIANCE.S(OFFSET(HOMECELL,MATCH($B$3,DateRange,0)-1,MATCH($A48,DataStreams,0)-1):OFFSET(HOMECELL,MATCH($B$4,DateRange,0)-1,MATCH($A48,DataStreams,0)-1),OFFSET(HOMECELL,MATCH($B$3,DateRange,0)-1,MATCH(K$6,DataStreams,0)-1):OFFSET(HOMECELL,MATCH($B$4,DateRange,0)-1,MATCH(K$6,DataStreams,0)-1)),"")</f>
        <v>1.9651664585924144E-3</v>
      </c>
      <c r="L48" s="233">
        <f ca="1">_xlfn.IFNA(_xlfn.COVARIANCE.S(OFFSET(HOMECELL,MATCH($B$3,DateRange,0)-1,MATCH($A48,DataStreams,0)-1):OFFSET(HOMECELL,MATCH($B$4,DateRange,0)-1,MATCH($A48,DataStreams,0)-1),OFFSET(HOMECELL,MATCH($B$3,DateRange,0)-1,MATCH(L$6,DataStreams,0)-1):OFFSET(HOMECELL,MATCH($B$4,DateRange,0)-1,MATCH(L$6,DataStreams,0)-1)),"")</f>
        <v>1.2623667766159313E-3</v>
      </c>
      <c r="M48" s="233">
        <f ca="1">_xlfn.IFNA(_xlfn.COVARIANCE.S(OFFSET(HOMECELL,MATCH($B$3,DateRange,0)-1,MATCH($A48,DataStreams,0)-1):OFFSET(HOMECELL,MATCH($B$4,DateRange,0)-1,MATCH($A48,DataStreams,0)-1),OFFSET(HOMECELL,MATCH($B$3,DateRange,0)-1,MATCH(M$6,DataStreams,0)-1):OFFSET(HOMECELL,MATCH($B$4,DateRange,0)-1,MATCH(M$6,DataStreams,0)-1)),"")</f>
        <v>2.1953221560724874E-3</v>
      </c>
      <c r="N48" s="233">
        <f ca="1">_xlfn.IFNA(_xlfn.COVARIANCE.S(OFFSET(HOMECELL,MATCH($B$3,DateRange,0)-1,MATCH($A48,DataStreams,0)-1):OFFSET(HOMECELL,MATCH($B$4,DateRange,0)-1,MATCH($A48,DataStreams,0)-1),OFFSET(HOMECELL,MATCH($B$3,DateRange,0)-1,MATCH(N$6,DataStreams,0)-1):OFFSET(HOMECELL,MATCH($B$4,DateRange,0)-1,MATCH(N$6,DataStreams,0)-1)),"")</f>
        <v>3.2780874856923312E-3</v>
      </c>
      <c r="O48" s="233">
        <f ca="1">_xlfn.IFNA(_xlfn.COVARIANCE.S(OFFSET(HOMECELL,MATCH($B$3,DateRange,0)-1,MATCH($A48,DataStreams,0)-1):OFFSET(HOMECELL,MATCH($B$4,DateRange,0)-1,MATCH($A48,DataStreams,0)-1),OFFSET(HOMECELL,MATCH($B$3,DateRange,0)-1,MATCH(O$6,DataStreams,0)-1):OFFSET(HOMECELL,MATCH($B$4,DateRange,0)-1,MATCH(O$6,DataStreams,0)-1)),"")</f>
        <v>2.2378425913556197E-3</v>
      </c>
      <c r="P48" s="233">
        <f ca="1">_xlfn.IFNA(_xlfn.COVARIANCE.S(OFFSET(HOMECELL,MATCH($B$3,DateRange,0)-1,MATCH($A48,DataStreams,0)-1):OFFSET(HOMECELL,MATCH($B$4,DateRange,0)-1,MATCH($A48,DataStreams,0)-1),OFFSET(HOMECELL,MATCH($B$3,DateRange,0)-1,MATCH(P$6,DataStreams,0)-1):OFFSET(HOMECELL,MATCH($B$4,DateRange,0)-1,MATCH(P$6,DataStreams,0)-1)),"")</f>
        <v>2.1051305204758263E-3</v>
      </c>
      <c r="Q48" s="233">
        <f ca="1">_xlfn.IFNA(_xlfn.COVARIANCE.S(OFFSET(HOMECELL,MATCH($B$3,DateRange,0)-1,MATCH($A48,DataStreams,0)-1):OFFSET(HOMECELL,MATCH($B$4,DateRange,0)-1,MATCH($A48,DataStreams,0)-1),OFFSET(HOMECELL,MATCH($B$3,DateRange,0)-1,MATCH(Q$6,DataStreams,0)-1):OFFSET(HOMECELL,MATCH($B$4,DateRange,0)-1,MATCH(Q$6,DataStreams,0)-1)),"")</f>
        <v>3.9658267101354387E-3</v>
      </c>
      <c r="R48" s="233">
        <f ca="1">_xlfn.IFNA(_xlfn.COVARIANCE.S(OFFSET(HOMECELL,MATCH($B$3,DateRange,0)-1,MATCH($A48,DataStreams,0)-1):OFFSET(HOMECELL,MATCH($B$4,DateRange,0)-1,MATCH($A48,DataStreams,0)-1),OFFSET(HOMECELL,MATCH($B$3,DateRange,0)-1,MATCH(R$6,DataStreams,0)-1):OFFSET(HOMECELL,MATCH($B$4,DateRange,0)-1,MATCH(R$6,DataStreams,0)-1)),"")</f>
        <v>2.9835940980708488E-3</v>
      </c>
      <c r="S48" s="233">
        <f ca="1">_xlfn.IFNA(_xlfn.COVARIANCE.S(OFFSET(HOMECELL,MATCH($B$3,DateRange,0)-1,MATCH($A48,DataStreams,0)-1):OFFSET(HOMECELL,MATCH($B$4,DateRange,0)-1,MATCH($A48,DataStreams,0)-1),OFFSET(HOMECELL,MATCH($B$3,DateRange,0)-1,MATCH(S$6,DataStreams,0)-1):OFFSET(HOMECELL,MATCH($B$4,DateRange,0)-1,MATCH(S$6,DataStreams,0)-1)),"")</f>
        <v>1.4987149430414914E-4</v>
      </c>
      <c r="T48" s="233">
        <f ca="1">_xlfn.IFNA(_xlfn.COVARIANCE.S(OFFSET(HOMECELL,MATCH($B$3,DateRange,0)-1,MATCH($A48,DataStreams,0)-1):OFFSET(HOMECELL,MATCH($B$4,DateRange,0)-1,MATCH($A48,DataStreams,0)-1),OFFSET(HOMECELL,MATCH($B$3,DateRange,0)-1,MATCH(T$6,DataStreams,0)-1):OFFSET(HOMECELL,MATCH($B$4,DateRange,0)-1,MATCH(T$6,DataStreams,0)-1)),"")</f>
        <v>1.2513352372398117E-3</v>
      </c>
      <c r="U48" s="233">
        <f ca="1">_xlfn.IFNA(_xlfn.COVARIANCE.S(OFFSET(HOMECELL,MATCH($B$3,DateRange,0)-1,MATCH($A48,DataStreams,0)-1):OFFSET(HOMECELL,MATCH($B$4,DateRange,0)-1,MATCH($A48,DataStreams,0)-1),OFFSET(HOMECELL,MATCH($B$3,DateRange,0)-1,MATCH(U$6,DataStreams,0)-1):OFFSET(HOMECELL,MATCH($B$4,DateRange,0)-1,MATCH(U$6,DataStreams,0)-1)),"")</f>
        <v>2.1018655174173798E-3</v>
      </c>
      <c r="V48" s="233">
        <f ca="1">_xlfn.IFNA(_xlfn.COVARIANCE.S(OFFSET(HOMECELL,MATCH($B$3,DateRange,0)-1,MATCH($A48,DataStreams,0)-1):OFFSET(HOMECELL,MATCH($B$4,DateRange,0)-1,MATCH($A48,DataStreams,0)-1),OFFSET(HOMECELL,MATCH($B$3,DateRange,0)-1,MATCH(V$6,DataStreams,0)-1):OFFSET(HOMECELL,MATCH($B$4,DateRange,0)-1,MATCH(V$6,DataStreams,0)-1)),"")</f>
        <v>3.0715043735954619E-3</v>
      </c>
      <c r="W48" s="233">
        <f ca="1">_xlfn.IFNA(_xlfn.COVARIANCE.S(OFFSET(HOMECELL,MATCH($B$3,DateRange,0)-1,MATCH($A48,DataStreams,0)-1):OFFSET(HOMECELL,MATCH($B$4,DateRange,0)-1,MATCH($A48,DataStreams,0)-1),OFFSET(HOMECELL,MATCH($B$3,DateRange,0)-1,MATCH(W$6,DataStreams,0)-1):OFFSET(HOMECELL,MATCH($B$4,DateRange,0)-1,MATCH(W$6,DataStreams,0)-1)),"")</f>
        <v>1.9266947696829121E-3</v>
      </c>
      <c r="X48" s="233">
        <f ca="1">_xlfn.IFNA(_xlfn.COVARIANCE.S(OFFSET(HOMECELL,MATCH($B$3,DateRange,0)-1,MATCH($A48,DataStreams,0)-1):OFFSET(HOMECELL,MATCH($B$4,DateRange,0)-1,MATCH($A48,DataStreams,0)-1),OFFSET(HOMECELL,MATCH($B$3,DateRange,0)-1,MATCH(X$6,DataStreams,0)-1):OFFSET(HOMECELL,MATCH($B$4,DateRange,0)-1,MATCH(X$6,DataStreams,0)-1)),"")</f>
        <v>2.0890014606261714E-3</v>
      </c>
      <c r="Y48" s="233">
        <f ca="1">_xlfn.IFNA(_xlfn.COVARIANCE.S(OFFSET(HOMECELL,MATCH($B$3,DateRange,0)-1,MATCH($A48,DataStreams,0)-1):OFFSET(HOMECELL,MATCH($B$4,DateRange,0)-1,MATCH($A48,DataStreams,0)-1),OFFSET(HOMECELL,MATCH($B$3,DateRange,0)-1,MATCH(Y$6,DataStreams,0)-1):OFFSET(HOMECELL,MATCH($B$4,DateRange,0)-1,MATCH(Y$6,DataStreams,0)-1)),"")</f>
        <v>1.3520246166441748E-3</v>
      </c>
      <c r="Z48" s="233">
        <f ca="1">_xlfn.IFNA(_xlfn.COVARIANCE.S(OFFSET(HOMECELL,MATCH($B$3,DateRange,0)-1,MATCH($A48,DataStreams,0)-1):OFFSET(HOMECELL,MATCH($B$4,DateRange,0)-1,MATCH($A48,DataStreams,0)-1),OFFSET(HOMECELL,MATCH($B$3,DateRange,0)-1,MATCH(Z$6,DataStreams,0)-1):OFFSET(HOMECELL,MATCH($B$4,DateRange,0)-1,MATCH(Z$6,DataStreams,0)-1)),"")</f>
        <v>7.7964813702178419E-4</v>
      </c>
      <c r="AA48" s="233">
        <f ca="1">_xlfn.IFNA(_xlfn.COVARIANCE.S(OFFSET(HOMECELL,MATCH($B$3,DateRange,0)-1,MATCH($A48,DataStreams,0)-1):OFFSET(HOMECELL,MATCH($B$4,DateRange,0)-1,MATCH($A48,DataStreams,0)-1),OFFSET(HOMECELL,MATCH($B$3,DateRange,0)-1,MATCH(AA$6,DataStreams,0)-1):OFFSET(HOMECELL,MATCH($B$4,DateRange,0)-1,MATCH(AA$6,DataStreams,0)-1)),"")</f>
        <v>2.0639112257740538E-3</v>
      </c>
      <c r="AB48" s="233">
        <f ca="1">_xlfn.IFNA(_xlfn.COVARIANCE.S(OFFSET(HOMECELL,MATCH($B$3,DateRange,0)-1,MATCH($A48,DataStreams,0)-1):OFFSET(HOMECELL,MATCH($B$4,DateRange,0)-1,MATCH($A48,DataStreams,0)-1),OFFSET(HOMECELL,MATCH($B$3,DateRange,0)-1,MATCH(AB$6,DataStreams,0)-1):OFFSET(HOMECELL,MATCH($B$4,DateRange,0)-1,MATCH(AB$6,DataStreams,0)-1)),"")</f>
        <v>6.6523976317742412E-4</v>
      </c>
      <c r="AC48" s="233">
        <f ca="1">_xlfn.IFNA(_xlfn.COVARIANCE.S(OFFSET(HOMECELL,MATCH($B$3,DateRange,0)-1,MATCH($A48,DataStreams,0)-1):OFFSET(HOMECELL,MATCH($B$4,DateRange,0)-1,MATCH($A48,DataStreams,0)-1),OFFSET(HOMECELL,MATCH($B$3,DateRange,0)-1,MATCH(AC$6,DataStreams,0)-1):OFFSET(HOMECELL,MATCH($B$4,DateRange,0)-1,MATCH(AC$6,DataStreams,0)-1)),"")</f>
        <v>2.3589170322096051E-3</v>
      </c>
      <c r="AD48" s="233">
        <f ca="1">_xlfn.IFNA(_xlfn.COVARIANCE.S(OFFSET(HOMECELL,MATCH($B$3,DateRange,0)-1,MATCH($A48,DataStreams,0)-1):OFFSET(HOMECELL,MATCH($B$4,DateRange,0)-1,MATCH($A48,DataStreams,0)-1),OFFSET(HOMECELL,MATCH($B$3,DateRange,0)-1,MATCH(AD$6,DataStreams,0)-1):OFFSET(HOMECELL,MATCH($B$4,DateRange,0)-1,MATCH(AD$6,DataStreams,0)-1)),"")</f>
        <v>4.2894014476416815E-4</v>
      </c>
      <c r="AE48" s="233">
        <f ca="1">_xlfn.IFNA(_xlfn.COVARIANCE.S(OFFSET(HOMECELL,MATCH($B$3,DateRange,0)-1,MATCH($A48,DataStreams,0)-1):OFFSET(HOMECELL,MATCH($B$4,DateRange,0)-1,MATCH($A48,DataStreams,0)-1),OFFSET(HOMECELL,MATCH($B$3,DateRange,0)-1,MATCH(AE$6,DataStreams,0)-1):OFFSET(HOMECELL,MATCH($B$4,DateRange,0)-1,MATCH(AE$6,DataStreams,0)-1)),"")</f>
        <v>2.3987774222372985E-3</v>
      </c>
      <c r="AF48" s="233">
        <f ca="1">_xlfn.IFNA(_xlfn.COVARIANCE.S(OFFSET(HOMECELL,MATCH($B$3,DateRange,0)-1,MATCH($A48,DataStreams,0)-1):OFFSET(HOMECELL,MATCH($B$4,DateRange,0)-1,MATCH($A48,DataStreams,0)-1),OFFSET(HOMECELL,MATCH($B$3,DateRange,0)-1,MATCH(AF$6,DataStreams,0)-1):OFFSET(HOMECELL,MATCH($B$4,DateRange,0)-1,MATCH(AF$6,DataStreams,0)-1)),"")</f>
        <v>1.9166656144823807E-3</v>
      </c>
      <c r="AG48" s="233">
        <f ca="1">_xlfn.IFNA(_xlfn.COVARIANCE.S(OFFSET(HOMECELL,MATCH($B$3,DateRange,0)-1,MATCH($A48,DataStreams,0)-1):OFFSET(HOMECELL,MATCH($B$4,DateRange,0)-1,MATCH($A48,DataStreams,0)-1),OFFSET(HOMECELL,MATCH($B$3,DateRange,0)-1,MATCH(AG$6,DataStreams,0)-1):OFFSET(HOMECELL,MATCH($B$4,DateRange,0)-1,MATCH(AG$6,DataStreams,0)-1)),"")</f>
        <v>1.7344670586652946E-3</v>
      </c>
      <c r="AH48" s="233">
        <f ca="1">_xlfn.IFNA(_xlfn.COVARIANCE.S(OFFSET(HOMECELL,MATCH($B$3,DateRange,0)-1,MATCH($A48,DataStreams,0)-1):OFFSET(HOMECELL,MATCH($B$4,DateRange,0)-1,MATCH($A48,DataStreams,0)-1),OFFSET(HOMECELL,MATCH($B$3,DateRange,0)-1,MATCH(AH$6,DataStreams,0)-1):OFFSET(HOMECELL,MATCH($B$4,DateRange,0)-1,MATCH(AH$6,DataStreams,0)-1)),"")</f>
        <v>2.6175044399651521E-3</v>
      </c>
      <c r="AI48" s="233">
        <f ca="1">_xlfn.IFNA(_xlfn.COVARIANCE.S(OFFSET(HOMECELL,MATCH($B$3,DateRange,0)-1,MATCH($A48,DataStreams,0)-1):OFFSET(HOMECELL,MATCH($B$4,DateRange,0)-1,MATCH($A48,DataStreams,0)-1),OFFSET(HOMECELL,MATCH($B$3,DateRange,0)-1,MATCH(AI$6,DataStreams,0)-1):OFFSET(HOMECELL,MATCH($B$4,DateRange,0)-1,MATCH(AI$6,DataStreams,0)-1)),"")</f>
        <v>2.0010814367728007E-3</v>
      </c>
      <c r="AJ48" s="233">
        <f ca="1">_xlfn.IFNA(_xlfn.COVARIANCE.S(OFFSET(HOMECELL,MATCH($B$3,DateRange,0)-1,MATCH($A48,DataStreams,0)-1):OFFSET(HOMECELL,MATCH($B$4,DateRange,0)-1,MATCH($A48,DataStreams,0)-1),OFFSET(HOMECELL,MATCH($B$3,DateRange,0)-1,MATCH(AJ$6,DataStreams,0)-1):OFFSET(HOMECELL,MATCH($B$4,DateRange,0)-1,MATCH(AJ$6,DataStreams,0)-1)),"")</f>
        <v>2.5175040352111385E-3</v>
      </c>
      <c r="AK48" s="233">
        <f ca="1">_xlfn.IFNA(_xlfn.COVARIANCE.S(OFFSET(HOMECELL,MATCH($B$3,DateRange,0)-1,MATCH($A48,DataStreams,0)-1):OFFSET(HOMECELL,MATCH($B$4,DateRange,0)-1,MATCH($A48,DataStreams,0)-1),OFFSET(HOMECELL,MATCH($B$3,DateRange,0)-1,MATCH(AK$6,DataStreams,0)-1):OFFSET(HOMECELL,MATCH($B$4,DateRange,0)-1,MATCH(AK$6,DataStreams,0)-1)),"")</f>
        <v>1.3901889029243114E-3</v>
      </c>
      <c r="AL48" s="233">
        <f ca="1">_xlfn.IFNA(_xlfn.COVARIANCE.S(OFFSET(HOMECELL,MATCH($B$3,DateRange,0)-1,MATCH($A48,DataStreams,0)-1):OFFSET(HOMECELL,MATCH($B$4,DateRange,0)-1,MATCH($A48,DataStreams,0)-1),OFFSET(HOMECELL,MATCH($B$3,DateRange,0)-1,MATCH(AL$6,DataStreams,0)-1):OFFSET(HOMECELL,MATCH($B$4,DateRange,0)-1,MATCH(AL$6,DataStreams,0)-1)),"")</f>
        <v>4.5725078499089314E-3</v>
      </c>
      <c r="AM48" s="233">
        <f ca="1">_xlfn.IFNA(_xlfn.COVARIANCE.S(OFFSET(HOMECELL,MATCH($B$3,DateRange,0)-1,MATCH($A48,DataStreams,0)-1):OFFSET(HOMECELL,MATCH($B$4,DateRange,0)-1,MATCH($A48,DataStreams,0)-1),OFFSET(HOMECELL,MATCH($B$3,DateRange,0)-1,MATCH(AM$6,DataStreams,0)-1):OFFSET(HOMECELL,MATCH($B$4,DateRange,0)-1,MATCH(AM$6,DataStreams,0)-1)),"")</f>
        <v>2.5904795809860086E-3</v>
      </c>
      <c r="AN48" s="233">
        <f ca="1">_xlfn.IFNA(_xlfn.COVARIANCE.S(OFFSET(HOMECELL,MATCH($B$3,DateRange,0)-1,MATCH($A48,DataStreams,0)-1):OFFSET(HOMECELL,MATCH($B$4,DateRange,0)-1,MATCH($A48,DataStreams,0)-1),OFFSET(HOMECELL,MATCH($B$3,DateRange,0)-1,MATCH(AN$6,DataStreams,0)-1):OFFSET(HOMECELL,MATCH($B$4,DateRange,0)-1,MATCH(AN$6,DataStreams,0)-1)),"")</f>
        <v>2.4530184763281054E-3</v>
      </c>
      <c r="AO48" s="233">
        <f ca="1">_xlfn.IFNA(_xlfn.COVARIANCE.S(OFFSET(HOMECELL,MATCH($B$3,DateRange,0)-1,MATCH($A48,DataStreams,0)-1):OFFSET(HOMECELL,MATCH($B$4,DateRange,0)-1,MATCH($A48,DataStreams,0)-1),OFFSET(HOMECELL,MATCH($B$3,DateRange,0)-1,MATCH(AO$6,DataStreams,0)-1):OFFSET(HOMECELL,MATCH($B$4,DateRange,0)-1,MATCH(AO$6,DataStreams,0)-1)),"")</f>
        <v>3.5799059351662148E-3</v>
      </c>
      <c r="AP48" s="233">
        <f ca="1">_xlfn.IFNA(_xlfn.COVARIANCE.S(OFFSET(HOMECELL,MATCH($B$3,DateRange,0)-1,MATCH($A48,DataStreams,0)-1):OFFSET(HOMECELL,MATCH($B$4,DateRange,0)-1,MATCH($A48,DataStreams,0)-1),OFFSET(HOMECELL,MATCH($B$3,DateRange,0)-1,MATCH(AP$6,DataStreams,0)-1):OFFSET(HOMECELL,MATCH($B$4,DateRange,0)-1,MATCH(AP$6,DataStreams,0)-1)),"")</f>
        <v>2.0311616748589683E-3</v>
      </c>
      <c r="AQ48" s="233" t="str">
        <f ca="1">_xlfn.IFNA(_xlfn.COVARIANCE.S(OFFSET(HOMECELL,MATCH($B$3,DateRange,0)-1,MATCH($A48,DataStreams,0)-1):OFFSET(HOMECELL,MATCH($B$4,DateRange,0)-1,MATCH($A48,DataStreams,0)-1),OFFSET(HOMECELL,MATCH($B$3,DateRange,0)-1,MATCH(AQ$6,DataStreams,0)-1):OFFSET(HOMECELL,MATCH($B$4,DateRange,0)-1,MATCH(AQ$6,DataStreams,0)-1)),"")</f>
        <v/>
      </c>
      <c r="AR48" s="233" t="str">
        <f ca="1">_xlfn.IFNA(_xlfn.COVARIANCE.S(OFFSET(HOMECELL,MATCH($B$3,DateRange,0)-1,MATCH($A48,DataStreams,0)-1):OFFSET(HOMECELL,MATCH($B$4,DateRange,0)-1,MATCH($A48,DataStreams,0)-1),OFFSET(HOMECELL,MATCH($B$3,DateRange,0)-1,MATCH(AR$6,DataStreams,0)-1):OFFSET(HOMECELL,MATCH($B$4,DateRange,0)-1,MATCH(AR$6,DataStreams,0)-1)),"")</f>
        <v/>
      </c>
      <c r="AS48" s="233" t="str">
        <f ca="1">_xlfn.IFNA(_xlfn.COVARIANCE.S(OFFSET(HOMECELL,MATCH($B$3,DateRange,0)-1,MATCH($A48,DataStreams,0)-1):OFFSET(HOMECELL,MATCH($B$4,DateRange,0)-1,MATCH($A48,DataStreams,0)-1),OFFSET(HOMECELL,MATCH($B$3,DateRange,0)-1,MATCH(AS$6,DataStreams,0)-1):OFFSET(HOMECELL,MATCH($B$4,DateRange,0)-1,MATCH(AS$6,DataStreams,0)-1)),"")</f>
        <v/>
      </c>
      <c r="AT48" s="233" t="str">
        <f ca="1">_xlfn.IFNA(_xlfn.COVARIANCE.S(OFFSET(HOMECELL,MATCH($B$3,DateRange,0)-1,MATCH($A48,DataStreams,0)-1):OFFSET(HOMECELL,MATCH($B$4,DateRange,0)-1,MATCH($A48,DataStreams,0)-1),OFFSET(HOMECELL,MATCH($B$3,DateRange,0)-1,MATCH(AT$6,DataStreams,0)-1):OFFSET(HOMECELL,MATCH($B$4,DateRange,0)-1,MATCH(AT$6,DataStreams,0)-1)),"")</f>
        <v/>
      </c>
      <c r="AU48" s="233" t="str">
        <f ca="1">_xlfn.IFNA(_xlfn.COVARIANCE.S(OFFSET(HOMECELL,MATCH($B$3,DateRange,0)-1,MATCH($A48,DataStreams,0)-1):OFFSET(HOMECELL,MATCH($B$4,DateRange,0)-1,MATCH($A48,DataStreams,0)-1),OFFSET(HOMECELL,MATCH($B$3,DateRange,0)-1,MATCH(AU$6,DataStreams,0)-1):OFFSET(HOMECELL,MATCH($B$4,DateRange,0)-1,MATCH(AU$6,DataStreams,0)-1)),"")</f>
        <v/>
      </c>
      <c r="AV48" s="233" t="str">
        <f ca="1">_xlfn.IFNA(_xlfn.COVARIANCE.S(OFFSET(HOMECELL,MATCH($B$3,DateRange,0)-1,MATCH($A48,DataStreams,0)-1):OFFSET(HOMECELL,MATCH($B$4,DateRange,0)-1,MATCH($A48,DataStreams,0)-1),OFFSET(HOMECELL,MATCH($B$3,DateRange,0)-1,MATCH(AV$6,DataStreams,0)-1):OFFSET(HOMECELL,MATCH($B$4,DateRange,0)-1,MATCH(AV$6,DataStreams,0)-1)),"")</f>
        <v/>
      </c>
      <c r="AW48" s="233" t="str">
        <f ca="1">_xlfn.IFNA(_xlfn.COVARIANCE.S(OFFSET(HOMECELL,MATCH($B$3,DateRange,0)-1,MATCH($A48,DataStreams,0)-1):OFFSET(HOMECELL,MATCH($B$4,DateRange,0)-1,MATCH($A48,DataStreams,0)-1),OFFSET(HOMECELL,MATCH($B$3,DateRange,0)-1,MATCH(AW$6,DataStreams,0)-1):OFFSET(HOMECELL,MATCH($B$4,DateRange,0)-1,MATCH(AW$6,DataStreams,0)-1)),"")</f>
        <v/>
      </c>
      <c r="AX48" s="233" t="str">
        <f ca="1">_xlfn.IFNA(_xlfn.COVARIANCE.S(OFFSET(HOMECELL,MATCH($B$3,DateRange,0)-1,MATCH($A48,DataStreams,0)-1):OFFSET(HOMECELL,MATCH($B$4,DateRange,0)-1,MATCH($A48,DataStreams,0)-1),OFFSET(HOMECELL,MATCH($B$3,DateRange,0)-1,MATCH(AX$6,DataStreams,0)-1):OFFSET(HOMECELL,MATCH($B$4,DateRange,0)-1,MATCH(AX$6,DataStreams,0)-1)),"")</f>
        <v/>
      </c>
      <c r="AY48" s="233" t="str">
        <f ca="1">_xlfn.IFNA(_xlfn.COVARIANCE.S(OFFSET(HOMECELL,MATCH($B$3,DateRange,0)-1,MATCH($A48,DataStreams,0)-1):OFFSET(HOMECELL,MATCH($B$4,DateRange,0)-1,MATCH($A48,DataStreams,0)-1),OFFSET(HOMECELL,MATCH($B$3,DateRange,0)-1,MATCH(AY$6,DataStreams,0)-1):OFFSET(HOMECELL,MATCH($B$4,DateRange,0)-1,MATCH(AY$6,DataStreams,0)-1)),"")</f>
        <v/>
      </c>
      <c r="AZ48" s="233" t="str">
        <f ca="1">_xlfn.IFNA(_xlfn.COVARIANCE.S(OFFSET(HOMECELL,MATCH($B$3,DateRange,0)-1,MATCH($A48,DataStreams,0)-1):OFFSET(HOMECELL,MATCH($B$4,DateRange,0)-1,MATCH($A48,DataStreams,0)-1),OFFSET(HOMECELL,MATCH($B$3,DateRange,0)-1,MATCH(AZ$6,DataStreams,0)-1):OFFSET(HOMECELL,MATCH($B$4,DateRange,0)-1,MATCH(AZ$6,DataStreams,0)-1)),"")</f>
        <v/>
      </c>
      <c r="BA48" s="233" t="str">
        <f ca="1">_xlfn.IFNA(_xlfn.COVARIANCE.S(OFFSET(HOMECELL,MATCH($B$3,DateRange,0)-1,MATCH($A48,DataStreams,0)-1):OFFSET(HOMECELL,MATCH($B$4,DateRange,0)-1,MATCH($A48,DataStreams,0)-1),OFFSET(HOMECELL,MATCH($B$3,DateRange,0)-1,MATCH(BA$6,DataStreams,0)-1):OFFSET(HOMECELL,MATCH($B$4,DateRange,0)-1,MATCH(BA$6,DataStreams,0)-1)),"")</f>
        <v/>
      </c>
      <c r="BB48" s="233" t="str">
        <f ca="1">_xlfn.IFNA(_xlfn.COVARIANCE.S(OFFSET(HOMECELL,MATCH($B$3,DateRange,0)-1,MATCH($A48,DataStreams,0)-1):OFFSET(HOMECELL,MATCH($B$4,DateRange,0)-1,MATCH($A48,DataStreams,0)-1),OFFSET(HOMECELL,MATCH($B$3,DateRange,0)-1,MATCH(BB$6,DataStreams,0)-1):OFFSET(HOMECELL,MATCH($B$4,DateRange,0)-1,MATCH(BB$6,DataStreams,0)-1)),"")</f>
        <v/>
      </c>
      <c r="BC48" s="236"/>
    </row>
    <row r="49" spans="1:55">
      <c r="A49" s="239" t="str">
        <f ca="1"/>
        <v>EHC</v>
      </c>
      <c r="B49" s="233">
        <f ca="1">_xlfn.IFNA(_xlfn.COVARIANCE.S(OFFSET(HOMECELL,MATCH($B$3,DateRange,0)-1,MATCH($A49,DataStreams,0)-1):OFFSET(HOMECELL,MATCH($B$4,DateRange,0)-1,MATCH($A49,DataStreams,0)-1),OFFSET(HOMECELL,MATCH($B$3,DateRange,0)-1,MATCH(B$6,DataStreams,0)-1):OFFSET(HOMECELL,MATCH($B$4,DateRange,0)-1,MATCH(B$6,DataStreams,0)-1)),"")</f>
        <v>2.93864052730952E-5</v>
      </c>
      <c r="C49" s="233">
        <f ca="1">_xlfn.IFNA(_xlfn.COVARIANCE.S(OFFSET(HOMECELL,MATCH($B$3,DateRange,0)-1,MATCH($A49,DataStreams,0)-1):OFFSET(HOMECELL,MATCH($B$4,DateRange,0)-1,MATCH($A49,DataStreams,0)-1),OFFSET(HOMECELL,MATCH($B$3,DateRange,0)-1,MATCH(C$6,DataStreams,0)-1):OFFSET(HOMECELL,MATCH($B$4,DateRange,0)-1,MATCH(C$6,DataStreams,0)-1)),"")</f>
        <v>2.3362550002589914E-3</v>
      </c>
      <c r="D49" s="233">
        <f ca="1">_xlfn.IFNA(_xlfn.COVARIANCE.S(OFFSET(HOMECELL,MATCH($B$3,DateRange,0)-1,MATCH($A49,DataStreams,0)-1):OFFSET(HOMECELL,MATCH($B$4,DateRange,0)-1,MATCH($A49,DataStreams,0)-1),OFFSET(HOMECELL,MATCH($B$3,DateRange,0)-1,MATCH(D$6,DataStreams,0)-1):OFFSET(HOMECELL,MATCH($B$4,DateRange,0)-1,MATCH(D$6,DataStreams,0)-1)),"")</f>
        <v>3.0917602249489772E-3</v>
      </c>
      <c r="E49" s="233">
        <f ca="1">_xlfn.IFNA(_xlfn.COVARIANCE.S(OFFSET(HOMECELL,MATCH($B$3,DateRange,0)-1,MATCH($A49,DataStreams,0)-1):OFFSET(HOMECELL,MATCH($B$4,DateRange,0)-1,MATCH($A49,DataStreams,0)-1),OFFSET(HOMECELL,MATCH($B$3,DateRange,0)-1,MATCH(E$6,DataStreams,0)-1):OFFSET(HOMECELL,MATCH($B$4,DateRange,0)-1,MATCH(E$6,DataStreams,0)-1)),"")</f>
        <v>2.7233833515059036E-3</v>
      </c>
      <c r="F49" s="233">
        <f ca="1">_xlfn.IFNA(_xlfn.COVARIANCE.S(OFFSET(HOMECELL,MATCH($B$3,DateRange,0)-1,MATCH($A49,DataStreams,0)-1):OFFSET(HOMECELL,MATCH($B$4,DateRange,0)-1,MATCH($A49,DataStreams,0)-1),OFFSET(HOMECELL,MATCH($B$3,DateRange,0)-1,MATCH(F$6,DataStreams,0)-1):OFFSET(HOMECELL,MATCH($B$4,DateRange,0)-1,MATCH(F$6,DataStreams,0)-1)),"")</f>
        <v>2.8994018637302898E-3</v>
      </c>
      <c r="G49" s="233">
        <f ca="1">_xlfn.IFNA(_xlfn.COVARIANCE.S(OFFSET(HOMECELL,MATCH($B$3,DateRange,0)-1,MATCH($A49,DataStreams,0)-1):OFFSET(HOMECELL,MATCH($B$4,DateRange,0)-1,MATCH($A49,DataStreams,0)-1),OFFSET(HOMECELL,MATCH($B$3,DateRange,0)-1,MATCH(G$6,DataStreams,0)-1):OFFSET(HOMECELL,MATCH($B$4,DateRange,0)-1,MATCH(G$6,DataStreams,0)-1)),"")</f>
        <v>1.8772109334212739E-3</v>
      </c>
      <c r="H49" s="233">
        <f ca="1">_xlfn.IFNA(_xlfn.COVARIANCE.S(OFFSET(HOMECELL,MATCH($B$3,DateRange,0)-1,MATCH($A49,DataStreams,0)-1):OFFSET(HOMECELL,MATCH($B$4,DateRange,0)-1,MATCH($A49,DataStreams,0)-1),OFFSET(HOMECELL,MATCH($B$3,DateRange,0)-1,MATCH(H$6,DataStreams,0)-1):OFFSET(HOMECELL,MATCH($B$4,DateRange,0)-1,MATCH(H$6,DataStreams,0)-1)),"")</f>
        <v>1.9644177618468009E-3</v>
      </c>
      <c r="I49" s="233">
        <f ca="1">_xlfn.IFNA(_xlfn.COVARIANCE.S(OFFSET(HOMECELL,MATCH($B$3,DateRange,0)-1,MATCH($A49,DataStreams,0)-1):OFFSET(HOMECELL,MATCH($B$4,DateRange,0)-1,MATCH($A49,DataStreams,0)-1),OFFSET(HOMECELL,MATCH($B$3,DateRange,0)-1,MATCH(I$6,DataStreams,0)-1):OFFSET(HOMECELL,MATCH($B$4,DateRange,0)-1,MATCH(I$6,DataStreams,0)-1)),"")</f>
        <v>1.6991296101340476E-3</v>
      </c>
      <c r="J49" s="233">
        <f ca="1">_xlfn.IFNA(_xlfn.COVARIANCE.S(OFFSET(HOMECELL,MATCH($B$3,DateRange,0)-1,MATCH($A49,DataStreams,0)-1):OFFSET(HOMECELL,MATCH($B$4,DateRange,0)-1,MATCH($A49,DataStreams,0)-1),OFFSET(HOMECELL,MATCH($B$3,DateRange,0)-1,MATCH(J$6,DataStreams,0)-1):OFFSET(HOMECELL,MATCH($B$4,DateRange,0)-1,MATCH(J$6,DataStreams,0)-1)),"")</f>
        <v>2.2114847881663231E-3</v>
      </c>
      <c r="K49" s="233">
        <f ca="1">_xlfn.IFNA(_xlfn.COVARIANCE.S(OFFSET(HOMECELL,MATCH($B$3,DateRange,0)-1,MATCH($A49,DataStreams,0)-1):OFFSET(HOMECELL,MATCH($B$4,DateRange,0)-1,MATCH($A49,DataStreams,0)-1),OFFSET(HOMECELL,MATCH($B$3,DateRange,0)-1,MATCH(K$6,DataStreams,0)-1):OFFSET(HOMECELL,MATCH($B$4,DateRange,0)-1,MATCH(K$6,DataStreams,0)-1)),"")</f>
        <v>3.0418863519838944E-3</v>
      </c>
      <c r="L49" s="233">
        <f ca="1">_xlfn.IFNA(_xlfn.COVARIANCE.S(OFFSET(HOMECELL,MATCH($B$3,DateRange,0)-1,MATCH($A49,DataStreams,0)-1):OFFSET(HOMECELL,MATCH($B$4,DateRange,0)-1,MATCH($A49,DataStreams,0)-1),OFFSET(HOMECELL,MATCH($B$3,DateRange,0)-1,MATCH(L$6,DataStreams,0)-1):OFFSET(HOMECELL,MATCH($B$4,DateRange,0)-1,MATCH(L$6,DataStreams,0)-1)),"")</f>
        <v>2.5744797639337715E-3</v>
      </c>
      <c r="M49" s="233">
        <f ca="1">_xlfn.IFNA(_xlfn.COVARIANCE.S(OFFSET(HOMECELL,MATCH($B$3,DateRange,0)-1,MATCH($A49,DataStreams,0)-1):OFFSET(HOMECELL,MATCH($B$4,DateRange,0)-1,MATCH($A49,DataStreams,0)-1),OFFSET(HOMECELL,MATCH($B$3,DateRange,0)-1,MATCH(M$6,DataStreams,0)-1):OFFSET(HOMECELL,MATCH($B$4,DateRange,0)-1,MATCH(M$6,DataStreams,0)-1)),"")</f>
        <v>1.308382090534862E-3</v>
      </c>
      <c r="N49" s="233">
        <f ca="1">_xlfn.IFNA(_xlfn.COVARIANCE.S(OFFSET(HOMECELL,MATCH($B$3,DateRange,0)-1,MATCH($A49,DataStreams,0)-1):OFFSET(HOMECELL,MATCH($B$4,DateRange,0)-1,MATCH($A49,DataStreams,0)-1),OFFSET(HOMECELL,MATCH($B$3,DateRange,0)-1,MATCH(N$6,DataStreams,0)-1):OFFSET(HOMECELL,MATCH($B$4,DateRange,0)-1,MATCH(N$6,DataStreams,0)-1)),"")</f>
        <v>2.7943965274676032E-3</v>
      </c>
      <c r="O49" s="233">
        <f ca="1">_xlfn.IFNA(_xlfn.COVARIANCE.S(OFFSET(HOMECELL,MATCH($B$3,DateRange,0)-1,MATCH($A49,DataStreams,0)-1):OFFSET(HOMECELL,MATCH($B$4,DateRange,0)-1,MATCH($A49,DataStreams,0)-1),OFFSET(HOMECELL,MATCH($B$3,DateRange,0)-1,MATCH(O$6,DataStreams,0)-1):OFFSET(HOMECELL,MATCH($B$4,DateRange,0)-1,MATCH(O$6,DataStreams,0)-1)),"")</f>
        <v>3.9364156761110157E-3</v>
      </c>
      <c r="P49" s="233">
        <f ca="1">_xlfn.IFNA(_xlfn.COVARIANCE.S(OFFSET(HOMECELL,MATCH($B$3,DateRange,0)-1,MATCH($A49,DataStreams,0)-1):OFFSET(HOMECELL,MATCH($B$4,DateRange,0)-1,MATCH($A49,DataStreams,0)-1),OFFSET(HOMECELL,MATCH($B$3,DateRange,0)-1,MATCH(P$6,DataStreams,0)-1):OFFSET(HOMECELL,MATCH($B$4,DateRange,0)-1,MATCH(P$6,DataStreams,0)-1)),"")</f>
        <v>3.4177777332908988E-3</v>
      </c>
      <c r="Q49" s="233">
        <f ca="1">_xlfn.IFNA(_xlfn.COVARIANCE.S(OFFSET(HOMECELL,MATCH($B$3,DateRange,0)-1,MATCH($A49,DataStreams,0)-1):OFFSET(HOMECELL,MATCH($B$4,DateRange,0)-1,MATCH($A49,DataStreams,0)-1),OFFSET(HOMECELL,MATCH($B$3,DateRange,0)-1,MATCH(Q$6,DataStreams,0)-1):OFFSET(HOMECELL,MATCH($B$4,DateRange,0)-1,MATCH(Q$6,DataStreams,0)-1)),"")</f>
        <v>5.3174974873398239E-3</v>
      </c>
      <c r="R49" s="233">
        <f ca="1">_xlfn.IFNA(_xlfn.COVARIANCE.S(OFFSET(HOMECELL,MATCH($B$3,DateRange,0)-1,MATCH($A49,DataStreams,0)-1):OFFSET(HOMECELL,MATCH($B$4,DateRange,0)-1,MATCH($A49,DataStreams,0)-1),OFFSET(HOMECELL,MATCH($B$3,DateRange,0)-1,MATCH(R$6,DataStreams,0)-1):OFFSET(HOMECELL,MATCH($B$4,DateRange,0)-1,MATCH(R$6,DataStreams,0)-1)),"")</f>
        <v>1.9276133977198938E-3</v>
      </c>
      <c r="S49" s="233">
        <f ca="1">_xlfn.IFNA(_xlfn.COVARIANCE.S(OFFSET(HOMECELL,MATCH($B$3,DateRange,0)-1,MATCH($A49,DataStreams,0)-1):OFFSET(HOMECELL,MATCH($B$4,DateRange,0)-1,MATCH($A49,DataStreams,0)-1),OFFSET(HOMECELL,MATCH($B$3,DateRange,0)-1,MATCH(S$6,DataStreams,0)-1):OFFSET(HOMECELL,MATCH($B$4,DateRange,0)-1,MATCH(S$6,DataStreams,0)-1)),"")</f>
        <v>2.195418611661159E-3</v>
      </c>
      <c r="T49" s="233">
        <f ca="1">_xlfn.IFNA(_xlfn.COVARIANCE.S(OFFSET(HOMECELL,MATCH($B$3,DateRange,0)-1,MATCH($A49,DataStreams,0)-1):OFFSET(HOMECELL,MATCH($B$4,DateRange,0)-1,MATCH($A49,DataStreams,0)-1),OFFSET(HOMECELL,MATCH($B$3,DateRange,0)-1,MATCH(T$6,DataStreams,0)-1):OFFSET(HOMECELL,MATCH($B$4,DateRange,0)-1,MATCH(T$6,DataStreams,0)-1)),"")</f>
        <v>2.1970548282323425E-3</v>
      </c>
      <c r="U49" s="233">
        <f ca="1">_xlfn.IFNA(_xlfn.COVARIANCE.S(OFFSET(HOMECELL,MATCH($B$3,DateRange,0)-1,MATCH($A49,DataStreams,0)-1):OFFSET(HOMECELL,MATCH($B$4,DateRange,0)-1,MATCH($A49,DataStreams,0)-1),OFFSET(HOMECELL,MATCH($B$3,DateRange,0)-1,MATCH(U$6,DataStreams,0)-1):OFFSET(HOMECELL,MATCH($B$4,DateRange,0)-1,MATCH(U$6,DataStreams,0)-1)),"")</f>
        <v>6.6962141502746586E-4</v>
      </c>
      <c r="V49" s="233">
        <f ca="1">_xlfn.IFNA(_xlfn.COVARIANCE.S(OFFSET(HOMECELL,MATCH($B$3,DateRange,0)-1,MATCH($A49,DataStreams,0)-1):OFFSET(HOMECELL,MATCH($B$4,DateRange,0)-1,MATCH($A49,DataStreams,0)-1),OFFSET(HOMECELL,MATCH($B$3,DateRange,0)-1,MATCH(V$6,DataStreams,0)-1):OFFSET(HOMECELL,MATCH($B$4,DateRange,0)-1,MATCH(V$6,DataStreams,0)-1)),"")</f>
        <v>3.2359513368773961E-3</v>
      </c>
      <c r="W49" s="233">
        <f ca="1">_xlfn.IFNA(_xlfn.COVARIANCE.S(OFFSET(HOMECELL,MATCH($B$3,DateRange,0)-1,MATCH($A49,DataStreams,0)-1):OFFSET(HOMECELL,MATCH($B$4,DateRange,0)-1,MATCH($A49,DataStreams,0)-1),OFFSET(HOMECELL,MATCH($B$3,DateRange,0)-1,MATCH(W$6,DataStreams,0)-1):OFFSET(HOMECELL,MATCH($B$4,DateRange,0)-1,MATCH(W$6,DataStreams,0)-1)),"")</f>
        <v>2.5304472025503054E-3</v>
      </c>
      <c r="X49" s="233">
        <f ca="1">_xlfn.IFNA(_xlfn.COVARIANCE.S(OFFSET(HOMECELL,MATCH($B$3,DateRange,0)-1,MATCH($A49,DataStreams,0)-1):OFFSET(HOMECELL,MATCH($B$4,DateRange,0)-1,MATCH($A49,DataStreams,0)-1),OFFSET(HOMECELL,MATCH($B$3,DateRange,0)-1,MATCH(X$6,DataStreams,0)-1):OFFSET(HOMECELL,MATCH($B$4,DateRange,0)-1,MATCH(X$6,DataStreams,0)-1)),"")</f>
        <v>2.761009190624315E-3</v>
      </c>
      <c r="Y49" s="233">
        <f ca="1">_xlfn.IFNA(_xlfn.COVARIANCE.S(OFFSET(HOMECELL,MATCH($B$3,DateRange,0)-1,MATCH($A49,DataStreams,0)-1):OFFSET(HOMECELL,MATCH($B$4,DateRange,0)-1,MATCH($A49,DataStreams,0)-1),OFFSET(HOMECELL,MATCH($B$3,DateRange,0)-1,MATCH(Y$6,DataStreams,0)-1):OFFSET(HOMECELL,MATCH($B$4,DateRange,0)-1,MATCH(Y$6,DataStreams,0)-1)),"")</f>
        <v>4.0601136673114923E-3</v>
      </c>
      <c r="Z49" s="233">
        <f ca="1">_xlfn.IFNA(_xlfn.COVARIANCE.S(OFFSET(HOMECELL,MATCH($B$3,DateRange,0)-1,MATCH($A49,DataStreams,0)-1):OFFSET(HOMECELL,MATCH($B$4,DateRange,0)-1,MATCH($A49,DataStreams,0)-1),OFFSET(HOMECELL,MATCH($B$3,DateRange,0)-1,MATCH(Z$6,DataStreams,0)-1):OFFSET(HOMECELL,MATCH($B$4,DateRange,0)-1,MATCH(Z$6,DataStreams,0)-1)),"")</f>
        <v>2.427812330458664E-3</v>
      </c>
      <c r="AA49" s="233">
        <f ca="1">_xlfn.IFNA(_xlfn.COVARIANCE.S(OFFSET(HOMECELL,MATCH($B$3,DateRange,0)-1,MATCH($A49,DataStreams,0)-1):OFFSET(HOMECELL,MATCH($B$4,DateRange,0)-1,MATCH($A49,DataStreams,0)-1),OFFSET(HOMECELL,MATCH($B$3,DateRange,0)-1,MATCH(AA$6,DataStreams,0)-1):OFFSET(HOMECELL,MATCH($B$4,DateRange,0)-1,MATCH(AA$6,DataStreams,0)-1)),"")</f>
        <v>3.0238041493198258E-3</v>
      </c>
      <c r="AB49" s="233">
        <f ca="1">_xlfn.IFNA(_xlfn.COVARIANCE.S(OFFSET(HOMECELL,MATCH($B$3,DateRange,0)-1,MATCH($A49,DataStreams,0)-1):OFFSET(HOMECELL,MATCH($B$4,DateRange,0)-1,MATCH($A49,DataStreams,0)-1),OFFSET(HOMECELL,MATCH($B$3,DateRange,0)-1,MATCH(AB$6,DataStreams,0)-1):OFFSET(HOMECELL,MATCH($B$4,DateRange,0)-1,MATCH(AB$6,DataStreams,0)-1)),"")</f>
        <v>8.33374765086783E-4</v>
      </c>
      <c r="AC49" s="233">
        <f ca="1">_xlfn.IFNA(_xlfn.COVARIANCE.S(OFFSET(HOMECELL,MATCH($B$3,DateRange,0)-1,MATCH($A49,DataStreams,0)-1):OFFSET(HOMECELL,MATCH($B$4,DateRange,0)-1,MATCH($A49,DataStreams,0)-1),OFFSET(HOMECELL,MATCH($B$3,DateRange,0)-1,MATCH(AC$6,DataStreams,0)-1):OFFSET(HOMECELL,MATCH($B$4,DateRange,0)-1,MATCH(AC$6,DataStreams,0)-1)),"")</f>
        <v>4.1726872520494625E-3</v>
      </c>
      <c r="AD49" s="233">
        <f ca="1">_xlfn.IFNA(_xlfn.COVARIANCE.S(OFFSET(HOMECELL,MATCH($B$3,DateRange,0)-1,MATCH($A49,DataStreams,0)-1):OFFSET(HOMECELL,MATCH($B$4,DateRange,0)-1,MATCH($A49,DataStreams,0)-1),OFFSET(HOMECELL,MATCH($B$3,DateRange,0)-1,MATCH(AD$6,DataStreams,0)-1):OFFSET(HOMECELL,MATCH($B$4,DateRange,0)-1,MATCH(AD$6,DataStreams,0)-1)),"")</f>
        <v>1.4818003572671691E-3</v>
      </c>
      <c r="AE49" s="233">
        <f ca="1">_xlfn.IFNA(_xlfn.COVARIANCE.S(OFFSET(HOMECELL,MATCH($B$3,DateRange,0)-1,MATCH($A49,DataStreams,0)-1):OFFSET(HOMECELL,MATCH($B$4,DateRange,0)-1,MATCH($A49,DataStreams,0)-1),OFFSET(HOMECELL,MATCH($B$3,DateRange,0)-1,MATCH(AE$6,DataStreams,0)-1):OFFSET(HOMECELL,MATCH($B$4,DateRange,0)-1,MATCH(AE$6,DataStreams,0)-1)),"")</f>
        <v>3.0079335079770311E-3</v>
      </c>
      <c r="AF49" s="233">
        <f ca="1">_xlfn.IFNA(_xlfn.COVARIANCE.S(OFFSET(HOMECELL,MATCH($B$3,DateRange,0)-1,MATCH($A49,DataStreams,0)-1):OFFSET(HOMECELL,MATCH($B$4,DateRange,0)-1,MATCH($A49,DataStreams,0)-1),OFFSET(HOMECELL,MATCH($B$3,DateRange,0)-1,MATCH(AF$6,DataStreams,0)-1):OFFSET(HOMECELL,MATCH($B$4,DateRange,0)-1,MATCH(AF$6,DataStreams,0)-1)),"")</f>
        <v>3.085097576806692E-3</v>
      </c>
      <c r="AG49" s="233">
        <f ca="1">_xlfn.IFNA(_xlfn.COVARIANCE.S(OFFSET(HOMECELL,MATCH($B$3,DateRange,0)-1,MATCH($A49,DataStreams,0)-1):OFFSET(HOMECELL,MATCH($B$4,DateRange,0)-1,MATCH($A49,DataStreams,0)-1),OFFSET(HOMECELL,MATCH($B$3,DateRange,0)-1,MATCH(AG$6,DataStreams,0)-1):OFFSET(HOMECELL,MATCH($B$4,DateRange,0)-1,MATCH(AG$6,DataStreams,0)-1)),"")</f>
        <v>1.5030316395806373E-3</v>
      </c>
      <c r="AH49" s="233">
        <f ca="1">_xlfn.IFNA(_xlfn.COVARIANCE.S(OFFSET(HOMECELL,MATCH($B$3,DateRange,0)-1,MATCH($A49,DataStreams,0)-1):OFFSET(HOMECELL,MATCH($B$4,DateRange,0)-1,MATCH($A49,DataStreams,0)-1),OFFSET(HOMECELL,MATCH($B$3,DateRange,0)-1,MATCH(AH$6,DataStreams,0)-1):OFFSET(HOMECELL,MATCH($B$4,DateRange,0)-1,MATCH(AH$6,DataStreams,0)-1)),"")</f>
        <v>2.3327040395639109E-3</v>
      </c>
      <c r="AI49" s="233">
        <f ca="1">_xlfn.IFNA(_xlfn.COVARIANCE.S(OFFSET(HOMECELL,MATCH($B$3,DateRange,0)-1,MATCH($A49,DataStreams,0)-1):OFFSET(HOMECELL,MATCH($B$4,DateRange,0)-1,MATCH($A49,DataStreams,0)-1),OFFSET(HOMECELL,MATCH($B$3,DateRange,0)-1,MATCH(AI$6,DataStreams,0)-1):OFFSET(HOMECELL,MATCH($B$4,DateRange,0)-1,MATCH(AI$6,DataStreams,0)-1)),"")</f>
        <v>3.699021897065074E-3</v>
      </c>
      <c r="AJ49" s="233">
        <f ca="1">_xlfn.IFNA(_xlfn.COVARIANCE.S(OFFSET(HOMECELL,MATCH($B$3,DateRange,0)-1,MATCH($A49,DataStreams,0)-1):OFFSET(HOMECELL,MATCH($B$4,DateRange,0)-1,MATCH($A49,DataStreams,0)-1),OFFSET(HOMECELL,MATCH($B$3,DateRange,0)-1,MATCH(AJ$6,DataStreams,0)-1):OFFSET(HOMECELL,MATCH($B$4,DateRange,0)-1,MATCH(AJ$6,DataStreams,0)-1)),"")</f>
        <v>5.3198098532533751E-3</v>
      </c>
      <c r="AK49" s="233">
        <f ca="1">_xlfn.IFNA(_xlfn.COVARIANCE.S(OFFSET(HOMECELL,MATCH($B$3,DateRange,0)-1,MATCH($A49,DataStreams,0)-1):OFFSET(HOMECELL,MATCH($B$4,DateRange,0)-1,MATCH($A49,DataStreams,0)-1),OFFSET(HOMECELL,MATCH($B$3,DateRange,0)-1,MATCH(AK$6,DataStreams,0)-1):OFFSET(HOMECELL,MATCH($B$4,DateRange,0)-1,MATCH(AK$6,DataStreams,0)-1)),"")</f>
        <v>1.9939385343530893E-3</v>
      </c>
      <c r="AL49" s="233">
        <f ca="1">_xlfn.IFNA(_xlfn.COVARIANCE.S(OFFSET(HOMECELL,MATCH($B$3,DateRange,0)-1,MATCH($A49,DataStreams,0)-1):OFFSET(HOMECELL,MATCH($B$4,DateRange,0)-1,MATCH($A49,DataStreams,0)-1),OFFSET(HOMECELL,MATCH($B$3,DateRange,0)-1,MATCH(AL$6,DataStreams,0)-1):OFFSET(HOMECELL,MATCH($B$4,DateRange,0)-1,MATCH(AL$6,DataStreams,0)-1)),"")</f>
        <v>4.3166627273012502E-3</v>
      </c>
      <c r="AM49" s="233">
        <f ca="1">_xlfn.IFNA(_xlfn.COVARIANCE.S(OFFSET(HOMECELL,MATCH($B$3,DateRange,0)-1,MATCH($A49,DataStreams,0)-1):OFFSET(HOMECELL,MATCH($B$4,DateRange,0)-1,MATCH($A49,DataStreams,0)-1),OFFSET(HOMECELL,MATCH($B$3,DateRange,0)-1,MATCH(AM$6,DataStreams,0)-1):OFFSET(HOMECELL,MATCH($B$4,DateRange,0)-1,MATCH(AM$6,DataStreams,0)-1)),"")</f>
        <v>1.7004627041238029E-3</v>
      </c>
      <c r="AN49" s="233">
        <f ca="1">_xlfn.IFNA(_xlfn.COVARIANCE.S(OFFSET(HOMECELL,MATCH($B$3,DateRange,0)-1,MATCH($A49,DataStreams,0)-1):OFFSET(HOMECELL,MATCH($B$4,DateRange,0)-1,MATCH($A49,DataStreams,0)-1),OFFSET(HOMECELL,MATCH($B$3,DateRange,0)-1,MATCH(AN$6,DataStreams,0)-1):OFFSET(HOMECELL,MATCH($B$4,DateRange,0)-1,MATCH(AN$6,DataStreams,0)-1)),"")</f>
        <v>3.8056501768420768E-3</v>
      </c>
      <c r="AO49" s="233">
        <f ca="1">_xlfn.IFNA(_xlfn.COVARIANCE.S(OFFSET(HOMECELL,MATCH($B$3,DateRange,0)-1,MATCH($A49,DataStreams,0)-1):OFFSET(HOMECELL,MATCH($B$4,DateRange,0)-1,MATCH($A49,DataStreams,0)-1),OFFSET(HOMECELL,MATCH($B$3,DateRange,0)-1,MATCH(AO$6,DataStreams,0)-1):OFFSET(HOMECELL,MATCH($B$4,DateRange,0)-1,MATCH(AO$6,DataStreams,0)-1)),"")</f>
        <v>2.0311616748589683E-3</v>
      </c>
      <c r="AP49" s="233">
        <f ca="1">_xlfn.IFNA(_xlfn.COVARIANCE.S(OFFSET(HOMECELL,MATCH($B$3,DateRange,0)-1,MATCH($A49,DataStreams,0)-1):OFFSET(HOMECELL,MATCH($B$4,DateRange,0)-1,MATCH($A49,DataStreams,0)-1),OFFSET(HOMECELL,MATCH($B$3,DateRange,0)-1,MATCH(AP$6,DataStreams,0)-1):OFFSET(HOMECELL,MATCH($B$4,DateRange,0)-1,MATCH(AP$6,DataStreams,0)-1)),"")</f>
        <v>7.2336471268626031E-3</v>
      </c>
      <c r="AQ49" s="233" t="str">
        <f ca="1">_xlfn.IFNA(_xlfn.COVARIANCE.S(OFFSET(HOMECELL,MATCH($B$3,DateRange,0)-1,MATCH($A49,DataStreams,0)-1):OFFSET(HOMECELL,MATCH($B$4,DateRange,0)-1,MATCH($A49,DataStreams,0)-1),OFFSET(HOMECELL,MATCH($B$3,DateRange,0)-1,MATCH(AQ$6,DataStreams,0)-1):OFFSET(HOMECELL,MATCH($B$4,DateRange,0)-1,MATCH(AQ$6,DataStreams,0)-1)),"")</f>
        <v/>
      </c>
      <c r="AR49" s="233" t="str">
        <f ca="1">_xlfn.IFNA(_xlfn.COVARIANCE.S(OFFSET(HOMECELL,MATCH($B$3,DateRange,0)-1,MATCH($A49,DataStreams,0)-1):OFFSET(HOMECELL,MATCH($B$4,DateRange,0)-1,MATCH($A49,DataStreams,0)-1),OFFSET(HOMECELL,MATCH($B$3,DateRange,0)-1,MATCH(AR$6,DataStreams,0)-1):OFFSET(HOMECELL,MATCH($B$4,DateRange,0)-1,MATCH(AR$6,DataStreams,0)-1)),"")</f>
        <v/>
      </c>
      <c r="AS49" s="233" t="str">
        <f ca="1">_xlfn.IFNA(_xlfn.COVARIANCE.S(OFFSET(HOMECELL,MATCH($B$3,DateRange,0)-1,MATCH($A49,DataStreams,0)-1):OFFSET(HOMECELL,MATCH($B$4,DateRange,0)-1,MATCH($A49,DataStreams,0)-1),OFFSET(HOMECELL,MATCH($B$3,DateRange,0)-1,MATCH(AS$6,DataStreams,0)-1):OFFSET(HOMECELL,MATCH($B$4,DateRange,0)-1,MATCH(AS$6,DataStreams,0)-1)),"")</f>
        <v/>
      </c>
      <c r="AT49" s="233" t="str">
        <f ca="1">_xlfn.IFNA(_xlfn.COVARIANCE.S(OFFSET(HOMECELL,MATCH($B$3,DateRange,0)-1,MATCH($A49,DataStreams,0)-1):OFFSET(HOMECELL,MATCH($B$4,DateRange,0)-1,MATCH($A49,DataStreams,0)-1),OFFSET(HOMECELL,MATCH($B$3,DateRange,0)-1,MATCH(AT$6,DataStreams,0)-1):OFFSET(HOMECELL,MATCH($B$4,DateRange,0)-1,MATCH(AT$6,DataStreams,0)-1)),"")</f>
        <v/>
      </c>
      <c r="AU49" s="233" t="str">
        <f ca="1">_xlfn.IFNA(_xlfn.COVARIANCE.S(OFFSET(HOMECELL,MATCH($B$3,DateRange,0)-1,MATCH($A49,DataStreams,0)-1):OFFSET(HOMECELL,MATCH($B$4,DateRange,0)-1,MATCH($A49,DataStreams,0)-1),OFFSET(HOMECELL,MATCH($B$3,DateRange,0)-1,MATCH(AU$6,DataStreams,0)-1):OFFSET(HOMECELL,MATCH($B$4,DateRange,0)-1,MATCH(AU$6,DataStreams,0)-1)),"")</f>
        <v/>
      </c>
      <c r="AV49" s="233" t="str">
        <f ca="1">_xlfn.IFNA(_xlfn.COVARIANCE.S(OFFSET(HOMECELL,MATCH($B$3,DateRange,0)-1,MATCH($A49,DataStreams,0)-1):OFFSET(HOMECELL,MATCH($B$4,DateRange,0)-1,MATCH($A49,DataStreams,0)-1),OFFSET(HOMECELL,MATCH($B$3,DateRange,0)-1,MATCH(AV$6,DataStreams,0)-1):OFFSET(HOMECELL,MATCH($B$4,DateRange,0)-1,MATCH(AV$6,DataStreams,0)-1)),"")</f>
        <v/>
      </c>
      <c r="AW49" s="233" t="str">
        <f ca="1">_xlfn.IFNA(_xlfn.COVARIANCE.S(OFFSET(HOMECELL,MATCH($B$3,DateRange,0)-1,MATCH($A49,DataStreams,0)-1):OFFSET(HOMECELL,MATCH($B$4,DateRange,0)-1,MATCH($A49,DataStreams,0)-1),OFFSET(HOMECELL,MATCH($B$3,DateRange,0)-1,MATCH(AW$6,DataStreams,0)-1):OFFSET(HOMECELL,MATCH($B$4,DateRange,0)-1,MATCH(AW$6,DataStreams,0)-1)),"")</f>
        <v/>
      </c>
      <c r="AX49" s="233" t="str">
        <f ca="1">_xlfn.IFNA(_xlfn.COVARIANCE.S(OFFSET(HOMECELL,MATCH($B$3,DateRange,0)-1,MATCH($A49,DataStreams,0)-1):OFFSET(HOMECELL,MATCH($B$4,DateRange,0)-1,MATCH($A49,DataStreams,0)-1),OFFSET(HOMECELL,MATCH($B$3,DateRange,0)-1,MATCH(AX$6,DataStreams,0)-1):OFFSET(HOMECELL,MATCH($B$4,DateRange,0)-1,MATCH(AX$6,DataStreams,0)-1)),"")</f>
        <v/>
      </c>
      <c r="AY49" s="233" t="str">
        <f ca="1">_xlfn.IFNA(_xlfn.COVARIANCE.S(OFFSET(HOMECELL,MATCH($B$3,DateRange,0)-1,MATCH($A49,DataStreams,0)-1):OFFSET(HOMECELL,MATCH($B$4,DateRange,0)-1,MATCH($A49,DataStreams,0)-1),OFFSET(HOMECELL,MATCH($B$3,DateRange,0)-1,MATCH(AY$6,DataStreams,0)-1):OFFSET(HOMECELL,MATCH($B$4,DateRange,0)-1,MATCH(AY$6,DataStreams,0)-1)),"")</f>
        <v/>
      </c>
      <c r="AZ49" s="233" t="str">
        <f ca="1">_xlfn.IFNA(_xlfn.COVARIANCE.S(OFFSET(HOMECELL,MATCH($B$3,DateRange,0)-1,MATCH($A49,DataStreams,0)-1):OFFSET(HOMECELL,MATCH($B$4,DateRange,0)-1,MATCH($A49,DataStreams,0)-1),OFFSET(HOMECELL,MATCH($B$3,DateRange,0)-1,MATCH(AZ$6,DataStreams,0)-1):OFFSET(HOMECELL,MATCH($B$4,DateRange,0)-1,MATCH(AZ$6,DataStreams,0)-1)),"")</f>
        <v/>
      </c>
      <c r="BA49" s="233" t="str">
        <f ca="1">_xlfn.IFNA(_xlfn.COVARIANCE.S(OFFSET(HOMECELL,MATCH($B$3,DateRange,0)-1,MATCH($A49,DataStreams,0)-1):OFFSET(HOMECELL,MATCH($B$4,DateRange,0)-1,MATCH($A49,DataStreams,0)-1),OFFSET(HOMECELL,MATCH($B$3,DateRange,0)-1,MATCH(BA$6,DataStreams,0)-1):OFFSET(HOMECELL,MATCH($B$4,DateRange,0)-1,MATCH(BA$6,DataStreams,0)-1)),"")</f>
        <v/>
      </c>
      <c r="BB49" s="233" t="str">
        <f ca="1">_xlfn.IFNA(_xlfn.COVARIANCE.S(OFFSET(HOMECELL,MATCH($B$3,DateRange,0)-1,MATCH($A49,DataStreams,0)-1):OFFSET(HOMECELL,MATCH($B$4,DateRange,0)-1,MATCH($A49,DataStreams,0)-1),OFFSET(HOMECELL,MATCH($B$3,DateRange,0)-1,MATCH(BB$6,DataStreams,0)-1):OFFSET(HOMECELL,MATCH($B$4,DateRange,0)-1,MATCH(BB$6,DataStreams,0)-1)),"")</f>
        <v/>
      </c>
      <c r="BC49" s="236"/>
    </row>
    <row r="50" spans="1:55">
      <c r="A50" s="239"/>
      <c r="B50" s="233" t="str">
        <f ca="1">_xlfn.IFNA(_xlfn.COVARIANCE.S(OFFSET(HOMECELL,MATCH($B$3,DateRange,0)-1,MATCH($A50,DataStreams,0)-1):OFFSET(HOMECELL,MATCH($B$4,DateRange,0)-1,MATCH($A50,DataStreams,0)-1),OFFSET(HOMECELL,MATCH($B$3,DateRange,0)-1,MATCH(B$6,DataStreams,0)-1):OFFSET(HOMECELL,MATCH($B$4,DateRange,0)-1,MATCH(B$6,DataStreams,0)-1)),"")</f>
        <v/>
      </c>
      <c r="C50" s="233" t="str">
        <f ca="1">_xlfn.IFNA(_xlfn.COVARIANCE.S(OFFSET(HOMECELL,MATCH($B$3,DateRange,0)-1,MATCH($A50,DataStreams,0)-1):OFFSET(HOMECELL,MATCH($B$4,DateRange,0)-1,MATCH($A50,DataStreams,0)-1),OFFSET(HOMECELL,MATCH($B$3,DateRange,0)-1,MATCH(C$6,DataStreams,0)-1):OFFSET(HOMECELL,MATCH($B$4,DateRange,0)-1,MATCH(C$6,DataStreams,0)-1)),"")</f>
        <v/>
      </c>
      <c r="D50" s="233" t="str">
        <f ca="1">_xlfn.IFNA(_xlfn.COVARIANCE.S(OFFSET(HOMECELL,MATCH($B$3,DateRange,0)-1,MATCH($A50,DataStreams,0)-1):OFFSET(HOMECELL,MATCH($B$4,DateRange,0)-1,MATCH($A50,DataStreams,0)-1),OFFSET(HOMECELL,MATCH($B$3,DateRange,0)-1,MATCH(D$6,DataStreams,0)-1):OFFSET(HOMECELL,MATCH($B$4,DateRange,0)-1,MATCH(D$6,DataStreams,0)-1)),"")</f>
        <v/>
      </c>
      <c r="E50" s="233" t="str">
        <f ca="1">_xlfn.IFNA(_xlfn.COVARIANCE.S(OFFSET(HOMECELL,MATCH($B$3,DateRange,0)-1,MATCH($A50,DataStreams,0)-1):OFFSET(HOMECELL,MATCH($B$4,DateRange,0)-1,MATCH($A50,DataStreams,0)-1),OFFSET(HOMECELL,MATCH($B$3,DateRange,0)-1,MATCH(E$6,DataStreams,0)-1):OFFSET(HOMECELL,MATCH($B$4,DateRange,0)-1,MATCH(E$6,DataStreams,0)-1)),"")</f>
        <v/>
      </c>
      <c r="F50" s="233" t="str">
        <f ca="1">_xlfn.IFNA(_xlfn.COVARIANCE.S(OFFSET(HOMECELL,MATCH($B$3,DateRange,0)-1,MATCH($A50,DataStreams,0)-1):OFFSET(HOMECELL,MATCH($B$4,DateRange,0)-1,MATCH($A50,DataStreams,0)-1),OFFSET(HOMECELL,MATCH($B$3,DateRange,0)-1,MATCH(F$6,DataStreams,0)-1):OFFSET(HOMECELL,MATCH($B$4,DateRange,0)-1,MATCH(F$6,DataStreams,0)-1)),"")</f>
        <v/>
      </c>
      <c r="G50" s="233" t="str">
        <f ca="1">_xlfn.IFNA(_xlfn.COVARIANCE.S(OFFSET(HOMECELL,MATCH($B$3,DateRange,0)-1,MATCH($A50,DataStreams,0)-1):OFFSET(HOMECELL,MATCH($B$4,DateRange,0)-1,MATCH($A50,DataStreams,0)-1),OFFSET(HOMECELL,MATCH($B$3,DateRange,0)-1,MATCH(G$6,DataStreams,0)-1):OFFSET(HOMECELL,MATCH($B$4,DateRange,0)-1,MATCH(G$6,DataStreams,0)-1)),"")</f>
        <v/>
      </c>
      <c r="H50" s="233" t="str">
        <f ca="1">_xlfn.IFNA(_xlfn.COVARIANCE.S(OFFSET(HOMECELL,MATCH($B$3,DateRange,0)-1,MATCH($A50,DataStreams,0)-1):OFFSET(HOMECELL,MATCH($B$4,DateRange,0)-1,MATCH($A50,DataStreams,0)-1),OFFSET(HOMECELL,MATCH($B$3,DateRange,0)-1,MATCH(H$6,DataStreams,0)-1):OFFSET(HOMECELL,MATCH($B$4,DateRange,0)-1,MATCH(H$6,DataStreams,0)-1)),"")</f>
        <v/>
      </c>
      <c r="I50" s="233" t="str">
        <f ca="1">_xlfn.IFNA(_xlfn.COVARIANCE.S(OFFSET(HOMECELL,MATCH($B$3,DateRange,0)-1,MATCH($A50,DataStreams,0)-1):OFFSET(HOMECELL,MATCH($B$4,DateRange,0)-1,MATCH($A50,DataStreams,0)-1),OFFSET(HOMECELL,MATCH($B$3,DateRange,0)-1,MATCH(I$6,DataStreams,0)-1):OFFSET(HOMECELL,MATCH($B$4,DateRange,0)-1,MATCH(I$6,DataStreams,0)-1)),"")</f>
        <v/>
      </c>
      <c r="J50" s="233" t="str">
        <f ca="1">_xlfn.IFNA(_xlfn.COVARIANCE.S(OFFSET(HOMECELL,MATCH($B$3,DateRange,0)-1,MATCH($A50,DataStreams,0)-1):OFFSET(HOMECELL,MATCH($B$4,DateRange,0)-1,MATCH($A50,DataStreams,0)-1),OFFSET(HOMECELL,MATCH($B$3,DateRange,0)-1,MATCH(J$6,DataStreams,0)-1):OFFSET(HOMECELL,MATCH($B$4,DateRange,0)-1,MATCH(J$6,DataStreams,0)-1)),"")</f>
        <v/>
      </c>
      <c r="K50" s="233" t="str">
        <f ca="1">_xlfn.IFNA(_xlfn.COVARIANCE.S(OFFSET(HOMECELL,MATCH($B$3,DateRange,0)-1,MATCH($A50,DataStreams,0)-1):OFFSET(HOMECELL,MATCH($B$4,DateRange,0)-1,MATCH($A50,DataStreams,0)-1),OFFSET(HOMECELL,MATCH($B$3,DateRange,0)-1,MATCH(K$6,DataStreams,0)-1):OFFSET(HOMECELL,MATCH($B$4,DateRange,0)-1,MATCH(K$6,DataStreams,0)-1)),"")</f>
        <v/>
      </c>
      <c r="L50" s="233" t="str">
        <f ca="1">_xlfn.IFNA(_xlfn.COVARIANCE.S(OFFSET(HOMECELL,MATCH($B$3,DateRange,0)-1,MATCH($A50,DataStreams,0)-1):OFFSET(HOMECELL,MATCH($B$4,DateRange,0)-1,MATCH($A50,DataStreams,0)-1),OFFSET(HOMECELL,MATCH($B$3,DateRange,0)-1,MATCH(L$6,DataStreams,0)-1):OFFSET(HOMECELL,MATCH($B$4,DateRange,0)-1,MATCH(L$6,DataStreams,0)-1)),"")</f>
        <v/>
      </c>
      <c r="M50" s="233" t="str">
        <f ca="1">_xlfn.IFNA(_xlfn.COVARIANCE.S(OFFSET(HOMECELL,MATCH($B$3,DateRange,0)-1,MATCH($A50,DataStreams,0)-1):OFFSET(HOMECELL,MATCH($B$4,DateRange,0)-1,MATCH($A50,DataStreams,0)-1),OFFSET(HOMECELL,MATCH($B$3,DateRange,0)-1,MATCH(M$6,DataStreams,0)-1):OFFSET(HOMECELL,MATCH($B$4,DateRange,0)-1,MATCH(M$6,DataStreams,0)-1)),"")</f>
        <v/>
      </c>
      <c r="N50" s="233" t="str">
        <f ca="1">_xlfn.IFNA(_xlfn.COVARIANCE.S(OFFSET(HOMECELL,MATCH($B$3,DateRange,0)-1,MATCH($A50,DataStreams,0)-1):OFFSET(HOMECELL,MATCH($B$4,DateRange,0)-1,MATCH($A50,DataStreams,0)-1),OFFSET(HOMECELL,MATCH($B$3,DateRange,0)-1,MATCH(N$6,DataStreams,0)-1):OFFSET(HOMECELL,MATCH($B$4,DateRange,0)-1,MATCH(N$6,DataStreams,0)-1)),"")</f>
        <v/>
      </c>
      <c r="O50" s="233" t="str">
        <f ca="1">_xlfn.IFNA(_xlfn.COVARIANCE.S(OFFSET(HOMECELL,MATCH($B$3,DateRange,0)-1,MATCH($A50,DataStreams,0)-1):OFFSET(HOMECELL,MATCH($B$4,DateRange,0)-1,MATCH($A50,DataStreams,0)-1),OFFSET(HOMECELL,MATCH($B$3,DateRange,0)-1,MATCH(O$6,DataStreams,0)-1):OFFSET(HOMECELL,MATCH($B$4,DateRange,0)-1,MATCH(O$6,DataStreams,0)-1)),"")</f>
        <v/>
      </c>
      <c r="P50" s="233" t="str">
        <f ca="1">_xlfn.IFNA(_xlfn.COVARIANCE.S(OFFSET(HOMECELL,MATCH($B$3,DateRange,0)-1,MATCH($A50,DataStreams,0)-1):OFFSET(HOMECELL,MATCH($B$4,DateRange,0)-1,MATCH($A50,DataStreams,0)-1),OFFSET(HOMECELL,MATCH($B$3,DateRange,0)-1,MATCH(P$6,DataStreams,0)-1):OFFSET(HOMECELL,MATCH($B$4,DateRange,0)-1,MATCH(P$6,DataStreams,0)-1)),"")</f>
        <v/>
      </c>
      <c r="Q50" s="233" t="str">
        <f ca="1">_xlfn.IFNA(_xlfn.COVARIANCE.S(OFFSET(HOMECELL,MATCH($B$3,DateRange,0)-1,MATCH($A50,DataStreams,0)-1):OFFSET(HOMECELL,MATCH($B$4,DateRange,0)-1,MATCH($A50,DataStreams,0)-1),OFFSET(HOMECELL,MATCH($B$3,DateRange,0)-1,MATCH(Q$6,DataStreams,0)-1):OFFSET(HOMECELL,MATCH($B$4,DateRange,0)-1,MATCH(Q$6,DataStreams,0)-1)),"")</f>
        <v/>
      </c>
      <c r="R50" s="233" t="str">
        <f ca="1">_xlfn.IFNA(_xlfn.COVARIANCE.S(OFFSET(HOMECELL,MATCH($B$3,DateRange,0)-1,MATCH($A50,DataStreams,0)-1):OFFSET(HOMECELL,MATCH($B$4,DateRange,0)-1,MATCH($A50,DataStreams,0)-1),OFFSET(HOMECELL,MATCH($B$3,DateRange,0)-1,MATCH(R$6,DataStreams,0)-1):OFFSET(HOMECELL,MATCH($B$4,DateRange,0)-1,MATCH(R$6,DataStreams,0)-1)),"")</f>
        <v/>
      </c>
      <c r="S50" s="233" t="str">
        <f ca="1">_xlfn.IFNA(_xlfn.COVARIANCE.S(OFFSET(HOMECELL,MATCH($B$3,DateRange,0)-1,MATCH($A50,DataStreams,0)-1):OFFSET(HOMECELL,MATCH($B$4,DateRange,0)-1,MATCH($A50,DataStreams,0)-1),OFFSET(HOMECELL,MATCH($B$3,DateRange,0)-1,MATCH(S$6,DataStreams,0)-1):OFFSET(HOMECELL,MATCH($B$4,DateRange,0)-1,MATCH(S$6,DataStreams,0)-1)),"")</f>
        <v/>
      </c>
      <c r="T50" s="233" t="str">
        <f ca="1">_xlfn.IFNA(_xlfn.COVARIANCE.S(OFFSET(HOMECELL,MATCH($B$3,DateRange,0)-1,MATCH($A50,DataStreams,0)-1):OFFSET(HOMECELL,MATCH($B$4,DateRange,0)-1,MATCH($A50,DataStreams,0)-1),OFFSET(HOMECELL,MATCH($B$3,DateRange,0)-1,MATCH(T$6,DataStreams,0)-1):OFFSET(HOMECELL,MATCH($B$4,DateRange,0)-1,MATCH(T$6,DataStreams,0)-1)),"")</f>
        <v/>
      </c>
      <c r="U50" s="233" t="str">
        <f ca="1">_xlfn.IFNA(_xlfn.COVARIANCE.S(OFFSET(HOMECELL,MATCH($B$3,DateRange,0)-1,MATCH($A50,DataStreams,0)-1):OFFSET(HOMECELL,MATCH($B$4,DateRange,0)-1,MATCH($A50,DataStreams,0)-1),OFFSET(HOMECELL,MATCH($B$3,DateRange,0)-1,MATCH(U$6,DataStreams,0)-1):OFFSET(HOMECELL,MATCH($B$4,DateRange,0)-1,MATCH(U$6,DataStreams,0)-1)),"")</f>
        <v/>
      </c>
      <c r="V50" s="233" t="str">
        <f ca="1">_xlfn.IFNA(_xlfn.COVARIANCE.S(OFFSET(HOMECELL,MATCH($B$3,DateRange,0)-1,MATCH($A50,DataStreams,0)-1):OFFSET(HOMECELL,MATCH($B$4,DateRange,0)-1,MATCH($A50,DataStreams,0)-1),OFFSET(HOMECELL,MATCH($B$3,DateRange,0)-1,MATCH(V$6,DataStreams,0)-1):OFFSET(HOMECELL,MATCH($B$4,DateRange,0)-1,MATCH(V$6,DataStreams,0)-1)),"")</f>
        <v/>
      </c>
      <c r="W50" s="233" t="str">
        <f ca="1">_xlfn.IFNA(_xlfn.COVARIANCE.S(OFFSET(HOMECELL,MATCH($B$3,DateRange,0)-1,MATCH($A50,DataStreams,0)-1):OFFSET(HOMECELL,MATCH($B$4,DateRange,0)-1,MATCH($A50,DataStreams,0)-1),OFFSET(HOMECELL,MATCH($B$3,DateRange,0)-1,MATCH(W$6,DataStreams,0)-1):OFFSET(HOMECELL,MATCH($B$4,DateRange,0)-1,MATCH(W$6,DataStreams,0)-1)),"")</f>
        <v/>
      </c>
      <c r="X50" s="233" t="str">
        <f ca="1">_xlfn.IFNA(_xlfn.COVARIANCE.S(OFFSET(HOMECELL,MATCH($B$3,DateRange,0)-1,MATCH($A50,DataStreams,0)-1):OFFSET(HOMECELL,MATCH($B$4,DateRange,0)-1,MATCH($A50,DataStreams,0)-1),OFFSET(HOMECELL,MATCH($B$3,DateRange,0)-1,MATCH(X$6,DataStreams,0)-1):OFFSET(HOMECELL,MATCH($B$4,DateRange,0)-1,MATCH(X$6,DataStreams,0)-1)),"")</f>
        <v/>
      </c>
      <c r="Y50" s="233" t="str">
        <f ca="1">_xlfn.IFNA(_xlfn.COVARIANCE.S(OFFSET(HOMECELL,MATCH($B$3,DateRange,0)-1,MATCH($A50,DataStreams,0)-1):OFFSET(HOMECELL,MATCH($B$4,DateRange,0)-1,MATCH($A50,DataStreams,0)-1),OFFSET(HOMECELL,MATCH($B$3,DateRange,0)-1,MATCH(Y$6,DataStreams,0)-1):OFFSET(HOMECELL,MATCH($B$4,DateRange,0)-1,MATCH(Y$6,DataStreams,0)-1)),"")</f>
        <v/>
      </c>
      <c r="Z50" s="233" t="str">
        <f ca="1">_xlfn.IFNA(_xlfn.COVARIANCE.S(OFFSET(HOMECELL,MATCH($B$3,DateRange,0)-1,MATCH($A50,DataStreams,0)-1):OFFSET(HOMECELL,MATCH($B$4,DateRange,0)-1,MATCH($A50,DataStreams,0)-1),OFFSET(HOMECELL,MATCH($B$3,DateRange,0)-1,MATCH(Z$6,DataStreams,0)-1):OFFSET(HOMECELL,MATCH($B$4,DateRange,0)-1,MATCH(Z$6,DataStreams,0)-1)),"")</f>
        <v/>
      </c>
      <c r="AA50" s="233" t="str">
        <f ca="1">_xlfn.IFNA(_xlfn.COVARIANCE.S(OFFSET(HOMECELL,MATCH($B$3,DateRange,0)-1,MATCH($A50,DataStreams,0)-1):OFFSET(HOMECELL,MATCH($B$4,DateRange,0)-1,MATCH($A50,DataStreams,0)-1),OFFSET(HOMECELL,MATCH($B$3,DateRange,0)-1,MATCH(AA$6,DataStreams,0)-1):OFFSET(HOMECELL,MATCH($B$4,DateRange,0)-1,MATCH(AA$6,DataStreams,0)-1)),"")</f>
        <v/>
      </c>
      <c r="AB50" s="233" t="str">
        <f ca="1">_xlfn.IFNA(_xlfn.COVARIANCE.S(OFFSET(HOMECELL,MATCH($B$3,DateRange,0)-1,MATCH($A50,DataStreams,0)-1):OFFSET(HOMECELL,MATCH($B$4,DateRange,0)-1,MATCH($A50,DataStreams,0)-1),OFFSET(HOMECELL,MATCH($B$3,DateRange,0)-1,MATCH(AB$6,DataStreams,0)-1):OFFSET(HOMECELL,MATCH($B$4,DateRange,0)-1,MATCH(AB$6,DataStreams,0)-1)),"")</f>
        <v/>
      </c>
      <c r="AC50" s="233" t="str">
        <f ca="1">_xlfn.IFNA(_xlfn.COVARIANCE.S(OFFSET(HOMECELL,MATCH($B$3,DateRange,0)-1,MATCH($A50,DataStreams,0)-1):OFFSET(HOMECELL,MATCH($B$4,DateRange,0)-1,MATCH($A50,DataStreams,0)-1),OFFSET(HOMECELL,MATCH($B$3,DateRange,0)-1,MATCH(AC$6,DataStreams,0)-1):OFFSET(HOMECELL,MATCH($B$4,DateRange,0)-1,MATCH(AC$6,DataStreams,0)-1)),"")</f>
        <v/>
      </c>
      <c r="AD50" s="233" t="str">
        <f ca="1">_xlfn.IFNA(_xlfn.COVARIANCE.S(OFFSET(HOMECELL,MATCH($B$3,DateRange,0)-1,MATCH($A50,DataStreams,0)-1):OFFSET(HOMECELL,MATCH($B$4,DateRange,0)-1,MATCH($A50,DataStreams,0)-1),OFFSET(HOMECELL,MATCH($B$3,DateRange,0)-1,MATCH(AD$6,DataStreams,0)-1):OFFSET(HOMECELL,MATCH($B$4,DateRange,0)-1,MATCH(AD$6,DataStreams,0)-1)),"")</f>
        <v/>
      </c>
      <c r="AE50" s="233" t="str">
        <f ca="1">_xlfn.IFNA(_xlfn.COVARIANCE.S(OFFSET(HOMECELL,MATCH($B$3,DateRange,0)-1,MATCH($A50,DataStreams,0)-1):OFFSET(HOMECELL,MATCH($B$4,DateRange,0)-1,MATCH($A50,DataStreams,0)-1),OFFSET(HOMECELL,MATCH($B$3,DateRange,0)-1,MATCH(AE$6,DataStreams,0)-1):OFFSET(HOMECELL,MATCH($B$4,DateRange,0)-1,MATCH(AE$6,DataStreams,0)-1)),"")</f>
        <v/>
      </c>
      <c r="AF50" s="233" t="str">
        <f ca="1">_xlfn.IFNA(_xlfn.COVARIANCE.S(OFFSET(HOMECELL,MATCH($B$3,DateRange,0)-1,MATCH($A50,DataStreams,0)-1):OFFSET(HOMECELL,MATCH($B$4,DateRange,0)-1,MATCH($A50,DataStreams,0)-1),OFFSET(HOMECELL,MATCH($B$3,DateRange,0)-1,MATCH(AF$6,DataStreams,0)-1):OFFSET(HOMECELL,MATCH($B$4,DateRange,0)-1,MATCH(AF$6,DataStreams,0)-1)),"")</f>
        <v/>
      </c>
      <c r="AG50" s="233" t="str">
        <f ca="1">_xlfn.IFNA(_xlfn.COVARIANCE.S(OFFSET(HOMECELL,MATCH($B$3,DateRange,0)-1,MATCH($A50,DataStreams,0)-1):OFFSET(HOMECELL,MATCH($B$4,DateRange,0)-1,MATCH($A50,DataStreams,0)-1),OFFSET(HOMECELL,MATCH($B$3,DateRange,0)-1,MATCH(AG$6,DataStreams,0)-1):OFFSET(HOMECELL,MATCH($B$4,DateRange,0)-1,MATCH(AG$6,DataStreams,0)-1)),"")</f>
        <v/>
      </c>
      <c r="AH50" s="233" t="str">
        <f ca="1">_xlfn.IFNA(_xlfn.COVARIANCE.S(OFFSET(HOMECELL,MATCH($B$3,DateRange,0)-1,MATCH($A50,DataStreams,0)-1):OFFSET(HOMECELL,MATCH($B$4,DateRange,0)-1,MATCH($A50,DataStreams,0)-1),OFFSET(HOMECELL,MATCH($B$3,DateRange,0)-1,MATCH(AH$6,DataStreams,0)-1):OFFSET(HOMECELL,MATCH($B$4,DateRange,0)-1,MATCH(AH$6,DataStreams,0)-1)),"")</f>
        <v/>
      </c>
      <c r="AI50" s="233" t="str">
        <f ca="1">_xlfn.IFNA(_xlfn.COVARIANCE.S(OFFSET(HOMECELL,MATCH($B$3,DateRange,0)-1,MATCH($A50,DataStreams,0)-1):OFFSET(HOMECELL,MATCH($B$4,DateRange,0)-1,MATCH($A50,DataStreams,0)-1),OFFSET(HOMECELL,MATCH($B$3,DateRange,0)-1,MATCH(AI$6,DataStreams,0)-1):OFFSET(HOMECELL,MATCH($B$4,DateRange,0)-1,MATCH(AI$6,DataStreams,0)-1)),"")</f>
        <v/>
      </c>
      <c r="AJ50" s="233" t="str">
        <f ca="1">_xlfn.IFNA(_xlfn.COVARIANCE.S(OFFSET(HOMECELL,MATCH($B$3,DateRange,0)-1,MATCH($A50,DataStreams,0)-1):OFFSET(HOMECELL,MATCH($B$4,DateRange,0)-1,MATCH($A50,DataStreams,0)-1),OFFSET(HOMECELL,MATCH($B$3,DateRange,0)-1,MATCH(AJ$6,DataStreams,0)-1):OFFSET(HOMECELL,MATCH($B$4,DateRange,0)-1,MATCH(AJ$6,DataStreams,0)-1)),"")</f>
        <v/>
      </c>
      <c r="AK50" s="233" t="str">
        <f ca="1">_xlfn.IFNA(_xlfn.COVARIANCE.S(OFFSET(HOMECELL,MATCH($B$3,DateRange,0)-1,MATCH($A50,DataStreams,0)-1):OFFSET(HOMECELL,MATCH($B$4,DateRange,0)-1,MATCH($A50,DataStreams,0)-1),OFFSET(HOMECELL,MATCH($B$3,DateRange,0)-1,MATCH(AK$6,DataStreams,0)-1):OFFSET(HOMECELL,MATCH($B$4,DateRange,0)-1,MATCH(AK$6,DataStreams,0)-1)),"")</f>
        <v/>
      </c>
      <c r="AL50" s="233" t="str">
        <f ca="1">_xlfn.IFNA(_xlfn.COVARIANCE.S(OFFSET(HOMECELL,MATCH($B$3,DateRange,0)-1,MATCH($A50,DataStreams,0)-1):OFFSET(HOMECELL,MATCH($B$4,DateRange,0)-1,MATCH($A50,DataStreams,0)-1),OFFSET(HOMECELL,MATCH($B$3,DateRange,0)-1,MATCH(AL$6,DataStreams,0)-1):OFFSET(HOMECELL,MATCH($B$4,DateRange,0)-1,MATCH(AL$6,DataStreams,0)-1)),"")</f>
        <v/>
      </c>
      <c r="AM50" s="233" t="str">
        <f ca="1">_xlfn.IFNA(_xlfn.COVARIANCE.S(OFFSET(HOMECELL,MATCH($B$3,DateRange,0)-1,MATCH($A50,DataStreams,0)-1):OFFSET(HOMECELL,MATCH($B$4,DateRange,0)-1,MATCH($A50,DataStreams,0)-1),OFFSET(HOMECELL,MATCH($B$3,DateRange,0)-1,MATCH(AM$6,DataStreams,0)-1):OFFSET(HOMECELL,MATCH($B$4,DateRange,0)-1,MATCH(AM$6,DataStreams,0)-1)),"")</f>
        <v/>
      </c>
      <c r="AN50" s="233" t="str">
        <f ca="1">_xlfn.IFNA(_xlfn.COVARIANCE.S(OFFSET(HOMECELL,MATCH($B$3,DateRange,0)-1,MATCH($A50,DataStreams,0)-1):OFFSET(HOMECELL,MATCH($B$4,DateRange,0)-1,MATCH($A50,DataStreams,0)-1),OFFSET(HOMECELL,MATCH($B$3,DateRange,0)-1,MATCH(AN$6,DataStreams,0)-1):OFFSET(HOMECELL,MATCH($B$4,DateRange,0)-1,MATCH(AN$6,DataStreams,0)-1)),"")</f>
        <v/>
      </c>
      <c r="AO50" s="233" t="str">
        <f ca="1">_xlfn.IFNA(_xlfn.COVARIANCE.S(OFFSET(HOMECELL,MATCH($B$3,DateRange,0)-1,MATCH($A50,DataStreams,0)-1):OFFSET(HOMECELL,MATCH($B$4,DateRange,0)-1,MATCH($A50,DataStreams,0)-1),OFFSET(HOMECELL,MATCH($B$3,DateRange,0)-1,MATCH(AO$6,DataStreams,0)-1):OFFSET(HOMECELL,MATCH($B$4,DateRange,0)-1,MATCH(AO$6,DataStreams,0)-1)),"")</f>
        <v/>
      </c>
      <c r="AP50" s="233" t="str">
        <f ca="1">_xlfn.IFNA(_xlfn.COVARIANCE.S(OFFSET(HOMECELL,MATCH($B$3,DateRange,0)-1,MATCH($A50,DataStreams,0)-1):OFFSET(HOMECELL,MATCH($B$4,DateRange,0)-1,MATCH($A50,DataStreams,0)-1),OFFSET(HOMECELL,MATCH($B$3,DateRange,0)-1,MATCH(AP$6,DataStreams,0)-1):OFFSET(HOMECELL,MATCH($B$4,DateRange,0)-1,MATCH(AP$6,DataStreams,0)-1)),"")</f>
        <v/>
      </c>
      <c r="AQ50" s="233" t="str">
        <f ca="1">_xlfn.IFNA(_xlfn.COVARIANCE.S(OFFSET(HOMECELL,MATCH($B$3,DateRange,0)-1,MATCH($A50,DataStreams,0)-1):OFFSET(HOMECELL,MATCH($B$4,DateRange,0)-1,MATCH($A50,DataStreams,0)-1),OFFSET(HOMECELL,MATCH($B$3,DateRange,0)-1,MATCH(AQ$6,DataStreams,0)-1):OFFSET(HOMECELL,MATCH($B$4,DateRange,0)-1,MATCH(AQ$6,DataStreams,0)-1)),"")</f>
        <v/>
      </c>
      <c r="AR50" s="233" t="str">
        <f ca="1">_xlfn.IFNA(_xlfn.COVARIANCE.S(OFFSET(HOMECELL,MATCH($B$3,DateRange,0)-1,MATCH($A50,DataStreams,0)-1):OFFSET(HOMECELL,MATCH($B$4,DateRange,0)-1,MATCH($A50,DataStreams,0)-1),OFFSET(HOMECELL,MATCH($B$3,DateRange,0)-1,MATCH(AR$6,DataStreams,0)-1):OFFSET(HOMECELL,MATCH($B$4,DateRange,0)-1,MATCH(AR$6,DataStreams,0)-1)),"")</f>
        <v/>
      </c>
      <c r="AS50" s="233" t="str">
        <f ca="1">_xlfn.IFNA(_xlfn.COVARIANCE.S(OFFSET(HOMECELL,MATCH($B$3,DateRange,0)-1,MATCH($A50,DataStreams,0)-1):OFFSET(HOMECELL,MATCH($B$4,DateRange,0)-1,MATCH($A50,DataStreams,0)-1),OFFSET(HOMECELL,MATCH($B$3,DateRange,0)-1,MATCH(AS$6,DataStreams,0)-1):OFFSET(HOMECELL,MATCH($B$4,DateRange,0)-1,MATCH(AS$6,DataStreams,0)-1)),"")</f>
        <v/>
      </c>
      <c r="AT50" s="233" t="str">
        <f ca="1">_xlfn.IFNA(_xlfn.COVARIANCE.S(OFFSET(HOMECELL,MATCH($B$3,DateRange,0)-1,MATCH($A50,DataStreams,0)-1):OFFSET(HOMECELL,MATCH($B$4,DateRange,0)-1,MATCH($A50,DataStreams,0)-1),OFFSET(HOMECELL,MATCH($B$3,DateRange,0)-1,MATCH(AT$6,DataStreams,0)-1):OFFSET(HOMECELL,MATCH($B$4,DateRange,0)-1,MATCH(AT$6,DataStreams,0)-1)),"")</f>
        <v/>
      </c>
      <c r="AU50" s="233" t="str">
        <f ca="1">_xlfn.IFNA(_xlfn.COVARIANCE.S(OFFSET(HOMECELL,MATCH($B$3,DateRange,0)-1,MATCH($A50,DataStreams,0)-1):OFFSET(HOMECELL,MATCH($B$4,DateRange,0)-1,MATCH($A50,DataStreams,0)-1),OFFSET(HOMECELL,MATCH($B$3,DateRange,0)-1,MATCH(AU$6,DataStreams,0)-1):OFFSET(HOMECELL,MATCH($B$4,DateRange,0)-1,MATCH(AU$6,DataStreams,0)-1)),"")</f>
        <v/>
      </c>
      <c r="AV50" s="233" t="str">
        <f ca="1">_xlfn.IFNA(_xlfn.COVARIANCE.S(OFFSET(HOMECELL,MATCH($B$3,DateRange,0)-1,MATCH($A50,DataStreams,0)-1):OFFSET(HOMECELL,MATCH($B$4,DateRange,0)-1,MATCH($A50,DataStreams,0)-1),OFFSET(HOMECELL,MATCH($B$3,DateRange,0)-1,MATCH(AV$6,DataStreams,0)-1):OFFSET(HOMECELL,MATCH($B$4,DateRange,0)-1,MATCH(AV$6,DataStreams,0)-1)),"")</f>
        <v/>
      </c>
      <c r="AW50" s="233" t="str">
        <f ca="1">_xlfn.IFNA(_xlfn.COVARIANCE.S(OFFSET(HOMECELL,MATCH($B$3,DateRange,0)-1,MATCH($A50,DataStreams,0)-1):OFFSET(HOMECELL,MATCH($B$4,DateRange,0)-1,MATCH($A50,DataStreams,0)-1),OFFSET(HOMECELL,MATCH($B$3,DateRange,0)-1,MATCH(AW$6,DataStreams,0)-1):OFFSET(HOMECELL,MATCH($B$4,DateRange,0)-1,MATCH(AW$6,DataStreams,0)-1)),"")</f>
        <v/>
      </c>
      <c r="AX50" s="233" t="str">
        <f ca="1">_xlfn.IFNA(_xlfn.COVARIANCE.S(OFFSET(HOMECELL,MATCH($B$3,DateRange,0)-1,MATCH($A50,DataStreams,0)-1):OFFSET(HOMECELL,MATCH($B$4,DateRange,0)-1,MATCH($A50,DataStreams,0)-1),OFFSET(HOMECELL,MATCH($B$3,DateRange,0)-1,MATCH(AX$6,DataStreams,0)-1):OFFSET(HOMECELL,MATCH($B$4,DateRange,0)-1,MATCH(AX$6,DataStreams,0)-1)),"")</f>
        <v/>
      </c>
      <c r="AY50" s="233" t="str">
        <f ca="1">_xlfn.IFNA(_xlfn.COVARIANCE.S(OFFSET(HOMECELL,MATCH($B$3,DateRange,0)-1,MATCH($A50,DataStreams,0)-1):OFFSET(HOMECELL,MATCH($B$4,DateRange,0)-1,MATCH($A50,DataStreams,0)-1),OFFSET(HOMECELL,MATCH($B$3,DateRange,0)-1,MATCH(AY$6,DataStreams,0)-1):OFFSET(HOMECELL,MATCH($B$4,DateRange,0)-1,MATCH(AY$6,DataStreams,0)-1)),"")</f>
        <v/>
      </c>
      <c r="AZ50" s="233" t="str">
        <f ca="1">_xlfn.IFNA(_xlfn.COVARIANCE.S(OFFSET(HOMECELL,MATCH($B$3,DateRange,0)-1,MATCH($A50,DataStreams,0)-1):OFFSET(HOMECELL,MATCH($B$4,DateRange,0)-1,MATCH($A50,DataStreams,0)-1),OFFSET(HOMECELL,MATCH($B$3,DateRange,0)-1,MATCH(AZ$6,DataStreams,0)-1):OFFSET(HOMECELL,MATCH($B$4,DateRange,0)-1,MATCH(AZ$6,DataStreams,0)-1)),"")</f>
        <v/>
      </c>
      <c r="BA50" s="233" t="str">
        <f ca="1">_xlfn.IFNA(_xlfn.COVARIANCE.S(OFFSET(HOMECELL,MATCH($B$3,DateRange,0)-1,MATCH($A50,DataStreams,0)-1):OFFSET(HOMECELL,MATCH($B$4,DateRange,0)-1,MATCH($A50,DataStreams,0)-1),OFFSET(HOMECELL,MATCH($B$3,DateRange,0)-1,MATCH(BA$6,DataStreams,0)-1):OFFSET(HOMECELL,MATCH($B$4,DateRange,0)-1,MATCH(BA$6,DataStreams,0)-1)),"")</f>
        <v/>
      </c>
      <c r="BB50" s="233" t="str">
        <f ca="1">_xlfn.IFNA(_xlfn.COVARIANCE.S(OFFSET(HOMECELL,MATCH($B$3,DateRange,0)-1,MATCH($A50,DataStreams,0)-1):OFFSET(HOMECELL,MATCH($B$4,DateRange,0)-1,MATCH($A50,DataStreams,0)-1),OFFSET(HOMECELL,MATCH($B$3,DateRange,0)-1,MATCH(BB$6,DataStreams,0)-1):OFFSET(HOMECELL,MATCH($B$4,DateRange,0)-1,MATCH(BB$6,DataStreams,0)-1)),"")</f>
        <v/>
      </c>
      <c r="BC50" s="236"/>
    </row>
    <row r="51" spans="1:55">
      <c r="A51" s="239"/>
      <c r="B51" s="233" t="str">
        <f ca="1">_xlfn.IFNA(_xlfn.COVARIANCE.S(OFFSET(HOMECELL,MATCH($B$3,DateRange,0)-1,MATCH($A51,DataStreams,0)-1):OFFSET(HOMECELL,MATCH($B$4,DateRange,0)-1,MATCH($A51,DataStreams,0)-1),OFFSET(HOMECELL,MATCH($B$3,DateRange,0)-1,MATCH(B$6,DataStreams,0)-1):OFFSET(HOMECELL,MATCH($B$4,DateRange,0)-1,MATCH(B$6,DataStreams,0)-1)),"")</f>
        <v/>
      </c>
      <c r="C51" s="233" t="str">
        <f ca="1">_xlfn.IFNA(_xlfn.COVARIANCE.S(OFFSET(HOMECELL,MATCH($B$3,DateRange,0)-1,MATCH($A51,DataStreams,0)-1):OFFSET(HOMECELL,MATCH($B$4,DateRange,0)-1,MATCH($A51,DataStreams,0)-1),OFFSET(HOMECELL,MATCH($B$3,DateRange,0)-1,MATCH(C$6,DataStreams,0)-1):OFFSET(HOMECELL,MATCH($B$4,DateRange,0)-1,MATCH(C$6,DataStreams,0)-1)),"")</f>
        <v/>
      </c>
      <c r="D51" s="233" t="str">
        <f ca="1">_xlfn.IFNA(_xlfn.COVARIANCE.S(OFFSET(HOMECELL,MATCH($B$3,DateRange,0)-1,MATCH($A51,DataStreams,0)-1):OFFSET(HOMECELL,MATCH($B$4,DateRange,0)-1,MATCH($A51,DataStreams,0)-1),OFFSET(HOMECELL,MATCH($B$3,DateRange,0)-1,MATCH(D$6,DataStreams,0)-1):OFFSET(HOMECELL,MATCH($B$4,DateRange,0)-1,MATCH(D$6,DataStreams,0)-1)),"")</f>
        <v/>
      </c>
      <c r="E51" s="233" t="str">
        <f ca="1">_xlfn.IFNA(_xlfn.COVARIANCE.S(OFFSET(HOMECELL,MATCH($B$3,DateRange,0)-1,MATCH($A51,DataStreams,0)-1):OFFSET(HOMECELL,MATCH($B$4,DateRange,0)-1,MATCH($A51,DataStreams,0)-1),OFFSET(HOMECELL,MATCH($B$3,DateRange,0)-1,MATCH(E$6,DataStreams,0)-1):OFFSET(HOMECELL,MATCH($B$4,DateRange,0)-1,MATCH(E$6,DataStreams,0)-1)),"")</f>
        <v/>
      </c>
      <c r="F51" s="233" t="str">
        <f ca="1">_xlfn.IFNA(_xlfn.COVARIANCE.S(OFFSET(HOMECELL,MATCH($B$3,DateRange,0)-1,MATCH($A51,DataStreams,0)-1):OFFSET(HOMECELL,MATCH($B$4,DateRange,0)-1,MATCH($A51,DataStreams,0)-1),OFFSET(HOMECELL,MATCH($B$3,DateRange,0)-1,MATCH(F$6,DataStreams,0)-1):OFFSET(HOMECELL,MATCH($B$4,DateRange,0)-1,MATCH(F$6,DataStreams,0)-1)),"")</f>
        <v/>
      </c>
      <c r="G51" s="233" t="str">
        <f ca="1">_xlfn.IFNA(_xlfn.COVARIANCE.S(OFFSET(HOMECELL,MATCH($B$3,DateRange,0)-1,MATCH($A51,DataStreams,0)-1):OFFSET(HOMECELL,MATCH($B$4,DateRange,0)-1,MATCH($A51,DataStreams,0)-1),OFFSET(HOMECELL,MATCH($B$3,DateRange,0)-1,MATCH(G$6,DataStreams,0)-1):OFFSET(HOMECELL,MATCH($B$4,DateRange,0)-1,MATCH(G$6,DataStreams,0)-1)),"")</f>
        <v/>
      </c>
      <c r="H51" s="233" t="str">
        <f ca="1">_xlfn.IFNA(_xlfn.COVARIANCE.S(OFFSET(HOMECELL,MATCH($B$3,DateRange,0)-1,MATCH($A51,DataStreams,0)-1):OFFSET(HOMECELL,MATCH($B$4,DateRange,0)-1,MATCH($A51,DataStreams,0)-1),OFFSET(HOMECELL,MATCH($B$3,DateRange,0)-1,MATCH(H$6,DataStreams,0)-1):OFFSET(HOMECELL,MATCH($B$4,DateRange,0)-1,MATCH(H$6,DataStreams,0)-1)),"")</f>
        <v/>
      </c>
      <c r="I51" s="233" t="str">
        <f ca="1">_xlfn.IFNA(_xlfn.COVARIANCE.S(OFFSET(HOMECELL,MATCH($B$3,DateRange,0)-1,MATCH($A51,DataStreams,0)-1):OFFSET(HOMECELL,MATCH($B$4,DateRange,0)-1,MATCH($A51,DataStreams,0)-1),OFFSET(HOMECELL,MATCH($B$3,DateRange,0)-1,MATCH(I$6,DataStreams,0)-1):OFFSET(HOMECELL,MATCH($B$4,DateRange,0)-1,MATCH(I$6,DataStreams,0)-1)),"")</f>
        <v/>
      </c>
      <c r="J51" s="233" t="str">
        <f ca="1">_xlfn.IFNA(_xlfn.COVARIANCE.S(OFFSET(HOMECELL,MATCH($B$3,DateRange,0)-1,MATCH($A51,DataStreams,0)-1):OFFSET(HOMECELL,MATCH($B$4,DateRange,0)-1,MATCH($A51,DataStreams,0)-1),OFFSET(HOMECELL,MATCH($B$3,DateRange,0)-1,MATCH(J$6,DataStreams,0)-1):OFFSET(HOMECELL,MATCH($B$4,DateRange,0)-1,MATCH(J$6,DataStreams,0)-1)),"")</f>
        <v/>
      </c>
      <c r="K51" s="233" t="str">
        <f ca="1">_xlfn.IFNA(_xlfn.COVARIANCE.S(OFFSET(HOMECELL,MATCH($B$3,DateRange,0)-1,MATCH($A51,DataStreams,0)-1):OFFSET(HOMECELL,MATCH($B$4,DateRange,0)-1,MATCH($A51,DataStreams,0)-1),OFFSET(HOMECELL,MATCH($B$3,DateRange,0)-1,MATCH(K$6,DataStreams,0)-1):OFFSET(HOMECELL,MATCH($B$4,DateRange,0)-1,MATCH(K$6,DataStreams,0)-1)),"")</f>
        <v/>
      </c>
      <c r="L51" s="233" t="str">
        <f ca="1">_xlfn.IFNA(_xlfn.COVARIANCE.S(OFFSET(HOMECELL,MATCH($B$3,DateRange,0)-1,MATCH($A51,DataStreams,0)-1):OFFSET(HOMECELL,MATCH($B$4,DateRange,0)-1,MATCH($A51,DataStreams,0)-1),OFFSET(HOMECELL,MATCH($B$3,DateRange,0)-1,MATCH(L$6,DataStreams,0)-1):OFFSET(HOMECELL,MATCH($B$4,DateRange,0)-1,MATCH(L$6,DataStreams,0)-1)),"")</f>
        <v/>
      </c>
      <c r="M51" s="233" t="str">
        <f ca="1">_xlfn.IFNA(_xlfn.COVARIANCE.S(OFFSET(HOMECELL,MATCH($B$3,DateRange,0)-1,MATCH($A51,DataStreams,0)-1):OFFSET(HOMECELL,MATCH($B$4,DateRange,0)-1,MATCH($A51,DataStreams,0)-1),OFFSET(HOMECELL,MATCH($B$3,DateRange,0)-1,MATCH(M$6,DataStreams,0)-1):OFFSET(HOMECELL,MATCH($B$4,DateRange,0)-1,MATCH(M$6,DataStreams,0)-1)),"")</f>
        <v/>
      </c>
      <c r="N51" s="233" t="str">
        <f ca="1">_xlfn.IFNA(_xlfn.COVARIANCE.S(OFFSET(HOMECELL,MATCH($B$3,DateRange,0)-1,MATCH($A51,DataStreams,0)-1):OFFSET(HOMECELL,MATCH($B$4,DateRange,0)-1,MATCH($A51,DataStreams,0)-1),OFFSET(HOMECELL,MATCH($B$3,DateRange,0)-1,MATCH(N$6,DataStreams,0)-1):OFFSET(HOMECELL,MATCH($B$4,DateRange,0)-1,MATCH(N$6,DataStreams,0)-1)),"")</f>
        <v/>
      </c>
      <c r="O51" s="233" t="str">
        <f ca="1">_xlfn.IFNA(_xlfn.COVARIANCE.S(OFFSET(HOMECELL,MATCH($B$3,DateRange,0)-1,MATCH($A51,DataStreams,0)-1):OFFSET(HOMECELL,MATCH($B$4,DateRange,0)-1,MATCH($A51,DataStreams,0)-1),OFFSET(HOMECELL,MATCH($B$3,DateRange,0)-1,MATCH(O$6,DataStreams,0)-1):OFFSET(HOMECELL,MATCH($B$4,DateRange,0)-1,MATCH(O$6,DataStreams,0)-1)),"")</f>
        <v/>
      </c>
      <c r="P51" s="233" t="str">
        <f ca="1">_xlfn.IFNA(_xlfn.COVARIANCE.S(OFFSET(HOMECELL,MATCH($B$3,DateRange,0)-1,MATCH($A51,DataStreams,0)-1):OFFSET(HOMECELL,MATCH($B$4,DateRange,0)-1,MATCH($A51,DataStreams,0)-1),OFFSET(HOMECELL,MATCH($B$3,DateRange,0)-1,MATCH(P$6,DataStreams,0)-1):OFFSET(HOMECELL,MATCH($B$4,DateRange,0)-1,MATCH(P$6,DataStreams,0)-1)),"")</f>
        <v/>
      </c>
      <c r="Q51" s="233" t="str">
        <f ca="1">_xlfn.IFNA(_xlfn.COVARIANCE.S(OFFSET(HOMECELL,MATCH($B$3,DateRange,0)-1,MATCH($A51,DataStreams,0)-1):OFFSET(HOMECELL,MATCH($B$4,DateRange,0)-1,MATCH($A51,DataStreams,0)-1),OFFSET(HOMECELL,MATCH($B$3,DateRange,0)-1,MATCH(Q$6,DataStreams,0)-1):OFFSET(HOMECELL,MATCH($B$4,DateRange,0)-1,MATCH(Q$6,DataStreams,0)-1)),"")</f>
        <v/>
      </c>
      <c r="R51" s="233" t="str">
        <f ca="1">_xlfn.IFNA(_xlfn.COVARIANCE.S(OFFSET(HOMECELL,MATCH($B$3,DateRange,0)-1,MATCH($A51,DataStreams,0)-1):OFFSET(HOMECELL,MATCH($B$4,DateRange,0)-1,MATCH($A51,DataStreams,0)-1),OFFSET(HOMECELL,MATCH($B$3,DateRange,0)-1,MATCH(R$6,DataStreams,0)-1):OFFSET(HOMECELL,MATCH($B$4,DateRange,0)-1,MATCH(R$6,DataStreams,0)-1)),"")</f>
        <v/>
      </c>
      <c r="S51" s="233" t="str">
        <f ca="1">_xlfn.IFNA(_xlfn.COVARIANCE.S(OFFSET(HOMECELL,MATCH($B$3,DateRange,0)-1,MATCH($A51,DataStreams,0)-1):OFFSET(HOMECELL,MATCH($B$4,DateRange,0)-1,MATCH($A51,DataStreams,0)-1),OFFSET(HOMECELL,MATCH($B$3,DateRange,0)-1,MATCH(S$6,DataStreams,0)-1):OFFSET(HOMECELL,MATCH($B$4,DateRange,0)-1,MATCH(S$6,DataStreams,0)-1)),"")</f>
        <v/>
      </c>
      <c r="T51" s="233" t="str">
        <f ca="1">_xlfn.IFNA(_xlfn.COVARIANCE.S(OFFSET(HOMECELL,MATCH($B$3,DateRange,0)-1,MATCH($A51,DataStreams,0)-1):OFFSET(HOMECELL,MATCH($B$4,DateRange,0)-1,MATCH($A51,DataStreams,0)-1),OFFSET(HOMECELL,MATCH($B$3,DateRange,0)-1,MATCH(T$6,DataStreams,0)-1):OFFSET(HOMECELL,MATCH($B$4,DateRange,0)-1,MATCH(T$6,DataStreams,0)-1)),"")</f>
        <v/>
      </c>
      <c r="U51" s="233" t="str">
        <f ca="1">_xlfn.IFNA(_xlfn.COVARIANCE.S(OFFSET(HOMECELL,MATCH($B$3,DateRange,0)-1,MATCH($A51,DataStreams,0)-1):OFFSET(HOMECELL,MATCH($B$4,DateRange,0)-1,MATCH($A51,DataStreams,0)-1),OFFSET(HOMECELL,MATCH($B$3,DateRange,0)-1,MATCH(U$6,DataStreams,0)-1):OFFSET(HOMECELL,MATCH($B$4,DateRange,0)-1,MATCH(U$6,DataStreams,0)-1)),"")</f>
        <v/>
      </c>
      <c r="V51" s="233" t="str">
        <f ca="1">_xlfn.IFNA(_xlfn.COVARIANCE.S(OFFSET(HOMECELL,MATCH($B$3,DateRange,0)-1,MATCH($A51,DataStreams,0)-1):OFFSET(HOMECELL,MATCH($B$4,DateRange,0)-1,MATCH($A51,DataStreams,0)-1),OFFSET(HOMECELL,MATCH($B$3,DateRange,0)-1,MATCH(V$6,DataStreams,0)-1):OFFSET(HOMECELL,MATCH($B$4,DateRange,0)-1,MATCH(V$6,DataStreams,0)-1)),"")</f>
        <v/>
      </c>
      <c r="W51" s="233" t="str">
        <f ca="1">_xlfn.IFNA(_xlfn.COVARIANCE.S(OFFSET(HOMECELL,MATCH($B$3,DateRange,0)-1,MATCH($A51,DataStreams,0)-1):OFFSET(HOMECELL,MATCH($B$4,DateRange,0)-1,MATCH($A51,DataStreams,0)-1),OFFSET(HOMECELL,MATCH($B$3,DateRange,0)-1,MATCH(W$6,DataStreams,0)-1):OFFSET(HOMECELL,MATCH($B$4,DateRange,0)-1,MATCH(W$6,DataStreams,0)-1)),"")</f>
        <v/>
      </c>
      <c r="X51" s="233" t="str">
        <f ca="1">_xlfn.IFNA(_xlfn.COVARIANCE.S(OFFSET(HOMECELL,MATCH($B$3,DateRange,0)-1,MATCH($A51,DataStreams,0)-1):OFFSET(HOMECELL,MATCH($B$4,DateRange,0)-1,MATCH($A51,DataStreams,0)-1),OFFSET(HOMECELL,MATCH($B$3,DateRange,0)-1,MATCH(X$6,DataStreams,0)-1):OFFSET(HOMECELL,MATCH($B$4,DateRange,0)-1,MATCH(X$6,DataStreams,0)-1)),"")</f>
        <v/>
      </c>
      <c r="Y51" s="233" t="str">
        <f ca="1">_xlfn.IFNA(_xlfn.COVARIANCE.S(OFFSET(HOMECELL,MATCH($B$3,DateRange,0)-1,MATCH($A51,DataStreams,0)-1):OFFSET(HOMECELL,MATCH($B$4,DateRange,0)-1,MATCH($A51,DataStreams,0)-1),OFFSET(HOMECELL,MATCH($B$3,DateRange,0)-1,MATCH(Y$6,DataStreams,0)-1):OFFSET(HOMECELL,MATCH($B$4,DateRange,0)-1,MATCH(Y$6,DataStreams,0)-1)),"")</f>
        <v/>
      </c>
      <c r="Z51" s="233" t="str">
        <f ca="1">_xlfn.IFNA(_xlfn.COVARIANCE.S(OFFSET(HOMECELL,MATCH($B$3,DateRange,0)-1,MATCH($A51,DataStreams,0)-1):OFFSET(HOMECELL,MATCH($B$4,DateRange,0)-1,MATCH($A51,DataStreams,0)-1),OFFSET(HOMECELL,MATCH($B$3,DateRange,0)-1,MATCH(Z$6,DataStreams,0)-1):OFFSET(HOMECELL,MATCH($B$4,DateRange,0)-1,MATCH(Z$6,DataStreams,0)-1)),"")</f>
        <v/>
      </c>
      <c r="AA51" s="233" t="str">
        <f ca="1">_xlfn.IFNA(_xlfn.COVARIANCE.S(OFFSET(HOMECELL,MATCH($B$3,DateRange,0)-1,MATCH($A51,DataStreams,0)-1):OFFSET(HOMECELL,MATCH($B$4,DateRange,0)-1,MATCH($A51,DataStreams,0)-1),OFFSET(HOMECELL,MATCH($B$3,DateRange,0)-1,MATCH(AA$6,DataStreams,0)-1):OFFSET(HOMECELL,MATCH($B$4,DateRange,0)-1,MATCH(AA$6,DataStreams,0)-1)),"")</f>
        <v/>
      </c>
      <c r="AB51" s="233" t="str">
        <f ca="1">_xlfn.IFNA(_xlfn.COVARIANCE.S(OFFSET(HOMECELL,MATCH($B$3,DateRange,0)-1,MATCH($A51,DataStreams,0)-1):OFFSET(HOMECELL,MATCH($B$4,DateRange,0)-1,MATCH($A51,DataStreams,0)-1),OFFSET(HOMECELL,MATCH($B$3,DateRange,0)-1,MATCH(AB$6,DataStreams,0)-1):OFFSET(HOMECELL,MATCH($B$4,DateRange,0)-1,MATCH(AB$6,DataStreams,0)-1)),"")</f>
        <v/>
      </c>
      <c r="AC51" s="233" t="str">
        <f ca="1">_xlfn.IFNA(_xlfn.COVARIANCE.S(OFFSET(HOMECELL,MATCH($B$3,DateRange,0)-1,MATCH($A51,DataStreams,0)-1):OFFSET(HOMECELL,MATCH($B$4,DateRange,0)-1,MATCH($A51,DataStreams,0)-1),OFFSET(HOMECELL,MATCH($B$3,DateRange,0)-1,MATCH(AC$6,DataStreams,0)-1):OFFSET(HOMECELL,MATCH($B$4,DateRange,0)-1,MATCH(AC$6,DataStreams,0)-1)),"")</f>
        <v/>
      </c>
      <c r="AD51" s="233" t="str">
        <f ca="1">_xlfn.IFNA(_xlfn.COVARIANCE.S(OFFSET(HOMECELL,MATCH($B$3,DateRange,0)-1,MATCH($A51,DataStreams,0)-1):OFFSET(HOMECELL,MATCH($B$4,DateRange,0)-1,MATCH($A51,DataStreams,0)-1),OFFSET(HOMECELL,MATCH($B$3,DateRange,0)-1,MATCH(AD$6,DataStreams,0)-1):OFFSET(HOMECELL,MATCH($B$4,DateRange,0)-1,MATCH(AD$6,DataStreams,0)-1)),"")</f>
        <v/>
      </c>
      <c r="AE51" s="233" t="str">
        <f ca="1">_xlfn.IFNA(_xlfn.COVARIANCE.S(OFFSET(HOMECELL,MATCH($B$3,DateRange,0)-1,MATCH($A51,DataStreams,0)-1):OFFSET(HOMECELL,MATCH($B$4,DateRange,0)-1,MATCH($A51,DataStreams,0)-1),OFFSET(HOMECELL,MATCH($B$3,DateRange,0)-1,MATCH(AE$6,DataStreams,0)-1):OFFSET(HOMECELL,MATCH($B$4,DateRange,0)-1,MATCH(AE$6,DataStreams,0)-1)),"")</f>
        <v/>
      </c>
      <c r="AF51" s="233" t="str">
        <f ca="1">_xlfn.IFNA(_xlfn.COVARIANCE.S(OFFSET(HOMECELL,MATCH($B$3,DateRange,0)-1,MATCH($A51,DataStreams,0)-1):OFFSET(HOMECELL,MATCH($B$4,DateRange,0)-1,MATCH($A51,DataStreams,0)-1),OFFSET(HOMECELL,MATCH($B$3,DateRange,0)-1,MATCH(AF$6,DataStreams,0)-1):OFFSET(HOMECELL,MATCH($B$4,DateRange,0)-1,MATCH(AF$6,DataStreams,0)-1)),"")</f>
        <v/>
      </c>
      <c r="AG51" s="233" t="str">
        <f ca="1">_xlfn.IFNA(_xlfn.COVARIANCE.S(OFFSET(HOMECELL,MATCH($B$3,DateRange,0)-1,MATCH($A51,DataStreams,0)-1):OFFSET(HOMECELL,MATCH($B$4,DateRange,0)-1,MATCH($A51,DataStreams,0)-1),OFFSET(HOMECELL,MATCH($B$3,DateRange,0)-1,MATCH(AG$6,DataStreams,0)-1):OFFSET(HOMECELL,MATCH($B$4,DateRange,0)-1,MATCH(AG$6,DataStreams,0)-1)),"")</f>
        <v/>
      </c>
      <c r="AH51" s="233" t="str">
        <f ca="1">_xlfn.IFNA(_xlfn.COVARIANCE.S(OFFSET(HOMECELL,MATCH($B$3,DateRange,0)-1,MATCH($A51,DataStreams,0)-1):OFFSET(HOMECELL,MATCH($B$4,DateRange,0)-1,MATCH($A51,DataStreams,0)-1),OFFSET(HOMECELL,MATCH($B$3,DateRange,0)-1,MATCH(AH$6,DataStreams,0)-1):OFFSET(HOMECELL,MATCH($B$4,DateRange,0)-1,MATCH(AH$6,DataStreams,0)-1)),"")</f>
        <v/>
      </c>
      <c r="AI51" s="233" t="str">
        <f ca="1">_xlfn.IFNA(_xlfn.COVARIANCE.S(OFFSET(HOMECELL,MATCH($B$3,DateRange,0)-1,MATCH($A51,DataStreams,0)-1):OFFSET(HOMECELL,MATCH($B$4,DateRange,0)-1,MATCH($A51,DataStreams,0)-1),OFFSET(HOMECELL,MATCH($B$3,DateRange,0)-1,MATCH(AI$6,DataStreams,0)-1):OFFSET(HOMECELL,MATCH($B$4,DateRange,0)-1,MATCH(AI$6,DataStreams,0)-1)),"")</f>
        <v/>
      </c>
      <c r="AJ51" s="233" t="str">
        <f ca="1">_xlfn.IFNA(_xlfn.COVARIANCE.S(OFFSET(HOMECELL,MATCH($B$3,DateRange,0)-1,MATCH($A51,DataStreams,0)-1):OFFSET(HOMECELL,MATCH($B$4,DateRange,0)-1,MATCH($A51,DataStreams,0)-1),OFFSET(HOMECELL,MATCH($B$3,DateRange,0)-1,MATCH(AJ$6,DataStreams,0)-1):OFFSET(HOMECELL,MATCH($B$4,DateRange,0)-1,MATCH(AJ$6,DataStreams,0)-1)),"")</f>
        <v/>
      </c>
      <c r="AK51" s="233" t="str">
        <f ca="1">_xlfn.IFNA(_xlfn.COVARIANCE.S(OFFSET(HOMECELL,MATCH($B$3,DateRange,0)-1,MATCH($A51,DataStreams,0)-1):OFFSET(HOMECELL,MATCH($B$4,DateRange,0)-1,MATCH($A51,DataStreams,0)-1),OFFSET(HOMECELL,MATCH($B$3,DateRange,0)-1,MATCH(AK$6,DataStreams,0)-1):OFFSET(HOMECELL,MATCH($B$4,DateRange,0)-1,MATCH(AK$6,DataStreams,0)-1)),"")</f>
        <v/>
      </c>
      <c r="AL51" s="233" t="str">
        <f ca="1">_xlfn.IFNA(_xlfn.COVARIANCE.S(OFFSET(HOMECELL,MATCH($B$3,DateRange,0)-1,MATCH($A51,DataStreams,0)-1):OFFSET(HOMECELL,MATCH($B$4,DateRange,0)-1,MATCH($A51,DataStreams,0)-1),OFFSET(HOMECELL,MATCH($B$3,DateRange,0)-1,MATCH(AL$6,DataStreams,0)-1):OFFSET(HOMECELL,MATCH($B$4,DateRange,0)-1,MATCH(AL$6,DataStreams,0)-1)),"")</f>
        <v/>
      </c>
      <c r="AM51" s="233" t="str">
        <f ca="1">_xlfn.IFNA(_xlfn.COVARIANCE.S(OFFSET(HOMECELL,MATCH($B$3,DateRange,0)-1,MATCH($A51,DataStreams,0)-1):OFFSET(HOMECELL,MATCH($B$4,DateRange,0)-1,MATCH($A51,DataStreams,0)-1),OFFSET(HOMECELL,MATCH($B$3,DateRange,0)-1,MATCH(AM$6,DataStreams,0)-1):OFFSET(HOMECELL,MATCH($B$4,DateRange,0)-1,MATCH(AM$6,DataStreams,0)-1)),"")</f>
        <v/>
      </c>
      <c r="AN51" s="233" t="str">
        <f ca="1">_xlfn.IFNA(_xlfn.COVARIANCE.S(OFFSET(HOMECELL,MATCH($B$3,DateRange,0)-1,MATCH($A51,DataStreams,0)-1):OFFSET(HOMECELL,MATCH($B$4,DateRange,0)-1,MATCH($A51,DataStreams,0)-1),OFFSET(HOMECELL,MATCH($B$3,DateRange,0)-1,MATCH(AN$6,DataStreams,0)-1):OFFSET(HOMECELL,MATCH($B$4,DateRange,0)-1,MATCH(AN$6,DataStreams,0)-1)),"")</f>
        <v/>
      </c>
      <c r="AO51" s="233" t="str">
        <f ca="1">_xlfn.IFNA(_xlfn.COVARIANCE.S(OFFSET(HOMECELL,MATCH($B$3,DateRange,0)-1,MATCH($A51,DataStreams,0)-1):OFFSET(HOMECELL,MATCH($B$4,DateRange,0)-1,MATCH($A51,DataStreams,0)-1),OFFSET(HOMECELL,MATCH($B$3,DateRange,0)-1,MATCH(AO$6,DataStreams,0)-1):OFFSET(HOMECELL,MATCH($B$4,DateRange,0)-1,MATCH(AO$6,DataStreams,0)-1)),"")</f>
        <v/>
      </c>
      <c r="AP51" s="233" t="str">
        <f ca="1">_xlfn.IFNA(_xlfn.COVARIANCE.S(OFFSET(HOMECELL,MATCH($B$3,DateRange,0)-1,MATCH($A51,DataStreams,0)-1):OFFSET(HOMECELL,MATCH($B$4,DateRange,0)-1,MATCH($A51,DataStreams,0)-1),OFFSET(HOMECELL,MATCH($B$3,DateRange,0)-1,MATCH(AP$6,DataStreams,0)-1):OFFSET(HOMECELL,MATCH($B$4,DateRange,0)-1,MATCH(AP$6,DataStreams,0)-1)),"")</f>
        <v/>
      </c>
      <c r="AQ51" s="233" t="str">
        <f ca="1">_xlfn.IFNA(_xlfn.COVARIANCE.S(OFFSET(HOMECELL,MATCH($B$3,DateRange,0)-1,MATCH($A51,DataStreams,0)-1):OFFSET(HOMECELL,MATCH($B$4,DateRange,0)-1,MATCH($A51,DataStreams,0)-1),OFFSET(HOMECELL,MATCH($B$3,DateRange,0)-1,MATCH(AQ$6,DataStreams,0)-1):OFFSET(HOMECELL,MATCH($B$4,DateRange,0)-1,MATCH(AQ$6,DataStreams,0)-1)),"")</f>
        <v/>
      </c>
      <c r="AR51" s="233" t="str">
        <f ca="1">_xlfn.IFNA(_xlfn.COVARIANCE.S(OFFSET(HOMECELL,MATCH($B$3,DateRange,0)-1,MATCH($A51,DataStreams,0)-1):OFFSET(HOMECELL,MATCH($B$4,DateRange,0)-1,MATCH($A51,DataStreams,0)-1),OFFSET(HOMECELL,MATCH($B$3,DateRange,0)-1,MATCH(AR$6,DataStreams,0)-1):OFFSET(HOMECELL,MATCH($B$4,DateRange,0)-1,MATCH(AR$6,DataStreams,0)-1)),"")</f>
        <v/>
      </c>
      <c r="AS51" s="233" t="str">
        <f ca="1">_xlfn.IFNA(_xlfn.COVARIANCE.S(OFFSET(HOMECELL,MATCH($B$3,DateRange,0)-1,MATCH($A51,DataStreams,0)-1):OFFSET(HOMECELL,MATCH($B$4,DateRange,0)-1,MATCH($A51,DataStreams,0)-1),OFFSET(HOMECELL,MATCH($B$3,DateRange,0)-1,MATCH(AS$6,DataStreams,0)-1):OFFSET(HOMECELL,MATCH($B$4,DateRange,0)-1,MATCH(AS$6,DataStreams,0)-1)),"")</f>
        <v/>
      </c>
      <c r="AT51" s="233" t="str">
        <f ca="1">_xlfn.IFNA(_xlfn.COVARIANCE.S(OFFSET(HOMECELL,MATCH($B$3,DateRange,0)-1,MATCH($A51,DataStreams,0)-1):OFFSET(HOMECELL,MATCH($B$4,DateRange,0)-1,MATCH($A51,DataStreams,0)-1),OFFSET(HOMECELL,MATCH($B$3,DateRange,0)-1,MATCH(AT$6,DataStreams,0)-1):OFFSET(HOMECELL,MATCH($B$4,DateRange,0)-1,MATCH(AT$6,DataStreams,0)-1)),"")</f>
        <v/>
      </c>
      <c r="AU51" s="233" t="str">
        <f ca="1">_xlfn.IFNA(_xlfn.COVARIANCE.S(OFFSET(HOMECELL,MATCH($B$3,DateRange,0)-1,MATCH($A51,DataStreams,0)-1):OFFSET(HOMECELL,MATCH($B$4,DateRange,0)-1,MATCH($A51,DataStreams,0)-1),OFFSET(HOMECELL,MATCH($B$3,DateRange,0)-1,MATCH(AU$6,DataStreams,0)-1):OFFSET(HOMECELL,MATCH($B$4,DateRange,0)-1,MATCH(AU$6,DataStreams,0)-1)),"")</f>
        <v/>
      </c>
      <c r="AV51" s="233" t="str">
        <f ca="1">_xlfn.IFNA(_xlfn.COVARIANCE.S(OFFSET(HOMECELL,MATCH($B$3,DateRange,0)-1,MATCH($A51,DataStreams,0)-1):OFFSET(HOMECELL,MATCH($B$4,DateRange,0)-1,MATCH($A51,DataStreams,0)-1),OFFSET(HOMECELL,MATCH($B$3,DateRange,0)-1,MATCH(AV$6,DataStreams,0)-1):OFFSET(HOMECELL,MATCH($B$4,DateRange,0)-1,MATCH(AV$6,DataStreams,0)-1)),"")</f>
        <v/>
      </c>
      <c r="AW51" s="233" t="str">
        <f ca="1">_xlfn.IFNA(_xlfn.COVARIANCE.S(OFFSET(HOMECELL,MATCH($B$3,DateRange,0)-1,MATCH($A51,DataStreams,0)-1):OFFSET(HOMECELL,MATCH($B$4,DateRange,0)-1,MATCH($A51,DataStreams,0)-1),OFFSET(HOMECELL,MATCH($B$3,DateRange,0)-1,MATCH(AW$6,DataStreams,0)-1):OFFSET(HOMECELL,MATCH($B$4,DateRange,0)-1,MATCH(AW$6,DataStreams,0)-1)),"")</f>
        <v/>
      </c>
      <c r="AX51" s="233" t="str">
        <f ca="1">_xlfn.IFNA(_xlfn.COVARIANCE.S(OFFSET(HOMECELL,MATCH($B$3,DateRange,0)-1,MATCH($A51,DataStreams,0)-1):OFFSET(HOMECELL,MATCH($B$4,DateRange,0)-1,MATCH($A51,DataStreams,0)-1),OFFSET(HOMECELL,MATCH($B$3,DateRange,0)-1,MATCH(AX$6,DataStreams,0)-1):OFFSET(HOMECELL,MATCH($B$4,DateRange,0)-1,MATCH(AX$6,DataStreams,0)-1)),"")</f>
        <v/>
      </c>
      <c r="AY51" s="233" t="str">
        <f ca="1">_xlfn.IFNA(_xlfn.COVARIANCE.S(OFFSET(HOMECELL,MATCH($B$3,DateRange,0)-1,MATCH($A51,DataStreams,0)-1):OFFSET(HOMECELL,MATCH($B$4,DateRange,0)-1,MATCH($A51,DataStreams,0)-1),OFFSET(HOMECELL,MATCH($B$3,DateRange,0)-1,MATCH(AY$6,DataStreams,0)-1):OFFSET(HOMECELL,MATCH($B$4,DateRange,0)-1,MATCH(AY$6,DataStreams,0)-1)),"")</f>
        <v/>
      </c>
      <c r="AZ51" s="233" t="str">
        <f ca="1">_xlfn.IFNA(_xlfn.COVARIANCE.S(OFFSET(HOMECELL,MATCH($B$3,DateRange,0)-1,MATCH($A51,DataStreams,0)-1):OFFSET(HOMECELL,MATCH($B$4,DateRange,0)-1,MATCH($A51,DataStreams,0)-1),OFFSET(HOMECELL,MATCH($B$3,DateRange,0)-1,MATCH(AZ$6,DataStreams,0)-1):OFFSET(HOMECELL,MATCH($B$4,DateRange,0)-1,MATCH(AZ$6,DataStreams,0)-1)),"")</f>
        <v/>
      </c>
      <c r="BA51" s="233" t="str">
        <f ca="1">_xlfn.IFNA(_xlfn.COVARIANCE.S(OFFSET(HOMECELL,MATCH($B$3,DateRange,0)-1,MATCH($A51,DataStreams,0)-1):OFFSET(HOMECELL,MATCH($B$4,DateRange,0)-1,MATCH($A51,DataStreams,0)-1),OFFSET(HOMECELL,MATCH($B$3,DateRange,0)-1,MATCH(BA$6,DataStreams,0)-1):OFFSET(HOMECELL,MATCH($B$4,DateRange,0)-1,MATCH(BA$6,DataStreams,0)-1)),"")</f>
        <v/>
      </c>
      <c r="BB51" s="233" t="str">
        <f ca="1">_xlfn.IFNA(_xlfn.COVARIANCE.S(OFFSET(HOMECELL,MATCH($B$3,DateRange,0)-1,MATCH($A51,DataStreams,0)-1):OFFSET(HOMECELL,MATCH($B$4,DateRange,0)-1,MATCH($A51,DataStreams,0)-1),OFFSET(HOMECELL,MATCH($B$3,DateRange,0)-1,MATCH(BB$6,DataStreams,0)-1):OFFSET(HOMECELL,MATCH($B$4,DateRange,0)-1,MATCH(BB$6,DataStreams,0)-1)),"")</f>
        <v/>
      </c>
      <c r="BC51" s="236"/>
    </row>
    <row r="52" spans="1:55">
      <c r="A52" s="239"/>
      <c r="B52" s="233" t="str">
        <f ca="1">_xlfn.IFNA(_xlfn.COVARIANCE.S(OFFSET(HOMECELL,MATCH($B$3,DateRange,0)-1,MATCH($A52,DataStreams,0)-1):OFFSET(HOMECELL,MATCH($B$4,DateRange,0)-1,MATCH($A52,DataStreams,0)-1),OFFSET(HOMECELL,MATCH($B$3,DateRange,0)-1,MATCH(B$6,DataStreams,0)-1):OFFSET(HOMECELL,MATCH($B$4,DateRange,0)-1,MATCH(B$6,DataStreams,0)-1)),"")</f>
        <v/>
      </c>
      <c r="C52" s="233" t="str">
        <f ca="1">_xlfn.IFNA(_xlfn.COVARIANCE.S(OFFSET(HOMECELL,MATCH($B$3,DateRange,0)-1,MATCH($A52,DataStreams,0)-1):OFFSET(HOMECELL,MATCH($B$4,DateRange,0)-1,MATCH($A52,DataStreams,0)-1),OFFSET(HOMECELL,MATCH($B$3,DateRange,0)-1,MATCH(C$6,DataStreams,0)-1):OFFSET(HOMECELL,MATCH($B$4,DateRange,0)-1,MATCH(C$6,DataStreams,0)-1)),"")</f>
        <v/>
      </c>
      <c r="D52" s="233" t="str">
        <f ca="1">_xlfn.IFNA(_xlfn.COVARIANCE.S(OFFSET(HOMECELL,MATCH($B$3,DateRange,0)-1,MATCH($A52,DataStreams,0)-1):OFFSET(HOMECELL,MATCH($B$4,DateRange,0)-1,MATCH($A52,DataStreams,0)-1),OFFSET(HOMECELL,MATCH($B$3,DateRange,0)-1,MATCH(D$6,DataStreams,0)-1):OFFSET(HOMECELL,MATCH($B$4,DateRange,0)-1,MATCH(D$6,DataStreams,0)-1)),"")</f>
        <v/>
      </c>
      <c r="E52" s="233" t="str">
        <f ca="1">_xlfn.IFNA(_xlfn.COVARIANCE.S(OFFSET(HOMECELL,MATCH($B$3,DateRange,0)-1,MATCH($A52,DataStreams,0)-1):OFFSET(HOMECELL,MATCH($B$4,DateRange,0)-1,MATCH($A52,DataStreams,0)-1),OFFSET(HOMECELL,MATCH($B$3,DateRange,0)-1,MATCH(E$6,DataStreams,0)-1):OFFSET(HOMECELL,MATCH($B$4,DateRange,0)-1,MATCH(E$6,DataStreams,0)-1)),"")</f>
        <v/>
      </c>
      <c r="F52" s="233" t="str">
        <f ca="1">_xlfn.IFNA(_xlfn.COVARIANCE.S(OFFSET(HOMECELL,MATCH($B$3,DateRange,0)-1,MATCH($A52,DataStreams,0)-1):OFFSET(HOMECELL,MATCH($B$4,DateRange,0)-1,MATCH($A52,DataStreams,0)-1),OFFSET(HOMECELL,MATCH($B$3,DateRange,0)-1,MATCH(F$6,DataStreams,0)-1):OFFSET(HOMECELL,MATCH($B$4,DateRange,0)-1,MATCH(F$6,DataStreams,0)-1)),"")</f>
        <v/>
      </c>
      <c r="G52" s="233" t="str">
        <f ca="1">_xlfn.IFNA(_xlfn.COVARIANCE.S(OFFSET(HOMECELL,MATCH($B$3,DateRange,0)-1,MATCH($A52,DataStreams,0)-1):OFFSET(HOMECELL,MATCH($B$4,DateRange,0)-1,MATCH($A52,DataStreams,0)-1),OFFSET(HOMECELL,MATCH($B$3,DateRange,0)-1,MATCH(G$6,DataStreams,0)-1):OFFSET(HOMECELL,MATCH($B$4,DateRange,0)-1,MATCH(G$6,DataStreams,0)-1)),"")</f>
        <v/>
      </c>
      <c r="H52" s="233" t="str">
        <f ca="1">_xlfn.IFNA(_xlfn.COVARIANCE.S(OFFSET(HOMECELL,MATCH($B$3,DateRange,0)-1,MATCH($A52,DataStreams,0)-1):OFFSET(HOMECELL,MATCH($B$4,DateRange,0)-1,MATCH($A52,DataStreams,0)-1),OFFSET(HOMECELL,MATCH($B$3,DateRange,0)-1,MATCH(H$6,DataStreams,0)-1):OFFSET(HOMECELL,MATCH($B$4,DateRange,0)-1,MATCH(H$6,DataStreams,0)-1)),"")</f>
        <v/>
      </c>
      <c r="I52" s="233" t="str">
        <f ca="1">_xlfn.IFNA(_xlfn.COVARIANCE.S(OFFSET(HOMECELL,MATCH($B$3,DateRange,0)-1,MATCH($A52,DataStreams,0)-1):OFFSET(HOMECELL,MATCH($B$4,DateRange,0)-1,MATCH($A52,DataStreams,0)-1),OFFSET(HOMECELL,MATCH($B$3,DateRange,0)-1,MATCH(I$6,DataStreams,0)-1):OFFSET(HOMECELL,MATCH($B$4,DateRange,0)-1,MATCH(I$6,DataStreams,0)-1)),"")</f>
        <v/>
      </c>
      <c r="J52" s="233" t="str">
        <f ca="1">_xlfn.IFNA(_xlfn.COVARIANCE.S(OFFSET(HOMECELL,MATCH($B$3,DateRange,0)-1,MATCH($A52,DataStreams,0)-1):OFFSET(HOMECELL,MATCH($B$4,DateRange,0)-1,MATCH($A52,DataStreams,0)-1),OFFSET(HOMECELL,MATCH($B$3,DateRange,0)-1,MATCH(J$6,DataStreams,0)-1):OFFSET(HOMECELL,MATCH($B$4,DateRange,0)-1,MATCH(J$6,DataStreams,0)-1)),"")</f>
        <v/>
      </c>
      <c r="K52" s="233" t="str">
        <f ca="1">_xlfn.IFNA(_xlfn.COVARIANCE.S(OFFSET(HOMECELL,MATCH($B$3,DateRange,0)-1,MATCH($A52,DataStreams,0)-1):OFFSET(HOMECELL,MATCH($B$4,DateRange,0)-1,MATCH($A52,DataStreams,0)-1),OFFSET(HOMECELL,MATCH($B$3,DateRange,0)-1,MATCH(K$6,DataStreams,0)-1):OFFSET(HOMECELL,MATCH($B$4,DateRange,0)-1,MATCH(K$6,DataStreams,0)-1)),"")</f>
        <v/>
      </c>
      <c r="L52" s="233" t="str">
        <f ca="1">_xlfn.IFNA(_xlfn.COVARIANCE.S(OFFSET(HOMECELL,MATCH($B$3,DateRange,0)-1,MATCH($A52,DataStreams,0)-1):OFFSET(HOMECELL,MATCH($B$4,DateRange,0)-1,MATCH($A52,DataStreams,0)-1),OFFSET(HOMECELL,MATCH($B$3,DateRange,0)-1,MATCH(L$6,DataStreams,0)-1):OFFSET(HOMECELL,MATCH($B$4,DateRange,0)-1,MATCH(L$6,DataStreams,0)-1)),"")</f>
        <v/>
      </c>
      <c r="M52" s="233" t="str">
        <f ca="1">_xlfn.IFNA(_xlfn.COVARIANCE.S(OFFSET(HOMECELL,MATCH($B$3,DateRange,0)-1,MATCH($A52,DataStreams,0)-1):OFFSET(HOMECELL,MATCH($B$4,DateRange,0)-1,MATCH($A52,DataStreams,0)-1),OFFSET(HOMECELL,MATCH($B$3,DateRange,0)-1,MATCH(M$6,DataStreams,0)-1):OFFSET(HOMECELL,MATCH($B$4,DateRange,0)-1,MATCH(M$6,DataStreams,0)-1)),"")</f>
        <v/>
      </c>
      <c r="N52" s="233" t="str">
        <f ca="1">_xlfn.IFNA(_xlfn.COVARIANCE.S(OFFSET(HOMECELL,MATCH($B$3,DateRange,0)-1,MATCH($A52,DataStreams,0)-1):OFFSET(HOMECELL,MATCH($B$4,DateRange,0)-1,MATCH($A52,DataStreams,0)-1),OFFSET(HOMECELL,MATCH($B$3,DateRange,0)-1,MATCH(N$6,DataStreams,0)-1):OFFSET(HOMECELL,MATCH($B$4,DateRange,0)-1,MATCH(N$6,DataStreams,0)-1)),"")</f>
        <v/>
      </c>
      <c r="O52" s="233" t="str">
        <f ca="1">_xlfn.IFNA(_xlfn.COVARIANCE.S(OFFSET(HOMECELL,MATCH($B$3,DateRange,0)-1,MATCH($A52,DataStreams,0)-1):OFFSET(HOMECELL,MATCH($B$4,DateRange,0)-1,MATCH($A52,DataStreams,0)-1),OFFSET(HOMECELL,MATCH($B$3,DateRange,0)-1,MATCH(O$6,DataStreams,0)-1):OFFSET(HOMECELL,MATCH($B$4,DateRange,0)-1,MATCH(O$6,DataStreams,0)-1)),"")</f>
        <v/>
      </c>
      <c r="P52" s="233" t="str">
        <f ca="1">_xlfn.IFNA(_xlfn.COVARIANCE.S(OFFSET(HOMECELL,MATCH($B$3,DateRange,0)-1,MATCH($A52,DataStreams,0)-1):OFFSET(HOMECELL,MATCH($B$4,DateRange,0)-1,MATCH($A52,DataStreams,0)-1),OFFSET(HOMECELL,MATCH($B$3,DateRange,0)-1,MATCH(P$6,DataStreams,0)-1):OFFSET(HOMECELL,MATCH($B$4,DateRange,0)-1,MATCH(P$6,DataStreams,0)-1)),"")</f>
        <v/>
      </c>
      <c r="Q52" s="233" t="str">
        <f ca="1">_xlfn.IFNA(_xlfn.COVARIANCE.S(OFFSET(HOMECELL,MATCH($B$3,DateRange,0)-1,MATCH($A52,DataStreams,0)-1):OFFSET(HOMECELL,MATCH($B$4,DateRange,0)-1,MATCH($A52,DataStreams,0)-1),OFFSET(HOMECELL,MATCH($B$3,DateRange,0)-1,MATCH(Q$6,DataStreams,0)-1):OFFSET(HOMECELL,MATCH($B$4,DateRange,0)-1,MATCH(Q$6,DataStreams,0)-1)),"")</f>
        <v/>
      </c>
      <c r="R52" s="233" t="str">
        <f ca="1">_xlfn.IFNA(_xlfn.COVARIANCE.S(OFFSET(HOMECELL,MATCH($B$3,DateRange,0)-1,MATCH($A52,DataStreams,0)-1):OFFSET(HOMECELL,MATCH($B$4,DateRange,0)-1,MATCH($A52,DataStreams,0)-1),OFFSET(HOMECELL,MATCH($B$3,DateRange,0)-1,MATCH(R$6,DataStreams,0)-1):OFFSET(HOMECELL,MATCH($B$4,DateRange,0)-1,MATCH(R$6,DataStreams,0)-1)),"")</f>
        <v/>
      </c>
      <c r="S52" s="233" t="str">
        <f ca="1">_xlfn.IFNA(_xlfn.COVARIANCE.S(OFFSET(HOMECELL,MATCH($B$3,DateRange,0)-1,MATCH($A52,DataStreams,0)-1):OFFSET(HOMECELL,MATCH($B$4,DateRange,0)-1,MATCH($A52,DataStreams,0)-1),OFFSET(HOMECELL,MATCH($B$3,DateRange,0)-1,MATCH(S$6,DataStreams,0)-1):OFFSET(HOMECELL,MATCH($B$4,DateRange,0)-1,MATCH(S$6,DataStreams,0)-1)),"")</f>
        <v/>
      </c>
      <c r="T52" s="233" t="str">
        <f ca="1">_xlfn.IFNA(_xlfn.COVARIANCE.S(OFFSET(HOMECELL,MATCH($B$3,DateRange,0)-1,MATCH($A52,DataStreams,0)-1):OFFSET(HOMECELL,MATCH($B$4,DateRange,0)-1,MATCH($A52,DataStreams,0)-1),OFFSET(HOMECELL,MATCH($B$3,DateRange,0)-1,MATCH(T$6,DataStreams,0)-1):OFFSET(HOMECELL,MATCH($B$4,DateRange,0)-1,MATCH(T$6,DataStreams,0)-1)),"")</f>
        <v/>
      </c>
      <c r="U52" s="233" t="str">
        <f ca="1">_xlfn.IFNA(_xlfn.COVARIANCE.S(OFFSET(HOMECELL,MATCH($B$3,DateRange,0)-1,MATCH($A52,DataStreams,0)-1):OFFSET(HOMECELL,MATCH($B$4,DateRange,0)-1,MATCH($A52,DataStreams,0)-1),OFFSET(HOMECELL,MATCH($B$3,DateRange,0)-1,MATCH(U$6,DataStreams,0)-1):OFFSET(HOMECELL,MATCH($B$4,DateRange,0)-1,MATCH(U$6,DataStreams,0)-1)),"")</f>
        <v/>
      </c>
      <c r="V52" s="233" t="str">
        <f ca="1">_xlfn.IFNA(_xlfn.COVARIANCE.S(OFFSET(HOMECELL,MATCH($B$3,DateRange,0)-1,MATCH($A52,DataStreams,0)-1):OFFSET(HOMECELL,MATCH($B$4,DateRange,0)-1,MATCH($A52,DataStreams,0)-1),OFFSET(HOMECELL,MATCH($B$3,DateRange,0)-1,MATCH(V$6,DataStreams,0)-1):OFFSET(HOMECELL,MATCH($B$4,DateRange,0)-1,MATCH(V$6,DataStreams,0)-1)),"")</f>
        <v/>
      </c>
      <c r="W52" s="233" t="str">
        <f ca="1">_xlfn.IFNA(_xlfn.COVARIANCE.S(OFFSET(HOMECELL,MATCH($B$3,DateRange,0)-1,MATCH($A52,DataStreams,0)-1):OFFSET(HOMECELL,MATCH($B$4,DateRange,0)-1,MATCH($A52,DataStreams,0)-1),OFFSET(HOMECELL,MATCH($B$3,DateRange,0)-1,MATCH(W$6,DataStreams,0)-1):OFFSET(HOMECELL,MATCH($B$4,DateRange,0)-1,MATCH(W$6,DataStreams,0)-1)),"")</f>
        <v/>
      </c>
      <c r="X52" s="233" t="str">
        <f ca="1">_xlfn.IFNA(_xlfn.COVARIANCE.S(OFFSET(HOMECELL,MATCH($B$3,DateRange,0)-1,MATCH($A52,DataStreams,0)-1):OFFSET(HOMECELL,MATCH($B$4,DateRange,0)-1,MATCH($A52,DataStreams,0)-1),OFFSET(HOMECELL,MATCH($B$3,DateRange,0)-1,MATCH(X$6,DataStreams,0)-1):OFFSET(HOMECELL,MATCH($B$4,DateRange,0)-1,MATCH(X$6,DataStreams,0)-1)),"")</f>
        <v/>
      </c>
      <c r="Y52" s="233" t="str">
        <f ca="1">_xlfn.IFNA(_xlfn.COVARIANCE.S(OFFSET(HOMECELL,MATCH($B$3,DateRange,0)-1,MATCH($A52,DataStreams,0)-1):OFFSET(HOMECELL,MATCH($B$4,DateRange,0)-1,MATCH($A52,DataStreams,0)-1),OFFSET(HOMECELL,MATCH($B$3,DateRange,0)-1,MATCH(Y$6,DataStreams,0)-1):OFFSET(HOMECELL,MATCH($B$4,DateRange,0)-1,MATCH(Y$6,DataStreams,0)-1)),"")</f>
        <v/>
      </c>
      <c r="Z52" s="233" t="str">
        <f ca="1">_xlfn.IFNA(_xlfn.COVARIANCE.S(OFFSET(HOMECELL,MATCH($B$3,DateRange,0)-1,MATCH($A52,DataStreams,0)-1):OFFSET(HOMECELL,MATCH($B$4,DateRange,0)-1,MATCH($A52,DataStreams,0)-1),OFFSET(HOMECELL,MATCH($B$3,DateRange,0)-1,MATCH(Z$6,DataStreams,0)-1):OFFSET(HOMECELL,MATCH($B$4,DateRange,0)-1,MATCH(Z$6,DataStreams,0)-1)),"")</f>
        <v/>
      </c>
      <c r="AA52" s="233" t="str">
        <f ca="1">_xlfn.IFNA(_xlfn.COVARIANCE.S(OFFSET(HOMECELL,MATCH($B$3,DateRange,0)-1,MATCH($A52,DataStreams,0)-1):OFFSET(HOMECELL,MATCH($B$4,DateRange,0)-1,MATCH($A52,DataStreams,0)-1),OFFSET(HOMECELL,MATCH($B$3,DateRange,0)-1,MATCH(AA$6,DataStreams,0)-1):OFFSET(HOMECELL,MATCH($B$4,DateRange,0)-1,MATCH(AA$6,DataStreams,0)-1)),"")</f>
        <v/>
      </c>
      <c r="AB52" s="233" t="str">
        <f ca="1">_xlfn.IFNA(_xlfn.COVARIANCE.S(OFFSET(HOMECELL,MATCH($B$3,DateRange,0)-1,MATCH($A52,DataStreams,0)-1):OFFSET(HOMECELL,MATCH($B$4,DateRange,0)-1,MATCH($A52,DataStreams,0)-1),OFFSET(HOMECELL,MATCH($B$3,DateRange,0)-1,MATCH(AB$6,DataStreams,0)-1):OFFSET(HOMECELL,MATCH($B$4,DateRange,0)-1,MATCH(AB$6,DataStreams,0)-1)),"")</f>
        <v/>
      </c>
      <c r="AC52" s="233" t="str">
        <f ca="1">_xlfn.IFNA(_xlfn.COVARIANCE.S(OFFSET(HOMECELL,MATCH($B$3,DateRange,0)-1,MATCH($A52,DataStreams,0)-1):OFFSET(HOMECELL,MATCH($B$4,DateRange,0)-1,MATCH($A52,DataStreams,0)-1),OFFSET(HOMECELL,MATCH($B$3,DateRange,0)-1,MATCH(AC$6,DataStreams,0)-1):OFFSET(HOMECELL,MATCH($B$4,DateRange,0)-1,MATCH(AC$6,DataStreams,0)-1)),"")</f>
        <v/>
      </c>
      <c r="AD52" s="233" t="str">
        <f ca="1">_xlfn.IFNA(_xlfn.COVARIANCE.S(OFFSET(HOMECELL,MATCH($B$3,DateRange,0)-1,MATCH($A52,DataStreams,0)-1):OFFSET(HOMECELL,MATCH($B$4,DateRange,0)-1,MATCH($A52,DataStreams,0)-1),OFFSET(HOMECELL,MATCH($B$3,DateRange,0)-1,MATCH(AD$6,DataStreams,0)-1):OFFSET(HOMECELL,MATCH($B$4,DateRange,0)-1,MATCH(AD$6,DataStreams,0)-1)),"")</f>
        <v/>
      </c>
      <c r="AE52" s="233" t="str">
        <f ca="1">_xlfn.IFNA(_xlfn.COVARIANCE.S(OFFSET(HOMECELL,MATCH($B$3,DateRange,0)-1,MATCH($A52,DataStreams,0)-1):OFFSET(HOMECELL,MATCH($B$4,DateRange,0)-1,MATCH($A52,DataStreams,0)-1),OFFSET(HOMECELL,MATCH($B$3,DateRange,0)-1,MATCH(AE$6,DataStreams,0)-1):OFFSET(HOMECELL,MATCH($B$4,DateRange,0)-1,MATCH(AE$6,DataStreams,0)-1)),"")</f>
        <v/>
      </c>
      <c r="AF52" s="233" t="str">
        <f ca="1">_xlfn.IFNA(_xlfn.COVARIANCE.S(OFFSET(HOMECELL,MATCH($B$3,DateRange,0)-1,MATCH($A52,DataStreams,0)-1):OFFSET(HOMECELL,MATCH($B$4,DateRange,0)-1,MATCH($A52,DataStreams,0)-1),OFFSET(HOMECELL,MATCH($B$3,DateRange,0)-1,MATCH(AF$6,DataStreams,0)-1):OFFSET(HOMECELL,MATCH($B$4,DateRange,0)-1,MATCH(AF$6,DataStreams,0)-1)),"")</f>
        <v/>
      </c>
      <c r="AG52" s="233" t="str">
        <f ca="1">_xlfn.IFNA(_xlfn.COVARIANCE.S(OFFSET(HOMECELL,MATCH($B$3,DateRange,0)-1,MATCH($A52,DataStreams,0)-1):OFFSET(HOMECELL,MATCH($B$4,DateRange,0)-1,MATCH($A52,DataStreams,0)-1),OFFSET(HOMECELL,MATCH($B$3,DateRange,0)-1,MATCH(AG$6,DataStreams,0)-1):OFFSET(HOMECELL,MATCH($B$4,DateRange,0)-1,MATCH(AG$6,DataStreams,0)-1)),"")</f>
        <v/>
      </c>
      <c r="AH52" s="233" t="str">
        <f ca="1">_xlfn.IFNA(_xlfn.COVARIANCE.S(OFFSET(HOMECELL,MATCH($B$3,DateRange,0)-1,MATCH($A52,DataStreams,0)-1):OFFSET(HOMECELL,MATCH($B$4,DateRange,0)-1,MATCH($A52,DataStreams,0)-1),OFFSET(HOMECELL,MATCH($B$3,DateRange,0)-1,MATCH(AH$6,DataStreams,0)-1):OFFSET(HOMECELL,MATCH($B$4,DateRange,0)-1,MATCH(AH$6,DataStreams,0)-1)),"")</f>
        <v/>
      </c>
      <c r="AI52" s="233" t="str">
        <f ca="1">_xlfn.IFNA(_xlfn.COVARIANCE.S(OFFSET(HOMECELL,MATCH($B$3,DateRange,0)-1,MATCH($A52,DataStreams,0)-1):OFFSET(HOMECELL,MATCH($B$4,DateRange,0)-1,MATCH($A52,DataStreams,0)-1),OFFSET(HOMECELL,MATCH($B$3,DateRange,0)-1,MATCH(AI$6,DataStreams,0)-1):OFFSET(HOMECELL,MATCH($B$4,DateRange,0)-1,MATCH(AI$6,DataStreams,0)-1)),"")</f>
        <v/>
      </c>
      <c r="AJ52" s="233" t="str">
        <f ca="1">_xlfn.IFNA(_xlfn.COVARIANCE.S(OFFSET(HOMECELL,MATCH($B$3,DateRange,0)-1,MATCH($A52,DataStreams,0)-1):OFFSET(HOMECELL,MATCH($B$4,DateRange,0)-1,MATCH($A52,DataStreams,0)-1),OFFSET(HOMECELL,MATCH($B$3,DateRange,0)-1,MATCH(AJ$6,DataStreams,0)-1):OFFSET(HOMECELL,MATCH($B$4,DateRange,0)-1,MATCH(AJ$6,DataStreams,0)-1)),"")</f>
        <v/>
      </c>
      <c r="AK52" s="233" t="str">
        <f ca="1">_xlfn.IFNA(_xlfn.COVARIANCE.S(OFFSET(HOMECELL,MATCH($B$3,DateRange,0)-1,MATCH($A52,DataStreams,0)-1):OFFSET(HOMECELL,MATCH($B$4,DateRange,0)-1,MATCH($A52,DataStreams,0)-1),OFFSET(HOMECELL,MATCH($B$3,DateRange,0)-1,MATCH(AK$6,DataStreams,0)-1):OFFSET(HOMECELL,MATCH($B$4,DateRange,0)-1,MATCH(AK$6,DataStreams,0)-1)),"")</f>
        <v/>
      </c>
      <c r="AL52" s="233" t="str">
        <f ca="1">_xlfn.IFNA(_xlfn.COVARIANCE.S(OFFSET(HOMECELL,MATCH($B$3,DateRange,0)-1,MATCH($A52,DataStreams,0)-1):OFFSET(HOMECELL,MATCH($B$4,DateRange,0)-1,MATCH($A52,DataStreams,0)-1),OFFSET(HOMECELL,MATCH($B$3,DateRange,0)-1,MATCH(AL$6,DataStreams,0)-1):OFFSET(HOMECELL,MATCH($B$4,DateRange,0)-1,MATCH(AL$6,DataStreams,0)-1)),"")</f>
        <v/>
      </c>
      <c r="AM52" s="233" t="str">
        <f ca="1">_xlfn.IFNA(_xlfn.COVARIANCE.S(OFFSET(HOMECELL,MATCH($B$3,DateRange,0)-1,MATCH($A52,DataStreams,0)-1):OFFSET(HOMECELL,MATCH($B$4,DateRange,0)-1,MATCH($A52,DataStreams,0)-1),OFFSET(HOMECELL,MATCH($B$3,DateRange,0)-1,MATCH(AM$6,DataStreams,0)-1):OFFSET(HOMECELL,MATCH($B$4,DateRange,0)-1,MATCH(AM$6,DataStreams,0)-1)),"")</f>
        <v/>
      </c>
      <c r="AN52" s="233" t="str">
        <f ca="1">_xlfn.IFNA(_xlfn.COVARIANCE.S(OFFSET(HOMECELL,MATCH($B$3,DateRange,0)-1,MATCH($A52,DataStreams,0)-1):OFFSET(HOMECELL,MATCH($B$4,DateRange,0)-1,MATCH($A52,DataStreams,0)-1),OFFSET(HOMECELL,MATCH($B$3,DateRange,0)-1,MATCH(AN$6,DataStreams,0)-1):OFFSET(HOMECELL,MATCH($B$4,DateRange,0)-1,MATCH(AN$6,DataStreams,0)-1)),"")</f>
        <v/>
      </c>
      <c r="AO52" s="233" t="str">
        <f ca="1">_xlfn.IFNA(_xlfn.COVARIANCE.S(OFFSET(HOMECELL,MATCH($B$3,DateRange,0)-1,MATCH($A52,DataStreams,0)-1):OFFSET(HOMECELL,MATCH($B$4,DateRange,0)-1,MATCH($A52,DataStreams,0)-1),OFFSET(HOMECELL,MATCH($B$3,DateRange,0)-1,MATCH(AO$6,DataStreams,0)-1):OFFSET(HOMECELL,MATCH($B$4,DateRange,0)-1,MATCH(AO$6,DataStreams,0)-1)),"")</f>
        <v/>
      </c>
      <c r="AP52" s="233" t="str">
        <f ca="1">_xlfn.IFNA(_xlfn.COVARIANCE.S(OFFSET(HOMECELL,MATCH($B$3,DateRange,0)-1,MATCH($A52,DataStreams,0)-1):OFFSET(HOMECELL,MATCH($B$4,DateRange,0)-1,MATCH($A52,DataStreams,0)-1),OFFSET(HOMECELL,MATCH($B$3,DateRange,0)-1,MATCH(AP$6,DataStreams,0)-1):OFFSET(HOMECELL,MATCH($B$4,DateRange,0)-1,MATCH(AP$6,DataStreams,0)-1)),"")</f>
        <v/>
      </c>
      <c r="AQ52" s="233" t="str">
        <f ca="1">_xlfn.IFNA(_xlfn.COVARIANCE.S(OFFSET(HOMECELL,MATCH($B$3,DateRange,0)-1,MATCH($A52,DataStreams,0)-1):OFFSET(HOMECELL,MATCH($B$4,DateRange,0)-1,MATCH($A52,DataStreams,0)-1),OFFSET(HOMECELL,MATCH($B$3,DateRange,0)-1,MATCH(AQ$6,DataStreams,0)-1):OFFSET(HOMECELL,MATCH($B$4,DateRange,0)-1,MATCH(AQ$6,DataStreams,0)-1)),"")</f>
        <v/>
      </c>
      <c r="AR52" s="233" t="str">
        <f ca="1">_xlfn.IFNA(_xlfn.COVARIANCE.S(OFFSET(HOMECELL,MATCH($B$3,DateRange,0)-1,MATCH($A52,DataStreams,0)-1):OFFSET(HOMECELL,MATCH($B$4,DateRange,0)-1,MATCH($A52,DataStreams,0)-1),OFFSET(HOMECELL,MATCH($B$3,DateRange,0)-1,MATCH(AR$6,DataStreams,0)-1):OFFSET(HOMECELL,MATCH($B$4,DateRange,0)-1,MATCH(AR$6,DataStreams,0)-1)),"")</f>
        <v/>
      </c>
      <c r="AS52" s="233" t="str">
        <f ca="1">_xlfn.IFNA(_xlfn.COVARIANCE.S(OFFSET(HOMECELL,MATCH($B$3,DateRange,0)-1,MATCH($A52,DataStreams,0)-1):OFFSET(HOMECELL,MATCH($B$4,DateRange,0)-1,MATCH($A52,DataStreams,0)-1),OFFSET(HOMECELL,MATCH($B$3,DateRange,0)-1,MATCH(AS$6,DataStreams,0)-1):OFFSET(HOMECELL,MATCH($B$4,DateRange,0)-1,MATCH(AS$6,DataStreams,0)-1)),"")</f>
        <v/>
      </c>
      <c r="AT52" s="233" t="str">
        <f ca="1">_xlfn.IFNA(_xlfn.COVARIANCE.S(OFFSET(HOMECELL,MATCH($B$3,DateRange,0)-1,MATCH($A52,DataStreams,0)-1):OFFSET(HOMECELL,MATCH($B$4,DateRange,0)-1,MATCH($A52,DataStreams,0)-1),OFFSET(HOMECELL,MATCH($B$3,DateRange,0)-1,MATCH(AT$6,DataStreams,0)-1):OFFSET(HOMECELL,MATCH($B$4,DateRange,0)-1,MATCH(AT$6,DataStreams,0)-1)),"")</f>
        <v/>
      </c>
      <c r="AU52" s="233" t="str">
        <f ca="1">_xlfn.IFNA(_xlfn.COVARIANCE.S(OFFSET(HOMECELL,MATCH($B$3,DateRange,0)-1,MATCH($A52,DataStreams,0)-1):OFFSET(HOMECELL,MATCH($B$4,DateRange,0)-1,MATCH($A52,DataStreams,0)-1),OFFSET(HOMECELL,MATCH($B$3,DateRange,0)-1,MATCH(AU$6,DataStreams,0)-1):OFFSET(HOMECELL,MATCH($B$4,DateRange,0)-1,MATCH(AU$6,DataStreams,0)-1)),"")</f>
        <v/>
      </c>
      <c r="AV52" s="233" t="str">
        <f ca="1">_xlfn.IFNA(_xlfn.COVARIANCE.S(OFFSET(HOMECELL,MATCH($B$3,DateRange,0)-1,MATCH($A52,DataStreams,0)-1):OFFSET(HOMECELL,MATCH($B$4,DateRange,0)-1,MATCH($A52,DataStreams,0)-1),OFFSET(HOMECELL,MATCH($B$3,DateRange,0)-1,MATCH(AV$6,DataStreams,0)-1):OFFSET(HOMECELL,MATCH($B$4,DateRange,0)-1,MATCH(AV$6,DataStreams,0)-1)),"")</f>
        <v/>
      </c>
      <c r="AW52" s="233" t="str">
        <f ca="1">_xlfn.IFNA(_xlfn.COVARIANCE.S(OFFSET(HOMECELL,MATCH($B$3,DateRange,0)-1,MATCH($A52,DataStreams,0)-1):OFFSET(HOMECELL,MATCH($B$4,DateRange,0)-1,MATCH($A52,DataStreams,0)-1),OFFSET(HOMECELL,MATCH($B$3,DateRange,0)-1,MATCH(AW$6,DataStreams,0)-1):OFFSET(HOMECELL,MATCH($B$4,DateRange,0)-1,MATCH(AW$6,DataStreams,0)-1)),"")</f>
        <v/>
      </c>
      <c r="AX52" s="233" t="str">
        <f ca="1">_xlfn.IFNA(_xlfn.COVARIANCE.S(OFFSET(HOMECELL,MATCH($B$3,DateRange,0)-1,MATCH($A52,DataStreams,0)-1):OFFSET(HOMECELL,MATCH($B$4,DateRange,0)-1,MATCH($A52,DataStreams,0)-1),OFFSET(HOMECELL,MATCH($B$3,DateRange,0)-1,MATCH(AX$6,DataStreams,0)-1):OFFSET(HOMECELL,MATCH($B$4,DateRange,0)-1,MATCH(AX$6,DataStreams,0)-1)),"")</f>
        <v/>
      </c>
      <c r="AY52" s="233" t="str">
        <f ca="1">_xlfn.IFNA(_xlfn.COVARIANCE.S(OFFSET(HOMECELL,MATCH($B$3,DateRange,0)-1,MATCH($A52,DataStreams,0)-1):OFFSET(HOMECELL,MATCH($B$4,DateRange,0)-1,MATCH($A52,DataStreams,0)-1),OFFSET(HOMECELL,MATCH($B$3,DateRange,0)-1,MATCH(AY$6,DataStreams,0)-1):OFFSET(HOMECELL,MATCH($B$4,DateRange,0)-1,MATCH(AY$6,DataStreams,0)-1)),"")</f>
        <v/>
      </c>
      <c r="AZ52" s="233" t="str">
        <f ca="1">_xlfn.IFNA(_xlfn.COVARIANCE.S(OFFSET(HOMECELL,MATCH($B$3,DateRange,0)-1,MATCH($A52,DataStreams,0)-1):OFFSET(HOMECELL,MATCH($B$4,DateRange,0)-1,MATCH($A52,DataStreams,0)-1),OFFSET(HOMECELL,MATCH($B$3,DateRange,0)-1,MATCH(AZ$6,DataStreams,0)-1):OFFSET(HOMECELL,MATCH($B$4,DateRange,0)-1,MATCH(AZ$6,DataStreams,0)-1)),"")</f>
        <v/>
      </c>
      <c r="BA52" s="233" t="str">
        <f ca="1">_xlfn.IFNA(_xlfn.COVARIANCE.S(OFFSET(HOMECELL,MATCH($B$3,DateRange,0)-1,MATCH($A52,DataStreams,0)-1):OFFSET(HOMECELL,MATCH($B$4,DateRange,0)-1,MATCH($A52,DataStreams,0)-1),OFFSET(HOMECELL,MATCH($B$3,DateRange,0)-1,MATCH(BA$6,DataStreams,0)-1):OFFSET(HOMECELL,MATCH($B$4,DateRange,0)-1,MATCH(BA$6,DataStreams,0)-1)),"")</f>
        <v/>
      </c>
      <c r="BB52" s="233" t="str">
        <f ca="1">_xlfn.IFNA(_xlfn.COVARIANCE.S(OFFSET(HOMECELL,MATCH($B$3,DateRange,0)-1,MATCH($A52,DataStreams,0)-1):OFFSET(HOMECELL,MATCH($B$4,DateRange,0)-1,MATCH($A52,DataStreams,0)-1),OFFSET(HOMECELL,MATCH($B$3,DateRange,0)-1,MATCH(BB$6,DataStreams,0)-1):OFFSET(HOMECELL,MATCH($B$4,DateRange,0)-1,MATCH(BB$6,DataStreams,0)-1)),"")</f>
        <v/>
      </c>
      <c r="BC52" s="236"/>
    </row>
    <row r="53" spans="1:55">
      <c r="A53" s="239"/>
      <c r="B53" s="233" t="str">
        <f ca="1">_xlfn.IFNA(_xlfn.COVARIANCE.S(OFFSET(HOMECELL,MATCH($B$3,DateRange,0)-1,MATCH($A53,DataStreams,0)-1):OFFSET(HOMECELL,MATCH($B$4,DateRange,0)-1,MATCH($A53,DataStreams,0)-1),OFFSET(HOMECELL,MATCH($B$3,DateRange,0)-1,MATCH(B$6,DataStreams,0)-1):OFFSET(HOMECELL,MATCH($B$4,DateRange,0)-1,MATCH(B$6,DataStreams,0)-1)),"")</f>
        <v/>
      </c>
      <c r="C53" s="233" t="str">
        <f ca="1">_xlfn.IFNA(_xlfn.COVARIANCE.S(OFFSET(HOMECELL,MATCH($B$3,DateRange,0)-1,MATCH($A53,DataStreams,0)-1):OFFSET(HOMECELL,MATCH($B$4,DateRange,0)-1,MATCH($A53,DataStreams,0)-1),OFFSET(HOMECELL,MATCH($B$3,DateRange,0)-1,MATCH(C$6,DataStreams,0)-1):OFFSET(HOMECELL,MATCH($B$4,DateRange,0)-1,MATCH(C$6,DataStreams,0)-1)),"")</f>
        <v/>
      </c>
      <c r="D53" s="233" t="str">
        <f ca="1">_xlfn.IFNA(_xlfn.COVARIANCE.S(OFFSET(HOMECELL,MATCH($B$3,DateRange,0)-1,MATCH($A53,DataStreams,0)-1):OFFSET(HOMECELL,MATCH($B$4,DateRange,0)-1,MATCH($A53,DataStreams,0)-1),OFFSET(HOMECELL,MATCH($B$3,DateRange,0)-1,MATCH(D$6,DataStreams,0)-1):OFFSET(HOMECELL,MATCH($B$4,DateRange,0)-1,MATCH(D$6,DataStreams,0)-1)),"")</f>
        <v/>
      </c>
      <c r="E53" s="233" t="str">
        <f ca="1">_xlfn.IFNA(_xlfn.COVARIANCE.S(OFFSET(HOMECELL,MATCH($B$3,DateRange,0)-1,MATCH($A53,DataStreams,0)-1):OFFSET(HOMECELL,MATCH($B$4,DateRange,0)-1,MATCH($A53,DataStreams,0)-1),OFFSET(HOMECELL,MATCH($B$3,DateRange,0)-1,MATCH(E$6,DataStreams,0)-1):OFFSET(HOMECELL,MATCH($B$4,DateRange,0)-1,MATCH(E$6,DataStreams,0)-1)),"")</f>
        <v/>
      </c>
      <c r="F53" s="233" t="str">
        <f ca="1">_xlfn.IFNA(_xlfn.COVARIANCE.S(OFFSET(HOMECELL,MATCH($B$3,DateRange,0)-1,MATCH($A53,DataStreams,0)-1):OFFSET(HOMECELL,MATCH($B$4,DateRange,0)-1,MATCH($A53,DataStreams,0)-1),OFFSET(HOMECELL,MATCH($B$3,DateRange,0)-1,MATCH(F$6,DataStreams,0)-1):OFFSET(HOMECELL,MATCH($B$4,DateRange,0)-1,MATCH(F$6,DataStreams,0)-1)),"")</f>
        <v/>
      </c>
      <c r="G53" s="233" t="str">
        <f ca="1">_xlfn.IFNA(_xlfn.COVARIANCE.S(OFFSET(HOMECELL,MATCH($B$3,DateRange,0)-1,MATCH($A53,DataStreams,0)-1):OFFSET(HOMECELL,MATCH($B$4,DateRange,0)-1,MATCH($A53,DataStreams,0)-1),OFFSET(HOMECELL,MATCH($B$3,DateRange,0)-1,MATCH(G$6,DataStreams,0)-1):OFFSET(HOMECELL,MATCH($B$4,DateRange,0)-1,MATCH(G$6,DataStreams,0)-1)),"")</f>
        <v/>
      </c>
      <c r="H53" s="233" t="str">
        <f ca="1">_xlfn.IFNA(_xlfn.COVARIANCE.S(OFFSET(HOMECELL,MATCH($B$3,DateRange,0)-1,MATCH($A53,DataStreams,0)-1):OFFSET(HOMECELL,MATCH($B$4,DateRange,0)-1,MATCH($A53,DataStreams,0)-1),OFFSET(HOMECELL,MATCH($B$3,DateRange,0)-1,MATCH(H$6,DataStreams,0)-1):OFFSET(HOMECELL,MATCH($B$4,DateRange,0)-1,MATCH(H$6,DataStreams,0)-1)),"")</f>
        <v/>
      </c>
      <c r="I53" s="233" t="str">
        <f ca="1">_xlfn.IFNA(_xlfn.COVARIANCE.S(OFFSET(HOMECELL,MATCH($B$3,DateRange,0)-1,MATCH($A53,DataStreams,0)-1):OFFSET(HOMECELL,MATCH($B$4,DateRange,0)-1,MATCH($A53,DataStreams,0)-1),OFFSET(HOMECELL,MATCH($B$3,DateRange,0)-1,MATCH(I$6,DataStreams,0)-1):OFFSET(HOMECELL,MATCH($B$4,DateRange,0)-1,MATCH(I$6,DataStreams,0)-1)),"")</f>
        <v/>
      </c>
      <c r="J53" s="233" t="str">
        <f ca="1">_xlfn.IFNA(_xlfn.COVARIANCE.S(OFFSET(HOMECELL,MATCH($B$3,DateRange,0)-1,MATCH($A53,DataStreams,0)-1):OFFSET(HOMECELL,MATCH($B$4,DateRange,0)-1,MATCH($A53,DataStreams,0)-1),OFFSET(HOMECELL,MATCH($B$3,DateRange,0)-1,MATCH(J$6,DataStreams,0)-1):OFFSET(HOMECELL,MATCH($B$4,DateRange,0)-1,MATCH(J$6,DataStreams,0)-1)),"")</f>
        <v/>
      </c>
      <c r="K53" s="233" t="str">
        <f ca="1">_xlfn.IFNA(_xlfn.COVARIANCE.S(OFFSET(HOMECELL,MATCH($B$3,DateRange,0)-1,MATCH($A53,DataStreams,0)-1):OFFSET(HOMECELL,MATCH($B$4,DateRange,0)-1,MATCH($A53,DataStreams,0)-1),OFFSET(HOMECELL,MATCH($B$3,DateRange,0)-1,MATCH(K$6,DataStreams,0)-1):OFFSET(HOMECELL,MATCH($B$4,DateRange,0)-1,MATCH(K$6,DataStreams,0)-1)),"")</f>
        <v/>
      </c>
      <c r="L53" s="233" t="str">
        <f ca="1">_xlfn.IFNA(_xlfn.COVARIANCE.S(OFFSET(HOMECELL,MATCH($B$3,DateRange,0)-1,MATCH($A53,DataStreams,0)-1):OFFSET(HOMECELL,MATCH($B$4,DateRange,0)-1,MATCH($A53,DataStreams,0)-1),OFFSET(HOMECELL,MATCH($B$3,DateRange,0)-1,MATCH(L$6,DataStreams,0)-1):OFFSET(HOMECELL,MATCH($B$4,DateRange,0)-1,MATCH(L$6,DataStreams,0)-1)),"")</f>
        <v/>
      </c>
      <c r="M53" s="233" t="str">
        <f ca="1">_xlfn.IFNA(_xlfn.COVARIANCE.S(OFFSET(HOMECELL,MATCH($B$3,DateRange,0)-1,MATCH($A53,DataStreams,0)-1):OFFSET(HOMECELL,MATCH($B$4,DateRange,0)-1,MATCH($A53,DataStreams,0)-1),OFFSET(HOMECELL,MATCH($B$3,DateRange,0)-1,MATCH(M$6,DataStreams,0)-1):OFFSET(HOMECELL,MATCH($B$4,DateRange,0)-1,MATCH(M$6,DataStreams,0)-1)),"")</f>
        <v/>
      </c>
      <c r="N53" s="233" t="str">
        <f ca="1">_xlfn.IFNA(_xlfn.COVARIANCE.S(OFFSET(HOMECELL,MATCH($B$3,DateRange,0)-1,MATCH($A53,DataStreams,0)-1):OFFSET(HOMECELL,MATCH($B$4,DateRange,0)-1,MATCH($A53,DataStreams,0)-1),OFFSET(HOMECELL,MATCH($B$3,DateRange,0)-1,MATCH(N$6,DataStreams,0)-1):OFFSET(HOMECELL,MATCH($B$4,DateRange,0)-1,MATCH(N$6,DataStreams,0)-1)),"")</f>
        <v/>
      </c>
      <c r="O53" s="233" t="str">
        <f ca="1">_xlfn.IFNA(_xlfn.COVARIANCE.S(OFFSET(HOMECELL,MATCH($B$3,DateRange,0)-1,MATCH($A53,DataStreams,0)-1):OFFSET(HOMECELL,MATCH($B$4,DateRange,0)-1,MATCH($A53,DataStreams,0)-1),OFFSET(HOMECELL,MATCH($B$3,DateRange,0)-1,MATCH(O$6,DataStreams,0)-1):OFFSET(HOMECELL,MATCH($B$4,DateRange,0)-1,MATCH(O$6,DataStreams,0)-1)),"")</f>
        <v/>
      </c>
      <c r="P53" s="233" t="str">
        <f ca="1">_xlfn.IFNA(_xlfn.COVARIANCE.S(OFFSET(HOMECELL,MATCH($B$3,DateRange,0)-1,MATCH($A53,DataStreams,0)-1):OFFSET(HOMECELL,MATCH($B$4,DateRange,0)-1,MATCH($A53,DataStreams,0)-1),OFFSET(HOMECELL,MATCH($B$3,DateRange,0)-1,MATCH(P$6,DataStreams,0)-1):OFFSET(HOMECELL,MATCH($B$4,DateRange,0)-1,MATCH(P$6,DataStreams,0)-1)),"")</f>
        <v/>
      </c>
      <c r="Q53" s="233" t="str">
        <f ca="1">_xlfn.IFNA(_xlfn.COVARIANCE.S(OFFSET(HOMECELL,MATCH($B$3,DateRange,0)-1,MATCH($A53,DataStreams,0)-1):OFFSET(HOMECELL,MATCH($B$4,DateRange,0)-1,MATCH($A53,DataStreams,0)-1),OFFSET(HOMECELL,MATCH($B$3,DateRange,0)-1,MATCH(Q$6,DataStreams,0)-1):OFFSET(HOMECELL,MATCH($B$4,DateRange,0)-1,MATCH(Q$6,DataStreams,0)-1)),"")</f>
        <v/>
      </c>
      <c r="R53" s="233" t="str">
        <f ca="1">_xlfn.IFNA(_xlfn.COVARIANCE.S(OFFSET(HOMECELL,MATCH($B$3,DateRange,0)-1,MATCH($A53,DataStreams,0)-1):OFFSET(HOMECELL,MATCH($B$4,DateRange,0)-1,MATCH($A53,DataStreams,0)-1),OFFSET(HOMECELL,MATCH($B$3,DateRange,0)-1,MATCH(R$6,DataStreams,0)-1):OFFSET(HOMECELL,MATCH($B$4,DateRange,0)-1,MATCH(R$6,DataStreams,0)-1)),"")</f>
        <v/>
      </c>
      <c r="S53" s="233" t="str">
        <f ca="1">_xlfn.IFNA(_xlfn.COVARIANCE.S(OFFSET(HOMECELL,MATCH($B$3,DateRange,0)-1,MATCH($A53,DataStreams,0)-1):OFFSET(HOMECELL,MATCH($B$4,DateRange,0)-1,MATCH($A53,DataStreams,0)-1),OFFSET(HOMECELL,MATCH($B$3,DateRange,0)-1,MATCH(S$6,DataStreams,0)-1):OFFSET(HOMECELL,MATCH($B$4,DateRange,0)-1,MATCH(S$6,DataStreams,0)-1)),"")</f>
        <v/>
      </c>
      <c r="T53" s="233" t="str">
        <f ca="1">_xlfn.IFNA(_xlfn.COVARIANCE.S(OFFSET(HOMECELL,MATCH($B$3,DateRange,0)-1,MATCH($A53,DataStreams,0)-1):OFFSET(HOMECELL,MATCH($B$4,DateRange,0)-1,MATCH($A53,DataStreams,0)-1),OFFSET(HOMECELL,MATCH($B$3,DateRange,0)-1,MATCH(T$6,DataStreams,0)-1):OFFSET(HOMECELL,MATCH($B$4,DateRange,0)-1,MATCH(T$6,DataStreams,0)-1)),"")</f>
        <v/>
      </c>
      <c r="U53" s="233" t="str">
        <f ca="1">_xlfn.IFNA(_xlfn.COVARIANCE.S(OFFSET(HOMECELL,MATCH($B$3,DateRange,0)-1,MATCH($A53,DataStreams,0)-1):OFFSET(HOMECELL,MATCH($B$4,DateRange,0)-1,MATCH($A53,DataStreams,0)-1),OFFSET(HOMECELL,MATCH($B$3,DateRange,0)-1,MATCH(U$6,DataStreams,0)-1):OFFSET(HOMECELL,MATCH($B$4,DateRange,0)-1,MATCH(U$6,DataStreams,0)-1)),"")</f>
        <v/>
      </c>
      <c r="V53" s="233" t="str">
        <f ca="1">_xlfn.IFNA(_xlfn.COVARIANCE.S(OFFSET(HOMECELL,MATCH($B$3,DateRange,0)-1,MATCH($A53,DataStreams,0)-1):OFFSET(HOMECELL,MATCH($B$4,DateRange,0)-1,MATCH($A53,DataStreams,0)-1),OFFSET(HOMECELL,MATCH($B$3,DateRange,0)-1,MATCH(V$6,DataStreams,0)-1):OFFSET(HOMECELL,MATCH($B$4,DateRange,0)-1,MATCH(V$6,DataStreams,0)-1)),"")</f>
        <v/>
      </c>
      <c r="W53" s="233" t="str">
        <f ca="1">_xlfn.IFNA(_xlfn.COVARIANCE.S(OFFSET(HOMECELL,MATCH($B$3,DateRange,0)-1,MATCH($A53,DataStreams,0)-1):OFFSET(HOMECELL,MATCH($B$4,DateRange,0)-1,MATCH($A53,DataStreams,0)-1),OFFSET(HOMECELL,MATCH($B$3,DateRange,0)-1,MATCH(W$6,DataStreams,0)-1):OFFSET(HOMECELL,MATCH($B$4,DateRange,0)-1,MATCH(W$6,DataStreams,0)-1)),"")</f>
        <v/>
      </c>
      <c r="X53" s="233" t="str">
        <f ca="1">_xlfn.IFNA(_xlfn.COVARIANCE.S(OFFSET(HOMECELL,MATCH($B$3,DateRange,0)-1,MATCH($A53,DataStreams,0)-1):OFFSET(HOMECELL,MATCH($B$4,DateRange,0)-1,MATCH($A53,DataStreams,0)-1),OFFSET(HOMECELL,MATCH($B$3,DateRange,0)-1,MATCH(X$6,DataStreams,0)-1):OFFSET(HOMECELL,MATCH($B$4,DateRange,0)-1,MATCH(X$6,DataStreams,0)-1)),"")</f>
        <v/>
      </c>
      <c r="Y53" s="233" t="str">
        <f ca="1">_xlfn.IFNA(_xlfn.COVARIANCE.S(OFFSET(HOMECELL,MATCH($B$3,DateRange,0)-1,MATCH($A53,DataStreams,0)-1):OFFSET(HOMECELL,MATCH($B$4,DateRange,0)-1,MATCH($A53,DataStreams,0)-1),OFFSET(HOMECELL,MATCH($B$3,DateRange,0)-1,MATCH(Y$6,DataStreams,0)-1):OFFSET(HOMECELL,MATCH($B$4,DateRange,0)-1,MATCH(Y$6,DataStreams,0)-1)),"")</f>
        <v/>
      </c>
      <c r="Z53" s="233" t="str">
        <f ca="1">_xlfn.IFNA(_xlfn.COVARIANCE.S(OFFSET(HOMECELL,MATCH($B$3,DateRange,0)-1,MATCH($A53,DataStreams,0)-1):OFFSET(HOMECELL,MATCH($B$4,DateRange,0)-1,MATCH($A53,DataStreams,0)-1),OFFSET(HOMECELL,MATCH($B$3,DateRange,0)-1,MATCH(Z$6,DataStreams,0)-1):OFFSET(HOMECELL,MATCH($B$4,DateRange,0)-1,MATCH(Z$6,DataStreams,0)-1)),"")</f>
        <v/>
      </c>
      <c r="AA53" s="233" t="str">
        <f ca="1">_xlfn.IFNA(_xlfn.COVARIANCE.S(OFFSET(HOMECELL,MATCH($B$3,DateRange,0)-1,MATCH($A53,DataStreams,0)-1):OFFSET(HOMECELL,MATCH($B$4,DateRange,0)-1,MATCH($A53,DataStreams,0)-1),OFFSET(HOMECELL,MATCH($B$3,DateRange,0)-1,MATCH(AA$6,DataStreams,0)-1):OFFSET(HOMECELL,MATCH($B$4,DateRange,0)-1,MATCH(AA$6,DataStreams,0)-1)),"")</f>
        <v/>
      </c>
      <c r="AB53" s="233" t="str">
        <f ca="1">_xlfn.IFNA(_xlfn.COVARIANCE.S(OFFSET(HOMECELL,MATCH($B$3,DateRange,0)-1,MATCH($A53,DataStreams,0)-1):OFFSET(HOMECELL,MATCH($B$4,DateRange,0)-1,MATCH($A53,DataStreams,0)-1),OFFSET(HOMECELL,MATCH($B$3,DateRange,0)-1,MATCH(AB$6,DataStreams,0)-1):OFFSET(HOMECELL,MATCH($B$4,DateRange,0)-1,MATCH(AB$6,DataStreams,0)-1)),"")</f>
        <v/>
      </c>
      <c r="AC53" s="233" t="str">
        <f ca="1">_xlfn.IFNA(_xlfn.COVARIANCE.S(OFFSET(HOMECELL,MATCH($B$3,DateRange,0)-1,MATCH($A53,DataStreams,0)-1):OFFSET(HOMECELL,MATCH($B$4,DateRange,0)-1,MATCH($A53,DataStreams,0)-1),OFFSET(HOMECELL,MATCH($B$3,DateRange,0)-1,MATCH(AC$6,DataStreams,0)-1):OFFSET(HOMECELL,MATCH($B$4,DateRange,0)-1,MATCH(AC$6,DataStreams,0)-1)),"")</f>
        <v/>
      </c>
      <c r="AD53" s="233" t="str">
        <f ca="1">_xlfn.IFNA(_xlfn.COVARIANCE.S(OFFSET(HOMECELL,MATCH($B$3,DateRange,0)-1,MATCH($A53,DataStreams,0)-1):OFFSET(HOMECELL,MATCH($B$4,DateRange,0)-1,MATCH($A53,DataStreams,0)-1),OFFSET(HOMECELL,MATCH($B$3,DateRange,0)-1,MATCH(AD$6,DataStreams,0)-1):OFFSET(HOMECELL,MATCH($B$4,DateRange,0)-1,MATCH(AD$6,DataStreams,0)-1)),"")</f>
        <v/>
      </c>
      <c r="AE53" s="233" t="str">
        <f ca="1">_xlfn.IFNA(_xlfn.COVARIANCE.S(OFFSET(HOMECELL,MATCH($B$3,DateRange,0)-1,MATCH($A53,DataStreams,0)-1):OFFSET(HOMECELL,MATCH($B$4,DateRange,0)-1,MATCH($A53,DataStreams,0)-1),OFFSET(HOMECELL,MATCH($B$3,DateRange,0)-1,MATCH(AE$6,DataStreams,0)-1):OFFSET(HOMECELL,MATCH($B$4,DateRange,0)-1,MATCH(AE$6,DataStreams,0)-1)),"")</f>
        <v/>
      </c>
      <c r="AF53" s="233" t="str">
        <f ca="1">_xlfn.IFNA(_xlfn.COVARIANCE.S(OFFSET(HOMECELL,MATCH($B$3,DateRange,0)-1,MATCH($A53,DataStreams,0)-1):OFFSET(HOMECELL,MATCH($B$4,DateRange,0)-1,MATCH($A53,DataStreams,0)-1),OFFSET(HOMECELL,MATCH($B$3,DateRange,0)-1,MATCH(AF$6,DataStreams,0)-1):OFFSET(HOMECELL,MATCH($B$4,DateRange,0)-1,MATCH(AF$6,DataStreams,0)-1)),"")</f>
        <v/>
      </c>
      <c r="AG53" s="233" t="str">
        <f ca="1">_xlfn.IFNA(_xlfn.COVARIANCE.S(OFFSET(HOMECELL,MATCH($B$3,DateRange,0)-1,MATCH($A53,DataStreams,0)-1):OFFSET(HOMECELL,MATCH($B$4,DateRange,0)-1,MATCH($A53,DataStreams,0)-1),OFFSET(HOMECELL,MATCH($B$3,DateRange,0)-1,MATCH(AG$6,DataStreams,0)-1):OFFSET(HOMECELL,MATCH($B$4,DateRange,0)-1,MATCH(AG$6,DataStreams,0)-1)),"")</f>
        <v/>
      </c>
      <c r="AH53" s="233" t="str">
        <f ca="1">_xlfn.IFNA(_xlfn.COVARIANCE.S(OFFSET(HOMECELL,MATCH($B$3,DateRange,0)-1,MATCH($A53,DataStreams,0)-1):OFFSET(HOMECELL,MATCH($B$4,DateRange,0)-1,MATCH($A53,DataStreams,0)-1),OFFSET(HOMECELL,MATCH($B$3,DateRange,0)-1,MATCH(AH$6,DataStreams,0)-1):OFFSET(HOMECELL,MATCH($B$4,DateRange,0)-1,MATCH(AH$6,DataStreams,0)-1)),"")</f>
        <v/>
      </c>
      <c r="AI53" s="233" t="str">
        <f ca="1">_xlfn.IFNA(_xlfn.COVARIANCE.S(OFFSET(HOMECELL,MATCH($B$3,DateRange,0)-1,MATCH($A53,DataStreams,0)-1):OFFSET(HOMECELL,MATCH($B$4,DateRange,0)-1,MATCH($A53,DataStreams,0)-1),OFFSET(HOMECELL,MATCH($B$3,DateRange,0)-1,MATCH(AI$6,DataStreams,0)-1):OFFSET(HOMECELL,MATCH($B$4,DateRange,0)-1,MATCH(AI$6,DataStreams,0)-1)),"")</f>
        <v/>
      </c>
      <c r="AJ53" s="233" t="str">
        <f ca="1">_xlfn.IFNA(_xlfn.COVARIANCE.S(OFFSET(HOMECELL,MATCH($B$3,DateRange,0)-1,MATCH($A53,DataStreams,0)-1):OFFSET(HOMECELL,MATCH($B$4,DateRange,0)-1,MATCH($A53,DataStreams,0)-1),OFFSET(HOMECELL,MATCH($B$3,DateRange,0)-1,MATCH(AJ$6,DataStreams,0)-1):OFFSET(HOMECELL,MATCH($B$4,DateRange,0)-1,MATCH(AJ$6,DataStreams,0)-1)),"")</f>
        <v/>
      </c>
      <c r="AK53" s="233" t="str">
        <f ca="1">_xlfn.IFNA(_xlfn.COVARIANCE.S(OFFSET(HOMECELL,MATCH($B$3,DateRange,0)-1,MATCH($A53,DataStreams,0)-1):OFFSET(HOMECELL,MATCH($B$4,DateRange,0)-1,MATCH($A53,DataStreams,0)-1),OFFSET(HOMECELL,MATCH($B$3,DateRange,0)-1,MATCH(AK$6,DataStreams,0)-1):OFFSET(HOMECELL,MATCH($B$4,DateRange,0)-1,MATCH(AK$6,DataStreams,0)-1)),"")</f>
        <v/>
      </c>
      <c r="AL53" s="233" t="str">
        <f ca="1">_xlfn.IFNA(_xlfn.COVARIANCE.S(OFFSET(HOMECELL,MATCH($B$3,DateRange,0)-1,MATCH($A53,DataStreams,0)-1):OFFSET(HOMECELL,MATCH($B$4,DateRange,0)-1,MATCH($A53,DataStreams,0)-1),OFFSET(HOMECELL,MATCH($B$3,DateRange,0)-1,MATCH(AL$6,DataStreams,0)-1):OFFSET(HOMECELL,MATCH($B$4,DateRange,0)-1,MATCH(AL$6,DataStreams,0)-1)),"")</f>
        <v/>
      </c>
      <c r="AM53" s="233" t="str">
        <f ca="1">_xlfn.IFNA(_xlfn.COVARIANCE.S(OFFSET(HOMECELL,MATCH($B$3,DateRange,0)-1,MATCH($A53,DataStreams,0)-1):OFFSET(HOMECELL,MATCH($B$4,DateRange,0)-1,MATCH($A53,DataStreams,0)-1),OFFSET(HOMECELL,MATCH($B$3,DateRange,0)-1,MATCH(AM$6,DataStreams,0)-1):OFFSET(HOMECELL,MATCH($B$4,DateRange,0)-1,MATCH(AM$6,DataStreams,0)-1)),"")</f>
        <v/>
      </c>
      <c r="AN53" s="233" t="str">
        <f ca="1">_xlfn.IFNA(_xlfn.COVARIANCE.S(OFFSET(HOMECELL,MATCH($B$3,DateRange,0)-1,MATCH($A53,DataStreams,0)-1):OFFSET(HOMECELL,MATCH($B$4,DateRange,0)-1,MATCH($A53,DataStreams,0)-1),OFFSET(HOMECELL,MATCH($B$3,DateRange,0)-1,MATCH(AN$6,DataStreams,0)-1):OFFSET(HOMECELL,MATCH($B$4,DateRange,0)-1,MATCH(AN$6,DataStreams,0)-1)),"")</f>
        <v/>
      </c>
      <c r="AO53" s="233" t="str">
        <f ca="1">_xlfn.IFNA(_xlfn.COVARIANCE.S(OFFSET(HOMECELL,MATCH($B$3,DateRange,0)-1,MATCH($A53,DataStreams,0)-1):OFFSET(HOMECELL,MATCH($B$4,DateRange,0)-1,MATCH($A53,DataStreams,0)-1),OFFSET(HOMECELL,MATCH($B$3,DateRange,0)-1,MATCH(AO$6,DataStreams,0)-1):OFFSET(HOMECELL,MATCH($B$4,DateRange,0)-1,MATCH(AO$6,DataStreams,0)-1)),"")</f>
        <v/>
      </c>
      <c r="AP53" s="233" t="str">
        <f ca="1">_xlfn.IFNA(_xlfn.COVARIANCE.S(OFFSET(HOMECELL,MATCH($B$3,DateRange,0)-1,MATCH($A53,DataStreams,0)-1):OFFSET(HOMECELL,MATCH($B$4,DateRange,0)-1,MATCH($A53,DataStreams,0)-1),OFFSET(HOMECELL,MATCH($B$3,DateRange,0)-1,MATCH(AP$6,DataStreams,0)-1):OFFSET(HOMECELL,MATCH($B$4,DateRange,0)-1,MATCH(AP$6,DataStreams,0)-1)),"")</f>
        <v/>
      </c>
      <c r="AQ53" s="233" t="str">
        <f ca="1">_xlfn.IFNA(_xlfn.COVARIANCE.S(OFFSET(HOMECELL,MATCH($B$3,DateRange,0)-1,MATCH($A53,DataStreams,0)-1):OFFSET(HOMECELL,MATCH($B$4,DateRange,0)-1,MATCH($A53,DataStreams,0)-1),OFFSET(HOMECELL,MATCH($B$3,DateRange,0)-1,MATCH(AQ$6,DataStreams,0)-1):OFFSET(HOMECELL,MATCH($B$4,DateRange,0)-1,MATCH(AQ$6,DataStreams,0)-1)),"")</f>
        <v/>
      </c>
      <c r="AR53" s="233" t="str">
        <f ca="1">_xlfn.IFNA(_xlfn.COVARIANCE.S(OFFSET(HOMECELL,MATCH($B$3,DateRange,0)-1,MATCH($A53,DataStreams,0)-1):OFFSET(HOMECELL,MATCH($B$4,DateRange,0)-1,MATCH($A53,DataStreams,0)-1),OFFSET(HOMECELL,MATCH($B$3,DateRange,0)-1,MATCH(AR$6,DataStreams,0)-1):OFFSET(HOMECELL,MATCH($B$4,DateRange,0)-1,MATCH(AR$6,DataStreams,0)-1)),"")</f>
        <v/>
      </c>
      <c r="AS53" s="233" t="str">
        <f ca="1">_xlfn.IFNA(_xlfn.COVARIANCE.S(OFFSET(HOMECELL,MATCH($B$3,DateRange,0)-1,MATCH($A53,DataStreams,0)-1):OFFSET(HOMECELL,MATCH($B$4,DateRange,0)-1,MATCH($A53,DataStreams,0)-1),OFFSET(HOMECELL,MATCH($B$3,DateRange,0)-1,MATCH(AS$6,DataStreams,0)-1):OFFSET(HOMECELL,MATCH($B$4,DateRange,0)-1,MATCH(AS$6,DataStreams,0)-1)),"")</f>
        <v/>
      </c>
      <c r="AT53" s="233" t="str">
        <f ca="1">_xlfn.IFNA(_xlfn.COVARIANCE.S(OFFSET(HOMECELL,MATCH($B$3,DateRange,0)-1,MATCH($A53,DataStreams,0)-1):OFFSET(HOMECELL,MATCH($B$4,DateRange,0)-1,MATCH($A53,DataStreams,0)-1),OFFSET(HOMECELL,MATCH($B$3,DateRange,0)-1,MATCH(AT$6,DataStreams,0)-1):OFFSET(HOMECELL,MATCH($B$4,DateRange,0)-1,MATCH(AT$6,DataStreams,0)-1)),"")</f>
        <v/>
      </c>
      <c r="AU53" s="233" t="str">
        <f ca="1">_xlfn.IFNA(_xlfn.COVARIANCE.S(OFFSET(HOMECELL,MATCH($B$3,DateRange,0)-1,MATCH($A53,DataStreams,0)-1):OFFSET(HOMECELL,MATCH($B$4,DateRange,0)-1,MATCH($A53,DataStreams,0)-1),OFFSET(HOMECELL,MATCH($B$3,DateRange,0)-1,MATCH(AU$6,DataStreams,0)-1):OFFSET(HOMECELL,MATCH($B$4,DateRange,0)-1,MATCH(AU$6,DataStreams,0)-1)),"")</f>
        <v/>
      </c>
      <c r="AV53" s="233" t="str">
        <f ca="1">_xlfn.IFNA(_xlfn.COVARIANCE.S(OFFSET(HOMECELL,MATCH($B$3,DateRange,0)-1,MATCH($A53,DataStreams,0)-1):OFFSET(HOMECELL,MATCH($B$4,DateRange,0)-1,MATCH($A53,DataStreams,0)-1),OFFSET(HOMECELL,MATCH($B$3,DateRange,0)-1,MATCH(AV$6,DataStreams,0)-1):OFFSET(HOMECELL,MATCH($B$4,DateRange,0)-1,MATCH(AV$6,DataStreams,0)-1)),"")</f>
        <v/>
      </c>
      <c r="AW53" s="233" t="str">
        <f ca="1">_xlfn.IFNA(_xlfn.COVARIANCE.S(OFFSET(HOMECELL,MATCH($B$3,DateRange,0)-1,MATCH($A53,DataStreams,0)-1):OFFSET(HOMECELL,MATCH($B$4,DateRange,0)-1,MATCH($A53,DataStreams,0)-1),OFFSET(HOMECELL,MATCH($B$3,DateRange,0)-1,MATCH(AW$6,DataStreams,0)-1):OFFSET(HOMECELL,MATCH($B$4,DateRange,0)-1,MATCH(AW$6,DataStreams,0)-1)),"")</f>
        <v/>
      </c>
      <c r="AX53" s="233" t="str">
        <f ca="1">_xlfn.IFNA(_xlfn.COVARIANCE.S(OFFSET(HOMECELL,MATCH($B$3,DateRange,0)-1,MATCH($A53,DataStreams,0)-1):OFFSET(HOMECELL,MATCH($B$4,DateRange,0)-1,MATCH($A53,DataStreams,0)-1),OFFSET(HOMECELL,MATCH($B$3,DateRange,0)-1,MATCH(AX$6,DataStreams,0)-1):OFFSET(HOMECELL,MATCH($B$4,DateRange,0)-1,MATCH(AX$6,DataStreams,0)-1)),"")</f>
        <v/>
      </c>
      <c r="AY53" s="233" t="str">
        <f ca="1">_xlfn.IFNA(_xlfn.COVARIANCE.S(OFFSET(HOMECELL,MATCH($B$3,DateRange,0)-1,MATCH($A53,DataStreams,0)-1):OFFSET(HOMECELL,MATCH($B$4,DateRange,0)-1,MATCH($A53,DataStreams,0)-1),OFFSET(HOMECELL,MATCH($B$3,DateRange,0)-1,MATCH(AY$6,DataStreams,0)-1):OFFSET(HOMECELL,MATCH($B$4,DateRange,0)-1,MATCH(AY$6,DataStreams,0)-1)),"")</f>
        <v/>
      </c>
      <c r="AZ53" s="233" t="str">
        <f ca="1">_xlfn.IFNA(_xlfn.COVARIANCE.S(OFFSET(HOMECELL,MATCH($B$3,DateRange,0)-1,MATCH($A53,DataStreams,0)-1):OFFSET(HOMECELL,MATCH($B$4,DateRange,0)-1,MATCH($A53,DataStreams,0)-1),OFFSET(HOMECELL,MATCH($B$3,DateRange,0)-1,MATCH(AZ$6,DataStreams,0)-1):OFFSET(HOMECELL,MATCH($B$4,DateRange,0)-1,MATCH(AZ$6,DataStreams,0)-1)),"")</f>
        <v/>
      </c>
      <c r="BA53" s="233" t="str">
        <f ca="1">_xlfn.IFNA(_xlfn.COVARIANCE.S(OFFSET(HOMECELL,MATCH($B$3,DateRange,0)-1,MATCH($A53,DataStreams,0)-1):OFFSET(HOMECELL,MATCH($B$4,DateRange,0)-1,MATCH($A53,DataStreams,0)-1),OFFSET(HOMECELL,MATCH($B$3,DateRange,0)-1,MATCH(BA$6,DataStreams,0)-1):OFFSET(HOMECELL,MATCH($B$4,DateRange,0)-1,MATCH(BA$6,DataStreams,0)-1)),"")</f>
        <v/>
      </c>
      <c r="BB53" s="233" t="str">
        <f ca="1">_xlfn.IFNA(_xlfn.COVARIANCE.S(OFFSET(HOMECELL,MATCH($B$3,DateRange,0)-1,MATCH($A53,DataStreams,0)-1):OFFSET(HOMECELL,MATCH($B$4,DateRange,0)-1,MATCH($A53,DataStreams,0)-1),OFFSET(HOMECELL,MATCH($B$3,DateRange,0)-1,MATCH(BB$6,DataStreams,0)-1):OFFSET(HOMECELL,MATCH($B$4,DateRange,0)-1,MATCH(BB$6,DataStreams,0)-1)),"")</f>
        <v/>
      </c>
      <c r="BC53" s="236"/>
    </row>
    <row r="54" spans="1:55">
      <c r="A54" s="239"/>
      <c r="B54" s="233" t="str">
        <f ca="1">_xlfn.IFNA(_xlfn.COVARIANCE.S(OFFSET(HOMECELL,MATCH($B$3,DateRange,0)-1,MATCH($A54,DataStreams,0)-1):OFFSET(HOMECELL,MATCH($B$4,DateRange,0)-1,MATCH($A54,DataStreams,0)-1),OFFSET(HOMECELL,MATCH($B$3,DateRange,0)-1,MATCH(B$6,DataStreams,0)-1):OFFSET(HOMECELL,MATCH($B$4,DateRange,0)-1,MATCH(B$6,DataStreams,0)-1)),"")</f>
        <v/>
      </c>
      <c r="C54" s="233" t="str">
        <f ca="1">_xlfn.IFNA(_xlfn.COVARIANCE.S(OFFSET(HOMECELL,MATCH($B$3,DateRange,0)-1,MATCH($A54,DataStreams,0)-1):OFFSET(HOMECELL,MATCH($B$4,DateRange,0)-1,MATCH($A54,DataStreams,0)-1),OFFSET(HOMECELL,MATCH($B$3,DateRange,0)-1,MATCH(C$6,DataStreams,0)-1):OFFSET(HOMECELL,MATCH($B$4,DateRange,0)-1,MATCH(C$6,DataStreams,0)-1)),"")</f>
        <v/>
      </c>
      <c r="D54" s="233" t="str">
        <f ca="1">_xlfn.IFNA(_xlfn.COVARIANCE.S(OFFSET(HOMECELL,MATCH($B$3,DateRange,0)-1,MATCH($A54,DataStreams,0)-1):OFFSET(HOMECELL,MATCH($B$4,DateRange,0)-1,MATCH($A54,DataStreams,0)-1),OFFSET(HOMECELL,MATCH($B$3,DateRange,0)-1,MATCH(D$6,DataStreams,0)-1):OFFSET(HOMECELL,MATCH($B$4,DateRange,0)-1,MATCH(D$6,DataStreams,0)-1)),"")</f>
        <v/>
      </c>
      <c r="E54" s="233" t="str">
        <f ca="1">_xlfn.IFNA(_xlfn.COVARIANCE.S(OFFSET(HOMECELL,MATCH($B$3,DateRange,0)-1,MATCH($A54,DataStreams,0)-1):OFFSET(HOMECELL,MATCH($B$4,DateRange,0)-1,MATCH($A54,DataStreams,0)-1),OFFSET(HOMECELL,MATCH($B$3,DateRange,0)-1,MATCH(E$6,DataStreams,0)-1):OFFSET(HOMECELL,MATCH($B$4,DateRange,0)-1,MATCH(E$6,DataStreams,0)-1)),"")</f>
        <v/>
      </c>
      <c r="F54" s="233" t="str">
        <f ca="1">_xlfn.IFNA(_xlfn.COVARIANCE.S(OFFSET(HOMECELL,MATCH($B$3,DateRange,0)-1,MATCH($A54,DataStreams,0)-1):OFFSET(HOMECELL,MATCH($B$4,DateRange,0)-1,MATCH($A54,DataStreams,0)-1),OFFSET(HOMECELL,MATCH($B$3,DateRange,0)-1,MATCH(F$6,DataStreams,0)-1):OFFSET(HOMECELL,MATCH($B$4,DateRange,0)-1,MATCH(F$6,DataStreams,0)-1)),"")</f>
        <v/>
      </c>
      <c r="G54" s="233" t="str">
        <f ca="1">_xlfn.IFNA(_xlfn.COVARIANCE.S(OFFSET(HOMECELL,MATCH($B$3,DateRange,0)-1,MATCH($A54,DataStreams,0)-1):OFFSET(HOMECELL,MATCH($B$4,DateRange,0)-1,MATCH($A54,DataStreams,0)-1),OFFSET(HOMECELL,MATCH($B$3,DateRange,0)-1,MATCH(G$6,DataStreams,0)-1):OFFSET(HOMECELL,MATCH($B$4,DateRange,0)-1,MATCH(G$6,DataStreams,0)-1)),"")</f>
        <v/>
      </c>
      <c r="H54" s="233" t="str">
        <f ca="1">_xlfn.IFNA(_xlfn.COVARIANCE.S(OFFSET(HOMECELL,MATCH($B$3,DateRange,0)-1,MATCH($A54,DataStreams,0)-1):OFFSET(HOMECELL,MATCH($B$4,DateRange,0)-1,MATCH($A54,DataStreams,0)-1),OFFSET(HOMECELL,MATCH($B$3,DateRange,0)-1,MATCH(H$6,DataStreams,0)-1):OFFSET(HOMECELL,MATCH($B$4,DateRange,0)-1,MATCH(H$6,DataStreams,0)-1)),"")</f>
        <v/>
      </c>
      <c r="I54" s="233" t="str">
        <f ca="1">_xlfn.IFNA(_xlfn.COVARIANCE.S(OFFSET(HOMECELL,MATCH($B$3,DateRange,0)-1,MATCH($A54,DataStreams,0)-1):OFFSET(HOMECELL,MATCH($B$4,DateRange,0)-1,MATCH($A54,DataStreams,0)-1),OFFSET(HOMECELL,MATCH($B$3,DateRange,0)-1,MATCH(I$6,DataStreams,0)-1):OFFSET(HOMECELL,MATCH($B$4,DateRange,0)-1,MATCH(I$6,DataStreams,0)-1)),"")</f>
        <v/>
      </c>
      <c r="J54" s="233" t="str">
        <f ca="1">_xlfn.IFNA(_xlfn.COVARIANCE.S(OFFSET(HOMECELL,MATCH($B$3,DateRange,0)-1,MATCH($A54,DataStreams,0)-1):OFFSET(HOMECELL,MATCH($B$4,DateRange,0)-1,MATCH($A54,DataStreams,0)-1),OFFSET(HOMECELL,MATCH($B$3,DateRange,0)-1,MATCH(J$6,DataStreams,0)-1):OFFSET(HOMECELL,MATCH($B$4,DateRange,0)-1,MATCH(J$6,DataStreams,0)-1)),"")</f>
        <v/>
      </c>
      <c r="K54" s="233" t="str">
        <f ca="1">_xlfn.IFNA(_xlfn.COVARIANCE.S(OFFSET(HOMECELL,MATCH($B$3,DateRange,0)-1,MATCH($A54,DataStreams,0)-1):OFFSET(HOMECELL,MATCH($B$4,DateRange,0)-1,MATCH($A54,DataStreams,0)-1),OFFSET(HOMECELL,MATCH($B$3,DateRange,0)-1,MATCH(K$6,DataStreams,0)-1):OFFSET(HOMECELL,MATCH($B$4,DateRange,0)-1,MATCH(K$6,DataStreams,0)-1)),"")</f>
        <v/>
      </c>
      <c r="L54" s="233" t="str">
        <f ca="1">_xlfn.IFNA(_xlfn.COVARIANCE.S(OFFSET(HOMECELL,MATCH($B$3,DateRange,0)-1,MATCH($A54,DataStreams,0)-1):OFFSET(HOMECELL,MATCH($B$4,DateRange,0)-1,MATCH($A54,DataStreams,0)-1),OFFSET(HOMECELL,MATCH($B$3,DateRange,0)-1,MATCH(L$6,DataStreams,0)-1):OFFSET(HOMECELL,MATCH($B$4,DateRange,0)-1,MATCH(L$6,DataStreams,0)-1)),"")</f>
        <v/>
      </c>
      <c r="M54" s="233" t="str">
        <f ca="1">_xlfn.IFNA(_xlfn.COVARIANCE.S(OFFSET(HOMECELL,MATCH($B$3,DateRange,0)-1,MATCH($A54,DataStreams,0)-1):OFFSET(HOMECELL,MATCH($B$4,DateRange,0)-1,MATCH($A54,DataStreams,0)-1),OFFSET(HOMECELL,MATCH($B$3,DateRange,0)-1,MATCH(M$6,DataStreams,0)-1):OFFSET(HOMECELL,MATCH($B$4,DateRange,0)-1,MATCH(M$6,DataStreams,0)-1)),"")</f>
        <v/>
      </c>
      <c r="N54" s="233" t="str">
        <f ca="1">_xlfn.IFNA(_xlfn.COVARIANCE.S(OFFSET(HOMECELL,MATCH($B$3,DateRange,0)-1,MATCH($A54,DataStreams,0)-1):OFFSET(HOMECELL,MATCH($B$4,DateRange,0)-1,MATCH($A54,DataStreams,0)-1),OFFSET(HOMECELL,MATCH($B$3,DateRange,0)-1,MATCH(N$6,DataStreams,0)-1):OFFSET(HOMECELL,MATCH($B$4,DateRange,0)-1,MATCH(N$6,DataStreams,0)-1)),"")</f>
        <v/>
      </c>
      <c r="O54" s="233" t="str">
        <f ca="1">_xlfn.IFNA(_xlfn.COVARIANCE.S(OFFSET(HOMECELL,MATCH($B$3,DateRange,0)-1,MATCH($A54,DataStreams,0)-1):OFFSET(HOMECELL,MATCH($B$4,DateRange,0)-1,MATCH($A54,DataStreams,0)-1),OFFSET(HOMECELL,MATCH($B$3,DateRange,0)-1,MATCH(O$6,DataStreams,0)-1):OFFSET(HOMECELL,MATCH($B$4,DateRange,0)-1,MATCH(O$6,DataStreams,0)-1)),"")</f>
        <v/>
      </c>
      <c r="P54" s="233" t="str">
        <f ca="1">_xlfn.IFNA(_xlfn.COVARIANCE.S(OFFSET(HOMECELL,MATCH($B$3,DateRange,0)-1,MATCH($A54,DataStreams,0)-1):OFFSET(HOMECELL,MATCH($B$4,DateRange,0)-1,MATCH($A54,DataStreams,0)-1),OFFSET(HOMECELL,MATCH($B$3,DateRange,0)-1,MATCH(P$6,DataStreams,0)-1):OFFSET(HOMECELL,MATCH($B$4,DateRange,0)-1,MATCH(P$6,DataStreams,0)-1)),"")</f>
        <v/>
      </c>
      <c r="Q54" s="233" t="str">
        <f ca="1">_xlfn.IFNA(_xlfn.COVARIANCE.S(OFFSET(HOMECELL,MATCH($B$3,DateRange,0)-1,MATCH($A54,DataStreams,0)-1):OFFSET(HOMECELL,MATCH($B$4,DateRange,0)-1,MATCH($A54,DataStreams,0)-1),OFFSET(HOMECELL,MATCH($B$3,DateRange,0)-1,MATCH(Q$6,DataStreams,0)-1):OFFSET(HOMECELL,MATCH($B$4,DateRange,0)-1,MATCH(Q$6,DataStreams,0)-1)),"")</f>
        <v/>
      </c>
      <c r="R54" s="233" t="str">
        <f ca="1">_xlfn.IFNA(_xlfn.COVARIANCE.S(OFFSET(HOMECELL,MATCH($B$3,DateRange,0)-1,MATCH($A54,DataStreams,0)-1):OFFSET(HOMECELL,MATCH($B$4,DateRange,0)-1,MATCH($A54,DataStreams,0)-1),OFFSET(HOMECELL,MATCH($B$3,DateRange,0)-1,MATCH(R$6,DataStreams,0)-1):OFFSET(HOMECELL,MATCH($B$4,DateRange,0)-1,MATCH(R$6,DataStreams,0)-1)),"")</f>
        <v/>
      </c>
      <c r="S54" s="233" t="str">
        <f ca="1">_xlfn.IFNA(_xlfn.COVARIANCE.S(OFFSET(HOMECELL,MATCH($B$3,DateRange,0)-1,MATCH($A54,DataStreams,0)-1):OFFSET(HOMECELL,MATCH($B$4,DateRange,0)-1,MATCH($A54,DataStreams,0)-1),OFFSET(HOMECELL,MATCH($B$3,DateRange,0)-1,MATCH(S$6,DataStreams,0)-1):OFFSET(HOMECELL,MATCH($B$4,DateRange,0)-1,MATCH(S$6,DataStreams,0)-1)),"")</f>
        <v/>
      </c>
      <c r="T54" s="233" t="str">
        <f ca="1">_xlfn.IFNA(_xlfn.COVARIANCE.S(OFFSET(HOMECELL,MATCH($B$3,DateRange,0)-1,MATCH($A54,DataStreams,0)-1):OFFSET(HOMECELL,MATCH($B$4,DateRange,0)-1,MATCH($A54,DataStreams,0)-1),OFFSET(HOMECELL,MATCH($B$3,DateRange,0)-1,MATCH(T$6,DataStreams,0)-1):OFFSET(HOMECELL,MATCH($B$4,DateRange,0)-1,MATCH(T$6,DataStreams,0)-1)),"")</f>
        <v/>
      </c>
      <c r="U54" s="233" t="str">
        <f ca="1">_xlfn.IFNA(_xlfn.COVARIANCE.S(OFFSET(HOMECELL,MATCH($B$3,DateRange,0)-1,MATCH($A54,DataStreams,0)-1):OFFSET(HOMECELL,MATCH($B$4,DateRange,0)-1,MATCH($A54,DataStreams,0)-1),OFFSET(HOMECELL,MATCH($B$3,DateRange,0)-1,MATCH(U$6,DataStreams,0)-1):OFFSET(HOMECELL,MATCH($B$4,DateRange,0)-1,MATCH(U$6,DataStreams,0)-1)),"")</f>
        <v/>
      </c>
      <c r="V54" s="233" t="str">
        <f ca="1">_xlfn.IFNA(_xlfn.COVARIANCE.S(OFFSET(HOMECELL,MATCH($B$3,DateRange,0)-1,MATCH($A54,DataStreams,0)-1):OFFSET(HOMECELL,MATCH($B$4,DateRange,0)-1,MATCH($A54,DataStreams,0)-1),OFFSET(HOMECELL,MATCH($B$3,DateRange,0)-1,MATCH(V$6,DataStreams,0)-1):OFFSET(HOMECELL,MATCH($B$4,DateRange,0)-1,MATCH(V$6,DataStreams,0)-1)),"")</f>
        <v/>
      </c>
      <c r="W54" s="233" t="str">
        <f ca="1">_xlfn.IFNA(_xlfn.COVARIANCE.S(OFFSET(HOMECELL,MATCH($B$3,DateRange,0)-1,MATCH($A54,DataStreams,0)-1):OFFSET(HOMECELL,MATCH($B$4,DateRange,0)-1,MATCH($A54,DataStreams,0)-1),OFFSET(HOMECELL,MATCH($B$3,DateRange,0)-1,MATCH(W$6,DataStreams,0)-1):OFFSET(HOMECELL,MATCH($B$4,DateRange,0)-1,MATCH(W$6,DataStreams,0)-1)),"")</f>
        <v/>
      </c>
      <c r="X54" s="233" t="str">
        <f ca="1">_xlfn.IFNA(_xlfn.COVARIANCE.S(OFFSET(HOMECELL,MATCH($B$3,DateRange,0)-1,MATCH($A54,DataStreams,0)-1):OFFSET(HOMECELL,MATCH($B$4,DateRange,0)-1,MATCH($A54,DataStreams,0)-1),OFFSET(HOMECELL,MATCH($B$3,DateRange,0)-1,MATCH(X$6,DataStreams,0)-1):OFFSET(HOMECELL,MATCH($B$4,DateRange,0)-1,MATCH(X$6,DataStreams,0)-1)),"")</f>
        <v/>
      </c>
      <c r="Y54" s="233" t="str">
        <f ca="1">_xlfn.IFNA(_xlfn.COVARIANCE.S(OFFSET(HOMECELL,MATCH($B$3,DateRange,0)-1,MATCH($A54,DataStreams,0)-1):OFFSET(HOMECELL,MATCH($B$4,DateRange,0)-1,MATCH($A54,DataStreams,0)-1),OFFSET(HOMECELL,MATCH($B$3,DateRange,0)-1,MATCH(Y$6,DataStreams,0)-1):OFFSET(HOMECELL,MATCH($B$4,DateRange,0)-1,MATCH(Y$6,DataStreams,0)-1)),"")</f>
        <v/>
      </c>
      <c r="Z54" s="233" t="str">
        <f ca="1">_xlfn.IFNA(_xlfn.COVARIANCE.S(OFFSET(HOMECELL,MATCH($B$3,DateRange,0)-1,MATCH($A54,DataStreams,0)-1):OFFSET(HOMECELL,MATCH($B$4,DateRange,0)-1,MATCH($A54,DataStreams,0)-1),OFFSET(HOMECELL,MATCH($B$3,DateRange,0)-1,MATCH(Z$6,DataStreams,0)-1):OFFSET(HOMECELL,MATCH($B$4,DateRange,0)-1,MATCH(Z$6,DataStreams,0)-1)),"")</f>
        <v/>
      </c>
      <c r="AA54" s="233" t="str">
        <f ca="1">_xlfn.IFNA(_xlfn.COVARIANCE.S(OFFSET(HOMECELL,MATCH($B$3,DateRange,0)-1,MATCH($A54,DataStreams,0)-1):OFFSET(HOMECELL,MATCH($B$4,DateRange,0)-1,MATCH($A54,DataStreams,0)-1),OFFSET(HOMECELL,MATCH($B$3,DateRange,0)-1,MATCH(AA$6,DataStreams,0)-1):OFFSET(HOMECELL,MATCH($B$4,DateRange,0)-1,MATCH(AA$6,DataStreams,0)-1)),"")</f>
        <v/>
      </c>
      <c r="AB54" s="233" t="str">
        <f ca="1">_xlfn.IFNA(_xlfn.COVARIANCE.S(OFFSET(HOMECELL,MATCH($B$3,DateRange,0)-1,MATCH($A54,DataStreams,0)-1):OFFSET(HOMECELL,MATCH($B$4,DateRange,0)-1,MATCH($A54,DataStreams,0)-1),OFFSET(HOMECELL,MATCH($B$3,DateRange,0)-1,MATCH(AB$6,DataStreams,0)-1):OFFSET(HOMECELL,MATCH($B$4,DateRange,0)-1,MATCH(AB$6,DataStreams,0)-1)),"")</f>
        <v/>
      </c>
      <c r="AC54" s="233" t="str">
        <f ca="1">_xlfn.IFNA(_xlfn.COVARIANCE.S(OFFSET(HOMECELL,MATCH($B$3,DateRange,0)-1,MATCH($A54,DataStreams,0)-1):OFFSET(HOMECELL,MATCH($B$4,DateRange,0)-1,MATCH($A54,DataStreams,0)-1),OFFSET(HOMECELL,MATCH($B$3,DateRange,0)-1,MATCH(AC$6,DataStreams,0)-1):OFFSET(HOMECELL,MATCH($B$4,DateRange,0)-1,MATCH(AC$6,DataStreams,0)-1)),"")</f>
        <v/>
      </c>
      <c r="AD54" s="233" t="str">
        <f ca="1">_xlfn.IFNA(_xlfn.COVARIANCE.S(OFFSET(HOMECELL,MATCH($B$3,DateRange,0)-1,MATCH($A54,DataStreams,0)-1):OFFSET(HOMECELL,MATCH($B$4,DateRange,0)-1,MATCH($A54,DataStreams,0)-1),OFFSET(HOMECELL,MATCH($B$3,DateRange,0)-1,MATCH(AD$6,DataStreams,0)-1):OFFSET(HOMECELL,MATCH($B$4,DateRange,0)-1,MATCH(AD$6,DataStreams,0)-1)),"")</f>
        <v/>
      </c>
      <c r="AE54" s="233" t="str">
        <f ca="1">_xlfn.IFNA(_xlfn.COVARIANCE.S(OFFSET(HOMECELL,MATCH($B$3,DateRange,0)-1,MATCH($A54,DataStreams,0)-1):OFFSET(HOMECELL,MATCH($B$4,DateRange,0)-1,MATCH($A54,DataStreams,0)-1),OFFSET(HOMECELL,MATCH($B$3,DateRange,0)-1,MATCH(AE$6,DataStreams,0)-1):OFFSET(HOMECELL,MATCH($B$4,DateRange,0)-1,MATCH(AE$6,DataStreams,0)-1)),"")</f>
        <v/>
      </c>
      <c r="AF54" s="233" t="str">
        <f ca="1">_xlfn.IFNA(_xlfn.COVARIANCE.S(OFFSET(HOMECELL,MATCH($B$3,DateRange,0)-1,MATCH($A54,DataStreams,0)-1):OFFSET(HOMECELL,MATCH($B$4,DateRange,0)-1,MATCH($A54,DataStreams,0)-1),OFFSET(HOMECELL,MATCH($B$3,DateRange,0)-1,MATCH(AF$6,DataStreams,0)-1):OFFSET(HOMECELL,MATCH($B$4,DateRange,0)-1,MATCH(AF$6,DataStreams,0)-1)),"")</f>
        <v/>
      </c>
      <c r="AG54" s="233" t="str">
        <f ca="1">_xlfn.IFNA(_xlfn.COVARIANCE.S(OFFSET(HOMECELL,MATCH($B$3,DateRange,0)-1,MATCH($A54,DataStreams,0)-1):OFFSET(HOMECELL,MATCH($B$4,DateRange,0)-1,MATCH($A54,DataStreams,0)-1),OFFSET(HOMECELL,MATCH($B$3,DateRange,0)-1,MATCH(AG$6,DataStreams,0)-1):OFFSET(HOMECELL,MATCH($B$4,DateRange,0)-1,MATCH(AG$6,DataStreams,0)-1)),"")</f>
        <v/>
      </c>
      <c r="AH54" s="233" t="str">
        <f ca="1">_xlfn.IFNA(_xlfn.COVARIANCE.S(OFFSET(HOMECELL,MATCH($B$3,DateRange,0)-1,MATCH($A54,DataStreams,0)-1):OFFSET(HOMECELL,MATCH($B$4,DateRange,0)-1,MATCH($A54,DataStreams,0)-1),OFFSET(HOMECELL,MATCH($B$3,DateRange,0)-1,MATCH(AH$6,DataStreams,0)-1):OFFSET(HOMECELL,MATCH($B$4,DateRange,0)-1,MATCH(AH$6,DataStreams,0)-1)),"")</f>
        <v/>
      </c>
      <c r="AI54" s="233" t="str">
        <f ca="1">_xlfn.IFNA(_xlfn.COVARIANCE.S(OFFSET(HOMECELL,MATCH($B$3,DateRange,0)-1,MATCH($A54,DataStreams,0)-1):OFFSET(HOMECELL,MATCH($B$4,DateRange,0)-1,MATCH($A54,DataStreams,0)-1),OFFSET(HOMECELL,MATCH($B$3,DateRange,0)-1,MATCH(AI$6,DataStreams,0)-1):OFFSET(HOMECELL,MATCH($B$4,DateRange,0)-1,MATCH(AI$6,DataStreams,0)-1)),"")</f>
        <v/>
      </c>
      <c r="AJ54" s="233" t="str">
        <f ca="1">_xlfn.IFNA(_xlfn.COVARIANCE.S(OFFSET(HOMECELL,MATCH($B$3,DateRange,0)-1,MATCH($A54,DataStreams,0)-1):OFFSET(HOMECELL,MATCH($B$4,DateRange,0)-1,MATCH($A54,DataStreams,0)-1),OFFSET(HOMECELL,MATCH($B$3,DateRange,0)-1,MATCH(AJ$6,DataStreams,0)-1):OFFSET(HOMECELL,MATCH($B$4,DateRange,0)-1,MATCH(AJ$6,DataStreams,0)-1)),"")</f>
        <v/>
      </c>
      <c r="AK54" s="233" t="str">
        <f ca="1">_xlfn.IFNA(_xlfn.COVARIANCE.S(OFFSET(HOMECELL,MATCH($B$3,DateRange,0)-1,MATCH($A54,DataStreams,0)-1):OFFSET(HOMECELL,MATCH($B$4,DateRange,0)-1,MATCH($A54,DataStreams,0)-1),OFFSET(HOMECELL,MATCH($B$3,DateRange,0)-1,MATCH(AK$6,DataStreams,0)-1):OFFSET(HOMECELL,MATCH($B$4,DateRange,0)-1,MATCH(AK$6,DataStreams,0)-1)),"")</f>
        <v/>
      </c>
      <c r="AL54" s="233" t="str">
        <f ca="1">_xlfn.IFNA(_xlfn.COVARIANCE.S(OFFSET(HOMECELL,MATCH($B$3,DateRange,0)-1,MATCH($A54,DataStreams,0)-1):OFFSET(HOMECELL,MATCH($B$4,DateRange,0)-1,MATCH($A54,DataStreams,0)-1),OFFSET(HOMECELL,MATCH($B$3,DateRange,0)-1,MATCH(AL$6,DataStreams,0)-1):OFFSET(HOMECELL,MATCH($B$4,DateRange,0)-1,MATCH(AL$6,DataStreams,0)-1)),"")</f>
        <v/>
      </c>
      <c r="AM54" s="233" t="str">
        <f ca="1">_xlfn.IFNA(_xlfn.COVARIANCE.S(OFFSET(HOMECELL,MATCH($B$3,DateRange,0)-1,MATCH($A54,DataStreams,0)-1):OFFSET(HOMECELL,MATCH($B$4,DateRange,0)-1,MATCH($A54,DataStreams,0)-1),OFFSET(HOMECELL,MATCH($B$3,DateRange,0)-1,MATCH(AM$6,DataStreams,0)-1):OFFSET(HOMECELL,MATCH($B$4,DateRange,0)-1,MATCH(AM$6,DataStreams,0)-1)),"")</f>
        <v/>
      </c>
      <c r="AN54" s="233" t="str">
        <f ca="1">_xlfn.IFNA(_xlfn.COVARIANCE.S(OFFSET(HOMECELL,MATCH($B$3,DateRange,0)-1,MATCH($A54,DataStreams,0)-1):OFFSET(HOMECELL,MATCH($B$4,DateRange,0)-1,MATCH($A54,DataStreams,0)-1),OFFSET(HOMECELL,MATCH($B$3,DateRange,0)-1,MATCH(AN$6,DataStreams,0)-1):OFFSET(HOMECELL,MATCH($B$4,DateRange,0)-1,MATCH(AN$6,DataStreams,0)-1)),"")</f>
        <v/>
      </c>
      <c r="AO54" s="233" t="str">
        <f ca="1">_xlfn.IFNA(_xlfn.COVARIANCE.S(OFFSET(HOMECELL,MATCH($B$3,DateRange,0)-1,MATCH($A54,DataStreams,0)-1):OFFSET(HOMECELL,MATCH($B$4,DateRange,0)-1,MATCH($A54,DataStreams,0)-1),OFFSET(HOMECELL,MATCH($B$3,DateRange,0)-1,MATCH(AO$6,DataStreams,0)-1):OFFSET(HOMECELL,MATCH($B$4,DateRange,0)-1,MATCH(AO$6,DataStreams,0)-1)),"")</f>
        <v/>
      </c>
      <c r="AP54" s="233" t="str">
        <f ca="1">_xlfn.IFNA(_xlfn.COVARIANCE.S(OFFSET(HOMECELL,MATCH($B$3,DateRange,0)-1,MATCH($A54,DataStreams,0)-1):OFFSET(HOMECELL,MATCH($B$4,DateRange,0)-1,MATCH($A54,DataStreams,0)-1),OFFSET(HOMECELL,MATCH($B$3,DateRange,0)-1,MATCH(AP$6,DataStreams,0)-1):OFFSET(HOMECELL,MATCH($B$4,DateRange,0)-1,MATCH(AP$6,DataStreams,0)-1)),"")</f>
        <v/>
      </c>
      <c r="AQ54" s="233" t="str">
        <f ca="1">_xlfn.IFNA(_xlfn.COVARIANCE.S(OFFSET(HOMECELL,MATCH($B$3,DateRange,0)-1,MATCH($A54,DataStreams,0)-1):OFFSET(HOMECELL,MATCH($B$4,DateRange,0)-1,MATCH($A54,DataStreams,0)-1),OFFSET(HOMECELL,MATCH($B$3,DateRange,0)-1,MATCH(AQ$6,DataStreams,0)-1):OFFSET(HOMECELL,MATCH($B$4,DateRange,0)-1,MATCH(AQ$6,DataStreams,0)-1)),"")</f>
        <v/>
      </c>
      <c r="AR54" s="233" t="str">
        <f ca="1">_xlfn.IFNA(_xlfn.COVARIANCE.S(OFFSET(HOMECELL,MATCH($B$3,DateRange,0)-1,MATCH($A54,DataStreams,0)-1):OFFSET(HOMECELL,MATCH($B$4,DateRange,0)-1,MATCH($A54,DataStreams,0)-1),OFFSET(HOMECELL,MATCH($B$3,DateRange,0)-1,MATCH(AR$6,DataStreams,0)-1):OFFSET(HOMECELL,MATCH($B$4,DateRange,0)-1,MATCH(AR$6,DataStreams,0)-1)),"")</f>
        <v/>
      </c>
      <c r="AS54" s="233" t="str">
        <f ca="1">_xlfn.IFNA(_xlfn.COVARIANCE.S(OFFSET(HOMECELL,MATCH($B$3,DateRange,0)-1,MATCH($A54,DataStreams,0)-1):OFFSET(HOMECELL,MATCH($B$4,DateRange,0)-1,MATCH($A54,DataStreams,0)-1),OFFSET(HOMECELL,MATCH($B$3,DateRange,0)-1,MATCH(AS$6,DataStreams,0)-1):OFFSET(HOMECELL,MATCH($B$4,DateRange,0)-1,MATCH(AS$6,DataStreams,0)-1)),"")</f>
        <v/>
      </c>
      <c r="AT54" s="233" t="str">
        <f ca="1">_xlfn.IFNA(_xlfn.COVARIANCE.S(OFFSET(HOMECELL,MATCH($B$3,DateRange,0)-1,MATCH($A54,DataStreams,0)-1):OFFSET(HOMECELL,MATCH($B$4,DateRange,0)-1,MATCH($A54,DataStreams,0)-1),OFFSET(HOMECELL,MATCH($B$3,DateRange,0)-1,MATCH(AT$6,DataStreams,0)-1):OFFSET(HOMECELL,MATCH($B$4,DateRange,0)-1,MATCH(AT$6,DataStreams,0)-1)),"")</f>
        <v/>
      </c>
      <c r="AU54" s="233" t="str">
        <f ca="1">_xlfn.IFNA(_xlfn.COVARIANCE.S(OFFSET(HOMECELL,MATCH($B$3,DateRange,0)-1,MATCH($A54,DataStreams,0)-1):OFFSET(HOMECELL,MATCH($B$4,DateRange,0)-1,MATCH($A54,DataStreams,0)-1),OFFSET(HOMECELL,MATCH($B$3,DateRange,0)-1,MATCH(AU$6,DataStreams,0)-1):OFFSET(HOMECELL,MATCH($B$4,DateRange,0)-1,MATCH(AU$6,DataStreams,0)-1)),"")</f>
        <v/>
      </c>
      <c r="AV54" s="233" t="str">
        <f ca="1">_xlfn.IFNA(_xlfn.COVARIANCE.S(OFFSET(HOMECELL,MATCH($B$3,DateRange,0)-1,MATCH($A54,DataStreams,0)-1):OFFSET(HOMECELL,MATCH($B$4,DateRange,0)-1,MATCH($A54,DataStreams,0)-1),OFFSET(HOMECELL,MATCH($B$3,DateRange,0)-1,MATCH(AV$6,DataStreams,0)-1):OFFSET(HOMECELL,MATCH($B$4,DateRange,0)-1,MATCH(AV$6,DataStreams,0)-1)),"")</f>
        <v/>
      </c>
      <c r="AW54" s="233" t="str">
        <f ca="1">_xlfn.IFNA(_xlfn.COVARIANCE.S(OFFSET(HOMECELL,MATCH($B$3,DateRange,0)-1,MATCH($A54,DataStreams,0)-1):OFFSET(HOMECELL,MATCH($B$4,DateRange,0)-1,MATCH($A54,DataStreams,0)-1),OFFSET(HOMECELL,MATCH($B$3,DateRange,0)-1,MATCH(AW$6,DataStreams,0)-1):OFFSET(HOMECELL,MATCH($B$4,DateRange,0)-1,MATCH(AW$6,DataStreams,0)-1)),"")</f>
        <v/>
      </c>
      <c r="AX54" s="233" t="str">
        <f ca="1">_xlfn.IFNA(_xlfn.COVARIANCE.S(OFFSET(HOMECELL,MATCH($B$3,DateRange,0)-1,MATCH($A54,DataStreams,0)-1):OFFSET(HOMECELL,MATCH($B$4,DateRange,0)-1,MATCH($A54,DataStreams,0)-1),OFFSET(HOMECELL,MATCH($B$3,DateRange,0)-1,MATCH(AX$6,DataStreams,0)-1):OFFSET(HOMECELL,MATCH($B$4,DateRange,0)-1,MATCH(AX$6,DataStreams,0)-1)),"")</f>
        <v/>
      </c>
      <c r="AY54" s="233" t="str">
        <f ca="1">_xlfn.IFNA(_xlfn.COVARIANCE.S(OFFSET(HOMECELL,MATCH($B$3,DateRange,0)-1,MATCH($A54,DataStreams,0)-1):OFFSET(HOMECELL,MATCH($B$4,DateRange,0)-1,MATCH($A54,DataStreams,0)-1),OFFSET(HOMECELL,MATCH($B$3,DateRange,0)-1,MATCH(AY$6,DataStreams,0)-1):OFFSET(HOMECELL,MATCH($B$4,DateRange,0)-1,MATCH(AY$6,DataStreams,0)-1)),"")</f>
        <v/>
      </c>
      <c r="AZ54" s="233" t="str">
        <f ca="1">_xlfn.IFNA(_xlfn.COVARIANCE.S(OFFSET(HOMECELL,MATCH($B$3,DateRange,0)-1,MATCH($A54,DataStreams,0)-1):OFFSET(HOMECELL,MATCH($B$4,DateRange,0)-1,MATCH($A54,DataStreams,0)-1),OFFSET(HOMECELL,MATCH($B$3,DateRange,0)-1,MATCH(AZ$6,DataStreams,0)-1):OFFSET(HOMECELL,MATCH($B$4,DateRange,0)-1,MATCH(AZ$6,DataStreams,0)-1)),"")</f>
        <v/>
      </c>
      <c r="BA54" s="233" t="str">
        <f ca="1">_xlfn.IFNA(_xlfn.COVARIANCE.S(OFFSET(HOMECELL,MATCH($B$3,DateRange,0)-1,MATCH($A54,DataStreams,0)-1):OFFSET(HOMECELL,MATCH($B$4,DateRange,0)-1,MATCH($A54,DataStreams,0)-1),OFFSET(HOMECELL,MATCH($B$3,DateRange,0)-1,MATCH(BA$6,DataStreams,0)-1):OFFSET(HOMECELL,MATCH($B$4,DateRange,0)-1,MATCH(BA$6,DataStreams,0)-1)),"")</f>
        <v/>
      </c>
      <c r="BB54" s="233" t="str">
        <f ca="1">_xlfn.IFNA(_xlfn.COVARIANCE.S(OFFSET(HOMECELL,MATCH($B$3,DateRange,0)-1,MATCH($A54,DataStreams,0)-1):OFFSET(HOMECELL,MATCH($B$4,DateRange,0)-1,MATCH($A54,DataStreams,0)-1),OFFSET(HOMECELL,MATCH($B$3,DateRange,0)-1,MATCH(BB$6,DataStreams,0)-1):OFFSET(HOMECELL,MATCH($B$4,DateRange,0)-1,MATCH(BB$6,DataStreams,0)-1)),"")</f>
        <v/>
      </c>
      <c r="BC54" s="236"/>
    </row>
    <row r="55" spans="1:55">
      <c r="A55" s="239"/>
      <c r="B55" s="233" t="str">
        <f ca="1">_xlfn.IFNA(_xlfn.COVARIANCE.S(OFFSET(HOMECELL,MATCH($B$3,DateRange,0)-1,MATCH($A55,DataStreams,0)-1):OFFSET(HOMECELL,MATCH($B$4,DateRange,0)-1,MATCH($A55,DataStreams,0)-1),OFFSET(HOMECELL,MATCH($B$3,DateRange,0)-1,MATCH(B$6,DataStreams,0)-1):OFFSET(HOMECELL,MATCH($B$4,DateRange,0)-1,MATCH(B$6,DataStreams,0)-1)),"")</f>
        <v/>
      </c>
      <c r="C55" s="233" t="str">
        <f ca="1">_xlfn.IFNA(_xlfn.COVARIANCE.S(OFFSET(HOMECELL,MATCH($B$3,DateRange,0)-1,MATCH($A55,DataStreams,0)-1):OFFSET(HOMECELL,MATCH($B$4,DateRange,0)-1,MATCH($A55,DataStreams,0)-1),OFFSET(HOMECELL,MATCH($B$3,DateRange,0)-1,MATCH(C$6,DataStreams,0)-1):OFFSET(HOMECELL,MATCH($B$4,DateRange,0)-1,MATCH(C$6,DataStreams,0)-1)),"")</f>
        <v/>
      </c>
      <c r="D55" s="233" t="str">
        <f ca="1">_xlfn.IFNA(_xlfn.COVARIANCE.S(OFFSET(HOMECELL,MATCH($B$3,DateRange,0)-1,MATCH($A55,DataStreams,0)-1):OFFSET(HOMECELL,MATCH($B$4,DateRange,0)-1,MATCH($A55,DataStreams,0)-1),OFFSET(HOMECELL,MATCH($B$3,DateRange,0)-1,MATCH(D$6,DataStreams,0)-1):OFFSET(HOMECELL,MATCH($B$4,DateRange,0)-1,MATCH(D$6,DataStreams,0)-1)),"")</f>
        <v/>
      </c>
      <c r="E55" s="233" t="str">
        <f ca="1">_xlfn.IFNA(_xlfn.COVARIANCE.S(OFFSET(HOMECELL,MATCH($B$3,DateRange,0)-1,MATCH($A55,DataStreams,0)-1):OFFSET(HOMECELL,MATCH($B$4,DateRange,0)-1,MATCH($A55,DataStreams,0)-1),OFFSET(HOMECELL,MATCH($B$3,DateRange,0)-1,MATCH(E$6,DataStreams,0)-1):OFFSET(HOMECELL,MATCH($B$4,DateRange,0)-1,MATCH(E$6,DataStreams,0)-1)),"")</f>
        <v/>
      </c>
      <c r="F55" s="233" t="str">
        <f ca="1">_xlfn.IFNA(_xlfn.COVARIANCE.S(OFFSET(HOMECELL,MATCH($B$3,DateRange,0)-1,MATCH($A55,DataStreams,0)-1):OFFSET(HOMECELL,MATCH($B$4,DateRange,0)-1,MATCH($A55,DataStreams,0)-1),OFFSET(HOMECELL,MATCH($B$3,DateRange,0)-1,MATCH(F$6,DataStreams,0)-1):OFFSET(HOMECELL,MATCH($B$4,DateRange,0)-1,MATCH(F$6,DataStreams,0)-1)),"")</f>
        <v/>
      </c>
      <c r="G55" s="233" t="str">
        <f ca="1">_xlfn.IFNA(_xlfn.COVARIANCE.S(OFFSET(HOMECELL,MATCH($B$3,DateRange,0)-1,MATCH($A55,DataStreams,0)-1):OFFSET(HOMECELL,MATCH($B$4,DateRange,0)-1,MATCH($A55,DataStreams,0)-1),OFFSET(HOMECELL,MATCH($B$3,DateRange,0)-1,MATCH(G$6,DataStreams,0)-1):OFFSET(HOMECELL,MATCH($B$4,DateRange,0)-1,MATCH(G$6,DataStreams,0)-1)),"")</f>
        <v/>
      </c>
      <c r="H55" s="233" t="str">
        <f ca="1">_xlfn.IFNA(_xlfn.COVARIANCE.S(OFFSET(HOMECELL,MATCH($B$3,DateRange,0)-1,MATCH($A55,DataStreams,0)-1):OFFSET(HOMECELL,MATCH($B$4,DateRange,0)-1,MATCH($A55,DataStreams,0)-1),OFFSET(HOMECELL,MATCH($B$3,DateRange,0)-1,MATCH(H$6,DataStreams,0)-1):OFFSET(HOMECELL,MATCH($B$4,DateRange,0)-1,MATCH(H$6,DataStreams,0)-1)),"")</f>
        <v/>
      </c>
      <c r="I55" s="233" t="str">
        <f ca="1">_xlfn.IFNA(_xlfn.COVARIANCE.S(OFFSET(HOMECELL,MATCH($B$3,DateRange,0)-1,MATCH($A55,DataStreams,0)-1):OFFSET(HOMECELL,MATCH($B$4,DateRange,0)-1,MATCH($A55,DataStreams,0)-1),OFFSET(HOMECELL,MATCH($B$3,DateRange,0)-1,MATCH(I$6,DataStreams,0)-1):OFFSET(HOMECELL,MATCH($B$4,DateRange,0)-1,MATCH(I$6,DataStreams,0)-1)),"")</f>
        <v/>
      </c>
      <c r="J55" s="233" t="str">
        <f ca="1">_xlfn.IFNA(_xlfn.COVARIANCE.S(OFFSET(HOMECELL,MATCH($B$3,DateRange,0)-1,MATCH($A55,DataStreams,0)-1):OFFSET(HOMECELL,MATCH($B$4,DateRange,0)-1,MATCH($A55,DataStreams,0)-1),OFFSET(HOMECELL,MATCH($B$3,DateRange,0)-1,MATCH(J$6,DataStreams,0)-1):OFFSET(HOMECELL,MATCH($B$4,DateRange,0)-1,MATCH(J$6,DataStreams,0)-1)),"")</f>
        <v/>
      </c>
      <c r="K55" s="233" t="str">
        <f ca="1">_xlfn.IFNA(_xlfn.COVARIANCE.S(OFFSET(HOMECELL,MATCH($B$3,DateRange,0)-1,MATCH($A55,DataStreams,0)-1):OFFSET(HOMECELL,MATCH($B$4,DateRange,0)-1,MATCH($A55,DataStreams,0)-1),OFFSET(HOMECELL,MATCH($B$3,DateRange,0)-1,MATCH(K$6,DataStreams,0)-1):OFFSET(HOMECELL,MATCH($B$4,DateRange,0)-1,MATCH(K$6,DataStreams,0)-1)),"")</f>
        <v/>
      </c>
      <c r="L55" s="233" t="str">
        <f ca="1">_xlfn.IFNA(_xlfn.COVARIANCE.S(OFFSET(HOMECELL,MATCH($B$3,DateRange,0)-1,MATCH($A55,DataStreams,0)-1):OFFSET(HOMECELL,MATCH($B$4,DateRange,0)-1,MATCH($A55,DataStreams,0)-1),OFFSET(HOMECELL,MATCH($B$3,DateRange,0)-1,MATCH(L$6,DataStreams,0)-1):OFFSET(HOMECELL,MATCH($B$4,DateRange,0)-1,MATCH(L$6,DataStreams,0)-1)),"")</f>
        <v/>
      </c>
      <c r="M55" s="233" t="str">
        <f ca="1">_xlfn.IFNA(_xlfn.COVARIANCE.S(OFFSET(HOMECELL,MATCH($B$3,DateRange,0)-1,MATCH($A55,DataStreams,0)-1):OFFSET(HOMECELL,MATCH($B$4,DateRange,0)-1,MATCH($A55,DataStreams,0)-1),OFFSET(HOMECELL,MATCH($B$3,DateRange,0)-1,MATCH(M$6,DataStreams,0)-1):OFFSET(HOMECELL,MATCH($B$4,DateRange,0)-1,MATCH(M$6,DataStreams,0)-1)),"")</f>
        <v/>
      </c>
      <c r="N55" s="233" t="str">
        <f ca="1">_xlfn.IFNA(_xlfn.COVARIANCE.S(OFFSET(HOMECELL,MATCH($B$3,DateRange,0)-1,MATCH($A55,DataStreams,0)-1):OFFSET(HOMECELL,MATCH($B$4,DateRange,0)-1,MATCH($A55,DataStreams,0)-1),OFFSET(HOMECELL,MATCH($B$3,DateRange,0)-1,MATCH(N$6,DataStreams,0)-1):OFFSET(HOMECELL,MATCH($B$4,DateRange,0)-1,MATCH(N$6,DataStreams,0)-1)),"")</f>
        <v/>
      </c>
      <c r="O55" s="233" t="str">
        <f ca="1">_xlfn.IFNA(_xlfn.COVARIANCE.S(OFFSET(HOMECELL,MATCH($B$3,DateRange,0)-1,MATCH($A55,DataStreams,0)-1):OFFSET(HOMECELL,MATCH($B$4,DateRange,0)-1,MATCH($A55,DataStreams,0)-1),OFFSET(HOMECELL,MATCH($B$3,DateRange,0)-1,MATCH(O$6,DataStreams,0)-1):OFFSET(HOMECELL,MATCH($B$4,DateRange,0)-1,MATCH(O$6,DataStreams,0)-1)),"")</f>
        <v/>
      </c>
      <c r="P55" s="233" t="str">
        <f ca="1">_xlfn.IFNA(_xlfn.COVARIANCE.S(OFFSET(HOMECELL,MATCH($B$3,DateRange,0)-1,MATCH($A55,DataStreams,0)-1):OFFSET(HOMECELL,MATCH($B$4,DateRange,0)-1,MATCH($A55,DataStreams,0)-1),OFFSET(HOMECELL,MATCH($B$3,DateRange,0)-1,MATCH(P$6,DataStreams,0)-1):OFFSET(HOMECELL,MATCH($B$4,DateRange,0)-1,MATCH(P$6,DataStreams,0)-1)),"")</f>
        <v/>
      </c>
      <c r="Q55" s="233" t="str">
        <f ca="1">_xlfn.IFNA(_xlfn.COVARIANCE.S(OFFSET(HOMECELL,MATCH($B$3,DateRange,0)-1,MATCH($A55,DataStreams,0)-1):OFFSET(HOMECELL,MATCH($B$4,DateRange,0)-1,MATCH($A55,DataStreams,0)-1),OFFSET(HOMECELL,MATCH($B$3,DateRange,0)-1,MATCH(Q$6,DataStreams,0)-1):OFFSET(HOMECELL,MATCH($B$4,DateRange,0)-1,MATCH(Q$6,DataStreams,0)-1)),"")</f>
        <v/>
      </c>
      <c r="R55" s="233" t="str">
        <f ca="1">_xlfn.IFNA(_xlfn.COVARIANCE.S(OFFSET(HOMECELL,MATCH($B$3,DateRange,0)-1,MATCH($A55,DataStreams,0)-1):OFFSET(HOMECELL,MATCH($B$4,DateRange,0)-1,MATCH($A55,DataStreams,0)-1),OFFSET(HOMECELL,MATCH($B$3,DateRange,0)-1,MATCH(R$6,DataStreams,0)-1):OFFSET(HOMECELL,MATCH($B$4,DateRange,0)-1,MATCH(R$6,DataStreams,0)-1)),"")</f>
        <v/>
      </c>
      <c r="S55" s="233" t="str">
        <f ca="1">_xlfn.IFNA(_xlfn.COVARIANCE.S(OFFSET(HOMECELL,MATCH($B$3,DateRange,0)-1,MATCH($A55,DataStreams,0)-1):OFFSET(HOMECELL,MATCH($B$4,DateRange,0)-1,MATCH($A55,DataStreams,0)-1),OFFSET(HOMECELL,MATCH($B$3,DateRange,0)-1,MATCH(S$6,DataStreams,0)-1):OFFSET(HOMECELL,MATCH($B$4,DateRange,0)-1,MATCH(S$6,DataStreams,0)-1)),"")</f>
        <v/>
      </c>
      <c r="T55" s="233" t="str">
        <f ca="1">_xlfn.IFNA(_xlfn.COVARIANCE.S(OFFSET(HOMECELL,MATCH($B$3,DateRange,0)-1,MATCH($A55,DataStreams,0)-1):OFFSET(HOMECELL,MATCH($B$4,DateRange,0)-1,MATCH($A55,DataStreams,0)-1),OFFSET(HOMECELL,MATCH($B$3,DateRange,0)-1,MATCH(T$6,DataStreams,0)-1):OFFSET(HOMECELL,MATCH($B$4,DateRange,0)-1,MATCH(T$6,DataStreams,0)-1)),"")</f>
        <v/>
      </c>
      <c r="U55" s="233" t="str">
        <f ca="1">_xlfn.IFNA(_xlfn.COVARIANCE.S(OFFSET(HOMECELL,MATCH($B$3,DateRange,0)-1,MATCH($A55,DataStreams,0)-1):OFFSET(HOMECELL,MATCH($B$4,DateRange,0)-1,MATCH($A55,DataStreams,0)-1),OFFSET(HOMECELL,MATCH($B$3,DateRange,0)-1,MATCH(U$6,DataStreams,0)-1):OFFSET(HOMECELL,MATCH($B$4,DateRange,0)-1,MATCH(U$6,DataStreams,0)-1)),"")</f>
        <v/>
      </c>
      <c r="V55" s="233" t="str">
        <f ca="1">_xlfn.IFNA(_xlfn.COVARIANCE.S(OFFSET(HOMECELL,MATCH($B$3,DateRange,0)-1,MATCH($A55,DataStreams,0)-1):OFFSET(HOMECELL,MATCH($B$4,DateRange,0)-1,MATCH($A55,DataStreams,0)-1),OFFSET(HOMECELL,MATCH($B$3,DateRange,0)-1,MATCH(V$6,DataStreams,0)-1):OFFSET(HOMECELL,MATCH($B$4,DateRange,0)-1,MATCH(V$6,DataStreams,0)-1)),"")</f>
        <v/>
      </c>
      <c r="W55" s="233" t="str">
        <f ca="1">_xlfn.IFNA(_xlfn.COVARIANCE.S(OFFSET(HOMECELL,MATCH($B$3,DateRange,0)-1,MATCH($A55,DataStreams,0)-1):OFFSET(HOMECELL,MATCH($B$4,DateRange,0)-1,MATCH($A55,DataStreams,0)-1),OFFSET(HOMECELL,MATCH($B$3,DateRange,0)-1,MATCH(W$6,DataStreams,0)-1):OFFSET(HOMECELL,MATCH($B$4,DateRange,0)-1,MATCH(W$6,DataStreams,0)-1)),"")</f>
        <v/>
      </c>
      <c r="X55" s="233" t="str">
        <f ca="1">_xlfn.IFNA(_xlfn.COVARIANCE.S(OFFSET(HOMECELL,MATCH($B$3,DateRange,0)-1,MATCH($A55,DataStreams,0)-1):OFFSET(HOMECELL,MATCH($B$4,DateRange,0)-1,MATCH($A55,DataStreams,0)-1),OFFSET(HOMECELL,MATCH($B$3,DateRange,0)-1,MATCH(X$6,DataStreams,0)-1):OFFSET(HOMECELL,MATCH($B$4,DateRange,0)-1,MATCH(X$6,DataStreams,0)-1)),"")</f>
        <v/>
      </c>
      <c r="Y55" s="233" t="str">
        <f ca="1">_xlfn.IFNA(_xlfn.COVARIANCE.S(OFFSET(HOMECELL,MATCH($B$3,DateRange,0)-1,MATCH($A55,DataStreams,0)-1):OFFSET(HOMECELL,MATCH($B$4,DateRange,0)-1,MATCH($A55,DataStreams,0)-1),OFFSET(HOMECELL,MATCH($B$3,DateRange,0)-1,MATCH(Y$6,DataStreams,0)-1):OFFSET(HOMECELL,MATCH($B$4,DateRange,0)-1,MATCH(Y$6,DataStreams,0)-1)),"")</f>
        <v/>
      </c>
      <c r="Z55" s="233" t="str">
        <f ca="1">_xlfn.IFNA(_xlfn.COVARIANCE.S(OFFSET(HOMECELL,MATCH($B$3,DateRange,0)-1,MATCH($A55,DataStreams,0)-1):OFFSET(HOMECELL,MATCH($B$4,DateRange,0)-1,MATCH($A55,DataStreams,0)-1),OFFSET(HOMECELL,MATCH($B$3,DateRange,0)-1,MATCH(Z$6,DataStreams,0)-1):OFFSET(HOMECELL,MATCH($B$4,DateRange,0)-1,MATCH(Z$6,DataStreams,0)-1)),"")</f>
        <v/>
      </c>
      <c r="AA55" s="233" t="str">
        <f ca="1">_xlfn.IFNA(_xlfn.COVARIANCE.S(OFFSET(HOMECELL,MATCH($B$3,DateRange,0)-1,MATCH($A55,DataStreams,0)-1):OFFSET(HOMECELL,MATCH($B$4,DateRange,0)-1,MATCH($A55,DataStreams,0)-1),OFFSET(HOMECELL,MATCH($B$3,DateRange,0)-1,MATCH(AA$6,DataStreams,0)-1):OFFSET(HOMECELL,MATCH($B$4,DateRange,0)-1,MATCH(AA$6,DataStreams,0)-1)),"")</f>
        <v/>
      </c>
      <c r="AB55" s="233" t="str">
        <f ca="1">_xlfn.IFNA(_xlfn.COVARIANCE.S(OFFSET(HOMECELL,MATCH($B$3,DateRange,0)-1,MATCH($A55,DataStreams,0)-1):OFFSET(HOMECELL,MATCH($B$4,DateRange,0)-1,MATCH($A55,DataStreams,0)-1),OFFSET(HOMECELL,MATCH($B$3,DateRange,0)-1,MATCH(AB$6,DataStreams,0)-1):OFFSET(HOMECELL,MATCH($B$4,DateRange,0)-1,MATCH(AB$6,DataStreams,0)-1)),"")</f>
        <v/>
      </c>
      <c r="AC55" s="233" t="str">
        <f ca="1">_xlfn.IFNA(_xlfn.COVARIANCE.S(OFFSET(HOMECELL,MATCH($B$3,DateRange,0)-1,MATCH($A55,DataStreams,0)-1):OFFSET(HOMECELL,MATCH($B$4,DateRange,0)-1,MATCH($A55,DataStreams,0)-1),OFFSET(HOMECELL,MATCH($B$3,DateRange,0)-1,MATCH(AC$6,DataStreams,0)-1):OFFSET(HOMECELL,MATCH($B$4,DateRange,0)-1,MATCH(AC$6,DataStreams,0)-1)),"")</f>
        <v/>
      </c>
      <c r="AD55" s="233" t="str">
        <f ca="1">_xlfn.IFNA(_xlfn.COVARIANCE.S(OFFSET(HOMECELL,MATCH($B$3,DateRange,0)-1,MATCH($A55,DataStreams,0)-1):OFFSET(HOMECELL,MATCH($B$4,DateRange,0)-1,MATCH($A55,DataStreams,0)-1),OFFSET(HOMECELL,MATCH($B$3,DateRange,0)-1,MATCH(AD$6,DataStreams,0)-1):OFFSET(HOMECELL,MATCH($B$4,DateRange,0)-1,MATCH(AD$6,DataStreams,0)-1)),"")</f>
        <v/>
      </c>
      <c r="AE55" s="233" t="str">
        <f ca="1">_xlfn.IFNA(_xlfn.COVARIANCE.S(OFFSET(HOMECELL,MATCH($B$3,DateRange,0)-1,MATCH($A55,DataStreams,0)-1):OFFSET(HOMECELL,MATCH($B$4,DateRange,0)-1,MATCH($A55,DataStreams,0)-1),OFFSET(HOMECELL,MATCH($B$3,DateRange,0)-1,MATCH(AE$6,DataStreams,0)-1):OFFSET(HOMECELL,MATCH($B$4,DateRange,0)-1,MATCH(AE$6,DataStreams,0)-1)),"")</f>
        <v/>
      </c>
      <c r="AF55" s="233" t="str">
        <f ca="1">_xlfn.IFNA(_xlfn.COVARIANCE.S(OFFSET(HOMECELL,MATCH($B$3,DateRange,0)-1,MATCH($A55,DataStreams,0)-1):OFFSET(HOMECELL,MATCH($B$4,DateRange,0)-1,MATCH($A55,DataStreams,0)-1),OFFSET(HOMECELL,MATCH($B$3,DateRange,0)-1,MATCH(AF$6,DataStreams,0)-1):OFFSET(HOMECELL,MATCH($B$4,DateRange,0)-1,MATCH(AF$6,DataStreams,0)-1)),"")</f>
        <v/>
      </c>
      <c r="AG55" s="233" t="str">
        <f ca="1">_xlfn.IFNA(_xlfn.COVARIANCE.S(OFFSET(HOMECELL,MATCH($B$3,DateRange,0)-1,MATCH($A55,DataStreams,0)-1):OFFSET(HOMECELL,MATCH($B$4,DateRange,0)-1,MATCH($A55,DataStreams,0)-1),OFFSET(HOMECELL,MATCH($B$3,DateRange,0)-1,MATCH(AG$6,DataStreams,0)-1):OFFSET(HOMECELL,MATCH($B$4,DateRange,0)-1,MATCH(AG$6,DataStreams,0)-1)),"")</f>
        <v/>
      </c>
      <c r="AH55" s="233" t="str">
        <f ca="1">_xlfn.IFNA(_xlfn.COVARIANCE.S(OFFSET(HOMECELL,MATCH($B$3,DateRange,0)-1,MATCH($A55,DataStreams,0)-1):OFFSET(HOMECELL,MATCH($B$4,DateRange,0)-1,MATCH($A55,DataStreams,0)-1),OFFSET(HOMECELL,MATCH($B$3,DateRange,0)-1,MATCH(AH$6,DataStreams,0)-1):OFFSET(HOMECELL,MATCH($B$4,DateRange,0)-1,MATCH(AH$6,DataStreams,0)-1)),"")</f>
        <v/>
      </c>
      <c r="AI55" s="233" t="str">
        <f ca="1">_xlfn.IFNA(_xlfn.COVARIANCE.S(OFFSET(HOMECELL,MATCH($B$3,DateRange,0)-1,MATCH($A55,DataStreams,0)-1):OFFSET(HOMECELL,MATCH($B$4,DateRange,0)-1,MATCH($A55,DataStreams,0)-1),OFFSET(HOMECELL,MATCH($B$3,DateRange,0)-1,MATCH(AI$6,DataStreams,0)-1):OFFSET(HOMECELL,MATCH($B$4,DateRange,0)-1,MATCH(AI$6,DataStreams,0)-1)),"")</f>
        <v/>
      </c>
      <c r="AJ55" s="233" t="str">
        <f ca="1">_xlfn.IFNA(_xlfn.COVARIANCE.S(OFFSET(HOMECELL,MATCH($B$3,DateRange,0)-1,MATCH($A55,DataStreams,0)-1):OFFSET(HOMECELL,MATCH($B$4,DateRange,0)-1,MATCH($A55,DataStreams,0)-1),OFFSET(HOMECELL,MATCH($B$3,DateRange,0)-1,MATCH(AJ$6,DataStreams,0)-1):OFFSET(HOMECELL,MATCH($B$4,DateRange,0)-1,MATCH(AJ$6,DataStreams,0)-1)),"")</f>
        <v/>
      </c>
      <c r="AK55" s="233" t="str">
        <f ca="1">_xlfn.IFNA(_xlfn.COVARIANCE.S(OFFSET(HOMECELL,MATCH($B$3,DateRange,0)-1,MATCH($A55,DataStreams,0)-1):OFFSET(HOMECELL,MATCH($B$4,DateRange,0)-1,MATCH($A55,DataStreams,0)-1),OFFSET(HOMECELL,MATCH($B$3,DateRange,0)-1,MATCH(AK$6,DataStreams,0)-1):OFFSET(HOMECELL,MATCH($B$4,DateRange,0)-1,MATCH(AK$6,DataStreams,0)-1)),"")</f>
        <v/>
      </c>
      <c r="AL55" s="233" t="str">
        <f ca="1">_xlfn.IFNA(_xlfn.COVARIANCE.S(OFFSET(HOMECELL,MATCH($B$3,DateRange,0)-1,MATCH($A55,DataStreams,0)-1):OFFSET(HOMECELL,MATCH($B$4,DateRange,0)-1,MATCH($A55,DataStreams,0)-1),OFFSET(HOMECELL,MATCH($B$3,DateRange,0)-1,MATCH(AL$6,DataStreams,0)-1):OFFSET(HOMECELL,MATCH($B$4,DateRange,0)-1,MATCH(AL$6,DataStreams,0)-1)),"")</f>
        <v/>
      </c>
      <c r="AM55" s="233" t="str">
        <f ca="1">_xlfn.IFNA(_xlfn.COVARIANCE.S(OFFSET(HOMECELL,MATCH($B$3,DateRange,0)-1,MATCH($A55,DataStreams,0)-1):OFFSET(HOMECELL,MATCH($B$4,DateRange,0)-1,MATCH($A55,DataStreams,0)-1),OFFSET(HOMECELL,MATCH($B$3,DateRange,0)-1,MATCH(AM$6,DataStreams,0)-1):OFFSET(HOMECELL,MATCH($B$4,DateRange,0)-1,MATCH(AM$6,DataStreams,0)-1)),"")</f>
        <v/>
      </c>
      <c r="AN55" s="233" t="str">
        <f ca="1">_xlfn.IFNA(_xlfn.COVARIANCE.S(OFFSET(HOMECELL,MATCH($B$3,DateRange,0)-1,MATCH($A55,DataStreams,0)-1):OFFSET(HOMECELL,MATCH($B$4,DateRange,0)-1,MATCH($A55,DataStreams,0)-1),OFFSET(HOMECELL,MATCH($B$3,DateRange,0)-1,MATCH(AN$6,DataStreams,0)-1):OFFSET(HOMECELL,MATCH($B$4,DateRange,0)-1,MATCH(AN$6,DataStreams,0)-1)),"")</f>
        <v/>
      </c>
      <c r="AO55" s="233" t="str">
        <f ca="1">_xlfn.IFNA(_xlfn.COVARIANCE.S(OFFSET(HOMECELL,MATCH($B$3,DateRange,0)-1,MATCH($A55,DataStreams,0)-1):OFFSET(HOMECELL,MATCH($B$4,DateRange,0)-1,MATCH($A55,DataStreams,0)-1),OFFSET(HOMECELL,MATCH($B$3,DateRange,0)-1,MATCH(AO$6,DataStreams,0)-1):OFFSET(HOMECELL,MATCH($B$4,DateRange,0)-1,MATCH(AO$6,DataStreams,0)-1)),"")</f>
        <v/>
      </c>
      <c r="AP55" s="233" t="str">
        <f ca="1">_xlfn.IFNA(_xlfn.COVARIANCE.S(OFFSET(HOMECELL,MATCH($B$3,DateRange,0)-1,MATCH($A55,DataStreams,0)-1):OFFSET(HOMECELL,MATCH($B$4,DateRange,0)-1,MATCH($A55,DataStreams,0)-1),OFFSET(HOMECELL,MATCH($B$3,DateRange,0)-1,MATCH(AP$6,DataStreams,0)-1):OFFSET(HOMECELL,MATCH($B$4,DateRange,0)-1,MATCH(AP$6,DataStreams,0)-1)),"")</f>
        <v/>
      </c>
      <c r="AQ55" s="233" t="str">
        <f ca="1">_xlfn.IFNA(_xlfn.COVARIANCE.S(OFFSET(HOMECELL,MATCH($B$3,DateRange,0)-1,MATCH($A55,DataStreams,0)-1):OFFSET(HOMECELL,MATCH($B$4,DateRange,0)-1,MATCH($A55,DataStreams,0)-1),OFFSET(HOMECELL,MATCH($B$3,DateRange,0)-1,MATCH(AQ$6,DataStreams,0)-1):OFFSET(HOMECELL,MATCH($B$4,DateRange,0)-1,MATCH(AQ$6,DataStreams,0)-1)),"")</f>
        <v/>
      </c>
      <c r="AR55" s="233" t="str">
        <f ca="1">_xlfn.IFNA(_xlfn.COVARIANCE.S(OFFSET(HOMECELL,MATCH($B$3,DateRange,0)-1,MATCH($A55,DataStreams,0)-1):OFFSET(HOMECELL,MATCH($B$4,DateRange,0)-1,MATCH($A55,DataStreams,0)-1),OFFSET(HOMECELL,MATCH($B$3,DateRange,0)-1,MATCH(AR$6,DataStreams,0)-1):OFFSET(HOMECELL,MATCH($B$4,DateRange,0)-1,MATCH(AR$6,DataStreams,0)-1)),"")</f>
        <v/>
      </c>
      <c r="AS55" s="233" t="str">
        <f ca="1">_xlfn.IFNA(_xlfn.COVARIANCE.S(OFFSET(HOMECELL,MATCH($B$3,DateRange,0)-1,MATCH($A55,DataStreams,0)-1):OFFSET(HOMECELL,MATCH($B$4,DateRange,0)-1,MATCH($A55,DataStreams,0)-1),OFFSET(HOMECELL,MATCH($B$3,DateRange,0)-1,MATCH(AS$6,DataStreams,0)-1):OFFSET(HOMECELL,MATCH($B$4,DateRange,0)-1,MATCH(AS$6,DataStreams,0)-1)),"")</f>
        <v/>
      </c>
      <c r="AT55" s="233" t="str">
        <f ca="1">_xlfn.IFNA(_xlfn.COVARIANCE.S(OFFSET(HOMECELL,MATCH($B$3,DateRange,0)-1,MATCH($A55,DataStreams,0)-1):OFFSET(HOMECELL,MATCH($B$4,DateRange,0)-1,MATCH($A55,DataStreams,0)-1),OFFSET(HOMECELL,MATCH($B$3,DateRange,0)-1,MATCH(AT$6,DataStreams,0)-1):OFFSET(HOMECELL,MATCH($B$4,DateRange,0)-1,MATCH(AT$6,DataStreams,0)-1)),"")</f>
        <v/>
      </c>
      <c r="AU55" s="233" t="str">
        <f ca="1">_xlfn.IFNA(_xlfn.COVARIANCE.S(OFFSET(HOMECELL,MATCH($B$3,DateRange,0)-1,MATCH($A55,DataStreams,0)-1):OFFSET(HOMECELL,MATCH($B$4,DateRange,0)-1,MATCH($A55,DataStreams,0)-1),OFFSET(HOMECELL,MATCH($B$3,DateRange,0)-1,MATCH(AU$6,DataStreams,0)-1):OFFSET(HOMECELL,MATCH($B$4,DateRange,0)-1,MATCH(AU$6,DataStreams,0)-1)),"")</f>
        <v/>
      </c>
      <c r="AV55" s="233" t="str">
        <f ca="1">_xlfn.IFNA(_xlfn.COVARIANCE.S(OFFSET(HOMECELL,MATCH($B$3,DateRange,0)-1,MATCH($A55,DataStreams,0)-1):OFFSET(HOMECELL,MATCH($B$4,DateRange,0)-1,MATCH($A55,DataStreams,0)-1),OFFSET(HOMECELL,MATCH($B$3,DateRange,0)-1,MATCH(AV$6,DataStreams,0)-1):OFFSET(HOMECELL,MATCH($B$4,DateRange,0)-1,MATCH(AV$6,DataStreams,0)-1)),"")</f>
        <v/>
      </c>
      <c r="AW55" s="233" t="str">
        <f ca="1">_xlfn.IFNA(_xlfn.COVARIANCE.S(OFFSET(HOMECELL,MATCH($B$3,DateRange,0)-1,MATCH($A55,DataStreams,0)-1):OFFSET(HOMECELL,MATCH($B$4,DateRange,0)-1,MATCH($A55,DataStreams,0)-1),OFFSET(HOMECELL,MATCH($B$3,DateRange,0)-1,MATCH(AW$6,DataStreams,0)-1):OFFSET(HOMECELL,MATCH($B$4,DateRange,0)-1,MATCH(AW$6,DataStreams,0)-1)),"")</f>
        <v/>
      </c>
      <c r="AX55" s="233" t="str">
        <f ca="1">_xlfn.IFNA(_xlfn.COVARIANCE.S(OFFSET(HOMECELL,MATCH($B$3,DateRange,0)-1,MATCH($A55,DataStreams,0)-1):OFFSET(HOMECELL,MATCH($B$4,DateRange,0)-1,MATCH($A55,DataStreams,0)-1),OFFSET(HOMECELL,MATCH($B$3,DateRange,0)-1,MATCH(AX$6,DataStreams,0)-1):OFFSET(HOMECELL,MATCH($B$4,DateRange,0)-1,MATCH(AX$6,DataStreams,0)-1)),"")</f>
        <v/>
      </c>
      <c r="AY55" s="233" t="str">
        <f ca="1">_xlfn.IFNA(_xlfn.COVARIANCE.S(OFFSET(HOMECELL,MATCH($B$3,DateRange,0)-1,MATCH($A55,DataStreams,0)-1):OFFSET(HOMECELL,MATCH($B$4,DateRange,0)-1,MATCH($A55,DataStreams,0)-1),OFFSET(HOMECELL,MATCH($B$3,DateRange,0)-1,MATCH(AY$6,DataStreams,0)-1):OFFSET(HOMECELL,MATCH($B$4,DateRange,0)-1,MATCH(AY$6,DataStreams,0)-1)),"")</f>
        <v/>
      </c>
      <c r="AZ55" s="233" t="str">
        <f ca="1">_xlfn.IFNA(_xlfn.COVARIANCE.S(OFFSET(HOMECELL,MATCH($B$3,DateRange,0)-1,MATCH($A55,DataStreams,0)-1):OFFSET(HOMECELL,MATCH($B$4,DateRange,0)-1,MATCH($A55,DataStreams,0)-1),OFFSET(HOMECELL,MATCH($B$3,DateRange,0)-1,MATCH(AZ$6,DataStreams,0)-1):OFFSET(HOMECELL,MATCH($B$4,DateRange,0)-1,MATCH(AZ$6,DataStreams,0)-1)),"")</f>
        <v/>
      </c>
      <c r="BA55" s="233" t="str">
        <f ca="1">_xlfn.IFNA(_xlfn.COVARIANCE.S(OFFSET(HOMECELL,MATCH($B$3,DateRange,0)-1,MATCH($A55,DataStreams,0)-1):OFFSET(HOMECELL,MATCH($B$4,DateRange,0)-1,MATCH($A55,DataStreams,0)-1),OFFSET(HOMECELL,MATCH($B$3,DateRange,0)-1,MATCH(BA$6,DataStreams,0)-1):OFFSET(HOMECELL,MATCH($B$4,DateRange,0)-1,MATCH(BA$6,DataStreams,0)-1)),"")</f>
        <v/>
      </c>
      <c r="BB55" s="233" t="str">
        <f ca="1">_xlfn.IFNA(_xlfn.COVARIANCE.S(OFFSET(HOMECELL,MATCH($B$3,DateRange,0)-1,MATCH($A55,DataStreams,0)-1):OFFSET(HOMECELL,MATCH($B$4,DateRange,0)-1,MATCH($A55,DataStreams,0)-1),OFFSET(HOMECELL,MATCH($B$3,DateRange,0)-1,MATCH(BB$6,DataStreams,0)-1):OFFSET(HOMECELL,MATCH($B$4,DateRange,0)-1,MATCH(BB$6,DataStreams,0)-1)),"")</f>
        <v/>
      </c>
      <c r="BC55" s="236"/>
    </row>
    <row r="56" spans="1:55">
      <c r="A56" s="239"/>
      <c r="B56" s="233" t="str">
        <f ca="1">_xlfn.IFNA(_xlfn.COVARIANCE.S(OFFSET(HOMECELL,MATCH($B$3,DateRange,0)-1,MATCH($A56,DataStreams,0)-1):OFFSET(HOMECELL,MATCH($B$4,DateRange,0)-1,MATCH($A56,DataStreams,0)-1),OFFSET(HOMECELL,MATCH($B$3,DateRange,0)-1,MATCH(B$6,DataStreams,0)-1):OFFSET(HOMECELL,MATCH($B$4,DateRange,0)-1,MATCH(B$6,DataStreams,0)-1)),"")</f>
        <v/>
      </c>
      <c r="C56" s="233" t="str">
        <f ca="1">_xlfn.IFNA(_xlfn.COVARIANCE.S(OFFSET(HOMECELL,MATCH($B$3,DateRange,0)-1,MATCH($A56,DataStreams,0)-1):OFFSET(HOMECELL,MATCH($B$4,DateRange,0)-1,MATCH($A56,DataStreams,0)-1),OFFSET(HOMECELL,MATCH($B$3,DateRange,0)-1,MATCH(C$6,DataStreams,0)-1):OFFSET(HOMECELL,MATCH($B$4,DateRange,0)-1,MATCH(C$6,DataStreams,0)-1)),"")</f>
        <v/>
      </c>
      <c r="D56" s="233" t="str">
        <f ca="1">_xlfn.IFNA(_xlfn.COVARIANCE.S(OFFSET(HOMECELL,MATCH($B$3,DateRange,0)-1,MATCH($A56,DataStreams,0)-1):OFFSET(HOMECELL,MATCH($B$4,DateRange,0)-1,MATCH($A56,DataStreams,0)-1),OFFSET(HOMECELL,MATCH($B$3,DateRange,0)-1,MATCH(D$6,DataStreams,0)-1):OFFSET(HOMECELL,MATCH($B$4,DateRange,0)-1,MATCH(D$6,DataStreams,0)-1)),"")</f>
        <v/>
      </c>
      <c r="E56" s="233" t="str">
        <f ca="1">_xlfn.IFNA(_xlfn.COVARIANCE.S(OFFSET(HOMECELL,MATCH($B$3,DateRange,0)-1,MATCH($A56,DataStreams,0)-1):OFFSET(HOMECELL,MATCH($B$4,DateRange,0)-1,MATCH($A56,DataStreams,0)-1),OFFSET(HOMECELL,MATCH($B$3,DateRange,0)-1,MATCH(E$6,DataStreams,0)-1):OFFSET(HOMECELL,MATCH($B$4,DateRange,0)-1,MATCH(E$6,DataStreams,0)-1)),"")</f>
        <v/>
      </c>
      <c r="F56" s="233" t="str">
        <f ca="1">_xlfn.IFNA(_xlfn.COVARIANCE.S(OFFSET(HOMECELL,MATCH($B$3,DateRange,0)-1,MATCH($A56,DataStreams,0)-1):OFFSET(HOMECELL,MATCH($B$4,DateRange,0)-1,MATCH($A56,DataStreams,0)-1),OFFSET(HOMECELL,MATCH($B$3,DateRange,0)-1,MATCH(F$6,DataStreams,0)-1):OFFSET(HOMECELL,MATCH($B$4,DateRange,0)-1,MATCH(F$6,DataStreams,0)-1)),"")</f>
        <v/>
      </c>
      <c r="G56" s="233" t="str">
        <f ca="1">_xlfn.IFNA(_xlfn.COVARIANCE.S(OFFSET(HOMECELL,MATCH($B$3,DateRange,0)-1,MATCH($A56,DataStreams,0)-1):OFFSET(HOMECELL,MATCH($B$4,DateRange,0)-1,MATCH($A56,DataStreams,0)-1),OFFSET(HOMECELL,MATCH($B$3,DateRange,0)-1,MATCH(G$6,DataStreams,0)-1):OFFSET(HOMECELL,MATCH($B$4,DateRange,0)-1,MATCH(G$6,DataStreams,0)-1)),"")</f>
        <v/>
      </c>
      <c r="H56" s="233" t="str">
        <f ca="1">_xlfn.IFNA(_xlfn.COVARIANCE.S(OFFSET(HOMECELL,MATCH($B$3,DateRange,0)-1,MATCH($A56,DataStreams,0)-1):OFFSET(HOMECELL,MATCH($B$4,DateRange,0)-1,MATCH($A56,DataStreams,0)-1),OFFSET(HOMECELL,MATCH($B$3,DateRange,0)-1,MATCH(H$6,DataStreams,0)-1):OFFSET(HOMECELL,MATCH($B$4,DateRange,0)-1,MATCH(H$6,DataStreams,0)-1)),"")</f>
        <v/>
      </c>
      <c r="I56" s="233" t="str">
        <f ca="1">_xlfn.IFNA(_xlfn.COVARIANCE.S(OFFSET(HOMECELL,MATCH($B$3,DateRange,0)-1,MATCH($A56,DataStreams,0)-1):OFFSET(HOMECELL,MATCH($B$4,DateRange,0)-1,MATCH($A56,DataStreams,0)-1),OFFSET(HOMECELL,MATCH($B$3,DateRange,0)-1,MATCH(I$6,DataStreams,0)-1):OFFSET(HOMECELL,MATCH($B$4,DateRange,0)-1,MATCH(I$6,DataStreams,0)-1)),"")</f>
        <v/>
      </c>
      <c r="J56" s="233" t="str">
        <f ca="1">_xlfn.IFNA(_xlfn.COVARIANCE.S(OFFSET(HOMECELL,MATCH($B$3,DateRange,0)-1,MATCH($A56,DataStreams,0)-1):OFFSET(HOMECELL,MATCH($B$4,DateRange,0)-1,MATCH($A56,DataStreams,0)-1),OFFSET(HOMECELL,MATCH($B$3,DateRange,0)-1,MATCH(J$6,DataStreams,0)-1):OFFSET(HOMECELL,MATCH($B$4,DateRange,0)-1,MATCH(J$6,DataStreams,0)-1)),"")</f>
        <v/>
      </c>
      <c r="K56" s="233" t="str">
        <f ca="1">_xlfn.IFNA(_xlfn.COVARIANCE.S(OFFSET(HOMECELL,MATCH($B$3,DateRange,0)-1,MATCH($A56,DataStreams,0)-1):OFFSET(HOMECELL,MATCH($B$4,DateRange,0)-1,MATCH($A56,DataStreams,0)-1),OFFSET(HOMECELL,MATCH($B$3,DateRange,0)-1,MATCH(K$6,DataStreams,0)-1):OFFSET(HOMECELL,MATCH($B$4,DateRange,0)-1,MATCH(K$6,DataStreams,0)-1)),"")</f>
        <v/>
      </c>
      <c r="L56" s="233" t="str">
        <f ca="1">_xlfn.IFNA(_xlfn.COVARIANCE.S(OFFSET(HOMECELL,MATCH($B$3,DateRange,0)-1,MATCH($A56,DataStreams,0)-1):OFFSET(HOMECELL,MATCH($B$4,DateRange,0)-1,MATCH($A56,DataStreams,0)-1),OFFSET(HOMECELL,MATCH($B$3,DateRange,0)-1,MATCH(L$6,DataStreams,0)-1):OFFSET(HOMECELL,MATCH($B$4,DateRange,0)-1,MATCH(L$6,DataStreams,0)-1)),"")</f>
        <v/>
      </c>
      <c r="M56" s="233" t="str">
        <f ca="1">_xlfn.IFNA(_xlfn.COVARIANCE.S(OFFSET(HOMECELL,MATCH($B$3,DateRange,0)-1,MATCH($A56,DataStreams,0)-1):OFFSET(HOMECELL,MATCH($B$4,DateRange,0)-1,MATCH($A56,DataStreams,0)-1),OFFSET(HOMECELL,MATCH($B$3,DateRange,0)-1,MATCH(M$6,DataStreams,0)-1):OFFSET(HOMECELL,MATCH($B$4,DateRange,0)-1,MATCH(M$6,DataStreams,0)-1)),"")</f>
        <v/>
      </c>
      <c r="N56" s="233" t="str">
        <f ca="1">_xlfn.IFNA(_xlfn.COVARIANCE.S(OFFSET(HOMECELL,MATCH($B$3,DateRange,0)-1,MATCH($A56,DataStreams,0)-1):OFFSET(HOMECELL,MATCH($B$4,DateRange,0)-1,MATCH($A56,DataStreams,0)-1),OFFSET(HOMECELL,MATCH($B$3,DateRange,0)-1,MATCH(N$6,DataStreams,0)-1):OFFSET(HOMECELL,MATCH($B$4,DateRange,0)-1,MATCH(N$6,DataStreams,0)-1)),"")</f>
        <v/>
      </c>
      <c r="O56" s="233" t="str">
        <f ca="1">_xlfn.IFNA(_xlfn.COVARIANCE.S(OFFSET(HOMECELL,MATCH($B$3,DateRange,0)-1,MATCH($A56,DataStreams,0)-1):OFFSET(HOMECELL,MATCH($B$4,DateRange,0)-1,MATCH($A56,DataStreams,0)-1),OFFSET(HOMECELL,MATCH($B$3,DateRange,0)-1,MATCH(O$6,DataStreams,0)-1):OFFSET(HOMECELL,MATCH($B$4,DateRange,0)-1,MATCH(O$6,DataStreams,0)-1)),"")</f>
        <v/>
      </c>
      <c r="P56" s="233" t="str">
        <f ca="1">_xlfn.IFNA(_xlfn.COVARIANCE.S(OFFSET(HOMECELL,MATCH($B$3,DateRange,0)-1,MATCH($A56,DataStreams,0)-1):OFFSET(HOMECELL,MATCH($B$4,DateRange,0)-1,MATCH($A56,DataStreams,0)-1),OFFSET(HOMECELL,MATCH($B$3,DateRange,0)-1,MATCH(P$6,DataStreams,0)-1):OFFSET(HOMECELL,MATCH($B$4,DateRange,0)-1,MATCH(P$6,DataStreams,0)-1)),"")</f>
        <v/>
      </c>
      <c r="Q56" s="233" t="str">
        <f ca="1">_xlfn.IFNA(_xlfn.COVARIANCE.S(OFFSET(HOMECELL,MATCH($B$3,DateRange,0)-1,MATCH($A56,DataStreams,0)-1):OFFSET(HOMECELL,MATCH($B$4,DateRange,0)-1,MATCH($A56,DataStreams,0)-1),OFFSET(HOMECELL,MATCH($B$3,DateRange,0)-1,MATCH(Q$6,DataStreams,0)-1):OFFSET(HOMECELL,MATCH($B$4,DateRange,0)-1,MATCH(Q$6,DataStreams,0)-1)),"")</f>
        <v/>
      </c>
      <c r="R56" s="233" t="str">
        <f ca="1">_xlfn.IFNA(_xlfn.COVARIANCE.S(OFFSET(HOMECELL,MATCH($B$3,DateRange,0)-1,MATCH($A56,DataStreams,0)-1):OFFSET(HOMECELL,MATCH($B$4,DateRange,0)-1,MATCH($A56,DataStreams,0)-1),OFFSET(HOMECELL,MATCH($B$3,DateRange,0)-1,MATCH(R$6,DataStreams,0)-1):OFFSET(HOMECELL,MATCH($B$4,DateRange,0)-1,MATCH(R$6,DataStreams,0)-1)),"")</f>
        <v/>
      </c>
      <c r="S56" s="233" t="str">
        <f ca="1">_xlfn.IFNA(_xlfn.COVARIANCE.S(OFFSET(HOMECELL,MATCH($B$3,DateRange,0)-1,MATCH($A56,DataStreams,0)-1):OFFSET(HOMECELL,MATCH($B$4,DateRange,0)-1,MATCH($A56,DataStreams,0)-1),OFFSET(HOMECELL,MATCH($B$3,DateRange,0)-1,MATCH(S$6,DataStreams,0)-1):OFFSET(HOMECELL,MATCH($B$4,DateRange,0)-1,MATCH(S$6,DataStreams,0)-1)),"")</f>
        <v/>
      </c>
      <c r="T56" s="233" t="str">
        <f ca="1">_xlfn.IFNA(_xlfn.COVARIANCE.S(OFFSET(HOMECELL,MATCH($B$3,DateRange,0)-1,MATCH($A56,DataStreams,0)-1):OFFSET(HOMECELL,MATCH($B$4,DateRange,0)-1,MATCH($A56,DataStreams,0)-1),OFFSET(HOMECELL,MATCH($B$3,DateRange,0)-1,MATCH(T$6,DataStreams,0)-1):OFFSET(HOMECELL,MATCH($B$4,DateRange,0)-1,MATCH(T$6,DataStreams,0)-1)),"")</f>
        <v/>
      </c>
      <c r="U56" s="233" t="str">
        <f ca="1">_xlfn.IFNA(_xlfn.COVARIANCE.S(OFFSET(HOMECELL,MATCH($B$3,DateRange,0)-1,MATCH($A56,DataStreams,0)-1):OFFSET(HOMECELL,MATCH($B$4,DateRange,0)-1,MATCH($A56,DataStreams,0)-1),OFFSET(HOMECELL,MATCH($B$3,DateRange,0)-1,MATCH(U$6,DataStreams,0)-1):OFFSET(HOMECELL,MATCH($B$4,DateRange,0)-1,MATCH(U$6,DataStreams,0)-1)),"")</f>
        <v/>
      </c>
      <c r="V56" s="233" t="str">
        <f ca="1">_xlfn.IFNA(_xlfn.COVARIANCE.S(OFFSET(HOMECELL,MATCH($B$3,DateRange,0)-1,MATCH($A56,DataStreams,0)-1):OFFSET(HOMECELL,MATCH($B$4,DateRange,0)-1,MATCH($A56,DataStreams,0)-1),OFFSET(HOMECELL,MATCH($B$3,DateRange,0)-1,MATCH(V$6,DataStreams,0)-1):OFFSET(HOMECELL,MATCH($B$4,DateRange,0)-1,MATCH(V$6,DataStreams,0)-1)),"")</f>
        <v/>
      </c>
      <c r="W56" s="233" t="str">
        <f ca="1">_xlfn.IFNA(_xlfn.COVARIANCE.S(OFFSET(HOMECELL,MATCH($B$3,DateRange,0)-1,MATCH($A56,DataStreams,0)-1):OFFSET(HOMECELL,MATCH($B$4,DateRange,0)-1,MATCH($A56,DataStreams,0)-1),OFFSET(HOMECELL,MATCH($B$3,DateRange,0)-1,MATCH(W$6,DataStreams,0)-1):OFFSET(HOMECELL,MATCH($B$4,DateRange,0)-1,MATCH(W$6,DataStreams,0)-1)),"")</f>
        <v/>
      </c>
      <c r="X56" s="233" t="str">
        <f ca="1">_xlfn.IFNA(_xlfn.COVARIANCE.S(OFFSET(HOMECELL,MATCH($B$3,DateRange,0)-1,MATCH($A56,DataStreams,0)-1):OFFSET(HOMECELL,MATCH($B$4,DateRange,0)-1,MATCH($A56,DataStreams,0)-1),OFFSET(HOMECELL,MATCH($B$3,DateRange,0)-1,MATCH(X$6,DataStreams,0)-1):OFFSET(HOMECELL,MATCH($B$4,DateRange,0)-1,MATCH(X$6,DataStreams,0)-1)),"")</f>
        <v/>
      </c>
      <c r="Y56" s="233" t="str">
        <f ca="1">_xlfn.IFNA(_xlfn.COVARIANCE.S(OFFSET(HOMECELL,MATCH($B$3,DateRange,0)-1,MATCH($A56,DataStreams,0)-1):OFFSET(HOMECELL,MATCH($B$4,DateRange,0)-1,MATCH($A56,DataStreams,0)-1),OFFSET(HOMECELL,MATCH($B$3,DateRange,0)-1,MATCH(Y$6,DataStreams,0)-1):OFFSET(HOMECELL,MATCH($B$4,DateRange,0)-1,MATCH(Y$6,DataStreams,0)-1)),"")</f>
        <v/>
      </c>
      <c r="Z56" s="233" t="str">
        <f ca="1">_xlfn.IFNA(_xlfn.COVARIANCE.S(OFFSET(HOMECELL,MATCH($B$3,DateRange,0)-1,MATCH($A56,DataStreams,0)-1):OFFSET(HOMECELL,MATCH($B$4,DateRange,0)-1,MATCH($A56,DataStreams,0)-1),OFFSET(HOMECELL,MATCH($B$3,DateRange,0)-1,MATCH(Z$6,DataStreams,0)-1):OFFSET(HOMECELL,MATCH($B$4,DateRange,0)-1,MATCH(Z$6,DataStreams,0)-1)),"")</f>
        <v/>
      </c>
      <c r="AA56" s="233" t="str">
        <f ca="1">_xlfn.IFNA(_xlfn.COVARIANCE.S(OFFSET(HOMECELL,MATCH($B$3,DateRange,0)-1,MATCH($A56,DataStreams,0)-1):OFFSET(HOMECELL,MATCH($B$4,DateRange,0)-1,MATCH($A56,DataStreams,0)-1),OFFSET(HOMECELL,MATCH($B$3,DateRange,0)-1,MATCH(AA$6,DataStreams,0)-1):OFFSET(HOMECELL,MATCH($B$4,DateRange,0)-1,MATCH(AA$6,DataStreams,0)-1)),"")</f>
        <v/>
      </c>
      <c r="AB56" s="233" t="str">
        <f ca="1">_xlfn.IFNA(_xlfn.COVARIANCE.S(OFFSET(HOMECELL,MATCH($B$3,DateRange,0)-1,MATCH($A56,DataStreams,0)-1):OFFSET(HOMECELL,MATCH($B$4,DateRange,0)-1,MATCH($A56,DataStreams,0)-1),OFFSET(HOMECELL,MATCH($B$3,DateRange,0)-1,MATCH(AB$6,DataStreams,0)-1):OFFSET(HOMECELL,MATCH($B$4,DateRange,0)-1,MATCH(AB$6,DataStreams,0)-1)),"")</f>
        <v/>
      </c>
      <c r="AC56" s="233" t="str">
        <f ca="1">_xlfn.IFNA(_xlfn.COVARIANCE.S(OFFSET(HOMECELL,MATCH($B$3,DateRange,0)-1,MATCH($A56,DataStreams,0)-1):OFFSET(HOMECELL,MATCH($B$4,DateRange,0)-1,MATCH($A56,DataStreams,0)-1),OFFSET(HOMECELL,MATCH($B$3,DateRange,0)-1,MATCH(AC$6,DataStreams,0)-1):OFFSET(HOMECELL,MATCH($B$4,DateRange,0)-1,MATCH(AC$6,DataStreams,0)-1)),"")</f>
        <v/>
      </c>
      <c r="AD56" s="233" t="str">
        <f ca="1">_xlfn.IFNA(_xlfn.COVARIANCE.S(OFFSET(HOMECELL,MATCH($B$3,DateRange,0)-1,MATCH($A56,DataStreams,0)-1):OFFSET(HOMECELL,MATCH($B$4,DateRange,0)-1,MATCH($A56,DataStreams,0)-1),OFFSET(HOMECELL,MATCH($B$3,DateRange,0)-1,MATCH(AD$6,DataStreams,0)-1):OFFSET(HOMECELL,MATCH($B$4,DateRange,0)-1,MATCH(AD$6,DataStreams,0)-1)),"")</f>
        <v/>
      </c>
      <c r="AE56" s="233" t="str">
        <f ca="1">_xlfn.IFNA(_xlfn.COVARIANCE.S(OFFSET(HOMECELL,MATCH($B$3,DateRange,0)-1,MATCH($A56,DataStreams,0)-1):OFFSET(HOMECELL,MATCH($B$4,DateRange,0)-1,MATCH($A56,DataStreams,0)-1),OFFSET(HOMECELL,MATCH($B$3,DateRange,0)-1,MATCH(AE$6,DataStreams,0)-1):OFFSET(HOMECELL,MATCH($B$4,DateRange,0)-1,MATCH(AE$6,DataStreams,0)-1)),"")</f>
        <v/>
      </c>
      <c r="AF56" s="233" t="str">
        <f ca="1">_xlfn.IFNA(_xlfn.COVARIANCE.S(OFFSET(HOMECELL,MATCH($B$3,DateRange,0)-1,MATCH($A56,DataStreams,0)-1):OFFSET(HOMECELL,MATCH($B$4,DateRange,0)-1,MATCH($A56,DataStreams,0)-1),OFFSET(HOMECELL,MATCH($B$3,DateRange,0)-1,MATCH(AF$6,DataStreams,0)-1):OFFSET(HOMECELL,MATCH($B$4,DateRange,0)-1,MATCH(AF$6,DataStreams,0)-1)),"")</f>
        <v/>
      </c>
      <c r="AG56" s="233" t="str">
        <f ca="1">_xlfn.IFNA(_xlfn.COVARIANCE.S(OFFSET(HOMECELL,MATCH($B$3,DateRange,0)-1,MATCH($A56,DataStreams,0)-1):OFFSET(HOMECELL,MATCH($B$4,DateRange,0)-1,MATCH($A56,DataStreams,0)-1),OFFSET(HOMECELL,MATCH($B$3,DateRange,0)-1,MATCH(AG$6,DataStreams,0)-1):OFFSET(HOMECELL,MATCH($B$4,DateRange,0)-1,MATCH(AG$6,DataStreams,0)-1)),"")</f>
        <v/>
      </c>
      <c r="AH56" s="233" t="str">
        <f ca="1">_xlfn.IFNA(_xlfn.COVARIANCE.S(OFFSET(HOMECELL,MATCH($B$3,DateRange,0)-1,MATCH($A56,DataStreams,0)-1):OFFSET(HOMECELL,MATCH($B$4,DateRange,0)-1,MATCH($A56,DataStreams,0)-1),OFFSET(HOMECELL,MATCH($B$3,DateRange,0)-1,MATCH(AH$6,DataStreams,0)-1):OFFSET(HOMECELL,MATCH($B$4,DateRange,0)-1,MATCH(AH$6,DataStreams,0)-1)),"")</f>
        <v/>
      </c>
      <c r="AI56" s="233" t="str">
        <f ca="1">_xlfn.IFNA(_xlfn.COVARIANCE.S(OFFSET(HOMECELL,MATCH($B$3,DateRange,0)-1,MATCH($A56,DataStreams,0)-1):OFFSET(HOMECELL,MATCH($B$4,DateRange,0)-1,MATCH($A56,DataStreams,0)-1),OFFSET(HOMECELL,MATCH($B$3,DateRange,0)-1,MATCH(AI$6,DataStreams,0)-1):OFFSET(HOMECELL,MATCH($B$4,DateRange,0)-1,MATCH(AI$6,DataStreams,0)-1)),"")</f>
        <v/>
      </c>
      <c r="AJ56" s="233" t="str">
        <f ca="1">_xlfn.IFNA(_xlfn.COVARIANCE.S(OFFSET(HOMECELL,MATCH($B$3,DateRange,0)-1,MATCH($A56,DataStreams,0)-1):OFFSET(HOMECELL,MATCH($B$4,DateRange,0)-1,MATCH($A56,DataStreams,0)-1),OFFSET(HOMECELL,MATCH($B$3,DateRange,0)-1,MATCH(AJ$6,DataStreams,0)-1):OFFSET(HOMECELL,MATCH($B$4,DateRange,0)-1,MATCH(AJ$6,DataStreams,0)-1)),"")</f>
        <v/>
      </c>
      <c r="AK56" s="233" t="str">
        <f ca="1">_xlfn.IFNA(_xlfn.COVARIANCE.S(OFFSET(HOMECELL,MATCH($B$3,DateRange,0)-1,MATCH($A56,DataStreams,0)-1):OFFSET(HOMECELL,MATCH($B$4,DateRange,0)-1,MATCH($A56,DataStreams,0)-1),OFFSET(HOMECELL,MATCH($B$3,DateRange,0)-1,MATCH(AK$6,DataStreams,0)-1):OFFSET(HOMECELL,MATCH($B$4,DateRange,0)-1,MATCH(AK$6,DataStreams,0)-1)),"")</f>
        <v/>
      </c>
      <c r="AL56" s="233" t="str">
        <f ca="1">_xlfn.IFNA(_xlfn.COVARIANCE.S(OFFSET(HOMECELL,MATCH($B$3,DateRange,0)-1,MATCH($A56,DataStreams,0)-1):OFFSET(HOMECELL,MATCH($B$4,DateRange,0)-1,MATCH($A56,DataStreams,0)-1),OFFSET(HOMECELL,MATCH($B$3,DateRange,0)-1,MATCH(AL$6,DataStreams,0)-1):OFFSET(HOMECELL,MATCH($B$4,DateRange,0)-1,MATCH(AL$6,DataStreams,0)-1)),"")</f>
        <v/>
      </c>
      <c r="AM56" s="233" t="str">
        <f ca="1">_xlfn.IFNA(_xlfn.COVARIANCE.S(OFFSET(HOMECELL,MATCH($B$3,DateRange,0)-1,MATCH($A56,DataStreams,0)-1):OFFSET(HOMECELL,MATCH($B$4,DateRange,0)-1,MATCH($A56,DataStreams,0)-1),OFFSET(HOMECELL,MATCH($B$3,DateRange,0)-1,MATCH(AM$6,DataStreams,0)-1):OFFSET(HOMECELL,MATCH($B$4,DateRange,0)-1,MATCH(AM$6,DataStreams,0)-1)),"")</f>
        <v/>
      </c>
      <c r="AN56" s="233" t="str">
        <f ca="1">_xlfn.IFNA(_xlfn.COVARIANCE.S(OFFSET(HOMECELL,MATCH($B$3,DateRange,0)-1,MATCH($A56,DataStreams,0)-1):OFFSET(HOMECELL,MATCH($B$4,DateRange,0)-1,MATCH($A56,DataStreams,0)-1),OFFSET(HOMECELL,MATCH($B$3,DateRange,0)-1,MATCH(AN$6,DataStreams,0)-1):OFFSET(HOMECELL,MATCH($B$4,DateRange,0)-1,MATCH(AN$6,DataStreams,0)-1)),"")</f>
        <v/>
      </c>
      <c r="AO56" s="233" t="str">
        <f ca="1">_xlfn.IFNA(_xlfn.COVARIANCE.S(OFFSET(HOMECELL,MATCH($B$3,DateRange,0)-1,MATCH($A56,DataStreams,0)-1):OFFSET(HOMECELL,MATCH($B$4,DateRange,0)-1,MATCH($A56,DataStreams,0)-1),OFFSET(HOMECELL,MATCH($B$3,DateRange,0)-1,MATCH(AO$6,DataStreams,0)-1):OFFSET(HOMECELL,MATCH($B$4,DateRange,0)-1,MATCH(AO$6,DataStreams,0)-1)),"")</f>
        <v/>
      </c>
      <c r="AP56" s="233" t="str">
        <f ca="1">_xlfn.IFNA(_xlfn.COVARIANCE.S(OFFSET(HOMECELL,MATCH($B$3,DateRange,0)-1,MATCH($A56,DataStreams,0)-1):OFFSET(HOMECELL,MATCH($B$4,DateRange,0)-1,MATCH($A56,DataStreams,0)-1),OFFSET(HOMECELL,MATCH($B$3,DateRange,0)-1,MATCH(AP$6,DataStreams,0)-1):OFFSET(HOMECELL,MATCH($B$4,DateRange,0)-1,MATCH(AP$6,DataStreams,0)-1)),"")</f>
        <v/>
      </c>
      <c r="AQ56" s="233" t="str">
        <f ca="1">_xlfn.IFNA(_xlfn.COVARIANCE.S(OFFSET(HOMECELL,MATCH($B$3,DateRange,0)-1,MATCH($A56,DataStreams,0)-1):OFFSET(HOMECELL,MATCH($B$4,DateRange,0)-1,MATCH($A56,DataStreams,0)-1),OFFSET(HOMECELL,MATCH($B$3,DateRange,0)-1,MATCH(AQ$6,DataStreams,0)-1):OFFSET(HOMECELL,MATCH($B$4,DateRange,0)-1,MATCH(AQ$6,DataStreams,0)-1)),"")</f>
        <v/>
      </c>
      <c r="AR56" s="233" t="str">
        <f ca="1">_xlfn.IFNA(_xlfn.COVARIANCE.S(OFFSET(HOMECELL,MATCH($B$3,DateRange,0)-1,MATCH($A56,DataStreams,0)-1):OFFSET(HOMECELL,MATCH($B$4,DateRange,0)-1,MATCH($A56,DataStreams,0)-1),OFFSET(HOMECELL,MATCH($B$3,DateRange,0)-1,MATCH(AR$6,DataStreams,0)-1):OFFSET(HOMECELL,MATCH($B$4,DateRange,0)-1,MATCH(AR$6,DataStreams,0)-1)),"")</f>
        <v/>
      </c>
      <c r="AS56" s="233" t="str">
        <f ca="1">_xlfn.IFNA(_xlfn.COVARIANCE.S(OFFSET(HOMECELL,MATCH($B$3,DateRange,0)-1,MATCH($A56,DataStreams,0)-1):OFFSET(HOMECELL,MATCH($B$4,DateRange,0)-1,MATCH($A56,DataStreams,0)-1),OFFSET(HOMECELL,MATCH($B$3,DateRange,0)-1,MATCH(AS$6,DataStreams,0)-1):OFFSET(HOMECELL,MATCH($B$4,DateRange,0)-1,MATCH(AS$6,DataStreams,0)-1)),"")</f>
        <v/>
      </c>
      <c r="AT56" s="233" t="str">
        <f ca="1">_xlfn.IFNA(_xlfn.COVARIANCE.S(OFFSET(HOMECELL,MATCH($B$3,DateRange,0)-1,MATCH($A56,DataStreams,0)-1):OFFSET(HOMECELL,MATCH($B$4,DateRange,0)-1,MATCH($A56,DataStreams,0)-1),OFFSET(HOMECELL,MATCH($B$3,DateRange,0)-1,MATCH(AT$6,DataStreams,0)-1):OFFSET(HOMECELL,MATCH($B$4,DateRange,0)-1,MATCH(AT$6,DataStreams,0)-1)),"")</f>
        <v/>
      </c>
      <c r="AU56" s="233" t="str">
        <f ca="1">_xlfn.IFNA(_xlfn.COVARIANCE.S(OFFSET(HOMECELL,MATCH($B$3,DateRange,0)-1,MATCH($A56,DataStreams,0)-1):OFFSET(HOMECELL,MATCH($B$4,DateRange,0)-1,MATCH($A56,DataStreams,0)-1),OFFSET(HOMECELL,MATCH($B$3,DateRange,0)-1,MATCH(AU$6,DataStreams,0)-1):OFFSET(HOMECELL,MATCH($B$4,DateRange,0)-1,MATCH(AU$6,DataStreams,0)-1)),"")</f>
        <v/>
      </c>
      <c r="AV56" s="233" t="str">
        <f ca="1">_xlfn.IFNA(_xlfn.COVARIANCE.S(OFFSET(HOMECELL,MATCH($B$3,DateRange,0)-1,MATCH($A56,DataStreams,0)-1):OFFSET(HOMECELL,MATCH($B$4,DateRange,0)-1,MATCH($A56,DataStreams,0)-1),OFFSET(HOMECELL,MATCH($B$3,DateRange,0)-1,MATCH(AV$6,DataStreams,0)-1):OFFSET(HOMECELL,MATCH($B$4,DateRange,0)-1,MATCH(AV$6,DataStreams,0)-1)),"")</f>
        <v/>
      </c>
      <c r="AW56" s="233" t="str">
        <f ca="1">_xlfn.IFNA(_xlfn.COVARIANCE.S(OFFSET(HOMECELL,MATCH($B$3,DateRange,0)-1,MATCH($A56,DataStreams,0)-1):OFFSET(HOMECELL,MATCH($B$4,DateRange,0)-1,MATCH($A56,DataStreams,0)-1),OFFSET(HOMECELL,MATCH($B$3,DateRange,0)-1,MATCH(AW$6,DataStreams,0)-1):OFFSET(HOMECELL,MATCH($B$4,DateRange,0)-1,MATCH(AW$6,DataStreams,0)-1)),"")</f>
        <v/>
      </c>
      <c r="AX56" s="233" t="str">
        <f ca="1">_xlfn.IFNA(_xlfn.COVARIANCE.S(OFFSET(HOMECELL,MATCH($B$3,DateRange,0)-1,MATCH($A56,DataStreams,0)-1):OFFSET(HOMECELL,MATCH($B$4,DateRange,0)-1,MATCH($A56,DataStreams,0)-1),OFFSET(HOMECELL,MATCH($B$3,DateRange,0)-1,MATCH(AX$6,DataStreams,0)-1):OFFSET(HOMECELL,MATCH($B$4,DateRange,0)-1,MATCH(AX$6,DataStreams,0)-1)),"")</f>
        <v/>
      </c>
      <c r="AY56" s="233" t="str">
        <f ca="1">_xlfn.IFNA(_xlfn.COVARIANCE.S(OFFSET(HOMECELL,MATCH($B$3,DateRange,0)-1,MATCH($A56,DataStreams,0)-1):OFFSET(HOMECELL,MATCH($B$4,DateRange,0)-1,MATCH($A56,DataStreams,0)-1),OFFSET(HOMECELL,MATCH($B$3,DateRange,0)-1,MATCH(AY$6,DataStreams,0)-1):OFFSET(HOMECELL,MATCH($B$4,DateRange,0)-1,MATCH(AY$6,DataStreams,0)-1)),"")</f>
        <v/>
      </c>
      <c r="AZ56" s="233" t="str">
        <f ca="1">_xlfn.IFNA(_xlfn.COVARIANCE.S(OFFSET(HOMECELL,MATCH($B$3,DateRange,0)-1,MATCH($A56,DataStreams,0)-1):OFFSET(HOMECELL,MATCH($B$4,DateRange,0)-1,MATCH($A56,DataStreams,0)-1),OFFSET(HOMECELL,MATCH($B$3,DateRange,0)-1,MATCH(AZ$6,DataStreams,0)-1):OFFSET(HOMECELL,MATCH($B$4,DateRange,0)-1,MATCH(AZ$6,DataStreams,0)-1)),"")</f>
        <v/>
      </c>
      <c r="BA56" s="233" t="str">
        <f ca="1">_xlfn.IFNA(_xlfn.COVARIANCE.S(OFFSET(HOMECELL,MATCH($B$3,DateRange,0)-1,MATCH($A56,DataStreams,0)-1):OFFSET(HOMECELL,MATCH($B$4,DateRange,0)-1,MATCH($A56,DataStreams,0)-1),OFFSET(HOMECELL,MATCH($B$3,DateRange,0)-1,MATCH(BA$6,DataStreams,0)-1):OFFSET(HOMECELL,MATCH($B$4,DateRange,0)-1,MATCH(BA$6,DataStreams,0)-1)),"")</f>
        <v/>
      </c>
      <c r="BB56" s="233" t="str">
        <f ca="1">_xlfn.IFNA(_xlfn.COVARIANCE.S(OFFSET(HOMECELL,MATCH($B$3,DateRange,0)-1,MATCH($A56,DataStreams,0)-1):OFFSET(HOMECELL,MATCH($B$4,DateRange,0)-1,MATCH($A56,DataStreams,0)-1),OFFSET(HOMECELL,MATCH($B$3,DateRange,0)-1,MATCH(BB$6,DataStreams,0)-1):OFFSET(HOMECELL,MATCH($B$4,DateRange,0)-1,MATCH(BB$6,DataStreams,0)-1)),"")</f>
        <v/>
      </c>
      <c r="BC56" s="236"/>
    </row>
    <row r="57" spans="1:55">
      <c r="A57" s="239"/>
      <c r="B57" s="233" t="str">
        <f ca="1">_xlfn.IFNA(_xlfn.COVARIANCE.S(OFFSET(HOMECELL,MATCH($B$3,DateRange,0)-1,MATCH($A57,DataStreams,0)-1):OFFSET(HOMECELL,MATCH($B$4,DateRange,0)-1,MATCH($A57,DataStreams,0)-1),OFFSET(HOMECELL,MATCH($B$3,DateRange,0)-1,MATCH(B$6,DataStreams,0)-1):OFFSET(HOMECELL,MATCH($B$4,DateRange,0)-1,MATCH(B$6,DataStreams,0)-1)),"")</f>
        <v/>
      </c>
      <c r="C57" s="233" t="str">
        <f ca="1">_xlfn.IFNA(_xlfn.COVARIANCE.S(OFFSET(HOMECELL,MATCH($B$3,DateRange,0)-1,MATCH($A57,DataStreams,0)-1):OFFSET(HOMECELL,MATCH($B$4,DateRange,0)-1,MATCH($A57,DataStreams,0)-1),OFFSET(HOMECELL,MATCH($B$3,DateRange,0)-1,MATCH(C$6,DataStreams,0)-1):OFFSET(HOMECELL,MATCH($B$4,DateRange,0)-1,MATCH(C$6,DataStreams,0)-1)),"")</f>
        <v/>
      </c>
      <c r="D57" s="233" t="str">
        <f ca="1">_xlfn.IFNA(_xlfn.COVARIANCE.S(OFFSET(HOMECELL,MATCH($B$3,DateRange,0)-1,MATCH($A57,DataStreams,0)-1):OFFSET(HOMECELL,MATCH($B$4,DateRange,0)-1,MATCH($A57,DataStreams,0)-1),OFFSET(HOMECELL,MATCH($B$3,DateRange,0)-1,MATCH(D$6,DataStreams,0)-1):OFFSET(HOMECELL,MATCH($B$4,DateRange,0)-1,MATCH(D$6,DataStreams,0)-1)),"")</f>
        <v/>
      </c>
      <c r="E57" s="233" t="str">
        <f ca="1">_xlfn.IFNA(_xlfn.COVARIANCE.S(OFFSET(HOMECELL,MATCH($B$3,DateRange,0)-1,MATCH($A57,DataStreams,0)-1):OFFSET(HOMECELL,MATCH($B$4,DateRange,0)-1,MATCH($A57,DataStreams,0)-1),OFFSET(HOMECELL,MATCH($B$3,DateRange,0)-1,MATCH(E$6,DataStreams,0)-1):OFFSET(HOMECELL,MATCH($B$4,DateRange,0)-1,MATCH(E$6,DataStreams,0)-1)),"")</f>
        <v/>
      </c>
      <c r="F57" s="233" t="str">
        <f ca="1">_xlfn.IFNA(_xlfn.COVARIANCE.S(OFFSET(HOMECELL,MATCH($B$3,DateRange,0)-1,MATCH($A57,DataStreams,0)-1):OFFSET(HOMECELL,MATCH($B$4,DateRange,0)-1,MATCH($A57,DataStreams,0)-1),OFFSET(HOMECELL,MATCH($B$3,DateRange,0)-1,MATCH(F$6,DataStreams,0)-1):OFFSET(HOMECELL,MATCH($B$4,DateRange,0)-1,MATCH(F$6,DataStreams,0)-1)),"")</f>
        <v/>
      </c>
      <c r="G57" s="233" t="str">
        <f ca="1">_xlfn.IFNA(_xlfn.COVARIANCE.S(OFFSET(HOMECELL,MATCH($B$3,DateRange,0)-1,MATCH($A57,DataStreams,0)-1):OFFSET(HOMECELL,MATCH($B$4,DateRange,0)-1,MATCH($A57,DataStreams,0)-1),OFFSET(HOMECELL,MATCH($B$3,DateRange,0)-1,MATCH(G$6,DataStreams,0)-1):OFFSET(HOMECELL,MATCH($B$4,DateRange,0)-1,MATCH(G$6,DataStreams,0)-1)),"")</f>
        <v/>
      </c>
      <c r="H57" s="233" t="str">
        <f ca="1">_xlfn.IFNA(_xlfn.COVARIANCE.S(OFFSET(HOMECELL,MATCH($B$3,DateRange,0)-1,MATCH($A57,DataStreams,0)-1):OFFSET(HOMECELL,MATCH($B$4,DateRange,0)-1,MATCH($A57,DataStreams,0)-1),OFFSET(HOMECELL,MATCH($B$3,DateRange,0)-1,MATCH(H$6,DataStreams,0)-1):OFFSET(HOMECELL,MATCH($B$4,DateRange,0)-1,MATCH(H$6,DataStreams,0)-1)),"")</f>
        <v/>
      </c>
      <c r="I57" s="233" t="str">
        <f ca="1">_xlfn.IFNA(_xlfn.COVARIANCE.S(OFFSET(HOMECELL,MATCH($B$3,DateRange,0)-1,MATCH($A57,DataStreams,0)-1):OFFSET(HOMECELL,MATCH($B$4,DateRange,0)-1,MATCH($A57,DataStreams,0)-1),OFFSET(HOMECELL,MATCH($B$3,DateRange,0)-1,MATCH(I$6,DataStreams,0)-1):OFFSET(HOMECELL,MATCH($B$4,DateRange,0)-1,MATCH(I$6,DataStreams,0)-1)),"")</f>
        <v/>
      </c>
      <c r="J57" s="233" t="str">
        <f ca="1">_xlfn.IFNA(_xlfn.COVARIANCE.S(OFFSET(HOMECELL,MATCH($B$3,DateRange,0)-1,MATCH($A57,DataStreams,0)-1):OFFSET(HOMECELL,MATCH($B$4,DateRange,0)-1,MATCH($A57,DataStreams,0)-1),OFFSET(HOMECELL,MATCH($B$3,DateRange,0)-1,MATCH(J$6,DataStreams,0)-1):OFFSET(HOMECELL,MATCH($B$4,DateRange,0)-1,MATCH(J$6,DataStreams,0)-1)),"")</f>
        <v/>
      </c>
      <c r="K57" s="233" t="str">
        <f ca="1">_xlfn.IFNA(_xlfn.COVARIANCE.S(OFFSET(HOMECELL,MATCH($B$3,DateRange,0)-1,MATCH($A57,DataStreams,0)-1):OFFSET(HOMECELL,MATCH($B$4,DateRange,0)-1,MATCH($A57,DataStreams,0)-1),OFFSET(HOMECELL,MATCH($B$3,DateRange,0)-1,MATCH(K$6,DataStreams,0)-1):OFFSET(HOMECELL,MATCH($B$4,DateRange,0)-1,MATCH(K$6,DataStreams,0)-1)),"")</f>
        <v/>
      </c>
      <c r="L57" s="233" t="str">
        <f ca="1">_xlfn.IFNA(_xlfn.COVARIANCE.S(OFFSET(HOMECELL,MATCH($B$3,DateRange,0)-1,MATCH($A57,DataStreams,0)-1):OFFSET(HOMECELL,MATCH($B$4,DateRange,0)-1,MATCH($A57,DataStreams,0)-1),OFFSET(HOMECELL,MATCH($B$3,DateRange,0)-1,MATCH(L$6,DataStreams,0)-1):OFFSET(HOMECELL,MATCH($B$4,DateRange,0)-1,MATCH(L$6,DataStreams,0)-1)),"")</f>
        <v/>
      </c>
      <c r="M57" s="233" t="str">
        <f ca="1">_xlfn.IFNA(_xlfn.COVARIANCE.S(OFFSET(HOMECELL,MATCH($B$3,DateRange,0)-1,MATCH($A57,DataStreams,0)-1):OFFSET(HOMECELL,MATCH($B$4,DateRange,0)-1,MATCH($A57,DataStreams,0)-1),OFFSET(HOMECELL,MATCH($B$3,DateRange,0)-1,MATCH(M$6,DataStreams,0)-1):OFFSET(HOMECELL,MATCH($B$4,DateRange,0)-1,MATCH(M$6,DataStreams,0)-1)),"")</f>
        <v/>
      </c>
      <c r="N57" s="233" t="str">
        <f ca="1">_xlfn.IFNA(_xlfn.COVARIANCE.S(OFFSET(HOMECELL,MATCH($B$3,DateRange,0)-1,MATCH($A57,DataStreams,0)-1):OFFSET(HOMECELL,MATCH($B$4,DateRange,0)-1,MATCH($A57,DataStreams,0)-1),OFFSET(HOMECELL,MATCH($B$3,DateRange,0)-1,MATCH(N$6,DataStreams,0)-1):OFFSET(HOMECELL,MATCH($B$4,DateRange,0)-1,MATCH(N$6,DataStreams,0)-1)),"")</f>
        <v/>
      </c>
      <c r="O57" s="233" t="str">
        <f ca="1">_xlfn.IFNA(_xlfn.COVARIANCE.S(OFFSET(HOMECELL,MATCH($B$3,DateRange,0)-1,MATCH($A57,DataStreams,0)-1):OFFSET(HOMECELL,MATCH($B$4,DateRange,0)-1,MATCH($A57,DataStreams,0)-1),OFFSET(HOMECELL,MATCH($B$3,DateRange,0)-1,MATCH(O$6,DataStreams,0)-1):OFFSET(HOMECELL,MATCH($B$4,DateRange,0)-1,MATCH(O$6,DataStreams,0)-1)),"")</f>
        <v/>
      </c>
      <c r="P57" s="233" t="str">
        <f ca="1">_xlfn.IFNA(_xlfn.COVARIANCE.S(OFFSET(HOMECELL,MATCH($B$3,DateRange,0)-1,MATCH($A57,DataStreams,0)-1):OFFSET(HOMECELL,MATCH($B$4,DateRange,0)-1,MATCH($A57,DataStreams,0)-1),OFFSET(HOMECELL,MATCH($B$3,DateRange,0)-1,MATCH(P$6,DataStreams,0)-1):OFFSET(HOMECELL,MATCH($B$4,DateRange,0)-1,MATCH(P$6,DataStreams,0)-1)),"")</f>
        <v/>
      </c>
      <c r="Q57" s="233" t="str">
        <f ca="1">_xlfn.IFNA(_xlfn.COVARIANCE.S(OFFSET(HOMECELL,MATCH($B$3,DateRange,0)-1,MATCH($A57,DataStreams,0)-1):OFFSET(HOMECELL,MATCH($B$4,DateRange,0)-1,MATCH($A57,DataStreams,0)-1),OFFSET(HOMECELL,MATCH($B$3,DateRange,0)-1,MATCH(Q$6,DataStreams,0)-1):OFFSET(HOMECELL,MATCH($B$4,DateRange,0)-1,MATCH(Q$6,DataStreams,0)-1)),"")</f>
        <v/>
      </c>
      <c r="R57" s="233" t="str">
        <f ca="1">_xlfn.IFNA(_xlfn.COVARIANCE.S(OFFSET(HOMECELL,MATCH($B$3,DateRange,0)-1,MATCH($A57,DataStreams,0)-1):OFFSET(HOMECELL,MATCH($B$4,DateRange,0)-1,MATCH($A57,DataStreams,0)-1),OFFSET(HOMECELL,MATCH($B$3,DateRange,0)-1,MATCH(R$6,DataStreams,0)-1):OFFSET(HOMECELL,MATCH($B$4,DateRange,0)-1,MATCH(R$6,DataStreams,0)-1)),"")</f>
        <v/>
      </c>
      <c r="S57" s="233" t="str">
        <f ca="1">_xlfn.IFNA(_xlfn.COVARIANCE.S(OFFSET(HOMECELL,MATCH($B$3,DateRange,0)-1,MATCH($A57,DataStreams,0)-1):OFFSET(HOMECELL,MATCH($B$4,DateRange,0)-1,MATCH($A57,DataStreams,0)-1),OFFSET(HOMECELL,MATCH($B$3,DateRange,0)-1,MATCH(S$6,DataStreams,0)-1):OFFSET(HOMECELL,MATCH($B$4,DateRange,0)-1,MATCH(S$6,DataStreams,0)-1)),"")</f>
        <v/>
      </c>
      <c r="T57" s="233" t="str">
        <f ca="1">_xlfn.IFNA(_xlfn.COVARIANCE.S(OFFSET(HOMECELL,MATCH($B$3,DateRange,0)-1,MATCH($A57,DataStreams,0)-1):OFFSET(HOMECELL,MATCH($B$4,DateRange,0)-1,MATCH($A57,DataStreams,0)-1),OFFSET(HOMECELL,MATCH($B$3,DateRange,0)-1,MATCH(T$6,DataStreams,0)-1):OFFSET(HOMECELL,MATCH($B$4,DateRange,0)-1,MATCH(T$6,DataStreams,0)-1)),"")</f>
        <v/>
      </c>
      <c r="U57" s="233" t="str">
        <f ca="1">_xlfn.IFNA(_xlfn.COVARIANCE.S(OFFSET(HOMECELL,MATCH($B$3,DateRange,0)-1,MATCH($A57,DataStreams,0)-1):OFFSET(HOMECELL,MATCH($B$4,DateRange,0)-1,MATCH($A57,DataStreams,0)-1),OFFSET(HOMECELL,MATCH($B$3,DateRange,0)-1,MATCH(U$6,DataStreams,0)-1):OFFSET(HOMECELL,MATCH($B$4,DateRange,0)-1,MATCH(U$6,DataStreams,0)-1)),"")</f>
        <v/>
      </c>
      <c r="V57" s="233" t="str">
        <f ca="1">_xlfn.IFNA(_xlfn.COVARIANCE.S(OFFSET(HOMECELL,MATCH($B$3,DateRange,0)-1,MATCH($A57,DataStreams,0)-1):OFFSET(HOMECELL,MATCH($B$4,DateRange,0)-1,MATCH($A57,DataStreams,0)-1),OFFSET(HOMECELL,MATCH($B$3,DateRange,0)-1,MATCH(V$6,DataStreams,0)-1):OFFSET(HOMECELL,MATCH($B$4,DateRange,0)-1,MATCH(V$6,DataStreams,0)-1)),"")</f>
        <v/>
      </c>
      <c r="W57" s="233" t="str">
        <f ca="1">_xlfn.IFNA(_xlfn.COVARIANCE.S(OFFSET(HOMECELL,MATCH($B$3,DateRange,0)-1,MATCH($A57,DataStreams,0)-1):OFFSET(HOMECELL,MATCH($B$4,DateRange,0)-1,MATCH($A57,DataStreams,0)-1),OFFSET(HOMECELL,MATCH($B$3,DateRange,0)-1,MATCH(W$6,DataStreams,0)-1):OFFSET(HOMECELL,MATCH($B$4,DateRange,0)-1,MATCH(W$6,DataStreams,0)-1)),"")</f>
        <v/>
      </c>
      <c r="X57" s="233" t="str">
        <f ca="1">_xlfn.IFNA(_xlfn.COVARIANCE.S(OFFSET(HOMECELL,MATCH($B$3,DateRange,0)-1,MATCH($A57,DataStreams,0)-1):OFFSET(HOMECELL,MATCH($B$4,DateRange,0)-1,MATCH($A57,DataStreams,0)-1),OFFSET(HOMECELL,MATCH($B$3,DateRange,0)-1,MATCH(X$6,DataStreams,0)-1):OFFSET(HOMECELL,MATCH($B$4,DateRange,0)-1,MATCH(X$6,DataStreams,0)-1)),"")</f>
        <v/>
      </c>
      <c r="Y57" s="233" t="str">
        <f ca="1">_xlfn.IFNA(_xlfn.COVARIANCE.S(OFFSET(HOMECELL,MATCH($B$3,DateRange,0)-1,MATCH($A57,DataStreams,0)-1):OFFSET(HOMECELL,MATCH($B$4,DateRange,0)-1,MATCH($A57,DataStreams,0)-1),OFFSET(HOMECELL,MATCH($B$3,DateRange,0)-1,MATCH(Y$6,DataStreams,0)-1):OFFSET(HOMECELL,MATCH($B$4,DateRange,0)-1,MATCH(Y$6,DataStreams,0)-1)),"")</f>
        <v/>
      </c>
      <c r="Z57" s="233" t="str">
        <f ca="1">_xlfn.IFNA(_xlfn.COVARIANCE.S(OFFSET(HOMECELL,MATCH($B$3,DateRange,0)-1,MATCH($A57,DataStreams,0)-1):OFFSET(HOMECELL,MATCH($B$4,DateRange,0)-1,MATCH($A57,DataStreams,0)-1),OFFSET(HOMECELL,MATCH($B$3,DateRange,0)-1,MATCH(Z$6,DataStreams,0)-1):OFFSET(HOMECELL,MATCH($B$4,DateRange,0)-1,MATCH(Z$6,DataStreams,0)-1)),"")</f>
        <v/>
      </c>
      <c r="AA57" s="233" t="str">
        <f ca="1">_xlfn.IFNA(_xlfn.COVARIANCE.S(OFFSET(HOMECELL,MATCH($B$3,DateRange,0)-1,MATCH($A57,DataStreams,0)-1):OFFSET(HOMECELL,MATCH($B$4,DateRange,0)-1,MATCH($A57,DataStreams,0)-1),OFFSET(HOMECELL,MATCH($B$3,DateRange,0)-1,MATCH(AA$6,DataStreams,0)-1):OFFSET(HOMECELL,MATCH($B$4,DateRange,0)-1,MATCH(AA$6,DataStreams,0)-1)),"")</f>
        <v/>
      </c>
      <c r="AB57" s="233" t="str">
        <f ca="1">_xlfn.IFNA(_xlfn.COVARIANCE.S(OFFSET(HOMECELL,MATCH($B$3,DateRange,0)-1,MATCH($A57,DataStreams,0)-1):OFFSET(HOMECELL,MATCH($B$4,DateRange,0)-1,MATCH($A57,DataStreams,0)-1),OFFSET(HOMECELL,MATCH($B$3,DateRange,0)-1,MATCH(AB$6,DataStreams,0)-1):OFFSET(HOMECELL,MATCH($B$4,DateRange,0)-1,MATCH(AB$6,DataStreams,0)-1)),"")</f>
        <v/>
      </c>
      <c r="AC57" s="233" t="str">
        <f ca="1">_xlfn.IFNA(_xlfn.COVARIANCE.S(OFFSET(HOMECELL,MATCH($B$3,DateRange,0)-1,MATCH($A57,DataStreams,0)-1):OFFSET(HOMECELL,MATCH($B$4,DateRange,0)-1,MATCH($A57,DataStreams,0)-1),OFFSET(HOMECELL,MATCH($B$3,DateRange,0)-1,MATCH(AC$6,DataStreams,0)-1):OFFSET(HOMECELL,MATCH($B$4,DateRange,0)-1,MATCH(AC$6,DataStreams,0)-1)),"")</f>
        <v/>
      </c>
      <c r="AD57" s="233" t="str">
        <f ca="1">_xlfn.IFNA(_xlfn.COVARIANCE.S(OFFSET(HOMECELL,MATCH($B$3,DateRange,0)-1,MATCH($A57,DataStreams,0)-1):OFFSET(HOMECELL,MATCH($B$4,DateRange,0)-1,MATCH($A57,DataStreams,0)-1),OFFSET(HOMECELL,MATCH($B$3,DateRange,0)-1,MATCH(AD$6,DataStreams,0)-1):OFFSET(HOMECELL,MATCH($B$4,DateRange,0)-1,MATCH(AD$6,DataStreams,0)-1)),"")</f>
        <v/>
      </c>
      <c r="AE57" s="233" t="str">
        <f ca="1">_xlfn.IFNA(_xlfn.COVARIANCE.S(OFFSET(HOMECELL,MATCH($B$3,DateRange,0)-1,MATCH($A57,DataStreams,0)-1):OFFSET(HOMECELL,MATCH($B$4,DateRange,0)-1,MATCH($A57,DataStreams,0)-1),OFFSET(HOMECELL,MATCH($B$3,DateRange,0)-1,MATCH(AE$6,DataStreams,0)-1):OFFSET(HOMECELL,MATCH($B$4,DateRange,0)-1,MATCH(AE$6,DataStreams,0)-1)),"")</f>
        <v/>
      </c>
      <c r="AF57" s="233" t="str">
        <f ca="1">_xlfn.IFNA(_xlfn.COVARIANCE.S(OFFSET(HOMECELL,MATCH($B$3,DateRange,0)-1,MATCH($A57,DataStreams,0)-1):OFFSET(HOMECELL,MATCH($B$4,DateRange,0)-1,MATCH($A57,DataStreams,0)-1),OFFSET(HOMECELL,MATCH($B$3,DateRange,0)-1,MATCH(AF$6,DataStreams,0)-1):OFFSET(HOMECELL,MATCH($B$4,DateRange,0)-1,MATCH(AF$6,DataStreams,0)-1)),"")</f>
        <v/>
      </c>
      <c r="AG57" s="233" t="str">
        <f ca="1">_xlfn.IFNA(_xlfn.COVARIANCE.S(OFFSET(HOMECELL,MATCH($B$3,DateRange,0)-1,MATCH($A57,DataStreams,0)-1):OFFSET(HOMECELL,MATCH($B$4,DateRange,0)-1,MATCH($A57,DataStreams,0)-1),OFFSET(HOMECELL,MATCH($B$3,DateRange,0)-1,MATCH(AG$6,DataStreams,0)-1):OFFSET(HOMECELL,MATCH($B$4,DateRange,0)-1,MATCH(AG$6,DataStreams,0)-1)),"")</f>
        <v/>
      </c>
      <c r="AH57" s="233" t="str">
        <f ca="1">_xlfn.IFNA(_xlfn.COVARIANCE.S(OFFSET(HOMECELL,MATCH($B$3,DateRange,0)-1,MATCH($A57,DataStreams,0)-1):OFFSET(HOMECELL,MATCH($B$4,DateRange,0)-1,MATCH($A57,DataStreams,0)-1),OFFSET(HOMECELL,MATCH($B$3,DateRange,0)-1,MATCH(AH$6,DataStreams,0)-1):OFFSET(HOMECELL,MATCH($B$4,DateRange,0)-1,MATCH(AH$6,DataStreams,0)-1)),"")</f>
        <v/>
      </c>
      <c r="AI57" s="233" t="str">
        <f ca="1">_xlfn.IFNA(_xlfn.COVARIANCE.S(OFFSET(HOMECELL,MATCH($B$3,DateRange,0)-1,MATCH($A57,DataStreams,0)-1):OFFSET(HOMECELL,MATCH($B$4,DateRange,0)-1,MATCH($A57,DataStreams,0)-1),OFFSET(HOMECELL,MATCH($B$3,DateRange,0)-1,MATCH(AI$6,DataStreams,0)-1):OFFSET(HOMECELL,MATCH($B$4,DateRange,0)-1,MATCH(AI$6,DataStreams,0)-1)),"")</f>
        <v/>
      </c>
      <c r="AJ57" s="233" t="str">
        <f ca="1">_xlfn.IFNA(_xlfn.COVARIANCE.S(OFFSET(HOMECELL,MATCH($B$3,DateRange,0)-1,MATCH($A57,DataStreams,0)-1):OFFSET(HOMECELL,MATCH($B$4,DateRange,0)-1,MATCH($A57,DataStreams,0)-1),OFFSET(HOMECELL,MATCH($B$3,DateRange,0)-1,MATCH(AJ$6,DataStreams,0)-1):OFFSET(HOMECELL,MATCH($B$4,DateRange,0)-1,MATCH(AJ$6,DataStreams,0)-1)),"")</f>
        <v/>
      </c>
      <c r="AK57" s="233" t="str">
        <f ca="1">_xlfn.IFNA(_xlfn.COVARIANCE.S(OFFSET(HOMECELL,MATCH($B$3,DateRange,0)-1,MATCH($A57,DataStreams,0)-1):OFFSET(HOMECELL,MATCH($B$4,DateRange,0)-1,MATCH($A57,DataStreams,0)-1),OFFSET(HOMECELL,MATCH($B$3,DateRange,0)-1,MATCH(AK$6,DataStreams,0)-1):OFFSET(HOMECELL,MATCH($B$4,DateRange,0)-1,MATCH(AK$6,DataStreams,0)-1)),"")</f>
        <v/>
      </c>
      <c r="AL57" s="233" t="str">
        <f ca="1">_xlfn.IFNA(_xlfn.COVARIANCE.S(OFFSET(HOMECELL,MATCH($B$3,DateRange,0)-1,MATCH($A57,DataStreams,0)-1):OFFSET(HOMECELL,MATCH($B$4,DateRange,0)-1,MATCH($A57,DataStreams,0)-1),OFFSET(HOMECELL,MATCH($B$3,DateRange,0)-1,MATCH(AL$6,DataStreams,0)-1):OFFSET(HOMECELL,MATCH($B$4,DateRange,0)-1,MATCH(AL$6,DataStreams,0)-1)),"")</f>
        <v/>
      </c>
      <c r="AM57" s="233" t="str">
        <f ca="1">_xlfn.IFNA(_xlfn.COVARIANCE.S(OFFSET(HOMECELL,MATCH($B$3,DateRange,0)-1,MATCH($A57,DataStreams,0)-1):OFFSET(HOMECELL,MATCH($B$4,DateRange,0)-1,MATCH($A57,DataStreams,0)-1),OFFSET(HOMECELL,MATCH($B$3,DateRange,0)-1,MATCH(AM$6,DataStreams,0)-1):OFFSET(HOMECELL,MATCH($B$4,DateRange,0)-1,MATCH(AM$6,DataStreams,0)-1)),"")</f>
        <v/>
      </c>
      <c r="AN57" s="233" t="str">
        <f ca="1">_xlfn.IFNA(_xlfn.COVARIANCE.S(OFFSET(HOMECELL,MATCH($B$3,DateRange,0)-1,MATCH($A57,DataStreams,0)-1):OFFSET(HOMECELL,MATCH($B$4,DateRange,0)-1,MATCH($A57,DataStreams,0)-1),OFFSET(HOMECELL,MATCH($B$3,DateRange,0)-1,MATCH(AN$6,DataStreams,0)-1):OFFSET(HOMECELL,MATCH($B$4,DateRange,0)-1,MATCH(AN$6,DataStreams,0)-1)),"")</f>
        <v/>
      </c>
      <c r="AO57" s="233" t="str">
        <f ca="1">_xlfn.IFNA(_xlfn.COVARIANCE.S(OFFSET(HOMECELL,MATCH($B$3,DateRange,0)-1,MATCH($A57,DataStreams,0)-1):OFFSET(HOMECELL,MATCH($B$4,DateRange,0)-1,MATCH($A57,DataStreams,0)-1),OFFSET(HOMECELL,MATCH($B$3,DateRange,0)-1,MATCH(AO$6,DataStreams,0)-1):OFFSET(HOMECELL,MATCH($B$4,DateRange,0)-1,MATCH(AO$6,DataStreams,0)-1)),"")</f>
        <v/>
      </c>
      <c r="AP57" s="233" t="str">
        <f ca="1">_xlfn.IFNA(_xlfn.COVARIANCE.S(OFFSET(HOMECELL,MATCH($B$3,DateRange,0)-1,MATCH($A57,DataStreams,0)-1):OFFSET(HOMECELL,MATCH($B$4,DateRange,0)-1,MATCH($A57,DataStreams,0)-1),OFFSET(HOMECELL,MATCH($B$3,DateRange,0)-1,MATCH(AP$6,DataStreams,0)-1):OFFSET(HOMECELL,MATCH($B$4,DateRange,0)-1,MATCH(AP$6,DataStreams,0)-1)),"")</f>
        <v/>
      </c>
      <c r="AQ57" s="233" t="str">
        <f ca="1">_xlfn.IFNA(_xlfn.COVARIANCE.S(OFFSET(HOMECELL,MATCH($B$3,DateRange,0)-1,MATCH($A57,DataStreams,0)-1):OFFSET(HOMECELL,MATCH($B$4,DateRange,0)-1,MATCH($A57,DataStreams,0)-1),OFFSET(HOMECELL,MATCH($B$3,DateRange,0)-1,MATCH(AQ$6,DataStreams,0)-1):OFFSET(HOMECELL,MATCH($B$4,DateRange,0)-1,MATCH(AQ$6,DataStreams,0)-1)),"")</f>
        <v/>
      </c>
      <c r="AR57" s="233" t="str">
        <f ca="1">_xlfn.IFNA(_xlfn.COVARIANCE.S(OFFSET(HOMECELL,MATCH($B$3,DateRange,0)-1,MATCH($A57,DataStreams,0)-1):OFFSET(HOMECELL,MATCH($B$4,DateRange,0)-1,MATCH($A57,DataStreams,0)-1),OFFSET(HOMECELL,MATCH($B$3,DateRange,0)-1,MATCH(AR$6,DataStreams,0)-1):OFFSET(HOMECELL,MATCH($B$4,DateRange,0)-1,MATCH(AR$6,DataStreams,0)-1)),"")</f>
        <v/>
      </c>
      <c r="AS57" s="233" t="str">
        <f ca="1">_xlfn.IFNA(_xlfn.COVARIANCE.S(OFFSET(HOMECELL,MATCH($B$3,DateRange,0)-1,MATCH($A57,DataStreams,0)-1):OFFSET(HOMECELL,MATCH($B$4,DateRange,0)-1,MATCH($A57,DataStreams,0)-1),OFFSET(HOMECELL,MATCH($B$3,DateRange,0)-1,MATCH(AS$6,DataStreams,0)-1):OFFSET(HOMECELL,MATCH($B$4,DateRange,0)-1,MATCH(AS$6,DataStreams,0)-1)),"")</f>
        <v/>
      </c>
      <c r="AT57" s="233" t="str">
        <f ca="1">_xlfn.IFNA(_xlfn.COVARIANCE.S(OFFSET(HOMECELL,MATCH($B$3,DateRange,0)-1,MATCH($A57,DataStreams,0)-1):OFFSET(HOMECELL,MATCH($B$4,DateRange,0)-1,MATCH($A57,DataStreams,0)-1),OFFSET(HOMECELL,MATCH($B$3,DateRange,0)-1,MATCH(AT$6,DataStreams,0)-1):OFFSET(HOMECELL,MATCH($B$4,DateRange,0)-1,MATCH(AT$6,DataStreams,0)-1)),"")</f>
        <v/>
      </c>
      <c r="AU57" s="233" t="str">
        <f ca="1">_xlfn.IFNA(_xlfn.COVARIANCE.S(OFFSET(HOMECELL,MATCH($B$3,DateRange,0)-1,MATCH($A57,DataStreams,0)-1):OFFSET(HOMECELL,MATCH($B$4,DateRange,0)-1,MATCH($A57,DataStreams,0)-1),OFFSET(HOMECELL,MATCH($B$3,DateRange,0)-1,MATCH(AU$6,DataStreams,0)-1):OFFSET(HOMECELL,MATCH($B$4,DateRange,0)-1,MATCH(AU$6,DataStreams,0)-1)),"")</f>
        <v/>
      </c>
      <c r="AV57" s="233" t="str">
        <f ca="1">_xlfn.IFNA(_xlfn.COVARIANCE.S(OFFSET(HOMECELL,MATCH($B$3,DateRange,0)-1,MATCH($A57,DataStreams,0)-1):OFFSET(HOMECELL,MATCH($B$4,DateRange,0)-1,MATCH($A57,DataStreams,0)-1),OFFSET(HOMECELL,MATCH($B$3,DateRange,0)-1,MATCH(AV$6,DataStreams,0)-1):OFFSET(HOMECELL,MATCH($B$4,DateRange,0)-1,MATCH(AV$6,DataStreams,0)-1)),"")</f>
        <v/>
      </c>
      <c r="AW57" s="233" t="str">
        <f ca="1">_xlfn.IFNA(_xlfn.COVARIANCE.S(OFFSET(HOMECELL,MATCH($B$3,DateRange,0)-1,MATCH($A57,DataStreams,0)-1):OFFSET(HOMECELL,MATCH($B$4,DateRange,0)-1,MATCH($A57,DataStreams,0)-1),OFFSET(HOMECELL,MATCH($B$3,DateRange,0)-1,MATCH(AW$6,DataStreams,0)-1):OFFSET(HOMECELL,MATCH($B$4,DateRange,0)-1,MATCH(AW$6,DataStreams,0)-1)),"")</f>
        <v/>
      </c>
      <c r="AX57" s="233" t="str">
        <f ca="1">_xlfn.IFNA(_xlfn.COVARIANCE.S(OFFSET(HOMECELL,MATCH($B$3,DateRange,0)-1,MATCH($A57,DataStreams,0)-1):OFFSET(HOMECELL,MATCH($B$4,DateRange,0)-1,MATCH($A57,DataStreams,0)-1),OFFSET(HOMECELL,MATCH($B$3,DateRange,0)-1,MATCH(AX$6,DataStreams,0)-1):OFFSET(HOMECELL,MATCH($B$4,DateRange,0)-1,MATCH(AX$6,DataStreams,0)-1)),"")</f>
        <v/>
      </c>
      <c r="AY57" s="233" t="str">
        <f ca="1">_xlfn.IFNA(_xlfn.COVARIANCE.S(OFFSET(HOMECELL,MATCH($B$3,DateRange,0)-1,MATCH($A57,DataStreams,0)-1):OFFSET(HOMECELL,MATCH($B$4,DateRange,0)-1,MATCH($A57,DataStreams,0)-1),OFFSET(HOMECELL,MATCH($B$3,DateRange,0)-1,MATCH(AY$6,DataStreams,0)-1):OFFSET(HOMECELL,MATCH($B$4,DateRange,0)-1,MATCH(AY$6,DataStreams,0)-1)),"")</f>
        <v/>
      </c>
      <c r="AZ57" s="233" t="str">
        <f ca="1">_xlfn.IFNA(_xlfn.COVARIANCE.S(OFFSET(HOMECELL,MATCH($B$3,DateRange,0)-1,MATCH($A57,DataStreams,0)-1):OFFSET(HOMECELL,MATCH($B$4,DateRange,0)-1,MATCH($A57,DataStreams,0)-1),OFFSET(HOMECELL,MATCH($B$3,DateRange,0)-1,MATCH(AZ$6,DataStreams,0)-1):OFFSET(HOMECELL,MATCH($B$4,DateRange,0)-1,MATCH(AZ$6,DataStreams,0)-1)),"")</f>
        <v/>
      </c>
      <c r="BA57" s="233" t="str">
        <f ca="1">_xlfn.IFNA(_xlfn.COVARIANCE.S(OFFSET(HOMECELL,MATCH($B$3,DateRange,0)-1,MATCH($A57,DataStreams,0)-1):OFFSET(HOMECELL,MATCH($B$4,DateRange,0)-1,MATCH($A57,DataStreams,0)-1),OFFSET(HOMECELL,MATCH($B$3,DateRange,0)-1,MATCH(BA$6,DataStreams,0)-1):OFFSET(HOMECELL,MATCH($B$4,DateRange,0)-1,MATCH(BA$6,DataStreams,0)-1)),"")</f>
        <v/>
      </c>
      <c r="BB57" s="233" t="str">
        <f ca="1">_xlfn.IFNA(_xlfn.COVARIANCE.S(OFFSET(HOMECELL,MATCH($B$3,DateRange,0)-1,MATCH($A57,DataStreams,0)-1):OFFSET(HOMECELL,MATCH($B$4,DateRange,0)-1,MATCH($A57,DataStreams,0)-1),OFFSET(HOMECELL,MATCH($B$3,DateRange,0)-1,MATCH(BB$6,DataStreams,0)-1):OFFSET(HOMECELL,MATCH($B$4,DateRange,0)-1,MATCH(BB$6,DataStreams,0)-1)),"")</f>
        <v/>
      </c>
      <c r="BC57" s="236"/>
    </row>
    <row r="58" spans="1:55">
      <c r="A58" s="239"/>
      <c r="B58" s="233" t="str">
        <f ca="1">_xlfn.IFNA(_xlfn.COVARIANCE.S(OFFSET(HOMECELL,MATCH($B$3,DateRange,0)-1,MATCH($A58,DataStreams,0)-1):OFFSET(HOMECELL,MATCH($B$4,DateRange,0)-1,MATCH($A58,DataStreams,0)-1),OFFSET(HOMECELL,MATCH($B$3,DateRange,0)-1,MATCH(B$6,DataStreams,0)-1):OFFSET(HOMECELL,MATCH($B$4,DateRange,0)-1,MATCH(B$6,DataStreams,0)-1)),"")</f>
        <v/>
      </c>
      <c r="C58" s="233" t="str">
        <f ca="1">_xlfn.IFNA(_xlfn.COVARIANCE.S(OFFSET(HOMECELL,MATCH($B$3,DateRange,0)-1,MATCH($A58,DataStreams,0)-1):OFFSET(HOMECELL,MATCH($B$4,DateRange,0)-1,MATCH($A58,DataStreams,0)-1),OFFSET(HOMECELL,MATCH($B$3,DateRange,0)-1,MATCH(C$6,DataStreams,0)-1):OFFSET(HOMECELL,MATCH($B$4,DateRange,0)-1,MATCH(C$6,DataStreams,0)-1)),"")</f>
        <v/>
      </c>
      <c r="D58" s="233" t="str">
        <f ca="1">_xlfn.IFNA(_xlfn.COVARIANCE.S(OFFSET(HOMECELL,MATCH($B$3,DateRange,0)-1,MATCH($A58,DataStreams,0)-1):OFFSET(HOMECELL,MATCH($B$4,DateRange,0)-1,MATCH($A58,DataStreams,0)-1),OFFSET(HOMECELL,MATCH($B$3,DateRange,0)-1,MATCH(D$6,DataStreams,0)-1):OFFSET(HOMECELL,MATCH($B$4,DateRange,0)-1,MATCH(D$6,DataStreams,0)-1)),"")</f>
        <v/>
      </c>
      <c r="E58" s="233" t="str">
        <f ca="1">_xlfn.IFNA(_xlfn.COVARIANCE.S(OFFSET(HOMECELL,MATCH($B$3,DateRange,0)-1,MATCH($A58,DataStreams,0)-1):OFFSET(HOMECELL,MATCH($B$4,DateRange,0)-1,MATCH($A58,DataStreams,0)-1),OFFSET(HOMECELL,MATCH($B$3,DateRange,0)-1,MATCH(E$6,DataStreams,0)-1):OFFSET(HOMECELL,MATCH($B$4,DateRange,0)-1,MATCH(E$6,DataStreams,0)-1)),"")</f>
        <v/>
      </c>
      <c r="F58" s="233" t="str">
        <f ca="1">_xlfn.IFNA(_xlfn.COVARIANCE.S(OFFSET(HOMECELL,MATCH($B$3,DateRange,0)-1,MATCH($A58,DataStreams,0)-1):OFFSET(HOMECELL,MATCH($B$4,DateRange,0)-1,MATCH($A58,DataStreams,0)-1),OFFSET(HOMECELL,MATCH($B$3,DateRange,0)-1,MATCH(F$6,DataStreams,0)-1):OFFSET(HOMECELL,MATCH($B$4,DateRange,0)-1,MATCH(F$6,DataStreams,0)-1)),"")</f>
        <v/>
      </c>
      <c r="G58" s="233" t="str">
        <f ca="1">_xlfn.IFNA(_xlfn.COVARIANCE.S(OFFSET(HOMECELL,MATCH($B$3,DateRange,0)-1,MATCH($A58,DataStreams,0)-1):OFFSET(HOMECELL,MATCH($B$4,DateRange,0)-1,MATCH($A58,DataStreams,0)-1),OFFSET(HOMECELL,MATCH($B$3,DateRange,0)-1,MATCH(G$6,DataStreams,0)-1):OFFSET(HOMECELL,MATCH($B$4,DateRange,0)-1,MATCH(G$6,DataStreams,0)-1)),"")</f>
        <v/>
      </c>
      <c r="H58" s="233" t="str">
        <f ca="1">_xlfn.IFNA(_xlfn.COVARIANCE.S(OFFSET(HOMECELL,MATCH($B$3,DateRange,0)-1,MATCH($A58,DataStreams,0)-1):OFFSET(HOMECELL,MATCH($B$4,DateRange,0)-1,MATCH($A58,DataStreams,0)-1),OFFSET(HOMECELL,MATCH($B$3,DateRange,0)-1,MATCH(H$6,DataStreams,0)-1):OFFSET(HOMECELL,MATCH($B$4,DateRange,0)-1,MATCH(H$6,DataStreams,0)-1)),"")</f>
        <v/>
      </c>
      <c r="I58" s="233" t="str">
        <f ca="1">_xlfn.IFNA(_xlfn.COVARIANCE.S(OFFSET(HOMECELL,MATCH($B$3,DateRange,0)-1,MATCH($A58,DataStreams,0)-1):OFFSET(HOMECELL,MATCH($B$4,DateRange,0)-1,MATCH($A58,DataStreams,0)-1),OFFSET(HOMECELL,MATCH($B$3,DateRange,0)-1,MATCH(I$6,DataStreams,0)-1):OFFSET(HOMECELL,MATCH($B$4,DateRange,0)-1,MATCH(I$6,DataStreams,0)-1)),"")</f>
        <v/>
      </c>
      <c r="J58" s="233" t="str">
        <f ca="1">_xlfn.IFNA(_xlfn.COVARIANCE.S(OFFSET(HOMECELL,MATCH($B$3,DateRange,0)-1,MATCH($A58,DataStreams,0)-1):OFFSET(HOMECELL,MATCH($B$4,DateRange,0)-1,MATCH($A58,DataStreams,0)-1),OFFSET(HOMECELL,MATCH($B$3,DateRange,0)-1,MATCH(J$6,DataStreams,0)-1):OFFSET(HOMECELL,MATCH($B$4,DateRange,0)-1,MATCH(J$6,DataStreams,0)-1)),"")</f>
        <v/>
      </c>
      <c r="K58" s="233" t="str">
        <f ca="1">_xlfn.IFNA(_xlfn.COVARIANCE.S(OFFSET(HOMECELL,MATCH($B$3,DateRange,0)-1,MATCH($A58,DataStreams,0)-1):OFFSET(HOMECELL,MATCH($B$4,DateRange,0)-1,MATCH($A58,DataStreams,0)-1),OFFSET(HOMECELL,MATCH($B$3,DateRange,0)-1,MATCH(K$6,DataStreams,0)-1):OFFSET(HOMECELL,MATCH($B$4,DateRange,0)-1,MATCH(K$6,DataStreams,0)-1)),"")</f>
        <v/>
      </c>
      <c r="L58" s="233" t="str">
        <f ca="1">_xlfn.IFNA(_xlfn.COVARIANCE.S(OFFSET(HOMECELL,MATCH($B$3,DateRange,0)-1,MATCH($A58,DataStreams,0)-1):OFFSET(HOMECELL,MATCH($B$4,DateRange,0)-1,MATCH($A58,DataStreams,0)-1),OFFSET(HOMECELL,MATCH($B$3,DateRange,0)-1,MATCH(L$6,DataStreams,0)-1):OFFSET(HOMECELL,MATCH($B$4,DateRange,0)-1,MATCH(L$6,DataStreams,0)-1)),"")</f>
        <v/>
      </c>
      <c r="M58" s="233" t="str">
        <f ca="1">_xlfn.IFNA(_xlfn.COVARIANCE.S(OFFSET(HOMECELL,MATCH($B$3,DateRange,0)-1,MATCH($A58,DataStreams,0)-1):OFFSET(HOMECELL,MATCH($B$4,DateRange,0)-1,MATCH($A58,DataStreams,0)-1),OFFSET(HOMECELL,MATCH($B$3,DateRange,0)-1,MATCH(M$6,DataStreams,0)-1):OFFSET(HOMECELL,MATCH($B$4,DateRange,0)-1,MATCH(M$6,DataStreams,0)-1)),"")</f>
        <v/>
      </c>
      <c r="N58" s="233" t="str">
        <f ca="1">_xlfn.IFNA(_xlfn.COVARIANCE.S(OFFSET(HOMECELL,MATCH($B$3,DateRange,0)-1,MATCH($A58,DataStreams,0)-1):OFFSET(HOMECELL,MATCH($B$4,DateRange,0)-1,MATCH($A58,DataStreams,0)-1),OFFSET(HOMECELL,MATCH($B$3,DateRange,0)-1,MATCH(N$6,DataStreams,0)-1):OFFSET(HOMECELL,MATCH($B$4,DateRange,0)-1,MATCH(N$6,DataStreams,0)-1)),"")</f>
        <v/>
      </c>
      <c r="O58" s="233" t="str">
        <f ca="1">_xlfn.IFNA(_xlfn.COVARIANCE.S(OFFSET(HOMECELL,MATCH($B$3,DateRange,0)-1,MATCH($A58,DataStreams,0)-1):OFFSET(HOMECELL,MATCH($B$4,DateRange,0)-1,MATCH($A58,DataStreams,0)-1),OFFSET(HOMECELL,MATCH($B$3,DateRange,0)-1,MATCH(O$6,DataStreams,0)-1):OFFSET(HOMECELL,MATCH($B$4,DateRange,0)-1,MATCH(O$6,DataStreams,0)-1)),"")</f>
        <v/>
      </c>
      <c r="P58" s="233" t="str">
        <f ca="1">_xlfn.IFNA(_xlfn.COVARIANCE.S(OFFSET(HOMECELL,MATCH($B$3,DateRange,0)-1,MATCH($A58,DataStreams,0)-1):OFFSET(HOMECELL,MATCH($B$4,DateRange,0)-1,MATCH($A58,DataStreams,0)-1),OFFSET(HOMECELL,MATCH($B$3,DateRange,0)-1,MATCH(P$6,DataStreams,0)-1):OFFSET(HOMECELL,MATCH($B$4,DateRange,0)-1,MATCH(P$6,DataStreams,0)-1)),"")</f>
        <v/>
      </c>
      <c r="Q58" s="233" t="str">
        <f ca="1">_xlfn.IFNA(_xlfn.COVARIANCE.S(OFFSET(HOMECELL,MATCH($B$3,DateRange,0)-1,MATCH($A58,DataStreams,0)-1):OFFSET(HOMECELL,MATCH($B$4,DateRange,0)-1,MATCH($A58,DataStreams,0)-1),OFFSET(HOMECELL,MATCH($B$3,DateRange,0)-1,MATCH(Q$6,DataStreams,0)-1):OFFSET(HOMECELL,MATCH($B$4,DateRange,0)-1,MATCH(Q$6,DataStreams,0)-1)),"")</f>
        <v/>
      </c>
      <c r="R58" s="233" t="str">
        <f ca="1">_xlfn.IFNA(_xlfn.COVARIANCE.S(OFFSET(HOMECELL,MATCH($B$3,DateRange,0)-1,MATCH($A58,DataStreams,0)-1):OFFSET(HOMECELL,MATCH($B$4,DateRange,0)-1,MATCH($A58,DataStreams,0)-1),OFFSET(HOMECELL,MATCH($B$3,DateRange,0)-1,MATCH(R$6,DataStreams,0)-1):OFFSET(HOMECELL,MATCH($B$4,DateRange,0)-1,MATCH(R$6,DataStreams,0)-1)),"")</f>
        <v/>
      </c>
      <c r="S58" s="233" t="str">
        <f ca="1">_xlfn.IFNA(_xlfn.COVARIANCE.S(OFFSET(HOMECELL,MATCH($B$3,DateRange,0)-1,MATCH($A58,DataStreams,0)-1):OFFSET(HOMECELL,MATCH($B$4,DateRange,0)-1,MATCH($A58,DataStreams,0)-1),OFFSET(HOMECELL,MATCH($B$3,DateRange,0)-1,MATCH(S$6,DataStreams,0)-1):OFFSET(HOMECELL,MATCH($B$4,DateRange,0)-1,MATCH(S$6,DataStreams,0)-1)),"")</f>
        <v/>
      </c>
      <c r="T58" s="233" t="str">
        <f ca="1">_xlfn.IFNA(_xlfn.COVARIANCE.S(OFFSET(HOMECELL,MATCH($B$3,DateRange,0)-1,MATCH($A58,DataStreams,0)-1):OFFSET(HOMECELL,MATCH($B$4,DateRange,0)-1,MATCH($A58,DataStreams,0)-1),OFFSET(HOMECELL,MATCH($B$3,DateRange,0)-1,MATCH(T$6,DataStreams,0)-1):OFFSET(HOMECELL,MATCH($B$4,DateRange,0)-1,MATCH(T$6,DataStreams,0)-1)),"")</f>
        <v/>
      </c>
      <c r="U58" s="233" t="str">
        <f ca="1">_xlfn.IFNA(_xlfn.COVARIANCE.S(OFFSET(HOMECELL,MATCH($B$3,DateRange,0)-1,MATCH($A58,DataStreams,0)-1):OFFSET(HOMECELL,MATCH($B$4,DateRange,0)-1,MATCH($A58,DataStreams,0)-1),OFFSET(HOMECELL,MATCH($B$3,DateRange,0)-1,MATCH(U$6,DataStreams,0)-1):OFFSET(HOMECELL,MATCH($B$4,DateRange,0)-1,MATCH(U$6,DataStreams,0)-1)),"")</f>
        <v/>
      </c>
      <c r="V58" s="233" t="str">
        <f ca="1">_xlfn.IFNA(_xlfn.COVARIANCE.S(OFFSET(HOMECELL,MATCH($B$3,DateRange,0)-1,MATCH($A58,DataStreams,0)-1):OFFSET(HOMECELL,MATCH($B$4,DateRange,0)-1,MATCH($A58,DataStreams,0)-1),OFFSET(HOMECELL,MATCH($B$3,DateRange,0)-1,MATCH(V$6,DataStreams,0)-1):OFFSET(HOMECELL,MATCH($B$4,DateRange,0)-1,MATCH(V$6,DataStreams,0)-1)),"")</f>
        <v/>
      </c>
      <c r="W58" s="233" t="str">
        <f ca="1">_xlfn.IFNA(_xlfn.COVARIANCE.S(OFFSET(HOMECELL,MATCH($B$3,DateRange,0)-1,MATCH($A58,DataStreams,0)-1):OFFSET(HOMECELL,MATCH($B$4,DateRange,0)-1,MATCH($A58,DataStreams,0)-1),OFFSET(HOMECELL,MATCH($B$3,DateRange,0)-1,MATCH(W$6,DataStreams,0)-1):OFFSET(HOMECELL,MATCH($B$4,DateRange,0)-1,MATCH(W$6,DataStreams,0)-1)),"")</f>
        <v/>
      </c>
      <c r="X58" s="233" t="str">
        <f ca="1">_xlfn.IFNA(_xlfn.COVARIANCE.S(OFFSET(HOMECELL,MATCH($B$3,DateRange,0)-1,MATCH($A58,DataStreams,0)-1):OFFSET(HOMECELL,MATCH($B$4,DateRange,0)-1,MATCH($A58,DataStreams,0)-1),OFFSET(HOMECELL,MATCH($B$3,DateRange,0)-1,MATCH(X$6,DataStreams,0)-1):OFFSET(HOMECELL,MATCH($B$4,DateRange,0)-1,MATCH(X$6,DataStreams,0)-1)),"")</f>
        <v/>
      </c>
      <c r="Y58" s="233" t="str">
        <f ca="1">_xlfn.IFNA(_xlfn.COVARIANCE.S(OFFSET(HOMECELL,MATCH($B$3,DateRange,0)-1,MATCH($A58,DataStreams,0)-1):OFFSET(HOMECELL,MATCH($B$4,DateRange,0)-1,MATCH($A58,DataStreams,0)-1),OFFSET(HOMECELL,MATCH($B$3,DateRange,0)-1,MATCH(Y$6,DataStreams,0)-1):OFFSET(HOMECELL,MATCH($B$4,DateRange,0)-1,MATCH(Y$6,DataStreams,0)-1)),"")</f>
        <v/>
      </c>
      <c r="Z58" s="233" t="str">
        <f ca="1">_xlfn.IFNA(_xlfn.COVARIANCE.S(OFFSET(HOMECELL,MATCH($B$3,DateRange,0)-1,MATCH($A58,DataStreams,0)-1):OFFSET(HOMECELL,MATCH($B$4,DateRange,0)-1,MATCH($A58,DataStreams,0)-1),OFFSET(HOMECELL,MATCH($B$3,DateRange,0)-1,MATCH(Z$6,DataStreams,0)-1):OFFSET(HOMECELL,MATCH($B$4,DateRange,0)-1,MATCH(Z$6,DataStreams,0)-1)),"")</f>
        <v/>
      </c>
      <c r="AA58" s="233" t="str">
        <f ca="1">_xlfn.IFNA(_xlfn.COVARIANCE.S(OFFSET(HOMECELL,MATCH($B$3,DateRange,0)-1,MATCH($A58,DataStreams,0)-1):OFFSET(HOMECELL,MATCH($B$4,DateRange,0)-1,MATCH($A58,DataStreams,0)-1),OFFSET(HOMECELL,MATCH($B$3,DateRange,0)-1,MATCH(AA$6,DataStreams,0)-1):OFFSET(HOMECELL,MATCH($B$4,DateRange,0)-1,MATCH(AA$6,DataStreams,0)-1)),"")</f>
        <v/>
      </c>
      <c r="AB58" s="233" t="str">
        <f ca="1">_xlfn.IFNA(_xlfn.COVARIANCE.S(OFFSET(HOMECELL,MATCH($B$3,DateRange,0)-1,MATCH($A58,DataStreams,0)-1):OFFSET(HOMECELL,MATCH($B$4,DateRange,0)-1,MATCH($A58,DataStreams,0)-1),OFFSET(HOMECELL,MATCH($B$3,DateRange,0)-1,MATCH(AB$6,DataStreams,0)-1):OFFSET(HOMECELL,MATCH($B$4,DateRange,0)-1,MATCH(AB$6,DataStreams,0)-1)),"")</f>
        <v/>
      </c>
      <c r="AC58" s="233" t="str">
        <f ca="1">_xlfn.IFNA(_xlfn.COVARIANCE.S(OFFSET(HOMECELL,MATCH($B$3,DateRange,0)-1,MATCH($A58,DataStreams,0)-1):OFFSET(HOMECELL,MATCH($B$4,DateRange,0)-1,MATCH($A58,DataStreams,0)-1),OFFSET(HOMECELL,MATCH($B$3,DateRange,0)-1,MATCH(AC$6,DataStreams,0)-1):OFFSET(HOMECELL,MATCH($B$4,DateRange,0)-1,MATCH(AC$6,DataStreams,0)-1)),"")</f>
        <v/>
      </c>
      <c r="AD58" s="233" t="str">
        <f ca="1">_xlfn.IFNA(_xlfn.COVARIANCE.S(OFFSET(HOMECELL,MATCH($B$3,DateRange,0)-1,MATCH($A58,DataStreams,0)-1):OFFSET(HOMECELL,MATCH($B$4,DateRange,0)-1,MATCH($A58,DataStreams,0)-1),OFFSET(HOMECELL,MATCH($B$3,DateRange,0)-1,MATCH(AD$6,DataStreams,0)-1):OFFSET(HOMECELL,MATCH($B$4,DateRange,0)-1,MATCH(AD$6,DataStreams,0)-1)),"")</f>
        <v/>
      </c>
      <c r="AE58" s="233" t="str">
        <f ca="1">_xlfn.IFNA(_xlfn.COVARIANCE.S(OFFSET(HOMECELL,MATCH($B$3,DateRange,0)-1,MATCH($A58,DataStreams,0)-1):OFFSET(HOMECELL,MATCH($B$4,DateRange,0)-1,MATCH($A58,DataStreams,0)-1),OFFSET(HOMECELL,MATCH($B$3,DateRange,0)-1,MATCH(AE$6,DataStreams,0)-1):OFFSET(HOMECELL,MATCH($B$4,DateRange,0)-1,MATCH(AE$6,DataStreams,0)-1)),"")</f>
        <v/>
      </c>
      <c r="AF58" s="233" t="str">
        <f ca="1">_xlfn.IFNA(_xlfn.COVARIANCE.S(OFFSET(HOMECELL,MATCH($B$3,DateRange,0)-1,MATCH($A58,DataStreams,0)-1):OFFSET(HOMECELL,MATCH($B$4,DateRange,0)-1,MATCH($A58,DataStreams,0)-1),OFFSET(HOMECELL,MATCH($B$3,DateRange,0)-1,MATCH(AF$6,DataStreams,0)-1):OFFSET(HOMECELL,MATCH($B$4,DateRange,0)-1,MATCH(AF$6,DataStreams,0)-1)),"")</f>
        <v/>
      </c>
      <c r="AG58" s="233" t="str">
        <f ca="1">_xlfn.IFNA(_xlfn.COVARIANCE.S(OFFSET(HOMECELL,MATCH($B$3,DateRange,0)-1,MATCH($A58,DataStreams,0)-1):OFFSET(HOMECELL,MATCH($B$4,DateRange,0)-1,MATCH($A58,DataStreams,0)-1),OFFSET(HOMECELL,MATCH($B$3,DateRange,0)-1,MATCH(AG$6,DataStreams,0)-1):OFFSET(HOMECELL,MATCH($B$4,DateRange,0)-1,MATCH(AG$6,DataStreams,0)-1)),"")</f>
        <v/>
      </c>
      <c r="AH58" s="233" t="str">
        <f ca="1">_xlfn.IFNA(_xlfn.COVARIANCE.S(OFFSET(HOMECELL,MATCH($B$3,DateRange,0)-1,MATCH($A58,DataStreams,0)-1):OFFSET(HOMECELL,MATCH($B$4,DateRange,0)-1,MATCH($A58,DataStreams,0)-1),OFFSET(HOMECELL,MATCH($B$3,DateRange,0)-1,MATCH(AH$6,DataStreams,0)-1):OFFSET(HOMECELL,MATCH($B$4,DateRange,0)-1,MATCH(AH$6,DataStreams,0)-1)),"")</f>
        <v/>
      </c>
      <c r="AI58" s="233" t="str">
        <f ca="1">_xlfn.IFNA(_xlfn.COVARIANCE.S(OFFSET(HOMECELL,MATCH($B$3,DateRange,0)-1,MATCH($A58,DataStreams,0)-1):OFFSET(HOMECELL,MATCH($B$4,DateRange,0)-1,MATCH($A58,DataStreams,0)-1),OFFSET(HOMECELL,MATCH($B$3,DateRange,0)-1,MATCH(AI$6,DataStreams,0)-1):OFFSET(HOMECELL,MATCH($B$4,DateRange,0)-1,MATCH(AI$6,DataStreams,0)-1)),"")</f>
        <v/>
      </c>
      <c r="AJ58" s="233" t="str">
        <f ca="1">_xlfn.IFNA(_xlfn.COVARIANCE.S(OFFSET(HOMECELL,MATCH($B$3,DateRange,0)-1,MATCH($A58,DataStreams,0)-1):OFFSET(HOMECELL,MATCH($B$4,DateRange,0)-1,MATCH($A58,DataStreams,0)-1),OFFSET(HOMECELL,MATCH($B$3,DateRange,0)-1,MATCH(AJ$6,DataStreams,0)-1):OFFSET(HOMECELL,MATCH($B$4,DateRange,0)-1,MATCH(AJ$6,DataStreams,0)-1)),"")</f>
        <v/>
      </c>
      <c r="AK58" s="233" t="str">
        <f ca="1">_xlfn.IFNA(_xlfn.COVARIANCE.S(OFFSET(HOMECELL,MATCH($B$3,DateRange,0)-1,MATCH($A58,DataStreams,0)-1):OFFSET(HOMECELL,MATCH($B$4,DateRange,0)-1,MATCH($A58,DataStreams,0)-1),OFFSET(HOMECELL,MATCH($B$3,DateRange,0)-1,MATCH(AK$6,DataStreams,0)-1):OFFSET(HOMECELL,MATCH($B$4,DateRange,0)-1,MATCH(AK$6,DataStreams,0)-1)),"")</f>
        <v/>
      </c>
      <c r="AL58" s="233" t="str">
        <f ca="1">_xlfn.IFNA(_xlfn.COVARIANCE.S(OFFSET(HOMECELL,MATCH($B$3,DateRange,0)-1,MATCH($A58,DataStreams,0)-1):OFFSET(HOMECELL,MATCH($B$4,DateRange,0)-1,MATCH($A58,DataStreams,0)-1),OFFSET(HOMECELL,MATCH($B$3,DateRange,0)-1,MATCH(AL$6,DataStreams,0)-1):OFFSET(HOMECELL,MATCH($B$4,DateRange,0)-1,MATCH(AL$6,DataStreams,0)-1)),"")</f>
        <v/>
      </c>
      <c r="AM58" s="233" t="str">
        <f ca="1">_xlfn.IFNA(_xlfn.COVARIANCE.S(OFFSET(HOMECELL,MATCH($B$3,DateRange,0)-1,MATCH($A58,DataStreams,0)-1):OFFSET(HOMECELL,MATCH($B$4,DateRange,0)-1,MATCH($A58,DataStreams,0)-1),OFFSET(HOMECELL,MATCH($B$3,DateRange,0)-1,MATCH(AM$6,DataStreams,0)-1):OFFSET(HOMECELL,MATCH($B$4,DateRange,0)-1,MATCH(AM$6,DataStreams,0)-1)),"")</f>
        <v/>
      </c>
      <c r="AN58" s="233" t="str">
        <f ca="1">_xlfn.IFNA(_xlfn.COVARIANCE.S(OFFSET(HOMECELL,MATCH($B$3,DateRange,0)-1,MATCH($A58,DataStreams,0)-1):OFFSET(HOMECELL,MATCH($B$4,DateRange,0)-1,MATCH($A58,DataStreams,0)-1),OFFSET(HOMECELL,MATCH($B$3,DateRange,0)-1,MATCH(AN$6,DataStreams,0)-1):OFFSET(HOMECELL,MATCH($B$4,DateRange,0)-1,MATCH(AN$6,DataStreams,0)-1)),"")</f>
        <v/>
      </c>
      <c r="AO58" s="233" t="str">
        <f ca="1">_xlfn.IFNA(_xlfn.COVARIANCE.S(OFFSET(HOMECELL,MATCH($B$3,DateRange,0)-1,MATCH($A58,DataStreams,0)-1):OFFSET(HOMECELL,MATCH($B$4,DateRange,0)-1,MATCH($A58,DataStreams,0)-1),OFFSET(HOMECELL,MATCH($B$3,DateRange,0)-1,MATCH(AO$6,DataStreams,0)-1):OFFSET(HOMECELL,MATCH($B$4,DateRange,0)-1,MATCH(AO$6,DataStreams,0)-1)),"")</f>
        <v/>
      </c>
      <c r="AP58" s="233" t="str">
        <f ca="1">_xlfn.IFNA(_xlfn.COVARIANCE.S(OFFSET(HOMECELL,MATCH($B$3,DateRange,0)-1,MATCH($A58,DataStreams,0)-1):OFFSET(HOMECELL,MATCH($B$4,DateRange,0)-1,MATCH($A58,DataStreams,0)-1),OFFSET(HOMECELL,MATCH($B$3,DateRange,0)-1,MATCH(AP$6,DataStreams,0)-1):OFFSET(HOMECELL,MATCH($B$4,DateRange,0)-1,MATCH(AP$6,DataStreams,0)-1)),"")</f>
        <v/>
      </c>
      <c r="AQ58" s="233" t="str">
        <f ca="1">_xlfn.IFNA(_xlfn.COVARIANCE.S(OFFSET(HOMECELL,MATCH($B$3,DateRange,0)-1,MATCH($A58,DataStreams,0)-1):OFFSET(HOMECELL,MATCH($B$4,DateRange,0)-1,MATCH($A58,DataStreams,0)-1),OFFSET(HOMECELL,MATCH($B$3,DateRange,0)-1,MATCH(AQ$6,DataStreams,0)-1):OFFSET(HOMECELL,MATCH($B$4,DateRange,0)-1,MATCH(AQ$6,DataStreams,0)-1)),"")</f>
        <v/>
      </c>
      <c r="AR58" s="233" t="str">
        <f ca="1">_xlfn.IFNA(_xlfn.COVARIANCE.S(OFFSET(HOMECELL,MATCH($B$3,DateRange,0)-1,MATCH($A58,DataStreams,0)-1):OFFSET(HOMECELL,MATCH($B$4,DateRange,0)-1,MATCH($A58,DataStreams,0)-1),OFFSET(HOMECELL,MATCH($B$3,DateRange,0)-1,MATCH(AR$6,DataStreams,0)-1):OFFSET(HOMECELL,MATCH($B$4,DateRange,0)-1,MATCH(AR$6,DataStreams,0)-1)),"")</f>
        <v/>
      </c>
      <c r="AS58" s="233" t="str">
        <f ca="1">_xlfn.IFNA(_xlfn.COVARIANCE.S(OFFSET(HOMECELL,MATCH($B$3,DateRange,0)-1,MATCH($A58,DataStreams,0)-1):OFFSET(HOMECELL,MATCH($B$4,DateRange,0)-1,MATCH($A58,DataStreams,0)-1),OFFSET(HOMECELL,MATCH($B$3,DateRange,0)-1,MATCH(AS$6,DataStreams,0)-1):OFFSET(HOMECELL,MATCH($B$4,DateRange,0)-1,MATCH(AS$6,DataStreams,0)-1)),"")</f>
        <v/>
      </c>
      <c r="AT58" s="233" t="str">
        <f ca="1">_xlfn.IFNA(_xlfn.COVARIANCE.S(OFFSET(HOMECELL,MATCH($B$3,DateRange,0)-1,MATCH($A58,DataStreams,0)-1):OFFSET(HOMECELL,MATCH($B$4,DateRange,0)-1,MATCH($A58,DataStreams,0)-1),OFFSET(HOMECELL,MATCH($B$3,DateRange,0)-1,MATCH(AT$6,DataStreams,0)-1):OFFSET(HOMECELL,MATCH($B$4,DateRange,0)-1,MATCH(AT$6,DataStreams,0)-1)),"")</f>
        <v/>
      </c>
      <c r="AU58" s="233" t="str">
        <f ca="1">_xlfn.IFNA(_xlfn.COVARIANCE.S(OFFSET(HOMECELL,MATCH($B$3,DateRange,0)-1,MATCH($A58,DataStreams,0)-1):OFFSET(HOMECELL,MATCH($B$4,DateRange,0)-1,MATCH($A58,DataStreams,0)-1),OFFSET(HOMECELL,MATCH($B$3,DateRange,0)-1,MATCH(AU$6,DataStreams,0)-1):OFFSET(HOMECELL,MATCH($B$4,DateRange,0)-1,MATCH(AU$6,DataStreams,0)-1)),"")</f>
        <v/>
      </c>
      <c r="AV58" s="233" t="str">
        <f ca="1">_xlfn.IFNA(_xlfn.COVARIANCE.S(OFFSET(HOMECELL,MATCH($B$3,DateRange,0)-1,MATCH($A58,DataStreams,0)-1):OFFSET(HOMECELL,MATCH($B$4,DateRange,0)-1,MATCH($A58,DataStreams,0)-1),OFFSET(HOMECELL,MATCH($B$3,DateRange,0)-1,MATCH(AV$6,DataStreams,0)-1):OFFSET(HOMECELL,MATCH($B$4,DateRange,0)-1,MATCH(AV$6,DataStreams,0)-1)),"")</f>
        <v/>
      </c>
      <c r="AW58" s="233" t="str">
        <f ca="1">_xlfn.IFNA(_xlfn.COVARIANCE.S(OFFSET(HOMECELL,MATCH($B$3,DateRange,0)-1,MATCH($A58,DataStreams,0)-1):OFFSET(HOMECELL,MATCH($B$4,DateRange,0)-1,MATCH($A58,DataStreams,0)-1),OFFSET(HOMECELL,MATCH($B$3,DateRange,0)-1,MATCH(AW$6,DataStreams,0)-1):OFFSET(HOMECELL,MATCH($B$4,DateRange,0)-1,MATCH(AW$6,DataStreams,0)-1)),"")</f>
        <v/>
      </c>
      <c r="AX58" s="233" t="str">
        <f ca="1">_xlfn.IFNA(_xlfn.COVARIANCE.S(OFFSET(HOMECELL,MATCH($B$3,DateRange,0)-1,MATCH($A58,DataStreams,0)-1):OFFSET(HOMECELL,MATCH($B$4,DateRange,0)-1,MATCH($A58,DataStreams,0)-1),OFFSET(HOMECELL,MATCH($B$3,DateRange,0)-1,MATCH(AX$6,DataStreams,0)-1):OFFSET(HOMECELL,MATCH($B$4,DateRange,0)-1,MATCH(AX$6,DataStreams,0)-1)),"")</f>
        <v/>
      </c>
      <c r="AY58" s="233" t="str">
        <f ca="1">_xlfn.IFNA(_xlfn.COVARIANCE.S(OFFSET(HOMECELL,MATCH($B$3,DateRange,0)-1,MATCH($A58,DataStreams,0)-1):OFFSET(HOMECELL,MATCH($B$4,DateRange,0)-1,MATCH($A58,DataStreams,0)-1),OFFSET(HOMECELL,MATCH($B$3,DateRange,0)-1,MATCH(AY$6,DataStreams,0)-1):OFFSET(HOMECELL,MATCH($B$4,DateRange,0)-1,MATCH(AY$6,DataStreams,0)-1)),"")</f>
        <v/>
      </c>
      <c r="AZ58" s="233" t="str">
        <f ca="1">_xlfn.IFNA(_xlfn.COVARIANCE.S(OFFSET(HOMECELL,MATCH($B$3,DateRange,0)-1,MATCH($A58,DataStreams,0)-1):OFFSET(HOMECELL,MATCH($B$4,DateRange,0)-1,MATCH($A58,DataStreams,0)-1),OFFSET(HOMECELL,MATCH($B$3,DateRange,0)-1,MATCH(AZ$6,DataStreams,0)-1):OFFSET(HOMECELL,MATCH($B$4,DateRange,0)-1,MATCH(AZ$6,DataStreams,0)-1)),"")</f>
        <v/>
      </c>
      <c r="BA58" s="233" t="str">
        <f ca="1">_xlfn.IFNA(_xlfn.COVARIANCE.S(OFFSET(HOMECELL,MATCH($B$3,DateRange,0)-1,MATCH($A58,DataStreams,0)-1):OFFSET(HOMECELL,MATCH($B$4,DateRange,0)-1,MATCH($A58,DataStreams,0)-1),OFFSET(HOMECELL,MATCH($B$3,DateRange,0)-1,MATCH(BA$6,DataStreams,0)-1):OFFSET(HOMECELL,MATCH($B$4,DateRange,0)-1,MATCH(BA$6,DataStreams,0)-1)),"")</f>
        <v/>
      </c>
      <c r="BB58" s="233" t="str">
        <f ca="1">_xlfn.IFNA(_xlfn.COVARIANCE.S(OFFSET(HOMECELL,MATCH($B$3,DateRange,0)-1,MATCH($A58,DataStreams,0)-1):OFFSET(HOMECELL,MATCH($B$4,DateRange,0)-1,MATCH($A58,DataStreams,0)-1),OFFSET(HOMECELL,MATCH($B$3,DateRange,0)-1,MATCH(BB$6,DataStreams,0)-1):OFFSET(HOMECELL,MATCH($B$4,DateRange,0)-1,MATCH(BB$6,DataStreams,0)-1)),"")</f>
        <v/>
      </c>
      <c r="BC58" s="236"/>
    </row>
    <row r="59" spans="1:55">
      <c r="A59" s="239"/>
      <c r="B59" s="233" t="str">
        <f ca="1">_xlfn.IFNA(_xlfn.COVARIANCE.S(OFFSET(HOMECELL,MATCH($B$3,DateRange,0)-1,MATCH($A59,DataStreams,0)-1):OFFSET(HOMECELL,MATCH($B$4,DateRange,0)-1,MATCH($A59,DataStreams,0)-1),OFFSET(HOMECELL,MATCH($B$3,DateRange,0)-1,MATCH(B$6,DataStreams,0)-1):OFFSET(HOMECELL,MATCH($B$4,DateRange,0)-1,MATCH(B$6,DataStreams,0)-1)),"")</f>
        <v/>
      </c>
      <c r="C59" s="233" t="str">
        <f ca="1">_xlfn.IFNA(_xlfn.COVARIANCE.S(OFFSET(HOMECELL,MATCH($B$3,DateRange,0)-1,MATCH($A59,DataStreams,0)-1):OFFSET(HOMECELL,MATCH($B$4,DateRange,0)-1,MATCH($A59,DataStreams,0)-1),OFFSET(HOMECELL,MATCH($B$3,DateRange,0)-1,MATCH(C$6,DataStreams,0)-1):OFFSET(HOMECELL,MATCH($B$4,DateRange,0)-1,MATCH(C$6,DataStreams,0)-1)),"")</f>
        <v/>
      </c>
      <c r="D59" s="233" t="str">
        <f ca="1">_xlfn.IFNA(_xlfn.COVARIANCE.S(OFFSET(HOMECELL,MATCH($B$3,DateRange,0)-1,MATCH($A59,DataStreams,0)-1):OFFSET(HOMECELL,MATCH($B$4,DateRange,0)-1,MATCH($A59,DataStreams,0)-1),OFFSET(HOMECELL,MATCH($B$3,DateRange,0)-1,MATCH(D$6,DataStreams,0)-1):OFFSET(HOMECELL,MATCH($B$4,DateRange,0)-1,MATCH(D$6,DataStreams,0)-1)),"")</f>
        <v/>
      </c>
      <c r="E59" s="233" t="str">
        <f ca="1">_xlfn.IFNA(_xlfn.COVARIANCE.S(OFFSET(HOMECELL,MATCH($B$3,DateRange,0)-1,MATCH($A59,DataStreams,0)-1):OFFSET(HOMECELL,MATCH($B$4,DateRange,0)-1,MATCH($A59,DataStreams,0)-1),OFFSET(HOMECELL,MATCH($B$3,DateRange,0)-1,MATCH(E$6,DataStreams,0)-1):OFFSET(HOMECELL,MATCH($B$4,DateRange,0)-1,MATCH(E$6,DataStreams,0)-1)),"")</f>
        <v/>
      </c>
      <c r="F59" s="233" t="str">
        <f ca="1">_xlfn.IFNA(_xlfn.COVARIANCE.S(OFFSET(HOMECELL,MATCH($B$3,DateRange,0)-1,MATCH($A59,DataStreams,0)-1):OFFSET(HOMECELL,MATCH($B$4,DateRange,0)-1,MATCH($A59,DataStreams,0)-1),OFFSET(HOMECELL,MATCH($B$3,DateRange,0)-1,MATCH(F$6,DataStreams,0)-1):OFFSET(HOMECELL,MATCH($B$4,DateRange,0)-1,MATCH(F$6,DataStreams,0)-1)),"")</f>
        <v/>
      </c>
      <c r="G59" s="233" t="str">
        <f ca="1">_xlfn.IFNA(_xlfn.COVARIANCE.S(OFFSET(HOMECELL,MATCH($B$3,DateRange,0)-1,MATCH($A59,DataStreams,0)-1):OFFSET(HOMECELL,MATCH($B$4,DateRange,0)-1,MATCH($A59,DataStreams,0)-1),OFFSET(HOMECELL,MATCH($B$3,DateRange,0)-1,MATCH(G$6,DataStreams,0)-1):OFFSET(HOMECELL,MATCH($B$4,DateRange,0)-1,MATCH(G$6,DataStreams,0)-1)),"")</f>
        <v/>
      </c>
      <c r="H59" s="233" t="str">
        <f ca="1">_xlfn.IFNA(_xlfn.COVARIANCE.S(OFFSET(HOMECELL,MATCH($B$3,DateRange,0)-1,MATCH($A59,DataStreams,0)-1):OFFSET(HOMECELL,MATCH($B$4,DateRange,0)-1,MATCH($A59,DataStreams,0)-1),OFFSET(HOMECELL,MATCH($B$3,DateRange,0)-1,MATCH(H$6,DataStreams,0)-1):OFFSET(HOMECELL,MATCH($B$4,DateRange,0)-1,MATCH(H$6,DataStreams,0)-1)),"")</f>
        <v/>
      </c>
      <c r="I59" s="233" t="str">
        <f ca="1">_xlfn.IFNA(_xlfn.COVARIANCE.S(OFFSET(HOMECELL,MATCH($B$3,DateRange,0)-1,MATCH($A59,DataStreams,0)-1):OFFSET(HOMECELL,MATCH($B$4,DateRange,0)-1,MATCH($A59,DataStreams,0)-1),OFFSET(HOMECELL,MATCH($B$3,DateRange,0)-1,MATCH(I$6,DataStreams,0)-1):OFFSET(HOMECELL,MATCH($B$4,DateRange,0)-1,MATCH(I$6,DataStreams,0)-1)),"")</f>
        <v/>
      </c>
      <c r="J59" s="233" t="str">
        <f ca="1">_xlfn.IFNA(_xlfn.COVARIANCE.S(OFFSET(HOMECELL,MATCH($B$3,DateRange,0)-1,MATCH($A59,DataStreams,0)-1):OFFSET(HOMECELL,MATCH($B$4,DateRange,0)-1,MATCH($A59,DataStreams,0)-1),OFFSET(HOMECELL,MATCH($B$3,DateRange,0)-1,MATCH(J$6,DataStreams,0)-1):OFFSET(HOMECELL,MATCH($B$4,DateRange,0)-1,MATCH(J$6,DataStreams,0)-1)),"")</f>
        <v/>
      </c>
      <c r="K59" s="233" t="str">
        <f ca="1">_xlfn.IFNA(_xlfn.COVARIANCE.S(OFFSET(HOMECELL,MATCH($B$3,DateRange,0)-1,MATCH($A59,DataStreams,0)-1):OFFSET(HOMECELL,MATCH($B$4,DateRange,0)-1,MATCH($A59,DataStreams,0)-1),OFFSET(HOMECELL,MATCH($B$3,DateRange,0)-1,MATCH(K$6,DataStreams,0)-1):OFFSET(HOMECELL,MATCH($B$4,DateRange,0)-1,MATCH(K$6,DataStreams,0)-1)),"")</f>
        <v/>
      </c>
      <c r="L59" s="233" t="str">
        <f ca="1">_xlfn.IFNA(_xlfn.COVARIANCE.S(OFFSET(HOMECELL,MATCH($B$3,DateRange,0)-1,MATCH($A59,DataStreams,0)-1):OFFSET(HOMECELL,MATCH($B$4,DateRange,0)-1,MATCH($A59,DataStreams,0)-1),OFFSET(HOMECELL,MATCH($B$3,DateRange,0)-1,MATCH(L$6,DataStreams,0)-1):OFFSET(HOMECELL,MATCH($B$4,DateRange,0)-1,MATCH(L$6,DataStreams,0)-1)),"")</f>
        <v/>
      </c>
      <c r="M59" s="233" t="str">
        <f ca="1">_xlfn.IFNA(_xlfn.COVARIANCE.S(OFFSET(HOMECELL,MATCH($B$3,DateRange,0)-1,MATCH($A59,DataStreams,0)-1):OFFSET(HOMECELL,MATCH($B$4,DateRange,0)-1,MATCH($A59,DataStreams,0)-1),OFFSET(HOMECELL,MATCH($B$3,DateRange,0)-1,MATCH(M$6,DataStreams,0)-1):OFFSET(HOMECELL,MATCH($B$4,DateRange,0)-1,MATCH(M$6,DataStreams,0)-1)),"")</f>
        <v/>
      </c>
      <c r="N59" s="233" t="str">
        <f ca="1">_xlfn.IFNA(_xlfn.COVARIANCE.S(OFFSET(HOMECELL,MATCH($B$3,DateRange,0)-1,MATCH($A59,DataStreams,0)-1):OFFSET(HOMECELL,MATCH($B$4,DateRange,0)-1,MATCH($A59,DataStreams,0)-1),OFFSET(HOMECELL,MATCH($B$3,DateRange,0)-1,MATCH(N$6,DataStreams,0)-1):OFFSET(HOMECELL,MATCH($B$4,DateRange,0)-1,MATCH(N$6,DataStreams,0)-1)),"")</f>
        <v/>
      </c>
      <c r="O59" s="233" t="str">
        <f ca="1">_xlfn.IFNA(_xlfn.COVARIANCE.S(OFFSET(HOMECELL,MATCH($B$3,DateRange,0)-1,MATCH($A59,DataStreams,0)-1):OFFSET(HOMECELL,MATCH($B$4,DateRange,0)-1,MATCH($A59,DataStreams,0)-1),OFFSET(HOMECELL,MATCH($B$3,DateRange,0)-1,MATCH(O$6,DataStreams,0)-1):OFFSET(HOMECELL,MATCH($B$4,DateRange,0)-1,MATCH(O$6,DataStreams,0)-1)),"")</f>
        <v/>
      </c>
      <c r="P59" s="233" t="str">
        <f ca="1">_xlfn.IFNA(_xlfn.COVARIANCE.S(OFFSET(HOMECELL,MATCH($B$3,DateRange,0)-1,MATCH($A59,DataStreams,0)-1):OFFSET(HOMECELL,MATCH($B$4,DateRange,0)-1,MATCH($A59,DataStreams,0)-1),OFFSET(HOMECELL,MATCH($B$3,DateRange,0)-1,MATCH(P$6,DataStreams,0)-1):OFFSET(HOMECELL,MATCH($B$4,DateRange,0)-1,MATCH(P$6,DataStreams,0)-1)),"")</f>
        <v/>
      </c>
      <c r="Q59" s="233" t="str">
        <f ca="1">_xlfn.IFNA(_xlfn.COVARIANCE.S(OFFSET(HOMECELL,MATCH($B$3,DateRange,0)-1,MATCH($A59,DataStreams,0)-1):OFFSET(HOMECELL,MATCH($B$4,DateRange,0)-1,MATCH($A59,DataStreams,0)-1),OFFSET(HOMECELL,MATCH($B$3,DateRange,0)-1,MATCH(Q$6,DataStreams,0)-1):OFFSET(HOMECELL,MATCH($B$4,DateRange,0)-1,MATCH(Q$6,DataStreams,0)-1)),"")</f>
        <v/>
      </c>
      <c r="R59" s="233" t="str">
        <f ca="1">_xlfn.IFNA(_xlfn.COVARIANCE.S(OFFSET(HOMECELL,MATCH($B$3,DateRange,0)-1,MATCH($A59,DataStreams,0)-1):OFFSET(HOMECELL,MATCH($B$4,DateRange,0)-1,MATCH($A59,DataStreams,0)-1),OFFSET(HOMECELL,MATCH($B$3,DateRange,0)-1,MATCH(R$6,DataStreams,0)-1):OFFSET(HOMECELL,MATCH($B$4,DateRange,0)-1,MATCH(R$6,DataStreams,0)-1)),"")</f>
        <v/>
      </c>
      <c r="S59" s="233" t="str">
        <f ca="1">_xlfn.IFNA(_xlfn.COVARIANCE.S(OFFSET(HOMECELL,MATCH($B$3,DateRange,0)-1,MATCH($A59,DataStreams,0)-1):OFFSET(HOMECELL,MATCH($B$4,DateRange,0)-1,MATCH($A59,DataStreams,0)-1),OFFSET(HOMECELL,MATCH($B$3,DateRange,0)-1,MATCH(S$6,DataStreams,0)-1):OFFSET(HOMECELL,MATCH($B$4,DateRange,0)-1,MATCH(S$6,DataStreams,0)-1)),"")</f>
        <v/>
      </c>
      <c r="T59" s="233" t="str">
        <f ca="1">_xlfn.IFNA(_xlfn.COVARIANCE.S(OFFSET(HOMECELL,MATCH($B$3,DateRange,0)-1,MATCH($A59,DataStreams,0)-1):OFFSET(HOMECELL,MATCH($B$4,DateRange,0)-1,MATCH($A59,DataStreams,0)-1),OFFSET(HOMECELL,MATCH($B$3,DateRange,0)-1,MATCH(T$6,DataStreams,0)-1):OFFSET(HOMECELL,MATCH($B$4,DateRange,0)-1,MATCH(T$6,DataStreams,0)-1)),"")</f>
        <v/>
      </c>
      <c r="U59" s="233" t="str">
        <f ca="1">_xlfn.IFNA(_xlfn.COVARIANCE.S(OFFSET(HOMECELL,MATCH($B$3,DateRange,0)-1,MATCH($A59,DataStreams,0)-1):OFFSET(HOMECELL,MATCH($B$4,DateRange,0)-1,MATCH($A59,DataStreams,0)-1),OFFSET(HOMECELL,MATCH($B$3,DateRange,0)-1,MATCH(U$6,DataStreams,0)-1):OFFSET(HOMECELL,MATCH($B$4,DateRange,0)-1,MATCH(U$6,DataStreams,0)-1)),"")</f>
        <v/>
      </c>
      <c r="V59" s="233" t="str">
        <f ca="1">_xlfn.IFNA(_xlfn.COVARIANCE.S(OFFSET(HOMECELL,MATCH($B$3,DateRange,0)-1,MATCH($A59,DataStreams,0)-1):OFFSET(HOMECELL,MATCH($B$4,DateRange,0)-1,MATCH($A59,DataStreams,0)-1),OFFSET(HOMECELL,MATCH($B$3,DateRange,0)-1,MATCH(V$6,DataStreams,0)-1):OFFSET(HOMECELL,MATCH($B$4,DateRange,0)-1,MATCH(V$6,DataStreams,0)-1)),"")</f>
        <v/>
      </c>
      <c r="W59" s="233" t="str">
        <f ca="1">_xlfn.IFNA(_xlfn.COVARIANCE.S(OFFSET(HOMECELL,MATCH($B$3,DateRange,0)-1,MATCH($A59,DataStreams,0)-1):OFFSET(HOMECELL,MATCH($B$4,DateRange,0)-1,MATCH($A59,DataStreams,0)-1),OFFSET(HOMECELL,MATCH($B$3,DateRange,0)-1,MATCH(W$6,DataStreams,0)-1):OFFSET(HOMECELL,MATCH($B$4,DateRange,0)-1,MATCH(W$6,DataStreams,0)-1)),"")</f>
        <v/>
      </c>
      <c r="X59" s="233" t="str">
        <f ca="1">_xlfn.IFNA(_xlfn.COVARIANCE.S(OFFSET(HOMECELL,MATCH($B$3,DateRange,0)-1,MATCH($A59,DataStreams,0)-1):OFFSET(HOMECELL,MATCH($B$4,DateRange,0)-1,MATCH($A59,DataStreams,0)-1),OFFSET(HOMECELL,MATCH($B$3,DateRange,0)-1,MATCH(X$6,DataStreams,0)-1):OFFSET(HOMECELL,MATCH($B$4,DateRange,0)-1,MATCH(X$6,DataStreams,0)-1)),"")</f>
        <v/>
      </c>
      <c r="Y59" s="233" t="str">
        <f ca="1">_xlfn.IFNA(_xlfn.COVARIANCE.S(OFFSET(HOMECELL,MATCH($B$3,DateRange,0)-1,MATCH($A59,DataStreams,0)-1):OFFSET(HOMECELL,MATCH($B$4,DateRange,0)-1,MATCH($A59,DataStreams,0)-1),OFFSET(HOMECELL,MATCH($B$3,DateRange,0)-1,MATCH(Y$6,DataStreams,0)-1):OFFSET(HOMECELL,MATCH($B$4,DateRange,0)-1,MATCH(Y$6,DataStreams,0)-1)),"")</f>
        <v/>
      </c>
      <c r="Z59" s="233" t="str">
        <f ca="1">_xlfn.IFNA(_xlfn.COVARIANCE.S(OFFSET(HOMECELL,MATCH($B$3,DateRange,0)-1,MATCH($A59,DataStreams,0)-1):OFFSET(HOMECELL,MATCH($B$4,DateRange,0)-1,MATCH($A59,DataStreams,0)-1),OFFSET(HOMECELL,MATCH($B$3,DateRange,0)-1,MATCH(Z$6,DataStreams,0)-1):OFFSET(HOMECELL,MATCH($B$4,DateRange,0)-1,MATCH(Z$6,DataStreams,0)-1)),"")</f>
        <v/>
      </c>
      <c r="AA59" s="233" t="str">
        <f ca="1">_xlfn.IFNA(_xlfn.COVARIANCE.S(OFFSET(HOMECELL,MATCH($B$3,DateRange,0)-1,MATCH($A59,DataStreams,0)-1):OFFSET(HOMECELL,MATCH($B$4,DateRange,0)-1,MATCH($A59,DataStreams,0)-1),OFFSET(HOMECELL,MATCH($B$3,DateRange,0)-1,MATCH(AA$6,DataStreams,0)-1):OFFSET(HOMECELL,MATCH($B$4,DateRange,0)-1,MATCH(AA$6,DataStreams,0)-1)),"")</f>
        <v/>
      </c>
      <c r="AB59" s="233" t="str">
        <f ca="1">_xlfn.IFNA(_xlfn.COVARIANCE.S(OFFSET(HOMECELL,MATCH($B$3,DateRange,0)-1,MATCH($A59,DataStreams,0)-1):OFFSET(HOMECELL,MATCH($B$4,DateRange,0)-1,MATCH($A59,DataStreams,0)-1),OFFSET(HOMECELL,MATCH($B$3,DateRange,0)-1,MATCH(AB$6,DataStreams,0)-1):OFFSET(HOMECELL,MATCH($B$4,DateRange,0)-1,MATCH(AB$6,DataStreams,0)-1)),"")</f>
        <v/>
      </c>
      <c r="AC59" s="233" t="str">
        <f ca="1">_xlfn.IFNA(_xlfn.COVARIANCE.S(OFFSET(HOMECELL,MATCH($B$3,DateRange,0)-1,MATCH($A59,DataStreams,0)-1):OFFSET(HOMECELL,MATCH($B$4,DateRange,0)-1,MATCH($A59,DataStreams,0)-1),OFFSET(HOMECELL,MATCH($B$3,DateRange,0)-1,MATCH(AC$6,DataStreams,0)-1):OFFSET(HOMECELL,MATCH($B$4,DateRange,0)-1,MATCH(AC$6,DataStreams,0)-1)),"")</f>
        <v/>
      </c>
      <c r="AD59" s="233" t="str">
        <f ca="1">_xlfn.IFNA(_xlfn.COVARIANCE.S(OFFSET(HOMECELL,MATCH($B$3,DateRange,0)-1,MATCH($A59,DataStreams,0)-1):OFFSET(HOMECELL,MATCH($B$4,DateRange,0)-1,MATCH($A59,DataStreams,0)-1),OFFSET(HOMECELL,MATCH($B$3,DateRange,0)-1,MATCH(AD$6,DataStreams,0)-1):OFFSET(HOMECELL,MATCH($B$4,DateRange,0)-1,MATCH(AD$6,DataStreams,0)-1)),"")</f>
        <v/>
      </c>
      <c r="AE59" s="233" t="str">
        <f ca="1">_xlfn.IFNA(_xlfn.COVARIANCE.S(OFFSET(HOMECELL,MATCH($B$3,DateRange,0)-1,MATCH($A59,DataStreams,0)-1):OFFSET(HOMECELL,MATCH($B$4,DateRange,0)-1,MATCH($A59,DataStreams,0)-1),OFFSET(HOMECELL,MATCH($B$3,DateRange,0)-1,MATCH(AE$6,DataStreams,0)-1):OFFSET(HOMECELL,MATCH($B$4,DateRange,0)-1,MATCH(AE$6,DataStreams,0)-1)),"")</f>
        <v/>
      </c>
      <c r="AF59" s="233" t="str">
        <f ca="1">_xlfn.IFNA(_xlfn.COVARIANCE.S(OFFSET(HOMECELL,MATCH($B$3,DateRange,0)-1,MATCH($A59,DataStreams,0)-1):OFFSET(HOMECELL,MATCH($B$4,DateRange,0)-1,MATCH($A59,DataStreams,0)-1),OFFSET(HOMECELL,MATCH($B$3,DateRange,0)-1,MATCH(AF$6,DataStreams,0)-1):OFFSET(HOMECELL,MATCH($B$4,DateRange,0)-1,MATCH(AF$6,DataStreams,0)-1)),"")</f>
        <v/>
      </c>
      <c r="AG59" s="233" t="str">
        <f ca="1">_xlfn.IFNA(_xlfn.COVARIANCE.S(OFFSET(HOMECELL,MATCH($B$3,DateRange,0)-1,MATCH($A59,DataStreams,0)-1):OFFSET(HOMECELL,MATCH($B$4,DateRange,0)-1,MATCH($A59,DataStreams,0)-1),OFFSET(HOMECELL,MATCH($B$3,DateRange,0)-1,MATCH(AG$6,DataStreams,0)-1):OFFSET(HOMECELL,MATCH($B$4,DateRange,0)-1,MATCH(AG$6,DataStreams,0)-1)),"")</f>
        <v/>
      </c>
      <c r="AH59" s="233" t="str">
        <f ca="1">_xlfn.IFNA(_xlfn.COVARIANCE.S(OFFSET(HOMECELL,MATCH($B$3,DateRange,0)-1,MATCH($A59,DataStreams,0)-1):OFFSET(HOMECELL,MATCH($B$4,DateRange,0)-1,MATCH($A59,DataStreams,0)-1),OFFSET(HOMECELL,MATCH($B$3,DateRange,0)-1,MATCH(AH$6,DataStreams,0)-1):OFFSET(HOMECELL,MATCH($B$4,DateRange,0)-1,MATCH(AH$6,DataStreams,0)-1)),"")</f>
        <v/>
      </c>
      <c r="AI59" s="233" t="str">
        <f ca="1">_xlfn.IFNA(_xlfn.COVARIANCE.S(OFFSET(HOMECELL,MATCH($B$3,DateRange,0)-1,MATCH($A59,DataStreams,0)-1):OFFSET(HOMECELL,MATCH($B$4,DateRange,0)-1,MATCH($A59,DataStreams,0)-1),OFFSET(HOMECELL,MATCH($B$3,DateRange,0)-1,MATCH(AI$6,DataStreams,0)-1):OFFSET(HOMECELL,MATCH($B$4,DateRange,0)-1,MATCH(AI$6,DataStreams,0)-1)),"")</f>
        <v/>
      </c>
      <c r="AJ59" s="233" t="str">
        <f ca="1">_xlfn.IFNA(_xlfn.COVARIANCE.S(OFFSET(HOMECELL,MATCH($B$3,DateRange,0)-1,MATCH($A59,DataStreams,0)-1):OFFSET(HOMECELL,MATCH($B$4,DateRange,0)-1,MATCH($A59,DataStreams,0)-1),OFFSET(HOMECELL,MATCH($B$3,DateRange,0)-1,MATCH(AJ$6,DataStreams,0)-1):OFFSET(HOMECELL,MATCH($B$4,DateRange,0)-1,MATCH(AJ$6,DataStreams,0)-1)),"")</f>
        <v/>
      </c>
      <c r="AK59" s="233" t="str">
        <f ca="1">_xlfn.IFNA(_xlfn.COVARIANCE.S(OFFSET(HOMECELL,MATCH($B$3,DateRange,0)-1,MATCH($A59,DataStreams,0)-1):OFFSET(HOMECELL,MATCH($B$4,DateRange,0)-1,MATCH($A59,DataStreams,0)-1),OFFSET(HOMECELL,MATCH($B$3,DateRange,0)-1,MATCH(AK$6,DataStreams,0)-1):OFFSET(HOMECELL,MATCH($B$4,DateRange,0)-1,MATCH(AK$6,DataStreams,0)-1)),"")</f>
        <v/>
      </c>
      <c r="AL59" s="233" t="str">
        <f ca="1">_xlfn.IFNA(_xlfn.COVARIANCE.S(OFFSET(HOMECELL,MATCH($B$3,DateRange,0)-1,MATCH($A59,DataStreams,0)-1):OFFSET(HOMECELL,MATCH($B$4,DateRange,0)-1,MATCH($A59,DataStreams,0)-1),OFFSET(HOMECELL,MATCH($B$3,DateRange,0)-1,MATCH(AL$6,DataStreams,0)-1):OFFSET(HOMECELL,MATCH($B$4,DateRange,0)-1,MATCH(AL$6,DataStreams,0)-1)),"")</f>
        <v/>
      </c>
      <c r="AM59" s="233" t="str">
        <f ca="1">_xlfn.IFNA(_xlfn.COVARIANCE.S(OFFSET(HOMECELL,MATCH($B$3,DateRange,0)-1,MATCH($A59,DataStreams,0)-1):OFFSET(HOMECELL,MATCH($B$4,DateRange,0)-1,MATCH($A59,DataStreams,0)-1),OFFSET(HOMECELL,MATCH($B$3,DateRange,0)-1,MATCH(AM$6,DataStreams,0)-1):OFFSET(HOMECELL,MATCH($B$4,DateRange,0)-1,MATCH(AM$6,DataStreams,0)-1)),"")</f>
        <v/>
      </c>
      <c r="AN59" s="233" t="str">
        <f ca="1">_xlfn.IFNA(_xlfn.COVARIANCE.S(OFFSET(HOMECELL,MATCH($B$3,DateRange,0)-1,MATCH($A59,DataStreams,0)-1):OFFSET(HOMECELL,MATCH($B$4,DateRange,0)-1,MATCH($A59,DataStreams,0)-1),OFFSET(HOMECELL,MATCH($B$3,DateRange,0)-1,MATCH(AN$6,DataStreams,0)-1):OFFSET(HOMECELL,MATCH($B$4,DateRange,0)-1,MATCH(AN$6,DataStreams,0)-1)),"")</f>
        <v/>
      </c>
      <c r="AO59" s="233" t="str">
        <f ca="1">_xlfn.IFNA(_xlfn.COVARIANCE.S(OFFSET(HOMECELL,MATCH($B$3,DateRange,0)-1,MATCH($A59,DataStreams,0)-1):OFFSET(HOMECELL,MATCH($B$4,DateRange,0)-1,MATCH($A59,DataStreams,0)-1),OFFSET(HOMECELL,MATCH($B$3,DateRange,0)-1,MATCH(AO$6,DataStreams,0)-1):OFFSET(HOMECELL,MATCH($B$4,DateRange,0)-1,MATCH(AO$6,DataStreams,0)-1)),"")</f>
        <v/>
      </c>
      <c r="AP59" s="233" t="str">
        <f ca="1">_xlfn.IFNA(_xlfn.COVARIANCE.S(OFFSET(HOMECELL,MATCH($B$3,DateRange,0)-1,MATCH($A59,DataStreams,0)-1):OFFSET(HOMECELL,MATCH($B$4,DateRange,0)-1,MATCH($A59,DataStreams,0)-1),OFFSET(HOMECELL,MATCH($B$3,DateRange,0)-1,MATCH(AP$6,DataStreams,0)-1):OFFSET(HOMECELL,MATCH($B$4,DateRange,0)-1,MATCH(AP$6,DataStreams,0)-1)),"")</f>
        <v/>
      </c>
      <c r="AQ59" s="233" t="str">
        <f ca="1">_xlfn.IFNA(_xlfn.COVARIANCE.S(OFFSET(HOMECELL,MATCH($B$3,DateRange,0)-1,MATCH($A59,DataStreams,0)-1):OFFSET(HOMECELL,MATCH($B$4,DateRange,0)-1,MATCH($A59,DataStreams,0)-1),OFFSET(HOMECELL,MATCH($B$3,DateRange,0)-1,MATCH(AQ$6,DataStreams,0)-1):OFFSET(HOMECELL,MATCH($B$4,DateRange,0)-1,MATCH(AQ$6,DataStreams,0)-1)),"")</f>
        <v/>
      </c>
      <c r="AR59" s="233" t="str">
        <f ca="1">_xlfn.IFNA(_xlfn.COVARIANCE.S(OFFSET(HOMECELL,MATCH($B$3,DateRange,0)-1,MATCH($A59,DataStreams,0)-1):OFFSET(HOMECELL,MATCH($B$4,DateRange,0)-1,MATCH($A59,DataStreams,0)-1),OFFSET(HOMECELL,MATCH($B$3,DateRange,0)-1,MATCH(AR$6,DataStreams,0)-1):OFFSET(HOMECELL,MATCH($B$4,DateRange,0)-1,MATCH(AR$6,DataStreams,0)-1)),"")</f>
        <v/>
      </c>
      <c r="AS59" s="233" t="str">
        <f ca="1">_xlfn.IFNA(_xlfn.COVARIANCE.S(OFFSET(HOMECELL,MATCH($B$3,DateRange,0)-1,MATCH($A59,DataStreams,0)-1):OFFSET(HOMECELL,MATCH($B$4,DateRange,0)-1,MATCH($A59,DataStreams,0)-1),OFFSET(HOMECELL,MATCH($B$3,DateRange,0)-1,MATCH(AS$6,DataStreams,0)-1):OFFSET(HOMECELL,MATCH($B$4,DateRange,0)-1,MATCH(AS$6,DataStreams,0)-1)),"")</f>
        <v/>
      </c>
      <c r="AT59" s="233" t="str">
        <f ca="1">_xlfn.IFNA(_xlfn.COVARIANCE.S(OFFSET(HOMECELL,MATCH($B$3,DateRange,0)-1,MATCH($A59,DataStreams,0)-1):OFFSET(HOMECELL,MATCH($B$4,DateRange,0)-1,MATCH($A59,DataStreams,0)-1),OFFSET(HOMECELL,MATCH($B$3,DateRange,0)-1,MATCH(AT$6,DataStreams,0)-1):OFFSET(HOMECELL,MATCH($B$4,DateRange,0)-1,MATCH(AT$6,DataStreams,0)-1)),"")</f>
        <v/>
      </c>
      <c r="AU59" s="233" t="str">
        <f ca="1">_xlfn.IFNA(_xlfn.COVARIANCE.S(OFFSET(HOMECELL,MATCH($B$3,DateRange,0)-1,MATCH($A59,DataStreams,0)-1):OFFSET(HOMECELL,MATCH($B$4,DateRange,0)-1,MATCH($A59,DataStreams,0)-1),OFFSET(HOMECELL,MATCH($B$3,DateRange,0)-1,MATCH(AU$6,DataStreams,0)-1):OFFSET(HOMECELL,MATCH($B$4,DateRange,0)-1,MATCH(AU$6,DataStreams,0)-1)),"")</f>
        <v/>
      </c>
      <c r="AV59" s="233" t="str">
        <f ca="1">_xlfn.IFNA(_xlfn.COVARIANCE.S(OFFSET(HOMECELL,MATCH($B$3,DateRange,0)-1,MATCH($A59,DataStreams,0)-1):OFFSET(HOMECELL,MATCH($B$4,DateRange,0)-1,MATCH($A59,DataStreams,0)-1),OFFSET(HOMECELL,MATCH($B$3,DateRange,0)-1,MATCH(AV$6,DataStreams,0)-1):OFFSET(HOMECELL,MATCH($B$4,DateRange,0)-1,MATCH(AV$6,DataStreams,0)-1)),"")</f>
        <v/>
      </c>
      <c r="AW59" s="233" t="str">
        <f ca="1">_xlfn.IFNA(_xlfn.COVARIANCE.S(OFFSET(HOMECELL,MATCH($B$3,DateRange,0)-1,MATCH($A59,DataStreams,0)-1):OFFSET(HOMECELL,MATCH($B$4,DateRange,0)-1,MATCH($A59,DataStreams,0)-1),OFFSET(HOMECELL,MATCH($B$3,DateRange,0)-1,MATCH(AW$6,DataStreams,0)-1):OFFSET(HOMECELL,MATCH($B$4,DateRange,0)-1,MATCH(AW$6,DataStreams,0)-1)),"")</f>
        <v/>
      </c>
      <c r="AX59" s="233" t="str">
        <f ca="1">_xlfn.IFNA(_xlfn.COVARIANCE.S(OFFSET(HOMECELL,MATCH($B$3,DateRange,0)-1,MATCH($A59,DataStreams,0)-1):OFFSET(HOMECELL,MATCH($B$4,DateRange,0)-1,MATCH($A59,DataStreams,0)-1),OFFSET(HOMECELL,MATCH($B$3,DateRange,0)-1,MATCH(AX$6,DataStreams,0)-1):OFFSET(HOMECELL,MATCH($B$4,DateRange,0)-1,MATCH(AX$6,DataStreams,0)-1)),"")</f>
        <v/>
      </c>
      <c r="AY59" s="233" t="str">
        <f ca="1">_xlfn.IFNA(_xlfn.COVARIANCE.S(OFFSET(HOMECELL,MATCH($B$3,DateRange,0)-1,MATCH($A59,DataStreams,0)-1):OFFSET(HOMECELL,MATCH($B$4,DateRange,0)-1,MATCH($A59,DataStreams,0)-1),OFFSET(HOMECELL,MATCH($B$3,DateRange,0)-1,MATCH(AY$6,DataStreams,0)-1):OFFSET(HOMECELL,MATCH($B$4,DateRange,0)-1,MATCH(AY$6,DataStreams,0)-1)),"")</f>
        <v/>
      </c>
      <c r="AZ59" s="233" t="str">
        <f ca="1">_xlfn.IFNA(_xlfn.COVARIANCE.S(OFFSET(HOMECELL,MATCH($B$3,DateRange,0)-1,MATCH($A59,DataStreams,0)-1):OFFSET(HOMECELL,MATCH($B$4,DateRange,0)-1,MATCH($A59,DataStreams,0)-1),OFFSET(HOMECELL,MATCH($B$3,DateRange,0)-1,MATCH(AZ$6,DataStreams,0)-1):OFFSET(HOMECELL,MATCH($B$4,DateRange,0)-1,MATCH(AZ$6,DataStreams,0)-1)),"")</f>
        <v/>
      </c>
      <c r="BA59" s="233" t="str">
        <f ca="1">_xlfn.IFNA(_xlfn.COVARIANCE.S(OFFSET(HOMECELL,MATCH($B$3,DateRange,0)-1,MATCH($A59,DataStreams,0)-1):OFFSET(HOMECELL,MATCH($B$4,DateRange,0)-1,MATCH($A59,DataStreams,0)-1),OFFSET(HOMECELL,MATCH($B$3,DateRange,0)-1,MATCH(BA$6,DataStreams,0)-1):OFFSET(HOMECELL,MATCH($B$4,DateRange,0)-1,MATCH(BA$6,DataStreams,0)-1)),"")</f>
        <v/>
      </c>
      <c r="BB59" s="233" t="str">
        <f ca="1">_xlfn.IFNA(_xlfn.COVARIANCE.S(OFFSET(HOMECELL,MATCH($B$3,DateRange,0)-1,MATCH($A59,DataStreams,0)-1):OFFSET(HOMECELL,MATCH($B$4,DateRange,0)-1,MATCH($A59,DataStreams,0)-1),OFFSET(HOMECELL,MATCH($B$3,DateRange,0)-1,MATCH(BB$6,DataStreams,0)-1):OFFSET(HOMECELL,MATCH($B$4,DateRange,0)-1,MATCH(BB$6,DataStreams,0)-1)),"")</f>
        <v/>
      </c>
      <c r="BC59" s="236"/>
    </row>
    <row r="60" spans="1:55">
      <c r="A60" s="239"/>
      <c r="B60" s="233" t="str">
        <f ca="1">_xlfn.IFNA(_xlfn.COVARIANCE.S(OFFSET(HOMECELL,MATCH($B$3,DateRange,0)-1,MATCH($A60,DataStreams,0)-1):OFFSET(HOMECELL,MATCH($B$4,DateRange,0)-1,MATCH($A60,DataStreams,0)-1),OFFSET(HOMECELL,MATCH($B$3,DateRange,0)-1,MATCH(B$6,DataStreams,0)-1):OFFSET(HOMECELL,MATCH($B$4,DateRange,0)-1,MATCH(B$6,DataStreams,0)-1)),"")</f>
        <v/>
      </c>
      <c r="C60" s="233" t="str">
        <f ca="1">_xlfn.IFNA(_xlfn.COVARIANCE.S(OFFSET(HOMECELL,MATCH($B$3,DateRange,0)-1,MATCH($A60,DataStreams,0)-1):OFFSET(HOMECELL,MATCH($B$4,DateRange,0)-1,MATCH($A60,DataStreams,0)-1),OFFSET(HOMECELL,MATCH($B$3,DateRange,0)-1,MATCH(C$6,DataStreams,0)-1):OFFSET(HOMECELL,MATCH($B$4,DateRange,0)-1,MATCH(C$6,DataStreams,0)-1)),"")</f>
        <v/>
      </c>
      <c r="D60" s="233" t="str">
        <f ca="1">_xlfn.IFNA(_xlfn.COVARIANCE.S(OFFSET(HOMECELL,MATCH($B$3,DateRange,0)-1,MATCH($A60,DataStreams,0)-1):OFFSET(HOMECELL,MATCH($B$4,DateRange,0)-1,MATCH($A60,DataStreams,0)-1),OFFSET(HOMECELL,MATCH($B$3,DateRange,0)-1,MATCH(D$6,DataStreams,0)-1):OFFSET(HOMECELL,MATCH($B$4,DateRange,0)-1,MATCH(D$6,DataStreams,0)-1)),"")</f>
        <v/>
      </c>
      <c r="E60" s="233" t="str">
        <f ca="1">_xlfn.IFNA(_xlfn.COVARIANCE.S(OFFSET(HOMECELL,MATCH($B$3,DateRange,0)-1,MATCH($A60,DataStreams,0)-1):OFFSET(HOMECELL,MATCH($B$4,DateRange,0)-1,MATCH($A60,DataStreams,0)-1),OFFSET(HOMECELL,MATCH($B$3,DateRange,0)-1,MATCH(E$6,DataStreams,0)-1):OFFSET(HOMECELL,MATCH($B$4,DateRange,0)-1,MATCH(E$6,DataStreams,0)-1)),"")</f>
        <v/>
      </c>
      <c r="F60" s="233" t="str">
        <f ca="1">_xlfn.IFNA(_xlfn.COVARIANCE.S(OFFSET(HOMECELL,MATCH($B$3,DateRange,0)-1,MATCH($A60,DataStreams,0)-1):OFFSET(HOMECELL,MATCH($B$4,DateRange,0)-1,MATCH($A60,DataStreams,0)-1),OFFSET(HOMECELL,MATCH($B$3,DateRange,0)-1,MATCH(F$6,DataStreams,0)-1):OFFSET(HOMECELL,MATCH($B$4,DateRange,0)-1,MATCH(F$6,DataStreams,0)-1)),"")</f>
        <v/>
      </c>
      <c r="G60" s="233" t="str">
        <f ca="1">_xlfn.IFNA(_xlfn.COVARIANCE.S(OFFSET(HOMECELL,MATCH($B$3,DateRange,0)-1,MATCH($A60,DataStreams,0)-1):OFFSET(HOMECELL,MATCH($B$4,DateRange,0)-1,MATCH($A60,DataStreams,0)-1),OFFSET(HOMECELL,MATCH($B$3,DateRange,0)-1,MATCH(G$6,DataStreams,0)-1):OFFSET(HOMECELL,MATCH($B$4,DateRange,0)-1,MATCH(G$6,DataStreams,0)-1)),"")</f>
        <v/>
      </c>
      <c r="H60" s="233" t="str">
        <f ca="1">_xlfn.IFNA(_xlfn.COVARIANCE.S(OFFSET(HOMECELL,MATCH($B$3,DateRange,0)-1,MATCH($A60,DataStreams,0)-1):OFFSET(HOMECELL,MATCH($B$4,DateRange,0)-1,MATCH($A60,DataStreams,0)-1),OFFSET(HOMECELL,MATCH($B$3,DateRange,0)-1,MATCH(H$6,DataStreams,0)-1):OFFSET(HOMECELL,MATCH($B$4,DateRange,0)-1,MATCH(H$6,DataStreams,0)-1)),"")</f>
        <v/>
      </c>
      <c r="I60" s="233" t="str">
        <f ca="1">_xlfn.IFNA(_xlfn.COVARIANCE.S(OFFSET(HOMECELL,MATCH($B$3,DateRange,0)-1,MATCH($A60,DataStreams,0)-1):OFFSET(HOMECELL,MATCH($B$4,DateRange,0)-1,MATCH($A60,DataStreams,0)-1),OFFSET(HOMECELL,MATCH($B$3,DateRange,0)-1,MATCH(I$6,DataStreams,0)-1):OFFSET(HOMECELL,MATCH($B$4,DateRange,0)-1,MATCH(I$6,DataStreams,0)-1)),"")</f>
        <v/>
      </c>
      <c r="J60" s="233" t="str">
        <f ca="1">_xlfn.IFNA(_xlfn.COVARIANCE.S(OFFSET(HOMECELL,MATCH($B$3,DateRange,0)-1,MATCH($A60,DataStreams,0)-1):OFFSET(HOMECELL,MATCH($B$4,DateRange,0)-1,MATCH($A60,DataStreams,0)-1),OFFSET(HOMECELL,MATCH($B$3,DateRange,0)-1,MATCH(J$6,DataStreams,0)-1):OFFSET(HOMECELL,MATCH($B$4,DateRange,0)-1,MATCH(J$6,DataStreams,0)-1)),"")</f>
        <v/>
      </c>
      <c r="K60" s="233" t="str">
        <f ca="1">_xlfn.IFNA(_xlfn.COVARIANCE.S(OFFSET(HOMECELL,MATCH($B$3,DateRange,0)-1,MATCH($A60,DataStreams,0)-1):OFFSET(HOMECELL,MATCH($B$4,DateRange,0)-1,MATCH($A60,DataStreams,0)-1),OFFSET(HOMECELL,MATCH($B$3,DateRange,0)-1,MATCH(K$6,DataStreams,0)-1):OFFSET(HOMECELL,MATCH($B$4,DateRange,0)-1,MATCH(K$6,DataStreams,0)-1)),"")</f>
        <v/>
      </c>
      <c r="L60" s="233" t="str">
        <f ca="1">_xlfn.IFNA(_xlfn.COVARIANCE.S(OFFSET(HOMECELL,MATCH($B$3,DateRange,0)-1,MATCH($A60,DataStreams,0)-1):OFFSET(HOMECELL,MATCH($B$4,DateRange,0)-1,MATCH($A60,DataStreams,0)-1),OFFSET(HOMECELL,MATCH($B$3,DateRange,0)-1,MATCH(L$6,DataStreams,0)-1):OFFSET(HOMECELL,MATCH($B$4,DateRange,0)-1,MATCH(L$6,DataStreams,0)-1)),"")</f>
        <v/>
      </c>
      <c r="M60" s="233" t="str">
        <f ca="1">_xlfn.IFNA(_xlfn.COVARIANCE.S(OFFSET(HOMECELL,MATCH($B$3,DateRange,0)-1,MATCH($A60,DataStreams,0)-1):OFFSET(HOMECELL,MATCH($B$4,DateRange,0)-1,MATCH($A60,DataStreams,0)-1),OFFSET(HOMECELL,MATCH($B$3,DateRange,0)-1,MATCH(M$6,DataStreams,0)-1):OFFSET(HOMECELL,MATCH($B$4,DateRange,0)-1,MATCH(M$6,DataStreams,0)-1)),"")</f>
        <v/>
      </c>
      <c r="N60" s="233" t="str">
        <f ca="1">_xlfn.IFNA(_xlfn.COVARIANCE.S(OFFSET(HOMECELL,MATCH($B$3,DateRange,0)-1,MATCH($A60,DataStreams,0)-1):OFFSET(HOMECELL,MATCH($B$4,DateRange,0)-1,MATCH($A60,DataStreams,0)-1),OFFSET(HOMECELL,MATCH($B$3,DateRange,0)-1,MATCH(N$6,DataStreams,0)-1):OFFSET(HOMECELL,MATCH($B$4,DateRange,0)-1,MATCH(N$6,DataStreams,0)-1)),"")</f>
        <v/>
      </c>
      <c r="O60" s="233" t="str">
        <f ca="1">_xlfn.IFNA(_xlfn.COVARIANCE.S(OFFSET(HOMECELL,MATCH($B$3,DateRange,0)-1,MATCH($A60,DataStreams,0)-1):OFFSET(HOMECELL,MATCH($B$4,DateRange,0)-1,MATCH($A60,DataStreams,0)-1),OFFSET(HOMECELL,MATCH($B$3,DateRange,0)-1,MATCH(O$6,DataStreams,0)-1):OFFSET(HOMECELL,MATCH($B$4,DateRange,0)-1,MATCH(O$6,DataStreams,0)-1)),"")</f>
        <v/>
      </c>
      <c r="P60" s="233" t="str">
        <f ca="1">_xlfn.IFNA(_xlfn.COVARIANCE.S(OFFSET(HOMECELL,MATCH($B$3,DateRange,0)-1,MATCH($A60,DataStreams,0)-1):OFFSET(HOMECELL,MATCH($B$4,DateRange,0)-1,MATCH($A60,DataStreams,0)-1),OFFSET(HOMECELL,MATCH($B$3,DateRange,0)-1,MATCH(P$6,DataStreams,0)-1):OFFSET(HOMECELL,MATCH($B$4,DateRange,0)-1,MATCH(P$6,DataStreams,0)-1)),"")</f>
        <v/>
      </c>
      <c r="Q60" s="233" t="str">
        <f ca="1">_xlfn.IFNA(_xlfn.COVARIANCE.S(OFFSET(HOMECELL,MATCH($B$3,DateRange,0)-1,MATCH($A60,DataStreams,0)-1):OFFSET(HOMECELL,MATCH($B$4,DateRange,0)-1,MATCH($A60,DataStreams,0)-1),OFFSET(HOMECELL,MATCH($B$3,DateRange,0)-1,MATCH(Q$6,DataStreams,0)-1):OFFSET(HOMECELL,MATCH($B$4,DateRange,0)-1,MATCH(Q$6,DataStreams,0)-1)),"")</f>
        <v/>
      </c>
      <c r="R60" s="233" t="str">
        <f ca="1">_xlfn.IFNA(_xlfn.COVARIANCE.S(OFFSET(HOMECELL,MATCH($B$3,DateRange,0)-1,MATCH($A60,DataStreams,0)-1):OFFSET(HOMECELL,MATCH($B$4,DateRange,0)-1,MATCH($A60,DataStreams,0)-1),OFFSET(HOMECELL,MATCH($B$3,DateRange,0)-1,MATCH(R$6,DataStreams,0)-1):OFFSET(HOMECELL,MATCH($B$4,DateRange,0)-1,MATCH(R$6,DataStreams,0)-1)),"")</f>
        <v/>
      </c>
      <c r="S60" s="233" t="str">
        <f ca="1">_xlfn.IFNA(_xlfn.COVARIANCE.S(OFFSET(HOMECELL,MATCH($B$3,DateRange,0)-1,MATCH($A60,DataStreams,0)-1):OFFSET(HOMECELL,MATCH($B$4,DateRange,0)-1,MATCH($A60,DataStreams,0)-1),OFFSET(HOMECELL,MATCH($B$3,DateRange,0)-1,MATCH(S$6,DataStreams,0)-1):OFFSET(HOMECELL,MATCH($B$4,DateRange,0)-1,MATCH(S$6,DataStreams,0)-1)),"")</f>
        <v/>
      </c>
      <c r="T60" s="233" t="str">
        <f ca="1">_xlfn.IFNA(_xlfn.COVARIANCE.S(OFFSET(HOMECELL,MATCH($B$3,DateRange,0)-1,MATCH($A60,DataStreams,0)-1):OFFSET(HOMECELL,MATCH($B$4,DateRange,0)-1,MATCH($A60,DataStreams,0)-1),OFFSET(HOMECELL,MATCH($B$3,DateRange,0)-1,MATCH(T$6,DataStreams,0)-1):OFFSET(HOMECELL,MATCH($B$4,DateRange,0)-1,MATCH(T$6,DataStreams,0)-1)),"")</f>
        <v/>
      </c>
      <c r="U60" s="233" t="str">
        <f ca="1">_xlfn.IFNA(_xlfn.COVARIANCE.S(OFFSET(HOMECELL,MATCH($B$3,DateRange,0)-1,MATCH($A60,DataStreams,0)-1):OFFSET(HOMECELL,MATCH($B$4,DateRange,0)-1,MATCH($A60,DataStreams,0)-1),OFFSET(HOMECELL,MATCH($B$3,DateRange,0)-1,MATCH(U$6,DataStreams,0)-1):OFFSET(HOMECELL,MATCH($B$4,DateRange,0)-1,MATCH(U$6,DataStreams,0)-1)),"")</f>
        <v/>
      </c>
      <c r="V60" s="233" t="str">
        <f ca="1">_xlfn.IFNA(_xlfn.COVARIANCE.S(OFFSET(HOMECELL,MATCH($B$3,DateRange,0)-1,MATCH($A60,DataStreams,0)-1):OFFSET(HOMECELL,MATCH($B$4,DateRange,0)-1,MATCH($A60,DataStreams,0)-1),OFFSET(HOMECELL,MATCH($B$3,DateRange,0)-1,MATCH(V$6,DataStreams,0)-1):OFFSET(HOMECELL,MATCH($B$4,DateRange,0)-1,MATCH(V$6,DataStreams,0)-1)),"")</f>
        <v/>
      </c>
      <c r="W60" s="233" t="str">
        <f ca="1">_xlfn.IFNA(_xlfn.COVARIANCE.S(OFFSET(HOMECELL,MATCH($B$3,DateRange,0)-1,MATCH($A60,DataStreams,0)-1):OFFSET(HOMECELL,MATCH($B$4,DateRange,0)-1,MATCH($A60,DataStreams,0)-1),OFFSET(HOMECELL,MATCH($B$3,DateRange,0)-1,MATCH(W$6,DataStreams,0)-1):OFFSET(HOMECELL,MATCH($B$4,DateRange,0)-1,MATCH(W$6,DataStreams,0)-1)),"")</f>
        <v/>
      </c>
      <c r="X60" s="233" t="str">
        <f ca="1">_xlfn.IFNA(_xlfn.COVARIANCE.S(OFFSET(HOMECELL,MATCH($B$3,DateRange,0)-1,MATCH($A60,DataStreams,0)-1):OFFSET(HOMECELL,MATCH($B$4,DateRange,0)-1,MATCH($A60,DataStreams,0)-1),OFFSET(HOMECELL,MATCH($B$3,DateRange,0)-1,MATCH(X$6,DataStreams,0)-1):OFFSET(HOMECELL,MATCH($B$4,DateRange,0)-1,MATCH(X$6,DataStreams,0)-1)),"")</f>
        <v/>
      </c>
      <c r="Y60" s="233" t="str">
        <f ca="1">_xlfn.IFNA(_xlfn.COVARIANCE.S(OFFSET(HOMECELL,MATCH($B$3,DateRange,0)-1,MATCH($A60,DataStreams,0)-1):OFFSET(HOMECELL,MATCH($B$4,DateRange,0)-1,MATCH($A60,DataStreams,0)-1),OFFSET(HOMECELL,MATCH($B$3,DateRange,0)-1,MATCH(Y$6,DataStreams,0)-1):OFFSET(HOMECELL,MATCH($B$4,DateRange,0)-1,MATCH(Y$6,DataStreams,0)-1)),"")</f>
        <v/>
      </c>
      <c r="Z60" s="233" t="str">
        <f ca="1">_xlfn.IFNA(_xlfn.COVARIANCE.S(OFFSET(HOMECELL,MATCH($B$3,DateRange,0)-1,MATCH($A60,DataStreams,0)-1):OFFSET(HOMECELL,MATCH($B$4,DateRange,0)-1,MATCH($A60,DataStreams,0)-1),OFFSET(HOMECELL,MATCH($B$3,DateRange,0)-1,MATCH(Z$6,DataStreams,0)-1):OFFSET(HOMECELL,MATCH($B$4,DateRange,0)-1,MATCH(Z$6,DataStreams,0)-1)),"")</f>
        <v/>
      </c>
      <c r="AA60" s="233" t="str">
        <f ca="1">_xlfn.IFNA(_xlfn.COVARIANCE.S(OFFSET(HOMECELL,MATCH($B$3,DateRange,0)-1,MATCH($A60,DataStreams,0)-1):OFFSET(HOMECELL,MATCH($B$4,DateRange,0)-1,MATCH($A60,DataStreams,0)-1),OFFSET(HOMECELL,MATCH($B$3,DateRange,0)-1,MATCH(AA$6,DataStreams,0)-1):OFFSET(HOMECELL,MATCH($B$4,DateRange,0)-1,MATCH(AA$6,DataStreams,0)-1)),"")</f>
        <v/>
      </c>
      <c r="AB60" s="233" t="str">
        <f ca="1">_xlfn.IFNA(_xlfn.COVARIANCE.S(OFFSET(HOMECELL,MATCH($B$3,DateRange,0)-1,MATCH($A60,DataStreams,0)-1):OFFSET(HOMECELL,MATCH($B$4,DateRange,0)-1,MATCH($A60,DataStreams,0)-1),OFFSET(HOMECELL,MATCH($B$3,DateRange,0)-1,MATCH(AB$6,DataStreams,0)-1):OFFSET(HOMECELL,MATCH($B$4,DateRange,0)-1,MATCH(AB$6,DataStreams,0)-1)),"")</f>
        <v/>
      </c>
      <c r="AC60" s="233" t="str">
        <f ca="1">_xlfn.IFNA(_xlfn.COVARIANCE.S(OFFSET(HOMECELL,MATCH($B$3,DateRange,0)-1,MATCH($A60,DataStreams,0)-1):OFFSET(HOMECELL,MATCH($B$4,DateRange,0)-1,MATCH($A60,DataStreams,0)-1),OFFSET(HOMECELL,MATCH($B$3,DateRange,0)-1,MATCH(AC$6,DataStreams,0)-1):OFFSET(HOMECELL,MATCH($B$4,DateRange,0)-1,MATCH(AC$6,DataStreams,0)-1)),"")</f>
        <v/>
      </c>
      <c r="AD60" s="233" t="str">
        <f ca="1">_xlfn.IFNA(_xlfn.COVARIANCE.S(OFFSET(HOMECELL,MATCH($B$3,DateRange,0)-1,MATCH($A60,DataStreams,0)-1):OFFSET(HOMECELL,MATCH($B$4,DateRange,0)-1,MATCH($A60,DataStreams,0)-1),OFFSET(HOMECELL,MATCH($B$3,DateRange,0)-1,MATCH(AD$6,DataStreams,0)-1):OFFSET(HOMECELL,MATCH($B$4,DateRange,0)-1,MATCH(AD$6,DataStreams,0)-1)),"")</f>
        <v/>
      </c>
      <c r="AE60" s="233" t="str">
        <f ca="1">_xlfn.IFNA(_xlfn.COVARIANCE.S(OFFSET(HOMECELL,MATCH($B$3,DateRange,0)-1,MATCH($A60,DataStreams,0)-1):OFFSET(HOMECELL,MATCH($B$4,DateRange,0)-1,MATCH($A60,DataStreams,0)-1),OFFSET(HOMECELL,MATCH($B$3,DateRange,0)-1,MATCH(AE$6,DataStreams,0)-1):OFFSET(HOMECELL,MATCH($B$4,DateRange,0)-1,MATCH(AE$6,DataStreams,0)-1)),"")</f>
        <v/>
      </c>
      <c r="AF60" s="233" t="str">
        <f ca="1">_xlfn.IFNA(_xlfn.COVARIANCE.S(OFFSET(HOMECELL,MATCH($B$3,DateRange,0)-1,MATCH($A60,DataStreams,0)-1):OFFSET(HOMECELL,MATCH($B$4,DateRange,0)-1,MATCH($A60,DataStreams,0)-1),OFFSET(HOMECELL,MATCH($B$3,DateRange,0)-1,MATCH(AF$6,DataStreams,0)-1):OFFSET(HOMECELL,MATCH($B$4,DateRange,0)-1,MATCH(AF$6,DataStreams,0)-1)),"")</f>
        <v/>
      </c>
      <c r="AG60" s="233" t="str">
        <f ca="1">_xlfn.IFNA(_xlfn.COVARIANCE.S(OFFSET(HOMECELL,MATCH($B$3,DateRange,0)-1,MATCH($A60,DataStreams,0)-1):OFFSET(HOMECELL,MATCH($B$4,DateRange,0)-1,MATCH($A60,DataStreams,0)-1),OFFSET(HOMECELL,MATCH($B$3,DateRange,0)-1,MATCH(AG$6,DataStreams,0)-1):OFFSET(HOMECELL,MATCH($B$4,DateRange,0)-1,MATCH(AG$6,DataStreams,0)-1)),"")</f>
        <v/>
      </c>
      <c r="AH60" s="233" t="str">
        <f ca="1">_xlfn.IFNA(_xlfn.COVARIANCE.S(OFFSET(HOMECELL,MATCH($B$3,DateRange,0)-1,MATCH($A60,DataStreams,0)-1):OFFSET(HOMECELL,MATCH($B$4,DateRange,0)-1,MATCH($A60,DataStreams,0)-1),OFFSET(HOMECELL,MATCH($B$3,DateRange,0)-1,MATCH(AH$6,DataStreams,0)-1):OFFSET(HOMECELL,MATCH($B$4,DateRange,0)-1,MATCH(AH$6,DataStreams,0)-1)),"")</f>
        <v/>
      </c>
      <c r="AI60" s="233" t="str">
        <f ca="1">_xlfn.IFNA(_xlfn.COVARIANCE.S(OFFSET(HOMECELL,MATCH($B$3,DateRange,0)-1,MATCH($A60,DataStreams,0)-1):OFFSET(HOMECELL,MATCH($B$4,DateRange,0)-1,MATCH($A60,DataStreams,0)-1),OFFSET(HOMECELL,MATCH($B$3,DateRange,0)-1,MATCH(AI$6,DataStreams,0)-1):OFFSET(HOMECELL,MATCH($B$4,DateRange,0)-1,MATCH(AI$6,DataStreams,0)-1)),"")</f>
        <v/>
      </c>
      <c r="AJ60" s="233" t="str">
        <f ca="1">_xlfn.IFNA(_xlfn.COVARIANCE.S(OFFSET(HOMECELL,MATCH($B$3,DateRange,0)-1,MATCH($A60,DataStreams,0)-1):OFFSET(HOMECELL,MATCH($B$4,DateRange,0)-1,MATCH($A60,DataStreams,0)-1),OFFSET(HOMECELL,MATCH($B$3,DateRange,0)-1,MATCH(AJ$6,DataStreams,0)-1):OFFSET(HOMECELL,MATCH($B$4,DateRange,0)-1,MATCH(AJ$6,DataStreams,0)-1)),"")</f>
        <v/>
      </c>
      <c r="AK60" s="233" t="str">
        <f ca="1">_xlfn.IFNA(_xlfn.COVARIANCE.S(OFFSET(HOMECELL,MATCH($B$3,DateRange,0)-1,MATCH($A60,DataStreams,0)-1):OFFSET(HOMECELL,MATCH($B$4,DateRange,0)-1,MATCH($A60,DataStreams,0)-1),OFFSET(HOMECELL,MATCH($B$3,DateRange,0)-1,MATCH(AK$6,DataStreams,0)-1):OFFSET(HOMECELL,MATCH($B$4,DateRange,0)-1,MATCH(AK$6,DataStreams,0)-1)),"")</f>
        <v/>
      </c>
      <c r="AL60" s="233" t="str">
        <f ca="1">_xlfn.IFNA(_xlfn.COVARIANCE.S(OFFSET(HOMECELL,MATCH($B$3,DateRange,0)-1,MATCH($A60,DataStreams,0)-1):OFFSET(HOMECELL,MATCH($B$4,DateRange,0)-1,MATCH($A60,DataStreams,0)-1),OFFSET(HOMECELL,MATCH($B$3,DateRange,0)-1,MATCH(AL$6,DataStreams,0)-1):OFFSET(HOMECELL,MATCH($B$4,DateRange,0)-1,MATCH(AL$6,DataStreams,0)-1)),"")</f>
        <v/>
      </c>
      <c r="AM60" s="233" t="str">
        <f ca="1">_xlfn.IFNA(_xlfn.COVARIANCE.S(OFFSET(HOMECELL,MATCH($B$3,DateRange,0)-1,MATCH($A60,DataStreams,0)-1):OFFSET(HOMECELL,MATCH($B$4,DateRange,0)-1,MATCH($A60,DataStreams,0)-1),OFFSET(HOMECELL,MATCH($B$3,DateRange,0)-1,MATCH(AM$6,DataStreams,0)-1):OFFSET(HOMECELL,MATCH($B$4,DateRange,0)-1,MATCH(AM$6,DataStreams,0)-1)),"")</f>
        <v/>
      </c>
      <c r="AN60" s="233" t="str">
        <f ca="1">_xlfn.IFNA(_xlfn.COVARIANCE.S(OFFSET(HOMECELL,MATCH($B$3,DateRange,0)-1,MATCH($A60,DataStreams,0)-1):OFFSET(HOMECELL,MATCH($B$4,DateRange,0)-1,MATCH($A60,DataStreams,0)-1),OFFSET(HOMECELL,MATCH($B$3,DateRange,0)-1,MATCH(AN$6,DataStreams,0)-1):OFFSET(HOMECELL,MATCH($B$4,DateRange,0)-1,MATCH(AN$6,DataStreams,0)-1)),"")</f>
        <v/>
      </c>
      <c r="AO60" s="233" t="str">
        <f ca="1">_xlfn.IFNA(_xlfn.COVARIANCE.S(OFFSET(HOMECELL,MATCH($B$3,DateRange,0)-1,MATCH($A60,DataStreams,0)-1):OFFSET(HOMECELL,MATCH($B$4,DateRange,0)-1,MATCH($A60,DataStreams,0)-1),OFFSET(HOMECELL,MATCH($B$3,DateRange,0)-1,MATCH(AO$6,DataStreams,0)-1):OFFSET(HOMECELL,MATCH($B$4,DateRange,0)-1,MATCH(AO$6,DataStreams,0)-1)),"")</f>
        <v/>
      </c>
      <c r="AP60" s="233" t="str">
        <f ca="1">_xlfn.IFNA(_xlfn.COVARIANCE.S(OFFSET(HOMECELL,MATCH($B$3,DateRange,0)-1,MATCH($A60,DataStreams,0)-1):OFFSET(HOMECELL,MATCH($B$4,DateRange,0)-1,MATCH($A60,DataStreams,0)-1),OFFSET(HOMECELL,MATCH($B$3,DateRange,0)-1,MATCH(AP$6,DataStreams,0)-1):OFFSET(HOMECELL,MATCH($B$4,DateRange,0)-1,MATCH(AP$6,DataStreams,0)-1)),"")</f>
        <v/>
      </c>
      <c r="AQ60" s="233" t="str">
        <f ca="1">_xlfn.IFNA(_xlfn.COVARIANCE.S(OFFSET(HOMECELL,MATCH($B$3,DateRange,0)-1,MATCH($A60,DataStreams,0)-1):OFFSET(HOMECELL,MATCH($B$4,DateRange,0)-1,MATCH($A60,DataStreams,0)-1),OFFSET(HOMECELL,MATCH($B$3,DateRange,0)-1,MATCH(AQ$6,DataStreams,0)-1):OFFSET(HOMECELL,MATCH($B$4,DateRange,0)-1,MATCH(AQ$6,DataStreams,0)-1)),"")</f>
        <v/>
      </c>
      <c r="AR60" s="233" t="str">
        <f ca="1">_xlfn.IFNA(_xlfn.COVARIANCE.S(OFFSET(HOMECELL,MATCH($B$3,DateRange,0)-1,MATCH($A60,DataStreams,0)-1):OFFSET(HOMECELL,MATCH($B$4,DateRange,0)-1,MATCH($A60,DataStreams,0)-1),OFFSET(HOMECELL,MATCH($B$3,DateRange,0)-1,MATCH(AR$6,DataStreams,0)-1):OFFSET(HOMECELL,MATCH($B$4,DateRange,0)-1,MATCH(AR$6,DataStreams,0)-1)),"")</f>
        <v/>
      </c>
      <c r="AS60" s="233" t="str">
        <f ca="1">_xlfn.IFNA(_xlfn.COVARIANCE.S(OFFSET(HOMECELL,MATCH($B$3,DateRange,0)-1,MATCH($A60,DataStreams,0)-1):OFFSET(HOMECELL,MATCH($B$4,DateRange,0)-1,MATCH($A60,DataStreams,0)-1),OFFSET(HOMECELL,MATCH($B$3,DateRange,0)-1,MATCH(AS$6,DataStreams,0)-1):OFFSET(HOMECELL,MATCH($B$4,DateRange,0)-1,MATCH(AS$6,DataStreams,0)-1)),"")</f>
        <v/>
      </c>
      <c r="AT60" s="233" t="str">
        <f ca="1">_xlfn.IFNA(_xlfn.COVARIANCE.S(OFFSET(HOMECELL,MATCH($B$3,DateRange,0)-1,MATCH($A60,DataStreams,0)-1):OFFSET(HOMECELL,MATCH($B$4,DateRange,0)-1,MATCH($A60,DataStreams,0)-1),OFFSET(HOMECELL,MATCH($B$3,DateRange,0)-1,MATCH(AT$6,DataStreams,0)-1):OFFSET(HOMECELL,MATCH($B$4,DateRange,0)-1,MATCH(AT$6,DataStreams,0)-1)),"")</f>
        <v/>
      </c>
      <c r="AU60" s="233" t="str">
        <f ca="1">_xlfn.IFNA(_xlfn.COVARIANCE.S(OFFSET(HOMECELL,MATCH($B$3,DateRange,0)-1,MATCH($A60,DataStreams,0)-1):OFFSET(HOMECELL,MATCH($B$4,DateRange,0)-1,MATCH($A60,DataStreams,0)-1),OFFSET(HOMECELL,MATCH($B$3,DateRange,0)-1,MATCH(AU$6,DataStreams,0)-1):OFFSET(HOMECELL,MATCH($B$4,DateRange,0)-1,MATCH(AU$6,DataStreams,0)-1)),"")</f>
        <v/>
      </c>
      <c r="AV60" s="233" t="str">
        <f ca="1">_xlfn.IFNA(_xlfn.COVARIANCE.S(OFFSET(HOMECELL,MATCH($B$3,DateRange,0)-1,MATCH($A60,DataStreams,0)-1):OFFSET(HOMECELL,MATCH($B$4,DateRange,0)-1,MATCH($A60,DataStreams,0)-1),OFFSET(HOMECELL,MATCH($B$3,DateRange,0)-1,MATCH(AV$6,DataStreams,0)-1):OFFSET(HOMECELL,MATCH($B$4,DateRange,0)-1,MATCH(AV$6,DataStreams,0)-1)),"")</f>
        <v/>
      </c>
      <c r="AW60" s="233" t="str">
        <f ca="1">_xlfn.IFNA(_xlfn.COVARIANCE.S(OFFSET(HOMECELL,MATCH($B$3,DateRange,0)-1,MATCH($A60,DataStreams,0)-1):OFFSET(HOMECELL,MATCH($B$4,DateRange,0)-1,MATCH($A60,DataStreams,0)-1),OFFSET(HOMECELL,MATCH($B$3,DateRange,0)-1,MATCH(AW$6,DataStreams,0)-1):OFFSET(HOMECELL,MATCH($B$4,DateRange,0)-1,MATCH(AW$6,DataStreams,0)-1)),"")</f>
        <v/>
      </c>
      <c r="AX60" s="233" t="str">
        <f ca="1">_xlfn.IFNA(_xlfn.COVARIANCE.S(OFFSET(HOMECELL,MATCH($B$3,DateRange,0)-1,MATCH($A60,DataStreams,0)-1):OFFSET(HOMECELL,MATCH($B$4,DateRange,0)-1,MATCH($A60,DataStreams,0)-1),OFFSET(HOMECELL,MATCH($B$3,DateRange,0)-1,MATCH(AX$6,DataStreams,0)-1):OFFSET(HOMECELL,MATCH($B$4,DateRange,0)-1,MATCH(AX$6,DataStreams,0)-1)),"")</f>
        <v/>
      </c>
      <c r="AY60" s="233" t="str">
        <f ca="1">_xlfn.IFNA(_xlfn.COVARIANCE.S(OFFSET(HOMECELL,MATCH($B$3,DateRange,0)-1,MATCH($A60,DataStreams,0)-1):OFFSET(HOMECELL,MATCH($B$4,DateRange,0)-1,MATCH($A60,DataStreams,0)-1),OFFSET(HOMECELL,MATCH($B$3,DateRange,0)-1,MATCH(AY$6,DataStreams,0)-1):OFFSET(HOMECELL,MATCH($B$4,DateRange,0)-1,MATCH(AY$6,DataStreams,0)-1)),"")</f>
        <v/>
      </c>
      <c r="AZ60" s="233" t="str">
        <f ca="1">_xlfn.IFNA(_xlfn.COVARIANCE.S(OFFSET(HOMECELL,MATCH($B$3,DateRange,0)-1,MATCH($A60,DataStreams,0)-1):OFFSET(HOMECELL,MATCH($B$4,DateRange,0)-1,MATCH($A60,DataStreams,0)-1),OFFSET(HOMECELL,MATCH($B$3,DateRange,0)-1,MATCH(AZ$6,DataStreams,0)-1):OFFSET(HOMECELL,MATCH($B$4,DateRange,0)-1,MATCH(AZ$6,DataStreams,0)-1)),"")</f>
        <v/>
      </c>
      <c r="BA60" s="233" t="str">
        <f ca="1">_xlfn.IFNA(_xlfn.COVARIANCE.S(OFFSET(HOMECELL,MATCH($B$3,DateRange,0)-1,MATCH($A60,DataStreams,0)-1):OFFSET(HOMECELL,MATCH($B$4,DateRange,0)-1,MATCH($A60,DataStreams,0)-1),OFFSET(HOMECELL,MATCH($B$3,DateRange,0)-1,MATCH(BA$6,DataStreams,0)-1):OFFSET(HOMECELL,MATCH($B$4,DateRange,0)-1,MATCH(BA$6,DataStreams,0)-1)),"")</f>
        <v/>
      </c>
      <c r="BB60" s="233" t="str">
        <f ca="1">_xlfn.IFNA(_xlfn.COVARIANCE.S(OFFSET(HOMECELL,MATCH($B$3,DateRange,0)-1,MATCH($A60,DataStreams,0)-1):OFFSET(HOMECELL,MATCH($B$4,DateRange,0)-1,MATCH($A60,DataStreams,0)-1),OFFSET(HOMECELL,MATCH($B$3,DateRange,0)-1,MATCH(BB$6,DataStreams,0)-1):OFFSET(HOMECELL,MATCH($B$4,DateRange,0)-1,MATCH(BB$6,DataStreams,0)-1)),"")</f>
        <v/>
      </c>
      <c r="BC60" s="236"/>
    </row>
    <row r="61" spans="1:55">
      <c r="A61" s="239"/>
      <c r="B61" s="233" t="str">
        <f ca="1">_xlfn.IFNA(_xlfn.COVARIANCE.S(OFFSET(HOMECELL,MATCH($B$3,DateRange,0)-1,MATCH($A61,DataStreams,0)-1):OFFSET(HOMECELL,MATCH($B$4,DateRange,0)-1,MATCH($A61,DataStreams,0)-1),OFFSET(HOMECELL,MATCH($B$3,DateRange,0)-1,MATCH(B$6,DataStreams,0)-1):OFFSET(HOMECELL,MATCH($B$4,DateRange,0)-1,MATCH(B$6,DataStreams,0)-1)),"")</f>
        <v/>
      </c>
      <c r="C61" s="233" t="str">
        <f ca="1">_xlfn.IFNA(_xlfn.COVARIANCE.S(OFFSET(HOMECELL,MATCH($B$3,DateRange,0)-1,MATCH($A61,DataStreams,0)-1):OFFSET(HOMECELL,MATCH($B$4,DateRange,0)-1,MATCH($A61,DataStreams,0)-1),OFFSET(HOMECELL,MATCH($B$3,DateRange,0)-1,MATCH(C$6,DataStreams,0)-1):OFFSET(HOMECELL,MATCH($B$4,DateRange,0)-1,MATCH(C$6,DataStreams,0)-1)),"")</f>
        <v/>
      </c>
      <c r="D61" s="233" t="str">
        <f ca="1">_xlfn.IFNA(_xlfn.COVARIANCE.S(OFFSET(HOMECELL,MATCH($B$3,DateRange,0)-1,MATCH($A61,DataStreams,0)-1):OFFSET(HOMECELL,MATCH($B$4,DateRange,0)-1,MATCH($A61,DataStreams,0)-1),OFFSET(HOMECELL,MATCH($B$3,DateRange,0)-1,MATCH(D$6,DataStreams,0)-1):OFFSET(HOMECELL,MATCH($B$4,DateRange,0)-1,MATCH(D$6,DataStreams,0)-1)),"")</f>
        <v/>
      </c>
      <c r="E61" s="233" t="str">
        <f ca="1">_xlfn.IFNA(_xlfn.COVARIANCE.S(OFFSET(HOMECELL,MATCH($B$3,DateRange,0)-1,MATCH($A61,DataStreams,0)-1):OFFSET(HOMECELL,MATCH($B$4,DateRange,0)-1,MATCH($A61,DataStreams,0)-1),OFFSET(HOMECELL,MATCH($B$3,DateRange,0)-1,MATCH(E$6,DataStreams,0)-1):OFFSET(HOMECELL,MATCH($B$4,DateRange,0)-1,MATCH(E$6,DataStreams,0)-1)),"")</f>
        <v/>
      </c>
      <c r="F61" s="233" t="str">
        <f ca="1">_xlfn.IFNA(_xlfn.COVARIANCE.S(OFFSET(HOMECELL,MATCH($B$3,DateRange,0)-1,MATCH($A61,DataStreams,0)-1):OFFSET(HOMECELL,MATCH($B$4,DateRange,0)-1,MATCH($A61,DataStreams,0)-1),OFFSET(HOMECELL,MATCH($B$3,DateRange,0)-1,MATCH(F$6,DataStreams,0)-1):OFFSET(HOMECELL,MATCH($B$4,DateRange,0)-1,MATCH(F$6,DataStreams,0)-1)),"")</f>
        <v/>
      </c>
      <c r="G61" s="233" t="str">
        <f ca="1">_xlfn.IFNA(_xlfn.COVARIANCE.S(OFFSET(HOMECELL,MATCH($B$3,DateRange,0)-1,MATCH($A61,DataStreams,0)-1):OFFSET(HOMECELL,MATCH($B$4,DateRange,0)-1,MATCH($A61,DataStreams,0)-1),OFFSET(HOMECELL,MATCH($B$3,DateRange,0)-1,MATCH(G$6,DataStreams,0)-1):OFFSET(HOMECELL,MATCH($B$4,DateRange,0)-1,MATCH(G$6,DataStreams,0)-1)),"")</f>
        <v/>
      </c>
      <c r="H61" s="233" t="str">
        <f ca="1">_xlfn.IFNA(_xlfn.COVARIANCE.S(OFFSET(HOMECELL,MATCH($B$3,DateRange,0)-1,MATCH($A61,DataStreams,0)-1):OFFSET(HOMECELL,MATCH($B$4,DateRange,0)-1,MATCH($A61,DataStreams,0)-1),OFFSET(HOMECELL,MATCH($B$3,DateRange,0)-1,MATCH(H$6,DataStreams,0)-1):OFFSET(HOMECELL,MATCH($B$4,DateRange,0)-1,MATCH(H$6,DataStreams,0)-1)),"")</f>
        <v/>
      </c>
      <c r="I61" s="233" t="str">
        <f ca="1">_xlfn.IFNA(_xlfn.COVARIANCE.S(OFFSET(HOMECELL,MATCH($B$3,DateRange,0)-1,MATCH($A61,DataStreams,0)-1):OFFSET(HOMECELL,MATCH($B$4,DateRange,0)-1,MATCH($A61,DataStreams,0)-1),OFFSET(HOMECELL,MATCH($B$3,DateRange,0)-1,MATCH(I$6,DataStreams,0)-1):OFFSET(HOMECELL,MATCH($B$4,DateRange,0)-1,MATCH(I$6,DataStreams,0)-1)),"")</f>
        <v/>
      </c>
      <c r="J61" s="233" t="str">
        <f ca="1">_xlfn.IFNA(_xlfn.COVARIANCE.S(OFFSET(HOMECELL,MATCH($B$3,DateRange,0)-1,MATCH($A61,DataStreams,0)-1):OFFSET(HOMECELL,MATCH($B$4,DateRange,0)-1,MATCH($A61,DataStreams,0)-1),OFFSET(HOMECELL,MATCH($B$3,DateRange,0)-1,MATCH(J$6,DataStreams,0)-1):OFFSET(HOMECELL,MATCH($B$4,DateRange,0)-1,MATCH(J$6,DataStreams,0)-1)),"")</f>
        <v/>
      </c>
      <c r="K61" s="233" t="str">
        <f ca="1">_xlfn.IFNA(_xlfn.COVARIANCE.S(OFFSET(HOMECELL,MATCH($B$3,DateRange,0)-1,MATCH($A61,DataStreams,0)-1):OFFSET(HOMECELL,MATCH($B$4,DateRange,0)-1,MATCH($A61,DataStreams,0)-1),OFFSET(HOMECELL,MATCH($B$3,DateRange,0)-1,MATCH(K$6,DataStreams,0)-1):OFFSET(HOMECELL,MATCH($B$4,DateRange,0)-1,MATCH(K$6,DataStreams,0)-1)),"")</f>
        <v/>
      </c>
      <c r="L61" s="233" t="str">
        <f ca="1">_xlfn.IFNA(_xlfn.COVARIANCE.S(OFFSET(HOMECELL,MATCH($B$3,DateRange,0)-1,MATCH($A61,DataStreams,0)-1):OFFSET(HOMECELL,MATCH($B$4,DateRange,0)-1,MATCH($A61,DataStreams,0)-1),OFFSET(HOMECELL,MATCH($B$3,DateRange,0)-1,MATCH(L$6,DataStreams,0)-1):OFFSET(HOMECELL,MATCH($B$4,DateRange,0)-1,MATCH(L$6,DataStreams,0)-1)),"")</f>
        <v/>
      </c>
      <c r="M61" s="233" t="str">
        <f ca="1">_xlfn.IFNA(_xlfn.COVARIANCE.S(OFFSET(HOMECELL,MATCH($B$3,DateRange,0)-1,MATCH($A61,DataStreams,0)-1):OFFSET(HOMECELL,MATCH($B$4,DateRange,0)-1,MATCH($A61,DataStreams,0)-1),OFFSET(HOMECELL,MATCH($B$3,DateRange,0)-1,MATCH(M$6,DataStreams,0)-1):OFFSET(HOMECELL,MATCH($B$4,DateRange,0)-1,MATCH(M$6,DataStreams,0)-1)),"")</f>
        <v/>
      </c>
      <c r="N61" s="233" t="str">
        <f ca="1">_xlfn.IFNA(_xlfn.COVARIANCE.S(OFFSET(HOMECELL,MATCH($B$3,DateRange,0)-1,MATCH($A61,DataStreams,0)-1):OFFSET(HOMECELL,MATCH($B$4,DateRange,0)-1,MATCH($A61,DataStreams,0)-1),OFFSET(HOMECELL,MATCH($B$3,DateRange,0)-1,MATCH(N$6,DataStreams,0)-1):OFFSET(HOMECELL,MATCH($B$4,DateRange,0)-1,MATCH(N$6,DataStreams,0)-1)),"")</f>
        <v/>
      </c>
      <c r="O61" s="233" t="str">
        <f ca="1">_xlfn.IFNA(_xlfn.COVARIANCE.S(OFFSET(HOMECELL,MATCH($B$3,DateRange,0)-1,MATCH($A61,DataStreams,0)-1):OFFSET(HOMECELL,MATCH($B$4,DateRange,0)-1,MATCH($A61,DataStreams,0)-1),OFFSET(HOMECELL,MATCH($B$3,DateRange,0)-1,MATCH(O$6,DataStreams,0)-1):OFFSET(HOMECELL,MATCH($B$4,DateRange,0)-1,MATCH(O$6,DataStreams,0)-1)),"")</f>
        <v/>
      </c>
      <c r="P61" s="233" t="str">
        <f ca="1">_xlfn.IFNA(_xlfn.COVARIANCE.S(OFFSET(HOMECELL,MATCH($B$3,DateRange,0)-1,MATCH($A61,DataStreams,0)-1):OFFSET(HOMECELL,MATCH($B$4,DateRange,0)-1,MATCH($A61,DataStreams,0)-1),OFFSET(HOMECELL,MATCH($B$3,DateRange,0)-1,MATCH(P$6,DataStreams,0)-1):OFFSET(HOMECELL,MATCH($B$4,DateRange,0)-1,MATCH(P$6,DataStreams,0)-1)),"")</f>
        <v/>
      </c>
      <c r="Q61" s="233" t="str">
        <f ca="1">_xlfn.IFNA(_xlfn.COVARIANCE.S(OFFSET(HOMECELL,MATCH($B$3,DateRange,0)-1,MATCH($A61,DataStreams,0)-1):OFFSET(HOMECELL,MATCH($B$4,DateRange,0)-1,MATCH($A61,DataStreams,0)-1),OFFSET(HOMECELL,MATCH($B$3,DateRange,0)-1,MATCH(Q$6,DataStreams,0)-1):OFFSET(HOMECELL,MATCH($B$4,DateRange,0)-1,MATCH(Q$6,DataStreams,0)-1)),"")</f>
        <v/>
      </c>
      <c r="R61" s="233" t="str">
        <f ca="1">_xlfn.IFNA(_xlfn.COVARIANCE.S(OFFSET(HOMECELL,MATCH($B$3,DateRange,0)-1,MATCH($A61,DataStreams,0)-1):OFFSET(HOMECELL,MATCH($B$4,DateRange,0)-1,MATCH($A61,DataStreams,0)-1),OFFSET(HOMECELL,MATCH($B$3,DateRange,0)-1,MATCH(R$6,DataStreams,0)-1):OFFSET(HOMECELL,MATCH($B$4,DateRange,0)-1,MATCH(R$6,DataStreams,0)-1)),"")</f>
        <v/>
      </c>
      <c r="S61" s="233" t="str">
        <f ca="1">_xlfn.IFNA(_xlfn.COVARIANCE.S(OFFSET(HOMECELL,MATCH($B$3,DateRange,0)-1,MATCH($A61,DataStreams,0)-1):OFFSET(HOMECELL,MATCH($B$4,DateRange,0)-1,MATCH($A61,DataStreams,0)-1),OFFSET(HOMECELL,MATCH($B$3,DateRange,0)-1,MATCH(S$6,DataStreams,0)-1):OFFSET(HOMECELL,MATCH($B$4,DateRange,0)-1,MATCH(S$6,DataStreams,0)-1)),"")</f>
        <v/>
      </c>
      <c r="T61" s="233" t="str">
        <f ca="1">_xlfn.IFNA(_xlfn.COVARIANCE.S(OFFSET(HOMECELL,MATCH($B$3,DateRange,0)-1,MATCH($A61,DataStreams,0)-1):OFFSET(HOMECELL,MATCH($B$4,DateRange,0)-1,MATCH($A61,DataStreams,0)-1),OFFSET(HOMECELL,MATCH($B$3,DateRange,0)-1,MATCH(T$6,DataStreams,0)-1):OFFSET(HOMECELL,MATCH($B$4,DateRange,0)-1,MATCH(T$6,DataStreams,0)-1)),"")</f>
        <v/>
      </c>
      <c r="U61" s="233" t="str">
        <f ca="1">_xlfn.IFNA(_xlfn.COVARIANCE.S(OFFSET(HOMECELL,MATCH($B$3,DateRange,0)-1,MATCH($A61,DataStreams,0)-1):OFFSET(HOMECELL,MATCH($B$4,DateRange,0)-1,MATCH($A61,DataStreams,0)-1),OFFSET(HOMECELL,MATCH($B$3,DateRange,0)-1,MATCH(U$6,DataStreams,0)-1):OFFSET(HOMECELL,MATCH($B$4,DateRange,0)-1,MATCH(U$6,DataStreams,0)-1)),"")</f>
        <v/>
      </c>
      <c r="V61" s="233" t="str">
        <f ca="1">_xlfn.IFNA(_xlfn.COVARIANCE.S(OFFSET(HOMECELL,MATCH($B$3,DateRange,0)-1,MATCH($A61,DataStreams,0)-1):OFFSET(HOMECELL,MATCH($B$4,DateRange,0)-1,MATCH($A61,DataStreams,0)-1),OFFSET(HOMECELL,MATCH($B$3,DateRange,0)-1,MATCH(V$6,DataStreams,0)-1):OFFSET(HOMECELL,MATCH($B$4,DateRange,0)-1,MATCH(V$6,DataStreams,0)-1)),"")</f>
        <v/>
      </c>
      <c r="W61" s="233" t="str">
        <f ca="1">_xlfn.IFNA(_xlfn.COVARIANCE.S(OFFSET(HOMECELL,MATCH($B$3,DateRange,0)-1,MATCH($A61,DataStreams,0)-1):OFFSET(HOMECELL,MATCH($B$4,DateRange,0)-1,MATCH($A61,DataStreams,0)-1),OFFSET(HOMECELL,MATCH($B$3,DateRange,0)-1,MATCH(W$6,DataStreams,0)-1):OFFSET(HOMECELL,MATCH($B$4,DateRange,0)-1,MATCH(W$6,DataStreams,0)-1)),"")</f>
        <v/>
      </c>
      <c r="X61" s="233" t="str">
        <f ca="1">_xlfn.IFNA(_xlfn.COVARIANCE.S(OFFSET(HOMECELL,MATCH($B$3,DateRange,0)-1,MATCH($A61,DataStreams,0)-1):OFFSET(HOMECELL,MATCH($B$4,DateRange,0)-1,MATCH($A61,DataStreams,0)-1),OFFSET(HOMECELL,MATCH($B$3,DateRange,0)-1,MATCH(X$6,DataStreams,0)-1):OFFSET(HOMECELL,MATCH($B$4,DateRange,0)-1,MATCH(X$6,DataStreams,0)-1)),"")</f>
        <v/>
      </c>
      <c r="Y61" s="233" t="str">
        <f ca="1">_xlfn.IFNA(_xlfn.COVARIANCE.S(OFFSET(HOMECELL,MATCH($B$3,DateRange,0)-1,MATCH($A61,DataStreams,0)-1):OFFSET(HOMECELL,MATCH($B$4,DateRange,0)-1,MATCH($A61,DataStreams,0)-1),OFFSET(HOMECELL,MATCH($B$3,DateRange,0)-1,MATCH(Y$6,DataStreams,0)-1):OFFSET(HOMECELL,MATCH($B$4,DateRange,0)-1,MATCH(Y$6,DataStreams,0)-1)),"")</f>
        <v/>
      </c>
      <c r="Z61" s="233" t="str">
        <f ca="1">_xlfn.IFNA(_xlfn.COVARIANCE.S(OFFSET(HOMECELL,MATCH($B$3,DateRange,0)-1,MATCH($A61,DataStreams,0)-1):OFFSET(HOMECELL,MATCH($B$4,DateRange,0)-1,MATCH($A61,DataStreams,0)-1),OFFSET(HOMECELL,MATCH($B$3,DateRange,0)-1,MATCH(Z$6,DataStreams,0)-1):OFFSET(HOMECELL,MATCH($B$4,DateRange,0)-1,MATCH(Z$6,DataStreams,0)-1)),"")</f>
        <v/>
      </c>
      <c r="AA61" s="233" t="str">
        <f ca="1">_xlfn.IFNA(_xlfn.COVARIANCE.S(OFFSET(HOMECELL,MATCH($B$3,DateRange,0)-1,MATCH($A61,DataStreams,0)-1):OFFSET(HOMECELL,MATCH($B$4,DateRange,0)-1,MATCH($A61,DataStreams,0)-1),OFFSET(HOMECELL,MATCH($B$3,DateRange,0)-1,MATCH(AA$6,DataStreams,0)-1):OFFSET(HOMECELL,MATCH($B$4,DateRange,0)-1,MATCH(AA$6,DataStreams,0)-1)),"")</f>
        <v/>
      </c>
      <c r="AB61" s="233" t="str">
        <f ca="1">_xlfn.IFNA(_xlfn.COVARIANCE.S(OFFSET(HOMECELL,MATCH($B$3,DateRange,0)-1,MATCH($A61,DataStreams,0)-1):OFFSET(HOMECELL,MATCH($B$4,DateRange,0)-1,MATCH($A61,DataStreams,0)-1),OFFSET(HOMECELL,MATCH($B$3,DateRange,0)-1,MATCH(AB$6,DataStreams,0)-1):OFFSET(HOMECELL,MATCH($B$4,DateRange,0)-1,MATCH(AB$6,DataStreams,0)-1)),"")</f>
        <v/>
      </c>
      <c r="AC61" s="233" t="str">
        <f ca="1">_xlfn.IFNA(_xlfn.COVARIANCE.S(OFFSET(HOMECELL,MATCH($B$3,DateRange,0)-1,MATCH($A61,DataStreams,0)-1):OFFSET(HOMECELL,MATCH($B$4,DateRange,0)-1,MATCH($A61,DataStreams,0)-1),OFFSET(HOMECELL,MATCH($B$3,DateRange,0)-1,MATCH(AC$6,DataStreams,0)-1):OFFSET(HOMECELL,MATCH($B$4,DateRange,0)-1,MATCH(AC$6,DataStreams,0)-1)),"")</f>
        <v/>
      </c>
      <c r="AD61" s="233" t="str">
        <f ca="1">_xlfn.IFNA(_xlfn.COVARIANCE.S(OFFSET(HOMECELL,MATCH($B$3,DateRange,0)-1,MATCH($A61,DataStreams,0)-1):OFFSET(HOMECELL,MATCH($B$4,DateRange,0)-1,MATCH($A61,DataStreams,0)-1),OFFSET(HOMECELL,MATCH($B$3,DateRange,0)-1,MATCH(AD$6,DataStreams,0)-1):OFFSET(HOMECELL,MATCH($B$4,DateRange,0)-1,MATCH(AD$6,DataStreams,0)-1)),"")</f>
        <v/>
      </c>
      <c r="AE61" s="233" t="str">
        <f ca="1">_xlfn.IFNA(_xlfn.COVARIANCE.S(OFFSET(HOMECELL,MATCH($B$3,DateRange,0)-1,MATCH($A61,DataStreams,0)-1):OFFSET(HOMECELL,MATCH($B$4,DateRange,0)-1,MATCH($A61,DataStreams,0)-1),OFFSET(HOMECELL,MATCH($B$3,DateRange,0)-1,MATCH(AE$6,DataStreams,0)-1):OFFSET(HOMECELL,MATCH($B$4,DateRange,0)-1,MATCH(AE$6,DataStreams,0)-1)),"")</f>
        <v/>
      </c>
      <c r="AF61" s="233" t="str">
        <f ca="1">_xlfn.IFNA(_xlfn.COVARIANCE.S(OFFSET(HOMECELL,MATCH($B$3,DateRange,0)-1,MATCH($A61,DataStreams,0)-1):OFFSET(HOMECELL,MATCH($B$4,DateRange,0)-1,MATCH($A61,DataStreams,0)-1),OFFSET(HOMECELL,MATCH($B$3,DateRange,0)-1,MATCH(AF$6,DataStreams,0)-1):OFFSET(HOMECELL,MATCH($B$4,DateRange,0)-1,MATCH(AF$6,DataStreams,0)-1)),"")</f>
        <v/>
      </c>
      <c r="AG61" s="233" t="str">
        <f ca="1">_xlfn.IFNA(_xlfn.COVARIANCE.S(OFFSET(HOMECELL,MATCH($B$3,DateRange,0)-1,MATCH($A61,DataStreams,0)-1):OFFSET(HOMECELL,MATCH($B$4,DateRange,0)-1,MATCH($A61,DataStreams,0)-1),OFFSET(HOMECELL,MATCH($B$3,DateRange,0)-1,MATCH(AG$6,DataStreams,0)-1):OFFSET(HOMECELL,MATCH($B$4,DateRange,0)-1,MATCH(AG$6,DataStreams,0)-1)),"")</f>
        <v/>
      </c>
      <c r="AH61" s="233" t="str">
        <f ca="1">_xlfn.IFNA(_xlfn.COVARIANCE.S(OFFSET(HOMECELL,MATCH($B$3,DateRange,0)-1,MATCH($A61,DataStreams,0)-1):OFFSET(HOMECELL,MATCH($B$4,DateRange,0)-1,MATCH($A61,DataStreams,0)-1),OFFSET(HOMECELL,MATCH($B$3,DateRange,0)-1,MATCH(AH$6,DataStreams,0)-1):OFFSET(HOMECELL,MATCH($B$4,DateRange,0)-1,MATCH(AH$6,DataStreams,0)-1)),"")</f>
        <v/>
      </c>
      <c r="AI61" s="233" t="str">
        <f ca="1">_xlfn.IFNA(_xlfn.COVARIANCE.S(OFFSET(HOMECELL,MATCH($B$3,DateRange,0)-1,MATCH($A61,DataStreams,0)-1):OFFSET(HOMECELL,MATCH($B$4,DateRange,0)-1,MATCH($A61,DataStreams,0)-1),OFFSET(HOMECELL,MATCH($B$3,DateRange,0)-1,MATCH(AI$6,DataStreams,0)-1):OFFSET(HOMECELL,MATCH($B$4,DateRange,0)-1,MATCH(AI$6,DataStreams,0)-1)),"")</f>
        <v/>
      </c>
      <c r="AJ61" s="233" t="str">
        <f ca="1">_xlfn.IFNA(_xlfn.COVARIANCE.S(OFFSET(HOMECELL,MATCH($B$3,DateRange,0)-1,MATCH($A61,DataStreams,0)-1):OFFSET(HOMECELL,MATCH($B$4,DateRange,0)-1,MATCH($A61,DataStreams,0)-1),OFFSET(HOMECELL,MATCH($B$3,DateRange,0)-1,MATCH(AJ$6,DataStreams,0)-1):OFFSET(HOMECELL,MATCH($B$4,DateRange,0)-1,MATCH(AJ$6,DataStreams,0)-1)),"")</f>
        <v/>
      </c>
      <c r="AK61" s="233" t="str">
        <f ca="1">_xlfn.IFNA(_xlfn.COVARIANCE.S(OFFSET(HOMECELL,MATCH($B$3,DateRange,0)-1,MATCH($A61,DataStreams,0)-1):OFFSET(HOMECELL,MATCH($B$4,DateRange,0)-1,MATCH($A61,DataStreams,0)-1),OFFSET(HOMECELL,MATCH($B$3,DateRange,0)-1,MATCH(AK$6,DataStreams,0)-1):OFFSET(HOMECELL,MATCH($B$4,DateRange,0)-1,MATCH(AK$6,DataStreams,0)-1)),"")</f>
        <v/>
      </c>
      <c r="AL61" s="233" t="str">
        <f ca="1">_xlfn.IFNA(_xlfn.COVARIANCE.S(OFFSET(HOMECELL,MATCH($B$3,DateRange,0)-1,MATCH($A61,DataStreams,0)-1):OFFSET(HOMECELL,MATCH($B$4,DateRange,0)-1,MATCH($A61,DataStreams,0)-1),OFFSET(HOMECELL,MATCH($B$3,DateRange,0)-1,MATCH(AL$6,DataStreams,0)-1):OFFSET(HOMECELL,MATCH($B$4,DateRange,0)-1,MATCH(AL$6,DataStreams,0)-1)),"")</f>
        <v/>
      </c>
      <c r="AM61" s="233" t="str">
        <f ca="1">_xlfn.IFNA(_xlfn.COVARIANCE.S(OFFSET(HOMECELL,MATCH($B$3,DateRange,0)-1,MATCH($A61,DataStreams,0)-1):OFFSET(HOMECELL,MATCH($B$4,DateRange,0)-1,MATCH($A61,DataStreams,0)-1),OFFSET(HOMECELL,MATCH($B$3,DateRange,0)-1,MATCH(AM$6,DataStreams,0)-1):OFFSET(HOMECELL,MATCH($B$4,DateRange,0)-1,MATCH(AM$6,DataStreams,0)-1)),"")</f>
        <v/>
      </c>
      <c r="AN61" s="233" t="str">
        <f ca="1">_xlfn.IFNA(_xlfn.COVARIANCE.S(OFFSET(HOMECELL,MATCH($B$3,DateRange,0)-1,MATCH($A61,DataStreams,0)-1):OFFSET(HOMECELL,MATCH($B$4,DateRange,0)-1,MATCH($A61,DataStreams,0)-1),OFFSET(HOMECELL,MATCH($B$3,DateRange,0)-1,MATCH(AN$6,DataStreams,0)-1):OFFSET(HOMECELL,MATCH($B$4,DateRange,0)-1,MATCH(AN$6,DataStreams,0)-1)),"")</f>
        <v/>
      </c>
      <c r="AO61" s="233" t="str">
        <f ca="1">_xlfn.IFNA(_xlfn.COVARIANCE.S(OFFSET(HOMECELL,MATCH($B$3,DateRange,0)-1,MATCH($A61,DataStreams,0)-1):OFFSET(HOMECELL,MATCH($B$4,DateRange,0)-1,MATCH($A61,DataStreams,0)-1),OFFSET(HOMECELL,MATCH($B$3,DateRange,0)-1,MATCH(AO$6,DataStreams,0)-1):OFFSET(HOMECELL,MATCH($B$4,DateRange,0)-1,MATCH(AO$6,DataStreams,0)-1)),"")</f>
        <v/>
      </c>
      <c r="AP61" s="233" t="str">
        <f ca="1">_xlfn.IFNA(_xlfn.COVARIANCE.S(OFFSET(HOMECELL,MATCH($B$3,DateRange,0)-1,MATCH($A61,DataStreams,0)-1):OFFSET(HOMECELL,MATCH($B$4,DateRange,0)-1,MATCH($A61,DataStreams,0)-1),OFFSET(HOMECELL,MATCH($B$3,DateRange,0)-1,MATCH(AP$6,DataStreams,0)-1):OFFSET(HOMECELL,MATCH($B$4,DateRange,0)-1,MATCH(AP$6,DataStreams,0)-1)),"")</f>
        <v/>
      </c>
      <c r="AQ61" s="233" t="str">
        <f ca="1">_xlfn.IFNA(_xlfn.COVARIANCE.S(OFFSET(HOMECELL,MATCH($B$3,DateRange,0)-1,MATCH($A61,DataStreams,0)-1):OFFSET(HOMECELL,MATCH($B$4,DateRange,0)-1,MATCH($A61,DataStreams,0)-1),OFFSET(HOMECELL,MATCH($B$3,DateRange,0)-1,MATCH(AQ$6,DataStreams,0)-1):OFFSET(HOMECELL,MATCH($B$4,DateRange,0)-1,MATCH(AQ$6,DataStreams,0)-1)),"")</f>
        <v/>
      </c>
      <c r="AR61" s="233" t="str">
        <f ca="1">_xlfn.IFNA(_xlfn.COVARIANCE.S(OFFSET(HOMECELL,MATCH($B$3,DateRange,0)-1,MATCH($A61,DataStreams,0)-1):OFFSET(HOMECELL,MATCH($B$4,DateRange,0)-1,MATCH($A61,DataStreams,0)-1),OFFSET(HOMECELL,MATCH($B$3,DateRange,0)-1,MATCH(AR$6,DataStreams,0)-1):OFFSET(HOMECELL,MATCH($B$4,DateRange,0)-1,MATCH(AR$6,DataStreams,0)-1)),"")</f>
        <v/>
      </c>
      <c r="AS61" s="233" t="str">
        <f ca="1">_xlfn.IFNA(_xlfn.COVARIANCE.S(OFFSET(HOMECELL,MATCH($B$3,DateRange,0)-1,MATCH($A61,DataStreams,0)-1):OFFSET(HOMECELL,MATCH($B$4,DateRange,0)-1,MATCH($A61,DataStreams,0)-1),OFFSET(HOMECELL,MATCH($B$3,DateRange,0)-1,MATCH(AS$6,DataStreams,0)-1):OFFSET(HOMECELL,MATCH($B$4,DateRange,0)-1,MATCH(AS$6,DataStreams,0)-1)),"")</f>
        <v/>
      </c>
      <c r="AT61" s="233" t="str">
        <f ca="1">_xlfn.IFNA(_xlfn.COVARIANCE.S(OFFSET(HOMECELL,MATCH($B$3,DateRange,0)-1,MATCH($A61,DataStreams,0)-1):OFFSET(HOMECELL,MATCH($B$4,DateRange,0)-1,MATCH($A61,DataStreams,0)-1),OFFSET(HOMECELL,MATCH($B$3,DateRange,0)-1,MATCH(AT$6,DataStreams,0)-1):OFFSET(HOMECELL,MATCH($B$4,DateRange,0)-1,MATCH(AT$6,DataStreams,0)-1)),"")</f>
        <v/>
      </c>
      <c r="AU61" s="233" t="str">
        <f ca="1">_xlfn.IFNA(_xlfn.COVARIANCE.S(OFFSET(HOMECELL,MATCH($B$3,DateRange,0)-1,MATCH($A61,DataStreams,0)-1):OFFSET(HOMECELL,MATCH($B$4,DateRange,0)-1,MATCH($A61,DataStreams,0)-1),OFFSET(HOMECELL,MATCH($B$3,DateRange,0)-1,MATCH(AU$6,DataStreams,0)-1):OFFSET(HOMECELL,MATCH($B$4,DateRange,0)-1,MATCH(AU$6,DataStreams,0)-1)),"")</f>
        <v/>
      </c>
      <c r="AV61" s="233" t="str">
        <f ca="1">_xlfn.IFNA(_xlfn.COVARIANCE.S(OFFSET(HOMECELL,MATCH($B$3,DateRange,0)-1,MATCH($A61,DataStreams,0)-1):OFFSET(HOMECELL,MATCH($B$4,DateRange,0)-1,MATCH($A61,DataStreams,0)-1),OFFSET(HOMECELL,MATCH($B$3,DateRange,0)-1,MATCH(AV$6,DataStreams,0)-1):OFFSET(HOMECELL,MATCH($B$4,DateRange,0)-1,MATCH(AV$6,DataStreams,0)-1)),"")</f>
        <v/>
      </c>
      <c r="AW61" s="233" t="str">
        <f ca="1">_xlfn.IFNA(_xlfn.COVARIANCE.S(OFFSET(HOMECELL,MATCH($B$3,DateRange,0)-1,MATCH($A61,DataStreams,0)-1):OFFSET(HOMECELL,MATCH($B$4,DateRange,0)-1,MATCH($A61,DataStreams,0)-1),OFFSET(HOMECELL,MATCH($B$3,DateRange,0)-1,MATCH(AW$6,DataStreams,0)-1):OFFSET(HOMECELL,MATCH($B$4,DateRange,0)-1,MATCH(AW$6,DataStreams,0)-1)),"")</f>
        <v/>
      </c>
      <c r="AX61" s="233" t="str">
        <f ca="1">_xlfn.IFNA(_xlfn.COVARIANCE.S(OFFSET(HOMECELL,MATCH($B$3,DateRange,0)-1,MATCH($A61,DataStreams,0)-1):OFFSET(HOMECELL,MATCH($B$4,DateRange,0)-1,MATCH($A61,DataStreams,0)-1),OFFSET(HOMECELL,MATCH($B$3,DateRange,0)-1,MATCH(AX$6,DataStreams,0)-1):OFFSET(HOMECELL,MATCH($B$4,DateRange,0)-1,MATCH(AX$6,DataStreams,0)-1)),"")</f>
        <v/>
      </c>
      <c r="AY61" s="233" t="str">
        <f ca="1">_xlfn.IFNA(_xlfn.COVARIANCE.S(OFFSET(HOMECELL,MATCH($B$3,DateRange,0)-1,MATCH($A61,DataStreams,0)-1):OFFSET(HOMECELL,MATCH($B$4,DateRange,0)-1,MATCH($A61,DataStreams,0)-1),OFFSET(HOMECELL,MATCH($B$3,DateRange,0)-1,MATCH(AY$6,DataStreams,0)-1):OFFSET(HOMECELL,MATCH($B$4,DateRange,0)-1,MATCH(AY$6,DataStreams,0)-1)),"")</f>
        <v/>
      </c>
      <c r="AZ61" s="233" t="str">
        <f ca="1">_xlfn.IFNA(_xlfn.COVARIANCE.S(OFFSET(HOMECELL,MATCH($B$3,DateRange,0)-1,MATCH($A61,DataStreams,0)-1):OFFSET(HOMECELL,MATCH($B$4,DateRange,0)-1,MATCH($A61,DataStreams,0)-1),OFFSET(HOMECELL,MATCH($B$3,DateRange,0)-1,MATCH(AZ$6,DataStreams,0)-1):OFFSET(HOMECELL,MATCH($B$4,DateRange,0)-1,MATCH(AZ$6,DataStreams,0)-1)),"")</f>
        <v/>
      </c>
      <c r="BA61" s="233" t="str">
        <f ca="1">_xlfn.IFNA(_xlfn.COVARIANCE.S(OFFSET(HOMECELL,MATCH($B$3,DateRange,0)-1,MATCH($A61,DataStreams,0)-1):OFFSET(HOMECELL,MATCH($B$4,DateRange,0)-1,MATCH($A61,DataStreams,0)-1),OFFSET(HOMECELL,MATCH($B$3,DateRange,0)-1,MATCH(BA$6,DataStreams,0)-1):OFFSET(HOMECELL,MATCH($B$4,DateRange,0)-1,MATCH(BA$6,DataStreams,0)-1)),"")</f>
        <v/>
      </c>
      <c r="BB61" s="233" t="str">
        <f ca="1">_xlfn.IFNA(_xlfn.COVARIANCE.S(OFFSET(HOMECELL,MATCH($B$3,DateRange,0)-1,MATCH($A61,DataStreams,0)-1):OFFSET(HOMECELL,MATCH($B$4,DateRange,0)-1,MATCH($A61,DataStreams,0)-1),OFFSET(HOMECELL,MATCH($B$3,DateRange,0)-1,MATCH(BB$6,DataStreams,0)-1):OFFSET(HOMECELL,MATCH($B$4,DateRange,0)-1,MATCH(BB$6,DataStreams,0)-1)),"")</f>
        <v/>
      </c>
      <c r="BC61" s="236"/>
    </row>
    <row r="62" spans="1:55" ht="5.25" customHeight="1">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c r="AA62" s="236"/>
      <c r="AB62" s="236"/>
      <c r="AC62" s="236"/>
      <c r="AD62" s="236"/>
      <c r="AE62" s="236"/>
      <c r="AF62" s="236"/>
      <c r="AG62" s="236"/>
      <c r="AH62" s="236"/>
      <c r="AI62" s="236"/>
      <c r="AJ62" s="236"/>
      <c r="AK62" s="236"/>
      <c r="AL62" s="236"/>
      <c r="AM62" s="236"/>
      <c r="AN62" s="236"/>
      <c r="AO62" s="236"/>
      <c r="AP62" s="236"/>
      <c r="AQ62" s="236"/>
      <c r="AR62" s="236"/>
      <c r="AS62" s="236"/>
      <c r="AT62" s="236"/>
      <c r="AU62" s="236"/>
      <c r="AV62" s="236"/>
      <c r="AW62" s="236"/>
      <c r="AX62" s="236"/>
      <c r="AY62" s="236"/>
      <c r="AZ62" s="236"/>
      <c r="BA62" s="236"/>
      <c r="BB62" s="236"/>
      <c r="BC62" s="236"/>
    </row>
    <row r="63" spans="1:55">
      <c r="A63" s="234" t="s">
        <v>203</v>
      </c>
      <c r="B63" s="240"/>
      <c r="C63" s="240"/>
      <c r="D63" s="240"/>
      <c r="E63" s="240"/>
      <c r="F63" s="240"/>
      <c r="G63" s="240"/>
      <c r="H63" s="240"/>
      <c r="I63" s="240"/>
      <c r="J63" s="240"/>
      <c r="K63" s="240"/>
      <c r="L63" s="240"/>
      <c r="M63" s="240"/>
      <c r="N63" s="240"/>
      <c r="O63" s="240"/>
      <c r="P63" s="240"/>
      <c r="Q63" s="240"/>
      <c r="R63" s="240"/>
      <c r="S63" s="240"/>
      <c r="T63" s="240"/>
      <c r="U63" s="240"/>
      <c r="V63" s="240"/>
      <c r="W63" s="240"/>
      <c r="X63" s="240"/>
      <c r="Y63" s="240"/>
      <c r="Z63" s="240"/>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row>
    <row r="64" spans="1:5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row>
    <row r="65" spans="1:55" ht="19.5" customHeight="1">
      <c r="A65" s="237" t="s">
        <v>242</v>
      </c>
      <c r="B65" s="238"/>
      <c r="C65" s="238"/>
      <c r="D65" s="238"/>
      <c r="E65" s="238"/>
      <c r="F65" s="238"/>
      <c r="G65" s="238"/>
      <c r="H65" s="238"/>
      <c r="I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F65" s="238"/>
      <c r="AG65" s="238"/>
      <c r="AH65" s="238"/>
      <c r="AI65" s="238"/>
      <c r="AJ65" s="238"/>
      <c r="AK65" s="238"/>
      <c r="AL65" s="238"/>
      <c r="AM65" s="238"/>
      <c r="AN65" s="238"/>
      <c r="AO65" s="238"/>
      <c r="AP65" s="238"/>
      <c r="AQ65" s="238"/>
      <c r="AR65" s="238"/>
      <c r="AS65" s="238"/>
      <c r="AT65" s="238"/>
      <c r="AU65" s="238"/>
      <c r="AV65" s="238"/>
      <c r="AW65" s="238"/>
      <c r="AX65" s="238"/>
      <c r="AY65" s="238"/>
      <c r="AZ65" s="238"/>
      <c r="BA65" s="238"/>
      <c r="BB65" s="238"/>
      <c r="BC65" s="236"/>
    </row>
    <row r="66" spans="1:55">
      <c r="A66" s="239" t="str" cm="1">
        <f t="array" aca="1" ref="A66:A106" ca="1">Ticker_IDs</f>
        <v>CASH</v>
      </c>
      <c r="B66" s="233" cm="1">
        <f t="array" aca="1" ref="B66" ca="1">_xlfn.IFNA(_xlfn.COVARIANCE.S(
OFFSET(HOMECELL,MATCH(MAX(INDEX(First_Data_Point,MATCH($A66,DataStreams,0)),INDEX(First_Data_Point,MATCH(B$6,DataStreams,0)),$B$3),DateRange,0)-1,MATCH($A66,DataStreams,0)-1):OFFSET(HOMECELL,MATCH(MIN(INDEX(Last_Data_Point,MATCH($A66,DataStreams,0)),INDEX(Last_Data_Point,MATCH(B$6,DataStreams,0)),$B$4),DateRange,0)-1,MATCH($A66,DataStreams,0)-1) -
(INDEX(Returns!$102:$102,MATCH($A66,DataStreams,0))*
OFFSET(HOMECELL,MATCH(MAX(INDEX(First_Data_Point,MATCH($A66,DataStreams,0)),INDEX(First_Data_Point,MATCH(B$6,DataStreams,0)),$B$3),DateRange,0)-1,MATCH(INDEX(Returns!$100:$100,MATCH($A66,DataStreams,0)),DataStreams,0)-1):OFFSET(HOMECELL,MATCH(MIN(INDEX(Last_Data_Point,MATCH($A66,DataStreams,0)),INDEX(Last_Data_Point,MATCH(B$6,DataStreams,0)),$B$4),DateRange,0)-1,MATCH(INDEX(Returns!$100:$100,MATCH($A66,DataStreams,0)),DataStreams,0)-1)),
OFFSET(HOMECELL,MATCH(MAX(INDEX(First_Data_Point,MATCH($A66,DataStreams,0)),INDEX(First_Data_Point,MATCH(B$6,DataStreams,0)),$B$3),DateRange,0)-1,MATCH(B$6,DataStreams,0)-1):OFFSET(HOMECELL,MATCH(MIN(INDEX(Last_Data_Point,MATCH($A66,DataStreams,0)),INDEX(Last_Data_Point,MATCH(B$6,DataStreams,0)),$B$4),DateRange,0)-1,MATCH(B$6,DataStreams,0)-1) -
(INDEX(Returns!$102:$102,MATCH(B$6,DataStreams,0))*
OFFSET(HOMECELL,MATCH(MAX(INDEX(First_Data_Point,MATCH($A66,DataStreams,0)),INDEX(First_Data_Point,MATCH(B$6,DataStreams,0)),$B$3),DateRange,0)-1,MATCH(INDEX(Returns!$100:$100,MATCH(B$6,DataStreams,0)),DataStreams,0)-1):OFFSET(HOMECELL,MATCH(MIN(INDEX(Last_Data_Point,MATCH($A66,DataStreams,0)),INDEX(Last_Data_Point,MATCH(B$6,DataStreams,0)),$B$4),DateRange,0)-1,MATCH(INDEX(Returns!$100:$100,MATCH(B$6,DataStreams,0)),DataStreams,0)-1))),"")</f>
        <v>2.9785222472559228E-6</v>
      </c>
      <c r="C66" s="233" cm="1">
        <f t="array" aca="1" ref="C66" ca="1">_xlfn.IFNA(_xlfn.COVARIANCE.S(
OFFSET(HOMECELL,MATCH(MAX(INDEX(First_Data_Point,MATCH($A66,DataStreams,0)),INDEX(First_Data_Point,MATCH(C$6,DataStreams,0)),$B$3),DateRange,0)-1,MATCH($A66,DataStreams,0)-1):OFFSET(HOMECELL,MATCH(MIN(INDEX(Last_Data_Point,MATCH($A66,DataStreams,0)),INDEX(Last_Data_Point,MATCH(C$6,DataStreams,0)),$B$4),DateRange,0)-1,MATCH($A66,DataStreams,0)-1) -
(INDEX(Returns!$102:$102,MATCH($A66,DataStreams,0))*
OFFSET(HOMECELL,MATCH(MAX(INDEX(First_Data_Point,MATCH($A66,DataStreams,0)),INDEX(First_Data_Point,MATCH(C$6,DataStreams,0)),$B$3),DateRange,0)-1,MATCH(INDEX(Returns!$100:$100,MATCH($A66,DataStreams,0)),DataStreams,0)-1):OFFSET(HOMECELL,MATCH(MIN(INDEX(Last_Data_Point,MATCH($A66,DataStreams,0)),INDEX(Last_Data_Point,MATCH(C$6,DataStreams,0)),$B$4),DateRange,0)-1,MATCH(INDEX(Returns!$100:$100,MATCH($A66,DataStreams,0)),DataStreams,0)-1)),
OFFSET(HOMECELL,MATCH(MAX(INDEX(First_Data_Point,MATCH($A66,DataStreams,0)),INDEX(First_Data_Point,MATCH(C$6,DataStreams,0)),$B$3),DateRange,0)-1,MATCH(C$6,DataStreams,0)-1):OFFSET(HOMECELL,MATCH(MIN(INDEX(Last_Data_Point,MATCH($A66,DataStreams,0)),INDEX(Last_Data_Point,MATCH(C$6,DataStreams,0)),$B$4),DateRange,0)-1,MATCH(C$6,DataStreams,0)-1) -
(INDEX(Returns!$102:$102,MATCH(C$6,DataStreams,0))*
OFFSET(HOMECELL,MATCH(MAX(INDEX(First_Data_Point,MATCH($A66,DataStreams,0)),INDEX(First_Data_Point,MATCH(C$6,DataStreams,0)),$B$3),DateRange,0)-1,MATCH(INDEX(Returns!$100:$100,MATCH(C$6,DataStreams,0)),DataStreams,0)-1):OFFSET(HOMECELL,MATCH(MIN(INDEX(Last_Data_Point,MATCH($A66,DataStreams,0)),INDEX(Last_Data_Point,MATCH(C$6,DataStreams,0)),$B$4),DateRange,0)-1,MATCH(INDEX(Returns!$100:$100,MATCH(C$6,DataStreams,0)),DataStreams,0)-1))),"")</f>
        <v>2.3811450929856382E-7</v>
      </c>
      <c r="D66" s="233" cm="1">
        <f t="array" aca="1" ref="D66" ca="1">_xlfn.IFNA(_xlfn.COVARIANCE.S(
OFFSET(HOMECELL,MATCH(MAX(INDEX(First_Data_Point,MATCH($A66,DataStreams,0)),INDEX(First_Data_Point,MATCH(D$6,DataStreams,0)),$B$3),DateRange,0)-1,MATCH($A66,DataStreams,0)-1):OFFSET(HOMECELL,MATCH(MIN(INDEX(Last_Data_Point,MATCH($A66,DataStreams,0)),INDEX(Last_Data_Point,MATCH(D$6,DataStreams,0)),$B$4),DateRange,0)-1,MATCH($A66,DataStreams,0)-1) -
(INDEX(Returns!$102:$102,MATCH($A66,DataStreams,0))*
OFFSET(HOMECELL,MATCH(MAX(INDEX(First_Data_Point,MATCH($A66,DataStreams,0)),INDEX(First_Data_Point,MATCH(D$6,DataStreams,0)),$B$3),DateRange,0)-1,MATCH(INDEX(Returns!$100:$100,MATCH($A66,DataStreams,0)),DataStreams,0)-1):OFFSET(HOMECELL,MATCH(MIN(INDEX(Last_Data_Point,MATCH($A66,DataStreams,0)),INDEX(Last_Data_Point,MATCH(D$6,DataStreams,0)),$B$4),DateRange,0)-1,MATCH(INDEX(Returns!$100:$100,MATCH($A66,DataStreams,0)),DataStreams,0)-1)),
OFFSET(HOMECELL,MATCH(MAX(INDEX(First_Data_Point,MATCH($A66,DataStreams,0)),INDEX(First_Data_Point,MATCH(D$6,DataStreams,0)),$B$3),DateRange,0)-1,MATCH(D$6,DataStreams,0)-1):OFFSET(HOMECELL,MATCH(MIN(INDEX(Last_Data_Point,MATCH($A66,DataStreams,0)),INDEX(Last_Data_Point,MATCH(D$6,DataStreams,0)),$B$4),DateRange,0)-1,MATCH(D$6,DataStreams,0)-1) -
(INDEX(Returns!$102:$102,MATCH(D$6,DataStreams,0))*
OFFSET(HOMECELL,MATCH(MAX(INDEX(First_Data_Point,MATCH($A66,DataStreams,0)),INDEX(First_Data_Point,MATCH(D$6,DataStreams,0)),$B$3),DateRange,0)-1,MATCH(INDEX(Returns!$100:$100,MATCH(D$6,DataStreams,0)),DataStreams,0)-1):OFFSET(HOMECELL,MATCH(MIN(INDEX(Last_Data_Point,MATCH($A66,DataStreams,0)),INDEX(Last_Data_Point,MATCH(D$6,DataStreams,0)),$B$4),DateRange,0)-1,MATCH(INDEX(Returns!$100:$100,MATCH(D$6,DataStreams,0)),DataStreams,0)-1))),"")</f>
        <v>-1.4111400345114464E-5</v>
      </c>
      <c r="E66" s="233" cm="1">
        <f t="array" aca="1" ref="E66" ca="1">_xlfn.IFNA(_xlfn.COVARIANCE.S(
OFFSET(HOMECELL,MATCH(MAX(INDEX(First_Data_Point,MATCH($A66,DataStreams,0)),INDEX(First_Data_Point,MATCH(E$6,DataStreams,0)),$B$3),DateRange,0)-1,MATCH($A66,DataStreams,0)-1):OFFSET(HOMECELL,MATCH(MIN(INDEX(Last_Data_Point,MATCH($A66,DataStreams,0)),INDEX(Last_Data_Point,MATCH(E$6,DataStreams,0)),$B$4),DateRange,0)-1,MATCH($A66,DataStreams,0)-1) -
(INDEX(Returns!$102:$102,MATCH($A66,DataStreams,0))*
OFFSET(HOMECELL,MATCH(MAX(INDEX(First_Data_Point,MATCH($A66,DataStreams,0)),INDEX(First_Data_Point,MATCH(E$6,DataStreams,0)),$B$3),DateRange,0)-1,MATCH(INDEX(Returns!$100:$100,MATCH($A66,DataStreams,0)),DataStreams,0)-1):OFFSET(HOMECELL,MATCH(MIN(INDEX(Last_Data_Point,MATCH($A66,DataStreams,0)),INDEX(Last_Data_Point,MATCH(E$6,DataStreams,0)),$B$4),DateRange,0)-1,MATCH(INDEX(Returns!$100:$100,MATCH($A66,DataStreams,0)),DataStreams,0)-1)),
OFFSET(HOMECELL,MATCH(MAX(INDEX(First_Data_Point,MATCH($A66,DataStreams,0)),INDEX(First_Data_Point,MATCH(E$6,DataStreams,0)),$B$3),DateRange,0)-1,MATCH(E$6,DataStreams,0)-1):OFFSET(HOMECELL,MATCH(MIN(INDEX(Last_Data_Point,MATCH($A66,DataStreams,0)),INDEX(Last_Data_Point,MATCH(E$6,DataStreams,0)),$B$4),DateRange,0)-1,MATCH(E$6,DataStreams,0)-1) -
(INDEX(Returns!$102:$102,MATCH(E$6,DataStreams,0))*
OFFSET(HOMECELL,MATCH(MAX(INDEX(First_Data_Point,MATCH($A66,DataStreams,0)),INDEX(First_Data_Point,MATCH(E$6,DataStreams,0)),$B$3),DateRange,0)-1,MATCH(INDEX(Returns!$100:$100,MATCH(E$6,DataStreams,0)),DataStreams,0)-1):OFFSET(HOMECELL,MATCH(MIN(INDEX(Last_Data_Point,MATCH($A66,DataStreams,0)),INDEX(Last_Data_Point,MATCH(E$6,DataStreams,0)),$B$4),DateRange,0)-1,MATCH(INDEX(Returns!$100:$100,MATCH(E$6,DataStreams,0)),DataStreams,0)-1))),"")</f>
        <v>6.1165807452578836E-7</v>
      </c>
      <c r="F66" s="233" cm="1">
        <f t="array" aca="1" ref="F66" ca="1">_xlfn.IFNA(_xlfn.COVARIANCE.S(
OFFSET(HOMECELL,MATCH(MAX(INDEX(First_Data_Point,MATCH($A66,DataStreams,0)),INDEX(First_Data_Point,MATCH(F$6,DataStreams,0)),$B$3),DateRange,0)-1,MATCH($A66,DataStreams,0)-1):OFFSET(HOMECELL,MATCH(MIN(INDEX(Last_Data_Point,MATCH($A66,DataStreams,0)),INDEX(Last_Data_Point,MATCH(F$6,DataStreams,0)),$B$4),DateRange,0)-1,MATCH($A66,DataStreams,0)-1) -
(INDEX(Returns!$102:$102,MATCH($A66,DataStreams,0))*
OFFSET(HOMECELL,MATCH(MAX(INDEX(First_Data_Point,MATCH($A66,DataStreams,0)),INDEX(First_Data_Point,MATCH(F$6,DataStreams,0)),$B$3),DateRange,0)-1,MATCH(INDEX(Returns!$100:$100,MATCH($A66,DataStreams,0)),DataStreams,0)-1):OFFSET(HOMECELL,MATCH(MIN(INDEX(Last_Data_Point,MATCH($A66,DataStreams,0)),INDEX(Last_Data_Point,MATCH(F$6,DataStreams,0)),$B$4),DateRange,0)-1,MATCH(INDEX(Returns!$100:$100,MATCH($A66,DataStreams,0)),DataStreams,0)-1)),
OFFSET(HOMECELL,MATCH(MAX(INDEX(First_Data_Point,MATCH($A66,DataStreams,0)),INDEX(First_Data_Point,MATCH(F$6,DataStreams,0)),$B$3),DateRange,0)-1,MATCH(F$6,DataStreams,0)-1):OFFSET(HOMECELL,MATCH(MIN(INDEX(Last_Data_Point,MATCH($A66,DataStreams,0)),INDEX(Last_Data_Point,MATCH(F$6,DataStreams,0)),$B$4),DateRange,0)-1,MATCH(F$6,DataStreams,0)-1) -
(INDEX(Returns!$102:$102,MATCH(F$6,DataStreams,0))*
OFFSET(HOMECELL,MATCH(MAX(INDEX(First_Data_Point,MATCH($A66,DataStreams,0)),INDEX(First_Data_Point,MATCH(F$6,DataStreams,0)),$B$3),DateRange,0)-1,MATCH(INDEX(Returns!$100:$100,MATCH(F$6,DataStreams,0)),DataStreams,0)-1):OFFSET(HOMECELL,MATCH(MIN(INDEX(Last_Data_Point,MATCH($A66,DataStreams,0)),INDEX(Last_Data_Point,MATCH(F$6,DataStreams,0)),$B$4),DateRange,0)-1,MATCH(INDEX(Returns!$100:$100,MATCH(F$6,DataStreams,0)),DataStreams,0)-1))),"")</f>
        <v>-4.5504455868923446E-6</v>
      </c>
      <c r="G66" s="233" cm="1">
        <f t="array" aca="1" ref="G66" ca="1">_xlfn.IFNA(_xlfn.COVARIANCE.S(
OFFSET(HOMECELL,MATCH(MAX(INDEX(First_Data_Point,MATCH($A66,DataStreams,0)),INDEX(First_Data_Point,MATCH(G$6,DataStreams,0)),$B$3),DateRange,0)-1,MATCH($A66,DataStreams,0)-1):OFFSET(HOMECELL,MATCH(MIN(INDEX(Last_Data_Point,MATCH($A66,DataStreams,0)),INDEX(Last_Data_Point,MATCH(G$6,DataStreams,0)),$B$4),DateRange,0)-1,MATCH($A66,DataStreams,0)-1) -
(INDEX(Returns!$102:$102,MATCH($A66,DataStreams,0))*
OFFSET(HOMECELL,MATCH(MAX(INDEX(First_Data_Point,MATCH($A66,DataStreams,0)),INDEX(First_Data_Point,MATCH(G$6,DataStreams,0)),$B$3),DateRange,0)-1,MATCH(INDEX(Returns!$100:$100,MATCH($A66,DataStreams,0)),DataStreams,0)-1):OFFSET(HOMECELL,MATCH(MIN(INDEX(Last_Data_Point,MATCH($A66,DataStreams,0)),INDEX(Last_Data_Point,MATCH(G$6,DataStreams,0)),$B$4),DateRange,0)-1,MATCH(INDEX(Returns!$100:$100,MATCH($A66,DataStreams,0)),DataStreams,0)-1)),
OFFSET(HOMECELL,MATCH(MAX(INDEX(First_Data_Point,MATCH($A66,DataStreams,0)),INDEX(First_Data_Point,MATCH(G$6,DataStreams,0)),$B$3),DateRange,0)-1,MATCH(G$6,DataStreams,0)-1):OFFSET(HOMECELL,MATCH(MIN(INDEX(Last_Data_Point,MATCH($A66,DataStreams,0)),INDEX(Last_Data_Point,MATCH(G$6,DataStreams,0)),$B$4),DateRange,0)-1,MATCH(G$6,DataStreams,0)-1) -
(INDEX(Returns!$102:$102,MATCH(G$6,DataStreams,0))*
OFFSET(HOMECELL,MATCH(MAX(INDEX(First_Data_Point,MATCH($A66,DataStreams,0)),INDEX(First_Data_Point,MATCH(G$6,DataStreams,0)),$B$3),DateRange,0)-1,MATCH(INDEX(Returns!$100:$100,MATCH(G$6,DataStreams,0)),DataStreams,0)-1):OFFSET(HOMECELL,MATCH(MIN(INDEX(Last_Data_Point,MATCH($A66,DataStreams,0)),INDEX(Last_Data_Point,MATCH(G$6,DataStreams,0)),$B$4),DateRange,0)-1,MATCH(INDEX(Returns!$100:$100,MATCH(G$6,DataStreams,0)),DataStreams,0)-1))),"")</f>
        <v>3.0217601070505673E-6</v>
      </c>
      <c r="H66" s="233" cm="1">
        <f t="array" aca="1" ref="H66" ca="1">_xlfn.IFNA(_xlfn.COVARIANCE.S(
OFFSET(HOMECELL,MATCH(MAX(INDEX(First_Data_Point,MATCH($A66,DataStreams,0)),INDEX(First_Data_Point,MATCH(H$6,DataStreams,0)),$B$3),DateRange,0)-1,MATCH($A66,DataStreams,0)-1):OFFSET(HOMECELL,MATCH(MIN(INDEX(Last_Data_Point,MATCH($A66,DataStreams,0)),INDEX(Last_Data_Point,MATCH(H$6,DataStreams,0)),$B$4),DateRange,0)-1,MATCH($A66,DataStreams,0)-1) -
(INDEX(Returns!$102:$102,MATCH($A66,DataStreams,0))*
OFFSET(HOMECELL,MATCH(MAX(INDEX(First_Data_Point,MATCH($A66,DataStreams,0)),INDEX(First_Data_Point,MATCH(H$6,DataStreams,0)),$B$3),DateRange,0)-1,MATCH(INDEX(Returns!$100:$100,MATCH($A66,DataStreams,0)),DataStreams,0)-1):OFFSET(HOMECELL,MATCH(MIN(INDEX(Last_Data_Point,MATCH($A66,DataStreams,0)),INDEX(Last_Data_Point,MATCH(H$6,DataStreams,0)),$B$4),DateRange,0)-1,MATCH(INDEX(Returns!$100:$100,MATCH($A66,DataStreams,0)),DataStreams,0)-1)),
OFFSET(HOMECELL,MATCH(MAX(INDEX(First_Data_Point,MATCH($A66,DataStreams,0)),INDEX(First_Data_Point,MATCH(H$6,DataStreams,0)),$B$3),DateRange,0)-1,MATCH(H$6,DataStreams,0)-1):OFFSET(HOMECELL,MATCH(MIN(INDEX(Last_Data_Point,MATCH($A66,DataStreams,0)),INDEX(Last_Data_Point,MATCH(H$6,DataStreams,0)),$B$4),DateRange,0)-1,MATCH(H$6,DataStreams,0)-1) -
(INDEX(Returns!$102:$102,MATCH(H$6,DataStreams,0))*
OFFSET(HOMECELL,MATCH(MAX(INDEX(First_Data_Point,MATCH($A66,DataStreams,0)),INDEX(First_Data_Point,MATCH(H$6,DataStreams,0)),$B$3),DateRange,0)-1,MATCH(INDEX(Returns!$100:$100,MATCH(H$6,DataStreams,0)),DataStreams,0)-1):OFFSET(HOMECELL,MATCH(MIN(INDEX(Last_Data_Point,MATCH($A66,DataStreams,0)),INDEX(Last_Data_Point,MATCH(H$6,DataStreams,0)),$B$4),DateRange,0)-1,MATCH(INDEX(Returns!$100:$100,MATCH(H$6,DataStreams,0)),DataStreams,0)-1))),"")</f>
        <v>-1.0310103174387522E-5</v>
      </c>
      <c r="I66" s="233" cm="1">
        <f t="array" aca="1" ref="I66" ca="1">_xlfn.IFNA(_xlfn.COVARIANCE.S(
OFFSET(HOMECELL,MATCH(MAX(INDEX(First_Data_Point,MATCH($A66,DataStreams,0)),INDEX(First_Data_Point,MATCH(I$6,DataStreams,0)),$B$3),DateRange,0)-1,MATCH($A66,DataStreams,0)-1):OFFSET(HOMECELL,MATCH(MIN(INDEX(Last_Data_Point,MATCH($A66,DataStreams,0)),INDEX(Last_Data_Point,MATCH(I$6,DataStreams,0)),$B$4),DateRange,0)-1,MATCH($A66,DataStreams,0)-1) -
(INDEX(Returns!$102:$102,MATCH($A66,DataStreams,0))*
OFFSET(HOMECELL,MATCH(MAX(INDEX(First_Data_Point,MATCH($A66,DataStreams,0)),INDEX(First_Data_Point,MATCH(I$6,DataStreams,0)),$B$3),DateRange,0)-1,MATCH(INDEX(Returns!$100:$100,MATCH($A66,DataStreams,0)),DataStreams,0)-1):OFFSET(HOMECELL,MATCH(MIN(INDEX(Last_Data_Point,MATCH($A66,DataStreams,0)),INDEX(Last_Data_Point,MATCH(I$6,DataStreams,0)),$B$4),DateRange,0)-1,MATCH(INDEX(Returns!$100:$100,MATCH($A66,DataStreams,0)),DataStreams,0)-1)),
OFFSET(HOMECELL,MATCH(MAX(INDEX(First_Data_Point,MATCH($A66,DataStreams,0)),INDEX(First_Data_Point,MATCH(I$6,DataStreams,0)),$B$3),DateRange,0)-1,MATCH(I$6,DataStreams,0)-1):OFFSET(HOMECELL,MATCH(MIN(INDEX(Last_Data_Point,MATCH($A66,DataStreams,0)),INDEX(Last_Data_Point,MATCH(I$6,DataStreams,0)),$B$4),DateRange,0)-1,MATCH(I$6,DataStreams,0)-1) -
(INDEX(Returns!$102:$102,MATCH(I$6,DataStreams,0))*
OFFSET(HOMECELL,MATCH(MAX(INDEX(First_Data_Point,MATCH($A66,DataStreams,0)),INDEX(First_Data_Point,MATCH(I$6,DataStreams,0)),$B$3),DateRange,0)-1,MATCH(INDEX(Returns!$100:$100,MATCH(I$6,DataStreams,0)),DataStreams,0)-1):OFFSET(HOMECELL,MATCH(MIN(INDEX(Last_Data_Point,MATCH($A66,DataStreams,0)),INDEX(Last_Data_Point,MATCH(I$6,DataStreams,0)),$B$4),DateRange,0)-1,MATCH(INDEX(Returns!$100:$100,MATCH(I$6,DataStreams,0)),DataStreams,0)-1))),"")</f>
        <v>-6.8901599172697863E-5</v>
      </c>
      <c r="J66" s="233" cm="1">
        <f t="array" aca="1" ref="J66" ca="1">_xlfn.IFNA(_xlfn.COVARIANCE.S(
OFFSET(HOMECELL,MATCH(MAX(INDEX(First_Data_Point,MATCH($A66,DataStreams,0)),INDEX(First_Data_Point,MATCH(J$6,DataStreams,0)),$B$3),DateRange,0)-1,MATCH($A66,DataStreams,0)-1):OFFSET(HOMECELL,MATCH(MIN(INDEX(Last_Data_Point,MATCH($A66,DataStreams,0)),INDEX(Last_Data_Point,MATCH(J$6,DataStreams,0)),$B$4),DateRange,0)-1,MATCH($A66,DataStreams,0)-1) -
(INDEX(Returns!$102:$102,MATCH($A66,DataStreams,0))*
OFFSET(HOMECELL,MATCH(MAX(INDEX(First_Data_Point,MATCH($A66,DataStreams,0)),INDEX(First_Data_Point,MATCH(J$6,DataStreams,0)),$B$3),DateRange,0)-1,MATCH(INDEX(Returns!$100:$100,MATCH($A66,DataStreams,0)),DataStreams,0)-1):OFFSET(HOMECELL,MATCH(MIN(INDEX(Last_Data_Point,MATCH($A66,DataStreams,0)),INDEX(Last_Data_Point,MATCH(J$6,DataStreams,0)),$B$4),DateRange,0)-1,MATCH(INDEX(Returns!$100:$100,MATCH($A66,DataStreams,0)),DataStreams,0)-1)),
OFFSET(HOMECELL,MATCH(MAX(INDEX(First_Data_Point,MATCH($A66,DataStreams,0)),INDEX(First_Data_Point,MATCH(J$6,DataStreams,0)),$B$3),DateRange,0)-1,MATCH(J$6,DataStreams,0)-1):OFFSET(HOMECELL,MATCH(MIN(INDEX(Last_Data_Point,MATCH($A66,DataStreams,0)),INDEX(Last_Data_Point,MATCH(J$6,DataStreams,0)),$B$4),DateRange,0)-1,MATCH(J$6,DataStreams,0)-1) -
(INDEX(Returns!$102:$102,MATCH(J$6,DataStreams,0))*
OFFSET(HOMECELL,MATCH(MAX(INDEX(First_Data_Point,MATCH($A66,DataStreams,0)),INDEX(First_Data_Point,MATCH(J$6,DataStreams,0)),$B$3),DateRange,0)-1,MATCH(INDEX(Returns!$100:$100,MATCH(J$6,DataStreams,0)),DataStreams,0)-1):OFFSET(HOMECELL,MATCH(MIN(INDEX(Last_Data_Point,MATCH($A66,DataStreams,0)),INDEX(Last_Data_Point,MATCH(J$6,DataStreams,0)),$B$4),DateRange,0)-1,MATCH(INDEX(Returns!$100:$100,MATCH(J$6,DataStreams,0)),DataStreams,0)-1))),"")</f>
        <v>-1.5462322276402012E-5</v>
      </c>
      <c r="K66" s="233" cm="1">
        <f t="array" aca="1" ref="K66" ca="1">_xlfn.IFNA(_xlfn.COVARIANCE.S(
OFFSET(HOMECELL,MATCH(MAX(INDEX(First_Data_Point,MATCH($A66,DataStreams,0)),INDEX(First_Data_Point,MATCH(K$6,DataStreams,0)),$B$3),DateRange,0)-1,MATCH($A66,DataStreams,0)-1):OFFSET(HOMECELL,MATCH(MIN(INDEX(Last_Data_Point,MATCH($A66,DataStreams,0)),INDEX(Last_Data_Point,MATCH(K$6,DataStreams,0)),$B$4),DateRange,0)-1,MATCH($A66,DataStreams,0)-1) -
(INDEX(Returns!$102:$102,MATCH($A66,DataStreams,0))*
OFFSET(HOMECELL,MATCH(MAX(INDEX(First_Data_Point,MATCH($A66,DataStreams,0)),INDEX(First_Data_Point,MATCH(K$6,DataStreams,0)),$B$3),DateRange,0)-1,MATCH(INDEX(Returns!$100:$100,MATCH($A66,DataStreams,0)),DataStreams,0)-1):OFFSET(HOMECELL,MATCH(MIN(INDEX(Last_Data_Point,MATCH($A66,DataStreams,0)),INDEX(Last_Data_Point,MATCH(K$6,DataStreams,0)),$B$4),DateRange,0)-1,MATCH(INDEX(Returns!$100:$100,MATCH($A66,DataStreams,0)),DataStreams,0)-1)),
OFFSET(HOMECELL,MATCH(MAX(INDEX(First_Data_Point,MATCH($A66,DataStreams,0)),INDEX(First_Data_Point,MATCH(K$6,DataStreams,0)),$B$3),DateRange,0)-1,MATCH(K$6,DataStreams,0)-1):OFFSET(HOMECELL,MATCH(MIN(INDEX(Last_Data_Point,MATCH($A66,DataStreams,0)),INDEX(Last_Data_Point,MATCH(K$6,DataStreams,0)),$B$4),DateRange,0)-1,MATCH(K$6,DataStreams,0)-1) -
(INDEX(Returns!$102:$102,MATCH(K$6,DataStreams,0))*
OFFSET(HOMECELL,MATCH(MAX(INDEX(First_Data_Point,MATCH($A66,DataStreams,0)),INDEX(First_Data_Point,MATCH(K$6,DataStreams,0)),$B$3),DateRange,0)-1,MATCH(INDEX(Returns!$100:$100,MATCH(K$6,DataStreams,0)),DataStreams,0)-1):OFFSET(HOMECELL,MATCH(MIN(INDEX(Last_Data_Point,MATCH($A66,DataStreams,0)),INDEX(Last_Data_Point,MATCH(K$6,DataStreams,0)),$B$4),DateRange,0)-1,MATCH(INDEX(Returns!$100:$100,MATCH(K$6,DataStreams,0)),DataStreams,0)-1))),"")</f>
        <v>1.7242853271982627E-5</v>
      </c>
      <c r="L66" s="233" cm="1">
        <f t="array" aca="1" ref="L66" ca="1">_xlfn.IFNA(_xlfn.COVARIANCE.S(
OFFSET(HOMECELL,MATCH(MAX(INDEX(First_Data_Point,MATCH($A66,DataStreams,0)),INDEX(First_Data_Point,MATCH(L$6,DataStreams,0)),$B$3),DateRange,0)-1,MATCH($A66,DataStreams,0)-1):OFFSET(HOMECELL,MATCH(MIN(INDEX(Last_Data_Point,MATCH($A66,DataStreams,0)),INDEX(Last_Data_Point,MATCH(L$6,DataStreams,0)),$B$4),DateRange,0)-1,MATCH($A66,DataStreams,0)-1) -
(INDEX(Returns!$102:$102,MATCH($A66,DataStreams,0))*
OFFSET(HOMECELL,MATCH(MAX(INDEX(First_Data_Point,MATCH($A66,DataStreams,0)),INDEX(First_Data_Point,MATCH(L$6,DataStreams,0)),$B$3),DateRange,0)-1,MATCH(INDEX(Returns!$100:$100,MATCH($A66,DataStreams,0)),DataStreams,0)-1):OFFSET(HOMECELL,MATCH(MIN(INDEX(Last_Data_Point,MATCH($A66,DataStreams,0)),INDEX(Last_Data_Point,MATCH(L$6,DataStreams,0)),$B$4),DateRange,0)-1,MATCH(INDEX(Returns!$100:$100,MATCH($A66,DataStreams,0)),DataStreams,0)-1)),
OFFSET(HOMECELL,MATCH(MAX(INDEX(First_Data_Point,MATCH($A66,DataStreams,0)),INDEX(First_Data_Point,MATCH(L$6,DataStreams,0)),$B$3),DateRange,0)-1,MATCH(L$6,DataStreams,0)-1):OFFSET(HOMECELL,MATCH(MIN(INDEX(Last_Data_Point,MATCH($A66,DataStreams,0)),INDEX(Last_Data_Point,MATCH(L$6,DataStreams,0)),$B$4),DateRange,0)-1,MATCH(L$6,DataStreams,0)-1) -
(INDEX(Returns!$102:$102,MATCH(L$6,DataStreams,0))*
OFFSET(HOMECELL,MATCH(MAX(INDEX(First_Data_Point,MATCH($A66,DataStreams,0)),INDEX(First_Data_Point,MATCH(L$6,DataStreams,0)),$B$3),DateRange,0)-1,MATCH(INDEX(Returns!$100:$100,MATCH(L$6,DataStreams,0)),DataStreams,0)-1):OFFSET(HOMECELL,MATCH(MIN(INDEX(Last_Data_Point,MATCH($A66,DataStreams,0)),INDEX(Last_Data_Point,MATCH(L$6,DataStreams,0)),$B$4),DateRange,0)-1,MATCH(INDEX(Returns!$100:$100,MATCH(L$6,DataStreams,0)),DataStreams,0)-1))),"")</f>
        <v>1.0914721663777884E-7</v>
      </c>
      <c r="M66" s="233" cm="1">
        <f t="array" aca="1" ref="M66" ca="1">_xlfn.IFNA(_xlfn.COVARIANCE.S(
OFFSET(HOMECELL,MATCH(MAX(INDEX(First_Data_Point,MATCH($A66,DataStreams,0)),INDEX(First_Data_Point,MATCH(M$6,DataStreams,0)),$B$3),DateRange,0)-1,MATCH($A66,DataStreams,0)-1):OFFSET(HOMECELL,MATCH(MIN(INDEX(Last_Data_Point,MATCH($A66,DataStreams,0)),INDEX(Last_Data_Point,MATCH(M$6,DataStreams,0)),$B$4),DateRange,0)-1,MATCH($A66,DataStreams,0)-1) -
(INDEX(Returns!$102:$102,MATCH($A66,DataStreams,0))*
OFFSET(HOMECELL,MATCH(MAX(INDEX(First_Data_Point,MATCH($A66,DataStreams,0)),INDEX(First_Data_Point,MATCH(M$6,DataStreams,0)),$B$3),DateRange,0)-1,MATCH(INDEX(Returns!$100:$100,MATCH($A66,DataStreams,0)),DataStreams,0)-1):OFFSET(HOMECELL,MATCH(MIN(INDEX(Last_Data_Point,MATCH($A66,DataStreams,0)),INDEX(Last_Data_Point,MATCH(M$6,DataStreams,0)),$B$4),DateRange,0)-1,MATCH(INDEX(Returns!$100:$100,MATCH($A66,DataStreams,0)),DataStreams,0)-1)),
OFFSET(HOMECELL,MATCH(MAX(INDEX(First_Data_Point,MATCH($A66,DataStreams,0)),INDEX(First_Data_Point,MATCH(M$6,DataStreams,0)),$B$3),DateRange,0)-1,MATCH(M$6,DataStreams,0)-1):OFFSET(HOMECELL,MATCH(MIN(INDEX(Last_Data_Point,MATCH($A66,DataStreams,0)),INDEX(Last_Data_Point,MATCH(M$6,DataStreams,0)),$B$4),DateRange,0)-1,MATCH(M$6,DataStreams,0)-1) -
(INDEX(Returns!$102:$102,MATCH(M$6,DataStreams,0))*
OFFSET(HOMECELL,MATCH(MAX(INDEX(First_Data_Point,MATCH($A66,DataStreams,0)),INDEX(First_Data_Point,MATCH(M$6,DataStreams,0)),$B$3),DateRange,0)-1,MATCH(INDEX(Returns!$100:$100,MATCH(M$6,DataStreams,0)),DataStreams,0)-1):OFFSET(HOMECELL,MATCH(MIN(INDEX(Last_Data_Point,MATCH($A66,DataStreams,0)),INDEX(Last_Data_Point,MATCH(M$6,DataStreams,0)),$B$4),DateRange,0)-1,MATCH(INDEX(Returns!$100:$100,MATCH(M$6,DataStreams,0)),DataStreams,0)-1))),"")</f>
        <v>2.8391657070590669E-5</v>
      </c>
      <c r="N66" s="233" cm="1">
        <f t="array" aca="1" ref="N66" ca="1">_xlfn.IFNA(_xlfn.COVARIANCE.S(
OFFSET(HOMECELL,MATCH(MAX(INDEX(First_Data_Point,MATCH($A66,DataStreams,0)),INDEX(First_Data_Point,MATCH(N$6,DataStreams,0)),$B$3),DateRange,0)-1,MATCH($A66,DataStreams,0)-1):OFFSET(HOMECELL,MATCH(MIN(INDEX(Last_Data_Point,MATCH($A66,DataStreams,0)),INDEX(Last_Data_Point,MATCH(N$6,DataStreams,0)),$B$4),DateRange,0)-1,MATCH($A66,DataStreams,0)-1) -
(INDEX(Returns!$102:$102,MATCH($A66,DataStreams,0))*
OFFSET(HOMECELL,MATCH(MAX(INDEX(First_Data_Point,MATCH($A66,DataStreams,0)),INDEX(First_Data_Point,MATCH(N$6,DataStreams,0)),$B$3),DateRange,0)-1,MATCH(INDEX(Returns!$100:$100,MATCH($A66,DataStreams,0)),DataStreams,0)-1):OFFSET(HOMECELL,MATCH(MIN(INDEX(Last_Data_Point,MATCH($A66,DataStreams,0)),INDEX(Last_Data_Point,MATCH(N$6,DataStreams,0)),$B$4),DateRange,0)-1,MATCH(INDEX(Returns!$100:$100,MATCH($A66,DataStreams,0)),DataStreams,0)-1)),
OFFSET(HOMECELL,MATCH(MAX(INDEX(First_Data_Point,MATCH($A66,DataStreams,0)),INDEX(First_Data_Point,MATCH(N$6,DataStreams,0)),$B$3),DateRange,0)-1,MATCH(N$6,DataStreams,0)-1):OFFSET(HOMECELL,MATCH(MIN(INDEX(Last_Data_Point,MATCH($A66,DataStreams,0)),INDEX(Last_Data_Point,MATCH(N$6,DataStreams,0)),$B$4),DateRange,0)-1,MATCH(N$6,DataStreams,0)-1) -
(INDEX(Returns!$102:$102,MATCH(N$6,DataStreams,0))*
OFFSET(HOMECELL,MATCH(MAX(INDEX(First_Data_Point,MATCH($A66,DataStreams,0)),INDEX(First_Data_Point,MATCH(N$6,DataStreams,0)),$B$3),DateRange,0)-1,MATCH(INDEX(Returns!$100:$100,MATCH(N$6,DataStreams,0)),DataStreams,0)-1):OFFSET(HOMECELL,MATCH(MIN(INDEX(Last_Data_Point,MATCH($A66,DataStreams,0)),INDEX(Last_Data_Point,MATCH(N$6,DataStreams,0)),$B$4),DateRange,0)-1,MATCH(INDEX(Returns!$100:$100,MATCH(N$6,DataStreams,0)),DataStreams,0)-1))),"")</f>
        <v>3.4500434515519184E-6</v>
      </c>
      <c r="O66" s="233" cm="1">
        <f t="array" aca="1" ref="O66" ca="1">_xlfn.IFNA(_xlfn.COVARIANCE.S(
OFFSET(HOMECELL,MATCH(MAX(INDEX(First_Data_Point,MATCH($A66,DataStreams,0)),INDEX(First_Data_Point,MATCH(O$6,DataStreams,0)),$B$3),DateRange,0)-1,MATCH($A66,DataStreams,0)-1):OFFSET(HOMECELL,MATCH(MIN(INDEX(Last_Data_Point,MATCH($A66,DataStreams,0)),INDEX(Last_Data_Point,MATCH(O$6,DataStreams,0)),$B$4),DateRange,0)-1,MATCH($A66,DataStreams,0)-1) -
(INDEX(Returns!$102:$102,MATCH($A66,DataStreams,0))*
OFFSET(HOMECELL,MATCH(MAX(INDEX(First_Data_Point,MATCH($A66,DataStreams,0)),INDEX(First_Data_Point,MATCH(O$6,DataStreams,0)),$B$3),DateRange,0)-1,MATCH(INDEX(Returns!$100:$100,MATCH($A66,DataStreams,0)),DataStreams,0)-1):OFFSET(HOMECELL,MATCH(MIN(INDEX(Last_Data_Point,MATCH($A66,DataStreams,0)),INDEX(Last_Data_Point,MATCH(O$6,DataStreams,0)),$B$4),DateRange,0)-1,MATCH(INDEX(Returns!$100:$100,MATCH($A66,DataStreams,0)),DataStreams,0)-1)),
OFFSET(HOMECELL,MATCH(MAX(INDEX(First_Data_Point,MATCH($A66,DataStreams,0)),INDEX(First_Data_Point,MATCH(O$6,DataStreams,0)),$B$3),DateRange,0)-1,MATCH(O$6,DataStreams,0)-1):OFFSET(HOMECELL,MATCH(MIN(INDEX(Last_Data_Point,MATCH($A66,DataStreams,0)),INDEX(Last_Data_Point,MATCH(O$6,DataStreams,0)),$B$4),DateRange,0)-1,MATCH(O$6,DataStreams,0)-1) -
(INDEX(Returns!$102:$102,MATCH(O$6,DataStreams,0))*
OFFSET(HOMECELL,MATCH(MAX(INDEX(First_Data_Point,MATCH($A66,DataStreams,0)),INDEX(First_Data_Point,MATCH(O$6,DataStreams,0)),$B$3),DateRange,0)-1,MATCH(INDEX(Returns!$100:$100,MATCH(O$6,DataStreams,0)),DataStreams,0)-1):OFFSET(HOMECELL,MATCH(MIN(INDEX(Last_Data_Point,MATCH($A66,DataStreams,0)),INDEX(Last_Data_Point,MATCH(O$6,DataStreams,0)),$B$4),DateRange,0)-1,MATCH(INDEX(Returns!$100:$100,MATCH(O$6,DataStreams,0)),DataStreams,0)-1))),"")</f>
        <v>-1.6435650717722317E-6</v>
      </c>
      <c r="P66" s="233" cm="1">
        <f t="array" aca="1" ref="P66" ca="1">_xlfn.IFNA(_xlfn.COVARIANCE.S(
OFFSET(HOMECELL,MATCH(MAX(INDEX(First_Data_Point,MATCH($A66,DataStreams,0)),INDEX(First_Data_Point,MATCH(P$6,DataStreams,0)),$B$3),DateRange,0)-1,MATCH($A66,DataStreams,0)-1):OFFSET(HOMECELL,MATCH(MIN(INDEX(Last_Data_Point,MATCH($A66,DataStreams,0)),INDEX(Last_Data_Point,MATCH(P$6,DataStreams,0)),$B$4),DateRange,0)-1,MATCH($A66,DataStreams,0)-1) -
(INDEX(Returns!$102:$102,MATCH($A66,DataStreams,0))*
OFFSET(HOMECELL,MATCH(MAX(INDEX(First_Data_Point,MATCH($A66,DataStreams,0)),INDEX(First_Data_Point,MATCH(P$6,DataStreams,0)),$B$3),DateRange,0)-1,MATCH(INDEX(Returns!$100:$100,MATCH($A66,DataStreams,0)),DataStreams,0)-1):OFFSET(HOMECELL,MATCH(MIN(INDEX(Last_Data_Point,MATCH($A66,DataStreams,0)),INDEX(Last_Data_Point,MATCH(P$6,DataStreams,0)),$B$4),DateRange,0)-1,MATCH(INDEX(Returns!$100:$100,MATCH($A66,DataStreams,0)),DataStreams,0)-1)),
OFFSET(HOMECELL,MATCH(MAX(INDEX(First_Data_Point,MATCH($A66,DataStreams,0)),INDEX(First_Data_Point,MATCH(P$6,DataStreams,0)),$B$3),DateRange,0)-1,MATCH(P$6,DataStreams,0)-1):OFFSET(HOMECELL,MATCH(MIN(INDEX(Last_Data_Point,MATCH($A66,DataStreams,0)),INDEX(Last_Data_Point,MATCH(P$6,DataStreams,0)),$B$4),DateRange,0)-1,MATCH(P$6,DataStreams,0)-1) -
(INDEX(Returns!$102:$102,MATCH(P$6,DataStreams,0))*
OFFSET(HOMECELL,MATCH(MAX(INDEX(First_Data_Point,MATCH($A66,DataStreams,0)),INDEX(First_Data_Point,MATCH(P$6,DataStreams,0)),$B$3),DateRange,0)-1,MATCH(INDEX(Returns!$100:$100,MATCH(P$6,DataStreams,0)),DataStreams,0)-1):OFFSET(HOMECELL,MATCH(MIN(INDEX(Last_Data_Point,MATCH($A66,DataStreams,0)),INDEX(Last_Data_Point,MATCH(P$6,DataStreams,0)),$B$4),DateRange,0)-1,MATCH(INDEX(Returns!$100:$100,MATCH(P$6,DataStreams,0)),DataStreams,0)-1))),"")</f>
        <v>-1.1339615530851486E-5</v>
      </c>
      <c r="Q66" s="233" cm="1">
        <f t="array" aca="1" ref="Q66" ca="1">_xlfn.IFNA(_xlfn.COVARIANCE.S(
OFFSET(HOMECELL,MATCH(MAX(INDEX(First_Data_Point,MATCH($A66,DataStreams,0)),INDEX(First_Data_Point,MATCH(Q$6,DataStreams,0)),$B$3),DateRange,0)-1,MATCH($A66,DataStreams,0)-1):OFFSET(HOMECELL,MATCH(MIN(INDEX(Last_Data_Point,MATCH($A66,DataStreams,0)),INDEX(Last_Data_Point,MATCH(Q$6,DataStreams,0)),$B$4),DateRange,0)-1,MATCH($A66,DataStreams,0)-1) -
(INDEX(Returns!$102:$102,MATCH($A66,DataStreams,0))*
OFFSET(HOMECELL,MATCH(MAX(INDEX(First_Data_Point,MATCH($A66,DataStreams,0)),INDEX(First_Data_Point,MATCH(Q$6,DataStreams,0)),$B$3),DateRange,0)-1,MATCH(INDEX(Returns!$100:$100,MATCH($A66,DataStreams,0)),DataStreams,0)-1):OFFSET(HOMECELL,MATCH(MIN(INDEX(Last_Data_Point,MATCH($A66,DataStreams,0)),INDEX(Last_Data_Point,MATCH(Q$6,DataStreams,0)),$B$4),DateRange,0)-1,MATCH(INDEX(Returns!$100:$100,MATCH($A66,DataStreams,0)),DataStreams,0)-1)),
OFFSET(HOMECELL,MATCH(MAX(INDEX(First_Data_Point,MATCH($A66,DataStreams,0)),INDEX(First_Data_Point,MATCH(Q$6,DataStreams,0)),$B$3),DateRange,0)-1,MATCH(Q$6,DataStreams,0)-1):OFFSET(HOMECELL,MATCH(MIN(INDEX(Last_Data_Point,MATCH($A66,DataStreams,0)),INDEX(Last_Data_Point,MATCH(Q$6,DataStreams,0)),$B$4),DateRange,0)-1,MATCH(Q$6,DataStreams,0)-1) -
(INDEX(Returns!$102:$102,MATCH(Q$6,DataStreams,0))*
OFFSET(HOMECELL,MATCH(MAX(INDEX(First_Data_Point,MATCH($A66,DataStreams,0)),INDEX(First_Data_Point,MATCH(Q$6,DataStreams,0)),$B$3),DateRange,0)-1,MATCH(INDEX(Returns!$100:$100,MATCH(Q$6,DataStreams,0)),DataStreams,0)-1):OFFSET(HOMECELL,MATCH(MIN(INDEX(Last_Data_Point,MATCH($A66,DataStreams,0)),INDEX(Last_Data_Point,MATCH(Q$6,DataStreams,0)),$B$4),DateRange,0)-1,MATCH(INDEX(Returns!$100:$100,MATCH(Q$6,DataStreams,0)),DataStreams,0)-1))),"")</f>
        <v>-1.411111042892176E-5</v>
      </c>
      <c r="R66" s="233" cm="1">
        <f t="array" aca="1" ref="R66" ca="1">_xlfn.IFNA(_xlfn.COVARIANCE.S(
OFFSET(HOMECELL,MATCH(MAX(INDEX(First_Data_Point,MATCH($A66,DataStreams,0)),INDEX(First_Data_Point,MATCH(R$6,DataStreams,0)),$B$3),DateRange,0)-1,MATCH($A66,DataStreams,0)-1):OFFSET(HOMECELL,MATCH(MIN(INDEX(Last_Data_Point,MATCH($A66,DataStreams,0)),INDEX(Last_Data_Point,MATCH(R$6,DataStreams,0)),$B$4),DateRange,0)-1,MATCH($A66,DataStreams,0)-1) -
(INDEX(Returns!$102:$102,MATCH($A66,DataStreams,0))*
OFFSET(HOMECELL,MATCH(MAX(INDEX(First_Data_Point,MATCH($A66,DataStreams,0)),INDEX(First_Data_Point,MATCH(R$6,DataStreams,0)),$B$3),DateRange,0)-1,MATCH(INDEX(Returns!$100:$100,MATCH($A66,DataStreams,0)),DataStreams,0)-1):OFFSET(HOMECELL,MATCH(MIN(INDEX(Last_Data_Point,MATCH($A66,DataStreams,0)),INDEX(Last_Data_Point,MATCH(R$6,DataStreams,0)),$B$4),DateRange,0)-1,MATCH(INDEX(Returns!$100:$100,MATCH($A66,DataStreams,0)),DataStreams,0)-1)),
OFFSET(HOMECELL,MATCH(MAX(INDEX(First_Data_Point,MATCH($A66,DataStreams,0)),INDEX(First_Data_Point,MATCH(R$6,DataStreams,0)),$B$3),DateRange,0)-1,MATCH(R$6,DataStreams,0)-1):OFFSET(HOMECELL,MATCH(MIN(INDEX(Last_Data_Point,MATCH($A66,DataStreams,0)),INDEX(Last_Data_Point,MATCH(R$6,DataStreams,0)),$B$4),DateRange,0)-1,MATCH(R$6,DataStreams,0)-1) -
(INDEX(Returns!$102:$102,MATCH(R$6,DataStreams,0))*
OFFSET(HOMECELL,MATCH(MAX(INDEX(First_Data_Point,MATCH($A66,DataStreams,0)),INDEX(First_Data_Point,MATCH(R$6,DataStreams,0)),$B$3),DateRange,0)-1,MATCH(INDEX(Returns!$100:$100,MATCH(R$6,DataStreams,0)),DataStreams,0)-1):OFFSET(HOMECELL,MATCH(MIN(INDEX(Last_Data_Point,MATCH($A66,DataStreams,0)),INDEX(Last_Data_Point,MATCH(R$6,DataStreams,0)),$B$4),DateRange,0)-1,MATCH(INDEX(Returns!$100:$100,MATCH(R$6,DataStreams,0)),DataStreams,0)-1))),"")</f>
        <v>-2.3639475605376268E-5</v>
      </c>
      <c r="S66" s="233" cm="1">
        <f t="array" aca="1" ref="S66" ca="1">_xlfn.IFNA(_xlfn.COVARIANCE.S(
OFFSET(HOMECELL,MATCH(MAX(INDEX(First_Data_Point,MATCH($A66,DataStreams,0)),INDEX(First_Data_Point,MATCH(S$6,DataStreams,0)),$B$3),DateRange,0)-1,MATCH($A66,DataStreams,0)-1):OFFSET(HOMECELL,MATCH(MIN(INDEX(Last_Data_Point,MATCH($A66,DataStreams,0)),INDEX(Last_Data_Point,MATCH(S$6,DataStreams,0)),$B$4),DateRange,0)-1,MATCH($A66,DataStreams,0)-1) -
(INDEX(Returns!$102:$102,MATCH($A66,DataStreams,0))*
OFFSET(HOMECELL,MATCH(MAX(INDEX(First_Data_Point,MATCH($A66,DataStreams,0)),INDEX(First_Data_Point,MATCH(S$6,DataStreams,0)),$B$3),DateRange,0)-1,MATCH(INDEX(Returns!$100:$100,MATCH($A66,DataStreams,0)),DataStreams,0)-1):OFFSET(HOMECELL,MATCH(MIN(INDEX(Last_Data_Point,MATCH($A66,DataStreams,0)),INDEX(Last_Data_Point,MATCH(S$6,DataStreams,0)),$B$4),DateRange,0)-1,MATCH(INDEX(Returns!$100:$100,MATCH($A66,DataStreams,0)),DataStreams,0)-1)),
OFFSET(HOMECELL,MATCH(MAX(INDEX(First_Data_Point,MATCH($A66,DataStreams,0)),INDEX(First_Data_Point,MATCH(S$6,DataStreams,0)),$B$3),DateRange,0)-1,MATCH(S$6,DataStreams,0)-1):OFFSET(HOMECELL,MATCH(MIN(INDEX(Last_Data_Point,MATCH($A66,DataStreams,0)),INDEX(Last_Data_Point,MATCH(S$6,DataStreams,0)),$B$4),DateRange,0)-1,MATCH(S$6,DataStreams,0)-1) -
(INDEX(Returns!$102:$102,MATCH(S$6,DataStreams,0))*
OFFSET(HOMECELL,MATCH(MAX(INDEX(First_Data_Point,MATCH($A66,DataStreams,0)),INDEX(First_Data_Point,MATCH(S$6,DataStreams,0)),$B$3),DateRange,0)-1,MATCH(INDEX(Returns!$100:$100,MATCH(S$6,DataStreams,0)),DataStreams,0)-1):OFFSET(HOMECELL,MATCH(MIN(INDEX(Last_Data_Point,MATCH($A66,DataStreams,0)),INDEX(Last_Data_Point,MATCH(S$6,DataStreams,0)),$B$4),DateRange,0)-1,MATCH(INDEX(Returns!$100:$100,MATCH(S$6,DataStreams,0)),DataStreams,0)-1))),"")</f>
        <v>-1.2550490437695926E-5</v>
      </c>
      <c r="T66" s="233" cm="1">
        <f t="array" aca="1" ref="T66" ca="1">_xlfn.IFNA(_xlfn.COVARIANCE.S(
OFFSET(HOMECELL,MATCH(MAX(INDEX(First_Data_Point,MATCH($A66,DataStreams,0)),INDEX(First_Data_Point,MATCH(T$6,DataStreams,0)),$B$3),DateRange,0)-1,MATCH($A66,DataStreams,0)-1):OFFSET(HOMECELL,MATCH(MIN(INDEX(Last_Data_Point,MATCH($A66,DataStreams,0)),INDEX(Last_Data_Point,MATCH(T$6,DataStreams,0)),$B$4),DateRange,0)-1,MATCH($A66,DataStreams,0)-1) -
(INDEX(Returns!$102:$102,MATCH($A66,DataStreams,0))*
OFFSET(HOMECELL,MATCH(MAX(INDEX(First_Data_Point,MATCH($A66,DataStreams,0)),INDEX(First_Data_Point,MATCH(T$6,DataStreams,0)),$B$3),DateRange,0)-1,MATCH(INDEX(Returns!$100:$100,MATCH($A66,DataStreams,0)),DataStreams,0)-1):OFFSET(HOMECELL,MATCH(MIN(INDEX(Last_Data_Point,MATCH($A66,DataStreams,0)),INDEX(Last_Data_Point,MATCH(T$6,DataStreams,0)),$B$4),DateRange,0)-1,MATCH(INDEX(Returns!$100:$100,MATCH($A66,DataStreams,0)),DataStreams,0)-1)),
OFFSET(HOMECELL,MATCH(MAX(INDEX(First_Data_Point,MATCH($A66,DataStreams,0)),INDEX(First_Data_Point,MATCH(T$6,DataStreams,0)),$B$3),DateRange,0)-1,MATCH(T$6,DataStreams,0)-1):OFFSET(HOMECELL,MATCH(MIN(INDEX(Last_Data_Point,MATCH($A66,DataStreams,0)),INDEX(Last_Data_Point,MATCH(T$6,DataStreams,0)),$B$4),DateRange,0)-1,MATCH(T$6,DataStreams,0)-1) -
(INDEX(Returns!$102:$102,MATCH(T$6,DataStreams,0))*
OFFSET(HOMECELL,MATCH(MAX(INDEX(First_Data_Point,MATCH($A66,DataStreams,0)),INDEX(First_Data_Point,MATCH(T$6,DataStreams,0)),$B$3),DateRange,0)-1,MATCH(INDEX(Returns!$100:$100,MATCH(T$6,DataStreams,0)),DataStreams,0)-1):OFFSET(HOMECELL,MATCH(MIN(INDEX(Last_Data_Point,MATCH($A66,DataStreams,0)),INDEX(Last_Data_Point,MATCH(T$6,DataStreams,0)),$B$4),DateRange,0)-1,MATCH(INDEX(Returns!$100:$100,MATCH(T$6,DataStreams,0)),DataStreams,0)-1))),"")</f>
        <v>-6.0580199070138506E-5</v>
      </c>
      <c r="U66" s="233" cm="1">
        <f t="array" aca="1" ref="U66" ca="1">_xlfn.IFNA(_xlfn.COVARIANCE.S(
OFFSET(HOMECELL,MATCH(MAX(INDEX(First_Data_Point,MATCH($A66,DataStreams,0)),INDEX(First_Data_Point,MATCH(U$6,DataStreams,0)),$B$3),DateRange,0)-1,MATCH($A66,DataStreams,0)-1):OFFSET(HOMECELL,MATCH(MIN(INDEX(Last_Data_Point,MATCH($A66,DataStreams,0)),INDEX(Last_Data_Point,MATCH(U$6,DataStreams,0)),$B$4),DateRange,0)-1,MATCH($A66,DataStreams,0)-1) -
(INDEX(Returns!$102:$102,MATCH($A66,DataStreams,0))*
OFFSET(HOMECELL,MATCH(MAX(INDEX(First_Data_Point,MATCH($A66,DataStreams,0)),INDEX(First_Data_Point,MATCH(U$6,DataStreams,0)),$B$3),DateRange,0)-1,MATCH(INDEX(Returns!$100:$100,MATCH($A66,DataStreams,0)),DataStreams,0)-1):OFFSET(HOMECELL,MATCH(MIN(INDEX(Last_Data_Point,MATCH($A66,DataStreams,0)),INDEX(Last_Data_Point,MATCH(U$6,DataStreams,0)),$B$4),DateRange,0)-1,MATCH(INDEX(Returns!$100:$100,MATCH($A66,DataStreams,0)),DataStreams,0)-1)),
OFFSET(HOMECELL,MATCH(MAX(INDEX(First_Data_Point,MATCH($A66,DataStreams,0)),INDEX(First_Data_Point,MATCH(U$6,DataStreams,0)),$B$3),DateRange,0)-1,MATCH(U$6,DataStreams,0)-1):OFFSET(HOMECELL,MATCH(MIN(INDEX(Last_Data_Point,MATCH($A66,DataStreams,0)),INDEX(Last_Data_Point,MATCH(U$6,DataStreams,0)),$B$4),DateRange,0)-1,MATCH(U$6,DataStreams,0)-1) -
(INDEX(Returns!$102:$102,MATCH(U$6,DataStreams,0))*
OFFSET(HOMECELL,MATCH(MAX(INDEX(First_Data_Point,MATCH($A66,DataStreams,0)),INDEX(First_Data_Point,MATCH(U$6,DataStreams,0)),$B$3),DateRange,0)-1,MATCH(INDEX(Returns!$100:$100,MATCH(U$6,DataStreams,0)),DataStreams,0)-1):OFFSET(HOMECELL,MATCH(MIN(INDEX(Last_Data_Point,MATCH($A66,DataStreams,0)),INDEX(Last_Data_Point,MATCH(U$6,DataStreams,0)),$B$4),DateRange,0)-1,MATCH(INDEX(Returns!$100:$100,MATCH(U$6,DataStreams,0)),DataStreams,0)-1))),"")</f>
        <v>3.0247865931744488E-6</v>
      </c>
      <c r="V66" s="233" cm="1">
        <f t="array" aca="1" ref="V66" ca="1">_xlfn.IFNA(_xlfn.COVARIANCE.S(
OFFSET(HOMECELL,MATCH(MAX(INDEX(First_Data_Point,MATCH($A66,DataStreams,0)),INDEX(First_Data_Point,MATCH(V$6,DataStreams,0)),$B$3),DateRange,0)-1,MATCH($A66,DataStreams,0)-1):OFFSET(HOMECELL,MATCH(MIN(INDEX(Last_Data_Point,MATCH($A66,DataStreams,0)),INDEX(Last_Data_Point,MATCH(V$6,DataStreams,0)),$B$4),DateRange,0)-1,MATCH($A66,DataStreams,0)-1) -
(INDEX(Returns!$102:$102,MATCH($A66,DataStreams,0))*
OFFSET(HOMECELL,MATCH(MAX(INDEX(First_Data_Point,MATCH($A66,DataStreams,0)),INDEX(First_Data_Point,MATCH(V$6,DataStreams,0)),$B$3),DateRange,0)-1,MATCH(INDEX(Returns!$100:$100,MATCH($A66,DataStreams,0)),DataStreams,0)-1):OFFSET(HOMECELL,MATCH(MIN(INDEX(Last_Data_Point,MATCH($A66,DataStreams,0)),INDEX(Last_Data_Point,MATCH(V$6,DataStreams,0)),$B$4),DateRange,0)-1,MATCH(INDEX(Returns!$100:$100,MATCH($A66,DataStreams,0)),DataStreams,0)-1)),
OFFSET(HOMECELL,MATCH(MAX(INDEX(First_Data_Point,MATCH($A66,DataStreams,0)),INDEX(First_Data_Point,MATCH(V$6,DataStreams,0)),$B$3),DateRange,0)-1,MATCH(V$6,DataStreams,0)-1):OFFSET(HOMECELL,MATCH(MIN(INDEX(Last_Data_Point,MATCH($A66,DataStreams,0)),INDEX(Last_Data_Point,MATCH(V$6,DataStreams,0)),$B$4),DateRange,0)-1,MATCH(V$6,DataStreams,0)-1) -
(INDEX(Returns!$102:$102,MATCH(V$6,DataStreams,0))*
OFFSET(HOMECELL,MATCH(MAX(INDEX(First_Data_Point,MATCH($A66,DataStreams,0)),INDEX(First_Data_Point,MATCH(V$6,DataStreams,0)),$B$3),DateRange,0)-1,MATCH(INDEX(Returns!$100:$100,MATCH(V$6,DataStreams,0)),DataStreams,0)-1):OFFSET(HOMECELL,MATCH(MIN(INDEX(Last_Data_Point,MATCH($A66,DataStreams,0)),INDEX(Last_Data_Point,MATCH(V$6,DataStreams,0)),$B$4),DateRange,0)-1,MATCH(INDEX(Returns!$100:$100,MATCH(V$6,DataStreams,0)),DataStreams,0)-1))),"")</f>
        <v>1.4849985078803579E-5</v>
      </c>
      <c r="W66" s="233" cm="1">
        <f t="array" aca="1" ref="W66" ca="1">_xlfn.IFNA(_xlfn.COVARIANCE.S(
OFFSET(HOMECELL,MATCH(MAX(INDEX(First_Data_Point,MATCH($A66,DataStreams,0)),INDEX(First_Data_Point,MATCH(W$6,DataStreams,0)),$B$3),DateRange,0)-1,MATCH($A66,DataStreams,0)-1):OFFSET(HOMECELL,MATCH(MIN(INDEX(Last_Data_Point,MATCH($A66,DataStreams,0)),INDEX(Last_Data_Point,MATCH(W$6,DataStreams,0)),$B$4),DateRange,0)-1,MATCH($A66,DataStreams,0)-1) -
(INDEX(Returns!$102:$102,MATCH($A66,DataStreams,0))*
OFFSET(HOMECELL,MATCH(MAX(INDEX(First_Data_Point,MATCH($A66,DataStreams,0)),INDEX(First_Data_Point,MATCH(W$6,DataStreams,0)),$B$3),DateRange,0)-1,MATCH(INDEX(Returns!$100:$100,MATCH($A66,DataStreams,0)),DataStreams,0)-1):OFFSET(HOMECELL,MATCH(MIN(INDEX(Last_Data_Point,MATCH($A66,DataStreams,0)),INDEX(Last_Data_Point,MATCH(W$6,DataStreams,0)),$B$4),DateRange,0)-1,MATCH(INDEX(Returns!$100:$100,MATCH($A66,DataStreams,0)),DataStreams,0)-1)),
OFFSET(HOMECELL,MATCH(MAX(INDEX(First_Data_Point,MATCH($A66,DataStreams,0)),INDEX(First_Data_Point,MATCH(W$6,DataStreams,0)),$B$3),DateRange,0)-1,MATCH(W$6,DataStreams,0)-1):OFFSET(HOMECELL,MATCH(MIN(INDEX(Last_Data_Point,MATCH($A66,DataStreams,0)),INDEX(Last_Data_Point,MATCH(W$6,DataStreams,0)),$B$4),DateRange,0)-1,MATCH(W$6,DataStreams,0)-1) -
(INDEX(Returns!$102:$102,MATCH(W$6,DataStreams,0))*
OFFSET(HOMECELL,MATCH(MAX(INDEX(First_Data_Point,MATCH($A66,DataStreams,0)),INDEX(First_Data_Point,MATCH(W$6,DataStreams,0)),$B$3),DateRange,0)-1,MATCH(INDEX(Returns!$100:$100,MATCH(W$6,DataStreams,0)),DataStreams,0)-1):OFFSET(HOMECELL,MATCH(MIN(INDEX(Last_Data_Point,MATCH($A66,DataStreams,0)),INDEX(Last_Data_Point,MATCH(W$6,DataStreams,0)),$B$4),DateRange,0)-1,MATCH(INDEX(Returns!$100:$100,MATCH(W$6,DataStreams,0)),DataStreams,0)-1))),"")</f>
        <v>-1.8101470433175788E-6</v>
      </c>
      <c r="X66" s="233" cm="1">
        <f t="array" aca="1" ref="X66" ca="1">_xlfn.IFNA(_xlfn.COVARIANCE.S(
OFFSET(HOMECELL,MATCH(MAX(INDEX(First_Data_Point,MATCH($A66,DataStreams,0)),INDEX(First_Data_Point,MATCH(X$6,DataStreams,0)),$B$3),DateRange,0)-1,MATCH($A66,DataStreams,0)-1):OFFSET(HOMECELL,MATCH(MIN(INDEX(Last_Data_Point,MATCH($A66,DataStreams,0)),INDEX(Last_Data_Point,MATCH(X$6,DataStreams,0)),$B$4),DateRange,0)-1,MATCH($A66,DataStreams,0)-1) -
(INDEX(Returns!$102:$102,MATCH($A66,DataStreams,0))*
OFFSET(HOMECELL,MATCH(MAX(INDEX(First_Data_Point,MATCH($A66,DataStreams,0)),INDEX(First_Data_Point,MATCH(X$6,DataStreams,0)),$B$3),DateRange,0)-1,MATCH(INDEX(Returns!$100:$100,MATCH($A66,DataStreams,0)),DataStreams,0)-1):OFFSET(HOMECELL,MATCH(MIN(INDEX(Last_Data_Point,MATCH($A66,DataStreams,0)),INDEX(Last_Data_Point,MATCH(X$6,DataStreams,0)),$B$4),DateRange,0)-1,MATCH(INDEX(Returns!$100:$100,MATCH($A66,DataStreams,0)),DataStreams,0)-1)),
OFFSET(HOMECELL,MATCH(MAX(INDEX(First_Data_Point,MATCH($A66,DataStreams,0)),INDEX(First_Data_Point,MATCH(X$6,DataStreams,0)),$B$3),DateRange,0)-1,MATCH(X$6,DataStreams,0)-1):OFFSET(HOMECELL,MATCH(MIN(INDEX(Last_Data_Point,MATCH($A66,DataStreams,0)),INDEX(Last_Data_Point,MATCH(X$6,DataStreams,0)),$B$4),DateRange,0)-1,MATCH(X$6,DataStreams,0)-1) -
(INDEX(Returns!$102:$102,MATCH(X$6,DataStreams,0))*
OFFSET(HOMECELL,MATCH(MAX(INDEX(First_Data_Point,MATCH($A66,DataStreams,0)),INDEX(First_Data_Point,MATCH(X$6,DataStreams,0)),$B$3),DateRange,0)-1,MATCH(INDEX(Returns!$100:$100,MATCH(X$6,DataStreams,0)),DataStreams,0)-1):OFFSET(HOMECELL,MATCH(MIN(INDEX(Last_Data_Point,MATCH($A66,DataStreams,0)),INDEX(Last_Data_Point,MATCH(X$6,DataStreams,0)),$B$4),DateRange,0)-1,MATCH(INDEX(Returns!$100:$100,MATCH(X$6,DataStreams,0)),DataStreams,0)-1))),"")</f>
        <v>2.6209216604511687E-5</v>
      </c>
      <c r="Y66" s="233" cm="1">
        <f t="array" aca="1" ref="Y66" ca="1">_xlfn.IFNA(_xlfn.COVARIANCE.S(
OFFSET(HOMECELL,MATCH(MAX(INDEX(First_Data_Point,MATCH($A66,DataStreams,0)),INDEX(First_Data_Point,MATCH(Y$6,DataStreams,0)),$B$3),DateRange,0)-1,MATCH($A66,DataStreams,0)-1):OFFSET(HOMECELL,MATCH(MIN(INDEX(Last_Data_Point,MATCH($A66,DataStreams,0)),INDEX(Last_Data_Point,MATCH(Y$6,DataStreams,0)),$B$4),DateRange,0)-1,MATCH($A66,DataStreams,0)-1) -
(INDEX(Returns!$102:$102,MATCH($A66,DataStreams,0))*
OFFSET(HOMECELL,MATCH(MAX(INDEX(First_Data_Point,MATCH($A66,DataStreams,0)),INDEX(First_Data_Point,MATCH(Y$6,DataStreams,0)),$B$3),DateRange,0)-1,MATCH(INDEX(Returns!$100:$100,MATCH($A66,DataStreams,0)),DataStreams,0)-1):OFFSET(HOMECELL,MATCH(MIN(INDEX(Last_Data_Point,MATCH($A66,DataStreams,0)),INDEX(Last_Data_Point,MATCH(Y$6,DataStreams,0)),$B$4),DateRange,0)-1,MATCH(INDEX(Returns!$100:$100,MATCH($A66,DataStreams,0)),DataStreams,0)-1)),
OFFSET(HOMECELL,MATCH(MAX(INDEX(First_Data_Point,MATCH($A66,DataStreams,0)),INDEX(First_Data_Point,MATCH(Y$6,DataStreams,0)),$B$3),DateRange,0)-1,MATCH(Y$6,DataStreams,0)-1):OFFSET(HOMECELL,MATCH(MIN(INDEX(Last_Data_Point,MATCH($A66,DataStreams,0)),INDEX(Last_Data_Point,MATCH(Y$6,DataStreams,0)),$B$4),DateRange,0)-1,MATCH(Y$6,DataStreams,0)-1) -
(INDEX(Returns!$102:$102,MATCH(Y$6,DataStreams,0))*
OFFSET(HOMECELL,MATCH(MAX(INDEX(First_Data_Point,MATCH($A66,DataStreams,0)),INDEX(First_Data_Point,MATCH(Y$6,DataStreams,0)),$B$3),DateRange,0)-1,MATCH(INDEX(Returns!$100:$100,MATCH(Y$6,DataStreams,0)),DataStreams,0)-1):OFFSET(HOMECELL,MATCH(MIN(INDEX(Last_Data_Point,MATCH($A66,DataStreams,0)),INDEX(Last_Data_Point,MATCH(Y$6,DataStreams,0)),$B$4),DateRange,0)-1,MATCH(INDEX(Returns!$100:$100,MATCH(Y$6,DataStreams,0)),DataStreams,0)-1))),"")</f>
        <v>-5.2997392776372266E-5</v>
      </c>
      <c r="Z66" s="233" cm="1">
        <f t="array" aca="1" ref="Z66" ca="1">_xlfn.IFNA(_xlfn.COVARIANCE.S(
OFFSET(HOMECELL,MATCH(MAX(INDEX(First_Data_Point,MATCH($A66,DataStreams,0)),INDEX(First_Data_Point,MATCH(Z$6,DataStreams,0)),$B$3),DateRange,0)-1,MATCH($A66,DataStreams,0)-1):OFFSET(HOMECELL,MATCH(MIN(INDEX(Last_Data_Point,MATCH($A66,DataStreams,0)),INDEX(Last_Data_Point,MATCH(Z$6,DataStreams,0)),$B$4),DateRange,0)-1,MATCH($A66,DataStreams,0)-1) -
(INDEX(Returns!$102:$102,MATCH($A66,DataStreams,0))*
OFFSET(HOMECELL,MATCH(MAX(INDEX(First_Data_Point,MATCH($A66,DataStreams,0)),INDEX(First_Data_Point,MATCH(Z$6,DataStreams,0)),$B$3),DateRange,0)-1,MATCH(INDEX(Returns!$100:$100,MATCH($A66,DataStreams,0)),DataStreams,0)-1):OFFSET(HOMECELL,MATCH(MIN(INDEX(Last_Data_Point,MATCH($A66,DataStreams,0)),INDEX(Last_Data_Point,MATCH(Z$6,DataStreams,0)),$B$4),DateRange,0)-1,MATCH(INDEX(Returns!$100:$100,MATCH($A66,DataStreams,0)),DataStreams,0)-1)),
OFFSET(HOMECELL,MATCH(MAX(INDEX(First_Data_Point,MATCH($A66,DataStreams,0)),INDEX(First_Data_Point,MATCH(Z$6,DataStreams,0)),$B$3),DateRange,0)-1,MATCH(Z$6,DataStreams,0)-1):OFFSET(HOMECELL,MATCH(MIN(INDEX(Last_Data_Point,MATCH($A66,DataStreams,0)),INDEX(Last_Data_Point,MATCH(Z$6,DataStreams,0)),$B$4),DateRange,0)-1,MATCH(Z$6,DataStreams,0)-1) -
(INDEX(Returns!$102:$102,MATCH(Z$6,DataStreams,0))*
OFFSET(HOMECELL,MATCH(MAX(INDEX(First_Data_Point,MATCH($A66,DataStreams,0)),INDEX(First_Data_Point,MATCH(Z$6,DataStreams,0)),$B$3),DateRange,0)-1,MATCH(INDEX(Returns!$100:$100,MATCH(Z$6,DataStreams,0)),DataStreams,0)-1):OFFSET(HOMECELL,MATCH(MIN(INDEX(Last_Data_Point,MATCH($A66,DataStreams,0)),INDEX(Last_Data_Point,MATCH(Z$6,DataStreams,0)),$B$4),DateRange,0)-1,MATCH(INDEX(Returns!$100:$100,MATCH(Z$6,DataStreams,0)),DataStreams,0)-1))),"")</f>
        <v>-2.1639294773612399E-6</v>
      </c>
      <c r="AA66" s="233" cm="1">
        <f t="array" aca="1" ref="AA66" ca="1">_xlfn.IFNA(_xlfn.COVARIANCE.S(
OFFSET(HOMECELL,MATCH(MAX(INDEX(First_Data_Point,MATCH($A66,DataStreams,0)),INDEX(First_Data_Point,MATCH(AA$6,DataStreams,0)),$B$3),DateRange,0)-1,MATCH($A66,DataStreams,0)-1):OFFSET(HOMECELL,MATCH(MIN(INDEX(Last_Data_Point,MATCH($A66,DataStreams,0)),INDEX(Last_Data_Point,MATCH(AA$6,DataStreams,0)),$B$4),DateRange,0)-1,MATCH($A66,DataStreams,0)-1) -
(INDEX(Returns!$102:$102,MATCH($A66,DataStreams,0))*
OFFSET(HOMECELL,MATCH(MAX(INDEX(First_Data_Point,MATCH($A66,DataStreams,0)),INDEX(First_Data_Point,MATCH(AA$6,DataStreams,0)),$B$3),DateRange,0)-1,MATCH(INDEX(Returns!$100:$100,MATCH($A66,DataStreams,0)),DataStreams,0)-1):OFFSET(HOMECELL,MATCH(MIN(INDEX(Last_Data_Point,MATCH($A66,DataStreams,0)),INDEX(Last_Data_Point,MATCH(AA$6,DataStreams,0)),$B$4),DateRange,0)-1,MATCH(INDEX(Returns!$100:$100,MATCH($A66,DataStreams,0)),DataStreams,0)-1)),
OFFSET(HOMECELL,MATCH(MAX(INDEX(First_Data_Point,MATCH($A66,DataStreams,0)),INDEX(First_Data_Point,MATCH(AA$6,DataStreams,0)),$B$3),DateRange,0)-1,MATCH(AA$6,DataStreams,0)-1):OFFSET(HOMECELL,MATCH(MIN(INDEX(Last_Data_Point,MATCH($A66,DataStreams,0)),INDEX(Last_Data_Point,MATCH(AA$6,DataStreams,0)),$B$4),DateRange,0)-1,MATCH(AA$6,DataStreams,0)-1) -
(INDEX(Returns!$102:$102,MATCH(AA$6,DataStreams,0))*
OFFSET(HOMECELL,MATCH(MAX(INDEX(First_Data_Point,MATCH($A66,DataStreams,0)),INDEX(First_Data_Point,MATCH(AA$6,DataStreams,0)),$B$3),DateRange,0)-1,MATCH(INDEX(Returns!$100:$100,MATCH(AA$6,DataStreams,0)),DataStreams,0)-1):OFFSET(HOMECELL,MATCH(MIN(INDEX(Last_Data_Point,MATCH($A66,DataStreams,0)),INDEX(Last_Data_Point,MATCH(AA$6,DataStreams,0)),$B$4),DateRange,0)-1,MATCH(INDEX(Returns!$100:$100,MATCH(AA$6,DataStreams,0)),DataStreams,0)-1))),"")</f>
        <v>5.679871535941208E-6</v>
      </c>
      <c r="AB66" s="233" cm="1">
        <f t="array" aca="1" ref="AB66" ca="1">_xlfn.IFNA(_xlfn.COVARIANCE.S(
OFFSET(HOMECELL,MATCH(MAX(INDEX(First_Data_Point,MATCH($A66,DataStreams,0)),INDEX(First_Data_Point,MATCH(AB$6,DataStreams,0)),$B$3),DateRange,0)-1,MATCH($A66,DataStreams,0)-1):OFFSET(HOMECELL,MATCH(MIN(INDEX(Last_Data_Point,MATCH($A66,DataStreams,0)),INDEX(Last_Data_Point,MATCH(AB$6,DataStreams,0)),$B$4),DateRange,0)-1,MATCH($A66,DataStreams,0)-1) -
(INDEX(Returns!$102:$102,MATCH($A66,DataStreams,0))*
OFFSET(HOMECELL,MATCH(MAX(INDEX(First_Data_Point,MATCH($A66,DataStreams,0)),INDEX(First_Data_Point,MATCH(AB$6,DataStreams,0)),$B$3),DateRange,0)-1,MATCH(INDEX(Returns!$100:$100,MATCH($A66,DataStreams,0)),DataStreams,0)-1):OFFSET(HOMECELL,MATCH(MIN(INDEX(Last_Data_Point,MATCH($A66,DataStreams,0)),INDEX(Last_Data_Point,MATCH(AB$6,DataStreams,0)),$B$4),DateRange,0)-1,MATCH(INDEX(Returns!$100:$100,MATCH($A66,DataStreams,0)),DataStreams,0)-1)),
OFFSET(HOMECELL,MATCH(MAX(INDEX(First_Data_Point,MATCH($A66,DataStreams,0)),INDEX(First_Data_Point,MATCH(AB$6,DataStreams,0)),$B$3),DateRange,0)-1,MATCH(AB$6,DataStreams,0)-1):OFFSET(HOMECELL,MATCH(MIN(INDEX(Last_Data_Point,MATCH($A66,DataStreams,0)),INDEX(Last_Data_Point,MATCH(AB$6,DataStreams,0)),$B$4),DateRange,0)-1,MATCH(AB$6,DataStreams,0)-1) -
(INDEX(Returns!$102:$102,MATCH(AB$6,DataStreams,0))*
OFFSET(HOMECELL,MATCH(MAX(INDEX(First_Data_Point,MATCH($A66,DataStreams,0)),INDEX(First_Data_Point,MATCH(AB$6,DataStreams,0)),$B$3),DateRange,0)-1,MATCH(INDEX(Returns!$100:$100,MATCH(AB$6,DataStreams,0)),DataStreams,0)-1):OFFSET(HOMECELL,MATCH(MIN(INDEX(Last_Data_Point,MATCH($A66,DataStreams,0)),INDEX(Last_Data_Point,MATCH(AB$6,DataStreams,0)),$B$4),DateRange,0)-1,MATCH(INDEX(Returns!$100:$100,MATCH(AB$6,DataStreams,0)),DataStreams,0)-1))),"")</f>
        <v>3.6877193101335617E-6</v>
      </c>
      <c r="AC66" s="233" cm="1">
        <f t="array" aca="1" ref="AC66" ca="1">_xlfn.IFNA(_xlfn.COVARIANCE.S(
OFFSET(HOMECELL,MATCH(MAX(INDEX(First_Data_Point,MATCH($A66,DataStreams,0)),INDEX(First_Data_Point,MATCH(AC$6,DataStreams,0)),$B$3),DateRange,0)-1,MATCH($A66,DataStreams,0)-1):OFFSET(HOMECELL,MATCH(MIN(INDEX(Last_Data_Point,MATCH($A66,DataStreams,0)),INDEX(Last_Data_Point,MATCH(AC$6,DataStreams,0)),$B$4),DateRange,0)-1,MATCH($A66,DataStreams,0)-1) -
(INDEX(Returns!$102:$102,MATCH($A66,DataStreams,0))*
OFFSET(HOMECELL,MATCH(MAX(INDEX(First_Data_Point,MATCH($A66,DataStreams,0)),INDEX(First_Data_Point,MATCH(AC$6,DataStreams,0)),$B$3),DateRange,0)-1,MATCH(INDEX(Returns!$100:$100,MATCH($A66,DataStreams,0)),DataStreams,0)-1):OFFSET(HOMECELL,MATCH(MIN(INDEX(Last_Data_Point,MATCH($A66,DataStreams,0)),INDEX(Last_Data_Point,MATCH(AC$6,DataStreams,0)),$B$4),DateRange,0)-1,MATCH(INDEX(Returns!$100:$100,MATCH($A66,DataStreams,0)),DataStreams,0)-1)),
OFFSET(HOMECELL,MATCH(MAX(INDEX(First_Data_Point,MATCH($A66,DataStreams,0)),INDEX(First_Data_Point,MATCH(AC$6,DataStreams,0)),$B$3),DateRange,0)-1,MATCH(AC$6,DataStreams,0)-1):OFFSET(HOMECELL,MATCH(MIN(INDEX(Last_Data_Point,MATCH($A66,DataStreams,0)),INDEX(Last_Data_Point,MATCH(AC$6,DataStreams,0)),$B$4),DateRange,0)-1,MATCH(AC$6,DataStreams,0)-1) -
(INDEX(Returns!$102:$102,MATCH(AC$6,DataStreams,0))*
OFFSET(HOMECELL,MATCH(MAX(INDEX(First_Data_Point,MATCH($A66,DataStreams,0)),INDEX(First_Data_Point,MATCH(AC$6,DataStreams,0)),$B$3),DateRange,0)-1,MATCH(INDEX(Returns!$100:$100,MATCH(AC$6,DataStreams,0)),DataStreams,0)-1):OFFSET(HOMECELL,MATCH(MIN(INDEX(Last_Data_Point,MATCH($A66,DataStreams,0)),INDEX(Last_Data_Point,MATCH(AC$6,DataStreams,0)),$B$4),DateRange,0)-1,MATCH(INDEX(Returns!$100:$100,MATCH(AC$6,DataStreams,0)),DataStreams,0)-1))),"")</f>
        <v>-2.224901951800699E-6</v>
      </c>
      <c r="AD66" s="233" cm="1">
        <f t="array" aca="1" ref="AD66" ca="1">_xlfn.IFNA(_xlfn.COVARIANCE.S(
OFFSET(HOMECELL,MATCH(MAX(INDEX(First_Data_Point,MATCH($A66,DataStreams,0)),INDEX(First_Data_Point,MATCH(AD$6,DataStreams,0)),$B$3),DateRange,0)-1,MATCH($A66,DataStreams,0)-1):OFFSET(HOMECELL,MATCH(MIN(INDEX(Last_Data_Point,MATCH($A66,DataStreams,0)),INDEX(Last_Data_Point,MATCH(AD$6,DataStreams,0)),$B$4),DateRange,0)-1,MATCH($A66,DataStreams,0)-1) -
(INDEX(Returns!$102:$102,MATCH($A66,DataStreams,0))*
OFFSET(HOMECELL,MATCH(MAX(INDEX(First_Data_Point,MATCH($A66,DataStreams,0)),INDEX(First_Data_Point,MATCH(AD$6,DataStreams,0)),$B$3),DateRange,0)-1,MATCH(INDEX(Returns!$100:$100,MATCH($A66,DataStreams,0)),DataStreams,0)-1):OFFSET(HOMECELL,MATCH(MIN(INDEX(Last_Data_Point,MATCH($A66,DataStreams,0)),INDEX(Last_Data_Point,MATCH(AD$6,DataStreams,0)),$B$4),DateRange,0)-1,MATCH(INDEX(Returns!$100:$100,MATCH($A66,DataStreams,0)),DataStreams,0)-1)),
OFFSET(HOMECELL,MATCH(MAX(INDEX(First_Data_Point,MATCH($A66,DataStreams,0)),INDEX(First_Data_Point,MATCH(AD$6,DataStreams,0)),$B$3),DateRange,0)-1,MATCH(AD$6,DataStreams,0)-1):OFFSET(HOMECELL,MATCH(MIN(INDEX(Last_Data_Point,MATCH($A66,DataStreams,0)),INDEX(Last_Data_Point,MATCH(AD$6,DataStreams,0)),$B$4),DateRange,0)-1,MATCH(AD$6,DataStreams,0)-1) -
(INDEX(Returns!$102:$102,MATCH(AD$6,DataStreams,0))*
OFFSET(HOMECELL,MATCH(MAX(INDEX(First_Data_Point,MATCH($A66,DataStreams,0)),INDEX(First_Data_Point,MATCH(AD$6,DataStreams,0)),$B$3),DateRange,0)-1,MATCH(INDEX(Returns!$100:$100,MATCH(AD$6,DataStreams,0)),DataStreams,0)-1):OFFSET(HOMECELL,MATCH(MIN(INDEX(Last_Data_Point,MATCH($A66,DataStreams,0)),INDEX(Last_Data_Point,MATCH(AD$6,DataStreams,0)),$B$4),DateRange,0)-1,MATCH(INDEX(Returns!$100:$100,MATCH(AD$6,DataStreams,0)),DataStreams,0)-1))),"")</f>
        <v>-3.7372894774735541E-5</v>
      </c>
      <c r="AE66" s="233" cm="1">
        <f t="array" aca="1" ref="AE66" ca="1">_xlfn.IFNA(_xlfn.COVARIANCE.S(
OFFSET(HOMECELL,MATCH(MAX(INDEX(First_Data_Point,MATCH($A66,DataStreams,0)),INDEX(First_Data_Point,MATCH(AE$6,DataStreams,0)),$B$3),DateRange,0)-1,MATCH($A66,DataStreams,0)-1):OFFSET(HOMECELL,MATCH(MIN(INDEX(Last_Data_Point,MATCH($A66,DataStreams,0)),INDEX(Last_Data_Point,MATCH(AE$6,DataStreams,0)),$B$4),DateRange,0)-1,MATCH($A66,DataStreams,0)-1) -
(INDEX(Returns!$102:$102,MATCH($A66,DataStreams,0))*
OFFSET(HOMECELL,MATCH(MAX(INDEX(First_Data_Point,MATCH($A66,DataStreams,0)),INDEX(First_Data_Point,MATCH(AE$6,DataStreams,0)),$B$3),DateRange,0)-1,MATCH(INDEX(Returns!$100:$100,MATCH($A66,DataStreams,0)),DataStreams,0)-1):OFFSET(HOMECELL,MATCH(MIN(INDEX(Last_Data_Point,MATCH($A66,DataStreams,0)),INDEX(Last_Data_Point,MATCH(AE$6,DataStreams,0)),$B$4),DateRange,0)-1,MATCH(INDEX(Returns!$100:$100,MATCH($A66,DataStreams,0)),DataStreams,0)-1)),
OFFSET(HOMECELL,MATCH(MAX(INDEX(First_Data_Point,MATCH($A66,DataStreams,0)),INDEX(First_Data_Point,MATCH(AE$6,DataStreams,0)),$B$3),DateRange,0)-1,MATCH(AE$6,DataStreams,0)-1):OFFSET(HOMECELL,MATCH(MIN(INDEX(Last_Data_Point,MATCH($A66,DataStreams,0)),INDEX(Last_Data_Point,MATCH(AE$6,DataStreams,0)),$B$4),DateRange,0)-1,MATCH(AE$6,DataStreams,0)-1) -
(INDEX(Returns!$102:$102,MATCH(AE$6,DataStreams,0))*
OFFSET(HOMECELL,MATCH(MAX(INDEX(First_Data_Point,MATCH($A66,DataStreams,0)),INDEX(First_Data_Point,MATCH(AE$6,DataStreams,0)),$B$3),DateRange,0)-1,MATCH(INDEX(Returns!$100:$100,MATCH(AE$6,DataStreams,0)),DataStreams,0)-1):OFFSET(HOMECELL,MATCH(MIN(INDEX(Last_Data_Point,MATCH($A66,DataStreams,0)),INDEX(Last_Data_Point,MATCH(AE$6,DataStreams,0)),$B$4),DateRange,0)-1,MATCH(INDEX(Returns!$100:$100,MATCH(AE$6,DataStreams,0)),DataStreams,0)-1))),"")</f>
        <v>-1.1625614980322447E-5</v>
      </c>
      <c r="AF66" s="233" cm="1">
        <f t="array" aca="1" ref="AF66" ca="1">_xlfn.IFNA(_xlfn.COVARIANCE.S(
OFFSET(HOMECELL,MATCH(MAX(INDEX(First_Data_Point,MATCH($A66,DataStreams,0)),INDEX(First_Data_Point,MATCH(AF$6,DataStreams,0)),$B$3),DateRange,0)-1,MATCH($A66,DataStreams,0)-1):OFFSET(HOMECELL,MATCH(MIN(INDEX(Last_Data_Point,MATCH($A66,DataStreams,0)),INDEX(Last_Data_Point,MATCH(AF$6,DataStreams,0)),$B$4),DateRange,0)-1,MATCH($A66,DataStreams,0)-1) -
(INDEX(Returns!$102:$102,MATCH($A66,DataStreams,0))*
OFFSET(HOMECELL,MATCH(MAX(INDEX(First_Data_Point,MATCH($A66,DataStreams,0)),INDEX(First_Data_Point,MATCH(AF$6,DataStreams,0)),$B$3),DateRange,0)-1,MATCH(INDEX(Returns!$100:$100,MATCH($A66,DataStreams,0)),DataStreams,0)-1):OFFSET(HOMECELL,MATCH(MIN(INDEX(Last_Data_Point,MATCH($A66,DataStreams,0)),INDEX(Last_Data_Point,MATCH(AF$6,DataStreams,0)),$B$4),DateRange,0)-1,MATCH(INDEX(Returns!$100:$100,MATCH($A66,DataStreams,0)),DataStreams,0)-1)),
OFFSET(HOMECELL,MATCH(MAX(INDEX(First_Data_Point,MATCH($A66,DataStreams,0)),INDEX(First_Data_Point,MATCH(AF$6,DataStreams,0)),$B$3),DateRange,0)-1,MATCH(AF$6,DataStreams,0)-1):OFFSET(HOMECELL,MATCH(MIN(INDEX(Last_Data_Point,MATCH($A66,DataStreams,0)),INDEX(Last_Data_Point,MATCH(AF$6,DataStreams,0)),$B$4),DateRange,0)-1,MATCH(AF$6,DataStreams,0)-1) -
(INDEX(Returns!$102:$102,MATCH(AF$6,DataStreams,0))*
OFFSET(HOMECELL,MATCH(MAX(INDEX(First_Data_Point,MATCH($A66,DataStreams,0)),INDEX(First_Data_Point,MATCH(AF$6,DataStreams,0)),$B$3),DateRange,0)-1,MATCH(INDEX(Returns!$100:$100,MATCH(AF$6,DataStreams,0)),DataStreams,0)-1):OFFSET(HOMECELL,MATCH(MIN(INDEX(Last_Data_Point,MATCH($A66,DataStreams,0)),INDEX(Last_Data_Point,MATCH(AF$6,DataStreams,0)),$B$4),DateRange,0)-1,MATCH(INDEX(Returns!$100:$100,MATCH(AF$6,DataStreams,0)),DataStreams,0)-1))),"")</f>
        <v>-1.5011949267433404E-6</v>
      </c>
      <c r="AG66" s="233" cm="1">
        <f t="array" aca="1" ref="AG66" ca="1">_xlfn.IFNA(_xlfn.COVARIANCE.S(
OFFSET(HOMECELL,MATCH(MAX(INDEX(First_Data_Point,MATCH($A66,DataStreams,0)),INDEX(First_Data_Point,MATCH(AG$6,DataStreams,0)),$B$3),DateRange,0)-1,MATCH($A66,DataStreams,0)-1):OFFSET(HOMECELL,MATCH(MIN(INDEX(Last_Data_Point,MATCH($A66,DataStreams,0)),INDEX(Last_Data_Point,MATCH(AG$6,DataStreams,0)),$B$4),DateRange,0)-1,MATCH($A66,DataStreams,0)-1) -
(INDEX(Returns!$102:$102,MATCH($A66,DataStreams,0))*
OFFSET(HOMECELL,MATCH(MAX(INDEX(First_Data_Point,MATCH($A66,DataStreams,0)),INDEX(First_Data_Point,MATCH(AG$6,DataStreams,0)),$B$3),DateRange,0)-1,MATCH(INDEX(Returns!$100:$100,MATCH($A66,DataStreams,0)),DataStreams,0)-1):OFFSET(HOMECELL,MATCH(MIN(INDEX(Last_Data_Point,MATCH($A66,DataStreams,0)),INDEX(Last_Data_Point,MATCH(AG$6,DataStreams,0)),$B$4),DateRange,0)-1,MATCH(INDEX(Returns!$100:$100,MATCH($A66,DataStreams,0)),DataStreams,0)-1)),
OFFSET(HOMECELL,MATCH(MAX(INDEX(First_Data_Point,MATCH($A66,DataStreams,0)),INDEX(First_Data_Point,MATCH(AG$6,DataStreams,0)),$B$3),DateRange,0)-1,MATCH(AG$6,DataStreams,0)-1):OFFSET(HOMECELL,MATCH(MIN(INDEX(Last_Data_Point,MATCH($A66,DataStreams,0)),INDEX(Last_Data_Point,MATCH(AG$6,DataStreams,0)),$B$4),DateRange,0)-1,MATCH(AG$6,DataStreams,0)-1) -
(INDEX(Returns!$102:$102,MATCH(AG$6,DataStreams,0))*
OFFSET(HOMECELL,MATCH(MAX(INDEX(First_Data_Point,MATCH($A66,DataStreams,0)),INDEX(First_Data_Point,MATCH(AG$6,DataStreams,0)),$B$3),DateRange,0)-1,MATCH(INDEX(Returns!$100:$100,MATCH(AG$6,DataStreams,0)),DataStreams,0)-1):OFFSET(HOMECELL,MATCH(MIN(INDEX(Last_Data_Point,MATCH($A66,DataStreams,0)),INDEX(Last_Data_Point,MATCH(AG$6,DataStreams,0)),$B$4),DateRange,0)-1,MATCH(INDEX(Returns!$100:$100,MATCH(AG$6,DataStreams,0)),DataStreams,0)-1))),"")</f>
        <v>-1.5345530479718959E-5</v>
      </c>
      <c r="AH66" s="233" cm="1">
        <f t="array" aca="1" ref="AH66" ca="1">_xlfn.IFNA(_xlfn.COVARIANCE.S(
OFFSET(HOMECELL,MATCH(MAX(INDEX(First_Data_Point,MATCH($A66,DataStreams,0)),INDEX(First_Data_Point,MATCH(AH$6,DataStreams,0)),$B$3),DateRange,0)-1,MATCH($A66,DataStreams,0)-1):OFFSET(HOMECELL,MATCH(MIN(INDEX(Last_Data_Point,MATCH($A66,DataStreams,0)),INDEX(Last_Data_Point,MATCH(AH$6,DataStreams,0)),$B$4),DateRange,0)-1,MATCH($A66,DataStreams,0)-1) -
(INDEX(Returns!$102:$102,MATCH($A66,DataStreams,0))*
OFFSET(HOMECELL,MATCH(MAX(INDEX(First_Data_Point,MATCH($A66,DataStreams,0)),INDEX(First_Data_Point,MATCH(AH$6,DataStreams,0)),$B$3),DateRange,0)-1,MATCH(INDEX(Returns!$100:$100,MATCH($A66,DataStreams,0)),DataStreams,0)-1):OFFSET(HOMECELL,MATCH(MIN(INDEX(Last_Data_Point,MATCH($A66,DataStreams,0)),INDEX(Last_Data_Point,MATCH(AH$6,DataStreams,0)),$B$4),DateRange,0)-1,MATCH(INDEX(Returns!$100:$100,MATCH($A66,DataStreams,0)),DataStreams,0)-1)),
OFFSET(HOMECELL,MATCH(MAX(INDEX(First_Data_Point,MATCH($A66,DataStreams,0)),INDEX(First_Data_Point,MATCH(AH$6,DataStreams,0)),$B$3),DateRange,0)-1,MATCH(AH$6,DataStreams,0)-1):OFFSET(HOMECELL,MATCH(MIN(INDEX(Last_Data_Point,MATCH($A66,DataStreams,0)),INDEX(Last_Data_Point,MATCH(AH$6,DataStreams,0)),$B$4),DateRange,0)-1,MATCH(AH$6,DataStreams,0)-1) -
(INDEX(Returns!$102:$102,MATCH(AH$6,DataStreams,0))*
OFFSET(HOMECELL,MATCH(MAX(INDEX(First_Data_Point,MATCH($A66,DataStreams,0)),INDEX(First_Data_Point,MATCH(AH$6,DataStreams,0)),$B$3),DateRange,0)-1,MATCH(INDEX(Returns!$100:$100,MATCH(AH$6,DataStreams,0)),DataStreams,0)-1):OFFSET(HOMECELL,MATCH(MIN(INDEX(Last_Data_Point,MATCH($A66,DataStreams,0)),INDEX(Last_Data_Point,MATCH(AH$6,DataStreams,0)),$B$4),DateRange,0)-1,MATCH(INDEX(Returns!$100:$100,MATCH(AH$6,DataStreams,0)),DataStreams,0)-1))),"")</f>
        <v>-1.4886120849962541E-5</v>
      </c>
      <c r="AI66" s="233" cm="1">
        <f t="array" aca="1" ref="AI66" ca="1">_xlfn.IFNA(_xlfn.COVARIANCE.S(
OFFSET(HOMECELL,MATCH(MAX(INDEX(First_Data_Point,MATCH($A66,DataStreams,0)),INDEX(First_Data_Point,MATCH(AI$6,DataStreams,0)),$B$3),DateRange,0)-1,MATCH($A66,DataStreams,0)-1):OFFSET(HOMECELL,MATCH(MIN(INDEX(Last_Data_Point,MATCH($A66,DataStreams,0)),INDEX(Last_Data_Point,MATCH(AI$6,DataStreams,0)),$B$4),DateRange,0)-1,MATCH($A66,DataStreams,0)-1) -
(INDEX(Returns!$102:$102,MATCH($A66,DataStreams,0))*
OFFSET(HOMECELL,MATCH(MAX(INDEX(First_Data_Point,MATCH($A66,DataStreams,0)),INDEX(First_Data_Point,MATCH(AI$6,DataStreams,0)),$B$3),DateRange,0)-1,MATCH(INDEX(Returns!$100:$100,MATCH($A66,DataStreams,0)),DataStreams,0)-1):OFFSET(HOMECELL,MATCH(MIN(INDEX(Last_Data_Point,MATCH($A66,DataStreams,0)),INDEX(Last_Data_Point,MATCH(AI$6,DataStreams,0)),$B$4),DateRange,0)-1,MATCH(INDEX(Returns!$100:$100,MATCH($A66,DataStreams,0)),DataStreams,0)-1)),
OFFSET(HOMECELL,MATCH(MAX(INDEX(First_Data_Point,MATCH($A66,DataStreams,0)),INDEX(First_Data_Point,MATCH(AI$6,DataStreams,0)),$B$3),DateRange,0)-1,MATCH(AI$6,DataStreams,0)-1):OFFSET(HOMECELL,MATCH(MIN(INDEX(Last_Data_Point,MATCH($A66,DataStreams,0)),INDEX(Last_Data_Point,MATCH(AI$6,DataStreams,0)),$B$4),DateRange,0)-1,MATCH(AI$6,DataStreams,0)-1) -
(INDEX(Returns!$102:$102,MATCH(AI$6,DataStreams,0))*
OFFSET(HOMECELL,MATCH(MAX(INDEX(First_Data_Point,MATCH($A66,DataStreams,0)),INDEX(First_Data_Point,MATCH(AI$6,DataStreams,0)),$B$3),DateRange,0)-1,MATCH(INDEX(Returns!$100:$100,MATCH(AI$6,DataStreams,0)),DataStreams,0)-1):OFFSET(HOMECELL,MATCH(MIN(INDEX(Last_Data_Point,MATCH($A66,DataStreams,0)),INDEX(Last_Data_Point,MATCH(AI$6,DataStreams,0)),$B$4),DateRange,0)-1,MATCH(INDEX(Returns!$100:$100,MATCH(AI$6,DataStreams,0)),DataStreams,0)-1))),"")</f>
        <v>-8.9061615778840413E-7</v>
      </c>
      <c r="AJ66" s="233" cm="1">
        <f t="array" aca="1" ref="AJ66" ca="1">_xlfn.IFNA(_xlfn.COVARIANCE.S(
OFFSET(HOMECELL,MATCH(MAX(INDEX(First_Data_Point,MATCH($A66,DataStreams,0)),INDEX(First_Data_Point,MATCH(AJ$6,DataStreams,0)),$B$3),DateRange,0)-1,MATCH($A66,DataStreams,0)-1):OFFSET(HOMECELL,MATCH(MIN(INDEX(Last_Data_Point,MATCH($A66,DataStreams,0)),INDEX(Last_Data_Point,MATCH(AJ$6,DataStreams,0)),$B$4),DateRange,0)-1,MATCH($A66,DataStreams,0)-1) -
(INDEX(Returns!$102:$102,MATCH($A66,DataStreams,0))*
OFFSET(HOMECELL,MATCH(MAX(INDEX(First_Data_Point,MATCH($A66,DataStreams,0)),INDEX(First_Data_Point,MATCH(AJ$6,DataStreams,0)),$B$3),DateRange,0)-1,MATCH(INDEX(Returns!$100:$100,MATCH($A66,DataStreams,0)),DataStreams,0)-1):OFFSET(HOMECELL,MATCH(MIN(INDEX(Last_Data_Point,MATCH($A66,DataStreams,0)),INDEX(Last_Data_Point,MATCH(AJ$6,DataStreams,0)),$B$4),DateRange,0)-1,MATCH(INDEX(Returns!$100:$100,MATCH($A66,DataStreams,0)),DataStreams,0)-1)),
OFFSET(HOMECELL,MATCH(MAX(INDEX(First_Data_Point,MATCH($A66,DataStreams,0)),INDEX(First_Data_Point,MATCH(AJ$6,DataStreams,0)),$B$3),DateRange,0)-1,MATCH(AJ$6,DataStreams,0)-1):OFFSET(HOMECELL,MATCH(MIN(INDEX(Last_Data_Point,MATCH($A66,DataStreams,0)),INDEX(Last_Data_Point,MATCH(AJ$6,DataStreams,0)),$B$4),DateRange,0)-1,MATCH(AJ$6,DataStreams,0)-1) -
(INDEX(Returns!$102:$102,MATCH(AJ$6,DataStreams,0))*
OFFSET(HOMECELL,MATCH(MAX(INDEX(First_Data_Point,MATCH($A66,DataStreams,0)),INDEX(First_Data_Point,MATCH(AJ$6,DataStreams,0)),$B$3),DateRange,0)-1,MATCH(INDEX(Returns!$100:$100,MATCH(AJ$6,DataStreams,0)),DataStreams,0)-1):OFFSET(HOMECELL,MATCH(MIN(INDEX(Last_Data_Point,MATCH($A66,DataStreams,0)),INDEX(Last_Data_Point,MATCH(AJ$6,DataStreams,0)),$B$4),DateRange,0)-1,MATCH(INDEX(Returns!$100:$100,MATCH(AJ$6,DataStreams,0)),DataStreams,0)-1))),"")</f>
        <v>2.4145126416865566E-6</v>
      </c>
      <c r="AK66" s="233" cm="1">
        <f t="array" aca="1" ref="AK66" ca="1">_xlfn.IFNA(_xlfn.COVARIANCE.S(
OFFSET(HOMECELL,MATCH(MAX(INDEX(First_Data_Point,MATCH($A66,DataStreams,0)),INDEX(First_Data_Point,MATCH(AK$6,DataStreams,0)),$B$3),DateRange,0)-1,MATCH($A66,DataStreams,0)-1):OFFSET(HOMECELL,MATCH(MIN(INDEX(Last_Data_Point,MATCH($A66,DataStreams,0)),INDEX(Last_Data_Point,MATCH(AK$6,DataStreams,0)),$B$4),DateRange,0)-1,MATCH($A66,DataStreams,0)-1) -
(INDEX(Returns!$102:$102,MATCH($A66,DataStreams,0))*
OFFSET(HOMECELL,MATCH(MAX(INDEX(First_Data_Point,MATCH($A66,DataStreams,0)),INDEX(First_Data_Point,MATCH(AK$6,DataStreams,0)),$B$3),DateRange,0)-1,MATCH(INDEX(Returns!$100:$100,MATCH($A66,DataStreams,0)),DataStreams,0)-1):OFFSET(HOMECELL,MATCH(MIN(INDEX(Last_Data_Point,MATCH($A66,DataStreams,0)),INDEX(Last_Data_Point,MATCH(AK$6,DataStreams,0)),$B$4),DateRange,0)-1,MATCH(INDEX(Returns!$100:$100,MATCH($A66,DataStreams,0)),DataStreams,0)-1)),
OFFSET(HOMECELL,MATCH(MAX(INDEX(First_Data_Point,MATCH($A66,DataStreams,0)),INDEX(First_Data_Point,MATCH(AK$6,DataStreams,0)),$B$3),DateRange,0)-1,MATCH(AK$6,DataStreams,0)-1):OFFSET(HOMECELL,MATCH(MIN(INDEX(Last_Data_Point,MATCH($A66,DataStreams,0)),INDEX(Last_Data_Point,MATCH(AK$6,DataStreams,0)),$B$4),DateRange,0)-1,MATCH(AK$6,DataStreams,0)-1) -
(INDEX(Returns!$102:$102,MATCH(AK$6,DataStreams,0))*
OFFSET(HOMECELL,MATCH(MAX(INDEX(First_Data_Point,MATCH($A66,DataStreams,0)),INDEX(First_Data_Point,MATCH(AK$6,DataStreams,0)),$B$3),DateRange,0)-1,MATCH(INDEX(Returns!$100:$100,MATCH(AK$6,DataStreams,0)),DataStreams,0)-1):OFFSET(HOMECELL,MATCH(MIN(INDEX(Last_Data_Point,MATCH($A66,DataStreams,0)),INDEX(Last_Data_Point,MATCH(AK$6,DataStreams,0)),$B$4),DateRange,0)-1,MATCH(INDEX(Returns!$100:$100,MATCH(AK$6,DataStreams,0)),DataStreams,0)-1))),"")</f>
        <v>-5.0385573185461666E-5</v>
      </c>
      <c r="AL66" s="233" cm="1">
        <f t="array" aca="1" ref="AL66" ca="1">_xlfn.IFNA(_xlfn.COVARIANCE.S(
OFFSET(HOMECELL,MATCH(MAX(INDEX(First_Data_Point,MATCH($A66,DataStreams,0)),INDEX(First_Data_Point,MATCH(AL$6,DataStreams,0)),$B$3),DateRange,0)-1,MATCH($A66,DataStreams,0)-1):OFFSET(HOMECELL,MATCH(MIN(INDEX(Last_Data_Point,MATCH($A66,DataStreams,0)),INDEX(Last_Data_Point,MATCH(AL$6,DataStreams,0)),$B$4),DateRange,0)-1,MATCH($A66,DataStreams,0)-1) -
(INDEX(Returns!$102:$102,MATCH($A66,DataStreams,0))*
OFFSET(HOMECELL,MATCH(MAX(INDEX(First_Data_Point,MATCH($A66,DataStreams,0)),INDEX(First_Data_Point,MATCH(AL$6,DataStreams,0)),$B$3),DateRange,0)-1,MATCH(INDEX(Returns!$100:$100,MATCH($A66,DataStreams,0)),DataStreams,0)-1):OFFSET(HOMECELL,MATCH(MIN(INDEX(Last_Data_Point,MATCH($A66,DataStreams,0)),INDEX(Last_Data_Point,MATCH(AL$6,DataStreams,0)),$B$4),DateRange,0)-1,MATCH(INDEX(Returns!$100:$100,MATCH($A66,DataStreams,0)),DataStreams,0)-1)),
OFFSET(HOMECELL,MATCH(MAX(INDEX(First_Data_Point,MATCH($A66,DataStreams,0)),INDEX(First_Data_Point,MATCH(AL$6,DataStreams,0)),$B$3),DateRange,0)-1,MATCH(AL$6,DataStreams,0)-1):OFFSET(HOMECELL,MATCH(MIN(INDEX(Last_Data_Point,MATCH($A66,DataStreams,0)),INDEX(Last_Data_Point,MATCH(AL$6,DataStreams,0)),$B$4),DateRange,0)-1,MATCH(AL$6,DataStreams,0)-1) -
(INDEX(Returns!$102:$102,MATCH(AL$6,DataStreams,0))*
OFFSET(HOMECELL,MATCH(MAX(INDEX(First_Data_Point,MATCH($A66,DataStreams,0)),INDEX(First_Data_Point,MATCH(AL$6,DataStreams,0)),$B$3),DateRange,0)-1,MATCH(INDEX(Returns!$100:$100,MATCH(AL$6,DataStreams,0)),DataStreams,0)-1):OFFSET(HOMECELL,MATCH(MIN(INDEX(Last_Data_Point,MATCH($A66,DataStreams,0)),INDEX(Last_Data_Point,MATCH(AL$6,DataStreams,0)),$B$4),DateRange,0)-1,MATCH(INDEX(Returns!$100:$100,MATCH(AL$6,DataStreams,0)),DataStreams,0)-1))),"")</f>
        <v>8.6438882177585259E-6</v>
      </c>
      <c r="AM66" s="233" cm="1">
        <f t="array" aca="1" ref="AM66" ca="1">_xlfn.IFNA(_xlfn.COVARIANCE.S(
OFFSET(HOMECELL,MATCH(MAX(INDEX(First_Data_Point,MATCH($A66,DataStreams,0)),INDEX(First_Data_Point,MATCH(AM$6,DataStreams,0)),$B$3),DateRange,0)-1,MATCH($A66,DataStreams,0)-1):OFFSET(HOMECELL,MATCH(MIN(INDEX(Last_Data_Point,MATCH($A66,DataStreams,0)),INDEX(Last_Data_Point,MATCH(AM$6,DataStreams,0)),$B$4),DateRange,0)-1,MATCH($A66,DataStreams,0)-1) -
(INDEX(Returns!$102:$102,MATCH($A66,DataStreams,0))*
OFFSET(HOMECELL,MATCH(MAX(INDEX(First_Data_Point,MATCH($A66,DataStreams,0)),INDEX(First_Data_Point,MATCH(AM$6,DataStreams,0)),$B$3),DateRange,0)-1,MATCH(INDEX(Returns!$100:$100,MATCH($A66,DataStreams,0)),DataStreams,0)-1):OFFSET(HOMECELL,MATCH(MIN(INDEX(Last_Data_Point,MATCH($A66,DataStreams,0)),INDEX(Last_Data_Point,MATCH(AM$6,DataStreams,0)),$B$4),DateRange,0)-1,MATCH(INDEX(Returns!$100:$100,MATCH($A66,DataStreams,0)),DataStreams,0)-1)),
OFFSET(HOMECELL,MATCH(MAX(INDEX(First_Data_Point,MATCH($A66,DataStreams,0)),INDEX(First_Data_Point,MATCH(AM$6,DataStreams,0)),$B$3),DateRange,0)-1,MATCH(AM$6,DataStreams,0)-1):OFFSET(HOMECELL,MATCH(MIN(INDEX(Last_Data_Point,MATCH($A66,DataStreams,0)),INDEX(Last_Data_Point,MATCH(AM$6,DataStreams,0)),$B$4),DateRange,0)-1,MATCH(AM$6,DataStreams,0)-1) -
(INDEX(Returns!$102:$102,MATCH(AM$6,DataStreams,0))*
OFFSET(HOMECELL,MATCH(MAX(INDEX(First_Data_Point,MATCH($A66,DataStreams,0)),INDEX(First_Data_Point,MATCH(AM$6,DataStreams,0)),$B$3),DateRange,0)-1,MATCH(INDEX(Returns!$100:$100,MATCH(AM$6,DataStreams,0)),DataStreams,0)-1):OFFSET(HOMECELL,MATCH(MIN(INDEX(Last_Data_Point,MATCH($A66,DataStreams,0)),INDEX(Last_Data_Point,MATCH(AM$6,DataStreams,0)),$B$4),DateRange,0)-1,MATCH(INDEX(Returns!$100:$100,MATCH(AM$6,DataStreams,0)),DataStreams,0)-1))),"")</f>
        <v>-1.3068762040332189E-5</v>
      </c>
      <c r="AN66" s="233" cm="1">
        <f t="array" aca="1" ref="AN66" ca="1">_xlfn.IFNA(_xlfn.COVARIANCE.S(
OFFSET(HOMECELL,MATCH(MAX(INDEX(First_Data_Point,MATCH($A66,DataStreams,0)),INDEX(First_Data_Point,MATCH(AN$6,DataStreams,0)),$B$3),DateRange,0)-1,MATCH($A66,DataStreams,0)-1):OFFSET(HOMECELL,MATCH(MIN(INDEX(Last_Data_Point,MATCH($A66,DataStreams,0)),INDEX(Last_Data_Point,MATCH(AN$6,DataStreams,0)),$B$4),DateRange,0)-1,MATCH($A66,DataStreams,0)-1) -
(INDEX(Returns!$102:$102,MATCH($A66,DataStreams,0))*
OFFSET(HOMECELL,MATCH(MAX(INDEX(First_Data_Point,MATCH($A66,DataStreams,0)),INDEX(First_Data_Point,MATCH(AN$6,DataStreams,0)),$B$3),DateRange,0)-1,MATCH(INDEX(Returns!$100:$100,MATCH($A66,DataStreams,0)),DataStreams,0)-1):OFFSET(HOMECELL,MATCH(MIN(INDEX(Last_Data_Point,MATCH($A66,DataStreams,0)),INDEX(Last_Data_Point,MATCH(AN$6,DataStreams,0)),$B$4),DateRange,0)-1,MATCH(INDEX(Returns!$100:$100,MATCH($A66,DataStreams,0)),DataStreams,0)-1)),
OFFSET(HOMECELL,MATCH(MAX(INDEX(First_Data_Point,MATCH($A66,DataStreams,0)),INDEX(First_Data_Point,MATCH(AN$6,DataStreams,0)),$B$3),DateRange,0)-1,MATCH(AN$6,DataStreams,0)-1):OFFSET(HOMECELL,MATCH(MIN(INDEX(Last_Data_Point,MATCH($A66,DataStreams,0)),INDEX(Last_Data_Point,MATCH(AN$6,DataStreams,0)),$B$4),DateRange,0)-1,MATCH(AN$6,DataStreams,0)-1) -
(INDEX(Returns!$102:$102,MATCH(AN$6,DataStreams,0))*
OFFSET(HOMECELL,MATCH(MAX(INDEX(First_Data_Point,MATCH($A66,DataStreams,0)),INDEX(First_Data_Point,MATCH(AN$6,DataStreams,0)),$B$3),DateRange,0)-1,MATCH(INDEX(Returns!$100:$100,MATCH(AN$6,DataStreams,0)),DataStreams,0)-1):OFFSET(HOMECELL,MATCH(MIN(INDEX(Last_Data_Point,MATCH($A66,DataStreams,0)),INDEX(Last_Data_Point,MATCH(AN$6,DataStreams,0)),$B$4),DateRange,0)-1,MATCH(INDEX(Returns!$100:$100,MATCH(AN$6,DataStreams,0)),DataStreams,0)-1))),"")</f>
        <v>1.0121119734957706E-5</v>
      </c>
      <c r="AO66" s="233" cm="1">
        <f t="array" aca="1" ref="AO66" ca="1">_xlfn.IFNA(_xlfn.COVARIANCE.S(
OFFSET(HOMECELL,MATCH(MAX(INDEX(First_Data_Point,MATCH($A66,DataStreams,0)),INDEX(First_Data_Point,MATCH(AO$6,DataStreams,0)),$B$3),DateRange,0)-1,MATCH($A66,DataStreams,0)-1):OFFSET(HOMECELL,MATCH(MIN(INDEX(Last_Data_Point,MATCH($A66,DataStreams,0)),INDEX(Last_Data_Point,MATCH(AO$6,DataStreams,0)),$B$4),DateRange,0)-1,MATCH($A66,DataStreams,0)-1) -
(INDEX(Returns!$102:$102,MATCH($A66,DataStreams,0))*
OFFSET(HOMECELL,MATCH(MAX(INDEX(First_Data_Point,MATCH($A66,DataStreams,0)),INDEX(First_Data_Point,MATCH(AO$6,DataStreams,0)),$B$3),DateRange,0)-1,MATCH(INDEX(Returns!$100:$100,MATCH($A66,DataStreams,0)),DataStreams,0)-1):OFFSET(HOMECELL,MATCH(MIN(INDEX(Last_Data_Point,MATCH($A66,DataStreams,0)),INDEX(Last_Data_Point,MATCH(AO$6,DataStreams,0)),$B$4),DateRange,0)-1,MATCH(INDEX(Returns!$100:$100,MATCH($A66,DataStreams,0)),DataStreams,0)-1)),
OFFSET(HOMECELL,MATCH(MAX(INDEX(First_Data_Point,MATCH($A66,DataStreams,0)),INDEX(First_Data_Point,MATCH(AO$6,DataStreams,0)),$B$3),DateRange,0)-1,MATCH(AO$6,DataStreams,0)-1):OFFSET(HOMECELL,MATCH(MIN(INDEX(Last_Data_Point,MATCH($A66,DataStreams,0)),INDEX(Last_Data_Point,MATCH(AO$6,DataStreams,0)),$B$4),DateRange,0)-1,MATCH(AO$6,DataStreams,0)-1) -
(INDEX(Returns!$102:$102,MATCH(AO$6,DataStreams,0))*
OFFSET(HOMECELL,MATCH(MAX(INDEX(First_Data_Point,MATCH($A66,DataStreams,0)),INDEX(First_Data_Point,MATCH(AO$6,DataStreams,0)),$B$3),DateRange,0)-1,MATCH(INDEX(Returns!$100:$100,MATCH(AO$6,DataStreams,0)),DataStreams,0)-1):OFFSET(HOMECELL,MATCH(MIN(INDEX(Last_Data_Point,MATCH($A66,DataStreams,0)),INDEX(Last_Data_Point,MATCH(AO$6,DataStreams,0)),$B$4),DateRange,0)-1,MATCH(INDEX(Returns!$100:$100,MATCH(AO$6,DataStreams,0)),DataStreams,0)-1))),"")</f>
        <v>-5.2523325372004879E-6</v>
      </c>
      <c r="AP66" s="233" cm="1">
        <f t="array" aca="1" ref="AP66" ca="1">_xlfn.IFNA(_xlfn.COVARIANCE.S(
OFFSET(HOMECELL,MATCH(MAX(INDEX(First_Data_Point,MATCH($A66,DataStreams,0)),INDEX(First_Data_Point,MATCH(AP$6,DataStreams,0)),$B$3),DateRange,0)-1,MATCH($A66,DataStreams,0)-1):OFFSET(HOMECELL,MATCH(MIN(INDEX(Last_Data_Point,MATCH($A66,DataStreams,0)),INDEX(Last_Data_Point,MATCH(AP$6,DataStreams,0)),$B$4),DateRange,0)-1,MATCH($A66,DataStreams,0)-1) -
(INDEX(Returns!$102:$102,MATCH($A66,DataStreams,0))*
OFFSET(HOMECELL,MATCH(MAX(INDEX(First_Data_Point,MATCH($A66,DataStreams,0)),INDEX(First_Data_Point,MATCH(AP$6,DataStreams,0)),$B$3),DateRange,0)-1,MATCH(INDEX(Returns!$100:$100,MATCH($A66,DataStreams,0)),DataStreams,0)-1):OFFSET(HOMECELL,MATCH(MIN(INDEX(Last_Data_Point,MATCH($A66,DataStreams,0)),INDEX(Last_Data_Point,MATCH(AP$6,DataStreams,0)),$B$4),DateRange,0)-1,MATCH(INDEX(Returns!$100:$100,MATCH($A66,DataStreams,0)),DataStreams,0)-1)),
OFFSET(HOMECELL,MATCH(MAX(INDEX(First_Data_Point,MATCH($A66,DataStreams,0)),INDEX(First_Data_Point,MATCH(AP$6,DataStreams,0)),$B$3),DateRange,0)-1,MATCH(AP$6,DataStreams,0)-1):OFFSET(HOMECELL,MATCH(MIN(INDEX(Last_Data_Point,MATCH($A66,DataStreams,0)),INDEX(Last_Data_Point,MATCH(AP$6,DataStreams,0)),$B$4),DateRange,0)-1,MATCH(AP$6,DataStreams,0)-1) -
(INDEX(Returns!$102:$102,MATCH(AP$6,DataStreams,0))*
OFFSET(HOMECELL,MATCH(MAX(INDEX(First_Data_Point,MATCH($A66,DataStreams,0)),INDEX(First_Data_Point,MATCH(AP$6,DataStreams,0)),$B$3),DateRange,0)-1,MATCH(INDEX(Returns!$100:$100,MATCH(AP$6,DataStreams,0)),DataStreams,0)-1):OFFSET(HOMECELL,MATCH(MIN(INDEX(Last_Data_Point,MATCH($A66,DataStreams,0)),INDEX(Last_Data_Point,MATCH(AP$6,DataStreams,0)),$B$4),DateRange,0)-1,MATCH(INDEX(Returns!$100:$100,MATCH(AP$6,DataStreams,0)),DataStreams,0)-1))),"")</f>
        <v>1.1057531499544201E-5</v>
      </c>
      <c r="AQ66" s="233" t="str" cm="1">
        <f t="array" aca="1" ref="AQ66" ca="1">_xlfn.IFNA(_xlfn.COVARIANCE.S(
OFFSET(HOMECELL,MATCH(MAX(INDEX(First_Data_Point,MATCH($A66,DataStreams,0)),INDEX(First_Data_Point,MATCH(AQ$6,DataStreams,0)),$B$3),DateRange,0)-1,MATCH($A66,DataStreams,0)-1):OFFSET(HOMECELL,MATCH(MIN(INDEX(Last_Data_Point,MATCH($A66,DataStreams,0)),INDEX(Last_Data_Point,MATCH(AQ$6,DataStreams,0)),$B$4),DateRange,0)-1,MATCH($A66,DataStreams,0)-1) -
(INDEX(Returns!$102:$102,MATCH($A66,DataStreams,0))*
OFFSET(HOMECELL,MATCH(MAX(INDEX(First_Data_Point,MATCH($A66,DataStreams,0)),INDEX(First_Data_Point,MATCH(AQ$6,DataStreams,0)),$B$3),DateRange,0)-1,MATCH(INDEX(Returns!$100:$100,MATCH($A66,DataStreams,0)),DataStreams,0)-1):OFFSET(HOMECELL,MATCH(MIN(INDEX(Last_Data_Point,MATCH($A66,DataStreams,0)),INDEX(Last_Data_Point,MATCH(AQ$6,DataStreams,0)),$B$4),DateRange,0)-1,MATCH(INDEX(Returns!$100:$100,MATCH($A66,DataStreams,0)),DataStreams,0)-1)),
OFFSET(HOMECELL,MATCH(MAX(INDEX(First_Data_Point,MATCH($A66,DataStreams,0)),INDEX(First_Data_Point,MATCH(AQ$6,DataStreams,0)),$B$3),DateRange,0)-1,MATCH(AQ$6,DataStreams,0)-1):OFFSET(HOMECELL,MATCH(MIN(INDEX(Last_Data_Point,MATCH($A66,DataStreams,0)),INDEX(Last_Data_Point,MATCH(AQ$6,DataStreams,0)),$B$4),DateRange,0)-1,MATCH(AQ$6,DataStreams,0)-1) -
(INDEX(Returns!$102:$102,MATCH(AQ$6,DataStreams,0))*
OFFSET(HOMECELL,MATCH(MAX(INDEX(First_Data_Point,MATCH($A66,DataStreams,0)),INDEX(First_Data_Point,MATCH(AQ$6,DataStreams,0)),$B$3),DateRange,0)-1,MATCH(INDEX(Returns!$100:$100,MATCH(AQ$6,DataStreams,0)),DataStreams,0)-1):OFFSET(HOMECELL,MATCH(MIN(INDEX(Last_Data_Point,MATCH($A66,DataStreams,0)),INDEX(Last_Data_Point,MATCH(AQ$6,DataStreams,0)),$B$4),DateRange,0)-1,MATCH(INDEX(Returns!$100:$100,MATCH(AQ$6,DataStreams,0)),DataStreams,0)-1))),"")</f>
        <v/>
      </c>
      <c r="AR66" s="233" t="str" cm="1">
        <f t="array" aca="1" ref="AR66" ca="1">_xlfn.IFNA(_xlfn.COVARIANCE.S(
OFFSET(HOMECELL,MATCH(MAX(INDEX(First_Data_Point,MATCH($A66,DataStreams,0)),INDEX(First_Data_Point,MATCH(AR$6,DataStreams,0)),$B$3),DateRange,0)-1,MATCH($A66,DataStreams,0)-1):OFFSET(HOMECELL,MATCH(MIN(INDEX(Last_Data_Point,MATCH($A66,DataStreams,0)),INDEX(Last_Data_Point,MATCH(AR$6,DataStreams,0)),$B$4),DateRange,0)-1,MATCH($A66,DataStreams,0)-1) -
(INDEX(Returns!$102:$102,MATCH($A66,DataStreams,0))*
OFFSET(HOMECELL,MATCH(MAX(INDEX(First_Data_Point,MATCH($A66,DataStreams,0)),INDEX(First_Data_Point,MATCH(AR$6,DataStreams,0)),$B$3),DateRange,0)-1,MATCH(INDEX(Returns!$100:$100,MATCH($A66,DataStreams,0)),DataStreams,0)-1):OFFSET(HOMECELL,MATCH(MIN(INDEX(Last_Data_Point,MATCH($A66,DataStreams,0)),INDEX(Last_Data_Point,MATCH(AR$6,DataStreams,0)),$B$4),DateRange,0)-1,MATCH(INDEX(Returns!$100:$100,MATCH($A66,DataStreams,0)),DataStreams,0)-1)),
OFFSET(HOMECELL,MATCH(MAX(INDEX(First_Data_Point,MATCH($A66,DataStreams,0)),INDEX(First_Data_Point,MATCH(AR$6,DataStreams,0)),$B$3),DateRange,0)-1,MATCH(AR$6,DataStreams,0)-1):OFFSET(HOMECELL,MATCH(MIN(INDEX(Last_Data_Point,MATCH($A66,DataStreams,0)),INDEX(Last_Data_Point,MATCH(AR$6,DataStreams,0)),$B$4),DateRange,0)-1,MATCH(AR$6,DataStreams,0)-1) -
(INDEX(Returns!$102:$102,MATCH(AR$6,DataStreams,0))*
OFFSET(HOMECELL,MATCH(MAX(INDEX(First_Data_Point,MATCH($A66,DataStreams,0)),INDEX(First_Data_Point,MATCH(AR$6,DataStreams,0)),$B$3),DateRange,0)-1,MATCH(INDEX(Returns!$100:$100,MATCH(AR$6,DataStreams,0)),DataStreams,0)-1):OFFSET(HOMECELL,MATCH(MIN(INDEX(Last_Data_Point,MATCH($A66,DataStreams,0)),INDEX(Last_Data_Point,MATCH(AR$6,DataStreams,0)),$B$4),DateRange,0)-1,MATCH(INDEX(Returns!$100:$100,MATCH(AR$6,DataStreams,0)),DataStreams,0)-1))),"")</f>
        <v/>
      </c>
      <c r="AS66" s="233" t="str" cm="1">
        <f t="array" aca="1" ref="AS66" ca="1">_xlfn.IFNA(_xlfn.COVARIANCE.S(
OFFSET(HOMECELL,MATCH(MAX(INDEX(First_Data_Point,MATCH($A66,DataStreams,0)),INDEX(First_Data_Point,MATCH(AS$6,DataStreams,0)),$B$3),DateRange,0)-1,MATCH($A66,DataStreams,0)-1):OFFSET(HOMECELL,MATCH(MIN(INDEX(Last_Data_Point,MATCH($A66,DataStreams,0)),INDEX(Last_Data_Point,MATCH(AS$6,DataStreams,0)),$B$4),DateRange,0)-1,MATCH($A66,DataStreams,0)-1) -
(INDEX(Returns!$102:$102,MATCH($A66,DataStreams,0))*
OFFSET(HOMECELL,MATCH(MAX(INDEX(First_Data_Point,MATCH($A66,DataStreams,0)),INDEX(First_Data_Point,MATCH(AS$6,DataStreams,0)),$B$3),DateRange,0)-1,MATCH(INDEX(Returns!$100:$100,MATCH($A66,DataStreams,0)),DataStreams,0)-1):OFFSET(HOMECELL,MATCH(MIN(INDEX(Last_Data_Point,MATCH($A66,DataStreams,0)),INDEX(Last_Data_Point,MATCH(AS$6,DataStreams,0)),$B$4),DateRange,0)-1,MATCH(INDEX(Returns!$100:$100,MATCH($A66,DataStreams,0)),DataStreams,0)-1)),
OFFSET(HOMECELL,MATCH(MAX(INDEX(First_Data_Point,MATCH($A66,DataStreams,0)),INDEX(First_Data_Point,MATCH(AS$6,DataStreams,0)),$B$3),DateRange,0)-1,MATCH(AS$6,DataStreams,0)-1):OFFSET(HOMECELL,MATCH(MIN(INDEX(Last_Data_Point,MATCH($A66,DataStreams,0)),INDEX(Last_Data_Point,MATCH(AS$6,DataStreams,0)),$B$4),DateRange,0)-1,MATCH(AS$6,DataStreams,0)-1) -
(INDEX(Returns!$102:$102,MATCH(AS$6,DataStreams,0))*
OFFSET(HOMECELL,MATCH(MAX(INDEX(First_Data_Point,MATCH($A66,DataStreams,0)),INDEX(First_Data_Point,MATCH(AS$6,DataStreams,0)),$B$3),DateRange,0)-1,MATCH(INDEX(Returns!$100:$100,MATCH(AS$6,DataStreams,0)),DataStreams,0)-1):OFFSET(HOMECELL,MATCH(MIN(INDEX(Last_Data_Point,MATCH($A66,DataStreams,0)),INDEX(Last_Data_Point,MATCH(AS$6,DataStreams,0)),$B$4),DateRange,0)-1,MATCH(INDEX(Returns!$100:$100,MATCH(AS$6,DataStreams,0)),DataStreams,0)-1))),"")</f>
        <v/>
      </c>
      <c r="AT66" s="233" t="str" cm="1">
        <f t="array" aca="1" ref="AT66" ca="1">_xlfn.IFNA(_xlfn.COVARIANCE.S(
OFFSET(HOMECELL,MATCH(MAX(INDEX(First_Data_Point,MATCH($A66,DataStreams,0)),INDEX(First_Data_Point,MATCH(AT$6,DataStreams,0)),$B$3),DateRange,0)-1,MATCH($A66,DataStreams,0)-1):OFFSET(HOMECELL,MATCH(MIN(INDEX(Last_Data_Point,MATCH($A66,DataStreams,0)),INDEX(Last_Data_Point,MATCH(AT$6,DataStreams,0)),$B$4),DateRange,0)-1,MATCH($A66,DataStreams,0)-1) -
(INDEX(Returns!$102:$102,MATCH($A66,DataStreams,0))*
OFFSET(HOMECELL,MATCH(MAX(INDEX(First_Data_Point,MATCH($A66,DataStreams,0)),INDEX(First_Data_Point,MATCH(AT$6,DataStreams,0)),$B$3),DateRange,0)-1,MATCH(INDEX(Returns!$100:$100,MATCH($A66,DataStreams,0)),DataStreams,0)-1):OFFSET(HOMECELL,MATCH(MIN(INDEX(Last_Data_Point,MATCH($A66,DataStreams,0)),INDEX(Last_Data_Point,MATCH(AT$6,DataStreams,0)),$B$4),DateRange,0)-1,MATCH(INDEX(Returns!$100:$100,MATCH($A66,DataStreams,0)),DataStreams,0)-1)),
OFFSET(HOMECELL,MATCH(MAX(INDEX(First_Data_Point,MATCH($A66,DataStreams,0)),INDEX(First_Data_Point,MATCH(AT$6,DataStreams,0)),$B$3),DateRange,0)-1,MATCH(AT$6,DataStreams,0)-1):OFFSET(HOMECELL,MATCH(MIN(INDEX(Last_Data_Point,MATCH($A66,DataStreams,0)),INDEX(Last_Data_Point,MATCH(AT$6,DataStreams,0)),$B$4),DateRange,0)-1,MATCH(AT$6,DataStreams,0)-1) -
(INDEX(Returns!$102:$102,MATCH(AT$6,DataStreams,0))*
OFFSET(HOMECELL,MATCH(MAX(INDEX(First_Data_Point,MATCH($A66,DataStreams,0)),INDEX(First_Data_Point,MATCH(AT$6,DataStreams,0)),$B$3),DateRange,0)-1,MATCH(INDEX(Returns!$100:$100,MATCH(AT$6,DataStreams,0)),DataStreams,0)-1):OFFSET(HOMECELL,MATCH(MIN(INDEX(Last_Data_Point,MATCH($A66,DataStreams,0)),INDEX(Last_Data_Point,MATCH(AT$6,DataStreams,0)),$B$4),DateRange,0)-1,MATCH(INDEX(Returns!$100:$100,MATCH(AT$6,DataStreams,0)),DataStreams,0)-1))),"")</f>
        <v/>
      </c>
      <c r="AU66" s="233" t="str" cm="1">
        <f t="array" aca="1" ref="AU66" ca="1">_xlfn.IFNA(_xlfn.COVARIANCE.S(
OFFSET(HOMECELL,MATCH(MAX(INDEX(First_Data_Point,MATCH($A66,DataStreams,0)),INDEX(First_Data_Point,MATCH(AU$6,DataStreams,0)),$B$3),DateRange,0)-1,MATCH($A66,DataStreams,0)-1):OFFSET(HOMECELL,MATCH(MIN(INDEX(Last_Data_Point,MATCH($A66,DataStreams,0)),INDEX(Last_Data_Point,MATCH(AU$6,DataStreams,0)),$B$4),DateRange,0)-1,MATCH($A66,DataStreams,0)-1) -
(INDEX(Returns!$102:$102,MATCH($A66,DataStreams,0))*
OFFSET(HOMECELL,MATCH(MAX(INDEX(First_Data_Point,MATCH($A66,DataStreams,0)),INDEX(First_Data_Point,MATCH(AU$6,DataStreams,0)),$B$3),DateRange,0)-1,MATCH(INDEX(Returns!$100:$100,MATCH($A66,DataStreams,0)),DataStreams,0)-1):OFFSET(HOMECELL,MATCH(MIN(INDEX(Last_Data_Point,MATCH($A66,DataStreams,0)),INDEX(Last_Data_Point,MATCH(AU$6,DataStreams,0)),$B$4),DateRange,0)-1,MATCH(INDEX(Returns!$100:$100,MATCH($A66,DataStreams,0)),DataStreams,0)-1)),
OFFSET(HOMECELL,MATCH(MAX(INDEX(First_Data_Point,MATCH($A66,DataStreams,0)),INDEX(First_Data_Point,MATCH(AU$6,DataStreams,0)),$B$3),DateRange,0)-1,MATCH(AU$6,DataStreams,0)-1):OFFSET(HOMECELL,MATCH(MIN(INDEX(Last_Data_Point,MATCH($A66,DataStreams,0)),INDEX(Last_Data_Point,MATCH(AU$6,DataStreams,0)),$B$4),DateRange,0)-1,MATCH(AU$6,DataStreams,0)-1) -
(INDEX(Returns!$102:$102,MATCH(AU$6,DataStreams,0))*
OFFSET(HOMECELL,MATCH(MAX(INDEX(First_Data_Point,MATCH($A66,DataStreams,0)),INDEX(First_Data_Point,MATCH(AU$6,DataStreams,0)),$B$3),DateRange,0)-1,MATCH(INDEX(Returns!$100:$100,MATCH(AU$6,DataStreams,0)),DataStreams,0)-1):OFFSET(HOMECELL,MATCH(MIN(INDEX(Last_Data_Point,MATCH($A66,DataStreams,0)),INDEX(Last_Data_Point,MATCH(AU$6,DataStreams,0)),$B$4),DateRange,0)-1,MATCH(INDEX(Returns!$100:$100,MATCH(AU$6,DataStreams,0)),DataStreams,0)-1))),"")</f>
        <v/>
      </c>
      <c r="AV66" s="233" t="str" cm="1">
        <f t="array" aca="1" ref="AV66" ca="1">_xlfn.IFNA(_xlfn.COVARIANCE.S(
OFFSET(HOMECELL,MATCH(MAX(INDEX(First_Data_Point,MATCH($A66,DataStreams,0)),INDEX(First_Data_Point,MATCH(AV$6,DataStreams,0)),$B$3),DateRange,0)-1,MATCH($A66,DataStreams,0)-1):OFFSET(HOMECELL,MATCH(MIN(INDEX(Last_Data_Point,MATCH($A66,DataStreams,0)),INDEX(Last_Data_Point,MATCH(AV$6,DataStreams,0)),$B$4),DateRange,0)-1,MATCH($A66,DataStreams,0)-1) -
(INDEX(Returns!$102:$102,MATCH($A66,DataStreams,0))*
OFFSET(HOMECELL,MATCH(MAX(INDEX(First_Data_Point,MATCH($A66,DataStreams,0)),INDEX(First_Data_Point,MATCH(AV$6,DataStreams,0)),$B$3),DateRange,0)-1,MATCH(INDEX(Returns!$100:$100,MATCH($A66,DataStreams,0)),DataStreams,0)-1):OFFSET(HOMECELL,MATCH(MIN(INDEX(Last_Data_Point,MATCH($A66,DataStreams,0)),INDEX(Last_Data_Point,MATCH(AV$6,DataStreams,0)),$B$4),DateRange,0)-1,MATCH(INDEX(Returns!$100:$100,MATCH($A66,DataStreams,0)),DataStreams,0)-1)),
OFFSET(HOMECELL,MATCH(MAX(INDEX(First_Data_Point,MATCH($A66,DataStreams,0)),INDEX(First_Data_Point,MATCH(AV$6,DataStreams,0)),$B$3),DateRange,0)-1,MATCH(AV$6,DataStreams,0)-1):OFFSET(HOMECELL,MATCH(MIN(INDEX(Last_Data_Point,MATCH($A66,DataStreams,0)),INDEX(Last_Data_Point,MATCH(AV$6,DataStreams,0)),$B$4),DateRange,0)-1,MATCH(AV$6,DataStreams,0)-1) -
(INDEX(Returns!$102:$102,MATCH(AV$6,DataStreams,0))*
OFFSET(HOMECELL,MATCH(MAX(INDEX(First_Data_Point,MATCH($A66,DataStreams,0)),INDEX(First_Data_Point,MATCH(AV$6,DataStreams,0)),$B$3),DateRange,0)-1,MATCH(INDEX(Returns!$100:$100,MATCH(AV$6,DataStreams,0)),DataStreams,0)-1):OFFSET(HOMECELL,MATCH(MIN(INDEX(Last_Data_Point,MATCH($A66,DataStreams,0)),INDEX(Last_Data_Point,MATCH(AV$6,DataStreams,0)),$B$4),DateRange,0)-1,MATCH(INDEX(Returns!$100:$100,MATCH(AV$6,DataStreams,0)),DataStreams,0)-1))),"")</f>
        <v/>
      </c>
      <c r="AW66" s="233" t="str" cm="1">
        <f t="array" aca="1" ref="AW66" ca="1">_xlfn.IFNA(_xlfn.COVARIANCE.S(
OFFSET(HOMECELL,MATCH(MAX(INDEX(First_Data_Point,MATCH($A66,DataStreams,0)),INDEX(First_Data_Point,MATCH(AW$6,DataStreams,0)),$B$3),DateRange,0)-1,MATCH($A66,DataStreams,0)-1):OFFSET(HOMECELL,MATCH(MIN(INDEX(Last_Data_Point,MATCH($A66,DataStreams,0)),INDEX(Last_Data_Point,MATCH(AW$6,DataStreams,0)),$B$4),DateRange,0)-1,MATCH($A66,DataStreams,0)-1) -
(INDEX(Returns!$102:$102,MATCH($A66,DataStreams,0))*
OFFSET(HOMECELL,MATCH(MAX(INDEX(First_Data_Point,MATCH($A66,DataStreams,0)),INDEX(First_Data_Point,MATCH(AW$6,DataStreams,0)),$B$3),DateRange,0)-1,MATCH(INDEX(Returns!$100:$100,MATCH($A66,DataStreams,0)),DataStreams,0)-1):OFFSET(HOMECELL,MATCH(MIN(INDEX(Last_Data_Point,MATCH($A66,DataStreams,0)),INDEX(Last_Data_Point,MATCH(AW$6,DataStreams,0)),$B$4),DateRange,0)-1,MATCH(INDEX(Returns!$100:$100,MATCH($A66,DataStreams,0)),DataStreams,0)-1)),
OFFSET(HOMECELL,MATCH(MAX(INDEX(First_Data_Point,MATCH($A66,DataStreams,0)),INDEX(First_Data_Point,MATCH(AW$6,DataStreams,0)),$B$3),DateRange,0)-1,MATCH(AW$6,DataStreams,0)-1):OFFSET(HOMECELL,MATCH(MIN(INDEX(Last_Data_Point,MATCH($A66,DataStreams,0)),INDEX(Last_Data_Point,MATCH(AW$6,DataStreams,0)),$B$4),DateRange,0)-1,MATCH(AW$6,DataStreams,0)-1) -
(INDEX(Returns!$102:$102,MATCH(AW$6,DataStreams,0))*
OFFSET(HOMECELL,MATCH(MAX(INDEX(First_Data_Point,MATCH($A66,DataStreams,0)),INDEX(First_Data_Point,MATCH(AW$6,DataStreams,0)),$B$3),DateRange,0)-1,MATCH(INDEX(Returns!$100:$100,MATCH(AW$6,DataStreams,0)),DataStreams,0)-1):OFFSET(HOMECELL,MATCH(MIN(INDEX(Last_Data_Point,MATCH($A66,DataStreams,0)),INDEX(Last_Data_Point,MATCH(AW$6,DataStreams,0)),$B$4),DateRange,0)-1,MATCH(INDEX(Returns!$100:$100,MATCH(AW$6,DataStreams,0)),DataStreams,0)-1))),"")</f>
        <v/>
      </c>
      <c r="AX66" s="233" t="str" cm="1">
        <f t="array" aca="1" ref="AX66" ca="1">_xlfn.IFNA(_xlfn.COVARIANCE.S(
OFFSET(HOMECELL,MATCH(MAX(INDEX(First_Data_Point,MATCH($A66,DataStreams,0)),INDEX(First_Data_Point,MATCH(AX$6,DataStreams,0)),$B$3),DateRange,0)-1,MATCH($A66,DataStreams,0)-1):OFFSET(HOMECELL,MATCH(MIN(INDEX(Last_Data_Point,MATCH($A66,DataStreams,0)),INDEX(Last_Data_Point,MATCH(AX$6,DataStreams,0)),$B$4),DateRange,0)-1,MATCH($A66,DataStreams,0)-1) -
(INDEX(Returns!$102:$102,MATCH($A66,DataStreams,0))*
OFFSET(HOMECELL,MATCH(MAX(INDEX(First_Data_Point,MATCH($A66,DataStreams,0)),INDEX(First_Data_Point,MATCH(AX$6,DataStreams,0)),$B$3),DateRange,0)-1,MATCH(INDEX(Returns!$100:$100,MATCH($A66,DataStreams,0)),DataStreams,0)-1):OFFSET(HOMECELL,MATCH(MIN(INDEX(Last_Data_Point,MATCH($A66,DataStreams,0)),INDEX(Last_Data_Point,MATCH(AX$6,DataStreams,0)),$B$4),DateRange,0)-1,MATCH(INDEX(Returns!$100:$100,MATCH($A66,DataStreams,0)),DataStreams,0)-1)),
OFFSET(HOMECELL,MATCH(MAX(INDEX(First_Data_Point,MATCH($A66,DataStreams,0)),INDEX(First_Data_Point,MATCH(AX$6,DataStreams,0)),$B$3),DateRange,0)-1,MATCH(AX$6,DataStreams,0)-1):OFFSET(HOMECELL,MATCH(MIN(INDEX(Last_Data_Point,MATCH($A66,DataStreams,0)),INDEX(Last_Data_Point,MATCH(AX$6,DataStreams,0)),$B$4),DateRange,0)-1,MATCH(AX$6,DataStreams,0)-1) -
(INDEX(Returns!$102:$102,MATCH(AX$6,DataStreams,0))*
OFFSET(HOMECELL,MATCH(MAX(INDEX(First_Data_Point,MATCH($A66,DataStreams,0)),INDEX(First_Data_Point,MATCH(AX$6,DataStreams,0)),$B$3),DateRange,0)-1,MATCH(INDEX(Returns!$100:$100,MATCH(AX$6,DataStreams,0)),DataStreams,0)-1):OFFSET(HOMECELL,MATCH(MIN(INDEX(Last_Data_Point,MATCH($A66,DataStreams,0)),INDEX(Last_Data_Point,MATCH(AX$6,DataStreams,0)),$B$4),DateRange,0)-1,MATCH(INDEX(Returns!$100:$100,MATCH(AX$6,DataStreams,0)),DataStreams,0)-1))),"")</f>
        <v/>
      </c>
      <c r="AY66" s="233" t="str" cm="1">
        <f t="array" aca="1" ref="AY66" ca="1">_xlfn.IFNA(_xlfn.COVARIANCE.S(
OFFSET(HOMECELL,MATCH(MAX(INDEX(First_Data_Point,MATCH($A66,DataStreams,0)),INDEX(First_Data_Point,MATCH(AY$6,DataStreams,0)),$B$3),DateRange,0)-1,MATCH($A66,DataStreams,0)-1):OFFSET(HOMECELL,MATCH(MIN(INDEX(Last_Data_Point,MATCH($A66,DataStreams,0)),INDEX(Last_Data_Point,MATCH(AY$6,DataStreams,0)),$B$4),DateRange,0)-1,MATCH($A66,DataStreams,0)-1) -
(INDEX(Returns!$102:$102,MATCH($A66,DataStreams,0))*
OFFSET(HOMECELL,MATCH(MAX(INDEX(First_Data_Point,MATCH($A66,DataStreams,0)),INDEX(First_Data_Point,MATCH(AY$6,DataStreams,0)),$B$3),DateRange,0)-1,MATCH(INDEX(Returns!$100:$100,MATCH($A66,DataStreams,0)),DataStreams,0)-1):OFFSET(HOMECELL,MATCH(MIN(INDEX(Last_Data_Point,MATCH($A66,DataStreams,0)),INDEX(Last_Data_Point,MATCH(AY$6,DataStreams,0)),$B$4),DateRange,0)-1,MATCH(INDEX(Returns!$100:$100,MATCH($A66,DataStreams,0)),DataStreams,0)-1)),
OFFSET(HOMECELL,MATCH(MAX(INDEX(First_Data_Point,MATCH($A66,DataStreams,0)),INDEX(First_Data_Point,MATCH(AY$6,DataStreams,0)),$B$3),DateRange,0)-1,MATCH(AY$6,DataStreams,0)-1):OFFSET(HOMECELL,MATCH(MIN(INDEX(Last_Data_Point,MATCH($A66,DataStreams,0)),INDEX(Last_Data_Point,MATCH(AY$6,DataStreams,0)),$B$4),DateRange,0)-1,MATCH(AY$6,DataStreams,0)-1) -
(INDEX(Returns!$102:$102,MATCH(AY$6,DataStreams,0))*
OFFSET(HOMECELL,MATCH(MAX(INDEX(First_Data_Point,MATCH($A66,DataStreams,0)),INDEX(First_Data_Point,MATCH(AY$6,DataStreams,0)),$B$3),DateRange,0)-1,MATCH(INDEX(Returns!$100:$100,MATCH(AY$6,DataStreams,0)),DataStreams,0)-1):OFFSET(HOMECELL,MATCH(MIN(INDEX(Last_Data_Point,MATCH($A66,DataStreams,0)),INDEX(Last_Data_Point,MATCH(AY$6,DataStreams,0)),$B$4),DateRange,0)-1,MATCH(INDEX(Returns!$100:$100,MATCH(AY$6,DataStreams,0)),DataStreams,0)-1))),"")</f>
        <v/>
      </c>
      <c r="AZ66" s="233" t="str" cm="1">
        <f t="array" aca="1" ref="AZ66" ca="1">_xlfn.IFNA(_xlfn.COVARIANCE.S(
OFFSET(HOMECELL,MATCH(MAX(INDEX(First_Data_Point,MATCH($A66,DataStreams,0)),INDEX(First_Data_Point,MATCH(AZ$6,DataStreams,0)),$B$3),DateRange,0)-1,MATCH($A66,DataStreams,0)-1):OFFSET(HOMECELL,MATCH(MIN(INDEX(Last_Data_Point,MATCH($A66,DataStreams,0)),INDEX(Last_Data_Point,MATCH(AZ$6,DataStreams,0)),$B$4),DateRange,0)-1,MATCH($A66,DataStreams,0)-1) -
(INDEX(Returns!$102:$102,MATCH($A66,DataStreams,0))*
OFFSET(HOMECELL,MATCH(MAX(INDEX(First_Data_Point,MATCH($A66,DataStreams,0)),INDEX(First_Data_Point,MATCH(AZ$6,DataStreams,0)),$B$3),DateRange,0)-1,MATCH(INDEX(Returns!$100:$100,MATCH($A66,DataStreams,0)),DataStreams,0)-1):OFFSET(HOMECELL,MATCH(MIN(INDEX(Last_Data_Point,MATCH($A66,DataStreams,0)),INDEX(Last_Data_Point,MATCH(AZ$6,DataStreams,0)),$B$4),DateRange,0)-1,MATCH(INDEX(Returns!$100:$100,MATCH($A66,DataStreams,0)),DataStreams,0)-1)),
OFFSET(HOMECELL,MATCH(MAX(INDEX(First_Data_Point,MATCH($A66,DataStreams,0)),INDEX(First_Data_Point,MATCH(AZ$6,DataStreams,0)),$B$3),DateRange,0)-1,MATCH(AZ$6,DataStreams,0)-1):OFFSET(HOMECELL,MATCH(MIN(INDEX(Last_Data_Point,MATCH($A66,DataStreams,0)),INDEX(Last_Data_Point,MATCH(AZ$6,DataStreams,0)),$B$4),DateRange,0)-1,MATCH(AZ$6,DataStreams,0)-1) -
(INDEX(Returns!$102:$102,MATCH(AZ$6,DataStreams,0))*
OFFSET(HOMECELL,MATCH(MAX(INDEX(First_Data_Point,MATCH($A66,DataStreams,0)),INDEX(First_Data_Point,MATCH(AZ$6,DataStreams,0)),$B$3),DateRange,0)-1,MATCH(INDEX(Returns!$100:$100,MATCH(AZ$6,DataStreams,0)),DataStreams,0)-1):OFFSET(HOMECELL,MATCH(MIN(INDEX(Last_Data_Point,MATCH($A66,DataStreams,0)),INDEX(Last_Data_Point,MATCH(AZ$6,DataStreams,0)),$B$4),DateRange,0)-1,MATCH(INDEX(Returns!$100:$100,MATCH(AZ$6,DataStreams,0)),DataStreams,0)-1))),"")</f>
        <v/>
      </c>
      <c r="BA66" s="233" t="str" cm="1">
        <f t="array" aca="1" ref="BA66" ca="1">_xlfn.IFNA(_xlfn.COVARIANCE.S(
OFFSET(HOMECELL,MATCH(MAX(INDEX(First_Data_Point,MATCH($A66,DataStreams,0)),INDEX(First_Data_Point,MATCH(BA$6,DataStreams,0)),$B$3),DateRange,0)-1,MATCH($A66,DataStreams,0)-1):OFFSET(HOMECELL,MATCH(MIN(INDEX(Last_Data_Point,MATCH($A66,DataStreams,0)),INDEX(Last_Data_Point,MATCH(BA$6,DataStreams,0)),$B$4),DateRange,0)-1,MATCH($A66,DataStreams,0)-1) -
(INDEX(Returns!$102:$102,MATCH($A66,DataStreams,0))*
OFFSET(HOMECELL,MATCH(MAX(INDEX(First_Data_Point,MATCH($A66,DataStreams,0)),INDEX(First_Data_Point,MATCH(BA$6,DataStreams,0)),$B$3),DateRange,0)-1,MATCH(INDEX(Returns!$100:$100,MATCH($A66,DataStreams,0)),DataStreams,0)-1):OFFSET(HOMECELL,MATCH(MIN(INDEX(Last_Data_Point,MATCH($A66,DataStreams,0)),INDEX(Last_Data_Point,MATCH(BA$6,DataStreams,0)),$B$4),DateRange,0)-1,MATCH(INDEX(Returns!$100:$100,MATCH($A66,DataStreams,0)),DataStreams,0)-1)),
OFFSET(HOMECELL,MATCH(MAX(INDEX(First_Data_Point,MATCH($A66,DataStreams,0)),INDEX(First_Data_Point,MATCH(BA$6,DataStreams,0)),$B$3),DateRange,0)-1,MATCH(BA$6,DataStreams,0)-1):OFFSET(HOMECELL,MATCH(MIN(INDEX(Last_Data_Point,MATCH($A66,DataStreams,0)),INDEX(Last_Data_Point,MATCH(BA$6,DataStreams,0)),$B$4),DateRange,0)-1,MATCH(BA$6,DataStreams,0)-1) -
(INDEX(Returns!$102:$102,MATCH(BA$6,DataStreams,0))*
OFFSET(HOMECELL,MATCH(MAX(INDEX(First_Data_Point,MATCH($A66,DataStreams,0)),INDEX(First_Data_Point,MATCH(BA$6,DataStreams,0)),$B$3),DateRange,0)-1,MATCH(INDEX(Returns!$100:$100,MATCH(BA$6,DataStreams,0)),DataStreams,0)-1):OFFSET(HOMECELL,MATCH(MIN(INDEX(Last_Data_Point,MATCH($A66,DataStreams,0)),INDEX(Last_Data_Point,MATCH(BA$6,DataStreams,0)),$B$4),DateRange,0)-1,MATCH(INDEX(Returns!$100:$100,MATCH(BA$6,DataStreams,0)),DataStreams,0)-1))),"")</f>
        <v/>
      </c>
      <c r="BB66" s="233" t="str" cm="1">
        <f t="array" aca="1" ref="BB66" ca="1">_xlfn.IFNA(_xlfn.COVARIANCE.S(
OFFSET(HOMECELL,MATCH(MAX(INDEX(First_Data_Point,MATCH($A66,DataStreams,0)),INDEX(First_Data_Point,MATCH(BB$6,DataStreams,0)),$B$3),DateRange,0)-1,MATCH($A66,DataStreams,0)-1):OFFSET(HOMECELL,MATCH(MIN(INDEX(Last_Data_Point,MATCH($A66,DataStreams,0)),INDEX(Last_Data_Point,MATCH(BB$6,DataStreams,0)),$B$4),DateRange,0)-1,MATCH($A66,DataStreams,0)-1) -
(INDEX(Returns!$102:$102,MATCH($A66,DataStreams,0))*
OFFSET(HOMECELL,MATCH(MAX(INDEX(First_Data_Point,MATCH($A66,DataStreams,0)),INDEX(First_Data_Point,MATCH(BB$6,DataStreams,0)),$B$3),DateRange,0)-1,MATCH(INDEX(Returns!$100:$100,MATCH($A66,DataStreams,0)),DataStreams,0)-1):OFFSET(HOMECELL,MATCH(MIN(INDEX(Last_Data_Point,MATCH($A66,DataStreams,0)),INDEX(Last_Data_Point,MATCH(BB$6,DataStreams,0)),$B$4),DateRange,0)-1,MATCH(INDEX(Returns!$100:$100,MATCH($A66,DataStreams,0)),DataStreams,0)-1)),
OFFSET(HOMECELL,MATCH(MAX(INDEX(First_Data_Point,MATCH($A66,DataStreams,0)),INDEX(First_Data_Point,MATCH(BB$6,DataStreams,0)),$B$3),DateRange,0)-1,MATCH(BB$6,DataStreams,0)-1):OFFSET(HOMECELL,MATCH(MIN(INDEX(Last_Data_Point,MATCH($A66,DataStreams,0)),INDEX(Last_Data_Point,MATCH(BB$6,DataStreams,0)),$B$4),DateRange,0)-1,MATCH(BB$6,DataStreams,0)-1) -
(INDEX(Returns!$102:$102,MATCH(BB$6,DataStreams,0))*
OFFSET(HOMECELL,MATCH(MAX(INDEX(First_Data_Point,MATCH($A66,DataStreams,0)),INDEX(First_Data_Point,MATCH(BB$6,DataStreams,0)),$B$3),DateRange,0)-1,MATCH(INDEX(Returns!$100:$100,MATCH(BB$6,DataStreams,0)),DataStreams,0)-1):OFFSET(HOMECELL,MATCH(MIN(INDEX(Last_Data_Point,MATCH($A66,DataStreams,0)),INDEX(Last_Data_Point,MATCH(BB$6,DataStreams,0)),$B$4),DateRange,0)-1,MATCH(INDEX(Returns!$100:$100,MATCH(BB$6,DataStreams,0)),DataStreams,0)-1))),"")</f>
        <v/>
      </c>
      <c r="BC66" s="236"/>
    </row>
    <row r="67" spans="1:55">
      <c r="A67" s="239" t="str">
        <f ca="1"/>
        <v>VTHR</v>
      </c>
      <c r="B67" s="233" cm="1">
        <f t="array" aca="1" ref="B67" ca="1">_xlfn.IFNA(_xlfn.COVARIANCE.S(
OFFSET(HOMECELL,MATCH(MAX(INDEX(First_Data_Point,MATCH($A67,DataStreams,0)),INDEX(First_Data_Point,MATCH(B$6,DataStreams,0)),$B$3),DateRange,0)-1,MATCH($A67,DataStreams,0)-1):OFFSET(HOMECELL,MATCH(MIN(INDEX(Last_Data_Point,MATCH($A67,DataStreams,0)),INDEX(Last_Data_Point,MATCH(B$6,DataStreams,0)),$B$4),DateRange,0)-1,MATCH($A67,DataStreams,0)-1) -
(INDEX(Returns!$102:$102,MATCH($A67,DataStreams,0))*
OFFSET(HOMECELL,MATCH(MAX(INDEX(First_Data_Point,MATCH($A67,DataStreams,0)),INDEX(First_Data_Point,MATCH(B$6,DataStreams,0)),$B$3),DateRange,0)-1,MATCH(INDEX(Returns!$100:$100,MATCH($A67,DataStreams,0)),DataStreams,0)-1):OFFSET(HOMECELL,MATCH(MIN(INDEX(Last_Data_Point,MATCH($A67,DataStreams,0)),INDEX(Last_Data_Point,MATCH(B$6,DataStreams,0)),$B$4),DateRange,0)-1,MATCH(INDEX(Returns!$100:$100,MATCH($A67,DataStreams,0)),DataStreams,0)-1)),
OFFSET(HOMECELL,MATCH(MAX(INDEX(First_Data_Point,MATCH($A67,DataStreams,0)),INDEX(First_Data_Point,MATCH(B$6,DataStreams,0)),$B$3),DateRange,0)-1,MATCH(B$6,DataStreams,0)-1):OFFSET(HOMECELL,MATCH(MIN(INDEX(Last_Data_Point,MATCH($A67,DataStreams,0)),INDEX(Last_Data_Point,MATCH(B$6,DataStreams,0)),$B$4),DateRange,0)-1,MATCH(B$6,DataStreams,0)-1) -
(INDEX(Returns!$102:$102,MATCH(B$6,DataStreams,0))*
OFFSET(HOMECELL,MATCH(MAX(INDEX(First_Data_Point,MATCH($A67,DataStreams,0)),INDEX(First_Data_Point,MATCH(B$6,DataStreams,0)),$B$3),DateRange,0)-1,MATCH(INDEX(Returns!$100:$100,MATCH(B$6,DataStreams,0)),DataStreams,0)-1):OFFSET(HOMECELL,MATCH(MIN(INDEX(Last_Data_Point,MATCH($A67,DataStreams,0)),INDEX(Last_Data_Point,MATCH(B$6,DataStreams,0)),$B$4),DateRange,0)-1,MATCH(INDEX(Returns!$100:$100,MATCH(B$6,DataStreams,0)),DataStreams,0)-1))),"")</f>
        <v>2.3811450929856382E-7</v>
      </c>
      <c r="C67" s="233" cm="1">
        <f t="array" aca="1" ref="C67" ca="1">_xlfn.IFNA(_xlfn.COVARIANCE.S(
OFFSET(HOMECELL,MATCH(MAX(INDEX(First_Data_Point,MATCH($A67,DataStreams,0)),INDEX(First_Data_Point,MATCH(C$6,DataStreams,0)),$B$3),DateRange,0)-1,MATCH($A67,DataStreams,0)-1):OFFSET(HOMECELL,MATCH(MIN(INDEX(Last_Data_Point,MATCH($A67,DataStreams,0)),INDEX(Last_Data_Point,MATCH(C$6,DataStreams,0)),$B$4),DateRange,0)-1,MATCH($A67,DataStreams,0)-1) -
(INDEX(Returns!$102:$102,MATCH($A67,DataStreams,0))*
OFFSET(HOMECELL,MATCH(MAX(INDEX(First_Data_Point,MATCH($A67,DataStreams,0)),INDEX(First_Data_Point,MATCH(C$6,DataStreams,0)),$B$3),DateRange,0)-1,MATCH(INDEX(Returns!$100:$100,MATCH($A67,DataStreams,0)),DataStreams,0)-1):OFFSET(HOMECELL,MATCH(MIN(INDEX(Last_Data_Point,MATCH($A67,DataStreams,0)),INDEX(Last_Data_Point,MATCH(C$6,DataStreams,0)),$B$4),DateRange,0)-1,MATCH(INDEX(Returns!$100:$100,MATCH($A67,DataStreams,0)),DataStreams,0)-1)),
OFFSET(HOMECELL,MATCH(MAX(INDEX(First_Data_Point,MATCH($A67,DataStreams,0)),INDEX(First_Data_Point,MATCH(C$6,DataStreams,0)),$B$3),DateRange,0)-1,MATCH(C$6,DataStreams,0)-1):OFFSET(HOMECELL,MATCH(MIN(INDEX(Last_Data_Point,MATCH($A67,DataStreams,0)),INDEX(Last_Data_Point,MATCH(C$6,DataStreams,0)),$B$4),DateRange,0)-1,MATCH(C$6,DataStreams,0)-1) -
(INDEX(Returns!$102:$102,MATCH(C$6,DataStreams,0))*
OFFSET(HOMECELL,MATCH(MAX(INDEX(First_Data_Point,MATCH($A67,DataStreams,0)),INDEX(First_Data_Point,MATCH(C$6,DataStreams,0)),$B$3),DateRange,0)-1,MATCH(INDEX(Returns!$100:$100,MATCH(C$6,DataStreams,0)),DataStreams,0)-1):OFFSET(HOMECELL,MATCH(MIN(INDEX(Last_Data_Point,MATCH($A67,DataStreams,0)),INDEX(Last_Data_Point,MATCH(C$6,DataStreams,0)),$B$4),DateRange,0)-1,MATCH(INDEX(Returns!$100:$100,MATCH(C$6,DataStreams,0)),DataStreams,0)-1))),"")</f>
        <v>1.051281587463494E-5</v>
      </c>
      <c r="D67" s="233" cm="1">
        <f t="array" aca="1" ref="D67" ca="1">_xlfn.IFNA(_xlfn.COVARIANCE.S(
OFFSET(HOMECELL,MATCH(MAX(INDEX(First_Data_Point,MATCH($A67,DataStreams,0)),INDEX(First_Data_Point,MATCH(D$6,DataStreams,0)),$B$3),DateRange,0)-1,MATCH($A67,DataStreams,0)-1):OFFSET(HOMECELL,MATCH(MIN(INDEX(Last_Data_Point,MATCH($A67,DataStreams,0)),INDEX(Last_Data_Point,MATCH(D$6,DataStreams,0)),$B$4),DateRange,0)-1,MATCH($A67,DataStreams,0)-1) -
(INDEX(Returns!$102:$102,MATCH($A67,DataStreams,0))*
OFFSET(HOMECELL,MATCH(MAX(INDEX(First_Data_Point,MATCH($A67,DataStreams,0)),INDEX(First_Data_Point,MATCH(D$6,DataStreams,0)),$B$3),DateRange,0)-1,MATCH(INDEX(Returns!$100:$100,MATCH($A67,DataStreams,0)),DataStreams,0)-1):OFFSET(HOMECELL,MATCH(MIN(INDEX(Last_Data_Point,MATCH($A67,DataStreams,0)),INDEX(Last_Data_Point,MATCH(D$6,DataStreams,0)),$B$4),DateRange,0)-1,MATCH(INDEX(Returns!$100:$100,MATCH($A67,DataStreams,0)),DataStreams,0)-1)),
OFFSET(HOMECELL,MATCH(MAX(INDEX(First_Data_Point,MATCH($A67,DataStreams,0)),INDEX(First_Data_Point,MATCH(D$6,DataStreams,0)),$B$3),DateRange,0)-1,MATCH(D$6,DataStreams,0)-1):OFFSET(HOMECELL,MATCH(MIN(INDEX(Last_Data_Point,MATCH($A67,DataStreams,0)),INDEX(Last_Data_Point,MATCH(D$6,DataStreams,0)),$B$4),DateRange,0)-1,MATCH(D$6,DataStreams,0)-1) -
(INDEX(Returns!$102:$102,MATCH(D$6,DataStreams,0))*
OFFSET(HOMECELL,MATCH(MAX(INDEX(First_Data_Point,MATCH($A67,DataStreams,0)),INDEX(First_Data_Point,MATCH(D$6,DataStreams,0)),$B$3),DateRange,0)-1,MATCH(INDEX(Returns!$100:$100,MATCH(D$6,DataStreams,0)),DataStreams,0)-1):OFFSET(HOMECELL,MATCH(MIN(INDEX(Last_Data_Point,MATCH($A67,DataStreams,0)),INDEX(Last_Data_Point,MATCH(D$6,DataStreams,0)),$B$4),DateRange,0)-1,MATCH(INDEX(Returns!$100:$100,MATCH(D$6,DataStreams,0)),DataStreams,0)-1))),"")</f>
        <v>-1.7933303460805515E-5</v>
      </c>
      <c r="E67" s="233" cm="1">
        <f t="array" aca="1" ref="E67" ca="1">_xlfn.IFNA(_xlfn.COVARIANCE.S(
OFFSET(HOMECELL,MATCH(MAX(INDEX(First_Data_Point,MATCH($A67,DataStreams,0)),INDEX(First_Data_Point,MATCH(E$6,DataStreams,0)),$B$3),DateRange,0)-1,MATCH($A67,DataStreams,0)-1):OFFSET(HOMECELL,MATCH(MIN(INDEX(Last_Data_Point,MATCH($A67,DataStreams,0)),INDEX(Last_Data_Point,MATCH(E$6,DataStreams,0)),$B$4),DateRange,0)-1,MATCH($A67,DataStreams,0)-1) -
(INDEX(Returns!$102:$102,MATCH($A67,DataStreams,0))*
OFFSET(HOMECELL,MATCH(MAX(INDEX(First_Data_Point,MATCH($A67,DataStreams,0)),INDEX(First_Data_Point,MATCH(E$6,DataStreams,0)),$B$3),DateRange,0)-1,MATCH(INDEX(Returns!$100:$100,MATCH($A67,DataStreams,0)),DataStreams,0)-1):OFFSET(HOMECELL,MATCH(MIN(INDEX(Last_Data_Point,MATCH($A67,DataStreams,0)),INDEX(Last_Data_Point,MATCH(E$6,DataStreams,0)),$B$4),DateRange,0)-1,MATCH(INDEX(Returns!$100:$100,MATCH($A67,DataStreams,0)),DataStreams,0)-1)),
OFFSET(HOMECELL,MATCH(MAX(INDEX(First_Data_Point,MATCH($A67,DataStreams,0)),INDEX(First_Data_Point,MATCH(E$6,DataStreams,0)),$B$3),DateRange,0)-1,MATCH(E$6,DataStreams,0)-1):OFFSET(HOMECELL,MATCH(MIN(INDEX(Last_Data_Point,MATCH($A67,DataStreams,0)),INDEX(Last_Data_Point,MATCH(E$6,DataStreams,0)),$B$4),DateRange,0)-1,MATCH(E$6,DataStreams,0)-1) -
(INDEX(Returns!$102:$102,MATCH(E$6,DataStreams,0))*
OFFSET(HOMECELL,MATCH(MAX(INDEX(First_Data_Point,MATCH($A67,DataStreams,0)),INDEX(First_Data_Point,MATCH(E$6,DataStreams,0)),$B$3),DateRange,0)-1,MATCH(INDEX(Returns!$100:$100,MATCH(E$6,DataStreams,0)),DataStreams,0)-1):OFFSET(HOMECELL,MATCH(MIN(INDEX(Last_Data_Point,MATCH($A67,DataStreams,0)),INDEX(Last_Data_Point,MATCH(E$6,DataStreams,0)),$B$4),DateRange,0)-1,MATCH(INDEX(Returns!$100:$100,MATCH(E$6,DataStreams,0)),DataStreams,0)-1))),"")</f>
        <v>-1.1349655616343356E-6</v>
      </c>
      <c r="F67" s="233" cm="1">
        <f t="array" aca="1" ref="F67" ca="1">_xlfn.IFNA(_xlfn.COVARIANCE.S(
OFFSET(HOMECELL,MATCH(MAX(INDEX(First_Data_Point,MATCH($A67,DataStreams,0)),INDEX(First_Data_Point,MATCH(F$6,DataStreams,0)),$B$3),DateRange,0)-1,MATCH($A67,DataStreams,0)-1):OFFSET(HOMECELL,MATCH(MIN(INDEX(Last_Data_Point,MATCH($A67,DataStreams,0)),INDEX(Last_Data_Point,MATCH(F$6,DataStreams,0)),$B$4),DateRange,0)-1,MATCH($A67,DataStreams,0)-1) -
(INDEX(Returns!$102:$102,MATCH($A67,DataStreams,0))*
OFFSET(HOMECELL,MATCH(MAX(INDEX(First_Data_Point,MATCH($A67,DataStreams,0)),INDEX(First_Data_Point,MATCH(F$6,DataStreams,0)),$B$3),DateRange,0)-1,MATCH(INDEX(Returns!$100:$100,MATCH($A67,DataStreams,0)),DataStreams,0)-1):OFFSET(HOMECELL,MATCH(MIN(INDEX(Last_Data_Point,MATCH($A67,DataStreams,0)),INDEX(Last_Data_Point,MATCH(F$6,DataStreams,0)),$B$4),DateRange,0)-1,MATCH(INDEX(Returns!$100:$100,MATCH($A67,DataStreams,0)),DataStreams,0)-1)),
OFFSET(HOMECELL,MATCH(MAX(INDEX(First_Data_Point,MATCH($A67,DataStreams,0)),INDEX(First_Data_Point,MATCH(F$6,DataStreams,0)),$B$3),DateRange,0)-1,MATCH(F$6,DataStreams,0)-1):OFFSET(HOMECELL,MATCH(MIN(INDEX(Last_Data_Point,MATCH($A67,DataStreams,0)),INDEX(Last_Data_Point,MATCH(F$6,DataStreams,0)),$B$4),DateRange,0)-1,MATCH(F$6,DataStreams,0)-1) -
(INDEX(Returns!$102:$102,MATCH(F$6,DataStreams,0))*
OFFSET(HOMECELL,MATCH(MAX(INDEX(First_Data_Point,MATCH($A67,DataStreams,0)),INDEX(First_Data_Point,MATCH(F$6,DataStreams,0)),$B$3),DateRange,0)-1,MATCH(INDEX(Returns!$100:$100,MATCH(F$6,DataStreams,0)),DataStreams,0)-1):OFFSET(HOMECELL,MATCH(MIN(INDEX(Last_Data_Point,MATCH($A67,DataStreams,0)),INDEX(Last_Data_Point,MATCH(F$6,DataStreams,0)),$B$4),DateRange,0)-1,MATCH(INDEX(Returns!$100:$100,MATCH(F$6,DataStreams,0)),DataStreams,0)-1))),"")</f>
        <v>-1.840916792355391E-5</v>
      </c>
      <c r="G67" s="233" cm="1">
        <f t="array" aca="1" ref="G67" ca="1">_xlfn.IFNA(_xlfn.COVARIANCE.S(
OFFSET(HOMECELL,MATCH(MAX(INDEX(First_Data_Point,MATCH($A67,DataStreams,0)),INDEX(First_Data_Point,MATCH(G$6,DataStreams,0)),$B$3),DateRange,0)-1,MATCH($A67,DataStreams,0)-1):OFFSET(HOMECELL,MATCH(MIN(INDEX(Last_Data_Point,MATCH($A67,DataStreams,0)),INDEX(Last_Data_Point,MATCH(G$6,DataStreams,0)),$B$4),DateRange,0)-1,MATCH($A67,DataStreams,0)-1) -
(INDEX(Returns!$102:$102,MATCH($A67,DataStreams,0))*
OFFSET(HOMECELL,MATCH(MAX(INDEX(First_Data_Point,MATCH($A67,DataStreams,0)),INDEX(First_Data_Point,MATCH(G$6,DataStreams,0)),$B$3),DateRange,0)-1,MATCH(INDEX(Returns!$100:$100,MATCH($A67,DataStreams,0)),DataStreams,0)-1):OFFSET(HOMECELL,MATCH(MIN(INDEX(Last_Data_Point,MATCH($A67,DataStreams,0)),INDEX(Last_Data_Point,MATCH(G$6,DataStreams,0)),$B$4),DateRange,0)-1,MATCH(INDEX(Returns!$100:$100,MATCH($A67,DataStreams,0)),DataStreams,0)-1)),
OFFSET(HOMECELL,MATCH(MAX(INDEX(First_Data_Point,MATCH($A67,DataStreams,0)),INDEX(First_Data_Point,MATCH(G$6,DataStreams,0)),$B$3),DateRange,0)-1,MATCH(G$6,DataStreams,0)-1):OFFSET(HOMECELL,MATCH(MIN(INDEX(Last_Data_Point,MATCH($A67,DataStreams,0)),INDEX(Last_Data_Point,MATCH(G$6,DataStreams,0)),$B$4),DateRange,0)-1,MATCH(G$6,DataStreams,0)-1) -
(INDEX(Returns!$102:$102,MATCH(G$6,DataStreams,0))*
OFFSET(HOMECELL,MATCH(MAX(INDEX(First_Data_Point,MATCH($A67,DataStreams,0)),INDEX(First_Data_Point,MATCH(G$6,DataStreams,0)),$B$3),DateRange,0)-1,MATCH(INDEX(Returns!$100:$100,MATCH(G$6,DataStreams,0)),DataStreams,0)-1):OFFSET(HOMECELL,MATCH(MIN(INDEX(Last_Data_Point,MATCH($A67,DataStreams,0)),INDEX(Last_Data_Point,MATCH(G$6,DataStreams,0)),$B$4),DateRange,0)-1,MATCH(INDEX(Returns!$100:$100,MATCH(G$6,DataStreams,0)),DataStreams,0)-1))),"")</f>
        <v>8.6606933825500764E-7</v>
      </c>
      <c r="H67" s="233" cm="1">
        <f t="array" aca="1" ref="H67" ca="1">_xlfn.IFNA(_xlfn.COVARIANCE.S(
OFFSET(HOMECELL,MATCH(MAX(INDEX(First_Data_Point,MATCH($A67,DataStreams,0)),INDEX(First_Data_Point,MATCH(H$6,DataStreams,0)),$B$3),DateRange,0)-1,MATCH($A67,DataStreams,0)-1):OFFSET(HOMECELL,MATCH(MIN(INDEX(Last_Data_Point,MATCH($A67,DataStreams,0)),INDEX(Last_Data_Point,MATCH(H$6,DataStreams,0)),$B$4),DateRange,0)-1,MATCH($A67,DataStreams,0)-1) -
(INDEX(Returns!$102:$102,MATCH($A67,DataStreams,0))*
OFFSET(HOMECELL,MATCH(MAX(INDEX(First_Data_Point,MATCH($A67,DataStreams,0)),INDEX(First_Data_Point,MATCH(H$6,DataStreams,0)),$B$3),DateRange,0)-1,MATCH(INDEX(Returns!$100:$100,MATCH($A67,DataStreams,0)),DataStreams,0)-1):OFFSET(HOMECELL,MATCH(MIN(INDEX(Last_Data_Point,MATCH($A67,DataStreams,0)),INDEX(Last_Data_Point,MATCH(H$6,DataStreams,0)),$B$4),DateRange,0)-1,MATCH(INDEX(Returns!$100:$100,MATCH($A67,DataStreams,0)),DataStreams,0)-1)),
OFFSET(HOMECELL,MATCH(MAX(INDEX(First_Data_Point,MATCH($A67,DataStreams,0)),INDEX(First_Data_Point,MATCH(H$6,DataStreams,0)),$B$3),DateRange,0)-1,MATCH(H$6,DataStreams,0)-1):OFFSET(HOMECELL,MATCH(MIN(INDEX(Last_Data_Point,MATCH($A67,DataStreams,0)),INDEX(Last_Data_Point,MATCH(H$6,DataStreams,0)),$B$4),DateRange,0)-1,MATCH(H$6,DataStreams,0)-1) -
(INDEX(Returns!$102:$102,MATCH(H$6,DataStreams,0))*
OFFSET(HOMECELL,MATCH(MAX(INDEX(First_Data_Point,MATCH($A67,DataStreams,0)),INDEX(First_Data_Point,MATCH(H$6,DataStreams,0)),$B$3),DateRange,0)-1,MATCH(INDEX(Returns!$100:$100,MATCH(H$6,DataStreams,0)),DataStreams,0)-1):OFFSET(HOMECELL,MATCH(MIN(INDEX(Last_Data_Point,MATCH($A67,DataStreams,0)),INDEX(Last_Data_Point,MATCH(H$6,DataStreams,0)),$B$4),DateRange,0)-1,MATCH(INDEX(Returns!$100:$100,MATCH(H$6,DataStreams,0)),DataStreams,0)-1))),"")</f>
        <v>2.4944338178654546E-6</v>
      </c>
      <c r="I67" s="233" cm="1">
        <f t="array" aca="1" ref="I67" ca="1">_xlfn.IFNA(_xlfn.COVARIANCE.S(
OFFSET(HOMECELL,MATCH(MAX(INDEX(First_Data_Point,MATCH($A67,DataStreams,0)),INDEX(First_Data_Point,MATCH(I$6,DataStreams,0)),$B$3),DateRange,0)-1,MATCH($A67,DataStreams,0)-1):OFFSET(HOMECELL,MATCH(MIN(INDEX(Last_Data_Point,MATCH($A67,DataStreams,0)),INDEX(Last_Data_Point,MATCH(I$6,DataStreams,0)),$B$4),DateRange,0)-1,MATCH($A67,DataStreams,0)-1) -
(INDEX(Returns!$102:$102,MATCH($A67,DataStreams,0))*
OFFSET(HOMECELL,MATCH(MAX(INDEX(First_Data_Point,MATCH($A67,DataStreams,0)),INDEX(First_Data_Point,MATCH(I$6,DataStreams,0)),$B$3),DateRange,0)-1,MATCH(INDEX(Returns!$100:$100,MATCH($A67,DataStreams,0)),DataStreams,0)-1):OFFSET(HOMECELL,MATCH(MIN(INDEX(Last_Data_Point,MATCH($A67,DataStreams,0)),INDEX(Last_Data_Point,MATCH(I$6,DataStreams,0)),$B$4),DateRange,0)-1,MATCH(INDEX(Returns!$100:$100,MATCH($A67,DataStreams,0)),DataStreams,0)-1)),
OFFSET(HOMECELL,MATCH(MAX(INDEX(First_Data_Point,MATCH($A67,DataStreams,0)),INDEX(First_Data_Point,MATCH(I$6,DataStreams,0)),$B$3),DateRange,0)-1,MATCH(I$6,DataStreams,0)-1):OFFSET(HOMECELL,MATCH(MIN(INDEX(Last_Data_Point,MATCH($A67,DataStreams,0)),INDEX(Last_Data_Point,MATCH(I$6,DataStreams,0)),$B$4),DateRange,0)-1,MATCH(I$6,DataStreams,0)-1) -
(INDEX(Returns!$102:$102,MATCH(I$6,DataStreams,0))*
OFFSET(HOMECELL,MATCH(MAX(INDEX(First_Data_Point,MATCH($A67,DataStreams,0)),INDEX(First_Data_Point,MATCH(I$6,DataStreams,0)),$B$3),DateRange,0)-1,MATCH(INDEX(Returns!$100:$100,MATCH(I$6,DataStreams,0)),DataStreams,0)-1):OFFSET(HOMECELL,MATCH(MIN(INDEX(Last_Data_Point,MATCH($A67,DataStreams,0)),INDEX(Last_Data_Point,MATCH(I$6,DataStreams,0)),$B$4),DateRange,0)-1,MATCH(INDEX(Returns!$100:$100,MATCH(I$6,DataStreams,0)),DataStreams,0)-1))),"")</f>
        <v>-5.2967496038210578E-5</v>
      </c>
      <c r="J67" s="233" cm="1">
        <f t="array" aca="1" ref="J67" ca="1">_xlfn.IFNA(_xlfn.COVARIANCE.S(
OFFSET(HOMECELL,MATCH(MAX(INDEX(First_Data_Point,MATCH($A67,DataStreams,0)),INDEX(First_Data_Point,MATCH(J$6,DataStreams,0)),$B$3),DateRange,0)-1,MATCH($A67,DataStreams,0)-1):OFFSET(HOMECELL,MATCH(MIN(INDEX(Last_Data_Point,MATCH($A67,DataStreams,0)),INDEX(Last_Data_Point,MATCH(J$6,DataStreams,0)),$B$4),DateRange,0)-1,MATCH($A67,DataStreams,0)-1) -
(INDEX(Returns!$102:$102,MATCH($A67,DataStreams,0))*
OFFSET(HOMECELL,MATCH(MAX(INDEX(First_Data_Point,MATCH($A67,DataStreams,0)),INDEX(First_Data_Point,MATCH(J$6,DataStreams,0)),$B$3),DateRange,0)-1,MATCH(INDEX(Returns!$100:$100,MATCH($A67,DataStreams,0)),DataStreams,0)-1):OFFSET(HOMECELL,MATCH(MIN(INDEX(Last_Data_Point,MATCH($A67,DataStreams,0)),INDEX(Last_Data_Point,MATCH(J$6,DataStreams,0)),$B$4),DateRange,0)-1,MATCH(INDEX(Returns!$100:$100,MATCH($A67,DataStreams,0)),DataStreams,0)-1)),
OFFSET(HOMECELL,MATCH(MAX(INDEX(First_Data_Point,MATCH($A67,DataStreams,0)),INDEX(First_Data_Point,MATCH(J$6,DataStreams,0)),$B$3),DateRange,0)-1,MATCH(J$6,DataStreams,0)-1):OFFSET(HOMECELL,MATCH(MIN(INDEX(Last_Data_Point,MATCH($A67,DataStreams,0)),INDEX(Last_Data_Point,MATCH(J$6,DataStreams,0)),$B$4),DateRange,0)-1,MATCH(J$6,DataStreams,0)-1) -
(INDEX(Returns!$102:$102,MATCH(J$6,DataStreams,0))*
OFFSET(HOMECELL,MATCH(MAX(INDEX(First_Data_Point,MATCH($A67,DataStreams,0)),INDEX(First_Data_Point,MATCH(J$6,DataStreams,0)),$B$3),DateRange,0)-1,MATCH(INDEX(Returns!$100:$100,MATCH(J$6,DataStreams,0)),DataStreams,0)-1):OFFSET(HOMECELL,MATCH(MIN(INDEX(Last_Data_Point,MATCH($A67,DataStreams,0)),INDEX(Last_Data_Point,MATCH(J$6,DataStreams,0)),$B$4),DateRange,0)-1,MATCH(INDEX(Returns!$100:$100,MATCH(J$6,DataStreams,0)),DataStreams,0)-1))),"")</f>
        <v>-2.6463155351830816E-5</v>
      </c>
      <c r="K67" s="233" cm="1">
        <f t="array" aca="1" ref="K67" ca="1">_xlfn.IFNA(_xlfn.COVARIANCE.S(
OFFSET(HOMECELL,MATCH(MAX(INDEX(First_Data_Point,MATCH($A67,DataStreams,0)),INDEX(First_Data_Point,MATCH(K$6,DataStreams,0)),$B$3),DateRange,0)-1,MATCH($A67,DataStreams,0)-1):OFFSET(HOMECELL,MATCH(MIN(INDEX(Last_Data_Point,MATCH($A67,DataStreams,0)),INDEX(Last_Data_Point,MATCH(K$6,DataStreams,0)),$B$4),DateRange,0)-1,MATCH($A67,DataStreams,0)-1) -
(INDEX(Returns!$102:$102,MATCH($A67,DataStreams,0))*
OFFSET(HOMECELL,MATCH(MAX(INDEX(First_Data_Point,MATCH($A67,DataStreams,0)),INDEX(First_Data_Point,MATCH(K$6,DataStreams,0)),$B$3),DateRange,0)-1,MATCH(INDEX(Returns!$100:$100,MATCH($A67,DataStreams,0)),DataStreams,0)-1):OFFSET(HOMECELL,MATCH(MIN(INDEX(Last_Data_Point,MATCH($A67,DataStreams,0)),INDEX(Last_Data_Point,MATCH(K$6,DataStreams,0)),$B$4),DateRange,0)-1,MATCH(INDEX(Returns!$100:$100,MATCH($A67,DataStreams,0)),DataStreams,0)-1)),
OFFSET(HOMECELL,MATCH(MAX(INDEX(First_Data_Point,MATCH($A67,DataStreams,0)),INDEX(First_Data_Point,MATCH(K$6,DataStreams,0)),$B$3),DateRange,0)-1,MATCH(K$6,DataStreams,0)-1):OFFSET(HOMECELL,MATCH(MIN(INDEX(Last_Data_Point,MATCH($A67,DataStreams,0)),INDEX(Last_Data_Point,MATCH(K$6,DataStreams,0)),$B$4),DateRange,0)-1,MATCH(K$6,DataStreams,0)-1) -
(INDEX(Returns!$102:$102,MATCH(K$6,DataStreams,0))*
OFFSET(HOMECELL,MATCH(MAX(INDEX(First_Data_Point,MATCH($A67,DataStreams,0)),INDEX(First_Data_Point,MATCH(K$6,DataStreams,0)),$B$3),DateRange,0)-1,MATCH(INDEX(Returns!$100:$100,MATCH(K$6,DataStreams,0)),DataStreams,0)-1):OFFSET(HOMECELL,MATCH(MIN(INDEX(Last_Data_Point,MATCH($A67,DataStreams,0)),INDEX(Last_Data_Point,MATCH(K$6,DataStreams,0)),$B$4),DateRange,0)-1,MATCH(INDEX(Returns!$100:$100,MATCH(K$6,DataStreams,0)),DataStreams,0)-1))),"")</f>
        <v>9.6069586122051682E-6</v>
      </c>
      <c r="L67" s="233" cm="1">
        <f t="array" aca="1" ref="L67" ca="1">_xlfn.IFNA(_xlfn.COVARIANCE.S(
OFFSET(HOMECELL,MATCH(MAX(INDEX(First_Data_Point,MATCH($A67,DataStreams,0)),INDEX(First_Data_Point,MATCH(L$6,DataStreams,0)),$B$3),DateRange,0)-1,MATCH($A67,DataStreams,0)-1):OFFSET(HOMECELL,MATCH(MIN(INDEX(Last_Data_Point,MATCH($A67,DataStreams,0)),INDEX(Last_Data_Point,MATCH(L$6,DataStreams,0)),$B$4),DateRange,0)-1,MATCH($A67,DataStreams,0)-1) -
(INDEX(Returns!$102:$102,MATCH($A67,DataStreams,0))*
OFFSET(HOMECELL,MATCH(MAX(INDEX(First_Data_Point,MATCH($A67,DataStreams,0)),INDEX(First_Data_Point,MATCH(L$6,DataStreams,0)),$B$3),DateRange,0)-1,MATCH(INDEX(Returns!$100:$100,MATCH($A67,DataStreams,0)),DataStreams,0)-1):OFFSET(HOMECELL,MATCH(MIN(INDEX(Last_Data_Point,MATCH($A67,DataStreams,0)),INDEX(Last_Data_Point,MATCH(L$6,DataStreams,0)),$B$4),DateRange,0)-1,MATCH(INDEX(Returns!$100:$100,MATCH($A67,DataStreams,0)),DataStreams,0)-1)),
OFFSET(HOMECELL,MATCH(MAX(INDEX(First_Data_Point,MATCH($A67,DataStreams,0)),INDEX(First_Data_Point,MATCH(L$6,DataStreams,0)),$B$3),DateRange,0)-1,MATCH(L$6,DataStreams,0)-1):OFFSET(HOMECELL,MATCH(MIN(INDEX(Last_Data_Point,MATCH($A67,DataStreams,0)),INDEX(Last_Data_Point,MATCH(L$6,DataStreams,0)),$B$4),DateRange,0)-1,MATCH(L$6,DataStreams,0)-1) -
(INDEX(Returns!$102:$102,MATCH(L$6,DataStreams,0))*
OFFSET(HOMECELL,MATCH(MAX(INDEX(First_Data_Point,MATCH($A67,DataStreams,0)),INDEX(First_Data_Point,MATCH(L$6,DataStreams,0)),$B$3),DateRange,0)-1,MATCH(INDEX(Returns!$100:$100,MATCH(L$6,DataStreams,0)),DataStreams,0)-1):OFFSET(HOMECELL,MATCH(MIN(INDEX(Last_Data_Point,MATCH($A67,DataStreams,0)),INDEX(Last_Data_Point,MATCH(L$6,DataStreams,0)),$B$4),DateRange,0)-1,MATCH(INDEX(Returns!$100:$100,MATCH(L$6,DataStreams,0)),DataStreams,0)-1))),"")</f>
        <v>-5.7619101653738499E-5</v>
      </c>
      <c r="M67" s="233" cm="1">
        <f t="array" aca="1" ref="M67" ca="1">_xlfn.IFNA(_xlfn.COVARIANCE.S(
OFFSET(HOMECELL,MATCH(MAX(INDEX(First_Data_Point,MATCH($A67,DataStreams,0)),INDEX(First_Data_Point,MATCH(M$6,DataStreams,0)),$B$3),DateRange,0)-1,MATCH($A67,DataStreams,0)-1):OFFSET(HOMECELL,MATCH(MIN(INDEX(Last_Data_Point,MATCH($A67,DataStreams,0)),INDEX(Last_Data_Point,MATCH(M$6,DataStreams,0)),$B$4),DateRange,0)-1,MATCH($A67,DataStreams,0)-1) -
(INDEX(Returns!$102:$102,MATCH($A67,DataStreams,0))*
OFFSET(HOMECELL,MATCH(MAX(INDEX(First_Data_Point,MATCH($A67,DataStreams,0)),INDEX(First_Data_Point,MATCH(M$6,DataStreams,0)),$B$3),DateRange,0)-1,MATCH(INDEX(Returns!$100:$100,MATCH($A67,DataStreams,0)),DataStreams,0)-1):OFFSET(HOMECELL,MATCH(MIN(INDEX(Last_Data_Point,MATCH($A67,DataStreams,0)),INDEX(Last_Data_Point,MATCH(M$6,DataStreams,0)),$B$4),DateRange,0)-1,MATCH(INDEX(Returns!$100:$100,MATCH($A67,DataStreams,0)),DataStreams,0)-1)),
OFFSET(HOMECELL,MATCH(MAX(INDEX(First_Data_Point,MATCH($A67,DataStreams,0)),INDEX(First_Data_Point,MATCH(M$6,DataStreams,0)),$B$3),DateRange,0)-1,MATCH(M$6,DataStreams,0)-1):OFFSET(HOMECELL,MATCH(MIN(INDEX(Last_Data_Point,MATCH($A67,DataStreams,0)),INDEX(Last_Data_Point,MATCH(M$6,DataStreams,0)),$B$4),DateRange,0)-1,MATCH(M$6,DataStreams,0)-1) -
(INDEX(Returns!$102:$102,MATCH(M$6,DataStreams,0))*
OFFSET(HOMECELL,MATCH(MAX(INDEX(First_Data_Point,MATCH($A67,DataStreams,0)),INDEX(First_Data_Point,MATCH(M$6,DataStreams,0)),$B$3),DateRange,0)-1,MATCH(INDEX(Returns!$100:$100,MATCH(M$6,DataStreams,0)),DataStreams,0)-1):OFFSET(HOMECELL,MATCH(MIN(INDEX(Last_Data_Point,MATCH($A67,DataStreams,0)),INDEX(Last_Data_Point,MATCH(M$6,DataStreams,0)),$B$4),DateRange,0)-1,MATCH(INDEX(Returns!$100:$100,MATCH(M$6,DataStreams,0)),DataStreams,0)-1))),"")</f>
        <v>3.9239742710162545E-5</v>
      </c>
      <c r="N67" s="233" cm="1">
        <f t="array" aca="1" ref="N67" ca="1">_xlfn.IFNA(_xlfn.COVARIANCE.S(
OFFSET(HOMECELL,MATCH(MAX(INDEX(First_Data_Point,MATCH($A67,DataStreams,0)),INDEX(First_Data_Point,MATCH(N$6,DataStreams,0)),$B$3),DateRange,0)-1,MATCH($A67,DataStreams,0)-1):OFFSET(HOMECELL,MATCH(MIN(INDEX(Last_Data_Point,MATCH($A67,DataStreams,0)),INDEX(Last_Data_Point,MATCH(N$6,DataStreams,0)),$B$4),DateRange,0)-1,MATCH($A67,DataStreams,0)-1) -
(INDEX(Returns!$102:$102,MATCH($A67,DataStreams,0))*
OFFSET(HOMECELL,MATCH(MAX(INDEX(First_Data_Point,MATCH($A67,DataStreams,0)),INDEX(First_Data_Point,MATCH(N$6,DataStreams,0)),$B$3),DateRange,0)-1,MATCH(INDEX(Returns!$100:$100,MATCH($A67,DataStreams,0)),DataStreams,0)-1):OFFSET(HOMECELL,MATCH(MIN(INDEX(Last_Data_Point,MATCH($A67,DataStreams,0)),INDEX(Last_Data_Point,MATCH(N$6,DataStreams,0)),$B$4),DateRange,0)-1,MATCH(INDEX(Returns!$100:$100,MATCH($A67,DataStreams,0)),DataStreams,0)-1)),
OFFSET(HOMECELL,MATCH(MAX(INDEX(First_Data_Point,MATCH($A67,DataStreams,0)),INDEX(First_Data_Point,MATCH(N$6,DataStreams,0)),$B$3),DateRange,0)-1,MATCH(N$6,DataStreams,0)-1):OFFSET(HOMECELL,MATCH(MIN(INDEX(Last_Data_Point,MATCH($A67,DataStreams,0)),INDEX(Last_Data_Point,MATCH(N$6,DataStreams,0)),$B$4),DateRange,0)-1,MATCH(N$6,DataStreams,0)-1) -
(INDEX(Returns!$102:$102,MATCH(N$6,DataStreams,0))*
OFFSET(HOMECELL,MATCH(MAX(INDEX(First_Data_Point,MATCH($A67,DataStreams,0)),INDEX(First_Data_Point,MATCH(N$6,DataStreams,0)),$B$3),DateRange,0)-1,MATCH(INDEX(Returns!$100:$100,MATCH(N$6,DataStreams,0)),DataStreams,0)-1):OFFSET(HOMECELL,MATCH(MIN(INDEX(Last_Data_Point,MATCH($A67,DataStreams,0)),INDEX(Last_Data_Point,MATCH(N$6,DataStreams,0)),$B$4),DateRange,0)-1,MATCH(INDEX(Returns!$100:$100,MATCH(N$6,DataStreams,0)),DataStreams,0)-1))),"")</f>
        <v>-1.0783452454104351E-4</v>
      </c>
      <c r="O67" s="233" cm="1">
        <f t="array" aca="1" ref="O67" ca="1">_xlfn.IFNA(_xlfn.COVARIANCE.S(
OFFSET(HOMECELL,MATCH(MAX(INDEX(First_Data_Point,MATCH($A67,DataStreams,0)),INDEX(First_Data_Point,MATCH(O$6,DataStreams,0)),$B$3),DateRange,0)-1,MATCH($A67,DataStreams,0)-1):OFFSET(HOMECELL,MATCH(MIN(INDEX(Last_Data_Point,MATCH($A67,DataStreams,0)),INDEX(Last_Data_Point,MATCH(O$6,DataStreams,0)),$B$4),DateRange,0)-1,MATCH($A67,DataStreams,0)-1) -
(INDEX(Returns!$102:$102,MATCH($A67,DataStreams,0))*
OFFSET(HOMECELL,MATCH(MAX(INDEX(First_Data_Point,MATCH($A67,DataStreams,0)),INDEX(First_Data_Point,MATCH(O$6,DataStreams,0)),$B$3),DateRange,0)-1,MATCH(INDEX(Returns!$100:$100,MATCH($A67,DataStreams,0)),DataStreams,0)-1):OFFSET(HOMECELL,MATCH(MIN(INDEX(Last_Data_Point,MATCH($A67,DataStreams,0)),INDEX(Last_Data_Point,MATCH(O$6,DataStreams,0)),$B$4),DateRange,0)-1,MATCH(INDEX(Returns!$100:$100,MATCH($A67,DataStreams,0)),DataStreams,0)-1)),
OFFSET(HOMECELL,MATCH(MAX(INDEX(First_Data_Point,MATCH($A67,DataStreams,0)),INDEX(First_Data_Point,MATCH(O$6,DataStreams,0)),$B$3),DateRange,0)-1,MATCH(O$6,DataStreams,0)-1):OFFSET(HOMECELL,MATCH(MIN(INDEX(Last_Data_Point,MATCH($A67,DataStreams,0)),INDEX(Last_Data_Point,MATCH(O$6,DataStreams,0)),$B$4),DateRange,0)-1,MATCH(O$6,DataStreams,0)-1) -
(INDEX(Returns!$102:$102,MATCH(O$6,DataStreams,0))*
OFFSET(HOMECELL,MATCH(MAX(INDEX(First_Data_Point,MATCH($A67,DataStreams,0)),INDEX(First_Data_Point,MATCH(O$6,DataStreams,0)),$B$3),DateRange,0)-1,MATCH(INDEX(Returns!$100:$100,MATCH(O$6,DataStreams,0)),DataStreams,0)-1):OFFSET(HOMECELL,MATCH(MIN(INDEX(Last_Data_Point,MATCH($A67,DataStreams,0)),INDEX(Last_Data_Point,MATCH(O$6,DataStreams,0)),$B$4),DateRange,0)-1,MATCH(INDEX(Returns!$100:$100,MATCH(O$6,DataStreams,0)),DataStreams,0)-1))),"")</f>
        <v>-6.3762017274788049E-5</v>
      </c>
      <c r="P67" s="233" cm="1">
        <f t="array" aca="1" ref="P67" ca="1">_xlfn.IFNA(_xlfn.COVARIANCE.S(
OFFSET(HOMECELL,MATCH(MAX(INDEX(First_Data_Point,MATCH($A67,DataStreams,0)),INDEX(First_Data_Point,MATCH(P$6,DataStreams,0)),$B$3),DateRange,0)-1,MATCH($A67,DataStreams,0)-1):OFFSET(HOMECELL,MATCH(MIN(INDEX(Last_Data_Point,MATCH($A67,DataStreams,0)),INDEX(Last_Data_Point,MATCH(P$6,DataStreams,0)),$B$4),DateRange,0)-1,MATCH($A67,DataStreams,0)-1) -
(INDEX(Returns!$102:$102,MATCH($A67,DataStreams,0))*
OFFSET(HOMECELL,MATCH(MAX(INDEX(First_Data_Point,MATCH($A67,DataStreams,0)),INDEX(First_Data_Point,MATCH(P$6,DataStreams,0)),$B$3),DateRange,0)-1,MATCH(INDEX(Returns!$100:$100,MATCH($A67,DataStreams,0)),DataStreams,0)-1):OFFSET(HOMECELL,MATCH(MIN(INDEX(Last_Data_Point,MATCH($A67,DataStreams,0)),INDEX(Last_Data_Point,MATCH(P$6,DataStreams,0)),$B$4),DateRange,0)-1,MATCH(INDEX(Returns!$100:$100,MATCH($A67,DataStreams,0)),DataStreams,0)-1)),
OFFSET(HOMECELL,MATCH(MAX(INDEX(First_Data_Point,MATCH($A67,DataStreams,0)),INDEX(First_Data_Point,MATCH(P$6,DataStreams,0)),$B$3),DateRange,0)-1,MATCH(P$6,DataStreams,0)-1):OFFSET(HOMECELL,MATCH(MIN(INDEX(Last_Data_Point,MATCH($A67,DataStreams,0)),INDEX(Last_Data_Point,MATCH(P$6,DataStreams,0)),$B$4),DateRange,0)-1,MATCH(P$6,DataStreams,0)-1) -
(INDEX(Returns!$102:$102,MATCH(P$6,DataStreams,0))*
OFFSET(HOMECELL,MATCH(MAX(INDEX(First_Data_Point,MATCH($A67,DataStreams,0)),INDEX(First_Data_Point,MATCH(P$6,DataStreams,0)),$B$3),DateRange,0)-1,MATCH(INDEX(Returns!$100:$100,MATCH(P$6,DataStreams,0)),DataStreams,0)-1):OFFSET(HOMECELL,MATCH(MIN(INDEX(Last_Data_Point,MATCH($A67,DataStreams,0)),INDEX(Last_Data_Point,MATCH(P$6,DataStreams,0)),$B$4),DateRange,0)-1,MATCH(INDEX(Returns!$100:$100,MATCH(P$6,DataStreams,0)),DataStreams,0)-1))),"")</f>
        <v>1.1492805083120795E-5</v>
      </c>
      <c r="Q67" s="233" cm="1">
        <f t="array" aca="1" ref="Q67" ca="1">_xlfn.IFNA(_xlfn.COVARIANCE.S(
OFFSET(HOMECELL,MATCH(MAX(INDEX(First_Data_Point,MATCH($A67,DataStreams,0)),INDEX(First_Data_Point,MATCH(Q$6,DataStreams,0)),$B$3),DateRange,0)-1,MATCH($A67,DataStreams,0)-1):OFFSET(HOMECELL,MATCH(MIN(INDEX(Last_Data_Point,MATCH($A67,DataStreams,0)),INDEX(Last_Data_Point,MATCH(Q$6,DataStreams,0)),$B$4),DateRange,0)-1,MATCH($A67,DataStreams,0)-1) -
(INDEX(Returns!$102:$102,MATCH($A67,DataStreams,0))*
OFFSET(HOMECELL,MATCH(MAX(INDEX(First_Data_Point,MATCH($A67,DataStreams,0)),INDEX(First_Data_Point,MATCH(Q$6,DataStreams,0)),$B$3),DateRange,0)-1,MATCH(INDEX(Returns!$100:$100,MATCH($A67,DataStreams,0)),DataStreams,0)-1):OFFSET(HOMECELL,MATCH(MIN(INDEX(Last_Data_Point,MATCH($A67,DataStreams,0)),INDEX(Last_Data_Point,MATCH(Q$6,DataStreams,0)),$B$4),DateRange,0)-1,MATCH(INDEX(Returns!$100:$100,MATCH($A67,DataStreams,0)),DataStreams,0)-1)),
OFFSET(HOMECELL,MATCH(MAX(INDEX(First_Data_Point,MATCH($A67,DataStreams,0)),INDEX(First_Data_Point,MATCH(Q$6,DataStreams,0)),$B$3),DateRange,0)-1,MATCH(Q$6,DataStreams,0)-1):OFFSET(HOMECELL,MATCH(MIN(INDEX(Last_Data_Point,MATCH($A67,DataStreams,0)),INDEX(Last_Data_Point,MATCH(Q$6,DataStreams,0)),$B$4),DateRange,0)-1,MATCH(Q$6,DataStreams,0)-1) -
(INDEX(Returns!$102:$102,MATCH(Q$6,DataStreams,0))*
OFFSET(HOMECELL,MATCH(MAX(INDEX(First_Data_Point,MATCH($A67,DataStreams,0)),INDEX(First_Data_Point,MATCH(Q$6,DataStreams,0)),$B$3),DateRange,0)-1,MATCH(INDEX(Returns!$100:$100,MATCH(Q$6,DataStreams,0)),DataStreams,0)-1):OFFSET(HOMECELL,MATCH(MIN(INDEX(Last_Data_Point,MATCH($A67,DataStreams,0)),INDEX(Last_Data_Point,MATCH(Q$6,DataStreams,0)),$B$4),DateRange,0)-1,MATCH(INDEX(Returns!$100:$100,MATCH(Q$6,DataStreams,0)),DataStreams,0)-1))),"")</f>
        <v>-1.0266121839600466E-4</v>
      </c>
      <c r="R67" s="233" cm="1">
        <f t="array" aca="1" ref="R67" ca="1">_xlfn.IFNA(_xlfn.COVARIANCE.S(
OFFSET(HOMECELL,MATCH(MAX(INDEX(First_Data_Point,MATCH($A67,DataStreams,0)),INDEX(First_Data_Point,MATCH(R$6,DataStreams,0)),$B$3),DateRange,0)-1,MATCH($A67,DataStreams,0)-1):OFFSET(HOMECELL,MATCH(MIN(INDEX(Last_Data_Point,MATCH($A67,DataStreams,0)),INDEX(Last_Data_Point,MATCH(R$6,DataStreams,0)),$B$4),DateRange,0)-1,MATCH($A67,DataStreams,0)-1) -
(INDEX(Returns!$102:$102,MATCH($A67,DataStreams,0))*
OFFSET(HOMECELL,MATCH(MAX(INDEX(First_Data_Point,MATCH($A67,DataStreams,0)),INDEX(First_Data_Point,MATCH(R$6,DataStreams,0)),$B$3),DateRange,0)-1,MATCH(INDEX(Returns!$100:$100,MATCH($A67,DataStreams,0)),DataStreams,0)-1):OFFSET(HOMECELL,MATCH(MIN(INDEX(Last_Data_Point,MATCH($A67,DataStreams,0)),INDEX(Last_Data_Point,MATCH(R$6,DataStreams,0)),$B$4),DateRange,0)-1,MATCH(INDEX(Returns!$100:$100,MATCH($A67,DataStreams,0)),DataStreams,0)-1)),
OFFSET(HOMECELL,MATCH(MAX(INDEX(First_Data_Point,MATCH($A67,DataStreams,0)),INDEX(First_Data_Point,MATCH(R$6,DataStreams,0)),$B$3),DateRange,0)-1,MATCH(R$6,DataStreams,0)-1):OFFSET(HOMECELL,MATCH(MIN(INDEX(Last_Data_Point,MATCH($A67,DataStreams,0)),INDEX(Last_Data_Point,MATCH(R$6,DataStreams,0)),$B$4),DateRange,0)-1,MATCH(R$6,DataStreams,0)-1) -
(INDEX(Returns!$102:$102,MATCH(R$6,DataStreams,0))*
OFFSET(HOMECELL,MATCH(MAX(INDEX(First_Data_Point,MATCH($A67,DataStreams,0)),INDEX(First_Data_Point,MATCH(R$6,DataStreams,0)),$B$3),DateRange,0)-1,MATCH(INDEX(Returns!$100:$100,MATCH(R$6,DataStreams,0)),DataStreams,0)-1):OFFSET(HOMECELL,MATCH(MIN(INDEX(Last_Data_Point,MATCH($A67,DataStreams,0)),INDEX(Last_Data_Point,MATCH(R$6,DataStreams,0)),$B$4),DateRange,0)-1,MATCH(INDEX(Returns!$100:$100,MATCH(R$6,DataStreams,0)),DataStreams,0)-1))),"")</f>
        <v>3.6747568094355553E-5</v>
      </c>
      <c r="S67" s="233" cm="1">
        <f t="array" aca="1" ref="S67" ca="1">_xlfn.IFNA(_xlfn.COVARIANCE.S(
OFFSET(HOMECELL,MATCH(MAX(INDEX(First_Data_Point,MATCH($A67,DataStreams,0)),INDEX(First_Data_Point,MATCH(S$6,DataStreams,0)),$B$3),DateRange,0)-1,MATCH($A67,DataStreams,0)-1):OFFSET(HOMECELL,MATCH(MIN(INDEX(Last_Data_Point,MATCH($A67,DataStreams,0)),INDEX(Last_Data_Point,MATCH(S$6,DataStreams,0)),$B$4),DateRange,0)-1,MATCH($A67,DataStreams,0)-1) -
(INDEX(Returns!$102:$102,MATCH($A67,DataStreams,0))*
OFFSET(HOMECELL,MATCH(MAX(INDEX(First_Data_Point,MATCH($A67,DataStreams,0)),INDEX(First_Data_Point,MATCH(S$6,DataStreams,0)),$B$3),DateRange,0)-1,MATCH(INDEX(Returns!$100:$100,MATCH($A67,DataStreams,0)),DataStreams,0)-1):OFFSET(HOMECELL,MATCH(MIN(INDEX(Last_Data_Point,MATCH($A67,DataStreams,0)),INDEX(Last_Data_Point,MATCH(S$6,DataStreams,0)),$B$4),DateRange,0)-1,MATCH(INDEX(Returns!$100:$100,MATCH($A67,DataStreams,0)),DataStreams,0)-1)),
OFFSET(HOMECELL,MATCH(MAX(INDEX(First_Data_Point,MATCH($A67,DataStreams,0)),INDEX(First_Data_Point,MATCH(S$6,DataStreams,0)),$B$3),DateRange,0)-1,MATCH(S$6,DataStreams,0)-1):OFFSET(HOMECELL,MATCH(MIN(INDEX(Last_Data_Point,MATCH($A67,DataStreams,0)),INDEX(Last_Data_Point,MATCH(S$6,DataStreams,0)),$B$4),DateRange,0)-1,MATCH(S$6,DataStreams,0)-1) -
(INDEX(Returns!$102:$102,MATCH(S$6,DataStreams,0))*
OFFSET(HOMECELL,MATCH(MAX(INDEX(First_Data_Point,MATCH($A67,DataStreams,0)),INDEX(First_Data_Point,MATCH(S$6,DataStreams,0)),$B$3),DateRange,0)-1,MATCH(INDEX(Returns!$100:$100,MATCH(S$6,DataStreams,0)),DataStreams,0)-1):OFFSET(HOMECELL,MATCH(MIN(INDEX(Last_Data_Point,MATCH($A67,DataStreams,0)),INDEX(Last_Data_Point,MATCH(S$6,DataStreams,0)),$B$4),DateRange,0)-1,MATCH(INDEX(Returns!$100:$100,MATCH(S$6,DataStreams,0)),DataStreams,0)-1))),"")</f>
        <v>-4.1174825070205939E-5</v>
      </c>
      <c r="T67" s="233" cm="1">
        <f t="array" aca="1" ref="T67" ca="1">_xlfn.IFNA(_xlfn.COVARIANCE.S(
OFFSET(HOMECELL,MATCH(MAX(INDEX(First_Data_Point,MATCH($A67,DataStreams,0)),INDEX(First_Data_Point,MATCH(T$6,DataStreams,0)),$B$3),DateRange,0)-1,MATCH($A67,DataStreams,0)-1):OFFSET(HOMECELL,MATCH(MIN(INDEX(Last_Data_Point,MATCH($A67,DataStreams,0)),INDEX(Last_Data_Point,MATCH(T$6,DataStreams,0)),$B$4),DateRange,0)-1,MATCH($A67,DataStreams,0)-1) -
(INDEX(Returns!$102:$102,MATCH($A67,DataStreams,0))*
OFFSET(HOMECELL,MATCH(MAX(INDEX(First_Data_Point,MATCH($A67,DataStreams,0)),INDEX(First_Data_Point,MATCH(T$6,DataStreams,0)),$B$3),DateRange,0)-1,MATCH(INDEX(Returns!$100:$100,MATCH($A67,DataStreams,0)),DataStreams,0)-1):OFFSET(HOMECELL,MATCH(MIN(INDEX(Last_Data_Point,MATCH($A67,DataStreams,0)),INDEX(Last_Data_Point,MATCH(T$6,DataStreams,0)),$B$4),DateRange,0)-1,MATCH(INDEX(Returns!$100:$100,MATCH($A67,DataStreams,0)),DataStreams,0)-1)),
OFFSET(HOMECELL,MATCH(MAX(INDEX(First_Data_Point,MATCH($A67,DataStreams,0)),INDEX(First_Data_Point,MATCH(T$6,DataStreams,0)),$B$3),DateRange,0)-1,MATCH(T$6,DataStreams,0)-1):OFFSET(HOMECELL,MATCH(MIN(INDEX(Last_Data_Point,MATCH($A67,DataStreams,0)),INDEX(Last_Data_Point,MATCH(T$6,DataStreams,0)),$B$4),DateRange,0)-1,MATCH(T$6,DataStreams,0)-1) -
(INDEX(Returns!$102:$102,MATCH(T$6,DataStreams,0))*
OFFSET(HOMECELL,MATCH(MAX(INDEX(First_Data_Point,MATCH($A67,DataStreams,0)),INDEX(First_Data_Point,MATCH(T$6,DataStreams,0)),$B$3),DateRange,0)-1,MATCH(INDEX(Returns!$100:$100,MATCH(T$6,DataStreams,0)),DataStreams,0)-1):OFFSET(HOMECELL,MATCH(MIN(INDEX(Last_Data_Point,MATCH($A67,DataStreams,0)),INDEX(Last_Data_Point,MATCH(T$6,DataStreams,0)),$B$4),DateRange,0)-1,MATCH(INDEX(Returns!$100:$100,MATCH(T$6,DataStreams,0)),DataStreams,0)-1))),"")</f>
        <v>-8.9655564342580108E-5</v>
      </c>
      <c r="U67" s="233" cm="1">
        <f t="array" aca="1" ref="U67" ca="1">_xlfn.IFNA(_xlfn.COVARIANCE.S(
OFFSET(HOMECELL,MATCH(MAX(INDEX(First_Data_Point,MATCH($A67,DataStreams,0)),INDEX(First_Data_Point,MATCH(U$6,DataStreams,0)),$B$3),DateRange,0)-1,MATCH($A67,DataStreams,0)-1):OFFSET(HOMECELL,MATCH(MIN(INDEX(Last_Data_Point,MATCH($A67,DataStreams,0)),INDEX(Last_Data_Point,MATCH(U$6,DataStreams,0)),$B$4),DateRange,0)-1,MATCH($A67,DataStreams,0)-1) -
(INDEX(Returns!$102:$102,MATCH($A67,DataStreams,0))*
OFFSET(HOMECELL,MATCH(MAX(INDEX(First_Data_Point,MATCH($A67,DataStreams,0)),INDEX(First_Data_Point,MATCH(U$6,DataStreams,0)),$B$3),DateRange,0)-1,MATCH(INDEX(Returns!$100:$100,MATCH($A67,DataStreams,0)),DataStreams,0)-1):OFFSET(HOMECELL,MATCH(MIN(INDEX(Last_Data_Point,MATCH($A67,DataStreams,0)),INDEX(Last_Data_Point,MATCH(U$6,DataStreams,0)),$B$4),DateRange,0)-1,MATCH(INDEX(Returns!$100:$100,MATCH($A67,DataStreams,0)),DataStreams,0)-1)),
OFFSET(HOMECELL,MATCH(MAX(INDEX(First_Data_Point,MATCH($A67,DataStreams,0)),INDEX(First_Data_Point,MATCH(U$6,DataStreams,0)),$B$3),DateRange,0)-1,MATCH(U$6,DataStreams,0)-1):OFFSET(HOMECELL,MATCH(MIN(INDEX(Last_Data_Point,MATCH($A67,DataStreams,0)),INDEX(Last_Data_Point,MATCH(U$6,DataStreams,0)),$B$4),DateRange,0)-1,MATCH(U$6,DataStreams,0)-1) -
(INDEX(Returns!$102:$102,MATCH(U$6,DataStreams,0))*
OFFSET(HOMECELL,MATCH(MAX(INDEX(First_Data_Point,MATCH($A67,DataStreams,0)),INDEX(First_Data_Point,MATCH(U$6,DataStreams,0)),$B$3),DateRange,0)-1,MATCH(INDEX(Returns!$100:$100,MATCH(U$6,DataStreams,0)),DataStreams,0)-1):OFFSET(HOMECELL,MATCH(MIN(INDEX(Last_Data_Point,MATCH($A67,DataStreams,0)),INDEX(Last_Data_Point,MATCH(U$6,DataStreams,0)),$B$4),DateRange,0)-1,MATCH(INDEX(Returns!$100:$100,MATCH(U$6,DataStreams,0)),DataStreams,0)-1))),"")</f>
        <v>3.0101144655610277E-5</v>
      </c>
      <c r="V67" s="233" cm="1">
        <f t="array" aca="1" ref="V67" ca="1">_xlfn.IFNA(_xlfn.COVARIANCE.S(
OFFSET(HOMECELL,MATCH(MAX(INDEX(First_Data_Point,MATCH($A67,DataStreams,0)),INDEX(First_Data_Point,MATCH(V$6,DataStreams,0)),$B$3),DateRange,0)-1,MATCH($A67,DataStreams,0)-1):OFFSET(HOMECELL,MATCH(MIN(INDEX(Last_Data_Point,MATCH($A67,DataStreams,0)),INDEX(Last_Data_Point,MATCH(V$6,DataStreams,0)),$B$4),DateRange,0)-1,MATCH($A67,DataStreams,0)-1) -
(INDEX(Returns!$102:$102,MATCH($A67,DataStreams,0))*
OFFSET(HOMECELL,MATCH(MAX(INDEX(First_Data_Point,MATCH($A67,DataStreams,0)),INDEX(First_Data_Point,MATCH(V$6,DataStreams,0)),$B$3),DateRange,0)-1,MATCH(INDEX(Returns!$100:$100,MATCH($A67,DataStreams,0)),DataStreams,0)-1):OFFSET(HOMECELL,MATCH(MIN(INDEX(Last_Data_Point,MATCH($A67,DataStreams,0)),INDEX(Last_Data_Point,MATCH(V$6,DataStreams,0)),$B$4),DateRange,0)-1,MATCH(INDEX(Returns!$100:$100,MATCH($A67,DataStreams,0)),DataStreams,0)-1)),
OFFSET(HOMECELL,MATCH(MAX(INDEX(First_Data_Point,MATCH($A67,DataStreams,0)),INDEX(First_Data_Point,MATCH(V$6,DataStreams,0)),$B$3),DateRange,0)-1,MATCH(V$6,DataStreams,0)-1):OFFSET(HOMECELL,MATCH(MIN(INDEX(Last_Data_Point,MATCH($A67,DataStreams,0)),INDEX(Last_Data_Point,MATCH(V$6,DataStreams,0)),$B$4),DateRange,0)-1,MATCH(V$6,DataStreams,0)-1) -
(INDEX(Returns!$102:$102,MATCH(V$6,DataStreams,0))*
OFFSET(HOMECELL,MATCH(MAX(INDEX(First_Data_Point,MATCH($A67,DataStreams,0)),INDEX(First_Data_Point,MATCH(V$6,DataStreams,0)),$B$3),DateRange,0)-1,MATCH(INDEX(Returns!$100:$100,MATCH(V$6,DataStreams,0)),DataStreams,0)-1):OFFSET(HOMECELL,MATCH(MIN(INDEX(Last_Data_Point,MATCH($A67,DataStreams,0)),INDEX(Last_Data_Point,MATCH(V$6,DataStreams,0)),$B$4),DateRange,0)-1,MATCH(INDEX(Returns!$100:$100,MATCH(V$6,DataStreams,0)),DataStreams,0)-1))),"")</f>
        <v>-6.1056746075656339E-5</v>
      </c>
      <c r="W67" s="233" cm="1">
        <f t="array" aca="1" ref="W67" ca="1">_xlfn.IFNA(_xlfn.COVARIANCE.S(
OFFSET(HOMECELL,MATCH(MAX(INDEX(First_Data_Point,MATCH($A67,DataStreams,0)),INDEX(First_Data_Point,MATCH(W$6,DataStreams,0)),$B$3),DateRange,0)-1,MATCH($A67,DataStreams,0)-1):OFFSET(HOMECELL,MATCH(MIN(INDEX(Last_Data_Point,MATCH($A67,DataStreams,0)),INDEX(Last_Data_Point,MATCH(W$6,DataStreams,0)),$B$4),DateRange,0)-1,MATCH($A67,DataStreams,0)-1) -
(INDEX(Returns!$102:$102,MATCH($A67,DataStreams,0))*
OFFSET(HOMECELL,MATCH(MAX(INDEX(First_Data_Point,MATCH($A67,DataStreams,0)),INDEX(First_Data_Point,MATCH(W$6,DataStreams,0)),$B$3),DateRange,0)-1,MATCH(INDEX(Returns!$100:$100,MATCH($A67,DataStreams,0)),DataStreams,0)-1):OFFSET(HOMECELL,MATCH(MIN(INDEX(Last_Data_Point,MATCH($A67,DataStreams,0)),INDEX(Last_Data_Point,MATCH(W$6,DataStreams,0)),$B$4),DateRange,0)-1,MATCH(INDEX(Returns!$100:$100,MATCH($A67,DataStreams,0)),DataStreams,0)-1)),
OFFSET(HOMECELL,MATCH(MAX(INDEX(First_Data_Point,MATCH($A67,DataStreams,0)),INDEX(First_Data_Point,MATCH(W$6,DataStreams,0)),$B$3),DateRange,0)-1,MATCH(W$6,DataStreams,0)-1):OFFSET(HOMECELL,MATCH(MIN(INDEX(Last_Data_Point,MATCH($A67,DataStreams,0)),INDEX(Last_Data_Point,MATCH(W$6,DataStreams,0)),$B$4),DateRange,0)-1,MATCH(W$6,DataStreams,0)-1) -
(INDEX(Returns!$102:$102,MATCH(W$6,DataStreams,0))*
OFFSET(HOMECELL,MATCH(MAX(INDEX(First_Data_Point,MATCH($A67,DataStreams,0)),INDEX(First_Data_Point,MATCH(W$6,DataStreams,0)),$B$3),DateRange,0)-1,MATCH(INDEX(Returns!$100:$100,MATCH(W$6,DataStreams,0)),DataStreams,0)-1):OFFSET(HOMECELL,MATCH(MIN(INDEX(Last_Data_Point,MATCH($A67,DataStreams,0)),INDEX(Last_Data_Point,MATCH(W$6,DataStreams,0)),$B$4),DateRange,0)-1,MATCH(INDEX(Returns!$100:$100,MATCH(W$6,DataStreams,0)),DataStreams,0)-1))),"")</f>
        <v>-2.1658969552106947E-5</v>
      </c>
      <c r="X67" s="233" cm="1">
        <f t="array" aca="1" ref="X67" ca="1">_xlfn.IFNA(_xlfn.COVARIANCE.S(
OFFSET(HOMECELL,MATCH(MAX(INDEX(First_Data_Point,MATCH($A67,DataStreams,0)),INDEX(First_Data_Point,MATCH(X$6,DataStreams,0)),$B$3),DateRange,0)-1,MATCH($A67,DataStreams,0)-1):OFFSET(HOMECELL,MATCH(MIN(INDEX(Last_Data_Point,MATCH($A67,DataStreams,0)),INDEX(Last_Data_Point,MATCH(X$6,DataStreams,0)),$B$4),DateRange,0)-1,MATCH($A67,DataStreams,0)-1) -
(INDEX(Returns!$102:$102,MATCH($A67,DataStreams,0))*
OFFSET(HOMECELL,MATCH(MAX(INDEX(First_Data_Point,MATCH($A67,DataStreams,0)),INDEX(First_Data_Point,MATCH(X$6,DataStreams,0)),$B$3),DateRange,0)-1,MATCH(INDEX(Returns!$100:$100,MATCH($A67,DataStreams,0)),DataStreams,0)-1):OFFSET(HOMECELL,MATCH(MIN(INDEX(Last_Data_Point,MATCH($A67,DataStreams,0)),INDEX(Last_Data_Point,MATCH(X$6,DataStreams,0)),$B$4),DateRange,0)-1,MATCH(INDEX(Returns!$100:$100,MATCH($A67,DataStreams,0)),DataStreams,0)-1)),
OFFSET(HOMECELL,MATCH(MAX(INDEX(First_Data_Point,MATCH($A67,DataStreams,0)),INDEX(First_Data_Point,MATCH(X$6,DataStreams,0)),$B$3),DateRange,0)-1,MATCH(X$6,DataStreams,0)-1):OFFSET(HOMECELL,MATCH(MIN(INDEX(Last_Data_Point,MATCH($A67,DataStreams,0)),INDEX(Last_Data_Point,MATCH(X$6,DataStreams,0)),$B$4),DateRange,0)-1,MATCH(X$6,DataStreams,0)-1) -
(INDEX(Returns!$102:$102,MATCH(X$6,DataStreams,0))*
OFFSET(HOMECELL,MATCH(MAX(INDEX(First_Data_Point,MATCH($A67,DataStreams,0)),INDEX(First_Data_Point,MATCH(X$6,DataStreams,0)),$B$3),DateRange,0)-1,MATCH(INDEX(Returns!$100:$100,MATCH(X$6,DataStreams,0)),DataStreams,0)-1):OFFSET(HOMECELL,MATCH(MIN(INDEX(Last_Data_Point,MATCH($A67,DataStreams,0)),INDEX(Last_Data_Point,MATCH(X$6,DataStreams,0)),$B$4),DateRange,0)-1,MATCH(INDEX(Returns!$100:$100,MATCH(X$6,DataStreams,0)),DataStreams,0)-1))),"")</f>
        <v>-1.2263540355853068E-5</v>
      </c>
      <c r="Y67" s="233" cm="1">
        <f t="array" aca="1" ref="Y67" ca="1">_xlfn.IFNA(_xlfn.COVARIANCE.S(
OFFSET(HOMECELL,MATCH(MAX(INDEX(First_Data_Point,MATCH($A67,DataStreams,0)),INDEX(First_Data_Point,MATCH(Y$6,DataStreams,0)),$B$3),DateRange,0)-1,MATCH($A67,DataStreams,0)-1):OFFSET(HOMECELL,MATCH(MIN(INDEX(Last_Data_Point,MATCH($A67,DataStreams,0)),INDEX(Last_Data_Point,MATCH(Y$6,DataStreams,0)),$B$4),DateRange,0)-1,MATCH($A67,DataStreams,0)-1) -
(INDEX(Returns!$102:$102,MATCH($A67,DataStreams,0))*
OFFSET(HOMECELL,MATCH(MAX(INDEX(First_Data_Point,MATCH($A67,DataStreams,0)),INDEX(First_Data_Point,MATCH(Y$6,DataStreams,0)),$B$3),DateRange,0)-1,MATCH(INDEX(Returns!$100:$100,MATCH($A67,DataStreams,0)),DataStreams,0)-1):OFFSET(HOMECELL,MATCH(MIN(INDEX(Last_Data_Point,MATCH($A67,DataStreams,0)),INDEX(Last_Data_Point,MATCH(Y$6,DataStreams,0)),$B$4),DateRange,0)-1,MATCH(INDEX(Returns!$100:$100,MATCH($A67,DataStreams,0)),DataStreams,0)-1)),
OFFSET(HOMECELL,MATCH(MAX(INDEX(First_Data_Point,MATCH($A67,DataStreams,0)),INDEX(First_Data_Point,MATCH(Y$6,DataStreams,0)),$B$3),DateRange,0)-1,MATCH(Y$6,DataStreams,0)-1):OFFSET(HOMECELL,MATCH(MIN(INDEX(Last_Data_Point,MATCH($A67,DataStreams,0)),INDEX(Last_Data_Point,MATCH(Y$6,DataStreams,0)),$B$4),DateRange,0)-1,MATCH(Y$6,DataStreams,0)-1) -
(INDEX(Returns!$102:$102,MATCH(Y$6,DataStreams,0))*
OFFSET(HOMECELL,MATCH(MAX(INDEX(First_Data_Point,MATCH($A67,DataStreams,0)),INDEX(First_Data_Point,MATCH(Y$6,DataStreams,0)),$B$3),DateRange,0)-1,MATCH(INDEX(Returns!$100:$100,MATCH(Y$6,DataStreams,0)),DataStreams,0)-1):OFFSET(HOMECELL,MATCH(MIN(INDEX(Last_Data_Point,MATCH($A67,DataStreams,0)),INDEX(Last_Data_Point,MATCH(Y$6,DataStreams,0)),$B$4),DateRange,0)-1,MATCH(INDEX(Returns!$100:$100,MATCH(Y$6,DataStreams,0)),DataStreams,0)-1))),"")</f>
        <v>-3.9729383953137789E-5</v>
      </c>
      <c r="Z67" s="233" cm="1">
        <f t="array" aca="1" ref="Z67" ca="1">_xlfn.IFNA(_xlfn.COVARIANCE.S(
OFFSET(HOMECELL,MATCH(MAX(INDEX(First_Data_Point,MATCH($A67,DataStreams,0)),INDEX(First_Data_Point,MATCH(Z$6,DataStreams,0)),$B$3),DateRange,0)-1,MATCH($A67,DataStreams,0)-1):OFFSET(HOMECELL,MATCH(MIN(INDEX(Last_Data_Point,MATCH($A67,DataStreams,0)),INDEX(Last_Data_Point,MATCH(Z$6,DataStreams,0)),$B$4),DateRange,0)-1,MATCH($A67,DataStreams,0)-1) -
(INDEX(Returns!$102:$102,MATCH($A67,DataStreams,0))*
OFFSET(HOMECELL,MATCH(MAX(INDEX(First_Data_Point,MATCH($A67,DataStreams,0)),INDEX(First_Data_Point,MATCH(Z$6,DataStreams,0)),$B$3),DateRange,0)-1,MATCH(INDEX(Returns!$100:$100,MATCH($A67,DataStreams,0)),DataStreams,0)-1):OFFSET(HOMECELL,MATCH(MIN(INDEX(Last_Data_Point,MATCH($A67,DataStreams,0)),INDEX(Last_Data_Point,MATCH(Z$6,DataStreams,0)),$B$4),DateRange,0)-1,MATCH(INDEX(Returns!$100:$100,MATCH($A67,DataStreams,0)),DataStreams,0)-1)),
OFFSET(HOMECELL,MATCH(MAX(INDEX(First_Data_Point,MATCH($A67,DataStreams,0)),INDEX(First_Data_Point,MATCH(Z$6,DataStreams,0)),$B$3),DateRange,0)-1,MATCH(Z$6,DataStreams,0)-1):OFFSET(HOMECELL,MATCH(MIN(INDEX(Last_Data_Point,MATCH($A67,DataStreams,0)),INDEX(Last_Data_Point,MATCH(Z$6,DataStreams,0)),$B$4),DateRange,0)-1,MATCH(Z$6,DataStreams,0)-1) -
(INDEX(Returns!$102:$102,MATCH(Z$6,DataStreams,0))*
OFFSET(HOMECELL,MATCH(MAX(INDEX(First_Data_Point,MATCH($A67,DataStreams,0)),INDEX(First_Data_Point,MATCH(Z$6,DataStreams,0)),$B$3),DateRange,0)-1,MATCH(INDEX(Returns!$100:$100,MATCH(Z$6,DataStreams,0)),DataStreams,0)-1):OFFSET(HOMECELL,MATCH(MIN(INDEX(Last_Data_Point,MATCH($A67,DataStreams,0)),INDEX(Last_Data_Point,MATCH(Z$6,DataStreams,0)),$B$4),DateRange,0)-1,MATCH(INDEX(Returns!$100:$100,MATCH(Z$6,DataStreams,0)),DataStreams,0)-1))),"")</f>
        <v>-2.350417640509643E-5</v>
      </c>
      <c r="AA67" s="233" cm="1">
        <f t="array" aca="1" ref="AA67" ca="1">_xlfn.IFNA(_xlfn.COVARIANCE.S(
OFFSET(HOMECELL,MATCH(MAX(INDEX(First_Data_Point,MATCH($A67,DataStreams,0)),INDEX(First_Data_Point,MATCH(AA$6,DataStreams,0)),$B$3),DateRange,0)-1,MATCH($A67,DataStreams,0)-1):OFFSET(HOMECELL,MATCH(MIN(INDEX(Last_Data_Point,MATCH($A67,DataStreams,0)),INDEX(Last_Data_Point,MATCH(AA$6,DataStreams,0)),$B$4),DateRange,0)-1,MATCH($A67,DataStreams,0)-1) -
(INDEX(Returns!$102:$102,MATCH($A67,DataStreams,0))*
OFFSET(HOMECELL,MATCH(MAX(INDEX(First_Data_Point,MATCH($A67,DataStreams,0)),INDEX(First_Data_Point,MATCH(AA$6,DataStreams,0)),$B$3),DateRange,0)-1,MATCH(INDEX(Returns!$100:$100,MATCH($A67,DataStreams,0)),DataStreams,0)-1):OFFSET(HOMECELL,MATCH(MIN(INDEX(Last_Data_Point,MATCH($A67,DataStreams,0)),INDEX(Last_Data_Point,MATCH(AA$6,DataStreams,0)),$B$4),DateRange,0)-1,MATCH(INDEX(Returns!$100:$100,MATCH($A67,DataStreams,0)),DataStreams,0)-1)),
OFFSET(HOMECELL,MATCH(MAX(INDEX(First_Data_Point,MATCH($A67,DataStreams,0)),INDEX(First_Data_Point,MATCH(AA$6,DataStreams,0)),$B$3),DateRange,0)-1,MATCH(AA$6,DataStreams,0)-1):OFFSET(HOMECELL,MATCH(MIN(INDEX(Last_Data_Point,MATCH($A67,DataStreams,0)),INDEX(Last_Data_Point,MATCH(AA$6,DataStreams,0)),$B$4),DateRange,0)-1,MATCH(AA$6,DataStreams,0)-1) -
(INDEX(Returns!$102:$102,MATCH(AA$6,DataStreams,0))*
OFFSET(HOMECELL,MATCH(MAX(INDEX(First_Data_Point,MATCH($A67,DataStreams,0)),INDEX(First_Data_Point,MATCH(AA$6,DataStreams,0)),$B$3),DateRange,0)-1,MATCH(INDEX(Returns!$100:$100,MATCH(AA$6,DataStreams,0)),DataStreams,0)-1):OFFSET(HOMECELL,MATCH(MIN(INDEX(Last_Data_Point,MATCH($A67,DataStreams,0)),INDEX(Last_Data_Point,MATCH(AA$6,DataStreams,0)),$B$4),DateRange,0)-1,MATCH(INDEX(Returns!$100:$100,MATCH(AA$6,DataStreams,0)),DataStreams,0)-1))),"")</f>
        <v>1.9806421302146666E-5</v>
      </c>
      <c r="AB67" s="233" cm="1">
        <f t="array" aca="1" ref="AB67" ca="1">_xlfn.IFNA(_xlfn.COVARIANCE.S(
OFFSET(HOMECELL,MATCH(MAX(INDEX(First_Data_Point,MATCH($A67,DataStreams,0)),INDEX(First_Data_Point,MATCH(AB$6,DataStreams,0)),$B$3),DateRange,0)-1,MATCH($A67,DataStreams,0)-1):OFFSET(HOMECELL,MATCH(MIN(INDEX(Last_Data_Point,MATCH($A67,DataStreams,0)),INDEX(Last_Data_Point,MATCH(AB$6,DataStreams,0)),$B$4),DateRange,0)-1,MATCH($A67,DataStreams,0)-1) -
(INDEX(Returns!$102:$102,MATCH($A67,DataStreams,0))*
OFFSET(HOMECELL,MATCH(MAX(INDEX(First_Data_Point,MATCH($A67,DataStreams,0)),INDEX(First_Data_Point,MATCH(AB$6,DataStreams,0)),$B$3),DateRange,0)-1,MATCH(INDEX(Returns!$100:$100,MATCH($A67,DataStreams,0)),DataStreams,0)-1):OFFSET(HOMECELL,MATCH(MIN(INDEX(Last_Data_Point,MATCH($A67,DataStreams,0)),INDEX(Last_Data_Point,MATCH(AB$6,DataStreams,0)),$B$4),DateRange,0)-1,MATCH(INDEX(Returns!$100:$100,MATCH($A67,DataStreams,0)),DataStreams,0)-1)),
OFFSET(HOMECELL,MATCH(MAX(INDEX(First_Data_Point,MATCH($A67,DataStreams,0)),INDEX(First_Data_Point,MATCH(AB$6,DataStreams,0)),$B$3),DateRange,0)-1,MATCH(AB$6,DataStreams,0)-1):OFFSET(HOMECELL,MATCH(MIN(INDEX(Last_Data_Point,MATCH($A67,DataStreams,0)),INDEX(Last_Data_Point,MATCH(AB$6,DataStreams,0)),$B$4),DateRange,0)-1,MATCH(AB$6,DataStreams,0)-1) -
(INDEX(Returns!$102:$102,MATCH(AB$6,DataStreams,0))*
OFFSET(HOMECELL,MATCH(MAX(INDEX(First_Data_Point,MATCH($A67,DataStreams,0)),INDEX(First_Data_Point,MATCH(AB$6,DataStreams,0)),$B$3),DateRange,0)-1,MATCH(INDEX(Returns!$100:$100,MATCH(AB$6,DataStreams,0)),DataStreams,0)-1):OFFSET(HOMECELL,MATCH(MIN(INDEX(Last_Data_Point,MATCH($A67,DataStreams,0)),INDEX(Last_Data_Point,MATCH(AB$6,DataStreams,0)),$B$4),DateRange,0)-1,MATCH(INDEX(Returns!$100:$100,MATCH(AB$6,DataStreams,0)),DataStreams,0)-1))),"")</f>
        <v>-6.9829312011069808E-7</v>
      </c>
      <c r="AC67" s="233" cm="1">
        <f t="array" aca="1" ref="AC67" ca="1">_xlfn.IFNA(_xlfn.COVARIANCE.S(
OFFSET(HOMECELL,MATCH(MAX(INDEX(First_Data_Point,MATCH($A67,DataStreams,0)),INDEX(First_Data_Point,MATCH(AC$6,DataStreams,0)),$B$3),DateRange,0)-1,MATCH($A67,DataStreams,0)-1):OFFSET(HOMECELL,MATCH(MIN(INDEX(Last_Data_Point,MATCH($A67,DataStreams,0)),INDEX(Last_Data_Point,MATCH(AC$6,DataStreams,0)),$B$4),DateRange,0)-1,MATCH($A67,DataStreams,0)-1) -
(INDEX(Returns!$102:$102,MATCH($A67,DataStreams,0))*
OFFSET(HOMECELL,MATCH(MAX(INDEX(First_Data_Point,MATCH($A67,DataStreams,0)),INDEX(First_Data_Point,MATCH(AC$6,DataStreams,0)),$B$3),DateRange,0)-1,MATCH(INDEX(Returns!$100:$100,MATCH($A67,DataStreams,0)),DataStreams,0)-1):OFFSET(HOMECELL,MATCH(MIN(INDEX(Last_Data_Point,MATCH($A67,DataStreams,0)),INDEX(Last_Data_Point,MATCH(AC$6,DataStreams,0)),$B$4),DateRange,0)-1,MATCH(INDEX(Returns!$100:$100,MATCH($A67,DataStreams,0)),DataStreams,0)-1)),
OFFSET(HOMECELL,MATCH(MAX(INDEX(First_Data_Point,MATCH($A67,DataStreams,0)),INDEX(First_Data_Point,MATCH(AC$6,DataStreams,0)),$B$3),DateRange,0)-1,MATCH(AC$6,DataStreams,0)-1):OFFSET(HOMECELL,MATCH(MIN(INDEX(Last_Data_Point,MATCH($A67,DataStreams,0)),INDEX(Last_Data_Point,MATCH(AC$6,DataStreams,0)),$B$4),DateRange,0)-1,MATCH(AC$6,DataStreams,0)-1) -
(INDEX(Returns!$102:$102,MATCH(AC$6,DataStreams,0))*
OFFSET(HOMECELL,MATCH(MAX(INDEX(First_Data_Point,MATCH($A67,DataStreams,0)),INDEX(First_Data_Point,MATCH(AC$6,DataStreams,0)),$B$3),DateRange,0)-1,MATCH(INDEX(Returns!$100:$100,MATCH(AC$6,DataStreams,0)),DataStreams,0)-1):OFFSET(HOMECELL,MATCH(MIN(INDEX(Last_Data_Point,MATCH($A67,DataStreams,0)),INDEX(Last_Data_Point,MATCH(AC$6,DataStreams,0)),$B$4),DateRange,0)-1,MATCH(INDEX(Returns!$100:$100,MATCH(AC$6,DataStreams,0)),DataStreams,0)-1))),"")</f>
        <v>-1.0026130539823382E-6</v>
      </c>
      <c r="AD67" s="233" cm="1">
        <f t="array" aca="1" ref="AD67" ca="1">_xlfn.IFNA(_xlfn.COVARIANCE.S(
OFFSET(HOMECELL,MATCH(MAX(INDEX(First_Data_Point,MATCH($A67,DataStreams,0)),INDEX(First_Data_Point,MATCH(AD$6,DataStreams,0)),$B$3),DateRange,0)-1,MATCH($A67,DataStreams,0)-1):OFFSET(HOMECELL,MATCH(MIN(INDEX(Last_Data_Point,MATCH($A67,DataStreams,0)),INDEX(Last_Data_Point,MATCH(AD$6,DataStreams,0)),$B$4),DateRange,0)-1,MATCH($A67,DataStreams,0)-1) -
(INDEX(Returns!$102:$102,MATCH($A67,DataStreams,0))*
OFFSET(HOMECELL,MATCH(MAX(INDEX(First_Data_Point,MATCH($A67,DataStreams,0)),INDEX(First_Data_Point,MATCH(AD$6,DataStreams,0)),$B$3),DateRange,0)-1,MATCH(INDEX(Returns!$100:$100,MATCH($A67,DataStreams,0)),DataStreams,0)-1):OFFSET(HOMECELL,MATCH(MIN(INDEX(Last_Data_Point,MATCH($A67,DataStreams,0)),INDEX(Last_Data_Point,MATCH(AD$6,DataStreams,0)),$B$4),DateRange,0)-1,MATCH(INDEX(Returns!$100:$100,MATCH($A67,DataStreams,0)),DataStreams,0)-1)),
OFFSET(HOMECELL,MATCH(MAX(INDEX(First_Data_Point,MATCH($A67,DataStreams,0)),INDEX(First_Data_Point,MATCH(AD$6,DataStreams,0)),$B$3),DateRange,0)-1,MATCH(AD$6,DataStreams,0)-1):OFFSET(HOMECELL,MATCH(MIN(INDEX(Last_Data_Point,MATCH($A67,DataStreams,0)),INDEX(Last_Data_Point,MATCH(AD$6,DataStreams,0)),$B$4),DateRange,0)-1,MATCH(AD$6,DataStreams,0)-1) -
(INDEX(Returns!$102:$102,MATCH(AD$6,DataStreams,0))*
OFFSET(HOMECELL,MATCH(MAX(INDEX(First_Data_Point,MATCH($A67,DataStreams,0)),INDEX(First_Data_Point,MATCH(AD$6,DataStreams,0)),$B$3),DateRange,0)-1,MATCH(INDEX(Returns!$100:$100,MATCH(AD$6,DataStreams,0)),DataStreams,0)-1):OFFSET(HOMECELL,MATCH(MIN(INDEX(Last_Data_Point,MATCH($A67,DataStreams,0)),INDEX(Last_Data_Point,MATCH(AD$6,DataStreams,0)),$B$4),DateRange,0)-1,MATCH(INDEX(Returns!$100:$100,MATCH(AD$6,DataStreams,0)),DataStreams,0)-1))),"")</f>
        <v>3.6358543773892471E-5</v>
      </c>
      <c r="AE67" s="233" cm="1">
        <f t="array" aca="1" ref="AE67" ca="1">_xlfn.IFNA(_xlfn.COVARIANCE.S(
OFFSET(HOMECELL,MATCH(MAX(INDEX(First_Data_Point,MATCH($A67,DataStreams,0)),INDEX(First_Data_Point,MATCH(AE$6,DataStreams,0)),$B$3),DateRange,0)-1,MATCH($A67,DataStreams,0)-1):OFFSET(HOMECELL,MATCH(MIN(INDEX(Last_Data_Point,MATCH($A67,DataStreams,0)),INDEX(Last_Data_Point,MATCH(AE$6,DataStreams,0)),$B$4),DateRange,0)-1,MATCH($A67,DataStreams,0)-1) -
(INDEX(Returns!$102:$102,MATCH($A67,DataStreams,0))*
OFFSET(HOMECELL,MATCH(MAX(INDEX(First_Data_Point,MATCH($A67,DataStreams,0)),INDEX(First_Data_Point,MATCH(AE$6,DataStreams,0)),$B$3),DateRange,0)-1,MATCH(INDEX(Returns!$100:$100,MATCH($A67,DataStreams,0)),DataStreams,0)-1):OFFSET(HOMECELL,MATCH(MIN(INDEX(Last_Data_Point,MATCH($A67,DataStreams,0)),INDEX(Last_Data_Point,MATCH(AE$6,DataStreams,0)),$B$4),DateRange,0)-1,MATCH(INDEX(Returns!$100:$100,MATCH($A67,DataStreams,0)),DataStreams,0)-1)),
OFFSET(HOMECELL,MATCH(MAX(INDEX(First_Data_Point,MATCH($A67,DataStreams,0)),INDEX(First_Data_Point,MATCH(AE$6,DataStreams,0)),$B$3),DateRange,0)-1,MATCH(AE$6,DataStreams,0)-1):OFFSET(HOMECELL,MATCH(MIN(INDEX(Last_Data_Point,MATCH($A67,DataStreams,0)),INDEX(Last_Data_Point,MATCH(AE$6,DataStreams,0)),$B$4),DateRange,0)-1,MATCH(AE$6,DataStreams,0)-1) -
(INDEX(Returns!$102:$102,MATCH(AE$6,DataStreams,0))*
OFFSET(HOMECELL,MATCH(MAX(INDEX(First_Data_Point,MATCH($A67,DataStreams,0)),INDEX(First_Data_Point,MATCH(AE$6,DataStreams,0)),$B$3),DateRange,0)-1,MATCH(INDEX(Returns!$100:$100,MATCH(AE$6,DataStreams,0)),DataStreams,0)-1):OFFSET(HOMECELL,MATCH(MIN(INDEX(Last_Data_Point,MATCH($A67,DataStreams,0)),INDEX(Last_Data_Point,MATCH(AE$6,DataStreams,0)),$B$4),DateRange,0)-1,MATCH(INDEX(Returns!$100:$100,MATCH(AE$6,DataStreams,0)),DataStreams,0)-1))),"")</f>
        <v>1.3691353813375423E-5</v>
      </c>
      <c r="AF67" s="233" cm="1">
        <f t="array" aca="1" ref="AF67" ca="1">_xlfn.IFNA(_xlfn.COVARIANCE.S(
OFFSET(HOMECELL,MATCH(MAX(INDEX(First_Data_Point,MATCH($A67,DataStreams,0)),INDEX(First_Data_Point,MATCH(AF$6,DataStreams,0)),$B$3),DateRange,0)-1,MATCH($A67,DataStreams,0)-1):OFFSET(HOMECELL,MATCH(MIN(INDEX(Last_Data_Point,MATCH($A67,DataStreams,0)),INDEX(Last_Data_Point,MATCH(AF$6,DataStreams,0)),$B$4),DateRange,0)-1,MATCH($A67,DataStreams,0)-1) -
(INDEX(Returns!$102:$102,MATCH($A67,DataStreams,0))*
OFFSET(HOMECELL,MATCH(MAX(INDEX(First_Data_Point,MATCH($A67,DataStreams,0)),INDEX(First_Data_Point,MATCH(AF$6,DataStreams,0)),$B$3),DateRange,0)-1,MATCH(INDEX(Returns!$100:$100,MATCH($A67,DataStreams,0)),DataStreams,0)-1):OFFSET(HOMECELL,MATCH(MIN(INDEX(Last_Data_Point,MATCH($A67,DataStreams,0)),INDEX(Last_Data_Point,MATCH(AF$6,DataStreams,0)),$B$4),DateRange,0)-1,MATCH(INDEX(Returns!$100:$100,MATCH($A67,DataStreams,0)),DataStreams,0)-1)),
OFFSET(HOMECELL,MATCH(MAX(INDEX(First_Data_Point,MATCH($A67,DataStreams,0)),INDEX(First_Data_Point,MATCH(AF$6,DataStreams,0)),$B$3),DateRange,0)-1,MATCH(AF$6,DataStreams,0)-1):OFFSET(HOMECELL,MATCH(MIN(INDEX(Last_Data_Point,MATCH($A67,DataStreams,0)),INDEX(Last_Data_Point,MATCH(AF$6,DataStreams,0)),$B$4),DateRange,0)-1,MATCH(AF$6,DataStreams,0)-1) -
(INDEX(Returns!$102:$102,MATCH(AF$6,DataStreams,0))*
OFFSET(HOMECELL,MATCH(MAX(INDEX(First_Data_Point,MATCH($A67,DataStreams,0)),INDEX(First_Data_Point,MATCH(AF$6,DataStreams,0)),$B$3),DateRange,0)-1,MATCH(INDEX(Returns!$100:$100,MATCH(AF$6,DataStreams,0)),DataStreams,0)-1):OFFSET(HOMECELL,MATCH(MIN(INDEX(Last_Data_Point,MATCH($A67,DataStreams,0)),INDEX(Last_Data_Point,MATCH(AF$6,DataStreams,0)),$B$4),DateRange,0)-1,MATCH(INDEX(Returns!$100:$100,MATCH(AF$6,DataStreams,0)),DataStreams,0)-1))),"")</f>
        <v>-4.3538573851399331E-5</v>
      </c>
      <c r="AG67" s="233" cm="1">
        <f t="array" aca="1" ref="AG67" ca="1">_xlfn.IFNA(_xlfn.COVARIANCE.S(
OFFSET(HOMECELL,MATCH(MAX(INDEX(First_Data_Point,MATCH($A67,DataStreams,0)),INDEX(First_Data_Point,MATCH(AG$6,DataStreams,0)),$B$3),DateRange,0)-1,MATCH($A67,DataStreams,0)-1):OFFSET(HOMECELL,MATCH(MIN(INDEX(Last_Data_Point,MATCH($A67,DataStreams,0)),INDEX(Last_Data_Point,MATCH(AG$6,DataStreams,0)),$B$4),DateRange,0)-1,MATCH($A67,DataStreams,0)-1) -
(INDEX(Returns!$102:$102,MATCH($A67,DataStreams,0))*
OFFSET(HOMECELL,MATCH(MAX(INDEX(First_Data_Point,MATCH($A67,DataStreams,0)),INDEX(First_Data_Point,MATCH(AG$6,DataStreams,0)),$B$3),DateRange,0)-1,MATCH(INDEX(Returns!$100:$100,MATCH($A67,DataStreams,0)),DataStreams,0)-1):OFFSET(HOMECELL,MATCH(MIN(INDEX(Last_Data_Point,MATCH($A67,DataStreams,0)),INDEX(Last_Data_Point,MATCH(AG$6,DataStreams,0)),$B$4),DateRange,0)-1,MATCH(INDEX(Returns!$100:$100,MATCH($A67,DataStreams,0)),DataStreams,0)-1)),
OFFSET(HOMECELL,MATCH(MAX(INDEX(First_Data_Point,MATCH($A67,DataStreams,0)),INDEX(First_Data_Point,MATCH(AG$6,DataStreams,0)),$B$3),DateRange,0)-1,MATCH(AG$6,DataStreams,0)-1):OFFSET(HOMECELL,MATCH(MIN(INDEX(Last_Data_Point,MATCH($A67,DataStreams,0)),INDEX(Last_Data_Point,MATCH(AG$6,DataStreams,0)),$B$4),DateRange,0)-1,MATCH(AG$6,DataStreams,0)-1) -
(INDEX(Returns!$102:$102,MATCH(AG$6,DataStreams,0))*
OFFSET(HOMECELL,MATCH(MAX(INDEX(First_Data_Point,MATCH($A67,DataStreams,0)),INDEX(First_Data_Point,MATCH(AG$6,DataStreams,0)),$B$3),DateRange,0)-1,MATCH(INDEX(Returns!$100:$100,MATCH(AG$6,DataStreams,0)),DataStreams,0)-1):OFFSET(HOMECELL,MATCH(MIN(INDEX(Last_Data_Point,MATCH($A67,DataStreams,0)),INDEX(Last_Data_Point,MATCH(AG$6,DataStreams,0)),$B$4),DateRange,0)-1,MATCH(INDEX(Returns!$100:$100,MATCH(AG$6,DataStreams,0)),DataStreams,0)-1))),"")</f>
        <v>-8.6150388004951566E-6</v>
      </c>
      <c r="AH67" s="233" cm="1">
        <f t="array" aca="1" ref="AH67" ca="1">_xlfn.IFNA(_xlfn.COVARIANCE.S(
OFFSET(HOMECELL,MATCH(MAX(INDEX(First_Data_Point,MATCH($A67,DataStreams,0)),INDEX(First_Data_Point,MATCH(AH$6,DataStreams,0)),$B$3),DateRange,0)-1,MATCH($A67,DataStreams,0)-1):OFFSET(HOMECELL,MATCH(MIN(INDEX(Last_Data_Point,MATCH($A67,DataStreams,0)),INDEX(Last_Data_Point,MATCH(AH$6,DataStreams,0)),$B$4),DateRange,0)-1,MATCH($A67,DataStreams,0)-1) -
(INDEX(Returns!$102:$102,MATCH($A67,DataStreams,0))*
OFFSET(HOMECELL,MATCH(MAX(INDEX(First_Data_Point,MATCH($A67,DataStreams,0)),INDEX(First_Data_Point,MATCH(AH$6,DataStreams,0)),$B$3),DateRange,0)-1,MATCH(INDEX(Returns!$100:$100,MATCH($A67,DataStreams,0)),DataStreams,0)-1):OFFSET(HOMECELL,MATCH(MIN(INDEX(Last_Data_Point,MATCH($A67,DataStreams,0)),INDEX(Last_Data_Point,MATCH(AH$6,DataStreams,0)),$B$4),DateRange,0)-1,MATCH(INDEX(Returns!$100:$100,MATCH($A67,DataStreams,0)),DataStreams,0)-1)),
OFFSET(HOMECELL,MATCH(MAX(INDEX(First_Data_Point,MATCH($A67,DataStreams,0)),INDEX(First_Data_Point,MATCH(AH$6,DataStreams,0)),$B$3),DateRange,0)-1,MATCH(AH$6,DataStreams,0)-1):OFFSET(HOMECELL,MATCH(MIN(INDEX(Last_Data_Point,MATCH($A67,DataStreams,0)),INDEX(Last_Data_Point,MATCH(AH$6,DataStreams,0)),$B$4),DateRange,0)-1,MATCH(AH$6,DataStreams,0)-1) -
(INDEX(Returns!$102:$102,MATCH(AH$6,DataStreams,0))*
OFFSET(HOMECELL,MATCH(MAX(INDEX(First_Data_Point,MATCH($A67,DataStreams,0)),INDEX(First_Data_Point,MATCH(AH$6,DataStreams,0)),$B$3),DateRange,0)-1,MATCH(INDEX(Returns!$100:$100,MATCH(AH$6,DataStreams,0)),DataStreams,0)-1):OFFSET(HOMECELL,MATCH(MIN(INDEX(Last_Data_Point,MATCH($A67,DataStreams,0)),INDEX(Last_Data_Point,MATCH(AH$6,DataStreams,0)),$B$4),DateRange,0)-1,MATCH(INDEX(Returns!$100:$100,MATCH(AH$6,DataStreams,0)),DataStreams,0)-1))),"")</f>
        <v>-2.9152482369063385E-5</v>
      </c>
      <c r="AI67" s="233" cm="1">
        <f t="array" aca="1" ref="AI67" ca="1">_xlfn.IFNA(_xlfn.COVARIANCE.S(
OFFSET(HOMECELL,MATCH(MAX(INDEX(First_Data_Point,MATCH($A67,DataStreams,0)),INDEX(First_Data_Point,MATCH(AI$6,DataStreams,0)),$B$3),DateRange,0)-1,MATCH($A67,DataStreams,0)-1):OFFSET(HOMECELL,MATCH(MIN(INDEX(Last_Data_Point,MATCH($A67,DataStreams,0)),INDEX(Last_Data_Point,MATCH(AI$6,DataStreams,0)),$B$4),DateRange,0)-1,MATCH($A67,DataStreams,0)-1) -
(INDEX(Returns!$102:$102,MATCH($A67,DataStreams,0))*
OFFSET(HOMECELL,MATCH(MAX(INDEX(First_Data_Point,MATCH($A67,DataStreams,0)),INDEX(First_Data_Point,MATCH(AI$6,DataStreams,0)),$B$3),DateRange,0)-1,MATCH(INDEX(Returns!$100:$100,MATCH($A67,DataStreams,0)),DataStreams,0)-1):OFFSET(HOMECELL,MATCH(MIN(INDEX(Last_Data_Point,MATCH($A67,DataStreams,0)),INDEX(Last_Data_Point,MATCH(AI$6,DataStreams,0)),$B$4),DateRange,0)-1,MATCH(INDEX(Returns!$100:$100,MATCH($A67,DataStreams,0)),DataStreams,0)-1)),
OFFSET(HOMECELL,MATCH(MAX(INDEX(First_Data_Point,MATCH($A67,DataStreams,0)),INDEX(First_Data_Point,MATCH(AI$6,DataStreams,0)),$B$3),DateRange,0)-1,MATCH(AI$6,DataStreams,0)-1):OFFSET(HOMECELL,MATCH(MIN(INDEX(Last_Data_Point,MATCH($A67,DataStreams,0)),INDEX(Last_Data_Point,MATCH(AI$6,DataStreams,0)),$B$4),DateRange,0)-1,MATCH(AI$6,DataStreams,0)-1) -
(INDEX(Returns!$102:$102,MATCH(AI$6,DataStreams,0))*
OFFSET(HOMECELL,MATCH(MAX(INDEX(First_Data_Point,MATCH($A67,DataStreams,0)),INDEX(First_Data_Point,MATCH(AI$6,DataStreams,0)),$B$3),DateRange,0)-1,MATCH(INDEX(Returns!$100:$100,MATCH(AI$6,DataStreams,0)),DataStreams,0)-1):OFFSET(HOMECELL,MATCH(MIN(INDEX(Last_Data_Point,MATCH($A67,DataStreams,0)),INDEX(Last_Data_Point,MATCH(AI$6,DataStreams,0)),$B$4),DateRange,0)-1,MATCH(INDEX(Returns!$100:$100,MATCH(AI$6,DataStreams,0)),DataStreams,0)-1))),"")</f>
        <v>-7.9823634461079473E-6</v>
      </c>
      <c r="AJ67" s="233" cm="1">
        <f t="array" aca="1" ref="AJ67" ca="1">_xlfn.IFNA(_xlfn.COVARIANCE.S(
OFFSET(HOMECELL,MATCH(MAX(INDEX(First_Data_Point,MATCH($A67,DataStreams,0)),INDEX(First_Data_Point,MATCH(AJ$6,DataStreams,0)),$B$3),DateRange,0)-1,MATCH($A67,DataStreams,0)-1):OFFSET(HOMECELL,MATCH(MIN(INDEX(Last_Data_Point,MATCH($A67,DataStreams,0)),INDEX(Last_Data_Point,MATCH(AJ$6,DataStreams,0)),$B$4),DateRange,0)-1,MATCH($A67,DataStreams,0)-1) -
(INDEX(Returns!$102:$102,MATCH($A67,DataStreams,0))*
OFFSET(HOMECELL,MATCH(MAX(INDEX(First_Data_Point,MATCH($A67,DataStreams,0)),INDEX(First_Data_Point,MATCH(AJ$6,DataStreams,0)),$B$3),DateRange,0)-1,MATCH(INDEX(Returns!$100:$100,MATCH($A67,DataStreams,0)),DataStreams,0)-1):OFFSET(HOMECELL,MATCH(MIN(INDEX(Last_Data_Point,MATCH($A67,DataStreams,0)),INDEX(Last_Data_Point,MATCH(AJ$6,DataStreams,0)),$B$4),DateRange,0)-1,MATCH(INDEX(Returns!$100:$100,MATCH($A67,DataStreams,0)),DataStreams,0)-1)),
OFFSET(HOMECELL,MATCH(MAX(INDEX(First_Data_Point,MATCH($A67,DataStreams,0)),INDEX(First_Data_Point,MATCH(AJ$6,DataStreams,0)),$B$3),DateRange,0)-1,MATCH(AJ$6,DataStreams,0)-1):OFFSET(HOMECELL,MATCH(MIN(INDEX(Last_Data_Point,MATCH($A67,DataStreams,0)),INDEX(Last_Data_Point,MATCH(AJ$6,DataStreams,0)),$B$4),DateRange,0)-1,MATCH(AJ$6,DataStreams,0)-1) -
(INDEX(Returns!$102:$102,MATCH(AJ$6,DataStreams,0))*
OFFSET(HOMECELL,MATCH(MAX(INDEX(First_Data_Point,MATCH($A67,DataStreams,0)),INDEX(First_Data_Point,MATCH(AJ$6,DataStreams,0)),$B$3),DateRange,0)-1,MATCH(INDEX(Returns!$100:$100,MATCH(AJ$6,DataStreams,0)),DataStreams,0)-1):OFFSET(HOMECELL,MATCH(MIN(INDEX(Last_Data_Point,MATCH($A67,DataStreams,0)),INDEX(Last_Data_Point,MATCH(AJ$6,DataStreams,0)),$B$4),DateRange,0)-1,MATCH(INDEX(Returns!$100:$100,MATCH(AJ$6,DataStreams,0)),DataStreams,0)-1))),"")</f>
        <v>-1.3998504396297477E-5</v>
      </c>
      <c r="AK67" s="233" cm="1">
        <f t="array" aca="1" ref="AK67" ca="1">_xlfn.IFNA(_xlfn.COVARIANCE.S(
OFFSET(HOMECELL,MATCH(MAX(INDEX(First_Data_Point,MATCH($A67,DataStreams,0)),INDEX(First_Data_Point,MATCH(AK$6,DataStreams,0)),$B$3),DateRange,0)-1,MATCH($A67,DataStreams,0)-1):OFFSET(HOMECELL,MATCH(MIN(INDEX(Last_Data_Point,MATCH($A67,DataStreams,0)),INDEX(Last_Data_Point,MATCH(AK$6,DataStreams,0)),$B$4),DateRange,0)-1,MATCH($A67,DataStreams,0)-1) -
(INDEX(Returns!$102:$102,MATCH($A67,DataStreams,0))*
OFFSET(HOMECELL,MATCH(MAX(INDEX(First_Data_Point,MATCH($A67,DataStreams,0)),INDEX(First_Data_Point,MATCH(AK$6,DataStreams,0)),$B$3),DateRange,0)-1,MATCH(INDEX(Returns!$100:$100,MATCH($A67,DataStreams,0)),DataStreams,0)-1):OFFSET(HOMECELL,MATCH(MIN(INDEX(Last_Data_Point,MATCH($A67,DataStreams,0)),INDEX(Last_Data_Point,MATCH(AK$6,DataStreams,0)),$B$4),DateRange,0)-1,MATCH(INDEX(Returns!$100:$100,MATCH($A67,DataStreams,0)),DataStreams,0)-1)),
OFFSET(HOMECELL,MATCH(MAX(INDEX(First_Data_Point,MATCH($A67,DataStreams,0)),INDEX(First_Data_Point,MATCH(AK$6,DataStreams,0)),$B$3),DateRange,0)-1,MATCH(AK$6,DataStreams,0)-1):OFFSET(HOMECELL,MATCH(MIN(INDEX(Last_Data_Point,MATCH($A67,DataStreams,0)),INDEX(Last_Data_Point,MATCH(AK$6,DataStreams,0)),$B$4),DateRange,0)-1,MATCH(AK$6,DataStreams,0)-1) -
(INDEX(Returns!$102:$102,MATCH(AK$6,DataStreams,0))*
OFFSET(HOMECELL,MATCH(MAX(INDEX(First_Data_Point,MATCH($A67,DataStreams,0)),INDEX(First_Data_Point,MATCH(AK$6,DataStreams,0)),$B$3),DateRange,0)-1,MATCH(INDEX(Returns!$100:$100,MATCH(AK$6,DataStreams,0)),DataStreams,0)-1):OFFSET(HOMECELL,MATCH(MIN(INDEX(Last_Data_Point,MATCH($A67,DataStreams,0)),INDEX(Last_Data_Point,MATCH(AK$6,DataStreams,0)),$B$4),DateRange,0)-1,MATCH(INDEX(Returns!$100:$100,MATCH(AK$6,DataStreams,0)),DataStreams,0)-1))),"")</f>
        <v>-6.1760751437402282E-6</v>
      </c>
      <c r="AL67" s="233" cm="1">
        <f t="array" aca="1" ref="AL67" ca="1">_xlfn.IFNA(_xlfn.COVARIANCE.S(
OFFSET(HOMECELL,MATCH(MAX(INDEX(First_Data_Point,MATCH($A67,DataStreams,0)),INDEX(First_Data_Point,MATCH(AL$6,DataStreams,0)),$B$3),DateRange,0)-1,MATCH($A67,DataStreams,0)-1):OFFSET(HOMECELL,MATCH(MIN(INDEX(Last_Data_Point,MATCH($A67,DataStreams,0)),INDEX(Last_Data_Point,MATCH(AL$6,DataStreams,0)),$B$4),DateRange,0)-1,MATCH($A67,DataStreams,0)-1) -
(INDEX(Returns!$102:$102,MATCH($A67,DataStreams,0))*
OFFSET(HOMECELL,MATCH(MAX(INDEX(First_Data_Point,MATCH($A67,DataStreams,0)),INDEX(First_Data_Point,MATCH(AL$6,DataStreams,0)),$B$3),DateRange,0)-1,MATCH(INDEX(Returns!$100:$100,MATCH($A67,DataStreams,0)),DataStreams,0)-1):OFFSET(HOMECELL,MATCH(MIN(INDEX(Last_Data_Point,MATCH($A67,DataStreams,0)),INDEX(Last_Data_Point,MATCH(AL$6,DataStreams,0)),$B$4),DateRange,0)-1,MATCH(INDEX(Returns!$100:$100,MATCH($A67,DataStreams,0)),DataStreams,0)-1)),
OFFSET(HOMECELL,MATCH(MAX(INDEX(First_Data_Point,MATCH($A67,DataStreams,0)),INDEX(First_Data_Point,MATCH(AL$6,DataStreams,0)),$B$3),DateRange,0)-1,MATCH(AL$6,DataStreams,0)-1):OFFSET(HOMECELL,MATCH(MIN(INDEX(Last_Data_Point,MATCH($A67,DataStreams,0)),INDEX(Last_Data_Point,MATCH(AL$6,DataStreams,0)),$B$4),DateRange,0)-1,MATCH(AL$6,DataStreams,0)-1) -
(INDEX(Returns!$102:$102,MATCH(AL$6,DataStreams,0))*
OFFSET(HOMECELL,MATCH(MAX(INDEX(First_Data_Point,MATCH($A67,DataStreams,0)),INDEX(First_Data_Point,MATCH(AL$6,DataStreams,0)),$B$3),DateRange,0)-1,MATCH(INDEX(Returns!$100:$100,MATCH(AL$6,DataStreams,0)),DataStreams,0)-1):OFFSET(HOMECELL,MATCH(MIN(INDEX(Last_Data_Point,MATCH($A67,DataStreams,0)),INDEX(Last_Data_Point,MATCH(AL$6,DataStreams,0)),$B$4),DateRange,0)-1,MATCH(INDEX(Returns!$100:$100,MATCH(AL$6,DataStreams,0)),DataStreams,0)-1))),"")</f>
        <v>2.4883517919275679E-5</v>
      </c>
      <c r="AM67" s="233" cm="1">
        <f t="array" aca="1" ref="AM67" ca="1">_xlfn.IFNA(_xlfn.COVARIANCE.S(
OFFSET(HOMECELL,MATCH(MAX(INDEX(First_Data_Point,MATCH($A67,DataStreams,0)),INDEX(First_Data_Point,MATCH(AM$6,DataStreams,0)),$B$3),DateRange,0)-1,MATCH($A67,DataStreams,0)-1):OFFSET(HOMECELL,MATCH(MIN(INDEX(Last_Data_Point,MATCH($A67,DataStreams,0)),INDEX(Last_Data_Point,MATCH(AM$6,DataStreams,0)),$B$4),DateRange,0)-1,MATCH($A67,DataStreams,0)-1) -
(INDEX(Returns!$102:$102,MATCH($A67,DataStreams,0))*
OFFSET(HOMECELL,MATCH(MAX(INDEX(First_Data_Point,MATCH($A67,DataStreams,0)),INDEX(First_Data_Point,MATCH(AM$6,DataStreams,0)),$B$3),DateRange,0)-1,MATCH(INDEX(Returns!$100:$100,MATCH($A67,DataStreams,0)),DataStreams,0)-1):OFFSET(HOMECELL,MATCH(MIN(INDEX(Last_Data_Point,MATCH($A67,DataStreams,0)),INDEX(Last_Data_Point,MATCH(AM$6,DataStreams,0)),$B$4),DateRange,0)-1,MATCH(INDEX(Returns!$100:$100,MATCH($A67,DataStreams,0)),DataStreams,0)-1)),
OFFSET(HOMECELL,MATCH(MAX(INDEX(First_Data_Point,MATCH($A67,DataStreams,0)),INDEX(First_Data_Point,MATCH(AM$6,DataStreams,0)),$B$3),DateRange,0)-1,MATCH(AM$6,DataStreams,0)-1):OFFSET(HOMECELL,MATCH(MIN(INDEX(Last_Data_Point,MATCH($A67,DataStreams,0)),INDEX(Last_Data_Point,MATCH(AM$6,DataStreams,0)),$B$4),DateRange,0)-1,MATCH(AM$6,DataStreams,0)-1) -
(INDEX(Returns!$102:$102,MATCH(AM$6,DataStreams,0))*
OFFSET(HOMECELL,MATCH(MAX(INDEX(First_Data_Point,MATCH($A67,DataStreams,0)),INDEX(First_Data_Point,MATCH(AM$6,DataStreams,0)),$B$3),DateRange,0)-1,MATCH(INDEX(Returns!$100:$100,MATCH(AM$6,DataStreams,0)),DataStreams,0)-1):OFFSET(HOMECELL,MATCH(MIN(INDEX(Last_Data_Point,MATCH($A67,DataStreams,0)),INDEX(Last_Data_Point,MATCH(AM$6,DataStreams,0)),$B$4),DateRange,0)-1,MATCH(INDEX(Returns!$100:$100,MATCH(AM$6,DataStreams,0)),DataStreams,0)-1))),"")</f>
        <v>6.4867485150042035E-5</v>
      </c>
      <c r="AN67" s="233" cm="1">
        <f t="array" aca="1" ref="AN67" ca="1">_xlfn.IFNA(_xlfn.COVARIANCE.S(
OFFSET(HOMECELL,MATCH(MAX(INDEX(First_Data_Point,MATCH($A67,DataStreams,0)),INDEX(First_Data_Point,MATCH(AN$6,DataStreams,0)),$B$3),DateRange,0)-1,MATCH($A67,DataStreams,0)-1):OFFSET(HOMECELL,MATCH(MIN(INDEX(Last_Data_Point,MATCH($A67,DataStreams,0)),INDEX(Last_Data_Point,MATCH(AN$6,DataStreams,0)),$B$4),DateRange,0)-1,MATCH($A67,DataStreams,0)-1) -
(INDEX(Returns!$102:$102,MATCH($A67,DataStreams,0))*
OFFSET(HOMECELL,MATCH(MAX(INDEX(First_Data_Point,MATCH($A67,DataStreams,0)),INDEX(First_Data_Point,MATCH(AN$6,DataStreams,0)),$B$3),DateRange,0)-1,MATCH(INDEX(Returns!$100:$100,MATCH($A67,DataStreams,0)),DataStreams,0)-1):OFFSET(HOMECELL,MATCH(MIN(INDEX(Last_Data_Point,MATCH($A67,DataStreams,0)),INDEX(Last_Data_Point,MATCH(AN$6,DataStreams,0)),$B$4),DateRange,0)-1,MATCH(INDEX(Returns!$100:$100,MATCH($A67,DataStreams,0)),DataStreams,0)-1)),
OFFSET(HOMECELL,MATCH(MAX(INDEX(First_Data_Point,MATCH($A67,DataStreams,0)),INDEX(First_Data_Point,MATCH(AN$6,DataStreams,0)),$B$3),DateRange,0)-1,MATCH(AN$6,DataStreams,0)-1):OFFSET(HOMECELL,MATCH(MIN(INDEX(Last_Data_Point,MATCH($A67,DataStreams,0)),INDEX(Last_Data_Point,MATCH(AN$6,DataStreams,0)),$B$4),DateRange,0)-1,MATCH(AN$6,DataStreams,0)-1) -
(INDEX(Returns!$102:$102,MATCH(AN$6,DataStreams,0))*
OFFSET(HOMECELL,MATCH(MAX(INDEX(First_Data_Point,MATCH($A67,DataStreams,0)),INDEX(First_Data_Point,MATCH(AN$6,DataStreams,0)),$B$3),DateRange,0)-1,MATCH(INDEX(Returns!$100:$100,MATCH(AN$6,DataStreams,0)),DataStreams,0)-1):OFFSET(HOMECELL,MATCH(MIN(INDEX(Last_Data_Point,MATCH($A67,DataStreams,0)),INDEX(Last_Data_Point,MATCH(AN$6,DataStreams,0)),$B$4),DateRange,0)-1,MATCH(INDEX(Returns!$100:$100,MATCH(AN$6,DataStreams,0)),DataStreams,0)-1))),"")</f>
        <v>-1.1713912504679544E-5</v>
      </c>
      <c r="AO67" s="233" cm="1">
        <f t="array" aca="1" ref="AO67" ca="1">_xlfn.IFNA(_xlfn.COVARIANCE.S(
OFFSET(HOMECELL,MATCH(MAX(INDEX(First_Data_Point,MATCH($A67,DataStreams,0)),INDEX(First_Data_Point,MATCH(AO$6,DataStreams,0)),$B$3),DateRange,0)-1,MATCH($A67,DataStreams,0)-1):OFFSET(HOMECELL,MATCH(MIN(INDEX(Last_Data_Point,MATCH($A67,DataStreams,0)),INDEX(Last_Data_Point,MATCH(AO$6,DataStreams,0)),$B$4),DateRange,0)-1,MATCH($A67,DataStreams,0)-1) -
(INDEX(Returns!$102:$102,MATCH($A67,DataStreams,0))*
OFFSET(HOMECELL,MATCH(MAX(INDEX(First_Data_Point,MATCH($A67,DataStreams,0)),INDEX(First_Data_Point,MATCH(AO$6,DataStreams,0)),$B$3),DateRange,0)-1,MATCH(INDEX(Returns!$100:$100,MATCH($A67,DataStreams,0)),DataStreams,0)-1):OFFSET(HOMECELL,MATCH(MIN(INDEX(Last_Data_Point,MATCH($A67,DataStreams,0)),INDEX(Last_Data_Point,MATCH(AO$6,DataStreams,0)),$B$4),DateRange,0)-1,MATCH(INDEX(Returns!$100:$100,MATCH($A67,DataStreams,0)),DataStreams,0)-1)),
OFFSET(HOMECELL,MATCH(MAX(INDEX(First_Data_Point,MATCH($A67,DataStreams,0)),INDEX(First_Data_Point,MATCH(AO$6,DataStreams,0)),$B$3),DateRange,0)-1,MATCH(AO$6,DataStreams,0)-1):OFFSET(HOMECELL,MATCH(MIN(INDEX(Last_Data_Point,MATCH($A67,DataStreams,0)),INDEX(Last_Data_Point,MATCH(AO$6,DataStreams,0)),$B$4),DateRange,0)-1,MATCH(AO$6,DataStreams,0)-1) -
(INDEX(Returns!$102:$102,MATCH(AO$6,DataStreams,0))*
OFFSET(HOMECELL,MATCH(MAX(INDEX(First_Data_Point,MATCH($A67,DataStreams,0)),INDEX(First_Data_Point,MATCH(AO$6,DataStreams,0)),$B$3),DateRange,0)-1,MATCH(INDEX(Returns!$100:$100,MATCH(AO$6,DataStreams,0)),DataStreams,0)-1):OFFSET(HOMECELL,MATCH(MIN(INDEX(Last_Data_Point,MATCH($A67,DataStreams,0)),INDEX(Last_Data_Point,MATCH(AO$6,DataStreams,0)),$B$4),DateRange,0)-1,MATCH(INDEX(Returns!$100:$100,MATCH(AO$6,DataStreams,0)),DataStreams,0)-1))),"")</f>
        <v>3.3338600650058098E-5</v>
      </c>
      <c r="AP67" s="233" cm="1">
        <f t="array" aca="1" ref="AP67" ca="1">_xlfn.IFNA(_xlfn.COVARIANCE.S(
OFFSET(HOMECELL,MATCH(MAX(INDEX(First_Data_Point,MATCH($A67,DataStreams,0)),INDEX(First_Data_Point,MATCH(AP$6,DataStreams,0)),$B$3),DateRange,0)-1,MATCH($A67,DataStreams,0)-1):OFFSET(HOMECELL,MATCH(MIN(INDEX(Last_Data_Point,MATCH($A67,DataStreams,0)),INDEX(Last_Data_Point,MATCH(AP$6,DataStreams,0)),$B$4),DateRange,0)-1,MATCH($A67,DataStreams,0)-1) -
(INDEX(Returns!$102:$102,MATCH($A67,DataStreams,0))*
OFFSET(HOMECELL,MATCH(MAX(INDEX(First_Data_Point,MATCH($A67,DataStreams,0)),INDEX(First_Data_Point,MATCH(AP$6,DataStreams,0)),$B$3),DateRange,0)-1,MATCH(INDEX(Returns!$100:$100,MATCH($A67,DataStreams,0)),DataStreams,0)-1):OFFSET(HOMECELL,MATCH(MIN(INDEX(Last_Data_Point,MATCH($A67,DataStreams,0)),INDEX(Last_Data_Point,MATCH(AP$6,DataStreams,0)),$B$4),DateRange,0)-1,MATCH(INDEX(Returns!$100:$100,MATCH($A67,DataStreams,0)),DataStreams,0)-1)),
OFFSET(HOMECELL,MATCH(MAX(INDEX(First_Data_Point,MATCH($A67,DataStreams,0)),INDEX(First_Data_Point,MATCH(AP$6,DataStreams,0)),$B$3),DateRange,0)-1,MATCH(AP$6,DataStreams,0)-1):OFFSET(HOMECELL,MATCH(MIN(INDEX(Last_Data_Point,MATCH($A67,DataStreams,0)),INDEX(Last_Data_Point,MATCH(AP$6,DataStreams,0)),$B$4),DateRange,0)-1,MATCH(AP$6,DataStreams,0)-1) -
(INDEX(Returns!$102:$102,MATCH(AP$6,DataStreams,0))*
OFFSET(HOMECELL,MATCH(MAX(INDEX(First_Data_Point,MATCH($A67,DataStreams,0)),INDEX(First_Data_Point,MATCH(AP$6,DataStreams,0)),$B$3),DateRange,0)-1,MATCH(INDEX(Returns!$100:$100,MATCH(AP$6,DataStreams,0)),DataStreams,0)-1):OFFSET(HOMECELL,MATCH(MIN(INDEX(Last_Data_Point,MATCH($A67,DataStreams,0)),INDEX(Last_Data_Point,MATCH(AP$6,DataStreams,0)),$B$4),DateRange,0)-1,MATCH(INDEX(Returns!$100:$100,MATCH(AP$6,DataStreams,0)),DataStreams,0)-1))),"")</f>
        <v>6.2805172267446421E-5</v>
      </c>
      <c r="AQ67" s="233" t="str" cm="1">
        <f t="array" aca="1" ref="AQ67" ca="1">_xlfn.IFNA(_xlfn.COVARIANCE.S(
OFFSET(HOMECELL,MATCH(MAX(INDEX(First_Data_Point,MATCH($A67,DataStreams,0)),INDEX(First_Data_Point,MATCH(AQ$6,DataStreams,0)),$B$3),DateRange,0)-1,MATCH($A67,DataStreams,0)-1):OFFSET(HOMECELL,MATCH(MIN(INDEX(Last_Data_Point,MATCH($A67,DataStreams,0)),INDEX(Last_Data_Point,MATCH(AQ$6,DataStreams,0)),$B$4),DateRange,0)-1,MATCH($A67,DataStreams,0)-1) -
(INDEX(Returns!$102:$102,MATCH($A67,DataStreams,0))*
OFFSET(HOMECELL,MATCH(MAX(INDEX(First_Data_Point,MATCH($A67,DataStreams,0)),INDEX(First_Data_Point,MATCH(AQ$6,DataStreams,0)),$B$3),DateRange,0)-1,MATCH(INDEX(Returns!$100:$100,MATCH($A67,DataStreams,0)),DataStreams,0)-1):OFFSET(HOMECELL,MATCH(MIN(INDEX(Last_Data_Point,MATCH($A67,DataStreams,0)),INDEX(Last_Data_Point,MATCH(AQ$6,DataStreams,0)),$B$4),DateRange,0)-1,MATCH(INDEX(Returns!$100:$100,MATCH($A67,DataStreams,0)),DataStreams,0)-1)),
OFFSET(HOMECELL,MATCH(MAX(INDEX(First_Data_Point,MATCH($A67,DataStreams,0)),INDEX(First_Data_Point,MATCH(AQ$6,DataStreams,0)),$B$3),DateRange,0)-1,MATCH(AQ$6,DataStreams,0)-1):OFFSET(HOMECELL,MATCH(MIN(INDEX(Last_Data_Point,MATCH($A67,DataStreams,0)),INDEX(Last_Data_Point,MATCH(AQ$6,DataStreams,0)),$B$4),DateRange,0)-1,MATCH(AQ$6,DataStreams,0)-1) -
(INDEX(Returns!$102:$102,MATCH(AQ$6,DataStreams,0))*
OFFSET(HOMECELL,MATCH(MAX(INDEX(First_Data_Point,MATCH($A67,DataStreams,0)),INDEX(First_Data_Point,MATCH(AQ$6,DataStreams,0)),$B$3),DateRange,0)-1,MATCH(INDEX(Returns!$100:$100,MATCH(AQ$6,DataStreams,0)),DataStreams,0)-1):OFFSET(HOMECELL,MATCH(MIN(INDEX(Last_Data_Point,MATCH($A67,DataStreams,0)),INDEX(Last_Data_Point,MATCH(AQ$6,DataStreams,0)),$B$4),DateRange,0)-1,MATCH(INDEX(Returns!$100:$100,MATCH(AQ$6,DataStreams,0)),DataStreams,0)-1))),"")</f>
        <v/>
      </c>
      <c r="AR67" s="233" t="str" cm="1">
        <f t="array" aca="1" ref="AR67" ca="1">_xlfn.IFNA(_xlfn.COVARIANCE.S(
OFFSET(HOMECELL,MATCH(MAX(INDEX(First_Data_Point,MATCH($A67,DataStreams,0)),INDEX(First_Data_Point,MATCH(AR$6,DataStreams,0)),$B$3),DateRange,0)-1,MATCH($A67,DataStreams,0)-1):OFFSET(HOMECELL,MATCH(MIN(INDEX(Last_Data_Point,MATCH($A67,DataStreams,0)),INDEX(Last_Data_Point,MATCH(AR$6,DataStreams,0)),$B$4),DateRange,0)-1,MATCH($A67,DataStreams,0)-1) -
(INDEX(Returns!$102:$102,MATCH($A67,DataStreams,0))*
OFFSET(HOMECELL,MATCH(MAX(INDEX(First_Data_Point,MATCH($A67,DataStreams,0)),INDEX(First_Data_Point,MATCH(AR$6,DataStreams,0)),$B$3),DateRange,0)-1,MATCH(INDEX(Returns!$100:$100,MATCH($A67,DataStreams,0)),DataStreams,0)-1):OFFSET(HOMECELL,MATCH(MIN(INDEX(Last_Data_Point,MATCH($A67,DataStreams,0)),INDEX(Last_Data_Point,MATCH(AR$6,DataStreams,0)),$B$4),DateRange,0)-1,MATCH(INDEX(Returns!$100:$100,MATCH($A67,DataStreams,0)),DataStreams,0)-1)),
OFFSET(HOMECELL,MATCH(MAX(INDEX(First_Data_Point,MATCH($A67,DataStreams,0)),INDEX(First_Data_Point,MATCH(AR$6,DataStreams,0)),$B$3),DateRange,0)-1,MATCH(AR$6,DataStreams,0)-1):OFFSET(HOMECELL,MATCH(MIN(INDEX(Last_Data_Point,MATCH($A67,DataStreams,0)),INDEX(Last_Data_Point,MATCH(AR$6,DataStreams,0)),$B$4),DateRange,0)-1,MATCH(AR$6,DataStreams,0)-1) -
(INDEX(Returns!$102:$102,MATCH(AR$6,DataStreams,0))*
OFFSET(HOMECELL,MATCH(MAX(INDEX(First_Data_Point,MATCH($A67,DataStreams,0)),INDEX(First_Data_Point,MATCH(AR$6,DataStreams,0)),$B$3),DateRange,0)-1,MATCH(INDEX(Returns!$100:$100,MATCH(AR$6,DataStreams,0)),DataStreams,0)-1):OFFSET(HOMECELL,MATCH(MIN(INDEX(Last_Data_Point,MATCH($A67,DataStreams,0)),INDEX(Last_Data_Point,MATCH(AR$6,DataStreams,0)),$B$4),DateRange,0)-1,MATCH(INDEX(Returns!$100:$100,MATCH(AR$6,DataStreams,0)),DataStreams,0)-1))),"")</f>
        <v/>
      </c>
      <c r="AS67" s="233" t="str" cm="1">
        <f t="array" aca="1" ref="AS67" ca="1">_xlfn.IFNA(_xlfn.COVARIANCE.S(
OFFSET(HOMECELL,MATCH(MAX(INDEX(First_Data_Point,MATCH($A67,DataStreams,0)),INDEX(First_Data_Point,MATCH(AS$6,DataStreams,0)),$B$3),DateRange,0)-1,MATCH($A67,DataStreams,0)-1):OFFSET(HOMECELL,MATCH(MIN(INDEX(Last_Data_Point,MATCH($A67,DataStreams,0)),INDEX(Last_Data_Point,MATCH(AS$6,DataStreams,0)),$B$4),DateRange,0)-1,MATCH($A67,DataStreams,0)-1) -
(INDEX(Returns!$102:$102,MATCH($A67,DataStreams,0))*
OFFSET(HOMECELL,MATCH(MAX(INDEX(First_Data_Point,MATCH($A67,DataStreams,0)),INDEX(First_Data_Point,MATCH(AS$6,DataStreams,0)),$B$3),DateRange,0)-1,MATCH(INDEX(Returns!$100:$100,MATCH($A67,DataStreams,0)),DataStreams,0)-1):OFFSET(HOMECELL,MATCH(MIN(INDEX(Last_Data_Point,MATCH($A67,DataStreams,0)),INDEX(Last_Data_Point,MATCH(AS$6,DataStreams,0)),$B$4),DateRange,0)-1,MATCH(INDEX(Returns!$100:$100,MATCH($A67,DataStreams,0)),DataStreams,0)-1)),
OFFSET(HOMECELL,MATCH(MAX(INDEX(First_Data_Point,MATCH($A67,DataStreams,0)),INDEX(First_Data_Point,MATCH(AS$6,DataStreams,0)),$B$3),DateRange,0)-1,MATCH(AS$6,DataStreams,0)-1):OFFSET(HOMECELL,MATCH(MIN(INDEX(Last_Data_Point,MATCH($A67,DataStreams,0)),INDEX(Last_Data_Point,MATCH(AS$6,DataStreams,0)),$B$4),DateRange,0)-1,MATCH(AS$6,DataStreams,0)-1) -
(INDEX(Returns!$102:$102,MATCH(AS$6,DataStreams,0))*
OFFSET(HOMECELL,MATCH(MAX(INDEX(First_Data_Point,MATCH($A67,DataStreams,0)),INDEX(First_Data_Point,MATCH(AS$6,DataStreams,0)),$B$3),DateRange,0)-1,MATCH(INDEX(Returns!$100:$100,MATCH(AS$6,DataStreams,0)),DataStreams,0)-1):OFFSET(HOMECELL,MATCH(MIN(INDEX(Last_Data_Point,MATCH($A67,DataStreams,0)),INDEX(Last_Data_Point,MATCH(AS$6,DataStreams,0)),$B$4),DateRange,0)-1,MATCH(INDEX(Returns!$100:$100,MATCH(AS$6,DataStreams,0)),DataStreams,0)-1))),"")</f>
        <v/>
      </c>
      <c r="AT67" s="233" t="str" cm="1">
        <f t="array" aca="1" ref="AT67" ca="1">_xlfn.IFNA(_xlfn.COVARIANCE.S(
OFFSET(HOMECELL,MATCH(MAX(INDEX(First_Data_Point,MATCH($A67,DataStreams,0)),INDEX(First_Data_Point,MATCH(AT$6,DataStreams,0)),$B$3),DateRange,0)-1,MATCH($A67,DataStreams,0)-1):OFFSET(HOMECELL,MATCH(MIN(INDEX(Last_Data_Point,MATCH($A67,DataStreams,0)),INDEX(Last_Data_Point,MATCH(AT$6,DataStreams,0)),$B$4),DateRange,0)-1,MATCH($A67,DataStreams,0)-1) -
(INDEX(Returns!$102:$102,MATCH($A67,DataStreams,0))*
OFFSET(HOMECELL,MATCH(MAX(INDEX(First_Data_Point,MATCH($A67,DataStreams,0)),INDEX(First_Data_Point,MATCH(AT$6,DataStreams,0)),$B$3),DateRange,0)-1,MATCH(INDEX(Returns!$100:$100,MATCH($A67,DataStreams,0)),DataStreams,0)-1):OFFSET(HOMECELL,MATCH(MIN(INDEX(Last_Data_Point,MATCH($A67,DataStreams,0)),INDEX(Last_Data_Point,MATCH(AT$6,DataStreams,0)),$B$4),DateRange,0)-1,MATCH(INDEX(Returns!$100:$100,MATCH($A67,DataStreams,0)),DataStreams,0)-1)),
OFFSET(HOMECELL,MATCH(MAX(INDEX(First_Data_Point,MATCH($A67,DataStreams,0)),INDEX(First_Data_Point,MATCH(AT$6,DataStreams,0)),$B$3),DateRange,0)-1,MATCH(AT$6,DataStreams,0)-1):OFFSET(HOMECELL,MATCH(MIN(INDEX(Last_Data_Point,MATCH($A67,DataStreams,0)),INDEX(Last_Data_Point,MATCH(AT$6,DataStreams,0)),$B$4),DateRange,0)-1,MATCH(AT$6,DataStreams,0)-1) -
(INDEX(Returns!$102:$102,MATCH(AT$6,DataStreams,0))*
OFFSET(HOMECELL,MATCH(MAX(INDEX(First_Data_Point,MATCH($A67,DataStreams,0)),INDEX(First_Data_Point,MATCH(AT$6,DataStreams,0)),$B$3),DateRange,0)-1,MATCH(INDEX(Returns!$100:$100,MATCH(AT$6,DataStreams,0)),DataStreams,0)-1):OFFSET(HOMECELL,MATCH(MIN(INDEX(Last_Data_Point,MATCH($A67,DataStreams,0)),INDEX(Last_Data_Point,MATCH(AT$6,DataStreams,0)),$B$4),DateRange,0)-1,MATCH(INDEX(Returns!$100:$100,MATCH(AT$6,DataStreams,0)),DataStreams,0)-1))),"")</f>
        <v/>
      </c>
      <c r="AU67" s="233" t="str" cm="1">
        <f t="array" aca="1" ref="AU67" ca="1">_xlfn.IFNA(_xlfn.COVARIANCE.S(
OFFSET(HOMECELL,MATCH(MAX(INDEX(First_Data_Point,MATCH($A67,DataStreams,0)),INDEX(First_Data_Point,MATCH(AU$6,DataStreams,0)),$B$3),DateRange,0)-1,MATCH($A67,DataStreams,0)-1):OFFSET(HOMECELL,MATCH(MIN(INDEX(Last_Data_Point,MATCH($A67,DataStreams,0)),INDEX(Last_Data_Point,MATCH(AU$6,DataStreams,0)),$B$4),DateRange,0)-1,MATCH($A67,DataStreams,0)-1) -
(INDEX(Returns!$102:$102,MATCH($A67,DataStreams,0))*
OFFSET(HOMECELL,MATCH(MAX(INDEX(First_Data_Point,MATCH($A67,DataStreams,0)),INDEX(First_Data_Point,MATCH(AU$6,DataStreams,0)),$B$3),DateRange,0)-1,MATCH(INDEX(Returns!$100:$100,MATCH($A67,DataStreams,0)),DataStreams,0)-1):OFFSET(HOMECELL,MATCH(MIN(INDEX(Last_Data_Point,MATCH($A67,DataStreams,0)),INDEX(Last_Data_Point,MATCH(AU$6,DataStreams,0)),$B$4),DateRange,0)-1,MATCH(INDEX(Returns!$100:$100,MATCH($A67,DataStreams,0)),DataStreams,0)-1)),
OFFSET(HOMECELL,MATCH(MAX(INDEX(First_Data_Point,MATCH($A67,DataStreams,0)),INDEX(First_Data_Point,MATCH(AU$6,DataStreams,0)),$B$3),DateRange,0)-1,MATCH(AU$6,DataStreams,0)-1):OFFSET(HOMECELL,MATCH(MIN(INDEX(Last_Data_Point,MATCH($A67,DataStreams,0)),INDEX(Last_Data_Point,MATCH(AU$6,DataStreams,0)),$B$4),DateRange,0)-1,MATCH(AU$6,DataStreams,0)-1) -
(INDEX(Returns!$102:$102,MATCH(AU$6,DataStreams,0))*
OFFSET(HOMECELL,MATCH(MAX(INDEX(First_Data_Point,MATCH($A67,DataStreams,0)),INDEX(First_Data_Point,MATCH(AU$6,DataStreams,0)),$B$3),DateRange,0)-1,MATCH(INDEX(Returns!$100:$100,MATCH(AU$6,DataStreams,0)),DataStreams,0)-1):OFFSET(HOMECELL,MATCH(MIN(INDEX(Last_Data_Point,MATCH($A67,DataStreams,0)),INDEX(Last_Data_Point,MATCH(AU$6,DataStreams,0)),$B$4),DateRange,0)-1,MATCH(INDEX(Returns!$100:$100,MATCH(AU$6,DataStreams,0)),DataStreams,0)-1))),"")</f>
        <v/>
      </c>
      <c r="AV67" s="233" t="str" cm="1">
        <f t="array" aca="1" ref="AV67" ca="1">_xlfn.IFNA(_xlfn.COVARIANCE.S(
OFFSET(HOMECELL,MATCH(MAX(INDEX(First_Data_Point,MATCH($A67,DataStreams,0)),INDEX(First_Data_Point,MATCH(AV$6,DataStreams,0)),$B$3),DateRange,0)-1,MATCH($A67,DataStreams,0)-1):OFFSET(HOMECELL,MATCH(MIN(INDEX(Last_Data_Point,MATCH($A67,DataStreams,0)),INDEX(Last_Data_Point,MATCH(AV$6,DataStreams,0)),$B$4),DateRange,0)-1,MATCH($A67,DataStreams,0)-1) -
(INDEX(Returns!$102:$102,MATCH($A67,DataStreams,0))*
OFFSET(HOMECELL,MATCH(MAX(INDEX(First_Data_Point,MATCH($A67,DataStreams,0)),INDEX(First_Data_Point,MATCH(AV$6,DataStreams,0)),$B$3),DateRange,0)-1,MATCH(INDEX(Returns!$100:$100,MATCH($A67,DataStreams,0)),DataStreams,0)-1):OFFSET(HOMECELL,MATCH(MIN(INDEX(Last_Data_Point,MATCH($A67,DataStreams,0)),INDEX(Last_Data_Point,MATCH(AV$6,DataStreams,0)),$B$4),DateRange,0)-1,MATCH(INDEX(Returns!$100:$100,MATCH($A67,DataStreams,0)),DataStreams,0)-1)),
OFFSET(HOMECELL,MATCH(MAX(INDEX(First_Data_Point,MATCH($A67,DataStreams,0)),INDEX(First_Data_Point,MATCH(AV$6,DataStreams,0)),$B$3),DateRange,0)-1,MATCH(AV$6,DataStreams,0)-1):OFFSET(HOMECELL,MATCH(MIN(INDEX(Last_Data_Point,MATCH($A67,DataStreams,0)),INDEX(Last_Data_Point,MATCH(AV$6,DataStreams,0)),$B$4),DateRange,0)-1,MATCH(AV$6,DataStreams,0)-1) -
(INDEX(Returns!$102:$102,MATCH(AV$6,DataStreams,0))*
OFFSET(HOMECELL,MATCH(MAX(INDEX(First_Data_Point,MATCH($A67,DataStreams,0)),INDEX(First_Data_Point,MATCH(AV$6,DataStreams,0)),$B$3),DateRange,0)-1,MATCH(INDEX(Returns!$100:$100,MATCH(AV$6,DataStreams,0)),DataStreams,0)-1):OFFSET(HOMECELL,MATCH(MIN(INDEX(Last_Data_Point,MATCH($A67,DataStreams,0)),INDEX(Last_Data_Point,MATCH(AV$6,DataStreams,0)),$B$4),DateRange,0)-1,MATCH(INDEX(Returns!$100:$100,MATCH(AV$6,DataStreams,0)),DataStreams,0)-1))),"")</f>
        <v/>
      </c>
      <c r="AW67" s="233" t="str" cm="1">
        <f t="array" aca="1" ref="AW67" ca="1">_xlfn.IFNA(_xlfn.COVARIANCE.S(
OFFSET(HOMECELL,MATCH(MAX(INDEX(First_Data_Point,MATCH($A67,DataStreams,0)),INDEX(First_Data_Point,MATCH(AW$6,DataStreams,0)),$B$3),DateRange,0)-1,MATCH($A67,DataStreams,0)-1):OFFSET(HOMECELL,MATCH(MIN(INDEX(Last_Data_Point,MATCH($A67,DataStreams,0)),INDEX(Last_Data_Point,MATCH(AW$6,DataStreams,0)),$B$4),DateRange,0)-1,MATCH($A67,DataStreams,0)-1) -
(INDEX(Returns!$102:$102,MATCH($A67,DataStreams,0))*
OFFSET(HOMECELL,MATCH(MAX(INDEX(First_Data_Point,MATCH($A67,DataStreams,0)),INDEX(First_Data_Point,MATCH(AW$6,DataStreams,0)),$B$3),DateRange,0)-1,MATCH(INDEX(Returns!$100:$100,MATCH($A67,DataStreams,0)),DataStreams,0)-1):OFFSET(HOMECELL,MATCH(MIN(INDEX(Last_Data_Point,MATCH($A67,DataStreams,0)),INDEX(Last_Data_Point,MATCH(AW$6,DataStreams,0)),$B$4),DateRange,0)-1,MATCH(INDEX(Returns!$100:$100,MATCH($A67,DataStreams,0)),DataStreams,0)-1)),
OFFSET(HOMECELL,MATCH(MAX(INDEX(First_Data_Point,MATCH($A67,DataStreams,0)),INDEX(First_Data_Point,MATCH(AW$6,DataStreams,0)),$B$3),DateRange,0)-1,MATCH(AW$6,DataStreams,0)-1):OFFSET(HOMECELL,MATCH(MIN(INDEX(Last_Data_Point,MATCH($A67,DataStreams,0)),INDEX(Last_Data_Point,MATCH(AW$6,DataStreams,0)),$B$4),DateRange,0)-1,MATCH(AW$6,DataStreams,0)-1) -
(INDEX(Returns!$102:$102,MATCH(AW$6,DataStreams,0))*
OFFSET(HOMECELL,MATCH(MAX(INDEX(First_Data_Point,MATCH($A67,DataStreams,0)),INDEX(First_Data_Point,MATCH(AW$6,DataStreams,0)),$B$3),DateRange,0)-1,MATCH(INDEX(Returns!$100:$100,MATCH(AW$6,DataStreams,0)),DataStreams,0)-1):OFFSET(HOMECELL,MATCH(MIN(INDEX(Last_Data_Point,MATCH($A67,DataStreams,0)),INDEX(Last_Data_Point,MATCH(AW$6,DataStreams,0)),$B$4),DateRange,0)-1,MATCH(INDEX(Returns!$100:$100,MATCH(AW$6,DataStreams,0)),DataStreams,0)-1))),"")</f>
        <v/>
      </c>
      <c r="AX67" s="233" t="str" cm="1">
        <f t="array" aca="1" ref="AX67" ca="1">_xlfn.IFNA(_xlfn.COVARIANCE.S(
OFFSET(HOMECELL,MATCH(MAX(INDEX(First_Data_Point,MATCH($A67,DataStreams,0)),INDEX(First_Data_Point,MATCH(AX$6,DataStreams,0)),$B$3),DateRange,0)-1,MATCH($A67,DataStreams,0)-1):OFFSET(HOMECELL,MATCH(MIN(INDEX(Last_Data_Point,MATCH($A67,DataStreams,0)),INDEX(Last_Data_Point,MATCH(AX$6,DataStreams,0)),$B$4),DateRange,0)-1,MATCH($A67,DataStreams,0)-1) -
(INDEX(Returns!$102:$102,MATCH($A67,DataStreams,0))*
OFFSET(HOMECELL,MATCH(MAX(INDEX(First_Data_Point,MATCH($A67,DataStreams,0)),INDEX(First_Data_Point,MATCH(AX$6,DataStreams,0)),$B$3),DateRange,0)-1,MATCH(INDEX(Returns!$100:$100,MATCH($A67,DataStreams,0)),DataStreams,0)-1):OFFSET(HOMECELL,MATCH(MIN(INDEX(Last_Data_Point,MATCH($A67,DataStreams,0)),INDEX(Last_Data_Point,MATCH(AX$6,DataStreams,0)),$B$4),DateRange,0)-1,MATCH(INDEX(Returns!$100:$100,MATCH($A67,DataStreams,0)),DataStreams,0)-1)),
OFFSET(HOMECELL,MATCH(MAX(INDEX(First_Data_Point,MATCH($A67,DataStreams,0)),INDEX(First_Data_Point,MATCH(AX$6,DataStreams,0)),$B$3),DateRange,0)-1,MATCH(AX$6,DataStreams,0)-1):OFFSET(HOMECELL,MATCH(MIN(INDEX(Last_Data_Point,MATCH($A67,DataStreams,0)),INDEX(Last_Data_Point,MATCH(AX$6,DataStreams,0)),$B$4),DateRange,0)-1,MATCH(AX$6,DataStreams,0)-1) -
(INDEX(Returns!$102:$102,MATCH(AX$6,DataStreams,0))*
OFFSET(HOMECELL,MATCH(MAX(INDEX(First_Data_Point,MATCH($A67,DataStreams,0)),INDEX(First_Data_Point,MATCH(AX$6,DataStreams,0)),$B$3),DateRange,0)-1,MATCH(INDEX(Returns!$100:$100,MATCH(AX$6,DataStreams,0)),DataStreams,0)-1):OFFSET(HOMECELL,MATCH(MIN(INDEX(Last_Data_Point,MATCH($A67,DataStreams,0)),INDEX(Last_Data_Point,MATCH(AX$6,DataStreams,0)),$B$4),DateRange,0)-1,MATCH(INDEX(Returns!$100:$100,MATCH(AX$6,DataStreams,0)),DataStreams,0)-1))),"")</f>
        <v/>
      </c>
      <c r="AY67" s="233" t="str" cm="1">
        <f t="array" aca="1" ref="AY67" ca="1">_xlfn.IFNA(_xlfn.COVARIANCE.S(
OFFSET(HOMECELL,MATCH(MAX(INDEX(First_Data_Point,MATCH($A67,DataStreams,0)),INDEX(First_Data_Point,MATCH(AY$6,DataStreams,0)),$B$3),DateRange,0)-1,MATCH($A67,DataStreams,0)-1):OFFSET(HOMECELL,MATCH(MIN(INDEX(Last_Data_Point,MATCH($A67,DataStreams,0)),INDEX(Last_Data_Point,MATCH(AY$6,DataStreams,0)),$B$4),DateRange,0)-1,MATCH($A67,DataStreams,0)-1) -
(INDEX(Returns!$102:$102,MATCH($A67,DataStreams,0))*
OFFSET(HOMECELL,MATCH(MAX(INDEX(First_Data_Point,MATCH($A67,DataStreams,0)),INDEX(First_Data_Point,MATCH(AY$6,DataStreams,0)),$B$3),DateRange,0)-1,MATCH(INDEX(Returns!$100:$100,MATCH($A67,DataStreams,0)),DataStreams,0)-1):OFFSET(HOMECELL,MATCH(MIN(INDEX(Last_Data_Point,MATCH($A67,DataStreams,0)),INDEX(Last_Data_Point,MATCH(AY$6,DataStreams,0)),$B$4),DateRange,0)-1,MATCH(INDEX(Returns!$100:$100,MATCH($A67,DataStreams,0)),DataStreams,0)-1)),
OFFSET(HOMECELL,MATCH(MAX(INDEX(First_Data_Point,MATCH($A67,DataStreams,0)),INDEX(First_Data_Point,MATCH(AY$6,DataStreams,0)),$B$3),DateRange,0)-1,MATCH(AY$6,DataStreams,0)-1):OFFSET(HOMECELL,MATCH(MIN(INDEX(Last_Data_Point,MATCH($A67,DataStreams,0)),INDEX(Last_Data_Point,MATCH(AY$6,DataStreams,0)),$B$4),DateRange,0)-1,MATCH(AY$6,DataStreams,0)-1) -
(INDEX(Returns!$102:$102,MATCH(AY$6,DataStreams,0))*
OFFSET(HOMECELL,MATCH(MAX(INDEX(First_Data_Point,MATCH($A67,DataStreams,0)),INDEX(First_Data_Point,MATCH(AY$6,DataStreams,0)),$B$3),DateRange,0)-1,MATCH(INDEX(Returns!$100:$100,MATCH(AY$6,DataStreams,0)),DataStreams,0)-1):OFFSET(HOMECELL,MATCH(MIN(INDEX(Last_Data_Point,MATCH($A67,DataStreams,0)),INDEX(Last_Data_Point,MATCH(AY$6,DataStreams,0)),$B$4),DateRange,0)-1,MATCH(INDEX(Returns!$100:$100,MATCH(AY$6,DataStreams,0)),DataStreams,0)-1))),"")</f>
        <v/>
      </c>
      <c r="AZ67" s="233" t="str" cm="1">
        <f t="array" aca="1" ref="AZ67" ca="1">_xlfn.IFNA(_xlfn.COVARIANCE.S(
OFFSET(HOMECELL,MATCH(MAX(INDEX(First_Data_Point,MATCH($A67,DataStreams,0)),INDEX(First_Data_Point,MATCH(AZ$6,DataStreams,0)),$B$3),DateRange,0)-1,MATCH($A67,DataStreams,0)-1):OFFSET(HOMECELL,MATCH(MIN(INDEX(Last_Data_Point,MATCH($A67,DataStreams,0)),INDEX(Last_Data_Point,MATCH(AZ$6,DataStreams,0)),$B$4),DateRange,0)-1,MATCH($A67,DataStreams,0)-1) -
(INDEX(Returns!$102:$102,MATCH($A67,DataStreams,0))*
OFFSET(HOMECELL,MATCH(MAX(INDEX(First_Data_Point,MATCH($A67,DataStreams,0)),INDEX(First_Data_Point,MATCH(AZ$6,DataStreams,0)),$B$3),DateRange,0)-1,MATCH(INDEX(Returns!$100:$100,MATCH($A67,DataStreams,0)),DataStreams,0)-1):OFFSET(HOMECELL,MATCH(MIN(INDEX(Last_Data_Point,MATCH($A67,DataStreams,0)),INDEX(Last_Data_Point,MATCH(AZ$6,DataStreams,0)),$B$4),DateRange,0)-1,MATCH(INDEX(Returns!$100:$100,MATCH($A67,DataStreams,0)),DataStreams,0)-1)),
OFFSET(HOMECELL,MATCH(MAX(INDEX(First_Data_Point,MATCH($A67,DataStreams,0)),INDEX(First_Data_Point,MATCH(AZ$6,DataStreams,0)),$B$3),DateRange,0)-1,MATCH(AZ$6,DataStreams,0)-1):OFFSET(HOMECELL,MATCH(MIN(INDEX(Last_Data_Point,MATCH($A67,DataStreams,0)),INDEX(Last_Data_Point,MATCH(AZ$6,DataStreams,0)),$B$4),DateRange,0)-1,MATCH(AZ$6,DataStreams,0)-1) -
(INDEX(Returns!$102:$102,MATCH(AZ$6,DataStreams,0))*
OFFSET(HOMECELL,MATCH(MAX(INDEX(First_Data_Point,MATCH($A67,DataStreams,0)),INDEX(First_Data_Point,MATCH(AZ$6,DataStreams,0)),$B$3),DateRange,0)-1,MATCH(INDEX(Returns!$100:$100,MATCH(AZ$6,DataStreams,0)),DataStreams,0)-1):OFFSET(HOMECELL,MATCH(MIN(INDEX(Last_Data_Point,MATCH($A67,DataStreams,0)),INDEX(Last_Data_Point,MATCH(AZ$6,DataStreams,0)),$B$4),DateRange,0)-1,MATCH(INDEX(Returns!$100:$100,MATCH(AZ$6,DataStreams,0)),DataStreams,0)-1))),"")</f>
        <v/>
      </c>
      <c r="BA67" s="233" t="str" cm="1">
        <f t="array" aca="1" ref="BA67" ca="1">_xlfn.IFNA(_xlfn.COVARIANCE.S(
OFFSET(HOMECELL,MATCH(MAX(INDEX(First_Data_Point,MATCH($A67,DataStreams,0)),INDEX(First_Data_Point,MATCH(BA$6,DataStreams,0)),$B$3),DateRange,0)-1,MATCH($A67,DataStreams,0)-1):OFFSET(HOMECELL,MATCH(MIN(INDEX(Last_Data_Point,MATCH($A67,DataStreams,0)),INDEX(Last_Data_Point,MATCH(BA$6,DataStreams,0)),$B$4),DateRange,0)-1,MATCH($A67,DataStreams,0)-1) -
(INDEX(Returns!$102:$102,MATCH($A67,DataStreams,0))*
OFFSET(HOMECELL,MATCH(MAX(INDEX(First_Data_Point,MATCH($A67,DataStreams,0)),INDEX(First_Data_Point,MATCH(BA$6,DataStreams,0)),$B$3),DateRange,0)-1,MATCH(INDEX(Returns!$100:$100,MATCH($A67,DataStreams,0)),DataStreams,0)-1):OFFSET(HOMECELL,MATCH(MIN(INDEX(Last_Data_Point,MATCH($A67,DataStreams,0)),INDEX(Last_Data_Point,MATCH(BA$6,DataStreams,0)),$B$4),DateRange,0)-1,MATCH(INDEX(Returns!$100:$100,MATCH($A67,DataStreams,0)),DataStreams,0)-1)),
OFFSET(HOMECELL,MATCH(MAX(INDEX(First_Data_Point,MATCH($A67,DataStreams,0)),INDEX(First_Data_Point,MATCH(BA$6,DataStreams,0)),$B$3),DateRange,0)-1,MATCH(BA$6,DataStreams,0)-1):OFFSET(HOMECELL,MATCH(MIN(INDEX(Last_Data_Point,MATCH($A67,DataStreams,0)),INDEX(Last_Data_Point,MATCH(BA$6,DataStreams,0)),$B$4),DateRange,0)-1,MATCH(BA$6,DataStreams,0)-1) -
(INDEX(Returns!$102:$102,MATCH(BA$6,DataStreams,0))*
OFFSET(HOMECELL,MATCH(MAX(INDEX(First_Data_Point,MATCH($A67,DataStreams,0)),INDEX(First_Data_Point,MATCH(BA$6,DataStreams,0)),$B$3),DateRange,0)-1,MATCH(INDEX(Returns!$100:$100,MATCH(BA$6,DataStreams,0)),DataStreams,0)-1):OFFSET(HOMECELL,MATCH(MIN(INDEX(Last_Data_Point,MATCH($A67,DataStreams,0)),INDEX(Last_Data_Point,MATCH(BA$6,DataStreams,0)),$B$4),DateRange,0)-1,MATCH(INDEX(Returns!$100:$100,MATCH(BA$6,DataStreams,0)),DataStreams,0)-1))),"")</f>
        <v/>
      </c>
      <c r="BB67" s="233" t="str" cm="1">
        <f t="array" aca="1" ref="BB67" ca="1">_xlfn.IFNA(_xlfn.COVARIANCE.S(
OFFSET(HOMECELL,MATCH(MAX(INDEX(First_Data_Point,MATCH($A67,DataStreams,0)),INDEX(First_Data_Point,MATCH(BB$6,DataStreams,0)),$B$3),DateRange,0)-1,MATCH($A67,DataStreams,0)-1):OFFSET(HOMECELL,MATCH(MIN(INDEX(Last_Data_Point,MATCH($A67,DataStreams,0)),INDEX(Last_Data_Point,MATCH(BB$6,DataStreams,0)),$B$4),DateRange,0)-1,MATCH($A67,DataStreams,0)-1) -
(INDEX(Returns!$102:$102,MATCH($A67,DataStreams,0))*
OFFSET(HOMECELL,MATCH(MAX(INDEX(First_Data_Point,MATCH($A67,DataStreams,0)),INDEX(First_Data_Point,MATCH(BB$6,DataStreams,0)),$B$3),DateRange,0)-1,MATCH(INDEX(Returns!$100:$100,MATCH($A67,DataStreams,0)),DataStreams,0)-1):OFFSET(HOMECELL,MATCH(MIN(INDEX(Last_Data_Point,MATCH($A67,DataStreams,0)),INDEX(Last_Data_Point,MATCH(BB$6,DataStreams,0)),$B$4),DateRange,0)-1,MATCH(INDEX(Returns!$100:$100,MATCH($A67,DataStreams,0)),DataStreams,0)-1)),
OFFSET(HOMECELL,MATCH(MAX(INDEX(First_Data_Point,MATCH($A67,DataStreams,0)),INDEX(First_Data_Point,MATCH(BB$6,DataStreams,0)),$B$3),DateRange,0)-1,MATCH(BB$6,DataStreams,0)-1):OFFSET(HOMECELL,MATCH(MIN(INDEX(Last_Data_Point,MATCH($A67,DataStreams,0)),INDEX(Last_Data_Point,MATCH(BB$6,DataStreams,0)),$B$4),DateRange,0)-1,MATCH(BB$6,DataStreams,0)-1) -
(INDEX(Returns!$102:$102,MATCH(BB$6,DataStreams,0))*
OFFSET(HOMECELL,MATCH(MAX(INDEX(First_Data_Point,MATCH($A67,DataStreams,0)),INDEX(First_Data_Point,MATCH(BB$6,DataStreams,0)),$B$3),DateRange,0)-1,MATCH(INDEX(Returns!$100:$100,MATCH(BB$6,DataStreams,0)),DataStreams,0)-1):OFFSET(HOMECELL,MATCH(MIN(INDEX(Last_Data_Point,MATCH($A67,DataStreams,0)),INDEX(Last_Data_Point,MATCH(BB$6,DataStreams,0)),$B$4),DateRange,0)-1,MATCH(INDEX(Returns!$100:$100,MATCH(BB$6,DataStreams,0)),DataStreams,0)-1))),"")</f>
        <v/>
      </c>
      <c r="BC67" s="236"/>
    </row>
    <row r="68" spans="1:55">
      <c r="A68" s="239" t="str">
        <f ca="1"/>
        <v>VAW</v>
      </c>
      <c r="B68" s="233" cm="1">
        <f t="array" aca="1" ref="B68" ca="1">_xlfn.IFNA(_xlfn.COVARIANCE.S(
OFFSET(HOMECELL,MATCH(MAX(INDEX(First_Data_Point,MATCH($A68,DataStreams,0)),INDEX(First_Data_Point,MATCH(B$6,DataStreams,0)),$B$3),DateRange,0)-1,MATCH($A68,DataStreams,0)-1):OFFSET(HOMECELL,MATCH(MIN(INDEX(Last_Data_Point,MATCH($A68,DataStreams,0)),INDEX(Last_Data_Point,MATCH(B$6,DataStreams,0)),$B$4),DateRange,0)-1,MATCH($A68,DataStreams,0)-1) -
(INDEX(Returns!$102:$102,MATCH($A68,DataStreams,0))*
OFFSET(HOMECELL,MATCH(MAX(INDEX(First_Data_Point,MATCH($A68,DataStreams,0)),INDEX(First_Data_Point,MATCH(B$6,DataStreams,0)),$B$3),DateRange,0)-1,MATCH(INDEX(Returns!$100:$100,MATCH($A68,DataStreams,0)),DataStreams,0)-1):OFFSET(HOMECELL,MATCH(MIN(INDEX(Last_Data_Point,MATCH($A68,DataStreams,0)),INDEX(Last_Data_Point,MATCH(B$6,DataStreams,0)),$B$4),DateRange,0)-1,MATCH(INDEX(Returns!$100:$100,MATCH($A68,DataStreams,0)),DataStreams,0)-1)),
OFFSET(HOMECELL,MATCH(MAX(INDEX(First_Data_Point,MATCH($A68,DataStreams,0)),INDEX(First_Data_Point,MATCH(B$6,DataStreams,0)),$B$3),DateRange,0)-1,MATCH(B$6,DataStreams,0)-1):OFFSET(HOMECELL,MATCH(MIN(INDEX(Last_Data_Point,MATCH($A68,DataStreams,0)),INDEX(Last_Data_Point,MATCH(B$6,DataStreams,0)),$B$4),DateRange,0)-1,MATCH(B$6,DataStreams,0)-1) -
(INDEX(Returns!$102:$102,MATCH(B$6,DataStreams,0))*
OFFSET(HOMECELL,MATCH(MAX(INDEX(First_Data_Point,MATCH($A68,DataStreams,0)),INDEX(First_Data_Point,MATCH(B$6,DataStreams,0)),$B$3),DateRange,0)-1,MATCH(INDEX(Returns!$100:$100,MATCH(B$6,DataStreams,0)),DataStreams,0)-1):OFFSET(HOMECELL,MATCH(MIN(INDEX(Last_Data_Point,MATCH($A68,DataStreams,0)),INDEX(Last_Data_Point,MATCH(B$6,DataStreams,0)),$B$4),DateRange,0)-1,MATCH(INDEX(Returns!$100:$100,MATCH(B$6,DataStreams,0)),DataStreams,0)-1))),"")</f>
        <v>-1.4111400345114464E-5</v>
      </c>
      <c r="C68" s="233" cm="1">
        <f t="array" aca="1" ref="C68" ca="1">_xlfn.IFNA(_xlfn.COVARIANCE.S(
OFFSET(HOMECELL,MATCH(MAX(INDEX(First_Data_Point,MATCH($A68,DataStreams,0)),INDEX(First_Data_Point,MATCH(C$6,DataStreams,0)),$B$3),DateRange,0)-1,MATCH($A68,DataStreams,0)-1):OFFSET(HOMECELL,MATCH(MIN(INDEX(Last_Data_Point,MATCH($A68,DataStreams,0)),INDEX(Last_Data_Point,MATCH(C$6,DataStreams,0)),$B$4),DateRange,0)-1,MATCH($A68,DataStreams,0)-1) -
(INDEX(Returns!$102:$102,MATCH($A68,DataStreams,0))*
OFFSET(HOMECELL,MATCH(MAX(INDEX(First_Data_Point,MATCH($A68,DataStreams,0)),INDEX(First_Data_Point,MATCH(C$6,DataStreams,0)),$B$3),DateRange,0)-1,MATCH(INDEX(Returns!$100:$100,MATCH($A68,DataStreams,0)),DataStreams,0)-1):OFFSET(HOMECELL,MATCH(MIN(INDEX(Last_Data_Point,MATCH($A68,DataStreams,0)),INDEX(Last_Data_Point,MATCH(C$6,DataStreams,0)),$B$4),DateRange,0)-1,MATCH(INDEX(Returns!$100:$100,MATCH($A68,DataStreams,0)),DataStreams,0)-1)),
OFFSET(HOMECELL,MATCH(MAX(INDEX(First_Data_Point,MATCH($A68,DataStreams,0)),INDEX(First_Data_Point,MATCH(C$6,DataStreams,0)),$B$3),DateRange,0)-1,MATCH(C$6,DataStreams,0)-1):OFFSET(HOMECELL,MATCH(MIN(INDEX(Last_Data_Point,MATCH($A68,DataStreams,0)),INDEX(Last_Data_Point,MATCH(C$6,DataStreams,0)),$B$4),DateRange,0)-1,MATCH(C$6,DataStreams,0)-1) -
(INDEX(Returns!$102:$102,MATCH(C$6,DataStreams,0))*
OFFSET(HOMECELL,MATCH(MAX(INDEX(First_Data_Point,MATCH($A68,DataStreams,0)),INDEX(First_Data_Point,MATCH(C$6,DataStreams,0)),$B$3),DateRange,0)-1,MATCH(INDEX(Returns!$100:$100,MATCH(C$6,DataStreams,0)),DataStreams,0)-1):OFFSET(HOMECELL,MATCH(MIN(INDEX(Last_Data_Point,MATCH($A68,DataStreams,0)),INDEX(Last_Data_Point,MATCH(C$6,DataStreams,0)),$B$4),DateRange,0)-1,MATCH(INDEX(Returns!$100:$100,MATCH(C$6,DataStreams,0)),DataStreams,0)-1))),"")</f>
        <v>-1.7933303460805515E-5</v>
      </c>
      <c r="D68" s="233" cm="1">
        <f t="array" aca="1" ref="D68" ca="1">_xlfn.IFNA(_xlfn.COVARIANCE.S(
OFFSET(HOMECELL,MATCH(MAX(INDEX(First_Data_Point,MATCH($A68,DataStreams,0)),INDEX(First_Data_Point,MATCH(D$6,DataStreams,0)),$B$3),DateRange,0)-1,MATCH($A68,DataStreams,0)-1):OFFSET(HOMECELL,MATCH(MIN(INDEX(Last_Data_Point,MATCH($A68,DataStreams,0)),INDEX(Last_Data_Point,MATCH(D$6,DataStreams,0)),$B$4),DateRange,0)-1,MATCH($A68,DataStreams,0)-1) -
(INDEX(Returns!$102:$102,MATCH($A68,DataStreams,0))*
OFFSET(HOMECELL,MATCH(MAX(INDEX(First_Data_Point,MATCH($A68,DataStreams,0)),INDEX(First_Data_Point,MATCH(D$6,DataStreams,0)),$B$3),DateRange,0)-1,MATCH(INDEX(Returns!$100:$100,MATCH($A68,DataStreams,0)),DataStreams,0)-1):OFFSET(HOMECELL,MATCH(MIN(INDEX(Last_Data_Point,MATCH($A68,DataStreams,0)),INDEX(Last_Data_Point,MATCH(D$6,DataStreams,0)),$B$4),DateRange,0)-1,MATCH(INDEX(Returns!$100:$100,MATCH($A68,DataStreams,0)),DataStreams,0)-1)),
OFFSET(HOMECELL,MATCH(MAX(INDEX(First_Data_Point,MATCH($A68,DataStreams,0)),INDEX(First_Data_Point,MATCH(D$6,DataStreams,0)),$B$3),DateRange,0)-1,MATCH(D$6,DataStreams,0)-1):OFFSET(HOMECELL,MATCH(MIN(INDEX(Last_Data_Point,MATCH($A68,DataStreams,0)),INDEX(Last_Data_Point,MATCH(D$6,DataStreams,0)),$B$4),DateRange,0)-1,MATCH(D$6,DataStreams,0)-1) -
(INDEX(Returns!$102:$102,MATCH(D$6,DataStreams,0))*
OFFSET(HOMECELL,MATCH(MAX(INDEX(First_Data_Point,MATCH($A68,DataStreams,0)),INDEX(First_Data_Point,MATCH(D$6,DataStreams,0)),$B$3),DateRange,0)-1,MATCH(INDEX(Returns!$100:$100,MATCH(D$6,DataStreams,0)),DataStreams,0)-1):OFFSET(HOMECELL,MATCH(MIN(INDEX(Last_Data_Point,MATCH($A68,DataStreams,0)),INDEX(Last_Data_Point,MATCH(D$6,DataStreams,0)),$B$4),DateRange,0)-1,MATCH(INDEX(Returns!$100:$100,MATCH(D$6,DataStreams,0)),DataStreams,0)-1))),"")</f>
        <v>9.5609904325486309E-4</v>
      </c>
      <c r="E68" s="233" cm="1">
        <f t="array" aca="1" ref="E68" ca="1">_xlfn.IFNA(_xlfn.COVARIANCE.S(
OFFSET(HOMECELL,MATCH(MAX(INDEX(First_Data_Point,MATCH($A68,DataStreams,0)),INDEX(First_Data_Point,MATCH(E$6,DataStreams,0)),$B$3),DateRange,0)-1,MATCH($A68,DataStreams,0)-1):OFFSET(HOMECELL,MATCH(MIN(INDEX(Last_Data_Point,MATCH($A68,DataStreams,0)),INDEX(Last_Data_Point,MATCH(E$6,DataStreams,0)),$B$4),DateRange,0)-1,MATCH($A68,DataStreams,0)-1) -
(INDEX(Returns!$102:$102,MATCH($A68,DataStreams,0))*
OFFSET(HOMECELL,MATCH(MAX(INDEX(First_Data_Point,MATCH($A68,DataStreams,0)),INDEX(First_Data_Point,MATCH(E$6,DataStreams,0)),$B$3),DateRange,0)-1,MATCH(INDEX(Returns!$100:$100,MATCH($A68,DataStreams,0)),DataStreams,0)-1):OFFSET(HOMECELL,MATCH(MIN(INDEX(Last_Data_Point,MATCH($A68,DataStreams,0)),INDEX(Last_Data_Point,MATCH(E$6,DataStreams,0)),$B$4),DateRange,0)-1,MATCH(INDEX(Returns!$100:$100,MATCH($A68,DataStreams,0)),DataStreams,0)-1)),
OFFSET(HOMECELL,MATCH(MAX(INDEX(First_Data_Point,MATCH($A68,DataStreams,0)),INDEX(First_Data_Point,MATCH(E$6,DataStreams,0)),$B$3),DateRange,0)-1,MATCH(E$6,DataStreams,0)-1):OFFSET(HOMECELL,MATCH(MIN(INDEX(Last_Data_Point,MATCH($A68,DataStreams,0)),INDEX(Last_Data_Point,MATCH(E$6,DataStreams,0)),$B$4),DateRange,0)-1,MATCH(E$6,DataStreams,0)-1) -
(INDEX(Returns!$102:$102,MATCH(E$6,DataStreams,0))*
OFFSET(HOMECELL,MATCH(MAX(INDEX(First_Data_Point,MATCH($A68,DataStreams,0)),INDEX(First_Data_Point,MATCH(E$6,DataStreams,0)),$B$3),DateRange,0)-1,MATCH(INDEX(Returns!$100:$100,MATCH(E$6,DataStreams,0)),DataStreams,0)-1):OFFSET(HOMECELL,MATCH(MIN(INDEX(Last_Data_Point,MATCH($A68,DataStreams,0)),INDEX(Last_Data_Point,MATCH(E$6,DataStreams,0)),$B$4),DateRange,0)-1,MATCH(INDEX(Returns!$100:$100,MATCH(E$6,DataStreams,0)),DataStreams,0)-1))),"")</f>
        <v>4.0996312459907103E-4</v>
      </c>
      <c r="F68" s="233" cm="1">
        <f t="array" aca="1" ref="F68" ca="1">_xlfn.IFNA(_xlfn.COVARIANCE.S(
OFFSET(HOMECELL,MATCH(MAX(INDEX(First_Data_Point,MATCH($A68,DataStreams,0)),INDEX(First_Data_Point,MATCH(F$6,DataStreams,0)),$B$3),DateRange,0)-1,MATCH($A68,DataStreams,0)-1):OFFSET(HOMECELL,MATCH(MIN(INDEX(Last_Data_Point,MATCH($A68,DataStreams,0)),INDEX(Last_Data_Point,MATCH(F$6,DataStreams,0)),$B$4),DateRange,0)-1,MATCH($A68,DataStreams,0)-1) -
(INDEX(Returns!$102:$102,MATCH($A68,DataStreams,0))*
OFFSET(HOMECELL,MATCH(MAX(INDEX(First_Data_Point,MATCH($A68,DataStreams,0)),INDEX(First_Data_Point,MATCH(F$6,DataStreams,0)),$B$3),DateRange,0)-1,MATCH(INDEX(Returns!$100:$100,MATCH($A68,DataStreams,0)),DataStreams,0)-1):OFFSET(HOMECELL,MATCH(MIN(INDEX(Last_Data_Point,MATCH($A68,DataStreams,0)),INDEX(Last_Data_Point,MATCH(F$6,DataStreams,0)),$B$4),DateRange,0)-1,MATCH(INDEX(Returns!$100:$100,MATCH($A68,DataStreams,0)),DataStreams,0)-1)),
OFFSET(HOMECELL,MATCH(MAX(INDEX(First_Data_Point,MATCH($A68,DataStreams,0)),INDEX(First_Data_Point,MATCH(F$6,DataStreams,0)),$B$3),DateRange,0)-1,MATCH(F$6,DataStreams,0)-1):OFFSET(HOMECELL,MATCH(MIN(INDEX(Last_Data_Point,MATCH($A68,DataStreams,0)),INDEX(Last_Data_Point,MATCH(F$6,DataStreams,0)),$B$4),DateRange,0)-1,MATCH(F$6,DataStreams,0)-1) -
(INDEX(Returns!$102:$102,MATCH(F$6,DataStreams,0))*
OFFSET(HOMECELL,MATCH(MAX(INDEX(First_Data_Point,MATCH($A68,DataStreams,0)),INDEX(First_Data_Point,MATCH(F$6,DataStreams,0)),$B$3),DateRange,0)-1,MATCH(INDEX(Returns!$100:$100,MATCH(F$6,DataStreams,0)),DataStreams,0)-1):OFFSET(HOMECELL,MATCH(MIN(INDEX(Last_Data_Point,MATCH($A68,DataStreams,0)),INDEX(Last_Data_Point,MATCH(F$6,DataStreams,0)),$B$4),DateRange,0)-1,MATCH(INDEX(Returns!$100:$100,MATCH(F$6,DataStreams,0)),DataStreams,0)-1))),"")</f>
        <v>4.1808023518979395E-4</v>
      </c>
      <c r="G68" s="233" cm="1">
        <f t="array" aca="1" ref="G68" ca="1">_xlfn.IFNA(_xlfn.COVARIANCE.S(
OFFSET(HOMECELL,MATCH(MAX(INDEX(First_Data_Point,MATCH($A68,DataStreams,0)),INDEX(First_Data_Point,MATCH(G$6,DataStreams,0)),$B$3),DateRange,0)-1,MATCH($A68,DataStreams,0)-1):OFFSET(HOMECELL,MATCH(MIN(INDEX(Last_Data_Point,MATCH($A68,DataStreams,0)),INDEX(Last_Data_Point,MATCH(G$6,DataStreams,0)),$B$4),DateRange,0)-1,MATCH($A68,DataStreams,0)-1) -
(INDEX(Returns!$102:$102,MATCH($A68,DataStreams,0))*
OFFSET(HOMECELL,MATCH(MAX(INDEX(First_Data_Point,MATCH($A68,DataStreams,0)),INDEX(First_Data_Point,MATCH(G$6,DataStreams,0)),$B$3),DateRange,0)-1,MATCH(INDEX(Returns!$100:$100,MATCH($A68,DataStreams,0)),DataStreams,0)-1):OFFSET(HOMECELL,MATCH(MIN(INDEX(Last_Data_Point,MATCH($A68,DataStreams,0)),INDEX(Last_Data_Point,MATCH(G$6,DataStreams,0)),$B$4),DateRange,0)-1,MATCH(INDEX(Returns!$100:$100,MATCH($A68,DataStreams,0)),DataStreams,0)-1)),
OFFSET(HOMECELL,MATCH(MAX(INDEX(First_Data_Point,MATCH($A68,DataStreams,0)),INDEX(First_Data_Point,MATCH(G$6,DataStreams,0)),$B$3),DateRange,0)-1,MATCH(G$6,DataStreams,0)-1):OFFSET(HOMECELL,MATCH(MIN(INDEX(Last_Data_Point,MATCH($A68,DataStreams,0)),INDEX(Last_Data_Point,MATCH(G$6,DataStreams,0)),$B$4),DateRange,0)-1,MATCH(G$6,DataStreams,0)-1) -
(INDEX(Returns!$102:$102,MATCH(G$6,DataStreams,0))*
OFFSET(HOMECELL,MATCH(MAX(INDEX(First_Data_Point,MATCH($A68,DataStreams,0)),INDEX(First_Data_Point,MATCH(G$6,DataStreams,0)),$B$3),DateRange,0)-1,MATCH(INDEX(Returns!$100:$100,MATCH(G$6,DataStreams,0)),DataStreams,0)-1):OFFSET(HOMECELL,MATCH(MIN(INDEX(Last_Data_Point,MATCH($A68,DataStreams,0)),INDEX(Last_Data_Point,MATCH(G$6,DataStreams,0)),$B$4),DateRange,0)-1,MATCH(INDEX(Returns!$100:$100,MATCH(G$6,DataStreams,0)),DataStreams,0)-1))),"")</f>
        <v>-5.2151809203288089E-4</v>
      </c>
      <c r="H68" s="233" cm="1">
        <f t="array" aca="1" ref="H68" ca="1">_xlfn.IFNA(_xlfn.COVARIANCE.S(
OFFSET(HOMECELL,MATCH(MAX(INDEX(First_Data_Point,MATCH($A68,DataStreams,0)),INDEX(First_Data_Point,MATCH(H$6,DataStreams,0)),$B$3),DateRange,0)-1,MATCH($A68,DataStreams,0)-1):OFFSET(HOMECELL,MATCH(MIN(INDEX(Last_Data_Point,MATCH($A68,DataStreams,0)),INDEX(Last_Data_Point,MATCH(H$6,DataStreams,0)),$B$4),DateRange,0)-1,MATCH($A68,DataStreams,0)-1) -
(INDEX(Returns!$102:$102,MATCH($A68,DataStreams,0))*
OFFSET(HOMECELL,MATCH(MAX(INDEX(First_Data_Point,MATCH($A68,DataStreams,0)),INDEX(First_Data_Point,MATCH(H$6,DataStreams,0)),$B$3),DateRange,0)-1,MATCH(INDEX(Returns!$100:$100,MATCH($A68,DataStreams,0)),DataStreams,0)-1):OFFSET(HOMECELL,MATCH(MIN(INDEX(Last_Data_Point,MATCH($A68,DataStreams,0)),INDEX(Last_Data_Point,MATCH(H$6,DataStreams,0)),$B$4),DateRange,0)-1,MATCH(INDEX(Returns!$100:$100,MATCH($A68,DataStreams,0)),DataStreams,0)-1)),
OFFSET(HOMECELL,MATCH(MAX(INDEX(First_Data_Point,MATCH($A68,DataStreams,0)),INDEX(First_Data_Point,MATCH(H$6,DataStreams,0)),$B$3),DateRange,0)-1,MATCH(H$6,DataStreams,0)-1):OFFSET(HOMECELL,MATCH(MIN(INDEX(Last_Data_Point,MATCH($A68,DataStreams,0)),INDEX(Last_Data_Point,MATCH(H$6,DataStreams,0)),$B$4),DateRange,0)-1,MATCH(H$6,DataStreams,0)-1) -
(INDEX(Returns!$102:$102,MATCH(H$6,DataStreams,0))*
OFFSET(HOMECELL,MATCH(MAX(INDEX(First_Data_Point,MATCH($A68,DataStreams,0)),INDEX(First_Data_Point,MATCH(H$6,DataStreams,0)),$B$3),DateRange,0)-1,MATCH(INDEX(Returns!$100:$100,MATCH(H$6,DataStreams,0)),DataStreams,0)-1):OFFSET(HOMECELL,MATCH(MIN(INDEX(Last_Data_Point,MATCH($A68,DataStreams,0)),INDEX(Last_Data_Point,MATCH(H$6,DataStreams,0)),$B$4),DateRange,0)-1,MATCH(INDEX(Returns!$100:$100,MATCH(H$6,DataStreams,0)),DataStreams,0)-1))),"")</f>
        <v>3.2213052720963278E-4</v>
      </c>
      <c r="I68" s="233" cm="1">
        <f t="array" aca="1" ref="I68" ca="1">_xlfn.IFNA(_xlfn.COVARIANCE.S(
OFFSET(HOMECELL,MATCH(MAX(INDEX(First_Data_Point,MATCH($A68,DataStreams,0)),INDEX(First_Data_Point,MATCH(I$6,DataStreams,0)),$B$3),DateRange,0)-1,MATCH($A68,DataStreams,0)-1):OFFSET(HOMECELL,MATCH(MIN(INDEX(Last_Data_Point,MATCH($A68,DataStreams,0)),INDEX(Last_Data_Point,MATCH(I$6,DataStreams,0)),$B$4),DateRange,0)-1,MATCH($A68,DataStreams,0)-1) -
(INDEX(Returns!$102:$102,MATCH($A68,DataStreams,0))*
OFFSET(HOMECELL,MATCH(MAX(INDEX(First_Data_Point,MATCH($A68,DataStreams,0)),INDEX(First_Data_Point,MATCH(I$6,DataStreams,0)),$B$3),DateRange,0)-1,MATCH(INDEX(Returns!$100:$100,MATCH($A68,DataStreams,0)),DataStreams,0)-1):OFFSET(HOMECELL,MATCH(MIN(INDEX(Last_Data_Point,MATCH($A68,DataStreams,0)),INDEX(Last_Data_Point,MATCH(I$6,DataStreams,0)),$B$4),DateRange,0)-1,MATCH(INDEX(Returns!$100:$100,MATCH($A68,DataStreams,0)),DataStreams,0)-1)),
OFFSET(HOMECELL,MATCH(MAX(INDEX(First_Data_Point,MATCH($A68,DataStreams,0)),INDEX(First_Data_Point,MATCH(I$6,DataStreams,0)),$B$3),DateRange,0)-1,MATCH(I$6,DataStreams,0)-1):OFFSET(HOMECELL,MATCH(MIN(INDEX(Last_Data_Point,MATCH($A68,DataStreams,0)),INDEX(Last_Data_Point,MATCH(I$6,DataStreams,0)),$B$4),DateRange,0)-1,MATCH(I$6,DataStreams,0)-1) -
(INDEX(Returns!$102:$102,MATCH(I$6,DataStreams,0))*
OFFSET(HOMECELL,MATCH(MAX(INDEX(First_Data_Point,MATCH($A68,DataStreams,0)),INDEX(First_Data_Point,MATCH(I$6,DataStreams,0)),$B$3),DateRange,0)-1,MATCH(INDEX(Returns!$100:$100,MATCH(I$6,DataStreams,0)),DataStreams,0)-1):OFFSET(HOMECELL,MATCH(MIN(INDEX(Last_Data_Point,MATCH($A68,DataStreams,0)),INDEX(Last_Data_Point,MATCH(I$6,DataStreams,0)),$B$4),DateRange,0)-1,MATCH(INDEX(Returns!$100:$100,MATCH(I$6,DataStreams,0)),DataStreams,0)-1))),"")</f>
        <v>-3.4197885571835332E-4</v>
      </c>
      <c r="J68" s="233" cm="1">
        <f t="array" aca="1" ref="J68" ca="1">_xlfn.IFNA(_xlfn.COVARIANCE.S(
OFFSET(HOMECELL,MATCH(MAX(INDEX(First_Data_Point,MATCH($A68,DataStreams,0)),INDEX(First_Data_Point,MATCH(J$6,DataStreams,0)),$B$3),DateRange,0)-1,MATCH($A68,DataStreams,0)-1):OFFSET(HOMECELL,MATCH(MIN(INDEX(Last_Data_Point,MATCH($A68,DataStreams,0)),INDEX(Last_Data_Point,MATCH(J$6,DataStreams,0)),$B$4),DateRange,0)-1,MATCH($A68,DataStreams,0)-1) -
(INDEX(Returns!$102:$102,MATCH($A68,DataStreams,0))*
OFFSET(HOMECELL,MATCH(MAX(INDEX(First_Data_Point,MATCH($A68,DataStreams,0)),INDEX(First_Data_Point,MATCH(J$6,DataStreams,0)),$B$3),DateRange,0)-1,MATCH(INDEX(Returns!$100:$100,MATCH($A68,DataStreams,0)),DataStreams,0)-1):OFFSET(HOMECELL,MATCH(MIN(INDEX(Last_Data_Point,MATCH($A68,DataStreams,0)),INDEX(Last_Data_Point,MATCH(J$6,DataStreams,0)),$B$4),DateRange,0)-1,MATCH(INDEX(Returns!$100:$100,MATCH($A68,DataStreams,0)),DataStreams,0)-1)),
OFFSET(HOMECELL,MATCH(MAX(INDEX(First_Data_Point,MATCH($A68,DataStreams,0)),INDEX(First_Data_Point,MATCH(J$6,DataStreams,0)),$B$3),DateRange,0)-1,MATCH(J$6,DataStreams,0)-1):OFFSET(HOMECELL,MATCH(MIN(INDEX(Last_Data_Point,MATCH($A68,DataStreams,0)),INDEX(Last_Data_Point,MATCH(J$6,DataStreams,0)),$B$4),DateRange,0)-1,MATCH(J$6,DataStreams,0)-1) -
(INDEX(Returns!$102:$102,MATCH(J$6,DataStreams,0))*
OFFSET(HOMECELL,MATCH(MAX(INDEX(First_Data_Point,MATCH($A68,DataStreams,0)),INDEX(First_Data_Point,MATCH(J$6,DataStreams,0)),$B$3),DateRange,0)-1,MATCH(INDEX(Returns!$100:$100,MATCH(J$6,DataStreams,0)),DataStreams,0)-1):OFFSET(HOMECELL,MATCH(MIN(INDEX(Last_Data_Point,MATCH($A68,DataStreams,0)),INDEX(Last_Data_Point,MATCH(J$6,DataStreams,0)),$B$4),DateRange,0)-1,MATCH(INDEX(Returns!$100:$100,MATCH(J$6,DataStreams,0)),DataStreams,0)-1))),"")</f>
        <v>6.9524002856789628E-4</v>
      </c>
      <c r="K68" s="233" cm="1">
        <f t="array" aca="1" ref="K68" ca="1">_xlfn.IFNA(_xlfn.COVARIANCE.S(
OFFSET(HOMECELL,MATCH(MAX(INDEX(First_Data_Point,MATCH($A68,DataStreams,0)),INDEX(First_Data_Point,MATCH(K$6,DataStreams,0)),$B$3),DateRange,0)-1,MATCH($A68,DataStreams,0)-1):OFFSET(HOMECELL,MATCH(MIN(INDEX(Last_Data_Point,MATCH($A68,DataStreams,0)),INDEX(Last_Data_Point,MATCH(K$6,DataStreams,0)),$B$4),DateRange,0)-1,MATCH($A68,DataStreams,0)-1) -
(INDEX(Returns!$102:$102,MATCH($A68,DataStreams,0))*
OFFSET(HOMECELL,MATCH(MAX(INDEX(First_Data_Point,MATCH($A68,DataStreams,0)),INDEX(First_Data_Point,MATCH(K$6,DataStreams,0)),$B$3),DateRange,0)-1,MATCH(INDEX(Returns!$100:$100,MATCH($A68,DataStreams,0)),DataStreams,0)-1):OFFSET(HOMECELL,MATCH(MIN(INDEX(Last_Data_Point,MATCH($A68,DataStreams,0)),INDEX(Last_Data_Point,MATCH(K$6,DataStreams,0)),$B$4),DateRange,0)-1,MATCH(INDEX(Returns!$100:$100,MATCH($A68,DataStreams,0)),DataStreams,0)-1)),
OFFSET(HOMECELL,MATCH(MAX(INDEX(First_Data_Point,MATCH($A68,DataStreams,0)),INDEX(First_Data_Point,MATCH(K$6,DataStreams,0)),$B$3),DateRange,0)-1,MATCH(K$6,DataStreams,0)-1):OFFSET(HOMECELL,MATCH(MIN(INDEX(Last_Data_Point,MATCH($A68,DataStreams,0)),INDEX(Last_Data_Point,MATCH(K$6,DataStreams,0)),$B$4),DateRange,0)-1,MATCH(K$6,DataStreams,0)-1) -
(INDEX(Returns!$102:$102,MATCH(K$6,DataStreams,0))*
OFFSET(HOMECELL,MATCH(MAX(INDEX(First_Data_Point,MATCH($A68,DataStreams,0)),INDEX(First_Data_Point,MATCH(K$6,DataStreams,0)),$B$3),DateRange,0)-1,MATCH(INDEX(Returns!$100:$100,MATCH(K$6,DataStreams,0)),DataStreams,0)-1):OFFSET(HOMECELL,MATCH(MIN(INDEX(Last_Data_Point,MATCH($A68,DataStreams,0)),INDEX(Last_Data_Point,MATCH(K$6,DataStreams,0)),$B$4),DateRange,0)-1,MATCH(INDEX(Returns!$100:$100,MATCH(K$6,DataStreams,0)),DataStreams,0)-1))),"")</f>
        <v>4.1870728102662806E-4</v>
      </c>
      <c r="L68" s="233" cm="1">
        <f t="array" aca="1" ref="L68" ca="1">_xlfn.IFNA(_xlfn.COVARIANCE.S(
OFFSET(HOMECELL,MATCH(MAX(INDEX(First_Data_Point,MATCH($A68,DataStreams,0)),INDEX(First_Data_Point,MATCH(L$6,DataStreams,0)),$B$3),DateRange,0)-1,MATCH($A68,DataStreams,0)-1):OFFSET(HOMECELL,MATCH(MIN(INDEX(Last_Data_Point,MATCH($A68,DataStreams,0)),INDEX(Last_Data_Point,MATCH(L$6,DataStreams,0)),$B$4),DateRange,0)-1,MATCH($A68,DataStreams,0)-1) -
(INDEX(Returns!$102:$102,MATCH($A68,DataStreams,0))*
OFFSET(HOMECELL,MATCH(MAX(INDEX(First_Data_Point,MATCH($A68,DataStreams,0)),INDEX(First_Data_Point,MATCH(L$6,DataStreams,0)),$B$3),DateRange,0)-1,MATCH(INDEX(Returns!$100:$100,MATCH($A68,DataStreams,0)),DataStreams,0)-1):OFFSET(HOMECELL,MATCH(MIN(INDEX(Last_Data_Point,MATCH($A68,DataStreams,0)),INDEX(Last_Data_Point,MATCH(L$6,DataStreams,0)),$B$4),DateRange,0)-1,MATCH(INDEX(Returns!$100:$100,MATCH($A68,DataStreams,0)),DataStreams,0)-1)),
OFFSET(HOMECELL,MATCH(MAX(INDEX(First_Data_Point,MATCH($A68,DataStreams,0)),INDEX(First_Data_Point,MATCH(L$6,DataStreams,0)),$B$3),DateRange,0)-1,MATCH(L$6,DataStreams,0)-1):OFFSET(HOMECELL,MATCH(MIN(INDEX(Last_Data_Point,MATCH($A68,DataStreams,0)),INDEX(Last_Data_Point,MATCH(L$6,DataStreams,0)),$B$4),DateRange,0)-1,MATCH(L$6,DataStreams,0)-1) -
(INDEX(Returns!$102:$102,MATCH(L$6,DataStreams,0))*
OFFSET(HOMECELL,MATCH(MAX(INDEX(First_Data_Point,MATCH($A68,DataStreams,0)),INDEX(First_Data_Point,MATCH(L$6,DataStreams,0)),$B$3),DateRange,0)-1,MATCH(INDEX(Returns!$100:$100,MATCH(L$6,DataStreams,0)),DataStreams,0)-1):OFFSET(HOMECELL,MATCH(MIN(INDEX(Last_Data_Point,MATCH($A68,DataStreams,0)),INDEX(Last_Data_Point,MATCH(L$6,DataStreams,0)),$B$4),DateRange,0)-1,MATCH(INDEX(Returns!$100:$100,MATCH(L$6,DataStreams,0)),DataStreams,0)-1))),"")</f>
        <v>2.1553082270454103E-5</v>
      </c>
      <c r="M68" s="233" cm="1">
        <f t="array" aca="1" ref="M68" ca="1">_xlfn.IFNA(_xlfn.COVARIANCE.S(
OFFSET(HOMECELL,MATCH(MAX(INDEX(First_Data_Point,MATCH($A68,DataStreams,0)),INDEX(First_Data_Point,MATCH(M$6,DataStreams,0)),$B$3),DateRange,0)-1,MATCH($A68,DataStreams,0)-1):OFFSET(HOMECELL,MATCH(MIN(INDEX(Last_Data_Point,MATCH($A68,DataStreams,0)),INDEX(Last_Data_Point,MATCH(M$6,DataStreams,0)),$B$4),DateRange,0)-1,MATCH($A68,DataStreams,0)-1) -
(INDEX(Returns!$102:$102,MATCH($A68,DataStreams,0))*
OFFSET(HOMECELL,MATCH(MAX(INDEX(First_Data_Point,MATCH($A68,DataStreams,0)),INDEX(First_Data_Point,MATCH(M$6,DataStreams,0)),$B$3),DateRange,0)-1,MATCH(INDEX(Returns!$100:$100,MATCH($A68,DataStreams,0)),DataStreams,0)-1):OFFSET(HOMECELL,MATCH(MIN(INDEX(Last_Data_Point,MATCH($A68,DataStreams,0)),INDEX(Last_Data_Point,MATCH(M$6,DataStreams,0)),$B$4),DateRange,0)-1,MATCH(INDEX(Returns!$100:$100,MATCH($A68,DataStreams,0)),DataStreams,0)-1)),
OFFSET(HOMECELL,MATCH(MAX(INDEX(First_Data_Point,MATCH($A68,DataStreams,0)),INDEX(First_Data_Point,MATCH(M$6,DataStreams,0)),$B$3),DateRange,0)-1,MATCH(M$6,DataStreams,0)-1):OFFSET(HOMECELL,MATCH(MIN(INDEX(Last_Data_Point,MATCH($A68,DataStreams,0)),INDEX(Last_Data_Point,MATCH(M$6,DataStreams,0)),$B$4),DateRange,0)-1,MATCH(M$6,DataStreams,0)-1) -
(INDEX(Returns!$102:$102,MATCH(M$6,DataStreams,0))*
OFFSET(HOMECELL,MATCH(MAX(INDEX(First_Data_Point,MATCH($A68,DataStreams,0)),INDEX(First_Data_Point,MATCH(M$6,DataStreams,0)),$B$3),DateRange,0)-1,MATCH(INDEX(Returns!$100:$100,MATCH(M$6,DataStreams,0)),DataStreams,0)-1):OFFSET(HOMECELL,MATCH(MIN(INDEX(Last_Data_Point,MATCH($A68,DataStreams,0)),INDEX(Last_Data_Point,MATCH(M$6,DataStreams,0)),$B$4),DateRange,0)-1,MATCH(INDEX(Returns!$100:$100,MATCH(M$6,DataStreams,0)),DataStreams,0)-1))),"")</f>
        <v>-1.5089417766964302E-3</v>
      </c>
      <c r="N68" s="233" cm="1">
        <f t="array" aca="1" ref="N68" ca="1">_xlfn.IFNA(_xlfn.COVARIANCE.S(
OFFSET(HOMECELL,MATCH(MAX(INDEX(First_Data_Point,MATCH($A68,DataStreams,0)),INDEX(First_Data_Point,MATCH(N$6,DataStreams,0)),$B$3),DateRange,0)-1,MATCH($A68,DataStreams,0)-1):OFFSET(HOMECELL,MATCH(MIN(INDEX(Last_Data_Point,MATCH($A68,DataStreams,0)),INDEX(Last_Data_Point,MATCH(N$6,DataStreams,0)),$B$4),DateRange,0)-1,MATCH($A68,DataStreams,0)-1) -
(INDEX(Returns!$102:$102,MATCH($A68,DataStreams,0))*
OFFSET(HOMECELL,MATCH(MAX(INDEX(First_Data_Point,MATCH($A68,DataStreams,0)),INDEX(First_Data_Point,MATCH(N$6,DataStreams,0)),$B$3),DateRange,0)-1,MATCH(INDEX(Returns!$100:$100,MATCH($A68,DataStreams,0)),DataStreams,0)-1):OFFSET(HOMECELL,MATCH(MIN(INDEX(Last_Data_Point,MATCH($A68,DataStreams,0)),INDEX(Last_Data_Point,MATCH(N$6,DataStreams,0)),$B$4),DateRange,0)-1,MATCH(INDEX(Returns!$100:$100,MATCH($A68,DataStreams,0)),DataStreams,0)-1)),
OFFSET(HOMECELL,MATCH(MAX(INDEX(First_Data_Point,MATCH($A68,DataStreams,0)),INDEX(First_Data_Point,MATCH(N$6,DataStreams,0)),$B$3),DateRange,0)-1,MATCH(N$6,DataStreams,0)-1):OFFSET(HOMECELL,MATCH(MIN(INDEX(Last_Data_Point,MATCH($A68,DataStreams,0)),INDEX(Last_Data_Point,MATCH(N$6,DataStreams,0)),$B$4),DateRange,0)-1,MATCH(N$6,DataStreams,0)-1) -
(INDEX(Returns!$102:$102,MATCH(N$6,DataStreams,0))*
OFFSET(HOMECELL,MATCH(MAX(INDEX(First_Data_Point,MATCH($A68,DataStreams,0)),INDEX(First_Data_Point,MATCH(N$6,DataStreams,0)),$B$3),DateRange,0)-1,MATCH(INDEX(Returns!$100:$100,MATCH(N$6,DataStreams,0)),DataStreams,0)-1):OFFSET(HOMECELL,MATCH(MIN(INDEX(Last_Data_Point,MATCH($A68,DataStreams,0)),INDEX(Last_Data_Point,MATCH(N$6,DataStreams,0)),$B$4),DateRange,0)-1,MATCH(INDEX(Returns!$100:$100,MATCH(N$6,DataStreams,0)),DataStreams,0)-1))),"")</f>
        <v>8.9488298328790157E-4</v>
      </c>
      <c r="O68" s="233" cm="1">
        <f t="array" aca="1" ref="O68" ca="1">_xlfn.IFNA(_xlfn.COVARIANCE.S(
OFFSET(HOMECELL,MATCH(MAX(INDEX(First_Data_Point,MATCH($A68,DataStreams,0)),INDEX(First_Data_Point,MATCH(O$6,DataStreams,0)),$B$3),DateRange,0)-1,MATCH($A68,DataStreams,0)-1):OFFSET(HOMECELL,MATCH(MIN(INDEX(Last_Data_Point,MATCH($A68,DataStreams,0)),INDEX(Last_Data_Point,MATCH(O$6,DataStreams,0)),$B$4),DateRange,0)-1,MATCH($A68,DataStreams,0)-1) -
(INDEX(Returns!$102:$102,MATCH($A68,DataStreams,0))*
OFFSET(HOMECELL,MATCH(MAX(INDEX(First_Data_Point,MATCH($A68,DataStreams,0)),INDEX(First_Data_Point,MATCH(O$6,DataStreams,0)),$B$3),DateRange,0)-1,MATCH(INDEX(Returns!$100:$100,MATCH($A68,DataStreams,0)),DataStreams,0)-1):OFFSET(HOMECELL,MATCH(MIN(INDEX(Last_Data_Point,MATCH($A68,DataStreams,0)),INDEX(Last_Data_Point,MATCH(O$6,DataStreams,0)),$B$4),DateRange,0)-1,MATCH(INDEX(Returns!$100:$100,MATCH($A68,DataStreams,0)),DataStreams,0)-1)),
OFFSET(HOMECELL,MATCH(MAX(INDEX(First_Data_Point,MATCH($A68,DataStreams,0)),INDEX(First_Data_Point,MATCH(O$6,DataStreams,0)),$B$3),DateRange,0)-1,MATCH(O$6,DataStreams,0)-1):OFFSET(HOMECELL,MATCH(MIN(INDEX(Last_Data_Point,MATCH($A68,DataStreams,0)),INDEX(Last_Data_Point,MATCH(O$6,DataStreams,0)),$B$4),DateRange,0)-1,MATCH(O$6,DataStreams,0)-1) -
(INDEX(Returns!$102:$102,MATCH(O$6,DataStreams,0))*
OFFSET(HOMECELL,MATCH(MAX(INDEX(First_Data_Point,MATCH($A68,DataStreams,0)),INDEX(First_Data_Point,MATCH(O$6,DataStreams,0)),$B$3),DateRange,0)-1,MATCH(INDEX(Returns!$100:$100,MATCH(O$6,DataStreams,0)),DataStreams,0)-1):OFFSET(HOMECELL,MATCH(MIN(INDEX(Last_Data_Point,MATCH($A68,DataStreams,0)),INDEX(Last_Data_Point,MATCH(O$6,DataStreams,0)),$B$4),DateRange,0)-1,MATCH(INDEX(Returns!$100:$100,MATCH(O$6,DataStreams,0)),DataStreams,0)-1))),"")</f>
        <v>6.2073575662764744E-4</v>
      </c>
      <c r="P68" s="233" cm="1">
        <f t="array" aca="1" ref="P68" ca="1">_xlfn.IFNA(_xlfn.COVARIANCE.S(
OFFSET(HOMECELL,MATCH(MAX(INDEX(First_Data_Point,MATCH($A68,DataStreams,0)),INDEX(First_Data_Point,MATCH(P$6,DataStreams,0)),$B$3),DateRange,0)-1,MATCH($A68,DataStreams,0)-1):OFFSET(HOMECELL,MATCH(MIN(INDEX(Last_Data_Point,MATCH($A68,DataStreams,0)),INDEX(Last_Data_Point,MATCH(P$6,DataStreams,0)),$B$4),DateRange,0)-1,MATCH($A68,DataStreams,0)-1) -
(INDEX(Returns!$102:$102,MATCH($A68,DataStreams,0))*
OFFSET(HOMECELL,MATCH(MAX(INDEX(First_Data_Point,MATCH($A68,DataStreams,0)),INDEX(First_Data_Point,MATCH(P$6,DataStreams,0)),$B$3),DateRange,0)-1,MATCH(INDEX(Returns!$100:$100,MATCH($A68,DataStreams,0)),DataStreams,0)-1):OFFSET(HOMECELL,MATCH(MIN(INDEX(Last_Data_Point,MATCH($A68,DataStreams,0)),INDEX(Last_Data_Point,MATCH(P$6,DataStreams,0)),$B$4),DateRange,0)-1,MATCH(INDEX(Returns!$100:$100,MATCH($A68,DataStreams,0)),DataStreams,0)-1)),
OFFSET(HOMECELL,MATCH(MAX(INDEX(First_Data_Point,MATCH($A68,DataStreams,0)),INDEX(First_Data_Point,MATCH(P$6,DataStreams,0)),$B$3),DateRange,0)-1,MATCH(P$6,DataStreams,0)-1):OFFSET(HOMECELL,MATCH(MIN(INDEX(Last_Data_Point,MATCH($A68,DataStreams,0)),INDEX(Last_Data_Point,MATCH(P$6,DataStreams,0)),$B$4),DateRange,0)-1,MATCH(P$6,DataStreams,0)-1) -
(INDEX(Returns!$102:$102,MATCH(P$6,DataStreams,0))*
OFFSET(HOMECELL,MATCH(MAX(INDEX(First_Data_Point,MATCH($A68,DataStreams,0)),INDEX(First_Data_Point,MATCH(P$6,DataStreams,0)),$B$3),DateRange,0)-1,MATCH(INDEX(Returns!$100:$100,MATCH(P$6,DataStreams,0)),DataStreams,0)-1):OFFSET(HOMECELL,MATCH(MIN(INDEX(Last_Data_Point,MATCH($A68,DataStreams,0)),INDEX(Last_Data_Point,MATCH(P$6,DataStreams,0)),$B$4),DateRange,0)-1,MATCH(INDEX(Returns!$100:$100,MATCH(P$6,DataStreams,0)),DataStreams,0)-1))),"")</f>
        <v>1.7008819693542905E-4</v>
      </c>
      <c r="Q68" s="233" cm="1">
        <f t="array" aca="1" ref="Q68" ca="1">_xlfn.IFNA(_xlfn.COVARIANCE.S(
OFFSET(HOMECELL,MATCH(MAX(INDEX(First_Data_Point,MATCH($A68,DataStreams,0)),INDEX(First_Data_Point,MATCH(Q$6,DataStreams,0)),$B$3),DateRange,0)-1,MATCH($A68,DataStreams,0)-1):OFFSET(HOMECELL,MATCH(MIN(INDEX(Last_Data_Point,MATCH($A68,DataStreams,0)),INDEX(Last_Data_Point,MATCH(Q$6,DataStreams,0)),$B$4),DateRange,0)-1,MATCH($A68,DataStreams,0)-1) -
(INDEX(Returns!$102:$102,MATCH($A68,DataStreams,0))*
OFFSET(HOMECELL,MATCH(MAX(INDEX(First_Data_Point,MATCH($A68,DataStreams,0)),INDEX(First_Data_Point,MATCH(Q$6,DataStreams,0)),$B$3),DateRange,0)-1,MATCH(INDEX(Returns!$100:$100,MATCH($A68,DataStreams,0)),DataStreams,0)-1):OFFSET(HOMECELL,MATCH(MIN(INDEX(Last_Data_Point,MATCH($A68,DataStreams,0)),INDEX(Last_Data_Point,MATCH(Q$6,DataStreams,0)),$B$4),DateRange,0)-1,MATCH(INDEX(Returns!$100:$100,MATCH($A68,DataStreams,0)),DataStreams,0)-1)),
OFFSET(HOMECELL,MATCH(MAX(INDEX(First_Data_Point,MATCH($A68,DataStreams,0)),INDEX(First_Data_Point,MATCH(Q$6,DataStreams,0)),$B$3),DateRange,0)-1,MATCH(Q$6,DataStreams,0)-1):OFFSET(HOMECELL,MATCH(MIN(INDEX(Last_Data_Point,MATCH($A68,DataStreams,0)),INDEX(Last_Data_Point,MATCH(Q$6,DataStreams,0)),$B$4),DateRange,0)-1,MATCH(Q$6,DataStreams,0)-1) -
(INDEX(Returns!$102:$102,MATCH(Q$6,DataStreams,0))*
OFFSET(HOMECELL,MATCH(MAX(INDEX(First_Data_Point,MATCH($A68,DataStreams,0)),INDEX(First_Data_Point,MATCH(Q$6,DataStreams,0)),$B$3),DateRange,0)-1,MATCH(INDEX(Returns!$100:$100,MATCH(Q$6,DataStreams,0)),DataStreams,0)-1):OFFSET(HOMECELL,MATCH(MIN(INDEX(Last_Data_Point,MATCH($A68,DataStreams,0)),INDEX(Last_Data_Point,MATCH(Q$6,DataStreams,0)),$B$4),DateRange,0)-1,MATCH(INDEX(Returns!$100:$100,MATCH(Q$6,DataStreams,0)),DataStreams,0)-1))),"")</f>
        <v>1.1146753370979486E-4</v>
      </c>
      <c r="R68" s="233" cm="1">
        <f t="array" aca="1" ref="R68" ca="1">_xlfn.IFNA(_xlfn.COVARIANCE.S(
OFFSET(HOMECELL,MATCH(MAX(INDEX(First_Data_Point,MATCH($A68,DataStreams,0)),INDEX(First_Data_Point,MATCH(R$6,DataStreams,0)),$B$3),DateRange,0)-1,MATCH($A68,DataStreams,0)-1):OFFSET(HOMECELL,MATCH(MIN(INDEX(Last_Data_Point,MATCH($A68,DataStreams,0)),INDEX(Last_Data_Point,MATCH(R$6,DataStreams,0)),$B$4),DateRange,0)-1,MATCH($A68,DataStreams,0)-1) -
(INDEX(Returns!$102:$102,MATCH($A68,DataStreams,0))*
OFFSET(HOMECELL,MATCH(MAX(INDEX(First_Data_Point,MATCH($A68,DataStreams,0)),INDEX(First_Data_Point,MATCH(R$6,DataStreams,0)),$B$3),DateRange,0)-1,MATCH(INDEX(Returns!$100:$100,MATCH($A68,DataStreams,0)),DataStreams,0)-1):OFFSET(HOMECELL,MATCH(MIN(INDEX(Last_Data_Point,MATCH($A68,DataStreams,0)),INDEX(Last_Data_Point,MATCH(R$6,DataStreams,0)),$B$4),DateRange,0)-1,MATCH(INDEX(Returns!$100:$100,MATCH($A68,DataStreams,0)),DataStreams,0)-1)),
OFFSET(HOMECELL,MATCH(MAX(INDEX(First_Data_Point,MATCH($A68,DataStreams,0)),INDEX(First_Data_Point,MATCH(R$6,DataStreams,0)),$B$3),DateRange,0)-1,MATCH(R$6,DataStreams,0)-1):OFFSET(HOMECELL,MATCH(MIN(INDEX(Last_Data_Point,MATCH($A68,DataStreams,0)),INDEX(Last_Data_Point,MATCH(R$6,DataStreams,0)),$B$4),DateRange,0)-1,MATCH(R$6,DataStreams,0)-1) -
(INDEX(Returns!$102:$102,MATCH(R$6,DataStreams,0))*
OFFSET(HOMECELL,MATCH(MAX(INDEX(First_Data_Point,MATCH($A68,DataStreams,0)),INDEX(First_Data_Point,MATCH(R$6,DataStreams,0)),$B$3),DateRange,0)-1,MATCH(INDEX(Returns!$100:$100,MATCH(R$6,DataStreams,0)),DataStreams,0)-1):OFFSET(HOMECELL,MATCH(MIN(INDEX(Last_Data_Point,MATCH($A68,DataStreams,0)),INDEX(Last_Data_Point,MATCH(R$6,DataStreams,0)),$B$4),DateRange,0)-1,MATCH(INDEX(Returns!$100:$100,MATCH(R$6,DataStreams,0)),DataStreams,0)-1))),"")</f>
        <v>-1.6732199288487196E-4</v>
      </c>
      <c r="S68" s="233" cm="1">
        <f t="array" aca="1" ref="S68" ca="1">_xlfn.IFNA(_xlfn.COVARIANCE.S(
OFFSET(HOMECELL,MATCH(MAX(INDEX(First_Data_Point,MATCH($A68,DataStreams,0)),INDEX(First_Data_Point,MATCH(S$6,DataStreams,0)),$B$3),DateRange,0)-1,MATCH($A68,DataStreams,0)-1):OFFSET(HOMECELL,MATCH(MIN(INDEX(Last_Data_Point,MATCH($A68,DataStreams,0)),INDEX(Last_Data_Point,MATCH(S$6,DataStreams,0)),$B$4),DateRange,0)-1,MATCH($A68,DataStreams,0)-1) -
(INDEX(Returns!$102:$102,MATCH($A68,DataStreams,0))*
OFFSET(HOMECELL,MATCH(MAX(INDEX(First_Data_Point,MATCH($A68,DataStreams,0)),INDEX(First_Data_Point,MATCH(S$6,DataStreams,0)),$B$3),DateRange,0)-1,MATCH(INDEX(Returns!$100:$100,MATCH($A68,DataStreams,0)),DataStreams,0)-1):OFFSET(HOMECELL,MATCH(MIN(INDEX(Last_Data_Point,MATCH($A68,DataStreams,0)),INDEX(Last_Data_Point,MATCH(S$6,DataStreams,0)),$B$4),DateRange,0)-1,MATCH(INDEX(Returns!$100:$100,MATCH($A68,DataStreams,0)),DataStreams,0)-1)),
OFFSET(HOMECELL,MATCH(MAX(INDEX(First_Data_Point,MATCH($A68,DataStreams,0)),INDEX(First_Data_Point,MATCH(S$6,DataStreams,0)),$B$3),DateRange,0)-1,MATCH(S$6,DataStreams,0)-1):OFFSET(HOMECELL,MATCH(MIN(INDEX(Last_Data_Point,MATCH($A68,DataStreams,0)),INDEX(Last_Data_Point,MATCH(S$6,DataStreams,0)),$B$4),DateRange,0)-1,MATCH(S$6,DataStreams,0)-1) -
(INDEX(Returns!$102:$102,MATCH(S$6,DataStreams,0))*
OFFSET(HOMECELL,MATCH(MAX(INDEX(First_Data_Point,MATCH($A68,DataStreams,0)),INDEX(First_Data_Point,MATCH(S$6,DataStreams,0)),$B$3),DateRange,0)-1,MATCH(INDEX(Returns!$100:$100,MATCH(S$6,DataStreams,0)),DataStreams,0)-1):OFFSET(HOMECELL,MATCH(MIN(INDEX(Last_Data_Point,MATCH($A68,DataStreams,0)),INDEX(Last_Data_Point,MATCH(S$6,DataStreams,0)),$B$4),DateRange,0)-1,MATCH(INDEX(Returns!$100:$100,MATCH(S$6,DataStreams,0)),DataStreams,0)-1))),"")</f>
        <v>6.3815097600936424E-4</v>
      </c>
      <c r="T68" s="233" cm="1">
        <f t="array" aca="1" ref="T68" ca="1">_xlfn.IFNA(_xlfn.COVARIANCE.S(
OFFSET(HOMECELL,MATCH(MAX(INDEX(First_Data_Point,MATCH($A68,DataStreams,0)),INDEX(First_Data_Point,MATCH(T$6,DataStreams,0)),$B$3),DateRange,0)-1,MATCH($A68,DataStreams,0)-1):OFFSET(HOMECELL,MATCH(MIN(INDEX(Last_Data_Point,MATCH($A68,DataStreams,0)),INDEX(Last_Data_Point,MATCH(T$6,DataStreams,0)),$B$4),DateRange,0)-1,MATCH($A68,DataStreams,0)-1) -
(INDEX(Returns!$102:$102,MATCH($A68,DataStreams,0))*
OFFSET(HOMECELL,MATCH(MAX(INDEX(First_Data_Point,MATCH($A68,DataStreams,0)),INDEX(First_Data_Point,MATCH(T$6,DataStreams,0)),$B$3),DateRange,0)-1,MATCH(INDEX(Returns!$100:$100,MATCH($A68,DataStreams,0)),DataStreams,0)-1):OFFSET(HOMECELL,MATCH(MIN(INDEX(Last_Data_Point,MATCH($A68,DataStreams,0)),INDEX(Last_Data_Point,MATCH(T$6,DataStreams,0)),$B$4),DateRange,0)-1,MATCH(INDEX(Returns!$100:$100,MATCH($A68,DataStreams,0)),DataStreams,0)-1)),
OFFSET(HOMECELL,MATCH(MAX(INDEX(First_Data_Point,MATCH($A68,DataStreams,0)),INDEX(First_Data_Point,MATCH(T$6,DataStreams,0)),$B$3),DateRange,0)-1,MATCH(T$6,DataStreams,0)-1):OFFSET(HOMECELL,MATCH(MIN(INDEX(Last_Data_Point,MATCH($A68,DataStreams,0)),INDEX(Last_Data_Point,MATCH(T$6,DataStreams,0)),$B$4),DateRange,0)-1,MATCH(T$6,DataStreams,0)-1) -
(INDEX(Returns!$102:$102,MATCH(T$6,DataStreams,0))*
OFFSET(HOMECELL,MATCH(MAX(INDEX(First_Data_Point,MATCH($A68,DataStreams,0)),INDEX(First_Data_Point,MATCH(T$6,DataStreams,0)),$B$3),DateRange,0)-1,MATCH(INDEX(Returns!$100:$100,MATCH(T$6,DataStreams,0)),DataStreams,0)-1):OFFSET(HOMECELL,MATCH(MIN(INDEX(Last_Data_Point,MATCH($A68,DataStreams,0)),INDEX(Last_Data_Point,MATCH(T$6,DataStreams,0)),$B$4),DateRange,0)-1,MATCH(INDEX(Returns!$100:$100,MATCH(T$6,DataStreams,0)),DataStreams,0)-1))),"")</f>
        <v>1.981922844401799E-3</v>
      </c>
      <c r="U68" s="233" cm="1">
        <f t="array" aca="1" ref="U68" ca="1">_xlfn.IFNA(_xlfn.COVARIANCE.S(
OFFSET(HOMECELL,MATCH(MAX(INDEX(First_Data_Point,MATCH($A68,DataStreams,0)),INDEX(First_Data_Point,MATCH(U$6,DataStreams,0)),$B$3),DateRange,0)-1,MATCH($A68,DataStreams,0)-1):OFFSET(HOMECELL,MATCH(MIN(INDEX(Last_Data_Point,MATCH($A68,DataStreams,0)),INDEX(Last_Data_Point,MATCH(U$6,DataStreams,0)),$B$4),DateRange,0)-1,MATCH($A68,DataStreams,0)-1) -
(INDEX(Returns!$102:$102,MATCH($A68,DataStreams,0))*
OFFSET(HOMECELL,MATCH(MAX(INDEX(First_Data_Point,MATCH($A68,DataStreams,0)),INDEX(First_Data_Point,MATCH(U$6,DataStreams,0)),$B$3),DateRange,0)-1,MATCH(INDEX(Returns!$100:$100,MATCH($A68,DataStreams,0)),DataStreams,0)-1):OFFSET(HOMECELL,MATCH(MIN(INDEX(Last_Data_Point,MATCH($A68,DataStreams,0)),INDEX(Last_Data_Point,MATCH(U$6,DataStreams,0)),$B$4),DateRange,0)-1,MATCH(INDEX(Returns!$100:$100,MATCH($A68,DataStreams,0)),DataStreams,0)-1)),
OFFSET(HOMECELL,MATCH(MAX(INDEX(First_Data_Point,MATCH($A68,DataStreams,0)),INDEX(First_Data_Point,MATCH(U$6,DataStreams,0)),$B$3),DateRange,0)-1,MATCH(U$6,DataStreams,0)-1):OFFSET(HOMECELL,MATCH(MIN(INDEX(Last_Data_Point,MATCH($A68,DataStreams,0)),INDEX(Last_Data_Point,MATCH(U$6,DataStreams,0)),$B$4),DateRange,0)-1,MATCH(U$6,DataStreams,0)-1) -
(INDEX(Returns!$102:$102,MATCH(U$6,DataStreams,0))*
OFFSET(HOMECELL,MATCH(MAX(INDEX(First_Data_Point,MATCH($A68,DataStreams,0)),INDEX(First_Data_Point,MATCH(U$6,DataStreams,0)),$B$3),DateRange,0)-1,MATCH(INDEX(Returns!$100:$100,MATCH(U$6,DataStreams,0)),DataStreams,0)-1):OFFSET(HOMECELL,MATCH(MIN(INDEX(Last_Data_Point,MATCH($A68,DataStreams,0)),INDEX(Last_Data_Point,MATCH(U$6,DataStreams,0)),$B$4),DateRange,0)-1,MATCH(INDEX(Returns!$100:$100,MATCH(U$6,DataStreams,0)),DataStreams,0)-1))),"")</f>
        <v>-7.196935709111392E-4</v>
      </c>
      <c r="V68" s="233" cm="1">
        <f t="array" aca="1" ref="V68" ca="1">_xlfn.IFNA(_xlfn.COVARIANCE.S(
OFFSET(HOMECELL,MATCH(MAX(INDEX(First_Data_Point,MATCH($A68,DataStreams,0)),INDEX(First_Data_Point,MATCH(V$6,DataStreams,0)),$B$3),DateRange,0)-1,MATCH($A68,DataStreams,0)-1):OFFSET(HOMECELL,MATCH(MIN(INDEX(Last_Data_Point,MATCH($A68,DataStreams,0)),INDEX(Last_Data_Point,MATCH(V$6,DataStreams,0)),$B$4),DateRange,0)-1,MATCH($A68,DataStreams,0)-1) -
(INDEX(Returns!$102:$102,MATCH($A68,DataStreams,0))*
OFFSET(HOMECELL,MATCH(MAX(INDEX(First_Data_Point,MATCH($A68,DataStreams,0)),INDEX(First_Data_Point,MATCH(V$6,DataStreams,0)),$B$3),DateRange,0)-1,MATCH(INDEX(Returns!$100:$100,MATCH($A68,DataStreams,0)),DataStreams,0)-1):OFFSET(HOMECELL,MATCH(MIN(INDEX(Last_Data_Point,MATCH($A68,DataStreams,0)),INDEX(Last_Data_Point,MATCH(V$6,DataStreams,0)),$B$4),DateRange,0)-1,MATCH(INDEX(Returns!$100:$100,MATCH($A68,DataStreams,0)),DataStreams,0)-1)),
OFFSET(HOMECELL,MATCH(MAX(INDEX(First_Data_Point,MATCH($A68,DataStreams,0)),INDEX(First_Data_Point,MATCH(V$6,DataStreams,0)),$B$3),DateRange,0)-1,MATCH(V$6,DataStreams,0)-1):OFFSET(HOMECELL,MATCH(MIN(INDEX(Last_Data_Point,MATCH($A68,DataStreams,0)),INDEX(Last_Data_Point,MATCH(V$6,DataStreams,0)),$B$4),DateRange,0)-1,MATCH(V$6,DataStreams,0)-1) -
(INDEX(Returns!$102:$102,MATCH(V$6,DataStreams,0))*
OFFSET(HOMECELL,MATCH(MAX(INDEX(First_Data_Point,MATCH($A68,DataStreams,0)),INDEX(First_Data_Point,MATCH(V$6,DataStreams,0)),$B$3),DateRange,0)-1,MATCH(INDEX(Returns!$100:$100,MATCH(V$6,DataStreams,0)),DataStreams,0)-1):OFFSET(HOMECELL,MATCH(MIN(INDEX(Last_Data_Point,MATCH($A68,DataStreams,0)),INDEX(Last_Data_Point,MATCH(V$6,DataStreams,0)),$B$4),DateRange,0)-1,MATCH(INDEX(Returns!$100:$100,MATCH(V$6,DataStreams,0)),DataStreams,0)-1))),"")</f>
        <v>1.4143170751251786E-4</v>
      </c>
      <c r="W68" s="233" cm="1">
        <f t="array" aca="1" ref="W68" ca="1">_xlfn.IFNA(_xlfn.COVARIANCE.S(
OFFSET(HOMECELL,MATCH(MAX(INDEX(First_Data_Point,MATCH($A68,DataStreams,0)),INDEX(First_Data_Point,MATCH(W$6,DataStreams,0)),$B$3),DateRange,0)-1,MATCH($A68,DataStreams,0)-1):OFFSET(HOMECELL,MATCH(MIN(INDEX(Last_Data_Point,MATCH($A68,DataStreams,0)),INDEX(Last_Data_Point,MATCH(W$6,DataStreams,0)),$B$4),DateRange,0)-1,MATCH($A68,DataStreams,0)-1) -
(INDEX(Returns!$102:$102,MATCH($A68,DataStreams,0))*
OFFSET(HOMECELL,MATCH(MAX(INDEX(First_Data_Point,MATCH($A68,DataStreams,0)),INDEX(First_Data_Point,MATCH(W$6,DataStreams,0)),$B$3),DateRange,0)-1,MATCH(INDEX(Returns!$100:$100,MATCH($A68,DataStreams,0)),DataStreams,0)-1):OFFSET(HOMECELL,MATCH(MIN(INDEX(Last_Data_Point,MATCH($A68,DataStreams,0)),INDEX(Last_Data_Point,MATCH(W$6,DataStreams,0)),$B$4),DateRange,0)-1,MATCH(INDEX(Returns!$100:$100,MATCH($A68,DataStreams,0)),DataStreams,0)-1)),
OFFSET(HOMECELL,MATCH(MAX(INDEX(First_Data_Point,MATCH($A68,DataStreams,0)),INDEX(First_Data_Point,MATCH(W$6,DataStreams,0)),$B$3),DateRange,0)-1,MATCH(W$6,DataStreams,0)-1):OFFSET(HOMECELL,MATCH(MIN(INDEX(Last_Data_Point,MATCH($A68,DataStreams,0)),INDEX(Last_Data_Point,MATCH(W$6,DataStreams,0)),$B$4),DateRange,0)-1,MATCH(W$6,DataStreams,0)-1) -
(INDEX(Returns!$102:$102,MATCH(W$6,DataStreams,0))*
OFFSET(HOMECELL,MATCH(MAX(INDEX(First_Data_Point,MATCH($A68,DataStreams,0)),INDEX(First_Data_Point,MATCH(W$6,DataStreams,0)),$B$3),DateRange,0)-1,MATCH(INDEX(Returns!$100:$100,MATCH(W$6,DataStreams,0)),DataStreams,0)-1):OFFSET(HOMECELL,MATCH(MIN(INDEX(Last_Data_Point,MATCH($A68,DataStreams,0)),INDEX(Last_Data_Point,MATCH(W$6,DataStreams,0)),$B$4),DateRange,0)-1,MATCH(INDEX(Returns!$100:$100,MATCH(W$6,DataStreams,0)),DataStreams,0)-1))),"")</f>
        <v>8.6143249526822419E-4</v>
      </c>
      <c r="X68" s="233" cm="1">
        <f t="array" aca="1" ref="X68" ca="1">_xlfn.IFNA(_xlfn.COVARIANCE.S(
OFFSET(HOMECELL,MATCH(MAX(INDEX(First_Data_Point,MATCH($A68,DataStreams,0)),INDEX(First_Data_Point,MATCH(X$6,DataStreams,0)),$B$3),DateRange,0)-1,MATCH($A68,DataStreams,0)-1):OFFSET(HOMECELL,MATCH(MIN(INDEX(Last_Data_Point,MATCH($A68,DataStreams,0)),INDEX(Last_Data_Point,MATCH(X$6,DataStreams,0)),$B$4),DateRange,0)-1,MATCH($A68,DataStreams,0)-1) -
(INDEX(Returns!$102:$102,MATCH($A68,DataStreams,0))*
OFFSET(HOMECELL,MATCH(MAX(INDEX(First_Data_Point,MATCH($A68,DataStreams,0)),INDEX(First_Data_Point,MATCH(X$6,DataStreams,0)),$B$3),DateRange,0)-1,MATCH(INDEX(Returns!$100:$100,MATCH($A68,DataStreams,0)),DataStreams,0)-1):OFFSET(HOMECELL,MATCH(MIN(INDEX(Last_Data_Point,MATCH($A68,DataStreams,0)),INDEX(Last_Data_Point,MATCH(X$6,DataStreams,0)),$B$4),DateRange,0)-1,MATCH(INDEX(Returns!$100:$100,MATCH($A68,DataStreams,0)),DataStreams,0)-1)),
OFFSET(HOMECELL,MATCH(MAX(INDEX(First_Data_Point,MATCH($A68,DataStreams,0)),INDEX(First_Data_Point,MATCH(X$6,DataStreams,0)),$B$3),DateRange,0)-1,MATCH(X$6,DataStreams,0)-1):OFFSET(HOMECELL,MATCH(MIN(INDEX(Last_Data_Point,MATCH($A68,DataStreams,0)),INDEX(Last_Data_Point,MATCH(X$6,DataStreams,0)),$B$4),DateRange,0)-1,MATCH(X$6,DataStreams,0)-1) -
(INDEX(Returns!$102:$102,MATCH(X$6,DataStreams,0))*
OFFSET(HOMECELL,MATCH(MAX(INDEX(First_Data_Point,MATCH($A68,DataStreams,0)),INDEX(First_Data_Point,MATCH(X$6,DataStreams,0)),$B$3),DateRange,0)-1,MATCH(INDEX(Returns!$100:$100,MATCH(X$6,DataStreams,0)),DataStreams,0)-1):OFFSET(HOMECELL,MATCH(MIN(INDEX(Last_Data_Point,MATCH($A68,DataStreams,0)),INDEX(Last_Data_Point,MATCH(X$6,DataStreams,0)),$B$4),DateRange,0)-1,MATCH(INDEX(Returns!$100:$100,MATCH(X$6,DataStreams,0)),DataStreams,0)-1))),"")</f>
        <v>1.2036618472723516E-3</v>
      </c>
      <c r="Y68" s="233" cm="1">
        <f t="array" aca="1" ref="Y68" ca="1">_xlfn.IFNA(_xlfn.COVARIANCE.S(
OFFSET(HOMECELL,MATCH(MAX(INDEX(First_Data_Point,MATCH($A68,DataStreams,0)),INDEX(First_Data_Point,MATCH(Y$6,DataStreams,0)),$B$3),DateRange,0)-1,MATCH($A68,DataStreams,0)-1):OFFSET(HOMECELL,MATCH(MIN(INDEX(Last_Data_Point,MATCH($A68,DataStreams,0)),INDEX(Last_Data_Point,MATCH(Y$6,DataStreams,0)),$B$4),DateRange,0)-1,MATCH($A68,DataStreams,0)-1) -
(INDEX(Returns!$102:$102,MATCH($A68,DataStreams,0))*
OFFSET(HOMECELL,MATCH(MAX(INDEX(First_Data_Point,MATCH($A68,DataStreams,0)),INDEX(First_Data_Point,MATCH(Y$6,DataStreams,0)),$B$3),DateRange,0)-1,MATCH(INDEX(Returns!$100:$100,MATCH($A68,DataStreams,0)),DataStreams,0)-1):OFFSET(HOMECELL,MATCH(MIN(INDEX(Last_Data_Point,MATCH($A68,DataStreams,0)),INDEX(Last_Data_Point,MATCH(Y$6,DataStreams,0)),$B$4),DateRange,0)-1,MATCH(INDEX(Returns!$100:$100,MATCH($A68,DataStreams,0)),DataStreams,0)-1)),
OFFSET(HOMECELL,MATCH(MAX(INDEX(First_Data_Point,MATCH($A68,DataStreams,0)),INDEX(First_Data_Point,MATCH(Y$6,DataStreams,0)),$B$3),DateRange,0)-1,MATCH(Y$6,DataStreams,0)-1):OFFSET(HOMECELL,MATCH(MIN(INDEX(Last_Data_Point,MATCH($A68,DataStreams,0)),INDEX(Last_Data_Point,MATCH(Y$6,DataStreams,0)),$B$4),DateRange,0)-1,MATCH(Y$6,DataStreams,0)-1) -
(INDEX(Returns!$102:$102,MATCH(Y$6,DataStreams,0))*
OFFSET(HOMECELL,MATCH(MAX(INDEX(First_Data_Point,MATCH($A68,DataStreams,0)),INDEX(First_Data_Point,MATCH(Y$6,DataStreams,0)),$B$3),DateRange,0)-1,MATCH(INDEX(Returns!$100:$100,MATCH(Y$6,DataStreams,0)),DataStreams,0)-1):OFFSET(HOMECELL,MATCH(MIN(INDEX(Last_Data_Point,MATCH($A68,DataStreams,0)),INDEX(Last_Data_Point,MATCH(Y$6,DataStreams,0)),$B$4),DateRange,0)-1,MATCH(INDEX(Returns!$100:$100,MATCH(Y$6,DataStreams,0)),DataStreams,0)-1))),"")</f>
        <v>1.160555357056219E-3</v>
      </c>
      <c r="Z68" s="233" cm="1">
        <f t="array" aca="1" ref="Z68" ca="1">_xlfn.IFNA(_xlfn.COVARIANCE.S(
OFFSET(HOMECELL,MATCH(MAX(INDEX(First_Data_Point,MATCH($A68,DataStreams,0)),INDEX(First_Data_Point,MATCH(Z$6,DataStreams,0)),$B$3),DateRange,0)-1,MATCH($A68,DataStreams,0)-1):OFFSET(HOMECELL,MATCH(MIN(INDEX(Last_Data_Point,MATCH($A68,DataStreams,0)),INDEX(Last_Data_Point,MATCH(Z$6,DataStreams,0)),$B$4),DateRange,0)-1,MATCH($A68,DataStreams,0)-1) -
(INDEX(Returns!$102:$102,MATCH($A68,DataStreams,0))*
OFFSET(HOMECELL,MATCH(MAX(INDEX(First_Data_Point,MATCH($A68,DataStreams,0)),INDEX(First_Data_Point,MATCH(Z$6,DataStreams,0)),$B$3),DateRange,0)-1,MATCH(INDEX(Returns!$100:$100,MATCH($A68,DataStreams,0)),DataStreams,0)-1):OFFSET(HOMECELL,MATCH(MIN(INDEX(Last_Data_Point,MATCH($A68,DataStreams,0)),INDEX(Last_Data_Point,MATCH(Z$6,DataStreams,0)),$B$4),DateRange,0)-1,MATCH(INDEX(Returns!$100:$100,MATCH($A68,DataStreams,0)),DataStreams,0)-1)),
OFFSET(HOMECELL,MATCH(MAX(INDEX(First_Data_Point,MATCH($A68,DataStreams,0)),INDEX(First_Data_Point,MATCH(Z$6,DataStreams,0)),$B$3),DateRange,0)-1,MATCH(Z$6,DataStreams,0)-1):OFFSET(HOMECELL,MATCH(MIN(INDEX(Last_Data_Point,MATCH($A68,DataStreams,0)),INDEX(Last_Data_Point,MATCH(Z$6,DataStreams,0)),$B$4),DateRange,0)-1,MATCH(Z$6,DataStreams,0)-1) -
(INDEX(Returns!$102:$102,MATCH(Z$6,DataStreams,0))*
OFFSET(HOMECELL,MATCH(MAX(INDEX(First_Data_Point,MATCH($A68,DataStreams,0)),INDEX(First_Data_Point,MATCH(Z$6,DataStreams,0)),$B$3),DateRange,0)-1,MATCH(INDEX(Returns!$100:$100,MATCH(Z$6,DataStreams,0)),DataStreams,0)-1):OFFSET(HOMECELL,MATCH(MIN(INDEX(Last_Data_Point,MATCH($A68,DataStreams,0)),INDEX(Last_Data_Point,MATCH(Z$6,DataStreams,0)),$B$4),DateRange,0)-1,MATCH(INDEX(Returns!$100:$100,MATCH(Z$6,DataStreams,0)),DataStreams,0)-1))),"")</f>
        <v>2.0901015401182375E-4</v>
      </c>
      <c r="AA68" s="233" cm="1">
        <f t="array" aca="1" ref="AA68" ca="1">_xlfn.IFNA(_xlfn.COVARIANCE.S(
OFFSET(HOMECELL,MATCH(MAX(INDEX(First_Data_Point,MATCH($A68,DataStreams,0)),INDEX(First_Data_Point,MATCH(AA$6,DataStreams,0)),$B$3),DateRange,0)-1,MATCH($A68,DataStreams,0)-1):OFFSET(HOMECELL,MATCH(MIN(INDEX(Last_Data_Point,MATCH($A68,DataStreams,0)),INDEX(Last_Data_Point,MATCH(AA$6,DataStreams,0)),$B$4),DateRange,0)-1,MATCH($A68,DataStreams,0)-1) -
(INDEX(Returns!$102:$102,MATCH($A68,DataStreams,0))*
OFFSET(HOMECELL,MATCH(MAX(INDEX(First_Data_Point,MATCH($A68,DataStreams,0)),INDEX(First_Data_Point,MATCH(AA$6,DataStreams,0)),$B$3),DateRange,0)-1,MATCH(INDEX(Returns!$100:$100,MATCH($A68,DataStreams,0)),DataStreams,0)-1):OFFSET(HOMECELL,MATCH(MIN(INDEX(Last_Data_Point,MATCH($A68,DataStreams,0)),INDEX(Last_Data_Point,MATCH(AA$6,DataStreams,0)),$B$4),DateRange,0)-1,MATCH(INDEX(Returns!$100:$100,MATCH($A68,DataStreams,0)),DataStreams,0)-1)),
OFFSET(HOMECELL,MATCH(MAX(INDEX(First_Data_Point,MATCH($A68,DataStreams,0)),INDEX(First_Data_Point,MATCH(AA$6,DataStreams,0)),$B$3),DateRange,0)-1,MATCH(AA$6,DataStreams,0)-1):OFFSET(HOMECELL,MATCH(MIN(INDEX(Last_Data_Point,MATCH($A68,DataStreams,0)),INDEX(Last_Data_Point,MATCH(AA$6,DataStreams,0)),$B$4),DateRange,0)-1,MATCH(AA$6,DataStreams,0)-1) -
(INDEX(Returns!$102:$102,MATCH(AA$6,DataStreams,0))*
OFFSET(HOMECELL,MATCH(MAX(INDEX(First_Data_Point,MATCH($A68,DataStreams,0)),INDEX(First_Data_Point,MATCH(AA$6,DataStreams,0)),$B$3),DateRange,0)-1,MATCH(INDEX(Returns!$100:$100,MATCH(AA$6,DataStreams,0)),DataStreams,0)-1):OFFSET(HOMECELL,MATCH(MIN(INDEX(Last_Data_Point,MATCH($A68,DataStreams,0)),INDEX(Last_Data_Point,MATCH(AA$6,DataStreams,0)),$B$4),DateRange,0)-1,MATCH(INDEX(Returns!$100:$100,MATCH(AA$6,DataStreams,0)),DataStreams,0)-1))),"")</f>
        <v>2.4982734311506109E-4</v>
      </c>
      <c r="AB68" s="233" cm="1">
        <f t="array" aca="1" ref="AB68" ca="1">_xlfn.IFNA(_xlfn.COVARIANCE.S(
OFFSET(HOMECELL,MATCH(MAX(INDEX(First_Data_Point,MATCH($A68,DataStreams,0)),INDEX(First_Data_Point,MATCH(AB$6,DataStreams,0)),$B$3),DateRange,0)-1,MATCH($A68,DataStreams,0)-1):OFFSET(HOMECELL,MATCH(MIN(INDEX(Last_Data_Point,MATCH($A68,DataStreams,0)),INDEX(Last_Data_Point,MATCH(AB$6,DataStreams,0)),$B$4),DateRange,0)-1,MATCH($A68,DataStreams,0)-1) -
(INDEX(Returns!$102:$102,MATCH($A68,DataStreams,0))*
OFFSET(HOMECELL,MATCH(MAX(INDEX(First_Data_Point,MATCH($A68,DataStreams,0)),INDEX(First_Data_Point,MATCH(AB$6,DataStreams,0)),$B$3),DateRange,0)-1,MATCH(INDEX(Returns!$100:$100,MATCH($A68,DataStreams,0)),DataStreams,0)-1):OFFSET(HOMECELL,MATCH(MIN(INDEX(Last_Data_Point,MATCH($A68,DataStreams,0)),INDEX(Last_Data_Point,MATCH(AB$6,DataStreams,0)),$B$4),DateRange,0)-1,MATCH(INDEX(Returns!$100:$100,MATCH($A68,DataStreams,0)),DataStreams,0)-1)),
OFFSET(HOMECELL,MATCH(MAX(INDEX(First_Data_Point,MATCH($A68,DataStreams,0)),INDEX(First_Data_Point,MATCH(AB$6,DataStreams,0)),$B$3),DateRange,0)-1,MATCH(AB$6,DataStreams,0)-1):OFFSET(HOMECELL,MATCH(MIN(INDEX(Last_Data_Point,MATCH($A68,DataStreams,0)),INDEX(Last_Data_Point,MATCH(AB$6,DataStreams,0)),$B$4),DateRange,0)-1,MATCH(AB$6,DataStreams,0)-1) -
(INDEX(Returns!$102:$102,MATCH(AB$6,DataStreams,0))*
OFFSET(HOMECELL,MATCH(MAX(INDEX(First_Data_Point,MATCH($A68,DataStreams,0)),INDEX(First_Data_Point,MATCH(AB$6,DataStreams,0)),$B$3),DateRange,0)-1,MATCH(INDEX(Returns!$100:$100,MATCH(AB$6,DataStreams,0)),DataStreams,0)-1):OFFSET(HOMECELL,MATCH(MIN(INDEX(Last_Data_Point,MATCH($A68,DataStreams,0)),INDEX(Last_Data_Point,MATCH(AB$6,DataStreams,0)),$B$4),DateRange,0)-1,MATCH(INDEX(Returns!$100:$100,MATCH(AB$6,DataStreams,0)),DataStreams,0)-1))),"")</f>
        <v>-7.8553736721794239E-5</v>
      </c>
      <c r="AC68" s="233" cm="1">
        <f t="array" aca="1" ref="AC68" ca="1">_xlfn.IFNA(_xlfn.COVARIANCE.S(
OFFSET(HOMECELL,MATCH(MAX(INDEX(First_Data_Point,MATCH($A68,DataStreams,0)),INDEX(First_Data_Point,MATCH(AC$6,DataStreams,0)),$B$3),DateRange,0)-1,MATCH($A68,DataStreams,0)-1):OFFSET(HOMECELL,MATCH(MIN(INDEX(Last_Data_Point,MATCH($A68,DataStreams,0)),INDEX(Last_Data_Point,MATCH(AC$6,DataStreams,0)),$B$4),DateRange,0)-1,MATCH($A68,DataStreams,0)-1) -
(INDEX(Returns!$102:$102,MATCH($A68,DataStreams,0))*
OFFSET(HOMECELL,MATCH(MAX(INDEX(First_Data_Point,MATCH($A68,DataStreams,0)),INDEX(First_Data_Point,MATCH(AC$6,DataStreams,0)),$B$3),DateRange,0)-1,MATCH(INDEX(Returns!$100:$100,MATCH($A68,DataStreams,0)),DataStreams,0)-1):OFFSET(HOMECELL,MATCH(MIN(INDEX(Last_Data_Point,MATCH($A68,DataStreams,0)),INDEX(Last_Data_Point,MATCH(AC$6,DataStreams,0)),$B$4),DateRange,0)-1,MATCH(INDEX(Returns!$100:$100,MATCH($A68,DataStreams,0)),DataStreams,0)-1)),
OFFSET(HOMECELL,MATCH(MAX(INDEX(First_Data_Point,MATCH($A68,DataStreams,0)),INDEX(First_Data_Point,MATCH(AC$6,DataStreams,0)),$B$3),DateRange,0)-1,MATCH(AC$6,DataStreams,0)-1):OFFSET(HOMECELL,MATCH(MIN(INDEX(Last_Data_Point,MATCH($A68,DataStreams,0)),INDEX(Last_Data_Point,MATCH(AC$6,DataStreams,0)),$B$4),DateRange,0)-1,MATCH(AC$6,DataStreams,0)-1) -
(INDEX(Returns!$102:$102,MATCH(AC$6,DataStreams,0))*
OFFSET(HOMECELL,MATCH(MAX(INDEX(First_Data_Point,MATCH($A68,DataStreams,0)),INDEX(First_Data_Point,MATCH(AC$6,DataStreams,0)),$B$3),DateRange,0)-1,MATCH(INDEX(Returns!$100:$100,MATCH(AC$6,DataStreams,0)),DataStreams,0)-1):OFFSET(HOMECELL,MATCH(MIN(INDEX(Last_Data_Point,MATCH($A68,DataStreams,0)),INDEX(Last_Data_Point,MATCH(AC$6,DataStreams,0)),$B$4),DateRange,0)-1,MATCH(INDEX(Returns!$100:$100,MATCH(AC$6,DataStreams,0)),DataStreams,0)-1))),"")</f>
        <v>1.1079220632313812E-4</v>
      </c>
      <c r="AD68" s="233" cm="1">
        <f t="array" aca="1" ref="AD68" ca="1">_xlfn.IFNA(_xlfn.COVARIANCE.S(
OFFSET(HOMECELL,MATCH(MAX(INDEX(First_Data_Point,MATCH($A68,DataStreams,0)),INDEX(First_Data_Point,MATCH(AD$6,DataStreams,0)),$B$3),DateRange,0)-1,MATCH($A68,DataStreams,0)-1):OFFSET(HOMECELL,MATCH(MIN(INDEX(Last_Data_Point,MATCH($A68,DataStreams,0)),INDEX(Last_Data_Point,MATCH(AD$6,DataStreams,0)),$B$4),DateRange,0)-1,MATCH($A68,DataStreams,0)-1) -
(INDEX(Returns!$102:$102,MATCH($A68,DataStreams,0))*
OFFSET(HOMECELL,MATCH(MAX(INDEX(First_Data_Point,MATCH($A68,DataStreams,0)),INDEX(First_Data_Point,MATCH(AD$6,DataStreams,0)),$B$3),DateRange,0)-1,MATCH(INDEX(Returns!$100:$100,MATCH($A68,DataStreams,0)),DataStreams,0)-1):OFFSET(HOMECELL,MATCH(MIN(INDEX(Last_Data_Point,MATCH($A68,DataStreams,0)),INDEX(Last_Data_Point,MATCH(AD$6,DataStreams,0)),$B$4),DateRange,0)-1,MATCH(INDEX(Returns!$100:$100,MATCH($A68,DataStreams,0)),DataStreams,0)-1)),
OFFSET(HOMECELL,MATCH(MAX(INDEX(First_Data_Point,MATCH($A68,DataStreams,0)),INDEX(First_Data_Point,MATCH(AD$6,DataStreams,0)),$B$3),DateRange,0)-1,MATCH(AD$6,DataStreams,0)-1):OFFSET(HOMECELL,MATCH(MIN(INDEX(Last_Data_Point,MATCH($A68,DataStreams,0)),INDEX(Last_Data_Point,MATCH(AD$6,DataStreams,0)),$B$4),DateRange,0)-1,MATCH(AD$6,DataStreams,0)-1) -
(INDEX(Returns!$102:$102,MATCH(AD$6,DataStreams,0))*
OFFSET(HOMECELL,MATCH(MAX(INDEX(First_Data_Point,MATCH($A68,DataStreams,0)),INDEX(First_Data_Point,MATCH(AD$6,DataStreams,0)),$B$3),DateRange,0)-1,MATCH(INDEX(Returns!$100:$100,MATCH(AD$6,DataStreams,0)),DataStreams,0)-1):OFFSET(HOMECELL,MATCH(MIN(INDEX(Last_Data_Point,MATCH($A68,DataStreams,0)),INDEX(Last_Data_Point,MATCH(AD$6,DataStreams,0)),$B$4),DateRange,0)-1,MATCH(INDEX(Returns!$100:$100,MATCH(AD$6,DataStreams,0)),DataStreams,0)-1))),"")</f>
        <v>2.5081170539109805E-4</v>
      </c>
      <c r="AE68" s="233" cm="1">
        <f t="array" aca="1" ref="AE68" ca="1">_xlfn.IFNA(_xlfn.COVARIANCE.S(
OFFSET(HOMECELL,MATCH(MAX(INDEX(First_Data_Point,MATCH($A68,DataStreams,0)),INDEX(First_Data_Point,MATCH(AE$6,DataStreams,0)),$B$3),DateRange,0)-1,MATCH($A68,DataStreams,0)-1):OFFSET(HOMECELL,MATCH(MIN(INDEX(Last_Data_Point,MATCH($A68,DataStreams,0)),INDEX(Last_Data_Point,MATCH(AE$6,DataStreams,0)),$B$4),DateRange,0)-1,MATCH($A68,DataStreams,0)-1) -
(INDEX(Returns!$102:$102,MATCH($A68,DataStreams,0))*
OFFSET(HOMECELL,MATCH(MAX(INDEX(First_Data_Point,MATCH($A68,DataStreams,0)),INDEX(First_Data_Point,MATCH(AE$6,DataStreams,0)),$B$3),DateRange,0)-1,MATCH(INDEX(Returns!$100:$100,MATCH($A68,DataStreams,0)),DataStreams,0)-1):OFFSET(HOMECELL,MATCH(MIN(INDEX(Last_Data_Point,MATCH($A68,DataStreams,0)),INDEX(Last_Data_Point,MATCH(AE$6,DataStreams,0)),$B$4),DateRange,0)-1,MATCH(INDEX(Returns!$100:$100,MATCH($A68,DataStreams,0)),DataStreams,0)-1)),
OFFSET(HOMECELL,MATCH(MAX(INDEX(First_Data_Point,MATCH($A68,DataStreams,0)),INDEX(First_Data_Point,MATCH(AE$6,DataStreams,0)),$B$3),DateRange,0)-1,MATCH(AE$6,DataStreams,0)-1):OFFSET(HOMECELL,MATCH(MIN(INDEX(Last_Data_Point,MATCH($A68,DataStreams,0)),INDEX(Last_Data_Point,MATCH(AE$6,DataStreams,0)),$B$4),DateRange,0)-1,MATCH(AE$6,DataStreams,0)-1) -
(INDEX(Returns!$102:$102,MATCH(AE$6,DataStreams,0))*
OFFSET(HOMECELL,MATCH(MAX(INDEX(First_Data_Point,MATCH($A68,DataStreams,0)),INDEX(First_Data_Point,MATCH(AE$6,DataStreams,0)),$B$3),DateRange,0)-1,MATCH(INDEX(Returns!$100:$100,MATCH(AE$6,DataStreams,0)),DataStreams,0)-1):OFFSET(HOMECELL,MATCH(MIN(INDEX(Last_Data_Point,MATCH($A68,DataStreams,0)),INDEX(Last_Data_Point,MATCH(AE$6,DataStreams,0)),$B$4),DateRange,0)-1,MATCH(INDEX(Returns!$100:$100,MATCH(AE$6,DataStreams,0)),DataStreams,0)-1))),"")</f>
        <v>2.8537873180984902E-4</v>
      </c>
      <c r="AF68" s="233" cm="1">
        <f t="array" aca="1" ref="AF68" ca="1">_xlfn.IFNA(_xlfn.COVARIANCE.S(
OFFSET(HOMECELL,MATCH(MAX(INDEX(First_Data_Point,MATCH($A68,DataStreams,0)),INDEX(First_Data_Point,MATCH(AF$6,DataStreams,0)),$B$3),DateRange,0)-1,MATCH($A68,DataStreams,0)-1):OFFSET(HOMECELL,MATCH(MIN(INDEX(Last_Data_Point,MATCH($A68,DataStreams,0)),INDEX(Last_Data_Point,MATCH(AF$6,DataStreams,0)),$B$4),DateRange,0)-1,MATCH($A68,DataStreams,0)-1) -
(INDEX(Returns!$102:$102,MATCH($A68,DataStreams,0))*
OFFSET(HOMECELL,MATCH(MAX(INDEX(First_Data_Point,MATCH($A68,DataStreams,0)),INDEX(First_Data_Point,MATCH(AF$6,DataStreams,0)),$B$3),DateRange,0)-1,MATCH(INDEX(Returns!$100:$100,MATCH($A68,DataStreams,0)),DataStreams,0)-1):OFFSET(HOMECELL,MATCH(MIN(INDEX(Last_Data_Point,MATCH($A68,DataStreams,0)),INDEX(Last_Data_Point,MATCH(AF$6,DataStreams,0)),$B$4),DateRange,0)-1,MATCH(INDEX(Returns!$100:$100,MATCH($A68,DataStreams,0)),DataStreams,0)-1)),
OFFSET(HOMECELL,MATCH(MAX(INDEX(First_Data_Point,MATCH($A68,DataStreams,0)),INDEX(First_Data_Point,MATCH(AF$6,DataStreams,0)),$B$3),DateRange,0)-1,MATCH(AF$6,DataStreams,0)-1):OFFSET(HOMECELL,MATCH(MIN(INDEX(Last_Data_Point,MATCH($A68,DataStreams,0)),INDEX(Last_Data_Point,MATCH(AF$6,DataStreams,0)),$B$4),DateRange,0)-1,MATCH(AF$6,DataStreams,0)-1) -
(INDEX(Returns!$102:$102,MATCH(AF$6,DataStreams,0))*
OFFSET(HOMECELL,MATCH(MAX(INDEX(First_Data_Point,MATCH($A68,DataStreams,0)),INDEX(First_Data_Point,MATCH(AF$6,DataStreams,0)),$B$3),DateRange,0)-1,MATCH(INDEX(Returns!$100:$100,MATCH(AF$6,DataStreams,0)),DataStreams,0)-1):OFFSET(HOMECELL,MATCH(MIN(INDEX(Last_Data_Point,MATCH($A68,DataStreams,0)),INDEX(Last_Data_Point,MATCH(AF$6,DataStreams,0)),$B$4),DateRange,0)-1,MATCH(INDEX(Returns!$100:$100,MATCH(AF$6,DataStreams,0)),DataStreams,0)-1))),"")</f>
        <v>5.9746018649767295E-4</v>
      </c>
      <c r="AG68" s="233" cm="1">
        <f t="array" aca="1" ref="AG68" ca="1">_xlfn.IFNA(_xlfn.COVARIANCE.S(
OFFSET(HOMECELL,MATCH(MAX(INDEX(First_Data_Point,MATCH($A68,DataStreams,0)),INDEX(First_Data_Point,MATCH(AG$6,DataStreams,0)),$B$3),DateRange,0)-1,MATCH($A68,DataStreams,0)-1):OFFSET(HOMECELL,MATCH(MIN(INDEX(Last_Data_Point,MATCH($A68,DataStreams,0)),INDEX(Last_Data_Point,MATCH(AG$6,DataStreams,0)),$B$4),DateRange,0)-1,MATCH($A68,DataStreams,0)-1) -
(INDEX(Returns!$102:$102,MATCH($A68,DataStreams,0))*
OFFSET(HOMECELL,MATCH(MAX(INDEX(First_Data_Point,MATCH($A68,DataStreams,0)),INDEX(First_Data_Point,MATCH(AG$6,DataStreams,0)),$B$3),DateRange,0)-1,MATCH(INDEX(Returns!$100:$100,MATCH($A68,DataStreams,0)),DataStreams,0)-1):OFFSET(HOMECELL,MATCH(MIN(INDEX(Last_Data_Point,MATCH($A68,DataStreams,0)),INDEX(Last_Data_Point,MATCH(AG$6,DataStreams,0)),$B$4),DateRange,0)-1,MATCH(INDEX(Returns!$100:$100,MATCH($A68,DataStreams,0)),DataStreams,0)-1)),
OFFSET(HOMECELL,MATCH(MAX(INDEX(First_Data_Point,MATCH($A68,DataStreams,0)),INDEX(First_Data_Point,MATCH(AG$6,DataStreams,0)),$B$3),DateRange,0)-1,MATCH(AG$6,DataStreams,0)-1):OFFSET(HOMECELL,MATCH(MIN(INDEX(Last_Data_Point,MATCH($A68,DataStreams,0)),INDEX(Last_Data_Point,MATCH(AG$6,DataStreams,0)),$B$4),DateRange,0)-1,MATCH(AG$6,DataStreams,0)-1) -
(INDEX(Returns!$102:$102,MATCH(AG$6,DataStreams,0))*
OFFSET(HOMECELL,MATCH(MAX(INDEX(First_Data_Point,MATCH($A68,DataStreams,0)),INDEX(First_Data_Point,MATCH(AG$6,DataStreams,0)),$B$3),DateRange,0)-1,MATCH(INDEX(Returns!$100:$100,MATCH(AG$6,DataStreams,0)),DataStreams,0)-1):OFFSET(HOMECELL,MATCH(MIN(INDEX(Last_Data_Point,MATCH($A68,DataStreams,0)),INDEX(Last_Data_Point,MATCH(AG$6,DataStreams,0)),$B$4),DateRange,0)-1,MATCH(INDEX(Returns!$100:$100,MATCH(AG$6,DataStreams,0)),DataStreams,0)-1))),"")</f>
        <v>3.0918576656338814E-4</v>
      </c>
      <c r="AH68" s="233" cm="1">
        <f t="array" aca="1" ref="AH68" ca="1">_xlfn.IFNA(_xlfn.COVARIANCE.S(
OFFSET(HOMECELL,MATCH(MAX(INDEX(First_Data_Point,MATCH($A68,DataStreams,0)),INDEX(First_Data_Point,MATCH(AH$6,DataStreams,0)),$B$3),DateRange,0)-1,MATCH($A68,DataStreams,0)-1):OFFSET(HOMECELL,MATCH(MIN(INDEX(Last_Data_Point,MATCH($A68,DataStreams,0)),INDEX(Last_Data_Point,MATCH(AH$6,DataStreams,0)),$B$4),DateRange,0)-1,MATCH($A68,DataStreams,0)-1) -
(INDEX(Returns!$102:$102,MATCH($A68,DataStreams,0))*
OFFSET(HOMECELL,MATCH(MAX(INDEX(First_Data_Point,MATCH($A68,DataStreams,0)),INDEX(First_Data_Point,MATCH(AH$6,DataStreams,0)),$B$3),DateRange,0)-1,MATCH(INDEX(Returns!$100:$100,MATCH($A68,DataStreams,0)),DataStreams,0)-1):OFFSET(HOMECELL,MATCH(MIN(INDEX(Last_Data_Point,MATCH($A68,DataStreams,0)),INDEX(Last_Data_Point,MATCH(AH$6,DataStreams,0)),$B$4),DateRange,0)-1,MATCH(INDEX(Returns!$100:$100,MATCH($A68,DataStreams,0)),DataStreams,0)-1)),
OFFSET(HOMECELL,MATCH(MAX(INDEX(First_Data_Point,MATCH($A68,DataStreams,0)),INDEX(First_Data_Point,MATCH(AH$6,DataStreams,0)),$B$3),DateRange,0)-1,MATCH(AH$6,DataStreams,0)-1):OFFSET(HOMECELL,MATCH(MIN(INDEX(Last_Data_Point,MATCH($A68,DataStreams,0)),INDEX(Last_Data_Point,MATCH(AH$6,DataStreams,0)),$B$4),DateRange,0)-1,MATCH(AH$6,DataStreams,0)-1) -
(INDEX(Returns!$102:$102,MATCH(AH$6,DataStreams,0))*
OFFSET(HOMECELL,MATCH(MAX(INDEX(First_Data_Point,MATCH($A68,DataStreams,0)),INDEX(First_Data_Point,MATCH(AH$6,DataStreams,0)),$B$3),DateRange,0)-1,MATCH(INDEX(Returns!$100:$100,MATCH(AH$6,DataStreams,0)),DataStreams,0)-1):OFFSET(HOMECELL,MATCH(MIN(INDEX(Last_Data_Point,MATCH($A68,DataStreams,0)),INDEX(Last_Data_Point,MATCH(AH$6,DataStreams,0)),$B$4),DateRange,0)-1,MATCH(INDEX(Returns!$100:$100,MATCH(AH$6,DataStreams,0)),DataStreams,0)-1))),"")</f>
        <v>1.9527862847498037E-4</v>
      </c>
      <c r="AI68" s="233" cm="1">
        <f t="array" aca="1" ref="AI68" ca="1">_xlfn.IFNA(_xlfn.COVARIANCE.S(
OFFSET(HOMECELL,MATCH(MAX(INDEX(First_Data_Point,MATCH($A68,DataStreams,0)),INDEX(First_Data_Point,MATCH(AI$6,DataStreams,0)),$B$3),DateRange,0)-1,MATCH($A68,DataStreams,0)-1):OFFSET(HOMECELL,MATCH(MIN(INDEX(Last_Data_Point,MATCH($A68,DataStreams,0)),INDEX(Last_Data_Point,MATCH(AI$6,DataStreams,0)),$B$4),DateRange,0)-1,MATCH($A68,DataStreams,0)-1) -
(INDEX(Returns!$102:$102,MATCH($A68,DataStreams,0))*
OFFSET(HOMECELL,MATCH(MAX(INDEX(First_Data_Point,MATCH($A68,DataStreams,0)),INDEX(First_Data_Point,MATCH(AI$6,DataStreams,0)),$B$3),DateRange,0)-1,MATCH(INDEX(Returns!$100:$100,MATCH($A68,DataStreams,0)),DataStreams,0)-1):OFFSET(HOMECELL,MATCH(MIN(INDEX(Last_Data_Point,MATCH($A68,DataStreams,0)),INDEX(Last_Data_Point,MATCH(AI$6,DataStreams,0)),$B$4),DateRange,0)-1,MATCH(INDEX(Returns!$100:$100,MATCH($A68,DataStreams,0)),DataStreams,0)-1)),
OFFSET(HOMECELL,MATCH(MAX(INDEX(First_Data_Point,MATCH($A68,DataStreams,0)),INDEX(First_Data_Point,MATCH(AI$6,DataStreams,0)),$B$3),DateRange,0)-1,MATCH(AI$6,DataStreams,0)-1):OFFSET(HOMECELL,MATCH(MIN(INDEX(Last_Data_Point,MATCH($A68,DataStreams,0)),INDEX(Last_Data_Point,MATCH(AI$6,DataStreams,0)),$B$4),DateRange,0)-1,MATCH(AI$6,DataStreams,0)-1) -
(INDEX(Returns!$102:$102,MATCH(AI$6,DataStreams,0))*
OFFSET(HOMECELL,MATCH(MAX(INDEX(First_Data_Point,MATCH($A68,DataStreams,0)),INDEX(First_Data_Point,MATCH(AI$6,DataStreams,0)),$B$3),DateRange,0)-1,MATCH(INDEX(Returns!$100:$100,MATCH(AI$6,DataStreams,0)),DataStreams,0)-1):OFFSET(HOMECELL,MATCH(MIN(INDEX(Last_Data_Point,MATCH($A68,DataStreams,0)),INDEX(Last_Data_Point,MATCH(AI$6,DataStreams,0)),$B$4),DateRange,0)-1,MATCH(INDEX(Returns!$100:$100,MATCH(AI$6,DataStreams,0)),DataStreams,0)-1))),"")</f>
        <v>2.3148853735439022E-4</v>
      </c>
      <c r="AJ68" s="233" cm="1">
        <f t="array" aca="1" ref="AJ68" ca="1">_xlfn.IFNA(_xlfn.COVARIANCE.S(
OFFSET(HOMECELL,MATCH(MAX(INDEX(First_Data_Point,MATCH($A68,DataStreams,0)),INDEX(First_Data_Point,MATCH(AJ$6,DataStreams,0)),$B$3),DateRange,0)-1,MATCH($A68,DataStreams,0)-1):OFFSET(HOMECELL,MATCH(MIN(INDEX(Last_Data_Point,MATCH($A68,DataStreams,0)),INDEX(Last_Data_Point,MATCH(AJ$6,DataStreams,0)),$B$4),DateRange,0)-1,MATCH($A68,DataStreams,0)-1) -
(INDEX(Returns!$102:$102,MATCH($A68,DataStreams,0))*
OFFSET(HOMECELL,MATCH(MAX(INDEX(First_Data_Point,MATCH($A68,DataStreams,0)),INDEX(First_Data_Point,MATCH(AJ$6,DataStreams,0)),$B$3),DateRange,0)-1,MATCH(INDEX(Returns!$100:$100,MATCH($A68,DataStreams,0)),DataStreams,0)-1):OFFSET(HOMECELL,MATCH(MIN(INDEX(Last_Data_Point,MATCH($A68,DataStreams,0)),INDEX(Last_Data_Point,MATCH(AJ$6,DataStreams,0)),$B$4),DateRange,0)-1,MATCH(INDEX(Returns!$100:$100,MATCH($A68,DataStreams,0)),DataStreams,0)-1)),
OFFSET(HOMECELL,MATCH(MAX(INDEX(First_Data_Point,MATCH($A68,DataStreams,0)),INDEX(First_Data_Point,MATCH(AJ$6,DataStreams,0)),$B$3),DateRange,0)-1,MATCH(AJ$6,DataStreams,0)-1):OFFSET(HOMECELL,MATCH(MIN(INDEX(Last_Data_Point,MATCH($A68,DataStreams,0)),INDEX(Last_Data_Point,MATCH(AJ$6,DataStreams,0)),$B$4),DateRange,0)-1,MATCH(AJ$6,DataStreams,0)-1) -
(INDEX(Returns!$102:$102,MATCH(AJ$6,DataStreams,0))*
OFFSET(HOMECELL,MATCH(MAX(INDEX(First_Data_Point,MATCH($A68,DataStreams,0)),INDEX(First_Data_Point,MATCH(AJ$6,DataStreams,0)),$B$3),DateRange,0)-1,MATCH(INDEX(Returns!$100:$100,MATCH(AJ$6,DataStreams,0)),DataStreams,0)-1):OFFSET(HOMECELL,MATCH(MIN(INDEX(Last_Data_Point,MATCH($A68,DataStreams,0)),INDEX(Last_Data_Point,MATCH(AJ$6,DataStreams,0)),$B$4),DateRange,0)-1,MATCH(INDEX(Returns!$100:$100,MATCH(AJ$6,DataStreams,0)),DataStreams,0)-1))),"")</f>
        <v>8.45308416001405E-4</v>
      </c>
      <c r="AK68" s="233" cm="1">
        <f t="array" aca="1" ref="AK68" ca="1">_xlfn.IFNA(_xlfn.COVARIANCE.S(
OFFSET(HOMECELL,MATCH(MAX(INDEX(First_Data_Point,MATCH($A68,DataStreams,0)),INDEX(First_Data_Point,MATCH(AK$6,DataStreams,0)),$B$3),DateRange,0)-1,MATCH($A68,DataStreams,0)-1):OFFSET(HOMECELL,MATCH(MIN(INDEX(Last_Data_Point,MATCH($A68,DataStreams,0)),INDEX(Last_Data_Point,MATCH(AK$6,DataStreams,0)),$B$4),DateRange,0)-1,MATCH($A68,DataStreams,0)-1) -
(INDEX(Returns!$102:$102,MATCH($A68,DataStreams,0))*
OFFSET(HOMECELL,MATCH(MAX(INDEX(First_Data_Point,MATCH($A68,DataStreams,0)),INDEX(First_Data_Point,MATCH(AK$6,DataStreams,0)),$B$3),DateRange,0)-1,MATCH(INDEX(Returns!$100:$100,MATCH($A68,DataStreams,0)),DataStreams,0)-1):OFFSET(HOMECELL,MATCH(MIN(INDEX(Last_Data_Point,MATCH($A68,DataStreams,0)),INDEX(Last_Data_Point,MATCH(AK$6,DataStreams,0)),$B$4),DateRange,0)-1,MATCH(INDEX(Returns!$100:$100,MATCH($A68,DataStreams,0)),DataStreams,0)-1)),
OFFSET(HOMECELL,MATCH(MAX(INDEX(First_Data_Point,MATCH($A68,DataStreams,0)),INDEX(First_Data_Point,MATCH(AK$6,DataStreams,0)),$B$3),DateRange,0)-1,MATCH(AK$6,DataStreams,0)-1):OFFSET(HOMECELL,MATCH(MIN(INDEX(Last_Data_Point,MATCH($A68,DataStreams,0)),INDEX(Last_Data_Point,MATCH(AK$6,DataStreams,0)),$B$4),DateRange,0)-1,MATCH(AK$6,DataStreams,0)-1) -
(INDEX(Returns!$102:$102,MATCH(AK$6,DataStreams,0))*
OFFSET(HOMECELL,MATCH(MAX(INDEX(First_Data_Point,MATCH($A68,DataStreams,0)),INDEX(First_Data_Point,MATCH(AK$6,DataStreams,0)),$B$3),DateRange,0)-1,MATCH(INDEX(Returns!$100:$100,MATCH(AK$6,DataStreams,0)),DataStreams,0)-1):OFFSET(HOMECELL,MATCH(MIN(INDEX(Last_Data_Point,MATCH($A68,DataStreams,0)),INDEX(Last_Data_Point,MATCH(AK$6,DataStreams,0)),$B$4),DateRange,0)-1,MATCH(INDEX(Returns!$100:$100,MATCH(AK$6,DataStreams,0)),DataStreams,0)-1))),"")</f>
        <v>8.8935788213282394E-4</v>
      </c>
      <c r="AL68" s="233" cm="1">
        <f t="array" aca="1" ref="AL68" ca="1">_xlfn.IFNA(_xlfn.COVARIANCE.S(
OFFSET(HOMECELL,MATCH(MAX(INDEX(First_Data_Point,MATCH($A68,DataStreams,0)),INDEX(First_Data_Point,MATCH(AL$6,DataStreams,0)),$B$3),DateRange,0)-1,MATCH($A68,DataStreams,0)-1):OFFSET(HOMECELL,MATCH(MIN(INDEX(Last_Data_Point,MATCH($A68,DataStreams,0)),INDEX(Last_Data_Point,MATCH(AL$6,DataStreams,0)),$B$4),DateRange,0)-1,MATCH($A68,DataStreams,0)-1) -
(INDEX(Returns!$102:$102,MATCH($A68,DataStreams,0))*
OFFSET(HOMECELL,MATCH(MAX(INDEX(First_Data_Point,MATCH($A68,DataStreams,0)),INDEX(First_Data_Point,MATCH(AL$6,DataStreams,0)),$B$3),DateRange,0)-1,MATCH(INDEX(Returns!$100:$100,MATCH($A68,DataStreams,0)),DataStreams,0)-1):OFFSET(HOMECELL,MATCH(MIN(INDEX(Last_Data_Point,MATCH($A68,DataStreams,0)),INDEX(Last_Data_Point,MATCH(AL$6,DataStreams,0)),$B$4),DateRange,0)-1,MATCH(INDEX(Returns!$100:$100,MATCH($A68,DataStreams,0)),DataStreams,0)-1)),
OFFSET(HOMECELL,MATCH(MAX(INDEX(First_Data_Point,MATCH($A68,DataStreams,0)),INDEX(First_Data_Point,MATCH(AL$6,DataStreams,0)),$B$3),DateRange,0)-1,MATCH(AL$6,DataStreams,0)-1):OFFSET(HOMECELL,MATCH(MIN(INDEX(Last_Data_Point,MATCH($A68,DataStreams,0)),INDEX(Last_Data_Point,MATCH(AL$6,DataStreams,0)),$B$4),DateRange,0)-1,MATCH(AL$6,DataStreams,0)-1) -
(INDEX(Returns!$102:$102,MATCH(AL$6,DataStreams,0))*
OFFSET(HOMECELL,MATCH(MAX(INDEX(First_Data_Point,MATCH($A68,DataStreams,0)),INDEX(First_Data_Point,MATCH(AL$6,DataStreams,0)),$B$3),DateRange,0)-1,MATCH(INDEX(Returns!$100:$100,MATCH(AL$6,DataStreams,0)),DataStreams,0)-1):OFFSET(HOMECELL,MATCH(MIN(INDEX(Last_Data_Point,MATCH($A68,DataStreams,0)),INDEX(Last_Data_Point,MATCH(AL$6,DataStreams,0)),$B$4),DateRange,0)-1,MATCH(INDEX(Returns!$100:$100,MATCH(AL$6,DataStreams,0)),DataStreams,0)-1))),"")</f>
        <v>1.2537532281032635E-3</v>
      </c>
      <c r="AM68" s="233" cm="1">
        <f t="array" aca="1" ref="AM68" ca="1">_xlfn.IFNA(_xlfn.COVARIANCE.S(
OFFSET(HOMECELL,MATCH(MAX(INDEX(First_Data_Point,MATCH($A68,DataStreams,0)),INDEX(First_Data_Point,MATCH(AM$6,DataStreams,0)),$B$3),DateRange,0)-1,MATCH($A68,DataStreams,0)-1):OFFSET(HOMECELL,MATCH(MIN(INDEX(Last_Data_Point,MATCH($A68,DataStreams,0)),INDEX(Last_Data_Point,MATCH(AM$6,DataStreams,0)),$B$4),DateRange,0)-1,MATCH($A68,DataStreams,0)-1) -
(INDEX(Returns!$102:$102,MATCH($A68,DataStreams,0))*
OFFSET(HOMECELL,MATCH(MAX(INDEX(First_Data_Point,MATCH($A68,DataStreams,0)),INDEX(First_Data_Point,MATCH(AM$6,DataStreams,0)),$B$3),DateRange,0)-1,MATCH(INDEX(Returns!$100:$100,MATCH($A68,DataStreams,0)),DataStreams,0)-1):OFFSET(HOMECELL,MATCH(MIN(INDEX(Last_Data_Point,MATCH($A68,DataStreams,0)),INDEX(Last_Data_Point,MATCH(AM$6,DataStreams,0)),$B$4),DateRange,0)-1,MATCH(INDEX(Returns!$100:$100,MATCH($A68,DataStreams,0)),DataStreams,0)-1)),
OFFSET(HOMECELL,MATCH(MAX(INDEX(First_Data_Point,MATCH($A68,DataStreams,0)),INDEX(First_Data_Point,MATCH(AM$6,DataStreams,0)),$B$3),DateRange,0)-1,MATCH(AM$6,DataStreams,0)-1):OFFSET(HOMECELL,MATCH(MIN(INDEX(Last_Data_Point,MATCH($A68,DataStreams,0)),INDEX(Last_Data_Point,MATCH(AM$6,DataStreams,0)),$B$4),DateRange,0)-1,MATCH(AM$6,DataStreams,0)-1) -
(INDEX(Returns!$102:$102,MATCH(AM$6,DataStreams,0))*
OFFSET(HOMECELL,MATCH(MAX(INDEX(First_Data_Point,MATCH($A68,DataStreams,0)),INDEX(First_Data_Point,MATCH(AM$6,DataStreams,0)),$B$3),DateRange,0)-1,MATCH(INDEX(Returns!$100:$100,MATCH(AM$6,DataStreams,0)),DataStreams,0)-1):OFFSET(HOMECELL,MATCH(MIN(INDEX(Last_Data_Point,MATCH($A68,DataStreams,0)),INDEX(Last_Data_Point,MATCH(AM$6,DataStreams,0)),$B$4),DateRange,0)-1,MATCH(INDEX(Returns!$100:$100,MATCH(AM$6,DataStreams,0)),DataStreams,0)-1))),"")</f>
        <v>1.1286117935003535E-4</v>
      </c>
      <c r="AN68" s="233" cm="1">
        <f t="array" aca="1" ref="AN68" ca="1">_xlfn.IFNA(_xlfn.COVARIANCE.S(
OFFSET(HOMECELL,MATCH(MAX(INDEX(First_Data_Point,MATCH($A68,DataStreams,0)),INDEX(First_Data_Point,MATCH(AN$6,DataStreams,0)),$B$3),DateRange,0)-1,MATCH($A68,DataStreams,0)-1):OFFSET(HOMECELL,MATCH(MIN(INDEX(Last_Data_Point,MATCH($A68,DataStreams,0)),INDEX(Last_Data_Point,MATCH(AN$6,DataStreams,0)),$B$4),DateRange,0)-1,MATCH($A68,DataStreams,0)-1) -
(INDEX(Returns!$102:$102,MATCH($A68,DataStreams,0))*
OFFSET(HOMECELL,MATCH(MAX(INDEX(First_Data_Point,MATCH($A68,DataStreams,0)),INDEX(First_Data_Point,MATCH(AN$6,DataStreams,0)),$B$3),DateRange,0)-1,MATCH(INDEX(Returns!$100:$100,MATCH($A68,DataStreams,0)),DataStreams,0)-1):OFFSET(HOMECELL,MATCH(MIN(INDEX(Last_Data_Point,MATCH($A68,DataStreams,0)),INDEX(Last_Data_Point,MATCH(AN$6,DataStreams,0)),$B$4),DateRange,0)-1,MATCH(INDEX(Returns!$100:$100,MATCH($A68,DataStreams,0)),DataStreams,0)-1)),
OFFSET(HOMECELL,MATCH(MAX(INDEX(First_Data_Point,MATCH($A68,DataStreams,0)),INDEX(First_Data_Point,MATCH(AN$6,DataStreams,0)),$B$3),DateRange,0)-1,MATCH(AN$6,DataStreams,0)-1):OFFSET(HOMECELL,MATCH(MIN(INDEX(Last_Data_Point,MATCH($A68,DataStreams,0)),INDEX(Last_Data_Point,MATCH(AN$6,DataStreams,0)),$B$4),DateRange,0)-1,MATCH(AN$6,DataStreams,0)-1) -
(INDEX(Returns!$102:$102,MATCH(AN$6,DataStreams,0))*
OFFSET(HOMECELL,MATCH(MAX(INDEX(First_Data_Point,MATCH($A68,DataStreams,0)),INDEX(First_Data_Point,MATCH(AN$6,DataStreams,0)),$B$3),DateRange,0)-1,MATCH(INDEX(Returns!$100:$100,MATCH(AN$6,DataStreams,0)),DataStreams,0)-1):OFFSET(HOMECELL,MATCH(MIN(INDEX(Last_Data_Point,MATCH($A68,DataStreams,0)),INDEX(Last_Data_Point,MATCH(AN$6,DataStreams,0)),$B$4),DateRange,0)-1,MATCH(INDEX(Returns!$100:$100,MATCH(AN$6,DataStreams,0)),DataStreams,0)-1))),"")</f>
        <v>1.0733118137890302E-4</v>
      </c>
      <c r="AO68" s="233" cm="1">
        <f t="array" aca="1" ref="AO68" ca="1">_xlfn.IFNA(_xlfn.COVARIANCE.S(
OFFSET(HOMECELL,MATCH(MAX(INDEX(First_Data_Point,MATCH($A68,DataStreams,0)),INDEX(First_Data_Point,MATCH(AO$6,DataStreams,0)),$B$3),DateRange,0)-1,MATCH($A68,DataStreams,0)-1):OFFSET(HOMECELL,MATCH(MIN(INDEX(Last_Data_Point,MATCH($A68,DataStreams,0)),INDEX(Last_Data_Point,MATCH(AO$6,DataStreams,0)),$B$4),DateRange,0)-1,MATCH($A68,DataStreams,0)-1) -
(INDEX(Returns!$102:$102,MATCH($A68,DataStreams,0))*
OFFSET(HOMECELL,MATCH(MAX(INDEX(First_Data_Point,MATCH($A68,DataStreams,0)),INDEX(First_Data_Point,MATCH(AO$6,DataStreams,0)),$B$3),DateRange,0)-1,MATCH(INDEX(Returns!$100:$100,MATCH($A68,DataStreams,0)),DataStreams,0)-1):OFFSET(HOMECELL,MATCH(MIN(INDEX(Last_Data_Point,MATCH($A68,DataStreams,0)),INDEX(Last_Data_Point,MATCH(AO$6,DataStreams,0)),$B$4),DateRange,0)-1,MATCH(INDEX(Returns!$100:$100,MATCH($A68,DataStreams,0)),DataStreams,0)-1)),
OFFSET(HOMECELL,MATCH(MAX(INDEX(First_Data_Point,MATCH($A68,DataStreams,0)),INDEX(First_Data_Point,MATCH(AO$6,DataStreams,0)),$B$3),DateRange,0)-1,MATCH(AO$6,DataStreams,0)-1):OFFSET(HOMECELL,MATCH(MIN(INDEX(Last_Data_Point,MATCH($A68,DataStreams,0)),INDEX(Last_Data_Point,MATCH(AO$6,DataStreams,0)),$B$4),DateRange,0)-1,MATCH(AO$6,DataStreams,0)-1) -
(INDEX(Returns!$102:$102,MATCH(AO$6,DataStreams,0))*
OFFSET(HOMECELL,MATCH(MAX(INDEX(First_Data_Point,MATCH($A68,DataStreams,0)),INDEX(First_Data_Point,MATCH(AO$6,DataStreams,0)),$B$3),DateRange,0)-1,MATCH(INDEX(Returns!$100:$100,MATCH(AO$6,DataStreams,0)),DataStreams,0)-1):OFFSET(HOMECELL,MATCH(MIN(INDEX(Last_Data_Point,MATCH($A68,DataStreams,0)),INDEX(Last_Data_Point,MATCH(AO$6,DataStreams,0)),$B$4),DateRange,0)-1,MATCH(INDEX(Returns!$100:$100,MATCH(AO$6,DataStreams,0)),DataStreams,0)-1))),"")</f>
        <v>3.2293824510236233E-4</v>
      </c>
      <c r="AP68" s="233" cm="1">
        <f t="array" aca="1" ref="AP68" ca="1">_xlfn.IFNA(_xlfn.COVARIANCE.S(
OFFSET(HOMECELL,MATCH(MAX(INDEX(First_Data_Point,MATCH($A68,DataStreams,0)),INDEX(First_Data_Point,MATCH(AP$6,DataStreams,0)),$B$3),DateRange,0)-1,MATCH($A68,DataStreams,0)-1):OFFSET(HOMECELL,MATCH(MIN(INDEX(Last_Data_Point,MATCH($A68,DataStreams,0)),INDEX(Last_Data_Point,MATCH(AP$6,DataStreams,0)),$B$4),DateRange,0)-1,MATCH($A68,DataStreams,0)-1) -
(INDEX(Returns!$102:$102,MATCH($A68,DataStreams,0))*
OFFSET(HOMECELL,MATCH(MAX(INDEX(First_Data_Point,MATCH($A68,DataStreams,0)),INDEX(First_Data_Point,MATCH(AP$6,DataStreams,0)),$B$3),DateRange,0)-1,MATCH(INDEX(Returns!$100:$100,MATCH($A68,DataStreams,0)),DataStreams,0)-1):OFFSET(HOMECELL,MATCH(MIN(INDEX(Last_Data_Point,MATCH($A68,DataStreams,0)),INDEX(Last_Data_Point,MATCH(AP$6,DataStreams,0)),$B$4),DateRange,0)-1,MATCH(INDEX(Returns!$100:$100,MATCH($A68,DataStreams,0)),DataStreams,0)-1)),
OFFSET(HOMECELL,MATCH(MAX(INDEX(First_Data_Point,MATCH($A68,DataStreams,0)),INDEX(First_Data_Point,MATCH(AP$6,DataStreams,0)),$B$3),DateRange,0)-1,MATCH(AP$6,DataStreams,0)-1):OFFSET(HOMECELL,MATCH(MIN(INDEX(Last_Data_Point,MATCH($A68,DataStreams,0)),INDEX(Last_Data_Point,MATCH(AP$6,DataStreams,0)),$B$4),DateRange,0)-1,MATCH(AP$6,DataStreams,0)-1) -
(INDEX(Returns!$102:$102,MATCH(AP$6,DataStreams,0))*
OFFSET(HOMECELL,MATCH(MAX(INDEX(First_Data_Point,MATCH($A68,DataStreams,0)),INDEX(First_Data_Point,MATCH(AP$6,DataStreams,0)),$B$3),DateRange,0)-1,MATCH(INDEX(Returns!$100:$100,MATCH(AP$6,DataStreams,0)),DataStreams,0)-1):OFFSET(HOMECELL,MATCH(MIN(INDEX(Last_Data_Point,MATCH($A68,DataStreams,0)),INDEX(Last_Data_Point,MATCH(AP$6,DataStreams,0)),$B$4),DateRange,0)-1,MATCH(INDEX(Returns!$100:$100,MATCH(AP$6,DataStreams,0)),DataStreams,0)-1))),"")</f>
        <v>6.1469173395399112E-4</v>
      </c>
      <c r="AQ68" s="233" t="str" cm="1">
        <f t="array" aca="1" ref="AQ68" ca="1">_xlfn.IFNA(_xlfn.COVARIANCE.S(
OFFSET(HOMECELL,MATCH(MAX(INDEX(First_Data_Point,MATCH($A68,DataStreams,0)),INDEX(First_Data_Point,MATCH(AQ$6,DataStreams,0)),$B$3),DateRange,0)-1,MATCH($A68,DataStreams,0)-1):OFFSET(HOMECELL,MATCH(MIN(INDEX(Last_Data_Point,MATCH($A68,DataStreams,0)),INDEX(Last_Data_Point,MATCH(AQ$6,DataStreams,0)),$B$4),DateRange,0)-1,MATCH($A68,DataStreams,0)-1) -
(INDEX(Returns!$102:$102,MATCH($A68,DataStreams,0))*
OFFSET(HOMECELL,MATCH(MAX(INDEX(First_Data_Point,MATCH($A68,DataStreams,0)),INDEX(First_Data_Point,MATCH(AQ$6,DataStreams,0)),$B$3),DateRange,0)-1,MATCH(INDEX(Returns!$100:$100,MATCH($A68,DataStreams,0)),DataStreams,0)-1):OFFSET(HOMECELL,MATCH(MIN(INDEX(Last_Data_Point,MATCH($A68,DataStreams,0)),INDEX(Last_Data_Point,MATCH(AQ$6,DataStreams,0)),$B$4),DateRange,0)-1,MATCH(INDEX(Returns!$100:$100,MATCH($A68,DataStreams,0)),DataStreams,0)-1)),
OFFSET(HOMECELL,MATCH(MAX(INDEX(First_Data_Point,MATCH($A68,DataStreams,0)),INDEX(First_Data_Point,MATCH(AQ$6,DataStreams,0)),$B$3),DateRange,0)-1,MATCH(AQ$6,DataStreams,0)-1):OFFSET(HOMECELL,MATCH(MIN(INDEX(Last_Data_Point,MATCH($A68,DataStreams,0)),INDEX(Last_Data_Point,MATCH(AQ$6,DataStreams,0)),$B$4),DateRange,0)-1,MATCH(AQ$6,DataStreams,0)-1) -
(INDEX(Returns!$102:$102,MATCH(AQ$6,DataStreams,0))*
OFFSET(HOMECELL,MATCH(MAX(INDEX(First_Data_Point,MATCH($A68,DataStreams,0)),INDEX(First_Data_Point,MATCH(AQ$6,DataStreams,0)),$B$3),DateRange,0)-1,MATCH(INDEX(Returns!$100:$100,MATCH(AQ$6,DataStreams,0)),DataStreams,0)-1):OFFSET(HOMECELL,MATCH(MIN(INDEX(Last_Data_Point,MATCH($A68,DataStreams,0)),INDEX(Last_Data_Point,MATCH(AQ$6,DataStreams,0)),$B$4),DateRange,0)-1,MATCH(INDEX(Returns!$100:$100,MATCH(AQ$6,DataStreams,0)),DataStreams,0)-1))),"")</f>
        <v/>
      </c>
      <c r="AR68" s="233" t="str" cm="1">
        <f t="array" aca="1" ref="AR68" ca="1">_xlfn.IFNA(_xlfn.COVARIANCE.S(
OFFSET(HOMECELL,MATCH(MAX(INDEX(First_Data_Point,MATCH($A68,DataStreams,0)),INDEX(First_Data_Point,MATCH(AR$6,DataStreams,0)),$B$3),DateRange,0)-1,MATCH($A68,DataStreams,0)-1):OFFSET(HOMECELL,MATCH(MIN(INDEX(Last_Data_Point,MATCH($A68,DataStreams,0)),INDEX(Last_Data_Point,MATCH(AR$6,DataStreams,0)),$B$4),DateRange,0)-1,MATCH($A68,DataStreams,0)-1) -
(INDEX(Returns!$102:$102,MATCH($A68,DataStreams,0))*
OFFSET(HOMECELL,MATCH(MAX(INDEX(First_Data_Point,MATCH($A68,DataStreams,0)),INDEX(First_Data_Point,MATCH(AR$6,DataStreams,0)),$B$3),DateRange,0)-1,MATCH(INDEX(Returns!$100:$100,MATCH($A68,DataStreams,0)),DataStreams,0)-1):OFFSET(HOMECELL,MATCH(MIN(INDEX(Last_Data_Point,MATCH($A68,DataStreams,0)),INDEX(Last_Data_Point,MATCH(AR$6,DataStreams,0)),$B$4),DateRange,0)-1,MATCH(INDEX(Returns!$100:$100,MATCH($A68,DataStreams,0)),DataStreams,0)-1)),
OFFSET(HOMECELL,MATCH(MAX(INDEX(First_Data_Point,MATCH($A68,DataStreams,0)),INDEX(First_Data_Point,MATCH(AR$6,DataStreams,0)),$B$3),DateRange,0)-1,MATCH(AR$6,DataStreams,0)-1):OFFSET(HOMECELL,MATCH(MIN(INDEX(Last_Data_Point,MATCH($A68,DataStreams,0)),INDEX(Last_Data_Point,MATCH(AR$6,DataStreams,0)),$B$4),DateRange,0)-1,MATCH(AR$6,DataStreams,0)-1) -
(INDEX(Returns!$102:$102,MATCH(AR$6,DataStreams,0))*
OFFSET(HOMECELL,MATCH(MAX(INDEX(First_Data_Point,MATCH($A68,DataStreams,0)),INDEX(First_Data_Point,MATCH(AR$6,DataStreams,0)),$B$3),DateRange,0)-1,MATCH(INDEX(Returns!$100:$100,MATCH(AR$6,DataStreams,0)),DataStreams,0)-1):OFFSET(HOMECELL,MATCH(MIN(INDEX(Last_Data_Point,MATCH($A68,DataStreams,0)),INDEX(Last_Data_Point,MATCH(AR$6,DataStreams,0)),$B$4),DateRange,0)-1,MATCH(INDEX(Returns!$100:$100,MATCH(AR$6,DataStreams,0)),DataStreams,0)-1))),"")</f>
        <v/>
      </c>
      <c r="AS68" s="233" t="str" cm="1">
        <f t="array" aca="1" ref="AS68" ca="1">_xlfn.IFNA(_xlfn.COVARIANCE.S(
OFFSET(HOMECELL,MATCH(MAX(INDEX(First_Data_Point,MATCH($A68,DataStreams,0)),INDEX(First_Data_Point,MATCH(AS$6,DataStreams,0)),$B$3),DateRange,0)-1,MATCH($A68,DataStreams,0)-1):OFFSET(HOMECELL,MATCH(MIN(INDEX(Last_Data_Point,MATCH($A68,DataStreams,0)),INDEX(Last_Data_Point,MATCH(AS$6,DataStreams,0)),$B$4),DateRange,0)-1,MATCH($A68,DataStreams,0)-1) -
(INDEX(Returns!$102:$102,MATCH($A68,DataStreams,0))*
OFFSET(HOMECELL,MATCH(MAX(INDEX(First_Data_Point,MATCH($A68,DataStreams,0)),INDEX(First_Data_Point,MATCH(AS$6,DataStreams,0)),$B$3),DateRange,0)-1,MATCH(INDEX(Returns!$100:$100,MATCH($A68,DataStreams,0)),DataStreams,0)-1):OFFSET(HOMECELL,MATCH(MIN(INDEX(Last_Data_Point,MATCH($A68,DataStreams,0)),INDEX(Last_Data_Point,MATCH(AS$6,DataStreams,0)),$B$4),DateRange,0)-1,MATCH(INDEX(Returns!$100:$100,MATCH($A68,DataStreams,0)),DataStreams,0)-1)),
OFFSET(HOMECELL,MATCH(MAX(INDEX(First_Data_Point,MATCH($A68,DataStreams,0)),INDEX(First_Data_Point,MATCH(AS$6,DataStreams,0)),$B$3),DateRange,0)-1,MATCH(AS$6,DataStreams,0)-1):OFFSET(HOMECELL,MATCH(MIN(INDEX(Last_Data_Point,MATCH($A68,DataStreams,0)),INDEX(Last_Data_Point,MATCH(AS$6,DataStreams,0)),$B$4),DateRange,0)-1,MATCH(AS$6,DataStreams,0)-1) -
(INDEX(Returns!$102:$102,MATCH(AS$6,DataStreams,0))*
OFFSET(HOMECELL,MATCH(MAX(INDEX(First_Data_Point,MATCH($A68,DataStreams,0)),INDEX(First_Data_Point,MATCH(AS$6,DataStreams,0)),$B$3),DateRange,0)-1,MATCH(INDEX(Returns!$100:$100,MATCH(AS$6,DataStreams,0)),DataStreams,0)-1):OFFSET(HOMECELL,MATCH(MIN(INDEX(Last_Data_Point,MATCH($A68,DataStreams,0)),INDEX(Last_Data_Point,MATCH(AS$6,DataStreams,0)),$B$4),DateRange,0)-1,MATCH(INDEX(Returns!$100:$100,MATCH(AS$6,DataStreams,0)),DataStreams,0)-1))),"")</f>
        <v/>
      </c>
      <c r="AT68" s="233" t="str" cm="1">
        <f t="array" aca="1" ref="AT68" ca="1">_xlfn.IFNA(_xlfn.COVARIANCE.S(
OFFSET(HOMECELL,MATCH(MAX(INDEX(First_Data_Point,MATCH($A68,DataStreams,0)),INDEX(First_Data_Point,MATCH(AT$6,DataStreams,0)),$B$3),DateRange,0)-1,MATCH($A68,DataStreams,0)-1):OFFSET(HOMECELL,MATCH(MIN(INDEX(Last_Data_Point,MATCH($A68,DataStreams,0)),INDEX(Last_Data_Point,MATCH(AT$6,DataStreams,0)),$B$4),DateRange,0)-1,MATCH($A68,DataStreams,0)-1) -
(INDEX(Returns!$102:$102,MATCH($A68,DataStreams,0))*
OFFSET(HOMECELL,MATCH(MAX(INDEX(First_Data_Point,MATCH($A68,DataStreams,0)),INDEX(First_Data_Point,MATCH(AT$6,DataStreams,0)),$B$3),DateRange,0)-1,MATCH(INDEX(Returns!$100:$100,MATCH($A68,DataStreams,0)),DataStreams,0)-1):OFFSET(HOMECELL,MATCH(MIN(INDEX(Last_Data_Point,MATCH($A68,DataStreams,0)),INDEX(Last_Data_Point,MATCH(AT$6,DataStreams,0)),$B$4),DateRange,0)-1,MATCH(INDEX(Returns!$100:$100,MATCH($A68,DataStreams,0)),DataStreams,0)-1)),
OFFSET(HOMECELL,MATCH(MAX(INDEX(First_Data_Point,MATCH($A68,DataStreams,0)),INDEX(First_Data_Point,MATCH(AT$6,DataStreams,0)),$B$3),DateRange,0)-1,MATCH(AT$6,DataStreams,0)-1):OFFSET(HOMECELL,MATCH(MIN(INDEX(Last_Data_Point,MATCH($A68,DataStreams,0)),INDEX(Last_Data_Point,MATCH(AT$6,DataStreams,0)),$B$4),DateRange,0)-1,MATCH(AT$6,DataStreams,0)-1) -
(INDEX(Returns!$102:$102,MATCH(AT$6,DataStreams,0))*
OFFSET(HOMECELL,MATCH(MAX(INDEX(First_Data_Point,MATCH($A68,DataStreams,0)),INDEX(First_Data_Point,MATCH(AT$6,DataStreams,0)),$B$3),DateRange,0)-1,MATCH(INDEX(Returns!$100:$100,MATCH(AT$6,DataStreams,0)),DataStreams,0)-1):OFFSET(HOMECELL,MATCH(MIN(INDEX(Last_Data_Point,MATCH($A68,DataStreams,0)),INDEX(Last_Data_Point,MATCH(AT$6,DataStreams,0)),$B$4),DateRange,0)-1,MATCH(INDEX(Returns!$100:$100,MATCH(AT$6,DataStreams,0)),DataStreams,0)-1))),"")</f>
        <v/>
      </c>
      <c r="AU68" s="233" t="str" cm="1">
        <f t="array" aca="1" ref="AU68" ca="1">_xlfn.IFNA(_xlfn.COVARIANCE.S(
OFFSET(HOMECELL,MATCH(MAX(INDEX(First_Data_Point,MATCH($A68,DataStreams,0)),INDEX(First_Data_Point,MATCH(AU$6,DataStreams,0)),$B$3),DateRange,0)-1,MATCH($A68,DataStreams,0)-1):OFFSET(HOMECELL,MATCH(MIN(INDEX(Last_Data_Point,MATCH($A68,DataStreams,0)),INDEX(Last_Data_Point,MATCH(AU$6,DataStreams,0)),$B$4),DateRange,0)-1,MATCH($A68,DataStreams,0)-1) -
(INDEX(Returns!$102:$102,MATCH($A68,DataStreams,0))*
OFFSET(HOMECELL,MATCH(MAX(INDEX(First_Data_Point,MATCH($A68,DataStreams,0)),INDEX(First_Data_Point,MATCH(AU$6,DataStreams,0)),$B$3),DateRange,0)-1,MATCH(INDEX(Returns!$100:$100,MATCH($A68,DataStreams,0)),DataStreams,0)-1):OFFSET(HOMECELL,MATCH(MIN(INDEX(Last_Data_Point,MATCH($A68,DataStreams,0)),INDEX(Last_Data_Point,MATCH(AU$6,DataStreams,0)),$B$4),DateRange,0)-1,MATCH(INDEX(Returns!$100:$100,MATCH($A68,DataStreams,0)),DataStreams,0)-1)),
OFFSET(HOMECELL,MATCH(MAX(INDEX(First_Data_Point,MATCH($A68,DataStreams,0)),INDEX(First_Data_Point,MATCH(AU$6,DataStreams,0)),$B$3),DateRange,0)-1,MATCH(AU$6,DataStreams,0)-1):OFFSET(HOMECELL,MATCH(MIN(INDEX(Last_Data_Point,MATCH($A68,DataStreams,0)),INDEX(Last_Data_Point,MATCH(AU$6,DataStreams,0)),$B$4),DateRange,0)-1,MATCH(AU$6,DataStreams,0)-1) -
(INDEX(Returns!$102:$102,MATCH(AU$6,DataStreams,0))*
OFFSET(HOMECELL,MATCH(MAX(INDEX(First_Data_Point,MATCH($A68,DataStreams,0)),INDEX(First_Data_Point,MATCH(AU$6,DataStreams,0)),$B$3),DateRange,0)-1,MATCH(INDEX(Returns!$100:$100,MATCH(AU$6,DataStreams,0)),DataStreams,0)-1):OFFSET(HOMECELL,MATCH(MIN(INDEX(Last_Data_Point,MATCH($A68,DataStreams,0)),INDEX(Last_Data_Point,MATCH(AU$6,DataStreams,0)),$B$4),DateRange,0)-1,MATCH(INDEX(Returns!$100:$100,MATCH(AU$6,DataStreams,0)),DataStreams,0)-1))),"")</f>
        <v/>
      </c>
      <c r="AV68" s="233" t="str" cm="1">
        <f t="array" aca="1" ref="AV68" ca="1">_xlfn.IFNA(_xlfn.COVARIANCE.S(
OFFSET(HOMECELL,MATCH(MAX(INDEX(First_Data_Point,MATCH($A68,DataStreams,0)),INDEX(First_Data_Point,MATCH(AV$6,DataStreams,0)),$B$3),DateRange,0)-1,MATCH($A68,DataStreams,0)-1):OFFSET(HOMECELL,MATCH(MIN(INDEX(Last_Data_Point,MATCH($A68,DataStreams,0)),INDEX(Last_Data_Point,MATCH(AV$6,DataStreams,0)),$B$4),DateRange,0)-1,MATCH($A68,DataStreams,0)-1) -
(INDEX(Returns!$102:$102,MATCH($A68,DataStreams,0))*
OFFSET(HOMECELL,MATCH(MAX(INDEX(First_Data_Point,MATCH($A68,DataStreams,0)),INDEX(First_Data_Point,MATCH(AV$6,DataStreams,0)),$B$3),DateRange,0)-1,MATCH(INDEX(Returns!$100:$100,MATCH($A68,DataStreams,0)),DataStreams,0)-1):OFFSET(HOMECELL,MATCH(MIN(INDEX(Last_Data_Point,MATCH($A68,DataStreams,0)),INDEX(Last_Data_Point,MATCH(AV$6,DataStreams,0)),$B$4),DateRange,0)-1,MATCH(INDEX(Returns!$100:$100,MATCH($A68,DataStreams,0)),DataStreams,0)-1)),
OFFSET(HOMECELL,MATCH(MAX(INDEX(First_Data_Point,MATCH($A68,DataStreams,0)),INDEX(First_Data_Point,MATCH(AV$6,DataStreams,0)),$B$3),DateRange,0)-1,MATCH(AV$6,DataStreams,0)-1):OFFSET(HOMECELL,MATCH(MIN(INDEX(Last_Data_Point,MATCH($A68,DataStreams,0)),INDEX(Last_Data_Point,MATCH(AV$6,DataStreams,0)),$B$4),DateRange,0)-1,MATCH(AV$6,DataStreams,0)-1) -
(INDEX(Returns!$102:$102,MATCH(AV$6,DataStreams,0))*
OFFSET(HOMECELL,MATCH(MAX(INDEX(First_Data_Point,MATCH($A68,DataStreams,0)),INDEX(First_Data_Point,MATCH(AV$6,DataStreams,0)),$B$3),DateRange,0)-1,MATCH(INDEX(Returns!$100:$100,MATCH(AV$6,DataStreams,0)),DataStreams,0)-1):OFFSET(HOMECELL,MATCH(MIN(INDEX(Last_Data_Point,MATCH($A68,DataStreams,0)),INDEX(Last_Data_Point,MATCH(AV$6,DataStreams,0)),$B$4),DateRange,0)-1,MATCH(INDEX(Returns!$100:$100,MATCH(AV$6,DataStreams,0)),DataStreams,0)-1))),"")</f>
        <v/>
      </c>
      <c r="AW68" s="233" t="str" cm="1">
        <f t="array" aca="1" ref="AW68" ca="1">_xlfn.IFNA(_xlfn.COVARIANCE.S(
OFFSET(HOMECELL,MATCH(MAX(INDEX(First_Data_Point,MATCH($A68,DataStreams,0)),INDEX(First_Data_Point,MATCH(AW$6,DataStreams,0)),$B$3),DateRange,0)-1,MATCH($A68,DataStreams,0)-1):OFFSET(HOMECELL,MATCH(MIN(INDEX(Last_Data_Point,MATCH($A68,DataStreams,0)),INDEX(Last_Data_Point,MATCH(AW$6,DataStreams,0)),$B$4),DateRange,0)-1,MATCH($A68,DataStreams,0)-1) -
(INDEX(Returns!$102:$102,MATCH($A68,DataStreams,0))*
OFFSET(HOMECELL,MATCH(MAX(INDEX(First_Data_Point,MATCH($A68,DataStreams,0)),INDEX(First_Data_Point,MATCH(AW$6,DataStreams,0)),$B$3),DateRange,0)-1,MATCH(INDEX(Returns!$100:$100,MATCH($A68,DataStreams,0)),DataStreams,0)-1):OFFSET(HOMECELL,MATCH(MIN(INDEX(Last_Data_Point,MATCH($A68,DataStreams,0)),INDEX(Last_Data_Point,MATCH(AW$6,DataStreams,0)),$B$4),DateRange,0)-1,MATCH(INDEX(Returns!$100:$100,MATCH($A68,DataStreams,0)),DataStreams,0)-1)),
OFFSET(HOMECELL,MATCH(MAX(INDEX(First_Data_Point,MATCH($A68,DataStreams,0)),INDEX(First_Data_Point,MATCH(AW$6,DataStreams,0)),$B$3),DateRange,0)-1,MATCH(AW$6,DataStreams,0)-1):OFFSET(HOMECELL,MATCH(MIN(INDEX(Last_Data_Point,MATCH($A68,DataStreams,0)),INDEX(Last_Data_Point,MATCH(AW$6,DataStreams,0)),$B$4),DateRange,0)-1,MATCH(AW$6,DataStreams,0)-1) -
(INDEX(Returns!$102:$102,MATCH(AW$6,DataStreams,0))*
OFFSET(HOMECELL,MATCH(MAX(INDEX(First_Data_Point,MATCH($A68,DataStreams,0)),INDEX(First_Data_Point,MATCH(AW$6,DataStreams,0)),$B$3),DateRange,0)-1,MATCH(INDEX(Returns!$100:$100,MATCH(AW$6,DataStreams,0)),DataStreams,0)-1):OFFSET(HOMECELL,MATCH(MIN(INDEX(Last_Data_Point,MATCH($A68,DataStreams,0)),INDEX(Last_Data_Point,MATCH(AW$6,DataStreams,0)),$B$4),DateRange,0)-1,MATCH(INDEX(Returns!$100:$100,MATCH(AW$6,DataStreams,0)),DataStreams,0)-1))),"")</f>
        <v/>
      </c>
      <c r="AX68" s="233" t="str" cm="1">
        <f t="array" aca="1" ref="AX68" ca="1">_xlfn.IFNA(_xlfn.COVARIANCE.S(
OFFSET(HOMECELL,MATCH(MAX(INDEX(First_Data_Point,MATCH($A68,DataStreams,0)),INDEX(First_Data_Point,MATCH(AX$6,DataStreams,0)),$B$3),DateRange,0)-1,MATCH($A68,DataStreams,0)-1):OFFSET(HOMECELL,MATCH(MIN(INDEX(Last_Data_Point,MATCH($A68,DataStreams,0)),INDEX(Last_Data_Point,MATCH(AX$6,DataStreams,0)),$B$4),DateRange,0)-1,MATCH($A68,DataStreams,0)-1) -
(INDEX(Returns!$102:$102,MATCH($A68,DataStreams,0))*
OFFSET(HOMECELL,MATCH(MAX(INDEX(First_Data_Point,MATCH($A68,DataStreams,0)),INDEX(First_Data_Point,MATCH(AX$6,DataStreams,0)),$B$3),DateRange,0)-1,MATCH(INDEX(Returns!$100:$100,MATCH($A68,DataStreams,0)),DataStreams,0)-1):OFFSET(HOMECELL,MATCH(MIN(INDEX(Last_Data_Point,MATCH($A68,DataStreams,0)),INDEX(Last_Data_Point,MATCH(AX$6,DataStreams,0)),$B$4),DateRange,0)-1,MATCH(INDEX(Returns!$100:$100,MATCH($A68,DataStreams,0)),DataStreams,0)-1)),
OFFSET(HOMECELL,MATCH(MAX(INDEX(First_Data_Point,MATCH($A68,DataStreams,0)),INDEX(First_Data_Point,MATCH(AX$6,DataStreams,0)),$B$3),DateRange,0)-1,MATCH(AX$6,DataStreams,0)-1):OFFSET(HOMECELL,MATCH(MIN(INDEX(Last_Data_Point,MATCH($A68,DataStreams,0)),INDEX(Last_Data_Point,MATCH(AX$6,DataStreams,0)),$B$4),DateRange,0)-1,MATCH(AX$6,DataStreams,0)-1) -
(INDEX(Returns!$102:$102,MATCH(AX$6,DataStreams,0))*
OFFSET(HOMECELL,MATCH(MAX(INDEX(First_Data_Point,MATCH($A68,DataStreams,0)),INDEX(First_Data_Point,MATCH(AX$6,DataStreams,0)),$B$3),DateRange,0)-1,MATCH(INDEX(Returns!$100:$100,MATCH(AX$6,DataStreams,0)),DataStreams,0)-1):OFFSET(HOMECELL,MATCH(MIN(INDEX(Last_Data_Point,MATCH($A68,DataStreams,0)),INDEX(Last_Data_Point,MATCH(AX$6,DataStreams,0)),$B$4),DateRange,0)-1,MATCH(INDEX(Returns!$100:$100,MATCH(AX$6,DataStreams,0)),DataStreams,0)-1))),"")</f>
        <v/>
      </c>
      <c r="AY68" s="233" t="str" cm="1">
        <f t="array" aca="1" ref="AY68" ca="1">_xlfn.IFNA(_xlfn.COVARIANCE.S(
OFFSET(HOMECELL,MATCH(MAX(INDEX(First_Data_Point,MATCH($A68,DataStreams,0)),INDEX(First_Data_Point,MATCH(AY$6,DataStreams,0)),$B$3),DateRange,0)-1,MATCH($A68,DataStreams,0)-1):OFFSET(HOMECELL,MATCH(MIN(INDEX(Last_Data_Point,MATCH($A68,DataStreams,0)),INDEX(Last_Data_Point,MATCH(AY$6,DataStreams,0)),$B$4),DateRange,0)-1,MATCH($A68,DataStreams,0)-1) -
(INDEX(Returns!$102:$102,MATCH($A68,DataStreams,0))*
OFFSET(HOMECELL,MATCH(MAX(INDEX(First_Data_Point,MATCH($A68,DataStreams,0)),INDEX(First_Data_Point,MATCH(AY$6,DataStreams,0)),$B$3),DateRange,0)-1,MATCH(INDEX(Returns!$100:$100,MATCH($A68,DataStreams,0)),DataStreams,0)-1):OFFSET(HOMECELL,MATCH(MIN(INDEX(Last_Data_Point,MATCH($A68,DataStreams,0)),INDEX(Last_Data_Point,MATCH(AY$6,DataStreams,0)),$B$4),DateRange,0)-1,MATCH(INDEX(Returns!$100:$100,MATCH($A68,DataStreams,0)),DataStreams,0)-1)),
OFFSET(HOMECELL,MATCH(MAX(INDEX(First_Data_Point,MATCH($A68,DataStreams,0)),INDEX(First_Data_Point,MATCH(AY$6,DataStreams,0)),$B$3),DateRange,0)-1,MATCH(AY$6,DataStreams,0)-1):OFFSET(HOMECELL,MATCH(MIN(INDEX(Last_Data_Point,MATCH($A68,DataStreams,0)),INDEX(Last_Data_Point,MATCH(AY$6,DataStreams,0)),$B$4),DateRange,0)-1,MATCH(AY$6,DataStreams,0)-1) -
(INDEX(Returns!$102:$102,MATCH(AY$6,DataStreams,0))*
OFFSET(HOMECELL,MATCH(MAX(INDEX(First_Data_Point,MATCH($A68,DataStreams,0)),INDEX(First_Data_Point,MATCH(AY$6,DataStreams,0)),$B$3),DateRange,0)-1,MATCH(INDEX(Returns!$100:$100,MATCH(AY$6,DataStreams,0)),DataStreams,0)-1):OFFSET(HOMECELL,MATCH(MIN(INDEX(Last_Data_Point,MATCH($A68,DataStreams,0)),INDEX(Last_Data_Point,MATCH(AY$6,DataStreams,0)),$B$4),DateRange,0)-1,MATCH(INDEX(Returns!$100:$100,MATCH(AY$6,DataStreams,0)),DataStreams,0)-1))),"")</f>
        <v/>
      </c>
      <c r="AZ68" s="233" t="str" cm="1">
        <f t="array" aca="1" ref="AZ68" ca="1">_xlfn.IFNA(_xlfn.COVARIANCE.S(
OFFSET(HOMECELL,MATCH(MAX(INDEX(First_Data_Point,MATCH($A68,DataStreams,0)),INDEX(First_Data_Point,MATCH(AZ$6,DataStreams,0)),$B$3),DateRange,0)-1,MATCH($A68,DataStreams,0)-1):OFFSET(HOMECELL,MATCH(MIN(INDEX(Last_Data_Point,MATCH($A68,DataStreams,0)),INDEX(Last_Data_Point,MATCH(AZ$6,DataStreams,0)),$B$4),DateRange,0)-1,MATCH($A68,DataStreams,0)-1) -
(INDEX(Returns!$102:$102,MATCH($A68,DataStreams,0))*
OFFSET(HOMECELL,MATCH(MAX(INDEX(First_Data_Point,MATCH($A68,DataStreams,0)),INDEX(First_Data_Point,MATCH(AZ$6,DataStreams,0)),$B$3),DateRange,0)-1,MATCH(INDEX(Returns!$100:$100,MATCH($A68,DataStreams,0)),DataStreams,0)-1):OFFSET(HOMECELL,MATCH(MIN(INDEX(Last_Data_Point,MATCH($A68,DataStreams,0)),INDEX(Last_Data_Point,MATCH(AZ$6,DataStreams,0)),$B$4),DateRange,0)-1,MATCH(INDEX(Returns!$100:$100,MATCH($A68,DataStreams,0)),DataStreams,0)-1)),
OFFSET(HOMECELL,MATCH(MAX(INDEX(First_Data_Point,MATCH($A68,DataStreams,0)),INDEX(First_Data_Point,MATCH(AZ$6,DataStreams,0)),$B$3),DateRange,0)-1,MATCH(AZ$6,DataStreams,0)-1):OFFSET(HOMECELL,MATCH(MIN(INDEX(Last_Data_Point,MATCH($A68,DataStreams,0)),INDEX(Last_Data_Point,MATCH(AZ$6,DataStreams,0)),$B$4),DateRange,0)-1,MATCH(AZ$6,DataStreams,0)-1) -
(INDEX(Returns!$102:$102,MATCH(AZ$6,DataStreams,0))*
OFFSET(HOMECELL,MATCH(MAX(INDEX(First_Data_Point,MATCH($A68,DataStreams,0)),INDEX(First_Data_Point,MATCH(AZ$6,DataStreams,0)),$B$3),DateRange,0)-1,MATCH(INDEX(Returns!$100:$100,MATCH(AZ$6,DataStreams,0)),DataStreams,0)-1):OFFSET(HOMECELL,MATCH(MIN(INDEX(Last_Data_Point,MATCH($A68,DataStreams,0)),INDEX(Last_Data_Point,MATCH(AZ$6,DataStreams,0)),$B$4),DateRange,0)-1,MATCH(INDEX(Returns!$100:$100,MATCH(AZ$6,DataStreams,0)),DataStreams,0)-1))),"")</f>
        <v/>
      </c>
      <c r="BA68" s="233" t="str" cm="1">
        <f t="array" aca="1" ref="BA68" ca="1">_xlfn.IFNA(_xlfn.COVARIANCE.S(
OFFSET(HOMECELL,MATCH(MAX(INDEX(First_Data_Point,MATCH($A68,DataStreams,0)),INDEX(First_Data_Point,MATCH(BA$6,DataStreams,0)),$B$3),DateRange,0)-1,MATCH($A68,DataStreams,0)-1):OFFSET(HOMECELL,MATCH(MIN(INDEX(Last_Data_Point,MATCH($A68,DataStreams,0)),INDEX(Last_Data_Point,MATCH(BA$6,DataStreams,0)),$B$4),DateRange,0)-1,MATCH($A68,DataStreams,0)-1) -
(INDEX(Returns!$102:$102,MATCH($A68,DataStreams,0))*
OFFSET(HOMECELL,MATCH(MAX(INDEX(First_Data_Point,MATCH($A68,DataStreams,0)),INDEX(First_Data_Point,MATCH(BA$6,DataStreams,0)),$B$3),DateRange,0)-1,MATCH(INDEX(Returns!$100:$100,MATCH($A68,DataStreams,0)),DataStreams,0)-1):OFFSET(HOMECELL,MATCH(MIN(INDEX(Last_Data_Point,MATCH($A68,DataStreams,0)),INDEX(Last_Data_Point,MATCH(BA$6,DataStreams,0)),$B$4),DateRange,0)-1,MATCH(INDEX(Returns!$100:$100,MATCH($A68,DataStreams,0)),DataStreams,0)-1)),
OFFSET(HOMECELL,MATCH(MAX(INDEX(First_Data_Point,MATCH($A68,DataStreams,0)),INDEX(First_Data_Point,MATCH(BA$6,DataStreams,0)),$B$3),DateRange,0)-1,MATCH(BA$6,DataStreams,0)-1):OFFSET(HOMECELL,MATCH(MIN(INDEX(Last_Data_Point,MATCH($A68,DataStreams,0)),INDEX(Last_Data_Point,MATCH(BA$6,DataStreams,0)),$B$4),DateRange,0)-1,MATCH(BA$6,DataStreams,0)-1) -
(INDEX(Returns!$102:$102,MATCH(BA$6,DataStreams,0))*
OFFSET(HOMECELL,MATCH(MAX(INDEX(First_Data_Point,MATCH($A68,DataStreams,0)),INDEX(First_Data_Point,MATCH(BA$6,DataStreams,0)),$B$3),DateRange,0)-1,MATCH(INDEX(Returns!$100:$100,MATCH(BA$6,DataStreams,0)),DataStreams,0)-1):OFFSET(HOMECELL,MATCH(MIN(INDEX(Last_Data_Point,MATCH($A68,DataStreams,0)),INDEX(Last_Data_Point,MATCH(BA$6,DataStreams,0)),$B$4),DateRange,0)-1,MATCH(INDEX(Returns!$100:$100,MATCH(BA$6,DataStreams,0)),DataStreams,0)-1))),"")</f>
        <v/>
      </c>
      <c r="BB68" s="233" t="str" cm="1">
        <f t="array" aca="1" ref="BB68" ca="1">_xlfn.IFNA(_xlfn.COVARIANCE.S(
OFFSET(HOMECELL,MATCH(MAX(INDEX(First_Data_Point,MATCH($A68,DataStreams,0)),INDEX(First_Data_Point,MATCH(BB$6,DataStreams,0)),$B$3),DateRange,0)-1,MATCH($A68,DataStreams,0)-1):OFFSET(HOMECELL,MATCH(MIN(INDEX(Last_Data_Point,MATCH($A68,DataStreams,0)),INDEX(Last_Data_Point,MATCH(BB$6,DataStreams,0)),$B$4),DateRange,0)-1,MATCH($A68,DataStreams,0)-1) -
(INDEX(Returns!$102:$102,MATCH($A68,DataStreams,0))*
OFFSET(HOMECELL,MATCH(MAX(INDEX(First_Data_Point,MATCH($A68,DataStreams,0)),INDEX(First_Data_Point,MATCH(BB$6,DataStreams,0)),$B$3),DateRange,0)-1,MATCH(INDEX(Returns!$100:$100,MATCH($A68,DataStreams,0)),DataStreams,0)-1):OFFSET(HOMECELL,MATCH(MIN(INDEX(Last_Data_Point,MATCH($A68,DataStreams,0)),INDEX(Last_Data_Point,MATCH(BB$6,DataStreams,0)),$B$4),DateRange,0)-1,MATCH(INDEX(Returns!$100:$100,MATCH($A68,DataStreams,0)),DataStreams,0)-1)),
OFFSET(HOMECELL,MATCH(MAX(INDEX(First_Data_Point,MATCH($A68,DataStreams,0)),INDEX(First_Data_Point,MATCH(BB$6,DataStreams,0)),$B$3),DateRange,0)-1,MATCH(BB$6,DataStreams,0)-1):OFFSET(HOMECELL,MATCH(MIN(INDEX(Last_Data_Point,MATCH($A68,DataStreams,0)),INDEX(Last_Data_Point,MATCH(BB$6,DataStreams,0)),$B$4),DateRange,0)-1,MATCH(BB$6,DataStreams,0)-1) -
(INDEX(Returns!$102:$102,MATCH(BB$6,DataStreams,0))*
OFFSET(HOMECELL,MATCH(MAX(INDEX(First_Data_Point,MATCH($A68,DataStreams,0)),INDEX(First_Data_Point,MATCH(BB$6,DataStreams,0)),$B$3),DateRange,0)-1,MATCH(INDEX(Returns!$100:$100,MATCH(BB$6,DataStreams,0)),DataStreams,0)-1):OFFSET(HOMECELL,MATCH(MIN(INDEX(Last_Data_Point,MATCH($A68,DataStreams,0)),INDEX(Last_Data_Point,MATCH(BB$6,DataStreams,0)),$B$4),DateRange,0)-1,MATCH(INDEX(Returns!$100:$100,MATCH(BB$6,DataStreams,0)),DataStreams,0)-1))),"")</f>
        <v/>
      </c>
      <c r="BC68" s="236"/>
    </row>
    <row r="69" spans="1:55">
      <c r="A69" s="239" t="str">
        <f ca="1"/>
        <v>VFH</v>
      </c>
      <c r="B69" s="233" cm="1">
        <f t="array" aca="1" ref="B69" ca="1">_xlfn.IFNA(_xlfn.COVARIANCE.S(
OFFSET(HOMECELL,MATCH(MAX(INDEX(First_Data_Point,MATCH($A69,DataStreams,0)),INDEX(First_Data_Point,MATCH(B$6,DataStreams,0)),$B$3),DateRange,0)-1,MATCH($A69,DataStreams,0)-1):OFFSET(HOMECELL,MATCH(MIN(INDEX(Last_Data_Point,MATCH($A69,DataStreams,0)),INDEX(Last_Data_Point,MATCH(B$6,DataStreams,0)),$B$4),DateRange,0)-1,MATCH($A69,DataStreams,0)-1) -
(INDEX(Returns!$102:$102,MATCH($A69,DataStreams,0))*
OFFSET(HOMECELL,MATCH(MAX(INDEX(First_Data_Point,MATCH($A69,DataStreams,0)),INDEX(First_Data_Point,MATCH(B$6,DataStreams,0)),$B$3),DateRange,0)-1,MATCH(INDEX(Returns!$100:$100,MATCH($A69,DataStreams,0)),DataStreams,0)-1):OFFSET(HOMECELL,MATCH(MIN(INDEX(Last_Data_Point,MATCH($A69,DataStreams,0)),INDEX(Last_Data_Point,MATCH(B$6,DataStreams,0)),$B$4),DateRange,0)-1,MATCH(INDEX(Returns!$100:$100,MATCH($A69,DataStreams,0)),DataStreams,0)-1)),
OFFSET(HOMECELL,MATCH(MAX(INDEX(First_Data_Point,MATCH($A69,DataStreams,0)),INDEX(First_Data_Point,MATCH(B$6,DataStreams,0)),$B$3),DateRange,0)-1,MATCH(B$6,DataStreams,0)-1):OFFSET(HOMECELL,MATCH(MIN(INDEX(Last_Data_Point,MATCH($A69,DataStreams,0)),INDEX(Last_Data_Point,MATCH(B$6,DataStreams,0)),$B$4),DateRange,0)-1,MATCH(B$6,DataStreams,0)-1) -
(INDEX(Returns!$102:$102,MATCH(B$6,DataStreams,0))*
OFFSET(HOMECELL,MATCH(MAX(INDEX(First_Data_Point,MATCH($A69,DataStreams,0)),INDEX(First_Data_Point,MATCH(B$6,DataStreams,0)),$B$3),DateRange,0)-1,MATCH(INDEX(Returns!$100:$100,MATCH(B$6,DataStreams,0)),DataStreams,0)-1):OFFSET(HOMECELL,MATCH(MIN(INDEX(Last_Data_Point,MATCH($A69,DataStreams,0)),INDEX(Last_Data_Point,MATCH(B$6,DataStreams,0)),$B$4),DateRange,0)-1,MATCH(INDEX(Returns!$100:$100,MATCH(B$6,DataStreams,0)),DataStreams,0)-1))),"")</f>
        <v>6.1165807452578836E-7</v>
      </c>
      <c r="C69" s="233" cm="1">
        <f t="array" aca="1" ref="C69" ca="1">_xlfn.IFNA(_xlfn.COVARIANCE.S(
OFFSET(HOMECELL,MATCH(MAX(INDEX(First_Data_Point,MATCH($A69,DataStreams,0)),INDEX(First_Data_Point,MATCH(C$6,DataStreams,0)),$B$3),DateRange,0)-1,MATCH($A69,DataStreams,0)-1):OFFSET(HOMECELL,MATCH(MIN(INDEX(Last_Data_Point,MATCH($A69,DataStreams,0)),INDEX(Last_Data_Point,MATCH(C$6,DataStreams,0)),$B$4),DateRange,0)-1,MATCH($A69,DataStreams,0)-1) -
(INDEX(Returns!$102:$102,MATCH($A69,DataStreams,0))*
OFFSET(HOMECELL,MATCH(MAX(INDEX(First_Data_Point,MATCH($A69,DataStreams,0)),INDEX(First_Data_Point,MATCH(C$6,DataStreams,0)),$B$3),DateRange,0)-1,MATCH(INDEX(Returns!$100:$100,MATCH($A69,DataStreams,0)),DataStreams,0)-1):OFFSET(HOMECELL,MATCH(MIN(INDEX(Last_Data_Point,MATCH($A69,DataStreams,0)),INDEX(Last_Data_Point,MATCH(C$6,DataStreams,0)),$B$4),DateRange,0)-1,MATCH(INDEX(Returns!$100:$100,MATCH($A69,DataStreams,0)),DataStreams,0)-1)),
OFFSET(HOMECELL,MATCH(MAX(INDEX(First_Data_Point,MATCH($A69,DataStreams,0)),INDEX(First_Data_Point,MATCH(C$6,DataStreams,0)),$B$3),DateRange,0)-1,MATCH(C$6,DataStreams,0)-1):OFFSET(HOMECELL,MATCH(MIN(INDEX(Last_Data_Point,MATCH($A69,DataStreams,0)),INDEX(Last_Data_Point,MATCH(C$6,DataStreams,0)),$B$4),DateRange,0)-1,MATCH(C$6,DataStreams,0)-1) -
(INDEX(Returns!$102:$102,MATCH(C$6,DataStreams,0))*
OFFSET(HOMECELL,MATCH(MAX(INDEX(First_Data_Point,MATCH($A69,DataStreams,0)),INDEX(First_Data_Point,MATCH(C$6,DataStreams,0)),$B$3),DateRange,0)-1,MATCH(INDEX(Returns!$100:$100,MATCH(C$6,DataStreams,0)),DataStreams,0)-1):OFFSET(HOMECELL,MATCH(MIN(INDEX(Last_Data_Point,MATCH($A69,DataStreams,0)),INDEX(Last_Data_Point,MATCH(C$6,DataStreams,0)),$B$4),DateRange,0)-1,MATCH(INDEX(Returns!$100:$100,MATCH(C$6,DataStreams,0)),DataStreams,0)-1))),"")</f>
        <v>-1.1349655616343356E-6</v>
      </c>
      <c r="D69" s="233" cm="1">
        <f t="array" aca="1" ref="D69" ca="1">_xlfn.IFNA(_xlfn.COVARIANCE.S(
OFFSET(HOMECELL,MATCH(MAX(INDEX(First_Data_Point,MATCH($A69,DataStreams,0)),INDEX(First_Data_Point,MATCH(D$6,DataStreams,0)),$B$3),DateRange,0)-1,MATCH($A69,DataStreams,0)-1):OFFSET(HOMECELL,MATCH(MIN(INDEX(Last_Data_Point,MATCH($A69,DataStreams,0)),INDEX(Last_Data_Point,MATCH(D$6,DataStreams,0)),$B$4),DateRange,0)-1,MATCH($A69,DataStreams,0)-1) -
(INDEX(Returns!$102:$102,MATCH($A69,DataStreams,0))*
OFFSET(HOMECELL,MATCH(MAX(INDEX(First_Data_Point,MATCH($A69,DataStreams,0)),INDEX(First_Data_Point,MATCH(D$6,DataStreams,0)),$B$3),DateRange,0)-1,MATCH(INDEX(Returns!$100:$100,MATCH($A69,DataStreams,0)),DataStreams,0)-1):OFFSET(HOMECELL,MATCH(MIN(INDEX(Last_Data_Point,MATCH($A69,DataStreams,0)),INDEX(Last_Data_Point,MATCH(D$6,DataStreams,0)),$B$4),DateRange,0)-1,MATCH(INDEX(Returns!$100:$100,MATCH($A69,DataStreams,0)),DataStreams,0)-1)),
OFFSET(HOMECELL,MATCH(MAX(INDEX(First_Data_Point,MATCH($A69,DataStreams,0)),INDEX(First_Data_Point,MATCH(D$6,DataStreams,0)),$B$3),DateRange,0)-1,MATCH(D$6,DataStreams,0)-1):OFFSET(HOMECELL,MATCH(MIN(INDEX(Last_Data_Point,MATCH($A69,DataStreams,0)),INDEX(Last_Data_Point,MATCH(D$6,DataStreams,0)),$B$4),DateRange,0)-1,MATCH(D$6,DataStreams,0)-1) -
(INDEX(Returns!$102:$102,MATCH(D$6,DataStreams,0))*
OFFSET(HOMECELL,MATCH(MAX(INDEX(First_Data_Point,MATCH($A69,DataStreams,0)),INDEX(First_Data_Point,MATCH(D$6,DataStreams,0)),$B$3),DateRange,0)-1,MATCH(INDEX(Returns!$100:$100,MATCH(D$6,DataStreams,0)),DataStreams,0)-1):OFFSET(HOMECELL,MATCH(MIN(INDEX(Last_Data_Point,MATCH($A69,DataStreams,0)),INDEX(Last_Data_Point,MATCH(D$6,DataStreams,0)),$B$4),DateRange,0)-1,MATCH(INDEX(Returns!$100:$100,MATCH(D$6,DataStreams,0)),DataStreams,0)-1))),"")</f>
        <v>4.0996312459907103E-4</v>
      </c>
      <c r="E69" s="233" cm="1">
        <f t="array" aca="1" ref="E69" ca="1">_xlfn.IFNA(_xlfn.COVARIANCE.S(
OFFSET(HOMECELL,MATCH(MAX(INDEX(First_Data_Point,MATCH($A69,DataStreams,0)),INDEX(First_Data_Point,MATCH(E$6,DataStreams,0)),$B$3),DateRange,0)-1,MATCH($A69,DataStreams,0)-1):OFFSET(HOMECELL,MATCH(MIN(INDEX(Last_Data_Point,MATCH($A69,DataStreams,0)),INDEX(Last_Data_Point,MATCH(E$6,DataStreams,0)),$B$4),DateRange,0)-1,MATCH($A69,DataStreams,0)-1) -
(INDEX(Returns!$102:$102,MATCH($A69,DataStreams,0))*
OFFSET(HOMECELL,MATCH(MAX(INDEX(First_Data_Point,MATCH($A69,DataStreams,0)),INDEX(First_Data_Point,MATCH(E$6,DataStreams,0)),$B$3),DateRange,0)-1,MATCH(INDEX(Returns!$100:$100,MATCH($A69,DataStreams,0)),DataStreams,0)-1):OFFSET(HOMECELL,MATCH(MIN(INDEX(Last_Data_Point,MATCH($A69,DataStreams,0)),INDEX(Last_Data_Point,MATCH(E$6,DataStreams,0)),$B$4),DateRange,0)-1,MATCH(INDEX(Returns!$100:$100,MATCH($A69,DataStreams,0)),DataStreams,0)-1)),
OFFSET(HOMECELL,MATCH(MAX(INDEX(First_Data_Point,MATCH($A69,DataStreams,0)),INDEX(First_Data_Point,MATCH(E$6,DataStreams,0)),$B$3),DateRange,0)-1,MATCH(E$6,DataStreams,0)-1):OFFSET(HOMECELL,MATCH(MIN(INDEX(Last_Data_Point,MATCH($A69,DataStreams,0)),INDEX(Last_Data_Point,MATCH(E$6,DataStreams,0)),$B$4),DateRange,0)-1,MATCH(E$6,DataStreams,0)-1) -
(INDEX(Returns!$102:$102,MATCH(E$6,DataStreams,0))*
OFFSET(HOMECELL,MATCH(MAX(INDEX(First_Data_Point,MATCH($A69,DataStreams,0)),INDEX(First_Data_Point,MATCH(E$6,DataStreams,0)),$B$3),DateRange,0)-1,MATCH(INDEX(Returns!$100:$100,MATCH(E$6,DataStreams,0)),DataStreams,0)-1):OFFSET(HOMECELL,MATCH(MIN(INDEX(Last_Data_Point,MATCH($A69,DataStreams,0)),INDEX(Last_Data_Point,MATCH(E$6,DataStreams,0)),$B$4),DateRange,0)-1,MATCH(INDEX(Returns!$100:$100,MATCH(E$6,DataStreams,0)),DataStreams,0)-1))),"")</f>
        <v>1.0523137355993005E-3</v>
      </c>
      <c r="F69" s="233" cm="1">
        <f t="array" aca="1" ref="F69" ca="1">_xlfn.IFNA(_xlfn.COVARIANCE.S(
OFFSET(HOMECELL,MATCH(MAX(INDEX(First_Data_Point,MATCH($A69,DataStreams,0)),INDEX(First_Data_Point,MATCH(F$6,DataStreams,0)),$B$3),DateRange,0)-1,MATCH($A69,DataStreams,0)-1):OFFSET(HOMECELL,MATCH(MIN(INDEX(Last_Data_Point,MATCH($A69,DataStreams,0)),INDEX(Last_Data_Point,MATCH(F$6,DataStreams,0)),$B$4),DateRange,0)-1,MATCH($A69,DataStreams,0)-1) -
(INDEX(Returns!$102:$102,MATCH($A69,DataStreams,0))*
OFFSET(HOMECELL,MATCH(MAX(INDEX(First_Data_Point,MATCH($A69,DataStreams,0)),INDEX(First_Data_Point,MATCH(F$6,DataStreams,0)),$B$3),DateRange,0)-1,MATCH(INDEX(Returns!$100:$100,MATCH($A69,DataStreams,0)),DataStreams,0)-1):OFFSET(HOMECELL,MATCH(MIN(INDEX(Last_Data_Point,MATCH($A69,DataStreams,0)),INDEX(Last_Data_Point,MATCH(F$6,DataStreams,0)),$B$4),DateRange,0)-1,MATCH(INDEX(Returns!$100:$100,MATCH($A69,DataStreams,0)),DataStreams,0)-1)),
OFFSET(HOMECELL,MATCH(MAX(INDEX(First_Data_Point,MATCH($A69,DataStreams,0)),INDEX(First_Data_Point,MATCH(F$6,DataStreams,0)),$B$3),DateRange,0)-1,MATCH(F$6,DataStreams,0)-1):OFFSET(HOMECELL,MATCH(MIN(INDEX(Last_Data_Point,MATCH($A69,DataStreams,0)),INDEX(Last_Data_Point,MATCH(F$6,DataStreams,0)),$B$4),DateRange,0)-1,MATCH(F$6,DataStreams,0)-1) -
(INDEX(Returns!$102:$102,MATCH(F$6,DataStreams,0))*
OFFSET(HOMECELL,MATCH(MAX(INDEX(First_Data_Point,MATCH($A69,DataStreams,0)),INDEX(First_Data_Point,MATCH(F$6,DataStreams,0)),$B$3),DateRange,0)-1,MATCH(INDEX(Returns!$100:$100,MATCH(F$6,DataStreams,0)),DataStreams,0)-1):OFFSET(HOMECELL,MATCH(MIN(INDEX(Last_Data_Point,MATCH($A69,DataStreams,0)),INDEX(Last_Data_Point,MATCH(F$6,DataStreams,0)),$B$4),DateRange,0)-1,MATCH(INDEX(Returns!$100:$100,MATCH(F$6,DataStreams,0)),DataStreams,0)-1))),"")</f>
        <v>3.0530948973218176E-4</v>
      </c>
      <c r="G69" s="233" cm="1">
        <f t="array" aca="1" ref="G69" ca="1">_xlfn.IFNA(_xlfn.COVARIANCE.S(
OFFSET(HOMECELL,MATCH(MAX(INDEX(First_Data_Point,MATCH($A69,DataStreams,0)),INDEX(First_Data_Point,MATCH(G$6,DataStreams,0)),$B$3),DateRange,0)-1,MATCH($A69,DataStreams,0)-1):OFFSET(HOMECELL,MATCH(MIN(INDEX(Last_Data_Point,MATCH($A69,DataStreams,0)),INDEX(Last_Data_Point,MATCH(G$6,DataStreams,0)),$B$4),DateRange,0)-1,MATCH($A69,DataStreams,0)-1) -
(INDEX(Returns!$102:$102,MATCH($A69,DataStreams,0))*
OFFSET(HOMECELL,MATCH(MAX(INDEX(First_Data_Point,MATCH($A69,DataStreams,0)),INDEX(First_Data_Point,MATCH(G$6,DataStreams,0)),$B$3),DateRange,0)-1,MATCH(INDEX(Returns!$100:$100,MATCH($A69,DataStreams,0)),DataStreams,0)-1):OFFSET(HOMECELL,MATCH(MIN(INDEX(Last_Data_Point,MATCH($A69,DataStreams,0)),INDEX(Last_Data_Point,MATCH(G$6,DataStreams,0)),$B$4),DateRange,0)-1,MATCH(INDEX(Returns!$100:$100,MATCH($A69,DataStreams,0)),DataStreams,0)-1)),
OFFSET(HOMECELL,MATCH(MAX(INDEX(First_Data_Point,MATCH($A69,DataStreams,0)),INDEX(First_Data_Point,MATCH(G$6,DataStreams,0)),$B$3),DateRange,0)-1,MATCH(G$6,DataStreams,0)-1):OFFSET(HOMECELL,MATCH(MIN(INDEX(Last_Data_Point,MATCH($A69,DataStreams,0)),INDEX(Last_Data_Point,MATCH(G$6,DataStreams,0)),$B$4),DateRange,0)-1,MATCH(G$6,DataStreams,0)-1) -
(INDEX(Returns!$102:$102,MATCH(G$6,DataStreams,0))*
OFFSET(HOMECELL,MATCH(MAX(INDEX(First_Data_Point,MATCH($A69,DataStreams,0)),INDEX(First_Data_Point,MATCH(G$6,DataStreams,0)),$B$3),DateRange,0)-1,MATCH(INDEX(Returns!$100:$100,MATCH(G$6,DataStreams,0)),DataStreams,0)-1):OFFSET(HOMECELL,MATCH(MIN(INDEX(Last_Data_Point,MATCH($A69,DataStreams,0)),INDEX(Last_Data_Point,MATCH(G$6,DataStreams,0)),$B$4),DateRange,0)-1,MATCH(INDEX(Returns!$100:$100,MATCH(G$6,DataStreams,0)),DataStreams,0)-1))),"")</f>
        <v>-5.869599274079334E-4</v>
      </c>
      <c r="H69" s="233" cm="1">
        <f t="array" aca="1" ref="H69" ca="1">_xlfn.IFNA(_xlfn.COVARIANCE.S(
OFFSET(HOMECELL,MATCH(MAX(INDEX(First_Data_Point,MATCH($A69,DataStreams,0)),INDEX(First_Data_Point,MATCH(H$6,DataStreams,0)),$B$3),DateRange,0)-1,MATCH($A69,DataStreams,0)-1):OFFSET(HOMECELL,MATCH(MIN(INDEX(Last_Data_Point,MATCH($A69,DataStreams,0)),INDEX(Last_Data_Point,MATCH(H$6,DataStreams,0)),$B$4),DateRange,0)-1,MATCH($A69,DataStreams,0)-1) -
(INDEX(Returns!$102:$102,MATCH($A69,DataStreams,0))*
OFFSET(HOMECELL,MATCH(MAX(INDEX(First_Data_Point,MATCH($A69,DataStreams,0)),INDEX(First_Data_Point,MATCH(H$6,DataStreams,0)),$B$3),DateRange,0)-1,MATCH(INDEX(Returns!$100:$100,MATCH($A69,DataStreams,0)),DataStreams,0)-1):OFFSET(HOMECELL,MATCH(MIN(INDEX(Last_Data_Point,MATCH($A69,DataStreams,0)),INDEX(Last_Data_Point,MATCH(H$6,DataStreams,0)),$B$4),DateRange,0)-1,MATCH(INDEX(Returns!$100:$100,MATCH($A69,DataStreams,0)),DataStreams,0)-1)),
OFFSET(HOMECELL,MATCH(MAX(INDEX(First_Data_Point,MATCH($A69,DataStreams,0)),INDEX(First_Data_Point,MATCH(H$6,DataStreams,0)),$B$3),DateRange,0)-1,MATCH(H$6,DataStreams,0)-1):OFFSET(HOMECELL,MATCH(MIN(INDEX(Last_Data_Point,MATCH($A69,DataStreams,0)),INDEX(Last_Data_Point,MATCH(H$6,DataStreams,0)),$B$4),DateRange,0)-1,MATCH(H$6,DataStreams,0)-1) -
(INDEX(Returns!$102:$102,MATCH(H$6,DataStreams,0))*
OFFSET(HOMECELL,MATCH(MAX(INDEX(First_Data_Point,MATCH($A69,DataStreams,0)),INDEX(First_Data_Point,MATCH(H$6,DataStreams,0)),$B$3),DateRange,0)-1,MATCH(INDEX(Returns!$100:$100,MATCH(H$6,DataStreams,0)),DataStreams,0)-1):OFFSET(HOMECELL,MATCH(MIN(INDEX(Last_Data_Point,MATCH($A69,DataStreams,0)),INDEX(Last_Data_Point,MATCH(H$6,DataStreams,0)),$B$4),DateRange,0)-1,MATCH(INDEX(Returns!$100:$100,MATCH(H$6,DataStreams,0)),DataStreams,0)-1))),"")</f>
        <v>2.6577467935756671E-5</v>
      </c>
      <c r="I69" s="233" cm="1">
        <f t="array" aca="1" ref="I69" ca="1">_xlfn.IFNA(_xlfn.COVARIANCE.S(
OFFSET(HOMECELL,MATCH(MAX(INDEX(First_Data_Point,MATCH($A69,DataStreams,0)),INDEX(First_Data_Point,MATCH(I$6,DataStreams,0)),$B$3),DateRange,0)-1,MATCH($A69,DataStreams,0)-1):OFFSET(HOMECELL,MATCH(MIN(INDEX(Last_Data_Point,MATCH($A69,DataStreams,0)),INDEX(Last_Data_Point,MATCH(I$6,DataStreams,0)),$B$4),DateRange,0)-1,MATCH($A69,DataStreams,0)-1) -
(INDEX(Returns!$102:$102,MATCH($A69,DataStreams,0))*
OFFSET(HOMECELL,MATCH(MAX(INDEX(First_Data_Point,MATCH($A69,DataStreams,0)),INDEX(First_Data_Point,MATCH(I$6,DataStreams,0)),$B$3),DateRange,0)-1,MATCH(INDEX(Returns!$100:$100,MATCH($A69,DataStreams,0)),DataStreams,0)-1):OFFSET(HOMECELL,MATCH(MIN(INDEX(Last_Data_Point,MATCH($A69,DataStreams,0)),INDEX(Last_Data_Point,MATCH(I$6,DataStreams,0)),$B$4),DateRange,0)-1,MATCH(INDEX(Returns!$100:$100,MATCH($A69,DataStreams,0)),DataStreams,0)-1)),
OFFSET(HOMECELL,MATCH(MAX(INDEX(First_Data_Point,MATCH($A69,DataStreams,0)),INDEX(First_Data_Point,MATCH(I$6,DataStreams,0)),$B$3),DateRange,0)-1,MATCH(I$6,DataStreams,0)-1):OFFSET(HOMECELL,MATCH(MIN(INDEX(Last_Data_Point,MATCH($A69,DataStreams,0)),INDEX(Last_Data_Point,MATCH(I$6,DataStreams,0)),$B$4),DateRange,0)-1,MATCH(I$6,DataStreams,0)-1) -
(INDEX(Returns!$102:$102,MATCH(I$6,DataStreams,0))*
OFFSET(HOMECELL,MATCH(MAX(INDEX(First_Data_Point,MATCH($A69,DataStreams,0)),INDEX(First_Data_Point,MATCH(I$6,DataStreams,0)),$B$3),DateRange,0)-1,MATCH(INDEX(Returns!$100:$100,MATCH(I$6,DataStreams,0)),DataStreams,0)-1):OFFSET(HOMECELL,MATCH(MIN(INDEX(Last_Data_Point,MATCH($A69,DataStreams,0)),INDEX(Last_Data_Point,MATCH(I$6,DataStreams,0)),$B$4),DateRange,0)-1,MATCH(INDEX(Returns!$100:$100,MATCH(I$6,DataStreams,0)),DataStreams,0)-1))),"")</f>
        <v>-1.1079424959597763E-3</v>
      </c>
      <c r="J69" s="233" cm="1">
        <f t="array" aca="1" ref="J69" ca="1">_xlfn.IFNA(_xlfn.COVARIANCE.S(
OFFSET(HOMECELL,MATCH(MAX(INDEX(First_Data_Point,MATCH($A69,DataStreams,0)),INDEX(First_Data_Point,MATCH(J$6,DataStreams,0)),$B$3),DateRange,0)-1,MATCH($A69,DataStreams,0)-1):OFFSET(HOMECELL,MATCH(MIN(INDEX(Last_Data_Point,MATCH($A69,DataStreams,0)),INDEX(Last_Data_Point,MATCH(J$6,DataStreams,0)),$B$4),DateRange,0)-1,MATCH($A69,DataStreams,0)-1) -
(INDEX(Returns!$102:$102,MATCH($A69,DataStreams,0))*
OFFSET(HOMECELL,MATCH(MAX(INDEX(First_Data_Point,MATCH($A69,DataStreams,0)),INDEX(First_Data_Point,MATCH(J$6,DataStreams,0)),$B$3),DateRange,0)-1,MATCH(INDEX(Returns!$100:$100,MATCH($A69,DataStreams,0)),DataStreams,0)-1):OFFSET(HOMECELL,MATCH(MIN(INDEX(Last_Data_Point,MATCH($A69,DataStreams,0)),INDEX(Last_Data_Point,MATCH(J$6,DataStreams,0)),$B$4),DateRange,0)-1,MATCH(INDEX(Returns!$100:$100,MATCH($A69,DataStreams,0)),DataStreams,0)-1)),
OFFSET(HOMECELL,MATCH(MAX(INDEX(First_Data_Point,MATCH($A69,DataStreams,0)),INDEX(First_Data_Point,MATCH(J$6,DataStreams,0)),$B$3),DateRange,0)-1,MATCH(J$6,DataStreams,0)-1):OFFSET(HOMECELL,MATCH(MIN(INDEX(Last_Data_Point,MATCH($A69,DataStreams,0)),INDEX(Last_Data_Point,MATCH(J$6,DataStreams,0)),$B$4),DateRange,0)-1,MATCH(J$6,DataStreams,0)-1) -
(INDEX(Returns!$102:$102,MATCH(J$6,DataStreams,0))*
OFFSET(HOMECELL,MATCH(MAX(INDEX(First_Data_Point,MATCH($A69,DataStreams,0)),INDEX(First_Data_Point,MATCH(J$6,DataStreams,0)),$B$3),DateRange,0)-1,MATCH(INDEX(Returns!$100:$100,MATCH(J$6,DataStreams,0)),DataStreams,0)-1):OFFSET(HOMECELL,MATCH(MIN(INDEX(Last_Data_Point,MATCH($A69,DataStreams,0)),INDEX(Last_Data_Point,MATCH(J$6,DataStreams,0)),$B$4),DateRange,0)-1,MATCH(INDEX(Returns!$100:$100,MATCH(J$6,DataStreams,0)),DataStreams,0)-1))),"")</f>
        <v>4.2349481516537466E-4</v>
      </c>
      <c r="K69" s="233" cm="1">
        <f t="array" aca="1" ref="K69" ca="1">_xlfn.IFNA(_xlfn.COVARIANCE.S(
OFFSET(HOMECELL,MATCH(MAX(INDEX(First_Data_Point,MATCH($A69,DataStreams,0)),INDEX(First_Data_Point,MATCH(K$6,DataStreams,0)),$B$3),DateRange,0)-1,MATCH($A69,DataStreams,0)-1):OFFSET(HOMECELL,MATCH(MIN(INDEX(Last_Data_Point,MATCH($A69,DataStreams,0)),INDEX(Last_Data_Point,MATCH(K$6,DataStreams,0)),$B$4),DateRange,0)-1,MATCH($A69,DataStreams,0)-1) -
(INDEX(Returns!$102:$102,MATCH($A69,DataStreams,0))*
OFFSET(HOMECELL,MATCH(MAX(INDEX(First_Data_Point,MATCH($A69,DataStreams,0)),INDEX(First_Data_Point,MATCH(K$6,DataStreams,0)),$B$3),DateRange,0)-1,MATCH(INDEX(Returns!$100:$100,MATCH($A69,DataStreams,0)),DataStreams,0)-1):OFFSET(HOMECELL,MATCH(MIN(INDEX(Last_Data_Point,MATCH($A69,DataStreams,0)),INDEX(Last_Data_Point,MATCH(K$6,DataStreams,0)),$B$4),DateRange,0)-1,MATCH(INDEX(Returns!$100:$100,MATCH($A69,DataStreams,0)),DataStreams,0)-1)),
OFFSET(HOMECELL,MATCH(MAX(INDEX(First_Data_Point,MATCH($A69,DataStreams,0)),INDEX(First_Data_Point,MATCH(K$6,DataStreams,0)),$B$3),DateRange,0)-1,MATCH(K$6,DataStreams,0)-1):OFFSET(HOMECELL,MATCH(MIN(INDEX(Last_Data_Point,MATCH($A69,DataStreams,0)),INDEX(Last_Data_Point,MATCH(K$6,DataStreams,0)),$B$4),DateRange,0)-1,MATCH(K$6,DataStreams,0)-1) -
(INDEX(Returns!$102:$102,MATCH(K$6,DataStreams,0))*
OFFSET(HOMECELL,MATCH(MAX(INDEX(First_Data_Point,MATCH($A69,DataStreams,0)),INDEX(First_Data_Point,MATCH(K$6,DataStreams,0)),$B$3),DateRange,0)-1,MATCH(INDEX(Returns!$100:$100,MATCH(K$6,DataStreams,0)),DataStreams,0)-1):OFFSET(HOMECELL,MATCH(MIN(INDEX(Last_Data_Point,MATCH($A69,DataStreams,0)),INDEX(Last_Data_Point,MATCH(K$6,DataStreams,0)),$B$4),DateRange,0)-1,MATCH(INDEX(Returns!$100:$100,MATCH(K$6,DataStreams,0)),DataStreams,0)-1))),"")</f>
        <v>5.1537911543783383E-4</v>
      </c>
      <c r="L69" s="233" cm="1">
        <f t="array" aca="1" ref="L69" ca="1">_xlfn.IFNA(_xlfn.COVARIANCE.S(
OFFSET(HOMECELL,MATCH(MAX(INDEX(First_Data_Point,MATCH($A69,DataStreams,0)),INDEX(First_Data_Point,MATCH(L$6,DataStreams,0)),$B$3),DateRange,0)-1,MATCH($A69,DataStreams,0)-1):OFFSET(HOMECELL,MATCH(MIN(INDEX(Last_Data_Point,MATCH($A69,DataStreams,0)),INDEX(Last_Data_Point,MATCH(L$6,DataStreams,0)),$B$4),DateRange,0)-1,MATCH($A69,DataStreams,0)-1) -
(INDEX(Returns!$102:$102,MATCH($A69,DataStreams,0))*
OFFSET(HOMECELL,MATCH(MAX(INDEX(First_Data_Point,MATCH($A69,DataStreams,0)),INDEX(First_Data_Point,MATCH(L$6,DataStreams,0)),$B$3),DateRange,0)-1,MATCH(INDEX(Returns!$100:$100,MATCH($A69,DataStreams,0)),DataStreams,0)-1):OFFSET(HOMECELL,MATCH(MIN(INDEX(Last_Data_Point,MATCH($A69,DataStreams,0)),INDEX(Last_Data_Point,MATCH(L$6,DataStreams,0)),$B$4),DateRange,0)-1,MATCH(INDEX(Returns!$100:$100,MATCH($A69,DataStreams,0)),DataStreams,0)-1)),
OFFSET(HOMECELL,MATCH(MAX(INDEX(First_Data_Point,MATCH($A69,DataStreams,0)),INDEX(First_Data_Point,MATCH(L$6,DataStreams,0)),$B$3),DateRange,0)-1,MATCH(L$6,DataStreams,0)-1):OFFSET(HOMECELL,MATCH(MIN(INDEX(Last_Data_Point,MATCH($A69,DataStreams,0)),INDEX(Last_Data_Point,MATCH(L$6,DataStreams,0)),$B$4),DateRange,0)-1,MATCH(L$6,DataStreams,0)-1) -
(INDEX(Returns!$102:$102,MATCH(L$6,DataStreams,0))*
OFFSET(HOMECELL,MATCH(MAX(INDEX(First_Data_Point,MATCH($A69,DataStreams,0)),INDEX(First_Data_Point,MATCH(L$6,DataStreams,0)),$B$3),DateRange,0)-1,MATCH(INDEX(Returns!$100:$100,MATCH(L$6,DataStreams,0)),DataStreams,0)-1):OFFSET(HOMECELL,MATCH(MIN(INDEX(Last_Data_Point,MATCH($A69,DataStreams,0)),INDEX(Last_Data_Point,MATCH(L$6,DataStreams,0)),$B$4),DateRange,0)-1,MATCH(INDEX(Returns!$100:$100,MATCH(L$6,DataStreams,0)),DataStreams,0)-1))),"")</f>
        <v>-4.8089904383248654E-4</v>
      </c>
      <c r="M69" s="233" cm="1">
        <f t="array" aca="1" ref="M69" ca="1">_xlfn.IFNA(_xlfn.COVARIANCE.S(
OFFSET(HOMECELL,MATCH(MAX(INDEX(First_Data_Point,MATCH($A69,DataStreams,0)),INDEX(First_Data_Point,MATCH(M$6,DataStreams,0)),$B$3),DateRange,0)-1,MATCH($A69,DataStreams,0)-1):OFFSET(HOMECELL,MATCH(MIN(INDEX(Last_Data_Point,MATCH($A69,DataStreams,0)),INDEX(Last_Data_Point,MATCH(M$6,DataStreams,0)),$B$4),DateRange,0)-1,MATCH($A69,DataStreams,0)-1) -
(INDEX(Returns!$102:$102,MATCH($A69,DataStreams,0))*
OFFSET(HOMECELL,MATCH(MAX(INDEX(First_Data_Point,MATCH($A69,DataStreams,0)),INDEX(First_Data_Point,MATCH(M$6,DataStreams,0)),$B$3),DateRange,0)-1,MATCH(INDEX(Returns!$100:$100,MATCH($A69,DataStreams,0)),DataStreams,0)-1):OFFSET(HOMECELL,MATCH(MIN(INDEX(Last_Data_Point,MATCH($A69,DataStreams,0)),INDEX(Last_Data_Point,MATCH(M$6,DataStreams,0)),$B$4),DateRange,0)-1,MATCH(INDEX(Returns!$100:$100,MATCH($A69,DataStreams,0)),DataStreams,0)-1)),
OFFSET(HOMECELL,MATCH(MAX(INDEX(First_Data_Point,MATCH($A69,DataStreams,0)),INDEX(First_Data_Point,MATCH(M$6,DataStreams,0)),$B$3),DateRange,0)-1,MATCH(M$6,DataStreams,0)-1):OFFSET(HOMECELL,MATCH(MIN(INDEX(Last_Data_Point,MATCH($A69,DataStreams,0)),INDEX(Last_Data_Point,MATCH(M$6,DataStreams,0)),$B$4),DateRange,0)-1,MATCH(M$6,DataStreams,0)-1) -
(INDEX(Returns!$102:$102,MATCH(M$6,DataStreams,0))*
OFFSET(HOMECELL,MATCH(MAX(INDEX(First_Data_Point,MATCH($A69,DataStreams,0)),INDEX(First_Data_Point,MATCH(M$6,DataStreams,0)),$B$3),DateRange,0)-1,MATCH(INDEX(Returns!$100:$100,MATCH(M$6,DataStreams,0)),DataStreams,0)-1):OFFSET(HOMECELL,MATCH(MIN(INDEX(Last_Data_Point,MATCH($A69,DataStreams,0)),INDEX(Last_Data_Point,MATCH(M$6,DataStreams,0)),$B$4),DateRange,0)-1,MATCH(INDEX(Returns!$100:$100,MATCH(M$6,DataStreams,0)),DataStreams,0)-1))),"")</f>
        <v>-9.2215130668095164E-4</v>
      </c>
      <c r="N69" s="233" cm="1">
        <f t="array" aca="1" ref="N69" ca="1">_xlfn.IFNA(_xlfn.COVARIANCE.S(
OFFSET(HOMECELL,MATCH(MAX(INDEX(First_Data_Point,MATCH($A69,DataStreams,0)),INDEX(First_Data_Point,MATCH(N$6,DataStreams,0)),$B$3),DateRange,0)-1,MATCH($A69,DataStreams,0)-1):OFFSET(HOMECELL,MATCH(MIN(INDEX(Last_Data_Point,MATCH($A69,DataStreams,0)),INDEX(Last_Data_Point,MATCH(N$6,DataStreams,0)),$B$4),DateRange,0)-1,MATCH($A69,DataStreams,0)-1) -
(INDEX(Returns!$102:$102,MATCH($A69,DataStreams,0))*
OFFSET(HOMECELL,MATCH(MAX(INDEX(First_Data_Point,MATCH($A69,DataStreams,0)),INDEX(First_Data_Point,MATCH(N$6,DataStreams,0)),$B$3),DateRange,0)-1,MATCH(INDEX(Returns!$100:$100,MATCH($A69,DataStreams,0)),DataStreams,0)-1):OFFSET(HOMECELL,MATCH(MIN(INDEX(Last_Data_Point,MATCH($A69,DataStreams,0)),INDEX(Last_Data_Point,MATCH(N$6,DataStreams,0)),$B$4),DateRange,0)-1,MATCH(INDEX(Returns!$100:$100,MATCH($A69,DataStreams,0)),DataStreams,0)-1)),
OFFSET(HOMECELL,MATCH(MAX(INDEX(First_Data_Point,MATCH($A69,DataStreams,0)),INDEX(First_Data_Point,MATCH(N$6,DataStreams,0)),$B$3),DateRange,0)-1,MATCH(N$6,DataStreams,0)-1):OFFSET(HOMECELL,MATCH(MIN(INDEX(Last_Data_Point,MATCH($A69,DataStreams,0)),INDEX(Last_Data_Point,MATCH(N$6,DataStreams,0)),$B$4),DateRange,0)-1,MATCH(N$6,DataStreams,0)-1) -
(INDEX(Returns!$102:$102,MATCH(N$6,DataStreams,0))*
OFFSET(HOMECELL,MATCH(MAX(INDEX(First_Data_Point,MATCH($A69,DataStreams,0)),INDEX(First_Data_Point,MATCH(N$6,DataStreams,0)),$B$3),DateRange,0)-1,MATCH(INDEX(Returns!$100:$100,MATCH(N$6,DataStreams,0)),DataStreams,0)-1):OFFSET(HOMECELL,MATCH(MIN(INDEX(Last_Data_Point,MATCH($A69,DataStreams,0)),INDEX(Last_Data_Point,MATCH(N$6,DataStreams,0)),$B$4),DateRange,0)-1,MATCH(INDEX(Returns!$100:$100,MATCH(N$6,DataStreams,0)),DataStreams,0)-1))),"")</f>
        <v>2.680692513085314E-4</v>
      </c>
      <c r="O69" s="233" cm="1">
        <f t="array" aca="1" ref="O69" ca="1">_xlfn.IFNA(_xlfn.COVARIANCE.S(
OFFSET(HOMECELL,MATCH(MAX(INDEX(First_Data_Point,MATCH($A69,DataStreams,0)),INDEX(First_Data_Point,MATCH(O$6,DataStreams,0)),$B$3),DateRange,0)-1,MATCH($A69,DataStreams,0)-1):OFFSET(HOMECELL,MATCH(MIN(INDEX(Last_Data_Point,MATCH($A69,DataStreams,0)),INDEX(Last_Data_Point,MATCH(O$6,DataStreams,0)),$B$4),DateRange,0)-1,MATCH($A69,DataStreams,0)-1) -
(INDEX(Returns!$102:$102,MATCH($A69,DataStreams,0))*
OFFSET(HOMECELL,MATCH(MAX(INDEX(First_Data_Point,MATCH($A69,DataStreams,0)),INDEX(First_Data_Point,MATCH(O$6,DataStreams,0)),$B$3),DateRange,0)-1,MATCH(INDEX(Returns!$100:$100,MATCH($A69,DataStreams,0)),DataStreams,0)-1):OFFSET(HOMECELL,MATCH(MIN(INDEX(Last_Data_Point,MATCH($A69,DataStreams,0)),INDEX(Last_Data_Point,MATCH(O$6,DataStreams,0)),$B$4),DateRange,0)-1,MATCH(INDEX(Returns!$100:$100,MATCH($A69,DataStreams,0)),DataStreams,0)-1)),
OFFSET(HOMECELL,MATCH(MAX(INDEX(First_Data_Point,MATCH($A69,DataStreams,0)),INDEX(First_Data_Point,MATCH(O$6,DataStreams,0)),$B$3),DateRange,0)-1,MATCH(O$6,DataStreams,0)-1):OFFSET(HOMECELL,MATCH(MIN(INDEX(Last_Data_Point,MATCH($A69,DataStreams,0)),INDEX(Last_Data_Point,MATCH(O$6,DataStreams,0)),$B$4),DateRange,0)-1,MATCH(O$6,DataStreams,0)-1) -
(INDEX(Returns!$102:$102,MATCH(O$6,DataStreams,0))*
OFFSET(HOMECELL,MATCH(MAX(INDEX(First_Data_Point,MATCH($A69,DataStreams,0)),INDEX(First_Data_Point,MATCH(O$6,DataStreams,0)),$B$3),DateRange,0)-1,MATCH(INDEX(Returns!$100:$100,MATCH(O$6,DataStreams,0)),DataStreams,0)-1):OFFSET(HOMECELL,MATCH(MIN(INDEX(Last_Data_Point,MATCH($A69,DataStreams,0)),INDEX(Last_Data_Point,MATCH(O$6,DataStreams,0)),$B$4),DateRange,0)-1,MATCH(INDEX(Returns!$100:$100,MATCH(O$6,DataStreams,0)),DataStreams,0)-1))),"")</f>
        <v>1.0104359387807845E-3</v>
      </c>
      <c r="P69" s="233" cm="1">
        <f t="array" aca="1" ref="P69" ca="1">_xlfn.IFNA(_xlfn.COVARIANCE.S(
OFFSET(HOMECELL,MATCH(MAX(INDEX(First_Data_Point,MATCH($A69,DataStreams,0)),INDEX(First_Data_Point,MATCH(P$6,DataStreams,0)),$B$3),DateRange,0)-1,MATCH($A69,DataStreams,0)-1):OFFSET(HOMECELL,MATCH(MIN(INDEX(Last_Data_Point,MATCH($A69,DataStreams,0)),INDEX(Last_Data_Point,MATCH(P$6,DataStreams,0)),$B$4),DateRange,0)-1,MATCH($A69,DataStreams,0)-1) -
(INDEX(Returns!$102:$102,MATCH($A69,DataStreams,0))*
OFFSET(HOMECELL,MATCH(MAX(INDEX(First_Data_Point,MATCH($A69,DataStreams,0)),INDEX(First_Data_Point,MATCH(P$6,DataStreams,0)),$B$3),DateRange,0)-1,MATCH(INDEX(Returns!$100:$100,MATCH($A69,DataStreams,0)),DataStreams,0)-1):OFFSET(HOMECELL,MATCH(MIN(INDEX(Last_Data_Point,MATCH($A69,DataStreams,0)),INDEX(Last_Data_Point,MATCH(P$6,DataStreams,0)),$B$4),DateRange,0)-1,MATCH(INDEX(Returns!$100:$100,MATCH($A69,DataStreams,0)),DataStreams,0)-1)),
OFFSET(HOMECELL,MATCH(MAX(INDEX(First_Data_Point,MATCH($A69,DataStreams,0)),INDEX(First_Data_Point,MATCH(P$6,DataStreams,0)),$B$3),DateRange,0)-1,MATCH(P$6,DataStreams,0)-1):OFFSET(HOMECELL,MATCH(MIN(INDEX(Last_Data_Point,MATCH($A69,DataStreams,0)),INDEX(Last_Data_Point,MATCH(P$6,DataStreams,0)),$B$4),DateRange,0)-1,MATCH(P$6,DataStreams,0)-1) -
(INDEX(Returns!$102:$102,MATCH(P$6,DataStreams,0))*
OFFSET(HOMECELL,MATCH(MAX(INDEX(First_Data_Point,MATCH($A69,DataStreams,0)),INDEX(First_Data_Point,MATCH(P$6,DataStreams,0)),$B$3),DateRange,0)-1,MATCH(INDEX(Returns!$100:$100,MATCH(P$6,DataStreams,0)),DataStreams,0)-1):OFFSET(HOMECELL,MATCH(MIN(INDEX(Last_Data_Point,MATCH($A69,DataStreams,0)),INDEX(Last_Data_Point,MATCH(P$6,DataStreams,0)),$B$4),DateRange,0)-1,MATCH(INDEX(Returns!$100:$100,MATCH(P$6,DataStreams,0)),DataStreams,0)-1))),"")</f>
        <v>2.3892393717042264E-4</v>
      </c>
      <c r="Q69" s="233" cm="1">
        <f t="array" aca="1" ref="Q69" ca="1">_xlfn.IFNA(_xlfn.COVARIANCE.S(
OFFSET(HOMECELL,MATCH(MAX(INDEX(First_Data_Point,MATCH($A69,DataStreams,0)),INDEX(First_Data_Point,MATCH(Q$6,DataStreams,0)),$B$3),DateRange,0)-1,MATCH($A69,DataStreams,0)-1):OFFSET(HOMECELL,MATCH(MIN(INDEX(Last_Data_Point,MATCH($A69,DataStreams,0)),INDEX(Last_Data_Point,MATCH(Q$6,DataStreams,0)),$B$4),DateRange,0)-1,MATCH($A69,DataStreams,0)-1) -
(INDEX(Returns!$102:$102,MATCH($A69,DataStreams,0))*
OFFSET(HOMECELL,MATCH(MAX(INDEX(First_Data_Point,MATCH($A69,DataStreams,0)),INDEX(First_Data_Point,MATCH(Q$6,DataStreams,0)),$B$3),DateRange,0)-1,MATCH(INDEX(Returns!$100:$100,MATCH($A69,DataStreams,0)),DataStreams,0)-1):OFFSET(HOMECELL,MATCH(MIN(INDEX(Last_Data_Point,MATCH($A69,DataStreams,0)),INDEX(Last_Data_Point,MATCH(Q$6,DataStreams,0)),$B$4),DateRange,0)-1,MATCH(INDEX(Returns!$100:$100,MATCH($A69,DataStreams,0)),DataStreams,0)-1)),
OFFSET(HOMECELL,MATCH(MAX(INDEX(First_Data_Point,MATCH($A69,DataStreams,0)),INDEX(First_Data_Point,MATCH(Q$6,DataStreams,0)),$B$3),DateRange,0)-1,MATCH(Q$6,DataStreams,0)-1):OFFSET(HOMECELL,MATCH(MIN(INDEX(Last_Data_Point,MATCH($A69,DataStreams,0)),INDEX(Last_Data_Point,MATCH(Q$6,DataStreams,0)),$B$4),DateRange,0)-1,MATCH(Q$6,DataStreams,0)-1) -
(INDEX(Returns!$102:$102,MATCH(Q$6,DataStreams,0))*
OFFSET(HOMECELL,MATCH(MAX(INDEX(First_Data_Point,MATCH($A69,DataStreams,0)),INDEX(First_Data_Point,MATCH(Q$6,DataStreams,0)),$B$3),DateRange,0)-1,MATCH(INDEX(Returns!$100:$100,MATCH(Q$6,DataStreams,0)),DataStreams,0)-1):OFFSET(HOMECELL,MATCH(MIN(INDEX(Last_Data_Point,MATCH($A69,DataStreams,0)),INDEX(Last_Data_Point,MATCH(Q$6,DataStreams,0)),$B$4),DateRange,0)-1,MATCH(INDEX(Returns!$100:$100,MATCH(Q$6,DataStreams,0)),DataStreams,0)-1))),"")</f>
        <v>-3.8254118192890584E-5</v>
      </c>
      <c r="R69" s="233" cm="1">
        <f t="array" aca="1" ref="R69" ca="1">_xlfn.IFNA(_xlfn.COVARIANCE.S(
OFFSET(HOMECELL,MATCH(MAX(INDEX(First_Data_Point,MATCH($A69,DataStreams,0)),INDEX(First_Data_Point,MATCH(R$6,DataStreams,0)),$B$3),DateRange,0)-1,MATCH($A69,DataStreams,0)-1):OFFSET(HOMECELL,MATCH(MIN(INDEX(Last_Data_Point,MATCH($A69,DataStreams,0)),INDEX(Last_Data_Point,MATCH(R$6,DataStreams,0)),$B$4),DateRange,0)-1,MATCH($A69,DataStreams,0)-1) -
(INDEX(Returns!$102:$102,MATCH($A69,DataStreams,0))*
OFFSET(HOMECELL,MATCH(MAX(INDEX(First_Data_Point,MATCH($A69,DataStreams,0)),INDEX(First_Data_Point,MATCH(R$6,DataStreams,0)),$B$3),DateRange,0)-1,MATCH(INDEX(Returns!$100:$100,MATCH($A69,DataStreams,0)),DataStreams,0)-1):OFFSET(HOMECELL,MATCH(MIN(INDEX(Last_Data_Point,MATCH($A69,DataStreams,0)),INDEX(Last_Data_Point,MATCH(R$6,DataStreams,0)),$B$4),DateRange,0)-1,MATCH(INDEX(Returns!$100:$100,MATCH($A69,DataStreams,0)),DataStreams,0)-1)),
OFFSET(HOMECELL,MATCH(MAX(INDEX(First_Data_Point,MATCH($A69,DataStreams,0)),INDEX(First_Data_Point,MATCH(R$6,DataStreams,0)),$B$3),DateRange,0)-1,MATCH(R$6,DataStreams,0)-1):OFFSET(HOMECELL,MATCH(MIN(INDEX(Last_Data_Point,MATCH($A69,DataStreams,0)),INDEX(Last_Data_Point,MATCH(R$6,DataStreams,0)),$B$4),DateRange,0)-1,MATCH(R$6,DataStreams,0)-1) -
(INDEX(Returns!$102:$102,MATCH(R$6,DataStreams,0))*
OFFSET(HOMECELL,MATCH(MAX(INDEX(First_Data_Point,MATCH($A69,DataStreams,0)),INDEX(First_Data_Point,MATCH(R$6,DataStreams,0)),$B$3),DateRange,0)-1,MATCH(INDEX(Returns!$100:$100,MATCH(R$6,DataStreams,0)),DataStreams,0)-1):OFFSET(HOMECELL,MATCH(MIN(INDEX(Last_Data_Point,MATCH($A69,DataStreams,0)),INDEX(Last_Data_Point,MATCH(R$6,DataStreams,0)),$B$4),DateRange,0)-1,MATCH(INDEX(Returns!$100:$100,MATCH(R$6,DataStreams,0)),DataStreams,0)-1))),"")</f>
        <v>-1.0993650930671003E-4</v>
      </c>
      <c r="S69" s="233" cm="1">
        <f t="array" aca="1" ref="S69" ca="1">_xlfn.IFNA(_xlfn.COVARIANCE.S(
OFFSET(HOMECELL,MATCH(MAX(INDEX(First_Data_Point,MATCH($A69,DataStreams,0)),INDEX(First_Data_Point,MATCH(S$6,DataStreams,0)),$B$3),DateRange,0)-1,MATCH($A69,DataStreams,0)-1):OFFSET(HOMECELL,MATCH(MIN(INDEX(Last_Data_Point,MATCH($A69,DataStreams,0)),INDEX(Last_Data_Point,MATCH(S$6,DataStreams,0)),$B$4),DateRange,0)-1,MATCH($A69,DataStreams,0)-1) -
(INDEX(Returns!$102:$102,MATCH($A69,DataStreams,0))*
OFFSET(HOMECELL,MATCH(MAX(INDEX(First_Data_Point,MATCH($A69,DataStreams,0)),INDEX(First_Data_Point,MATCH(S$6,DataStreams,0)),$B$3),DateRange,0)-1,MATCH(INDEX(Returns!$100:$100,MATCH($A69,DataStreams,0)),DataStreams,0)-1):OFFSET(HOMECELL,MATCH(MIN(INDEX(Last_Data_Point,MATCH($A69,DataStreams,0)),INDEX(Last_Data_Point,MATCH(S$6,DataStreams,0)),$B$4),DateRange,0)-1,MATCH(INDEX(Returns!$100:$100,MATCH($A69,DataStreams,0)),DataStreams,0)-1)),
OFFSET(HOMECELL,MATCH(MAX(INDEX(First_Data_Point,MATCH($A69,DataStreams,0)),INDEX(First_Data_Point,MATCH(S$6,DataStreams,0)),$B$3),DateRange,0)-1,MATCH(S$6,DataStreams,0)-1):OFFSET(HOMECELL,MATCH(MIN(INDEX(Last_Data_Point,MATCH($A69,DataStreams,0)),INDEX(Last_Data_Point,MATCH(S$6,DataStreams,0)),$B$4),DateRange,0)-1,MATCH(S$6,DataStreams,0)-1) -
(INDEX(Returns!$102:$102,MATCH(S$6,DataStreams,0))*
OFFSET(HOMECELL,MATCH(MAX(INDEX(First_Data_Point,MATCH($A69,DataStreams,0)),INDEX(First_Data_Point,MATCH(S$6,DataStreams,0)),$B$3),DateRange,0)-1,MATCH(INDEX(Returns!$100:$100,MATCH(S$6,DataStreams,0)),DataStreams,0)-1):OFFSET(HOMECELL,MATCH(MIN(INDEX(Last_Data_Point,MATCH($A69,DataStreams,0)),INDEX(Last_Data_Point,MATCH(S$6,DataStreams,0)),$B$4),DateRange,0)-1,MATCH(INDEX(Returns!$100:$100,MATCH(S$6,DataStreams,0)),DataStreams,0)-1))),"")</f>
        <v>7.1125165680264351E-4</v>
      </c>
      <c r="T69" s="233" cm="1">
        <f t="array" aca="1" ref="T69" ca="1">_xlfn.IFNA(_xlfn.COVARIANCE.S(
OFFSET(HOMECELL,MATCH(MAX(INDEX(First_Data_Point,MATCH($A69,DataStreams,0)),INDEX(First_Data_Point,MATCH(T$6,DataStreams,0)),$B$3),DateRange,0)-1,MATCH($A69,DataStreams,0)-1):OFFSET(HOMECELL,MATCH(MIN(INDEX(Last_Data_Point,MATCH($A69,DataStreams,0)),INDEX(Last_Data_Point,MATCH(T$6,DataStreams,0)),$B$4),DateRange,0)-1,MATCH($A69,DataStreams,0)-1) -
(INDEX(Returns!$102:$102,MATCH($A69,DataStreams,0))*
OFFSET(HOMECELL,MATCH(MAX(INDEX(First_Data_Point,MATCH($A69,DataStreams,0)),INDEX(First_Data_Point,MATCH(T$6,DataStreams,0)),$B$3),DateRange,0)-1,MATCH(INDEX(Returns!$100:$100,MATCH($A69,DataStreams,0)),DataStreams,0)-1):OFFSET(HOMECELL,MATCH(MIN(INDEX(Last_Data_Point,MATCH($A69,DataStreams,0)),INDEX(Last_Data_Point,MATCH(T$6,DataStreams,0)),$B$4),DateRange,0)-1,MATCH(INDEX(Returns!$100:$100,MATCH($A69,DataStreams,0)),DataStreams,0)-1)),
OFFSET(HOMECELL,MATCH(MAX(INDEX(First_Data_Point,MATCH($A69,DataStreams,0)),INDEX(First_Data_Point,MATCH(T$6,DataStreams,0)),$B$3),DateRange,0)-1,MATCH(T$6,DataStreams,0)-1):OFFSET(HOMECELL,MATCH(MIN(INDEX(Last_Data_Point,MATCH($A69,DataStreams,0)),INDEX(Last_Data_Point,MATCH(T$6,DataStreams,0)),$B$4),DateRange,0)-1,MATCH(T$6,DataStreams,0)-1) -
(INDEX(Returns!$102:$102,MATCH(T$6,DataStreams,0))*
OFFSET(HOMECELL,MATCH(MAX(INDEX(First_Data_Point,MATCH($A69,DataStreams,0)),INDEX(First_Data_Point,MATCH(T$6,DataStreams,0)),$B$3),DateRange,0)-1,MATCH(INDEX(Returns!$100:$100,MATCH(T$6,DataStreams,0)),DataStreams,0)-1):OFFSET(HOMECELL,MATCH(MIN(INDEX(Last_Data_Point,MATCH($A69,DataStreams,0)),INDEX(Last_Data_Point,MATCH(T$6,DataStreams,0)),$B$4),DateRange,0)-1,MATCH(INDEX(Returns!$100:$100,MATCH(T$6,DataStreams,0)),DataStreams,0)-1))),"")</f>
        <v>5.1689573889243906E-4</v>
      </c>
      <c r="U69" s="233" cm="1">
        <f t="array" aca="1" ref="U69" ca="1">_xlfn.IFNA(_xlfn.COVARIANCE.S(
OFFSET(HOMECELL,MATCH(MAX(INDEX(First_Data_Point,MATCH($A69,DataStreams,0)),INDEX(First_Data_Point,MATCH(U$6,DataStreams,0)),$B$3),DateRange,0)-1,MATCH($A69,DataStreams,0)-1):OFFSET(HOMECELL,MATCH(MIN(INDEX(Last_Data_Point,MATCH($A69,DataStreams,0)),INDEX(Last_Data_Point,MATCH(U$6,DataStreams,0)),$B$4),DateRange,0)-1,MATCH($A69,DataStreams,0)-1) -
(INDEX(Returns!$102:$102,MATCH($A69,DataStreams,0))*
OFFSET(HOMECELL,MATCH(MAX(INDEX(First_Data_Point,MATCH($A69,DataStreams,0)),INDEX(First_Data_Point,MATCH(U$6,DataStreams,0)),$B$3),DateRange,0)-1,MATCH(INDEX(Returns!$100:$100,MATCH($A69,DataStreams,0)),DataStreams,0)-1):OFFSET(HOMECELL,MATCH(MIN(INDEX(Last_Data_Point,MATCH($A69,DataStreams,0)),INDEX(Last_Data_Point,MATCH(U$6,DataStreams,0)),$B$4),DateRange,0)-1,MATCH(INDEX(Returns!$100:$100,MATCH($A69,DataStreams,0)),DataStreams,0)-1)),
OFFSET(HOMECELL,MATCH(MAX(INDEX(First_Data_Point,MATCH($A69,DataStreams,0)),INDEX(First_Data_Point,MATCH(U$6,DataStreams,0)),$B$3),DateRange,0)-1,MATCH(U$6,DataStreams,0)-1):OFFSET(HOMECELL,MATCH(MIN(INDEX(Last_Data_Point,MATCH($A69,DataStreams,0)),INDEX(Last_Data_Point,MATCH(U$6,DataStreams,0)),$B$4),DateRange,0)-1,MATCH(U$6,DataStreams,0)-1) -
(INDEX(Returns!$102:$102,MATCH(U$6,DataStreams,0))*
OFFSET(HOMECELL,MATCH(MAX(INDEX(First_Data_Point,MATCH($A69,DataStreams,0)),INDEX(First_Data_Point,MATCH(U$6,DataStreams,0)),$B$3),DateRange,0)-1,MATCH(INDEX(Returns!$100:$100,MATCH(U$6,DataStreams,0)),DataStreams,0)-1):OFFSET(HOMECELL,MATCH(MIN(INDEX(Last_Data_Point,MATCH($A69,DataStreams,0)),INDEX(Last_Data_Point,MATCH(U$6,DataStreams,0)),$B$4),DateRange,0)-1,MATCH(INDEX(Returns!$100:$100,MATCH(U$6,DataStreams,0)),DataStreams,0)-1))),"")</f>
        <v>-9.27209554601265E-4</v>
      </c>
      <c r="V69" s="233" cm="1">
        <f t="array" aca="1" ref="V69" ca="1">_xlfn.IFNA(_xlfn.COVARIANCE.S(
OFFSET(HOMECELL,MATCH(MAX(INDEX(First_Data_Point,MATCH($A69,DataStreams,0)),INDEX(First_Data_Point,MATCH(V$6,DataStreams,0)),$B$3),DateRange,0)-1,MATCH($A69,DataStreams,0)-1):OFFSET(HOMECELL,MATCH(MIN(INDEX(Last_Data_Point,MATCH($A69,DataStreams,0)),INDEX(Last_Data_Point,MATCH(V$6,DataStreams,0)),$B$4),DateRange,0)-1,MATCH($A69,DataStreams,0)-1) -
(INDEX(Returns!$102:$102,MATCH($A69,DataStreams,0))*
OFFSET(HOMECELL,MATCH(MAX(INDEX(First_Data_Point,MATCH($A69,DataStreams,0)),INDEX(First_Data_Point,MATCH(V$6,DataStreams,0)),$B$3),DateRange,0)-1,MATCH(INDEX(Returns!$100:$100,MATCH($A69,DataStreams,0)),DataStreams,0)-1):OFFSET(HOMECELL,MATCH(MIN(INDEX(Last_Data_Point,MATCH($A69,DataStreams,0)),INDEX(Last_Data_Point,MATCH(V$6,DataStreams,0)),$B$4),DateRange,0)-1,MATCH(INDEX(Returns!$100:$100,MATCH($A69,DataStreams,0)),DataStreams,0)-1)),
OFFSET(HOMECELL,MATCH(MAX(INDEX(First_Data_Point,MATCH($A69,DataStreams,0)),INDEX(First_Data_Point,MATCH(V$6,DataStreams,0)),$B$3),DateRange,0)-1,MATCH(V$6,DataStreams,0)-1):OFFSET(HOMECELL,MATCH(MIN(INDEX(Last_Data_Point,MATCH($A69,DataStreams,0)),INDEX(Last_Data_Point,MATCH(V$6,DataStreams,0)),$B$4),DateRange,0)-1,MATCH(V$6,DataStreams,0)-1) -
(INDEX(Returns!$102:$102,MATCH(V$6,DataStreams,0))*
OFFSET(HOMECELL,MATCH(MAX(INDEX(First_Data_Point,MATCH($A69,DataStreams,0)),INDEX(First_Data_Point,MATCH(V$6,DataStreams,0)),$B$3),DateRange,0)-1,MATCH(INDEX(Returns!$100:$100,MATCH(V$6,DataStreams,0)),DataStreams,0)-1):OFFSET(HOMECELL,MATCH(MIN(INDEX(Last_Data_Point,MATCH($A69,DataStreams,0)),INDEX(Last_Data_Point,MATCH(V$6,DataStreams,0)),$B$4),DateRange,0)-1,MATCH(INDEX(Returns!$100:$100,MATCH(V$6,DataStreams,0)),DataStreams,0)-1))),"")</f>
        <v>1.4461306416192431E-4</v>
      </c>
      <c r="W69" s="233" cm="1">
        <f t="array" aca="1" ref="W69" ca="1">_xlfn.IFNA(_xlfn.COVARIANCE.S(
OFFSET(HOMECELL,MATCH(MAX(INDEX(First_Data_Point,MATCH($A69,DataStreams,0)),INDEX(First_Data_Point,MATCH(W$6,DataStreams,0)),$B$3),DateRange,0)-1,MATCH($A69,DataStreams,0)-1):OFFSET(HOMECELL,MATCH(MIN(INDEX(Last_Data_Point,MATCH($A69,DataStreams,0)),INDEX(Last_Data_Point,MATCH(W$6,DataStreams,0)),$B$4),DateRange,0)-1,MATCH($A69,DataStreams,0)-1) -
(INDEX(Returns!$102:$102,MATCH($A69,DataStreams,0))*
OFFSET(HOMECELL,MATCH(MAX(INDEX(First_Data_Point,MATCH($A69,DataStreams,0)),INDEX(First_Data_Point,MATCH(W$6,DataStreams,0)),$B$3),DateRange,0)-1,MATCH(INDEX(Returns!$100:$100,MATCH($A69,DataStreams,0)),DataStreams,0)-1):OFFSET(HOMECELL,MATCH(MIN(INDEX(Last_Data_Point,MATCH($A69,DataStreams,0)),INDEX(Last_Data_Point,MATCH(W$6,DataStreams,0)),$B$4),DateRange,0)-1,MATCH(INDEX(Returns!$100:$100,MATCH($A69,DataStreams,0)),DataStreams,0)-1)),
OFFSET(HOMECELL,MATCH(MAX(INDEX(First_Data_Point,MATCH($A69,DataStreams,0)),INDEX(First_Data_Point,MATCH(W$6,DataStreams,0)),$B$3),DateRange,0)-1,MATCH(W$6,DataStreams,0)-1):OFFSET(HOMECELL,MATCH(MIN(INDEX(Last_Data_Point,MATCH($A69,DataStreams,0)),INDEX(Last_Data_Point,MATCH(W$6,DataStreams,0)),$B$4),DateRange,0)-1,MATCH(W$6,DataStreams,0)-1) -
(INDEX(Returns!$102:$102,MATCH(W$6,DataStreams,0))*
OFFSET(HOMECELL,MATCH(MAX(INDEX(First_Data_Point,MATCH($A69,DataStreams,0)),INDEX(First_Data_Point,MATCH(W$6,DataStreams,0)),$B$3),DateRange,0)-1,MATCH(INDEX(Returns!$100:$100,MATCH(W$6,DataStreams,0)),DataStreams,0)-1):OFFSET(HOMECELL,MATCH(MIN(INDEX(Last_Data_Point,MATCH($A69,DataStreams,0)),INDEX(Last_Data_Point,MATCH(W$6,DataStreams,0)),$B$4),DateRange,0)-1,MATCH(INDEX(Returns!$100:$100,MATCH(W$6,DataStreams,0)),DataStreams,0)-1))),"")</f>
        <v>8.1111162274794381E-4</v>
      </c>
      <c r="X69" s="233" cm="1">
        <f t="array" aca="1" ref="X69" ca="1">_xlfn.IFNA(_xlfn.COVARIANCE.S(
OFFSET(HOMECELL,MATCH(MAX(INDEX(First_Data_Point,MATCH($A69,DataStreams,0)),INDEX(First_Data_Point,MATCH(X$6,DataStreams,0)),$B$3),DateRange,0)-1,MATCH($A69,DataStreams,0)-1):OFFSET(HOMECELL,MATCH(MIN(INDEX(Last_Data_Point,MATCH($A69,DataStreams,0)),INDEX(Last_Data_Point,MATCH(X$6,DataStreams,0)),$B$4),DateRange,0)-1,MATCH($A69,DataStreams,0)-1) -
(INDEX(Returns!$102:$102,MATCH($A69,DataStreams,0))*
OFFSET(HOMECELL,MATCH(MAX(INDEX(First_Data_Point,MATCH($A69,DataStreams,0)),INDEX(First_Data_Point,MATCH(X$6,DataStreams,0)),$B$3),DateRange,0)-1,MATCH(INDEX(Returns!$100:$100,MATCH($A69,DataStreams,0)),DataStreams,0)-1):OFFSET(HOMECELL,MATCH(MIN(INDEX(Last_Data_Point,MATCH($A69,DataStreams,0)),INDEX(Last_Data_Point,MATCH(X$6,DataStreams,0)),$B$4),DateRange,0)-1,MATCH(INDEX(Returns!$100:$100,MATCH($A69,DataStreams,0)),DataStreams,0)-1)),
OFFSET(HOMECELL,MATCH(MAX(INDEX(First_Data_Point,MATCH($A69,DataStreams,0)),INDEX(First_Data_Point,MATCH(X$6,DataStreams,0)),$B$3),DateRange,0)-1,MATCH(X$6,DataStreams,0)-1):OFFSET(HOMECELL,MATCH(MIN(INDEX(Last_Data_Point,MATCH($A69,DataStreams,0)),INDEX(Last_Data_Point,MATCH(X$6,DataStreams,0)),$B$4),DateRange,0)-1,MATCH(X$6,DataStreams,0)-1) -
(INDEX(Returns!$102:$102,MATCH(X$6,DataStreams,0))*
OFFSET(HOMECELL,MATCH(MAX(INDEX(First_Data_Point,MATCH($A69,DataStreams,0)),INDEX(First_Data_Point,MATCH(X$6,DataStreams,0)),$B$3),DateRange,0)-1,MATCH(INDEX(Returns!$100:$100,MATCH(X$6,DataStreams,0)),DataStreams,0)-1):OFFSET(HOMECELL,MATCH(MIN(INDEX(Last_Data_Point,MATCH($A69,DataStreams,0)),INDEX(Last_Data_Point,MATCH(X$6,DataStreams,0)),$B$4),DateRange,0)-1,MATCH(INDEX(Returns!$100:$100,MATCH(X$6,DataStreams,0)),DataStreams,0)-1))),"")</f>
        <v>1.569321118093072E-3</v>
      </c>
      <c r="Y69" s="233" cm="1">
        <f t="array" aca="1" ref="Y69" ca="1">_xlfn.IFNA(_xlfn.COVARIANCE.S(
OFFSET(HOMECELL,MATCH(MAX(INDEX(First_Data_Point,MATCH($A69,DataStreams,0)),INDEX(First_Data_Point,MATCH(Y$6,DataStreams,0)),$B$3),DateRange,0)-1,MATCH($A69,DataStreams,0)-1):OFFSET(HOMECELL,MATCH(MIN(INDEX(Last_Data_Point,MATCH($A69,DataStreams,0)),INDEX(Last_Data_Point,MATCH(Y$6,DataStreams,0)),$B$4),DateRange,0)-1,MATCH($A69,DataStreams,0)-1) -
(INDEX(Returns!$102:$102,MATCH($A69,DataStreams,0))*
OFFSET(HOMECELL,MATCH(MAX(INDEX(First_Data_Point,MATCH($A69,DataStreams,0)),INDEX(First_Data_Point,MATCH(Y$6,DataStreams,0)),$B$3),DateRange,0)-1,MATCH(INDEX(Returns!$100:$100,MATCH($A69,DataStreams,0)),DataStreams,0)-1):OFFSET(HOMECELL,MATCH(MIN(INDEX(Last_Data_Point,MATCH($A69,DataStreams,0)),INDEX(Last_Data_Point,MATCH(Y$6,DataStreams,0)),$B$4),DateRange,0)-1,MATCH(INDEX(Returns!$100:$100,MATCH($A69,DataStreams,0)),DataStreams,0)-1)),
OFFSET(HOMECELL,MATCH(MAX(INDEX(First_Data_Point,MATCH($A69,DataStreams,0)),INDEX(First_Data_Point,MATCH(Y$6,DataStreams,0)),$B$3),DateRange,0)-1,MATCH(Y$6,DataStreams,0)-1):OFFSET(HOMECELL,MATCH(MIN(INDEX(Last_Data_Point,MATCH($A69,DataStreams,0)),INDEX(Last_Data_Point,MATCH(Y$6,DataStreams,0)),$B$4),DateRange,0)-1,MATCH(Y$6,DataStreams,0)-1) -
(INDEX(Returns!$102:$102,MATCH(Y$6,DataStreams,0))*
OFFSET(HOMECELL,MATCH(MAX(INDEX(First_Data_Point,MATCH($A69,DataStreams,0)),INDEX(First_Data_Point,MATCH(Y$6,DataStreams,0)),$B$3),DateRange,0)-1,MATCH(INDEX(Returns!$100:$100,MATCH(Y$6,DataStreams,0)),DataStreams,0)-1):OFFSET(HOMECELL,MATCH(MIN(INDEX(Last_Data_Point,MATCH($A69,DataStreams,0)),INDEX(Last_Data_Point,MATCH(Y$6,DataStreams,0)),$B$4),DateRange,0)-1,MATCH(INDEX(Returns!$100:$100,MATCH(Y$6,DataStreams,0)),DataStreams,0)-1))),"")</f>
        <v>2.0129276331848191E-3</v>
      </c>
      <c r="Z69" s="233" cm="1">
        <f t="array" aca="1" ref="Z69" ca="1">_xlfn.IFNA(_xlfn.COVARIANCE.S(
OFFSET(HOMECELL,MATCH(MAX(INDEX(First_Data_Point,MATCH($A69,DataStreams,0)),INDEX(First_Data_Point,MATCH(Z$6,DataStreams,0)),$B$3),DateRange,0)-1,MATCH($A69,DataStreams,0)-1):OFFSET(HOMECELL,MATCH(MIN(INDEX(Last_Data_Point,MATCH($A69,DataStreams,0)),INDEX(Last_Data_Point,MATCH(Z$6,DataStreams,0)),$B$4),DateRange,0)-1,MATCH($A69,DataStreams,0)-1) -
(INDEX(Returns!$102:$102,MATCH($A69,DataStreams,0))*
OFFSET(HOMECELL,MATCH(MAX(INDEX(First_Data_Point,MATCH($A69,DataStreams,0)),INDEX(First_Data_Point,MATCH(Z$6,DataStreams,0)),$B$3),DateRange,0)-1,MATCH(INDEX(Returns!$100:$100,MATCH($A69,DataStreams,0)),DataStreams,0)-1):OFFSET(HOMECELL,MATCH(MIN(INDEX(Last_Data_Point,MATCH($A69,DataStreams,0)),INDEX(Last_Data_Point,MATCH(Z$6,DataStreams,0)),$B$4),DateRange,0)-1,MATCH(INDEX(Returns!$100:$100,MATCH($A69,DataStreams,0)),DataStreams,0)-1)),
OFFSET(HOMECELL,MATCH(MAX(INDEX(First_Data_Point,MATCH($A69,DataStreams,0)),INDEX(First_Data_Point,MATCH(Z$6,DataStreams,0)),$B$3),DateRange,0)-1,MATCH(Z$6,DataStreams,0)-1):OFFSET(HOMECELL,MATCH(MIN(INDEX(Last_Data_Point,MATCH($A69,DataStreams,0)),INDEX(Last_Data_Point,MATCH(Z$6,DataStreams,0)),$B$4),DateRange,0)-1,MATCH(Z$6,DataStreams,0)-1) -
(INDEX(Returns!$102:$102,MATCH(Z$6,DataStreams,0))*
OFFSET(HOMECELL,MATCH(MAX(INDEX(First_Data_Point,MATCH($A69,DataStreams,0)),INDEX(First_Data_Point,MATCH(Z$6,DataStreams,0)),$B$3),DateRange,0)-1,MATCH(INDEX(Returns!$100:$100,MATCH(Z$6,DataStreams,0)),DataStreams,0)-1):OFFSET(HOMECELL,MATCH(MIN(INDEX(Last_Data_Point,MATCH($A69,DataStreams,0)),INDEX(Last_Data_Point,MATCH(Z$6,DataStreams,0)),$B$4),DateRange,0)-1,MATCH(INDEX(Returns!$100:$100,MATCH(Z$6,DataStreams,0)),DataStreams,0)-1))),"")</f>
        <v>2.2402865838828549E-4</v>
      </c>
      <c r="AA69" s="233" cm="1">
        <f t="array" aca="1" ref="AA69" ca="1">_xlfn.IFNA(_xlfn.COVARIANCE.S(
OFFSET(HOMECELL,MATCH(MAX(INDEX(First_Data_Point,MATCH($A69,DataStreams,0)),INDEX(First_Data_Point,MATCH(AA$6,DataStreams,0)),$B$3),DateRange,0)-1,MATCH($A69,DataStreams,0)-1):OFFSET(HOMECELL,MATCH(MIN(INDEX(Last_Data_Point,MATCH($A69,DataStreams,0)),INDEX(Last_Data_Point,MATCH(AA$6,DataStreams,0)),$B$4),DateRange,0)-1,MATCH($A69,DataStreams,0)-1) -
(INDEX(Returns!$102:$102,MATCH($A69,DataStreams,0))*
OFFSET(HOMECELL,MATCH(MAX(INDEX(First_Data_Point,MATCH($A69,DataStreams,0)),INDEX(First_Data_Point,MATCH(AA$6,DataStreams,0)),$B$3),DateRange,0)-1,MATCH(INDEX(Returns!$100:$100,MATCH($A69,DataStreams,0)),DataStreams,0)-1):OFFSET(HOMECELL,MATCH(MIN(INDEX(Last_Data_Point,MATCH($A69,DataStreams,0)),INDEX(Last_Data_Point,MATCH(AA$6,DataStreams,0)),$B$4),DateRange,0)-1,MATCH(INDEX(Returns!$100:$100,MATCH($A69,DataStreams,0)),DataStreams,0)-1)),
OFFSET(HOMECELL,MATCH(MAX(INDEX(First_Data_Point,MATCH($A69,DataStreams,0)),INDEX(First_Data_Point,MATCH(AA$6,DataStreams,0)),$B$3),DateRange,0)-1,MATCH(AA$6,DataStreams,0)-1):OFFSET(HOMECELL,MATCH(MIN(INDEX(Last_Data_Point,MATCH($A69,DataStreams,0)),INDEX(Last_Data_Point,MATCH(AA$6,DataStreams,0)),$B$4),DateRange,0)-1,MATCH(AA$6,DataStreams,0)-1) -
(INDEX(Returns!$102:$102,MATCH(AA$6,DataStreams,0))*
OFFSET(HOMECELL,MATCH(MAX(INDEX(First_Data_Point,MATCH($A69,DataStreams,0)),INDEX(First_Data_Point,MATCH(AA$6,DataStreams,0)),$B$3),DateRange,0)-1,MATCH(INDEX(Returns!$100:$100,MATCH(AA$6,DataStreams,0)),DataStreams,0)-1):OFFSET(HOMECELL,MATCH(MIN(INDEX(Last_Data_Point,MATCH($A69,DataStreams,0)),INDEX(Last_Data_Point,MATCH(AA$6,DataStreams,0)),$B$4),DateRange,0)-1,MATCH(INDEX(Returns!$100:$100,MATCH(AA$6,DataStreams,0)),DataStreams,0)-1))),"")</f>
        <v>1.6302155067991037E-4</v>
      </c>
      <c r="AB69" s="233" cm="1">
        <f t="array" aca="1" ref="AB69" ca="1">_xlfn.IFNA(_xlfn.COVARIANCE.S(
OFFSET(HOMECELL,MATCH(MAX(INDEX(First_Data_Point,MATCH($A69,DataStreams,0)),INDEX(First_Data_Point,MATCH(AB$6,DataStreams,0)),$B$3),DateRange,0)-1,MATCH($A69,DataStreams,0)-1):OFFSET(HOMECELL,MATCH(MIN(INDEX(Last_Data_Point,MATCH($A69,DataStreams,0)),INDEX(Last_Data_Point,MATCH(AB$6,DataStreams,0)),$B$4),DateRange,0)-1,MATCH($A69,DataStreams,0)-1) -
(INDEX(Returns!$102:$102,MATCH($A69,DataStreams,0))*
OFFSET(HOMECELL,MATCH(MAX(INDEX(First_Data_Point,MATCH($A69,DataStreams,0)),INDEX(First_Data_Point,MATCH(AB$6,DataStreams,0)),$B$3),DateRange,0)-1,MATCH(INDEX(Returns!$100:$100,MATCH($A69,DataStreams,0)),DataStreams,0)-1):OFFSET(HOMECELL,MATCH(MIN(INDEX(Last_Data_Point,MATCH($A69,DataStreams,0)),INDEX(Last_Data_Point,MATCH(AB$6,DataStreams,0)),$B$4),DateRange,0)-1,MATCH(INDEX(Returns!$100:$100,MATCH($A69,DataStreams,0)),DataStreams,0)-1)),
OFFSET(HOMECELL,MATCH(MAX(INDEX(First_Data_Point,MATCH($A69,DataStreams,0)),INDEX(First_Data_Point,MATCH(AB$6,DataStreams,0)),$B$3),DateRange,0)-1,MATCH(AB$6,DataStreams,0)-1):OFFSET(HOMECELL,MATCH(MIN(INDEX(Last_Data_Point,MATCH($A69,DataStreams,0)),INDEX(Last_Data_Point,MATCH(AB$6,DataStreams,0)),$B$4),DateRange,0)-1,MATCH(AB$6,DataStreams,0)-1) -
(INDEX(Returns!$102:$102,MATCH(AB$6,DataStreams,0))*
OFFSET(HOMECELL,MATCH(MAX(INDEX(First_Data_Point,MATCH($A69,DataStreams,0)),INDEX(First_Data_Point,MATCH(AB$6,DataStreams,0)),$B$3),DateRange,0)-1,MATCH(INDEX(Returns!$100:$100,MATCH(AB$6,DataStreams,0)),DataStreams,0)-1):OFFSET(HOMECELL,MATCH(MIN(INDEX(Last_Data_Point,MATCH($A69,DataStreams,0)),INDEX(Last_Data_Point,MATCH(AB$6,DataStreams,0)),$B$4),DateRange,0)-1,MATCH(INDEX(Returns!$100:$100,MATCH(AB$6,DataStreams,0)),DataStreams,0)-1))),"")</f>
        <v>4.7087003905006403E-5</v>
      </c>
      <c r="AC69" s="233" cm="1">
        <f t="array" aca="1" ref="AC69" ca="1">_xlfn.IFNA(_xlfn.COVARIANCE.S(
OFFSET(HOMECELL,MATCH(MAX(INDEX(First_Data_Point,MATCH($A69,DataStreams,0)),INDEX(First_Data_Point,MATCH(AC$6,DataStreams,0)),$B$3),DateRange,0)-1,MATCH($A69,DataStreams,0)-1):OFFSET(HOMECELL,MATCH(MIN(INDEX(Last_Data_Point,MATCH($A69,DataStreams,0)),INDEX(Last_Data_Point,MATCH(AC$6,DataStreams,0)),$B$4),DateRange,0)-1,MATCH($A69,DataStreams,0)-1) -
(INDEX(Returns!$102:$102,MATCH($A69,DataStreams,0))*
OFFSET(HOMECELL,MATCH(MAX(INDEX(First_Data_Point,MATCH($A69,DataStreams,0)),INDEX(First_Data_Point,MATCH(AC$6,DataStreams,0)),$B$3),DateRange,0)-1,MATCH(INDEX(Returns!$100:$100,MATCH($A69,DataStreams,0)),DataStreams,0)-1):OFFSET(HOMECELL,MATCH(MIN(INDEX(Last_Data_Point,MATCH($A69,DataStreams,0)),INDEX(Last_Data_Point,MATCH(AC$6,DataStreams,0)),$B$4),DateRange,0)-1,MATCH(INDEX(Returns!$100:$100,MATCH($A69,DataStreams,0)),DataStreams,0)-1)),
OFFSET(HOMECELL,MATCH(MAX(INDEX(First_Data_Point,MATCH($A69,DataStreams,0)),INDEX(First_Data_Point,MATCH(AC$6,DataStreams,0)),$B$3),DateRange,0)-1,MATCH(AC$6,DataStreams,0)-1):OFFSET(HOMECELL,MATCH(MIN(INDEX(Last_Data_Point,MATCH($A69,DataStreams,0)),INDEX(Last_Data_Point,MATCH(AC$6,DataStreams,0)),$B$4),DateRange,0)-1,MATCH(AC$6,DataStreams,0)-1) -
(INDEX(Returns!$102:$102,MATCH(AC$6,DataStreams,0))*
OFFSET(HOMECELL,MATCH(MAX(INDEX(First_Data_Point,MATCH($A69,DataStreams,0)),INDEX(First_Data_Point,MATCH(AC$6,DataStreams,0)),$B$3),DateRange,0)-1,MATCH(INDEX(Returns!$100:$100,MATCH(AC$6,DataStreams,0)),DataStreams,0)-1):OFFSET(HOMECELL,MATCH(MIN(INDEX(Last_Data_Point,MATCH($A69,DataStreams,0)),INDEX(Last_Data_Point,MATCH(AC$6,DataStreams,0)),$B$4),DateRange,0)-1,MATCH(INDEX(Returns!$100:$100,MATCH(AC$6,DataStreams,0)),DataStreams,0)-1))),"")</f>
        <v>9.1565200379691209E-4</v>
      </c>
      <c r="AD69" s="233" cm="1">
        <f t="array" aca="1" ref="AD69" ca="1">_xlfn.IFNA(_xlfn.COVARIANCE.S(
OFFSET(HOMECELL,MATCH(MAX(INDEX(First_Data_Point,MATCH($A69,DataStreams,0)),INDEX(First_Data_Point,MATCH(AD$6,DataStreams,0)),$B$3),DateRange,0)-1,MATCH($A69,DataStreams,0)-1):OFFSET(HOMECELL,MATCH(MIN(INDEX(Last_Data_Point,MATCH($A69,DataStreams,0)),INDEX(Last_Data_Point,MATCH(AD$6,DataStreams,0)),$B$4),DateRange,0)-1,MATCH($A69,DataStreams,0)-1) -
(INDEX(Returns!$102:$102,MATCH($A69,DataStreams,0))*
OFFSET(HOMECELL,MATCH(MAX(INDEX(First_Data_Point,MATCH($A69,DataStreams,0)),INDEX(First_Data_Point,MATCH(AD$6,DataStreams,0)),$B$3),DateRange,0)-1,MATCH(INDEX(Returns!$100:$100,MATCH($A69,DataStreams,0)),DataStreams,0)-1):OFFSET(HOMECELL,MATCH(MIN(INDEX(Last_Data_Point,MATCH($A69,DataStreams,0)),INDEX(Last_Data_Point,MATCH(AD$6,DataStreams,0)),$B$4),DateRange,0)-1,MATCH(INDEX(Returns!$100:$100,MATCH($A69,DataStreams,0)),DataStreams,0)-1)),
OFFSET(HOMECELL,MATCH(MAX(INDEX(First_Data_Point,MATCH($A69,DataStreams,0)),INDEX(First_Data_Point,MATCH(AD$6,DataStreams,0)),$B$3),DateRange,0)-1,MATCH(AD$6,DataStreams,0)-1):OFFSET(HOMECELL,MATCH(MIN(INDEX(Last_Data_Point,MATCH($A69,DataStreams,0)),INDEX(Last_Data_Point,MATCH(AD$6,DataStreams,0)),$B$4),DateRange,0)-1,MATCH(AD$6,DataStreams,0)-1) -
(INDEX(Returns!$102:$102,MATCH(AD$6,DataStreams,0))*
OFFSET(HOMECELL,MATCH(MAX(INDEX(First_Data_Point,MATCH($A69,DataStreams,0)),INDEX(First_Data_Point,MATCH(AD$6,DataStreams,0)),$B$3),DateRange,0)-1,MATCH(INDEX(Returns!$100:$100,MATCH(AD$6,DataStreams,0)),DataStreams,0)-1):OFFSET(HOMECELL,MATCH(MIN(INDEX(Last_Data_Point,MATCH($A69,DataStreams,0)),INDEX(Last_Data_Point,MATCH(AD$6,DataStreams,0)),$B$4),DateRange,0)-1,MATCH(INDEX(Returns!$100:$100,MATCH(AD$6,DataStreams,0)),DataStreams,0)-1))),"")</f>
        <v>-1.3694685915797671E-4</v>
      </c>
      <c r="AE69" s="233" cm="1">
        <f t="array" aca="1" ref="AE69" ca="1">_xlfn.IFNA(_xlfn.COVARIANCE.S(
OFFSET(HOMECELL,MATCH(MAX(INDEX(First_Data_Point,MATCH($A69,DataStreams,0)),INDEX(First_Data_Point,MATCH(AE$6,DataStreams,0)),$B$3),DateRange,0)-1,MATCH($A69,DataStreams,0)-1):OFFSET(HOMECELL,MATCH(MIN(INDEX(Last_Data_Point,MATCH($A69,DataStreams,0)),INDEX(Last_Data_Point,MATCH(AE$6,DataStreams,0)),$B$4),DateRange,0)-1,MATCH($A69,DataStreams,0)-1) -
(INDEX(Returns!$102:$102,MATCH($A69,DataStreams,0))*
OFFSET(HOMECELL,MATCH(MAX(INDEX(First_Data_Point,MATCH($A69,DataStreams,0)),INDEX(First_Data_Point,MATCH(AE$6,DataStreams,0)),$B$3),DateRange,0)-1,MATCH(INDEX(Returns!$100:$100,MATCH($A69,DataStreams,0)),DataStreams,0)-1):OFFSET(HOMECELL,MATCH(MIN(INDEX(Last_Data_Point,MATCH($A69,DataStreams,0)),INDEX(Last_Data_Point,MATCH(AE$6,DataStreams,0)),$B$4),DateRange,0)-1,MATCH(INDEX(Returns!$100:$100,MATCH($A69,DataStreams,0)),DataStreams,0)-1)),
OFFSET(HOMECELL,MATCH(MAX(INDEX(First_Data_Point,MATCH($A69,DataStreams,0)),INDEX(First_Data_Point,MATCH(AE$6,DataStreams,0)),$B$3),DateRange,0)-1,MATCH(AE$6,DataStreams,0)-1):OFFSET(HOMECELL,MATCH(MIN(INDEX(Last_Data_Point,MATCH($A69,DataStreams,0)),INDEX(Last_Data_Point,MATCH(AE$6,DataStreams,0)),$B$4),DateRange,0)-1,MATCH(AE$6,DataStreams,0)-1) -
(INDEX(Returns!$102:$102,MATCH(AE$6,DataStreams,0))*
OFFSET(HOMECELL,MATCH(MAX(INDEX(First_Data_Point,MATCH($A69,DataStreams,0)),INDEX(First_Data_Point,MATCH(AE$6,DataStreams,0)),$B$3),DateRange,0)-1,MATCH(INDEX(Returns!$100:$100,MATCH(AE$6,DataStreams,0)),DataStreams,0)-1):OFFSET(HOMECELL,MATCH(MIN(INDEX(Last_Data_Point,MATCH($A69,DataStreams,0)),INDEX(Last_Data_Point,MATCH(AE$6,DataStreams,0)),$B$4),DateRange,0)-1,MATCH(INDEX(Returns!$100:$100,MATCH(AE$6,DataStreams,0)),DataStreams,0)-1))),"")</f>
        <v>-1.7131783815925436E-4</v>
      </c>
      <c r="AF69" s="233" cm="1">
        <f t="array" aca="1" ref="AF69" ca="1">_xlfn.IFNA(_xlfn.COVARIANCE.S(
OFFSET(HOMECELL,MATCH(MAX(INDEX(First_Data_Point,MATCH($A69,DataStreams,0)),INDEX(First_Data_Point,MATCH(AF$6,DataStreams,0)),$B$3),DateRange,0)-1,MATCH($A69,DataStreams,0)-1):OFFSET(HOMECELL,MATCH(MIN(INDEX(Last_Data_Point,MATCH($A69,DataStreams,0)),INDEX(Last_Data_Point,MATCH(AF$6,DataStreams,0)),$B$4),DateRange,0)-1,MATCH($A69,DataStreams,0)-1) -
(INDEX(Returns!$102:$102,MATCH($A69,DataStreams,0))*
OFFSET(HOMECELL,MATCH(MAX(INDEX(First_Data_Point,MATCH($A69,DataStreams,0)),INDEX(First_Data_Point,MATCH(AF$6,DataStreams,0)),$B$3),DateRange,0)-1,MATCH(INDEX(Returns!$100:$100,MATCH($A69,DataStreams,0)),DataStreams,0)-1):OFFSET(HOMECELL,MATCH(MIN(INDEX(Last_Data_Point,MATCH($A69,DataStreams,0)),INDEX(Last_Data_Point,MATCH(AF$6,DataStreams,0)),$B$4),DateRange,0)-1,MATCH(INDEX(Returns!$100:$100,MATCH($A69,DataStreams,0)),DataStreams,0)-1)),
OFFSET(HOMECELL,MATCH(MAX(INDEX(First_Data_Point,MATCH($A69,DataStreams,0)),INDEX(First_Data_Point,MATCH(AF$6,DataStreams,0)),$B$3),DateRange,0)-1,MATCH(AF$6,DataStreams,0)-1):OFFSET(HOMECELL,MATCH(MIN(INDEX(Last_Data_Point,MATCH($A69,DataStreams,0)),INDEX(Last_Data_Point,MATCH(AF$6,DataStreams,0)),$B$4),DateRange,0)-1,MATCH(AF$6,DataStreams,0)-1) -
(INDEX(Returns!$102:$102,MATCH(AF$6,DataStreams,0))*
OFFSET(HOMECELL,MATCH(MAX(INDEX(First_Data_Point,MATCH($A69,DataStreams,0)),INDEX(First_Data_Point,MATCH(AF$6,DataStreams,0)),$B$3),DateRange,0)-1,MATCH(INDEX(Returns!$100:$100,MATCH(AF$6,DataStreams,0)),DataStreams,0)-1):OFFSET(HOMECELL,MATCH(MIN(INDEX(Last_Data_Point,MATCH($A69,DataStreams,0)),INDEX(Last_Data_Point,MATCH(AF$6,DataStreams,0)),$B$4),DateRange,0)-1,MATCH(INDEX(Returns!$100:$100,MATCH(AF$6,DataStreams,0)),DataStreams,0)-1))),"")</f>
        <v>5.151654299026116E-4</v>
      </c>
      <c r="AG69" s="233" cm="1">
        <f t="array" aca="1" ref="AG69" ca="1">_xlfn.IFNA(_xlfn.COVARIANCE.S(
OFFSET(HOMECELL,MATCH(MAX(INDEX(First_Data_Point,MATCH($A69,DataStreams,0)),INDEX(First_Data_Point,MATCH(AG$6,DataStreams,0)),$B$3),DateRange,0)-1,MATCH($A69,DataStreams,0)-1):OFFSET(HOMECELL,MATCH(MIN(INDEX(Last_Data_Point,MATCH($A69,DataStreams,0)),INDEX(Last_Data_Point,MATCH(AG$6,DataStreams,0)),$B$4),DateRange,0)-1,MATCH($A69,DataStreams,0)-1) -
(INDEX(Returns!$102:$102,MATCH($A69,DataStreams,0))*
OFFSET(HOMECELL,MATCH(MAX(INDEX(First_Data_Point,MATCH($A69,DataStreams,0)),INDEX(First_Data_Point,MATCH(AG$6,DataStreams,0)),$B$3),DateRange,0)-1,MATCH(INDEX(Returns!$100:$100,MATCH($A69,DataStreams,0)),DataStreams,0)-1):OFFSET(HOMECELL,MATCH(MIN(INDEX(Last_Data_Point,MATCH($A69,DataStreams,0)),INDEX(Last_Data_Point,MATCH(AG$6,DataStreams,0)),$B$4),DateRange,0)-1,MATCH(INDEX(Returns!$100:$100,MATCH($A69,DataStreams,0)),DataStreams,0)-1)),
OFFSET(HOMECELL,MATCH(MAX(INDEX(First_Data_Point,MATCH($A69,DataStreams,0)),INDEX(First_Data_Point,MATCH(AG$6,DataStreams,0)),$B$3),DateRange,0)-1,MATCH(AG$6,DataStreams,0)-1):OFFSET(HOMECELL,MATCH(MIN(INDEX(Last_Data_Point,MATCH($A69,DataStreams,0)),INDEX(Last_Data_Point,MATCH(AG$6,DataStreams,0)),$B$4),DateRange,0)-1,MATCH(AG$6,DataStreams,0)-1) -
(INDEX(Returns!$102:$102,MATCH(AG$6,DataStreams,0))*
OFFSET(HOMECELL,MATCH(MAX(INDEX(First_Data_Point,MATCH($A69,DataStreams,0)),INDEX(First_Data_Point,MATCH(AG$6,DataStreams,0)),$B$3),DateRange,0)-1,MATCH(INDEX(Returns!$100:$100,MATCH(AG$6,DataStreams,0)),DataStreams,0)-1):OFFSET(HOMECELL,MATCH(MIN(INDEX(Last_Data_Point,MATCH($A69,DataStreams,0)),INDEX(Last_Data_Point,MATCH(AG$6,DataStreams,0)),$B$4),DateRange,0)-1,MATCH(INDEX(Returns!$100:$100,MATCH(AG$6,DataStreams,0)),DataStreams,0)-1))),"")</f>
        <v>1.4609874029357099E-4</v>
      </c>
      <c r="AH69" s="233" cm="1">
        <f t="array" aca="1" ref="AH69" ca="1">_xlfn.IFNA(_xlfn.COVARIANCE.S(
OFFSET(HOMECELL,MATCH(MAX(INDEX(First_Data_Point,MATCH($A69,DataStreams,0)),INDEX(First_Data_Point,MATCH(AH$6,DataStreams,0)),$B$3),DateRange,0)-1,MATCH($A69,DataStreams,0)-1):OFFSET(HOMECELL,MATCH(MIN(INDEX(Last_Data_Point,MATCH($A69,DataStreams,0)),INDEX(Last_Data_Point,MATCH(AH$6,DataStreams,0)),$B$4),DateRange,0)-1,MATCH($A69,DataStreams,0)-1) -
(INDEX(Returns!$102:$102,MATCH($A69,DataStreams,0))*
OFFSET(HOMECELL,MATCH(MAX(INDEX(First_Data_Point,MATCH($A69,DataStreams,0)),INDEX(First_Data_Point,MATCH(AH$6,DataStreams,0)),$B$3),DateRange,0)-1,MATCH(INDEX(Returns!$100:$100,MATCH($A69,DataStreams,0)),DataStreams,0)-1):OFFSET(HOMECELL,MATCH(MIN(INDEX(Last_Data_Point,MATCH($A69,DataStreams,0)),INDEX(Last_Data_Point,MATCH(AH$6,DataStreams,0)),$B$4),DateRange,0)-1,MATCH(INDEX(Returns!$100:$100,MATCH($A69,DataStreams,0)),DataStreams,0)-1)),
OFFSET(HOMECELL,MATCH(MAX(INDEX(First_Data_Point,MATCH($A69,DataStreams,0)),INDEX(First_Data_Point,MATCH(AH$6,DataStreams,0)),$B$3),DateRange,0)-1,MATCH(AH$6,DataStreams,0)-1):OFFSET(HOMECELL,MATCH(MIN(INDEX(Last_Data_Point,MATCH($A69,DataStreams,0)),INDEX(Last_Data_Point,MATCH(AH$6,DataStreams,0)),$B$4),DateRange,0)-1,MATCH(AH$6,DataStreams,0)-1) -
(INDEX(Returns!$102:$102,MATCH(AH$6,DataStreams,0))*
OFFSET(HOMECELL,MATCH(MAX(INDEX(First_Data_Point,MATCH($A69,DataStreams,0)),INDEX(First_Data_Point,MATCH(AH$6,DataStreams,0)),$B$3),DateRange,0)-1,MATCH(INDEX(Returns!$100:$100,MATCH(AH$6,DataStreams,0)),DataStreams,0)-1):OFFSET(HOMECELL,MATCH(MIN(INDEX(Last_Data_Point,MATCH($A69,DataStreams,0)),INDEX(Last_Data_Point,MATCH(AH$6,DataStreams,0)),$B$4),DateRange,0)-1,MATCH(INDEX(Returns!$100:$100,MATCH(AH$6,DataStreams,0)),DataStreams,0)-1))),"")</f>
        <v>2.9938811958992161E-4</v>
      </c>
      <c r="AI69" s="233" cm="1">
        <f t="array" aca="1" ref="AI69" ca="1">_xlfn.IFNA(_xlfn.COVARIANCE.S(
OFFSET(HOMECELL,MATCH(MAX(INDEX(First_Data_Point,MATCH($A69,DataStreams,0)),INDEX(First_Data_Point,MATCH(AI$6,DataStreams,0)),$B$3),DateRange,0)-1,MATCH($A69,DataStreams,0)-1):OFFSET(HOMECELL,MATCH(MIN(INDEX(Last_Data_Point,MATCH($A69,DataStreams,0)),INDEX(Last_Data_Point,MATCH(AI$6,DataStreams,0)),$B$4),DateRange,0)-1,MATCH($A69,DataStreams,0)-1) -
(INDEX(Returns!$102:$102,MATCH($A69,DataStreams,0))*
OFFSET(HOMECELL,MATCH(MAX(INDEX(First_Data_Point,MATCH($A69,DataStreams,0)),INDEX(First_Data_Point,MATCH(AI$6,DataStreams,0)),$B$3),DateRange,0)-1,MATCH(INDEX(Returns!$100:$100,MATCH($A69,DataStreams,0)),DataStreams,0)-1):OFFSET(HOMECELL,MATCH(MIN(INDEX(Last_Data_Point,MATCH($A69,DataStreams,0)),INDEX(Last_Data_Point,MATCH(AI$6,DataStreams,0)),$B$4),DateRange,0)-1,MATCH(INDEX(Returns!$100:$100,MATCH($A69,DataStreams,0)),DataStreams,0)-1)),
OFFSET(HOMECELL,MATCH(MAX(INDEX(First_Data_Point,MATCH($A69,DataStreams,0)),INDEX(First_Data_Point,MATCH(AI$6,DataStreams,0)),$B$3),DateRange,0)-1,MATCH(AI$6,DataStreams,0)-1):OFFSET(HOMECELL,MATCH(MIN(INDEX(Last_Data_Point,MATCH($A69,DataStreams,0)),INDEX(Last_Data_Point,MATCH(AI$6,DataStreams,0)),$B$4),DateRange,0)-1,MATCH(AI$6,DataStreams,0)-1) -
(INDEX(Returns!$102:$102,MATCH(AI$6,DataStreams,0))*
OFFSET(HOMECELL,MATCH(MAX(INDEX(First_Data_Point,MATCH($A69,DataStreams,0)),INDEX(First_Data_Point,MATCH(AI$6,DataStreams,0)),$B$3),DateRange,0)-1,MATCH(INDEX(Returns!$100:$100,MATCH(AI$6,DataStreams,0)),DataStreams,0)-1):OFFSET(HOMECELL,MATCH(MIN(INDEX(Last_Data_Point,MATCH($A69,DataStreams,0)),INDEX(Last_Data_Point,MATCH(AI$6,DataStreams,0)),$B$4),DateRange,0)-1,MATCH(INDEX(Returns!$100:$100,MATCH(AI$6,DataStreams,0)),DataStreams,0)-1))),"")</f>
        <v>3.4294819547900222E-4</v>
      </c>
      <c r="AJ69" s="233" cm="1">
        <f t="array" aca="1" ref="AJ69" ca="1">_xlfn.IFNA(_xlfn.COVARIANCE.S(
OFFSET(HOMECELL,MATCH(MAX(INDEX(First_Data_Point,MATCH($A69,DataStreams,0)),INDEX(First_Data_Point,MATCH(AJ$6,DataStreams,0)),$B$3),DateRange,0)-1,MATCH($A69,DataStreams,0)-1):OFFSET(HOMECELL,MATCH(MIN(INDEX(Last_Data_Point,MATCH($A69,DataStreams,0)),INDEX(Last_Data_Point,MATCH(AJ$6,DataStreams,0)),$B$4),DateRange,0)-1,MATCH($A69,DataStreams,0)-1) -
(INDEX(Returns!$102:$102,MATCH($A69,DataStreams,0))*
OFFSET(HOMECELL,MATCH(MAX(INDEX(First_Data_Point,MATCH($A69,DataStreams,0)),INDEX(First_Data_Point,MATCH(AJ$6,DataStreams,0)),$B$3),DateRange,0)-1,MATCH(INDEX(Returns!$100:$100,MATCH($A69,DataStreams,0)),DataStreams,0)-1):OFFSET(HOMECELL,MATCH(MIN(INDEX(Last_Data_Point,MATCH($A69,DataStreams,0)),INDEX(Last_Data_Point,MATCH(AJ$6,DataStreams,0)),$B$4),DateRange,0)-1,MATCH(INDEX(Returns!$100:$100,MATCH($A69,DataStreams,0)),DataStreams,0)-1)),
OFFSET(HOMECELL,MATCH(MAX(INDEX(First_Data_Point,MATCH($A69,DataStreams,0)),INDEX(First_Data_Point,MATCH(AJ$6,DataStreams,0)),$B$3),DateRange,0)-1,MATCH(AJ$6,DataStreams,0)-1):OFFSET(HOMECELL,MATCH(MIN(INDEX(Last_Data_Point,MATCH($A69,DataStreams,0)),INDEX(Last_Data_Point,MATCH(AJ$6,DataStreams,0)),$B$4),DateRange,0)-1,MATCH(AJ$6,DataStreams,0)-1) -
(INDEX(Returns!$102:$102,MATCH(AJ$6,DataStreams,0))*
OFFSET(HOMECELL,MATCH(MAX(INDEX(First_Data_Point,MATCH($A69,DataStreams,0)),INDEX(First_Data_Point,MATCH(AJ$6,DataStreams,0)),$B$3),DateRange,0)-1,MATCH(INDEX(Returns!$100:$100,MATCH(AJ$6,DataStreams,0)),DataStreams,0)-1):OFFSET(HOMECELL,MATCH(MIN(INDEX(Last_Data_Point,MATCH($A69,DataStreams,0)),INDEX(Last_Data_Point,MATCH(AJ$6,DataStreams,0)),$B$4),DateRange,0)-1,MATCH(INDEX(Returns!$100:$100,MATCH(AJ$6,DataStreams,0)),DataStreams,0)-1))),"")</f>
        <v>7.3473879159988761E-4</v>
      </c>
      <c r="AK69" s="233" cm="1">
        <f t="array" aca="1" ref="AK69" ca="1">_xlfn.IFNA(_xlfn.COVARIANCE.S(
OFFSET(HOMECELL,MATCH(MAX(INDEX(First_Data_Point,MATCH($A69,DataStreams,0)),INDEX(First_Data_Point,MATCH(AK$6,DataStreams,0)),$B$3),DateRange,0)-1,MATCH($A69,DataStreams,0)-1):OFFSET(HOMECELL,MATCH(MIN(INDEX(Last_Data_Point,MATCH($A69,DataStreams,0)),INDEX(Last_Data_Point,MATCH(AK$6,DataStreams,0)),$B$4),DateRange,0)-1,MATCH($A69,DataStreams,0)-1) -
(INDEX(Returns!$102:$102,MATCH($A69,DataStreams,0))*
OFFSET(HOMECELL,MATCH(MAX(INDEX(First_Data_Point,MATCH($A69,DataStreams,0)),INDEX(First_Data_Point,MATCH(AK$6,DataStreams,0)),$B$3),DateRange,0)-1,MATCH(INDEX(Returns!$100:$100,MATCH($A69,DataStreams,0)),DataStreams,0)-1):OFFSET(HOMECELL,MATCH(MIN(INDEX(Last_Data_Point,MATCH($A69,DataStreams,0)),INDEX(Last_Data_Point,MATCH(AK$6,DataStreams,0)),$B$4),DateRange,0)-1,MATCH(INDEX(Returns!$100:$100,MATCH($A69,DataStreams,0)),DataStreams,0)-1)),
OFFSET(HOMECELL,MATCH(MAX(INDEX(First_Data_Point,MATCH($A69,DataStreams,0)),INDEX(First_Data_Point,MATCH(AK$6,DataStreams,0)),$B$3),DateRange,0)-1,MATCH(AK$6,DataStreams,0)-1):OFFSET(HOMECELL,MATCH(MIN(INDEX(Last_Data_Point,MATCH($A69,DataStreams,0)),INDEX(Last_Data_Point,MATCH(AK$6,DataStreams,0)),$B$4),DateRange,0)-1,MATCH(AK$6,DataStreams,0)-1) -
(INDEX(Returns!$102:$102,MATCH(AK$6,DataStreams,0))*
OFFSET(HOMECELL,MATCH(MAX(INDEX(First_Data_Point,MATCH($A69,DataStreams,0)),INDEX(First_Data_Point,MATCH(AK$6,DataStreams,0)),$B$3),DateRange,0)-1,MATCH(INDEX(Returns!$100:$100,MATCH(AK$6,DataStreams,0)),DataStreams,0)-1):OFFSET(HOMECELL,MATCH(MIN(INDEX(Last_Data_Point,MATCH($A69,DataStreams,0)),INDEX(Last_Data_Point,MATCH(AK$6,DataStreams,0)),$B$4),DateRange,0)-1,MATCH(INDEX(Returns!$100:$100,MATCH(AK$6,DataStreams,0)),DataStreams,0)-1))),"")</f>
        <v>1.3275185673365004E-3</v>
      </c>
      <c r="AL69" s="233" cm="1">
        <f t="array" aca="1" ref="AL69" ca="1">_xlfn.IFNA(_xlfn.COVARIANCE.S(
OFFSET(HOMECELL,MATCH(MAX(INDEX(First_Data_Point,MATCH($A69,DataStreams,0)),INDEX(First_Data_Point,MATCH(AL$6,DataStreams,0)),$B$3),DateRange,0)-1,MATCH($A69,DataStreams,0)-1):OFFSET(HOMECELL,MATCH(MIN(INDEX(Last_Data_Point,MATCH($A69,DataStreams,0)),INDEX(Last_Data_Point,MATCH(AL$6,DataStreams,0)),$B$4),DateRange,0)-1,MATCH($A69,DataStreams,0)-1) -
(INDEX(Returns!$102:$102,MATCH($A69,DataStreams,0))*
OFFSET(HOMECELL,MATCH(MAX(INDEX(First_Data_Point,MATCH($A69,DataStreams,0)),INDEX(First_Data_Point,MATCH(AL$6,DataStreams,0)),$B$3),DateRange,0)-1,MATCH(INDEX(Returns!$100:$100,MATCH($A69,DataStreams,0)),DataStreams,0)-1):OFFSET(HOMECELL,MATCH(MIN(INDEX(Last_Data_Point,MATCH($A69,DataStreams,0)),INDEX(Last_Data_Point,MATCH(AL$6,DataStreams,0)),$B$4),DateRange,0)-1,MATCH(INDEX(Returns!$100:$100,MATCH($A69,DataStreams,0)),DataStreams,0)-1)),
OFFSET(HOMECELL,MATCH(MAX(INDEX(First_Data_Point,MATCH($A69,DataStreams,0)),INDEX(First_Data_Point,MATCH(AL$6,DataStreams,0)),$B$3),DateRange,0)-1,MATCH(AL$6,DataStreams,0)-1):OFFSET(HOMECELL,MATCH(MIN(INDEX(Last_Data_Point,MATCH($A69,DataStreams,0)),INDEX(Last_Data_Point,MATCH(AL$6,DataStreams,0)),$B$4),DateRange,0)-1,MATCH(AL$6,DataStreams,0)-1) -
(INDEX(Returns!$102:$102,MATCH(AL$6,DataStreams,0))*
OFFSET(HOMECELL,MATCH(MAX(INDEX(First_Data_Point,MATCH($A69,DataStreams,0)),INDEX(First_Data_Point,MATCH(AL$6,DataStreams,0)),$B$3),DateRange,0)-1,MATCH(INDEX(Returns!$100:$100,MATCH(AL$6,DataStreams,0)),DataStreams,0)-1):OFFSET(HOMECELL,MATCH(MIN(INDEX(Last_Data_Point,MATCH($A69,DataStreams,0)),INDEX(Last_Data_Point,MATCH(AL$6,DataStreams,0)),$B$4),DateRange,0)-1,MATCH(INDEX(Returns!$100:$100,MATCH(AL$6,DataStreams,0)),DataStreams,0)-1))),"")</f>
        <v>7.0723283113671264E-4</v>
      </c>
      <c r="AM69" s="233" cm="1">
        <f t="array" aca="1" ref="AM69" ca="1">_xlfn.IFNA(_xlfn.COVARIANCE.S(
OFFSET(HOMECELL,MATCH(MAX(INDEX(First_Data_Point,MATCH($A69,DataStreams,0)),INDEX(First_Data_Point,MATCH(AM$6,DataStreams,0)),$B$3),DateRange,0)-1,MATCH($A69,DataStreams,0)-1):OFFSET(HOMECELL,MATCH(MIN(INDEX(Last_Data_Point,MATCH($A69,DataStreams,0)),INDEX(Last_Data_Point,MATCH(AM$6,DataStreams,0)),$B$4),DateRange,0)-1,MATCH($A69,DataStreams,0)-1) -
(INDEX(Returns!$102:$102,MATCH($A69,DataStreams,0))*
OFFSET(HOMECELL,MATCH(MAX(INDEX(First_Data_Point,MATCH($A69,DataStreams,0)),INDEX(First_Data_Point,MATCH(AM$6,DataStreams,0)),$B$3),DateRange,0)-1,MATCH(INDEX(Returns!$100:$100,MATCH($A69,DataStreams,0)),DataStreams,0)-1):OFFSET(HOMECELL,MATCH(MIN(INDEX(Last_Data_Point,MATCH($A69,DataStreams,0)),INDEX(Last_Data_Point,MATCH(AM$6,DataStreams,0)),$B$4),DateRange,0)-1,MATCH(INDEX(Returns!$100:$100,MATCH($A69,DataStreams,0)),DataStreams,0)-1)),
OFFSET(HOMECELL,MATCH(MAX(INDEX(First_Data_Point,MATCH($A69,DataStreams,0)),INDEX(First_Data_Point,MATCH(AM$6,DataStreams,0)),$B$3),DateRange,0)-1,MATCH(AM$6,DataStreams,0)-1):OFFSET(HOMECELL,MATCH(MIN(INDEX(Last_Data_Point,MATCH($A69,DataStreams,0)),INDEX(Last_Data_Point,MATCH(AM$6,DataStreams,0)),$B$4),DateRange,0)-1,MATCH(AM$6,DataStreams,0)-1) -
(INDEX(Returns!$102:$102,MATCH(AM$6,DataStreams,0))*
OFFSET(HOMECELL,MATCH(MAX(INDEX(First_Data_Point,MATCH($A69,DataStreams,0)),INDEX(First_Data_Point,MATCH(AM$6,DataStreams,0)),$B$3),DateRange,0)-1,MATCH(INDEX(Returns!$100:$100,MATCH(AM$6,DataStreams,0)),DataStreams,0)-1):OFFSET(HOMECELL,MATCH(MIN(INDEX(Last_Data_Point,MATCH($A69,DataStreams,0)),INDEX(Last_Data_Point,MATCH(AM$6,DataStreams,0)),$B$4),DateRange,0)-1,MATCH(INDEX(Returns!$100:$100,MATCH(AM$6,DataStreams,0)),DataStreams,0)-1))),"")</f>
        <v>-8.5879184068857694E-4</v>
      </c>
      <c r="AN69" s="233" cm="1">
        <f t="array" aca="1" ref="AN69" ca="1">_xlfn.IFNA(_xlfn.COVARIANCE.S(
OFFSET(HOMECELL,MATCH(MAX(INDEX(First_Data_Point,MATCH($A69,DataStreams,0)),INDEX(First_Data_Point,MATCH(AN$6,DataStreams,0)),$B$3),DateRange,0)-1,MATCH($A69,DataStreams,0)-1):OFFSET(HOMECELL,MATCH(MIN(INDEX(Last_Data_Point,MATCH($A69,DataStreams,0)),INDEX(Last_Data_Point,MATCH(AN$6,DataStreams,0)),$B$4),DateRange,0)-1,MATCH($A69,DataStreams,0)-1) -
(INDEX(Returns!$102:$102,MATCH($A69,DataStreams,0))*
OFFSET(HOMECELL,MATCH(MAX(INDEX(First_Data_Point,MATCH($A69,DataStreams,0)),INDEX(First_Data_Point,MATCH(AN$6,DataStreams,0)),$B$3),DateRange,0)-1,MATCH(INDEX(Returns!$100:$100,MATCH($A69,DataStreams,0)),DataStreams,0)-1):OFFSET(HOMECELL,MATCH(MIN(INDEX(Last_Data_Point,MATCH($A69,DataStreams,0)),INDEX(Last_Data_Point,MATCH(AN$6,DataStreams,0)),$B$4),DateRange,0)-1,MATCH(INDEX(Returns!$100:$100,MATCH($A69,DataStreams,0)),DataStreams,0)-1)),
OFFSET(HOMECELL,MATCH(MAX(INDEX(First_Data_Point,MATCH($A69,DataStreams,0)),INDEX(First_Data_Point,MATCH(AN$6,DataStreams,0)),$B$3),DateRange,0)-1,MATCH(AN$6,DataStreams,0)-1):OFFSET(HOMECELL,MATCH(MIN(INDEX(Last_Data_Point,MATCH($A69,DataStreams,0)),INDEX(Last_Data_Point,MATCH(AN$6,DataStreams,0)),$B$4),DateRange,0)-1,MATCH(AN$6,DataStreams,0)-1) -
(INDEX(Returns!$102:$102,MATCH(AN$6,DataStreams,0))*
OFFSET(HOMECELL,MATCH(MAX(INDEX(First_Data_Point,MATCH($A69,DataStreams,0)),INDEX(First_Data_Point,MATCH(AN$6,DataStreams,0)),$B$3),DateRange,0)-1,MATCH(INDEX(Returns!$100:$100,MATCH(AN$6,DataStreams,0)),DataStreams,0)-1):OFFSET(HOMECELL,MATCH(MIN(INDEX(Last_Data_Point,MATCH($A69,DataStreams,0)),INDEX(Last_Data_Point,MATCH(AN$6,DataStreams,0)),$B$4),DateRange,0)-1,MATCH(INDEX(Returns!$100:$100,MATCH(AN$6,DataStreams,0)),DataStreams,0)-1))),"")</f>
        <v>1.3163929086236291E-5</v>
      </c>
      <c r="AO69" s="233" cm="1">
        <f t="array" aca="1" ref="AO69" ca="1">_xlfn.IFNA(_xlfn.COVARIANCE.S(
OFFSET(HOMECELL,MATCH(MAX(INDEX(First_Data_Point,MATCH($A69,DataStreams,0)),INDEX(First_Data_Point,MATCH(AO$6,DataStreams,0)),$B$3),DateRange,0)-1,MATCH($A69,DataStreams,0)-1):OFFSET(HOMECELL,MATCH(MIN(INDEX(Last_Data_Point,MATCH($A69,DataStreams,0)),INDEX(Last_Data_Point,MATCH(AO$6,DataStreams,0)),$B$4),DateRange,0)-1,MATCH($A69,DataStreams,0)-1) -
(INDEX(Returns!$102:$102,MATCH($A69,DataStreams,0))*
OFFSET(HOMECELL,MATCH(MAX(INDEX(First_Data_Point,MATCH($A69,DataStreams,0)),INDEX(First_Data_Point,MATCH(AO$6,DataStreams,0)),$B$3),DateRange,0)-1,MATCH(INDEX(Returns!$100:$100,MATCH($A69,DataStreams,0)),DataStreams,0)-1):OFFSET(HOMECELL,MATCH(MIN(INDEX(Last_Data_Point,MATCH($A69,DataStreams,0)),INDEX(Last_Data_Point,MATCH(AO$6,DataStreams,0)),$B$4),DateRange,0)-1,MATCH(INDEX(Returns!$100:$100,MATCH($A69,DataStreams,0)),DataStreams,0)-1)),
OFFSET(HOMECELL,MATCH(MAX(INDEX(First_Data_Point,MATCH($A69,DataStreams,0)),INDEX(First_Data_Point,MATCH(AO$6,DataStreams,0)),$B$3),DateRange,0)-1,MATCH(AO$6,DataStreams,0)-1):OFFSET(HOMECELL,MATCH(MIN(INDEX(Last_Data_Point,MATCH($A69,DataStreams,0)),INDEX(Last_Data_Point,MATCH(AO$6,DataStreams,0)),$B$4),DateRange,0)-1,MATCH(AO$6,DataStreams,0)-1) -
(INDEX(Returns!$102:$102,MATCH(AO$6,DataStreams,0))*
OFFSET(HOMECELL,MATCH(MAX(INDEX(First_Data_Point,MATCH($A69,DataStreams,0)),INDEX(First_Data_Point,MATCH(AO$6,DataStreams,0)),$B$3),DateRange,0)-1,MATCH(INDEX(Returns!$100:$100,MATCH(AO$6,DataStreams,0)),DataStreams,0)-1):OFFSET(HOMECELL,MATCH(MIN(INDEX(Last_Data_Point,MATCH($A69,DataStreams,0)),INDEX(Last_Data_Point,MATCH(AO$6,DataStreams,0)),$B$4),DateRange,0)-1,MATCH(INDEX(Returns!$100:$100,MATCH(AO$6,DataStreams,0)),DataStreams,0)-1))),"")</f>
        <v>2.8042899260188458E-4</v>
      </c>
      <c r="AP69" s="233" cm="1">
        <f t="array" aca="1" ref="AP69" ca="1">_xlfn.IFNA(_xlfn.COVARIANCE.S(
OFFSET(HOMECELL,MATCH(MAX(INDEX(First_Data_Point,MATCH($A69,DataStreams,0)),INDEX(First_Data_Point,MATCH(AP$6,DataStreams,0)),$B$3),DateRange,0)-1,MATCH($A69,DataStreams,0)-1):OFFSET(HOMECELL,MATCH(MIN(INDEX(Last_Data_Point,MATCH($A69,DataStreams,0)),INDEX(Last_Data_Point,MATCH(AP$6,DataStreams,0)),$B$4),DateRange,0)-1,MATCH($A69,DataStreams,0)-1) -
(INDEX(Returns!$102:$102,MATCH($A69,DataStreams,0))*
OFFSET(HOMECELL,MATCH(MAX(INDEX(First_Data_Point,MATCH($A69,DataStreams,0)),INDEX(First_Data_Point,MATCH(AP$6,DataStreams,0)),$B$3),DateRange,0)-1,MATCH(INDEX(Returns!$100:$100,MATCH($A69,DataStreams,0)),DataStreams,0)-1):OFFSET(HOMECELL,MATCH(MIN(INDEX(Last_Data_Point,MATCH($A69,DataStreams,0)),INDEX(Last_Data_Point,MATCH(AP$6,DataStreams,0)),$B$4),DateRange,0)-1,MATCH(INDEX(Returns!$100:$100,MATCH($A69,DataStreams,0)),DataStreams,0)-1)),
OFFSET(HOMECELL,MATCH(MAX(INDEX(First_Data_Point,MATCH($A69,DataStreams,0)),INDEX(First_Data_Point,MATCH(AP$6,DataStreams,0)),$B$3),DateRange,0)-1,MATCH(AP$6,DataStreams,0)-1):OFFSET(HOMECELL,MATCH(MIN(INDEX(Last_Data_Point,MATCH($A69,DataStreams,0)),INDEX(Last_Data_Point,MATCH(AP$6,DataStreams,0)),$B$4),DateRange,0)-1,MATCH(AP$6,DataStreams,0)-1) -
(INDEX(Returns!$102:$102,MATCH(AP$6,DataStreams,0))*
OFFSET(HOMECELL,MATCH(MAX(INDEX(First_Data_Point,MATCH($A69,DataStreams,0)),INDEX(First_Data_Point,MATCH(AP$6,DataStreams,0)),$B$3),DateRange,0)-1,MATCH(INDEX(Returns!$100:$100,MATCH(AP$6,DataStreams,0)),DataStreams,0)-1):OFFSET(HOMECELL,MATCH(MIN(INDEX(Last_Data_Point,MATCH($A69,DataStreams,0)),INDEX(Last_Data_Point,MATCH(AP$6,DataStreams,0)),$B$4),DateRange,0)-1,MATCH(INDEX(Returns!$100:$100,MATCH(AP$6,DataStreams,0)),DataStreams,0)-1))),"")</f>
        <v>4.8124672604232403E-4</v>
      </c>
      <c r="AQ69" s="233" t="str" cm="1">
        <f t="array" aca="1" ref="AQ69" ca="1">_xlfn.IFNA(_xlfn.COVARIANCE.S(
OFFSET(HOMECELL,MATCH(MAX(INDEX(First_Data_Point,MATCH($A69,DataStreams,0)),INDEX(First_Data_Point,MATCH(AQ$6,DataStreams,0)),$B$3),DateRange,0)-1,MATCH($A69,DataStreams,0)-1):OFFSET(HOMECELL,MATCH(MIN(INDEX(Last_Data_Point,MATCH($A69,DataStreams,0)),INDEX(Last_Data_Point,MATCH(AQ$6,DataStreams,0)),$B$4),DateRange,0)-1,MATCH($A69,DataStreams,0)-1) -
(INDEX(Returns!$102:$102,MATCH($A69,DataStreams,0))*
OFFSET(HOMECELL,MATCH(MAX(INDEX(First_Data_Point,MATCH($A69,DataStreams,0)),INDEX(First_Data_Point,MATCH(AQ$6,DataStreams,0)),$B$3),DateRange,0)-1,MATCH(INDEX(Returns!$100:$100,MATCH($A69,DataStreams,0)),DataStreams,0)-1):OFFSET(HOMECELL,MATCH(MIN(INDEX(Last_Data_Point,MATCH($A69,DataStreams,0)),INDEX(Last_Data_Point,MATCH(AQ$6,DataStreams,0)),$B$4),DateRange,0)-1,MATCH(INDEX(Returns!$100:$100,MATCH($A69,DataStreams,0)),DataStreams,0)-1)),
OFFSET(HOMECELL,MATCH(MAX(INDEX(First_Data_Point,MATCH($A69,DataStreams,0)),INDEX(First_Data_Point,MATCH(AQ$6,DataStreams,0)),$B$3),DateRange,0)-1,MATCH(AQ$6,DataStreams,0)-1):OFFSET(HOMECELL,MATCH(MIN(INDEX(Last_Data_Point,MATCH($A69,DataStreams,0)),INDEX(Last_Data_Point,MATCH(AQ$6,DataStreams,0)),$B$4),DateRange,0)-1,MATCH(AQ$6,DataStreams,0)-1) -
(INDEX(Returns!$102:$102,MATCH(AQ$6,DataStreams,0))*
OFFSET(HOMECELL,MATCH(MAX(INDEX(First_Data_Point,MATCH($A69,DataStreams,0)),INDEX(First_Data_Point,MATCH(AQ$6,DataStreams,0)),$B$3),DateRange,0)-1,MATCH(INDEX(Returns!$100:$100,MATCH(AQ$6,DataStreams,0)),DataStreams,0)-1):OFFSET(HOMECELL,MATCH(MIN(INDEX(Last_Data_Point,MATCH($A69,DataStreams,0)),INDEX(Last_Data_Point,MATCH(AQ$6,DataStreams,0)),$B$4),DateRange,0)-1,MATCH(INDEX(Returns!$100:$100,MATCH(AQ$6,DataStreams,0)),DataStreams,0)-1))),"")</f>
        <v/>
      </c>
      <c r="AR69" s="233" t="str" cm="1">
        <f t="array" aca="1" ref="AR69" ca="1">_xlfn.IFNA(_xlfn.COVARIANCE.S(
OFFSET(HOMECELL,MATCH(MAX(INDEX(First_Data_Point,MATCH($A69,DataStreams,0)),INDEX(First_Data_Point,MATCH(AR$6,DataStreams,0)),$B$3),DateRange,0)-1,MATCH($A69,DataStreams,0)-1):OFFSET(HOMECELL,MATCH(MIN(INDEX(Last_Data_Point,MATCH($A69,DataStreams,0)),INDEX(Last_Data_Point,MATCH(AR$6,DataStreams,0)),$B$4),DateRange,0)-1,MATCH($A69,DataStreams,0)-1) -
(INDEX(Returns!$102:$102,MATCH($A69,DataStreams,0))*
OFFSET(HOMECELL,MATCH(MAX(INDEX(First_Data_Point,MATCH($A69,DataStreams,0)),INDEX(First_Data_Point,MATCH(AR$6,DataStreams,0)),$B$3),DateRange,0)-1,MATCH(INDEX(Returns!$100:$100,MATCH($A69,DataStreams,0)),DataStreams,0)-1):OFFSET(HOMECELL,MATCH(MIN(INDEX(Last_Data_Point,MATCH($A69,DataStreams,0)),INDEX(Last_Data_Point,MATCH(AR$6,DataStreams,0)),$B$4),DateRange,0)-1,MATCH(INDEX(Returns!$100:$100,MATCH($A69,DataStreams,0)),DataStreams,0)-1)),
OFFSET(HOMECELL,MATCH(MAX(INDEX(First_Data_Point,MATCH($A69,DataStreams,0)),INDEX(First_Data_Point,MATCH(AR$6,DataStreams,0)),$B$3),DateRange,0)-1,MATCH(AR$6,DataStreams,0)-1):OFFSET(HOMECELL,MATCH(MIN(INDEX(Last_Data_Point,MATCH($A69,DataStreams,0)),INDEX(Last_Data_Point,MATCH(AR$6,DataStreams,0)),$B$4),DateRange,0)-1,MATCH(AR$6,DataStreams,0)-1) -
(INDEX(Returns!$102:$102,MATCH(AR$6,DataStreams,0))*
OFFSET(HOMECELL,MATCH(MAX(INDEX(First_Data_Point,MATCH($A69,DataStreams,0)),INDEX(First_Data_Point,MATCH(AR$6,DataStreams,0)),$B$3),DateRange,0)-1,MATCH(INDEX(Returns!$100:$100,MATCH(AR$6,DataStreams,0)),DataStreams,0)-1):OFFSET(HOMECELL,MATCH(MIN(INDEX(Last_Data_Point,MATCH($A69,DataStreams,0)),INDEX(Last_Data_Point,MATCH(AR$6,DataStreams,0)),$B$4),DateRange,0)-1,MATCH(INDEX(Returns!$100:$100,MATCH(AR$6,DataStreams,0)),DataStreams,0)-1))),"")</f>
        <v/>
      </c>
      <c r="AS69" s="233" t="str" cm="1">
        <f t="array" aca="1" ref="AS69" ca="1">_xlfn.IFNA(_xlfn.COVARIANCE.S(
OFFSET(HOMECELL,MATCH(MAX(INDEX(First_Data_Point,MATCH($A69,DataStreams,0)),INDEX(First_Data_Point,MATCH(AS$6,DataStreams,0)),$B$3),DateRange,0)-1,MATCH($A69,DataStreams,0)-1):OFFSET(HOMECELL,MATCH(MIN(INDEX(Last_Data_Point,MATCH($A69,DataStreams,0)),INDEX(Last_Data_Point,MATCH(AS$6,DataStreams,0)),$B$4),DateRange,0)-1,MATCH($A69,DataStreams,0)-1) -
(INDEX(Returns!$102:$102,MATCH($A69,DataStreams,0))*
OFFSET(HOMECELL,MATCH(MAX(INDEX(First_Data_Point,MATCH($A69,DataStreams,0)),INDEX(First_Data_Point,MATCH(AS$6,DataStreams,0)),$B$3),DateRange,0)-1,MATCH(INDEX(Returns!$100:$100,MATCH($A69,DataStreams,0)),DataStreams,0)-1):OFFSET(HOMECELL,MATCH(MIN(INDEX(Last_Data_Point,MATCH($A69,DataStreams,0)),INDEX(Last_Data_Point,MATCH(AS$6,DataStreams,0)),$B$4),DateRange,0)-1,MATCH(INDEX(Returns!$100:$100,MATCH($A69,DataStreams,0)),DataStreams,0)-1)),
OFFSET(HOMECELL,MATCH(MAX(INDEX(First_Data_Point,MATCH($A69,DataStreams,0)),INDEX(First_Data_Point,MATCH(AS$6,DataStreams,0)),$B$3),DateRange,0)-1,MATCH(AS$6,DataStreams,0)-1):OFFSET(HOMECELL,MATCH(MIN(INDEX(Last_Data_Point,MATCH($A69,DataStreams,0)),INDEX(Last_Data_Point,MATCH(AS$6,DataStreams,0)),$B$4),DateRange,0)-1,MATCH(AS$6,DataStreams,0)-1) -
(INDEX(Returns!$102:$102,MATCH(AS$6,DataStreams,0))*
OFFSET(HOMECELL,MATCH(MAX(INDEX(First_Data_Point,MATCH($A69,DataStreams,0)),INDEX(First_Data_Point,MATCH(AS$6,DataStreams,0)),$B$3),DateRange,0)-1,MATCH(INDEX(Returns!$100:$100,MATCH(AS$6,DataStreams,0)),DataStreams,0)-1):OFFSET(HOMECELL,MATCH(MIN(INDEX(Last_Data_Point,MATCH($A69,DataStreams,0)),INDEX(Last_Data_Point,MATCH(AS$6,DataStreams,0)),$B$4),DateRange,0)-1,MATCH(INDEX(Returns!$100:$100,MATCH(AS$6,DataStreams,0)),DataStreams,0)-1))),"")</f>
        <v/>
      </c>
      <c r="AT69" s="233" t="str" cm="1">
        <f t="array" aca="1" ref="AT69" ca="1">_xlfn.IFNA(_xlfn.COVARIANCE.S(
OFFSET(HOMECELL,MATCH(MAX(INDEX(First_Data_Point,MATCH($A69,DataStreams,0)),INDEX(First_Data_Point,MATCH(AT$6,DataStreams,0)),$B$3),DateRange,0)-1,MATCH($A69,DataStreams,0)-1):OFFSET(HOMECELL,MATCH(MIN(INDEX(Last_Data_Point,MATCH($A69,DataStreams,0)),INDEX(Last_Data_Point,MATCH(AT$6,DataStreams,0)),$B$4),DateRange,0)-1,MATCH($A69,DataStreams,0)-1) -
(INDEX(Returns!$102:$102,MATCH($A69,DataStreams,0))*
OFFSET(HOMECELL,MATCH(MAX(INDEX(First_Data_Point,MATCH($A69,DataStreams,0)),INDEX(First_Data_Point,MATCH(AT$6,DataStreams,0)),$B$3),DateRange,0)-1,MATCH(INDEX(Returns!$100:$100,MATCH($A69,DataStreams,0)),DataStreams,0)-1):OFFSET(HOMECELL,MATCH(MIN(INDEX(Last_Data_Point,MATCH($A69,DataStreams,0)),INDEX(Last_Data_Point,MATCH(AT$6,DataStreams,0)),$B$4),DateRange,0)-1,MATCH(INDEX(Returns!$100:$100,MATCH($A69,DataStreams,0)),DataStreams,0)-1)),
OFFSET(HOMECELL,MATCH(MAX(INDEX(First_Data_Point,MATCH($A69,DataStreams,0)),INDEX(First_Data_Point,MATCH(AT$6,DataStreams,0)),$B$3),DateRange,0)-1,MATCH(AT$6,DataStreams,0)-1):OFFSET(HOMECELL,MATCH(MIN(INDEX(Last_Data_Point,MATCH($A69,DataStreams,0)),INDEX(Last_Data_Point,MATCH(AT$6,DataStreams,0)),$B$4),DateRange,0)-1,MATCH(AT$6,DataStreams,0)-1) -
(INDEX(Returns!$102:$102,MATCH(AT$6,DataStreams,0))*
OFFSET(HOMECELL,MATCH(MAX(INDEX(First_Data_Point,MATCH($A69,DataStreams,0)),INDEX(First_Data_Point,MATCH(AT$6,DataStreams,0)),$B$3),DateRange,0)-1,MATCH(INDEX(Returns!$100:$100,MATCH(AT$6,DataStreams,0)),DataStreams,0)-1):OFFSET(HOMECELL,MATCH(MIN(INDEX(Last_Data_Point,MATCH($A69,DataStreams,0)),INDEX(Last_Data_Point,MATCH(AT$6,DataStreams,0)),$B$4),DateRange,0)-1,MATCH(INDEX(Returns!$100:$100,MATCH(AT$6,DataStreams,0)),DataStreams,0)-1))),"")</f>
        <v/>
      </c>
      <c r="AU69" s="233" t="str" cm="1">
        <f t="array" aca="1" ref="AU69" ca="1">_xlfn.IFNA(_xlfn.COVARIANCE.S(
OFFSET(HOMECELL,MATCH(MAX(INDEX(First_Data_Point,MATCH($A69,DataStreams,0)),INDEX(First_Data_Point,MATCH(AU$6,DataStreams,0)),$B$3),DateRange,0)-1,MATCH($A69,DataStreams,0)-1):OFFSET(HOMECELL,MATCH(MIN(INDEX(Last_Data_Point,MATCH($A69,DataStreams,0)),INDEX(Last_Data_Point,MATCH(AU$6,DataStreams,0)),$B$4),DateRange,0)-1,MATCH($A69,DataStreams,0)-1) -
(INDEX(Returns!$102:$102,MATCH($A69,DataStreams,0))*
OFFSET(HOMECELL,MATCH(MAX(INDEX(First_Data_Point,MATCH($A69,DataStreams,0)),INDEX(First_Data_Point,MATCH(AU$6,DataStreams,0)),$B$3),DateRange,0)-1,MATCH(INDEX(Returns!$100:$100,MATCH($A69,DataStreams,0)),DataStreams,0)-1):OFFSET(HOMECELL,MATCH(MIN(INDEX(Last_Data_Point,MATCH($A69,DataStreams,0)),INDEX(Last_Data_Point,MATCH(AU$6,DataStreams,0)),$B$4),DateRange,0)-1,MATCH(INDEX(Returns!$100:$100,MATCH($A69,DataStreams,0)),DataStreams,0)-1)),
OFFSET(HOMECELL,MATCH(MAX(INDEX(First_Data_Point,MATCH($A69,DataStreams,0)),INDEX(First_Data_Point,MATCH(AU$6,DataStreams,0)),$B$3),DateRange,0)-1,MATCH(AU$6,DataStreams,0)-1):OFFSET(HOMECELL,MATCH(MIN(INDEX(Last_Data_Point,MATCH($A69,DataStreams,0)),INDEX(Last_Data_Point,MATCH(AU$6,DataStreams,0)),$B$4),DateRange,0)-1,MATCH(AU$6,DataStreams,0)-1) -
(INDEX(Returns!$102:$102,MATCH(AU$6,DataStreams,0))*
OFFSET(HOMECELL,MATCH(MAX(INDEX(First_Data_Point,MATCH($A69,DataStreams,0)),INDEX(First_Data_Point,MATCH(AU$6,DataStreams,0)),$B$3),DateRange,0)-1,MATCH(INDEX(Returns!$100:$100,MATCH(AU$6,DataStreams,0)),DataStreams,0)-1):OFFSET(HOMECELL,MATCH(MIN(INDEX(Last_Data_Point,MATCH($A69,DataStreams,0)),INDEX(Last_Data_Point,MATCH(AU$6,DataStreams,0)),$B$4),DateRange,0)-1,MATCH(INDEX(Returns!$100:$100,MATCH(AU$6,DataStreams,0)),DataStreams,0)-1))),"")</f>
        <v/>
      </c>
      <c r="AV69" s="233" t="str" cm="1">
        <f t="array" aca="1" ref="AV69" ca="1">_xlfn.IFNA(_xlfn.COVARIANCE.S(
OFFSET(HOMECELL,MATCH(MAX(INDEX(First_Data_Point,MATCH($A69,DataStreams,0)),INDEX(First_Data_Point,MATCH(AV$6,DataStreams,0)),$B$3),DateRange,0)-1,MATCH($A69,DataStreams,0)-1):OFFSET(HOMECELL,MATCH(MIN(INDEX(Last_Data_Point,MATCH($A69,DataStreams,0)),INDEX(Last_Data_Point,MATCH(AV$6,DataStreams,0)),$B$4),DateRange,0)-1,MATCH($A69,DataStreams,0)-1) -
(INDEX(Returns!$102:$102,MATCH($A69,DataStreams,0))*
OFFSET(HOMECELL,MATCH(MAX(INDEX(First_Data_Point,MATCH($A69,DataStreams,0)),INDEX(First_Data_Point,MATCH(AV$6,DataStreams,0)),$B$3),DateRange,0)-1,MATCH(INDEX(Returns!$100:$100,MATCH($A69,DataStreams,0)),DataStreams,0)-1):OFFSET(HOMECELL,MATCH(MIN(INDEX(Last_Data_Point,MATCH($A69,DataStreams,0)),INDEX(Last_Data_Point,MATCH(AV$6,DataStreams,0)),$B$4),DateRange,0)-1,MATCH(INDEX(Returns!$100:$100,MATCH($A69,DataStreams,0)),DataStreams,0)-1)),
OFFSET(HOMECELL,MATCH(MAX(INDEX(First_Data_Point,MATCH($A69,DataStreams,0)),INDEX(First_Data_Point,MATCH(AV$6,DataStreams,0)),$B$3),DateRange,0)-1,MATCH(AV$6,DataStreams,0)-1):OFFSET(HOMECELL,MATCH(MIN(INDEX(Last_Data_Point,MATCH($A69,DataStreams,0)),INDEX(Last_Data_Point,MATCH(AV$6,DataStreams,0)),$B$4),DateRange,0)-1,MATCH(AV$6,DataStreams,0)-1) -
(INDEX(Returns!$102:$102,MATCH(AV$6,DataStreams,0))*
OFFSET(HOMECELL,MATCH(MAX(INDEX(First_Data_Point,MATCH($A69,DataStreams,0)),INDEX(First_Data_Point,MATCH(AV$6,DataStreams,0)),$B$3),DateRange,0)-1,MATCH(INDEX(Returns!$100:$100,MATCH(AV$6,DataStreams,0)),DataStreams,0)-1):OFFSET(HOMECELL,MATCH(MIN(INDEX(Last_Data_Point,MATCH($A69,DataStreams,0)),INDEX(Last_Data_Point,MATCH(AV$6,DataStreams,0)),$B$4),DateRange,0)-1,MATCH(INDEX(Returns!$100:$100,MATCH(AV$6,DataStreams,0)),DataStreams,0)-1))),"")</f>
        <v/>
      </c>
      <c r="AW69" s="233" t="str" cm="1">
        <f t="array" aca="1" ref="AW69" ca="1">_xlfn.IFNA(_xlfn.COVARIANCE.S(
OFFSET(HOMECELL,MATCH(MAX(INDEX(First_Data_Point,MATCH($A69,DataStreams,0)),INDEX(First_Data_Point,MATCH(AW$6,DataStreams,0)),$B$3),DateRange,0)-1,MATCH($A69,DataStreams,0)-1):OFFSET(HOMECELL,MATCH(MIN(INDEX(Last_Data_Point,MATCH($A69,DataStreams,0)),INDEX(Last_Data_Point,MATCH(AW$6,DataStreams,0)),$B$4),DateRange,0)-1,MATCH($A69,DataStreams,0)-1) -
(INDEX(Returns!$102:$102,MATCH($A69,DataStreams,0))*
OFFSET(HOMECELL,MATCH(MAX(INDEX(First_Data_Point,MATCH($A69,DataStreams,0)),INDEX(First_Data_Point,MATCH(AW$6,DataStreams,0)),$B$3),DateRange,0)-1,MATCH(INDEX(Returns!$100:$100,MATCH($A69,DataStreams,0)),DataStreams,0)-1):OFFSET(HOMECELL,MATCH(MIN(INDEX(Last_Data_Point,MATCH($A69,DataStreams,0)),INDEX(Last_Data_Point,MATCH(AW$6,DataStreams,0)),$B$4),DateRange,0)-1,MATCH(INDEX(Returns!$100:$100,MATCH($A69,DataStreams,0)),DataStreams,0)-1)),
OFFSET(HOMECELL,MATCH(MAX(INDEX(First_Data_Point,MATCH($A69,DataStreams,0)),INDEX(First_Data_Point,MATCH(AW$6,DataStreams,0)),$B$3),DateRange,0)-1,MATCH(AW$6,DataStreams,0)-1):OFFSET(HOMECELL,MATCH(MIN(INDEX(Last_Data_Point,MATCH($A69,DataStreams,0)),INDEX(Last_Data_Point,MATCH(AW$6,DataStreams,0)),$B$4),DateRange,0)-1,MATCH(AW$6,DataStreams,0)-1) -
(INDEX(Returns!$102:$102,MATCH(AW$6,DataStreams,0))*
OFFSET(HOMECELL,MATCH(MAX(INDEX(First_Data_Point,MATCH($A69,DataStreams,0)),INDEX(First_Data_Point,MATCH(AW$6,DataStreams,0)),$B$3),DateRange,0)-1,MATCH(INDEX(Returns!$100:$100,MATCH(AW$6,DataStreams,0)),DataStreams,0)-1):OFFSET(HOMECELL,MATCH(MIN(INDEX(Last_Data_Point,MATCH($A69,DataStreams,0)),INDEX(Last_Data_Point,MATCH(AW$6,DataStreams,0)),$B$4),DateRange,0)-1,MATCH(INDEX(Returns!$100:$100,MATCH(AW$6,DataStreams,0)),DataStreams,0)-1))),"")</f>
        <v/>
      </c>
      <c r="AX69" s="233" t="str" cm="1">
        <f t="array" aca="1" ref="AX69" ca="1">_xlfn.IFNA(_xlfn.COVARIANCE.S(
OFFSET(HOMECELL,MATCH(MAX(INDEX(First_Data_Point,MATCH($A69,DataStreams,0)),INDEX(First_Data_Point,MATCH(AX$6,DataStreams,0)),$B$3),DateRange,0)-1,MATCH($A69,DataStreams,0)-1):OFFSET(HOMECELL,MATCH(MIN(INDEX(Last_Data_Point,MATCH($A69,DataStreams,0)),INDEX(Last_Data_Point,MATCH(AX$6,DataStreams,0)),$B$4),DateRange,0)-1,MATCH($A69,DataStreams,0)-1) -
(INDEX(Returns!$102:$102,MATCH($A69,DataStreams,0))*
OFFSET(HOMECELL,MATCH(MAX(INDEX(First_Data_Point,MATCH($A69,DataStreams,0)),INDEX(First_Data_Point,MATCH(AX$6,DataStreams,0)),$B$3),DateRange,0)-1,MATCH(INDEX(Returns!$100:$100,MATCH($A69,DataStreams,0)),DataStreams,0)-1):OFFSET(HOMECELL,MATCH(MIN(INDEX(Last_Data_Point,MATCH($A69,DataStreams,0)),INDEX(Last_Data_Point,MATCH(AX$6,DataStreams,0)),$B$4),DateRange,0)-1,MATCH(INDEX(Returns!$100:$100,MATCH($A69,DataStreams,0)),DataStreams,0)-1)),
OFFSET(HOMECELL,MATCH(MAX(INDEX(First_Data_Point,MATCH($A69,DataStreams,0)),INDEX(First_Data_Point,MATCH(AX$6,DataStreams,0)),$B$3),DateRange,0)-1,MATCH(AX$6,DataStreams,0)-1):OFFSET(HOMECELL,MATCH(MIN(INDEX(Last_Data_Point,MATCH($A69,DataStreams,0)),INDEX(Last_Data_Point,MATCH(AX$6,DataStreams,0)),$B$4),DateRange,0)-1,MATCH(AX$6,DataStreams,0)-1) -
(INDEX(Returns!$102:$102,MATCH(AX$6,DataStreams,0))*
OFFSET(HOMECELL,MATCH(MAX(INDEX(First_Data_Point,MATCH($A69,DataStreams,0)),INDEX(First_Data_Point,MATCH(AX$6,DataStreams,0)),$B$3),DateRange,0)-1,MATCH(INDEX(Returns!$100:$100,MATCH(AX$6,DataStreams,0)),DataStreams,0)-1):OFFSET(HOMECELL,MATCH(MIN(INDEX(Last_Data_Point,MATCH($A69,DataStreams,0)),INDEX(Last_Data_Point,MATCH(AX$6,DataStreams,0)),$B$4),DateRange,0)-1,MATCH(INDEX(Returns!$100:$100,MATCH(AX$6,DataStreams,0)),DataStreams,0)-1))),"")</f>
        <v/>
      </c>
      <c r="AY69" s="233" t="str" cm="1">
        <f t="array" aca="1" ref="AY69" ca="1">_xlfn.IFNA(_xlfn.COVARIANCE.S(
OFFSET(HOMECELL,MATCH(MAX(INDEX(First_Data_Point,MATCH($A69,DataStreams,0)),INDEX(First_Data_Point,MATCH(AY$6,DataStreams,0)),$B$3),DateRange,0)-1,MATCH($A69,DataStreams,0)-1):OFFSET(HOMECELL,MATCH(MIN(INDEX(Last_Data_Point,MATCH($A69,DataStreams,0)),INDEX(Last_Data_Point,MATCH(AY$6,DataStreams,0)),$B$4),DateRange,0)-1,MATCH($A69,DataStreams,0)-1) -
(INDEX(Returns!$102:$102,MATCH($A69,DataStreams,0))*
OFFSET(HOMECELL,MATCH(MAX(INDEX(First_Data_Point,MATCH($A69,DataStreams,0)),INDEX(First_Data_Point,MATCH(AY$6,DataStreams,0)),$B$3),DateRange,0)-1,MATCH(INDEX(Returns!$100:$100,MATCH($A69,DataStreams,0)),DataStreams,0)-1):OFFSET(HOMECELL,MATCH(MIN(INDEX(Last_Data_Point,MATCH($A69,DataStreams,0)),INDEX(Last_Data_Point,MATCH(AY$6,DataStreams,0)),$B$4),DateRange,0)-1,MATCH(INDEX(Returns!$100:$100,MATCH($A69,DataStreams,0)),DataStreams,0)-1)),
OFFSET(HOMECELL,MATCH(MAX(INDEX(First_Data_Point,MATCH($A69,DataStreams,0)),INDEX(First_Data_Point,MATCH(AY$6,DataStreams,0)),$B$3),DateRange,0)-1,MATCH(AY$6,DataStreams,0)-1):OFFSET(HOMECELL,MATCH(MIN(INDEX(Last_Data_Point,MATCH($A69,DataStreams,0)),INDEX(Last_Data_Point,MATCH(AY$6,DataStreams,0)),$B$4),DateRange,0)-1,MATCH(AY$6,DataStreams,0)-1) -
(INDEX(Returns!$102:$102,MATCH(AY$6,DataStreams,0))*
OFFSET(HOMECELL,MATCH(MAX(INDEX(First_Data_Point,MATCH($A69,DataStreams,0)),INDEX(First_Data_Point,MATCH(AY$6,DataStreams,0)),$B$3),DateRange,0)-1,MATCH(INDEX(Returns!$100:$100,MATCH(AY$6,DataStreams,0)),DataStreams,0)-1):OFFSET(HOMECELL,MATCH(MIN(INDEX(Last_Data_Point,MATCH($A69,DataStreams,0)),INDEX(Last_Data_Point,MATCH(AY$6,DataStreams,0)),$B$4),DateRange,0)-1,MATCH(INDEX(Returns!$100:$100,MATCH(AY$6,DataStreams,0)),DataStreams,0)-1))),"")</f>
        <v/>
      </c>
      <c r="AZ69" s="233" t="str" cm="1">
        <f t="array" aca="1" ref="AZ69" ca="1">_xlfn.IFNA(_xlfn.COVARIANCE.S(
OFFSET(HOMECELL,MATCH(MAX(INDEX(First_Data_Point,MATCH($A69,DataStreams,0)),INDEX(First_Data_Point,MATCH(AZ$6,DataStreams,0)),$B$3),DateRange,0)-1,MATCH($A69,DataStreams,0)-1):OFFSET(HOMECELL,MATCH(MIN(INDEX(Last_Data_Point,MATCH($A69,DataStreams,0)),INDEX(Last_Data_Point,MATCH(AZ$6,DataStreams,0)),$B$4),DateRange,0)-1,MATCH($A69,DataStreams,0)-1) -
(INDEX(Returns!$102:$102,MATCH($A69,DataStreams,0))*
OFFSET(HOMECELL,MATCH(MAX(INDEX(First_Data_Point,MATCH($A69,DataStreams,0)),INDEX(First_Data_Point,MATCH(AZ$6,DataStreams,0)),$B$3),DateRange,0)-1,MATCH(INDEX(Returns!$100:$100,MATCH($A69,DataStreams,0)),DataStreams,0)-1):OFFSET(HOMECELL,MATCH(MIN(INDEX(Last_Data_Point,MATCH($A69,DataStreams,0)),INDEX(Last_Data_Point,MATCH(AZ$6,DataStreams,0)),$B$4),DateRange,0)-1,MATCH(INDEX(Returns!$100:$100,MATCH($A69,DataStreams,0)),DataStreams,0)-1)),
OFFSET(HOMECELL,MATCH(MAX(INDEX(First_Data_Point,MATCH($A69,DataStreams,0)),INDEX(First_Data_Point,MATCH(AZ$6,DataStreams,0)),$B$3),DateRange,0)-1,MATCH(AZ$6,DataStreams,0)-1):OFFSET(HOMECELL,MATCH(MIN(INDEX(Last_Data_Point,MATCH($A69,DataStreams,0)),INDEX(Last_Data_Point,MATCH(AZ$6,DataStreams,0)),$B$4),DateRange,0)-1,MATCH(AZ$6,DataStreams,0)-1) -
(INDEX(Returns!$102:$102,MATCH(AZ$6,DataStreams,0))*
OFFSET(HOMECELL,MATCH(MAX(INDEX(First_Data_Point,MATCH($A69,DataStreams,0)),INDEX(First_Data_Point,MATCH(AZ$6,DataStreams,0)),$B$3),DateRange,0)-1,MATCH(INDEX(Returns!$100:$100,MATCH(AZ$6,DataStreams,0)),DataStreams,0)-1):OFFSET(HOMECELL,MATCH(MIN(INDEX(Last_Data_Point,MATCH($A69,DataStreams,0)),INDEX(Last_Data_Point,MATCH(AZ$6,DataStreams,0)),$B$4),DateRange,0)-1,MATCH(INDEX(Returns!$100:$100,MATCH(AZ$6,DataStreams,0)),DataStreams,0)-1))),"")</f>
        <v/>
      </c>
      <c r="BA69" s="233" t="str" cm="1">
        <f t="array" aca="1" ref="BA69" ca="1">_xlfn.IFNA(_xlfn.COVARIANCE.S(
OFFSET(HOMECELL,MATCH(MAX(INDEX(First_Data_Point,MATCH($A69,DataStreams,0)),INDEX(First_Data_Point,MATCH(BA$6,DataStreams,0)),$B$3),DateRange,0)-1,MATCH($A69,DataStreams,0)-1):OFFSET(HOMECELL,MATCH(MIN(INDEX(Last_Data_Point,MATCH($A69,DataStreams,0)),INDEX(Last_Data_Point,MATCH(BA$6,DataStreams,0)),$B$4),DateRange,0)-1,MATCH($A69,DataStreams,0)-1) -
(INDEX(Returns!$102:$102,MATCH($A69,DataStreams,0))*
OFFSET(HOMECELL,MATCH(MAX(INDEX(First_Data_Point,MATCH($A69,DataStreams,0)),INDEX(First_Data_Point,MATCH(BA$6,DataStreams,0)),$B$3),DateRange,0)-1,MATCH(INDEX(Returns!$100:$100,MATCH($A69,DataStreams,0)),DataStreams,0)-1):OFFSET(HOMECELL,MATCH(MIN(INDEX(Last_Data_Point,MATCH($A69,DataStreams,0)),INDEX(Last_Data_Point,MATCH(BA$6,DataStreams,0)),$B$4),DateRange,0)-1,MATCH(INDEX(Returns!$100:$100,MATCH($A69,DataStreams,0)),DataStreams,0)-1)),
OFFSET(HOMECELL,MATCH(MAX(INDEX(First_Data_Point,MATCH($A69,DataStreams,0)),INDEX(First_Data_Point,MATCH(BA$6,DataStreams,0)),$B$3),DateRange,0)-1,MATCH(BA$6,DataStreams,0)-1):OFFSET(HOMECELL,MATCH(MIN(INDEX(Last_Data_Point,MATCH($A69,DataStreams,0)),INDEX(Last_Data_Point,MATCH(BA$6,DataStreams,0)),$B$4),DateRange,0)-1,MATCH(BA$6,DataStreams,0)-1) -
(INDEX(Returns!$102:$102,MATCH(BA$6,DataStreams,0))*
OFFSET(HOMECELL,MATCH(MAX(INDEX(First_Data_Point,MATCH($A69,DataStreams,0)),INDEX(First_Data_Point,MATCH(BA$6,DataStreams,0)),$B$3),DateRange,0)-1,MATCH(INDEX(Returns!$100:$100,MATCH(BA$6,DataStreams,0)),DataStreams,0)-1):OFFSET(HOMECELL,MATCH(MIN(INDEX(Last_Data_Point,MATCH($A69,DataStreams,0)),INDEX(Last_Data_Point,MATCH(BA$6,DataStreams,0)),$B$4),DateRange,0)-1,MATCH(INDEX(Returns!$100:$100,MATCH(BA$6,DataStreams,0)),DataStreams,0)-1))),"")</f>
        <v/>
      </c>
      <c r="BB69" s="233" t="str" cm="1">
        <f t="array" aca="1" ref="BB69" ca="1">_xlfn.IFNA(_xlfn.COVARIANCE.S(
OFFSET(HOMECELL,MATCH(MAX(INDEX(First_Data_Point,MATCH($A69,DataStreams,0)),INDEX(First_Data_Point,MATCH(BB$6,DataStreams,0)),$B$3),DateRange,0)-1,MATCH($A69,DataStreams,0)-1):OFFSET(HOMECELL,MATCH(MIN(INDEX(Last_Data_Point,MATCH($A69,DataStreams,0)),INDEX(Last_Data_Point,MATCH(BB$6,DataStreams,0)),$B$4),DateRange,0)-1,MATCH($A69,DataStreams,0)-1) -
(INDEX(Returns!$102:$102,MATCH($A69,DataStreams,0))*
OFFSET(HOMECELL,MATCH(MAX(INDEX(First_Data_Point,MATCH($A69,DataStreams,0)),INDEX(First_Data_Point,MATCH(BB$6,DataStreams,0)),$B$3),DateRange,0)-1,MATCH(INDEX(Returns!$100:$100,MATCH($A69,DataStreams,0)),DataStreams,0)-1):OFFSET(HOMECELL,MATCH(MIN(INDEX(Last_Data_Point,MATCH($A69,DataStreams,0)),INDEX(Last_Data_Point,MATCH(BB$6,DataStreams,0)),$B$4),DateRange,0)-1,MATCH(INDEX(Returns!$100:$100,MATCH($A69,DataStreams,0)),DataStreams,0)-1)),
OFFSET(HOMECELL,MATCH(MAX(INDEX(First_Data_Point,MATCH($A69,DataStreams,0)),INDEX(First_Data_Point,MATCH(BB$6,DataStreams,0)),$B$3),DateRange,0)-1,MATCH(BB$6,DataStreams,0)-1):OFFSET(HOMECELL,MATCH(MIN(INDEX(Last_Data_Point,MATCH($A69,DataStreams,0)),INDEX(Last_Data_Point,MATCH(BB$6,DataStreams,0)),$B$4),DateRange,0)-1,MATCH(BB$6,DataStreams,0)-1) -
(INDEX(Returns!$102:$102,MATCH(BB$6,DataStreams,0))*
OFFSET(HOMECELL,MATCH(MAX(INDEX(First_Data_Point,MATCH($A69,DataStreams,0)),INDEX(First_Data_Point,MATCH(BB$6,DataStreams,0)),$B$3),DateRange,0)-1,MATCH(INDEX(Returns!$100:$100,MATCH(BB$6,DataStreams,0)),DataStreams,0)-1):OFFSET(HOMECELL,MATCH(MIN(INDEX(Last_Data_Point,MATCH($A69,DataStreams,0)),INDEX(Last_Data_Point,MATCH(BB$6,DataStreams,0)),$B$4),DateRange,0)-1,MATCH(INDEX(Returns!$100:$100,MATCH(BB$6,DataStreams,0)),DataStreams,0)-1))),"")</f>
        <v/>
      </c>
      <c r="BC69" s="236"/>
    </row>
    <row r="70" spans="1:55">
      <c r="A70" s="239" t="str">
        <f ca="1"/>
        <v>VIS</v>
      </c>
      <c r="B70" s="233" cm="1">
        <f t="array" aca="1" ref="B70" ca="1">_xlfn.IFNA(_xlfn.COVARIANCE.S(
OFFSET(HOMECELL,MATCH(MAX(INDEX(First_Data_Point,MATCH($A70,DataStreams,0)),INDEX(First_Data_Point,MATCH(B$6,DataStreams,0)),$B$3),DateRange,0)-1,MATCH($A70,DataStreams,0)-1):OFFSET(HOMECELL,MATCH(MIN(INDEX(Last_Data_Point,MATCH($A70,DataStreams,0)),INDEX(Last_Data_Point,MATCH(B$6,DataStreams,0)),$B$4),DateRange,0)-1,MATCH($A70,DataStreams,0)-1) -
(INDEX(Returns!$102:$102,MATCH($A70,DataStreams,0))*
OFFSET(HOMECELL,MATCH(MAX(INDEX(First_Data_Point,MATCH($A70,DataStreams,0)),INDEX(First_Data_Point,MATCH(B$6,DataStreams,0)),$B$3),DateRange,0)-1,MATCH(INDEX(Returns!$100:$100,MATCH($A70,DataStreams,0)),DataStreams,0)-1):OFFSET(HOMECELL,MATCH(MIN(INDEX(Last_Data_Point,MATCH($A70,DataStreams,0)),INDEX(Last_Data_Point,MATCH(B$6,DataStreams,0)),$B$4),DateRange,0)-1,MATCH(INDEX(Returns!$100:$100,MATCH($A70,DataStreams,0)),DataStreams,0)-1)),
OFFSET(HOMECELL,MATCH(MAX(INDEX(First_Data_Point,MATCH($A70,DataStreams,0)),INDEX(First_Data_Point,MATCH(B$6,DataStreams,0)),$B$3),DateRange,0)-1,MATCH(B$6,DataStreams,0)-1):OFFSET(HOMECELL,MATCH(MIN(INDEX(Last_Data_Point,MATCH($A70,DataStreams,0)),INDEX(Last_Data_Point,MATCH(B$6,DataStreams,0)),$B$4),DateRange,0)-1,MATCH(B$6,DataStreams,0)-1) -
(INDEX(Returns!$102:$102,MATCH(B$6,DataStreams,0))*
OFFSET(HOMECELL,MATCH(MAX(INDEX(First_Data_Point,MATCH($A70,DataStreams,0)),INDEX(First_Data_Point,MATCH(B$6,DataStreams,0)),$B$3),DateRange,0)-1,MATCH(INDEX(Returns!$100:$100,MATCH(B$6,DataStreams,0)),DataStreams,0)-1):OFFSET(HOMECELL,MATCH(MIN(INDEX(Last_Data_Point,MATCH($A70,DataStreams,0)),INDEX(Last_Data_Point,MATCH(B$6,DataStreams,0)),$B$4),DateRange,0)-1,MATCH(INDEX(Returns!$100:$100,MATCH(B$6,DataStreams,0)),DataStreams,0)-1))),"")</f>
        <v>-4.5504455868923446E-6</v>
      </c>
      <c r="C70" s="233" cm="1">
        <f t="array" aca="1" ref="C70" ca="1">_xlfn.IFNA(_xlfn.COVARIANCE.S(
OFFSET(HOMECELL,MATCH(MAX(INDEX(First_Data_Point,MATCH($A70,DataStreams,0)),INDEX(First_Data_Point,MATCH(C$6,DataStreams,0)),$B$3),DateRange,0)-1,MATCH($A70,DataStreams,0)-1):OFFSET(HOMECELL,MATCH(MIN(INDEX(Last_Data_Point,MATCH($A70,DataStreams,0)),INDEX(Last_Data_Point,MATCH(C$6,DataStreams,0)),$B$4),DateRange,0)-1,MATCH($A70,DataStreams,0)-1) -
(INDEX(Returns!$102:$102,MATCH($A70,DataStreams,0))*
OFFSET(HOMECELL,MATCH(MAX(INDEX(First_Data_Point,MATCH($A70,DataStreams,0)),INDEX(First_Data_Point,MATCH(C$6,DataStreams,0)),$B$3),DateRange,0)-1,MATCH(INDEX(Returns!$100:$100,MATCH($A70,DataStreams,0)),DataStreams,0)-1):OFFSET(HOMECELL,MATCH(MIN(INDEX(Last_Data_Point,MATCH($A70,DataStreams,0)),INDEX(Last_Data_Point,MATCH(C$6,DataStreams,0)),$B$4),DateRange,0)-1,MATCH(INDEX(Returns!$100:$100,MATCH($A70,DataStreams,0)),DataStreams,0)-1)),
OFFSET(HOMECELL,MATCH(MAX(INDEX(First_Data_Point,MATCH($A70,DataStreams,0)),INDEX(First_Data_Point,MATCH(C$6,DataStreams,0)),$B$3),DateRange,0)-1,MATCH(C$6,DataStreams,0)-1):OFFSET(HOMECELL,MATCH(MIN(INDEX(Last_Data_Point,MATCH($A70,DataStreams,0)),INDEX(Last_Data_Point,MATCH(C$6,DataStreams,0)),$B$4),DateRange,0)-1,MATCH(C$6,DataStreams,0)-1) -
(INDEX(Returns!$102:$102,MATCH(C$6,DataStreams,0))*
OFFSET(HOMECELL,MATCH(MAX(INDEX(First_Data_Point,MATCH($A70,DataStreams,0)),INDEX(First_Data_Point,MATCH(C$6,DataStreams,0)),$B$3),DateRange,0)-1,MATCH(INDEX(Returns!$100:$100,MATCH(C$6,DataStreams,0)),DataStreams,0)-1):OFFSET(HOMECELL,MATCH(MIN(INDEX(Last_Data_Point,MATCH($A70,DataStreams,0)),INDEX(Last_Data_Point,MATCH(C$6,DataStreams,0)),$B$4),DateRange,0)-1,MATCH(INDEX(Returns!$100:$100,MATCH(C$6,DataStreams,0)),DataStreams,0)-1))),"")</f>
        <v>-1.840916792355391E-5</v>
      </c>
      <c r="D70" s="233" cm="1">
        <f t="array" aca="1" ref="D70" ca="1">_xlfn.IFNA(_xlfn.COVARIANCE.S(
OFFSET(HOMECELL,MATCH(MAX(INDEX(First_Data_Point,MATCH($A70,DataStreams,0)),INDEX(First_Data_Point,MATCH(D$6,DataStreams,0)),$B$3),DateRange,0)-1,MATCH($A70,DataStreams,0)-1):OFFSET(HOMECELL,MATCH(MIN(INDEX(Last_Data_Point,MATCH($A70,DataStreams,0)),INDEX(Last_Data_Point,MATCH(D$6,DataStreams,0)),$B$4),DateRange,0)-1,MATCH($A70,DataStreams,0)-1) -
(INDEX(Returns!$102:$102,MATCH($A70,DataStreams,0))*
OFFSET(HOMECELL,MATCH(MAX(INDEX(First_Data_Point,MATCH($A70,DataStreams,0)),INDEX(First_Data_Point,MATCH(D$6,DataStreams,0)),$B$3),DateRange,0)-1,MATCH(INDEX(Returns!$100:$100,MATCH($A70,DataStreams,0)),DataStreams,0)-1):OFFSET(HOMECELL,MATCH(MIN(INDEX(Last_Data_Point,MATCH($A70,DataStreams,0)),INDEX(Last_Data_Point,MATCH(D$6,DataStreams,0)),$B$4),DateRange,0)-1,MATCH(INDEX(Returns!$100:$100,MATCH($A70,DataStreams,0)),DataStreams,0)-1)),
OFFSET(HOMECELL,MATCH(MAX(INDEX(First_Data_Point,MATCH($A70,DataStreams,0)),INDEX(First_Data_Point,MATCH(D$6,DataStreams,0)),$B$3),DateRange,0)-1,MATCH(D$6,DataStreams,0)-1):OFFSET(HOMECELL,MATCH(MIN(INDEX(Last_Data_Point,MATCH($A70,DataStreams,0)),INDEX(Last_Data_Point,MATCH(D$6,DataStreams,0)),$B$4),DateRange,0)-1,MATCH(D$6,DataStreams,0)-1) -
(INDEX(Returns!$102:$102,MATCH(D$6,DataStreams,0))*
OFFSET(HOMECELL,MATCH(MAX(INDEX(First_Data_Point,MATCH($A70,DataStreams,0)),INDEX(First_Data_Point,MATCH(D$6,DataStreams,0)),$B$3),DateRange,0)-1,MATCH(INDEX(Returns!$100:$100,MATCH(D$6,DataStreams,0)),DataStreams,0)-1):OFFSET(HOMECELL,MATCH(MIN(INDEX(Last_Data_Point,MATCH($A70,DataStreams,0)),INDEX(Last_Data_Point,MATCH(D$6,DataStreams,0)),$B$4),DateRange,0)-1,MATCH(INDEX(Returns!$100:$100,MATCH(D$6,DataStreams,0)),DataStreams,0)-1))),"")</f>
        <v>4.1808023518979395E-4</v>
      </c>
      <c r="E70" s="233" cm="1">
        <f t="array" aca="1" ref="E70" ca="1">_xlfn.IFNA(_xlfn.COVARIANCE.S(
OFFSET(HOMECELL,MATCH(MAX(INDEX(First_Data_Point,MATCH($A70,DataStreams,0)),INDEX(First_Data_Point,MATCH(E$6,DataStreams,0)),$B$3),DateRange,0)-1,MATCH($A70,DataStreams,0)-1):OFFSET(HOMECELL,MATCH(MIN(INDEX(Last_Data_Point,MATCH($A70,DataStreams,0)),INDEX(Last_Data_Point,MATCH(E$6,DataStreams,0)),$B$4),DateRange,0)-1,MATCH($A70,DataStreams,0)-1) -
(INDEX(Returns!$102:$102,MATCH($A70,DataStreams,0))*
OFFSET(HOMECELL,MATCH(MAX(INDEX(First_Data_Point,MATCH($A70,DataStreams,0)),INDEX(First_Data_Point,MATCH(E$6,DataStreams,0)),$B$3),DateRange,0)-1,MATCH(INDEX(Returns!$100:$100,MATCH($A70,DataStreams,0)),DataStreams,0)-1):OFFSET(HOMECELL,MATCH(MIN(INDEX(Last_Data_Point,MATCH($A70,DataStreams,0)),INDEX(Last_Data_Point,MATCH(E$6,DataStreams,0)),$B$4),DateRange,0)-1,MATCH(INDEX(Returns!$100:$100,MATCH($A70,DataStreams,0)),DataStreams,0)-1)),
OFFSET(HOMECELL,MATCH(MAX(INDEX(First_Data_Point,MATCH($A70,DataStreams,0)),INDEX(First_Data_Point,MATCH(E$6,DataStreams,0)),$B$3),DateRange,0)-1,MATCH(E$6,DataStreams,0)-1):OFFSET(HOMECELL,MATCH(MIN(INDEX(Last_Data_Point,MATCH($A70,DataStreams,0)),INDEX(Last_Data_Point,MATCH(E$6,DataStreams,0)),$B$4),DateRange,0)-1,MATCH(E$6,DataStreams,0)-1) -
(INDEX(Returns!$102:$102,MATCH(E$6,DataStreams,0))*
OFFSET(HOMECELL,MATCH(MAX(INDEX(First_Data_Point,MATCH($A70,DataStreams,0)),INDEX(First_Data_Point,MATCH(E$6,DataStreams,0)),$B$3),DateRange,0)-1,MATCH(INDEX(Returns!$100:$100,MATCH(E$6,DataStreams,0)),DataStreams,0)-1):OFFSET(HOMECELL,MATCH(MIN(INDEX(Last_Data_Point,MATCH($A70,DataStreams,0)),INDEX(Last_Data_Point,MATCH(E$6,DataStreams,0)),$B$4),DateRange,0)-1,MATCH(INDEX(Returns!$100:$100,MATCH(E$6,DataStreams,0)),DataStreams,0)-1))),"")</f>
        <v>3.0530948973218176E-4</v>
      </c>
      <c r="F70" s="233" cm="1">
        <f t="array" aca="1" ref="F70" ca="1">_xlfn.IFNA(_xlfn.COVARIANCE.S(
OFFSET(HOMECELL,MATCH(MAX(INDEX(First_Data_Point,MATCH($A70,DataStreams,0)),INDEX(First_Data_Point,MATCH(F$6,DataStreams,0)),$B$3),DateRange,0)-1,MATCH($A70,DataStreams,0)-1):OFFSET(HOMECELL,MATCH(MIN(INDEX(Last_Data_Point,MATCH($A70,DataStreams,0)),INDEX(Last_Data_Point,MATCH(F$6,DataStreams,0)),$B$4),DateRange,0)-1,MATCH($A70,DataStreams,0)-1) -
(INDEX(Returns!$102:$102,MATCH($A70,DataStreams,0))*
OFFSET(HOMECELL,MATCH(MAX(INDEX(First_Data_Point,MATCH($A70,DataStreams,0)),INDEX(First_Data_Point,MATCH(F$6,DataStreams,0)),$B$3),DateRange,0)-1,MATCH(INDEX(Returns!$100:$100,MATCH($A70,DataStreams,0)),DataStreams,0)-1):OFFSET(HOMECELL,MATCH(MIN(INDEX(Last_Data_Point,MATCH($A70,DataStreams,0)),INDEX(Last_Data_Point,MATCH(F$6,DataStreams,0)),$B$4),DateRange,0)-1,MATCH(INDEX(Returns!$100:$100,MATCH($A70,DataStreams,0)),DataStreams,0)-1)),
OFFSET(HOMECELL,MATCH(MAX(INDEX(First_Data_Point,MATCH($A70,DataStreams,0)),INDEX(First_Data_Point,MATCH(F$6,DataStreams,0)),$B$3),DateRange,0)-1,MATCH(F$6,DataStreams,0)-1):OFFSET(HOMECELL,MATCH(MIN(INDEX(Last_Data_Point,MATCH($A70,DataStreams,0)),INDEX(Last_Data_Point,MATCH(F$6,DataStreams,0)),$B$4),DateRange,0)-1,MATCH(F$6,DataStreams,0)-1) -
(INDEX(Returns!$102:$102,MATCH(F$6,DataStreams,0))*
OFFSET(HOMECELL,MATCH(MAX(INDEX(First_Data_Point,MATCH($A70,DataStreams,0)),INDEX(First_Data_Point,MATCH(F$6,DataStreams,0)),$B$3),DateRange,0)-1,MATCH(INDEX(Returns!$100:$100,MATCH(F$6,DataStreams,0)),DataStreams,0)-1):OFFSET(HOMECELL,MATCH(MIN(INDEX(Last_Data_Point,MATCH($A70,DataStreams,0)),INDEX(Last_Data_Point,MATCH(F$6,DataStreams,0)),$B$4),DateRange,0)-1,MATCH(INDEX(Returns!$100:$100,MATCH(F$6,DataStreams,0)),DataStreams,0)-1))),"")</f>
        <v>4.3744804520436288E-4</v>
      </c>
      <c r="G70" s="233" cm="1">
        <f t="array" aca="1" ref="G70" ca="1">_xlfn.IFNA(_xlfn.COVARIANCE.S(
OFFSET(HOMECELL,MATCH(MAX(INDEX(First_Data_Point,MATCH($A70,DataStreams,0)),INDEX(First_Data_Point,MATCH(G$6,DataStreams,0)),$B$3),DateRange,0)-1,MATCH($A70,DataStreams,0)-1):OFFSET(HOMECELL,MATCH(MIN(INDEX(Last_Data_Point,MATCH($A70,DataStreams,0)),INDEX(Last_Data_Point,MATCH(G$6,DataStreams,0)),$B$4),DateRange,0)-1,MATCH($A70,DataStreams,0)-1) -
(INDEX(Returns!$102:$102,MATCH($A70,DataStreams,0))*
OFFSET(HOMECELL,MATCH(MAX(INDEX(First_Data_Point,MATCH($A70,DataStreams,0)),INDEX(First_Data_Point,MATCH(G$6,DataStreams,0)),$B$3),DateRange,0)-1,MATCH(INDEX(Returns!$100:$100,MATCH($A70,DataStreams,0)),DataStreams,0)-1):OFFSET(HOMECELL,MATCH(MIN(INDEX(Last_Data_Point,MATCH($A70,DataStreams,0)),INDEX(Last_Data_Point,MATCH(G$6,DataStreams,0)),$B$4),DateRange,0)-1,MATCH(INDEX(Returns!$100:$100,MATCH($A70,DataStreams,0)),DataStreams,0)-1)),
OFFSET(HOMECELL,MATCH(MAX(INDEX(First_Data_Point,MATCH($A70,DataStreams,0)),INDEX(First_Data_Point,MATCH(G$6,DataStreams,0)),$B$3),DateRange,0)-1,MATCH(G$6,DataStreams,0)-1):OFFSET(HOMECELL,MATCH(MIN(INDEX(Last_Data_Point,MATCH($A70,DataStreams,0)),INDEX(Last_Data_Point,MATCH(G$6,DataStreams,0)),$B$4),DateRange,0)-1,MATCH(G$6,DataStreams,0)-1) -
(INDEX(Returns!$102:$102,MATCH(G$6,DataStreams,0))*
OFFSET(HOMECELL,MATCH(MAX(INDEX(First_Data_Point,MATCH($A70,DataStreams,0)),INDEX(First_Data_Point,MATCH(G$6,DataStreams,0)),$B$3),DateRange,0)-1,MATCH(INDEX(Returns!$100:$100,MATCH(G$6,DataStreams,0)),DataStreams,0)-1):OFFSET(HOMECELL,MATCH(MIN(INDEX(Last_Data_Point,MATCH($A70,DataStreams,0)),INDEX(Last_Data_Point,MATCH(G$6,DataStreams,0)),$B$4),DateRange,0)-1,MATCH(INDEX(Returns!$100:$100,MATCH(G$6,DataStreams,0)),DataStreams,0)-1))),"")</f>
        <v>-3.4866325689859976E-4</v>
      </c>
      <c r="H70" s="233" cm="1">
        <f t="array" aca="1" ref="H70" ca="1">_xlfn.IFNA(_xlfn.COVARIANCE.S(
OFFSET(HOMECELL,MATCH(MAX(INDEX(First_Data_Point,MATCH($A70,DataStreams,0)),INDEX(First_Data_Point,MATCH(H$6,DataStreams,0)),$B$3),DateRange,0)-1,MATCH($A70,DataStreams,0)-1):OFFSET(HOMECELL,MATCH(MIN(INDEX(Last_Data_Point,MATCH($A70,DataStreams,0)),INDEX(Last_Data_Point,MATCH(H$6,DataStreams,0)),$B$4),DateRange,0)-1,MATCH($A70,DataStreams,0)-1) -
(INDEX(Returns!$102:$102,MATCH($A70,DataStreams,0))*
OFFSET(HOMECELL,MATCH(MAX(INDEX(First_Data_Point,MATCH($A70,DataStreams,0)),INDEX(First_Data_Point,MATCH(H$6,DataStreams,0)),$B$3),DateRange,0)-1,MATCH(INDEX(Returns!$100:$100,MATCH($A70,DataStreams,0)),DataStreams,0)-1):OFFSET(HOMECELL,MATCH(MIN(INDEX(Last_Data_Point,MATCH($A70,DataStreams,0)),INDEX(Last_Data_Point,MATCH(H$6,DataStreams,0)),$B$4),DateRange,0)-1,MATCH(INDEX(Returns!$100:$100,MATCH($A70,DataStreams,0)),DataStreams,0)-1)),
OFFSET(HOMECELL,MATCH(MAX(INDEX(First_Data_Point,MATCH($A70,DataStreams,0)),INDEX(First_Data_Point,MATCH(H$6,DataStreams,0)),$B$3),DateRange,0)-1,MATCH(H$6,DataStreams,0)-1):OFFSET(HOMECELL,MATCH(MIN(INDEX(Last_Data_Point,MATCH($A70,DataStreams,0)),INDEX(Last_Data_Point,MATCH(H$6,DataStreams,0)),$B$4),DateRange,0)-1,MATCH(H$6,DataStreams,0)-1) -
(INDEX(Returns!$102:$102,MATCH(H$6,DataStreams,0))*
OFFSET(HOMECELL,MATCH(MAX(INDEX(First_Data_Point,MATCH($A70,DataStreams,0)),INDEX(First_Data_Point,MATCH(H$6,DataStreams,0)),$B$3),DateRange,0)-1,MATCH(INDEX(Returns!$100:$100,MATCH(H$6,DataStreams,0)),DataStreams,0)-1):OFFSET(HOMECELL,MATCH(MIN(INDEX(Last_Data_Point,MATCH($A70,DataStreams,0)),INDEX(Last_Data_Point,MATCH(H$6,DataStreams,0)),$B$4),DateRange,0)-1,MATCH(INDEX(Returns!$100:$100,MATCH(H$6,DataStreams,0)),DataStreams,0)-1))),"")</f>
        <v>1.9494094719744637E-4</v>
      </c>
      <c r="I70" s="233" cm="1">
        <f t="array" aca="1" ref="I70" ca="1">_xlfn.IFNA(_xlfn.COVARIANCE.S(
OFFSET(HOMECELL,MATCH(MAX(INDEX(First_Data_Point,MATCH($A70,DataStreams,0)),INDEX(First_Data_Point,MATCH(I$6,DataStreams,0)),$B$3),DateRange,0)-1,MATCH($A70,DataStreams,0)-1):OFFSET(HOMECELL,MATCH(MIN(INDEX(Last_Data_Point,MATCH($A70,DataStreams,0)),INDEX(Last_Data_Point,MATCH(I$6,DataStreams,0)),$B$4),DateRange,0)-1,MATCH($A70,DataStreams,0)-1) -
(INDEX(Returns!$102:$102,MATCH($A70,DataStreams,0))*
OFFSET(HOMECELL,MATCH(MAX(INDEX(First_Data_Point,MATCH($A70,DataStreams,0)),INDEX(First_Data_Point,MATCH(I$6,DataStreams,0)),$B$3),DateRange,0)-1,MATCH(INDEX(Returns!$100:$100,MATCH($A70,DataStreams,0)),DataStreams,0)-1):OFFSET(HOMECELL,MATCH(MIN(INDEX(Last_Data_Point,MATCH($A70,DataStreams,0)),INDEX(Last_Data_Point,MATCH(I$6,DataStreams,0)),$B$4),DateRange,0)-1,MATCH(INDEX(Returns!$100:$100,MATCH($A70,DataStreams,0)),DataStreams,0)-1)),
OFFSET(HOMECELL,MATCH(MAX(INDEX(First_Data_Point,MATCH($A70,DataStreams,0)),INDEX(First_Data_Point,MATCH(I$6,DataStreams,0)),$B$3),DateRange,0)-1,MATCH(I$6,DataStreams,0)-1):OFFSET(HOMECELL,MATCH(MIN(INDEX(Last_Data_Point,MATCH($A70,DataStreams,0)),INDEX(Last_Data_Point,MATCH(I$6,DataStreams,0)),$B$4),DateRange,0)-1,MATCH(I$6,DataStreams,0)-1) -
(INDEX(Returns!$102:$102,MATCH(I$6,DataStreams,0))*
OFFSET(HOMECELL,MATCH(MAX(INDEX(First_Data_Point,MATCH($A70,DataStreams,0)),INDEX(First_Data_Point,MATCH(I$6,DataStreams,0)),$B$3),DateRange,0)-1,MATCH(INDEX(Returns!$100:$100,MATCH(I$6,DataStreams,0)),DataStreams,0)-1):OFFSET(HOMECELL,MATCH(MIN(INDEX(Last_Data_Point,MATCH($A70,DataStreams,0)),INDEX(Last_Data_Point,MATCH(I$6,DataStreams,0)),$B$4),DateRange,0)-1,MATCH(INDEX(Returns!$100:$100,MATCH(I$6,DataStreams,0)),DataStreams,0)-1))),"")</f>
        <v>-6.6210340170553801E-4</v>
      </c>
      <c r="J70" s="233" cm="1">
        <f t="array" aca="1" ref="J70" ca="1">_xlfn.IFNA(_xlfn.COVARIANCE.S(
OFFSET(HOMECELL,MATCH(MAX(INDEX(First_Data_Point,MATCH($A70,DataStreams,0)),INDEX(First_Data_Point,MATCH(J$6,DataStreams,0)),$B$3),DateRange,0)-1,MATCH($A70,DataStreams,0)-1):OFFSET(HOMECELL,MATCH(MIN(INDEX(Last_Data_Point,MATCH($A70,DataStreams,0)),INDEX(Last_Data_Point,MATCH(J$6,DataStreams,0)),$B$4),DateRange,0)-1,MATCH($A70,DataStreams,0)-1) -
(INDEX(Returns!$102:$102,MATCH($A70,DataStreams,0))*
OFFSET(HOMECELL,MATCH(MAX(INDEX(First_Data_Point,MATCH($A70,DataStreams,0)),INDEX(First_Data_Point,MATCH(J$6,DataStreams,0)),$B$3),DateRange,0)-1,MATCH(INDEX(Returns!$100:$100,MATCH($A70,DataStreams,0)),DataStreams,0)-1):OFFSET(HOMECELL,MATCH(MIN(INDEX(Last_Data_Point,MATCH($A70,DataStreams,0)),INDEX(Last_Data_Point,MATCH(J$6,DataStreams,0)),$B$4),DateRange,0)-1,MATCH(INDEX(Returns!$100:$100,MATCH($A70,DataStreams,0)),DataStreams,0)-1)),
OFFSET(HOMECELL,MATCH(MAX(INDEX(First_Data_Point,MATCH($A70,DataStreams,0)),INDEX(First_Data_Point,MATCH(J$6,DataStreams,0)),$B$3),DateRange,0)-1,MATCH(J$6,DataStreams,0)-1):OFFSET(HOMECELL,MATCH(MIN(INDEX(Last_Data_Point,MATCH($A70,DataStreams,0)),INDEX(Last_Data_Point,MATCH(J$6,DataStreams,0)),$B$4),DateRange,0)-1,MATCH(J$6,DataStreams,0)-1) -
(INDEX(Returns!$102:$102,MATCH(J$6,DataStreams,0))*
OFFSET(HOMECELL,MATCH(MAX(INDEX(First_Data_Point,MATCH($A70,DataStreams,0)),INDEX(First_Data_Point,MATCH(J$6,DataStreams,0)),$B$3),DateRange,0)-1,MATCH(INDEX(Returns!$100:$100,MATCH(J$6,DataStreams,0)),DataStreams,0)-1):OFFSET(HOMECELL,MATCH(MIN(INDEX(Last_Data_Point,MATCH($A70,DataStreams,0)),INDEX(Last_Data_Point,MATCH(J$6,DataStreams,0)),$B$4),DateRange,0)-1,MATCH(INDEX(Returns!$100:$100,MATCH(J$6,DataStreams,0)),DataStreams,0)-1))),"")</f>
        <v>4.2851539359918376E-4</v>
      </c>
      <c r="K70" s="233" cm="1">
        <f t="array" aca="1" ref="K70" ca="1">_xlfn.IFNA(_xlfn.COVARIANCE.S(
OFFSET(HOMECELL,MATCH(MAX(INDEX(First_Data_Point,MATCH($A70,DataStreams,0)),INDEX(First_Data_Point,MATCH(K$6,DataStreams,0)),$B$3),DateRange,0)-1,MATCH($A70,DataStreams,0)-1):OFFSET(HOMECELL,MATCH(MIN(INDEX(Last_Data_Point,MATCH($A70,DataStreams,0)),INDEX(Last_Data_Point,MATCH(K$6,DataStreams,0)),$B$4),DateRange,0)-1,MATCH($A70,DataStreams,0)-1) -
(INDEX(Returns!$102:$102,MATCH($A70,DataStreams,0))*
OFFSET(HOMECELL,MATCH(MAX(INDEX(First_Data_Point,MATCH($A70,DataStreams,0)),INDEX(First_Data_Point,MATCH(K$6,DataStreams,0)),$B$3),DateRange,0)-1,MATCH(INDEX(Returns!$100:$100,MATCH($A70,DataStreams,0)),DataStreams,0)-1):OFFSET(HOMECELL,MATCH(MIN(INDEX(Last_Data_Point,MATCH($A70,DataStreams,0)),INDEX(Last_Data_Point,MATCH(K$6,DataStreams,0)),$B$4),DateRange,0)-1,MATCH(INDEX(Returns!$100:$100,MATCH($A70,DataStreams,0)),DataStreams,0)-1)),
OFFSET(HOMECELL,MATCH(MAX(INDEX(First_Data_Point,MATCH($A70,DataStreams,0)),INDEX(First_Data_Point,MATCH(K$6,DataStreams,0)),$B$3),DateRange,0)-1,MATCH(K$6,DataStreams,0)-1):OFFSET(HOMECELL,MATCH(MIN(INDEX(Last_Data_Point,MATCH($A70,DataStreams,0)),INDEX(Last_Data_Point,MATCH(K$6,DataStreams,0)),$B$4),DateRange,0)-1,MATCH(K$6,DataStreams,0)-1) -
(INDEX(Returns!$102:$102,MATCH(K$6,DataStreams,0))*
OFFSET(HOMECELL,MATCH(MAX(INDEX(First_Data_Point,MATCH($A70,DataStreams,0)),INDEX(First_Data_Point,MATCH(K$6,DataStreams,0)),$B$3),DateRange,0)-1,MATCH(INDEX(Returns!$100:$100,MATCH(K$6,DataStreams,0)),DataStreams,0)-1):OFFSET(HOMECELL,MATCH(MIN(INDEX(Last_Data_Point,MATCH($A70,DataStreams,0)),INDEX(Last_Data_Point,MATCH(K$6,DataStreams,0)),$B$4),DateRange,0)-1,MATCH(INDEX(Returns!$100:$100,MATCH(K$6,DataStreams,0)),DataStreams,0)-1))),"")</f>
        <v>2.609475114481053E-5</v>
      </c>
      <c r="L70" s="233" cm="1">
        <f t="array" aca="1" ref="L70" ca="1">_xlfn.IFNA(_xlfn.COVARIANCE.S(
OFFSET(HOMECELL,MATCH(MAX(INDEX(First_Data_Point,MATCH($A70,DataStreams,0)),INDEX(First_Data_Point,MATCH(L$6,DataStreams,0)),$B$3),DateRange,0)-1,MATCH($A70,DataStreams,0)-1):OFFSET(HOMECELL,MATCH(MIN(INDEX(Last_Data_Point,MATCH($A70,DataStreams,0)),INDEX(Last_Data_Point,MATCH(L$6,DataStreams,0)),$B$4),DateRange,0)-1,MATCH($A70,DataStreams,0)-1) -
(INDEX(Returns!$102:$102,MATCH($A70,DataStreams,0))*
OFFSET(HOMECELL,MATCH(MAX(INDEX(First_Data_Point,MATCH($A70,DataStreams,0)),INDEX(First_Data_Point,MATCH(L$6,DataStreams,0)),$B$3),DateRange,0)-1,MATCH(INDEX(Returns!$100:$100,MATCH($A70,DataStreams,0)),DataStreams,0)-1):OFFSET(HOMECELL,MATCH(MIN(INDEX(Last_Data_Point,MATCH($A70,DataStreams,0)),INDEX(Last_Data_Point,MATCH(L$6,DataStreams,0)),$B$4),DateRange,0)-1,MATCH(INDEX(Returns!$100:$100,MATCH($A70,DataStreams,0)),DataStreams,0)-1)),
OFFSET(HOMECELL,MATCH(MAX(INDEX(First_Data_Point,MATCH($A70,DataStreams,0)),INDEX(First_Data_Point,MATCH(L$6,DataStreams,0)),$B$3),DateRange,0)-1,MATCH(L$6,DataStreams,0)-1):OFFSET(HOMECELL,MATCH(MIN(INDEX(Last_Data_Point,MATCH($A70,DataStreams,0)),INDEX(Last_Data_Point,MATCH(L$6,DataStreams,0)),$B$4),DateRange,0)-1,MATCH(L$6,DataStreams,0)-1) -
(INDEX(Returns!$102:$102,MATCH(L$6,DataStreams,0))*
OFFSET(HOMECELL,MATCH(MAX(INDEX(First_Data_Point,MATCH($A70,DataStreams,0)),INDEX(First_Data_Point,MATCH(L$6,DataStreams,0)),$B$3),DateRange,0)-1,MATCH(INDEX(Returns!$100:$100,MATCH(L$6,DataStreams,0)),DataStreams,0)-1):OFFSET(HOMECELL,MATCH(MIN(INDEX(Last_Data_Point,MATCH($A70,DataStreams,0)),INDEX(Last_Data_Point,MATCH(L$6,DataStreams,0)),$B$4),DateRange,0)-1,MATCH(INDEX(Returns!$100:$100,MATCH(L$6,DataStreams,0)),DataStreams,0)-1))),"")</f>
        <v>2.143230417048241E-4</v>
      </c>
      <c r="M70" s="233" cm="1">
        <f t="array" aca="1" ref="M70" ca="1">_xlfn.IFNA(_xlfn.COVARIANCE.S(
OFFSET(HOMECELL,MATCH(MAX(INDEX(First_Data_Point,MATCH($A70,DataStreams,0)),INDEX(First_Data_Point,MATCH(M$6,DataStreams,0)),$B$3),DateRange,0)-1,MATCH($A70,DataStreams,0)-1):OFFSET(HOMECELL,MATCH(MIN(INDEX(Last_Data_Point,MATCH($A70,DataStreams,0)),INDEX(Last_Data_Point,MATCH(M$6,DataStreams,0)),$B$4),DateRange,0)-1,MATCH($A70,DataStreams,0)-1) -
(INDEX(Returns!$102:$102,MATCH($A70,DataStreams,0))*
OFFSET(HOMECELL,MATCH(MAX(INDEX(First_Data_Point,MATCH($A70,DataStreams,0)),INDEX(First_Data_Point,MATCH(M$6,DataStreams,0)),$B$3),DateRange,0)-1,MATCH(INDEX(Returns!$100:$100,MATCH($A70,DataStreams,0)),DataStreams,0)-1):OFFSET(HOMECELL,MATCH(MIN(INDEX(Last_Data_Point,MATCH($A70,DataStreams,0)),INDEX(Last_Data_Point,MATCH(M$6,DataStreams,0)),$B$4),DateRange,0)-1,MATCH(INDEX(Returns!$100:$100,MATCH($A70,DataStreams,0)),DataStreams,0)-1)),
OFFSET(HOMECELL,MATCH(MAX(INDEX(First_Data_Point,MATCH($A70,DataStreams,0)),INDEX(First_Data_Point,MATCH(M$6,DataStreams,0)),$B$3),DateRange,0)-1,MATCH(M$6,DataStreams,0)-1):OFFSET(HOMECELL,MATCH(MIN(INDEX(Last_Data_Point,MATCH($A70,DataStreams,0)),INDEX(Last_Data_Point,MATCH(M$6,DataStreams,0)),$B$4),DateRange,0)-1,MATCH(M$6,DataStreams,0)-1) -
(INDEX(Returns!$102:$102,MATCH(M$6,DataStreams,0))*
OFFSET(HOMECELL,MATCH(MAX(INDEX(First_Data_Point,MATCH($A70,DataStreams,0)),INDEX(First_Data_Point,MATCH(M$6,DataStreams,0)),$B$3),DateRange,0)-1,MATCH(INDEX(Returns!$100:$100,MATCH(M$6,DataStreams,0)),DataStreams,0)-1):OFFSET(HOMECELL,MATCH(MIN(INDEX(Last_Data_Point,MATCH($A70,DataStreams,0)),INDEX(Last_Data_Point,MATCH(M$6,DataStreams,0)),$B$4),DateRange,0)-1,MATCH(INDEX(Returns!$100:$100,MATCH(M$6,DataStreams,0)),DataStreams,0)-1))),"")</f>
        <v>-7.1759155005300147E-4</v>
      </c>
      <c r="N70" s="233" cm="1">
        <f t="array" aca="1" ref="N70" ca="1">_xlfn.IFNA(_xlfn.COVARIANCE.S(
OFFSET(HOMECELL,MATCH(MAX(INDEX(First_Data_Point,MATCH($A70,DataStreams,0)),INDEX(First_Data_Point,MATCH(N$6,DataStreams,0)),$B$3),DateRange,0)-1,MATCH($A70,DataStreams,0)-1):OFFSET(HOMECELL,MATCH(MIN(INDEX(Last_Data_Point,MATCH($A70,DataStreams,0)),INDEX(Last_Data_Point,MATCH(N$6,DataStreams,0)),$B$4),DateRange,0)-1,MATCH($A70,DataStreams,0)-1) -
(INDEX(Returns!$102:$102,MATCH($A70,DataStreams,0))*
OFFSET(HOMECELL,MATCH(MAX(INDEX(First_Data_Point,MATCH($A70,DataStreams,0)),INDEX(First_Data_Point,MATCH(N$6,DataStreams,0)),$B$3),DateRange,0)-1,MATCH(INDEX(Returns!$100:$100,MATCH($A70,DataStreams,0)),DataStreams,0)-1):OFFSET(HOMECELL,MATCH(MIN(INDEX(Last_Data_Point,MATCH($A70,DataStreams,0)),INDEX(Last_Data_Point,MATCH(N$6,DataStreams,0)),$B$4),DateRange,0)-1,MATCH(INDEX(Returns!$100:$100,MATCH($A70,DataStreams,0)),DataStreams,0)-1)),
OFFSET(HOMECELL,MATCH(MAX(INDEX(First_Data_Point,MATCH($A70,DataStreams,0)),INDEX(First_Data_Point,MATCH(N$6,DataStreams,0)),$B$3),DateRange,0)-1,MATCH(N$6,DataStreams,0)-1):OFFSET(HOMECELL,MATCH(MIN(INDEX(Last_Data_Point,MATCH($A70,DataStreams,0)),INDEX(Last_Data_Point,MATCH(N$6,DataStreams,0)),$B$4),DateRange,0)-1,MATCH(N$6,DataStreams,0)-1) -
(INDEX(Returns!$102:$102,MATCH(N$6,DataStreams,0))*
OFFSET(HOMECELL,MATCH(MAX(INDEX(First_Data_Point,MATCH($A70,DataStreams,0)),INDEX(First_Data_Point,MATCH(N$6,DataStreams,0)),$B$3),DateRange,0)-1,MATCH(INDEX(Returns!$100:$100,MATCH(N$6,DataStreams,0)),DataStreams,0)-1):OFFSET(HOMECELL,MATCH(MIN(INDEX(Last_Data_Point,MATCH($A70,DataStreams,0)),INDEX(Last_Data_Point,MATCH(N$6,DataStreams,0)),$B$4),DateRange,0)-1,MATCH(INDEX(Returns!$100:$100,MATCH(N$6,DataStreams,0)),DataStreams,0)-1))),"")</f>
        <v>4.5664277731427046E-4</v>
      </c>
      <c r="O70" s="233" cm="1">
        <f t="array" aca="1" ref="O70" ca="1">_xlfn.IFNA(_xlfn.COVARIANCE.S(
OFFSET(HOMECELL,MATCH(MAX(INDEX(First_Data_Point,MATCH($A70,DataStreams,0)),INDEX(First_Data_Point,MATCH(O$6,DataStreams,0)),$B$3),DateRange,0)-1,MATCH($A70,DataStreams,0)-1):OFFSET(HOMECELL,MATCH(MIN(INDEX(Last_Data_Point,MATCH($A70,DataStreams,0)),INDEX(Last_Data_Point,MATCH(O$6,DataStreams,0)),$B$4),DateRange,0)-1,MATCH($A70,DataStreams,0)-1) -
(INDEX(Returns!$102:$102,MATCH($A70,DataStreams,0))*
OFFSET(HOMECELL,MATCH(MAX(INDEX(First_Data_Point,MATCH($A70,DataStreams,0)),INDEX(First_Data_Point,MATCH(O$6,DataStreams,0)),$B$3),DateRange,0)-1,MATCH(INDEX(Returns!$100:$100,MATCH($A70,DataStreams,0)),DataStreams,0)-1):OFFSET(HOMECELL,MATCH(MIN(INDEX(Last_Data_Point,MATCH($A70,DataStreams,0)),INDEX(Last_Data_Point,MATCH(O$6,DataStreams,0)),$B$4),DateRange,0)-1,MATCH(INDEX(Returns!$100:$100,MATCH($A70,DataStreams,0)),DataStreams,0)-1)),
OFFSET(HOMECELL,MATCH(MAX(INDEX(First_Data_Point,MATCH($A70,DataStreams,0)),INDEX(First_Data_Point,MATCH(O$6,DataStreams,0)),$B$3),DateRange,0)-1,MATCH(O$6,DataStreams,0)-1):OFFSET(HOMECELL,MATCH(MIN(INDEX(Last_Data_Point,MATCH($A70,DataStreams,0)),INDEX(Last_Data_Point,MATCH(O$6,DataStreams,0)),$B$4),DateRange,0)-1,MATCH(O$6,DataStreams,0)-1) -
(INDEX(Returns!$102:$102,MATCH(O$6,DataStreams,0))*
OFFSET(HOMECELL,MATCH(MAX(INDEX(First_Data_Point,MATCH($A70,DataStreams,0)),INDEX(First_Data_Point,MATCH(O$6,DataStreams,0)),$B$3),DateRange,0)-1,MATCH(INDEX(Returns!$100:$100,MATCH(O$6,DataStreams,0)),DataStreams,0)-1):OFFSET(HOMECELL,MATCH(MIN(INDEX(Last_Data_Point,MATCH($A70,DataStreams,0)),INDEX(Last_Data_Point,MATCH(O$6,DataStreams,0)),$B$4),DateRange,0)-1,MATCH(INDEX(Returns!$100:$100,MATCH(O$6,DataStreams,0)),DataStreams,0)-1))),"")</f>
        <v>5.9087926421645762E-4</v>
      </c>
      <c r="P70" s="233" cm="1">
        <f t="array" aca="1" ref="P70" ca="1">_xlfn.IFNA(_xlfn.COVARIANCE.S(
OFFSET(HOMECELL,MATCH(MAX(INDEX(First_Data_Point,MATCH($A70,DataStreams,0)),INDEX(First_Data_Point,MATCH(P$6,DataStreams,0)),$B$3),DateRange,0)-1,MATCH($A70,DataStreams,0)-1):OFFSET(HOMECELL,MATCH(MIN(INDEX(Last_Data_Point,MATCH($A70,DataStreams,0)),INDEX(Last_Data_Point,MATCH(P$6,DataStreams,0)),$B$4),DateRange,0)-1,MATCH($A70,DataStreams,0)-1) -
(INDEX(Returns!$102:$102,MATCH($A70,DataStreams,0))*
OFFSET(HOMECELL,MATCH(MAX(INDEX(First_Data_Point,MATCH($A70,DataStreams,0)),INDEX(First_Data_Point,MATCH(P$6,DataStreams,0)),$B$3),DateRange,0)-1,MATCH(INDEX(Returns!$100:$100,MATCH($A70,DataStreams,0)),DataStreams,0)-1):OFFSET(HOMECELL,MATCH(MIN(INDEX(Last_Data_Point,MATCH($A70,DataStreams,0)),INDEX(Last_Data_Point,MATCH(P$6,DataStreams,0)),$B$4),DateRange,0)-1,MATCH(INDEX(Returns!$100:$100,MATCH($A70,DataStreams,0)),DataStreams,0)-1)),
OFFSET(HOMECELL,MATCH(MAX(INDEX(First_Data_Point,MATCH($A70,DataStreams,0)),INDEX(First_Data_Point,MATCH(P$6,DataStreams,0)),$B$3),DateRange,0)-1,MATCH(P$6,DataStreams,0)-1):OFFSET(HOMECELL,MATCH(MIN(INDEX(Last_Data_Point,MATCH($A70,DataStreams,0)),INDEX(Last_Data_Point,MATCH(P$6,DataStreams,0)),$B$4),DateRange,0)-1,MATCH(P$6,DataStreams,0)-1) -
(INDEX(Returns!$102:$102,MATCH(P$6,DataStreams,0))*
OFFSET(HOMECELL,MATCH(MAX(INDEX(First_Data_Point,MATCH($A70,DataStreams,0)),INDEX(First_Data_Point,MATCH(P$6,DataStreams,0)),$B$3),DateRange,0)-1,MATCH(INDEX(Returns!$100:$100,MATCH(P$6,DataStreams,0)),DataStreams,0)-1):OFFSET(HOMECELL,MATCH(MIN(INDEX(Last_Data_Point,MATCH($A70,DataStreams,0)),INDEX(Last_Data_Point,MATCH(P$6,DataStreams,0)),$B$4),DateRange,0)-1,MATCH(INDEX(Returns!$100:$100,MATCH(P$6,DataStreams,0)),DataStreams,0)-1))),"")</f>
        <v>2.5279899913763205E-4</v>
      </c>
      <c r="Q70" s="233" cm="1">
        <f t="array" aca="1" ref="Q70" ca="1">_xlfn.IFNA(_xlfn.COVARIANCE.S(
OFFSET(HOMECELL,MATCH(MAX(INDEX(First_Data_Point,MATCH($A70,DataStreams,0)),INDEX(First_Data_Point,MATCH(Q$6,DataStreams,0)),$B$3),DateRange,0)-1,MATCH($A70,DataStreams,0)-1):OFFSET(HOMECELL,MATCH(MIN(INDEX(Last_Data_Point,MATCH($A70,DataStreams,0)),INDEX(Last_Data_Point,MATCH(Q$6,DataStreams,0)),$B$4),DateRange,0)-1,MATCH($A70,DataStreams,0)-1) -
(INDEX(Returns!$102:$102,MATCH($A70,DataStreams,0))*
OFFSET(HOMECELL,MATCH(MAX(INDEX(First_Data_Point,MATCH($A70,DataStreams,0)),INDEX(First_Data_Point,MATCH(Q$6,DataStreams,0)),$B$3),DateRange,0)-1,MATCH(INDEX(Returns!$100:$100,MATCH($A70,DataStreams,0)),DataStreams,0)-1):OFFSET(HOMECELL,MATCH(MIN(INDEX(Last_Data_Point,MATCH($A70,DataStreams,0)),INDEX(Last_Data_Point,MATCH(Q$6,DataStreams,0)),$B$4),DateRange,0)-1,MATCH(INDEX(Returns!$100:$100,MATCH($A70,DataStreams,0)),DataStreams,0)-1)),
OFFSET(HOMECELL,MATCH(MAX(INDEX(First_Data_Point,MATCH($A70,DataStreams,0)),INDEX(First_Data_Point,MATCH(Q$6,DataStreams,0)),$B$3),DateRange,0)-1,MATCH(Q$6,DataStreams,0)-1):OFFSET(HOMECELL,MATCH(MIN(INDEX(Last_Data_Point,MATCH($A70,DataStreams,0)),INDEX(Last_Data_Point,MATCH(Q$6,DataStreams,0)),$B$4),DateRange,0)-1,MATCH(Q$6,DataStreams,0)-1) -
(INDEX(Returns!$102:$102,MATCH(Q$6,DataStreams,0))*
OFFSET(HOMECELL,MATCH(MAX(INDEX(First_Data_Point,MATCH($A70,DataStreams,0)),INDEX(First_Data_Point,MATCH(Q$6,DataStreams,0)),$B$3),DateRange,0)-1,MATCH(INDEX(Returns!$100:$100,MATCH(Q$6,DataStreams,0)),DataStreams,0)-1):OFFSET(HOMECELL,MATCH(MIN(INDEX(Last_Data_Point,MATCH($A70,DataStreams,0)),INDEX(Last_Data_Point,MATCH(Q$6,DataStreams,0)),$B$4),DateRange,0)-1,MATCH(INDEX(Returns!$100:$100,MATCH(Q$6,DataStreams,0)),DataStreams,0)-1))),"")</f>
        <v>5.0414261371949443E-5</v>
      </c>
      <c r="R70" s="233" cm="1">
        <f t="array" aca="1" ref="R70" ca="1">_xlfn.IFNA(_xlfn.COVARIANCE.S(
OFFSET(HOMECELL,MATCH(MAX(INDEX(First_Data_Point,MATCH($A70,DataStreams,0)),INDEX(First_Data_Point,MATCH(R$6,DataStreams,0)),$B$3),DateRange,0)-1,MATCH($A70,DataStreams,0)-1):OFFSET(HOMECELL,MATCH(MIN(INDEX(Last_Data_Point,MATCH($A70,DataStreams,0)),INDEX(Last_Data_Point,MATCH(R$6,DataStreams,0)),$B$4),DateRange,0)-1,MATCH($A70,DataStreams,0)-1) -
(INDEX(Returns!$102:$102,MATCH($A70,DataStreams,0))*
OFFSET(HOMECELL,MATCH(MAX(INDEX(First_Data_Point,MATCH($A70,DataStreams,0)),INDEX(First_Data_Point,MATCH(R$6,DataStreams,0)),$B$3),DateRange,0)-1,MATCH(INDEX(Returns!$100:$100,MATCH($A70,DataStreams,0)),DataStreams,0)-1):OFFSET(HOMECELL,MATCH(MIN(INDEX(Last_Data_Point,MATCH($A70,DataStreams,0)),INDEX(Last_Data_Point,MATCH(R$6,DataStreams,0)),$B$4),DateRange,0)-1,MATCH(INDEX(Returns!$100:$100,MATCH($A70,DataStreams,0)),DataStreams,0)-1)),
OFFSET(HOMECELL,MATCH(MAX(INDEX(First_Data_Point,MATCH($A70,DataStreams,0)),INDEX(First_Data_Point,MATCH(R$6,DataStreams,0)),$B$3),DateRange,0)-1,MATCH(R$6,DataStreams,0)-1):OFFSET(HOMECELL,MATCH(MIN(INDEX(Last_Data_Point,MATCH($A70,DataStreams,0)),INDEX(Last_Data_Point,MATCH(R$6,DataStreams,0)),$B$4),DateRange,0)-1,MATCH(R$6,DataStreams,0)-1) -
(INDEX(Returns!$102:$102,MATCH(R$6,DataStreams,0))*
OFFSET(HOMECELL,MATCH(MAX(INDEX(First_Data_Point,MATCH($A70,DataStreams,0)),INDEX(First_Data_Point,MATCH(R$6,DataStreams,0)),$B$3),DateRange,0)-1,MATCH(INDEX(Returns!$100:$100,MATCH(R$6,DataStreams,0)),DataStreams,0)-1):OFFSET(HOMECELL,MATCH(MIN(INDEX(Last_Data_Point,MATCH($A70,DataStreams,0)),INDEX(Last_Data_Point,MATCH(R$6,DataStreams,0)),$B$4),DateRange,0)-1,MATCH(INDEX(Returns!$100:$100,MATCH(R$6,DataStreams,0)),DataStreams,0)-1))),"")</f>
        <v>5.6968128557576179E-5</v>
      </c>
      <c r="S70" s="233" cm="1">
        <f t="array" aca="1" ref="S70" ca="1">_xlfn.IFNA(_xlfn.COVARIANCE.S(
OFFSET(HOMECELL,MATCH(MAX(INDEX(First_Data_Point,MATCH($A70,DataStreams,0)),INDEX(First_Data_Point,MATCH(S$6,DataStreams,0)),$B$3),DateRange,0)-1,MATCH($A70,DataStreams,0)-1):OFFSET(HOMECELL,MATCH(MIN(INDEX(Last_Data_Point,MATCH($A70,DataStreams,0)),INDEX(Last_Data_Point,MATCH(S$6,DataStreams,0)),$B$4),DateRange,0)-1,MATCH($A70,DataStreams,0)-1) -
(INDEX(Returns!$102:$102,MATCH($A70,DataStreams,0))*
OFFSET(HOMECELL,MATCH(MAX(INDEX(First_Data_Point,MATCH($A70,DataStreams,0)),INDEX(First_Data_Point,MATCH(S$6,DataStreams,0)),$B$3),DateRange,0)-1,MATCH(INDEX(Returns!$100:$100,MATCH($A70,DataStreams,0)),DataStreams,0)-1):OFFSET(HOMECELL,MATCH(MIN(INDEX(Last_Data_Point,MATCH($A70,DataStreams,0)),INDEX(Last_Data_Point,MATCH(S$6,DataStreams,0)),$B$4),DateRange,0)-1,MATCH(INDEX(Returns!$100:$100,MATCH($A70,DataStreams,0)),DataStreams,0)-1)),
OFFSET(HOMECELL,MATCH(MAX(INDEX(First_Data_Point,MATCH($A70,DataStreams,0)),INDEX(First_Data_Point,MATCH(S$6,DataStreams,0)),$B$3),DateRange,0)-1,MATCH(S$6,DataStreams,0)-1):OFFSET(HOMECELL,MATCH(MIN(INDEX(Last_Data_Point,MATCH($A70,DataStreams,0)),INDEX(Last_Data_Point,MATCH(S$6,DataStreams,0)),$B$4),DateRange,0)-1,MATCH(S$6,DataStreams,0)-1) -
(INDEX(Returns!$102:$102,MATCH(S$6,DataStreams,0))*
OFFSET(HOMECELL,MATCH(MAX(INDEX(First_Data_Point,MATCH($A70,DataStreams,0)),INDEX(First_Data_Point,MATCH(S$6,DataStreams,0)),$B$3),DateRange,0)-1,MATCH(INDEX(Returns!$100:$100,MATCH(S$6,DataStreams,0)),DataStreams,0)-1):OFFSET(HOMECELL,MATCH(MIN(INDEX(Last_Data_Point,MATCH($A70,DataStreams,0)),INDEX(Last_Data_Point,MATCH(S$6,DataStreams,0)),$B$4),DateRange,0)-1,MATCH(INDEX(Returns!$100:$100,MATCH(S$6,DataStreams,0)),DataStreams,0)-1))),"")</f>
        <v>6.971778811054141E-4</v>
      </c>
      <c r="T70" s="233" cm="1">
        <f t="array" aca="1" ref="T70" ca="1">_xlfn.IFNA(_xlfn.COVARIANCE.S(
OFFSET(HOMECELL,MATCH(MAX(INDEX(First_Data_Point,MATCH($A70,DataStreams,0)),INDEX(First_Data_Point,MATCH(T$6,DataStreams,0)),$B$3),DateRange,0)-1,MATCH($A70,DataStreams,0)-1):OFFSET(HOMECELL,MATCH(MIN(INDEX(Last_Data_Point,MATCH($A70,DataStreams,0)),INDEX(Last_Data_Point,MATCH(T$6,DataStreams,0)),$B$4),DateRange,0)-1,MATCH($A70,DataStreams,0)-1) -
(INDEX(Returns!$102:$102,MATCH($A70,DataStreams,0))*
OFFSET(HOMECELL,MATCH(MAX(INDEX(First_Data_Point,MATCH($A70,DataStreams,0)),INDEX(First_Data_Point,MATCH(T$6,DataStreams,0)),$B$3),DateRange,0)-1,MATCH(INDEX(Returns!$100:$100,MATCH($A70,DataStreams,0)),DataStreams,0)-1):OFFSET(HOMECELL,MATCH(MIN(INDEX(Last_Data_Point,MATCH($A70,DataStreams,0)),INDEX(Last_Data_Point,MATCH(T$6,DataStreams,0)),$B$4),DateRange,0)-1,MATCH(INDEX(Returns!$100:$100,MATCH($A70,DataStreams,0)),DataStreams,0)-1)),
OFFSET(HOMECELL,MATCH(MAX(INDEX(First_Data_Point,MATCH($A70,DataStreams,0)),INDEX(First_Data_Point,MATCH(T$6,DataStreams,0)),$B$3),DateRange,0)-1,MATCH(T$6,DataStreams,0)-1):OFFSET(HOMECELL,MATCH(MIN(INDEX(Last_Data_Point,MATCH($A70,DataStreams,0)),INDEX(Last_Data_Point,MATCH(T$6,DataStreams,0)),$B$4),DateRange,0)-1,MATCH(T$6,DataStreams,0)-1) -
(INDEX(Returns!$102:$102,MATCH(T$6,DataStreams,0))*
OFFSET(HOMECELL,MATCH(MAX(INDEX(First_Data_Point,MATCH($A70,DataStreams,0)),INDEX(First_Data_Point,MATCH(T$6,DataStreams,0)),$B$3),DateRange,0)-1,MATCH(INDEX(Returns!$100:$100,MATCH(T$6,DataStreams,0)),DataStreams,0)-1):OFFSET(HOMECELL,MATCH(MIN(INDEX(Last_Data_Point,MATCH($A70,DataStreams,0)),INDEX(Last_Data_Point,MATCH(T$6,DataStreams,0)),$B$4),DateRange,0)-1,MATCH(INDEX(Returns!$100:$100,MATCH(T$6,DataStreams,0)),DataStreams,0)-1))),"")</f>
        <v>8.9337480050874279E-4</v>
      </c>
      <c r="U70" s="233" cm="1">
        <f t="array" aca="1" ref="U70" ca="1">_xlfn.IFNA(_xlfn.COVARIANCE.S(
OFFSET(HOMECELL,MATCH(MAX(INDEX(First_Data_Point,MATCH($A70,DataStreams,0)),INDEX(First_Data_Point,MATCH(U$6,DataStreams,0)),$B$3),DateRange,0)-1,MATCH($A70,DataStreams,0)-1):OFFSET(HOMECELL,MATCH(MIN(INDEX(Last_Data_Point,MATCH($A70,DataStreams,0)),INDEX(Last_Data_Point,MATCH(U$6,DataStreams,0)),$B$4),DateRange,0)-1,MATCH($A70,DataStreams,0)-1) -
(INDEX(Returns!$102:$102,MATCH($A70,DataStreams,0))*
OFFSET(HOMECELL,MATCH(MAX(INDEX(First_Data_Point,MATCH($A70,DataStreams,0)),INDEX(First_Data_Point,MATCH(U$6,DataStreams,0)),$B$3),DateRange,0)-1,MATCH(INDEX(Returns!$100:$100,MATCH($A70,DataStreams,0)),DataStreams,0)-1):OFFSET(HOMECELL,MATCH(MIN(INDEX(Last_Data_Point,MATCH($A70,DataStreams,0)),INDEX(Last_Data_Point,MATCH(U$6,DataStreams,0)),$B$4),DateRange,0)-1,MATCH(INDEX(Returns!$100:$100,MATCH($A70,DataStreams,0)),DataStreams,0)-1)),
OFFSET(HOMECELL,MATCH(MAX(INDEX(First_Data_Point,MATCH($A70,DataStreams,0)),INDEX(First_Data_Point,MATCH(U$6,DataStreams,0)),$B$3),DateRange,0)-1,MATCH(U$6,DataStreams,0)-1):OFFSET(HOMECELL,MATCH(MIN(INDEX(Last_Data_Point,MATCH($A70,DataStreams,0)),INDEX(Last_Data_Point,MATCH(U$6,DataStreams,0)),$B$4),DateRange,0)-1,MATCH(U$6,DataStreams,0)-1) -
(INDEX(Returns!$102:$102,MATCH(U$6,DataStreams,0))*
OFFSET(HOMECELL,MATCH(MAX(INDEX(First_Data_Point,MATCH($A70,DataStreams,0)),INDEX(First_Data_Point,MATCH(U$6,DataStreams,0)),$B$3),DateRange,0)-1,MATCH(INDEX(Returns!$100:$100,MATCH(U$6,DataStreams,0)),DataStreams,0)-1):OFFSET(HOMECELL,MATCH(MIN(INDEX(Last_Data_Point,MATCH($A70,DataStreams,0)),INDEX(Last_Data_Point,MATCH(U$6,DataStreams,0)),$B$4),DateRange,0)-1,MATCH(INDEX(Returns!$100:$100,MATCH(U$6,DataStreams,0)),DataStreams,0)-1))),"")</f>
        <v>-6.000192057359486E-4</v>
      </c>
      <c r="V70" s="233" cm="1">
        <f t="array" aca="1" ref="V70" ca="1">_xlfn.IFNA(_xlfn.COVARIANCE.S(
OFFSET(HOMECELL,MATCH(MAX(INDEX(First_Data_Point,MATCH($A70,DataStreams,0)),INDEX(First_Data_Point,MATCH(V$6,DataStreams,0)),$B$3),DateRange,0)-1,MATCH($A70,DataStreams,0)-1):OFFSET(HOMECELL,MATCH(MIN(INDEX(Last_Data_Point,MATCH($A70,DataStreams,0)),INDEX(Last_Data_Point,MATCH(V$6,DataStreams,0)),$B$4),DateRange,0)-1,MATCH($A70,DataStreams,0)-1) -
(INDEX(Returns!$102:$102,MATCH($A70,DataStreams,0))*
OFFSET(HOMECELL,MATCH(MAX(INDEX(First_Data_Point,MATCH($A70,DataStreams,0)),INDEX(First_Data_Point,MATCH(V$6,DataStreams,0)),$B$3),DateRange,0)-1,MATCH(INDEX(Returns!$100:$100,MATCH($A70,DataStreams,0)),DataStreams,0)-1):OFFSET(HOMECELL,MATCH(MIN(INDEX(Last_Data_Point,MATCH($A70,DataStreams,0)),INDEX(Last_Data_Point,MATCH(V$6,DataStreams,0)),$B$4),DateRange,0)-1,MATCH(INDEX(Returns!$100:$100,MATCH($A70,DataStreams,0)),DataStreams,0)-1)),
OFFSET(HOMECELL,MATCH(MAX(INDEX(First_Data_Point,MATCH($A70,DataStreams,0)),INDEX(First_Data_Point,MATCH(V$6,DataStreams,0)),$B$3),DateRange,0)-1,MATCH(V$6,DataStreams,0)-1):OFFSET(HOMECELL,MATCH(MIN(INDEX(Last_Data_Point,MATCH($A70,DataStreams,0)),INDEX(Last_Data_Point,MATCH(V$6,DataStreams,0)),$B$4),DateRange,0)-1,MATCH(V$6,DataStreams,0)-1) -
(INDEX(Returns!$102:$102,MATCH(V$6,DataStreams,0))*
OFFSET(HOMECELL,MATCH(MAX(INDEX(First_Data_Point,MATCH($A70,DataStreams,0)),INDEX(First_Data_Point,MATCH(V$6,DataStreams,0)),$B$3),DateRange,0)-1,MATCH(INDEX(Returns!$100:$100,MATCH(V$6,DataStreams,0)),DataStreams,0)-1):OFFSET(HOMECELL,MATCH(MIN(INDEX(Last_Data_Point,MATCH($A70,DataStreams,0)),INDEX(Last_Data_Point,MATCH(V$6,DataStreams,0)),$B$4),DateRange,0)-1,MATCH(INDEX(Returns!$100:$100,MATCH(V$6,DataStreams,0)),DataStreams,0)-1))),"")</f>
        <v>1.808685713216255E-4</v>
      </c>
      <c r="W70" s="233" cm="1">
        <f t="array" aca="1" ref="W70" ca="1">_xlfn.IFNA(_xlfn.COVARIANCE.S(
OFFSET(HOMECELL,MATCH(MAX(INDEX(First_Data_Point,MATCH($A70,DataStreams,0)),INDEX(First_Data_Point,MATCH(W$6,DataStreams,0)),$B$3),DateRange,0)-1,MATCH($A70,DataStreams,0)-1):OFFSET(HOMECELL,MATCH(MIN(INDEX(Last_Data_Point,MATCH($A70,DataStreams,0)),INDEX(Last_Data_Point,MATCH(W$6,DataStreams,0)),$B$4),DateRange,0)-1,MATCH($A70,DataStreams,0)-1) -
(INDEX(Returns!$102:$102,MATCH($A70,DataStreams,0))*
OFFSET(HOMECELL,MATCH(MAX(INDEX(First_Data_Point,MATCH($A70,DataStreams,0)),INDEX(First_Data_Point,MATCH(W$6,DataStreams,0)),$B$3),DateRange,0)-1,MATCH(INDEX(Returns!$100:$100,MATCH($A70,DataStreams,0)),DataStreams,0)-1):OFFSET(HOMECELL,MATCH(MIN(INDEX(Last_Data_Point,MATCH($A70,DataStreams,0)),INDEX(Last_Data_Point,MATCH(W$6,DataStreams,0)),$B$4),DateRange,0)-1,MATCH(INDEX(Returns!$100:$100,MATCH($A70,DataStreams,0)),DataStreams,0)-1)),
OFFSET(HOMECELL,MATCH(MAX(INDEX(First_Data_Point,MATCH($A70,DataStreams,0)),INDEX(First_Data_Point,MATCH(W$6,DataStreams,0)),$B$3),DateRange,0)-1,MATCH(W$6,DataStreams,0)-1):OFFSET(HOMECELL,MATCH(MIN(INDEX(Last_Data_Point,MATCH($A70,DataStreams,0)),INDEX(Last_Data_Point,MATCH(W$6,DataStreams,0)),$B$4),DateRange,0)-1,MATCH(W$6,DataStreams,0)-1) -
(INDEX(Returns!$102:$102,MATCH(W$6,DataStreams,0))*
OFFSET(HOMECELL,MATCH(MAX(INDEX(First_Data_Point,MATCH($A70,DataStreams,0)),INDEX(First_Data_Point,MATCH(W$6,DataStreams,0)),$B$3),DateRange,0)-1,MATCH(INDEX(Returns!$100:$100,MATCH(W$6,DataStreams,0)),DataStreams,0)-1):OFFSET(HOMECELL,MATCH(MIN(INDEX(Last_Data_Point,MATCH($A70,DataStreams,0)),INDEX(Last_Data_Point,MATCH(W$6,DataStreams,0)),$B$4),DateRange,0)-1,MATCH(INDEX(Returns!$100:$100,MATCH(W$6,DataStreams,0)),DataStreams,0)-1))),"")</f>
        <v>4.5884868625163894E-4</v>
      </c>
      <c r="X70" s="233" cm="1">
        <f t="array" aca="1" ref="X70" ca="1">_xlfn.IFNA(_xlfn.COVARIANCE.S(
OFFSET(HOMECELL,MATCH(MAX(INDEX(First_Data_Point,MATCH($A70,DataStreams,0)),INDEX(First_Data_Point,MATCH(X$6,DataStreams,0)),$B$3),DateRange,0)-1,MATCH($A70,DataStreams,0)-1):OFFSET(HOMECELL,MATCH(MIN(INDEX(Last_Data_Point,MATCH($A70,DataStreams,0)),INDEX(Last_Data_Point,MATCH(X$6,DataStreams,0)),$B$4),DateRange,0)-1,MATCH($A70,DataStreams,0)-1) -
(INDEX(Returns!$102:$102,MATCH($A70,DataStreams,0))*
OFFSET(HOMECELL,MATCH(MAX(INDEX(First_Data_Point,MATCH($A70,DataStreams,0)),INDEX(First_Data_Point,MATCH(X$6,DataStreams,0)),$B$3),DateRange,0)-1,MATCH(INDEX(Returns!$100:$100,MATCH($A70,DataStreams,0)),DataStreams,0)-1):OFFSET(HOMECELL,MATCH(MIN(INDEX(Last_Data_Point,MATCH($A70,DataStreams,0)),INDEX(Last_Data_Point,MATCH(X$6,DataStreams,0)),$B$4),DateRange,0)-1,MATCH(INDEX(Returns!$100:$100,MATCH($A70,DataStreams,0)),DataStreams,0)-1)),
OFFSET(HOMECELL,MATCH(MAX(INDEX(First_Data_Point,MATCH($A70,DataStreams,0)),INDEX(First_Data_Point,MATCH(X$6,DataStreams,0)),$B$3),DateRange,0)-1,MATCH(X$6,DataStreams,0)-1):OFFSET(HOMECELL,MATCH(MIN(INDEX(Last_Data_Point,MATCH($A70,DataStreams,0)),INDEX(Last_Data_Point,MATCH(X$6,DataStreams,0)),$B$4),DateRange,0)-1,MATCH(X$6,DataStreams,0)-1) -
(INDEX(Returns!$102:$102,MATCH(X$6,DataStreams,0))*
OFFSET(HOMECELL,MATCH(MAX(INDEX(First_Data_Point,MATCH($A70,DataStreams,0)),INDEX(First_Data_Point,MATCH(X$6,DataStreams,0)),$B$3),DateRange,0)-1,MATCH(INDEX(Returns!$100:$100,MATCH(X$6,DataStreams,0)),DataStreams,0)-1):OFFSET(HOMECELL,MATCH(MIN(INDEX(Last_Data_Point,MATCH($A70,DataStreams,0)),INDEX(Last_Data_Point,MATCH(X$6,DataStreams,0)),$B$4),DateRange,0)-1,MATCH(INDEX(Returns!$100:$100,MATCH(X$6,DataStreams,0)),DataStreams,0)-1))),"")</f>
        <v>6.1473183785032014E-4</v>
      </c>
      <c r="Y70" s="233" cm="1">
        <f t="array" aca="1" ref="Y70" ca="1">_xlfn.IFNA(_xlfn.COVARIANCE.S(
OFFSET(HOMECELL,MATCH(MAX(INDEX(First_Data_Point,MATCH($A70,DataStreams,0)),INDEX(First_Data_Point,MATCH(Y$6,DataStreams,0)),$B$3),DateRange,0)-1,MATCH($A70,DataStreams,0)-1):OFFSET(HOMECELL,MATCH(MIN(INDEX(Last_Data_Point,MATCH($A70,DataStreams,0)),INDEX(Last_Data_Point,MATCH(Y$6,DataStreams,0)),$B$4),DateRange,0)-1,MATCH($A70,DataStreams,0)-1) -
(INDEX(Returns!$102:$102,MATCH($A70,DataStreams,0))*
OFFSET(HOMECELL,MATCH(MAX(INDEX(First_Data_Point,MATCH($A70,DataStreams,0)),INDEX(First_Data_Point,MATCH(Y$6,DataStreams,0)),$B$3),DateRange,0)-1,MATCH(INDEX(Returns!$100:$100,MATCH($A70,DataStreams,0)),DataStreams,0)-1):OFFSET(HOMECELL,MATCH(MIN(INDEX(Last_Data_Point,MATCH($A70,DataStreams,0)),INDEX(Last_Data_Point,MATCH(Y$6,DataStreams,0)),$B$4),DateRange,0)-1,MATCH(INDEX(Returns!$100:$100,MATCH($A70,DataStreams,0)),DataStreams,0)-1)),
OFFSET(HOMECELL,MATCH(MAX(INDEX(First_Data_Point,MATCH($A70,DataStreams,0)),INDEX(First_Data_Point,MATCH(Y$6,DataStreams,0)),$B$3),DateRange,0)-1,MATCH(Y$6,DataStreams,0)-1):OFFSET(HOMECELL,MATCH(MIN(INDEX(Last_Data_Point,MATCH($A70,DataStreams,0)),INDEX(Last_Data_Point,MATCH(Y$6,DataStreams,0)),$B$4),DateRange,0)-1,MATCH(Y$6,DataStreams,0)-1) -
(INDEX(Returns!$102:$102,MATCH(Y$6,DataStreams,0))*
OFFSET(HOMECELL,MATCH(MAX(INDEX(First_Data_Point,MATCH($A70,DataStreams,0)),INDEX(First_Data_Point,MATCH(Y$6,DataStreams,0)),$B$3),DateRange,0)-1,MATCH(INDEX(Returns!$100:$100,MATCH(Y$6,DataStreams,0)),DataStreams,0)-1):OFFSET(HOMECELL,MATCH(MIN(INDEX(Last_Data_Point,MATCH($A70,DataStreams,0)),INDEX(Last_Data_Point,MATCH(Y$6,DataStreams,0)),$B$4),DateRange,0)-1,MATCH(INDEX(Returns!$100:$100,MATCH(Y$6,DataStreams,0)),DataStreams,0)-1))),"")</f>
        <v>8.283954446083948E-4</v>
      </c>
      <c r="Z70" s="233" cm="1">
        <f t="array" aca="1" ref="Z70" ca="1">_xlfn.IFNA(_xlfn.COVARIANCE.S(
OFFSET(HOMECELL,MATCH(MAX(INDEX(First_Data_Point,MATCH($A70,DataStreams,0)),INDEX(First_Data_Point,MATCH(Z$6,DataStreams,0)),$B$3),DateRange,0)-1,MATCH($A70,DataStreams,0)-1):OFFSET(HOMECELL,MATCH(MIN(INDEX(Last_Data_Point,MATCH($A70,DataStreams,0)),INDEX(Last_Data_Point,MATCH(Z$6,DataStreams,0)),$B$4),DateRange,0)-1,MATCH($A70,DataStreams,0)-1) -
(INDEX(Returns!$102:$102,MATCH($A70,DataStreams,0))*
OFFSET(HOMECELL,MATCH(MAX(INDEX(First_Data_Point,MATCH($A70,DataStreams,0)),INDEX(First_Data_Point,MATCH(Z$6,DataStreams,0)),$B$3),DateRange,0)-1,MATCH(INDEX(Returns!$100:$100,MATCH($A70,DataStreams,0)),DataStreams,0)-1):OFFSET(HOMECELL,MATCH(MIN(INDEX(Last_Data_Point,MATCH($A70,DataStreams,0)),INDEX(Last_Data_Point,MATCH(Z$6,DataStreams,0)),$B$4),DateRange,0)-1,MATCH(INDEX(Returns!$100:$100,MATCH($A70,DataStreams,0)),DataStreams,0)-1)),
OFFSET(HOMECELL,MATCH(MAX(INDEX(First_Data_Point,MATCH($A70,DataStreams,0)),INDEX(First_Data_Point,MATCH(Z$6,DataStreams,0)),$B$3),DateRange,0)-1,MATCH(Z$6,DataStreams,0)-1):OFFSET(HOMECELL,MATCH(MIN(INDEX(Last_Data_Point,MATCH($A70,DataStreams,0)),INDEX(Last_Data_Point,MATCH(Z$6,DataStreams,0)),$B$4),DateRange,0)-1,MATCH(Z$6,DataStreams,0)-1) -
(INDEX(Returns!$102:$102,MATCH(Z$6,DataStreams,0))*
OFFSET(HOMECELL,MATCH(MAX(INDEX(First_Data_Point,MATCH($A70,DataStreams,0)),INDEX(First_Data_Point,MATCH(Z$6,DataStreams,0)),$B$3),DateRange,0)-1,MATCH(INDEX(Returns!$100:$100,MATCH(Z$6,DataStreams,0)),DataStreams,0)-1):OFFSET(HOMECELL,MATCH(MIN(INDEX(Last_Data_Point,MATCH($A70,DataStreams,0)),INDEX(Last_Data_Point,MATCH(Z$6,DataStreams,0)),$B$4),DateRange,0)-1,MATCH(INDEX(Returns!$100:$100,MATCH(Z$6,DataStreams,0)),DataStreams,0)-1))),"")</f>
        <v>1.6628840855148702E-4</v>
      </c>
      <c r="AA70" s="233" cm="1">
        <f t="array" aca="1" ref="AA70" ca="1">_xlfn.IFNA(_xlfn.COVARIANCE.S(
OFFSET(HOMECELL,MATCH(MAX(INDEX(First_Data_Point,MATCH($A70,DataStreams,0)),INDEX(First_Data_Point,MATCH(AA$6,DataStreams,0)),$B$3),DateRange,0)-1,MATCH($A70,DataStreams,0)-1):OFFSET(HOMECELL,MATCH(MIN(INDEX(Last_Data_Point,MATCH($A70,DataStreams,0)),INDEX(Last_Data_Point,MATCH(AA$6,DataStreams,0)),$B$4),DateRange,0)-1,MATCH($A70,DataStreams,0)-1) -
(INDEX(Returns!$102:$102,MATCH($A70,DataStreams,0))*
OFFSET(HOMECELL,MATCH(MAX(INDEX(First_Data_Point,MATCH($A70,DataStreams,0)),INDEX(First_Data_Point,MATCH(AA$6,DataStreams,0)),$B$3),DateRange,0)-1,MATCH(INDEX(Returns!$100:$100,MATCH($A70,DataStreams,0)),DataStreams,0)-1):OFFSET(HOMECELL,MATCH(MIN(INDEX(Last_Data_Point,MATCH($A70,DataStreams,0)),INDEX(Last_Data_Point,MATCH(AA$6,DataStreams,0)),$B$4),DateRange,0)-1,MATCH(INDEX(Returns!$100:$100,MATCH($A70,DataStreams,0)),DataStreams,0)-1)),
OFFSET(HOMECELL,MATCH(MAX(INDEX(First_Data_Point,MATCH($A70,DataStreams,0)),INDEX(First_Data_Point,MATCH(AA$6,DataStreams,0)),$B$3),DateRange,0)-1,MATCH(AA$6,DataStreams,0)-1):OFFSET(HOMECELL,MATCH(MIN(INDEX(Last_Data_Point,MATCH($A70,DataStreams,0)),INDEX(Last_Data_Point,MATCH(AA$6,DataStreams,0)),$B$4),DateRange,0)-1,MATCH(AA$6,DataStreams,0)-1) -
(INDEX(Returns!$102:$102,MATCH(AA$6,DataStreams,0))*
OFFSET(HOMECELL,MATCH(MAX(INDEX(First_Data_Point,MATCH($A70,DataStreams,0)),INDEX(First_Data_Point,MATCH(AA$6,DataStreams,0)),$B$3),DateRange,0)-1,MATCH(INDEX(Returns!$100:$100,MATCH(AA$6,DataStreams,0)),DataStreams,0)-1):OFFSET(HOMECELL,MATCH(MIN(INDEX(Last_Data_Point,MATCH($A70,DataStreams,0)),INDEX(Last_Data_Point,MATCH(AA$6,DataStreams,0)),$B$4),DateRange,0)-1,MATCH(INDEX(Returns!$100:$100,MATCH(AA$6,DataStreams,0)),DataStreams,0)-1))),"")</f>
        <v>8.8222378404313672E-5</v>
      </c>
      <c r="AB70" s="233" cm="1">
        <f t="array" aca="1" ref="AB70" ca="1">_xlfn.IFNA(_xlfn.COVARIANCE.S(
OFFSET(HOMECELL,MATCH(MAX(INDEX(First_Data_Point,MATCH($A70,DataStreams,0)),INDEX(First_Data_Point,MATCH(AB$6,DataStreams,0)),$B$3),DateRange,0)-1,MATCH($A70,DataStreams,0)-1):OFFSET(HOMECELL,MATCH(MIN(INDEX(Last_Data_Point,MATCH($A70,DataStreams,0)),INDEX(Last_Data_Point,MATCH(AB$6,DataStreams,0)),$B$4),DateRange,0)-1,MATCH($A70,DataStreams,0)-1) -
(INDEX(Returns!$102:$102,MATCH($A70,DataStreams,0))*
OFFSET(HOMECELL,MATCH(MAX(INDEX(First_Data_Point,MATCH($A70,DataStreams,0)),INDEX(First_Data_Point,MATCH(AB$6,DataStreams,0)),$B$3),DateRange,0)-1,MATCH(INDEX(Returns!$100:$100,MATCH($A70,DataStreams,0)),DataStreams,0)-1):OFFSET(HOMECELL,MATCH(MIN(INDEX(Last_Data_Point,MATCH($A70,DataStreams,0)),INDEX(Last_Data_Point,MATCH(AB$6,DataStreams,0)),$B$4),DateRange,0)-1,MATCH(INDEX(Returns!$100:$100,MATCH($A70,DataStreams,0)),DataStreams,0)-1)),
OFFSET(HOMECELL,MATCH(MAX(INDEX(First_Data_Point,MATCH($A70,DataStreams,0)),INDEX(First_Data_Point,MATCH(AB$6,DataStreams,0)),$B$3),DateRange,0)-1,MATCH(AB$6,DataStreams,0)-1):OFFSET(HOMECELL,MATCH(MIN(INDEX(Last_Data_Point,MATCH($A70,DataStreams,0)),INDEX(Last_Data_Point,MATCH(AB$6,DataStreams,0)),$B$4),DateRange,0)-1,MATCH(AB$6,DataStreams,0)-1) -
(INDEX(Returns!$102:$102,MATCH(AB$6,DataStreams,0))*
OFFSET(HOMECELL,MATCH(MAX(INDEX(First_Data_Point,MATCH($A70,DataStreams,0)),INDEX(First_Data_Point,MATCH(AB$6,DataStreams,0)),$B$3),DateRange,0)-1,MATCH(INDEX(Returns!$100:$100,MATCH(AB$6,DataStreams,0)),DataStreams,0)-1):OFFSET(HOMECELL,MATCH(MIN(INDEX(Last_Data_Point,MATCH($A70,DataStreams,0)),INDEX(Last_Data_Point,MATCH(AB$6,DataStreams,0)),$B$4),DateRange,0)-1,MATCH(INDEX(Returns!$100:$100,MATCH(AB$6,DataStreams,0)),DataStreams,0)-1))),"")</f>
        <v>-2.8247440887333732E-4</v>
      </c>
      <c r="AC70" s="233" cm="1">
        <f t="array" aca="1" ref="AC70" ca="1">_xlfn.IFNA(_xlfn.COVARIANCE.S(
OFFSET(HOMECELL,MATCH(MAX(INDEX(First_Data_Point,MATCH($A70,DataStreams,0)),INDEX(First_Data_Point,MATCH(AC$6,DataStreams,0)),$B$3),DateRange,0)-1,MATCH($A70,DataStreams,0)-1):OFFSET(HOMECELL,MATCH(MIN(INDEX(Last_Data_Point,MATCH($A70,DataStreams,0)),INDEX(Last_Data_Point,MATCH(AC$6,DataStreams,0)),$B$4),DateRange,0)-1,MATCH($A70,DataStreams,0)-1) -
(INDEX(Returns!$102:$102,MATCH($A70,DataStreams,0))*
OFFSET(HOMECELL,MATCH(MAX(INDEX(First_Data_Point,MATCH($A70,DataStreams,0)),INDEX(First_Data_Point,MATCH(AC$6,DataStreams,0)),$B$3),DateRange,0)-1,MATCH(INDEX(Returns!$100:$100,MATCH($A70,DataStreams,0)),DataStreams,0)-1):OFFSET(HOMECELL,MATCH(MIN(INDEX(Last_Data_Point,MATCH($A70,DataStreams,0)),INDEX(Last_Data_Point,MATCH(AC$6,DataStreams,0)),$B$4),DateRange,0)-1,MATCH(INDEX(Returns!$100:$100,MATCH($A70,DataStreams,0)),DataStreams,0)-1)),
OFFSET(HOMECELL,MATCH(MAX(INDEX(First_Data_Point,MATCH($A70,DataStreams,0)),INDEX(First_Data_Point,MATCH(AC$6,DataStreams,0)),$B$3),DateRange,0)-1,MATCH(AC$6,DataStreams,0)-1):OFFSET(HOMECELL,MATCH(MIN(INDEX(Last_Data_Point,MATCH($A70,DataStreams,0)),INDEX(Last_Data_Point,MATCH(AC$6,DataStreams,0)),$B$4),DateRange,0)-1,MATCH(AC$6,DataStreams,0)-1) -
(INDEX(Returns!$102:$102,MATCH(AC$6,DataStreams,0))*
OFFSET(HOMECELL,MATCH(MAX(INDEX(First_Data_Point,MATCH($A70,DataStreams,0)),INDEX(First_Data_Point,MATCH(AC$6,DataStreams,0)),$B$3),DateRange,0)-1,MATCH(INDEX(Returns!$100:$100,MATCH(AC$6,DataStreams,0)),DataStreams,0)-1):OFFSET(HOMECELL,MATCH(MIN(INDEX(Last_Data_Point,MATCH($A70,DataStreams,0)),INDEX(Last_Data_Point,MATCH(AC$6,DataStreams,0)),$B$4),DateRange,0)-1,MATCH(INDEX(Returns!$100:$100,MATCH(AC$6,DataStreams,0)),DataStreams,0)-1))),"")</f>
        <v>1.839782921862117E-5</v>
      </c>
      <c r="AD70" s="233" cm="1">
        <f t="array" aca="1" ref="AD70" ca="1">_xlfn.IFNA(_xlfn.COVARIANCE.S(
OFFSET(HOMECELL,MATCH(MAX(INDEX(First_Data_Point,MATCH($A70,DataStreams,0)),INDEX(First_Data_Point,MATCH(AD$6,DataStreams,0)),$B$3),DateRange,0)-1,MATCH($A70,DataStreams,0)-1):OFFSET(HOMECELL,MATCH(MIN(INDEX(Last_Data_Point,MATCH($A70,DataStreams,0)),INDEX(Last_Data_Point,MATCH(AD$6,DataStreams,0)),$B$4),DateRange,0)-1,MATCH($A70,DataStreams,0)-1) -
(INDEX(Returns!$102:$102,MATCH($A70,DataStreams,0))*
OFFSET(HOMECELL,MATCH(MAX(INDEX(First_Data_Point,MATCH($A70,DataStreams,0)),INDEX(First_Data_Point,MATCH(AD$6,DataStreams,0)),$B$3),DateRange,0)-1,MATCH(INDEX(Returns!$100:$100,MATCH($A70,DataStreams,0)),DataStreams,0)-1):OFFSET(HOMECELL,MATCH(MIN(INDEX(Last_Data_Point,MATCH($A70,DataStreams,0)),INDEX(Last_Data_Point,MATCH(AD$6,DataStreams,0)),$B$4),DateRange,0)-1,MATCH(INDEX(Returns!$100:$100,MATCH($A70,DataStreams,0)),DataStreams,0)-1)),
OFFSET(HOMECELL,MATCH(MAX(INDEX(First_Data_Point,MATCH($A70,DataStreams,0)),INDEX(First_Data_Point,MATCH(AD$6,DataStreams,0)),$B$3),DateRange,0)-1,MATCH(AD$6,DataStreams,0)-1):OFFSET(HOMECELL,MATCH(MIN(INDEX(Last_Data_Point,MATCH($A70,DataStreams,0)),INDEX(Last_Data_Point,MATCH(AD$6,DataStreams,0)),$B$4),DateRange,0)-1,MATCH(AD$6,DataStreams,0)-1) -
(INDEX(Returns!$102:$102,MATCH(AD$6,DataStreams,0))*
OFFSET(HOMECELL,MATCH(MAX(INDEX(First_Data_Point,MATCH($A70,DataStreams,0)),INDEX(First_Data_Point,MATCH(AD$6,DataStreams,0)),$B$3),DateRange,0)-1,MATCH(INDEX(Returns!$100:$100,MATCH(AD$6,DataStreams,0)),DataStreams,0)-1):OFFSET(HOMECELL,MATCH(MIN(INDEX(Last_Data_Point,MATCH($A70,DataStreams,0)),INDEX(Last_Data_Point,MATCH(AD$6,DataStreams,0)),$B$4),DateRange,0)-1,MATCH(INDEX(Returns!$100:$100,MATCH(AD$6,DataStreams,0)),DataStreams,0)-1))),"")</f>
        <v>2.2898211443598193E-4</v>
      </c>
      <c r="AE70" s="233" cm="1">
        <f t="array" aca="1" ref="AE70" ca="1">_xlfn.IFNA(_xlfn.COVARIANCE.S(
OFFSET(HOMECELL,MATCH(MAX(INDEX(First_Data_Point,MATCH($A70,DataStreams,0)),INDEX(First_Data_Point,MATCH(AE$6,DataStreams,0)),$B$3),DateRange,0)-1,MATCH($A70,DataStreams,0)-1):OFFSET(HOMECELL,MATCH(MIN(INDEX(Last_Data_Point,MATCH($A70,DataStreams,0)),INDEX(Last_Data_Point,MATCH(AE$6,DataStreams,0)),$B$4),DateRange,0)-1,MATCH($A70,DataStreams,0)-1) -
(INDEX(Returns!$102:$102,MATCH($A70,DataStreams,0))*
OFFSET(HOMECELL,MATCH(MAX(INDEX(First_Data_Point,MATCH($A70,DataStreams,0)),INDEX(First_Data_Point,MATCH(AE$6,DataStreams,0)),$B$3),DateRange,0)-1,MATCH(INDEX(Returns!$100:$100,MATCH($A70,DataStreams,0)),DataStreams,0)-1):OFFSET(HOMECELL,MATCH(MIN(INDEX(Last_Data_Point,MATCH($A70,DataStreams,0)),INDEX(Last_Data_Point,MATCH(AE$6,DataStreams,0)),$B$4),DateRange,0)-1,MATCH(INDEX(Returns!$100:$100,MATCH($A70,DataStreams,0)),DataStreams,0)-1)),
OFFSET(HOMECELL,MATCH(MAX(INDEX(First_Data_Point,MATCH($A70,DataStreams,0)),INDEX(First_Data_Point,MATCH(AE$6,DataStreams,0)),$B$3),DateRange,0)-1,MATCH(AE$6,DataStreams,0)-1):OFFSET(HOMECELL,MATCH(MIN(INDEX(Last_Data_Point,MATCH($A70,DataStreams,0)),INDEX(Last_Data_Point,MATCH(AE$6,DataStreams,0)),$B$4),DateRange,0)-1,MATCH(AE$6,DataStreams,0)-1) -
(INDEX(Returns!$102:$102,MATCH(AE$6,DataStreams,0))*
OFFSET(HOMECELL,MATCH(MAX(INDEX(First_Data_Point,MATCH($A70,DataStreams,0)),INDEX(First_Data_Point,MATCH(AE$6,DataStreams,0)),$B$3),DateRange,0)-1,MATCH(INDEX(Returns!$100:$100,MATCH(AE$6,DataStreams,0)),DataStreams,0)-1):OFFSET(HOMECELL,MATCH(MIN(INDEX(Last_Data_Point,MATCH($A70,DataStreams,0)),INDEX(Last_Data_Point,MATCH(AE$6,DataStreams,0)),$B$4),DateRange,0)-1,MATCH(INDEX(Returns!$100:$100,MATCH(AE$6,DataStreams,0)),DataStreams,0)-1))),"")</f>
        <v>1.2214983794136522E-4</v>
      </c>
      <c r="AF70" s="233" cm="1">
        <f t="array" aca="1" ref="AF70" ca="1">_xlfn.IFNA(_xlfn.COVARIANCE.S(
OFFSET(HOMECELL,MATCH(MAX(INDEX(First_Data_Point,MATCH($A70,DataStreams,0)),INDEX(First_Data_Point,MATCH(AF$6,DataStreams,0)),$B$3),DateRange,0)-1,MATCH($A70,DataStreams,0)-1):OFFSET(HOMECELL,MATCH(MIN(INDEX(Last_Data_Point,MATCH($A70,DataStreams,0)),INDEX(Last_Data_Point,MATCH(AF$6,DataStreams,0)),$B$4),DateRange,0)-1,MATCH($A70,DataStreams,0)-1) -
(INDEX(Returns!$102:$102,MATCH($A70,DataStreams,0))*
OFFSET(HOMECELL,MATCH(MAX(INDEX(First_Data_Point,MATCH($A70,DataStreams,0)),INDEX(First_Data_Point,MATCH(AF$6,DataStreams,0)),$B$3),DateRange,0)-1,MATCH(INDEX(Returns!$100:$100,MATCH($A70,DataStreams,0)),DataStreams,0)-1):OFFSET(HOMECELL,MATCH(MIN(INDEX(Last_Data_Point,MATCH($A70,DataStreams,0)),INDEX(Last_Data_Point,MATCH(AF$6,DataStreams,0)),$B$4),DateRange,0)-1,MATCH(INDEX(Returns!$100:$100,MATCH($A70,DataStreams,0)),DataStreams,0)-1)),
OFFSET(HOMECELL,MATCH(MAX(INDEX(First_Data_Point,MATCH($A70,DataStreams,0)),INDEX(First_Data_Point,MATCH(AF$6,DataStreams,0)),$B$3),DateRange,0)-1,MATCH(AF$6,DataStreams,0)-1):OFFSET(HOMECELL,MATCH(MIN(INDEX(Last_Data_Point,MATCH($A70,DataStreams,0)),INDEX(Last_Data_Point,MATCH(AF$6,DataStreams,0)),$B$4),DateRange,0)-1,MATCH(AF$6,DataStreams,0)-1) -
(INDEX(Returns!$102:$102,MATCH(AF$6,DataStreams,0))*
OFFSET(HOMECELL,MATCH(MAX(INDEX(First_Data_Point,MATCH($A70,DataStreams,0)),INDEX(First_Data_Point,MATCH(AF$6,DataStreams,0)),$B$3),DateRange,0)-1,MATCH(INDEX(Returns!$100:$100,MATCH(AF$6,DataStreams,0)),DataStreams,0)-1):OFFSET(HOMECELL,MATCH(MIN(INDEX(Last_Data_Point,MATCH($A70,DataStreams,0)),INDEX(Last_Data_Point,MATCH(AF$6,DataStreams,0)),$B$4),DateRange,0)-1,MATCH(INDEX(Returns!$100:$100,MATCH(AF$6,DataStreams,0)),DataStreams,0)-1))),"")</f>
        <v>5.4319777739897672E-4</v>
      </c>
      <c r="AG70" s="233" cm="1">
        <f t="array" aca="1" ref="AG70" ca="1">_xlfn.IFNA(_xlfn.COVARIANCE.S(
OFFSET(HOMECELL,MATCH(MAX(INDEX(First_Data_Point,MATCH($A70,DataStreams,0)),INDEX(First_Data_Point,MATCH(AG$6,DataStreams,0)),$B$3),DateRange,0)-1,MATCH($A70,DataStreams,0)-1):OFFSET(HOMECELL,MATCH(MIN(INDEX(Last_Data_Point,MATCH($A70,DataStreams,0)),INDEX(Last_Data_Point,MATCH(AG$6,DataStreams,0)),$B$4),DateRange,0)-1,MATCH($A70,DataStreams,0)-1) -
(INDEX(Returns!$102:$102,MATCH($A70,DataStreams,0))*
OFFSET(HOMECELL,MATCH(MAX(INDEX(First_Data_Point,MATCH($A70,DataStreams,0)),INDEX(First_Data_Point,MATCH(AG$6,DataStreams,0)),$B$3),DateRange,0)-1,MATCH(INDEX(Returns!$100:$100,MATCH($A70,DataStreams,0)),DataStreams,0)-1):OFFSET(HOMECELL,MATCH(MIN(INDEX(Last_Data_Point,MATCH($A70,DataStreams,0)),INDEX(Last_Data_Point,MATCH(AG$6,DataStreams,0)),$B$4),DateRange,0)-1,MATCH(INDEX(Returns!$100:$100,MATCH($A70,DataStreams,0)),DataStreams,0)-1)),
OFFSET(HOMECELL,MATCH(MAX(INDEX(First_Data_Point,MATCH($A70,DataStreams,0)),INDEX(First_Data_Point,MATCH(AG$6,DataStreams,0)),$B$3),DateRange,0)-1,MATCH(AG$6,DataStreams,0)-1):OFFSET(HOMECELL,MATCH(MIN(INDEX(Last_Data_Point,MATCH($A70,DataStreams,0)),INDEX(Last_Data_Point,MATCH(AG$6,DataStreams,0)),$B$4),DateRange,0)-1,MATCH(AG$6,DataStreams,0)-1) -
(INDEX(Returns!$102:$102,MATCH(AG$6,DataStreams,0))*
OFFSET(HOMECELL,MATCH(MAX(INDEX(First_Data_Point,MATCH($A70,DataStreams,0)),INDEX(First_Data_Point,MATCH(AG$6,DataStreams,0)),$B$3),DateRange,0)-1,MATCH(INDEX(Returns!$100:$100,MATCH(AG$6,DataStreams,0)),DataStreams,0)-1):OFFSET(HOMECELL,MATCH(MIN(INDEX(Last_Data_Point,MATCH($A70,DataStreams,0)),INDEX(Last_Data_Point,MATCH(AG$6,DataStreams,0)),$B$4),DateRange,0)-1,MATCH(INDEX(Returns!$100:$100,MATCH(AG$6,DataStreams,0)),DataStreams,0)-1))),"")</f>
        <v>1.789464992925755E-4</v>
      </c>
      <c r="AH70" s="233" cm="1">
        <f t="array" aca="1" ref="AH70" ca="1">_xlfn.IFNA(_xlfn.COVARIANCE.S(
OFFSET(HOMECELL,MATCH(MAX(INDEX(First_Data_Point,MATCH($A70,DataStreams,0)),INDEX(First_Data_Point,MATCH(AH$6,DataStreams,0)),$B$3),DateRange,0)-1,MATCH($A70,DataStreams,0)-1):OFFSET(HOMECELL,MATCH(MIN(INDEX(Last_Data_Point,MATCH($A70,DataStreams,0)),INDEX(Last_Data_Point,MATCH(AH$6,DataStreams,0)),$B$4),DateRange,0)-1,MATCH($A70,DataStreams,0)-1) -
(INDEX(Returns!$102:$102,MATCH($A70,DataStreams,0))*
OFFSET(HOMECELL,MATCH(MAX(INDEX(First_Data_Point,MATCH($A70,DataStreams,0)),INDEX(First_Data_Point,MATCH(AH$6,DataStreams,0)),$B$3),DateRange,0)-1,MATCH(INDEX(Returns!$100:$100,MATCH($A70,DataStreams,0)),DataStreams,0)-1):OFFSET(HOMECELL,MATCH(MIN(INDEX(Last_Data_Point,MATCH($A70,DataStreams,0)),INDEX(Last_Data_Point,MATCH(AH$6,DataStreams,0)),$B$4),DateRange,0)-1,MATCH(INDEX(Returns!$100:$100,MATCH($A70,DataStreams,0)),DataStreams,0)-1)),
OFFSET(HOMECELL,MATCH(MAX(INDEX(First_Data_Point,MATCH($A70,DataStreams,0)),INDEX(First_Data_Point,MATCH(AH$6,DataStreams,0)),$B$3),DateRange,0)-1,MATCH(AH$6,DataStreams,0)-1):OFFSET(HOMECELL,MATCH(MIN(INDEX(Last_Data_Point,MATCH($A70,DataStreams,0)),INDEX(Last_Data_Point,MATCH(AH$6,DataStreams,0)),$B$4),DateRange,0)-1,MATCH(AH$6,DataStreams,0)-1) -
(INDEX(Returns!$102:$102,MATCH(AH$6,DataStreams,0))*
OFFSET(HOMECELL,MATCH(MAX(INDEX(First_Data_Point,MATCH($A70,DataStreams,0)),INDEX(First_Data_Point,MATCH(AH$6,DataStreams,0)),$B$3),DateRange,0)-1,MATCH(INDEX(Returns!$100:$100,MATCH(AH$6,DataStreams,0)),DataStreams,0)-1):OFFSET(HOMECELL,MATCH(MIN(INDEX(Last_Data_Point,MATCH($A70,DataStreams,0)),INDEX(Last_Data_Point,MATCH(AH$6,DataStreams,0)),$B$4),DateRange,0)-1,MATCH(INDEX(Returns!$100:$100,MATCH(AH$6,DataStreams,0)),DataStreams,0)-1))),"")</f>
        <v>6.0876933760796892E-4</v>
      </c>
      <c r="AI70" s="233" cm="1">
        <f t="array" aca="1" ref="AI70" ca="1">_xlfn.IFNA(_xlfn.COVARIANCE.S(
OFFSET(HOMECELL,MATCH(MAX(INDEX(First_Data_Point,MATCH($A70,DataStreams,0)),INDEX(First_Data_Point,MATCH(AI$6,DataStreams,0)),$B$3),DateRange,0)-1,MATCH($A70,DataStreams,0)-1):OFFSET(HOMECELL,MATCH(MIN(INDEX(Last_Data_Point,MATCH($A70,DataStreams,0)),INDEX(Last_Data_Point,MATCH(AI$6,DataStreams,0)),$B$4),DateRange,0)-1,MATCH($A70,DataStreams,0)-1) -
(INDEX(Returns!$102:$102,MATCH($A70,DataStreams,0))*
OFFSET(HOMECELL,MATCH(MAX(INDEX(First_Data_Point,MATCH($A70,DataStreams,0)),INDEX(First_Data_Point,MATCH(AI$6,DataStreams,0)),$B$3),DateRange,0)-1,MATCH(INDEX(Returns!$100:$100,MATCH($A70,DataStreams,0)),DataStreams,0)-1):OFFSET(HOMECELL,MATCH(MIN(INDEX(Last_Data_Point,MATCH($A70,DataStreams,0)),INDEX(Last_Data_Point,MATCH(AI$6,DataStreams,0)),$B$4),DateRange,0)-1,MATCH(INDEX(Returns!$100:$100,MATCH($A70,DataStreams,0)),DataStreams,0)-1)),
OFFSET(HOMECELL,MATCH(MAX(INDEX(First_Data_Point,MATCH($A70,DataStreams,0)),INDEX(First_Data_Point,MATCH(AI$6,DataStreams,0)),$B$3),DateRange,0)-1,MATCH(AI$6,DataStreams,0)-1):OFFSET(HOMECELL,MATCH(MIN(INDEX(Last_Data_Point,MATCH($A70,DataStreams,0)),INDEX(Last_Data_Point,MATCH(AI$6,DataStreams,0)),$B$4),DateRange,0)-1,MATCH(AI$6,DataStreams,0)-1) -
(INDEX(Returns!$102:$102,MATCH(AI$6,DataStreams,0))*
OFFSET(HOMECELL,MATCH(MAX(INDEX(First_Data_Point,MATCH($A70,DataStreams,0)),INDEX(First_Data_Point,MATCH(AI$6,DataStreams,0)),$B$3),DateRange,0)-1,MATCH(INDEX(Returns!$100:$100,MATCH(AI$6,DataStreams,0)),DataStreams,0)-1):OFFSET(HOMECELL,MATCH(MIN(INDEX(Last_Data_Point,MATCH($A70,DataStreams,0)),INDEX(Last_Data_Point,MATCH(AI$6,DataStreams,0)),$B$4),DateRange,0)-1,MATCH(INDEX(Returns!$100:$100,MATCH(AI$6,DataStreams,0)),DataStreams,0)-1))),"")</f>
        <v>1.9129923828106542E-4</v>
      </c>
      <c r="AJ70" s="233" cm="1">
        <f t="array" aca="1" ref="AJ70" ca="1">_xlfn.IFNA(_xlfn.COVARIANCE.S(
OFFSET(HOMECELL,MATCH(MAX(INDEX(First_Data_Point,MATCH($A70,DataStreams,0)),INDEX(First_Data_Point,MATCH(AJ$6,DataStreams,0)),$B$3),DateRange,0)-1,MATCH($A70,DataStreams,0)-1):OFFSET(HOMECELL,MATCH(MIN(INDEX(Last_Data_Point,MATCH($A70,DataStreams,0)),INDEX(Last_Data_Point,MATCH(AJ$6,DataStreams,0)),$B$4),DateRange,0)-1,MATCH($A70,DataStreams,0)-1) -
(INDEX(Returns!$102:$102,MATCH($A70,DataStreams,0))*
OFFSET(HOMECELL,MATCH(MAX(INDEX(First_Data_Point,MATCH($A70,DataStreams,0)),INDEX(First_Data_Point,MATCH(AJ$6,DataStreams,0)),$B$3),DateRange,0)-1,MATCH(INDEX(Returns!$100:$100,MATCH($A70,DataStreams,0)),DataStreams,0)-1):OFFSET(HOMECELL,MATCH(MIN(INDEX(Last_Data_Point,MATCH($A70,DataStreams,0)),INDEX(Last_Data_Point,MATCH(AJ$6,DataStreams,0)),$B$4),DateRange,0)-1,MATCH(INDEX(Returns!$100:$100,MATCH($A70,DataStreams,0)),DataStreams,0)-1)),
OFFSET(HOMECELL,MATCH(MAX(INDEX(First_Data_Point,MATCH($A70,DataStreams,0)),INDEX(First_Data_Point,MATCH(AJ$6,DataStreams,0)),$B$3),DateRange,0)-1,MATCH(AJ$6,DataStreams,0)-1):OFFSET(HOMECELL,MATCH(MIN(INDEX(Last_Data_Point,MATCH($A70,DataStreams,0)),INDEX(Last_Data_Point,MATCH(AJ$6,DataStreams,0)),$B$4),DateRange,0)-1,MATCH(AJ$6,DataStreams,0)-1) -
(INDEX(Returns!$102:$102,MATCH(AJ$6,DataStreams,0))*
OFFSET(HOMECELL,MATCH(MAX(INDEX(First_Data_Point,MATCH($A70,DataStreams,0)),INDEX(First_Data_Point,MATCH(AJ$6,DataStreams,0)),$B$3),DateRange,0)-1,MATCH(INDEX(Returns!$100:$100,MATCH(AJ$6,DataStreams,0)),DataStreams,0)-1):OFFSET(HOMECELL,MATCH(MIN(INDEX(Last_Data_Point,MATCH($A70,DataStreams,0)),INDEX(Last_Data_Point,MATCH(AJ$6,DataStreams,0)),$B$4),DateRange,0)-1,MATCH(INDEX(Returns!$100:$100,MATCH(AJ$6,DataStreams,0)),DataStreams,0)-1))),"")</f>
        <v>7.1088652319015449E-4</v>
      </c>
      <c r="AK70" s="233" cm="1">
        <f t="array" aca="1" ref="AK70" ca="1">_xlfn.IFNA(_xlfn.COVARIANCE.S(
OFFSET(HOMECELL,MATCH(MAX(INDEX(First_Data_Point,MATCH($A70,DataStreams,0)),INDEX(First_Data_Point,MATCH(AK$6,DataStreams,0)),$B$3),DateRange,0)-1,MATCH($A70,DataStreams,0)-1):OFFSET(HOMECELL,MATCH(MIN(INDEX(Last_Data_Point,MATCH($A70,DataStreams,0)),INDEX(Last_Data_Point,MATCH(AK$6,DataStreams,0)),$B$4),DateRange,0)-1,MATCH($A70,DataStreams,0)-1) -
(INDEX(Returns!$102:$102,MATCH($A70,DataStreams,0))*
OFFSET(HOMECELL,MATCH(MAX(INDEX(First_Data_Point,MATCH($A70,DataStreams,0)),INDEX(First_Data_Point,MATCH(AK$6,DataStreams,0)),$B$3),DateRange,0)-1,MATCH(INDEX(Returns!$100:$100,MATCH($A70,DataStreams,0)),DataStreams,0)-1):OFFSET(HOMECELL,MATCH(MIN(INDEX(Last_Data_Point,MATCH($A70,DataStreams,0)),INDEX(Last_Data_Point,MATCH(AK$6,DataStreams,0)),$B$4),DateRange,0)-1,MATCH(INDEX(Returns!$100:$100,MATCH($A70,DataStreams,0)),DataStreams,0)-1)),
OFFSET(HOMECELL,MATCH(MAX(INDEX(First_Data_Point,MATCH($A70,DataStreams,0)),INDEX(First_Data_Point,MATCH(AK$6,DataStreams,0)),$B$3),DateRange,0)-1,MATCH(AK$6,DataStreams,0)-1):OFFSET(HOMECELL,MATCH(MIN(INDEX(Last_Data_Point,MATCH($A70,DataStreams,0)),INDEX(Last_Data_Point,MATCH(AK$6,DataStreams,0)),$B$4),DateRange,0)-1,MATCH(AK$6,DataStreams,0)-1) -
(INDEX(Returns!$102:$102,MATCH(AK$6,DataStreams,0))*
OFFSET(HOMECELL,MATCH(MAX(INDEX(First_Data_Point,MATCH($A70,DataStreams,0)),INDEX(First_Data_Point,MATCH(AK$6,DataStreams,0)),$B$3),DateRange,0)-1,MATCH(INDEX(Returns!$100:$100,MATCH(AK$6,DataStreams,0)),DataStreams,0)-1):OFFSET(HOMECELL,MATCH(MIN(INDEX(Last_Data_Point,MATCH($A70,DataStreams,0)),INDEX(Last_Data_Point,MATCH(AK$6,DataStreams,0)),$B$4),DateRange,0)-1,MATCH(INDEX(Returns!$100:$100,MATCH(AK$6,DataStreams,0)),DataStreams,0)-1))),"")</f>
        <v>2.7282375207170109E-4</v>
      </c>
      <c r="AL70" s="233" cm="1">
        <f t="array" aca="1" ref="AL70" ca="1">_xlfn.IFNA(_xlfn.COVARIANCE.S(
OFFSET(HOMECELL,MATCH(MAX(INDEX(First_Data_Point,MATCH($A70,DataStreams,0)),INDEX(First_Data_Point,MATCH(AL$6,DataStreams,0)),$B$3),DateRange,0)-1,MATCH($A70,DataStreams,0)-1):OFFSET(HOMECELL,MATCH(MIN(INDEX(Last_Data_Point,MATCH($A70,DataStreams,0)),INDEX(Last_Data_Point,MATCH(AL$6,DataStreams,0)),$B$4),DateRange,0)-1,MATCH($A70,DataStreams,0)-1) -
(INDEX(Returns!$102:$102,MATCH($A70,DataStreams,0))*
OFFSET(HOMECELL,MATCH(MAX(INDEX(First_Data_Point,MATCH($A70,DataStreams,0)),INDEX(First_Data_Point,MATCH(AL$6,DataStreams,0)),$B$3),DateRange,0)-1,MATCH(INDEX(Returns!$100:$100,MATCH($A70,DataStreams,0)),DataStreams,0)-1):OFFSET(HOMECELL,MATCH(MIN(INDEX(Last_Data_Point,MATCH($A70,DataStreams,0)),INDEX(Last_Data_Point,MATCH(AL$6,DataStreams,0)),$B$4),DateRange,0)-1,MATCH(INDEX(Returns!$100:$100,MATCH($A70,DataStreams,0)),DataStreams,0)-1)),
OFFSET(HOMECELL,MATCH(MAX(INDEX(First_Data_Point,MATCH($A70,DataStreams,0)),INDEX(First_Data_Point,MATCH(AL$6,DataStreams,0)),$B$3),DateRange,0)-1,MATCH(AL$6,DataStreams,0)-1):OFFSET(HOMECELL,MATCH(MIN(INDEX(Last_Data_Point,MATCH($A70,DataStreams,0)),INDEX(Last_Data_Point,MATCH(AL$6,DataStreams,0)),$B$4),DateRange,0)-1,MATCH(AL$6,DataStreams,0)-1) -
(INDEX(Returns!$102:$102,MATCH(AL$6,DataStreams,0))*
OFFSET(HOMECELL,MATCH(MAX(INDEX(First_Data_Point,MATCH($A70,DataStreams,0)),INDEX(First_Data_Point,MATCH(AL$6,DataStreams,0)),$B$3),DateRange,0)-1,MATCH(INDEX(Returns!$100:$100,MATCH(AL$6,DataStreams,0)),DataStreams,0)-1):OFFSET(HOMECELL,MATCH(MIN(INDEX(Last_Data_Point,MATCH($A70,DataStreams,0)),INDEX(Last_Data_Point,MATCH(AL$6,DataStreams,0)),$B$4),DateRange,0)-1,MATCH(INDEX(Returns!$100:$100,MATCH(AL$6,DataStreams,0)),DataStreams,0)-1))),"")</f>
        <v>8.5229853444261769E-4</v>
      </c>
      <c r="AM70" s="233" cm="1">
        <f t="array" aca="1" ref="AM70" ca="1">_xlfn.IFNA(_xlfn.COVARIANCE.S(
OFFSET(HOMECELL,MATCH(MAX(INDEX(First_Data_Point,MATCH($A70,DataStreams,0)),INDEX(First_Data_Point,MATCH(AM$6,DataStreams,0)),$B$3),DateRange,0)-1,MATCH($A70,DataStreams,0)-1):OFFSET(HOMECELL,MATCH(MIN(INDEX(Last_Data_Point,MATCH($A70,DataStreams,0)),INDEX(Last_Data_Point,MATCH(AM$6,DataStreams,0)),$B$4),DateRange,0)-1,MATCH($A70,DataStreams,0)-1) -
(INDEX(Returns!$102:$102,MATCH($A70,DataStreams,0))*
OFFSET(HOMECELL,MATCH(MAX(INDEX(First_Data_Point,MATCH($A70,DataStreams,0)),INDEX(First_Data_Point,MATCH(AM$6,DataStreams,0)),$B$3),DateRange,0)-1,MATCH(INDEX(Returns!$100:$100,MATCH($A70,DataStreams,0)),DataStreams,0)-1):OFFSET(HOMECELL,MATCH(MIN(INDEX(Last_Data_Point,MATCH($A70,DataStreams,0)),INDEX(Last_Data_Point,MATCH(AM$6,DataStreams,0)),$B$4),DateRange,0)-1,MATCH(INDEX(Returns!$100:$100,MATCH($A70,DataStreams,0)),DataStreams,0)-1)),
OFFSET(HOMECELL,MATCH(MAX(INDEX(First_Data_Point,MATCH($A70,DataStreams,0)),INDEX(First_Data_Point,MATCH(AM$6,DataStreams,0)),$B$3),DateRange,0)-1,MATCH(AM$6,DataStreams,0)-1):OFFSET(HOMECELL,MATCH(MIN(INDEX(Last_Data_Point,MATCH($A70,DataStreams,0)),INDEX(Last_Data_Point,MATCH(AM$6,DataStreams,0)),$B$4),DateRange,0)-1,MATCH(AM$6,DataStreams,0)-1) -
(INDEX(Returns!$102:$102,MATCH(AM$6,DataStreams,0))*
OFFSET(HOMECELL,MATCH(MAX(INDEX(First_Data_Point,MATCH($A70,DataStreams,0)),INDEX(First_Data_Point,MATCH(AM$6,DataStreams,0)),$B$3),DateRange,0)-1,MATCH(INDEX(Returns!$100:$100,MATCH(AM$6,DataStreams,0)),DataStreams,0)-1):OFFSET(HOMECELL,MATCH(MIN(INDEX(Last_Data_Point,MATCH($A70,DataStreams,0)),INDEX(Last_Data_Point,MATCH(AM$6,DataStreams,0)),$B$4),DateRange,0)-1,MATCH(INDEX(Returns!$100:$100,MATCH(AM$6,DataStreams,0)),DataStreams,0)-1))),"")</f>
        <v>3.4751369129256028E-4</v>
      </c>
      <c r="AN70" s="233" cm="1">
        <f t="array" aca="1" ref="AN70" ca="1">_xlfn.IFNA(_xlfn.COVARIANCE.S(
OFFSET(HOMECELL,MATCH(MAX(INDEX(First_Data_Point,MATCH($A70,DataStreams,0)),INDEX(First_Data_Point,MATCH(AN$6,DataStreams,0)),$B$3),DateRange,0)-1,MATCH($A70,DataStreams,0)-1):OFFSET(HOMECELL,MATCH(MIN(INDEX(Last_Data_Point,MATCH($A70,DataStreams,0)),INDEX(Last_Data_Point,MATCH(AN$6,DataStreams,0)),$B$4),DateRange,0)-1,MATCH($A70,DataStreams,0)-1) -
(INDEX(Returns!$102:$102,MATCH($A70,DataStreams,0))*
OFFSET(HOMECELL,MATCH(MAX(INDEX(First_Data_Point,MATCH($A70,DataStreams,0)),INDEX(First_Data_Point,MATCH(AN$6,DataStreams,0)),$B$3),DateRange,0)-1,MATCH(INDEX(Returns!$100:$100,MATCH($A70,DataStreams,0)),DataStreams,0)-1):OFFSET(HOMECELL,MATCH(MIN(INDEX(Last_Data_Point,MATCH($A70,DataStreams,0)),INDEX(Last_Data_Point,MATCH(AN$6,DataStreams,0)),$B$4),DateRange,0)-1,MATCH(INDEX(Returns!$100:$100,MATCH($A70,DataStreams,0)),DataStreams,0)-1)),
OFFSET(HOMECELL,MATCH(MAX(INDEX(First_Data_Point,MATCH($A70,DataStreams,0)),INDEX(First_Data_Point,MATCH(AN$6,DataStreams,0)),$B$3),DateRange,0)-1,MATCH(AN$6,DataStreams,0)-1):OFFSET(HOMECELL,MATCH(MIN(INDEX(Last_Data_Point,MATCH($A70,DataStreams,0)),INDEX(Last_Data_Point,MATCH(AN$6,DataStreams,0)),$B$4),DateRange,0)-1,MATCH(AN$6,DataStreams,0)-1) -
(INDEX(Returns!$102:$102,MATCH(AN$6,DataStreams,0))*
OFFSET(HOMECELL,MATCH(MAX(INDEX(First_Data_Point,MATCH($A70,DataStreams,0)),INDEX(First_Data_Point,MATCH(AN$6,DataStreams,0)),$B$3),DateRange,0)-1,MATCH(INDEX(Returns!$100:$100,MATCH(AN$6,DataStreams,0)),DataStreams,0)-1):OFFSET(HOMECELL,MATCH(MIN(INDEX(Last_Data_Point,MATCH($A70,DataStreams,0)),INDEX(Last_Data_Point,MATCH(AN$6,DataStreams,0)),$B$4),DateRange,0)-1,MATCH(INDEX(Returns!$100:$100,MATCH(AN$6,DataStreams,0)),DataStreams,0)-1))),"")</f>
        <v>1.9131183462811098E-4</v>
      </c>
      <c r="AO70" s="233" cm="1">
        <f t="array" aca="1" ref="AO70" ca="1">_xlfn.IFNA(_xlfn.COVARIANCE.S(
OFFSET(HOMECELL,MATCH(MAX(INDEX(First_Data_Point,MATCH($A70,DataStreams,0)),INDEX(First_Data_Point,MATCH(AO$6,DataStreams,0)),$B$3),DateRange,0)-1,MATCH($A70,DataStreams,0)-1):OFFSET(HOMECELL,MATCH(MIN(INDEX(Last_Data_Point,MATCH($A70,DataStreams,0)),INDEX(Last_Data_Point,MATCH(AO$6,DataStreams,0)),$B$4),DateRange,0)-1,MATCH($A70,DataStreams,0)-1) -
(INDEX(Returns!$102:$102,MATCH($A70,DataStreams,0))*
OFFSET(HOMECELL,MATCH(MAX(INDEX(First_Data_Point,MATCH($A70,DataStreams,0)),INDEX(First_Data_Point,MATCH(AO$6,DataStreams,0)),$B$3),DateRange,0)-1,MATCH(INDEX(Returns!$100:$100,MATCH($A70,DataStreams,0)),DataStreams,0)-1):OFFSET(HOMECELL,MATCH(MIN(INDEX(Last_Data_Point,MATCH($A70,DataStreams,0)),INDEX(Last_Data_Point,MATCH(AO$6,DataStreams,0)),$B$4),DateRange,0)-1,MATCH(INDEX(Returns!$100:$100,MATCH($A70,DataStreams,0)),DataStreams,0)-1)),
OFFSET(HOMECELL,MATCH(MAX(INDEX(First_Data_Point,MATCH($A70,DataStreams,0)),INDEX(First_Data_Point,MATCH(AO$6,DataStreams,0)),$B$3),DateRange,0)-1,MATCH(AO$6,DataStreams,0)-1):OFFSET(HOMECELL,MATCH(MIN(INDEX(Last_Data_Point,MATCH($A70,DataStreams,0)),INDEX(Last_Data_Point,MATCH(AO$6,DataStreams,0)),$B$4),DateRange,0)-1,MATCH(AO$6,DataStreams,0)-1) -
(INDEX(Returns!$102:$102,MATCH(AO$6,DataStreams,0))*
OFFSET(HOMECELL,MATCH(MAX(INDEX(First_Data_Point,MATCH($A70,DataStreams,0)),INDEX(First_Data_Point,MATCH(AO$6,DataStreams,0)),$B$3),DateRange,0)-1,MATCH(INDEX(Returns!$100:$100,MATCH(AO$6,DataStreams,0)),DataStreams,0)-1):OFFSET(HOMECELL,MATCH(MIN(INDEX(Last_Data_Point,MATCH($A70,DataStreams,0)),INDEX(Last_Data_Point,MATCH(AO$6,DataStreams,0)),$B$4),DateRange,0)-1,MATCH(INDEX(Returns!$100:$100,MATCH(AO$6,DataStreams,0)),DataStreams,0)-1))),"")</f>
        <v>8.1116197344609039E-5</v>
      </c>
      <c r="AP70" s="233" cm="1">
        <f t="array" aca="1" ref="AP70" ca="1">_xlfn.IFNA(_xlfn.COVARIANCE.S(
OFFSET(HOMECELL,MATCH(MAX(INDEX(First_Data_Point,MATCH($A70,DataStreams,0)),INDEX(First_Data_Point,MATCH(AP$6,DataStreams,0)),$B$3),DateRange,0)-1,MATCH($A70,DataStreams,0)-1):OFFSET(HOMECELL,MATCH(MIN(INDEX(Last_Data_Point,MATCH($A70,DataStreams,0)),INDEX(Last_Data_Point,MATCH(AP$6,DataStreams,0)),$B$4),DateRange,0)-1,MATCH($A70,DataStreams,0)-1) -
(INDEX(Returns!$102:$102,MATCH($A70,DataStreams,0))*
OFFSET(HOMECELL,MATCH(MAX(INDEX(First_Data_Point,MATCH($A70,DataStreams,0)),INDEX(First_Data_Point,MATCH(AP$6,DataStreams,0)),$B$3),DateRange,0)-1,MATCH(INDEX(Returns!$100:$100,MATCH($A70,DataStreams,0)),DataStreams,0)-1):OFFSET(HOMECELL,MATCH(MIN(INDEX(Last_Data_Point,MATCH($A70,DataStreams,0)),INDEX(Last_Data_Point,MATCH(AP$6,DataStreams,0)),$B$4),DateRange,0)-1,MATCH(INDEX(Returns!$100:$100,MATCH($A70,DataStreams,0)),DataStreams,0)-1)),
OFFSET(HOMECELL,MATCH(MAX(INDEX(First_Data_Point,MATCH($A70,DataStreams,0)),INDEX(First_Data_Point,MATCH(AP$6,DataStreams,0)),$B$3),DateRange,0)-1,MATCH(AP$6,DataStreams,0)-1):OFFSET(HOMECELL,MATCH(MIN(INDEX(Last_Data_Point,MATCH($A70,DataStreams,0)),INDEX(Last_Data_Point,MATCH(AP$6,DataStreams,0)),$B$4),DateRange,0)-1,MATCH(AP$6,DataStreams,0)-1) -
(INDEX(Returns!$102:$102,MATCH(AP$6,DataStreams,0))*
OFFSET(HOMECELL,MATCH(MAX(INDEX(First_Data_Point,MATCH($A70,DataStreams,0)),INDEX(First_Data_Point,MATCH(AP$6,DataStreams,0)),$B$3),DateRange,0)-1,MATCH(INDEX(Returns!$100:$100,MATCH(AP$6,DataStreams,0)),DataStreams,0)-1):OFFSET(HOMECELL,MATCH(MIN(INDEX(Last_Data_Point,MATCH($A70,DataStreams,0)),INDEX(Last_Data_Point,MATCH(AP$6,DataStreams,0)),$B$4),DateRange,0)-1,MATCH(INDEX(Returns!$100:$100,MATCH(AP$6,DataStreams,0)),DataStreams,0)-1))),"")</f>
        <v>4.8285525188645849E-4</v>
      </c>
      <c r="AQ70" s="233" t="str" cm="1">
        <f t="array" aca="1" ref="AQ70" ca="1">_xlfn.IFNA(_xlfn.COVARIANCE.S(
OFFSET(HOMECELL,MATCH(MAX(INDEX(First_Data_Point,MATCH($A70,DataStreams,0)),INDEX(First_Data_Point,MATCH(AQ$6,DataStreams,0)),$B$3),DateRange,0)-1,MATCH($A70,DataStreams,0)-1):OFFSET(HOMECELL,MATCH(MIN(INDEX(Last_Data_Point,MATCH($A70,DataStreams,0)),INDEX(Last_Data_Point,MATCH(AQ$6,DataStreams,0)),$B$4),DateRange,0)-1,MATCH($A70,DataStreams,0)-1) -
(INDEX(Returns!$102:$102,MATCH($A70,DataStreams,0))*
OFFSET(HOMECELL,MATCH(MAX(INDEX(First_Data_Point,MATCH($A70,DataStreams,0)),INDEX(First_Data_Point,MATCH(AQ$6,DataStreams,0)),$B$3),DateRange,0)-1,MATCH(INDEX(Returns!$100:$100,MATCH($A70,DataStreams,0)),DataStreams,0)-1):OFFSET(HOMECELL,MATCH(MIN(INDEX(Last_Data_Point,MATCH($A70,DataStreams,0)),INDEX(Last_Data_Point,MATCH(AQ$6,DataStreams,0)),$B$4),DateRange,0)-1,MATCH(INDEX(Returns!$100:$100,MATCH($A70,DataStreams,0)),DataStreams,0)-1)),
OFFSET(HOMECELL,MATCH(MAX(INDEX(First_Data_Point,MATCH($A70,DataStreams,0)),INDEX(First_Data_Point,MATCH(AQ$6,DataStreams,0)),$B$3),DateRange,0)-1,MATCH(AQ$6,DataStreams,0)-1):OFFSET(HOMECELL,MATCH(MIN(INDEX(Last_Data_Point,MATCH($A70,DataStreams,0)),INDEX(Last_Data_Point,MATCH(AQ$6,DataStreams,0)),$B$4),DateRange,0)-1,MATCH(AQ$6,DataStreams,0)-1) -
(INDEX(Returns!$102:$102,MATCH(AQ$6,DataStreams,0))*
OFFSET(HOMECELL,MATCH(MAX(INDEX(First_Data_Point,MATCH($A70,DataStreams,0)),INDEX(First_Data_Point,MATCH(AQ$6,DataStreams,0)),$B$3),DateRange,0)-1,MATCH(INDEX(Returns!$100:$100,MATCH(AQ$6,DataStreams,0)),DataStreams,0)-1):OFFSET(HOMECELL,MATCH(MIN(INDEX(Last_Data_Point,MATCH($A70,DataStreams,0)),INDEX(Last_Data_Point,MATCH(AQ$6,DataStreams,0)),$B$4),DateRange,0)-1,MATCH(INDEX(Returns!$100:$100,MATCH(AQ$6,DataStreams,0)),DataStreams,0)-1))),"")</f>
        <v/>
      </c>
      <c r="AR70" s="233" t="str" cm="1">
        <f t="array" aca="1" ref="AR70" ca="1">_xlfn.IFNA(_xlfn.COVARIANCE.S(
OFFSET(HOMECELL,MATCH(MAX(INDEX(First_Data_Point,MATCH($A70,DataStreams,0)),INDEX(First_Data_Point,MATCH(AR$6,DataStreams,0)),$B$3),DateRange,0)-1,MATCH($A70,DataStreams,0)-1):OFFSET(HOMECELL,MATCH(MIN(INDEX(Last_Data_Point,MATCH($A70,DataStreams,0)),INDEX(Last_Data_Point,MATCH(AR$6,DataStreams,0)),$B$4),DateRange,0)-1,MATCH($A70,DataStreams,0)-1) -
(INDEX(Returns!$102:$102,MATCH($A70,DataStreams,0))*
OFFSET(HOMECELL,MATCH(MAX(INDEX(First_Data_Point,MATCH($A70,DataStreams,0)),INDEX(First_Data_Point,MATCH(AR$6,DataStreams,0)),$B$3),DateRange,0)-1,MATCH(INDEX(Returns!$100:$100,MATCH($A70,DataStreams,0)),DataStreams,0)-1):OFFSET(HOMECELL,MATCH(MIN(INDEX(Last_Data_Point,MATCH($A70,DataStreams,0)),INDEX(Last_Data_Point,MATCH(AR$6,DataStreams,0)),$B$4),DateRange,0)-1,MATCH(INDEX(Returns!$100:$100,MATCH($A70,DataStreams,0)),DataStreams,0)-1)),
OFFSET(HOMECELL,MATCH(MAX(INDEX(First_Data_Point,MATCH($A70,DataStreams,0)),INDEX(First_Data_Point,MATCH(AR$6,DataStreams,0)),$B$3),DateRange,0)-1,MATCH(AR$6,DataStreams,0)-1):OFFSET(HOMECELL,MATCH(MIN(INDEX(Last_Data_Point,MATCH($A70,DataStreams,0)),INDEX(Last_Data_Point,MATCH(AR$6,DataStreams,0)),$B$4),DateRange,0)-1,MATCH(AR$6,DataStreams,0)-1) -
(INDEX(Returns!$102:$102,MATCH(AR$6,DataStreams,0))*
OFFSET(HOMECELL,MATCH(MAX(INDEX(First_Data_Point,MATCH($A70,DataStreams,0)),INDEX(First_Data_Point,MATCH(AR$6,DataStreams,0)),$B$3),DateRange,0)-1,MATCH(INDEX(Returns!$100:$100,MATCH(AR$6,DataStreams,0)),DataStreams,0)-1):OFFSET(HOMECELL,MATCH(MIN(INDEX(Last_Data_Point,MATCH($A70,DataStreams,0)),INDEX(Last_Data_Point,MATCH(AR$6,DataStreams,0)),$B$4),DateRange,0)-1,MATCH(INDEX(Returns!$100:$100,MATCH(AR$6,DataStreams,0)),DataStreams,0)-1))),"")</f>
        <v/>
      </c>
      <c r="AS70" s="233" t="str" cm="1">
        <f t="array" aca="1" ref="AS70" ca="1">_xlfn.IFNA(_xlfn.COVARIANCE.S(
OFFSET(HOMECELL,MATCH(MAX(INDEX(First_Data_Point,MATCH($A70,DataStreams,0)),INDEX(First_Data_Point,MATCH(AS$6,DataStreams,0)),$B$3),DateRange,0)-1,MATCH($A70,DataStreams,0)-1):OFFSET(HOMECELL,MATCH(MIN(INDEX(Last_Data_Point,MATCH($A70,DataStreams,0)),INDEX(Last_Data_Point,MATCH(AS$6,DataStreams,0)),$B$4),DateRange,0)-1,MATCH($A70,DataStreams,0)-1) -
(INDEX(Returns!$102:$102,MATCH($A70,DataStreams,0))*
OFFSET(HOMECELL,MATCH(MAX(INDEX(First_Data_Point,MATCH($A70,DataStreams,0)),INDEX(First_Data_Point,MATCH(AS$6,DataStreams,0)),$B$3),DateRange,0)-1,MATCH(INDEX(Returns!$100:$100,MATCH($A70,DataStreams,0)),DataStreams,0)-1):OFFSET(HOMECELL,MATCH(MIN(INDEX(Last_Data_Point,MATCH($A70,DataStreams,0)),INDEX(Last_Data_Point,MATCH(AS$6,DataStreams,0)),$B$4),DateRange,0)-1,MATCH(INDEX(Returns!$100:$100,MATCH($A70,DataStreams,0)),DataStreams,0)-1)),
OFFSET(HOMECELL,MATCH(MAX(INDEX(First_Data_Point,MATCH($A70,DataStreams,0)),INDEX(First_Data_Point,MATCH(AS$6,DataStreams,0)),$B$3),DateRange,0)-1,MATCH(AS$6,DataStreams,0)-1):OFFSET(HOMECELL,MATCH(MIN(INDEX(Last_Data_Point,MATCH($A70,DataStreams,0)),INDEX(Last_Data_Point,MATCH(AS$6,DataStreams,0)),$B$4),DateRange,0)-1,MATCH(AS$6,DataStreams,0)-1) -
(INDEX(Returns!$102:$102,MATCH(AS$6,DataStreams,0))*
OFFSET(HOMECELL,MATCH(MAX(INDEX(First_Data_Point,MATCH($A70,DataStreams,0)),INDEX(First_Data_Point,MATCH(AS$6,DataStreams,0)),$B$3),DateRange,0)-1,MATCH(INDEX(Returns!$100:$100,MATCH(AS$6,DataStreams,0)),DataStreams,0)-1):OFFSET(HOMECELL,MATCH(MIN(INDEX(Last_Data_Point,MATCH($A70,DataStreams,0)),INDEX(Last_Data_Point,MATCH(AS$6,DataStreams,0)),$B$4),DateRange,0)-1,MATCH(INDEX(Returns!$100:$100,MATCH(AS$6,DataStreams,0)),DataStreams,0)-1))),"")</f>
        <v/>
      </c>
      <c r="AT70" s="233" t="str" cm="1">
        <f t="array" aca="1" ref="AT70" ca="1">_xlfn.IFNA(_xlfn.COVARIANCE.S(
OFFSET(HOMECELL,MATCH(MAX(INDEX(First_Data_Point,MATCH($A70,DataStreams,0)),INDEX(First_Data_Point,MATCH(AT$6,DataStreams,0)),$B$3),DateRange,0)-1,MATCH($A70,DataStreams,0)-1):OFFSET(HOMECELL,MATCH(MIN(INDEX(Last_Data_Point,MATCH($A70,DataStreams,0)),INDEX(Last_Data_Point,MATCH(AT$6,DataStreams,0)),$B$4),DateRange,0)-1,MATCH($A70,DataStreams,0)-1) -
(INDEX(Returns!$102:$102,MATCH($A70,DataStreams,0))*
OFFSET(HOMECELL,MATCH(MAX(INDEX(First_Data_Point,MATCH($A70,DataStreams,0)),INDEX(First_Data_Point,MATCH(AT$6,DataStreams,0)),$B$3),DateRange,0)-1,MATCH(INDEX(Returns!$100:$100,MATCH($A70,DataStreams,0)),DataStreams,0)-1):OFFSET(HOMECELL,MATCH(MIN(INDEX(Last_Data_Point,MATCH($A70,DataStreams,0)),INDEX(Last_Data_Point,MATCH(AT$6,DataStreams,0)),$B$4),DateRange,0)-1,MATCH(INDEX(Returns!$100:$100,MATCH($A70,DataStreams,0)),DataStreams,0)-1)),
OFFSET(HOMECELL,MATCH(MAX(INDEX(First_Data_Point,MATCH($A70,DataStreams,0)),INDEX(First_Data_Point,MATCH(AT$6,DataStreams,0)),$B$3),DateRange,0)-1,MATCH(AT$6,DataStreams,0)-1):OFFSET(HOMECELL,MATCH(MIN(INDEX(Last_Data_Point,MATCH($A70,DataStreams,0)),INDEX(Last_Data_Point,MATCH(AT$6,DataStreams,0)),$B$4),DateRange,0)-1,MATCH(AT$6,DataStreams,0)-1) -
(INDEX(Returns!$102:$102,MATCH(AT$6,DataStreams,0))*
OFFSET(HOMECELL,MATCH(MAX(INDEX(First_Data_Point,MATCH($A70,DataStreams,0)),INDEX(First_Data_Point,MATCH(AT$6,DataStreams,0)),$B$3),DateRange,0)-1,MATCH(INDEX(Returns!$100:$100,MATCH(AT$6,DataStreams,0)),DataStreams,0)-1):OFFSET(HOMECELL,MATCH(MIN(INDEX(Last_Data_Point,MATCH($A70,DataStreams,0)),INDEX(Last_Data_Point,MATCH(AT$6,DataStreams,0)),$B$4),DateRange,0)-1,MATCH(INDEX(Returns!$100:$100,MATCH(AT$6,DataStreams,0)),DataStreams,0)-1))),"")</f>
        <v/>
      </c>
      <c r="AU70" s="233" t="str" cm="1">
        <f t="array" aca="1" ref="AU70" ca="1">_xlfn.IFNA(_xlfn.COVARIANCE.S(
OFFSET(HOMECELL,MATCH(MAX(INDEX(First_Data_Point,MATCH($A70,DataStreams,0)),INDEX(First_Data_Point,MATCH(AU$6,DataStreams,0)),$B$3),DateRange,0)-1,MATCH($A70,DataStreams,0)-1):OFFSET(HOMECELL,MATCH(MIN(INDEX(Last_Data_Point,MATCH($A70,DataStreams,0)),INDEX(Last_Data_Point,MATCH(AU$6,DataStreams,0)),$B$4),DateRange,0)-1,MATCH($A70,DataStreams,0)-1) -
(INDEX(Returns!$102:$102,MATCH($A70,DataStreams,0))*
OFFSET(HOMECELL,MATCH(MAX(INDEX(First_Data_Point,MATCH($A70,DataStreams,0)),INDEX(First_Data_Point,MATCH(AU$6,DataStreams,0)),$B$3),DateRange,0)-1,MATCH(INDEX(Returns!$100:$100,MATCH($A70,DataStreams,0)),DataStreams,0)-1):OFFSET(HOMECELL,MATCH(MIN(INDEX(Last_Data_Point,MATCH($A70,DataStreams,0)),INDEX(Last_Data_Point,MATCH(AU$6,DataStreams,0)),$B$4),DateRange,0)-1,MATCH(INDEX(Returns!$100:$100,MATCH($A70,DataStreams,0)),DataStreams,0)-1)),
OFFSET(HOMECELL,MATCH(MAX(INDEX(First_Data_Point,MATCH($A70,DataStreams,0)),INDEX(First_Data_Point,MATCH(AU$6,DataStreams,0)),$B$3),DateRange,0)-1,MATCH(AU$6,DataStreams,0)-1):OFFSET(HOMECELL,MATCH(MIN(INDEX(Last_Data_Point,MATCH($A70,DataStreams,0)),INDEX(Last_Data_Point,MATCH(AU$6,DataStreams,0)),$B$4),DateRange,0)-1,MATCH(AU$6,DataStreams,0)-1) -
(INDEX(Returns!$102:$102,MATCH(AU$6,DataStreams,0))*
OFFSET(HOMECELL,MATCH(MAX(INDEX(First_Data_Point,MATCH($A70,DataStreams,0)),INDEX(First_Data_Point,MATCH(AU$6,DataStreams,0)),$B$3),DateRange,0)-1,MATCH(INDEX(Returns!$100:$100,MATCH(AU$6,DataStreams,0)),DataStreams,0)-1):OFFSET(HOMECELL,MATCH(MIN(INDEX(Last_Data_Point,MATCH($A70,DataStreams,0)),INDEX(Last_Data_Point,MATCH(AU$6,DataStreams,0)),$B$4),DateRange,0)-1,MATCH(INDEX(Returns!$100:$100,MATCH(AU$6,DataStreams,0)),DataStreams,0)-1))),"")</f>
        <v/>
      </c>
      <c r="AV70" s="233" t="str" cm="1">
        <f t="array" aca="1" ref="AV70" ca="1">_xlfn.IFNA(_xlfn.COVARIANCE.S(
OFFSET(HOMECELL,MATCH(MAX(INDEX(First_Data_Point,MATCH($A70,DataStreams,0)),INDEX(First_Data_Point,MATCH(AV$6,DataStreams,0)),$B$3),DateRange,0)-1,MATCH($A70,DataStreams,0)-1):OFFSET(HOMECELL,MATCH(MIN(INDEX(Last_Data_Point,MATCH($A70,DataStreams,0)),INDEX(Last_Data_Point,MATCH(AV$6,DataStreams,0)),$B$4),DateRange,0)-1,MATCH($A70,DataStreams,0)-1) -
(INDEX(Returns!$102:$102,MATCH($A70,DataStreams,0))*
OFFSET(HOMECELL,MATCH(MAX(INDEX(First_Data_Point,MATCH($A70,DataStreams,0)),INDEX(First_Data_Point,MATCH(AV$6,DataStreams,0)),$B$3),DateRange,0)-1,MATCH(INDEX(Returns!$100:$100,MATCH($A70,DataStreams,0)),DataStreams,0)-1):OFFSET(HOMECELL,MATCH(MIN(INDEX(Last_Data_Point,MATCH($A70,DataStreams,0)),INDEX(Last_Data_Point,MATCH(AV$6,DataStreams,0)),$B$4),DateRange,0)-1,MATCH(INDEX(Returns!$100:$100,MATCH($A70,DataStreams,0)),DataStreams,0)-1)),
OFFSET(HOMECELL,MATCH(MAX(INDEX(First_Data_Point,MATCH($A70,DataStreams,0)),INDEX(First_Data_Point,MATCH(AV$6,DataStreams,0)),$B$3),DateRange,0)-1,MATCH(AV$6,DataStreams,0)-1):OFFSET(HOMECELL,MATCH(MIN(INDEX(Last_Data_Point,MATCH($A70,DataStreams,0)),INDEX(Last_Data_Point,MATCH(AV$6,DataStreams,0)),$B$4),DateRange,0)-1,MATCH(AV$6,DataStreams,0)-1) -
(INDEX(Returns!$102:$102,MATCH(AV$6,DataStreams,0))*
OFFSET(HOMECELL,MATCH(MAX(INDEX(First_Data_Point,MATCH($A70,DataStreams,0)),INDEX(First_Data_Point,MATCH(AV$6,DataStreams,0)),$B$3),DateRange,0)-1,MATCH(INDEX(Returns!$100:$100,MATCH(AV$6,DataStreams,0)),DataStreams,0)-1):OFFSET(HOMECELL,MATCH(MIN(INDEX(Last_Data_Point,MATCH($A70,DataStreams,0)),INDEX(Last_Data_Point,MATCH(AV$6,DataStreams,0)),$B$4),DateRange,0)-1,MATCH(INDEX(Returns!$100:$100,MATCH(AV$6,DataStreams,0)),DataStreams,0)-1))),"")</f>
        <v/>
      </c>
      <c r="AW70" s="233" t="str" cm="1">
        <f t="array" aca="1" ref="AW70" ca="1">_xlfn.IFNA(_xlfn.COVARIANCE.S(
OFFSET(HOMECELL,MATCH(MAX(INDEX(First_Data_Point,MATCH($A70,DataStreams,0)),INDEX(First_Data_Point,MATCH(AW$6,DataStreams,0)),$B$3),DateRange,0)-1,MATCH($A70,DataStreams,0)-1):OFFSET(HOMECELL,MATCH(MIN(INDEX(Last_Data_Point,MATCH($A70,DataStreams,0)),INDEX(Last_Data_Point,MATCH(AW$6,DataStreams,0)),$B$4),DateRange,0)-1,MATCH($A70,DataStreams,0)-1) -
(INDEX(Returns!$102:$102,MATCH($A70,DataStreams,0))*
OFFSET(HOMECELL,MATCH(MAX(INDEX(First_Data_Point,MATCH($A70,DataStreams,0)),INDEX(First_Data_Point,MATCH(AW$6,DataStreams,0)),$B$3),DateRange,0)-1,MATCH(INDEX(Returns!$100:$100,MATCH($A70,DataStreams,0)),DataStreams,0)-1):OFFSET(HOMECELL,MATCH(MIN(INDEX(Last_Data_Point,MATCH($A70,DataStreams,0)),INDEX(Last_Data_Point,MATCH(AW$6,DataStreams,0)),$B$4),DateRange,0)-1,MATCH(INDEX(Returns!$100:$100,MATCH($A70,DataStreams,0)),DataStreams,0)-1)),
OFFSET(HOMECELL,MATCH(MAX(INDEX(First_Data_Point,MATCH($A70,DataStreams,0)),INDEX(First_Data_Point,MATCH(AW$6,DataStreams,0)),$B$3),DateRange,0)-1,MATCH(AW$6,DataStreams,0)-1):OFFSET(HOMECELL,MATCH(MIN(INDEX(Last_Data_Point,MATCH($A70,DataStreams,0)),INDEX(Last_Data_Point,MATCH(AW$6,DataStreams,0)),$B$4),DateRange,0)-1,MATCH(AW$6,DataStreams,0)-1) -
(INDEX(Returns!$102:$102,MATCH(AW$6,DataStreams,0))*
OFFSET(HOMECELL,MATCH(MAX(INDEX(First_Data_Point,MATCH($A70,DataStreams,0)),INDEX(First_Data_Point,MATCH(AW$6,DataStreams,0)),$B$3),DateRange,0)-1,MATCH(INDEX(Returns!$100:$100,MATCH(AW$6,DataStreams,0)),DataStreams,0)-1):OFFSET(HOMECELL,MATCH(MIN(INDEX(Last_Data_Point,MATCH($A70,DataStreams,0)),INDEX(Last_Data_Point,MATCH(AW$6,DataStreams,0)),$B$4),DateRange,0)-1,MATCH(INDEX(Returns!$100:$100,MATCH(AW$6,DataStreams,0)),DataStreams,0)-1))),"")</f>
        <v/>
      </c>
      <c r="AX70" s="233" t="str" cm="1">
        <f t="array" aca="1" ref="AX70" ca="1">_xlfn.IFNA(_xlfn.COVARIANCE.S(
OFFSET(HOMECELL,MATCH(MAX(INDEX(First_Data_Point,MATCH($A70,DataStreams,0)),INDEX(First_Data_Point,MATCH(AX$6,DataStreams,0)),$B$3),DateRange,0)-1,MATCH($A70,DataStreams,0)-1):OFFSET(HOMECELL,MATCH(MIN(INDEX(Last_Data_Point,MATCH($A70,DataStreams,0)),INDEX(Last_Data_Point,MATCH(AX$6,DataStreams,0)),$B$4),DateRange,0)-1,MATCH($A70,DataStreams,0)-1) -
(INDEX(Returns!$102:$102,MATCH($A70,DataStreams,0))*
OFFSET(HOMECELL,MATCH(MAX(INDEX(First_Data_Point,MATCH($A70,DataStreams,0)),INDEX(First_Data_Point,MATCH(AX$6,DataStreams,0)),$B$3),DateRange,0)-1,MATCH(INDEX(Returns!$100:$100,MATCH($A70,DataStreams,0)),DataStreams,0)-1):OFFSET(HOMECELL,MATCH(MIN(INDEX(Last_Data_Point,MATCH($A70,DataStreams,0)),INDEX(Last_Data_Point,MATCH(AX$6,DataStreams,0)),$B$4),DateRange,0)-1,MATCH(INDEX(Returns!$100:$100,MATCH($A70,DataStreams,0)),DataStreams,0)-1)),
OFFSET(HOMECELL,MATCH(MAX(INDEX(First_Data_Point,MATCH($A70,DataStreams,0)),INDEX(First_Data_Point,MATCH(AX$6,DataStreams,0)),$B$3),DateRange,0)-1,MATCH(AX$6,DataStreams,0)-1):OFFSET(HOMECELL,MATCH(MIN(INDEX(Last_Data_Point,MATCH($A70,DataStreams,0)),INDEX(Last_Data_Point,MATCH(AX$6,DataStreams,0)),$B$4),DateRange,0)-1,MATCH(AX$6,DataStreams,0)-1) -
(INDEX(Returns!$102:$102,MATCH(AX$6,DataStreams,0))*
OFFSET(HOMECELL,MATCH(MAX(INDEX(First_Data_Point,MATCH($A70,DataStreams,0)),INDEX(First_Data_Point,MATCH(AX$6,DataStreams,0)),$B$3),DateRange,0)-1,MATCH(INDEX(Returns!$100:$100,MATCH(AX$6,DataStreams,0)),DataStreams,0)-1):OFFSET(HOMECELL,MATCH(MIN(INDEX(Last_Data_Point,MATCH($A70,DataStreams,0)),INDEX(Last_Data_Point,MATCH(AX$6,DataStreams,0)),$B$4),DateRange,0)-1,MATCH(INDEX(Returns!$100:$100,MATCH(AX$6,DataStreams,0)),DataStreams,0)-1))),"")</f>
        <v/>
      </c>
      <c r="AY70" s="233" t="str" cm="1">
        <f t="array" aca="1" ref="AY70" ca="1">_xlfn.IFNA(_xlfn.COVARIANCE.S(
OFFSET(HOMECELL,MATCH(MAX(INDEX(First_Data_Point,MATCH($A70,DataStreams,0)),INDEX(First_Data_Point,MATCH(AY$6,DataStreams,0)),$B$3),DateRange,0)-1,MATCH($A70,DataStreams,0)-1):OFFSET(HOMECELL,MATCH(MIN(INDEX(Last_Data_Point,MATCH($A70,DataStreams,0)),INDEX(Last_Data_Point,MATCH(AY$6,DataStreams,0)),$B$4),DateRange,0)-1,MATCH($A70,DataStreams,0)-1) -
(INDEX(Returns!$102:$102,MATCH($A70,DataStreams,0))*
OFFSET(HOMECELL,MATCH(MAX(INDEX(First_Data_Point,MATCH($A70,DataStreams,0)),INDEX(First_Data_Point,MATCH(AY$6,DataStreams,0)),$B$3),DateRange,0)-1,MATCH(INDEX(Returns!$100:$100,MATCH($A70,DataStreams,0)),DataStreams,0)-1):OFFSET(HOMECELL,MATCH(MIN(INDEX(Last_Data_Point,MATCH($A70,DataStreams,0)),INDEX(Last_Data_Point,MATCH(AY$6,DataStreams,0)),$B$4),DateRange,0)-1,MATCH(INDEX(Returns!$100:$100,MATCH($A70,DataStreams,0)),DataStreams,0)-1)),
OFFSET(HOMECELL,MATCH(MAX(INDEX(First_Data_Point,MATCH($A70,DataStreams,0)),INDEX(First_Data_Point,MATCH(AY$6,DataStreams,0)),$B$3),DateRange,0)-1,MATCH(AY$6,DataStreams,0)-1):OFFSET(HOMECELL,MATCH(MIN(INDEX(Last_Data_Point,MATCH($A70,DataStreams,0)),INDEX(Last_Data_Point,MATCH(AY$6,DataStreams,0)),$B$4),DateRange,0)-1,MATCH(AY$6,DataStreams,0)-1) -
(INDEX(Returns!$102:$102,MATCH(AY$6,DataStreams,0))*
OFFSET(HOMECELL,MATCH(MAX(INDEX(First_Data_Point,MATCH($A70,DataStreams,0)),INDEX(First_Data_Point,MATCH(AY$6,DataStreams,0)),$B$3),DateRange,0)-1,MATCH(INDEX(Returns!$100:$100,MATCH(AY$6,DataStreams,0)),DataStreams,0)-1):OFFSET(HOMECELL,MATCH(MIN(INDEX(Last_Data_Point,MATCH($A70,DataStreams,0)),INDEX(Last_Data_Point,MATCH(AY$6,DataStreams,0)),$B$4),DateRange,0)-1,MATCH(INDEX(Returns!$100:$100,MATCH(AY$6,DataStreams,0)),DataStreams,0)-1))),"")</f>
        <v/>
      </c>
      <c r="AZ70" s="233" t="str" cm="1">
        <f t="array" aca="1" ref="AZ70" ca="1">_xlfn.IFNA(_xlfn.COVARIANCE.S(
OFFSET(HOMECELL,MATCH(MAX(INDEX(First_Data_Point,MATCH($A70,DataStreams,0)),INDEX(First_Data_Point,MATCH(AZ$6,DataStreams,0)),$B$3),DateRange,0)-1,MATCH($A70,DataStreams,0)-1):OFFSET(HOMECELL,MATCH(MIN(INDEX(Last_Data_Point,MATCH($A70,DataStreams,0)),INDEX(Last_Data_Point,MATCH(AZ$6,DataStreams,0)),$B$4),DateRange,0)-1,MATCH($A70,DataStreams,0)-1) -
(INDEX(Returns!$102:$102,MATCH($A70,DataStreams,0))*
OFFSET(HOMECELL,MATCH(MAX(INDEX(First_Data_Point,MATCH($A70,DataStreams,0)),INDEX(First_Data_Point,MATCH(AZ$6,DataStreams,0)),$B$3),DateRange,0)-1,MATCH(INDEX(Returns!$100:$100,MATCH($A70,DataStreams,0)),DataStreams,0)-1):OFFSET(HOMECELL,MATCH(MIN(INDEX(Last_Data_Point,MATCH($A70,DataStreams,0)),INDEX(Last_Data_Point,MATCH(AZ$6,DataStreams,0)),$B$4),DateRange,0)-1,MATCH(INDEX(Returns!$100:$100,MATCH($A70,DataStreams,0)),DataStreams,0)-1)),
OFFSET(HOMECELL,MATCH(MAX(INDEX(First_Data_Point,MATCH($A70,DataStreams,0)),INDEX(First_Data_Point,MATCH(AZ$6,DataStreams,0)),$B$3),DateRange,0)-1,MATCH(AZ$6,DataStreams,0)-1):OFFSET(HOMECELL,MATCH(MIN(INDEX(Last_Data_Point,MATCH($A70,DataStreams,0)),INDEX(Last_Data_Point,MATCH(AZ$6,DataStreams,0)),$B$4),DateRange,0)-1,MATCH(AZ$6,DataStreams,0)-1) -
(INDEX(Returns!$102:$102,MATCH(AZ$6,DataStreams,0))*
OFFSET(HOMECELL,MATCH(MAX(INDEX(First_Data_Point,MATCH($A70,DataStreams,0)),INDEX(First_Data_Point,MATCH(AZ$6,DataStreams,0)),$B$3),DateRange,0)-1,MATCH(INDEX(Returns!$100:$100,MATCH(AZ$6,DataStreams,0)),DataStreams,0)-1):OFFSET(HOMECELL,MATCH(MIN(INDEX(Last_Data_Point,MATCH($A70,DataStreams,0)),INDEX(Last_Data_Point,MATCH(AZ$6,DataStreams,0)),$B$4),DateRange,0)-1,MATCH(INDEX(Returns!$100:$100,MATCH(AZ$6,DataStreams,0)),DataStreams,0)-1))),"")</f>
        <v/>
      </c>
      <c r="BA70" s="233" t="str" cm="1">
        <f t="array" aca="1" ref="BA70" ca="1">_xlfn.IFNA(_xlfn.COVARIANCE.S(
OFFSET(HOMECELL,MATCH(MAX(INDEX(First_Data_Point,MATCH($A70,DataStreams,0)),INDEX(First_Data_Point,MATCH(BA$6,DataStreams,0)),$B$3),DateRange,0)-1,MATCH($A70,DataStreams,0)-1):OFFSET(HOMECELL,MATCH(MIN(INDEX(Last_Data_Point,MATCH($A70,DataStreams,0)),INDEX(Last_Data_Point,MATCH(BA$6,DataStreams,0)),$B$4),DateRange,0)-1,MATCH($A70,DataStreams,0)-1) -
(INDEX(Returns!$102:$102,MATCH($A70,DataStreams,0))*
OFFSET(HOMECELL,MATCH(MAX(INDEX(First_Data_Point,MATCH($A70,DataStreams,0)),INDEX(First_Data_Point,MATCH(BA$6,DataStreams,0)),$B$3),DateRange,0)-1,MATCH(INDEX(Returns!$100:$100,MATCH($A70,DataStreams,0)),DataStreams,0)-1):OFFSET(HOMECELL,MATCH(MIN(INDEX(Last_Data_Point,MATCH($A70,DataStreams,0)),INDEX(Last_Data_Point,MATCH(BA$6,DataStreams,0)),$B$4),DateRange,0)-1,MATCH(INDEX(Returns!$100:$100,MATCH($A70,DataStreams,0)),DataStreams,0)-1)),
OFFSET(HOMECELL,MATCH(MAX(INDEX(First_Data_Point,MATCH($A70,DataStreams,0)),INDEX(First_Data_Point,MATCH(BA$6,DataStreams,0)),$B$3),DateRange,0)-1,MATCH(BA$6,DataStreams,0)-1):OFFSET(HOMECELL,MATCH(MIN(INDEX(Last_Data_Point,MATCH($A70,DataStreams,0)),INDEX(Last_Data_Point,MATCH(BA$6,DataStreams,0)),$B$4),DateRange,0)-1,MATCH(BA$6,DataStreams,0)-1) -
(INDEX(Returns!$102:$102,MATCH(BA$6,DataStreams,0))*
OFFSET(HOMECELL,MATCH(MAX(INDEX(First_Data_Point,MATCH($A70,DataStreams,0)),INDEX(First_Data_Point,MATCH(BA$6,DataStreams,0)),$B$3),DateRange,0)-1,MATCH(INDEX(Returns!$100:$100,MATCH(BA$6,DataStreams,0)),DataStreams,0)-1):OFFSET(HOMECELL,MATCH(MIN(INDEX(Last_Data_Point,MATCH($A70,DataStreams,0)),INDEX(Last_Data_Point,MATCH(BA$6,DataStreams,0)),$B$4),DateRange,0)-1,MATCH(INDEX(Returns!$100:$100,MATCH(BA$6,DataStreams,0)),DataStreams,0)-1))),"")</f>
        <v/>
      </c>
      <c r="BB70" s="233" t="str" cm="1">
        <f t="array" aca="1" ref="BB70" ca="1">_xlfn.IFNA(_xlfn.COVARIANCE.S(
OFFSET(HOMECELL,MATCH(MAX(INDEX(First_Data_Point,MATCH($A70,DataStreams,0)),INDEX(First_Data_Point,MATCH(BB$6,DataStreams,0)),$B$3),DateRange,0)-1,MATCH($A70,DataStreams,0)-1):OFFSET(HOMECELL,MATCH(MIN(INDEX(Last_Data_Point,MATCH($A70,DataStreams,0)),INDEX(Last_Data_Point,MATCH(BB$6,DataStreams,0)),$B$4),DateRange,0)-1,MATCH($A70,DataStreams,0)-1) -
(INDEX(Returns!$102:$102,MATCH($A70,DataStreams,0))*
OFFSET(HOMECELL,MATCH(MAX(INDEX(First_Data_Point,MATCH($A70,DataStreams,0)),INDEX(First_Data_Point,MATCH(BB$6,DataStreams,0)),$B$3),DateRange,0)-1,MATCH(INDEX(Returns!$100:$100,MATCH($A70,DataStreams,0)),DataStreams,0)-1):OFFSET(HOMECELL,MATCH(MIN(INDEX(Last_Data_Point,MATCH($A70,DataStreams,0)),INDEX(Last_Data_Point,MATCH(BB$6,DataStreams,0)),$B$4),DateRange,0)-1,MATCH(INDEX(Returns!$100:$100,MATCH($A70,DataStreams,0)),DataStreams,0)-1)),
OFFSET(HOMECELL,MATCH(MAX(INDEX(First_Data_Point,MATCH($A70,DataStreams,0)),INDEX(First_Data_Point,MATCH(BB$6,DataStreams,0)),$B$3),DateRange,0)-1,MATCH(BB$6,DataStreams,0)-1):OFFSET(HOMECELL,MATCH(MIN(INDEX(Last_Data_Point,MATCH($A70,DataStreams,0)),INDEX(Last_Data_Point,MATCH(BB$6,DataStreams,0)),$B$4),DateRange,0)-1,MATCH(BB$6,DataStreams,0)-1) -
(INDEX(Returns!$102:$102,MATCH(BB$6,DataStreams,0))*
OFFSET(HOMECELL,MATCH(MAX(INDEX(First_Data_Point,MATCH($A70,DataStreams,0)),INDEX(First_Data_Point,MATCH(BB$6,DataStreams,0)),$B$3),DateRange,0)-1,MATCH(INDEX(Returns!$100:$100,MATCH(BB$6,DataStreams,0)),DataStreams,0)-1):OFFSET(HOMECELL,MATCH(MIN(INDEX(Last_Data_Point,MATCH($A70,DataStreams,0)),INDEX(Last_Data_Point,MATCH(BB$6,DataStreams,0)),$B$4),DateRange,0)-1,MATCH(INDEX(Returns!$100:$100,MATCH(BB$6,DataStreams,0)),DataStreams,0)-1))),"")</f>
        <v/>
      </c>
      <c r="BC70" s="236"/>
    </row>
    <row r="71" spans="1:55">
      <c r="A71" s="239" t="str">
        <f ca="1"/>
        <v>VGT</v>
      </c>
      <c r="B71" s="233" cm="1">
        <f t="array" aca="1" ref="B71" ca="1">_xlfn.IFNA(_xlfn.COVARIANCE.S(
OFFSET(HOMECELL,MATCH(MAX(INDEX(First_Data_Point,MATCH($A71,DataStreams,0)),INDEX(First_Data_Point,MATCH(B$6,DataStreams,0)),$B$3),DateRange,0)-1,MATCH($A71,DataStreams,0)-1):OFFSET(HOMECELL,MATCH(MIN(INDEX(Last_Data_Point,MATCH($A71,DataStreams,0)),INDEX(Last_Data_Point,MATCH(B$6,DataStreams,0)),$B$4),DateRange,0)-1,MATCH($A71,DataStreams,0)-1) -
(INDEX(Returns!$102:$102,MATCH($A71,DataStreams,0))*
OFFSET(HOMECELL,MATCH(MAX(INDEX(First_Data_Point,MATCH($A71,DataStreams,0)),INDEX(First_Data_Point,MATCH(B$6,DataStreams,0)),$B$3),DateRange,0)-1,MATCH(INDEX(Returns!$100:$100,MATCH($A71,DataStreams,0)),DataStreams,0)-1):OFFSET(HOMECELL,MATCH(MIN(INDEX(Last_Data_Point,MATCH($A71,DataStreams,0)),INDEX(Last_Data_Point,MATCH(B$6,DataStreams,0)),$B$4),DateRange,0)-1,MATCH(INDEX(Returns!$100:$100,MATCH($A71,DataStreams,0)),DataStreams,0)-1)),
OFFSET(HOMECELL,MATCH(MAX(INDEX(First_Data_Point,MATCH($A71,DataStreams,0)),INDEX(First_Data_Point,MATCH(B$6,DataStreams,0)),$B$3),DateRange,0)-1,MATCH(B$6,DataStreams,0)-1):OFFSET(HOMECELL,MATCH(MIN(INDEX(Last_Data_Point,MATCH($A71,DataStreams,0)),INDEX(Last_Data_Point,MATCH(B$6,DataStreams,0)),$B$4),DateRange,0)-1,MATCH(B$6,DataStreams,0)-1) -
(INDEX(Returns!$102:$102,MATCH(B$6,DataStreams,0))*
OFFSET(HOMECELL,MATCH(MAX(INDEX(First_Data_Point,MATCH($A71,DataStreams,0)),INDEX(First_Data_Point,MATCH(B$6,DataStreams,0)),$B$3),DateRange,0)-1,MATCH(INDEX(Returns!$100:$100,MATCH(B$6,DataStreams,0)),DataStreams,0)-1):OFFSET(HOMECELL,MATCH(MIN(INDEX(Last_Data_Point,MATCH($A71,DataStreams,0)),INDEX(Last_Data_Point,MATCH(B$6,DataStreams,0)),$B$4),DateRange,0)-1,MATCH(INDEX(Returns!$100:$100,MATCH(B$6,DataStreams,0)),DataStreams,0)-1))),"")</f>
        <v>3.0217601070505673E-6</v>
      </c>
      <c r="C71" s="233" cm="1">
        <f t="array" aca="1" ref="C71" ca="1">_xlfn.IFNA(_xlfn.COVARIANCE.S(
OFFSET(HOMECELL,MATCH(MAX(INDEX(First_Data_Point,MATCH($A71,DataStreams,0)),INDEX(First_Data_Point,MATCH(C$6,DataStreams,0)),$B$3),DateRange,0)-1,MATCH($A71,DataStreams,0)-1):OFFSET(HOMECELL,MATCH(MIN(INDEX(Last_Data_Point,MATCH($A71,DataStreams,0)),INDEX(Last_Data_Point,MATCH(C$6,DataStreams,0)),$B$4),DateRange,0)-1,MATCH($A71,DataStreams,0)-1) -
(INDEX(Returns!$102:$102,MATCH($A71,DataStreams,0))*
OFFSET(HOMECELL,MATCH(MAX(INDEX(First_Data_Point,MATCH($A71,DataStreams,0)),INDEX(First_Data_Point,MATCH(C$6,DataStreams,0)),$B$3),DateRange,0)-1,MATCH(INDEX(Returns!$100:$100,MATCH($A71,DataStreams,0)),DataStreams,0)-1):OFFSET(HOMECELL,MATCH(MIN(INDEX(Last_Data_Point,MATCH($A71,DataStreams,0)),INDEX(Last_Data_Point,MATCH(C$6,DataStreams,0)),$B$4),DateRange,0)-1,MATCH(INDEX(Returns!$100:$100,MATCH($A71,DataStreams,0)),DataStreams,0)-1)),
OFFSET(HOMECELL,MATCH(MAX(INDEX(First_Data_Point,MATCH($A71,DataStreams,0)),INDEX(First_Data_Point,MATCH(C$6,DataStreams,0)),$B$3),DateRange,0)-1,MATCH(C$6,DataStreams,0)-1):OFFSET(HOMECELL,MATCH(MIN(INDEX(Last_Data_Point,MATCH($A71,DataStreams,0)),INDEX(Last_Data_Point,MATCH(C$6,DataStreams,0)),$B$4),DateRange,0)-1,MATCH(C$6,DataStreams,0)-1) -
(INDEX(Returns!$102:$102,MATCH(C$6,DataStreams,0))*
OFFSET(HOMECELL,MATCH(MAX(INDEX(First_Data_Point,MATCH($A71,DataStreams,0)),INDEX(First_Data_Point,MATCH(C$6,DataStreams,0)),$B$3),DateRange,0)-1,MATCH(INDEX(Returns!$100:$100,MATCH(C$6,DataStreams,0)),DataStreams,0)-1):OFFSET(HOMECELL,MATCH(MIN(INDEX(Last_Data_Point,MATCH($A71,DataStreams,0)),INDEX(Last_Data_Point,MATCH(C$6,DataStreams,0)),$B$4),DateRange,0)-1,MATCH(INDEX(Returns!$100:$100,MATCH(C$6,DataStreams,0)),DataStreams,0)-1))),"")</f>
        <v>8.6606933825500764E-7</v>
      </c>
      <c r="D71" s="233" cm="1">
        <f t="array" aca="1" ref="D71" ca="1">_xlfn.IFNA(_xlfn.COVARIANCE.S(
OFFSET(HOMECELL,MATCH(MAX(INDEX(First_Data_Point,MATCH($A71,DataStreams,0)),INDEX(First_Data_Point,MATCH(D$6,DataStreams,0)),$B$3),DateRange,0)-1,MATCH($A71,DataStreams,0)-1):OFFSET(HOMECELL,MATCH(MIN(INDEX(Last_Data_Point,MATCH($A71,DataStreams,0)),INDEX(Last_Data_Point,MATCH(D$6,DataStreams,0)),$B$4),DateRange,0)-1,MATCH($A71,DataStreams,0)-1) -
(INDEX(Returns!$102:$102,MATCH($A71,DataStreams,0))*
OFFSET(HOMECELL,MATCH(MAX(INDEX(First_Data_Point,MATCH($A71,DataStreams,0)),INDEX(First_Data_Point,MATCH(D$6,DataStreams,0)),$B$3),DateRange,0)-1,MATCH(INDEX(Returns!$100:$100,MATCH($A71,DataStreams,0)),DataStreams,0)-1):OFFSET(HOMECELL,MATCH(MIN(INDEX(Last_Data_Point,MATCH($A71,DataStreams,0)),INDEX(Last_Data_Point,MATCH(D$6,DataStreams,0)),$B$4),DateRange,0)-1,MATCH(INDEX(Returns!$100:$100,MATCH($A71,DataStreams,0)),DataStreams,0)-1)),
OFFSET(HOMECELL,MATCH(MAX(INDEX(First_Data_Point,MATCH($A71,DataStreams,0)),INDEX(First_Data_Point,MATCH(D$6,DataStreams,0)),$B$3),DateRange,0)-1,MATCH(D$6,DataStreams,0)-1):OFFSET(HOMECELL,MATCH(MIN(INDEX(Last_Data_Point,MATCH($A71,DataStreams,0)),INDEX(Last_Data_Point,MATCH(D$6,DataStreams,0)),$B$4),DateRange,0)-1,MATCH(D$6,DataStreams,0)-1) -
(INDEX(Returns!$102:$102,MATCH(D$6,DataStreams,0))*
OFFSET(HOMECELL,MATCH(MAX(INDEX(First_Data_Point,MATCH($A71,DataStreams,0)),INDEX(First_Data_Point,MATCH(D$6,DataStreams,0)),$B$3),DateRange,0)-1,MATCH(INDEX(Returns!$100:$100,MATCH(D$6,DataStreams,0)),DataStreams,0)-1):OFFSET(HOMECELL,MATCH(MIN(INDEX(Last_Data_Point,MATCH($A71,DataStreams,0)),INDEX(Last_Data_Point,MATCH(D$6,DataStreams,0)),$B$4),DateRange,0)-1,MATCH(INDEX(Returns!$100:$100,MATCH(D$6,DataStreams,0)),DataStreams,0)-1))),"")</f>
        <v>-5.2151809203288089E-4</v>
      </c>
      <c r="E71" s="233" cm="1">
        <f t="array" aca="1" ref="E71" ca="1">_xlfn.IFNA(_xlfn.COVARIANCE.S(
OFFSET(HOMECELL,MATCH(MAX(INDEX(First_Data_Point,MATCH($A71,DataStreams,0)),INDEX(First_Data_Point,MATCH(E$6,DataStreams,0)),$B$3),DateRange,0)-1,MATCH($A71,DataStreams,0)-1):OFFSET(HOMECELL,MATCH(MIN(INDEX(Last_Data_Point,MATCH($A71,DataStreams,0)),INDEX(Last_Data_Point,MATCH(E$6,DataStreams,0)),$B$4),DateRange,0)-1,MATCH($A71,DataStreams,0)-1) -
(INDEX(Returns!$102:$102,MATCH($A71,DataStreams,0))*
OFFSET(HOMECELL,MATCH(MAX(INDEX(First_Data_Point,MATCH($A71,DataStreams,0)),INDEX(First_Data_Point,MATCH(E$6,DataStreams,0)),$B$3),DateRange,0)-1,MATCH(INDEX(Returns!$100:$100,MATCH($A71,DataStreams,0)),DataStreams,0)-1):OFFSET(HOMECELL,MATCH(MIN(INDEX(Last_Data_Point,MATCH($A71,DataStreams,0)),INDEX(Last_Data_Point,MATCH(E$6,DataStreams,0)),$B$4),DateRange,0)-1,MATCH(INDEX(Returns!$100:$100,MATCH($A71,DataStreams,0)),DataStreams,0)-1)),
OFFSET(HOMECELL,MATCH(MAX(INDEX(First_Data_Point,MATCH($A71,DataStreams,0)),INDEX(First_Data_Point,MATCH(E$6,DataStreams,0)),$B$3),DateRange,0)-1,MATCH(E$6,DataStreams,0)-1):OFFSET(HOMECELL,MATCH(MIN(INDEX(Last_Data_Point,MATCH($A71,DataStreams,0)),INDEX(Last_Data_Point,MATCH(E$6,DataStreams,0)),$B$4),DateRange,0)-1,MATCH(E$6,DataStreams,0)-1) -
(INDEX(Returns!$102:$102,MATCH(E$6,DataStreams,0))*
OFFSET(HOMECELL,MATCH(MAX(INDEX(First_Data_Point,MATCH($A71,DataStreams,0)),INDEX(First_Data_Point,MATCH(E$6,DataStreams,0)),$B$3),DateRange,0)-1,MATCH(INDEX(Returns!$100:$100,MATCH(E$6,DataStreams,0)),DataStreams,0)-1):OFFSET(HOMECELL,MATCH(MIN(INDEX(Last_Data_Point,MATCH($A71,DataStreams,0)),INDEX(Last_Data_Point,MATCH(E$6,DataStreams,0)),$B$4),DateRange,0)-1,MATCH(INDEX(Returns!$100:$100,MATCH(E$6,DataStreams,0)),DataStreams,0)-1))),"")</f>
        <v>-5.869599274079334E-4</v>
      </c>
      <c r="F71" s="233" cm="1">
        <f t="array" aca="1" ref="F71" ca="1">_xlfn.IFNA(_xlfn.COVARIANCE.S(
OFFSET(HOMECELL,MATCH(MAX(INDEX(First_Data_Point,MATCH($A71,DataStreams,0)),INDEX(First_Data_Point,MATCH(F$6,DataStreams,0)),$B$3),DateRange,0)-1,MATCH($A71,DataStreams,0)-1):OFFSET(HOMECELL,MATCH(MIN(INDEX(Last_Data_Point,MATCH($A71,DataStreams,0)),INDEX(Last_Data_Point,MATCH(F$6,DataStreams,0)),$B$4),DateRange,0)-1,MATCH($A71,DataStreams,0)-1) -
(INDEX(Returns!$102:$102,MATCH($A71,DataStreams,0))*
OFFSET(HOMECELL,MATCH(MAX(INDEX(First_Data_Point,MATCH($A71,DataStreams,0)),INDEX(First_Data_Point,MATCH(F$6,DataStreams,0)),$B$3),DateRange,0)-1,MATCH(INDEX(Returns!$100:$100,MATCH($A71,DataStreams,0)),DataStreams,0)-1):OFFSET(HOMECELL,MATCH(MIN(INDEX(Last_Data_Point,MATCH($A71,DataStreams,0)),INDEX(Last_Data_Point,MATCH(F$6,DataStreams,0)),$B$4),DateRange,0)-1,MATCH(INDEX(Returns!$100:$100,MATCH($A71,DataStreams,0)),DataStreams,0)-1)),
OFFSET(HOMECELL,MATCH(MAX(INDEX(First_Data_Point,MATCH($A71,DataStreams,0)),INDEX(First_Data_Point,MATCH(F$6,DataStreams,0)),$B$3),DateRange,0)-1,MATCH(F$6,DataStreams,0)-1):OFFSET(HOMECELL,MATCH(MIN(INDEX(Last_Data_Point,MATCH($A71,DataStreams,0)),INDEX(Last_Data_Point,MATCH(F$6,DataStreams,0)),$B$4),DateRange,0)-1,MATCH(F$6,DataStreams,0)-1) -
(INDEX(Returns!$102:$102,MATCH(F$6,DataStreams,0))*
OFFSET(HOMECELL,MATCH(MAX(INDEX(First_Data_Point,MATCH($A71,DataStreams,0)),INDEX(First_Data_Point,MATCH(F$6,DataStreams,0)),$B$3),DateRange,0)-1,MATCH(INDEX(Returns!$100:$100,MATCH(F$6,DataStreams,0)),DataStreams,0)-1):OFFSET(HOMECELL,MATCH(MIN(INDEX(Last_Data_Point,MATCH($A71,DataStreams,0)),INDEX(Last_Data_Point,MATCH(F$6,DataStreams,0)),$B$4),DateRange,0)-1,MATCH(INDEX(Returns!$100:$100,MATCH(F$6,DataStreams,0)),DataStreams,0)-1))),"")</f>
        <v>-3.4866325689859976E-4</v>
      </c>
      <c r="G71" s="233" cm="1">
        <f t="array" aca="1" ref="G71" ca="1">_xlfn.IFNA(_xlfn.COVARIANCE.S(
OFFSET(HOMECELL,MATCH(MAX(INDEX(First_Data_Point,MATCH($A71,DataStreams,0)),INDEX(First_Data_Point,MATCH(G$6,DataStreams,0)),$B$3),DateRange,0)-1,MATCH($A71,DataStreams,0)-1):OFFSET(HOMECELL,MATCH(MIN(INDEX(Last_Data_Point,MATCH($A71,DataStreams,0)),INDEX(Last_Data_Point,MATCH(G$6,DataStreams,0)),$B$4),DateRange,0)-1,MATCH($A71,DataStreams,0)-1) -
(INDEX(Returns!$102:$102,MATCH($A71,DataStreams,0))*
OFFSET(HOMECELL,MATCH(MAX(INDEX(First_Data_Point,MATCH($A71,DataStreams,0)),INDEX(First_Data_Point,MATCH(G$6,DataStreams,0)),$B$3),DateRange,0)-1,MATCH(INDEX(Returns!$100:$100,MATCH($A71,DataStreams,0)),DataStreams,0)-1):OFFSET(HOMECELL,MATCH(MIN(INDEX(Last_Data_Point,MATCH($A71,DataStreams,0)),INDEX(Last_Data_Point,MATCH(G$6,DataStreams,0)),$B$4),DateRange,0)-1,MATCH(INDEX(Returns!$100:$100,MATCH($A71,DataStreams,0)),DataStreams,0)-1)),
OFFSET(HOMECELL,MATCH(MAX(INDEX(First_Data_Point,MATCH($A71,DataStreams,0)),INDEX(First_Data_Point,MATCH(G$6,DataStreams,0)),$B$3),DateRange,0)-1,MATCH(G$6,DataStreams,0)-1):OFFSET(HOMECELL,MATCH(MIN(INDEX(Last_Data_Point,MATCH($A71,DataStreams,0)),INDEX(Last_Data_Point,MATCH(G$6,DataStreams,0)),$B$4),DateRange,0)-1,MATCH(G$6,DataStreams,0)-1) -
(INDEX(Returns!$102:$102,MATCH(G$6,DataStreams,0))*
OFFSET(HOMECELL,MATCH(MAX(INDEX(First_Data_Point,MATCH($A71,DataStreams,0)),INDEX(First_Data_Point,MATCH(G$6,DataStreams,0)),$B$3),DateRange,0)-1,MATCH(INDEX(Returns!$100:$100,MATCH(G$6,DataStreams,0)),DataStreams,0)-1):OFFSET(HOMECELL,MATCH(MIN(INDEX(Last_Data_Point,MATCH($A71,DataStreams,0)),INDEX(Last_Data_Point,MATCH(G$6,DataStreams,0)),$B$4),DateRange,0)-1,MATCH(INDEX(Returns!$100:$100,MATCH(G$6,DataStreams,0)),DataStreams,0)-1))),"")</f>
        <v>6.7571983582144556E-4</v>
      </c>
      <c r="H71" s="233" cm="1">
        <f t="array" aca="1" ref="H71" ca="1">_xlfn.IFNA(_xlfn.COVARIANCE.S(
OFFSET(HOMECELL,MATCH(MAX(INDEX(First_Data_Point,MATCH($A71,DataStreams,0)),INDEX(First_Data_Point,MATCH(H$6,DataStreams,0)),$B$3),DateRange,0)-1,MATCH($A71,DataStreams,0)-1):OFFSET(HOMECELL,MATCH(MIN(INDEX(Last_Data_Point,MATCH($A71,DataStreams,0)),INDEX(Last_Data_Point,MATCH(H$6,DataStreams,0)),$B$4),DateRange,0)-1,MATCH($A71,DataStreams,0)-1) -
(INDEX(Returns!$102:$102,MATCH($A71,DataStreams,0))*
OFFSET(HOMECELL,MATCH(MAX(INDEX(First_Data_Point,MATCH($A71,DataStreams,0)),INDEX(First_Data_Point,MATCH(H$6,DataStreams,0)),$B$3),DateRange,0)-1,MATCH(INDEX(Returns!$100:$100,MATCH($A71,DataStreams,0)),DataStreams,0)-1):OFFSET(HOMECELL,MATCH(MIN(INDEX(Last_Data_Point,MATCH($A71,DataStreams,0)),INDEX(Last_Data_Point,MATCH(H$6,DataStreams,0)),$B$4),DateRange,0)-1,MATCH(INDEX(Returns!$100:$100,MATCH($A71,DataStreams,0)),DataStreams,0)-1)),
OFFSET(HOMECELL,MATCH(MAX(INDEX(First_Data_Point,MATCH($A71,DataStreams,0)),INDEX(First_Data_Point,MATCH(H$6,DataStreams,0)),$B$3),DateRange,0)-1,MATCH(H$6,DataStreams,0)-1):OFFSET(HOMECELL,MATCH(MIN(INDEX(Last_Data_Point,MATCH($A71,DataStreams,0)),INDEX(Last_Data_Point,MATCH(H$6,DataStreams,0)),$B$4),DateRange,0)-1,MATCH(H$6,DataStreams,0)-1) -
(INDEX(Returns!$102:$102,MATCH(H$6,DataStreams,0))*
OFFSET(HOMECELL,MATCH(MAX(INDEX(First_Data_Point,MATCH($A71,DataStreams,0)),INDEX(First_Data_Point,MATCH(H$6,DataStreams,0)),$B$3),DateRange,0)-1,MATCH(INDEX(Returns!$100:$100,MATCH(H$6,DataStreams,0)),DataStreams,0)-1):OFFSET(HOMECELL,MATCH(MIN(INDEX(Last_Data_Point,MATCH($A71,DataStreams,0)),INDEX(Last_Data_Point,MATCH(H$6,DataStreams,0)),$B$4),DateRange,0)-1,MATCH(INDEX(Returns!$100:$100,MATCH(H$6,DataStreams,0)),DataStreams,0)-1))),"")</f>
        <v>-3.1120867924306402E-4</v>
      </c>
      <c r="I71" s="233" cm="1">
        <f t="array" aca="1" ref="I71" ca="1">_xlfn.IFNA(_xlfn.COVARIANCE.S(
OFFSET(HOMECELL,MATCH(MAX(INDEX(First_Data_Point,MATCH($A71,DataStreams,0)),INDEX(First_Data_Point,MATCH(I$6,DataStreams,0)),$B$3),DateRange,0)-1,MATCH($A71,DataStreams,0)-1):OFFSET(HOMECELL,MATCH(MIN(INDEX(Last_Data_Point,MATCH($A71,DataStreams,0)),INDEX(Last_Data_Point,MATCH(I$6,DataStreams,0)),$B$4),DateRange,0)-1,MATCH($A71,DataStreams,0)-1) -
(INDEX(Returns!$102:$102,MATCH($A71,DataStreams,0))*
OFFSET(HOMECELL,MATCH(MAX(INDEX(First_Data_Point,MATCH($A71,DataStreams,0)),INDEX(First_Data_Point,MATCH(I$6,DataStreams,0)),$B$3),DateRange,0)-1,MATCH(INDEX(Returns!$100:$100,MATCH($A71,DataStreams,0)),DataStreams,0)-1):OFFSET(HOMECELL,MATCH(MIN(INDEX(Last_Data_Point,MATCH($A71,DataStreams,0)),INDEX(Last_Data_Point,MATCH(I$6,DataStreams,0)),$B$4),DateRange,0)-1,MATCH(INDEX(Returns!$100:$100,MATCH($A71,DataStreams,0)),DataStreams,0)-1)),
OFFSET(HOMECELL,MATCH(MAX(INDEX(First_Data_Point,MATCH($A71,DataStreams,0)),INDEX(First_Data_Point,MATCH(I$6,DataStreams,0)),$B$3),DateRange,0)-1,MATCH(I$6,DataStreams,0)-1):OFFSET(HOMECELL,MATCH(MIN(INDEX(Last_Data_Point,MATCH($A71,DataStreams,0)),INDEX(Last_Data_Point,MATCH(I$6,DataStreams,0)),$B$4),DateRange,0)-1,MATCH(I$6,DataStreams,0)-1) -
(INDEX(Returns!$102:$102,MATCH(I$6,DataStreams,0))*
OFFSET(HOMECELL,MATCH(MAX(INDEX(First_Data_Point,MATCH($A71,DataStreams,0)),INDEX(First_Data_Point,MATCH(I$6,DataStreams,0)),$B$3),DateRange,0)-1,MATCH(INDEX(Returns!$100:$100,MATCH(I$6,DataStreams,0)),DataStreams,0)-1):OFFSET(HOMECELL,MATCH(MIN(INDEX(Last_Data_Point,MATCH($A71,DataStreams,0)),INDEX(Last_Data_Point,MATCH(I$6,DataStreams,0)),$B$4),DateRange,0)-1,MATCH(INDEX(Returns!$100:$100,MATCH(I$6,DataStreams,0)),DataStreams,0)-1))),"")</f>
        <v>1.6716794453798553E-3</v>
      </c>
      <c r="J71" s="233" cm="1">
        <f t="array" aca="1" ref="J71" ca="1">_xlfn.IFNA(_xlfn.COVARIANCE.S(
OFFSET(HOMECELL,MATCH(MAX(INDEX(First_Data_Point,MATCH($A71,DataStreams,0)),INDEX(First_Data_Point,MATCH(J$6,DataStreams,0)),$B$3),DateRange,0)-1,MATCH($A71,DataStreams,0)-1):OFFSET(HOMECELL,MATCH(MIN(INDEX(Last_Data_Point,MATCH($A71,DataStreams,0)),INDEX(Last_Data_Point,MATCH(J$6,DataStreams,0)),$B$4),DateRange,0)-1,MATCH($A71,DataStreams,0)-1) -
(INDEX(Returns!$102:$102,MATCH($A71,DataStreams,0))*
OFFSET(HOMECELL,MATCH(MAX(INDEX(First_Data_Point,MATCH($A71,DataStreams,0)),INDEX(First_Data_Point,MATCH(J$6,DataStreams,0)),$B$3),DateRange,0)-1,MATCH(INDEX(Returns!$100:$100,MATCH($A71,DataStreams,0)),DataStreams,0)-1):OFFSET(HOMECELL,MATCH(MIN(INDEX(Last_Data_Point,MATCH($A71,DataStreams,0)),INDEX(Last_Data_Point,MATCH(J$6,DataStreams,0)),$B$4),DateRange,0)-1,MATCH(INDEX(Returns!$100:$100,MATCH($A71,DataStreams,0)),DataStreams,0)-1)),
OFFSET(HOMECELL,MATCH(MAX(INDEX(First_Data_Point,MATCH($A71,DataStreams,0)),INDEX(First_Data_Point,MATCH(J$6,DataStreams,0)),$B$3),DateRange,0)-1,MATCH(J$6,DataStreams,0)-1):OFFSET(HOMECELL,MATCH(MIN(INDEX(Last_Data_Point,MATCH($A71,DataStreams,0)),INDEX(Last_Data_Point,MATCH(J$6,DataStreams,0)),$B$4),DateRange,0)-1,MATCH(J$6,DataStreams,0)-1) -
(INDEX(Returns!$102:$102,MATCH(J$6,DataStreams,0))*
OFFSET(HOMECELL,MATCH(MAX(INDEX(First_Data_Point,MATCH($A71,DataStreams,0)),INDEX(First_Data_Point,MATCH(J$6,DataStreams,0)),$B$3),DateRange,0)-1,MATCH(INDEX(Returns!$100:$100,MATCH(J$6,DataStreams,0)),DataStreams,0)-1):OFFSET(HOMECELL,MATCH(MIN(INDEX(Last_Data_Point,MATCH($A71,DataStreams,0)),INDEX(Last_Data_Point,MATCH(J$6,DataStreams,0)),$B$4),DateRange,0)-1,MATCH(INDEX(Returns!$100:$100,MATCH(J$6,DataStreams,0)),DataStreams,0)-1))),"")</f>
        <v>-3.5365778307253082E-4</v>
      </c>
      <c r="K71" s="233" cm="1">
        <f t="array" aca="1" ref="K71" ca="1">_xlfn.IFNA(_xlfn.COVARIANCE.S(
OFFSET(HOMECELL,MATCH(MAX(INDEX(First_Data_Point,MATCH($A71,DataStreams,0)),INDEX(First_Data_Point,MATCH(K$6,DataStreams,0)),$B$3),DateRange,0)-1,MATCH($A71,DataStreams,0)-1):OFFSET(HOMECELL,MATCH(MIN(INDEX(Last_Data_Point,MATCH($A71,DataStreams,0)),INDEX(Last_Data_Point,MATCH(K$6,DataStreams,0)),$B$4),DateRange,0)-1,MATCH($A71,DataStreams,0)-1) -
(INDEX(Returns!$102:$102,MATCH($A71,DataStreams,0))*
OFFSET(HOMECELL,MATCH(MAX(INDEX(First_Data_Point,MATCH($A71,DataStreams,0)),INDEX(First_Data_Point,MATCH(K$6,DataStreams,0)),$B$3),DateRange,0)-1,MATCH(INDEX(Returns!$100:$100,MATCH($A71,DataStreams,0)),DataStreams,0)-1):OFFSET(HOMECELL,MATCH(MIN(INDEX(Last_Data_Point,MATCH($A71,DataStreams,0)),INDEX(Last_Data_Point,MATCH(K$6,DataStreams,0)),$B$4),DateRange,0)-1,MATCH(INDEX(Returns!$100:$100,MATCH($A71,DataStreams,0)),DataStreams,0)-1)),
OFFSET(HOMECELL,MATCH(MAX(INDEX(First_Data_Point,MATCH($A71,DataStreams,0)),INDEX(First_Data_Point,MATCH(K$6,DataStreams,0)),$B$3),DateRange,0)-1,MATCH(K$6,DataStreams,0)-1):OFFSET(HOMECELL,MATCH(MIN(INDEX(Last_Data_Point,MATCH($A71,DataStreams,0)),INDEX(Last_Data_Point,MATCH(K$6,DataStreams,0)),$B$4),DateRange,0)-1,MATCH(K$6,DataStreams,0)-1) -
(INDEX(Returns!$102:$102,MATCH(K$6,DataStreams,0))*
OFFSET(HOMECELL,MATCH(MAX(INDEX(First_Data_Point,MATCH($A71,DataStreams,0)),INDEX(First_Data_Point,MATCH(K$6,DataStreams,0)),$B$3),DateRange,0)-1,MATCH(INDEX(Returns!$100:$100,MATCH(K$6,DataStreams,0)),DataStreams,0)-1):OFFSET(HOMECELL,MATCH(MIN(INDEX(Last_Data_Point,MATCH($A71,DataStreams,0)),INDEX(Last_Data_Point,MATCH(K$6,DataStreams,0)),$B$4),DateRange,0)-1,MATCH(INDEX(Returns!$100:$100,MATCH(K$6,DataStreams,0)),DataStreams,0)-1))),"")</f>
        <v>-2.8778139859206455E-4</v>
      </c>
      <c r="L71" s="233" cm="1">
        <f t="array" aca="1" ref="L71" ca="1">_xlfn.IFNA(_xlfn.COVARIANCE.S(
OFFSET(HOMECELL,MATCH(MAX(INDEX(First_Data_Point,MATCH($A71,DataStreams,0)),INDEX(First_Data_Point,MATCH(L$6,DataStreams,0)),$B$3),DateRange,0)-1,MATCH($A71,DataStreams,0)-1):OFFSET(HOMECELL,MATCH(MIN(INDEX(Last_Data_Point,MATCH($A71,DataStreams,0)),INDEX(Last_Data_Point,MATCH(L$6,DataStreams,0)),$B$4),DateRange,0)-1,MATCH($A71,DataStreams,0)-1) -
(INDEX(Returns!$102:$102,MATCH($A71,DataStreams,0))*
OFFSET(HOMECELL,MATCH(MAX(INDEX(First_Data_Point,MATCH($A71,DataStreams,0)),INDEX(First_Data_Point,MATCH(L$6,DataStreams,0)),$B$3),DateRange,0)-1,MATCH(INDEX(Returns!$100:$100,MATCH($A71,DataStreams,0)),DataStreams,0)-1):OFFSET(HOMECELL,MATCH(MIN(INDEX(Last_Data_Point,MATCH($A71,DataStreams,0)),INDEX(Last_Data_Point,MATCH(L$6,DataStreams,0)),$B$4),DateRange,0)-1,MATCH(INDEX(Returns!$100:$100,MATCH($A71,DataStreams,0)),DataStreams,0)-1)),
OFFSET(HOMECELL,MATCH(MAX(INDEX(First_Data_Point,MATCH($A71,DataStreams,0)),INDEX(First_Data_Point,MATCH(L$6,DataStreams,0)),$B$3),DateRange,0)-1,MATCH(L$6,DataStreams,0)-1):OFFSET(HOMECELL,MATCH(MIN(INDEX(Last_Data_Point,MATCH($A71,DataStreams,0)),INDEX(Last_Data_Point,MATCH(L$6,DataStreams,0)),$B$4),DateRange,0)-1,MATCH(L$6,DataStreams,0)-1) -
(INDEX(Returns!$102:$102,MATCH(L$6,DataStreams,0))*
OFFSET(HOMECELL,MATCH(MAX(INDEX(First_Data_Point,MATCH($A71,DataStreams,0)),INDEX(First_Data_Point,MATCH(L$6,DataStreams,0)),$B$3),DateRange,0)-1,MATCH(INDEX(Returns!$100:$100,MATCH(L$6,DataStreams,0)),DataStreams,0)-1):OFFSET(HOMECELL,MATCH(MIN(INDEX(Last_Data_Point,MATCH($A71,DataStreams,0)),INDEX(Last_Data_Point,MATCH(L$6,DataStreams,0)),$B$4),DateRange,0)-1,MATCH(INDEX(Returns!$100:$100,MATCH(L$6,DataStreams,0)),DataStreams,0)-1))),"")</f>
        <v>8.0687115573010074E-5</v>
      </c>
      <c r="M71" s="233" cm="1">
        <f t="array" aca="1" ref="M71" ca="1">_xlfn.IFNA(_xlfn.COVARIANCE.S(
OFFSET(HOMECELL,MATCH(MAX(INDEX(First_Data_Point,MATCH($A71,DataStreams,0)),INDEX(First_Data_Point,MATCH(M$6,DataStreams,0)),$B$3),DateRange,0)-1,MATCH($A71,DataStreams,0)-1):OFFSET(HOMECELL,MATCH(MIN(INDEX(Last_Data_Point,MATCH($A71,DataStreams,0)),INDEX(Last_Data_Point,MATCH(M$6,DataStreams,0)),$B$4),DateRange,0)-1,MATCH($A71,DataStreams,0)-1) -
(INDEX(Returns!$102:$102,MATCH($A71,DataStreams,0))*
OFFSET(HOMECELL,MATCH(MAX(INDEX(First_Data_Point,MATCH($A71,DataStreams,0)),INDEX(First_Data_Point,MATCH(M$6,DataStreams,0)),$B$3),DateRange,0)-1,MATCH(INDEX(Returns!$100:$100,MATCH($A71,DataStreams,0)),DataStreams,0)-1):OFFSET(HOMECELL,MATCH(MIN(INDEX(Last_Data_Point,MATCH($A71,DataStreams,0)),INDEX(Last_Data_Point,MATCH(M$6,DataStreams,0)),$B$4),DateRange,0)-1,MATCH(INDEX(Returns!$100:$100,MATCH($A71,DataStreams,0)),DataStreams,0)-1)),
OFFSET(HOMECELL,MATCH(MAX(INDEX(First_Data_Point,MATCH($A71,DataStreams,0)),INDEX(First_Data_Point,MATCH(M$6,DataStreams,0)),$B$3),DateRange,0)-1,MATCH(M$6,DataStreams,0)-1):OFFSET(HOMECELL,MATCH(MIN(INDEX(Last_Data_Point,MATCH($A71,DataStreams,0)),INDEX(Last_Data_Point,MATCH(M$6,DataStreams,0)),$B$4),DateRange,0)-1,MATCH(M$6,DataStreams,0)-1) -
(INDEX(Returns!$102:$102,MATCH(M$6,DataStreams,0))*
OFFSET(HOMECELL,MATCH(MAX(INDEX(First_Data_Point,MATCH($A71,DataStreams,0)),INDEX(First_Data_Point,MATCH(M$6,DataStreams,0)),$B$3),DateRange,0)-1,MATCH(INDEX(Returns!$100:$100,MATCH(M$6,DataStreams,0)),DataStreams,0)-1):OFFSET(HOMECELL,MATCH(MIN(INDEX(Last_Data_Point,MATCH($A71,DataStreams,0)),INDEX(Last_Data_Point,MATCH(M$6,DataStreams,0)),$B$4),DateRange,0)-1,MATCH(INDEX(Returns!$100:$100,MATCH(M$6,DataStreams,0)),DataStreams,0)-1))),"")</f>
        <v>1.1158980796671864E-3</v>
      </c>
      <c r="N71" s="233" cm="1">
        <f t="array" aca="1" ref="N71" ca="1">_xlfn.IFNA(_xlfn.COVARIANCE.S(
OFFSET(HOMECELL,MATCH(MAX(INDEX(First_Data_Point,MATCH($A71,DataStreams,0)),INDEX(First_Data_Point,MATCH(N$6,DataStreams,0)),$B$3),DateRange,0)-1,MATCH($A71,DataStreams,0)-1):OFFSET(HOMECELL,MATCH(MIN(INDEX(Last_Data_Point,MATCH($A71,DataStreams,0)),INDEX(Last_Data_Point,MATCH(N$6,DataStreams,0)),$B$4),DateRange,0)-1,MATCH($A71,DataStreams,0)-1) -
(INDEX(Returns!$102:$102,MATCH($A71,DataStreams,0))*
OFFSET(HOMECELL,MATCH(MAX(INDEX(First_Data_Point,MATCH($A71,DataStreams,0)),INDEX(First_Data_Point,MATCH(N$6,DataStreams,0)),$B$3),DateRange,0)-1,MATCH(INDEX(Returns!$100:$100,MATCH($A71,DataStreams,0)),DataStreams,0)-1):OFFSET(HOMECELL,MATCH(MIN(INDEX(Last_Data_Point,MATCH($A71,DataStreams,0)),INDEX(Last_Data_Point,MATCH(N$6,DataStreams,0)),$B$4),DateRange,0)-1,MATCH(INDEX(Returns!$100:$100,MATCH($A71,DataStreams,0)),DataStreams,0)-1)),
OFFSET(HOMECELL,MATCH(MAX(INDEX(First_Data_Point,MATCH($A71,DataStreams,0)),INDEX(First_Data_Point,MATCH(N$6,DataStreams,0)),$B$3),DateRange,0)-1,MATCH(N$6,DataStreams,0)-1):OFFSET(HOMECELL,MATCH(MIN(INDEX(Last_Data_Point,MATCH($A71,DataStreams,0)),INDEX(Last_Data_Point,MATCH(N$6,DataStreams,0)),$B$4),DateRange,0)-1,MATCH(N$6,DataStreams,0)-1) -
(INDEX(Returns!$102:$102,MATCH(N$6,DataStreams,0))*
OFFSET(HOMECELL,MATCH(MAX(INDEX(First_Data_Point,MATCH($A71,DataStreams,0)),INDEX(First_Data_Point,MATCH(N$6,DataStreams,0)),$B$3),DateRange,0)-1,MATCH(INDEX(Returns!$100:$100,MATCH(N$6,DataStreams,0)),DataStreams,0)-1):OFFSET(HOMECELL,MATCH(MIN(INDEX(Last_Data_Point,MATCH($A71,DataStreams,0)),INDEX(Last_Data_Point,MATCH(N$6,DataStreams,0)),$B$4),DateRange,0)-1,MATCH(INDEX(Returns!$100:$100,MATCH(N$6,DataStreams,0)),DataStreams,0)-1))),"")</f>
        <v>-3.835324642250311E-4</v>
      </c>
      <c r="O71" s="233" cm="1">
        <f t="array" aca="1" ref="O71" ca="1">_xlfn.IFNA(_xlfn.COVARIANCE.S(
OFFSET(HOMECELL,MATCH(MAX(INDEX(First_Data_Point,MATCH($A71,DataStreams,0)),INDEX(First_Data_Point,MATCH(O$6,DataStreams,0)),$B$3),DateRange,0)-1,MATCH($A71,DataStreams,0)-1):OFFSET(HOMECELL,MATCH(MIN(INDEX(Last_Data_Point,MATCH($A71,DataStreams,0)),INDEX(Last_Data_Point,MATCH(O$6,DataStreams,0)),$B$4),DateRange,0)-1,MATCH($A71,DataStreams,0)-1) -
(INDEX(Returns!$102:$102,MATCH($A71,DataStreams,0))*
OFFSET(HOMECELL,MATCH(MAX(INDEX(First_Data_Point,MATCH($A71,DataStreams,0)),INDEX(First_Data_Point,MATCH(O$6,DataStreams,0)),$B$3),DateRange,0)-1,MATCH(INDEX(Returns!$100:$100,MATCH($A71,DataStreams,0)),DataStreams,0)-1):OFFSET(HOMECELL,MATCH(MIN(INDEX(Last_Data_Point,MATCH($A71,DataStreams,0)),INDEX(Last_Data_Point,MATCH(O$6,DataStreams,0)),$B$4),DateRange,0)-1,MATCH(INDEX(Returns!$100:$100,MATCH($A71,DataStreams,0)),DataStreams,0)-1)),
OFFSET(HOMECELL,MATCH(MAX(INDEX(First_Data_Point,MATCH($A71,DataStreams,0)),INDEX(First_Data_Point,MATCH(O$6,DataStreams,0)),$B$3),DateRange,0)-1,MATCH(O$6,DataStreams,0)-1):OFFSET(HOMECELL,MATCH(MIN(INDEX(Last_Data_Point,MATCH($A71,DataStreams,0)),INDEX(Last_Data_Point,MATCH(O$6,DataStreams,0)),$B$4),DateRange,0)-1,MATCH(O$6,DataStreams,0)-1) -
(INDEX(Returns!$102:$102,MATCH(O$6,DataStreams,0))*
OFFSET(HOMECELL,MATCH(MAX(INDEX(First_Data_Point,MATCH($A71,DataStreams,0)),INDEX(First_Data_Point,MATCH(O$6,DataStreams,0)),$B$3),DateRange,0)-1,MATCH(INDEX(Returns!$100:$100,MATCH(O$6,DataStreams,0)),DataStreams,0)-1):OFFSET(HOMECELL,MATCH(MIN(INDEX(Last_Data_Point,MATCH($A71,DataStreams,0)),INDEX(Last_Data_Point,MATCH(O$6,DataStreams,0)),$B$4),DateRange,0)-1,MATCH(INDEX(Returns!$100:$100,MATCH(O$6,DataStreams,0)),DataStreams,0)-1))),"")</f>
        <v>-5.8651475804962698E-4</v>
      </c>
      <c r="P71" s="233" cm="1">
        <f t="array" aca="1" ref="P71" ca="1">_xlfn.IFNA(_xlfn.COVARIANCE.S(
OFFSET(HOMECELL,MATCH(MAX(INDEX(First_Data_Point,MATCH($A71,DataStreams,0)),INDEX(First_Data_Point,MATCH(P$6,DataStreams,0)),$B$3),DateRange,0)-1,MATCH($A71,DataStreams,0)-1):OFFSET(HOMECELL,MATCH(MIN(INDEX(Last_Data_Point,MATCH($A71,DataStreams,0)),INDEX(Last_Data_Point,MATCH(P$6,DataStreams,0)),$B$4),DateRange,0)-1,MATCH($A71,DataStreams,0)-1) -
(INDEX(Returns!$102:$102,MATCH($A71,DataStreams,0))*
OFFSET(HOMECELL,MATCH(MAX(INDEX(First_Data_Point,MATCH($A71,DataStreams,0)),INDEX(First_Data_Point,MATCH(P$6,DataStreams,0)),$B$3),DateRange,0)-1,MATCH(INDEX(Returns!$100:$100,MATCH($A71,DataStreams,0)),DataStreams,0)-1):OFFSET(HOMECELL,MATCH(MIN(INDEX(Last_Data_Point,MATCH($A71,DataStreams,0)),INDEX(Last_Data_Point,MATCH(P$6,DataStreams,0)),$B$4),DateRange,0)-1,MATCH(INDEX(Returns!$100:$100,MATCH($A71,DataStreams,0)),DataStreams,0)-1)),
OFFSET(HOMECELL,MATCH(MAX(INDEX(First_Data_Point,MATCH($A71,DataStreams,0)),INDEX(First_Data_Point,MATCH(P$6,DataStreams,0)),$B$3),DateRange,0)-1,MATCH(P$6,DataStreams,0)-1):OFFSET(HOMECELL,MATCH(MIN(INDEX(Last_Data_Point,MATCH($A71,DataStreams,0)),INDEX(Last_Data_Point,MATCH(P$6,DataStreams,0)),$B$4),DateRange,0)-1,MATCH(P$6,DataStreams,0)-1) -
(INDEX(Returns!$102:$102,MATCH(P$6,DataStreams,0))*
OFFSET(HOMECELL,MATCH(MAX(INDEX(First_Data_Point,MATCH($A71,DataStreams,0)),INDEX(First_Data_Point,MATCH(P$6,DataStreams,0)),$B$3),DateRange,0)-1,MATCH(INDEX(Returns!$100:$100,MATCH(P$6,DataStreams,0)),DataStreams,0)-1):OFFSET(HOMECELL,MATCH(MIN(INDEX(Last_Data_Point,MATCH($A71,DataStreams,0)),INDEX(Last_Data_Point,MATCH(P$6,DataStreams,0)),$B$4),DateRange,0)-1,MATCH(INDEX(Returns!$100:$100,MATCH(P$6,DataStreams,0)),DataStreams,0)-1))),"")</f>
        <v>-2.9867342299104861E-4</v>
      </c>
      <c r="Q71" s="233" cm="1">
        <f t="array" aca="1" ref="Q71" ca="1">_xlfn.IFNA(_xlfn.COVARIANCE.S(
OFFSET(HOMECELL,MATCH(MAX(INDEX(First_Data_Point,MATCH($A71,DataStreams,0)),INDEX(First_Data_Point,MATCH(Q$6,DataStreams,0)),$B$3),DateRange,0)-1,MATCH($A71,DataStreams,0)-1):OFFSET(HOMECELL,MATCH(MIN(INDEX(Last_Data_Point,MATCH($A71,DataStreams,0)),INDEX(Last_Data_Point,MATCH(Q$6,DataStreams,0)),$B$4),DateRange,0)-1,MATCH($A71,DataStreams,0)-1) -
(INDEX(Returns!$102:$102,MATCH($A71,DataStreams,0))*
OFFSET(HOMECELL,MATCH(MAX(INDEX(First_Data_Point,MATCH($A71,DataStreams,0)),INDEX(First_Data_Point,MATCH(Q$6,DataStreams,0)),$B$3),DateRange,0)-1,MATCH(INDEX(Returns!$100:$100,MATCH($A71,DataStreams,0)),DataStreams,0)-1):OFFSET(HOMECELL,MATCH(MIN(INDEX(Last_Data_Point,MATCH($A71,DataStreams,0)),INDEX(Last_Data_Point,MATCH(Q$6,DataStreams,0)),$B$4),DateRange,0)-1,MATCH(INDEX(Returns!$100:$100,MATCH($A71,DataStreams,0)),DataStreams,0)-1)),
OFFSET(HOMECELL,MATCH(MAX(INDEX(First_Data_Point,MATCH($A71,DataStreams,0)),INDEX(First_Data_Point,MATCH(Q$6,DataStreams,0)),$B$3),DateRange,0)-1,MATCH(Q$6,DataStreams,0)-1):OFFSET(HOMECELL,MATCH(MIN(INDEX(Last_Data_Point,MATCH($A71,DataStreams,0)),INDEX(Last_Data_Point,MATCH(Q$6,DataStreams,0)),$B$4),DateRange,0)-1,MATCH(Q$6,DataStreams,0)-1) -
(INDEX(Returns!$102:$102,MATCH(Q$6,DataStreams,0))*
OFFSET(HOMECELL,MATCH(MAX(INDEX(First_Data_Point,MATCH($A71,DataStreams,0)),INDEX(First_Data_Point,MATCH(Q$6,DataStreams,0)),$B$3),DateRange,0)-1,MATCH(INDEX(Returns!$100:$100,MATCH(Q$6,DataStreams,0)),DataStreams,0)-1):OFFSET(HOMECELL,MATCH(MIN(INDEX(Last_Data_Point,MATCH($A71,DataStreams,0)),INDEX(Last_Data_Point,MATCH(Q$6,DataStreams,0)),$B$4),DateRange,0)-1,MATCH(INDEX(Returns!$100:$100,MATCH(Q$6,DataStreams,0)),DataStreams,0)-1))),"")</f>
        <v>5.3142255933052323E-4</v>
      </c>
      <c r="R71" s="233" cm="1">
        <f t="array" aca="1" ref="R71" ca="1">_xlfn.IFNA(_xlfn.COVARIANCE.S(
OFFSET(HOMECELL,MATCH(MAX(INDEX(First_Data_Point,MATCH($A71,DataStreams,0)),INDEX(First_Data_Point,MATCH(R$6,DataStreams,0)),$B$3),DateRange,0)-1,MATCH($A71,DataStreams,0)-1):OFFSET(HOMECELL,MATCH(MIN(INDEX(Last_Data_Point,MATCH($A71,DataStreams,0)),INDEX(Last_Data_Point,MATCH(R$6,DataStreams,0)),$B$4),DateRange,0)-1,MATCH($A71,DataStreams,0)-1) -
(INDEX(Returns!$102:$102,MATCH($A71,DataStreams,0))*
OFFSET(HOMECELL,MATCH(MAX(INDEX(First_Data_Point,MATCH($A71,DataStreams,0)),INDEX(First_Data_Point,MATCH(R$6,DataStreams,0)),$B$3),DateRange,0)-1,MATCH(INDEX(Returns!$100:$100,MATCH($A71,DataStreams,0)),DataStreams,0)-1):OFFSET(HOMECELL,MATCH(MIN(INDEX(Last_Data_Point,MATCH($A71,DataStreams,0)),INDEX(Last_Data_Point,MATCH(R$6,DataStreams,0)),$B$4),DateRange,0)-1,MATCH(INDEX(Returns!$100:$100,MATCH($A71,DataStreams,0)),DataStreams,0)-1)),
OFFSET(HOMECELL,MATCH(MAX(INDEX(First_Data_Point,MATCH($A71,DataStreams,0)),INDEX(First_Data_Point,MATCH(R$6,DataStreams,0)),$B$3),DateRange,0)-1,MATCH(R$6,DataStreams,0)-1):OFFSET(HOMECELL,MATCH(MIN(INDEX(Last_Data_Point,MATCH($A71,DataStreams,0)),INDEX(Last_Data_Point,MATCH(R$6,DataStreams,0)),$B$4),DateRange,0)-1,MATCH(R$6,DataStreams,0)-1) -
(INDEX(Returns!$102:$102,MATCH(R$6,DataStreams,0))*
OFFSET(HOMECELL,MATCH(MAX(INDEX(First_Data_Point,MATCH($A71,DataStreams,0)),INDEX(First_Data_Point,MATCH(R$6,DataStreams,0)),$B$3),DateRange,0)-1,MATCH(INDEX(Returns!$100:$100,MATCH(R$6,DataStreams,0)),DataStreams,0)-1):OFFSET(HOMECELL,MATCH(MIN(INDEX(Last_Data_Point,MATCH($A71,DataStreams,0)),INDEX(Last_Data_Point,MATCH(R$6,DataStreams,0)),$B$4),DateRange,0)-1,MATCH(INDEX(Returns!$100:$100,MATCH(R$6,DataStreams,0)),DataStreams,0)-1))),"")</f>
        <v>1.5046391243796924E-4</v>
      </c>
      <c r="S71" s="233" cm="1">
        <f t="array" aca="1" ref="S71" ca="1">_xlfn.IFNA(_xlfn.COVARIANCE.S(
OFFSET(HOMECELL,MATCH(MAX(INDEX(First_Data_Point,MATCH($A71,DataStreams,0)),INDEX(First_Data_Point,MATCH(S$6,DataStreams,0)),$B$3),DateRange,0)-1,MATCH($A71,DataStreams,0)-1):OFFSET(HOMECELL,MATCH(MIN(INDEX(Last_Data_Point,MATCH($A71,DataStreams,0)),INDEX(Last_Data_Point,MATCH(S$6,DataStreams,0)),$B$4),DateRange,0)-1,MATCH($A71,DataStreams,0)-1) -
(INDEX(Returns!$102:$102,MATCH($A71,DataStreams,0))*
OFFSET(HOMECELL,MATCH(MAX(INDEX(First_Data_Point,MATCH($A71,DataStreams,0)),INDEX(First_Data_Point,MATCH(S$6,DataStreams,0)),$B$3),DateRange,0)-1,MATCH(INDEX(Returns!$100:$100,MATCH($A71,DataStreams,0)),DataStreams,0)-1):OFFSET(HOMECELL,MATCH(MIN(INDEX(Last_Data_Point,MATCH($A71,DataStreams,0)),INDEX(Last_Data_Point,MATCH(S$6,DataStreams,0)),$B$4),DateRange,0)-1,MATCH(INDEX(Returns!$100:$100,MATCH($A71,DataStreams,0)),DataStreams,0)-1)),
OFFSET(HOMECELL,MATCH(MAX(INDEX(First_Data_Point,MATCH($A71,DataStreams,0)),INDEX(First_Data_Point,MATCH(S$6,DataStreams,0)),$B$3),DateRange,0)-1,MATCH(S$6,DataStreams,0)-1):OFFSET(HOMECELL,MATCH(MIN(INDEX(Last_Data_Point,MATCH($A71,DataStreams,0)),INDEX(Last_Data_Point,MATCH(S$6,DataStreams,0)),$B$4),DateRange,0)-1,MATCH(S$6,DataStreams,0)-1) -
(INDEX(Returns!$102:$102,MATCH(S$6,DataStreams,0))*
OFFSET(HOMECELL,MATCH(MAX(INDEX(First_Data_Point,MATCH($A71,DataStreams,0)),INDEX(First_Data_Point,MATCH(S$6,DataStreams,0)),$B$3),DateRange,0)-1,MATCH(INDEX(Returns!$100:$100,MATCH(S$6,DataStreams,0)),DataStreams,0)-1):OFFSET(HOMECELL,MATCH(MIN(INDEX(Last_Data_Point,MATCH($A71,DataStreams,0)),INDEX(Last_Data_Point,MATCH(S$6,DataStreams,0)),$B$4),DateRange,0)-1,MATCH(INDEX(Returns!$100:$100,MATCH(S$6,DataStreams,0)),DataStreams,0)-1))),"")</f>
        <v>-6.235661946527402E-4</v>
      </c>
      <c r="T71" s="233" cm="1">
        <f t="array" aca="1" ref="T71" ca="1">_xlfn.IFNA(_xlfn.COVARIANCE.S(
OFFSET(HOMECELL,MATCH(MAX(INDEX(First_Data_Point,MATCH($A71,DataStreams,0)),INDEX(First_Data_Point,MATCH(T$6,DataStreams,0)),$B$3),DateRange,0)-1,MATCH($A71,DataStreams,0)-1):OFFSET(HOMECELL,MATCH(MIN(INDEX(Last_Data_Point,MATCH($A71,DataStreams,0)),INDEX(Last_Data_Point,MATCH(T$6,DataStreams,0)),$B$4),DateRange,0)-1,MATCH($A71,DataStreams,0)-1) -
(INDEX(Returns!$102:$102,MATCH($A71,DataStreams,0))*
OFFSET(HOMECELL,MATCH(MAX(INDEX(First_Data_Point,MATCH($A71,DataStreams,0)),INDEX(First_Data_Point,MATCH(T$6,DataStreams,0)),$B$3),DateRange,0)-1,MATCH(INDEX(Returns!$100:$100,MATCH($A71,DataStreams,0)),DataStreams,0)-1):OFFSET(HOMECELL,MATCH(MIN(INDEX(Last_Data_Point,MATCH($A71,DataStreams,0)),INDEX(Last_Data_Point,MATCH(T$6,DataStreams,0)),$B$4),DateRange,0)-1,MATCH(INDEX(Returns!$100:$100,MATCH($A71,DataStreams,0)),DataStreams,0)-1)),
OFFSET(HOMECELL,MATCH(MAX(INDEX(First_Data_Point,MATCH($A71,DataStreams,0)),INDEX(First_Data_Point,MATCH(T$6,DataStreams,0)),$B$3),DateRange,0)-1,MATCH(T$6,DataStreams,0)-1):OFFSET(HOMECELL,MATCH(MIN(INDEX(Last_Data_Point,MATCH($A71,DataStreams,0)),INDEX(Last_Data_Point,MATCH(T$6,DataStreams,0)),$B$4),DateRange,0)-1,MATCH(T$6,DataStreams,0)-1) -
(INDEX(Returns!$102:$102,MATCH(T$6,DataStreams,0))*
OFFSET(HOMECELL,MATCH(MAX(INDEX(First_Data_Point,MATCH($A71,DataStreams,0)),INDEX(First_Data_Point,MATCH(T$6,DataStreams,0)),$B$3),DateRange,0)-1,MATCH(INDEX(Returns!$100:$100,MATCH(T$6,DataStreams,0)),DataStreams,0)-1):OFFSET(HOMECELL,MATCH(MIN(INDEX(Last_Data_Point,MATCH($A71,DataStreams,0)),INDEX(Last_Data_Point,MATCH(T$6,DataStreams,0)),$B$4),DateRange,0)-1,MATCH(INDEX(Returns!$100:$100,MATCH(T$6,DataStreams,0)),DataStreams,0)-1))),"")</f>
        <v>-3.3482825468536239E-4</v>
      </c>
      <c r="U71" s="233" cm="1">
        <f t="array" aca="1" ref="U71" ca="1">_xlfn.IFNA(_xlfn.COVARIANCE.S(
OFFSET(HOMECELL,MATCH(MAX(INDEX(First_Data_Point,MATCH($A71,DataStreams,0)),INDEX(First_Data_Point,MATCH(U$6,DataStreams,0)),$B$3),DateRange,0)-1,MATCH($A71,DataStreams,0)-1):OFFSET(HOMECELL,MATCH(MIN(INDEX(Last_Data_Point,MATCH($A71,DataStreams,0)),INDEX(Last_Data_Point,MATCH(U$6,DataStreams,0)),$B$4),DateRange,0)-1,MATCH($A71,DataStreams,0)-1) -
(INDEX(Returns!$102:$102,MATCH($A71,DataStreams,0))*
OFFSET(HOMECELL,MATCH(MAX(INDEX(First_Data_Point,MATCH($A71,DataStreams,0)),INDEX(First_Data_Point,MATCH(U$6,DataStreams,0)),$B$3),DateRange,0)-1,MATCH(INDEX(Returns!$100:$100,MATCH($A71,DataStreams,0)),DataStreams,0)-1):OFFSET(HOMECELL,MATCH(MIN(INDEX(Last_Data_Point,MATCH($A71,DataStreams,0)),INDEX(Last_Data_Point,MATCH(U$6,DataStreams,0)),$B$4),DateRange,0)-1,MATCH(INDEX(Returns!$100:$100,MATCH($A71,DataStreams,0)),DataStreams,0)-1)),
OFFSET(HOMECELL,MATCH(MAX(INDEX(First_Data_Point,MATCH($A71,DataStreams,0)),INDEX(First_Data_Point,MATCH(U$6,DataStreams,0)),$B$3),DateRange,0)-1,MATCH(U$6,DataStreams,0)-1):OFFSET(HOMECELL,MATCH(MIN(INDEX(Last_Data_Point,MATCH($A71,DataStreams,0)),INDEX(Last_Data_Point,MATCH(U$6,DataStreams,0)),$B$4),DateRange,0)-1,MATCH(U$6,DataStreams,0)-1) -
(INDEX(Returns!$102:$102,MATCH(U$6,DataStreams,0))*
OFFSET(HOMECELL,MATCH(MAX(INDEX(First_Data_Point,MATCH($A71,DataStreams,0)),INDEX(First_Data_Point,MATCH(U$6,DataStreams,0)),$B$3),DateRange,0)-1,MATCH(INDEX(Returns!$100:$100,MATCH(U$6,DataStreams,0)),DataStreams,0)-1):OFFSET(HOMECELL,MATCH(MIN(INDEX(Last_Data_Point,MATCH($A71,DataStreams,0)),INDEX(Last_Data_Point,MATCH(U$6,DataStreams,0)),$B$4),DateRange,0)-1,MATCH(INDEX(Returns!$100:$100,MATCH(U$6,DataStreams,0)),DataStreams,0)-1))),"")</f>
        <v>8.1538329338134215E-4</v>
      </c>
      <c r="V71" s="233" cm="1">
        <f t="array" aca="1" ref="V71" ca="1">_xlfn.IFNA(_xlfn.COVARIANCE.S(
OFFSET(HOMECELL,MATCH(MAX(INDEX(First_Data_Point,MATCH($A71,DataStreams,0)),INDEX(First_Data_Point,MATCH(V$6,DataStreams,0)),$B$3),DateRange,0)-1,MATCH($A71,DataStreams,0)-1):OFFSET(HOMECELL,MATCH(MIN(INDEX(Last_Data_Point,MATCH($A71,DataStreams,0)),INDEX(Last_Data_Point,MATCH(V$6,DataStreams,0)),$B$4),DateRange,0)-1,MATCH($A71,DataStreams,0)-1) -
(INDEX(Returns!$102:$102,MATCH($A71,DataStreams,0))*
OFFSET(HOMECELL,MATCH(MAX(INDEX(First_Data_Point,MATCH($A71,DataStreams,0)),INDEX(First_Data_Point,MATCH(V$6,DataStreams,0)),$B$3),DateRange,0)-1,MATCH(INDEX(Returns!$100:$100,MATCH($A71,DataStreams,0)),DataStreams,0)-1):OFFSET(HOMECELL,MATCH(MIN(INDEX(Last_Data_Point,MATCH($A71,DataStreams,0)),INDEX(Last_Data_Point,MATCH(V$6,DataStreams,0)),$B$4),DateRange,0)-1,MATCH(INDEX(Returns!$100:$100,MATCH($A71,DataStreams,0)),DataStreams,0)-1)),
OFFSET(HOMECELL,MATCH(MAX(INDEX(First_Data_Point,MATCH($A71,DataStreams,0)),INDEX(First_Data_Point,MATCH(V$6,DataStreams,0)),$B$3),DateRange,0)-1,MATCH(V$6,DataStreams,0)-1):OFFSET(HOMECELL,MATCH(MIN(INDEX(Last_Data_Point,MATCH($A71,DataStreams,0)),INDEX(Last_Data_Point,MATCH(V$6,DataStreams,0)),$B$4),DateRange,0)-1,MATCH(V$6,DataStreams,0)-1) -
(INDEX(Returns!$102:$102,MATCH(V$6,DataStreams,0))*
OFFSET(HOMECELL,MATCH(MAX(INDEX(First_Data_Point,MATCH($A71,DataStreams,0)),INDEX(First_Data_Point,MATCH(V$6,DataStreams,0)),$B$3),DateRange,0)-1,MATCH(INDEX(Returns!$100:$100,MATCH(V$6,DataStreams,0)),DataStreams,0)-1):OFFSET(HOMECELL,MATCH(MIN(INDEX(Last_Data_Point,MATCH($A71,DataStreams,0)),INDEX(Last_Data_Point,MATCH(V$6,DataStreams,0)),$B$4),DateRange,0)-1,MATCH(INDEX(Returns!$100:$100,MATCH(V$6,DataStreams,0)),DataStreams,0)-1))),"")</f>
        <v>-3.0693926853726099E-5</v>
      </c>
      <c r="W71" s="233" cm="1">
        <f t="array" aca="1" ref="W71" ca="1">_xlfn.IFNA(_xlfn.COVARIANCE.S(
OFFSET(HOMECELL,MATCH(MAX(INDEX(First_Data_Point,MATCH($A71,DataStreams,0)),INDEX(First_Data_Point,MATCH(W$6,DataStreams,0)),$B$3),DateRange,0)-1,MATCH($A71,DataStreams,0)-1):OFFSET(HOMECELL,MATCH(MIN(INDEX(Last_Data_Point,MATCH($A71,DataStreams,0)),INDEX(Last_Data_Point,MATCH(W$6,DataStreams,0)),$B$4),DateRange,0)-1,MATCH($A71,DataStreams,0)-1) -
(INDEX(Returns!$102:$102,MATCH($A71,DataStreams,0))*
OFFSET(HOMECELL,MATCH(MAX(INDEX(First_Data_Point,MATCH($A71,DataStreams,0)),INDEX(First_Data_Point,MATCH(W$6,DataStreams,0)),$B$3),DateRange,0)-1,MATCH(INDEX(Returns!$100:$100,MATCH($A71,DataStreams,0)),DataStreams,0)-1):OFFSET(HOMECELL,MATCH(MIN(INDEX(Last_Data_Point,MATCH($A71,DataStreams,0)),INDEX(Last_Data_Point,MATCH(W$6,DataStreams,0)),$B$4),DateRange,0)-1,MATCH(INDEX(Returns!$100:$100,MATCH($A71,DataStreams,0)),DataStreams,0)-1)),
OFFSET(HOMECELL,MATCH(MAX(INDEX(First_Data_Point,MATCH($A71,DataStreams,0)),INDEX(First_Data_Point,MATCH(W$6,DataStreams,0)),$B$3),DateRange,0)-1,MATCH(W$6,DataStreams,0)-1):OFFSET(HOMECELL,MATCH(MIN(INDEX(Last_Data_Point,MATCH($A71,DataStreams,0)),INDEX(Last_Data_Point,MATCH(W$6,DataStreams,0)),$B$4),DateRange,0)-1,MATCH(W$6,DataStreams,0)-1) -
(INDEX(Returns!$102:$102,MATCH(W$6,DataStreams,0))*
OFFSET(HOMECELL,MATCH(MAX(INDEX(First_Data_Point,MATCH($A71,DataStreams,0)),INDEX(First_Data_Point,MATCH(W$6,DataStreams,0)),$B$3),DateRange,0)-1,MATCH(INDEX(Returns!$100:$100,MATCH(W$6,DataStreams,0)),DataStreams,0)-1):OFFSET(HOMECELL,MATCH(MIN(INDEX(Last_Data_Point,MATCH($A71,DataStreams,0)),INDEX(Last_Data_Point,MATCH(W$6,DataStreams,0)),$B$4),DateRange,0)-1,MATCH(INDEX(Returns!$100:$100,MATCH(W$6,DataStreams,0)),DataStreams,0)-1))),"")</f>
        <v>-8.6303774519608267E-4</v>
      </c>
      <c r="X71" s="233" cm="1">
        <f t="array" aca="1" ref="X71" ca="1">_xlfn.IFNA(_xlfn.COVARIANCE.S(
OFFSET(HOMECELL,MATCH(MAX(INDEX(First_Data_Point,MATCH($A71,DataStreams,0)),INDEX(First_Data_Point,MATCH(X$6,DataStreams,0)),$B$3),DateRange,0)-1,MATCH($A71,DataStreams,0)-1):OFFSET(HOMECELL,MATCH(MIN(INDEX(Last_Data_Point,MATCH($A71,DataStreams,0)),INDEX(Last_Data_Point,MATCH(X$6,DataStreams,0)),$B$4),DateRange,0)-1,MATCH($A71,DataStreams,0)-1) -
(INDEX(Returns!$102:$102,MATCH($A71,DataStreams,0))*
OFFSET(HOMECELL,MATCH(MAX(INDEX(First_Data_Point,MATCH($A71,DataStreams,0)),INDEX(First_Data_Point,MATCH(X$6,DataStreams,0)),$B$3),DateRange,0)-1,MATCH(INDEX(Returns!$100:$100,MATCH($A71,DataStreams,0)),DataStreams,0)-1):OFFSET(HOMECELL,MATCH(MIN(INDEX(Last_Data_Point,MATCH($A71,DataStreams,0)),INDEX(Last_Data_Point,MATCH(X$6,DataStreams,0)),$B$4),DateRange,0)-1,MATCH(INDEX(Returns!$100:$100,MATCH($A71,DataStreams,0)),DataStreams,0)-1)),
OFFSET(HOMECELL,MATCH(MAX(INDEX(First_Data_Point,MATCH($A71,DataStreams,0)),INDEX(First_Data_Point,MATCH(X$6,DataStreams,0)),$B$3),DateRange,0)-1,MATCH(X$6,DataStreams,0)-1):OFFSET(HOMECELL,MATCH(MIN(INDEX(Last_Data_Point,MATCH($A71,DataStreams,0)),INDEX(Last_Data_Point,MATCH(X$6,DataStreams,0)),$B$4),DateRange,0)-1,MATCH(X$6,DataStreams,0)-1) -
(INDEX(Returns!$102:$102,MATCH(X$6,DataStreams,0))*
OFFSET(HOMECELL,MATCH(MAX(INDEX(First_Data_Point,MATCH($A71,DataStreams,0)),INDEX(First_Data_Point,MATCH(X$6,DataStreams,0)),$B$3),DateRange,0)-1,MATCH(INDEX(Returns!$100:$100,MATCH(X$6,DataStreams,0)),DataStreams,0)-1):OFFSET(HOMECELL,MATCH(MIN(INDEX(Last_Data_Point,MATCH($A71,DataStreams,0)),INDEX(Last_Data_Point,MATCH(X$6,DataStreams,0)),$B$4),DateRange,0)-1,MATCH(INDEX(Returns!$100:$100,MATCH(X$6,DataStreams,0)),DataStreams,0)-1))),"")</f>
        <v>-1.01843061214178E-3</v>
      </c>
      <c r="Y71" s="233" cm="1">
        <f t="array" aca="1" ref="Y71" ca="1">_xlfn.IFNA(_xlfn.COVARIANCE.S(
OFFSET(HOMECELL,MATCH(MAX(INDEX(First_Data_Point,MATCH($A71,DataStreams,0)),INDEX(First_Data_Point,MATCH(Y$6,DataStreams,0)),$B$3),DateRange,0)-1,MATCH($A71,DataStreams,0)-1):OFFSET(HOMECELL,MATCH(MIN(INDEX(Last_Data_Point,MATCH($A71,DataStreams,0)),INDEX(Last_Data_Point,MATCH(Y$6,DataStreams,0)),$B$4),DateRange,0)-1,MATCH($A71,DataStreams,0)-1) -
(INDEX(Returns!$102:$102,MATCH($A71,DataStreams,0))*
OFFSET(HOMECELL,MATCH(MAX(INDEX(First_Data_Point,MATCH($A71,DataStreams,0)),INDEX(First_Data_Point,MATCH(Y$6,DataStreams,0)),$B$3),DateRange,0)-1,MATCH(INDEX(Returns!$100:$100,MATCH($A71,DataStreams,0)),DataStreams,0)-1):OFFSET(HOMECELL,MATCH(MIN(INDEX(Last_Data_Point,MATCH($A71,DataStreams,0)),INDEX(Last_Data_Point,MATCH(Y$6,DataStreams,0)),$B$4),DateRange,0)-1,MATCH(INDEX(Returns!$100:$100,MATCH($A71,DataStreams,0)),DataStreams,0)-1)),
OFFSET(HOMECELL,MATCH(MAX(INDEX(First_Data_Point,MATCH($A71,DataStreams,0)),INDEX(First_Data_Point,MATCH(Y$6,DataStreams,0)),$B$3),DateRange,0)-1,MATCH(Y$6,DataStreams,0)-1):OFFSET(HOMECELL,MATCH(MIN(INDEX(Last_Data_Point,MATCH($A71,DataStreams,0)),INDEX(Last_Data_Point,MATCH(Y$6,DataStreams,0)),$B$4),DateRange,0)-1,MATCH(Y$6,DataStreams,0)-1) -
(INDEX(Returns!$102:$102,MATCH(Y$6,DataStreams,0))*
OFFSET(HOMECELL,MATCH(MAX(INDEX(First_Data_Point,MATCH($A71,DataStreams,0)),INDEX(First_Data_Point,MATCH(Y$6,DataStreams,0)),$B$3),DateRange,0)-1,MATCH(INDEX(Returns!$100:$100,MATCH(Y$6,DataStreams,0)),DataStreams,0)-1):OFFSET(HOMECELL,MATCH(MIN(INDEX(Last_Data_Point,MATCH($A71,DataStreams,0)),INDEX(Last_Data_Point,MATCH(Y$6,DataStreams,0)),$B$4),DateRange,0)-1,MATCH(INDEX(Returns!$100:$100,MATCH(Y$6,DataStreams,0)),DataStreams,0)-1))),"")</f>
        <v>-1.4899972738695068E-3</v>
      </c>
      <c r="Z71" s="233" cm="1">
        <f t="array" aca="1" ref="Z71" ca="1">_xlfn.IFNA(_xlfn.COVARIANCE.S(
OFFSET(HOMECELL,MATCH(MAX(INDEX(First_Data_Point,MATCH($A71,DataStreams,0)),INDEX(First_Data_Point,MATCH(Z$6,DataStreams,0)),$B$3),DateRange,0)-1,MATCH($A71,DataStreams,0)-1):OFFSET(HOMECELL,MATCH(MIN(INDEX(Last_Data_Point,MATCH($A71,DataStreams,0)),INDEX(Last_Data_Point,MATCH(Z$6,DataStreams,0)),$B$4),DateRange,0)-1,MATCH($A71,DataStreams,0)-1) -
(INDEX(Returns!$102:$102,MATCH($A71,DataStreams,0))*
OFFSET(HOMECELL,MATCH(MAX(INDEX(First_Data_Point,MATCH($A71,DataStreams,0)),INDEX(First_Data_Point,MATCH(Z$6,DataStreams,0)),$B$3),DateRange,0)-1,MATCH(INDEX(Returns!$100:$100,MATCH($A71,DataStreams,0)),DataStreams,0)-1):OFFSET(HOMECELL,MATCH(MIN(INDEX(Last_Data_Point,MATCH($A71,DataStreams,0)),INDEX(Last_Data_Point,MATCH(Z$6,DataStreams,0)),$B$4),DateRange,0)-1,MATCH(INDEX(Returns!$100:$100,MATCH($A71,DataStreams,0)),DataStreams,0)-1)),
OFFSET(HOMECELL,MATCH(MAX(INDEX(First_Data_Point,MATCH($A71,DataStreams,0)),INDEX(First_Data_Point,MATCH(Z$6,DataStreams,0)),$B$3),DateRange,0)-1,MATCH(Z$6,DataStreams,0)-1):OFFSET(HOMECELL,MATCH(MIN(INDEX(Last_Data_Point,MATCH($A71,DataStreams,0)),INDEX(Last_Data_Point,MATCH(Z$6,DataStreams,0)),$B$4),DateRange,0)-1,MATCH(Z$6,DataStreams,0)-1) -
(INDEX(Returns!$102:$102,MATCH(Z$6,DataStreams,0))*
OFFSET(HOMECELL,MATCH(MAX(INDEX(First_Data_Point,MATCH($A71,DataStreams,0)),INDEX(First_Data_Point,MATCH(Z$6,DataStreams,0)),$B$3),DateRange,0)-1,MATCH(INDEX(Returns!$100:$100,MATCH(Z$6,DataStreams,0)),DataStreams,0)-1):OFFSET(HOMECELL,MATCH(MIN(INDEX(Last_Data_Point,MATCH($A71,DataStreams,0)),INDEX(Last_Data_Point,MATCH(Z$6,DataStreams,0)),$B$4),DateRange,0)-1,MATCH(INDEX(Returns!$100:$100,MATCH(Z$6,DataStreams,0)),DataStreams,0)-1))),"")</f>
        <v>-3.6656503243312109E-4</v>
      </c>
      <c r="AA71" s="233" cm="1">
        <f t="array" aca="1" ref="AA71" ca="1">_xlfn.IFNA(_xlfn.COVARIANCE.S(
OFFSET(HOMECELL,MATCH(MAX(INDEX(First_Data_Point,MATCH($A71,DataStreams,0)),INDEX(First_Data_Point,MATCH(AA$6,DataStreams,0)),$B$3),DateRange,0)-1,MATCH($A71,DataStreams,0)-1):OFFSET(HOMECELL,MATCH(MIN(INDEX(Last_Data_Point,MATCH($A71,DataStreams,0)),INDEX(Last_Data_Point,MATCH(AA$6,DataStreams,0)),$B$4),DateRange,0)-1,MATCH($A71,DataStreams,0)-1) -
(INDEX(Returns!$102:$102,MATCH($A71,DataStreams,0))*
OFFSET(HOMECELL,MATCH(MAX(INDEX(First_Data_Point,MATCH($A71,DataStreams,0)),INDEX(First_Data_Point,MATCH(AA$6,DataStreams,0)),$B$3),DateRange,0)-1,MATCH(INDEX(Returns!$100:$100,MATCH($A71,DataStreams,0)),DataStreams,0)-1):OFFSET(HOMECELL,MATCH(MIN(INDEX(Last_Data_Point,MATCH($A71,DataStreams,0)),INDEX(Last_Data_Point,MATCH(AA$6,DataStreams,0)),$B$4),DateRange,0)-1,MATCH(INDEX(Returns!$100:$100,MATCH($A71,DataStreams,0)),DataStreams,0)-1)),
OFFSET(HOMECELL,MATCH(MAX(INDEX(First_Data_Point,MATCH($A71,DataStreams,0)),INDEX(First_Data_Point,MATCH(AA$6,DataStreams,0)),$B$3),DateRange,0)-1,MATCH(AA$6,DataStreams,0)-1):OFFSET(HOMECELL,MATCH(MIN(INDEX(Last_Data_Point,MATCH($A71,DataStreams,0)),INDEX(Last_Data_Point,MATCH(AA$6,DataStreams,0)),$B$4),DateRange,0)-1,MATCH(AA$6,DataStreams,0)-1) -
(INDEX(Returns!$102:$102,MATCH(AA$6,DataStreams,0))*
OFFSET(HOMECELL,MATCH(MAX(INDEX(First_Data_Point,MATCH($A71,DataStreams,0)),INDEX(First_Data_Point,MATCH(AA$6,DataStreams,0)),$B$3),DateRange,0)-1,MATCH(INDEX(Returns!$100:$100,MATCH(AA$6,DataStreams,0)),DataStreams,0)-1):OFFSET(HOMECELL,MATCH(MIN(INDEX(Last_Data_Point,MATCH($A71,DataStreams,0)),INDEX(Last_Data_Point,MATCH(AA$6,DataStreams,0)),$B$4),DateRange,0)-1,MATCH(INDEX(Returns!$100:$100,MATCH(AA$6,DataStreams,0)),DataStreams,0)-1))),"")</f>
        <v>-2.1107434171719255E-4</v>
      </c>
      <c r="AB71" s="233" cm="1">
        <f t="array" aca="1" ref="AB71" ca="1">_xlfn.IFNA(_xlfn.COVARIANCE.S(
OFFSET(HOMECELL,MATCH(MAX(INDEX(First_Data_Point,MATCH($A71,DataStreams,0)),INDEX(First_Data_Point,MATCH(AB$6,DataStreams,0)),$B$3),DateRange,0)-1,MATCH($A71,DataStreams,0)-1):OFFSET(HOMECELL,MATCH(MIN(INDEX(Last_Data_Point,MATCH($A71,DataStreams,0)),INDEX(Last_Data_Point,MATCH(AB$6,DataStreams,0)),$B$4),DateRange,0)-1,MATCH($A71,DataStreams,0)-1) -
(INDEX(Returns!$102:$102,MATCH($A71,DataStreams,0))*
OFFSET(HOMECELL,MATCH(MAX(INDEX(First_Data_Point,MATCH($A71,DataStreams,0)),INDEX(First_Data_Point,MATCH(AB$6,DataStreams,0)),$B$3),DateRange,0)-1,MATCH(INDEX(Returns!$100:$100,MATCH($A71,DataStreams,0)),DataStreams,0)-1):OFFSET(HOMECELL,MATCH(MIN(INDEX(Last_Data_Point,MATCH($A71,DataStreams,0)),INDEX(Last_Data_Point,MATCH(AB$6,DataStreams,0)),$B$4),DateRange,0)-1,MATCH(INDEX(Returns!$100:$100,MATCH($A71,DataStreams,0)),DataStreams,0)-1)),
OFFSET(HOMECELL,MATCH(MAX(INDEX(First_Data_Point,MATCH($A71,DataStreams,0)),INDEX(First_Data_Point,MATCH(AB$6,DataStreams,0)),$B$3),DateRange,0)-1,MATCH(AB$6,DataStreams,0)-1):OFFSET(HOMECELL,MATCH(MIN(INDEX(Last_Data_Point,MATCH($A71,DataStreams,0)),INDEX(Last_Data_Point,MATCH(AB$6,DataStreams,0)),$B$4),DateRange,0)-1,MATCH(AB$6,DataStreams,0)-1) -
(INDEX(Returns!$102:$102,MATCH(AB$6,DataStreams,0))*
OFFSET(HOMECELL,MATCH(MAX(INDEX(First_Data_Point,MATCH($A71,DataStreams,0)),INDEX(First_Data_Point,MATCH(AB$6,DataStreams,0)),$B$3),DateRange,0)-1,MATCH(INDEX(Returns!$100:$100,MATCH(AB$6,DataStreams,0)),DataStreams,0)-1):OFFSET(HOMECELL,MATCH(MIN(INDEX(Last_Data_Point,MATCH($A71,DataStreams,0)),INDEX(Last_Data_Point,MATCH(AB$6,DataStreams,0)),$B$4),DateRange,0)-1,MATCH(INDEX(Returns!$100:$100,MATCH(AB$6,DataStreams,0)),DataStreams,0)-1))),"")</f>
        <v>-8.1837481561866022E-5</v>
      </c>
      <c r="AC71" s="233" cm="1">
        <f t="array" aca="1" ref="AC71" ca="1">_xlfn.IFNA(_xlfn.COVARIANCE.S(
OFFSET(HOMECELL,MATCH(MAX(INDEX(First_Data_Point,MATCH($A71,DataStreams,0)),INDEX(First_Data_Point,MATCH(AC$6,DataStreams,0)),$B$3),DateRange,0)-1,MATCH($A71,DataStreams,0)-1):OFFSET(HOMECELL,MATCH(MIN(INDEX(Last_Data_Point,MATCH($A71,DataStreams,0)),INDEX(Last_Data_Point,MATCH(AC$6,DataStreams,0)),$B$4),DateRange,0)-1,MATCH($A71,DataStreams,0)-1) -
(INDEX(Returns!$102:$102,MATCH($A71,DataStreams,0))*
OFFSET(HOMECELL,MATCH(MAX(INDEX(First_Data_Point,MATCH($A71,DataStreams,0)),INDEX(First_Data_Point,MATCH(AC$6,DataStreams,0)),$B$3),DateRange,0)-1,MATCH(INDEX(Returns!$100:$100,MATCH($A71,DataStreams,0)),DataStreams,0)-1):OFFSET(HOMECELL,MATCH(MIN(INDEX(Last_Data_Point,MATCH($A71,DataStreams,0)),INDEX(Last_Data_Point,MATCH(AC$6,DataStreams,0)),$B$4),DateRange,0)-1,MATCH(INDEX(Returns!$100:$100,MATCH($A71,DataStreams,0)),DataStreams,0)-1)),
OFFSET(HOMECELL,MATCH(MAX(INDEX(First_Data_Point,MATCH($A71,DataStreams,0)),INDEX(First_Data_Point,MATCH(AC$6,DataStreams,0)),$B$3),DateRange,0)-1,MATCH(AC$6,DataStreams,0)-1):OFFSET(HOMECELL,MATCH(MIN(INDEX(Last_Data_Point,MATCH($A71,DataStreams,0)),INDEX(Last_Data_Point,MATCH(AC$6,DataStreams,0)),$B$4),DateRange,0)-1,MATCH(AC$6,DataStreams,0)-1) -
(INDEX(Returns!$102:$102,MATCH(AC$6,DataStreams,0))*
OFFSET(HOMECELL,MATCH(MAX(INDEX(First_Data_Point,MATCH($A71,DataStreams,0)),INDEX(First_Data_Point,MATCH(AC$6,DataStreams,0)),$B$3),DateRange,0)-1,MATCH(INDEX(Returns!$100:$100,MATCH(AC$6,DataStreams,0)),DataStreams,0)-1):OFFSET(HOMECELL,MATCH(MIN(INDEX(Last_Data_Point,MATCH($A71,DataStreams,0)),INDEX(Last_Data_Point,MATCH(AC$6,DataStreams,0)),$B$4),DateRange,0)-1,MATCH(INDEX(Returns!$100:$100,MATCH(AC$6,DataStreams,0)),DataStreams,0)-1))),"")</f>
        <v>-1.4560712749762104E-4</v>
      </c>
      <c r="AD71" s="233" cm="1">
        <f t="array" aca="1" ref="AD71" ca="1">_xlfn.IFNA(_xlfn.COVARIANCE.S(
OFFSET(HOMECELL,MATCH(MAX(INDEX(First_Data_Point,MATCH($A71,DataStreams,0)),INDEX(First_Data_Point,MATCH(AD$6,DataStreams,0)),$B$3),DateRange,0)-1,MATCH($A71,DataStreams,0)-1):OFFSET(HOMECELL,MATCH(MIN(INDEX(Last_Data_Point,MATCH($A71,DataStreams,0)),INDEX(Last_Data_Point,MATCH(AD$6,DataStreams,0)),$B$4),DateRange,0)-1,MATCH($A71,DataStreams,0)-1) -
(INDEX(Returns!$102:$102,MATCH($A71,DataStreams,0))*
OFFSET(HOMECELL,MATCH(MAX(INDEX(First_Data_Point,MATCH($A71,DataStreams,0)),INDEX(First_Data_Point,MATCH(AD$6,DataStreams,0)),$B$3),DateRange,0)-1,MATCH(INDEX(Returns!$100:$100,MATCH($A71,DataStreams,0)),DataStreams,0)-1):OFFSET(HOMECELL,MATCH(MIN(INDEX(Last_Data_Point,MATCH($A71,DataStreams,0)),INDEX(Last_Data_Point,MATCH(AD$6,DataStreams,0)),$B$4),DateRange,0)-1,MATCH(INDEX(Returns!$100:$100,MATCH($A71,DataStreams,0)),DataStreams,0)-1)),
OFFSET(HOMECELL,MATCH(MAX(INDEX(First_Data_Point,MATCH($A71,DataStreams,0)),INDEX(First_Data_Point,MATCH(AD$6,DataStreams,0)),$B$3),DateRange,0)-1,MATCH(AD$6,DataStreams,0)-1):OFFSET(HOMECELL,MATCH(MIN(INDEX(Last_Data_Point,MATCH($A71,DataStreams,0)),INDEX(Last_Data_Point,MATCH(AD$6,DataStreams,0)),$B$4),DateRange,0)-1,MATCH(AD$6,DataStreams,0)-1) -
(INDEX(Returns!$102:$102,MATCH(AD$6,DataStreams,0))*
OFFSET(HOMECELL,MATCH(MAX(INDEX(First_Data_Point,MATCH($A71,DataStreams,0)),INDEX(First_Data_Point,MATCH(AD$6,DataStreams,0)),$B$3),DateRange,0)-1,MATCH(INDEX(Returns!$100:$100,MATCH(AD$6,DataStreams,0)),DataStreams,0)-1):OFFSET(HOMECELL,MATCH(MIN(INDEX(Last_Data_Point,MATCH($A71,DataStreams,0)),INDEX(Last_Data_Point,MATCH(AD$6,DataStreams,0)),$B$4),DateRange,0)-1,MATCH(INDEX(Returns!$100:$100,MATCH(AD$6,DataStreams,0)),DataStreams,0)-1))),"")</f>
        <v>-1.343679525746275E-4</v>
      </c>
      <c r="AE71" s="233" cm="1">
        <f t="array" aca="1" ref="AE71" ca="1">_xlfn.IFNA(_xlfn.COVARIANCE.S(
OFFSET(HOMECELL,MATCH(MAX(INDEX(First_Data_Point,MATCH($A71,DataStreams,0)),INDEX(First_Data_Point,MATCH(AE$6,DataStreams,0)),$B$3),DateRange,0)-1,MATCH($A71,DataStreams,0)-1):OFFSET(HOMECELL,MATCH(MIN(INDEX(Last_Data_Point,MATCH($A71,DataStreams,0)),INDEX(Last_Data_Point,MATCH(AE$6,DataStreams,0)),$B$4),DateRange,0)-1,MATCH($A71,DataStreams,0)-1) -
(INDEX(Returns!$102:$102,MATCH($A71,DataStreams,0))*
OFFSET(HOMECELL,MATCH(MAX(INDEX(First_Data_Point,MATCH($A71,DataStreams,0)),INDEX(First_Data_Point,MATCH(AE$6,DataStreams,0)),$B$3),DateRange,0)-1,MATCH(INDEX(Returns!$100:$100,MATCH($A71,DataStreams,0)),DataStreams,0)-1):OFFSET(HOMECELL,MATCH(MIN(INDEX(Last_Data_Point,MATCH($A71,DataStreams,0)),INDEX(Last_Data_Point,MATCH(AE$6,DataStreams,0)),$B$4),DateRange,0)-1,MATCH(INDEX(Returns!$100:$100,MATCH($A71,DataStreams,0)),DataStreams,0)-1)),
OFFSET(HOMECELL,MATCH(MAX(INDEX(First_Data_Point,MATCH($A71,DataStreams,0)),INDEX(First_Data_Point,MATCH(AE$6,DataStreams,0)),$B$3),DateRange,0)-1,MATCH(AE$6,DataStreams,0)-1):OFFSET(HOMECELL,MATCH(MIN(INDEX(Last_Data_Point,MATCH($A71,DataStreams,0)),INDEX(Last_Data_Point,MATCH(AE$6,DataStreams,0)),$B$4),DateRange,0)-1,MATCH(AE$6,DataStreams,0)-1) -
(INDEX(Returns!$102:$102,MATCH(AE$6,DataStreams,0))*
OFFSET(HOMECELL,MATCH(MAX(INDEX(First_Data_Point,MATCH($A71,DataStreams,0)),INDEX(First_Data_Point,MATCH(AE$6,DataStreams,0)),$B$3),DateRange,0)-1,MATCH(INDEX(Returns!$100:$100,MATCH(AE$6,DataStreams,0)),DataStreams,0)-1):OFFSET(HOMECELL,MATCH(MIN(INDEX(Last_Data_Point,MATCH($A71,DataStreams,0)),INDEX(Last_Data_Point,MATCH(AE$6,DataStreams,0)),$B$4),DateRange,0)-1,MATCH(INDEX(Returns!$100:$100,MATCH(AE$6,DataStreams,0)),DataStreams,0)-1))),"")</f>
        <v>-1.9115481015195647E-4</v>
      </c>
      <c r="AF71" s="233" cm="1">
        <f t="array" aca="1" ref="AF71" ca="1">_xlfn.IFNA(_xlfn.COVARIANCE.S(
OFFSET(HOMECELL,MATCH(MAX(INDEX(First_Data_Point,MATCH($A71,DataStreams,0)),INDEX(First_Data_Point,MATCH(AF$6,DataStreams,0)),$B$3),DateRange,0)-1,MATCH($A71,DataStreams,0)-1):OFFSET(HOMECELL,MATCH(MIN(INDEX(Last_Data_Point,MATCH($A71,DataStreams,0)),INDEX(Last_Data_Point,MATCH(AF$6,DataStreams,0)),$B$4),DateRange,0)-1,MATCH($A71,DataStreams,0)-1) -
(INDEX(Returns!$102:$102,MATCH($A71,DataStreams,0))*
OFFSET(HOMECELL,MATCH(MAX(INDEX(First_Data_Point,MATCH($A71,DataStreams,0)),INDEX(First_Data_Point,MATCH(AF$6,DataStreams,0)),$B$3),DateRange,0)-1,MATCH(INDEX(Returns!$100:$100,MATCH($A71,DataStreams,0)),DataStreams,0)-1):OFFSET(HOMECELL,MATCH(MIN(INDEX(Last_Data_Point,MATCH($A71,DataStreams,0)),INDEX(Last_Data_Point,MATCH(AF$6,DataStreams,0)),$B$4),DateRange,0)-1,MATCH(INDEX(Returns!$100:$100,MATCH($A71,DataStreams,0)),DataStreams,0)-1)),
OFFSET(HOMECELL,MATCH(MAX(INDEX(First_Data_Point,MATCH($A71,DataStreams,0)),INDEX(First_Data_Point,MATCH(AF$6,DataStreams,0)),$B$3),DateRange,0)-1,MATCH(AF$6,DataStreams,0)-1):OFFSET(HOMECELL,MATCH(MIN(INDEX(Last_Data_Point,MATCH($A71,DataStreams,0)),INDEX(Last_Data_Point,MATCH(AF$6,DataStreams,0)),$B$4),DateRange,0)-1,MATCH(AF$6,DataStreams,0)-1) -
(INDEX(Returns!$102:$102,MATCH(AF$6,DataStreams,0))*
OFFSET(HOMECELL,MATCH(MAX(INDEX(First_Data_Point,MATCH($A71,DataStreams,0)),INDEX(First_Data_Point,MATCH(AF$6,DataStreams,0)),$B$3),DateRange,0)-1,MATCH(INDEX(Returns!$100:$100,MATCH(AF$6,DataStreams,0)),DataStreams,0)-1):OFFSET(HOMECELL,MATCH(MIN(INDEX(Last_Data_Point,MATCH($A71,DataStreams,0)),INDEX(Last_Data_Point,MATCH(AF$6,DataStreams,0)),$B$4),DateRange,0)-1,MATCH(INDEX(Returns!$100:$100,MATCH(AF$6,DataStreams,0)),DataStreams,0)-1))),"")</f>
        <v>-6.5798379757443044E-4</v>
      </c>
      <c r="AG71" s="233" cm="1">
        <f t="array" aca="1" ref="AG71" ca="1">_xlfn.IFNA(_xlfn.COVARIANCE.S(
OFFSET(HOMECELL,MATCH(MAX(INDEX(First_Data_Point,MATCH($A71,DataStreams,0)),INDEX(First_Data_Point,MATCH(AG$6,DataStreams,0)),$B$3),DateRange,0)-1,MATCH($A71,DataStreams,0)-1):OFFSET(HOMECELL,MATCH(MIN(INDEX(Last_Data_Point,MATCH($A71,DataStreams,0)),INDEX(Last_Data_Point,MATCH(AG$6,DataStreams,0)),$B$4),DateRange,0)-1,MATCH($A71,DataStreams,0)-1) -
(INDEX(Returns!$102:$102,MATCH($A71,DataStreams,0))*
OFFSET(HOMECELL,MATCH(MAX(INDEX(First_Data_Point,MATCH($A71,DataStreams,0)),INDEX(First_Data_Point,MATCH(AG$6,DataStreams,0)),$B$3),DateRange,0)-1,MATCH(INDEX(Returns!$100:$100,MATCH($A71,DataStreams,0)),DataStreams,0)-1):OFFSET(HOMECELL,MATCH(MIN(INDEX(Last_Data_Point,MATCH($A71,DataStreams,0)),INDEX(Last_Data_Point,MATCH(AG$6,DataStreams,0)),$B$4),DateRange,0)-1,MATCH(INDEX(Returns!$100:$100,MATCH($A71,DataStreams,0)),DataStreams,0)-1)),
OFFSET(HOMECELL,MATCH(MAX(INDEX(First_Data_Point,MATCH($A71,DataStreams,0)),INDEX(First_Data_Point,MATCH(AG$6,DataStreams,0)),$B$3),DateRange,0)-1,MATCH(AG$6,DataStreams,0)-1):OFFSET(HOMECELL,MATCH(MIN(INDEX(Last_Data_Point,MATCH($A71,DataStreams,0)),INDEX(Last_Data_Point,MATCH(AG$6,DataStreams,0)),$B$4),DateRange,0)-1,MATCH(AG$6,DataStreams,0)-1) -
(INDEX(Returns!$102:$102,MATCH(AG$6,DataStreams,0))*
OFFSET(HOMECELL,MATCH(MAX(INDEX(First_Data_Point,MATCH($A71,DataStreams,0)),INDEX(First_Data_Point,MATCH(AG$6,DataStreams,0)),$B$3),DateRange,0)-1,MATCH(INDEX(Returns!$100:$100,MATCH(AG$6,DataStreams,0)),DataStreams,0)-1):OFFSET(HOMECELL,MATCH(MIN(INDEX(Last_Data_Point,MATCH($A71,DataStreams,0)),INDEX(Last_Data_Point,MATCH(AG$6,DataStreams,0)),$B$4),DateRange,0)-1,MATCH(INDEX(Returns!$100:$100,MATCH(AG$6,DataStreams,0)),DataStreams,0)-1))),"")</f>
        <v>-4.3803746657322868E-4</v>
      </c>
      <c r="AH71" s="233" cm="1">
        <f t="array" aca="1" ref="AH71" ca="1">_xlfn.IFNA(_xlfn.COVARIANCE.S(
OFFSET(HOMECELL,MATCH(MAX(INDEX(First_Data_Point,MATCH($A71,DataStreams,0)),INDEX(First_Data_Point,MATCH(AH$6,DataStreams,0)),$B$3),DateRange,0)-1,MATCH($A71,DataStreams,0)-1):OFFSET(HOMECELL,MATCH(MIN(INDEX(Last_Data_Point,MATCH($A71,DataStreams,0)),INDEX(Last_Data_Point,MATCH(AH$6,DataStreams,0)),$B$4),DateRange,0)-1,MATCH($A71,DataStreams,0)-1) -
(INDEX(Returns!$102:$102,MATCH($A71,DataStreams,0))*
OFFSET(HOMECELL,MATCH(MAX(INDEX(First_Data_Point,MATCH($A71,DataStreams,0)),INDEX(First_Data_Point,MATCH(AH$6,DataStreams,0)),$B$3),DateRange,0)-1,MATCH(INDEX(Returns!$100:$100,MATCH($A71,DataStreams,0)),DataStreams,0)-1):OFFSET(HOMECELL,MATCH(MIN(INDEX(Last_Data_Point,MATCH($A71,DataStreams,0)),INDEX(Last_Data_Point,MATCH(AH$6,DataStreams,0)),$B$4),DateRange,0)-1,MATCH(INDEX(Returns!$100:$100,MATCH($A71,DataStreams,0)),DataStreams,0)-1)),
OFFSET(HOMECELL,MATCH(MAX(INDEX(First_Data_Point,MATCH($A71,DataStreams,0)),INDEX(First_Data_Point,MATCH(AH$6,DataStreams,0)),$B$3),DateRange,0)-1,MATCH(AH$6,DataStreams,0)-1):OFFSET(HOMECELL,MATCH(MIN(INDEX(Last_Data_Point,MATCH($A71,DataStreams,0)),INDEX(Last_Data_Point,MATCH(AH$6,DataStreams,0)),$B$4),DateRange,0)-1,MATCH(AH$6,DataStreams,0)-1) -
(INDEX(Returns!$102:$102,MATCH(AH$6,DataStreams,0))*
OFFSET(HOMECELL,MATCH(MAX(INDEX(First_Data_Point,MATCH($A71,DataStreams,0)),INDEX(First_Data_Point,MATCH(AH$6,DataStreams,0)),$B$3),DateRange,0)-1,MATCH(INDEX(Returns!$100:$100,MATCH(AH$6,DataStreams,0)),DataStreams,0)-1):OFFSET(HOMECELL,MATCH(MIN(INDEX(Last_Data_Point,MATCH($A71,DataStreams,0)),INDEX(Last_Data_Point,MATCH(AH$6,DataStreams,0)),$B$4),DateRange,0)-1,MATCH(INDEX(Returns!$100:$100,MATCH(AH$6,DataStreams,0)),DataStreams,0)-1))),"")</f>
        <v>-3.2712225145836352E-4</v>
      </c>
      <c r="AI71" s="233" cm="1">
        <f t="array" aca="1" ref="AI71" ca="1">_xlfn.IFNA(_xlfn.COVARIANCE.S(
OFFSET(HOMECELL,MATCH(MAX(INDEX(First_Data_Point,MATCH($A71,DataStreams,0)),INDEX(First_Data_Point,MATCH(AI$6,DataStreams,0)),$B$3),DateRange,0)-1,MATCH($A71,DataStreams,0)-1):OFFSET(HOMECELL,MATCH(MIN(INDEX(Last_Data_Point,MATCH($A71,DataStreams,0)),INDEX(Last_Data_Point,MATCH(AI$6,DataStreams,0)),$B$4),DateRange,0)-1,MATCH($A71,DataStreams,0)-1) -
(INDEX(Returns!$102:$102,MATCH($A71,DataStreams,0))*
OFFSET(HOMECELL,MATCH(MAX(INDEX(First_Data_Point,MATCH($A71,DataStreams,0)),INDEX(First_Data_Point,MATCH(AI$6,DataStreams,0)),$B$3),DateRange,0)-1,MATCH(INDEX(Returns!$100:$100,MATCH($A71,DataStreams,0)),DataStreams,0)-1):OFFSET(HOMECELL,MATCH(MIN(INDEX(Last_Data_Point,MATCH($A71,DataStreams,0)),INDEX(Last_Data_Point,MATCH(AI$6,DataStreams,0)),$B$4),DateRange,0)-1,MATCH(INDEX(Returns!$100:$100,MATCH($A71,DataStreams,0)),DataStreams,0)-1)),
OFFSET(HOMECELL,MATCH(MAX(INDEX(First_Data_Point,MATCH($A71,DataStreams,0)),INDEX(First_Data_Point,MATCH(AI$6,DataStreams,0)),$B$3),DateRange,0)-1,MATCH(AI$6,DataStreams,0)-1):OFFSET(HOMECELL,MATCH(MIN(INDEX(Last_Data_Point,MATCH($A71,DataStreams,0)),INDEX(Last_Data_Point,MATCH(AI$6,DataStreams,0)),$B$4),DateRange,0)-1,MATCH(AI$6,DataStreams,0)-1) -
(INDEX(Returns!$102:$102,MATCH(AI$6,DataStreams,0))*
OFFSET(HOMECELL,MATCH(MAX(INDEX(First_Data_Point,MATCH($A71,DataStreams,0)),INDEX(First_Data_Point,MATCH(AI$6,DataStreams,0)),$B$3),DateRange,0)-1,MATCH(INDEX(Returns!$100:$100,MATCH(AI$6,DataStreams,0)),DataStreams,0)-1):OFFSET(HOMECELL,MATCH(MIN(INDEX(Last_Data_Point,MATCH($A71,DataStreams,0)),INDEX(Last_Data_Point,MATCH(AI$6,DataStreams,0)),$B$4),DateRange,0)-1,MATCH(INDEX(Returns!$100:$100,MATCH(AI$6,DataStreams,0)),DataStreams,0)-1))),"")</f>
        <v>-3.7285298968968889E-4</v>
      </c>
      <c r="AJ71" s="233" cm="1">
        <f t="array" aca="1" ref="AJ71" ca="1">_xlfn.IFNA(_xlfn.COVARIANCE.S(
OFFSET(HOMECELL,MATCH(MAX(INDEX(First_Data_Point,MATCH($A71,DataStreams,0)),INDEX(First_Data_Point,MATCH(AJ$6,DataStreams,0)),$B$3),DateRange,0)-1,MATCH($A71,DataStreams,0)-1):OFFSET(HOMECELL,MATCH(MIN(INDEX(Last_Data_Point,MATCH($A71,DataStreams,0)),INDEX(Last_Data_Point,MATCH(AJ$6,DataStreams,0)),$B$4),DateRange,0)-1,MATCH($A71,DataStreams,0)-1) -
(INDEX(Returns!$102:$102,MATCH($A71,DataStreams,0))*
OFFSET(HOMECELL,MATCH(MAX(INDEX(First_Data_Point,MATCH($A71,DataStreams,0)),INDEX(First_Data_Point,MATCH(AJ$6,DataStreams,0)),$B$3),DateRange,0)-1,MATCH(INDEX(Returns!$100:$100,MATCH($A71,DataStreams,0)),DataStreams,0)-1):OFFSET(HOMECELL,MATCH(MIN(INDEX(Last_Data_Point,MATCH($A71,DataStreams,0)),INDEX(Last_Data_Point,MATCH(AJ$6,DataStreams,0)),$B$4),DateRange,0)-1,MATCH(INDEX(Returns!$100:$100,MATCH($A71,DataStreams,0)),DataStreams,0)-1)),
OFFSET(HOMECELL,MATCH(MAX(INDEX(First_Data_Point,MATCH($A71,DataStreams,0)),INDEX(First_Data_Point,MATCH(AJ$6,DataStreams,0)),$B$3),DateRange,0)-1,MATCH(AJ$6,DataStreams,0)-1):OFFSET(HOMECELL,MATCH(MIN(INDEX(Last_Data_Point,MATCH($A71,DataStreams,0)),INDEX(Last_Data_Point,MATCH(AJ$6,DataStreams,0)),$B$4),DateRange,0)-1,MATCH(AJ$6,DataStreams,0)-1) -
(INDEX(Returns!$102:$102,MATCH(AJ$6,DataStreams,0))*
OFFSET(HOMECELL,MATCH(MAX(INDEX(First_Data_Point,MATCH($A71,DataStreams,0)),INDEX(First_Data_Point,MATCH(AJ$6,DataStreams,0)),$B$3),DateRange,0)-1,MATCH(INDEX(Returns!$100:$100,MATCH(AJ$6,DataStreams,0)),DataStreams,0)-1):OFFSET(HOMECELL,MATCH(MIN(INDEX(Last_Data_Point,MATCH($A71,DataStreams,0)),INDEX(Last_Data_Point,MATCH(AJ$6,DataStreams,0)),$B$4),DateRange,0)-1,MATCH(INDEX(Returns!$100:$100,MATCH(AJ$6,DataStreams,0)),DataStreams,0)-1))),"")</f>
        <v>-6.5105959730886898E-4</v>
      </c>
      <c r="AK71" s="233" cm="1">
        <f t="array" aca="1" ref="AK71" ca="1">_xlfn.IFNA(_xlfn.COVARIANCE.S(
OFFSET(HOMECELL,MATCH(MAX(INDEX(First_Data_Point,MATCH($A71,DataStreams,0)),INDEX(First_Data_Point,MATCH(AK$6,DataStreams,0)),$B$3),DateRange,0)-1,MATCH($A71,DataStreams,0)-1):OFFSET(HOMECELL,MATCH(MIN(INDEX(Last_Data_Point,MATCH($A71,DataStreams,0)),INDEX(Last_Data_Point,MATCH(AK$6,DataStreams,0)),$B$4),DateRange,0)-1,MATCH($A71,DataStreams,0)-1) -
(INDEX(Returns!$102:$102,MATCH($A71,DataStreams,0))*
OFFSET(HOMECELL,MATCH(MAX(INDEX(First_Data_Point,MATCH($A71,DataStreams,0)),INDEX(First_Data_Point,MATCH(AK$6,DataStreams,0)),$B$3),DateRange,0)-1,MATCH(INDEX(Returns!$100:$100,MATCH($A71,DataStreams,0)),DataStreams,0)-1):OFFSET(HOMECELL,MATCH(MIN(INDEX(Last_Data_Point,MATCH($A71,DataStreams,0)),INDEX(Last_Data_Point,MATCH(AK$6,DataStreams,0)),$B$4),DateRange,0)-1,MATCH(INDEX(Returns!$100:$100,MATCH($A71,DataStreams,0)),DataStreams,0)-1)),
OFFSET(HOMECELL,MATCH(MAX(INDEX(First_Data_Point,MATCH($A71,DataStreams,0)),INDEX(First_Data_Point,MATCH(AK$6,DataStreams,0)),$B$3),DateRange,0)-1,MATCH(AK$6,DataStreams,0)-1):OFFSET(HOMECELL,MATCH(MIN(INDEX(Last_Data_Point,MATCH($A71,DataStreams,0)),INDEX(Last_Data_Point,MATCH(AK$6,DataStreams,0)),$B$4),DateRange,0)-1,MATCH(AK$6,DataStreams,0)-1) -
(INDEX(Returns!$102:$102,MATCH(AK$6,DataStreams,0))*
OFFSET(HOMECELL,MATCH(MAX(INDEX(First_Data_Point,MATCH($A71,DataStreams,0)),INDEX(First_Data_Point,MATCH(AK$6,DataStreams,0)),$B$3),DateRange,0)-1,MATCH(INDEX(Returns!$100:$100,MATCH(AK$6,DataStreams,0)),DataStreams,0)-1):OFFSET(HOMECELL,MATCH(MIN(INDEX(Last_Data_Point,MATCH($A71,DataStreams,0)),INDEX(Last_Data_Point,MATCH(AK$6,DataStreams,0)),$B$4),DateRange,0)-1,MATCH(INDEX(Returns!$100:$100,MATCH(AK$6,DataStreams,0)),DataStreams,0)-1))),"")</f>
        <v>-1.1201990681182243E-3</v>
      </c>
      <c r="AL71" s="233" cm="1">
        <f t="array" aca="1" ref="AL71" ca="1">_xlfn.IFNA(_xlfn.COVARIANCE.S(
OFFSET(HOMECELL,MATCH(MAX(INDEX(First_Data_Point,MATCH($A71,DataStreams,0)),INDEX(First_Data_Point,MATCH(AL$6,DataStreams,0)),$B$3),DateRange,0)-1,MATCH($A71,DataStreams,0)-1):OFFSET(HOMECELL,MATCH(MIN(INDEX(Last_Data_Point,MATCH($A71,DataStreams,0)),INDEX(Last_Data_Point,MATCH(AL$6,DataStreams,0)),$B$4),DateRange,0)-1,MATCH($A71,DataStreams,0)-1) -
(INDEX(Returns!$102:$102,MATCH($A71,DataStreams,0))*
OFFSET(HOMECELL,MATCH(MAX(INDEX(First_Data_Point,MATCH($A71,DataStreams,0)),INDEX(First_Data_Point,MATCH(AL$6,DataStreams,0)),$B$3),DateRange,0)-1,MATCH(INDEX(Returns!$100:$100,MATCH($A71,DataStreams,0)),DataStreams,0)-1):OFFSET(HOMECELL,MATCH(MIN(INDEX(Last_Data_Point,MATCH($A71,DataStreams,0)),INDEX(Last_Data_Point,MATCH(AL$6,DataStreams,0)),$B$4),DateRange,0)-1,MATCH(INDEX(Returns!$100:$100,MATCH($A71,DataStreams,0)),DataStreams,0)-1)),
OFFSET(HOMECELL,MATCH(MAX(INDEX(First_Data_Point,MATCH($A71,DataStreams,0)),INDEX(First_Data_Point,MATCH(AL$6,DataStreams,0)),$B$3),DateRange,0)-1,MATCH(AL$6,DataStreams,0)-1):OFFSET(HOMECELL,MATCH(MIN(INDEX(Last_Data_Point,MATCH($A71,DataStreams,0)),INDEX(Last_Data_Point,MATCH(AL$6,DataStreams,0)),$B$4),DateRange,0)-1,MATCH(AL$6,DataStreams,0)-1) -
(INDEX(Returns!$102:$102,MATCH(AL$6,DataStreams,0))*
OFFSET(HOMECELL,MATCH(MAX(INDEX(First_Data_Point,MATCH($A71,DataStreams,0)),INDEX(First_Data_Point,MATCH(AL$6,DataStreams,0)),$B$3),DateRange,0)-1,MATCH(INDEX(Returns!$100:$100,MATCH(AL$6,DataStreams,0)),DataStreams,0)-1):OFFSET(HOMECELL,MATCH(MIN(INDEX(Last_Data_Point,MATCH($A71,DataStreams,0)),INDEX(Last_Data_Point,MATCH(AL$6,DataStreams,0)),$B$4),DateRange,0)-1,MATCH(INDEX(Returns!$100:$100,MATCH(AL$6,DataStreams,0)),DataStreams,0)-1))),"")</f>
        <v>-5.4134483339883586E-4</v>
      </c>
      <c r="AM71" s="233" cm="1">
        <f t="array" aca="1" ref="AM71" ca="1">_xlfn.IFNA(_xlfn.COVARIANCE.S(
OFFSET(HOMECELL,MATCH(MAX(INDEX(First_Data_Point,MATCH($A71,DataStreams,0)),INDEX(First_Data_Point,MATCH(AM$6,DataStreams,0)),$B$3),DateRange,0)-1,MATCH($A71,DataStreams,0)-1):OFFSET(HOMECELL,MATCH(MIN(INDEX(Last_Data_Point,MATCH($A71,DataStreams,0)),INDEX(Last_Data_Point,MATCH(AM$6,DataStreams,0)),$B$4),DateRange,0)-1,MATCH($A71,DataStreams,0)-1) -
(INDEX(Returns!$102:$102,MATCH($A71,DataStreams,0))*
OFFSET(HOMECELL,MATCH(MAX(INDEX(First_Data_Point,MATCH($A71,DataStreams,0)),INDEX(First_Data_Point,MATCH(AM$6,DataStreams,0)),$B$3),DateRange,0)-1,MATCH(INDEX(Returns!$100:$100,MATCH($A71,DataStreams,0)),DataStreams,0)-1):OFFSET(HOMECELL,MATCH(MIN(INDEX(Last_Data_Point,MATCH($A71,DataStreams,0)),INDEX(Last_Data_Point,MATCH(AM$6,DataStreams,0)),$B$4),DateRange,0)-1,MATCH(INDEX(Returns!$100:$100,MATCH($A71,DataStreams,0)),DataStreams,0)-1)),
OFFSET(HOMECELL,MATCH(MAX(INDEX(First_Data_Point,MATCH($A71,DataStreams,0)),INDEX(First_Data_Point,MATCH(AM$6,DataStreams,0)),$B$3),DateRange,0)-1,MATCH(AM$6,DataStreams,0)-1):OFFSET(HOMECELL,MATCH(MIN(INDEX(Last_Data_Point,MATCH($A71,DataStreams,0)),INDEX(Last_Data_Point,MATCH(AM$6,DataStreams,0)),$B$4),DateRange,0)-1,MATCH(AM$6,DataStreams,0)-1) -
(INDEX(Returns!$102:$102,MATCH(AM$6,DataStreams,0))*
OFFSET(HOMECELL,MATCH(MAX(INDEX(First_Data_Point,MATCH($A71,DataStreams,0)),INDEX(First_Data_Point,MATCH(AM$6,DataStreams,0)),$B$3),DateRange,0)-1,MATCH(INDEX(Returns!$100:$100,MATCH(AM$6,DataStreams,0)),DataStreams,0)-1):OFFSET(HOMECELL,MATCH(MIN(INDEX(Last_Data_Point,MATCH($A71,DataStreams,0)),INDEX(Last_Data_Point,MATCH(AM$6,DataStreams,0)),$B$4),DateRange,0)-1,MATCH(INDEX(Returns!$100:$100,MATCH(AM$6,DataStreams,0)),DataStreams,0)-1))),"")</f>
        <v>1.3265890182345921E-4</v>
      </c>
      <c r="AN71" s="233" cm="1">
        <f t="array" aca="1" ref="AN71" ca="1">_xlfn.IFNA(_xlfn.COVARIANCE.S(
OFFSET(HOMECELL,MATCH(MAX(INDEX(First_Data_Point,MATCH($A71,DataStreams,0)),INDEX(First_Data_Point,MATCH(AN$6,DataStreams,0)),$B$3),DateRange,0)-1,MATCH($A71,DataStreams,0)-1):OFFSET(HOMECELL,MATCH(MIN(INDEX(Last_Data_Point,MATCH($A71,DataStreams,0)),INDEX(Last_Data_Point,MATCH(AN$6,DataStreams,0)),$B$4),DateRange,0)-1,MATCH($A71,DataStreams,0)-1) -
(INDEX(Returns!$102:$102,MATCH($A71,DataStreams,0))*
OFFSET(HOMECELL,MATCH(MAX(INDEX(First_Data_Point,MATCH($A71,DataStreams,0)),INDEX(First_Data_Point,MATCH(AN$6,DataStreams,0)),$B$3),DateRange,0)-1,MATCH(INDEX(Returns!$100:$100,MATCH($A71,DataStreams,0)),DataStreams,0)-1):OFFSET(HOMECELL,MATCH(MIN(INDEX(Last_Data_Point,MATCH($A71,DataStreams,0)),INDEX(Last_Data_Point,MATCH(AN$6,DataStreams,0)),$B$4),DateRange,0)-1,MATCH(INDEX(Returns!$100:$100,MATCH($A71,DataStreams,0)),DataStreams,0)-1)),
OFFSET(HOMECELL,MATCH(MAX(INDEX(First_Data_Point,MATCH($A71,DataStreams,0)),INDEX(First_Data_Point,MATCH(AN$6,DataStreams,0)),$B$3),DateRange,0)-1,MATCH(AN$6,DataStreams,0)-1):OFFSET(HOMECELL,MATCH(MIN(INDEX(Last_Data_Point,MATCH($A71,DataStreams,0)),INDEX(Last_Data_Point,MATCH(AN$6,DataStreams,0)),$B$4),DateRange,0)-1,MATCH(AN$6,DataStreams,0)-1) -
(INDEX(Returns!$102:$102,MATCH(AN$6,DataStreams,0))*
OFFSET(HOMECELL,MATCH(MAX(INDEX(First_Data_Point,MATCH($A71,DataStreams,0)),INDEX(First_Data_Point,MATCH(AN$6,DataStreams,0)),$B$3),DateRange,0)-1,MATCH(INDEX(Returns!$100:$100,MATCH(AN$6,DataStreams,0)),DataStreams,0)-1):OFFSET(HOMECELL,MATCH(MIN(INDEX(Last_Data_Point,MATCH($A71,DataStreams,0)),INDEX(Last_Data_Point,MATCH(AN$6,DataStreams,0)),$B$4),DateRange,0)-1,MATCH(INDEX(Returns!$100:$100,MATCH(AN$6,DataStreams,0)),DataStreams,0)-1))),"")</f>
        <v>-3.0328995265092488E-4</v>
      </c>
      <c r="AO71" s="233" cm="1">
        <f t="array" aca="1" ref="AO71" ca="1">_xlfn.IFNA(_xlfn.COVARIANCE.S(
OFFSET(HOMECELL,MATCH(MAX(INDEX(First_Data_Point,MATCH($A71,DataStreams,0)),INDEX(First_Data_Point,MATCH(AO$6,DataStreams,0)),$B$3),DateRange,0)-1,MATCH($A71,DataStreams,0)-1):OFFSET(HOMECELL,MATCH(MIN(INDEX(Last_Data_Point,MATCH($A71,DataStreams,0)),INDEX(Last_Data_Point,MATCH(AO$6,DataStreams,0)),$B$4),DateRange,0)-1,MATCH($A71,DataStreams,0)-1) -
(INDEX(Returns!$102:$102,MATCH($A71,DataStreams,0))*
OFFSET(HOMECELL,MATCH(MAX(INDEX(First_Data_Point,MATCH($A71,DataStreams,0)),INDEX(First_Data_Point,MATCH(AO$6,DataStreams,0)),$B$3),DateRange,0)-1,MATCH(INDEX(Returns!$100:$100,MATCH($A71,DataStreams,0)),DataStreams,0)-1):OFFSET(HOMECELL,MATCH(MIN(INDEX(Last_Data_Point,MATCH($A71,DataStreams,0)),INDEX(Last_Data_Point,MATCH(AO$6,DataStreams,0)),$B$4),DateRange,0)-1,MATCH(INDEX(Returns!$100:$100,MATCH($A71,DataStreams,0)),DataStreams,0)-1)),
OFFSET(HOMECELL,MATCH(MAX(INDEX(First_Data_Point,MATCH($A71,DataStreams,0)),INDEX(First_Data_Point,MATCH(AO$6,DataStreams,0)),$B$3),DateRange,0)-1,MATCH(AO$6,DataStreams,0)-1):OFFSET(HOMECELL,MATCH(MIN(INDEX(Last_Data_Point,MATCH($A71,DataStreams,0)),INDEX(Last_Data_Point,MATCH(AO$6,DataStreams,0)),$B$4),DateRange,0)-1,MATCH(AO$6,DataStreams,0)-1) -
(INDEX(Returns!$102:$102,MATCH(AO$6,DataStreams,0))*
OFFSET(HOMECELL,MATCH(MAX(INDEX(First_Data_Point,MATCH($A71,DataStreams,0)),INDEX(First_Data_Point,MATCH(AO$6,DataStreams,0)),$B$3),DateRange,0)-1,MATCH(INDEX(Returns!$100:$100,MATCH(AO$6,DataStreams,0)),DataStreams,0)-1):OFFSET(HOMECELL,MATCH(MIN(INDEX(Last_Data_Point,MATCH($A71,DataStreams,0)),INDEX(Last_Data_Point,MATCH(AO$6,DataStreams,0)),$B$4),DateRange,0)-1,MATCH(INDEX(Returns!$100:$100,MATCH(AO$6,DataStreams,0)),DataStreams,0)-1))),"")</f>
        <v>-4.7263461547912268E-4</v>
      </c>
      <c r="AP71" s="233" cm="1">
        <f t="array" aca="1" ref="AP71" ca="1">_xlfn.IFNA(_xlfn.COVARIANCE.S(
OFFSET(HOMECELL,MATCH(MAX(INDEX(First_Data_Point,MATCH($A71,DataStreams,0)),INDEX(First_Data_Point,MATCH(AP$6,DataStreams,0)),$B$3),DateRange,0)-1,MATCH($A71,DataStreams,0)-1):OFFSET(HOMECELL,MATCH(MIN(INDEX(Last_Data_Point,MATCH($A71,DataStreams,0)),INDEX(Last_Data_Point,MATCH(AP$6,DataStreams,0)),$B$4),DateRange,0)-1,MATCH($A71,DataStreams,0)-1) -
(INDEX(Returns!$102:$102,MATCH($A71,DataStreams,0))*
OFFSET(HOMECELL,MATCH(MAX(INDEX(First_Data_Point,MATCH($A71,DataStreams,0)),INDEX(First_Data_Point,MATCH(AP$6,DataStreams,0)),$B$3),DateRange,0)-1,MATCH(INDEX(Returns!$100:$100,MATCH($A71,DataStreams,0)),DataStreams,0)-1):OFFSET(HOMECELL,MATCH(MIN(INDEX(Last_Data_Point,MATCH($A71,DataStreams,0)),INDEX(Last_Data_Point,MATCH(AP$6,DataStreams,0)),$B$4),DateRange,0)-1,MATCH(INDEX(Returns!$100:$100,MATCH($A71,DataStreams,0)),DataStreams,0)-1)),
OFFSET(HOMECELL,MATCH(MAX(INDEX(First_Data_Point,MATCH($A71,DataStreams,0)),INDEX(First_Data_Point,MATCH(AP$6,DataStreams,0)),$B$3),DateRange,0)-1,MATCH(AP$6,DataStreams,0)-1):OFFSET(HOMECELL,MATCH(MIN(INDEX(Last_Data_Point,MATCH($A71,DataStreams,0)),INDEX(Last_Data_Point,MATCH(AP$6,DataStreams,0)),$B$4),DateRange,0)-1,MATCH(AP$6,DataStreams,0)-1) -
(INDEX(Returns!$102:$102,MATCH(AP$6,DataStreams,0))*
OFFSET(HOMECELL,MATCH(MAX(INDEX(First_Data_Point,MATCH($A71,DataStreams,0)),INDEX(First_Data_Point,MATCH(AP$6,DataStreams,0)),$B$3),DateRange,0)-1,MATCH(INDEX(Returns!$100:$100,MATCH(AP$6,DataStreams,0)),DataStreams,0)-1):OFFSET(HOMECELL,MATCH(MIN(INDEX(Last_Data_Point,MATCH($A71,DataStreams,0)),INDEX(Last_Data_Point,MATCH(AP$6,DataStreams,0)),$B$4),DateRange,0)-1,MATCH(INDEX(Returns!$100:$100,MATCH(AP$6,DataStreams,0)),DataStreams,0)-1))),"")</f>
        <v>-8.8085711697724113E-4</v>
      </c>
      <c r="AQ71" s="233" t="str" cm="1">
        <f t="array" aca="1" ref="AQ71" ca="1">_xlfn.IFNA(_xlfn.COVARIANCE.S(
OFFSET(HOMECELL,MATCH(MAX(INDEX(First_Data_Point,MATCH($A71,DataStreams,0)),INDEX(First_Data_Point,MATCH(AQ$6,DataStreams,0)),$B$3),DateRange,0)-1,MATCH($A71,DataStreams,0)-1):OFFSET(HOMECELL,MATCH(MIN(INDEX(Last_Data_Point,MATCH($A71,DataStreams,0)),INDEX(Last_Data_Point,MATCH(AQ$6,DataStreams,0)),$B$4),DateRange,0)-1,MATCH($A71,DataStreams,0)-1) -
(INDEX(Returns!$102:$102,MATCH($A71,DataStreams,0))*
OFFSET(HOMECELL,MATCH(MAX(INDEX(First_Data_Point,MATCH($A71,DataStreams,0)),INDEX(First_Data_Point,MATCH(AQ$6,DataStreams,0)),$B$3),DateRange,0)-1,MATCH(INDEX(Returns!$100:$100,MATCH($A71,DataStreams,0)),DataStreams,0)-1):OFFSET(HOMECELL,MATCH(MIN(INDEX(Last_Data_Point,MATCH($A71,DataStreams,0)),INDEX(Last_Data_Point,MATCH(AQ$6,DataStreams,0)),$B$4),DateRange,0)-1,MATCH(INDEX(Returns!$100:$100,MATCH($A71,DataStreams,0)),DataStreams,0)-1)),
OFFSET(HOMECELL,MATCH(MAX(INDEX(First_Data_Point,MATCH($A71,DataStreams,0)),INDEX(First_Data_Point,MATCH(AQ$6,DataStreams,0)),$B$3),DateRange,0)-1,MATCH(AQ$6,DataStreams,0)-1):OFFSET(HOMECELL,MATCH(MIN(INDEX(Last_Data_Point,MATCH($A71,DataStreams,0)),INDEX(Last_Data_Point,MATCH(AQ$6,DataStreams,0)),$B$4),DateRange,0)-1,MATCH(AQ$6,DataStreams,0)-1) -
(INDEX(Returns!$102:$102,MATCH(AQ$6,DataStreams,0))*
OFFSET(HOMECELL,MATCH(MAX(INDEX(First_Data_Point,MATCH($A71,DataStreams,0)),INDEX(First_Data_Point,MATCH(AQ$6,DataStreams,0)),$B$3),DateRange,0)-1,MATCH(INDEX(Returns!$100:$100,MATCH(AQ$6,DataStreams,0)),DataStreams,0)-1):OFFSET(HOMECELL,MATCH(MIN(INDEX(Last_Data_Point,MATCH($A71,DataStreams,0)),INDEX(Last_Data_Point,MATCH(AQ$6,DataStreams,0)),$B$4),DateRange,0)-1,MATCH(INDEX(Returns!$100:$100,MATCH(AQ$6,DataStreams,0)),DataStreams,0)-1))),"")</f>
        <v/>
      </c>
      <c r="AR71" s="233" t="str" cm="1">
        <f t="array" aca="1" ref="AR71" ca="1">_xlfn.IFNA(_xlfn.COVARIANCE.S(
OFFSET(HOMECELL,MATCH(MAX(INDEX(First_Data_Point,MATCH($A71,DataStreams,0)),INDEX(First_Data_Point,MATCH(AR$6,DataStreams,0)),$B$3),DateRange,0)-1,MATCH($A71,DataStreams,0)-1):OFFSET(HOMECELL,MATCH(MIN(INDEX(Last_Data_Point,MATCH($A71,DataStreams,0)),INDEX(Last_Data_Point,MATCH(AR$6,DataStreams,0)),$B$4),DateRange,0)-1,MATCH($A71,DataStreams,0)-1) -
(INDEX(Returns!$102:$102,MATCH($A71,DataStreams,0))*
OFFSET(HOMECELL,MATCH(MAX(INDEX(First_Data_Point,MATCH($A71,DataStreams,0)),INDEX(First_Data_Point,MATCH(AR$6,DataStreams,0)),$B$3),DateRange,0)-1,MATCH(INDEX(Returns!$100:$100,MATCH($A71,DataStreams,0)),DataStreams,0)-1):OFFSET(HOMECELL,MATCH(MIN(INDEX(Last_Data_Point,MATCH($A71,DataStreams,0)),INDEX(Last_Data_Point,MATCH(AR$6,DataStreams,0)),$B$4),DateRange,0)-1,MATCH(INDEX(Returns!$100:$100,MATCH($A71,DataStreams,0)),DataStreams,0)-1)),
OFFSET(HOMECELL,MATCH(MAX(INDEX(First_Data_Point,MATCH($A71,DataStreams,0)),INDEX(First_Data_Point,MATCH(AR$6,DataStreams,0)),$B$3),DateRange,0)-1,MATCH(AR$6,DataStreams,0)-1):OFFSET(HOMECELL,MATCH(MIN(INDEX(Last_Data_Point,MATCH($A71,DataStreams,0)),INDEX(Last_Data_Point,MATCH(AR$6,DataStreams,0)),$B$4),DateRange,0)-1,MATCH(AR$6,DataStreams,0)-1) -
(INDEX(Returns!$102:$102,MATCH(AR$6,DataStreams,0))*
OFFSET(HOMECELL,MATCH(MAX(INDEX(First_Data_Point,MATCH($A71,DataStreams,0)),INDEX(First_Data_Point,MATCH(AR$6,DataStreams,0)),$B$3),DateRange,0)-1,MATCH(INDEX(Returns!$100:$100,MATCH(AR$6,DataStreams,0)),DataStreams,0)-1):OFFSET(HOMECELL,MATCH(MIN(INDEX(Last_Data_Point,MATCH($A71,DataStreams,0)),INDEX(Last_Data_Point,MATCH(AR$6,DataStreams,0)),$B$4),DateRange,0)-1,MATCH(INDEX(Returns!$100:$100,MATCH(AR$6,DataStreams,0)),DataStreams,0)-1))),"")</f>
        <v/>
      </c>
      <c r="AS71" s="233" t="str" cm="1">
        <f t="array" aca="1" ref="AS71" ca="1">_xlfn.IFNA(_xlfn.COVARIANCE.S(
OFFSET(HOMECELL,MATCH(MAX(INDEX(First_Data_Point,MATCH($A71,DataStreams,0)),INDEX(First_Data_Point,MATCH(AS$6,DataStreams,0)),$B$3),DateRange,0)-1,MATCH($A71,DataStreams,0)-1):OFFSET(HOMECELL,MATCH(MIN(INDEX(Last_Data_Point,MATCH($A71,DataStreams,0)),INDEX(Last_Data_Point,MATCH(AS$6,DataStreams,0)),$B$4),DateRange,0)-1,MATCH($A71,DataStreams,0)-1) -
(INDEX(Returns!$102:$102,MATCH($A71,DataStreams,0))*
OFFSET(HOMECELL,MATCH(MAX(INDEX(First_Data_Point,MATCH($A71,DataStreams,0)),INDEX(First_Data_Point,MATCH(AS$6,DataStreams,0)),$B$3),DateRange,0)-1,MATCH(INDEX(Returns!$100:$100,MATCH($A71,DataStreams,0)),DataStreams,0)-1):OFFSET(HOMECELL,MATCH(MIN(INDEX(Last_Data_Point,MATCH($A71,DataStreams,0)),INDEX(Last_Data_Point,MATCH(AS$6,DataStreams,0)),$B$4),DateRange,0)-1,MATCH(INDEX(Returns!$100:$100,MATCH($A71,DataStreams,0)),DataStreams,0)-1)),
OFFSET(HOMECELL,MATCH(MAX(INDEX(First_Data_Point,MATCH($A71,DataStreams,0)),INDEX(First_Data_Point,MATCH(AS$6,DataStreams,0)),$B$3),DateRange,0)-1,MATCH(AS$6,DataStreams,0)-1):OFFSET(HOMECELL,MATCH(MIN(INDEX(Last_Data_Point,MATCH($A71,DataStreams,0)),INDEX(Last_Data_Point,MATCH(AS$6,DataStreams,0)),$B$4),DateRange,0)-1,MATCH(AS$6,DataStreams,0)-1) -
(INDEX(Returns!$102:$102,MATCH(AS$6,DataStreams,0))*
OFFSET(HOMECELL,MATCH(MAX(INDEX(First_Data_Point,MATCH($A71,DataStreams,0)),INDEX(First_Data_Point,MATCH(AS$6,DataStreams,0)),$B$3),DateRange,0)-1,MATCH(INDEX(Returns!$100:$100,MATCH(AS$6,DataStreams,0)),DataStreams,0)-1):OFFSET(HOMECELL,MATCH(MIN(INDEX(Last_Data_Point,MATCH($A71,DataStreams,0)),INDEX(Last_Data_Point,MATCH(AS$6,DataStreams,0)),$B$4),DateRange,0)-1,MATCH(INDEX(Returns!$100:$100,MATCH(AS$6,DataStreams,0)),DataStreams,0)-1))),"")</f>
        <v/>
      </c>
      <c r="AT71" s="233" t="str" cm="1">
        <f t="array" aca="1" ref="AT71" ca="1">_xlfn.IFNA(_xlfn.COVARIANCE.S(
OFFSET(HOMECELL,MATCH(MAX(INDEX(First_Data_Point,MATCH($A71,DataStreams,0)),INDEX(First_Data_Point,MATCH(AT$6,DataStreams,0)),$B$3),DateRange,0)-1,MATCH($A71,DataStreams,0)-1):OFFSET(HOMECELL,MATCH(MIN(INDEX(Last_Data_Point,MATCH($A71,DataStreams,0)),INDEX(Last_Data_Point,MATCH(AT$6,DataStreams,0)),$B$4),DateRange,0)-1,MATCH($A71,DataStreams,0)-1) -
(INDEX(Returns!$102:$102,MATCH($A71,DataStreams,0))*
OFFSET(HOMECELL,MATCH(MAX(INDEX(First_Data_Point,MATCH($A71,DataStreams,0)),INDEX(First_Data_Point,MATCH(AT$6,DataStreams,0)),$B$3),DateRange,0)-1,MATCH(INDEX(Returns!$100:$100,MATCH($A71,DataStreams,0)),DataStreams,0)-1):OFFSET(HOMECELL,MATCH(MIN(INDEX(Last_Data_Point,MATCH($A71,DataStreams,0)),INDEX(Last_Data_Point,MATCH(AT$6,DataStreams,0)),$B$4),DateRange,0)-1,MATCH(INDEX(Returns!$100:$100,MATCH($A71,DataStreams,0)),DataStreams,0)-1)),
OFFSET(HOMECELL,MATCH(MAX(INDEX(First_Data_Point,MATCH($A71,DataStreams,0)),INDEX(First_Data_Point,MATCH(AT$6,DataStreams,0)),$B$3),DateRange,0)-1,MATCH(AT$6,DataStreams,0)-1):OFFSET(HOMECELL,MATCH(MIN(INDEX(Last_Data_Point,MATCH($A71,DataStreams,0)),INDEX(Last_Data_Point,MATCH(AT$6,DataStreams,0)),$B$4),DateRange,0)-1,MATCH(AT$6,DataStreams,0)-1) -
(INDEX(Returns!$102:$102,MATCH(AT$6,DataStreams,0))*
OFFSET(HOMECELL,MATCH(MAX(INDEX(First_Data_Point,MATCH($A71,DataStreams,0)),INDEX(First_Data_Point,MATCH(AT$6,DataStreams,0)),$B$3),DateRange,0)-1,MATCH(INDEX(Returns!$100:$100,MATCH(AT$6,DataStreams,0)),DataStreams,0)-1):OFFSET(HOMECELL,MATCH(MIN(INDEX(Last_Data_Point,MATCH($A71,DataStreams,0)),INDEX(Last_Data_Point,MATCH(AT$6,DataStreams,0)),$B$4),DateRange,0)-1,MATCH(INDEX(Returns!$100:$100,MATCH(AT$6,DataStreams,0)),DataStreams,0)-1))),"")</f>
        <v/>
      </c>
      <c r="AU71" s="233" t="str" cm="1">
        <f t="array" aca="1" ref="AU71" ca="1">_xlfn.IFNA(_xlfn.COVARIANCE.S(
OFFSET(HOMECELL,MATCH(MAX(INDEX(First_Data_Point,MATCH($A71,DataStreams,0)),INDEX(First_Data_Point,MATCH(AU$6,DataStreams,0)),$B$3),DateRange,0)-1,MATCH($A71,DataStreams,0)-1):OFFSET(HOMECELL,MATCH(MIN(INDEX(Last_Data_Point,MATCH($A71,DataStreams,0)),INDEX(Last_Data_Point,MATCH(AU$6,DataStreams,0)),$B$4),DateRange,0)-1,MATCH($A71,DataStreams,0)-1) -
(INDEX(Returns!$102:$102,MATCH($A71,DataStreams,0))*
OFFSET(HOMECELL,MATCH(MAX(INDEX(First_Data_Point,MATCH($A71,DataStreams,0)),INDEX(First_Data_Point,MATCH(AU$6,DataStreams,0)),$B$3),DateRange,0)-1,MATCH(INDEX(Returns!$100:$100,MATCH($A71,DataStreams,0)),DataStreams,0)-1):OFFSET(HOMECELL,MATCH(MIN(INDEX(Last_Data_Point,MATCH($A71,DataStreams,0)),INDEX(Last_Data_Point,MATCH(AU$6,DataStreams,0)),$B$4),DateRange,0)-1,MATCH(INDEX(Returns!$100:$100,MATCH($A71,DataStreams,0)),DataStreams,0)-1)),
OFFSET(HOMECELL,MATCH(MAX(INDEX(First_Data_Point,MATCH($A71,DataStreams,0)),INDEX(First_Data_Point,MATCH(AU$6,DataStreams,0)),$B$3),DateRange,0)-1,MATCH(AU$6,DataStreams,0)-1):OFFSET(HOMECELL,MATCH(MIN(INDEX(Last_Data_Point,MATCH($A71,DataStreams,0)),INDEX(Last_Data_Point,MATCH(AU$6,DataStreams,0)),$B$4),DateRange,0)-1,MATCH(AU$6,DataStreams,0)-1) -
(INDEX(Returns!$102:$102,MATCH(AU$6,DataStreams,0))*
OFFSET(HOMECELL,MATCH(MAX(INDEX(First_Data_Point,MATCH($A71,DataStreams,0)),INDEX(First_Data_Point,MATCH(AU$6,DataStreams,0)),$B$3),DateRange,0)-1,MATCH(INDEX(Returns!$100:$100,MATCH(AU$6,DataStreams,0)),DataStreams,0)-1):OFFSET(HOMECELL,MATCH(MIN(INDEX(Last_Data_Point,MATCH($A71,DataStreams,0)),INDEX(Last_Data_Point,MATCH(AU$6,DataStreams,0)),$B$4),DateRange,0)-1,MATCH(INDEX(Returns!$100:$100,MATCH(AU$6,DataStreams,0)),DataStreams,0)-1))),"")</f>
        <v/>
      </c>
      <c r="AV71" s="233" t="str" cm="1">
        <f t="array" aca="1" ref="AV71" ca="1">_xlfn.IFNA(_xlfn.COVARIANCE.S(
OFFSET(HOMECELL,MATCH(MAX(INDEX(First_Data_Point,MATCH($A71,DataStreams,0)),INDEX(First_Data_Point,MATCH(AV$6,DataStreams,0)),$B$3),DateRange,0)-1,MATCH($A71,DataStreams,0)-1):OFFSET(HOMECELL,MATCH(MIN(INDEX(Last_Data_Point,MATCH($A71,DataStreams,0)),INDEX(Last_Data_Point,MATCH(AV$6,DataStreams,0)),$B$4),DateRange,0)-1,MATCH($A71,DataStreams,0)-1) -
(INDEX(Returns!$102:$102,MATCH($A71,DataStreams,0))*
OFFSET(HOMECELL,MATCH(MAX(INDEX(First_Data_Point,MATCH($A71,DataStreams,0)),INDEX(First_Data_Point,MATCH(AV$6,DataStreams,0)),$B$3),DateRange,0)-1,MATCH(INDEX(Returns!$100:$100,MATCH($A71,DataStreams,0)),DataStreams,0)-1):OFFSET(HOMECELL,MATCH(MIN(INDEX(Last_Data_Point,MATCH($A71,DataStreams,0)),INDEX(Last_Data_Point,MATCH(AV$6,DataStreams,0)),$B$4),DateRange,0)-1,MATCH(INDEX(Returns!$100:$100,MATCH($A71,DataStreams,0)),DataStreams,0)-1)),
OFFSET(HOMECELL,MATCH(MAX(INDEX(First_Data_Point,MATCH($A71,DataStreams,0)),INDEX(First_Data_Point,MATCH(AV$6,DataStreams,0)),$B$3),DateRange,0)-1,MATCH(AV$6,DataStreams,0)-1):OFFSET(HOMECELL,MATCH(MIN(INDEX(Last_Data_Point,MATCH($A71,DataStreams,0)),INDEX(Last_Data_Point,MATCH(AV$6,DataStreams,0)),$B$4),DateRange,0)-1,MATCH(AV$6,DataStreams,0)-1) -
(INDEX(Returns!$102:$102,MATCH(AV$6,DataStreams,0))*
OFFSET(HOMECELL,MATCH(MAX(INDEX(First_Data_Point,MATCH($A71,DataStreams,0)),INDEX(First_Data_Point,MATCH(AV$6,DataStreams,0)),$B$3),DateRange,0)-1,MATCH(INDEX(Returns!$100:$100,MATCH(AV$6,DataStreams,0)),DataStreams,0)-1):OFFSET(HOMECELL,MATCH(MIN(INDEX(Last_Data_Point,MATCH($A71,DataStreams,0)),INDEX(Last_Data_Point,MATCH(AV$6,DataStreams,0)),$B$4),DateRange,0)-1,MATCH(INDEX(Returns!$100:$100,MATCH(AV$6,DataStreams,0)),DataStreams,0)-1))),"")</f>
        <v/>
      </c>
      <c r="AW71" s="233" t="str" cm="1">
        <f t="array" aca="1" ref="AW71" ca="1">_xlfn.IFNA(_xlfn.COVARIANCE.S(
OFFSET(HOMECELL,MATCH(MAX(INDEX(First_Data_Point,MATCH($A71,DataStreams,0)),INDEX(First_Data_Point,MATCH(AW$6,DataStreams,0)),$B$3),DateRange,0)-1,MATCH($A71,DataStreams,0)-1):OFFSET(HOMECELL,MATCH(MIN(INDEX(Last_Data_Point,MATCH($A71,DataStreams,0)),INDEX(Last_Data_Point,MATCH(AW$6,DataStreams,0)),$B$4),DateRange,0)-1,MATCH($A71,DataStreams,0)-1) -
(INDEX(Returns!$102:$102,MATCH($A71,DataStreams,0))*
OFFSET(HOMECELL,MATCH(MAX(INDEX(First_Data_Point,MATCH($A71,DataStreams,0)),INDEX(First_Data_Point,MATCH(AW$6,DataStreams,0)),$B$3),DateRange,0)-1,MATCH(INDEX(Returns!$100:$100,MATCH($A71,DataStreams,0)),DataStreams,0)-1):OFFSET(HOMECELL,MATCH(MIN(INDEX(Last_Data_Point,MATCH($A71,DataStreams,0)),INDEX(Last_Data_Point,MATCH(AW$6,DataStreams,0)),$B$4),DateRange,0)-1,MATCH(INDEX(Returns!$100:$100,MATCH($A71,DataStreams,0)),DataStreams,0)-1)),
OFFSET(HOMECELL,MATCH(MAX(INDEX(First_Data_Point,MATCH($A71,DataStreams,0)),INDEX(First_Data_Point,MATCH(AW$6,DataStreams,0)),$B$3),DateRange,0)-1,MATCH(AW$6,DataStreams,0)-1):OFFSET(HOMECELL,MATCH(MIN(INDEX(Last_Data_Point,MATCH($A71,DataStreams,0)),INDEX(Last_Data_Point,MATCH(AW$6,DataStreams,0)),$B$4),DateRange,0)-1,MATCH(AW$6,DataStreams,0)-1) -
(INDEX(Returns!$102:$102,MATCH(AW$6,DataStreams,0))*
OFFSET(HOMECELL,MATCH(MAX(INDEX(First_Data_Point,MATCH($A71,DataStreams,0)),INDEX(First_Data_Point,MATCH(AW$6,DataStreams,0)),$B$3),DateRange,0)-1,MATCH(INDEX(Returns!$100:$100,MATCH(AW$6,DataStreams,0)),DataStreams,0)-1):OFFSET(HOMECELL,MATCH(MIN(INDEX(Last_Data_Point,MATCH($A71,DataStreams,0)),INDEX(Last_Data_Point,MATCH(AW$6,DataStreams,0)),$B$4),DateRange,0)-1,MATCH(INDEX(Returns!$100:$100,MATCH(AW$6,DataStreams,0)),DataStreams,0)-1))),"")</f>
        <v/>
      </c>
      <c r="AX71" s="233" t="str" cm="1">
        <f t="array" aca="1" ref="AX71" ca="1">_xlfn.IFNA(_xlfn.COVARIANCE.S(
OFFSET(HOMECELL,MATCH(MAX(INDEX(First_Data_Point,MATCH($A71,DataStreams,0)),INDEX(First_Data_Point,MATCH(AX$6,DataStreams,0)),$B$3),DateRange,0)-1,MATCH($A71,DataStreams,0)-1):OFFSET(HOMECELL,MATCH(MIN(INDEX(Last_Data_Point,MATCH($A71,DataStreams,0)),INDEX(Last_Data_Point,MATCH(AX$6,DataStreams,0)),$B$4),DateRange,0)-1,MATCH($A71,DataStreams,0)-1) -
(INDEX(Returns!$102:$102,MATCH($A71,DataStreams,0))*
OFFSET(HOMECELL,MATCH(MAX(INDEX(First_Data_Point,MATCH($A71,DataStreams,0)),INDEX(First_Data_Point,MATCH(AX$6,DataStreams,0)),$B$3),DateRange,0)-1,MATCH(INDEX(Returns!$100:$100,MATCH($A71,DataStreams,0)),DataStreams,0)-1):OFFSET(HOMECELL,MATCH(MIN(INDEX(Last_Data_Point,MATCH($A71,DataStreams,0)),INDEX(Last_Data_Point,MATCH(AX$6,DataStreams,0)),$B$4),DateRange,0)-1,MATCH(INDEX(Returns!$100:$100,MATCH($A71,DataStreams,0)),DataStreams,0)-1)),
OFFSET(HOMECELL,MATCH(MAX(INDEX(First_Data_Point,MATCH($A71,DataStreams,0)),INDEX(First_Data_Point,MATCH(AX$6,DataStreams,0)),$B$3),DateRange,0)-1,MATCH(AX$6,DataStreams,0)-1):OFFSET(HOMECELL,MATCH(MIN(INDEX(Last_Data_Point,MATCH($A71,DataStreams,0)),INDEX(Last_Data_Point,MATCH(AX$6,DataStreams,0)),$B$4),DateRange,0)-1,MATCH(AX$6,DataStreams,0)-1) -
(INDEX(Returns!$102:$102,MATCH(AX$6,DataStreams,0))*
OFFSET(HOMECELL,MATCH(MAX(INDEX(First_Data_Point,MATCH($A71,DataStreams,0)),INDEX(First_Data_Point,MATCH(AX$6,DataStreams,0)),$B$3),DateRange,0)-1,MATCH(INDEX(Returns!$100:$100,MATCH(AX$6,DataStreams,0)),DataStreams,0)-1):OFFSET(HOMECELL,MATCH(MIN(INDEX(Last_Data_Point,MATCH($A71,DataStreams,0)),INDEX(Last_Data_Point,MATCH(AX$6,DataStreams,0)),$B$4),DateRange,0)-1,MATCH(INDEX(Returns!$100:$100,MATCH(AX$6,DataStreams,0)),DataStreams,0)-1))),"")</f>
        <v/>
      </c>
      <c r="AY71" s="233" t="str" cm="1">
        <f t="array" aca="1" ref="AY71" ca="1">_xlfn.IFNA(_xlfn.COVARIANCE.S(
OFFSET(HOMECELL,MATCH(MAX(INDEX(First_Data_Point,MATCH($A71,DataStreams,0)),INDEX(First_Data_Point,MATCH(AY$6,DataStreams,0)),$B$3),DateRange,0)-1,MATCH($A71,DataStreams,0)-1):OFFSET(HOMECELL,MATCH(MIN(INDEX(Last_Data_Point,MATCH($A71,DataStreams,0)),INDEX(Last_Data_Point,MATCH(AY$6,DataStreams,0)),$B$4),DateRange,0)-1,MATCH($A71,DataStreams,0)-1) -
(INDEX(Returns!$102:$102,MATCH($A71,DataStreams,0))*
OFFSET(HOMECELL,MATCH(MAX(INDEX(First_Data_Point,MATCH($A71,DataStreams,0)),INDEX(First_Data_Point,MATCH(AY$6,DataStreams,0)),$B$3),DateRange,0)-1,MATCH(INDEX(Returns!$100:$100,MATCH($A71,DataStreams,0)),DataStreams,0)-1):OFFSET(HOMECELL,MATCH(MIN(INDEX(Last_Data_Point,MATCH($A71,DataStreams,0)),INDEX(Last_Data_Point,MATCH(AY$6,DataStreams,0)),$B$4),DateRange,0)-1,MATCH(INDEX(Returns!$100:$100,MATCH($A71,DataStreams,0)),DataStreams,0)-1)),
OFFSET(HOMECELL,MATCH(MAX(INDEX(First_Data_Point,MATCH($A71,DataStreams,0)),INDEX(First_Data_Point,MATCH(AY$6,DataStreams,0)),$B$3),DateRange,0)-1,MATCH(AY$6,DataStreams,0)-1):OFFSET(HOMECELL,MATCH(MIN(INDEX(Last_Data_Point,MATCH($A71,DataStreams,0)),INDEX(Last_Data_Point,MATCH(AY$6,DataStreams,0)),$B$4),DateRange,0)-1,MATCH(AY$6,DataStreams,0)-1) -
(INDEX(Returns!$102:$102,MATCH(AY$6,DataStreams,0))*
OFFSET(HOMECELL,MATCH(MAX(INDEX(First_Data_Point,MATCH($A71,DataStreams,0)),INDEX(First_Data_Point,MATCH(AY$6,DataStreams,0)),$B$3),DateRange,0)-1,MATCH(INDEX(Returns!$100:$100,MATCH(AY$6,DataStreams,0)),DataStreams,0)-1):OFFSET(HOMECELL,MATCH(MIN(INDEX(Last_Data_Point,MATCH($A71,DataStreams,0)),INDEX(Last_Data_Point,MATCH(AY$6,DataStreams,0)),$B$4),DateRange,0)-1,MATCH(INDEX(Returns!$100:$100,MATCH(AY$6,DataStreams,0)),DataStreams,0)-1))),"")</f>
        <v/>
      </c>
      <c r="AZ71" s="233" t="str" cm="1">
        <f t="array" aca="1" ref="AZ71" ca="1">_xlfn.IFNA(_xlfn.COVARIANCE.S(
OFFSET(HOMECELL,MATCH(MAX(INDEX(First_Data_Point,MATCH($A71,DataStreams,0)),INDEX(First_Data_Point,MATCH(AZ$6,DataStreams,0)),$B$3),DateRange,0)-1,MATCH($A71,DataStreams,0)-1):OFFSET(HOMECELL,MATCH(MIN(INDEX(Last_Data_Point,MATCH($A71,DataStreams,0)),INDEX(Last_Data_Point,MATCH(AZ$6,DataStreams,0)),$B$4),DateRange,0)-1,MATCH($A71,DataStreams,0)-1) -
(INDEX(Returns!$102:$102,MATCH($A71,DataStreams,0))*
OFFSET(HOMECELL,MATCH(MAX(INDEX(First_Data_Point,MATCH($A71,DataStreams,0)),INDEX(First_Data_Point,MATCH(AZ$6,DataStreams,0)),$B$3),DateRange,0)-1,MATCH(INDEX(Returns!$100:$100,MATCH($A71,DataStreams,0)),DataStreams,0)-1):OFFSET(HOMECELL,MATCH(MIN(INDEX(Last_Data_Point,MATCH($A71,DataStreams,0)),INDEX(Last_Data_Point,MATCH(AZ$6,DataStreams,0)),$B$4),DateRange,0)-1,MATCH(INDEX(Returns!$100:$100,MATCH($A71,DataStreams,0)),DataStreams,0)-1)),
OFFSET(HOMECELL,MATCH(MAX(INDEX(First_Data_Point,MATCH($A71,DataStreams,0)),INDEX(First_Data_Point,MATCH(AZ$6,DataStreams,0)),$B$3),DateRange,0)-1,MATCH(AZ$6,DataStreams,0)-1):OFFSET(HOMECELL,MATCH(MIN(INDEX(Last_Data_Point,MATCH($A71,DataStreams,0)),INDEX(Last_Data_Point,MATCH(AZ$6,DataStreams,0)),$B$4),DateRange,0)-1,MATCH(AZ$6,DataStreams,0)-1) -
(INDEX(Returns!$102:$102,MATCH(AZ$6,DataStreams,0))*
OFFSET(HOMECELL,MATCH(MAX(INDEX(First_Data_Point,MATCH($A71,DataStreams,0)),INDEX(First_Data_Point,MATCH(AZ$6,DataStreams,0)),$B$3),DateRange,0)-1,MATCH(INDEX(Returns!$100:$100,MATCH(AZ$6,DataStreams,0)),DataStreams,0)-1):OFFSET(HOMECELL,MATCH(MIN(INDEX(Last_Data_Point,MATCH($A71,DataStreams,0)),INDEX(Last_Data_Point,MATCH(AZ$6,DataStreams,0)),$B$4),DateRange,0)-1,MATCH(INDEX(Returns!$100:$100,MATCH(AZ$6,DataStreams,0)),DataStreams,0)-1))),"")</f>
        <v/>
      </c>
      <c r="BA71" s="233" t="str" cm="1">
        <f t="array" aca="1" ref="BA71" ca="1">_xlfn.IFNA(_xlfn.COVARIANCE.S(
OFFSET(HOMECELL,MATCH(MAX(INDEX(First_Data_Point,MATCH($A71,DataStreams,0)),INDEX(First_Data_Point,MATCH(BA$6,DataStreams,0)),$B$3),DateRange,0)-1,MATCH($A71,DataStreams,0)-1):OFFSET(HOMECELL,MATCH(MIN(INDEX(Last_Data_Point,MATCH($A71,DataStreams,0)),INDEX(Last_Data_Point,MATCH(BA$6,DataStreams,0)),$B$4),DateRange,0)-1,MATCH($A71,DataStreams,0)-1) -
(INDEX(Returns!$102:$102,MATCH($A71,DataStreams,0))*
OFFSET(HOMECELL,MATCH(MAX(INDEX(First_Data_Point,MATCH($A71,DataStreams,0)),INDEX(First_Data_Point,MATCH(BA$6,DataStreams,0)),$B$3),DateRange,0)-1,MATCH(INDEX(Returns!$100:$100,MATCH($A71,DataStreams,0)),DataStreams,0)-1):OFFSET(HOMECELL,MATCH(MIN(INDEX(Last_Data_Point,MATCH($A71,DataStreams,0)),INDEX(Last_Data_Point,MATCH(BA$6,DataStreams,0)),$B$4),DateRange,0)-1,MATCH(INDEX(Returns!$100:$100,MATCH($A71,DataStreams,0)),DataStreams,0)-1)),
OFFSET(HOMECELL,MATCH(MAX(INDEX(First_Data_Point,MATCH($A71,DataStreams,0)),INDEX(First_Data_Point,MATCH(BA$6,DataStreams,0)),$B$3),DateRange,0)-1,MATCH(BA$6,DataStreams,0)-1):OFFSET(HOMECELL,MATCH(MIN(INDEX(Last_Data_Point,MATCH($A71,DataStreams,0)),INDEX(Last_Data_Point,MATCH(BA$6,DataStreams,0)),$B$4),DateRange,0)-1,MATCH(BA$6,DataStreams,0)-1) -
(INDEX(Returns!$102:$102,MATCH(BA$6,DataStreams,0))*
OFFSET(HOMECELL,MATCH(MAX(INDEX(First_Data_Point,MATCH($A71,DataStreams,0)),INDEX(First_Data_Point,MATCH(BA$6,DataStreams,0)),$B$3),DateRange,0)-1,MATCH(INDEX(Returns!$100:$100,MATCH(BA$6,DataStreams,0)),DataStreams,0)-1):OFFSET(HOMECELL,MATCH(MIN(INDEX(Last_Data_Point,MATCH($A71,DataStreams,0)),INDEX(Last_Data_Point,MATCH(BA$6,DataStreams,0)),$B$4),DateRange,0)-1,MATCH(INDEX(Returns!$100:$100,MATCH(BA$6,DataStreams,0)),DataStreams,0)-1))),"")</f>
        <v/>
      </c>
      <c r="BB71" s="233" t="str" cm="1">
        <f t="array" aca="1" ref="BB71" ca="1">_xlfn.IFNA(_xlfn.COVARIANCE.S(
OFFSET(HOMECELL,MATCH(MAX(INDEX(First_Data_Point,MATCH($A71,DataStreams,0)),INDEX(First_Data_Point,MATCH(BB$6,DataStreams,0)),$B$3),DateRange,0)-1,MATCH($A71,DataStreams,0)-1):OFFSET(HOMECELL,MATCH(MIN(INDEX(Last_Data_Point,MATCH($A71,DataStreams,0)),INDEX(Last_Data_Point,MATCH(BB$6,DataStreams,0)),$B$4),DateRange,0)-1,MATCH($A71,DataStreams,0)-1) -
(INDEX(Returns!$102:$102,MATCH($A71,DataStreams,0))*
OFFSET(HOMECELL,MATCH(MAX(INDEX(First_Data_Point,MATCH($A71,DataStreams,0)),INDEX(First_Data_Point,MATCH(BB$6,DataStreams,0)),$B$3),DateRange,0)-1,MATCH(INDEX(Returns!$100:$100,MATCH($A71,DataStreams,0)),DataStreams,0)-1):OFFSET(HOMECELL,MATCH(MIN(INDEX(Last_Data_Point,MATCH($A71,DataStreams,0)),INDEX(Last_Data_Point,MATCH(BB$6,DataStreams,0)),$B$4),DateRange,0)-1,MATCH(INDEX(Returns!$100:$100,MATCH($A71,DataStreams,0)),DataStreams,0)-1)),
OFFSET(HOMECELL,MATCH(MAX(INDEX(First_Data_Point,MATCH($A71,DataStreams,0)),INDEX(First_Data_Point,MATCH(BB$6,DataStreams,0)),$B$3),DateRange,0)-1,MATCH(BB$6,DataStreams,0)-1):OFFSET(HOMECELL,MATCH(MIN(INDEX(Last_Data_Point,MATCH($A71,DataStreams,0)),INDEX(Last_Data_Point,MATCH(BB$6,DataStreams,0)),$B$4),DateRange,0)-1,MATCH(BB$6,DataStreams,0)-1) -
(INDEX(Returns!$102:$102,MATCH(BB$6,DataStreams,0))*
OFFSET(HOMECELL,MATCH(MAX(INDEX(First_Data_Point,MATCH($A71,DataStreams,0)),INDEX(First_Data_Point,MATCH(BB$6,DataStreams,0)),$B$3),DateRange,0)-1,MATCH(INDEX(Returns!$100:$100,MATCH(BB$6,DataStreams,0)),DataStreams,0)-1):OFFSET(HOMECELL,MATCH(MIN(INDEX(Last_Data_Point,MATCH($A71,DataStreams,0)),INDEX(Last_Data_Point,MATCH(BB$6,DataStreams,0)),$B$4),DateRange,0)-1,MATCH(INDEX(Returns!$100:$100,MATCH(BB$6,DataStreams,0)),DataStreams,0)-1))),"")</f>
        <v/>
      </c>
      <c r="BC71" s="236"/>
    </row>
    <row r="72" spans="1:55">
      <c r="A72" s="239" t="str">
        <f ca="1"/>
        <v>VDC</v>
      </c>
      <c r="B72" s="233" cm="1">
        <f t="array" aca="1" ref="B72" ca="1">_xlfn.IFNA(_xlfn.COVARIANCE.S(
OFFSET(HOMECELL,MATCH(MAX(INDEX(First_Data_Point,MATCH($A72,DataStreams,0)),INDEX(First_Data_Point,MATCH(B$6,DataStreams,0)),$B$3),DateRange,0)-1,MATCH($A72,DataStreams,0)-1):OFFSET(HOMECELL,MATCH(MIN(INDEX(Last_Data_Point,MATCH($A72,DataStreams,0)),INDEX(Last_Data_Point,MATCH(B$6,DataStreams,0)),$B$4),DateRange,0)-1,MATCH($A72,DataStreams,0)-1) -
(INDEX(Returns!$102:$102,MATCH($A72,DataStreams,0))*
OFFSET(HOMECELL,MATCH(MAX(INDEX(First_Data_Point,MATCH($A72,DataStreams,0)),INDEX(First_Data_Point,MATCH(B$6,DataStreams,0)),$B$3),DateRange,0)-1,MATCH(INDEX(Returns!$100:$100,MATCH($A72,DataStreams,0)),DataStreams,0)-1):OFFSET(HOMECELL,MATCH(MIN(INDEX(Last_Data_Point,MATCH($A72,DataStreams,0)),INDEX(Last_Data_Point,MATCH(B$6,DataStreams,0)),$B$4),DateRange,0)-1,MATCH(INDEX(Returns!$100:$100,MATCH($A72,DataStreams,0)),DataStreams,0)-1)),
OFFSET(HOMECELL,MATCH(MAX(INDEX(First_Data_Point,MATCH($A72,DataStreams,0)),INDEX(First_Data_Point,MATCH(B$6,DataStreams,0)),$B$3),DateRange,0)-1,MATCH(B$6,DataStreams,0)-1):OFFSET(HOMECELL,MATCH(MIN(INDEX(Last_Data_Point,MATCH($A72,DataStreams,0)),INDEX(Last_Data_Point,MATCH(B$6,DataStreams,0)),$B$4),DateRange,0)-1,MATCH(B$6,DataStreams,0)-1) -
(INDEX(Returns!$102:$102,MATCH(B$6,DataStreams,0))*
OFFSET(HOMECELL,MATCH(MAX(INDEX(First_Data_Point,MATCH($A72,DataStreams,0)),INDEX(First_Data_Point,MATCH(B$6,DataStreams,0)),$B$3),DateRange,0)-1,MATCH(INDEX(Returns!$100:$100,MATCH(B$6,DataStreams,0)),DataStreams,0)-1):OFFSET(HOMECELL,MATCH(MIN(INDEX(Last_Data_Point,MATCH($A72,DataStreams,0)),INDEX(Last_Data_Point,MATCH(B$6,DataStreams,0)),$B$4),DateRange,0)-1,MATCH(INDEX(Returns!$100:$100,MATCH(B$6,DataStreams,0)),DataStreams,0)-1))),"")</f>
        <v>-1.0310103174387522E-5</v>
      </c>
      <c r="C72" s="233" cm="1">
        <f t="array" aca="1" ref="C72" ca="1">_xlfn.IFNA(_xlfn.COVARIANCE.S(
OFFSET(HOMECELL,MATCH(MAX(INDEX(First_Data_Point,MATCH($A72,DataStreams,0)),INDEX(First_Data_Point,MATCH(C$6,DataStreams,0)),$B$3),DateRange,0)-1,MATCH($A72,DataStreams,0)-1):OFFSET(HOMECELL,MATCH(MIN(INDEX(Last_Data_Point,MATCH($A72,DataStreams,0)),INDEX(Last_Data_Point,MATCH(C$6,DataStreams,0)),$B$4),DateRange,0)-1,MATCH($A72,DataStreams,0)-1) -
(INDEX(Returns!$102:$102,MATCH($A72,DataStreams,0))*
OFFSET(HOMECELL,MATCH(MAX(INDEX(First_Data_Point,MATCH($A72,DataStreams,0)),INDEX(First_Data_Point,MATCH(C$6,DataStreams,0)),$B$3),DateRange,0)-1,MATCH(INDEX(Returns!$100:$100,MATCH($A72,DataStreams,0)),DataStreams,0)-1):OFFSET(HOMECELL,MATCH(MIN(INDEX(Last_Data_Point,MATCH($A72,DataStreams,0)),INDEX(Last_Data_Point,MATCH(C$6,DataStreams,0)),$B$4),DateRange,0)-1,MATCH(INDEX(Returns!$100:$100,MATCH($A72,DataStreams,0)),DataStreams,0)-1)),
OFFSET(HOMECELL,MATCH(MAX(INDEX(First_Data_Point,MATCH($A72,DataStreams,0)),INDEX(First_Data_Point,MATCH(C$6,DataStreams,0)),$B$3),DateRange,0)-1,MATCH(C$6,DataStreams,0)-1):OFFSET(HOMECELL,MATCH(MIN(INDEX(Last_Data_Point,MATCH($A72,DataStreams,0)),INDEX(Last_Data_Point,MATCH(C$6,DataStreams,0)),$B$4),DateRange,0)-1,MATCH(C$6,DataStreams,0)-1) -
(INDEX(Returns!$102:$102,MATCH(C$6,DataStreams,0))*
OFFSET(HOMECELL,MATCH(MAX(INDEX(First_Data_Point,MATCH($A72,DataStreams,0)),INDEX(First_Data_Point,MATCH(C$6,DataStreams,0)),$B$3),DateRange,0)-1,MATCH(INDEX(Returns!$100:$100,MATCH(C$6,DataStreams,0)),DataStreams,0)-1):OFFSET(HOMECELL,MATCH(MIN(INDEX(Last_Data_Point,MATCH($A72,DataStreams,0)),INDEX(Last_Data_Point,MATCH(C$6,DataStreams,0)),$B$4),DateRange,0)-1,MATCH(INDEX(Returns!$100:$100,MATCH(C$6,DataStreams,0)),DataStreams,0)-1))),"")</f>
        <v>2.4944338178654546E-6</v>
      </c>
      <c r="D72" s="233" cm="1">
        <f t="array" aca="1" ref="D72" ca="1">_xlfn.IFNA(_xlfn.COVARIANCE.S(
OFFSET(HOMECELL,MATCH(MAX(INDEX(First_Data_Point,MATCH($A72,DataStreams,0)),INDEX(First_Data_Point,MATCH(D$6,DataStreams,0)),$B$3),DateRange,0)-1,MATCH($A72,DataStreams,0)-1):OFFSET(HOMECELL,MATCH(MIN(INDEX(Last_Data_Point,MATCH($A72,DataStreams,0)),INDEX(Last_Data_Point,MATCH(D$6,DataStreams,0)),$B$4),DateRange,0)-1,MATCH($A72,DataStreams,0)-1) -
(INDEX(Returns!$102:$102,MATCH($A72,DataStreams,0))*
OFFSET(HOMECELL,MATCH(MAX(INDEX(First_Data_Point,MATCH($A72,DataStreams,0)),INDEX(First_Data_Point,MATCH(D$6,DataStreams,0)),$B$3),DateRange,0)-1,MATCH(INDEX(Returns!$100:$100,MATCH($A72,DataStreams,0)),DataStreams,0)-1):OFFSET(HOMECELL,MATCH(MIN(INDEX(Last_Data_Point,MATCH($A72,DataStreams,0)),INDEX(Last_Data_Point,MATCH(D$6,DataStreams,0)),$B$4),DateRange,0)-1,MATCH(INDEX(Returns!$100:$100,MATCH($A72,DataStreams,0)),DataStreams,0)-1)),
OFFSET(HOMECELL,MATCH(MAX(INDEX(First_Data_Point,MATCH($A72,DataStreams,0)),INDEX(First_Data_Point,MATCH(D$6,DataStreams,0)),$B$3),DateRange,0)-1,MATCH(D$6,DataStreams,0)-1):OFFSET(HOMECELL,MATCH(MIN(INDEX(Last_Data_Point,MATCH($A72,DataStreams,0)),INDEX(Last_Data_Point,MATCH(D$6,DataStreams,0)),$B$4),DateRange,0)-1,MATCH(D$6,DataStreams,0)-1) -
(INDEX(Returns!$102:$102,MATCH(D$6,DataStreams,0))*
OFFSET(HOMECELL,MATCH(MAX(INDEX(First_Data_Point,MATCH($A72,DataStreams,0)),INDEX(First_Data_Point,MATCH(D$6,DataStreams,0)),$B$3),DateRange,0)-1,MATCH(INDEX(Returns!$100:$100,MATCH(D$6,DataStreams,0)),DataStreams,0)-1):OFFSET(HOMECELL,MATCH(MIN(INDEX(Last_Data_Point,MATCH($A72,DataStreams,0)),INDEX(Last_Data_Point,MATCH(D$6,DataStreams,0)),$B$4),DateRange,0)-1,MATCH(INDEX(Returns!$100:$100,MATCH(D$6,DataStreams,0)),DataStreams,0)-1))),"")</f>
        <v>3.2213052720963278E-4</v>
      </c>
      <c r="E72" s="233" cm="1">
        <f t="array" aca="1" ref="E72" ca="1">_xlfn.IFNA(_xlfn.COVARIANCE.S(
OFFSET(HOMECELL,MATCH(MAX(INDEX(First_Data_Point,MATCH($A72,DataStreams,0)),INDEX(First_Data_Point,MATCH(E$6,DataStreams,0)),$B$3),DateRange,0)-1,MATCH($A72,DataStreams,0)-1):OFFSET(HOMECELL,MATCH(MIN(INDEX(Last_Data_Point,MATCH($A72,DataStreams,0)),INDEX(Last_Data_Point,MATCH(E$6,DataStreams,0)),$B$4),DateRange,0)-1,MATCH($A72,DataStreams,0)-1) -
(INDEX(Returns!$102:$102,MATCH($A72,DataStreams,0))*
OFFSET(HOMECELL,MATCH(MAX(INDEX(First_Data_Point,MATCH($A72,DataStreams,0)),INDEX(First_Data_Point,MATCH(E$6,DataStreams,0)),$B$3),DateRange,0)-1,MATCH(INDEX(Returns!$100:$100,MATCH($A72,DataStreams,0)),DataStreams,0)-1):OFFSET(HOMECELL,MATCH(MIN(INDEX(Last_Data_Point,MATCH($A72,DataStreams,0)),INDEX(Last_Data_Point,MATCH(E$6,DataStreams,0)),$B$4),DateRange,0)-1,MATCH(INDEX(Returns!$100:$100,MATCH($A72,DataStreams,0)),DataStreams,0)-1)),
OFFSET(HOMECELL,MATCH(MAX(INDEX(First_Data_Point,MATCH($A72,DataStreams,0)),INDEX(First_Data_Point,MATCH(E$6,DataStreams,0)),$B$3),DateRange,0)-1,MATCH(E$6,DataStreams,0)-1):OFFSET(HOMECELL,MATCH(MIN(INDEX(Last_Data_Point,MATCH($A72,DataStreams,0)),INDEX(Last_Data_Point,MATCH(E$6,DataStreams,0)),$B$4),DateRange,0)-1,MATCH(E$6,DataStreams,0)-1) -
(INDEX(Returns!$102:$102,MATCH(E$6,DataStreams,0))*
OFFSET(HOMECELL,MATCH(MAX(INDEX(First_Data_Point,MATCH($A72,DataStreams,0)),INDEX(First_Data_Point,MATCH(E$6,DataStreams,0)),$B$3),DateRange,0)-1,MATCH(INDEX(Returns!$100:$100,MATCH(E$6,DataStreams,0)),DataStreams,0)-1):OFFSET(HOMECELL,MATCH(MIN(INDEX(Last_Data_Point,MATCH($A72,DataStreams,0)),INDEX(Last_Data_Point,MATCH(E$6,DataStreams,0)),$B$4),DateRange,0)-1,MATCH(INDEX(Returns!$100:$100,MATCH(E$6,DataStreams,0)),DataStreams,0)-1))),"")</f>
        <v>2.6577467935756671E-5</v>
      </c>
      <c r="F72" s="233" cm="1">
        <f t="array" aca="1" ref="F72" ca="1">_xlfn.IFNA(_xlfn.COVARIANCE.S(
OFFSET(HOMECELL,MATCH(MAX(INDEX(First_Data_Point,MATCH($A72,DataStreams,0)),INDEX(First_Data_Point,MATCH(F$6,DataStreams,0)),$B$3),DateRange,0)-1,MATCH($A72,DataStreams,0)-1):OFFSET(HOMECELL,MATCH(MIN(INDEX(Last_Data_Point,MATCH($A72,DataStreams,0)),INDEX(Last_Data_Point,MATCH(F$6,DataStreams,0)),$B$4),DateRange,0)-1,MATCH($A72,DataStreams,0)-1) -
(INDEX(Returns!$102:$102,MATCH($A72,DataStreams,0))*
OFFSET(HOMECELL,MATCH(MAX(INDEX(First_Data_Point,MATCH($A72,DataStreams,0)),INDEX(First_Data_Point,MATCH(F$6,DataStreams,0)),$B$3),DateRange,0)-1,MATCH(INDEX(Returns!$100:$100,MATCH($A72,DataStreams,0)),DataStreams,0)-1):OFFSET(HOMECELL,MATCH(MIN(INDEX(Last_Data_Point,MATCH($A72,DataStreams,0)),INDEX(Last_Data_Point,MATCH(F$6,DataStreams,0)),$B$4),DateRange,0)-1,MATCH(INDEX(Returns!$100:$100,MATCH($A72,DataStreams,0)),DataStreams,0)-1)),
OFFSET(HOMECELL,MATCH(MAX(INDEX(First_Data_Point,MATCH($A72,DataStreams,0)),INDEX(First_Data_Point,MATCH(F$6,DataStreams,0)),$B$3),DateRange,0)-1,MATCH(F$6,DataStreams,0)-1):OFFSET(HOMECELL,MATCH(MIN(INDEX(Last_Data_Point,MATCH($A72,DataStreams,0)),INDEX(Last_Data_Point,MATCH(F$6,DataStreams,0)),$B$4),DateRange,0)-1,MATCH(F$6,DataStreams,0)-1) -
(INDEX(Returns!$102:$102,MATCH(F$6,DataStreams,0))*
OFFSET(HOMECELL,MATCH(MAX(INDEX(First_Data_Point,MATCH($A72,DataStreams,0)),INDEX(First_Data_Point,MATCH(F$6,DataStreams,0)),$B$3),DateRange,0)-1,MATCH(INDEX(Returns!$100:$100,MATCH(F$6,DataStreams,0)),DataStreams,0)-1):OFFSET(HOMECELL,MATCH(MIN(INDEX(Last_Data_Point,MATCH($A72,DataStreams,0)),INDEX(Last_Data_Point,MATCH(F$6,DataStreams,0)),$B$4),DateRange,0)-1,MATCH(INDEX(Returns!$100:$100,MATCH(F$6,DataStreams,0)),DataStreams,0)-1))),"")</f>
        <v>1.9494094719744637E-4</v>
      </c>
      <c r="G72" s="233" cm="1">
        <f t="array" aca="1" ref="G72" ca="1">_xlfn.IFNA(_xlfn.COVARIANCE.S(
OFFSET(HOMECELL,MATCH(MAX(INDEX(First_Data_Point,MATCH($A72,DataStreams,0)),INDEX(First_Data_Point,MATCH(G$6,DataStreams,0)),$B$3),DateRange,0)-1,MATCH($A72,DataStreams,0)-1):OFFSET(HOMECELL,MATCH(MIN(INDEX(Last_Data_Point,MATCH($A72,DataStreams,0)),INDEX(Last_Data_Point,MATCH(G$6,DataStreams,0)),$B$4),DateRange,0)-1,MATCH($A72,DataStreams,0)-1) -
(INDEX(Returns!$102:$102,MATCH($A72,DataStreams,0))*
OFFSET(HOMECELL,MATCH(MAX(INDEX(First_Data_Point,MATCH($A72,DataStreams,0)),INDEX(First_Data_Point,MATCH(G$6,DataStreams,0)),$B$3),DateRange,0)-1,MATCH(INDEX(Returns!$100:$100,MATCH($A72,DataStreams,0)),DataStreams,0)-1):OFFSET(HOMECELL,MATCH(MIN(INDEX(Last_Data_Point,MATCH($A72,DataStreams,0)),INDEX(Last_Data_Point,MATCH(G$6,DataStreams,0)),$B$4),DateRange,0)-1,MATCH(INDEX(Returns!$100:$100,MATCH($A72,DataStreams,0)),DataStreams,0)-1)),
OFFSET(HOMECELL,MATCH(MAX(INDEX(First_Data_Point,MATCH($A72,DataStreams,0)),INDEX(First_Data_Point,MATCH(G$6,DataStreams,0)),$B$3),DateRange,0)-1,MATCH(G$6,DataStreams,0)-1):OFFSET(HOMECELL,MATCH(MIN(INDEX(Last_Data_Point,MATCH($A72,DataStreams,0)),INDEX(Last_Data_Point,MATCH(G$6,DataStreams,0)),$B$4),DateRange,0)-1,MATCH(G$6,DataStreams,0)-1) -
(INDEX(Returns!$102:$102,MATCH(G$6,DataStreams,0))*
OFFSET(HOMECELL,MATCH(MAX(INDEX(First_Data_Point,MATCH($A72,DataStreams,0)),INDEX(First_Data_Point,MATCH(G$6,DataStreams,0)),$B$3),DateRange,0)-1,MATCH(INDEX(Returns!$100:$100,MATCH(G$6,DataStreams,0)),DataStreams,0)-1):OFFSET(HOMECELL,MATCH(MIN(INDEX(Last_Data_Point,MATCH($A72,DataStreams,0)),INDEX(Last_Data_Point,MATCH(G$6,DataStreams,0)),$B$4),DateRange,0)-1,MATCH(INDEX(Returns!$100:$100,MATCH(G$6,DataStreams,0)),DataStreams,0)-1))),"")</f>
        <v>-3.1120867924306402E-4</v>
      </c>
      <c r="H72" s="233" cm="1">
        <f t="array" aca="1" ref="H72" ca="1">_xlfn.IFNA(_xlfn.COVARIANCE.S(
OFFSET(HOMECELL,MATCH(MAX(INDEX(First_Data_Point,MATCH($A72,DataStreams,0)),INDEX(First_Data_Point,MATCH(H$6,DataStreams,0)),$B$3),DateRange,0)-1,MATCH($A72,DataStreams,0)-1):OFFSET(HOMECELL,MATCH(MIN(INDEX(Last_Data_Point,MATCH($A72,DataStreams,0)),INDEX(Last_Data_Point,MATCH(H$6,DataStreams,0)),$B$4),DateRange,0)-1,MATCH($A72,DataStreams,0)-1) -
(INDEX(Returns!$102:$102,MATCH($A72,DataStreams,0))*
OFFSET(HOMECELL,MATCH(MAX(INDEX(First_Data_Point,MATCH($A72,DataStreams,0)),INDEX(First_Data_Point,MATCH(H$6,DataStreams,0)),$B$3),DateRange,0)-1,MATCH(INDEX(Returns!$100:$100,MATCH($A72,DataStreams,0)),DataStreams,0)-1):OFFSET(HOMECELL,MATCH(MIN(INDEX(Last_Data_Point,MATCH($A72,DataStreams,0)),INDEX(Last_Data_Point,MATCH(H$6,DataStreams,0)),$B$4),DateRange,0)-1,MATCH(INDEX(Returns!$100:$100,MATCH($A72,DataStreams,0)),DataStreams,0)-1)),
OFFSET(HOMECELL,MATCH(MAX(INDEX(First_Data_Point,MATCH($A72,DataStreams,0)),INDEX(First_Data_Point,MATCH(H$6,DataStreams,0)),$B$3),DateRange,0)-1,MATCH(H$6,DataStreams,0)-1):OFFSET(HOMECELL,MATCH(MIN(INDEX(Last_Data_Point,MATCH($A72,DataStreams,0)),INDEX(Last_Data_Point,MATCH(H$6,DataStreams,0)),$B$4),DateRange,0)-1,MATCH(H$6,DataStreams,0)-1) -
(INDEX(Returns!$102:$102,MATCH(H$6,DataStreams,0))*
OFFSET(HOMECELL,MATCH(MAX(INDEX(First_Data_Point,MATCH($A72,DataStreams,0)),INDEX(First_Data_Point,MATCH(H$6,DataStreams,0)),$B$3),DateRange,0)-1,MATCH(INDEX(Returns!$100:$100,MATCH(H$6,DataStreams,0)),DataStreams,0)-1):OFFSET(HOMECELL,MATCH(MIN(INDEX(Last_Data_Point,MATCH($A72,DataStreams,0)),INDEX(Last_Data_Point,MATCH(H$6,DataStreams,0)),$B$4),DateRange,0)-1,MATCH(INDEX(Returns!$100:$100,MATCH(H$6,DataStreams,0)),DataStreams,0)-1))),"")</f>
        <v>7.8781433962841682E-4</v>
      </c>
      <c r="I72" s="233" cm="1">
        <f t="array" aca="1" ref="I72" ca="1">_xlfn.IFNA(_xlfn.COVARIANCE.S(
OFFSET(HOMECELL,MATCH(MAX(INDEX(First_Data_Point,MATCH($A72,DataStreams,0)),INDEX(First_Data_Point,MATCH(I$6,DataStreams,0)),$B$3),DateRange,0)-1,MATCH($A72,DataStreams,0)-1):OFFSET(HOMECELL,MATCH(MIN(INDEX(Last_Data_Point,MATCH($A72,DataStreams,0)),INDEX(Last_Data_Point,MATCH(I$6,DataStreams,0)),$B$4),DateRange,0)-1,MATCH($A72,DataStreams,0)-1) -
(INDEX(Returns!$102:$102,MATCH($A72,DataStreams,0))*
OFFSET(HOMECELL,MATCH(MAX(INDEX(First_Data_Point,MATCH($A72,DataStreams,0)),INDEX(First_Data_Point,MATCH(I$6,DataStreams,0)),$B$3),DateRange,0)-1,MATCH(INDEX(Returns!$100:$100,MATCH($A72,DataStreams,0)),DataStreams,0)-1):OFFSET(HOMECELL,MATCH(MIN(INDEX(Last_Data_Point,MATCH($A72,DataStreams,0)),INDEX(Last_Data_Point,MATCH(I$6,DataStreams,0)),$B$4),DateRange,0)-1,MATCH(INDEX(Returns!$100:$100,MATCH($A72,DataStreams,0)),DataStreams,0)-1)),
OFFSET(HOMECELL,MATCH(MAX(INDEX(First_Data_Point,MATCH($A72,DataStreams,0)),INDEX(First_Data_Point,MATCH(I$6,DataStreams,0)),$B$3),DateRange,0)-1,MATCH(I$6,DataStreams,0)-1):OFFSET(HOMECELL,MATCH(MIN(INDEX(Last_Data_Point,MATCH($A72,DataStreams,0)),INDEX(Last_Data_Point,MATCH(I$6,DataStreams,0)),$B$4),DateRange,0)-1,MATCH(I$6,DataStreams,0)-1) -
(INDEX(Returns!$102:$102,MATCH(I$6,DataStreams,0))*
OFFSET(HOMECELL,MATCH(MAX(INDEX(First_Data_Point,MATCH($A72,DataStreams,0)),INDEX(First_Data_Point,MATCH(I$6,DataStreams,0)),$B$3),DateRange,0)-1,MATCH(INDEX(Returns!$100:$100,MATCH(I$6,DataStreams,0)),DataStreams,0)-1):OFFSET(HOMECELL,MATCH(MIN(INDEX(Last_Data_Point,MATCH($A72,DataStreams,0)),INDEX(Last_Data_Point,MATCH(I$6,DataStreams,0)),$B$4),DateRange,0)-1,MATCH(INDEX(Returns!$100:$100,MATCH(I$6,DataStreams,0)),DataStreams,0)-1))),"")</f>
        <v>-1.580586467167738E-3</v>
      </c>
      <c r="J72" s="233" cm="1">
        <f t="array" aca="1" ref="J72" ca="1">_xlfn.IFNA(_xlfn.COVARIANCE.S(
OFFSET(HOMECELL,MATCH(MAX(INDEX(First_Data_Point,MATCH($A72,DataStreams,0)),INDEX(First_Data_Point,MATCH(J$6,DataStreams,0)),$B$3),DateRange,0)-1,MATCH($A72,DataStreams,0)-1):OFFSET(HOMECELL,MATCH(MIN(INDEX(Last_Data_Point,MATCH($A72,DataStreams,0)),INDEX(Last_Data_Point,MATCH(J$6,DataStreams,0)),$B$4),DateRange,0)-1,MATCH($A72,DataStreams,0)-1) -
(INDEX(Returns!$102:$102,MATCH($A72,DataStreams,0))*
OFFSET(HOMECELL,MATCH(MAX(INDEX(First_Data_Point,MATCH($A72,DataStreams,0)),INDEX(First_Data_Point,MATCH(J$6,DataStreams,0)),$B$3),DateRange,0)-1,MATCH(INDEX(Returns!$100:$100,MATCH($A72,DataStreams,0)),DataStreams,0)-1):OFFSET(HOMECELL,MATCH(MIN(INDEX(Last_Data_Point,MATCH($A72,DataStreams,0)),INDEX(Last_Data_Point,MATCH(J$6,DataStreams,0)),$B$4),DateRange,0)-1,MATCH(INDEX(Returns!$100:$100,MATCH($A72,DataStreams,0)),DataStreams,0)-1)),
OFFSET(HOMECELL,MATCH(MAX(INDEX(First_Data_Point,MATCH($A72,DataStreams,0)),INDEX(First_Data_Point,MATCH(J$6,DataStreams,0)),$B$3),DateRange,0)-1,MATCH(J$6,DataStreams,0)-1):OFFSET(HOMECELL,MATCH(MIN(INDEX(Last_Data_Point,MATCH($A72,DataStreams,0)),INDEX(Last_Data_Point,MATCH(J$6,DataStreams,0)),$B$4),DateRange,0)-1,MATCH(J$6,DataStreams,0)-1) -
(INDEX(Returns!$102:$102,MATCH(J$6,DataStreams,0))*
OFFSET(HOMECELL,MATCH(MAX(INDEX(First_Data_Point,MATCH($A72,DataStreams,0)),INDEX(First_Data_Point,MATCH(J$6,DataStreams,0)),$B$3),DateRange,0)-1,MATCH(INDEX(Returns!$100:$100,MATCH(J$6,DataStreams,0)),DataStreams,0)-1):OFFSET(HOMECELL,MATCH(MIN(INDEX(Last_Data_Point,MATCH($A72,DataStreams,0)),INDEX(Last_Data_Point,MATCH(J$6,DataStreams,0)),$B$4),DateRange,0)-1,MATCH(INDEX(Returns!$100:$100,MATCH(J$6,DataStreams,0)),DataStreams,0)-1))),"")</f>
        <v>4.9445660107559446E-4</v>
      </c>
      <c r="K72" s="233" cm="1">
        <f t="array" aca="1" ref="K72" ca="1">_xlfn.IFNA(_xlfn.COVARIANCE.S(
OFFSET(HOMECELL,MATCH(MAX(INDEX(First_Data_Point,MATCH($A72,DataStreams,0)),INDEX(First_Data_Point,MATCH(K$6,DataStreams,0)),$B$3),DateRange,0)-1,MATCH($A72,DataStreams,0)-1):OFFSET(HOMECELL,MATCH(MIN(INDEX(Last_Data_Point,MATCH($A72,DataStreams,0)),INDEX(Last_Data_Point,MATCH(K$6,DataStreams,0)),$B$4),DateRange,0)-1,MATCH($A72,DataStreams,0)-1) -
(INDEX(Returns!$102:$102,MATCH($A72,DataStreams,0))*
OFFSET(HOMECELL,MATCH(MAX(INDEX(First_Data_Point,MATCH($A72,DataStreams,0)),INDEX(First_Data_Point,MATCH(K$6,DataStreams,0)),$B$3),DateRange,0)-1,MATCH(INDEX(Returns!$100:$100,MATCH($A72,DataStreams,0)),DataStreams,0)-1):OFFSET(HOMECELL,MATCH(MIN(INDEX(Last_Data_Point,MATCH($A72,DataStreams,0)),INDEX(Last_Data_Point,MATCH(K$6,DataStreams,0)),$B$4),DateRange,0)-1,MATCH(INDEX(Returns!$100:$100,MATCH($A72,DataStreams,0)),DataStreams,0)-1)),
OFFSET(HOMECELL,MATCH(MAX(INDEX(First_Data_Point,MATCH($A72,DataStreams,0)),INDEX(First_Data_Point,MATCH(K$6,DataStreams,0)),$B$3),DateRange,0)-1,MATCH(K$6,DataStreams,0)-1):OFFSET(HOMECELL,MATCH(MIN(INDEX(Last_Data_Point,MATCH($A72,DataStreams,0)),INDEX(Last_Data_Point,MATCH(K$6,DataStreams,0)),$B$4),DateRange,0)-1,MATCH(K$6,DataStreams,0)-1) -
(INDEX(Returns!$102:$102,MATCH(K$6,DataStreams,0))*
OFFSET(HOMECELL,MATCH(MAX(INDEX(First_Data_Point,MATCH($A72,DataStreams,0)),INDEX(First_Data_Point,MATCH(K$6,DataStreams,0)),$B$3),DateRange,0)-1,MATCH(INDEX(Returns!$100:$100,MATCH(K$6,DataStreams,0)),DataStreams,0)-1):OFFSET(HOMECELL,MATCH(MIN(INDEX(Last_Data_Point,MATCH($A72,DataStreams,0)),INDEX(Last_Data_Point,MATCH(K$6,DataStreams,0)),$B$4),DateRange,0)-1,MATCH(INDEX(Returns!$100:$100,MATCH(K$6,DataStreams,0)),DataStreams,0)-1))),"")</f>
        <v>-1.7835183751594501E-5</v>
      </c>
      <c r="L72" s="233" cm="1">
        <f t="array" aca="1" ref="L72" ca="1">_xlfn.IFNA(_xlfn.COVARIANCE.S(
OFFSET(HOMECELL,MATCH(MAX(INDEX(First_Data_Point,MATCH($A72,DataStreams,0)),INDEX(First_Data_Point,MATCH(L$6,DataStreams,0)),$B$3),DateRange,0)-1,MATCH($A72,DataStreams,0)-1):OFFSET(HOMECELL,MATCH(MIN(INDEX(Last_Data_Point,MATCH($A72,DataStreams,0)),INDEX(Last_Data_Point,MATCH(L$6,DataStreams,0)),$B$4),DateRange,0)-1,MATCH($A72,DataStreams,0)-1) -
(INDEX(Returns!$102:$102,MATCH($A72,DataStreams,0))*
OFFSET(HOMECELL,MATCH(MAX(INDEX(First_Data_Point,MATCH($A72,DataStreams,0)),INDEX(First_Data_Point,MATCH(L$6,DataStreams,0)),$B$3),DateRange,0)-1,MATCH(INDEX(Returns!$100:$100,MATCH($A72,DataStreams,0)),DataStreams,0)-1):OFFSET(HOMECELL,MATCH(MIN(INDEX(Last_Data_Point,MATCH($A72,DataStreams,0)),INDEX(Last_Data_Point,MATCH(L$6,DataStreams,0)),$B$4),DateRange,0)-1,MATCH(INDEX(Returns!$100:$100,MATCH($A72,DataStreams,0)),DataStreams,0)-1)),
OFFSET(HOMECELL,MATCH(MAX(INDEX(First_Data_Point,MATCH($A72,DataStreams,0)),INDEX(First_Data_Point,MATCH(L$6,DataStreams,0)),$B$3),DateRange,0)-1,MATCH(L$6,DataStreams,0)-1):OFFSET(HOMECELL,MATCH(MIN(INDEX(Last_Data_Point,MATCH($A72,DataStreams,0)),INDEX(Last_Data_Point,MATCH(L$6,DataStreams,0)),$B$4),DateRange,0)-1,MATCH(L$6,DataStreams,0)-1) -
(INDEX(Returns!$102:$102,MATCH(L$6,DataStreams,0))*
OFFSET(HOMECELL,MATCH(MAX(INDEX(First_Data_Point,MATCH($A72,DataStreams,0)),INDEX(First_Data_Point,MATCH(L$6,DataStreams,0)),$B$3),DateRange,0)-1,MATCH(INDEX(Returns!$100:$100,MATCH(L$6,DataStreams,0)),DataStreams,0)-1):OFFSET(HOMECELL,MATCH(MIN(INDEX(Last_Data_Point,MATCH($A72,DataStreams,0)),INDEX(Last_Data_Point,MATCH(L$6,DataStreams,0)),$B$4),DateRange,0)-1,MATCH(INDEX(Returns!$100:$100,MATCH(L$6,DataStreams,0)),DataStreams,0)-1))),"")</f>
        <v>4.081936638100435E-4</v>
      </c>
      <c r="M72" s="233" cm="1">
        <f t="array" aca="1" ref="M72" ca="1">_xlfn.IFNA(_xlfn.COVARIANCE.S(
OFFSET(HOMECELL,MATCH(MAX(INDEX(First_Data_Point,MATCH($A72,DataStreams,0)),INDEX(First_Data_Point,MATCH(M$6,DataStreams,0)),$B$3),DateRange,0)-1,MATCH($A72,DataStreams,0)-1):OFFSET(HOMECELL,MATCH(MIN(INDEX(Last_Data_Point,MATCH($A72,DataStreams,0)),INDEX(Last_Data_Point,MATCH(M$6,DataStreams,0)),$B$4),DateRange,0)-1,MATCH($A72,DataStreams,0)-1) -
(INDEX(Returns!$102:$102,MATCH($A72,DataStreams,0))*
OFFSET(HOMECELL,MATCH(MAX(INDEX(First_Data_Point,MATCH($A72,DataStreams,0)),INDEX(First_Data_Point,MATCH(M$6,DataStreams,0)),$B$3),DateRange,0)-1,MATCH(INDEX(Returns!$100:$100,MATCH($A72,DataStreams,0)),DataStreams,0)-1):OFFSET(HOMECELL,MATCH(MIN(INDEX(Last_Data_Point,MATCH($A72,DataStreams,0)),INDEX(Last_Data_Point,MATCH(M$6,DataStreams,0)),$B$4),DateRange,0)-1,MATCH(INDEX(Returns!$100:$100,MATCH($A72,DataStreams,0)),DataStreams,0)-1)),
OFFSET(HOMECELL,MATCH(MAX(INDEX(First_Data_Point,MATCH($A72,DataStreams,0)),INDEX(First_Data_Point,MATCH(M$6,DataStreams,0)),$B$3),DateRange,0)-1,MATCH(M$6,DataStreams,0)-1):OFFSET(HOMECELL,MATCH(MIN(INDEX(Last_Data_Point,MATCH($A72,DataStreams,0)),INDEX(Last_Data_Point,MATCH(M$6,DataStreams,0)),$B$4),DateRange,0)-1,MATCH(M$6,DataStreams,0)-1) -
(INDEX(Returns!$102:$102,MATCH(M$6,DataStreams,0))*
OFFSET(HOMECELL,MATCH(MAX(INDEX(First_Data_Point,MATCH($A72,DataStreams,0)),INDEX(First_Data_Point,MATCH(M$6,DataStreams,0)),$B$3),DateRange,0)-1,MATCH(INDEX(Returns!$100:$100,MATCH(M$6,DataStreams,0)),DataStreams,0)-1):OFFSET(HOMECELL,MATCH(MIN(INDEX(Last_Data_Point,MATCH($A72,DataStreams,0)),INDEX(Last_Data_Point,MATCH(M$6,DataStreams,0)),$B$4),DateRange,0)-1,MATCH(INDEX(Returns!$100:$100,MATCH(M$6,DataStreams,0)),DataStreams,0)-1))),"")</f>
        <v>-7.4748191865191445E-4</v>
      </c>
      <c r="N72" s="233" cm="1">
        <f t="array" aca="1" ref="N72" ca="1">_xlfn.IFNA(_xlfn.COVARIANCE.S(
OFFSET(HOMECELL,MATCH(MAX(INDEX(First_Data_Point,MATCH($A72,DataStreams,0)),INDEX(First_Data_Point,MATCH(N$6,DataStreams,0)),$B$3),DateRange,0)-1,MATCH($A72,DataStreams,0)-1):OFFSET(HOMECELL,MATCH(MIN(INDEX(Last_Data_Point,MATCH($A72,DataStreams,0)),INDEX(Last_Data_Point,MATCH(N$6,DataStreams,0)),$B$4),DateRange,0)-1,MATCH($A72,DataStreams,0)-1) -
(INDEX(Returns!$102:$102,MATCH($A72,DataStreams,0))*
OFFSET(HOMECELL,MATCH(MAX(INDEX(First_Data_Point,MATCH($A72,DataStreams,0)),INDEX(First_Data_Point,MATCH(N$6,DataStreams,0)),$B$3),DateRange,0)-1,MATCH(INDEX(Returns!$100:$100,MATCH($A72,DataStreams,0)),DataStreams,0)-1):OFFSET(HOMECELL,MATCH(MIN(INDEX(Last_Data_Point,MATCH($A72,DataStreams,0)),INDEX(Last_Data_Point,MATCH(N$6,DataStreams,0)),$B$4),DateRange,0)-1,MATCH(INDEX(Returns!$100:$100,MATCH($A72,DataStreams,0)),DataStreams,0)-1)),
OFFSET(HOMECELL,MATCH(MAX(INDEX(First_Data_Point,MATCH($A72,DataStreams,0)),INDEX(First_Data_Point,MATCH(N$6,DataStreams,0)),$B$3),DateRange,0)-1,MATCH(N$6,DataStreams,0)-1):OFFSET(HOMECELL,MATCH(MIN(INDEX(Last_Data_Point,MATCH($A72,DataStreams,0)),INDEX(Last_Data_Point,MATCH(N$6,DataStreams,0)),$B$4),DateRange,0)-1,MATCH(N$6,DataStreams,0)-1) -
(INDEX(Returns!$102:$102,MATCH(N$6,DataStreams,0))*
OFFSET(HOMECELL,MATCH(MAX(INDEX(First_Data_Point,MATCH($A72,DataStreams,0)),INDEX(First_Data_Point,MATCH(N$6,DataStreams,0)),$B$3),DateRange,0)-1,MATCH(INDEX(Returns!$100:$100,MATCH(N$6,DataStreams,0)),DataStreams,0)-1):OFFSET(HOMECELL,MATCH(MIN(INDEX(Last_Data_Point,MATCH($A72,DataStreams,0)),INDEX(Last_Data_Point,MATCH(N$6,DataStreams,0)),$B$4),DateRange,0)-1,MATCH(INDEX(Returns!$100:$100,MATCH(N$6,DataStreams,0)),DataStreams,0)-1))),"")</f>
        <v>1.5982580053980184E-4</v>
      </c>
      <c r="O72" s="233" cm="1">
        <f t="array" aca="1" ref="O72" ca="1">_xlfn.IFNA(_xlfn.COVARIANCE.S(
OFFSET(HOMECELL,MATCH(MAX(INDEX(First_Data_Point,MATCH($A72,DataStreams,0)),INDEX(First_Data_Point,MATCH(O$6,DataStreams,0)),$B$3),DateRange,0)-1,MATCH($A72,DataStreams,0)-1):OFFSET(HOMECELL,MATCH(MIN(INDEX(Last_Data_Point,MATCH($A72,DataStreams,0)),INDEX(Last_Data_Point,MATCH(O$6,DataStreams,0)),$B$4),DateRange,0)-1,MATCH($A72,DataStreams,0)-1) -
(INDEX(Returns!$102:$102,MATCH($A72,DataStreams,0))*
OFFSET(HOMECELL,MATCH(MAX(INDEX(First_Data_Point,MATCH($A72,DataStreams,0)),INDEX(First_Data_Point,MATCH(O$6,DataStreams,0)),$B$3),DateRange,0)-1,MATCH(INDEX(Returns!$100:$100,MATCH($A72,DataStreams,0)),DataStreams,0)-1):OFFSET(HOMECELL,MATCH(MIN(INDEX(Last_Data_Point,MATCH($A72,DataStreams,0)),INDEX(Last_Data_Point,MATCH(O$6,DataStreams,0)),$B$4),DateRange,0)-1,MATCH(INDEX(Returns!$100:$100,MATCH($A72,DataStreams,0)),DataStreams,0)-1)),
OFFSET(HOMECELL,MATCH(MAX(INDEX(First_Data_Point,MATCH($A72,DataStreams,0)),INDEX(First_Data_Point,MATCH(O$6,DataStreams,0)),$B$3),DateRange,0)-1,MATCH(O$6,DataStreams,0)-1):OFFSET(HOMECELL,MATCH(MIN(INDEX(Last_Data_Point,MATCH($A72,DataStreams,0)),INDEX(Last_Data_Point,MATCH(O$6,DataStreams,0)),$B$4),DateRange,0)-1,MATCH(O$6,DataStreams,0)-1) -
(INDEX(Returns!$102:$102,MATCH(O$6,DataStreams,0))*
OFFSET(HOMECELL,MATCH(MAX(INDEX(First_Data_Point,MATCH($A72,DataStreams,0)),INDEX(First_Data_Point,MATCH(O$6,DataStreams,0)),$B$3),DateRange,0)-1,MATCH(INDEX(Returns!$100:$100,MATCH(O$6,DataStreams,0)),DataStreams,0)-1):OFFSET(HOMECELL,MATCH(MIN(INDEX(Last_Data_Point,MATCH($A72,DataStreams,0)),INDEX(Last_Data_Point,MATCH(O$6,DataStreams,0)),$B$4),DateRange,0)-1,MATCH(INDEX(Returns!$100:$100,MATCH(O$6,DataStreams,0)),DataStreams,0)-1))),"")</f>
        <v>1.5598171912688656E-4</v>
      </c>
      <c r="P72" s="233" cm="1">
        <f t="array" aca="1" ref="P72" ca="1">_xlfn.IFNA(_xlfn.COVARIANCE.S(
OFFSET(HOMECELL,MATCH(MAX(INDEX(First_Data_Point,MATCH($A72,DataStreams,0)),INDEX(First_Data_Point,MATCH(P$6,DataStreams,0)),$B$3),DateRange,0)-1,MATCH($A72,DataStreams,0)-1):OFFSET(HOMECELL,MATCH(MIN(INDEX(Last_Data_Point,MATCH($A72,DataStreams,0)),INDEX(Last_Data_Point,MATCH(P$6,DataStreams,0)),$B$4),DateRange,0)-1,MATCH($A72,DataStreams,0)-1) -
(INDEX(Returns!$102:$102,MATCH($A72,DataStreams,0))*
OFFSET(HOMECELL,MATCH(MAX(INDEX(First_Data_Point,MATCH($A72,DataStreams,0)),INDEX(First_Data_Point,MATCH(P$6,DataStreams,0)),$B$3),DateRange,0)-1,MATCH(INDEX(Returns!$100:$100,MATCH($A72,DataStreams,0)),DataStreams,0)-1):OFFSET(HOMECELL,MATCH(MIN(INDEX(Last_Data_Point,MATCH($A72,DataStreams,0)),INDEX(Last_Data_Point,MATCH(P$6,DataStreams,0)),$B$4),DateRange,0)-1,MATCH(INDEX(Returns!$100:$100,MATCH($A72,DataStreams,0)),DataStreams,0)-1)),
OFFSET(HOMECELL,MATCH(MAX(INDEX(First_Data_Point,MATCH($A72,DataStreams,0)),INDEX(First_Data_Point,MATCH(P$6,DataStreams,0)),$B$3),DateRange,0)-1,MATCH(P$6,DataStreams,0)-1):OFFSET(HOMECELL,MATCH(MIN(INDEX(Last_Data_Point,MATCH($A72,DataStreams,0)),INDEX(Last_Data_Point,MATCH(P$6,DataStreams,0)),$B$4),DateRange,0)-1,MATCH(P$6,DataStreams,0)-1) -
(INDEX(Returns!$102:$102,MATCH(P$6,DataStreams,0))*
OFFSET(HOMECELL,MATCH(MAX(INDEX(First_Data_Point,MATCH($A72,DataStreams,0)),INDEX(First_Data_Point,MATCH(P$6,DataStreams,0)),$B$3),DateRange,0)-1,MATCH(INDEX(Returns!$100:$100,MATCH(P$6,DataStreams,0)),DataStreams,0)-1):OFFSET(HOMECELL,MATCH(MIN(INDEX(Last_Data_Point,MATCH($A72,DataStreams,0)),INDEX(Last_Data_Point,MATCH(P$6,DataStreams,0)),$B$4),DateRange,0)-1,MATCH(INDEX(Returns!$100:$100,MATCH(P$6,DataStreams,0)),DataStreams,0)-1))),"")</f>
        <v>5.5193117027734992E-4</v>
      </c>
      <c r="Q72" s="233" cm="1">
        <f t="array" aca="1" ref="Q72" ca="1">_xlfn.IFNA(_xlfn.COVARIANCE.S(
OFFSET(HOMECELL,MATCH(MAX(INDEX(First_Data_Point,MATCH($A72,DataStreams,0)),INDEX(First_Data_Point,MATCH(Q$6,DataStreams,0)),$B$3),DateRange,0)-1,MATCH($A72,DataStreams,0)-1):OFFSET(HOMECELL,MATCH(MIN(INDEX(Last_Data_Point,MATCH($A72,DataStreams,0)),INDEX(Last_Data_Point,MATCH(Q$6,DataStreams,0)),$B$4),DateRange,0)-1,MATCH($A72,DataStreams,0)-1) -
(INDEX(Returns!$102:$102,MATCH($A72,DataStreams,0))*
OFFSET(HOMECELL,MATCH(MAX(INDEX(First_Data_Point,MATCH($A72,DataStreams,0)),INDEX(First_Data_Point,MATCH(Q$6,DataStreams,0)),$B$3),DateRange,0)-1,MATCH(INDEX(Returns!$100:$100,MATCH($A72,DataStreams,0)),DataStreams,0)-1):OFFSET(HOMECELL,MATCH(MIN(INDEX(Last_Data_Point,MATCH($A72,DataStreams,0)),INDEX(Last_Data_Point,MATCH(Q$6,DataStreams,0)),$B$4),DateRange,0)-1,MATCH(INDEX(Returns!$100:$100,MATCH($A72,DataStreams,0)),DataStreams,0)-1)),
OFFSET(HOMECELL,MATCH(MAX(INDEX(First_Data_Point,MATCH($A72,DataStreams,0)),INDEX(First_Data_Point,MATCH(Q$6,DataStreams,0)),$B$3),DateRange,0)-1,MATCH(Q$6,DataStreams,0)-1):OFFSET(HOMECELL,MATCH(MIN(INDEX(Last_Data_Point,MATCH($A72,DataStreams,0)),INDEX(Last_Data_Point,MATCH(Q$6,DataStreams,0)),$B$4),DateRange,0)-1,MATCH(Q$6,DataStreams,0)-1) -
(INDEX(Returns!$102:$102,MATCH(Q$6,DataStreams,0))*
OFFSET(HOMECELL,MATCH(MAX(INDEX(First_Data_Point,MATCH($A72,DataStreams,0)),INDEX(First_Data_Point,MATCH(Q$6,DataStreams,0)),$B$3),DateRange,0)-1,MATCH(INDEX(Returns!$100:$100,MATCH(Q$6,DataStreams,0)),DataStreams,0)-1):OFFSET(HOMECELL,MATCH(MIN(INDEX(Last_Data_Point,MATCH($A72,DataStreams,0)),INDEX(Last_Data_Point,MATCH(Q$6,DataStreams,0)),$B$4),DateRange,0)-1,MATCH(INDEX(Returns!$100:$100,MATCH(Q$6,DataStreams,0)),DataStreams,0)-1))),"")</f>
        <v>-1.5651601619028833E-4</v>
      </c>
      <c r="R72" s="233" cm="1">
        <f t="array" aca="1" ref="R72" ca="1">_xlfn.IFNA(_xlfn.COVARIANCE.S(
OFFSET(HOMECELL,MATCH(MAX(INDEX(First_Data_Point,MATCH($A72,DataStreams,0)),INDEX(First_Data_Point,MATCH(R$6,DataStreams,0)),$B$3),DateRange,0)-1,MATCH($A72,DataStreams,0)-1):OFFSET(HOMECELL,MATCH(MIN(INDEX(Last_Data_Point,MATCH($A72,DataStreams,0)),INDEX(Last_Data_Point,MATCH(R$6,DataStreams,0)),$B$4),DateRange,0)-1,MATCH($A72,DataStreams,0)-1) -
(INDEX(Returns!$102:$102,MATCH($A72,DataStreams,0))*
OFFSET(HOMECELL,MATCH(MAX(INDEX(First_Data_Point,MATCH($A72,DataStreams,0)),INDEX(First_Data_Point,MATCH(R$6,DataStreams,0)),$B$3),DateRange,0)-1,MATCH(INDEX(Returns!$100:$100,MATCH($A72,DataStreams,0)),DataStreams,0)-1):OFFSET(HOMECELL,MATCH(MIN(INDEX(Last_Data_Point,MATCH($A72,DataStreams,0)),INDEX(Last_Data_Point,MATCH(R$6,DataStreams,0)),$B$4),DateRange,0)-1,MATCH(INDEX(Returns!$100:$100,MATCH($A72,DataStreams,0)),DataStreams,0)-1)),
OFFSET(HOMECELL,MATCH(MAX(INDEX(First_Data_Point,MATCH($A72,DataStreams,0)),INDEX(First_Data_Point,MATCH(R$6,DataStreams,0)),$B$3),DateRange,0)-1,MATCH(R$6,DataStreams,0)-1):OFFSET(HOMECELL,MATCH(MIN(INDEX(Last_Data_Point,MATCH($A72,DataStreams,0)),INDEX(Last_Data_Point,MATCH(R$6,DataStreams,0)),$B$4),DateRange,0)-1,MATCH(R$6,DataStreams,0)-1) -
(INDEX(Returns!$102:$102,MATCH(R$6,DataStreams,0))*
OFFSET(HOMECELL,MATCH(MAX(INDEX(First_Data_Point,MATCH($A72,DataStreams,0)),INDEX(First_Data_Point,MATCH(R$6,DataStreams,0)),$B$3),DateRange,0)-1,MATCH(INDEX(Returns!$100:$100,MATCH(R$6,DataStreams,0)),DataStreams,0)-1):OFFSET(HOMECELL,MATCH(MIN(INDEX(Last_Data_Point,MATCH($A72,DataStreams,0)),INDEX(Last_Data_Point,MATCH(R$6,DataStreams,0)),$B$4),DateRange,0)-1,MATCH(INDEX(Returns!$100:$100,MATCH(R$6,DataStreams,0)),DataStreams,0)-1))),"")</f>
        <v>-8.7102946832688785E-5</v>
      </c>
      <c r="S72" s="233" cm="1">
        <f t="array" aca="1" ref="S72" ca="1">_xlfn.IFNA(_xlfn.COVARIANCE.S(
OFFSET(HOMECELL,MATCH(MAX(INDEX(First_Data_Point,MATCH($A72,DataStreams,0)),INDEX(First_Data_Point,MATCH(S$6,DataStreams,0)),$B$3),DateRange,0)-1,MATCH($A72,DataStreams,0)-1):OFFSET(HOMECELL,MATCH(MIN(INDEX(Last_Data_Point,MATCH($A72,DataStreams,0)),INDEX(Last_Data_Point,MATCH(S$6,DataStreams,0)),$B$4),DateRange,0)-1,MATCH($A72,DataStreams,0)-1) -
(INDEX(Returns!$102:$102,MATCH($A72,DataStreams,0))*
OFFSET(HOMECELL,MATCH(MAX(INDEX(First_Data_Point,MATCH($A72,DataStreams,0)),INDEX(First_Data_Point,MATCH(S$6,DataStreams,0)),$B$3),DateRange,0)-1,MATCH(INDEX(Returns!$100:$100,MATCH($A72,DataStreams,0)),DataStreams,0)-1):OFFSET(HOMECELL,MATCH(MIN(INDEX(Last_Data_Point,MATCH($A72,DataStreams,0)),INDEX(Last_Data_Point,MATCH(S$6,DataStreams,0)),$B$4),DateRange,0)-1,MATCH(INDEX(Returns!$100:$100,MATCH($A72,DataStreams,0)),DataStreams,0)-1)),
OFFSET(HOMECELL,MATCH(MAX(INDEX(First_Data_Point,MATCH($A72,DataStreams,0)),INDEX(First_Data_Point,MATCH(S$6,DataStreams,0)),$B$3),DateRange,0)-1,MATCH(S$6,DataStreams,0)-1):OFFSET(HOMECELL,MATCH(MIN(INDEX(Last_Data_Point,MATCH($A72,DataStreams,0)),INDEX(Last_Data_Point,MATCH(S$6,DataStreams,0)),$B$4),DateRange,0)-1,MATCH(S$6,DataStreams,0)-1) -
(INDEX(Returns!$102:$102,MATCH(S$6,DataStreams,0))*
OFFSET(HOMECELL,MATCH(MAX(INDEX(First_Data_Point,MATCH($A72,DataStreams,0)),INDEX(First_Data_Point,MATCH(S$6,DataStreams,0)),$B$3),DateRange,0)-1,MATCH(INDEX(Returns!$100:$100,MATCH(S$6,DataStreams,0)),DataStreams,0)-1):OFFSET(HOMECELL,MATCH(MIN(INDEX(Last_Data_Point,MATCH($A72,DataStreams,0)),INDEX(Last_Data_Point,MATCH(S$6,DataStreams,0)),$B$4),DateRange,0)-1,MATCH(INDEX(Returns!$100:$100,MATCH(S$6,DataStreams,0)),DataStreams,0)-1))),"")</f>
        <v>7.6125072846012359E-4</v>
      </c>
      <c r="T72" s="233" cm="1">
        <f t="array" aca="1" ref="T72" ca="1">_xlfn.IFNA(_xlfn.COVARIANCE.S(
OFFSET(HOMECELL,MATCH(MAX(INDEX(First_Data_Point,MATCH($A72,DataStreams,0)),INDEX(First_Data_Point,MATCH(T$6,DataStreams,0)),$B$3),DateRange,0)-1,MATCH($A72,DataStreams,0)-1):OFFSET(HOMECELL,MATCH(MIN(INDEX(Last_Data_Point,MATCH($A72,DataStreams,0)),INDEX(Last_Data_Point,MATCH(T$6,DataStreams,0)),$B$4),DateRange,0)-1,MATCH($A72,DataStreams,0)-1) -
(INDEX(Returns!$102:$102,MATCH($A72,DataStreams,0))*
OFFSET(HOMECELL,MATCH(MAX(INDEX(First_Data_Point,MATCH($A72,DataStreams,0)),INDEX(First_Data_Point,MATCH(T$6,DataStreams,0)),$B$3),DateRange,0)-1,MATCH(INDEX(Returns!$100:$100,MATCH($A72,DataStreams,0)),DataStreams,0)-1):OFFSET(HOMECELL,MATCH(MIN(INDEX(Last_Data_Point,MATCH($A72,DataStreams,0)),INDEX(Last_Data_Point,MATCH(T$6,DataStreams,0)),$B$4),DateRange,0)-1,MATCH(INDEX(Returns!$100:$100,MATCH($A72,DataStreams,0)),DataStreams,0)-1)),
OFFSET(HOMECELL,MATCH(MAX(INDEX(First_Data_Point,MATCH($A72,DataStreams,0)),INDEX(First_Data_Point,MATCH(T$6,DataStreams,0)),$B$3),DateRange,0)-1,MATCH(T$6,DataStreams,0)-1):OFFSET(HOMECELL,MATCH(MIN(INDEX(Last_Data_Point,MATCH($A72,DataStreams,0)),INDEX(Last_Data_Point,MATCH(T$6,DataStreams,0)),$B$4),DateRange,0)-1,MATCH(T$6,DataStreams,0)-1) -
(INDEX(Returns!$102:$102,MATCH(T$6,DataStreams,0))*
OFFSET(HOMECELL,MATCH(MAX(INDEX(First_Data_Point,MATCH($A72,DataStreams,0)),INDEX(First_Data_Point,MATCH(T$6,DataStreams,0)),$B$3),DateRange,0)-1,MATCH(INDEX(Returns!$100:$100,MATCH(T$6,DataStreams,0)),DataStreams,0)-1):OFFSET(HOMECELL,MATCH(MIN(INDEX(Last_Data_Point,MATCH($A72,DataStreams,0)),INDEX(Last_Data_Point,MATCH(T$6,DataStreams,0)),$B$4),DateRange,0)-1,MATCH(INDEX(Returns!$100:$100,MATCH(T$6,DataStreams,0)),DataStreams,0)-1))),"")</f>
        <v>-7.9454501288231155E-4</v>
      </c>
      <c r="U72" s="233" cm="1">
        <f t="array" aca="1" ref="U72" ca="1">_xlfn.IFNA(_xlfn.COVARIANCE.S(
OFFSET(HOMECELL,MATCH(MAX(INDEX(First_Data_Point,MATCH($A72,DataStreams,0)),INDEX(First_Data_Point,MATCH(U$6,DataStreams,0)),$B$3),DateRange,0)-1,MATCH($A72,DataStreams,0)-1):OFFSET(HOMECELL,MATCH(MIN(INDEX(Last_Data_Point,MATCH($A72,DataStreams,0)),INDEX(Last_Data_Point,MATCH(U$6,DataStreams,0)),$B$4),DateRange,0)-1,MATCH($A72,DataStreams,0)-1) -
(INDEX(Returns!$102:$102,MATCH($A72,DataStreams,0))*
OFFSET(HOMECELL,MATCH(MAX(INDEX(First_Data_Point,MATCH($A72,DataStreams,0)),INDEX(First_Data_Point,MATCH(U$6,DataStreams,0)),$B$3),DateRange,0)-1,MATCH(INDEX(Returns!$100:$100,MATCH($A72,DataStreams,0)),DataStreams,0)-1):OFFSET(HOMECELL,MATCH(MIN(INDEX(Last_Data_Point,MATCH($A72,DataStreams,0)),INDEX(Last_Data_Point,MATCH(U$6,DataStreams,0)),$B$4),DateRange,0)-1,MATCH(INDEX(Returns!$100:$100,MATCH($A72,DataStreams,0)),DataStreams,0)-1)),
OFFSET(HOMECELL,MATCH(MAX(INDEX(First_Data_Point,MATCH($A72,DataStreams,0)),INDEX(First_Data_Point,MATCH(U$6,DataStreams,0)),$B$3),DateRange,0)-1,MATCH(U$6,DataStreams,0)-1):OFFSET(HOMECELL,MATCH(MIN(INDEX(Last_Data_Point,MATCH($A72,DataStreams,0)),INDEX(Last_Data_Point,MATCH(U$6,DataStreams,0)),$B$4),DateRange,0)-1,MATCH(U$6,DataStreams,0)-1) -
(INDEX(Returns!$102:$102,MATCH(U$6,DataStreams,0))*
OFFSET(HOMECELL,MATCH(MAX(INDEX(First_Data_Point,MATCH($A72,DataStreams,0)),INDEX(First_Data_Point,MATCH(U$6,DataStreams,0)),$B$3),DateRange,0)-1,MATCH(INDEX(Returns!$100:$100,MATCH(U$6,DataStreams,0)),DataStreams,0)-1):OFFSET(HOMECELL,MATCH(MIN(INDEX(Last_Data_Point,MATCH($A72,DataStreams,0)),INDEX(Last_Data_Point,MATCH(U$6,DataStreams,0)),$B$4),DateRange,0)-1,MATCH(INDEX(Returns!$100:$100,MATCH(U$6,DataStreams,0)),DataStreams,0)-1))),"")</f>
        <v>-1.8311774978929044E-4</v>
      </c>
      <c r="V72" s="233" cm="1">
        <f t="array" aca="1" ref="V72" ca="1">_xlfn.IFNA(_xlfn.COVARIANCE.S(
OFFSET(HOMECELL,MATCH(MAX(INDEX(First_Data_Point,MATCH($A72,DataStreams,0)),INDEX(First_Data_Point,MATCH(V$6,DataStreams,0)),$B$3),DateRange,0)-1,MATCH($A72,DataStreams,0)-1):OFFSET(HOMECELL,MATCH(MIN(INDEX(Last_Data_Point,MATCH($A72,DataStreams,0)),INDEX(Last_Data_Point,MATCH(V$6,DataStreams,0)),$B$4),DateRange,0)-1,MATCH($A72,DataStreams,0)-1) -
(INDEX(Returns!$102:$102,MATCH($A72,DataStreams,0))*
OFFSET(HOMECELL,MATCH(MAX(INDEX(First_Data_Point,MATCH($A72,DataStreams,0)),INDEX(First_Data_Point,MATCH(V$6,DataStreams,0)),$B$3),DateRange,0)-1,MATCH(INDEX(Returns!$100:$100,MATCH($A72,DataStreams,0)),DataStreams,0)-1):OFFSET(HOMECELL,MATCH(MIN(INDEX(Last_Data_Point,MATCH($A72,DataStreams,0)),INDEX(Last_Data_Point,MATCH(V$6,DataStreams,0)),$B$4),DateRange,0)-1,MATCH(INDEX(Returns!$100:$100,MATCH($A72,DataStreams,0)),DataStreams,0)-1)),
OFFSET(HOMECELL,MATCH(MAX(INDEX(First_Data_Point,MATCH($A72,DataStreams,0)),INDEX(First_Data_Point,MATCH(V$6,DataStreams,0)),$B$3),DateRange,0)-1,MATCH(V$6,DataStreams,0)-1):OFFSET(HOMECELL,MATCH(MIN(INDEX(Last_Data_Point,MATCH($A72,DataStreams,0)),INDEX(Last_Data_Point,MATCH(V$6,DataStreams,0)),$B$4),DateRange,0)-1,MATCH(V$6,DataStreams,0)-1) -
(INDEX(Returns!$102:$102,MATCH(V$6,DataStreams,0))*
OFFSET(HOMECELL,MATCH(MAX(INDEX(First_Data_Point,MATCH($A72,DataStreams,0)),INDEX(First_Data_Point,MATCH(V$6,DataStreams,0)),$B$3),DateRange,0)-1,MATCH(INDEX(Returns!$100:$100,MATCH(V$6,DataStreams,0)),DataStreams,0)-1):OFFSET(HOMECELL,MATCH(MIN(INDEX(Last_Data_Point,MATCH($A72,DataStreams,0)),INDEX(Last_Data_Point,MATCH(V$6,DataStreams,0)),$B$4),DateRange,0)-1,MATCH(INDEX(Returns!$100:$100,MATCH(V$6,DataStreams,0)),DataStreams,0)-1))),"")</f>
        <v>-1.8725192919917427E-4</v>
      </c>
      <c r="W72" s="233" cm="1">
        <f t="array" aca="1" ref="W72" ca="1">_xlfn.IFNA(_xlfn.COVARIANCE.S(
OFFSET(HOMECELL,MATCH(MAX(INDEX(First_Data_Point,MATCH($A72,DataStreams,0)),INDEX(First_Data_Point,MATCH(W$6,DataStreams,0)),$B$3),DateRange,0)-1,MATCH($A72,DataStreams,0)-1):OFFSET(HOMECELL,MATCH(MIN(INDEX(Last_Data_Point,MATCH($A72,DataStreams,0)),INDEX(Last_Data_Point,MATCH(W$6,DataStreams,0)),$B$4),DateRange,0)-1,MATCH($A72,DataStreams,0)-1) -
(INDEX(Returns!$102:$102,MATCH($A72,DataStreams,0))*
OFFSET(HOMECELL,MATCH(MAX(INDEX(First_Data_Point,MATCH($A72,DataStreams,0)),INDEX(First_Data_Point,MATCH(W$6,DataStreams,0)),$B$3),DateRange,0)-1,MATCH(INDEX(Returns!$100:$100,MATCH($A72,DataStreams,0)),DataStreams,0)-1):OFFSET(HOMECELL,MATCH(MIN(INDEX(Last_Data_Point,MATCH($A72,DataStreams,0)),INDEX(Last_Data_Point,MATCH(W$6,DataStreams,0)),$B$4),DateRange,0)-1,MATCH(INDEX(Returns!$100:$100,MATCH($A72,DataStreams,0)),DataStreams,0)-1)),
OFFSET(HOMECELL,MATCH(MAX(INDEX(First_Data_Point,MATCH($A72,DataStreams,0)),INDEX(First_Data_Point,MATCH(W$6,DataStreams,0)),$B$3),DateRange,0)-1,MATCH(W$6,DataStreams,0)-1):OFFSET(HOMECELL,MATCH(MIN(INDEX(Last_Data_Point,MATCH($A72,DataStreams,0)),INDEX(Last_Data_Point,MATCH(W$6,DataStreams,0)),$B$4),DateRange,0)-1,MATCH(W$6,DataStreams,0)-1) -
(INDEX(Returns!$102:$102,MATCH(W$6,DataStreams,0))*
OFFSET(HOMECELL,MATCH(MAX(INDEX(First_Data_Point,MATCH($A72,DataStreams,0)),INDEX(First_Data_Point,MATCH(W$6,DataStreams,0)),$B$3),DateRange,0)-1,MATCH(INDEX(Returns!$100:$100,MATCH(W$6,DataStreams,0)),DataStreams,0)-1):OFFSET(HOMECELL,MATCH(MIN(INDEX(Last_Data_Point,MATCH($A72,DataStreams,0)),INDEX(Last_Data_Point,MATCH(W$6,DataStreams,0)),$B$4),DateRange,0)-1,MATCH(INDEX(Returns!$100:$100,MATCH(W$6,DataStreams,0)),DataStreams,0)-1))),"")</f>
        <v>9.6478399912962407E-4</v>
      </c>
      <c r="X72" s="233" cm="1">
        <f t="array" aca="1" ref="X72" ca="1">_xlfn.IFNA(_xlfn.COVARIANCE.S(
OFFSET(HOMECELL,MATCH(MAX(INDEX(First_Data_Point,MATCH($A72,DataStreams,0)),INDEX(First_Data_Point,MATCH(X$6,DataStreams,0)),$B$3),DateRange,0)-1,MATCH($A72,DataStreams,0)-1):OFFSET(HOMECELL,MATCH(MIN(INDEX(Last_Data_Point,MATCH($A72,DataStreams,0)),INDEX(Last_Data_Point,MATCH(X$6,DataStreams,0)),$B$4),DateRange,0)-1,MATCH($A72,DataStreams,0)-1) -
(INDEX(Returns!$102:$102,MATCH($A72,DataStreams,0))*
OFFSET(HOMECELL,MATCH(MAX(INDEX(First_Data_Point,MATCH($A72,DataStreams,0)),INDEX(First_Data_Point,MATCH(X$6,DataStreams,0)),$B$3),DateRange,0)-1,MATCH(INDEX(Returns!$100:$100,MATCH($A72,DataStreams,0)),DataStreams,0)-1):OFFSET(HOMECELL,MATCH(MIN(INDEX(Last_Data_Point,MATCH($A72,DataStreams,0)),INDEX(Last_Data_Point,MATCH(X$6,DataStreams,0)),$B$4),DateRange,0)-1,MATCH(INDEX(Returns!$100:$100,MATCH($A72,DataStreams,0)),DataStreams,0)-1)),
OFFSET(HOMECELL,MATCH(MAX(INDEX(First_Data_Point,MATCH($A72,DataStreams,0)),INDEX(First_Data_Point,MATCH(X$6,DataStreams,0)),$B$3),DateRange,0)-1,MATCH(X$6,DataStreams,0)-1):OFFSET(HOMECELL,MATCH(MIN(INDEX(Last_Data_Point,MATCH($A72,DataStreams,0)),INDEX(Last_Data_Point,MATCH(X$6,DataStreams,0)),$B$4),DateRange,0)-1,MATCH(X$6,DataStreams,0)-1) -
(INDEX(Returns!$102:$102,MATCH(X$6,DataStreams,0))*
OFFSET(HOMECELL,MATCH(MAX(INDEX(First_Data_Point,MATCH($A72,DataStreams,0)),INDEX(First_Data_Point,MATCH(X$6,DataStreams,0)),$B$3),DateRange,0)-1,MATCH(INDEX(Returns!$100:$100,MATCH(X$6,DataStreams,0)),DataStreams,0)-1):OFFSET(HOMECELL,MATCH(MIN(INDEX(Last_Data_Point,MATCH($A72,DataStreams,0)),INDEX(Last_Data_Point,MATCH(X$6,DataStreams,0)),$B$4),DateRange,0)-1,MATCH(INDEX(Returns!$100:$100,MATCH(X$6,DataStreams,0)),DataStreams,0)-1))),"")</f>
        <v>1.65687038683329E-4</v>
      </c>
      <c r="Y72" s="233" cm="1">
        <f t="array" aca="1" ref="Y72" ca="1">_xlfn.IFNA(_xlfn.COVARIANCE.S(
OFFSET(HOMECELL,MATCH(MAX(INDEX(First_Data_Point,MATCH($A72,DataStreams,0)),INDEX(First_Data_Point,MATCH(Y$6,DataStreams,0)),$B$3),DateRange,0)-1,MATCH($A72,DataStreams,0)-1):OFFSET(HOMECELL,MATCH(MIN(INDEX(Last_Data_Point,MATCH($A72,DataStreams,0)),INDEX(Last_Data_Point,MATCH(Y$6,DataStreams,0)),$B$4),DateRange,0)-1,MATCH($A72,DataStreams,0)-1) -
(INDEX(Returns!$102:$102,MATCH($A72,DataStreams,0))*
OFFSET(HOMECELL,MATCH(MAX(INDEX(First_Data_Point,MATCH($A72,DataStreams,0)),INDEX(First_Data_Point,MATCH(Y$6,DataStreams,0)),$B$3),DateRange,0)-1,MATCH(INDEX(Returns!$100:$100,MATCH($A72,DataStreams,0)),DataStreams,0)-1):OFFSET(HOMECELL,MATCH(MIN(INDEX(Last_Data_Point,MATCH($A72,DataStreams,0)),INDEX(Last_Data_Point,MATCH(Y$6,DataStreams,0)),$B$4),DateRange,0)-1,MATCH(INDEX(Returns!$100:$100,MATCH($A72,DataStreams,0)),DataStreams,0)-1)),
OFFSET(HOMECELL,MATCH(MAX(INDEX(First_Data_Point,MATCH($A72,DataStreams,0)),INDEX(First_Data_Point,MATCH(Y$6,DataStreams,0)),$B$3),DateRange,0)-1,MATCH(Y$6,DataStreams,0)-1):OFFSET(HOMECELL,MATCH(MIN(INDEX(Last_Data_Point,MATCH($A72,DataStreams,0)),INDEX(Last_Data_Point,MATCH(Y$6,DataStreams,0)),$B$4),DateRange,0)-1,MATCH(Y$6,DataStreams,0)-1) -
(INDEX(Returns!$102:$102,MATCH(Y$6,DataStreams,0))*
OFFSET(HOMECELL,MATCH(MAX(INDEX(First_Data_Point,MATCH($A72,DataStreams,0)),INDEX(First_Data_Point,MATCH(Y$6,DataStreams,0)),$B$3),DateRange,0)-1,MATCH(INDEX(Returns!$100:$100,MATCH(Y$6,DataStreams,0)),DataStreams,0)-1):OFFSET(HOMECELL,MATCH(MIN(INDEX(Last_Data_Point,MATCH($A72,DataStreams,0)),INDEX(Last_Data_Point,MATCH(Y$6,DataStreams,0)),$B$4),DateRange,0)-1,MATCH(INDEX(Returns!$100:$100,MATCH(Y$6,DataStreams,0)),DataStreams,0)-1))),"")</f>
        <v>4.0505672744955068E-4</v>
      </c>
      <c r="Z72" s="233" cm="1">
        <f t="array" aca="1" ref="Z72" ca="1">_xlfn.IFNA(_xlfn.COVARIANCE.S(
OFFSET(HOMECELL,MATCH(MAX(INDEX(First_Data_Point,MATCH($A72,DataStreams,0)),INDEX(First_Data_Point,MATCH(Z$6,DataStreams,0)),$B$3),DateRange,0)-1,MATCH($A72,DataStreams,0)-1):OFFSET(HOMECELL,MATCH(MIN(INDEX(Last_Data_Point,MATCH($A72,DataStreams,0)),INDEX(Last_Data_Point,MATCH(Z$6,DataStreams,0)),$B$4),DateRange,0)-1,MATCH($A72,DataStreams,0)-1) -
(INDEX(Returns!$102:$102,MATCH($A72,DataStreams,0))*
OFFSET(HOMECELL,MATCH(MAX(INDEX(First_Data_Point,MATCH($A72,DataStreams,0)),INDEX(First_Data_Point,MATCH(Z$6,DataStreams,0)),$B$3),DateRange,0)-1,MATCH(INDEX(Returns!$100:$100,MATCH($A72,DataStreams,0)),DataStreams,0)-1):OFFSET(HOMECELL,MATCH(MIN(INDEX(Last_Data_Point,MATCH($A72,DataStreams,0)),INDEX(Last_Data_Point,MATCH(Z$6,DataStreams,0)),$B$4),DateRange,0)-1,MATCH(INDEX(Returns!$100:$100,MATCH($A72,DataStreams,0)),DataStreams,0)-1)),
OFFSET(HOMECELL,MATCH(MAX(INDEX(First_Data_Point,MATCH($A72,DataStreams,0)),INDEX(First_Data_Point,MATCH(Z$6,DataStreams,0)),$B$3),DateRange,0)-1,MATCH(Z$6,DataStreams,0)-1):OFFSET(HOMECELL,MATCH(MIN(INDEX(Last_Data_Point,MATCH($A72,DataStreams,0)),INDEX(Last_Data_Point,MATCH(Z$6,DataStreams,0)),$B$4),DateRange,0)-1,MATCH(Z$6,DataStreams,0)-1) -
(INDEX(Returns!$102:$102,MATCH(Z$6,DataStreams,0))*
OFFSET(HOMECELL,MATCH(MAX(INDEX(First_Data_Point,MATCH($A72,DataStreams,0)),INDEX(First_Data_Point,MATCH(Z$6,DataStreams,0)),$B$3),DateRange,0)-1,MATCH(INDEX(Returns!$100:$100,MATCH(Z$6,DataStreams,0)),DataStreams,0)-1):OFFSET(HOMECELL,MATCH(MIN(INDEX(Last_Data_Point,MATCH($A72,DataStreams,0)),INDEX(Last_Data_Point,MATCH(Z$6,DataStreams,0)),$B$4),DateRange,0)-1,MATCH(INDEX(Returns!$100:$100,MATCH(Z$6,DataStreams,0)),DataStreams,0)-1))),"")</f>
        <v>2.5126401182637339E-4</v>
      </c>
      <c r="AA72" s="233" cm="1">
        <f t="array" aca="1" ref="AA72" ca="1">_xlfn.IFNA(_xlfn.COVARIANCE.S(
OFFSET(HOMECELL,MATCH(MAX(INDEX(First_Data_Point,MATCH($A72,DataStreams,0)),INDEX(First_Data_Point,MATCH(AA$6,DataStreams,0)),$B$3),DateRange,0)-1,MATCH($A72,DataStreams,0)-1):OFFSET(HOMECELL,MATCH(MIN(INDEX(Last_Data_Point,MATCH($A72,DataStreams,0)),INDEX(Last_Data_Point,MATCH(AA$6,DataStreams,0)),$B$4),DateRange,0)-1,MATCH($A72,DataStreams,0)-1) -
(INDEX(Returns!$102:$102,MATCH($A72,DataStreams,0))*
OFFSET(HOMECELL,MATCH(MAX(INDEX(First_Data_Point,MATCH($A72,DataStreams,0)),INDEX(First_Data_Point,MATCH(AA$6,DataStreams,0)),$B$3),DateRange,0)-1,MATCH(INDEX(Returns!$100:$100,MATCH($A72,DataStreams,0)),DataStreams,0)-1):OFFSET(HOMECELL,MATCH(MIN(INDEX(Last_Data_Point,MATCH($A72,DataStreams,0)),INDEX(Last_Data_Point,MATCH(AA$6,DataStreams,0)),$B$4),DateRange,0)-1,MATCH(INDEX(Returns!$100:$100,MATCH($A72,DataStreams,0)),DataStreams,0)-1)),
OFFSET(HOMECELL,MATCH(MAX(INDEX(First_Data_Point,MATCH($A72,DataStreams,0)),INDEX(First_Data_Point,MATCH(AA$6,DataStreams,0)),$B$3),DateRange,0)-1,MATCH(AA$6,DataStreams,0)-1):OFFSET(HOMECELL,MATCH(MIN(INDEX(Last_Data_Point,MATCH($A72,DataStreams,0)),INDEX(Last_Data_Point,MATCH(AA$6,DataStreams,0)),$B$4),DateRange,0)-1,MATCH(AA$6,DataStreams,0)-1) -
(INDEX(Returns!$102:$102,MATCH(AA$6,DataStreams,0))*
OFFSET(HOMECELL,MATCH(MAX(INDEX(First_Data_Point,MATCH($A72,DataStreams,0)),INDEX(First_Data_Point,MATCH(AA$6,DataStreams,0)),$B$3),DateRange,0)-1,MATCH(INDEX(Returns!$100:$100,MATCH(AA$6,DataStreams,0)),DataStreams,0)-1):OFFSET(HOMECELL,MATCH(MIN(INDEX(Last_Data_Point,MATCH($A72,DataStreams,0)),INDEX(Last_Data_Point,MATCH(AA$6,DataStreams,0)),$B$4),DateRange,0)-1,MATCH(INDEX(Returns!$100:$100,MATCH(AA$6,DataStreams,0)),DataStreams,0)-1))),"")</f>
        <v>3.9985271287409983E-4</v>
      </c>
      <c r="AB72" s="233" cm="1">
        <f t="array" aca="1" ref="AB72" ca="1">_xlfn.IFNA(_xlfn.COVARIANCE.S(
OFFSET(HOMECELL,MATCH(MAX(INDEX(First_Data_Point,MATCH($A72,DataStreams,0)),INDEX(First_Data_Point,MATCH(AB$6,DataStreams,0)),$B$3),DateRange,0)-1,MATCH($A72,DataStreams,0)-1):OFFSET(HOMECELL,MATCH(MIN(INDEX(Last_Data_Point,MATCH($A72,DataStreams,0)),INDEX(Last_Data_Point,MATCH(AB$6,DataStreams,0)),$B$4),DateRange,0)-1,MATCH($A72,DataStreams,0)-1) -
(INDEX(Returns!$102:$102,MATCH($A72,DataStreams,0))*
OFFSET(HOMECELL,MATCH(MAX(INDEX(First_Data_Point,MATCH($A72,DataStreams,0)),INDEX(First_Data_Point,MATCH(AB$6,DataStreams,0)),$B$3),DateRange,0)-1,MATCH(INDEX(Returns!$100:$100,MATCH($A72,DataStreams,0)),DataStreams,0)-1):OFFSET(HOMECELL,MATCH(MIN(INDEX(Last_Data_Point,MATCH($A72,DataStreams,0)),INDEX(Last_Data_Point,MATCH(AB$6,DataStreams,0)),$B$4),DateRange,0)-1,MATCH(INDEX(Returns!$100:$100,MATCH($A72,DataStreams,0)),DataStreams,0)-1)),
OFFSET(HOMECELL,MATCH(MAX(INDEX(First_Data_Point,MATCH($A72,DataStreams,0)),INDEX(First_Data_Point,MATCH(AB$6,DataStreams,0)),$B$3),DateRange,0)-1,MATCH(AB$6,DataStreams,0)-1):OFFSET(HOMECELL,MATCH(MIN(INDEX(Last_Data_Point,MATCH($A72,DataStreams,0)),INDEX(Last_Data_Point,MATCH(AB$6,DataStreams,0)),$B$4),DateRange,0)-1,MATCH(AB$6,DataStreams,0)-1) -
(INDEX(Returns!$102:$102,MATCH(AB$6,DataStreams,0))*
OFFSET(HOMECELL,MATCH(MAX(INDEX(First_Data_Point,MATCH($A72,DataStreams,0)),INDEX(First_Data_Point,MATCH(AB$6,DataStreams,0)),$B$3),DateRange,0)-1,MATCH(INDEX(Returns!$100:$100,MATCH(AB$6,DataStreams,0)),DataStreams,0)-1):OFFSET(HOMECELL,MATCH(MIN(INDEX(Last_Data_Point,MATCH($A72,DataStreams,0)),INDEX(Last_Data_Point,MATCH(AB$6,DataStreams,0)),$B$4),DateRange,0)-1,MATCH(INDEX(Returns!$100:$100,MATCH(AB$6,DataStreams,0)),DataStreams,0)-1))),"")</f>
        <v>-2.1814842506897496E-4</v>
      </c>
      <c r="AC72" s="233" cm="1">
        <f t="array" aca="1" ref="AC72" ca="1">_xlfn.IFNA(_xlfn.COVARIANCE.S(
OFFSET(HOMECELL,MATCH(MAX(INDEX(First_Data_Point,MATCH($A72,DataStreams,0)),INDEX(First_Data_Point,MATCH(AC$6,DataStreams,0)),$B$3),DateRange,0)-1,MATCH($A72,DataStreams,0)-1):OFFSET(HOMECELL,MATCH(MIN(INDEX(Last_Data_Point,MATCH($A72,DataStreams,0)),INDEX(Last_Data_Point,MATCH(AC$6,DataStreams,0)),$B$4),DateRange,0)-1,MATCH($A72,DataStreams,0)-1) -
(INDEX(Returns!$102:$102,MATCH($A72,DataStreams,0))*
OFFSET(HOMECELL,MATCH(MAX(INDEX(First_Data_Point,MATCH($A72,DataStreams,0)),INDEX(First_Data_Point,MATCH(AC$6,DataStreams,0)),$B$3),DateRange,0)-1,MATCH(INDEX(Returns!$100:$100,MATCH($A72,DataStreams,0)),DataStreams,0)-1):OFFSET(HOMECELL,MATCH(MIN(INDEX(Last_Data_Point,MATCH($A72,DataStreams,0)),INDEX(Last_Data_Point,MATCH(AC$6,DataStreams,0)),$B$4),DateRange,0)-1,MATCH(INDEX(Returns!$100:$100,MATCH($A72,DataStreams,0)),DataStreams,0)-1)),
OFFSET(HOMECELL,MATCH(MAX(INDEX(First_Data_Point,MATCH($A72,DataStreams,0)),INDEX(First_Data_Point,MATCH(AC$6,DataStreams,0)),$B$3),DateRange,0)-1,MATCH(AC$6,DataStreams,0)-1):OFFSET(HOMECELL,MATCH(MIN(INDEX(Last_Data_Point,MATCH($A72,DataStreams,0)),INDEX(Last_Data_Point,MATCH(AC$6,DataStreams,0)),$B$4),DateRange,0)-1,MATCH(AC$6,DataStreams,0)-1) -
(INDEX(Returns!$102:$102,MATCH(AC$6,DataStreams,0))*
OFFSET(HOMECELL,MATCH(MAX(INDEX(First_Data_Point,MATCH($A72,DataStreams,0)),INDEX(First_Data_Point,MATCH(AC$6,DataStreams,0)),$B$3),DateRange,0)-1,MATCH(INDEX(Returns!$100:$100,MATCH(AC$6,DataStreams,0)),DataStreams,0)-1):OFFSET(HOMECELL,MATCH(MIN(INDEX(Last_Data_Point,MATCH($A72,DataStreams,0)),INDEX(Last_Data_Point,MATCH(AC$6,DataStreams,0)),$B$4),DateRange,0)-1,MATCH(INDEX(Returns!$100:$100,MATCH(AC$6,DataStreams,0)),DataStreams,0)-1))),"")</f>
        <v>7.2170451142387237E-5</v>
      </c>
      <c r="AD72" s="233" cm="1">
        <f t="array" aca="1" ref="AD72" ca="1">_xlfn.IFNA(_xlfn.COVARIANCE.S(
OFFSET(HOMECELL,MATCH(MAX(INDEX(First_Data_Point,MATCH($A72,DataStreams,0)),INDEX(First_Data_Point,MATCH(AD$6,DataStreams,0)),$B$3),DateRange,0)-1,MATCH($A72,DataStreams,0)-1):OFFSET(HOMECELL,MATCH(MIN(INDEX(Last_Data_Point,MATCH($A72,DataStreams,0)),INDEX(Last_Data_Point,MATCH(AD$6,DataStreams,0)),$B$4),DateRange,0)-1,MATCH($A72,DataStreams,0)-1) -
(INDEX(Returns!$102:$102,MATCH($A72,DataStreams,0))*
OFFSET(HOMECELL,MATCH(MAX(INDEX(First_Data_Point,MATCH($A72,DataStreams,0)),INDEX(First_Data_Point,MATCH(AD$6,DataStreams,0)),$B$3),DateRange,0)-1,MATCH(INDEX(Returns!$100:$100,MATCH($A72,DataStreams,0)),DataStreams,0)-1):OFFSET(HOMECELL,MATCH(MIN(INDEX(Last_Data_Point,MATCH($A72,DataStreams,0)),INDEX(Last_Data_Point,MATCH(AD$6,DataStreams,0)),$B$4),DateRange,0)-1,MATCH(INDEX(Returns!$100:$100,MATCH($A72,DataStreams,0)),DataStreams,0)-1)),
OFFSET(HOMECELL,MATCH(MAX(INDEX(First_Data_Point,MATCH($A72,DataStreams,0)),INDEX(First_Data_Point,MATCH(AD$6,DataStreams,0)),$B$3),DateRange,0)-1,MATCH(AD$6,DataStreams,0)-1):OFFSET(HOMECELL,MATCH(MIN(INDEX(Last_Data_Point,MATCH($A72,DataStreams,0)),INDEX(Last_Data_Point,MATCH(AD$6,DataStreams,0)),$B$4),DateRange,0)-1,MATCH(AD$6,DataStreams,0)-1) -
(INDEX(Returns!$102:$102,MATCH(AD$6,DataStreams,0))*
OFFSET(HOMECELL,MATCH(MAX(INDEX(First_Data_Point,MATCH($A72,DataStreams,0)),INDEX(First_Data_Point,MATCH(AD$6,DataStreams,0)),$B$3),DateRange,0)-1,MATCH(INDEX(Returns!$100:$100,MATCH(AD$6,DataStreams,0)),DataStreams,0)-1):OFFSET(HOMECELL,MATCH(MIN(INDEX(Last_Data_Point,MATCH($A72,DataStreams,0)),INDEX(Last_Data_Point,MATCH(AD$6,DataStreams,0)),$B$4),DateRange,0)-1,MATCH(INDEX(Returns!$100:$100,MATCH(AD$6,DataStreams,0)),DataStreams,0)-1))),"")</f>
        <v>7.8982660382784112E-4</v>
      </c>
      <c r="AE72" s="233" cm="1">
        <f t="array" aca="1" ref="AE72" ca="1">_xlfn.IFNA(_xlfn.COVARIANCE.S(
OFFSET(HOMECELL,MATCH(MAX(INDEX(First_Data_Point,MATCH($A72,DataStreams,0)),INDEX(First_Data_Point,MATCH(AE$6,DataStreams,0)),$B$3),DateRange,0)-1,MATCH($A72,DataStreams,0)-1):OFFSET(HOMECELL,MATCH(MIN(INDEX(Last_Data_Point,MATCH($A72,DataStreams,0)),INDEX(Last_Data_Point,MATCH(AE$6,DataStreams,0)),$B$4),DateRange,0)-1,MATCH($A72,DataStreams,0)-1) -
(INDEX(Returns!$102:$102,MATCH($A72,DataStreams,0))*
OFFSET(HOMECELL,MATCH(MAX(INDEX(First_Data_Point,MATCH($A72,DataStreams,0)),INDEX(First_Data_Point,MATCH(AE$6,DataStreams,0)),$B$3),DateRange,0)-1,MATCH(INDEX(Returns!$100:$100,MATCH($A72,DataStreams,0)),DataStreams,0)-1):OFFSET(HOMECELL,MATCH(MIN(INDEX(Last_Data_Point,MATCH($A72,DataStreams,0)),INDEX(Last_Data_Point,MATCH(AE$6,DataStreams,0)),$B$4),DateRange,0)-1,MATCH(INDEX(Returns!$100:$100,MATCH($A72,DataStreams,0)),DataStreams,0)-1)),
OFFSET(HOMECELL,MATCH(MAX(INDEX(First_Data_Point,MATCH($A72,DataStreams,0)),INDEX(First_Data_Point,MATCH(AE$6,DataStreams,0)),$B$3),DateRange,0)-1,MATCH(AE$6,DataStreams,0)-1):OFFSET(HOMECELL,MATCH(MIN(INDEX(Last_Data_Point,MATCH($A72,DataStreams,0)),INDEX(Last_Data_Point,MATCH(AE$6,DataStreams,0)),$B$4),DateRange,0)-1,MATCH(AE$6,DataStreams,0)-1) -
(INDEX(Returns!$102:$102,MATCH(AE$6,DataStreams,0))*
OFFSET(HOMECELL,MATCH(MAX(INDEX(First_Data_Point,MATCH($A72,DataStreams,0)),INDEX(First_Data_Point,MATCH(AE$6,DataStreams,0)),$B$3),DateRange,0)-1,MATCH(INDEX(Returns!$100:$100,MATCH(AE$6,DataStreams,0)),DataStreams,0)-1):OFFSET(HOMECELL,MATCH(MIN(INDEX(Last_Data_Point,MATCH($A72,DataStreams,0)),INDEX(Last_Data_Point,MATCH(AE$6,DataStreams,0)),$B$4),DateRange,0)-1,MATCH(INDEX(Returns!$100:$100,MATCH(AE$6,DataStreams,0)),DataStreams,0)-1))),"")</f>
        <v>5.8015034195547433E-4</v>
      </c>
      <c r="AF72" s="233" cm="1">
        <f t="array" aca="1" ref="AF72" ca="1">_xlfn.IFNA(_xlfn.COVARIANCE.S(
OFFSET(HOMECELL,MATCH(MAX(INDEX(First_Data_Point,MATCH($A72,DataStreams,0)),INDEX(First_Data_Point,MATCH(AF$6,DataStreams,0)),$B$3),DateRange,0)-1,MATCH($A72,DataStreams,0)-1):OFFSET(HOMECELL,MATCH(MIN(INDEX(Last_Data_Point,MATCH($A72,DataStreams,0)),INDEX(Last_Data_Point,MATCH(AF$6,DataStreams,0)),$B$4),DateRange,0)-1,MATCH($A72,DataStreams,0)-1) -
(INDEX(Returns!$102:$102,MATCH($A72,DataStreams,0))*
OFFSET(HOMECELL,MATCH(MAX(INDEX(First_Data_Point,MATCH($A72,DataStreams,0)),INDEX(First_Data_Point,MATCH(AF$6,DataStreams,0)),$B$3),DateRange,0)-1,MATCH(INDEX(Returns!$100:$100,MATCH($A72,DataStreams,0)),DataStreams,0)-1):OFFSET(HOMECELL,MATCH(MIN(INDEX(Last_Data_Point,MATCH($A72,DataStreams,0)),INDEX(Last_Data_Point,MATCH(AF$6,DataStreams,0)),$B$4),DateRange,0)-1,MATCH(INDEX(Returns!$100:$100,MATCH($A72,DataStreams,0)),DataStreams,0)-1)),
OFFSET(HOMECELL,MATCH(MAX(INDEX(First_Data_Point,MATCH($A72,DataStreams,0)),INDEX(First_Data_Point,MATCH(AF$6,DataStreams,0)),$B$3),DateRange,0)-1,MATCH(AF$6,DataStreams,0)-1):OFFSET(HOMECELL,MATCH(MIN(INDEX(Last_Data_Point,MATCH($A72,DataStreams,0)),INDEX(Last_Data_Point,MATCH(AF$6,DataStreams,0)),$B$4),DateRange,0)-1,MATCH(AF$6,DataStreams,0)-1) -
(INDEX(Returns!$102:$102,MATCH(AF$6,DataStreams,0))*
OFFSET(HOMECELL,MATCH(MAX(INDEX(First_Data_Point,MATCH($A72,DataStreams,0)),INDEX(First_Data_Point,MATCH(AF$6,DataStreams,0)),$B$3),DateRange,0)-1,MATCH(INDEX(Returns!$100:$100,MATCH(AF$6,DataStreams,0)),DataStreams,0)-1):OFFSET(HOMECELL,MATCH(MIN(INDEX(Last_Data_Point,MATCH($A72,DataStreams,0)),INDEX(Last_Data_Point,MATCH(AF$6,DataStreams,0)),$B$4),DateRange,0)-1,MATCH(INDEX(Returns!$100:$100,MATCH(AF$6,DataStreams,0)),DataStreams,0)-1))),"")</f>
        <v>4.1859272242246838E-4</v>
      </c>
      <c r="AG72" s="233" cm="1">
        <f t="array" aca="1" ref="AG72" ca="1">_xlfn.IFNA(_xlfn.COVARIANCE.S(
OFFSET(HOMECELL,MATCH(MAX(INDEX(First_Data_Point,MATCH($A72,DataStreams,0)),INDEX(First_Data_Point,MATCH(AG$6,DataStreams,0)),$B$3),DateRange,0)-1,MATCH($A72,DataStreams,0)-1):OFFSET(HOMECELL,MATCH(MIN(INDEX(Last_Data_Point,MATCH($A72,DataStreams,0)),INDEX(Last_Data_Point,MATCH(AG$6,DataStreams,0)),$B$4),DateRange,0)-1,MATCH($A72,DataStreams,0)-1) -
(INDEX(Returns!$102:$102,MATCH($A72,DataStreams,0))*
OFFSET(HOMECELL,MATCH(MAX(INDEX(First_Data_Point,MATCH($A72,DataStreams,0)),INDEX(First_Data_Point,MATCH(AG$6,DataStreams,0)),$B$3),DateRange,0)-1,MATCH(INDEX(Returns!$100:$100,MATCH($A72,DataStreams,0)),DataStreams,0)-1):OFFSET(HOMECELL,MATCH(MIN(INDEX(Last_Data_Point,MATCH($A72,DataStreams,0)),INDEX(Last_Data_Point,MATCH(AG$6,DataStreams,0)),$B$4),DateRange,0)-1,MATCH(INDEX(Returns!$100:$100,MATCH($A72,DataStreams,0)),DataStreams,0)-1)),
OFFSET(HOMECELL,MATCH(MAX(INDEX(First_Data_Point,MATCH($A72,DataStreams,0)),INDEX(First_Data_Point,MATCH(AG$6,DataStreams,0)),$B$3),DateRange,0)-1,MATCH(AG$6,DataStreams,0)-1):OFFSET(HOMECELL,MATCH(MIN(INDEX(Last_Data_Point,MATCH($A72,DataStreams,0)),INDEX(Last_Data_Point,MATCH(AG$6,DataStreams,0)),$B$4),DateRange,0)-1,MATCH(AG$6,DataStreams,0)-1) -
(INDEX(Returns!$102:$102,MATCH(AG$6,DataStreams,0))*
OFFSET(HOMECELL,MATCH(MAX(INDEX(First_Data_Point,MATCH($A72,DataStreams,0)),INDEX(First_Data_Point,MATCH(AG$6,DataStreams,0)),$B$3),DateRange,0)-1,MATCH(INDEX(Returns!$100:$100,MATCH(AG$6,DataStreams,0)),DataStreams,0)-1):OFFSET(HOMECELL,MATCH(MIN(INDEX(Last_Data_Point,MATCH($A72,DataStreams,0)),INDEX(Last_Data_Point,MATCH(AG$6,DataStreams,0)),$B$4),DateRange,0)-1,MATCH(INDEX(Returns!$100:$100,MATCH(AG$6,DataStreams,0)),DataStreams,0)-1))),"")</f>
        <v>9.7961338946850112E-4</v>
      </c>
      <c r="AH72" s="233" cm="1">
        <f t="array" aca="1" ref="AH72" ca="1">_xlfn.IFNA(_xlfn.COVARIANCE.S(
OFFSET(HOMECELL,MATCH(MAX(INDEX(First_Data_Point,MATCH($A72,DataStreams,0)),INDEX(First_Data_Point,MATCH(AH$6,DataStreams,0)),$B$3),DateRange,0)-1,MATCH($A72,DataStreams,0)-1):OFFSET(HOMECELL,MATCH(MIN(INDEX(Last_Data_Point,MATCH($A72,DataStreams,0)),INDEX(Last_Data_Point,MATCH(AH$6,DataStreams,0)),$B$4),DateRange,0)-1,MATCH($A72,DataStreams,0)-1) -
(INDEX(Returns!$102:$102,MATCH($A72,DataStreams,0))*
OFFSET(HOMECELL,MATCH(MAX(INDEX(First_Data_Point,MATCH($A72,DataStreams,0)),INDEX(First_Data_Point,MATCH(AH$6,DataStreams,0)),$B$3),DateRange,0)-1,MATCH(INDEX(Returns!$100:$100,MATCH($A72,DataStreams,0)),DataStreams,0)-1):OFFSET(HOMECELL,MATCH(MIN(INDEX(Last_Data_Point,MATCH($A72,DataStreams,0)),INDEX(Last_Data_Point,MATCH(AH$6,DataStreams,0)),$B$4),DateRange,0)-1,MATCH(INDEX(Returns!$100:$100,MATCH($A72,DataStreams,0)),DataStreams,0)-1)),
OFFSET(HOMECELL,MATCH(MAX(INDEX(First_Data_Point,MATCH($A72,DataStreams,0)),INDEX(First_Data_Point,MATCH(AH$6,DataStreams,0)),$B$3),DateRange,0)-1,MATCH(AH$6,DataStreams,0)-1):OFFSET(HOMECELL,MATCH(MIN(INDEX(Last_Data_Point,MATCH($A72,DataStreams,0)),INDEX(Last_Data_Point,MATCH(AH$6,DataStreams,0)),$B$4),DateRange,0)-1,MATCH(AH$6,DataStreams,0)-1) -
(INDEX(Returns!$102:$102,MATCH(AH$6,DataStreams,0))*
OFFSET(HOMECELL,MATCH(MAX(INDEX(First_Data_Point,MATCH($A72,DataStreams,0)),INDEX(First_Data_Point,MATCH(AH$6,DataStreams,0)),$B$3),DateRange,0)-1,MATCH(INDEX(Returns!$100:$100,MATCH(AH$6,DataStreams,0)),DataStreams,0)-1):OFFSET(HOMECELL,MATCH(MIN(INDEX(Last_Data_Point,MATCH($A72,DataStreams,0)),INDEX(Last_Data_Point,MATCH(AH$6,DataStreams,0)),$B$4),DateRange,0)-1,MATCH(INDEX(Returns!$100:$100,MATCH(AH$6,DataStreams,0)),DataStreams,0)-1))),"")</f>
        <v>1.0559111074702533E-5</v>
      </c>
      <c r="AI72" s="233" cm="1">
        <f t="array" aca="1" ref="AI72" ca="1">_xlfn.IFNA(_xlfn.COVARIANCE.S(
OFFSET(HOMECELL,MATCH(MAX(INDEX(First_Data_Point,MATCH($A72,DataStreams,0)),INDEX(First_Data_Point,MATCH(AI$6,DataStreams,0)),$B$3),DateRange,0)-1,MATCH($A72,DataStreams,0)-1):OFFSET(HOMECELL,MATCH(MIN(INDEX(Last_Data_Point,MATCH($A72,DataStreams,0)),INDEX(Last_Data_Point,MATCH(AI$6,DataStreams,0)),$B$4),DateRange,0)-1,MATCH($A72,DataStreams,0)-1) -
(INDEX(Returns!$102:$102,MATCH($A72,DataStreams,0))*
OFFSET(HOMECELL,MATCH(MAX(INDEX(First_Data_Point,MATCH($A72,DataStreams,0)),INDEX(First_Data_Point,MATCH(AI$6,DataStreams,0)),$B$3),DateRange,0)-1,MATCH(INDEX(Returns!$100:$100,MATCH($A72,DataStreams,0)),DataStreams,0)-1):OFFSET(HOMECELL,MATCH(MIN(INDEX(Last_Data_Point,MATCH($A72,DataStreams,0)),INDEX(Last_Data_Point,MATCH(AI$6,DataStreams,0)),$B$4),DateRange,0)-1,MATCH(INDEX(Returns!$100:$100,MATCH($A72,DataStreams,0)),DataStreams,0)-1)),
OFFSET(HOMECELL,MATCH(MAX(INDEX(First_Data_Point,MATCH($A72,DataStreams,0)),INDEX(First_Data_Point,MATCH(AI$6,DataStreams,0)),$B$3),DateRange,0)-1,MATCH(AI$6,DataStreams,0)-1):OFFSET(HOMECELL,MATCH(MIN(INDEX(Last_Data_Point,MATCH($A72,DataStreams,0)),INDEX(Last_Data_Point,MATCH(AI$6,DataStreams,0)),$B$4),DateRange,0)-1,MATCH(AI$6,DataStreams,0)-1) -
(INDEX(Returns!$102:$102,MATCH(AI$6,DataStreams,0))*
OFFSET(HOMECELL,MATCH(MAX(INDEX(First_Data_Point,MATCH($A72,DataStreams,0)),INDEX(First_Data_Point,MATCH(AI$6,DataStreams,0)),$B$3),DateRange,0)-1,MATCH(INDEX(Returns!$100:$100,MATCH(AI$6,DataStreams,0)),DataStreams,0)-1):OFFSET(HOMECELL,MATCH(MIN(INDEX(Last_Data_Point,MATCH($A72,DataStreams,0)),INDEX(Last_Data_Point,MATCH(AI$6,DataStreams,0)),$B$4),DateRange,0)-1,MATCH(INDEX(Returns!$100:$100,MATCH(AI$6,DataStreams,0)),DataStreams,0)-1))),"")</f>
        <v>5.4550158417180879E-4</v>
      </c>
      <c r="AJ72" s="233" cm="1">
        <f t="array" aca="1" ref="AJ72" ca="1">_xlfn.IFNA(_xlfn.COVARIANCE.S(
OFFSET(HOMECELL,MATCH(MAX(INDEX(First_Data_Point,MATCH($A72,DataStreams,0)),INDEX(First_Data_Point,MATCH(AJ$6,DataStreams,0)),$B$3),DateRange,0)-1,MATCH($A72,DataStreams,0)-1):OFFSET(HOMECELL,MATCH(MIN(INDEX(Last_Data_Point,MATCH($A72,DataStreams,0)),INDEX(Last_Data_Point,MATCH(AJ$6,DataStreams,0)),$B$4),DateRange,0)-1,MATCH($A72,DataStreams,0)-1) -
(INDEX(Returns!$102:$102,MATCH($A72,DataStreams,0))*
OFFSET(HOMECELL,MATCH(MAX(INDEX(First_Data_Point,MATCH($A72,DataStreams,0)),INDEX(First_Data_Point,MATCH(AJ$6,DataStreams,0)),$B$3),DateRange,0)-1,MATCH(INDEX(Returns!$100:$100,MATCH($A72,DataStreams,0)),DataStreams,0)-1):OFFSET(HOMECELL,MATCH(MIN(INDEX(Last_Data_Point,MATCH($A72,DataStreams,0)),INDEX(Last_Data_Point,MATCH(AJ$6,DataStreams,0)),$B$4),DateRange,0)-1,MATCH(INDEX(Returns!$100:$100,MATCH($A72,DataStreams,0)),DataStreams,0)-1)),
OFFSET(HOMECELL,MATCH(MAX(INDEX(First_Data_Point,MATCH($A72,DataStreams,0)),INDEX(First_Data_Point,MATCH(AJ$6,DataStreams,0)),$B$3),DateRange,0)-1,MATCH(AJ$6,DataStreams,0)-1):OFFSET(HOMECELL,MATCH(MIN(INDEX(Last_Data_Point,MATCH($A72,DataStreams,0)),INDEX(Last_Data_Point,MATCH(AJ$6,DataStreams,0)),$B$4),DateRange,0)-1,MATCH(AJ$6,DataStreams,0)-1) -
(INDEX(Returns!$102:$102,MATCH(AJ$6,DataStreams,0))*
OFFSET(HOMECELL,MATCH(MAX(INDEX(First_Data_Point,MATCH($A72,DataStreams,0)),INDEX(First_Data_Point,MATCH(AJ$6,DataStreams,0)),$B$3),DateRange,0)-1,MATCH(INDEX(Returns!$100:$100,MATCH(AJ$6,DataStreams,0)),DataStreams,0)-1):OFFSET(HOMECELL,MATCH(MIN(INDEX(Last_Data_Point,MATCH($A72,DataStreams,0)),INDEX(Last_Data_Point,MATCH(AJ$6,DataStreams,0)),$B$4),DateRange,0)-1,MATCH(INDEX(Returns!$100:$100,MATCH(AJ$6,DataStreams,0)),DataStreams,0)-1))),"")</f>
        <v>4.4472718440495866E-4</v>
      </c>
      <c r="AK72" s="233" cm="1">
        <f t="array" aca="1" ref="AK72" ca="1">_xlfn.IFNA(_xlfn.COVARIANCE.S(
OFFSET(HOMECELL,MATCH(MAX(INDEX(First_Data_Point,MATCH($A72,DataStreams,0)),INDEX(First_Data_Point,MATCH(AK$6,DataStreams,0)),$B$3),DateRange,0)-1,MATCH($A72,DataStreams,0)-1):OFFSET(HOMECELL,MATCH(MIN(INDEX(Last_Data_Point,MATCH($A72,DataStreams,0)),INDEX(Last_Data_Point,MATCH(AK$6,DataStreams,0)),$B$4),DateRange,0)-1,MATCH($A72,DataStreams,0)-1) -
(INDEX(Returns!$102:$102,MATCH($A72,DataStreams,0))*
OFFSET(HOMECELL,MATCH(MAX(INDEX(First_Data_Point,MATCH($A72,DataStreams,0)),INDEX(First_Data_Point,MATCH(AK$6,DataStreams,0)),$B$3),DateRange,0)-1,MATCH(INDEX(Returns!$100:$100,MATCH($A72,DataStreams,0)),DataStreams,0)-1):OFFSET(HOMECELL,MATCH(MIN(INDEX(Last_Data_Point,MATCH($A72,DataStreams,0)),INDEX(Last_Data_Point,MATCH(AK$6,DataStreams,0)),$B$4),DateRange,0)-1,MATCH(INDEX(Returns!$100:$100,MATCH($A72,DataStreams,0)),DataStreams,0)-1)),
OFFSET(HOMECELL,MATCH(MAX(INDEX(First_Data_Point,MATCH($A72,DataStreams,0)),INDEX(First_Data_Point,MATCH(AK$6,DataStreams,0)),$B$3),DateRange,0)-1,MATCH(AK$6,DataStreams,0)-1):OFFSET(HOMECELL,MATCH(MIN(INDEX(Last_Data_Point,MATCH($A72,DataStreams,0)),INDEX(Last_Data_Point,MATCH(AK$6,DataStreams,0)),$B$4),DateRange,0)-1,MATCH(AK$6,DataStreams,0)-1) -
(INDEX(Returns!$102:$102,MATCH(AK$6,DataStreams,0))*
OFFSET(HOMECELL,MATCH(MAX(INDEX(First_Data_Point,MATCH($A72,DataStreams,0)),INDEX(First_Data_Point,MATCH(AK$6,DataStreams,0)),$B$3),DateRange,0)-1,MATCH(INDEX(Returns!$100:$100,MATCH(AK$6,DataStreams,0)),DataStreams,0)-1):OFFSET(HOMECELL,MATCH(MIN(INDEX(Last_Data_Point,MATCH($A72,DataStreams,0)),INDEX(Last_Data_Point,MATCH(AK$6,DataStreams,0)),$B$4),DateRange,0)-1,MATCH(INDEX(Returns!$100:$100,MATCH(AK$6,DataStreams,0)),DataStreams,0)-1))),"")</f>
        <v>5.625027076911793E-4</v>
      </c>
      <c r="AL72" s="233" cm="1">
        <f t="array" aca="1" ref="AL72" ca="1">_xlfn.IFNA(_xlfn.COVARIANCE.S(
OFFSET(HOMECELL,MATCH(MAX(INDEX(First_Data_Point,MATCH($A72,DataStreams,0)),INDEX(First_Data_Point,MATCH(AL$6,DataStreams,0)),$B$3),DateRange,0)-1,MATCH($A72,DataStreams,0)-1):OFFSET(HOMECELL,MATCH(MIN(INDEX(Last_Data_Point,MATCH($A72,DataStreams,0)),INDEX(Last_Data_Point,MATCH(AL$6,DataStreams,0)),$B$4),DateRange,0)-1,MATCH($A72,DataStreams,0)-1) -
(INDEX(Returns!$102:$102,MATCH($A72,DataStreams,0))*
OFFSET(HOMECELL,MATCH(MAX(INDEX(First_Data_Point,MATCH($A72,DataStreams,0)),INDEX(First_Data_Point,MATCH(AL$6,DataStreams,0)),$B$3),DateRange,0)-1,MATCH(INDEX(Returns!$100:$100,MATCH($A72,DataStreams,0)),DataStreams,0)-1):OFFSET(HOMECELL,MATCH(MIN(INDEX(Last_Data_Point,MATCH($A72,DataStreams,0)),INDEX(Last_Data_Point,MATCH(AL$6,DataStreams,0)),$B$4),DateRange,0)-1,MATCH(INDEX(Returns!$100:$100,MATCH($A72,DataStreams,0)),DataStreams,0)-1)),
OFFSET(HOMECELL,MATCH(MAX(INDEX(First_Data_Point,MATCH($A72,DataStreams,0)),INDEX(First_Data_Point,MATCH(AL$6,DataStreams,0)),$B$3),DateRange,0)-1,MATCH(AL$6,DataStreams,0)-1):OFFSET(HOMECELL,MATCH(MIN(INDEX(Last_Data_Point,MATCH($A72,DataStreams,0)),INDEX(Last_Data_Point,MATCH(AL$6,DataStreams,0)),$B$4),DateRange,0)-1,MATCH(AL$6,DataStreams,0)-1) -
(INDEX(Returns!$102:$102,MATCH(AL$6,DataStreams,0))*
OFFSET(HOMECELL,MATCH(MAX(INDEX(First_Data_Point,MATCH($A72,DataStreams,0)),INDEX(First_Data_Point,MATCH(AL$6,DataStreams,0)),$B$3),DateRange,0)-1,MATCH(INDEX(Returns!$100:$100,MATCH(AL$6,DataStreams,0)),DataStreams,0)-1):OFFSET(HOMECELL,MATCH(MIN(INDEX(Last_Data_Point,MATCH($A72,DataStreams,0)),INDEX(Last_Data_Point,MATCH(AL$6,DataStreams,0)),$B$4),DateRange,0)-1,MATCH(INDEX(Returns!$100:$100,MATCH(AL$6,DataStreams,0)),DataStreams,0)-1))),"")</f>
        <v>5.183978816124949E-4</v>
      </c>
      <c r="AM72" s="233" cm="1">
        <f t="array" aca="1" ref="AM72" ca="1">_xlfn.IFNA(_xlfn.COVARIANCE.S(
OFFSET(HOMECELL,MATCH(MAX(INDEX(First_Data_Point,MATCH($A72,DataStreams,0)),INDEX(First_Data_Point,MATCH(AM$6,DataStreams,0)),$B$3),DateRange,0)-1,MATCH($A72,DataStreams,0)-1):OFFSET(HOMECELL,MATCH(MIN(INDEX(Last_Data_Point,MATCH($A72,DataStreams,0)),INDEX(Last_Data_Point,MATCH(AM$6,DataStreams,0)),$B$4),DateRange,0)-1,MATCH($A72,DataStreams,0)-1) -
(INDEX(Returns!$102:$102,MATCH($A72,DataStreams,0))*
OFFSET(HOMECELL,MATCH(MAX(INDEX(First_Data_Point,MATCH($A72,DataStreams,0)),INDEX(First_Data_Point,MATCH(AM$6,DataStreams,0)),$B$3),DateRange,0)-1,MATCH(INDEX(Returns!$100:$100,MATCH($A72,DataStreams,0)),DataStreams,0)-1):OFFSET(HOMECELL,MATCH(MIN(INDEX(Last_Data_Point,MATCH($A72,DataStreams,0)),INDEX(Last_Data_Point,MATCH(AM$6,DataStreams,0)),$B$4),DateRange,0)-1,MATCH(INDEX(Returns!$100:$100,MATCH($A72,DataStreams,0)),DataStreams,0)-1)),
OFFSET(HOMECELL,MATCH(MAX(INDEX(First_Data_Point,MATCH($A72,DataStreams,0)),INDEX(First_Data_Point,MATCH(AM$6,DataStreams,0)),$B$3),DateRange,0)-1,MATCH(AM$6,DataStreams,0)-1):OFFSET(HOMECELL,MATCH(MIN(INDEX(Last_Data_Point,MATCH($A72,DataStreams,0)),INDEX(Last_Data_Point,MATCH(AM$6,DataStreams,0)),$B$4),DateRange,0)-1,MATCH(AM$6,DataStreams,0)-1) -
(INDEX(Returns!$102:$102,MATCH(AM$6,DataStreams,0))*
OFFSET(HOMECELL,MATCH(MAX(INDEX(First_Data_Point,MATCH($A72,DataStreams,0)),INDEX(First_Data_Point,MATCH(AM$6,DataStreams,0)),$B$3),DateRange,0)-1,MATCH(INDEX(Returns!$100:$100,MATCH(AM$6,DataStreams,0)),DataStreams,0)-1):OFFSET(HOMECELL,MATCH(MIN(INDEX(Last_Data_Point,MATCH($A72,DataStreams,0)),INDEX(Last_Data_Point,MATCH(AM$6,DataStreams,0)),$B$4),DateRange,0)-1,MATCH(INDEX(Returns!$100:$100,MATCH(AM$6,DataStreams,0)),DataStreams,0)-1))),"")</f>
        <v>4.4396443315347205E-4</v>
      </c>
      <c r="AN72" s="233" cm="1">
        <f t="array" aca="1" ref="AN72" ca="1">_xlfn.IFNA(_xlfn.COVARIANCE.S(
OFFSET(HOMECELL,MATCH(MAX(INDEX(First_Data_Point,MATCH($A72,DataStreams,0)),INDEX(First_Data_Point,MATCH(AN$6,DataStreams,0)),$B$3),DateRange,0)-1,MATCH($A72,DataStreams,0)-1):OFFSET(HOMECELL,MATCH(MIN(INDEX(Last_Data_Point,MATCH($A72,DataStreams,0)),INDEX(Last_Data_Point,MATCH(AN$6,DataStreams,0)),$B$4),DateRange,0)-1,MATCH($A72,DataStreams,0)-1) -
(INDEX(Returns!$102:$102,MATCH($A72,DataStreams,0))*
OFFSET(HOMECELL,MATCH(MAX(INDEX(First_Data_Point,MATCH($A72,DataStreams,0)),INDEX(First_Data_Point,MATCH(AN$6,DataStreams,0)),$B$3),DateRange,0)-1,MATCH(INDEX(Returns!$100:$100,MATCH($A72,DataStreams,0)),DataStreams,0)-1):OFFSET(HOMECELL,MATCH(MIN(INDEX(Last_Data_Point,MATCH($A72,DataStreams,0)),INDEX(Last_Data_Point,MATCH(AN$6,DataStreams,0)),$B$4),DateRange,0)-1,MATCH(INDEX(Returns!$100:$100,MATCH($A72,DataStreams,0)),DataStreams,0)-1)),
OFFSET(HOMECELL,MATCH(MAX(INDEX(First_Data_Point,MATCH($A72,DataStreams,0)),INDEX(First_Data_Point,MATCH(AN$6,DataStreams,0)),$B$3),DateRange,0)-1,MATCH(AN$6,DataStreams,0)-1):OFFSET(HOMECELL,MATCH(MIN(INDEX(Last_Data_Point,MATCH($A72,DataStreams,0)),INDEX(Last_Data_Point,MATCH(AN$6,DataStreams,0)),$B$4),DateRange,0)-1,MATCH(AN$6,DataStreams,0)-1) -
(INDEX(Returns!$102:$102,MATCH(AN$6,DataStreams,0))*
OFFSET(HOMECELL,MATCH(MAX(INDEX(First_Data_Point,MATCH($A72,DataStreams,0)),INDEX(First_Data_Point,MATCH(AN$6,DataStreams,0)),$B$3),DateRange,0)-1,MATCH(INDEX(Returns!$100:$100,MATCH(AN$6,DataStreams,0)),DataStreams,0)-1):OFFSET(HOMECELL,MATCH(MIN(INDEX(Last_Data_Point,MATCH($A72,DataStreams,0)),INDEX(Last_Data_Point,MATCH(AN$6,DataStreams,0)),$B$4),DateRange,0)-1,MATCH(INDEX(Returns!$100:$100,MATCH(AN$6,DataStreams,0)),DataStreams,0)-1))),"")</f>
        <v>4.4637876966937255E-4</v>
      </c>
      <c r="AO72" s="233" cm="1">
        <f t="array" aca="1" ref="AO72" ca="1">_xlfn.IFNA(_xlfn.COVARIANCE.S(
OFFSET(HOMECELL,MATCH(MAX(INDEX(First_Data_Point,MATCH($A72,DataStreams,0)),INDEX(First_Data_Point,MATCH(AO$6,DataStreams,0)),$B$3),DateRange,0)-1,MATCH($A72,DataStreams,0)-1):OFFSET(HOMECELL,MATCH(MIN(INDEX(Last_Data_Point,MATCH($A72,DataStreams,0)),INDEX(Last_Data_Point,MATCH(AO$6,DataStreams,0)),$B$4),DateRange,0)-1,MATCH($A72,DataStreams,0)-1) -
(INDEX(Returns!$102:$102,MATCH($A72,DataStreams,0))*
OFFSET(HOMECELL,MATCH(MAX(INDEX(First_Data_Point,MATCH($A72,DataStreams,0)),INDEX(First_Data_Point,MATCH(AO$6,DataStreams,0)),$B$3),DateRange,0)-1,MATCH(INDEX(Returns!$100:$100,MATCH($A72,DataStreams,0)),DataStreams,0)-1):OFFSET(HOMECELL,MATCH(MIN(INDEX(Last_Data_Point,MATCH($A72,DataStreams,0)),INDEX(Last_Data_Point,MATCH(AO$6,DataStreams,0)),$B$4),DateRange,0)-1,MATCH(INDEX(Returns!$100:$100,MATCH($A72,DataStreams,0)),DataStreams,0)-1)),
OFFSET(HOMECELL,MATCH(MAX(INDEX(First_Data_Point,MATCH($A72,DataStreams,0)),INDEX(First_Data_Point,MATCH(AO$6,DataStreams,0)),$B$3),DateRange,0)-1,MATCH(AO$6,DataStreams,0)-1):OFFSET(HOMECELL,MATCH(MIN(INDEX(Last_Data_Point,MATCH($A72,DataStreams,0)),INDEX(Last_Data_Point,MATCH(AO$6,DataStreams,0)),$B$4),DateRange,0)-1,MATCH(AO$6,DataStreams,0)-1) -
(INDEX(Returns!$102:$102,MATCH(AO$6,DataStreams,0))*
OFFSET(HOMECELL,MATCH(MAX(INDEX(First_Data_Point,MATCH($A72,DataStreams,0)),INDEX(First_Data_Point,MATCH(AO$6,DataStreams,0)),$B$3),DateRange,0)-1,MATCH(INDEX(Returns!$100:$100,MATCH(AO$6,DataStreams,0)),DataStreams,0)-1):OFFSET(HOMECELL,MATCH(MIN(INDEX(Last_Data_Point,MATCH($A72,DataStreams,0)),INDEX(Last_Data_Point,MATCH(AO$6,DataStreams,0)),$B$4),DateRange,0)-1,MATCH(INDEX(Returns!$100:$100,MATCH(AO$6,DataStreams,0)),DataStreams,0)-1))),"")</f>
        <v>5.3806962881444373E-4</v>
      </c>
      <c r="AP72" s="233" cm="1">
        <f t="array" aca="1" ref="AP72" ca="1">_xlfn.IFNA(_xlfn.COVARIANCE.S(
OFFSET(HOMECELL,MATCH(MAX(INDEX(First_Data_Point,MATCH($A72,DataStreams,0)),INDEX(First_Data_Point,MATCH(AP$6,DataStreams,0)),$B$3),DateRange,0)-1,MATCH($A72,DataStreams,0)-1):OFFSET(HOMECELL,MATCH(MIN(INDEX(Last_Data_Point,MATCH($A72,DataStreams,0)),INDEX(Last_Data_Point,MATCH(AP$6,DataStreams,0)),$B$4),DateRange,0)-1,MATCH($A72,DataStreams,0)-1) -
(INDEX(Returns!$102:$102,MATCH($A72,DataStreams,0))*
OFFSET(HOMECELL,MATCH(MAX(INDEX(First_Data_Point,MATCH($A72,DataStreams,0)),INDEX(First_Data_Point,MATCH(AP$6,DataStreams,0)),$B$3),DateRange,0)-1,MATCH(INDEX(Returns!$100:$100,MATCH($A72,DataStreams,0)),DataStreams,0)-1):OFFSET(HOMECELL,MATCH(MIN(INDEX(Last_Data_Point,MATCH($A72,DataStreams,0)),INDEX(Last_Data_Point,MATCH(AP$6,DataStreams,0)),$B$4),DateRange,0)-1,MATCH(INDEX(Returns!$100:$100,MATCH($A72,DataStreams,0)),DataStreams,0)-1)),
OFFSET(HOMECELL,MATCH(MAX(INDEX(First_Data_Point,MATCH($A72,DataStreams,0)),INDEX(First_Data_Point,MATCH(AP$6,DataStreams,0)),$B$3),DateRange,0)-1,MATCH(AP$6,DataStreams,0)-1):OFFSET(HOMECELL,MATCH(MIN(INDEX(Last_Data_Point,MATCH($A72,DataStreams,0)),INDEX(Last_Data_Point,MATCH(AP$6,DataStreams,0)),$B$4),DateRange,0)-1,MATCH(AP$6,DataStreams,0)-1) -
(INDEX(Returns!$102:$102,MATCH(AP$6,DataStreams,0))*
OFFSET(HOMECELL,MATCH(MAX(INDEX(First_Data_Point,MATCH($A72,DataStreams,0)),INDEX(First_Data_Point,MATCH(AP$6,DataStreams,0)),$B$3),DateRange,0)-1,MATCH(INDEX(Returns!$100:$100,MATCH(AP$6,DataStreams,0)),DataStreams,0)-1):OFFSET(HOMECELL,MATCH(MIN(INDEX(Last_Data_Point,MATCH($A72,DataStreams,0)),INDEX(Last_Data_Point,MATCH(AP$6,DataStreams,0)),$B$4),DateRange,0)-1,MATCH(INDEX(Returns!$100:$100,MATCH(AP$6,DataStreams,0)),DataStreams,0)-1))),"")</f>
        <v>7.3276624439029168E-4</v>
      </c>
      <c r="AQ72" s="233" t="str" cm="1">
        <f t="array" aca="1" ref="AQ72" ca="1">_xlfn.IFNA(_xlfn.COVARIANCE.S(
OFFSET(HOMECELL,MATCH(MAX(INDEX(First_Data_Point,MATCH($A72,DataStreams,0)),INDEX(First_Data_Point,MATCH(AQ$6,DataStreams,0)),$B$3),DateRange,0)-1,MATCH($A72,DataStreams,0)-1):OFFSET(HOMECELL,MATCH(MIN(INDEX(Last_Data_Point,MATCH($A72,DataStreams,0)),INDEX(Last_Data_Point,MATCH(AQ$6,DataStreams,0)),$B$4),DateRange,0)-1,MATCH($A72,DataStreams,0)-1) -
(INDEX(Returns!$102:$102,MATCH($A72,DataStreams,0))*
OFFSET(HOMECELL,MATCH(MAX(INDEX(First_Data_Point,MATCH($A72,DataStreams,0)),INDEX(First_Data_Point,MATCH(AQ$6,DataStreams,0)),$B$3),DateRange,0)-1,MATCH(INDEX(Returns!$100:$100,MATCH($A72,DataStreams,0)),DataStreams,0)-1):OFFSET(HOMECELL,MATCH(MIN(INDEX(Last_Data_Point,MATCH($A72,DataStreams,0)),INDEX(Last_Data_Point,MATCH(AQ$6,DataStreams,0)),$B$4),DateRange,0)-1,MATCH(INDEX(Returns!$100:$100,MATCH($A72,DataStreams,0)),DataStreams,0)-1)),
OFFSET(HOMECELL,MATCH(MAX(INDEX(First_Data_Point,MATCH($A72,DataStreams,0)),INDEX(First_Data_Point,MATCH(AQ$6,DataStreams,0)),$B$3),DateRange,0)-1,MATCH(AQ$6,DataStreams,0)-1):OFFSET(HOMECELL,MATCH(MIN(INDEX(Last_Data_Point,MATCH($A72,DataStreams,0)),INDEX(Last_Data_Point,MATCH(AQ$6,DataStreams,0)),$B$4),DateRange,0)-1,MATCH(AQ$6,DataStreams,0)-1) -
(INDEX(Returns!$102:$102,MATCH(AQ$6,DataStreams,0))*
OFFSET(HOMECELL,MATCH(MAX(INDEX(First_Data_Point,MATCH($A72,DataStreams,0)),INDEX(First_Data_Point,MATCH(AQ$6,DataStreams,0)),$B$3),DateRange,0)-1,MATCH(INDEX(Returns!$100:$100,MATCH(AQ$6,DataStreams,0)),DataStreams,0)-1):OFFSET(HOMECELL,MATCH(MIN(INDEX(Last_Data_Point,MATCH($A72,DataStreams,0)),INDEX(Last_Data_Point,MATCH(AQ$6,DataStreams,0)),$B$4),DateRange,0)-1,MATCH(INDEX(Returns!$100:$100,MATCH(AQ$6,DataStreams,0)),DataStreams,0)-1))),"")</f>
        <v/>
      </c>
      <c r="AR72" s="233" t="str" cm="1">
        <f t="array" aca="1" ref="AR72" ca="1">_xlfn.IFNA(_xlfn.COVARIANCE.S(
OFFSET(HOMECELL,MATCH(MAX(INDEX(First_Data_Point,MATCH($A72,DataStreams,0)),INDEX(First_Data_Point,MATCH(AR$6,DataStreams,0)),$B$3),DateRange,0)-1,MATCH($A72,DataStreams,0)-1):OFFSET(HOMECELL,MATCH(MIN(INDEX(Last_Data_Point,MATCH($A72,DataStreams,0)),INDEX(Last_Data_Point,MATCH(AR$6,DataStreams,0)),$B$4),DateRange,0)-1,MATCH($A72,DataStreams,0)-1) -
(INDEX(Returns!$102:$102,MATCH($A72,DataStreams,0))*
OFFSET(HOMECELL,MATCH(MAX(INDEX(First_Data_Point,MATCH($A72,DataStreams,0)),INDEX(First_Data_Point,MATCH(AR$6,DataStreams,0)),$B$3),DateRange,0)-1,MATCH(INDEX(Returns!$100:$100,MATCH($A72,DataStreams,0)),DataStreams,0)-1):OFFSET(HOMECELL,MATCH(MIN(INDEX(Last_Data_Point,MATCH($A72,DataStreams,0)),INDEX(Last_Data_Point,MATCH(AR$6,DataStreams,0)),$B$4),DateRange,0)-1,MATCH(INDEX(Returns!$100:$100,MATCH($A72,DataStreams,0)),DataStreams,0)-1)),
OFFSET(HOMECELL,MATCH(MAX(INDEX(First_Data_Point,MATCH($A72,DataStreams,0)),INDEX(First_Data_Point,MATCH(AR$6,DataStreams,0)),$B$3),DateRange,0)-1,MATCH(AR$6,DataStreams,0)-1):OFFSET(HOMECELL,MATCH(MIN(INDEX(Last_Data_Point,MATCH($A72,DataStreams,0)),INDEX(Last_Data_Point,MATCH(AR$6,DataStreams,0)),$B$4),DateRange,0)-1,MATCH(AR$6,DataStreams,0)-1) -
(INDEX(Returns!$102:$102,MATCH(AR$6,DataStreams,0))*
OFFSET(HOMECELL,MATCH(MAX(INDEX(First_Data_Point,MATCH($A72,DataStreams,0)),INDEX(First_Data_Point,MATCH(AR$6,DataStreams,0)),$B$3),DateRange,0)-1,MATCH(INDEX(Returns!$100:$100,MATCH(AR$6,DataStreams,0)),DataStreams,0)-1):OFFSET(HOMECELL,MATCH(MIN(INDEX(Last_Data_Point,MATCH($A72,DataStreams,0)),INDEX(Last_Data_Point,MATCH(AR$6,DataStreams,0)),$B$4),DateRange,0)-1,MATCH(INDEX(Returns!$100:$100,MATCH(AR$6,DataStreams,0)),DataStreams,0)-1))),"")</f>
        <v/>
      </c>
      <c r="AS72" s="233" t="str" cm="1">
        <f t="array" aca="1" ref="AS72" ca="1">_xlfn.IFNA(_xlfn.COVARIANCE.S(
OFFSET(HOMECELL,MATCH(MAX(INDEX(First_Data_Point,MATCH($A72,DataStreams,0)),INDEX(First_Data_Point,MATCH(AS$6,DataStreams,0)),$B$3),DateRange,0)-1,MATCH($A72,DataStreams,0)-1):OFFSET(HOMECELL,MATCH(MIN(INDEX(Last_Data_Point,MATCH($A72,DataStreams,0)),INDEX(Last_Data_Point,MATCH(AS$6,DataStreams,0)),$B$4),DateRange,0)-1,MATCH($A72,DataStreams,0)-1) -
(INDEX(Returns!$102:$102,MATCH($A72,DataStreams,0))*
OFFSET(HOMECELL,MATCH(MAX(INDEX(First_Data_Point,MATCH($A72,DataStreams,0)),INDEX(First_Data_Point,MATCH(AS$6,DataStreams,0)),$B$3),DateRange,0)-1,MATCH(INDEX(Returns!$100:$100,MATCH($A72,DataStreams,0)),DataStreams,0)-1):OFFSET(HOMECELL,MATCH(MIN(INDEX(Last_Data_Point,MATCH($A72,DataStreams,0)),INDEX(Last_Data_Point,MATCH(AS$6,DataStreams,0)),$B$4),DateRange,0)-1,MATCH(INDEX(Returns!$100:$100,MATCH($A72,DataStreams,0)),DataStreams,0)-1)),
OFFSET(HOMECELL,MATCH(MAX(INDEX(First_Data_Point,MATCH($A72,DataStreams,0)),INDEX(First_Data_Point,MATCH(AS$6,DataStreams,0)),$B$3),DateRange,0)-1,MATCH(AS$6,DataStreams,0)-1):OFFSET(HOMECELL,MATCH(MIN(INDEX(Last_Data_Point,MATCH($A72,DataStreams,0)),INDEX(Last_Data_Point,MATCH(AS$6,DataStreams,0)),$B$4),DateRange,0)-1,MATCH(AS$6,DataStreams,0)-1) -
(INDEX(Returns!$102:$102,MATCH(AS$6,DataStreams,0))*
OFFSET(HOMECELL,MATCH(MAX(INDEX(First_Data_Point,MATCH($A72,DataStreams,0)),INDEX(First_Data_Point,MATCH(AS$6,DataStreams,0)),$B$3),DateRange,0)-1,MATCH(INDEX(Returns!$100:$100,MATCH(AS$6,DataStreams,0)),DataStreams,0)-1):OFFSET(HOMECELL,MATCH(MIN(INDEX(Last_Data_Point,MATCH($A72,DataStreams,0)),INDEX(Last_Data_Point,MATCH(AS$6,DataStreams,0)),$B$4),DateRange,0)-1,MATCH(INDEX(Returns!$100:$100,MATCH(AS$6,DataStreams,0)),DataStreams,0)-1))),"")</f>
        <v/>
      </c>
      <c r="AT72" s="233" t="str" cm="1">
        <f t="array" aca="1" ref="AT72" ca="1">_xlfn.IFNA(_xlfn.COVARIANCE.S(
OFFSET(HOMECELL,MATCH(MAX(INDEX(First_Data_Point,MATCH($A72,DataStreams,0)),INDEX(First_Data_Point,MATCH(AT$6,DataStreams,0)),$B$3),DateRange,0)-1,MATCH($A72,DataStreams,0)-1):OFFSET(HOMECELL,MATCH(MIN(INDEX(Last_Data_Point,MATCH($A72,DataStreams,0)),INDEX(Last_Data_Point,MATCH(AT$6,DataStreams,0)),$B$4),DateRange,0)-1,MATCH($A72,DataStreams,0)-1) -
(INDEX(Returns!$102:$102,MATCH($A72,DataStreams,0))*
OFFSET(HOMECELL,MATCH(MAX(INDEX(First_Data_Point,MATCH($A72,DataStreams,0)),INDEX(First_Data_Point,MATCH(AT$6,DataStreams,0)),$B$3),DateRange,0)-1,MATCH(INDEX(Returns!$100:$100,MATCH($A72,DataStreams,0)),DataStreams,0)-1):OFFSET(HOMECELL,MATCH(MIN(INDEX(Last_Data_Point,MATCH($A72,DataStreams,0)),INDEX(Last_Data_Point,MATCH(AT$6,DataStreams,0)),$B$4),DateRange,0)-1,MATCH(INDEX(Returns!$100:$100,MATCH($A72,DataStreams,0)),DataStreams,0)-1)),
OFFSET(HOMECELL,MATCH(MAX(INDEX(First_Data_Point,MATCH($A72,DataStreams,0)),INDEX(First_Data_Point,MATCH(AT$6,DataStreams,0)),$B$3),DateRange,0)-1,MATCH(AT$6,DataStreams,0)-1):OFFSET(HOMECELL,MATCH(MIN(INDEX(Last_Data_Point,MATCH($A72,DataStreams,0)),INDEX(Last_Data_Point,MATCH(AT$6,DataStreams,0)),$B$4),DateRange,0)-1,MATCH(AT$6,DataStreams,0)-1) -
(INDEX(Returns!$102:$102,MATCH(AT$6,DataStreams,0))*
OFFSET(HOMECELL,MATCH(MAX(INDEX(First_Data_Point,MATCH($A72,DataStreams,0)),INDEX(First_Data_Point,MATCH(AT$6,DataStreams,0)),$B$3),DateRange,0)-1,MATCH(INDEX(Returns!$100:$100,MATCH(AT$6,DataStreams,0)),DataStreams,0)-1):OFFSET(HOMECELL,MATCH(MIN(INDEX(Last_Data_Point,MATCH($A72,DataStreams,0)),INDEX(Last_Data_Point,MATCH(AT$6,DataStreams,0)),$B$4),DateRange,0)-1,MATCH(INDEX(Returns!$100:$100,MATCH(AT$6,DataStreams,0)),DataStreams,0)-1))),"")</f>
        <v/>
      </c>
      <c r="AU72" s="233" t="str" cm="1">
        <f t="array" aca="1" ref="AU72" ca="1">_xlfn.IFNA(_xlfn.COVARIANCE.S(
OFFSET(HOMECELL,MATCH(MAX(INDEX(First_Data_Point,MATCH($A72,DataStreams,0)),INDEX(First_Data_Point,MATCH(AU$6,DataStreams,0)),$B$3),DateRange,0)-1,MATCH($A72,DataStreams,0)-1):OFFSET(HOMECELL,MATCH(MIN(INDEX(Last_Data_Point,MATCH($A72,DataStreams,0)),INDEX(Last_Data_Point,MATCH(AU$6,DataStreams,0)),$B$4),DateRange,0)-1,MATCH($A72,DataStreams,0)-1) -
(INDEX(Returns!$102:$102,MATCH($A72,DataStreams,0))*
OFFSET(HOMECELL,MATCH(MAX(INDEX(First_Data_Point,MATCH($A72,DataStreams,0)),INDEX(First_Data_Point,MATCH(AU$6,DataStreams,0)),$B$3),DateRange,0)-1,MATCH(INDEX(Returns!$100:$100,MATCH($A72,DataStreams,0)),DataStreams,0)-1):OFFSET(HOMECELL,MATCH(MIN(INDEX(Last_Data_Point,MATCH($A72,DataStreams,0)),INDEX(Last_Data_Point,MATCH(AU$6,DataStreams,0)),$B$4),DateRange,0)-1,MATCH(INDEX(Returns!$100:$100,MATCH($A72,DataStreams,0)),DataStreams,0)-1)),
OFFSET(HOMECELL,MATCH(MAX(INDEX(First_Data_Point,MATCH($A72,DataStreams,0)),INDEX(First_Data_Point,MATCH(AU$6,DataStreams,0)),$B$3),DateRange,0)-1,MATCH(AU$6,DataStreams,0)-1):OFFSET(HOMECELL,MATCH(MIN(INDEX(Last_Data_Point,MATCH($A72,DataStreams,0)),INDEX(Last_Data_Point,MATCH(AU$6,DataStreams,0)),$B$4),DateRange,0)-1,MATCH(AU$6,DataStreams,0)-1) -
(INDEX(Returns!$102:$102,MATCH(AU$6,DataStreams,0))*
OFFSET(HOMECELL,MATCH(MAX(INDEX(First_Data_Point,MATCH($A72,DataStreams,0)),INDEX(First_Data_Point,MATCH(AU$6,DataStreams,0)),$B$3),DateRange,0)-1,MATCH(INDEX(Returns!$100:$100,MATCH(AU$6,DataStreams,0)),DataStreams,0)-1):OFFSET(HOMECELL,MATCH(MIN(INDEX(Last_Data_Point,MATCH($A72,DataStreams,0)),INDEX(Last_Data_Point,MATCH(AU$6,DataStreams,0)),$B$4),DateRange,0)-1,MATCH(INDEX(Returns!$100:$100,MATCH(AU$6,DataStreams,0)),DataStreams,0)-1))),"")</f>
        <v/>
      </c>
      <c r="AV72" s="233" t="str" cm="1">
        <f t="array" aca="1" ref="AV72" ca="1">_xlfn.IFNA(_xlfn.COVARIANCE.S(
OFFSET(HOMECELL,MATCH(MAX(INDEX(First_Data_Point,MATCH($A72,DataStreams,0)),INDEX(First_Data_Point,MATCH(AV$6,DataStreams,0)),$B$3),DateRange,0)-1,MATCH($A72,DataStreams,0)-1):OFFSET(HOMECELL,MATCH(MIN(INDEX(Last_Data_Point,MATCH($A72,DataStreams,0)),INDEX(Last_Data_Point,MATCH(AV$6,DataStreams,0)),$B$4),DateRange,0)-1,MATCH($A72,DataStreams,0)-1) -
(INDEX(Returns!$102:$102,MATCH($A72,DataStreams,0))*
OFFSET(HOMECELL,MATCH(MAX(INDEX(First_Data_Point,MATCH($A72,DataStreams,0)),INDEX(First_Data_Point,MATCH(AV$6,DataStreams,0)),$B$3),DateRange,0)-1,MATCH(INDEX(Returns!$100:$100,MATCH($A72,DataStreams,0)),DataStreams,0)-1):OFFSET(HOMECELL,MATCH(MIN(INDEX(Last_Data_Point,MATCH($A72,DataStreams,0)),INDEX(Last_Data_Point,MATCH(AV$6,DataStreams,0)),$B$4),DateRange,0)-1,MATCH(INDEX(Returns!$100:$100,MATCH($A72,DataStreams,0)),DataStreams,0)-1)),
OFFSET(HOMECELL,MATCH(MAX(INDEX(First_Data_Point,MATCH($A72,DataStreams,0)),INDEX(First_Data_Point,MATCH(AV$6,DataStreams,0)),$B$3),DateRange,0)-1,MATCH(AV$6,DataStreams,0)-1):OFFSET(HOMECELL,MATCH(MIN(INDEX(Last_Data_Point,MATCH($A72,DataStreams,0)),INDEX(Last_Data_Point,MATCH(AV$6,DataStreams,0)),$B$4),DateRange,0)-1,MATCH(AV$6,DataStreams,0)-1) -
(INDEX(Returns!$102:$102,MATCH(AV$6,DataStreams,0))*
OFFSET(HOMECELL,MATCH(MAX(INDEX(First_Data_Point,MATCH($A72,DataStreams,0)),INDEX(First_Data_Point,MATCH(AV$6,DataStreams,0)),$B$3),DateRange,0)-1,MATCH(INDEX(Returns!$100:$100,MATCH(AV$6,DataStreams,0)),DataStreams,0)-1):OFFSET(HOMECELL,MATCH(MIN(INDEX(Last_Data_Point,MATCH($A72,DataStreams,0)),INDEX(Last_Data_Point,MATCH(AV$6,DataStreams,0)),$B$4),DateRange,0)-1,MATCH(INDEX(Returns!$100:$100,MATCH(AV$6,DataStreams,0)),DataStreams,0)-1))),"")</f>
        <v/>
      </c>
      <c r="AW72" s="233" t="str" cm="1">
        <f t="array" aca="1" ref="AW72" ca="1">_xlfn.IFNA(_xlfn.COVARIANCE.S(
OFFSET(HOMECELL,MATCH(MAX(INDEX(First_Data_Point,MATCH($A72,DataStreams,0)),INDEX(First_Data_Point,MATCH(AW$6,DataStreams,0)),$B$3),DateRange,0)-1,MATCH($A72,DataStreams,0)-1):OFFSET(HOMECELL,MATCH(MIN(INDEX(Last_Data_Point,MATCH($A72,DataStreams,0)),INDEX(Last_Data_Point,MATCH(AW$6,DataStreams,0)),$B$4),DateRange,0)-1,MATCH($A72,DataStreams,0)-1) -
(INDEX(Returns!$102:$102,MATCH($A72,DataStreams,0))*
OFFSET(HOMECELL,MATCH(MAX(INDEX(First_Data_Point,MATCH($A72,DataStreams,0)),INDEX(First_Data_Point,MATCH(AW$6,DataStreams,0)),$B$3),DateRange,0)-1,MATCH(INDEX(Returns!$100:$100,MATCH($A72,DataStreams,0)),DataStreams,0)-1):OFFSET(HOMECELL,MATCH(MIN(INDEX(Last_Data_Point,MATCH($A72,DataStreams,0)),INDEX(Last_Data_Point,MATCH(AW$6,DataStreams,0)),$B$4),DateRange,0)-1,MATCH(INDEX(Returns!$100:$100,MATCH($A72,DataStreams,0)),DataStreams,0)-1)),
OFFSET(HOMECELL,MATCH(MAX(INDEX(First_Data_Point,MATCH($A72,DataStreams,0)),INDEX(First_Data_Point,MATCH(AW$6,DataStreams,0)),$B$3),DateRange,0)-1,MATCH(AW$6,DataStreams,0)-1):OFFSET(HOMECELL,MATCH(MIN(INDEX(Last_Data_Point,MATCH($A72,DataStreams,0)),INDEX(Last_Data_Point,MATCH(AW$6,DataStreams,0)),$B$4),DateRange,0)-1,MATCH(AW$6,DataStreams,0)-1) -
(INDEX(Returns!$102:$102,MATCH(AW$6,DataStreams,0))*
OFFSET(HOMECELL,MATCH(MAX(INDEX(First_Data_Point,MATCH($A72,DataStreams,0)),INDEX(First_Data_Point,MATCH(AW$6,DataStreams,0)),$B$3),DateRange,0)-1,MATCH(INDEX(Returns!$100:$100,MATCH(AW$6,DataStreams,0)),DataStreams,0)-1):OFFSET(HOMECELL,MATCH(MIN(INDEX(Last_Data_Point,MATCH($A72,DataStreams,0)),INDEX(Last_Data_Point,MATCH(AW$6,DataStreams,0)),$B$4),DateRange,0)-1,MATCH(INDEX(Returns!$100:$100,MATCH(AW$6,DataStreams,0)),DataStreams,0)-1))),"")</f>
        <v/>
      </c>
      <c r="AX72" s="233" t="str" cm="1">
        <f t="array" aca="1" ref="AX72" ca="1">_xlfn.IFNA(_xlfn.COVARIANCE.S(
OFFSET(HOMECELL,MATCH(MAX(INDEX(First_Data_Point,MATCH($A72,DataStreams,0)),INDEX(First_Data_Point,MATCH(AX$6,DataStreams,0)),$B$3),DateRange,0)-1,MATCH($A72,DataStreams,0)-1):OFFSET(HOMECELL,MATCH(MIN(INDEX(Last_Data_Point,MATCH($A72,DataStreams,0)),INDEX(Last_Data_Point,MATCH(AX$6,DataStreams,0)),$B$4),DateRange,0)-1,MATCH($A72,DataStreams,0)-1) -
(INDEX(Returns!$102:$102,MATCH($A72,DataStreams,0))*
OFFSET(HOMECELL,MATCH(MAX(INDEX(First_Data_Point,MATCH($A72,DataStreams,0)),INDEX(First_Data_Point,MATCH(AX$6,DataStreams,0)),$B$3),DateRange,0)-1,MATCH(INDEX(Returns!$100:$100,MATCH($A72,DataStreams,0)),DataStreams,0)-1):OFFSET(HOMECELL,MATCH(MIN(INDEX(Last_Data_Point,MATCH($A72,DataStreams,0)),INDEX(Last_Data_Point,MATCH(AX$6,DataStreams,0)),$B$4),DateRange,0)-1,MATCH(INDEX(Returns!$100:$100,MATCH($A72,DataStreams,0)),DataStreams,0)-1)),
OFFSET(HOMECELL,MATCH(MAX(INDEX(First_Data_Point,MATCH($A72,DataStreams,0)),INDEX(First_Data_Point,MATCH(AX$6,DataStreams,0)),$B$3),DateRange,0)-1,MATCH(AX$6,DataStreams,0)-1):OFFSET(HOMECELL,MATCH(MIN(INDEX(Last_Data_Point,MATCH($A72,DataStreams,0)),INDEX(Last_Data_Point,MATCH(AX$6,DataStreams,0)),$B$4),DateRange,0)-1,MATCH(AX$6,DataStreams,0)-1) -
(INDEX(Returns!$102:$102,MATCH(AX$6,DataStreams,0))*
OFFSET(HOMECELL,MATCH(MAX(INDEX(First_Data_Point,MATCH($A72,DataStreams,0)),INDEX(First_Data_Point,MATCH(AX$6,DataStreams,0)),$B$3),DateRange,0)-1,MATCH(INDEX(Returns!$100:$100,MATCH(AX$6,DataStreams,0)),DataStreams,0)-1):OFFSET(HOMECELL,MATCH(MIN(INDEX(Last_Data_Point,MATCH($A72,DataStreams,0)),INDEX(Last_Data_Point,MATCH(AX$6,DataStreams,0)),$B$4),DateRange,0)-1,MATCH(INDEX(Returns!$100:$100,MATCH(AX$6,DataStreams,0)),DataStreams,0)-1))),"")</f>
        <v/>
      </c>
      <c r="AY72" s="233" t="str" cm="1">
        <f t="array" aca="1" ref="AY72" ca="1">_xlfn.IFNA(_xlfn.COVARIANCE.S(
OFFSET(HOMECELL,MATCH(MAX(INDEX(First_Data_Point,MATCH($A72,DataStreams,0)),INDEX(First_Data_Point,MATCH(AY$6,DataStreams,0)),$B$3),DateRange,0)-1,MATCH($A72,DataStreams,0)-1):OFFSET(HOMECELL,MATCH(MIN(INDEX(Last_Data_Point,MATCH($A72,DataStreams,0)),INDEX(Last_Data_Point,MATCH(AY$6,DataStreams,0)),$B$4),DateRange,0)-1,MATCH($A72,DataStreams,0)-1) -
(INDEX(Returns!$102:$102,MATCH($A72,DataStreams,0))*
OFFSET(HOMECELL,MATCH(MAX(INDEX(First_Data_Point,MATCH($A72,DataStreams,0)),INDEX(First_Data_Point,MATCH(AY$6,DataStreams,0)),$B$3),DateRange,0)-1,MATCH(INDEX(Returns!$100:$100,MATCH($A72,DataStreams,0)),DataStreams,0)-1):OFFSET(HOMECELL,MATCH(MIN(INDEX(Last_Data_Point,MATCH($A72,DataStreams,0)),INDEX(Last_Data_Point,MATCH(AY$6,DataStreams,0)),$B$4),DateRange,0)-1,MATCH(INDEX(Returns!$100:$100,MATCH($A72,DataStreams,0)),DataStreams,0)-1)),
OFFSET(HOMECELL,MATCH(MAX(INDEX(First_Data_Point,MATCH($A72,DataStreams,0)),INDEX(First_Data_Point,MATCH(AY$6,DataStreams,0)),$B$3),DateRange,0)-1,MATCH(AY$6,DataStreams,0)-1):OFFSET(HOMECELL,MATCH(MIN(INDEX(Last_Data_Point,MATCH($A72,DataStreams,0)),INDEX(Last_Data_Point,MATCH(AY$6,DataStreams,0)),$B$4),DateRange,0)-1,MATCH(AY$6,DataStreams,0)-1) -
(INDEX(Returns!$102:$102,MATCH(AY$6,DataStreams,0))*
OFFSET(HOMECELL,MATCH(MAX(INDEX(First_Data_Point,MATCH($A72,DataStreams,0)),INDEX(First_Data_Point,MATCH(AY$6,DataStreams,0)),$B$3),DateRange,0)-1,MATCH(INDEX(Returns!$100:$100,MATCH(AY$6,DataStreams,0)),DataStreams,0)-1):OFFSET(HOMECELL,MATCH(MIN(INDEX(Last_Data_Point,MATCH($A72,DataStreams,0)),INDEX(Last_Data_Point,MATCH(AY$6,DataStreams,0)),$B$4),DateRange,0)-1,MATCH(INDEX(Returns!$100:$100,MATCH(AY$6,DataStreams,0)),DataStreams,0)-1))),"")</f>
        <v/>
      </c>
      <c r="AZ72" s="233" t="str" cm="1">
        <f t="array" aca="1" ref="AZ72" ca="1">_xlfn.IFNA(_xlfn.COVARIANCE.S(
OFFSET(HOMECELL,MATCH(MAX(INDEX(First_Data_Point,MATCH($A72,DataStreams,0)),INDEX(First_Data_Point,MATCH(AZ$6,DataStreams,0)),$B$3),DateRange,0)-1,MATCH($A72,DataStreams,0)-1):OFFSET(HOMECELL,MATCH(MIN(INDEX(Last_Data_Point,MATCH($A72,DataStreams,0)),INDEX(Last_Data_Point,MATCH(AZ$6,DataStreams,0)),$B$4),DateRange,0)-1,MATCH($A72,DataStreams,0)-1) -
(INDEX(Returns!$102:$102,MATCH($A72,DataStreams,0))*
OFFSET(HOMECELL,MATCH(MAX(INDEX(First_Data_Point,MATCH($A72,DataStreams,0)),INDEX(First_Data_Point,MATCH(AZ$6,DataStreams,0)),$B$3),DateRange,0)-1,MATCH(INDEX(Returns!$100:$100,MATCH($A72,DataStreams,0)),DataStreams,0)-1):OFFSET(HOMECELL,MATCH(MIN(INDEX(Last_Data_Point,MATCH($A72,DataStreams,0)),INDEX(Last_Data_Point,MATCH(AZ$6,DataStreams,0)),$B$4),DateRange,0)-1,MATCH(INDEX(Returns!$100:$100,MATCH($A72,DataStreams,0)),DataStreams,0)-1)),
OFFSET(HOMECELL,MATCH(MAX(INDEX(First_Data_Point,MATCH($A72,DataStreams,0)),INDEX(First_Data_Point,MATCH(AZ$6,DataStreams,0)),$B$3),DateRange,0)-1,MATCH(AZ$6,DataStreams,0)-1):OFFSET(HOMECELL,MATCH(MIN(INDEX(Last_Data_Point,MATCH($A72,DataStreams,0)),INDEX(Last_Data_Point,MATCH(AZ$6,DataStreams,0)),$B$4),DateRange,0)-1,MATCH(AZ$6,DataStreams,0)-1) -
(INDEX(Returns!$102:$102,MATCH(AZ$6,DataStreams,0))*
OFFSET(HOMECELL,MATCH(MAX(INDEX(First_Data_Point,MATCH($A72,DataStreams,0)),INDEX(First_Data_Point,MATCH(AZ$6,DataStreams,0)),$B$3),DateRange,0)-1,MATCH(INDEX(Returns!$100:$100,MATCH(AZ$6,DataStreams,0)),DataStreams,0)-1):OFFSET(HOMECELL,MATCH(MIN(INDEX(Last_Data_Point,MATCH($A72,DataStreams,0)),INDEX(Last_Data_Point,MATCH(AZ$6,DataStreams,0)),$B$4),DateRange,0)-1,MATCH(INDEX(Returns!$100:$100,MATCH(AZ$6,DataStreams,0)),DataStreams,0)-1))),"")</f>
        <v/>
      </c>
      <c r="BA72" s="233" t="str" cm="1">
        <f t="array" aca="1" ref="BA72" ca="1">_xlfn.IFNA(_xlfn.COVARIANCE.S(
OFFSET(HOMECELL,MATCH(MAX(INDEX(First_Data_Point,MATCH($A72,DataStreams,0)),INDEX(First_Data_Point,MATCH(BA$6,DataStreams,0)),$B$3),DateRange,0)-1,MATCH($A72,DataStreams,0)-1):OFFSET(HOMECELL,MATCH(MIN(INDEX(Last_Data_Point,MATCH($A72,DataStreams,0)),INDEX(Last_Data_Point,MATCH(BA$6,DataStreams,0)),$B$4),DateRange,0)-1,MATCH($A72,DataStreams,0)-1) -
(INDEX(Returns!$102:$102,MATCH($A72,DataStreams,0))*
OFFSET(HOMECELL,MATCH(MAX(INDEX(First_Data_Point,MATCH($A72,DataStreams,0)),INDEX(First_Data_Point,MATCH(BA$6,DataStreams,0)),$B$3),DateRange,0)-1,MATCH(INDEX(Returns!$100:$100,MATCH($A72,DataStreams,0)),DataStreams,0)-1):OFFSET(HOMECELL,MATCH(MIN(INDEX(Last_Data_Point,MATCH($A72,DataStreams,0)),INDEX(Last_Data_Point,MATCH(BA$6,DataStreams,0)),$B$4),DateRange,0)-1,MATCH(INDEX(Returns!$100:$100,MATCH($A72,DataStreams,0)),DataStreams,0)-1)),
OFFSET(HOMECELL,MATCH(MAX(INDEX(First_Data_Point,MATCH($A72,DataStreams,0)),INDEX(First_Data_Point,MATCH(BA$6,DataStreams,0)),$B$3),DateRange,0)-1,MATCH(BA$6,DataStreams,0)-1):OFFSET(HOMECELL,MATCH(MIN(INDEX(Last_Data_Point,MATCH($A72,DataStreams,0)),INDEX(Last_Data_Point,MATCH(BA$6,DataStreams,0)),$B$4),DateRange,0)-1,MATCH(BA$6,DataStreams,0)-1) -
(INDEX(Returns!$102:$102,MATCH(BA$6,DataStreams,0))*
OFFSET(HOMECELL,MATCH(MAX(INDEX(First_Data_Point,MATCH($A72,DataStreams,0)),INDEX(First_Data_Point,MATCH(BA$6,DataStreams,0)),$B$3),DateRange,0)-1,MATCH(INDEX(Returns!$100:$100,MATCH(BA$6,DataStreams,0)),DataStreams,0)-1):OFFSET(HOMECELL,MATCH(MIN(INDEX(Last_Data_Point,MATCH($A72,DataStreams,0)),INDEX(Last_Data_Point,MATCH(BA$6,DataStreams,0)),$B$4),DateRange,0)-1,MATCH(INDEX(Returns!$100:$100,MATCH(BA$6,DataStreams,0)),DataStreams,0)-1))),"")</f>
        <v/>
      </c>
      <c r="BB72" s="233" t="str" cm="1">
        <f t="array" aca="1" ref="BB72" ca="1">_xlfn.IFNA(_xlfn.COVARIANCE.S(
OFFSET(HOMECELL,MATCH(MAX(INDEX(First_Data_Point,MATCH($A72,DataStreams,0)),INDEX(First_Data_Point,MATCH(BB$6,DataStreams,0)),$B$3),DateRange,0)-1,MATCH($A72,DataStreams,0)-1):OFFSET(HOMECELL,MATCH(MIN(INDEX(Last_Data_Point,MATCH($A72,DataStreams,0)),INDEX(Last_Data_Point,MATCH(BB$6,DataStreams,0)),$B$4),DateRange,0)-1,MATCH($A72,DataStreams,0)-1) -
(INDEX(Returns!$102:$102,MATCH($A72,DataStreams,0))*
OFFSET(HOMECELL,MATCH(MAX(INDEX(First_Data_Point,MATCH($A72,DataStreams,0)),INDEX(First_Data_Point,MATCH(BB$6,DataStreams,0)),$B$3),DateRange,0)-1,MATCH(INDEX(Returns!$100:$100,MATCH($A72,DataStreams,0)),DataStreams,0)-1):OFFSET(HOMECELL,MATCH(MIN(INDEX(Last_Data_Point,MATCH($A72,DataStreams,0)),INDEX(Last_Data_Point,MATCH(BB$6,DataStreams,0)),$B$4),DateRange,0)-1,MATCH(INDEX(Returns!$100:$100,MATCH($A72,DataStreams,0)),DataStreams,0)-1)),
OFFSET(HOMECELL,MATCH(MAX(INDEX(First_Data_Point,MATCH($A72,DataStreams,0)),INDEX(First_Data_Point,MATCH(BB$6,DataStreams,0)),$B$3),DateRange,0)-1,MATCH(BB$6,DataStreams,0)-1):OFFSET(HOMECELL,MATCH(MIN(INDEX(Last_Data_Point,MATCH($A72,DataStreams,0)),INDEX(Last_Data_Point,MATCH(BB$6,DataStreams,0)),$B$4),DateRange,0)-1,MATCH(BB$6,DataStreams,0)-1) -
(INDEX(Returns!$102:$102,MATCH(BB$6,DataStreams,0))*
OFFSET(HOMECELL,MATCH(MAX(INDEX(First_Data_Point,MATCH($A72,DataStreams,0)),INDEX(First_Data_Point,MATCH(BB$6,DataStreams,0)),$B$3),DateRange,0)-1,MATCH(INDEX(Returns!$100:$100,MATCH(BB$6,DataStreams,0)),DataStreams,0)-1):OFFSET(HOMECELL,MATCH(MIN(INDEX(Last_Data_Point,MATCH($A72,DataStreams,0)),INDEX(Last_Data_Point,MATCH(BB$6,DataStreams,0)),$B$4),DateRange,0)-1,MATCH(INDEX(Returns!$100:$100,MATCH(BB$6,DataStreams,0)),DataStreams,0)-1))),"")</f>
        <v/>
      </c>
      <c r="BC72" s="236"/>
    </row>
    <row r="73" spans="1:55">
      <c r="A73" s="239" t="str">
        <f ca="1"/>
        <v>ACLS</v>
      </c>
      <c r="B73" s="233" cm="1">
        <f t="array" aca="1" ref="B73" ca="1">_xlfn.IFNA(_xlfn.COVARIANCE.S(
OFFSET(HOMECELL,MATCH(MAX(INDEX(First_Data_Point,MATCH($A73,DataStreams,0)),INDEX(First_Data_Point,MATCH(B$6,DataStreams,0)),$B$3),DateRange,0)-1,MATCH($A73,DataStreams,0)-1):OFFSET(HOMECELL,MATCH(MIN(INDEX(Last_Data_Point,MATCH($A73,DataStreams,0)),INDEX(Last_Data_Point,MATCH(B$6,DataStreams,0)),$B$4),DateRange,0)-1,MATCH($A73,DataStreams,0)-1) -
(INDEX(Returns!$102:$102,MATCH($A73,DataStreams,0))*
OFFSET(HOMECELL,MATCH(MAX(INDEX(First_Data_Point,MATCH($A73,DataStreams,0)),INDEX(First_Data_Point,MATCH(B$6,DataStreams,0)),$B$3),DateRange,0)-1,MATCH(INDEX(Returns!$100:$100,MATCH($A73,DataStreams,0)),DataStreams,0)-1):OFFSET(HOMECELL,MATCH(MIN(INDEX(Last_Data_Point,MATCH($A73,DataStreams,0)),INDEX(Last_Data_Point,MATCH(B$6,DataStreams,0)),$B$4),DateRange,0)-1,MATCH(INDEX(Returns!$100:$100,MATCH($A73,DataStreams,0)),DataStreams,0)-1)),
OFFSET(HOMECELL,MATCH(MAX(INDEX(First_Data_Point,MATCH($A73,DataStreams,0)),INDEX(First_Data_Point,MATCH(B$6,DataStreams,0)),$B$3),DateRange,0)-1,MATCH(B$6,DataStreams,0)-1):OFFSET(HOMECELL,MATCH(MIN(INDEX(Last_Data_Point,MATCH($A73,DataStreams,0)),INDEX(Last_Data_Point,MATCH(B$6,DataStreams,0)),$B$4),DateRange,0)-1,MATCH(B$6,DataStreams,0)-1) -
(INDEX(Returns!$102:$102,MATCH(B$6,DataStreams,0))*
OFFSET(HOMECELL,MATCH(MAX(INDEX(First_Data_Point,MATCH($A73,DataStreams,0)),INDEX(First_Data_Point,MATCH(B$6,DataStreams,0)),$B$3),DateRange,0)-1,MATCH(INDEX(Returns!$100:$100,MATCH(B$6,DataStreams,0)),DataStreams,0)-1):OFFSET(HOMECELL,MATCH(MIN(INDEX(Last_Data_Point,MATCH($A73,DataStreams,0)),INDEX(Last_Data_Point,MATCH(B$6,DataStreams,0)),$B$4),DateRange,0)-1,MATCH(INDEX(Returns!$100:$100,MATCH(B$6,DataStreams,0)),DataStreams,0)-1))),"")</f>
        <v>-6.8901599172697863E-5</v>
      </c>
      <c r="C73" s="233" cm="1">
        <f t="array" aca="1" ref="C73" ca="1">_xlfn.IFNA(_xlfn.COVARIANCE.S(
OFFSET(HOMECELL,MATCH(MAX(INDEX(First_Data_Point,MATCH($A73,DataStreams,0)),INDEX(First_Data_Point,MATCH(C$6,DataStreams,0)),$B$3),DateRange,0)-1,MATCH($A73,DataStreams,0)-1):OFFSET(HOMECELL,MATCH(MIN(INDEX(Last_Data_Point,MATCH($A73,DataStreams,0)),INDEX(Last_Data_Point,MATCH(C$6,DataStreams,0)),$B$4),DateRange,0)-1,MATCH($A73,DataStreams,0)-1) -
(INDEX(Returns!$102:$102,MATCH($A73,DataStreams,0))*
OFFSET(HOMECELL,MATCH(MAX(INDEX(First_Data_Point,MATCH($A73,DataStreams,0)),INDEX(First_Data_Point,MATCH(C$6,DataStreams,0)),$B$3),DateRange,0)-1,MATCH(INDEX(Returns!$100:$100,MATCH($A73,DataStreams,0)),DataStreams,0)-1):OFFSET(HOMECELL,MATCH(MIN(INDEX(Last_Data_Point,MATCH($A73,DataStreams,0)),INDEX(Last_Data_Point,MATCH(C$6,DataStreams,0)),$B$4),DateRange,0)-1,MATCH(INDEX(Returns!$100:$100,MATCH($A73,DataStreams,0)),DataStreams,0)-1)),
OFFSET(HOMECELL,MATCH(MAX(INDEX(First_Data_Point,MATCH($A73,DataStreams,0)),INDEX(First_Data_Point,MATCH(C$6,DataStreams,0)),$B$3),DateRange,0)-1,MATCH(C$6,DataStreams,0)-1):OFFSET(HOMECELL,MATCH(MIN(INDEX(Last_Data_Point,MATCH($A73,DataStreams,0)),INDEX(Last_Data_Point,MATCH(C$6,DataStreams,0)),$B$4),DateRange,0)-1,MATCH(C$6,DataStreams,0)-1) -
(INDEX(Returns!$102:$102,MATCH(C$6,DataStreams,0))*
OFFSET(HOMECELL,MATCH(MAX(INDEX(First_Data_Point,MATCH($A73,DataStreams,0)),INDEX(First_Data_Point,MATCH(C$6,DataStreams,0)),$B$3),DateRange,0)-1,MATCH(INDEX(Returns!$100:$100,MATCH(C$6,DataStreams,0)),DataStreams,0)-1):OFFSET(HOMECELL,MATCH(MIN(INDEX(Last_Data_Point,MATCH($A73,DataStreams,0)),INDEX(Last_Data_Point,MATCH(C$6,DataStreams,0)),$B$4),DateRange,0)-1,MATCH(INDEX(Returns!$100:$100,MATCH(C$6,DataStreams,0)),DataStreams,0)-1))),"")</f>
        <v>-5.2967496038210578E-5</v>
      </c>
      <c r="D73" s="233" cm="1">
        <f t="array" aca="1" ref="D73" ca="1">_xlfn.IFNA(_xlfn.COVARIANCE.S(
OFFSET(HOMECELL,MATCH(MAX(INDEX(First_Data_Point,MATCH($A73,DataStreams,0)),INDEX(First_Data_Point,MATCH(D$6,DataStreams,0)),$B$3),DateRange,0)-1,MATCH($A73,DataStreams,0)-1):OFFSET(HOMECELL,MATCH(MIN(INDEX(Last_Data_Point,MATCH($A73,DataStreams,0)),INDEX(Last_Data_Point,MATCH(D$6,DataStreams,0)),$B$4),DateRange,0)-1,MATCH($A73,DataStreams,0)-1) -
(INDEX(Returns!$102:$102,MATCH($A73,DataStreams,0))*
OFFSET(HOMECELL,MATCH(MAX(INDEX(First_Data_Point,MATCH($A73,DataStreams,0)),INDEX(First_Data_Point,MATCH(D$6,DataStreams,0)),$B$3),DateRange,0)-1,MATCH(INDEX(Returns!$100:$100,MATCH($A73,DataStreams,0)),DataStreams,0)-1):OFFSET(HOMECELL,MATCH(MIN(INDEX(Last_Data_Point,MATCH($A73,DataStreams,0)),INDEX(Last_Data_Point,MATCH(D$6,DataStreams,0)),$B$4),DateRange,0)-1,MATCH(INDEX(Returns!$100:$100,MATCH($A73,DataStreams,0)),DataStreams,0)-1)),
OFFSET(HOMECELL,MATCH(MAX(INDEX(First_Data_Point,MATCH($A73,DataStreams,0)),INDEX(First_Data_Point,MATCH(D$6,DataStreams,0)),$B$3),DateRange,0)-1,MATCH(D$6,DataStreams,0)-1):OFFSET(HOMECELL,MATCH(MIN(INDEX(Last_Data_Point,MATCH($A73,DataStreams,0)),INDEX(Last_Data_Point,MATCH(D$6,DataStreams,0)),$B$4),DateRange,0)-1,MATCH(D$6,DataStreams,0)-1) -
(INDEX(Returns!$102:$102,MATCH(D$6,DataStreams,0))*
OFFSET(HOMECELL,MATCH(MAX(INDEX(First_Data_Point,MATCH($A73,DataStreams,0)),INDEX(First_Data_Point,MATCH(D$6,DataStreams,0)),$B$3),DateRange,0)-1,MATCH(INDEX(Returns!$100:$100,MATCH(D$6,DataStreams,0)),DataStreams,0)-1):OFFSET(HOMECELL,MATCH(MIN(INDEX(Last_Data_Point,MATCH($A73,DataStreams,0)),INDEX(Last_Data_Point,MATCH(D$6,DataStreams,0)),$B$4),DateRange,0)-1,MATCH(INDEX(Returns!$100:$100,MATCH(D$6,DataStreams,0)),DataStreams,0)-1))),"")</f>
        <v>-3.4197885571835332E-4</v>
      </c>
      <c r="E73" s="233" cm="1">
        <f t="array" aca="1" ref="E73" ca="1">_xlfn.IFNA(_xlfn.COVARIANCE.S(
OFFSET(HOMECELL,MATCH(MAX(INDEX(First_Data_Point,MATCH($A73,DataStreams,0)),INDEX(First_Data_Point,MATCH(E$6,DataStreams,0)),$B$3),DateRange,0)-1,MATCH($A73,DataStreams,0)-1):OFFSET(HOMECELL,MATCH(MIN(INDEX(Last_Data_Point,MATCH($A73,DataStreams,0)),INDEX(Last_Data_Point,MATCH(E$6,DataStreams,0)),$B$4),DateRange,0)-1,MATCH($A73,DataStreams,0)-1) -
(INDEX(Returns!$102:$102,MATCH($A73,DataStreams,0))*
OFFSET(HOMECELL,MATCH(MAX(INDEX(First_Data_Point,MATCH($A73,DataStreams,0)),INDEX(First_Data_Point,MATCH(E$6,DataStreams,0)),$B$3),DateRange,0)-1,MATCH(INDEX(Returns!$100:$100,MATCH($A73,DataStreams,0)),DataStreams,0)-1):OFFSET(HOMECELL,MATCH(MIN(INDEX(Last_Data_Point,MATCH($A73,DataStreams,0)),INDEX(Last_Data_Point,MATCH(E$6,DataStreams,0)),$B$4),DateRange,0)-1,MATCH(INDEX(Returns!$100:$100,MATCH($A73,DataStreams,0)),DataStreams,0)-1)),
OFFSET(HOMECELL,MATCH(MAX(INDEX(First_Data_Point,MATCH($A73,DataStreams,0)),INDEX(First_Data_Point,MATCH(E$6,DataStreams,0)),$B$3),DateRange,0)-1,MATCH(E$6,DataStreams,0)-1):OFFSET(HOMECELL,MATCH(MIN(INDEX(Last_Data_Point,MATCH($A73,DataStreams,0)),INDEX(Last_Data_Point,MATCH(E$6,DataStreams,0)),$B$4),DateRange,0)-1,MATCH(E$6,DataStreams,0)-1) -
(INDEX(Returns!$102:$102,MATCH(E$6,DataStreams,0))*
OFFSET(HOMECELL,MATCH(MAX(INDEX(First_Data_Point,MATCH($A73,DataStreams,0)),INDEX(First_Data_Point,MATCH(E$6,DataStreams,0)),$B$3),DateRange,0)-1,MATCH(INDEX(Returns!$100:$100,MATCH(E$6,DataStreams,0)),DataStreams,0)-1):OFFSET(HOMECELL,MATCH(MIN(INDEX(Last_Data_Point,MATCH($A73,DataStreams,0)),INDEX(Last_Data_Point,MATCH(E$6,DataStreams,0)),$B$4),DateRange,0)-1,MATCH(INDEX(Returns!$100:$100,MATCH(E$6,DataStreams,0)),DataStreams,0)-1))),"")</f>
        <v>-1.1079424959597763E-3</v>
      </c>
      <c r="F73" s="233" cm="1">
        <f t="array" aca="1" ref="F73" ca="1">_xlfn.IFNA(_xlfn.COVARIANCE.S(
OFFSET(HOMECELL,MATCH(MAX(INDEX(First_Data_Point,MATCH($A73,DataStreams,0)),INDEX(First_Data_Point,MATCH(F$6,DataStreams,0)),$B$3),DateRange,0)-1,MATCH($A73,DataStreams,0)-1):OFFSET(HOMECELL,MATCH(MIN(INDEX(Last_Data_Point,MATCH($A73,DataStreams,0)),INDEX(Last_Data_Point,MATCH(F$6,DataStreams,0)),$B$4),DateRange,0)-1,MATCH($A73,DataStreams,0)-1) -
(INDEX(Returns!$102:$102,MATCH($A73,DataStreams,0))*
OFFSET(HOMECELL,MATCH(MAX(INDEX(First_Data_Point,MATCH($A73,DataStreams,0)),INDEX(First_Data_Point,MATCH(F$6,DataStreams,0)),$B$3),DateRange,0)-1,MATCH(INDEX(Returns!$100:$100,MATCH($A73,DataStreams,0)),DataStreams,0)-1):OFFSET(HOMECELL,MATCH(MIN(INDEX(Last_Data_Point,MATCH($A73,DataStreams,0)),INDEX(Last_Data_Point,MATCH(F$6,DataStreams,0)),$B$4),DateRange,0)-1,MATCH(INDEX(Returns!$100:$100,MATCH($A73,DataStreams,0)),DataStreams,0)-1)),
OFFSET(HOMECELL,MATCH(MAX(INDEX(First_Data_Point,MATCH($A73,DataStreams,0)),INDEX(First_Data_Point,MATCH(F$6,DataStreams,0)),$B$3),DateRange,0)-1,MATCH(F$6,DataStreams,0)-1):OFFSET(HOMECELL,MATCH(MIN(INDEX(Last_Data_Point,MATCH($A73,DataStreams,0)),INDEX(Last_Data_Point,MATCH(F$6,DataStreams,0)),$B$4),DateRange,0)-1,MATCH(F$6,DataStreams,0)-1) -
(INDEX(Returns!$102:$102,MATCH(F$6,DataStreams,0))*
OFFSET(HOMECELL,MATCH(MAX(INDEX(First_Data_Point,MATCH($A73,DataStreams,0)),INDEX(First_Data_Point,MATCH(F$6,DataStreams,0)),$B$3),DateRange,0)-1,MATCH(INDEX(Returns!$100:$100,MATCH(F$6,DataStreams,0)),DataStreams,0)-1):OFFSET(HOMECELL,MATCH(MIN(INDEX(Last_Data_Point,MATCH($A73,DataStreams,0)),INDEX(Last_Data_Point,MATCH(F$6,DataStreams,0)),$B$4),DateRange,0)-1,MATCH(INDEX(Returns!$100:$100,MATCH(F$6,DataStreams,0)),DataStreams,0)-1))),"")</f>
        <v>-6.6210340170553801E-4</v>
      </c>
      <c r="G73" s="233" cm="1">
        <f t="array" aca="1" ref="G73" ca="1">_xlfn.IFNA(_xlfn.COVARIANCE.S(
OFFSET(HOMECELL,MATCH(MAX(INDEX(First_Data_Point,MATCH($A73,DataStreams,0)),INDEX(First_Data_Point,MATCH(G$6,DataStreams,0)),$B$3),DateRange,0)-1,MATCH($A73,DataStreams,0)-1):OFFSET(HOMECELL,MATCH(MIN(INDEX(Last_Data_Point,MATCH($A73,DataStreams,0)),INDEX(Last_Data_Point,MATCH(G$6,DataStreams,0)),$B$4),DateRange,0)-1,MATCH($A73,DataStreams,0)-1) -
(INDEX(Returns!$102:$102,MATCH($A73,DataStreams,0))*
OFFSET(HOMECELL,MATCH(MAX(INDEX(First_Data_Point,MATCH($A73,DataStreams,0)),INDEX(First_Data_Point,MATCH(G$6,DataStreams,0)),$B$3),DateRange,0)-1,MATCH(INDEX(Returns!$100:$100,MATCH($A73,DataStreams,0)),DataStreams,0)-1):OFFSET(HOMECELL,MATCH(MIN(INDEX(Last_Data_Point,MATCH($A73,DataStreams,0)),INDEX(Last_Data_Point,MATCH(G$6,DataStreams,0)),$B$4),DateRange,0)-1,MATCH(INDEX(Returns!$100:$100,MATCH($A73,DataStreams,0)),DataStreams,0)-1)),
OFFSET(HOMECELL,MATCH(MAX(INDEX(First_Data_Point,MATCH($A73,DataStreams,0)),INDEX(First_Data_Point,MATCH(G$6,DataStreams,0)),$B$3),DateRange,0)-1,MATCH(G$6,DataStreams,0)-1):OFFSET(HOMECELL,MATCH(MIN(INDEX(Last_Data_Point,MATCH($A73,DataStreams,0)),INDEX(Last_Data_Point,MATCH(G$6,DataStreams,0)),$B$4),DateRange,0)-1,MATCH(G$6,DataStreams,0)-1) -
(INDEX(Returns!$102:$102,MATCH(G$6,DataStreams,0))*
OFFSET(HOMECELL,MATCH(MAX(INDEX(First_Data_Point,MATCH($A73,DataStreams,0)),INDEX(First_Data_Point,MATCH(G$6,DataStreams,0)),$B$3),DateRange,0)-1,MATCH(INDEX(Returns!$100:$100,MATCH(G$6,DataStreams,0)),DataStreams,0)-1):OFFSET(HOMECELL,MATCH(MIN(INDEX(Last_Data_Point,MATCH($A73,DataStreams,0)),INDEX(Last_Data_Point,MATCH(G$6,DataStreams,0)),$B$4),DateRange,0)-1,MATCH(INDEX(Returns!$100:$100,MATCH(G$6,DataStreams,0)),DataStreams,0)-1))),"")</f>
        <v>1.6716794453798553E-3</v>
      </c>
      <c r="H73" s="233" cm="1">
        <f t="array" aca="1" ref="H73" ca="1">_xlfn.IFNA(_xlfn.COVARIANCE.S(
OFFSET(HOMECELL,MATCH(MAX(INDEX(First_Data_Point,MATCH($A73,DataStreams,0)),INDEX(First_Data_Point,MATCH(H$6,DataStreams,0)),$B$3),DateRange,0)-1,MATCH($A73,DataStreams,0)-1):OFFSET(HOMECELL,MATCH(MIN(INDEX(Last_Data_Point,MATCH($A73,DataStreams,0)),INDEX(Last_Data_Point,MATCH(H$6,DataStreams,0)),$B$4),DateRange,0)-1,MATCH($A73,DataStreams,0)-1) -
(INDEX(Returns!$102:$102,MATCH($A73,DataStreams,0))*
OFFSET(HOMECELL,MATCH(MAX(INDEX(First_Data_Point,MATCH($A73,DataStreams,0)),INDEX(First_Data_Point,MATCH(H$6,DataStreams,0)),$B$3),DateRange,0)-1,MATCH(INDEX(Returns!$100:$100,MATCH($A73,DataStreams,0)),DataStreams,0)-1):OFFSET(HOMECELL,MATCH(MIN(INDEX(Last_Data_Point,MATCH($A73,DataStreams,0)),INDEX(Last_Data_Point,MATCH(H$6,DataStreams,0)),$B$4),DateRange,0)-1,MATCH(INDEX(Returns!$100:$100,MATCH($A73,DataStreams,0)),DataStreams,0)-1)),
OFFSET(HOMECELL,MATCH(MAX(INDEX(First_Data_Point,MATCH($A73,DataStreams,0)),INDEX(First_Data_Point,MATCH(H$6,DataStreams,0)),$B$3),DateRange,0)-1,MATCH(H$6,DataStreams,0)-1):OFFSET(HOMECELL,MATCH(MIN(INDEX(Last_Data_Point,MATCH($A73,DataStreams,0)),INDEX(Last_Data_Point,MATCH(H$6,DataStreams,0)),$B$4),DateRange,0)-1,MATCH(H$6,DataStreams,0)-1) -
(INDEX(Returns!$102:$102,MATCH(H$6,DataStreams,0))*
OFFSET(HOMECELL,MATCH(MAX(INDEX(First_Data_Point,MATCH($A73,DataStreams,0)),INDEX(First_Data_Point,MATCH(H$6,DataStreams,0)),$B$3),DateRange,0)-1,MATCH(INDEX(Returns!$100:$100,MATCH(H$6,DataStreams,0)),DataStreams,0)-1):OFFSET(HOMECELL,MATCH(MIN(INDEX(Last_Data_Point,MATCH($A73,DataStreams,0)),INDEX(Last_Data_Point,MATCH(H$6,DataStreams,0)),$B$4),DateRange,0)-1,MATCH(INDEX(Returns!$100:$100,MATCH(H$6,DataStreams,0)),DataStreams,0)-1))),"")</f>
        <v>-1.580586467167738E-3</v>
      </c>
      <c r="I73" s="233" cm="1">
        <f t="array" aca="1" ref="I73" ca="1">_xlfn.IFNA(_xlfn.COVARIANCE.S(
OFFSET(HOMECELL,MATCH(MAX(INDEX(First_Data_Point,MATCH($A73,DataStreams,0)),INDEX(First_Data_Point,MATCH(I$6,DataStreams,0)),$B$3),DateRange,0)-1,MATCH($A73,DataStreams,0)-1):OFFSET(HOMECELL,MATCH(MIN(INDEX(Last_Data_Point,MATCH($A73,DataStreams,0)),INDEX(Last_Data_Point,MATCH(I$6,DataStreams,0)),$B$4),DateRange,0)-1,MATCH($A73,DataStreams,0)-1) -
(INDEX(Returns!$102:$102,MATCH($A73,DataStreams,0))*
OFFSET(HOMECELL,MATCH(MAX(INDEX(First_Data_Point,MATCH($A73,DataStreams,0)),INDEX(First_Data_Point,MATCH(I$6,DataStreams,0)),$B$3),DateRange,0)-1,MATCH(INDEX(Returns!$100:$100,MATCH($A73,DataStreams,0)),DataStreams,0)-1):OFFSET(HOMECELL,MATCH(MIN(INDEX(Last_Data_Point,MATCH($A73,DataStreams,0)),INDEX(Last_Data_Point,MATCH(I$6,DataStreams,0)),$B$4),DateRange,0)-1,MATCH(INDEX(Returns!$100:$100,MATCH($A73,DataStreams,0)),DataStreams,0)-1)),
OFFSET(HOMECELL,MATCH(MAX(INDEX(First_Data_Point,MATCH($A73,DataStreams,0)),INDEX(First_Data_Point,MATCH(I$6,DataStreams,0)),$B$3),DateRange,0)-1,MATCH(I$6,DataStreams,0)-1):OFFSET(HOMECELL,MATCH(MIN(INDEX(Last_Data_Point,MATCH($A73,DataStreams,0)),INDEX(Last_Data_Point,MATCH(I$6,DataStreams,0)),$B$4),DateRange,0)-1,MATCH(I$6,DataStreams,0)-1) -
(INDEX(Returns!$102:$102,MATCH(I$6,DataStreams,0))*
OFFSET(HOMECELL,MATCH(MAX(INDEX(First_Data_Point,MATCH($A73,DataStreams,0)),INDEX(First_Data_Point,MATCH(I$6,DataStreams,0)),$B$3),DateRange,0)-1,MATCH(INDEX(Returns!$100:$100,MATCH(I$6,DataStreams,0)),DataStreams,0)-1):OFFSET(HOMECELL,MATCH(MIN(INDEX(Last_Data_Point,MATCH($A73,DataStreams,0)),INDEX(Last_Data_Point,MATCH(I$6,DataStreams,0)),$B$4),DateRange,0)-1,MATCH(INDEX(Returns!$100:$100,MATCH(I$6,DataStreams,0)),DataStreams,0)-1))),"")</f>
        <v>2.0279445433111165E-2</v>
      </c>
      <c r="J73" s="233" cm="1">
        <f t="array" aca="1" ref="J73" ca="1">_xlfn.IFNA(_xlfn.COVARIANCE.S(
OFFSET(HOMECELL,MATCH(MAX(INDEX(First_Data_Point,MATCH($A73,DataStreams,0)),INDEX(First_Data_Point,MATCH(J$6,DataStreams,0)),$B$3),DateRange,0)-1,MATCH($A73,DataStreams,0)-1):OFFSET(HOMECELL,MATCH(MIN(INDEX(Last_Data_Point,MATCH($A73,DataStreams,0)),INDEX(Last_Data_Point,MATCH(J$6,DataStreams,0)),$B$4),DateRange,0)-1,MATCH($A73,DataStreams,0)-1) -
(INDEX(Returns!$102:$102,MATCH($A73,DataStreams,0))*
OFFSET(HOMECELL,MATCH(MAX(INDEX(First_Data_Point,MATCH($A73,DataStreams,0)),INDEX(First_Data_Point,MATCH(J$6,DataStreams,0)),$B$3),DateRange,0)-1,MATCH(INDEX(Returns!$100:$100,MATCH($A73,DataStreams,0)),DataStreams,0)-1):OFFSET(HOMECELL,MATCH(MIN(INDEX(Last_Data_Point,MATCH($A73,DataStreams,0)),INDEX(Last_Data_Point,MATCH(J$6,DataStreams,0)),$B$4),DateRange,0)-1,MATCH(INDEX(Returns!$100:$100,MATCH($A73,DataStreams,0)),DataStreams,0)-1)),
OFFSET(HOMECELL,MATCH(MAX(INDEX(First_Data_Point,MATCH($A73,DataStreams,0)),INDEX(First_Data_Point,MATCH(J$6,DataStreams,0)),$B$3),DateRange,0)-1,MATCH(J$6,DataStreams,0)-1):OFFSET(HOMECELL,MATCH(MIN(INDEX(Last_Data_Point,MATCH($A73,DataStreams,0)),INDEX(Last_Data_Point,MATCH(J$6,DataStreams,0)),$B$4),DateRange,0)-1,MATCH(J$6,DataStreams,0)-1) -
(INDEX(Returns!$102:$102,MATCH(J$6,DataStreams,0))*
OFFSET(HOMECELL,MATCH(MAX(INDEX(First_Data_Point,MATCH($A73,DataStreams,0)),INDEX(First_Data_Point,MATCH(J$6,DataStreams,0)),$B$3),DateRange,0)-1,MATCH(INDEX(Returns!$100:$100,MATCH(J$6,DataStreams,0)),DataStreams,0)-1):OFFSET(HOMECELL,MATCH(MIN(INDEX(Last_Data_Point,MATCH($A73,DataStreams,0)),INDEX(Last_Data_Point,MATCH(J$6,DataStreams,0)),$B$4),DateRange,0)-1,MATCH(INDEX(Returns!$100:$100,MATCH(J$6,DataStreams,0)),DataStreams,0)-1))),"")</f>
        <v>-2.1982686423988964E-3</v>
      </c>
      <c r="K73" s="233" cm="1">
        <f t="array" aca="1" ref="K73" ca="1">_xlfn.IFNA(_xlfn.COVARIANCE.S(
OFFSET(HOMECELL,MATCH(MAX(INDEX(First_Data_Point,MATCH($A73,DataStreams,0)),INDEX(First_Data_Point,MATCH(K$6,DataStreams,0)),$B$3),DateRange,0)-1,MATCH($A73,DataStreams,0)-1):OFFSET(HOMECELL,MATCH(MIN(INDEX(Last_Data_Point,MATCH($A73,DataStreams,0)),INDEX(Last_Data_Point,MATCH(K$6,DataStreams,0)),$B$4),DateRange,0)-1,MATCH($A73,DataStreams,0)-1) -
(INDEX(Returns!$102:$102,MATCH($A73,DataStreams,0))*
OFFSET(HOMECELL,MATCH(MAX(INDEX(First_Data_Point,MATCH($A73,DataStreams,0)),INDEX(First_Data_Point,MATCH(K$6,DataStreams,0)),$B$3),DateRange,0)-1,MATCH(INDEX(Returns!$100:$100,MATCH($A73,DataStreams,0)),DataStreams,0)-1):OFFSET(HOMECELL,MATCH(MIN(INDEX(Last_Data_Point,MATCH($A73,DataStreams,0)),INDEX(Last_Data_Point,MATCH(K$6,DataStreams,0)),$B$4),DateRange,0)-1,MATCH(INDEX(Returns!$100:$100,MATCH($A73,DataStreams,0)),DataStreams,0)-1)),
OFFSET(HOMECELL,MATCH(MAX(INDEX(First_Data_Point,MATCH($A73,DataStreams,0)),INDEX(First_Data_Point,MATCH(K$6,DataStreams,0)),$B$3),DateRange,0)-1,MATCH(K$6,DataStreams,0)-1):OFFSET(HOMECELL,MATCH(MIN(INDEX(Last_Data_Point,MATCH($A73,DataStreams,0)),INDEX(Last_Data_Point,MATCH(K$6,DataStreams,0)),$B$4),DateRange,0)-1,MATCH(K$6,DataStreams,0)-1) -
(INDEX(Returns!$102:$102,MATCH(K$6,DataStreams,0))*
OFFSET(HOMECELL,MATCH(MAX(INDEX(First_Data_Point,MATCH($A73,DataStreams,0)),INDEX(First_Data_Point,MATCH(K$6,DataStreams,0)),$B$3),DateRange,0)-1,MATCH(INDEX(Returns!$100:$100,MATCH(K$6,DataStreams,0)),DataStreams,0)-1):OFFSET(HOMECELL,MATCH(MIN(INDEX(Last_Data_Point,MATCH($A73,DataStreams,0)),INDEX(Last_Data_Point,MATCH(K$6,DataStreams,0)),$B$4),DateRange,0)-1,MATCH(INDEX(Returns!$100:$100,MATCH(K$6,DataStreams,0)),DataStreams,0)-1))),"")</f>
        <v>1.5040382115886091E-3</v>
      </c>
      <c r="L73" s="233" cm="1">
        <f t="array" aca="1" ref="L73" ca="1">_xlfn.IFNA(_xlfn.COVARIANCE.S(
OFFSET(HOMECELL,MATCH(MAX(INDEX(First_Data_Point,MATCH($A73,DataStreams,0)),INDEX(First_Data_Point,MATCH(L$6,DataStreams,0)),$B$3),DateRange,0)-1,MATCH($A73,DataStreams,0)-1):OFFSET(HOMECELL,MATCH(MIN(INDEX(Last_Data_Point,MATCH($A73,DataStreams,0)),INDEX(Last_Data_Point,MATCH(L$6,DataStreams,0)),$B$4),DateRange,0)-1,MATCH($A73,DataStreams,0)-1) -
(INDEX(Returns!$102:$102,MATCH($A73,DataStreams,0))*
OFFSET(HOMECELL,MATCH(MAX(INDEX(First_Data_Point,MATCH($A73,DataStreams,0)),INDEX(First_Data_Point,MATCH(L$6,DataStreams,0)),$B$3),DateRange,0)-1,MATCH(INDEX(Returns!$100:$100,MATCH($A73,DataStreams,0)),DataStreams,0)-1):OFFSET(HOMECELL,MATCH(MIN(INDEX(Last_Data_Point,MATCH($A73,DataStreams,0)),INDEX(Last_Data_Point,MATCH(L$6,DataStreams,0)),$B$4),DateRange,0)-1,MATCH(INDEX(Returns!$100:$100,MATCH($A73,DataStreams,0)),DataStreams,0)-1)),
OFFSET(HOMECELL,MATCH(MAX(INDEX(First_Data_Point,MATCH($A73,DataStreams,0)),INDEX(First_Data_Point,MATCH(L$6,DataStreams,0)),$B$3),DateRange,0)-1,MATCH(L$6,DataStreams,0)-1):OFFSET(HOMECELL,MATCH(MIN(INDEX(Last_Data_Point,MATCH($A73,DataStreams,0)),INDEX(Last_Data_Point,MATCH(L$6,DataStreams,0)),$B$4),DateRange,0)-1,MATCH(L$6,DataStreams,0)-1) -
(INDEX(Returns!$102:$102,MATCH(L$6,DataStreams,0))*
OFFSET(HOMECELL,MATCH(MAX(INDEX(First_Data_Point,MATCH($A73,DataStreams,0)),INDEX(First_Data_Point,MATCH(L$6,DataStreams,0)),$B$3),DateRange,0)-1,MATCH(INDEX(Returns!$100:$100,MATCH(L$6,DataStreams,0)),DataStreams,0)-1):OFFSET(HOMECELL,MATCH(MIN(INDEX(Last_Data_Point,MATCH($A73,DataStreams,0)),INDEX(Last_Data_Point,MATCH(L$6,DataStreams,0)),$B$4),DateRange,0)-1,MATCH(INDEX(Returns!$100:$100,MATCH(L$6,DataStreams,0)),DataStreams,0)-1))),"")</f>
        <v>2.181410366944117E-3</v>
      </c>
      <c r="M73" s="233" cm="1">
        <f t="array" aca="1" ref="M73" ca="1">_xlfn.IFNA(_xlfn.COVARIANCE.S(
OFFSET(HOMECELL,MATCH(MAX(INDEX(First_Data_Point,MATCH($A73,DataStreams,0)),INDEX(First_Data_Point,MATCH(M$6,DataStreams,0)),$B$3),DateRange,0)-1,MATCH($A73,DataStreams,0)-1):OFFSET(HOMECELL,MATCH(MIN(INDEX(Last_Data_Point,MATCH($A73,DataStreams,0)),INDEX(Last_Data_Point,MATCH(M$6,DataStreams,0)),$B$4),DateRange,0)-1,MATCH($A73,DataStreams,0)-1) -
(INDEX(Returns!$102:$102,MATCH($A73,DataStreams,0))*
OFFSET(HOMECELL,MATCH(MAX(INDEX(First_Data_Point,MATCH($A73,DataStreams,0)),INDEX(First_Data_Point,MATCH(M$6,DataStreams,0)),$B$3),DateRange,0)-1,MATCH(INDEX(Returns!$100:$100,MATCH($A73,DataStreams,0)),DataStreams,0)-1):OFFSET(HOMECELL,MATCH(MIN(INDEX(Last_Data_Point,MATCH($A73,DataStreams,0)),INDEX(Last_Data_Point,MATCH(M$6,DataStreams,0)),$B$4),DateRange,0)-1,MATCH(INDEX(Returns!$100:$100,MATCH($A73,DataStreams,0)),DataStreams,0)-1)),
OFFSET(HOMECELL,MATCH(MAX(INDEX(First_Data_Point,MATCH($A73,DataStreams,0)),INDEX(First_Data_Point,MATCH(M$6,DataStreams,0)),$B$3),DateRange,0)-1,MATCH(M$6,DataStreams,0)-1):OFFSET(HOMECELL,MATCH(MIN(INDEX(Last_Data_Point,MATCH($A73,DataStreams,0)),INDEX(Last_Data_Point,MATCH(M$6,DataStreams,0)),$B$4),DateRange,0)-1,MATCH(M$6,DataStreams,0)-1) -
(INDEX(Returns!$102:$102,MATCH(M$6,DataStreams,0))*
OFFSET(HOMECELL,MATCH(MAX(INDEX(First_Data_Point,MATCH($A73,DataStreams,0)),INDEX(First_Data_Point,MATCH(M$6,DataStreams,0)),$B$3),DateRange,0)-1,MATCH(INDEX(Returns!$100:$100,MATCH(M$6,DataStreams,0)),DataStreams,0)-1):OFFSET(HOMECELL,MATCH(MIN(INDEX(Last_Data_Point,MATCH($A73,DataStreams,0)),INDEX(Last_Data_Point,MATCH(M$6,DataStreams,0)),$B$4),DateRange,0)-1,MATCH(INDEX(Returns!$100:$100,MATCH(M$6,DataStreams,0)),DataStreams,0)-1))),"")</f>
        <v>-2.2776864098224156E-4</v>
      </c>
      <c r="N73" s="233" cm="1">
        <f t="array" aca="1" ref="N73" ca="1">_xlfn.IFNA(_xlfn.COVARIANCE.S(
OFFSET(HOMECELL,MATCH(MAX(INDEX(First_Data_Point,MATCH($A73,DataStreams,0)),INDEX(First_Data_Point,MATCH(N$6,DataStreams,0)),$B$3),DateRange,0)-1,MATCH($A73,DataStreams,0)-1):OFFSET(HOMECELL,MATCH(MIN(INDEX(Last_Data_Point,MATCH($A73,DataStreams,0)),INDEX(Last_Data_Point,MATCH(N$6,DataStreams,0)),$B$4),DateRange,0)-1,MATCH($A73,DataStreams,0)-1) -
(INDEX(Returns!$102:$102,MATCH($A73,DataStreams,0))*
OFFSET(HOMECELL,MATCH(MAX(INDEX(First_Data_Point,MATCH($A73,DataStreams,0)),INDEX(First_Data_Point,MATCH(N$6,DataStreams,0)),$B$3),DateRange,0)-1,MATCH(INDEX(Returns!$100:$100,MATCH($A73,DataStreams,0)),DataStreams,0)-1):OFFSET(HOMECELL,MATCH(MIN(INDEX(Last_Data_Point,MATCH($A73,DataStreams,0)),INDEX(Last_Data_Point,MATCH(N$6,DataStreams,0)),$B$4),DateRange,0)-1,MATCH(INDEX(Returns!$100:$100,MATCH($A73,DataStreams,0)),DataStreams,0)-1)),
OFFSET(HOMECELL,MATCH(MAX(INDEX(First_Data_Point,MATCH($A73,DataStreams,0)),INDEX(First_Data_Point,MATCH(N$6,DataStreams,0)),$B$3),DateRange,0)-1,MATCH(N$6,DataStreams,0)-1):OFFSET(HOMECELL,MATCH(MIN(INDEX(Last_Data_Point,MATCH($A73,DataStreams,0)),INDEX(Last_Data_Point,MATCH(N$6,DataStreams,0)),$B$4),DateRange,0)-1,MATCH(N$6,DataStreams,0)-1) -
(INDEX(Returns!$102:$102,MATCH(N$6,DataStreams,0))*
OFFSET(HOMECELL,MATCH(MAX(INDEX(First_Data_Point,MATCH($A73,DataStreams,0)),INDEX(First_Data_Point,MATCH(N$6,DataStreams,0)),$B$3),DateRange,0)-1,MATCH(INDEX(Returns!$100:$100,MATCH(N$6,DataStreams,0)),DataStreams,0)-1):OFFSET(HOMECELL,MATCH(MIN(INDEX(Last_Data_Point,MATCH($A73,DataStreams,0)),INDEX(Last_Data_Point,MATCH(N$6,DataStreams,0)),$B$4),DateRange,0)-1,MATCH(INDEX(Returns!$100:$100,MATCH(N$6,DataStreams,0)),DataStreams,0)-1))),"")</f>
        <v>2.2075990228034095E-3</v>
      </c>
      <c r="O73" s="233" cm="1">
        <f t="array" aca="1" ref="O73" ca="1">_xlfn.IFNA(_xlfn.COVARIANCE.S(
OFFSET(HOMECELL,MATCH(MAX(INDEX(First_Data_Point,MATCH($A73,DataStreams,0)),INDEX(First_Data_Point,MATCH(O$6,DataStreams,0)),$B$3),DateRange,0)-1,MATCH($A73,DataStreams,0)-1):OFFSET(HOMECELL,MATCH(MIN(INDEX(Last_Data_Point,MATCH($A73,DataStreams,0)),INDEX(Last_Data_Point,MATCH(O$6,DataStreams,0)),$B$4),DateRange,0)-1,MATCH($A73,DataStreams,0)-1) -
(INDEX(Returns!$102:$102,MATCH($A73,DataStreams,0))*
OFFSET(HOMECELL,MATCH(MAX(INDEX(First_Data_Point,MATCH($A73,DataStreams,0)),INDEX(First_Data_Point,MATCH(O$6,DataStreams,0)),$B$3),DateRange,0)-1,MATCH(INDEX(Returns!$100:$100,MATCH($A73,DataStreams,0)),DataStreams,0)-1):OFFSET(HOMECELL,MATCH(MIN(INDEX(Last_Data_Point,MATCH($A73,DataStreams,0)),INDEX(Last_Data_Point,MATCH(O$6,DataStreams,0)),$B$4),DateRange,0)-1,MATCH(INDEX(Returns!$100:$100,MATCH($A73,DataStreams,0)),DataStreams,0)-1)),
OFFSET(HOMECELL,MATCH(MAX(INDEX(First_Data_Point,MATCH($A73,DataStreams,0)),INDEX(First_Data_Point,MATCH(O$6,DataStreams,0)),$B$3),DateRange,0)-1,MATCH(O$6,DataStreams,0)-1):OFFSET(HOMECELL,MATCH(MIN(INDEX(Last_Data_Point,MATCH($A73,DataStreams,0)),INDEX(Last_Data_Point,MATCH(O$6,DataStreams,0)),$B$4),DateRange,0)-1,MATCH(O$6,DataStreams,0)-1) -
(INDEX(Returns!$102:$102,MATCH(O$6,DataStreams,0))*
OFFSET(HOMECELL,MATCH(MAX(INDEX(First_Data_Point,MATCH($A73,DataStreams,0)),INDEX(First_Data_Point,MATCH(O$6,DataStreams,0)),$B$3),DateRange,0)-1,MATCH(INDEX(Returns!$100:$100,MATCH(O$6,DataStreams,0)),DataStreams,0)-1):OFFSET(HOMECELL,MATCH(MIN(INDEX(Last_Data_Point,MATCH($A73,DataStreams,0)),INDEX(Last_Data_Point,MATCH(O$6,DataStreams,0)),$B$4),DateRange,0)-1,MATCH(INDEX(Returns!$100:$100,MATCH(O$6,DataStreams,0)),DataStreams,0)-1))),"")</f>
        <v>-7.4701528811673497E-4</v>
      </c>
      <c r="P73" s="233" cm="1">
        <f t="array" aca="1" ref="P73" ca="1">_xlfn.IFNA(_xlfn.COVARIANCE.S(
OFFSET(HOMECELL,MATCH(MAX(INDEX(First_Data_Point,MATCH($A73,DataStreams,0)),INDEX(First_Data_Point,MATCH(P$6,DataStreams,0)),$B$3),DateRange,0)-1,MATCH($A73,DataStreams,0)-1):OFFSET(HOMECELL,MATCH(MIN(INDEX(Last_Data_Point,MATCH($A73,DataStreams,0)),INDEX(Last_Data_Point,MATCH(P$6,DataStreams,0)),$B$4),DateRange,0)-1,MATCH($A73,DataStreams,0)-1) -
(INDEX(Returns!$102:$102,MATCH($A73,DataStreams,0))*
OFFSET(HOMECELL,MATCH(MAX(INDEX(First_Data_Point,MATCH($A73,DataStreams,0)),INDEX(First_Data_Point,MATCH(P$6,DataStreams,0)),$B$3),DateRange,0)-1,MATCH(INDEX(Returns!$100:$100,MATCH($A73,DataStreams,0)),DataStreams,0)-1):OFFSET(HOMECELL,MATCH(MIN(INDEX(Last_Data_Point,MATCH($A73,DataStreams,0)),INDEX(Last_Data_Point,MATCH(P$6,DataStreams,0)),$B$4),DateRange,0)-1,MATCH(INDEX(Returns!$100:$100,MATCH($A73,DataStreams,0)),DataStreams,0)-1)),
OFFSET(HOMECELL,MATCH(MAX(INDEX(First_Data_Point,MATCH($A73,DataStreams,0)),INDEX(First_Data_Point,MATCH(P$6,DataStreams,0)),$B$3),DateRange,0)-1,MATCH(P$6,DataStreams,0)-1):OFFSET(HOMECELL,MATCH(MIN(INDEX(Last_Data_Point,MATCH($A73,DataStreams,0)),INDEX(Last_Data_Point,MATCH(P$6,DataStreams,0)),$B$4),DateRange,0)-1,MATCH(P$6,DataStreams,0)-1) -
(INDEX(Returns!$102:$102,MATCH(P$6,DataStreams,0))*
OFFSET(HOMECELL,MATCH(MAX(INDEX(First_Data_Point,MATCH($A73,DataStreams,0)),INDEX(First_Data_Point,MATCH(P$6,DataStreams,0)),$B$3),DateRange,0)-1,MATCH(INDEX(Returns!$100:$100,MATCH(P$6,DataStreams,0)),DataStreams,0)-1):OFFSET(HOMECELL,MATCH(MIN(INDEX(Last_Data_Point,MATCH($A73,DataStreams,0)),INDEX(Last_Data_Point,MATCH(P$6,DataStreams,0)),$B$4),DateRange,0)-1,MATCH(INDEX(Returns!$100:$100,MATCH(P$6,DataStreams,0)),DataStreams,0)-1))),"")</f>
        <v>-1.9125292609599505E-3</v>
      </c>
      <c r="Q73" s="233" cm="1">
        <f t="array" aca="1" ref="Q73" ca="1">_xlfn.IFNA(_xlfn.COVARIANCE.S(
OFFSET(HOMECELL,MATCH(MAX(INDEX(First_Data_Point,MATCH($A73,DataStreams,0)),INDEX(First_Data_Point,MATCH(Q$6,DataStreams,0)),$B$3),DateRange,0)-1,MATCH($A73,DataStreams,0)-1):OFFSET(HOMECELL,MATCH(MIN(INDEX(Last_Data_Point,MATCH($A73,DataStreams,0)),INDEX(Last_Data_Point,MATCH(Q$6,DataStreams,0)),$B$4),DateRange,0)-1,MATCH($A73,DataStreams,0)-1) -
(INDEX(Returns!$102:$102,MATCH($A73,DataStreams,0))*
OFFSET(HOMECELL,MATCH(MAX(INDEX(First_Data_Point,MATCH($A73,DataStreams,0)),INDEX(First_Data_Point,MATCH(Q$6,DataStreams,0)),$B$3),DateRange,0)-1,MATCH(INDEX(Returns!$100:$100,MATCH($A73,DataStreams,0)),DataStreams,0)-1):OFFSET(HOMECELL,MATCH(MIN(INDEX(Last_Data_Point,MATCH($A73,DataStreams,0)),INDEX(Last_Data_Point,MATCH(Q$6,DataStreams,0)),$B$4),DateRange,0)-1,MATCH(INDEX(Returns!$100:$100,MATCH($A73,DataStreams,0)),DataStreams,0)-1)),
OFFSET(HOMECELL,MATCH(MAX(INDEX(First_Data_Point,MATCH($A73,DataStreams,0)),INDEX(First_Data_Point,MATCH(Q$6,DataStreams,0)),$B$3),DateRange,0)-1,MATCH(Q$6,DataStreams,0)-1):OFFSET(HOMECELL,MATCH(MIN(INDEX(Last_Data_Point,MATCH($A73,DataStreams,0)),INDEX(Last_Data_Point,MATCH(Q$6,DataStreams,0)),$B$4),DateRange,0)-1,MATCH(Q$6,DataStreams,0)-1) -
(INDEX(Returns!$102:$102,MATCH(Q$6,DataStreams,0))*
OFFSET(HOMECELL,MATCH(MAX(INDEX(First_Data_Point,MATCH($A73,DataStreams,0)),INDEX(First_Data_Point,MATCH(Q$6,DataStreams,0)),$B$3),DateRange,0)-1,MATCH(INDEX(Returns!$100:$100,MATCH(Q$6,DataStreams,0)),DataStreams,0)-1):OFFSET(HOMECELL,MATCH(MIN(INDEX(Last_Data_Point,MATCH($A73,DataStreams,0)),INDEX(Last_Data_Point,MATCH(Q$6,DataStreams,0)),$B$4),DateRange,0)-1,MATCH(INDEX(Returns!$100:$100,MATCH(Q$6,DataStreams,0)),DataStreams,0)-1))),"")</f>
        <v>6.5791754628243332E-3</v>
      </c>
      <c r="R73" s="233" cm="1">
        <f t="array" aca="1" ref="R73" ca="1">_xlfn.IFNA(_xlfn.COVARIANCE.S(
OFFSET(HOMECELL,MATCH(MAX(INDEX(First_Data_Point,MATCH($A73,DataStreams,0)),INDEX(First_Data_Point,MATCH(R$6,DataStreams,0)),$B$3),DateRange,0)-1,MATCH($A73,DataStreams,0)-1):OFFSET(HOMECELL,MATCH(MIN(INDEX(Last_Data_Point,MATCH($A73,DataStreams,0)),INDEX(Last_Data_Point,MATCH(R$6,DataStreams,0)),$B$4),DateRange,0)-1,MATCH($A73,DataStreams,0)-1) -
(INDEX(Returns!$102:$102,MATCH($A73,DataStreams,0))*
OFFSET(HOMECELL,MATCH(MAX(INDEX(First_Data_Point,MATCH($A73,DataStreams,0)),INDEX(First_Data_Point,MATCH(R$6,DataStreams,0)),$B$3),DateRange,0)-1,MATCH(INDEX(Returns!$100:$100,MATCH($A73,DataStreams,0)),DataStreams,0)-1):OFFSET(HOMECELL,MATCH(MIN(INDEX(Last_Data_Point,MATCH($A73,DataStreams,0)),INDEX(Last_Data_Point,MATCH(R$6,DataStreams,0)),$B$4),DateRange,0)-1,MATCH(INDEX(Returns!$100:$100,MATCH($A73,DataStreams,0)),DataStreams,0)-1)),
OFFSET(HOMECELL,MATCH(MAX(INDEX(First_Data_Point,MATCH($A73,DataStreams,0)),INDEX(First_Data_Point,MATCH(R$6,DataStreams,0)),$B$3),DateRange,0)-1,MATCH(R$6,DataStreams,0)-1):OFFSET(HOMECELL,MATCH(MIN(INDEX(Last_Data_Point,MATCH($A73,DataStreams,0)),INDEX(Last_Data_Point,MATCH(R$6,DataStreams,0)),$B$4),DateRange,0)-1,MATCH(R$6,DataStreams,0)-1) -
(INDEX(Returns!$102:$102,MATCH(R$6,DataStreams,0))*
OFFSET(HOMECELL,MATCH(MAX(INDEX(First_Data_Point,MATCH($A73,DataStreams,0)),INDEX(First_Data_Point,MATCH(R$6,DataStreams,0)),$B$3),DateRange,0)-1,MATCH(INDEX(Returns!$100:$100,MATCH(R$6,DataStreams,0)),DataStreams,0)-1):OFFSET(HOMECELL,MATCH(MIN(INDEX(Last_Data_Point,MATCH($A73,DataStreams,0)),INDEX(Last_Data_Point,MATCH(R$6,DataStreams,0)),$B$4),DateRange,0)-1,MATCH(INDEX(Returns!$100:$100,MATCH(R$6,DataStreams,0)),DataStreams,0)-1))),"")</f>
        <v>8.7511958850256899E-4</v>
      </c>
      <c r="S73" s="233" cm="1">
        <f t="array" aca="1" ref="S73" ca="1">_xlfn.IFNA(_xlfn.COVARIANCE.S(
OFFSET(HOMECELL,MATCH(MAX(INDEX(First_Data_Point,MATCH($A73,DataStreams,0)),INDEX(First_Data_Point,MATCH(S$6,DataStreams,0)),$B$3),DateRange,0)-1,MATCH($A73,DataStreams,0)-1):OFFSET(HOMECELL,MATCH(MIN(INDEX(Last_Data_Point,MATCH($A73,DataStreams,0)),INDEX(Last_Data_Point,MATCH(S$6,DataStreams,0)),$B$4),DateRange,0)-1,MATCH($A73,DataStreams,0)-1) -
(INDEX(Returns!$102:$102,MATCH($A73,DataStreams,0))*
OFFSET(HOMECELL,MATCH(MAX(INDEX(First_Data_Point,MATCH($A73,DataStreams,0)),INDEX(First_Data_Point,MATCH(S$6,DataStreams,0)),$B$3),DateRange,0)-1,MATCH(INDEX(Returns!$100:$100,MATCH($A73,DataStreams,0)),DataStreams,0)-1):OFFSET(HOMECELL,MATCH(MIN(INDEX(Last_Data_Point,MATCH($A73,DataStreams,0)),INDEX(Last_Data_Point,MATCH(S$6,DataStreams,0)),$B$4),DateRange,0)-1,MATCH(INDEX(Returns!$100:$100,MATCH($A73,DataStreams,0)),DataStreams,0)-1)),
OFFSET(HOMECELL,MATCH(MAX(INDEX(First_Data_Point,MATCH($A73,DataStreams,0)),INDEX(First_Data_Point,MATCH(S$6,DataStreams,0)),$B$3),DateRange,0)-1,MATCH(S$6,DataStreams,0)-1):OFFSET(HOMECELL,MATCH(MIN(INDEX(Last_Data_Point,MATCH($A73,DataStreams,0)),INDEX(Last_Data_Point,MATCH(S$6,DataStreams,0)),$B$4),DateRange,0)-1,MATCH(S$6,DataStreams,0)-1) -
(INDEX(Returns!$102:$102,MATCH(S$6,DataStreams,0))*
OFFSET(HOMECELL,MATCH(MAX(INDEX(First_Data_Point,MATCH($A73,DataStreams,0)),INDEX(First_Data_Point,MATCH(S$6,DataStreams,0)),$B$3),DateRange,0)-1,MATCH(INDEX(Returns!$100:$100,MATCH(S$6,DataStreams,0)),DataStreams,0)-1):OFFSET(HOMECELL,MATCH(MIN(INDEX(Last_Data_Point,MATCH($A73,DataStreams,0)),INDEX(Last_Data_Point,MATCH(S$6,DataStreams,0)),$B$4),DateRange,0)-1,MATCH(INDEX(Returns!$100:$100,MATCH(S$6,DataStreams,0)),DataStreams,0)-1))),"")</f>
        <v>-3.0859264422327297E-3</v>
      </c>
      <c r="T73" s="233" cm="1">
        <f t="array" aca="1" ref="T73" ca="1">_xlfn.IFNA(_xlfn.COVARIANCE.S(
OFFSET(HOMECELL,MATCH(MAX(INDEX(First_Data_Point,MATCH($A73,DataStreams,0)),INDEX(First_Data_Point,MATCH(T$6,DataStreams,0)),$B$3),DateRange,0)-1,MATCH($A73,DataStreams,0)-1):OFFSET(HOMECELL,MATCH(MIN(INDEX(Last_Data_Point,MATCH($A73,DataStreams,0)),INDEX(Last_Data_Point,MATCH(T$6,DataStreams,0)),$B$4),DateRange,0)-1,MATCH($A73,DataStreams,0)-1) -
(INDEX(Returns!$102:$102,MATCH($A73,DataStreams,0))*
OFFSET(HOMECELL,MATCH(MAX(INDEX(First_Data_Point,MATCH($A73,DataStreams,0)),INDEX(First_Data_Point,MATCH(T$6,DataStreams,0)),$B$3),DateRange,0)-1,MATCH(INDEX(Returns!$100:$100,MATCH($A73,DataStreams,0)),DataStreams,0)-1):OFFSET(HOMECELL,MATCH(MIN(INDEX(Last_Data_Point,MATCH($A73,DataStreams,0)),INDEX(Last_Data_Point,MATCH(T$6,DataStreams,0)),$B$4),DateRange,0)-1,MATCH(INDEX(Returns!$100:$100,MATCH($A73,DataStreams,0)),DataStreams,0)-1)),
OFFSET(HOMECELL,MATCH(MAX(INDEX(First_Data_Point,MATCH($A73,DataStreams,0)),INDEX(First_Data_Point,MATCH(T$6,DataStreams,0)),$B$3),DateRange,0)-1,MATCH(T$6,DataStreams,0)-1):OFFSET(HOMECELL,MATCH(MIN(INDEX(Last_Data_Point,MATCH($A73,DataStreams,0)),INDEX(Last_Data_Point,MATCH(T$6,DataStreams,0)),$B$4),DateRange,0)-1,MATCH(T$6,DataStreams,0)-1) -
(INDEX(Returns!$102:$102,MATCH(T$6,DataStreams,0))*
OFFSET(HOMECELL,MATCH(MAX(INDEX(First_Data_Point,MATCH($A73,DataStreams,0)),INDEX(First_Data_Point,MATCH(T$6,DataStreams,0)),$B$3),DateRange,0)-1,MATCH(INDEX(Returns!$100:$100,MATCH(T$6,DataStreams,0)),DataStreams,0)-1):OFFSET(HOMECELL,MATCH(MIN(INDEX(Last_Data_Point,MATCH($A73,DataStreams,0)),INDEX(Last_Data_Point,MATCH(T$6,DataStreams,0)),$B$4),DateRange,0)-1,MATCH(INDEX(Returns!$100:$100,MATCH(T$6,DataStreams,0)),DataStreams,0)-1))),"")</f>
        <v>6.0794442445664312E-3</v>
      </c>
      <c r="U73" s="233" cm="1">
        <f t="array" aca="1" ref="U73" ca="1">_xlfn.IFNA(_xlfn.COVARIANCE.S(
OFFSET(HOMECELL,MATCH(MAX(INDEX(First_Data_Point,MATCH($A73,DataStreams,0)),INDEX(First_Data_Point,MATCH(U$6,DataStreams,0)),$B$3),DateRange,0)-1,MATCH($A73,DataStreams,0)-1):OFFSET(HOMECELL,MATCH(MIN(INDEX(Last_Data_Point,MATCH($A73,DataStreams,0)),INDEX(Last_Data_Point,MATCH(U$6,DataStreams,0)),$B$4),DateRange,0)-1,MATCH($A73,DataStreams,0)-1) -
(INDEX(Returns!$102:$102,MATCH($A73,DataStreams,0))*
OFFSET(HOMECELL,MATCH(MAX(INDEX(First_Data_Point,MATCH($A73,DataStreams,0)),INDEX(First_Data_Point,MATCH(U$6,DataStreams,0)),$B$3),DateRange,0)-1,MATCH(INDEX(Returns!$100:$100,MATCH($A73,DataStreams,0)),DataStreams,0)-1):OFFSET(HOMECELL,MATCH(MIN(INDEX(Last_Data_Point,MATCH($A73,DataStreams,0)),INDEX(Last_Data_Point,MATCH(U$6,DataStreams,0)),$B$4),DateRange,0)-1,MATCH(INDEX(Returns!$100:$100,MATCH($A73,DataStreams,0)),DataStreams,0)-1)),
OFFSET(HOMECELL,MATCH(MAX(INDEX(First_Data_Point,MATCH($A73,DataStreams,0)),INDEX(First_Data_Point,MATCH(U$6,DataStreams,0)),$B$3),DateRange,0)-1,MATCH(U$6,DataStreams,0)-1):OFFSET(HOMECELL,MATCH(MIN(INDEX(Last_Data_Point,MATCH($A73,DataStreams,0)),INDEX(Last_Data_Point,MATCH(U$6,DataStreams,0)),$B$4),DateRange,0)-1,MATCH(U$6,DataStreams,0)-1) -
(INDEX(Returns!$102:$102,MATCH(U$6,DataStreams,0))*
OFFSET(HOMECELL,MATCH(MAX(INDEX(First_Data_Point,MATCH($A73,DataStreams,0)),INDEX(First_Data_Point,MATCH(U$6,DataStreams,0)),$B$3),DateRange,0)-1,MATCH(INDEX(Returns!$100:$100,MATCH(U$6,DataStreams,0)),DataStreams,0)-1):OFFSET(HOMECELL,MATCH(MIN(INDEX(Last_Data_Point,MATCH($A73,DataStreams,0)),INDEX(Last_Data_Point,MATCH(U$6,DataStreams,0)),$B$4),DateRange,0)-1,MATCH(INDEX(Returns!$100:$100,MATCH(U$6,DataStreams,0)),DataStreams,0)-1))),"")</f>
        <v>1.252586825715041E-3</v>
      </c>
      <c r="V73" s="233" cm="1">
        <f t="array" aca="1" ref="V73" ca="1">_xlfn.IFNA(_xlfn.COVARIANCE.S(
OFFSET(HOMECELL,MATCH(MAX(INDEX(First_Data_Point,MATCH($A73,DataStreams,0)),INDEX(First_Data_Point,MATCH(V$6,DataStreams,0)),$B$3),DateRange,0)-1,MATCH($A73,DataStreams,0)-1):OFFSET(HOMECELL,MATCH(MIN(INDEX(Last_Data_Point,MATCH($A73,DataStreams,0)),INDEX(Last_Data_Point,MATCH(V$6,DataStreams,0)),$B$4),DateRange,0)-1,MATCH($A73,DataStreams,0)-1) -
(INDEX(Returns!$102:$102,MATCH($A73,DataStreams,0))*
OFFSET(HOMECELL,MATCH(MAX(INDEX(First_Data_Point,MATCH($A73,DataStreams,0)),INDEX(First_Data_Point,MATCH(V$6,DataStreams,0)),$B$3),DateRange,0)-1,MATCH(INDEX(Returns!$100:$100,MATCH($A73,DataStreams,0)),DataStreams,0)-1):OFFSET(HOMECELL,MATCH(MIN(INDEX(Last_Data_Point,MATCH($A73,DataStreams,0)),INDEX(Last_Data_Point,MATCH(V$6,DataStreams,0)),$B$4),DateRange,0)-1,MATCH(INDEX(Returns!$100:$100,MATCH($A73,DataStreams,0)),DataStreams,0)-1)),
OFFSET(HOMECELL,MATCH(MAX(INDEX(First_Data_Point,MATCH($A73,DataStreams,0)),INDEX(First_Data_Point,MATCH(V$6,DataStreams,0)),$B$3),DateRange,0)-1,MATCH(V$6,DataStreams,0)-1):OFFSET(HOMECELL,MATCH(MIN(INDEX(Last_Data_Point,MATCH($A73,DataStreams,0)),INDEX(Last_Data_Point,MATCH(V$6,DataStreams,0)),$B$4),DateRange,0)-1,MATCH(V$6,DataStreams,0)-1) -
(INDEX(Returns!$102:$102,MATCH(V$6,DataStreams,0))*
OFFSET(HOMECELL,MATCH(MAX(INDEX(First_Data_Point,MATCH($A73,DataStreams,0)),INDEX(First_Data_Point,MATCH(V$6,DataStreams,0)),$B$3),DateRange,0)-1,MATCH(INDEX(Returns!$100:$100,MATCH(V$6,DataStreams,0)),DataStreams,0)-1):OFFSET(HOMECELL,MATCH(MIN(INDEX(Last_Data_Point,MATCH($A73,DataStreams,0)),INDEX(Last_Data_Point,MATCH(V$6,DataStreams,0)),$B$4),DateRange,0)-1,MATCH(INDEX(Returns!$100:$100,MATCH(V$6,DataStreams,0)),DataStreams,0)-1))),"")</f>
        <v>3.1818038003926857E-3</v>
      </c>
      <c r="W73" s="233" cm="1">
        <f t="array" aca="1" ref="W73" ca="1">_xlfn.IFNA(_xlfn.COVARIANCE.S(
OFFSET(HOMECELL,MATCH(MAX(INDEX(First_Data_Point,MATCH($A73,DataStreams,0)),INDEX(First_Data_Point,MATCH(W$6,DataStreams,0)),$B$3),DateRange,0)-1,MATCH($A73,DataStreams,0)-1):OFFSET(HOMECELL,MATCH(MIN(INDEX(Last_Data_Point,MATCH($A73,DataStreams,0)),INDEX(Last_Data_Point,MATCH(W$6,DataStreams,0)),$B$4),DateRange,0)-1,MATCH($A73,DataStreams,0)-1) -
(INDEX(Returns!$102:$102,MATCH($A73,DataStreams,0))*
OFFSET(HOMECELL,MATCH(MAX(INDEX(First_Data_Point,MATCH($A73,DataStreams,0)),INDEX(First_Data_Point,MATCH(W$6,DataStreams,0)),$B$3),DateRange,0)-1,MATCH(INDEX(Returns!$100:$100,MATCH($A73,DataStreams,0)),DataStreams,0)-1):OFFSET(HOMECELL,MATCH(MIN(INDEX(Last_Data_Point,MATCH($A73,DataStreams,0)),INDEX(Last_Data_Point,MATCH(W$6,DataStreams,0)),$B$4),DateRange,0)-1,MATCH(INDEX(Returns!$100:$100,MATCH($A73,DataStreams,0)),DataStreams,0)-1)),
OFFSET(HOMECELL,MATCH(MAX(INDEX(First_Data_Point,MATCH($A73,DataStreams,0)),INDEX(First_Data_Point,MATCH(W$6,DataStreams,0)),$B$3),DateRange,0)-1,MATCH(W$6,DataStreams,0)-1):OFFSET(HOMECELL,MATCH(MIN(INDEX(Last_Data_Point,MATCH($A73,DataStreams,0)),INDEX(Last_Data_Point,MATCH(W$6,DataStreams,0)),$B$4),DateRange,0)-1,MATCH(W$6,DataStreams,0)-1) -
(INDEX(Returns!$102:$102,MATCH(W$6,DataStreams,0))*
OFFSET(HOMECELL,MATCH(MAX(INDEX(First_Data_Point,MATCH($A73,DataStreams,0)),INDEX(First_Data_Point,MATCH(W$6,DataStreams,0)),$B$3),DateRange,0)-1,MATCH(INDEX(Returns!$100:$100,MATCH(W$6,DataStreams,0)),DataStreams,0)-1):OFFSET(HOMECELL,MATCH(MIN(INDEX(Last_Data_Point,MATCH($A73,DataStreams,0)),INDEX(Last_Data_Point,MATCH(W$6,DataStreams,0)),$B$4),DateRange,0)-1,MATCH(INDEX(Returns!$100:$100,MATCH(W$6,DataStreams,0)),DataStreams,0)-1))),"")</f>
        <v>-2.4076712402420057E-3</v>
      </c>
      <c r="X73" s="233" cm="1">
        <f t="array" aca="1" ref="X73" ca="1">_xlfn.IFNA(_xlfn.COVARIANCE.S(
OFFSET(HOMECELL,MATCH(MAX(INDEX(First_Data_Point,MATCH($A73,DataStreams,0)),INDEX(First_Data_Point,MATCH(X$6,DataStreams,0)),$B$3),DateRange,0)-1,MATCH($A73,DataStreams,0)-1):OFFSET(HOMECELL,MATCH(MIN(INDEX(Last_Data_Point,MATCH($A73,DataStreams,0)),INDEX(Last_Data_Point,MATCH(X$6,DataStreams,0)),$B$4),DateRange,0)-1,MATCH($A73,DataStreams,0)-1) -
(INDEX(Returns!$102:$102,MATCH($A73,DataStreams,0))*
OFFSET(HOMECELL,MATCH(MAX(INDEX(First_Data_Point,MATCH($A73,DataStreams,0)),INDEX(First_Data_Point,MATCH(X$6,DataStreams,0)),$B$3),DateRange,0)-1,MATCH(INDEX(Returns!$100:$100,MATCH($A73,DataStreams,0)),DataStreams,0)-1):OFFSET(HOMECELL,MATCH(MIN(INDEX(Last_Data_Point,MATCH($A73,DataStreams,0)),INDEX(Last_Data_Point,MATCH(X$6,DataStreams,0)),$B$4),DateRange,0)-1,MATCH(INDEX(Returns!$100:$100,MATCH($A73,DataStreams,0)),DataStreams,0)-1)),
OFFSET(HOMECELL,MATCH(MAX(INDEX(First_Data_Point,MATCH($A73,DataStreams,0)),INDEX(First_Data_Point,MATCH(X$6,DataStreams,0)),$B$3),DateRange,0)-1,MATCH(X$6,DataStreams,0)-1):OFFSET(HOMECELL,MATCH(MIN(INDEX(Last_Data_Point,MATCH($A73,DataStreams,0)),INDEX(Last_Data_Point,MATCH(X$6,DataStreams,0)),$B$4),DateRange,0)-1,MATCH(X$6,DataStreams,0)-1) -
(INDEX(Returns!$102:$102,MATCH(X$6,DataStreams,0))*
OFFSET(HOMECELL,MATCH(MAX(INDEX(First_Data_Point,MATCH($A73,DataStreams,0)),INDEX(First_Data_Point,MATCH(X$6,DataStreams,0)),$B$3),DateRange,0)-1,MATCH(INDEX(Returns!$100:$100,MATCH(X$6,DataStreams,0)),DataStreams,0)-1):OFFSET(HOMECELL,MATCH(MIN(INDEX(Last_Data_Point,MATCH($A73,DataStreams,0)),INDEX(Last_Data_Point,MATCH(X$6,DataStreams,0)),$B$4),DateRange,0)-1,MATCH(INDEX(Returns!$100:$100,MATCH(X$6,DataStreams,0)),DataStreams,0)-1))),"")</f>
        <v>-1.1105593495445844E-3</v>
      </c>
      <c r="Y73" s="233" cm="1">
        <f t="array" aca="1" ref="Y73" ca="1">_xlfn.IFNA(_xlfn.COVARIANCE.S(
OFFSET(HOMECELL,MATCH(MAX(INDEX(First_Data_Point,MATCH($A73,DataStreams,0)),INDEX(First_Data_Point,MATCH(Y$6,DataStreams,0)),$B$3),DateRange,0)-1,MATCH($A73,DataStreams,0)-1):OFFSET(HOMECELL,MATCH(MIN(INDEX(Last_Data_Point,MATCH($A73,DataStreams,0)),INDEX(Last_Data_Point,MATCH(Y$6,DataStreams,0)),$B$4),DateRange,0)-1,MATCH($A73,DataStreams,0)-1) -
(INDEX(Returns!$102:$102,MATCH($A73,DataStreams,0))*
OFFSET(HOMECELL,MATCH(MAX(INDEX(First_Data_Point,MATCH($A73,DataStreams,0)),INDEX(First_Data_Point,MATCH(Y$6,DataStreams,0)),$B$3),DateRange,0)-1,MATCH(INDEX(Returns!$100:$100,MATCH($A73,DataStreams,0)),DataStreams,0)-1):OFFSET(HOMECELL,MATCH(MIN(INDEX(Last_Data_Point,MATCH($A73,DataStreams,0)),INDEX(Last_Data_Point,MATCH(Y$6,DataStreams,0)),$B$4),DateRange,0)-1,MATCH(INDEX(Returns!$100:$100,MATCH($A73,DataStreams,0)),DataStreams,0)-1)),
OFFSET(HOMECELL,MATCH(MAX(INDEX(First_Data_Point,MATCH($A73,DataStreams,0)),INDEX(First_Data_Point,MATCH(Y$6,DataStreams,0)),$B$3),DateRange,0)-1,MATCH(Y$6,DataStreams,0)-1):OFFSET(HOMECELL,MATCH(MIN(INDEX(Last_Data_Point,MATCH($A73,DataStreams,0)),INDEX(Last_Data_Point,MATCH(Y$6,DataStreams,0)),$B$4),DateRange,0)-1,MATCH(Y$6,DataStreams,0)-1) -
(INDEX(Returns!$102:$102,MATCH(Y$6,DataStreams,0))*
OFFSET(HOMECELL,MATCH(MAX(INDEX(First_Data_Point,MATCH($A73,DataStreams,0)),INDEX(First_Data_Point,MATCH(Y$6,DataStreams,0)),$B$3),DateRange,0)-1,MATCH(INDEX(Returns!$100:$100,MATCH(Y$6,DataStreams,0)),DataStreams,0)-1):OFFSET(HOMECELL,MATCH(MIN(INDEX(Last_Data_Point,MATCH($A73,DataStreams,0)),INDEX(Last_Data_Point,MATCH(Y$6,DataStreams,0)),$B$4),DateRange,0)-1,MATCH(INDEX(Returns!$100:$100,MATCH(Y$6,DataStreams,0)),DataStreams,0)-1))),"")</f>
        <v>-2.1796167216541801E-3</v>
      </c>
      <c r="Z73" s="233" cm="1">
        <f t="array" aca="1" ref="Z73" ca="1">_xlfn.IFNA(_xlfn.COVARIANCE.S(
OFFSET(HOMECELL,MATCH(MAX(INDEX(First_Data_Point,MATCH($A73,DataStreams,0)),INDEX(First_Data_Point,MATCH(Z$6,DataStreams,0)),$B$3),DateRange,0)-1,MATCH($A73,DataStreams,0)-1):OFFSET(HOMECELL,MATCH(MIN(INDEX(Last_Data_Point,MATCH($A73,DataStreams,0)),INDEX(Last_Data_Point,MATCH(Z$6,DataStreams,0)),$B$4),DateRange,0)-1,MATCH($A73,DataStreams,0)-1) -
(INDEX(Returns!$102:$102,MATCH($A73,DataStreams,0))*
OFFSET(HOMECELL,MATCH(MAX(INDEX(First_Data_Point,MATCH($A73,DataStreams,0)),INDEX(First_Data_Point,MATCH(Z$6,DataStreams,0)),$B$3),DateRange,0)-1,MATCH(INDEX(Returns!$100:$100,MATCH($A73,DataStreams,0)),DataStreams,0)-1):OFFSET(HOMECELL,MATCH(MIN(INDEX(Last_Data_Point,MATCH($A73,DataStreams,0)),INDEX(Last_Data_Point,MATCH(Z$6,DataStreams,0)),$B$4),DateRange,0)-1,MATCH(INDEX(Returns!$100:$100,MATCH($A73,DataStreams,0)),DataStreams,0)-1)),
OFFSET(HOMECELL,MATCH(MAX(INDEX(First_Data_Point,MATCH($A73,DataStreams,0)),INDEX(First_Data_Point,MATCH(Z$6,DataStreams,0)),$B$3),DateRange,0)-1,MATCH(Z$6,DataStreams,0)-1):OFFSET(HOMECELL,MATCH(MIN(INDEX(Last_Data_Point,MATCH($A73,DataStreams,0)),INDEX(Last_Data_Point,MATCH(Z$6,DataStreams,0)),$B$4),DateRange,0)-1,MATCH(Z$6,DataStreams,0)-1) -
(INDEX(Returns!$102:$102,MATCH(Z$6,DataStreams,0))*
OFFSET(HOMECELL,MATCH(MAX(INDEX(First_Data_Point,MATCH($A73,DataStreams,0)),INDEX(First_Data_Point,MATCH(Z$6,DataStreams,0)),$B$3),DateRange,0)-1,MATCH(INDEX(Returns!$100:$100,MATCH(Z$6,DataStreams,0)),DataStreams,0)-1):OFFSET(HOMECELL,MATCH(MIN(INDEX(Last_Data_Point,MATCH($A73,DataStreams,0)),INDEX(Last_Data_Point,MATCH(Z$6,DataStreams,0)),$B$4),DateRange,0)-1,MATCH(INDEX(Returns!$100:$100,MATCH(Z$6,DataStreams,0)),DataStreams,0)-1))),"")</f>
        <v>-1.4199749504287776E-3</v>
      </c>
      <c r="AA73" s="233" cm="1">
        <f t="array" aca="1" ref="AA73" ca="1">_xlfn.IFNA(_xlfn.COVARIANCE.S(
OFFSET(HOMECELL,MATCH(MAX(INDEX(First_Data_Point,MATCH($A73,DataStreams,0)),INDEX(First_Data_Point,MATCH(AA$6,DataStreams,0)),$B$3),DateRange,0)-1,MATCH($A73,DataStreams,0)-1):OFFSET(HOMECELL,MATCH(MIN(INDEX(Last_Data_Point,MATCH($A73,DataStreams,0)),INDEX(Last_Data_Point,MATCH(AA$6,DataStreams,0)),$B$4),DateRange,0)-1,MATCH($A73,DataStreams,0)-1) -
(INDEX(Returns!$102:$102,MATCH($A73,DataStreams,0))*
OFFSET(HOMECELL,MATCH(MAX(INDEX(First_Data_Point,MATCH($A73,DataStreams,0)),INDEX(First_Data_Point,MATCH(AA$6,DataStreams,0)),$B$3),DateRange,0)-1,MATCH(INDEX(Returns!$100:$100,MATCH($A73,DataStreams,0)),DataStreams,0)-1):OFFSET(HOMECELL,MATCH(MIN(INDEX(Last_Data_Point,MATCH($A73,DataStreams,0)),INDEX(Last_Data_Point,MATCH(AA$6,DataStreams,0)),$B$4),DateRange,0)-1,MATCH(INDEX(Returns!$100:$100,MATCH($A73,DataStreams,0)),DataStreams,0)-1)),
OFFSET(HOMECELL,MATCH(MAX(INDEX(First_Data_Point,MATCH($A73,DataStreams,0)),INDEX(First_Data_Point,MATCH(AA$6,DataStreams,0)),$B$3),DateRange,0)-1,MATCH(AA$6,DataStreams,0)-1):OFFSET(HOMECELL,MATCH(MIN(INDEX(Last_Data_Point,MATCH($A73,DataStreams,0)),INDEX(Last_Data_Point,MATCH(AA$6,DataStreams,0)),$B$4),DateRange,0)-1,MATCH(AA$6,DataStreams,0)-1) -
(INDEX(Returns!$102:$102,MATCH(AA$6,DataStreams,0))*
OFFSET(HOMECELL,MATCH(MAX(INDEX(First_Data_Point,MATCH($A73,DataStreams,0)),INDEX(First_Data_Point,MATCH(AA$6,DataStreams,0)),$B$3),DateRange,0)-1,MATCH(INDEX(Returns!$100:$100,MATCH(AA$6,DataStreams,0)),DataStreams,0)-1):OFFSET(HOMECELL,MATCH(MIN(INDEX(Last_Data_Point,MATCH($A73,DataStreams,0)),INDEX(Last_Data_Point,MATCH(AA$6,DataStreams,0)),$B$4),DateRange,0)-1,MATCH(INDEX(Returns!$100:$100,MATCH(AA$6,DataStreams,0)),DataStreams,0)-1))),"")</f>
        <v>-3.8465044055211166E-4</v>
      </c>
      <c r="AB73" s="233" cm="1">
        <f t="array" aca="1" ref="AB73" ca="1">_xlfn.IFNA(_xlfn.COVARIANCE.S(
OFFSET(HOMECELL,MATCH(MAX(INDEX(First_Data_Point,MATCH($A73,DataStreams,0)),INDEX(First_Data_Point,MATCH(AB$6,DataStreams,0)),$B$3),DateRange,0)-1,MATCH($A73,DataStreams,0)-1):OFFSET(HOMECELL,MATCH(MIN(INDEX(Last_Data_Point,MATCH($A73,DataStreams,0)),INDEX(Last_Data_Point,MATCH(AB$6,DataStreams,0)),$B$4),DateRange,0)-1,MATCH($A73,DataStreams,0)-1) -
(INDEX(Returns!$102:$102,MATCH($A73,DataStreams,0))*
OFFSET(HOMECELL,MATCH(MAX(INDEX(First_Data_Point,MATCH($A73,DataStreams,0)),INDEX(First_Data_Point,MATCH(AB$6,DataStreams,0)),$B$3),DateRange,0)-1,MATCH(INDEX(Returns!$100:$100,MATCH($A73,DataStreams,0)),DataStreams,0)-1):OFFSET(HOMECELL,MATCH(MIN(INDEX(Last_Data_Point,MATCH($A73,DataStreams,0)),INDEX(Last_Data_Point,MATCH(AB$6,DataStreams,0)),$B$4),DateRange,0)-1,MATCH(INDEX(Returns!$100:$100,MATCH($A73,DataStreams,0)),DataStreams,0)-1)),
OFFSET(HOMECELL,MATCH(MAX(INDEX(First_Data_Point,MATCH($A73,DataStreams,0)),INDEX(First_Data_Point,MATCH(AB$6,DataStreams,0)),$B$3),DateRange,0)-1,MATCH(AB$6,DataStreams,0)-1):OFFSET(HOMECELL,MATCH(MIN(INDEX(Last_Data_Point,MATCH($A73,DataStreams,0)),INDEX(Last_Data_Point,MATCH(AB$6,DataStreams,0)),$B$4),DateRange,0)-1,MATCH(AB$6,DataStreams,0)-1) -
(INDEX(Returns!$102:$102,MATCH(AB$6,DataStreams,0))*
OFFSET(HOMECELL,MATCH(MAX(INDEX(First_Data_Point,MATCH($A73,DataStreams,0)),INDEX(First_Data_Point,MATCH(AB$6,DataStreams,0)),$B$3),DateRange,0)-1,MATCH(INDEX(Returns!$100:$100,MATCH(AB$6,DataStreams,0)),DataStreams,0)-1):OFFSET(HOMECELL,MATCH(MIN(INDEX(Last_Data_Point,MATCH($A73,DataStreams,0)),INDEX(Last_Data_Point,MATCH(AB$6,DataStreams,0)),$B$4),DateRange,0)-1,MATCH(INDEX(Returns!$100:$100,MATCH(AB$6,DataStreams,0)),DataStreams,0)-1))),"")</f>
        <v>-6.6005812625838291E-4</v>
      </c>
      <c r="AC73" s="233" cm="1">
        <f t="array" aca="1" ref="AC73" ca="1">_xlfn.IFNA(_xlfn.COVARIANCE.S(
OFFSET(HOMECELL,MATCH(MAX(INDEX(First_Data_Point,MATCH($A73,DataStreams,0)),INDEX(First_Data_Point,MATCH(AC$6,DataStreams,0)),$B$3),DateRange,0)-1,MATCH($A73,DataStreams,0)-1):OFFSET(HOMECELL,MATCH(MIN(INDEX(Last_Data_Point,MATCH($A73,DataStreams,0)),INDEX(Last_Data_Point,MATCH(AC$6,DataStreams,0)),$B$4),DateRange,0)-1,MATCH($A73,DataStreams,0)-1) -
(INDEX(Returns!$102:$102,MATCH($A73,DataStreams,0))*
OFFSET(HOMECELL,MATCH(MAX(INDEX(First_Data_Point,MATCH($A73,DataStreams,0)),INDEX(First_Data_Point,MATCH(AC$6,DataStreams,0)),$B$3),DateRange,0)-1,MATCH(INDEX(Returns!$100:$100,MATCH($A73,DataStreams,0)),DataStreams,0)-1):OFFSET(HOMECELL,MATCH(MIN(INDEX(Last_Data_Point,MATCH($A73,DataStreams,0)),INDEX(Last_Data_Point,MATCH(AC$6,DataStreams,0)),$B$4),DateRange,0)-1,MATCH(INDEX(Returns!$100:$100,MATCH($A73,DataStreams,0)),DataStreams,0)-1)),
OFFSET(HOMECELL,MATCH(MAX(INDEX(First_Data_Point,MATCH($A73,DataStreams,0)),INDEX(First_Data_Point,MATCH(AC$6,DataStreams,0)),$B$3),DateRange,0)-1,MATCH(AC$6,DataStreams,0)-1):OFFSET(HOMECELL,MATCH(MIN(INDEX(Last_Data_Point,MATCH($A73,DataStreams,0)),INDEX(Last_Data_Point,MATCH(AC$6,DataStreams,0)),$B$4),DateRange,0)-1,MATCH(AC$6,DataStreams,0)-1) -
(INDEX(Returns!$102:$102,MATCH(AC$6,DataStreams,0))*
OFFSET(HOMECELL,MATCH(MAX(INDEX(First_Data_Point,MATCH($A73,DataStreams,0)),INDEX(First_Data_Point,MATCH(AC$6,DataStreams,0)),$B$3),DateRange,0)-1,MATCH(INDEX(Returns!$100:$100,MATCH(AC$6,DataStreams,0)),DataStreams,0)-1):OFFSET(HOMECELL,MATCH(MIN(INDEX(Last_Data_Point,MATCH($A73,DataStreams,0)),INDEX(Last_Data_Point,MATCH(AC$6,DataStreams,0)),$B$4),DateRange,0)-1,MATCH(INDEX(Returns!$100:$100,MATCH(AC$6,DataStreams,0)),DataStreams,0)-1))),"")</f>
        <v>-1.4264428436758041E-3</v>
      </c>
      <c r="AD73" s="233" cm="1">
        <f t="array" aca="1" ref="AD73" ca="1">_xlfn.IFNA(_xlfn.COVARIANCE.S(
OFFSET(HOMECELL,MATCH(MAX(INDEX(First_Data_Point,MATCH($A73,DataStreams,0)),INDEX(First_Data_Point,MATCH(AD$6,DataStreams,0)),$B$3),DateRange,0)-1,MATCH($A73,DataStreams,0)-1):OFFSET(HOMECELL,MATCH(MIN(INDEX(Last_Data_Point,MATCH($A73,DataStreams,0)),INDEX(Last_Data_Point,MATCH(AD$6,DataStreams,0)),$B$4),DateRange,0)-1,MATCH($A73,DataStreams,0)-1) -
(INDEX(Returns!$102:$102,MATCH($A73,DataStreams,0))*
OFFSET(HOMECELL,MATCH(MAX(INDEX(First_Data_Point,MATCH($A73,DataStreams,0)),INDEX(First_Data_Point,MATCH(AD$6,DataStreams,0)),$B$3),DateRange,0)-1,MATCH(INDEX(Returns!$100:$100,MATCH($A73,DataStreams,0)),DataStreams,0)-1):OFFSET(HOMECELL,MATCH(MIN(INDEX(Last_Data_Point,MATCH($A73,DataStreams,0)),INDEX(Last_Data_Point,MATCH(AD$6,DataStreams,0)),$B$4),DateRange,0)-1,MATCH(INDEX(Returns!$100:$100,MATCH($A73,DataStreams,0)),DataStreams,0)-1)),
OFFSET(HOMECELL,MATCH(MAX(INDEX(First_Data_Point,MATCH($A73,DataStreams,0)),INDEX(First_Data_Point,MATCH(AD$6,DataStreams,0)),$B$3),DateRange,0)-1,MATCH(AD$6,DataStreams,0)-1):OFFSET(HOMECELL,MATCH(MIN(INDEX(Last_Data_Point,MATCH($A73,DataStreams,0)),INDEX(Last_Data_Point,MATCH(AD$6,DataStreams,0)),$B$4),DateRange,0)-1,MATCH(AD$6,DataStreams,0)-1) -
(INDEX(Returns!$102:$102,MATCH(AD$6,DataStreams,0))*
OFFSET(HOMECELL,MATCH(MAX(INDEX(First_Data_Point,MATCH($A73,DataStreams,0)),INDEX(First_Data_Point,MATCH(AD$6,DataStreams,0)),$B$3),DateRange,0)-1,MATCH(INDEX(Returns!$100:$100,MATCH(AD$6,DataStreams,0)),DataStreams,0)-1):OFFSET(HOMECELL,MATCH(MIN(INDEX(Last_Data_Point,MATCH($A73,DataStreams,0)),INDEX(Last_Data_Point,MATCH(AD$6,DataStreams,0)),$B$4),DateRange,0)-1,MATCH(INDEX(Returns!$100:$100,MATCH(AD$6,DataStreams,0)),DataStreams,0)-1))),"")</f>
        <v>-1.0508550183166005E-3</v>
      </c>
      <c r="AE73" s="233" cm="1">
        <f t="array" aca="1" ref="AE73" ca="1">_xlfn.IFNA(_xlfn.COVARIANCE.S(
OFFSET(HOMECELL,MATCH(MAX(INDEX(First_Data_Point,MATCH($A73,DataStreams,0)),INDEX(First_Data_Point,MATCH(AE$6,DataStreams,0)),$B$3),DateRange,0)-1,MATCH($A73,DataStreams,0)-1):OFFSET(HOMECELL,MATCH(MIN(INDEX(Last_Data_Point,MATCH($A73,DataStreams,0)),INDEX(Last_Data_Point,MATCH(AE$6,DataStreams,0)),$B$4),DateRange,0)-1,MATCH($A73,DataStreams,0)-1) -
(INDEX(Returns!$102:$102,MATCH($A73,DataStreams,0))*
OFFSET(HOMECELL,MATCH(MAX(INDEX(First_Data_Point,MATCH($A73,DataStreams,0)),INDEX(First_Data_Point,MATCH(AE$6,DataStreams,0)),$B$3),DateRange,0)-1,MATCH(INDEX(Returns!$100:$100,MATCH($A73,DataStreams,0)),DataStreams,0)-1):OFFSET(HOMECELL,MATCH(MIN(INDEX(Last_Data_Point,MATCH($A73,DataStreams,0)),INDEX(Last_Data_Point,MATCH(AE$6,DataStreams,0)),$B$4),DateRange,0)-1,MATCH(INDEX(Returns!$100:$100,MATCH($A73,DataStreams,0)),DataStreams,0)-1)),
OFFSET(HOMECELL,MATCH(MAX(INDEX(First_Data_Point,MATCH($A73,DataStreams,0)),INDEX(First_Data_Point,MATCH(AE$6,DataStreams,0)),$B$3),DateRange,0)-1,MATCH(AE$6,DataStreams,0)-1):OFFSET(HOMECELL,MATCH(MIN(INDEX(Last_Data_Point,MATCH($A73,DataStreams,0)),INDEX(Last_Data_Point,MATCH(AE$6,DataStreams,0)),$B$4),DateRange,0)-1,MATCH(AE$6,DataStreams,0)-1) -
(INDEX(Returns!$102:$102,MATCH(AE$6,DataStreams,0))*
OFFSET(HOMECELL,MATCH(MAX(INDEX(First_Data_Point,MATCH($A73,DataStreams,0)),INDEX(First_Data_Point,MATCH(AE$6,DataStreams,0)),$B$3),DateRange,0)-1,MATCH(INDEX(Returns!$100:$100,MATCH(AE$6,DataStreams,0)),DataStreams,0)-1):OFFSET(HOMECELL,MATCH(MIN(INDEX(Last_Data_Point,MATCH($A73,DataStreams,0)),INDEX(Last_Data_Point,MATCH(AE$6,DataStreams,0)),$B$4),DateRange,0)-1,MATCH(INDEX(Returns!$100:$100,MATCH(AE$6,DataStreams,0)),DataStreams,0)-1))),"")</f>
        <v>-7.4249580703642296E-4</v>
      </c>
      <c r="AF73" s="233" cm="1">
        <f t="array" aca="1" ref="AF73" ca="1">_xlfn.IFNA(_xlfn.COVARIANCE.S(
OFFSET(HOMECELL,MATCH(MAX(INDEX(First_Data_Point,MATCH($A73,DataStreams,0)),INDEX(First_Data_Point,MATCH(AF$6,DataStreams,0)),$B$3),DateRange,0)-1,MATCH($A73,DataStreams,0)-1):OFFSET(HOMECELL,MATCH(MIN(INDEX(Last_Data_Point,MATCH($A73,DataStreams,0)),INDEX(Last_Data_Point,MATCH(AF$6,DataStreams,0)),$B$4),DateRange,0)-1,MATCH($A73,DataStreams,0)-1) -
(INDEX(Returns!$102:$102,MATCH($A73,DataStreams,0))*
OFFSET(HOMECELL,MATCH(MAX(INDEX(First_Data_Point,MATCH($A73,DataStreams,0)),INDEX(First_Data_Point,MATCH(AF$6,DataStreams,0)),$B$3),DateRange,0)-1,MATCH(INDEX(Returns!$100:$100,MATCH($A73,DataStreams,0)),DataStreams,0)-1):OFFSET(HOMECELL,MATCH(MIN(INDEX(Last_Data_Point,MATCH($A73,DataStreams,0)),INDEX(Last_Data_Point,MATCH(AF$6,DataStreams,0)),$B$4),DateRange,0)-1,MATCH(INDEX(Returns!$100:$100,MATCH($A73,DataStreams,0)),DataStreams,0)-1)),
OFFSET(HOMECELL,MATCH(MAX(INDEX(First_Data_Point,MATCH($A73,DataStreams,0)),INDEX(First_Data_Point,MATCH(AF$6,DataStreams,0)),$B$3),DateRange,0)-1,MATCH(AF$6,DataStreams,0)-1):OFFSET(HOMECELL,MATCH(MIN(INDEX(Last_Data_Point,MATCH($A73,DataStreams,0)),INDEX(Last_Data_Point,MATCH(AF$6,DataStreams,0)),$B$4),DateRange,0)-1,MATCH(AF$6,DataStreams,0)-1) -
(INDEX(Returns!$102:$102,MATCH(AF$6,DataStreams,0))*
OFFSET(HOMECELL,MATCH(MAX(INDEX(First_Data_Point,MATCH($A73,DataStreams,0)),INDEX(First_Data_Point,MATCH(AF$6,DataStreams,0)),$B$3),DateRange,0)-1,MATCH(INDEX(Returns!$100:$100,MATCH(AF$6,DataStreams,0)),DataStreams,0)-1):OFFSET(HOMECELL,MATCH(MIN(INDEX(Last_Data_Point,MATCH($A73,DataStreams,0)),INDEX(Last_Data_Point,MATCH(AF$6,DataStreams,0)),$B$4),DateRange,0)-1,MATCH(INDEX(Returns!$100:$100,MATCH(AF$6,DataStreams,0)),DataStreams,0)-1))),"")</f>
        <v>-6.909852863497077E-4</v>
      </c>
      <c r="AG73" s="233" cm="1">
        <f t="array" aca="1" ref="AG73" ca="1">_xlfn.IFNA(_xlfn.COVARIANCE.S(
OFFSET(HOMECELL,MATCH(MAX(INDEX(First_Data_Point,MATCH($A73,DataStreams,0)),INDEX(First_Data_Point,MATCH(AG$6,DataStreams,0)),$B$3),DateRange,0)-1,MATCH($A73,DataStreams,0)-1):OFFSET(HOMECELL,MATCH(MIN(INDEX(Last_Data_Point,MATCH($A73,DataStreams,0)),INDEX(Last_Data_Point,MATCH(AG$6,DataStreams,0)),$B$4),DateRange,0)-1,MATCH($A73,DataStreams,0)-1) -
(INDEX(Returns!$102:$102,MATCH($A73,DataStreams,0))*
OFFSET(HOMECELL,MATCH(MAX(INDEX(First_Data_Point,MATCH($A73,DataStreams,0)),INDEX(First_Data_Point,MATCH(AG$6,DataStreams,0)),$B$3),DateRange,0)-1,MATCH(INDEX(Returns!$100:$100,MATCH($A73,DataStreams,0)),DataStreams,0)-1):OFFSET(HOMECELL,MATCH(MIN(INDEX(Last_Data_Point,MATCH($A73,DataStreams,0)),INDEX(Last_Data_Point,MATCH(AG$6,DataStreams,0)),$B$4),DateRange,0)-1,MATCH(INDEX(Returns!$100:$100,MATCH($A73,DataStreams,0)),DataStreams,0)-1)),
OFFSET(HOMECELL,MATCH(MAX(INDEX(First_Data_Point,MATCH($A73,DataStreams,0)),INDEX(First_Data_Point,MATCH(AG$6,DataStreams,0)),$B$3),DateRange,0)-1,MATCH(AG$6,DataStreams,0)-1):OFFSET(HOMECELL,MATCH(MIN(INDEX(Last_Data_Point,MATCH($A73,DataStreams,0)),INDEX(Last_Data_Point,MATCH(AG$6,DataStreams,0)),$B$4),DateRange,0)-1,MATCH(AG$6,DataStreams,0)-1) -
(INDEX(Returns!$102:$102,MATCH(AG$6,DataStreams,0))*
OFFSET(HOMECELL,MATCH(MAX(INDEX(First_Data_Point,MATCH($A73,DataStreams,0)),INDEX(First_Data_Point,MATCH(AG$6,DataStreams,0)),$B$3),DateRange,0)-1,MATCH(INDEX(Returns!$100:$100,MATCH(AG$6,DataStreams,0)),DataStreams,0)-1):OFFSET(HOMECELL,MATCH(MIN(INDEX(Last_Data_Point,MATCH($A73,DataStreams,0)),INDEX(Last_Data_Point,MATCH(AG$6,DataStreams,0)),$B$4),DateRange,0)-1,MATCH(INDEX(Returns!$100:$100,MATCH(AG$6,DataStreams,0)),DataStreams,0)-1))),"")</f>
        <v>-1.9198110372479974E-3</v>
      </c>
      <c r="AH73" s="233" cm="1">
        <f t="array" aca="1" ref="AH73" ca="1">_xlfn.IFNA(_xlfn.COVARIANCE.S(
OFFSET(HOMECELL,MATCH(MAX(INDEX(First_Data_Point,MATCH($A73,DataStreams,0)),INDEX(First_Data_Point,MATCH(AH$6,DataStreams,0)),$B$3),DateRange,0)-1,MATCH($A73,DataStreams,0)-1):OFFSET(HOMECELL,MATCH(MIN(INDEX(Last_Data_Point,MATCH($A73,DataStreams,0)),INDEX(Last_Data_Point,MATCH(AH$6,DataStreams,0)),$B$4),DateRange,0)-1,MATCH($A73,DataStreams,0)-1) -
(INDEX(Returns!$102:$102,MATCH($A73,DataStreams,0))*
OFFSET(HOMECELL,MATCH(MAX(INDEX(First_Data_Point,MATCH($A73,DataStreams,0)),INDEX(First_Data_Point,MATCH(AH$6,DataStreams,0)),$B$3),DateRange,0)-1,MATCH(INDEX(Returns!$100:$100,MATCH($A73,DataStreams,0)),DataStreams,0)-1):OFFSET(HOMECELL,MATCH(MIN(INDEX(Last_Data_Point,MATCH($A73,DataStreams,0)),INDEX(Last_Data_Point,MATCH(AH$6,DataStreams,0)),$B$4),DateRange,0)-1,MATCH(INDEX(Returns!$100:$100,MATCH($A73,DataStreams,0)),DataStreams,0)-1)),
OFFSET(HOMECELL,MATCH(MAX(INDEX(First_Data_Point,MATCH($A73,DataStreams,0)),INDEX(First_Data_Point,MATCH(AH$6,DataStreams,0)),$B$3),DateRange,0)-1,MATCH(AH$6,DataStreams,0)-1):OFFSET(HOMECELL,MATCH(MIN(INDEX(Last_Data_Point,MATCH($A73,DataStreams,0)),INDEX(Last_Data_Point,MATCH(AH$6,DataStreams,0)),$B$4),DateRange,0)-1,MATCH(AH$6,DataStreams,0)-1) -
(INDEX(Returns!$102:$102,MATCH(AH$6,DataStreams,0))*
OFFSET(HOMECELL,MATCH(MAX(INDEX(First_Data_Point,MATCH($A73,DataStreams,0)),INDEX(First_Data_Point,MATCH(AH$6,DataStreams,0)),$B$3),DateRange,0)-1,MATCH(INDEX(Returns!$100:$100,MATCH(AH$6,DataStreams,0)),DataStreams,0)-1):OFFSET(HOMECELL,MATCH(MIN(INDEX(Last_Data_Point,MATCH($A73,DataStreams,0)),INDEX(Last_Data_Point,MATCH(AH$6,DataStreams,0)),$B$4),DateRange,0)-1,MATCH(INDEX(Returns!$100:$100,MATCH(AH$6,DataStreams,0)),DataStreams,0)-1))),"")</f>
        <v>-3.4604945374507889E-3</v>
      </c>
      <c r="AI73" s="233" cm="1">
        <f t="array" aca="1" ref="AI73" ca="1">_xlfn.IFNA(_xlfn.COVARIANCE.S(
OFFSET(HOMECELL,MATCH(MAX(INDEX(First_Data_Point,MATCH($A73,DataStreams,0)),INDEX(First_Data_Point,MATCH(AI$6,DataStreams,0)),$B$3),DateRange,0)-1,MATCH($A73,DataStreams,0)-1):OFFSET(HOMECELL,MATCH(MIN(INDEX(Last_Data_Point,MATCH($A73,DataStreams,0)),INDEX(Last_Data_Point,MATCH(AI$6,DataStreams,0)),$B$4),DateRange,0)-1,MATCH($A73,DataStreams,0)-1) -
(INDEX(Returns!$102:$102,MATCH($A73,DataStreams,0))*
OFFSET(HOMECELL,MATCH(MAX(INDEX(First_Data_Point,MATCH($A73,DataStreams,0)),INDEX(First_Data_Point,MATCH(AI$6,DataStreams,0)),$B$3),DateRange,0)-1,MATCH(INDEX(Returns!$100:$100,MATCH($A73,DataStreams,0)),DataStreams,0)-1):OFFSET(HOMECELL,MATCH(MIN(INDEX(Last_Data_Point,MATCH($A73,DataStreams,0)),INDEX(Last_Data_Point,MATCH(AI$6,DataStreams,0)),$B$4),DateRange,0)-1,MATCH(INDEX(Returns!$100:$100,MATCH($A73,DataStreams,0)),DataStreams,0)-1)),
OFFSET(HOMECELL,MATCH(MAX(INDEX(First_Data_Point,MATCH($A73,DataStreams,0)),INDEX(First_Data_Point,MATCH(AI$6,DataStreams,0)),$B$3),DateRange,0)-1,MATCH(AI$6,DataStreams,0)-1):OFFSET(HOMECELL,MATCH(MIN(INDEX(Last_Data_Point,MATCH($A73,DataStreams,0)),INDEX(Last_Data_Point,MATCH(AI$6,DataStreams,0)),$B$4),DateRange,0)-1,MATCH(AI$6,DataStreams,0)-1) -
(INDEX(Returns!$102:$102,MATCH(AI$6,DataStreams,0))*
OFFSET(HOMECELL,MATCH(MAX(INDEX(First_Data_Point,MATCH($A73,DataStreams,0)),INDEX(First_Data_Point,MATCH(AI$6,DataStreams,0)),$B$3),DateRange,0)-1,MATCH(INDEX(Returns!$100:$100,MATCH(AI$6,DataStreams,0)),DataStreams,0)-1):OFFSET(HOMECELL,MATCH(MIN(INDEX(Last_Data_Point,MATCH($A73,DataStreams,0)),INDEX(Last_Data_Point,MATCH(AI$6,DataStreams,0)),$B$4),DateRange,0)-1,MATCH(INDEX(Returns!$100:$100,MATCH(AI$6,DataStreams,0)),DataStreams,0)-1))),"")</f>
        <v>-1.9296566524983963E-3</v>
      </c>
      <c r="AJ73" s="233" cm="1">
        <f t="array" aca="1" ref="AJ73" ca="1">_xlfn.IFNA(_xlfn.COVARIANCE.S(
OFFSET(HOMECELL,MATCH(MAX(INDEX(First_Data_Point,MATCH($A73,DataStreams,0)),INDEX(First_Data_Point,MATCH(AJ$6,DataStreams,0)),$B$3),DateRange,0)-1,MATCH($A73,DataStreams,0)-1):OFFSET(HOMECELL,MATCH(MIN(INDEX(Last_Data_Point,MATCH($A73,DataStreams,0)),INDEX(Last_Data_Point,MATCH(AJ$6,DataStreams,0)),$B$4),DateRange,0)-1,MATCH($A73,DataStreams,0)-1) -
(INDEX(Returns!$102:$102,MATCH($A73,DataStreams,0))*
OFFSET(HOMECELL,MATCH(MAX(INDEX(First_Data_Point,MATCH($A73,DataStreams,0)),INDEX(First_Data_Point,MATCH(AJ$6,DataStreams,0)),$B$3),DateRange,0)-1,MATCH(INDEX(Returns!$100:$100,MATCH($A73,DataStreams,0)),DataStreams,0)-1):OFFSET(HOMECELL,MATCH(MIN(INDEX(Last_Data_Point,MATCH($A73,DataStreams,0)),INDEX(Last_Data_Point,MATCH(AJ$6,DataStreams,0)),$B$4),DateRange,0)-1,MATCH(INDEX(Returns!$100:$100,MATCH($A73,DataStreams,0)),DataStreams,0)-1)),
OFFSET(HOMECELL,MATCH(MAX(INDEX(First_Data_Point,MATCH($A73,DataStreams,0)),INDEX(First_Data_Point,MATCH(AJ$6,DataStreams,0)),$B$3),DateRange,0)-1,MATCH(AJ$6,DataStreams,0)-1):OFFSET(HOMECELL,MATCH(MIN(INDEX(Last_Data_Point,MATCH($A73,DataStreams,0)),INDEX(Last_Data_Point,MATCH(AJ$6,DataStreams,0)),$B$4),DateRange,0)-1,MATCH(AJ$6,DataStreams,0)-1) -
(INDEX(Returns!$102:$102,MATCH(AJ$6,DataStreams,0))*
OFFSET(HOMECELL,MATCH(MAX(INDEX(First_Data_Point,MATCH($A73,DataStreams,0)),INDEX(First_Data_Point,MATCH(AJ$6,DataStreams,0)),$B$3),DateRange,0)-1,MATCH(INDEX(Returns!$100:$100,MATCH(AJ$6,DataStreams,0)),DataStreams,0)-1):OFFSET(HOMECELL,MATCH(MIN(INDEX(Last_Data_Point,MATCH($A73,DataStreams,0)),INDEX(Last_Data_Point,MATCH(AJ$6,DataStreams,0)),$B$4),DateRange,0)-1,MATCH(INDEX(Returns!$100:$100,MATCH(AJ$6,DataStreams,0)),DataStreams,0)-1))),"")</f>
        <v>-2.5343589058011459E-3</v>
      </c>
      <c r="AK73" s="233" cm="1">
        <f t="array" aca="1" ref="AK73" ca="1">_xlfn.IFNA(_xlfn.COVARIANCE.S(
OFFSET(HOMECELL,MATCH(MAX(INDEX(First_Data_Point,MATCH($A73,DataStreams,0)),INDEX(First_Data_Point,MATCH(AK$6,DataStreams,0)),$B$3),DateRange,0)-1,MATCH($A73,DataStreams,0)-1):OFFSET(HOMECELL,MATCH(MIN(INDEX(Last_Data_Point,MATCH($A73,DataStreams,0)),INDEX(Last_Data_Point,MATCH(AK$6,DataStreams,0)),$B$4),DateRange,0)-1,MATCH($A73,DataStreams,0)-1) -
(INDEX(Returns!$102:$102,MATCH($A73,DataStreams,0))*
OFFSET(HOMECELL,MATCH(MAX(INDEX(First_Data_Point,MATCH($A73,DataStreams,0)),INDEX(First_Data_Point,MATCH(AK$6,DataStreams,0)),$B$3),DateRange,0)-1,MATCH(INDEX(Returns!$100:$100,MATCH($A73,DataStreams,0)),DataStreams,0)-1):OFFSET(HOMECELL,MATCH(MIN(INDEX(Last_Data_Point,MATCH($A73,DataStreams,0)),INDEX(Last_Data_Point,MATCH(AK$6,DataStreams,0)),$B$4),DateRange,0)-1,MATCH(INDEX(Returns!$100:$100,MATCH($A73,DataStreams,0)),DataStreams,0)-1)),
OFFSET(HOMECELL,MATCH(MAX(INDEX(First_Data_Point,MATCH($A73,DataStreams,0)),INDEX(First_Data_Point,MATCH(AK$6,DataStreams,0)),$B$3),DateRange,0)-1,MATCH(AK$6,DataStreams,0)-1):OFFSET(HOMECELL,MATCH(MIN(INDEX(Last_Data_Point,MATCH($A73,DataStreams,0)),INDEX(Last_Data_Point,MATCH(AK$6,DataStreams,0)),$B$4),DateRange,0)-1,MATCH(AK$6,DataStreams,0)-1) -
(INDEX(Returns!$102:$102,MATCH(AK$6,DataStreams,0))*
OFFSET(HOMECELL,MATCH(MAX(INDEX(First_Data_Point,MATCH($A73,DataStreams,0)),INDEX(First_Data_Point,MATCH(AK$6,DataStreams,0)),$B$3),DateRange,0)-1,MATCH(INDEX(Returns!$100:$100,MATCH(AK$6,DataStreams,0)),DataStreams,0)-1):OFFSET(HOMECELL,MATCH(MIN(INDEX(Last_Data_Point,MATCH($A73,DataStreams,0)),INDEX(Last_Data_Point,MATCH(AK$6,DataStreams,0)),$B$4),DateRange,0)-1,MATCH(INDEX(Returns!$100:$100,MATCH(AK$6,DataStreams,0)),DataStreams,0)-1))),"")</f>
        <v>-2.6205359979662671E-3</v>
      </c>
      <c r="AL73" s="233" cm="1">
        <f t="array" aca="1" ref="AL73" ca="1">_xlfn.IFNA(_xlfn.COVARIANCE.S(
OFFSET(HOMECELL,MATCH(MAX(INDEX(First_Data_Point,MATCH($A73,DataStreams,0)),INDEX(First_Data_Point,MATCH(AL$6,DataStreams,0)),$B$3),DateRange,0)-1,MATCH($A73,DataStreams,0)-1):OFFSET(HOMECELL,MATCH(MIN(INDEX(Last_Data_Point,MATCH($A73,DataStreams,0)),INDEX(Last_Data_Point,MATCH(AL$6,DataStreams,0)),$B$4),DateRange,0)-1,MATCH($A73,DataStreams,0)-1) -
(INDEX(Returns!$102:$102,MATCH($A73,DataStreams,0))*
OFFSET(HOMECELL,MATCH(MAX(INDEX(First_Data_Point,MATCH($A73,DataStreams,0)),INDEX(First_Data_Point,MATCH(AL$6,DataStreams,0)),$B$3),DateRange,0)-1,MATCH(INDEX(Returns!$100:$100,MATCH($A73,DataStreams,0)),DataStreams,0)-1):OFFSET(HOMECELL,MATCH(MIN(INDEX(Last_Data_Point,MATCH($A73,DataStreams,0)),INDEX(Last_Data_Point,MATCH(AL$6,DataStreams,0)),$B$4),DateRange,0)-1,MATCH(INDEX(Returns!$100:$100,MATCH($A73,DataStreams,0)),DataStreams,0)-1)),
OFFSET(HOMECELL,MATCH(MAX(INDEX(First_Data_Point,MATCH($A73,DataStreams,0)),INDEX(First_Data_Point,MATCH(AL$6,DataStreams,0)),$B$3),DateRange,0)-1,MATCH(AL$6,DataStreams,0)-1):OFFSET(HOMECELL,MATCH(MIN(INDEX(Last_Data_Point,MATCH($A73,DataStreams,0)),INDEX(Last_Data_Point,MATCH(AL$6,DataStreams,0)),$B$4),DateRange,0)-1,MATCH(AL$6,DataStreams,0)-1) -
(INDEX(Returns!$102:$102,MATCH(AL$6,DataStreams,0))*
OFFSET(HOMECELL,MATCH(MAX(INDEX(First_Data_Point,MATCH($A73,DataStreams,0)),INDEX(First_Data_Point,MATCH(AL$6,DataStreams,0)),$B$3),DateRange,0)-1,MATCH(INDEX(Returns!$100:$100,MATCH(AL$6,DataStreams,0)),DataStreams,0)-1):OFFSET(HOMECELL,MATCH(MIN(INDEX(Last_Data_Point,MATCH($A73,DataStreams,0)),INDEX(Last_Data_Point,MATCH(AL$6,DataStreams,0)),$B$4),DateRange,0)-1,MATCH(INDEX(Returns!$100:$100,MATCH(AL$6,DataStreams,0)),DataStreams,0)-1))),"")</f>
        <v>-6.0402075523786414E-4</v>
      </c>
      <c r="AM73" s="233" cm="1">
        <f t="array" aca="1" ref="AM73" ca="1">_xlfn.IFNA(_xlfn.COVARIANCE.S(
OFFSET(HOMECELL,MATCH(MAX(INDEX(First_Data_Point,MATCH($A73,DataStreams,0)),INDEX(First_Data_Point,MATCH(AM$6,DataStreams,0)),$B$3),DateRange,0)-1,MATCH($A73,DataStreams,0)-1):OFFSET(HOMECELL,MATCH(MIN(INDEX(Last_Data_Point,MATCH($A73,DataStreams,0)),INDEX(Last_Data_Point,MATCH(AM$6,DataStreams,0)),$B$4),DateRange,0)-1,MATCH($A73,DataStreams,0)-1) -
(INDEX(Returns!$102:$102,MATCH($A73,DataStreams,0))*
OFFSET(HOMECELL,MATCH(MAX(INDEX(First_Data_Point,MATCH($A73,DataStreams,0)),INDEX(First_Data_Point,MATCH(AM$6,DataStreams,0)),$B$3),DateRange,0)-1,MATCH(INDEX(Returns!$100:$100,MATCH($A73,DataStreams,0)),DataStreams,0)-1):OFFSET(HOMECELL,MATCH(MIN(INDEX(Last_Data_Point,MATCH($A73,DataStreams,0)),INDEX(Last_Data_Point,MATCH(AM$6,DataStreams,0)),$B$4),DateRange,0)-1,MATCH(INDEX(Returns!$100:$100,MATCH($A73,DataStreams,0)),DataStreams,0)-1)),
OFFSET(HOMECELL,MATCH(MAX(INDEX(First_Data_Point,MATCH($A73,DataStreams,0)),INDEX(First_Data_Point,MATCH(AM$6,DataStreams,0)),$B$3),DateRange,0)-1,MATCH(AM$6,DataStreams,0)-1):OFFSET(HOMECELL,MATCH(MIN(INDEX(Last_Data_Point,MATCH($A73,DataStreams,0)),INDEX(Last_Data_Point,MATCH(AM$6,DataStreams,0)),$B$4),DateRange,0)-1,MATCH(AM$6,DataStreams,0)-1) -
(INDEX(Returns!$102:$102,MATCH(AM$6,DataStreams,0))*
OFFSET(HOMECELL,MATCH(MAX(INDEX(First_Data_Point,MATCH($A73,DataStreams,0)),INDEX(First_Data_Point,MATCH(AM$6,DataStreams,0)),$B$3),DateRange,0)-1,MATCH(INDEX(Returns!$100:$100,MATCH(AM$6,DataStreams,0)),DataStreams,0)-1):OFFSET(HOMECELL,MATCH(MIN(INDEX(Last_Data_Point,MATCH($A73,DataStreams,0)),INDEX(Last_Data_Point,MATCH(AM$6,DataStreams,0)),$B$4),DateRange,0)-1,MATCH(INDEX(Returns!$100:$100,MATCH(AM$6,DataStreams,0)),DataStreams,0)-1))),"")</f>
        <v>-2.8184641665703648E-3</v>
      </c>
      <c r="AN73" s="233" cm="1">
        <f t="array" aca="1" ref="AN73" ca="1">_xlfn.IFNA(_xlfn.COVARIANCE.S(
OFFSET(HOMECELL,MATCH(MAX(INDEX(First_Data_Point,MATCH($A73,DataStreams,0)),INDEX(First_Data_Point,MATCH(AN$6,DataStreams,0)),$B$3),DateRange,0)-1,MATCH($A73,DataStreams,0)-1):OFFSET(HOMECELL,MATCH(MIN(INDEX(Last_Data_Point,MATCH($A73,DataStreams,0)),INDEX(Last_Data_Point,MATCH(AN$6,DataStreams,0)),$B$4),DateRange,0)-1,MATCH($A73,DataStreams,0)-1) -
(INDEX(Returns!$102:$102,MATCH($A73,DataStreams,0))*
OFFSET(HOMECELL,MATCH(MAX(INDEX(First_Data_Point,MATCH($A73,DataStreams,0)),INDEX(First_Data_Point,MATCH(AN$6,DataStreams,0)),$B$3),DateRange,0)-1,MATCH(INDEX(Returns!$100:$100,MATCH($A73,DataStreams,0)),DataStreams,0)-1):OFFSET(HOMECELL,MATCH(MIN(INDEX(Last_Data_Point,MATCH($A73,DataStreams,0)),INDEX(Last_Data_Point,MATCH(AN$6,DataStreams,0)),$B$4),DateRange,0)-1,MATCH(INDEX(Returns!$100:$100,MATCH($A73,DataStreams,0)),DataStreams,0)-1)),
OFFSET(HOMECELL,MATCH(MAX(INDEX(First_Data_Point,MATCH($A73,DataStreams,0)),INDEX(First_Data_Point,MATCH(AN$6,DataStreams,0)),$B$3),DateRange,0)-1,MATCH(AN$6,DataStreams,0)-1):OFFSET(HOMECELL,MATCH(MIN(INDEX(Last_Data_Point,MATCH($A73,DataStreams,0)),INDEX(Last_Data_Point,MATCH(AN$6,DataStreams,0)),$B$4),DateRange,0)-1,MATCH(AN$6,DataStreams,0)-1) -
(INDEX(Returns!$102:$102,MATCH(AN$6,DataStreams,0))*
OFFSET(HOMECELL,MATCH(MAX(INDEX(First_Data_Point,MATCH($A73,DataStreams,0)),INDEX(First_Data_Point,MATCH(AN$6,DataStreams,0)),$B$3),DateRange,0)-1,MATCH(INDEX(Returns!$100:$100,MATCH(AN$6,DataStreams,0)),DataStreams,0)-1):OFFSET(HOMECELL,MATCH(MIN(INDEX(Last_Data_Point,MATCH($A73,DataStreams,0)),INDEX(Last_Data_Point,MATCH(AN$6,DataStreams,0)),$B$4),DateRange,0)-1,MATCH(INDEX(Returns!$100:$100,MATCH(AN$6,DataStreams,0)),DataStreams,0)-1))),"")</f>
        <v>-1.2726205284034895E-3</v>
      </c>
      <c r="AO73" s="233" cm="1">
        <f t="array" aca="1" ref="AO73" ca="1">_xlfn.IFNA(_xlfn.COVARIANCE.S(
OFFSET(HOMECELL,MATCH(MAX(INDEX(First_Data_Point,MATCH($A73,DataStreams,0)),INDEX(First_Data_Point,MATCH(AO$6,DataStreams,0)),$B$3),DateRange,0)-1,MATCH($A73,DataStreams,0)-1):OFFSET(HOMECELL,MATCH(MIN(INDEX(Last_Data_Point,MATCH($A73,DataStreams,0)),INDEX(Last_Data_Point,MATCH(AO$6,DataStreams,0)),$B$4),DateRange,0)-1,MATCH($A73,DataStreams,0)-1) -
(INDEX(Returns!$102:$102,MATCH($A73,DataStreams,0))*
OFFSET(HOMECELL,MATCH(MAX(INDEX(First_Data_Point,MATCH($A73,DataStreams,0)),INDEX(First_Data_Point,MATCH(AO$6,DataStreams,0)),$B$3),DateRange,0)-1,MATCH(INDEX(Returns!$100:$100,MATCH($A73,DataStreams,0)),DataStreams,0)-1):OFFSET(HOMECELL,MATCH(MIN(INDEX(Last_Data_Point,MATCH($A73,DataStreams,0)),INDEX(Last_Data_Point,MATCH(AO$6,DataStreams,0)),$B$4),DateRange,0)-1,MATCH(INDEX(Returns!$100:$100,MATCH($A73,DataStreams,0)),DataStreams,0)-1)),
OFFSET(HOMECELL,MATCH(MAX(INDEX(First_Data_Point,MATCH($A73,DataStreams,0)),INDEX(First_Data_Point,MATCH(AO$6,DataStreams,0)),$B$3),DateRange,0)-1,MATCH(AO$6,DataStreams,0)-1):OFFSET(HOMECELL,MATCH(MIN(INDEX(Last_Data_Point,MATCH($A73,DataStreams,0)),INDEX(Last_Data_Point,MATCH(AO$6,DataStreams,0)),$B$4),DateRange,0)-1,MATCH(AO$6,DataStreams,0)-1) -
(INDEX(Returns!$102:$102,MATCH(AO$6,DataStreams,0))*
OFFSET(HOMECELL,MATCH(MAX(INDEX(First_Data_Point,MATCH($A73,DataStreams,0)),INDEX(First_Data_Point,MATCH(AO$6,DataStreams,0)),$B$3),DateRange,0)-1,MATCH(INDEX(Returns!$100:$100,MATCH(AO$6,DataStreams,0)),DataStreams,0)-1):OFFSET(HOMECELL,MATCH(MIN(INDEX(Last_Data_Point,MATCH($A73,DataStreams,0)),INDEX(Last_Data_Point,MATCH(AO$6,DataStreams,0)),$B$4),DateRange,0)-1,MATCH(INDEX(Returns!$100:$100,MATCH(AO$6,DataStreams,0)),DataStreams,0)-1))),"")</f>
        <v>-1.2188657077672181E-3</v>
      </c>
      <c r="AP73" s="233" cm="1">
        <f t="array" aca="1" ref="AP73" ca="1">_xlfn.IFNA(_xlfn.COVARIANCE.S(
OFFSET(HOMECELL,MATCH(MAX(INDEX(First_Data_Point,MATCH($A73,DataStreams,0)),INDEX(First_Data_Point,MATCH(AP$6,DataStreams,0)),$B$3),DateRange,0)-1,MATCH($A73,DataStreams,0)-1):OFFSET(HOMECELL,MATCH(MIN(INDEX(Last_Data_Point,MATCH($A73,DataStreams,0)),INDEX(Last_Data_Point,MATCH(AP$6,DataStreams,0)),$B$4),DateRange,0)-1,MATCH($A73,DataStreams,0)-1) -
(INDEX(Returns!$102:$102,MATCH($A73,DataStreams,0))*
OFFSET(HOMECELL,MATCH(MAX(INDEX(First_Data_Point,MATCH($A73,DataStreams,0)),INDEX(First_Data_Point,MATCH(AP$6,DataStreams,0)),$B$3),DateRange,0)-1,MATCH(INDEX(Returns!$100:$100,MATCH($A73,DataStreams,0)),DataStreams,0)-1):OFFSET(HOMECELL,MATCH(MIN(INDEX(Last_Data_Point,MATCH($A73,DataStreams,0)),INDEX(Last_Data_Point,MATCH(AP$6,DataStreams,0)),$B$4),DateRange,0)-1,MATCH(INDEX(Returns!$100:$100,MATCH($A73,DataStreams,0)),DataStreams,0)-1)),
OFFSET(HOMECELL,MATCH(MAX(INDEX(First_Data_Point,MATCH($A73,DataStreams,0)),INDEX(First_Data_Point,MATCH(AP$6,DataStreams,0)),$B$3),DateRange,0)-1,MATCH(AP$6,DataStreams,0)-1):OFFSET(HOMECELL,MATCH(MIN(INDEX(Last_Data_Point,MATCH($A73,DataStreams,0)),INDEX(Last_Data_Point,MATCH(AP$6,DataStreams,0)),$B$4),DateRange,0)-1,MATCH(AP$6,DataStreams,0)-1) -
(INDEX(Returns!$102:$102,MATCH(AP$6,DataStreams,0))*
OFFSET(HOMECELL,MATCH(MAX(INDEX(First_Data_Point,MATCH($A73,DataStreams,0)),INDEX(First_Data_Point,MATCH(AP$6,DataStreams,0)),$B$3),DateRange,0)-1,MATCH(INDEX(Returns!$100:$100,MATCH(AP$6,DataStreams,0)),DataStreams,0)-1):OFFSET(HOMECELL,MATCH(MIN(INDEX(Last_Data_Point,MATCH($A73,DataStreams,0)),INDEX(Last_Data_Point,MATCH(AP$6,DataStreams,0)),$B$4),DateRange,0)-1,MATCH(INDEX(Returns!$100:$100,MATCH(AP$6,DataStreams,0)),DataStreams,0)-1))),"")</f>
        <v>-2.1651446165394735E-3</v>
      </c>
      <c r="AQ73" s="233" t="str" cm="1">
        <f t="array" aca="1" ref="AQ73" ca="1">_xlfn.IFNA(_xlfn.COVARIANCE.S(
OFFSET(HOMECELL,MATCH(MAX(INDEX(First_Data_Point,MATCH($A73,DataStreams,0)),INDEX(First_Data_Point,MATCH(AQ$6,DataStreams,0)),$B$3),DateRange,0)-1,MATCH($A73,DataStreams,0)-1):OFFSET(HOMECELL,MATCH(MIN(INDEX(Last_Data_Point,MATCH($A73,DataStreams,0)),INDEX(Last_Data_Point,MATCH(AQ$6,DataStreams,0)),$B$4),DateRange,0)-1,MATCH($A73,DataStreams,0)-1) -
(INDEX(Returns!$102:$102,MATCH($A73,DataStreams,0))*
OFFSET(HOMECELL,MATCH(MAX(INDEX(First_Data_Point,MATCH($A73,DataStreams,0)),INDEX(First_Data_Point,MATCH(AQ$6,DataStreams,0)),$B$3),DateRange,0)-1,MATCH(INDEX(Returns!$100:$100,MATCH($A73,DataStreams,0)),DataStreams,0)-1):OFFSET(HOMECELL,MATCH(MIN(INDEX(Last_Data_Point,MATCH($A73,DataStreams,0)),INDEX(Last_Data_Point,MATCH(AQ$6,DataStreams,0)),$B$4),DateRange,0)-1,MATCH(INDEX(Returns!$100:$100,MATCH($A73,DataStreams,0)),DataStreams,0)-1)),
OFFSET(HOMECELL,MATCH(MAX(INDEX(First_Data_Point,MATCH($A73,DataStreams,0)),INDEX(First_Data_Point,MATCH(AQ$6,DataStreams,0)),$B$3),DateRange,0)-1,MATCH(AQ$6,DataStreams,0)-1):OFFSET(HOMECELL,MATCH(MIN(INDEX(Last_Data_Point,MATCH($A73,DataStreams,0)),INDEX(Last_Data_Point,MATCH(AQ$6,DataStreams,0)),$B$4),DateRange,0)-1,MATCH(AQ$6,DataStreams,0)-1) -
(INDEX(Returns!$102:$102,MATCH(AQ$6,DataStreams,0))*
OFFSET(HOMECELL,MATCH(MAX(INDEX(First_Data_Point,MATCH($A73,DataStreams,0)),INDEX(First_Data_Point,MATCH(AQ$6,DataStreams,0)),$B$3),DateRange,0)-1,MATCH(INDEX(Returns!$100:$100,MATCH(AQ$6,DataStreams,0)),DataStreams,0)-1):OFFSET(HOMECELL,MATCH(MIN(INDEX(Last_Data_Point,MATCH($A73,DataStreams,0)),INDEX(Last_Data_Point,MATCH(AQ$6,DataStreams,0)),$B$4),DateRange,0)-1,MATCH(INDEX(Returns!$100:$100,MATCH(AQ$6,DataStreams,0)),DataStreams,0)-1))),"")</f>
        <v/>
      </c>
      <c r="AR73" s="233" t="str" cm="1">
        <f t="array" aca="1" ref="AR73" ca="1">_xlfn.IFNA(_xlfn.COVARIANCE.S(
OFFSET(HOMECELL,MATCH(MAX(INDEX(First_Data_Point,MATCH($A73,DataStreams,0)),INDEX(First_Data_Point,MATCH(AR$6,DataStreams,0)),$B$3),DateRange,0)-1,MATCH($A73,DataStreams,0)-1):OFFSET(HOMECELL,MATCH(MIN(INDEX(Last_Data_Point,MATCH($A73,DataStreams,0)),INDEX(Last_Data_Point,MATCH(AR$6,DataStreams,0)),$B$4),DateRange,0)-1,MATCH($A73,DataStreams,0)-1) -
(INDEX(Returns!$102:$102,MATCH($A73,DataStreams,0))*
OFFSET(HOMECELL,MATCH(MAX(INDEX(First_Data_Point,MATCH($A73,DataStreams,0)),INDEX(First_Data_Point,MATCH(AR$6,DataStreams,0)),$B$3),DateRange,0)-1,MATCH(INDEX(Returns!$100:$100,MATCH($A73,DataStreams,0)),DataStreams,0)-1):OFFSET(HOMECELL,MATCH(MIN(INDEX(Last_Data_Point,MATCH($A73,DataStreams,0)),INDEX(Last_Data_Point,MATCH(AR$6,DataStreams,0)),$B$4),DateRange,0)-1,MATCH(INDEX(Returns!$100:$100,MATCH($A73,DataStreams,0)),DataStreams,0)-1)),
OFFSET(HOMECELL,MATCH(MAX(INDEX(First_Data_Point,MATCH($A73,DataStreams,0)),INDEX(First_Data_Point,MATCH(AR$6,DataStreams,0)),$B$3),DateRange,0)-1,MATCH(AR$6,DataStreams,0)-1):OFFSET(HOMECELL,MATCH(MIN(INDEX(Last_Data_Point,MATCH($A73,DataStreams,0)),INDEX(Last_Data_Point,MATCH(AR$6,DataStreams,0)),$B$4),DateRange,0)-1,MATCH(AR$6,DataStreams,0)-1) -
(INDEX(Returns!$102:$102,MATCH(AR$6,DataStreams,0))*
OFFSET(HOMECELL,MATCH(MAX(INDEX(First_Data_Point,MATCH($A73,DataStreams,0)),INDEX(First_Data_Point,MATCH(AR$6,DataStreams,0)),$B$3),DateRange,0)-1,MATCH(INDEX(Returns!$100:$100,MATCH(AR$6,DataStreams,0)),DataStreams,0)-1):OFFSET(HOMECELL,MATCH(MIN(INDEX(Last_Data_Point,MATCH($A73,DataStreams,0)),INDEX(Last_Data_Point,MATCH(AR$6,DataStreams,0)),$B$4),DateRange,0)-1,MATCH(INDEX(Returns!$100:$100,MATCH(AR$6,DataStreams,0)),DataStreams,0)-1))),"")</f>
        <v/>
      </c>
      <c r="AS73" s="233" t="str" cm="1">
        <f t="array" aca="1" ref="AS73" ca="1">_xlfn.IFNA(_xlfn.COVARIANCE.S(
OFFSET(HOMECELL,MATCH(MAX(INDEX(First_Data_Point,MATCH($A73,DataStreams,0)),INDEX(First_Data_Point,MATCH(AS$6,DataStreams,0)),$B$3),DateRange,0)-1,MATCH($A73,DataStreams,0)-1):OFFSET(HOMECELL,MATCH(MIN(INDEX(Last_Data_Point,MATCH($A73,DataStreams,0)),INDEX(Last_Data_Point,MATCH(AS$6,DataStreams,0)),$B$4),DateRange,0)-1,MATCH($A73,DataStreams,0)-1) -
(INDEX(Returns!$102:$102,MATCH($A73,DataStreams,0))*
OFFSET(HOMECELL,MATCH(MAX(INDEX(First_Data_Point,MATCH($A73,DataStreams,0)),INDEX(First_Data_Point,MATCH(AS$6,DataStreams,0)),$B$3),DateRange,0)-1,MATCH(INDEX(Returns!$100:$100,MATCH($A73,DataStreams,0)),DataStreams,0)-1):OFFSET(HOMECELL,MATCH(MIN(INDEX(Last_Data_Point,MATCH($A73,DataStreams,0)),INDEX(Last_Data_Point,MATCH(AS$6,DataStreams,0)),$B$4),DateRange,0)-1,MATCH(INDEX(Returns!$100:$100,MATCH($A73,DataStreams,0)),DataStreams,0)-1)),
OFFSET(HOMECELL,MATCH(MAX(INDEX(First_Data_Point,MATCH($A73,DataStreams,0)),INDEX(First_Data_Point,MATCH(AS$6,DataStreams,0)),$B$3),DateRange,0)-1,MATCH(AS$6,DataStreams,0)-1):OFFSET(HOMECELL,MATCH(MIN(INDEX(Last_Data_Point,MATCH($A73,DataStreams,0)),INDEX(Last_Data_Point,MATCH(AS$6,DataStreams,0)),$B$4),DateRange,0)-1,MATCH(AS$6,DataStreams,0)-1) -
(INDEX(Returns!$102:$102,MATCH(AS$6,DataStreams,0))*
OFFSET(HOMECELL,MATCH(MAX(INDEX(First_Data_Point,MATCH($A73,DataStreams,0)),INDEX(First_Data_Point,MATCH(AS$6,DataStreams,0)),$B$3),DateRange,0)-1,MATCH(INDEX(Returns!$100:$100,MATCH(AS$6,DataStreams,0)),DataStreams,0)-1):OFFSET(HOMECELL,MATCH(MIN(INDEX(Last_Data_Point,MATCH($A73,DataStreams,0)),INDEX(Last_Data_Point,MATCH(AS$6,DataStreams,0)),$B$4),DateRange,0)-1,MATCH(INDEX(Returns!$100:$100,MATCH(AS$6,DataStreams,0)),DataStreams,0)-1))),"")</f>
        <v/>
      </c>
      <c r="AT73" s="233" t="str" cm="1">
        <f t="array" aca="1" ref="AT73" ca="1">_xlfn.IFNA(_xlfn.COVARIANCE.S(
OFFSET(HOMECELL,MATCH(MAX(INDEX(First_Data_Point,MATCH($A73,DataStreams,0)),INDEX(First_Data_Point,MATCH(AT$6,DataStreams,0)),$B$3),DateRange,0)-1,MATCH($A73,DataStreams,0)-1):OFFSET(HOMECELL,MATCH(MIN(INDEX(Last_Data_Point,MATCH($A73,DataStreams,0)),INDEX(Last_Data_Point,MATCH(AT$6,DataStreams,0)),$B$4),DateRange,0)-1,MATCH($A73,DataStreams,0)-1) -
(INDEX(Returns!$102:$102,MATCH($A73,DataStreams,0))*
OFFSET(HOMECELL,MATCH(MAX(INDEX(First_Data_Point,MATCH($A73,DataStreams,0)),INDEX(First_Data_Point,MATCH(AT$6,DataStreams,0)),$B$3),DateRange,0)-1,MATCH(INDEX(Returns!$100:$100,MATCH($A73,DataStreams,0)),DataStreams,0)-1):OFFSET(HOMECELL,MATCH(MIN(INDEX(Last_Data_Point,MATCH($A73,DataStreams,0)),INDEX(Last_Data_Point,MATCH(AT$6,DataStreams,0)),$B$4),DateRange,0)-1,MATCH(INDEX(Returns!$100:$100,MATCH($A73,DataStreams,0)),DataStreams,0)-1)),
OFFSET(HOMECELL,MATCH(MAX(INDEX(First_Data_Point,MATCH($A73,DataStreams,0)),INDEX(First_Data_Point,MATCH(AT$6,DataStreams,0)),$B$3),DateRange,0)-1,MATCH(AT$6,DataStreams,0)-1):OFFSET(HOMECELL,MATCH(MIN(INDEX(Last_Data_Point,MATCH($A73,DataStreams,0)),INDEX(Last_Data_Point,MATCH(AT$6,DataStreams,0)),$B$4),DateRange,0)-1,MATCH(AT$6,DataStreams,0)-1) -
(INDEX(Returns!$102:$102,MATCH(AT$6,DataStreams,0))*
OFFSET(HOMECELL,MATCH(MAX(INDEX(First_Data_Point,MATCH($A73,DataStreams,0)),INDEX(First_Data_Point,MATCH(AT$6,DataStreams,0)),$B$3),DateRange,0)-1,MATCH(INDEX(Returns!$100:$100,MATCH(AT$6,DataStreams,0)),DataStreams,0)-1):OFFSET(HOMECELL,MATCH(MIN(INDEX(Last_Data_Point,MATCH($A73,DataStreams,0)),INDEX(Last_Data_Point,MATCH(AT$6,DataStreams,0)),$B$4),DateRange,0)-1,MATCH(INDEX(Returns!$100:$100,MATCH(AT$6,DataStreams,0)),DataStreams,0)-1))),"")</f>
        <v/>
      </c>
      <c r="AU73" s="233" t="str" cm="1">
        <f t="array" aca="1" ref="AU73" ca="1">_xlfn.IFNA(_xlfn.COVARIANCE.S(
OFFSET(HOMECELL,MATCH(MAX(INDEX(First_Data_Point,MATCH($A73,DataStreams,0)),INDEX(First_Data_Point,MATCH(AU$6,DataStreams,0)),$B$3),DateRange,0)-1,MATCH($A73,DataStreams,0)-1):OFFSET(HOMECELL,MATCH(MIN(INDEX(Last_Data_Point,MATCH($A73,DataStreams,0)),INDEX(Last_Data_Point,MATCH(AU$6,DataStreams,0)),$B$4),DateRange,0)-1,MATCH($A73,DataStreams,0)-1) -
(INDEX(Returns!$102:$102,MATCH($A73,DataStreams,0))*
OFFSET(HOMECELL,MATCH(MAX(INDEX(First_Data_Point,MATCH($A73,DataStreams,0)),INDEX(First_Data_Point,MATCH(AU$6,DataStreams,0)),$B$3),DateRange,0)-1,MATCH(INDEX(Returns!$100:$100,MATCH($A73,DataStreams,0)),DataStreams,0)-1):OFFSET(HOMECELL,MATCH(MIN(INDEX(Last_Data_Point,MATCH($A73,DataStreams,0)),INDEX(Last_Data_Point,MATCH(AU$6,DataStreams,0)),$B$4),DateRange,0)-1,MATCH(INDEX(Returns!$100:$100,MATCH($A73,DataStreams,0)),DataStreams,0)-1)),
OFFSET(HOMECELL,MATCH(MAX(INDEX(First_Data_Point,MATCH($A73,DataStreams,0)),INDEX(First_Data_Point,MATCH(AU$6,DataStreams,0)),$B$3),DateRange,0)-1,MATCH(AU$6,DataStreams,0)-1):OFFSET(HOMECELL,MATCH(MIN(INDEX(Last_Data_Point,MATCH($A73,DataStreams,0)),INDEX(Last_Data_Point,MATCH(AU$6,DataStreams,0)),$B$4),DateRange,0)-1,MATCH(AU$6,DataStreams,0)-1) -
(INDEX(Returns!$102:$102,MATCH(AU$6,DataStreams,0))*
OFFSET(HOMECELL,MATCH(MAX(INDEX(First_Data_Point,MATCH($A73,DataStreams,0)),INDEX(First_Data_Point,MATCH(AU$6,DataStreams,0)),$B$3),DateRange,0)-1,MATCH(INDEX(Returns!$100:$100,MATCH(AU$6,DataStreams,0)),DataStreams,0)-1):OFFSET(HOMECELL,MATCH(MIN(INDEX(Last_Data_Point,MATCH($A73,DataStreams,0)),INDEX(Last_Data_Point,MATCH(AU$6,DataStreams,0)),$B$4),DateRange,0)-1,MATCH(INDEX(Returns!$100:$100,MATCH(AU$6,DataStreams,0)),DataStreams,0)-1))),"")</f>
        <v/>
      </c>
      <c r="AV73" s="233" t="str" cm="1">
        <f t="array" aca="1" ref="AV73" ca="1">_xlfn.IFNA(_xlfn.COVARIANCE.S(
OFFSET(HOMECELL,MATCH(MAX(INDEX(First_Data_Point,MATCH($A73,DataStreams,0)),INDEX(First_Data_Point,MATCH(AV$6,DataStreams,0)),$B$3),DateRange,0)-1,MATCH($A73,DataStreams,0)-1):OFFSET(HOMECELL,MATCH(MIN(INDEX(Last_Data_Point,MATCH($A73,DataStreams,0)),INDEX(Last_Data_Point,MATCH(AV$6,DataStreams,0)),$B$4),DateRange,0)-1,MATCH($A73,DataStreams,0)-1) -
(INDEX(Returns!$102:$102,MATCH($A73,DataStreams,0))*
OFFSET(HOMECELL,MATCH(MAX(INDEX(First_Data_Point,MATCH($A73,DataStreams,0)),INDEX(First_Data_Point,MATCH(AV$6,DataStreams,0)),$B$3),DateRange,0)-1,MATCH(INDEX(Returns!$100:$100,MATCH($A73,DataStreams,0)),DataStreams,0)-1):OFFSET(HOMECELL,MATCH(MIN(INDEX(Last_Data_Point,MATCH($A73,DataStreams,0)),INDEX(Last_Data_Point,MATCH(AV$6,DataStreams,0)),$B$4),DateRange,0)-1,MATCH(INDEX(Returns!$100:$100,MATCH($A73,DataStreams,0)),DataStreams,0)-1)),
OFFSET(HOMECELL,MATCH(MAX(INDEX(First_Data_Point,MATCH($A73,DataStreams,0)),INDEX(First_Data_Point,MATCH(AV$6,DataStreams,0)),$B$3),DateRange,0)-1,MATCH(AV$6,DataStreams,0)-1):OFFSET(HOMECELL,MATCH(MIN(INDEX(Last_Data_Point,MATCH($A73,DataStreams,0)),INDEX(Last_Data_Point,MATCH(AV$6,DataStreams,0)),$B$4),DateRange,0)-1,MATCH(AV$6,DataStreams,0)-1) -
(INDEX(Returns!$102:$102,MATCH(AV$6,DataStreams,0))*
OFFSET(HOMECELL,MATCH(MAX(INDEX(First_Data_Point,MATCH($A73,DataStreams,0)),INDEX(First_Data_Point,MATCH(AV$6,DataStreams,0)),$B$3),DateRange,0)-1,MATCH(INDEX(Returns!$100:$100,MATCH(AV$6,DataStreams,0)),DataStreams,0)-1):OFFSET(HOMECELL,MATCH(MIN(INDEX(Last_Data_Point,MATCH($A73,DataStreams,0)),INDEX(Last_Data_Point,MATCH(AV$6,DataStreams,0)),$B$4),DateRange,0)-1,MATCH(INDEX(Returns!$100:$100,MATCH(AV$6,DataStreams,0)),DataStreams,0)-1))),"")</f>
        <v/>
      </c>
      <c r="AW73" s="233" t="str" cm="1">
        <f t="array" aca="1" ref="AW73" ca="1">_xlfn.IFNA(_xlfn.COVARIANCE.S(
OFFSET(HOMECELL,MATCH(MAX(INDEX(First_Data_Point,MATCH($A73,DataStreams,0)),INDEX(First_Data_Point,MATCH(AW$6,DataStreams,0)),$B$3),DateRange,0)-1,MATCH($A73,DataStreams,0)-1):OFFSET(HOMECELL,MATCH(MIN(INDEX(Last_Data_Point,MATCH($A73,DataStreams,0)),INDEX(Last_Data_Point,MATCH(AW$6,DataStreams,0)),$B$4),DateRange,0)-1,MATCH($A73,DataStreams,0)-1) -
(INDEX(Returns!$102:$102,MATCH($A73,DataStreams,0))*
OFFSET(HOMECELL,MATCH(MAX(INDEX(First_Data_Point,MATCH($A73,DataStreams,0)),INDEX(First_Data_Point,MATCH(AW$6,DataStreams,0)),$B$3),DateRange,0)-1,MATCH(INDEX(Returns!$100:$100,MATCH($A73,DataStreams,0)),DataStreams,0)-1):OFFSET(HOMECELL,MATCH(MIN(INDEX(Last_Data_Point,MATCH($A73,DataStreams,0)),INDEX(Last_Data_Point,MATCH(AW$6,DataStreams,0)),$B$4),DateRange,0)-1,MATCH(INDEX(Returns!$100:$100,MATCH($A73,DataStreams,0)),DataStreams,0)-1)),
OFFSET(HOMECELL,MATCH(MAX(INDEX(First_Data_Point,MATCH($A73,DataStreams,0)),INDEX(First_Data_Point,MATCH(AW$6,DataStreams,0)),$B$3),DateRange,0)-1,MATCH(AW$6,DataStreams,0)-1):OFFSET(HOMECELL,MATCH(MIN(INDEX(Last_Data_Point,MATCH($A73,DataStreams,0)),INDEX(Last_Data_Point,MATCH(AW$6,DataStreams,0)),$B$4),DateRange,0)-1,MATCH(AW$6,DataStreams,0)-1) -
(INDEX(Returns!$102:$102,MATCH(AW$6,DataStreams,0))*
OFFSET(HOMECELL,MATCH(MAX(INDEX(First_Data_Point,MATCH($A73,DataStreams,0)),INDEX(First_Data_Point,MATCH(AW$6,DataStreams,0)),$B$3),DateRange,0)-1,MATCH(INDEX(Returns!$100:$100,MATCH(AW$6,DataStreams,0)),DataStreams,0)-1):OFFSET(HOMECELL,MATCH(MIN(INDEX(Last_Data_Point,MATCH($A73,DataStreams,0)),INDEX(Last_Data_Point,MATCH(AW$6,DataStreams,0)),$B$4),DateRange,0)-1,MATCH(INDEX(Returns!$100:$100,MATCH(AW$6,DataStreams,0)),DataStreams,0)-1))),"")</f>
        <v/>
      </c>
      <c r="AX73" s="233" t="str" cm="1">
        <f t="array" aca="1" ref="AX73" ca="1">_xlfn.IFNA(_xlfn.COVARIANCE.S(
OFFSET(HOMECELL,MATCH(MAX(INDEX(First_Data_Point,MATCH($A73,DataStreams,0)),INDEX(First_Data_Point,MATCH(AX$6,DataStreams,0)),$B$3),DateRange,0)-1,MATCH($A73,DataStreams,0)-1):OFFSET(HOMECELL,MATCH(MIN(INDEX(Last_Data_Point,MATCH($A73,DataStreams,0)),INDEX(Last_Data_Point,MATCH(AX$6,DataStreams,0)),$B$4),DateRange,0)-1,MATCH($A73,DataStreams,0)-1) -
(INDEX(Returns!$102:$102,MATCH($A73,DataStreams,0))*
OFFSET(HOMECELL,MATCH(MAX(INDEX(First_Data_Point,MATCH($A73,DataStreams,0)),INDEX(First_Data_Point,MATCH(AX$6,DataStreams,0)),$B$3),DateRange,0)-1,MATCH(INDEX(Returns!$100:$100,MATCH($A73,DataStreams,0)),DataStreams,0)-1):OFFSET(HOMECELL,MATCH(MIN(INDEX(Last_Data_Point,MATCH($A73,DataStreams,0)),INDEX(Last_Data_Point,MATCH(AX$6,DataStreams,0)),$B$4),DateRange,0)-1,MATCH(INDEX(Returns!$100:$100,MATCH($A73,DataStreams,0)),DataStreams,0)-1)),
OFFSET(HOMECELL,MATCH(MAX(INDEX(First_Data_Point,MATCH($A73,DataStreams,0)),INDEX(First_Data_Point,MATCH(AX$6,DataStreams,0)),$B$3),DateRange,0)-1,MATCH(AX$6,DataStreams,0)-1):OFFSET(HOMECELL,MATCH(MIN(INDEX(Last_Data_Point,MATCH($A73,DataStreams,0)),INDEX(Last_Data_Point,MATCH(AX$6,DataStreams,0)),$B$4),DateRange,0)-1,MATCH(AX$6,DataStreams,0)-1) -
(INDEX(Returns!$102:$102,MATCH(AX$6,DataStreams,0))*
OFFSET(HOMECELL,MATCH(MAX(INDEX(First_Data_Point,MATCH($A73,DataStreams,0)),INDEX(First_Data_Point,MATCH(AX$6,DataStreams,0)),$B$3),DateRange,0)-1,MATCH(INDEX(Returns!$100:$100,MATCH(AX$6,DataStreams,0)),DataStreams,0)-1):OFFSET(HOMECELL,MATCH(MIN(INDEX(Last_Data_Point,MATCH($A73,DataStreams,0)),INDEX(Last_Data_Point,MATCH(AX$6,DataStreams,0)),$B$4),DateRange,0)-1,MATCH(INDEX(Returns!$100:$100,MATCH(AX$6,DataStreams,0)),DataStreams,0)-1))),"")</f>
        <v/>
      </c>
      <c r="AY73" s="233" t="str" cm="1">
        <f t="array" aca="1" ref="AY73" ca="1">_xlfn.IFNA(_xlfn.COVARIANCE.S(
OFFSET(HOMECELL,MATCH(MAX(INDEX(First_Data_Point,MATCH($A73,DataStreams,0)),INDEX(First_Data_Point,MATCH(AY$6,DataStreams,0)),$B$3),DateRange,0)-1,MATCH($A73,DataStreams,0)-1):OFFSET(HOMECELL,MATCH(MIN(INDEX(Last_Data_Point,MATCH($A73,DataStreams,0)),INDEX(Last_Data_Point,MATCH(AY$6,DataStreams,0)),$B$4),DateRange,0)-1,MATCH($A73,DataStreams,0)-1) -
(INDEX(Returns!$102:$102,MATCH($A73,DataStreams,0))*
OFFSET(HOMECELL,MATCH(MAX(INDEX(First_Data_Point,MATCH($A73,DataStreams,0)),INDEX(First_Data_Point,MATCH(AY$6,DataStreams,0)),$B$3),DateRange,0)-1,MATCH(INDEX(Returns!$100:$100,MATCH($A73,DataStreams,0)),DataStreams,0)-1):OFFSET(HOMECELL,MATCH(MIN(INDEX(Last_Data_Point,MATCH($A73,DataStreams,0)),INDEX(Last_Data_Point,MATCH(AY$6,DataStreams,0)),$B$4),DateRange,0)-1,MATCH(INDEX(Returns!$100:$100,MATCH($A73,DataStreams,0)),DataStreams,0)-1)),
OFFSET(HOMECELL,MATCH(MAX(INDEX(First_Data_Point,MATCH($A73,DataStreams,0)),INDEX(First_Data_Point,MATCH(AY$6,DataStreams,0)),$B$3),DateRange,0)-1,MATCH(AY$6,DataStreams,0)-1):OFFSET(HOMECELL,MATCH(MIN(INDEX(Last_Data_Point,MATCH($A73,DataStreams,0)),INDEX(Last_Data_Point,MATCH(AY$6,DataStreams,0)),$B$4),DateRange,0)-1,MATCH(AY$6,DataStreams,0)-1) -
(INDEX(Returns!$102:$102,MATCH(AY$6,DataStreams,0))*
OFFSET(HOMECELL,MATCH(MAX(INDEX(First_Data_Point,MATCH($A73,DataStreams,0)),INDEX(First_Data_Point,MATCH(AY$6,DataStreams,0)),$B$3),DateRange,0)-1,MATCH(INDEX(Returns!$100:$100,MATCH(AY$6,DataStreams,0)),DataStreams,0)-1):OFFSET(HOMECELL,MATCH(MIN(INDEX(Last_Data_Point,MATCH($A73,DataStreams,0)),INDEX(Last_Data_Point,MATCH(AY$6,DataStreams,0)),$B$4),DateRange,0)-1,MATCH(INDEX(Returns!$100:$100,MATCH(AY$6,DataStreams,0)),DataStreams,0)-1))),"")</f>
        <v/>
      </c>
      <c r="AZ73" s="233" t="str" cm="1">
        <f t="array" aca="1" ref="AZ73" ca="1">_xlfn.IFNA(_xlfn.COVARIANCE.S(
OFFSET(HOMECELL,MATCH(MAX(INDEX(First_Data_Point,MATCH($A73,DataStreams,0)),INDEX(First_Data_Point,MATCH(AZ$6,DataStreams,0)),$B$3),DateRange,0)-1,MATCH($A73,DataStreams,0)-1):OFFSET(HOMECELL,MATCH(MIN(INDEX(Last_Data_Point,MATCH($A73,DataStreams,0)),INDEX(Last_Data_Point,MATCH(AZ$6,DataStreams,0)),$B$4),DateRange,0)-1,MATCH($A73,DataStreams,0)-1) -
(INDEX(Returns!$102:$102,MATCH($A73,DataStreams,0))*
OFFSET(HOMECELL,MATCH(MAX(INDEX(First_Data_Point,MATCH($A73,DataStreams,0)),INDEX(First_Data_Point,MATCH(AZ$6,DataStreams,0)),$B$3),DateRange,0)-1,MATCH(INDEX(Returns!$100:$100,MATCH($A73,DataStreams,0)),DataStreams,0)-1):OFFSET(HOMECELL,MATCH(MIN(INDEX(Last_Data_Point,MATCH($A73,DataStreams,0)),INDEX(Last_Data_Point,MATCH(AZ$6,DataStreams,0)),$B$4),DateRange,0)-1,MATCH(INDEX(Returns!$100:$100,MATCH($A73,DataStreams,0)),DataStreams,0)-1)),
OFFSET(HOMECELL,MATCH(MAX(INDEX(First_Data_Point,MATCH($A73,DataStreams,0)),INDEX(First_Data_Point,MATCH(AZ$6,DataStreams,0)),$B$3),DateRange,0)-1,MATCH(AZ$6,DataStreams,0)-1):OFFSET(HOMECELL,MATCH(MIN(INDEX(Last_Data_Point,MATCH($A73,DataStreams,0)),INDEX(Last_Data_Point,MATCH(AZ$6,DataStreams,0)),$B$4),DateRange,0)-1,MATCH(AZ$6,DataStreams,0)-1) -
(INDEX(Returns!$102:$102,MATCH(AZ$6,DataStreams,0))*
OFFSET(HOMECELL,MATCH(MAX(INDEX(First_Data_Point,MATCH($A73,DataStreams,0)),INDEX(First_Data_Point,MATCH(AZ$6,DataStreams,0)),$B$3),DateRange,0)-1,MATCH(INDEX(Returns!$100:$100,MATCH(AZ$6,DataStreams,0)),DataStreams,0)-1):OFFSET(HOMECELL,MATCH(MIN(INDEX(Last_Data_Point,MATCH($A73,DataStreams,0)),INDEX(Last_Data_Point,MATCH(AZ$6,DataStreams,0)),$B$4),DateRange,0)-1,MATCH(INDEX(Returns!$100:$100,MATCH(AZ$6,DataStreams,0)),DataStreams,0)-1))),"")</f>
        <v/>
      </c>
      <c r="BA73" s="233" t="str" cm="1">
        <f t="array" aca="1" ref="BA73" ca="1">_xlfn.IFNA(_xlfn.COVARIANCE.S(
OFFSET(HOMECELL,MATCH(MAX(INDEX(First_Data_Point,MATCH($A73,DataStreams,0)),INDEX(First_Data_Point,MATCH(BA$6,DataStreams,0)),$B$3),DateRange,0)-1,MATCH($A73,DataStreams,0)-1):OFFSET(HOMECELL,MATCH(MIN(INDEX(Last_Data_Point,MATCH($A73,DataStreams,0)),INDEX(Last_Data_Point,MATCH(BA$6,DataStreams,0)),$B$4),DateRange,0)-1,MATCH($A73,DataStreams,0)-1) -
(INDEX(Returns!$102:$102,MATCH($A73,DataStreams,0))*
OFFSET(HOMECELL,MATCH(MAX(INDEX(First_Data_Point,MATCH($A73,DataStreams,0)),INDEX(First_Data_Point,MATCH(BA$6,DataStreams,0)),$B$3),DateRange,0)-1,MATCH(INDEX(Returns!$100:$100,MATCH($A73,DataStreams,0)),DataStreams,0)-1):OFFSET(HOMECELL,MATCH(MIN(INDEX(Last_Data_Point,MATCH($A73,DataStreams,0)),INDEX(Last_Data_Point,MATCH(BA$6,DataStreams,0)),$B$4),DateRange,0)-1,MATCH(INDEX(Returns!$100:$100,MATCH($A73,DataStreams,0)),DataStreams,0)-1)),
OFFSET(HOMECELL,MATCH(MAX(INDEX(First_Data_Point,MATCH($A73,DataStreams,0)),INDEX(First_Data_Point,MATCH(BA$6,DataStreams,0)),$B$3),DateRange,0)-1,MATCH(BA$6,DataStreams,0)-1):OFFSET(HOMECELL,MATCH(MIN(INDEX(Last_Data_Point,MATCH($A73,DataStreams,0)),INDEX(Last_Data_Point,MATCH(BA$6,DataStreams,0)),$B$4),DateRange,0)-1,MATCH(BA$6,DataStreams,0)-1) -
(INDEX(Returns!$102:$102,MATCH(BA$6,DataStreams,0))*
OFFSET(HOMECELL,MATCH(MAX(INDEX(First_Data_Point,MATCH($A73,DataStreams,0)),INDEX(First_Data_Point,MATCH(BA$6,DataStreams,0)),$B$3),DateRange,0)-1,MATCH(INDEX(Returns!$100:$100,MATCH(BA$6,DataStreams,0)),DataStreams,0)-1):OFFSET(HOMECELL,MATCH(MIN(INDEX(Last_Data_Point,MATCH($A73,DataStreams,0)),INDEX(Last_Data_Point,MATCH(BA$6,DataStreams,0)),$B$4),DateRange,0)-1,MATCH(INDEX(Returns!$100:$100,MATCH(BA$6,DataStreams,0)),DataStreams,0)-1))),"")</f>
        <v/>
      </c>
      <c r="BB73" s="233" t="str" cm="1">
        <f t="array" aca="1" ref="BB73" ca="1">_xlfn.IFNA(_xlfn.COVARIANCE.S(
OFFSET(HOMECELL,MATCH(MAX(INDEX(First_Data_Point,MATCH($A73,DataStreams,0)),INDEX(First_Data_Point,MATCH(BB$6,DataStreams,0)),$B$3),DateRange,0)-1,MATCH($A73,DataStreams,0)-1):OFFSET(HOMECELL,MATCH(MIN(INDEX(Last_Data_Point,MATCH($A73,DataStreams,0)),INDEX(Last_Data_Point,MATCH(BB$6,DataStreams,0)),$B$4),DateRange,0)-1,MATCH($A73,DataStreams,0)-1) -
(INDEX(Returns!$102:$102,MATCH($A73,DataStreams,0))*
OFFSET(HOMECELL,MATCH(MAX(INDEX(First_Data_Point,MATCH($A73,DataStreams,0)),INDEX(First_Data_Point,MATCH(BB$6,DataStreams,0)),$B$3),DateRange,0)-1,MATCH(INDEX(Returns!$100:$100,MATCH($A73,DataStreams,0)),DataStreams,0)-1):OFFSET(HOMECELL,MATCH(MIN(INDEX(Last_Data_Point,MATCH($A73,DataStreams,0)),INDEX(Last_Data_Point,MATCH(BB$6,DataStreams,0)),$B$4),DateRange,0)-1,MATCH(INDEX(Returns!$100:$100,MATCH($A73,DataStreams,0)),DataStreams,0)-1)),
OFFSET(HOMECELL,MATCH(MAX(INDEX(First_Data_Point,MATCH($A73,DataStreams,0)),INDEX(First_Data_Point,MATCH(BB$6,DataStreams,0)),$B$3),DateRange,0)-1,MATCH(BB$6,DataStreams,0)-1):OFFSET(HOMECELL,MATCH(MIN(INDEX(Last_Data_Point,MATCH($A73,DataStreams,0)),INDEX(Last_Data_Point,MATCH(BB$6,DataStreams,0)),$B$4),DateRange,0)-1,MATCH(BB$6,DataStreams,0)-1) -
(INDEX(Returns!$102:$102,MATCH(BB$6,DataStreams,0))*
OFFSET(HOMECELL,MATCH(MAX(INDEX(First_Data_Point,MATCH($A73,DataStreams,0)),INDEX(First_Data_Point,MATCH(BB$6,DataStreams,0)),$B$3),DateRange,0)-1,MATCH(INDEX(Returns!$100:$100,MATCH(BB$6,DataStreams,0)),DataStreams,0)-1):OFFSET(HOMECELL,MATCH(MIN(INDEX(Last_Data_Point,MATCH($A73,DataStreams,0)),INDEX(Last_Data_Point,MATCH(BB$6,DataStreams,0)),$B$4),DateRange,0)-1,MATCH(INDEX(Returns!$100:$100,MATCH(BB$6,DataStreams,0)),DataStreams,0)-1))),"")</f>
        <v/>
      </c>
      <c r="BC73" s="236"/>
    </row>
    <row r="74" spans="1:55">
      <c r="A74" s="239" t="str">
        <f ca="1"/>
        <v>GPK</v>
      </c>
      <c r="B74" s="233" cm="1">
        <f t="array" aca="1" ref="B74" ca="1">_xlfn.IFNA(_xlfn.COVARIANCE.S(
OFFSET(HOMECELL,MATCH(MAX(INDEX(First_Data_Point,MATCH($A74,DataStreams,0)),INDEX(First_Data_Point,MATCH(B$6,DataStreams,0)),$B$3),DateRange,0)-1,MATCH($A74,DataStreams,0)-1):OFFSET(HOMECELL,MATCH(MIN(INDEX(Last_Data_Point,MATCH($A74,DataStreams,0)),INDEX(Last_Data_Point,MATCH(B$6,DataStreams,0)),$B$4),DateRange,0)-1,MATCH($A74,DataStreams,0)-1) -
(INDEX(Returns!$102:$102,MATCH($A74,DataStreams,0))*
OFFSET(HOMECELL,MATCH(MAX(INDEX(First_Data_Point,MATCH($A74,DataStreams,0)),INDEX(First_Data_Point,MATCH(B$6,DataStreams,0)),$B$3),DateRange,0)-1,MATCH(INDEX(Returns!$100:$100,MATCH($A74,DataStreams,0)),DataStreams,0)-1):OFFSET(HOMECELL,MATCH(MIN(INDEX(Last_Data_Point,MATCH($A74,DataStreams,0)),INDEX(Last_Data_Point,MATCH(B$6,DataStreams,0)),$B$4),DateRange,0)-1,MATCH(INDEX(Returns!$100:$100,MATCH($A74,DataStreams,0)),DataStreams,0)-1)),
OFFSET(HOMECELL,MATCH(MAX(INDEX(First_Data_Point,MATCH($A74,DataStreams,0)),INDEX(First_Data_Point,MATCH(B$6,DataStreams,0)),$B$3),DateRange,0)-1,MATCH(B$6,DataStreams,0)-1):OFFSET(HOMECELL,MATCH(MIN(INDEX(Last_Data_Point,MATCH($A74,DataStreams,0)),INDEX(Last_Data_Point,MATCH(B$6,DataStreams,0)),$B$4),DateRange,0)-1,MATCH(B$6,DataStreams,0)-1) -
(INDEX(Returns!$102:$102,MATCH(B$6,DataStreams,0))*
OFFSET(HOMECELL,MATCH(MAX(INDEX(First_Data_Point,MATCH($A74,DataStreams,0)),INDEX(First_Data_Point,MATCH(B$6,DataStreams,0)),$B$3),DateRange,0)-1,MATCH(INDEX(Returns!$100:$100,MATCH(B$6,DataStreams,0)),DataStreams,0)-1):OFFSET(HOMECELL,MATCH(MIN(INDEX(Last_Data_Point,MATCH($A74,DataStreams,0)),INDEX(Last_Data_Point,MATCH(B$6,DataStreams,0)),$B$4),DateRange,0)-1,MATCH(INDEX(Returns!$100:$100,MATCH(B$6,DataStreams,0)),DataStreams,0)-1))),"")</f>
        <v>-1.5462322276402012E-5</v>
      </c>
      <c r="C74" s="233" cm="1">
        <f t="array" aca="1" ref="C74" ca="1">_xlfn.IFNA(_xlfn.COVARIANCE.S(
OFFSET(HOMECELL,MATCH(MAX(INDEX(First_Data_Point,MATCH($A74,DataStreams,0)),INDEX(First_Data_Point,MATCH(C$6,DataStreams,0)),$B$3),DateRange,0)-1,MATCH($A74,DataStreams,0)-1):OFFSET(HOMECELL,MATCH(MIN(INDEX(Last_Data_Point,MATCH($A74,DataStreams,0)),INDEX(Last_Data_Point,MATCH(C$6,DataStreams,0)),$B$4),DateRange,0)-1,MATCH($A74,DataStreams,0)-1) -
(INDEX(Returns!$102:$102,MATCH($A74,DataStreams,0))*
OFFSET(HOMECELL,MATCH(MAX(INDEX(First_Data_Point,MATCH($A74,DataStreams,0)),INDEX(First_Data_Point,MATCH(C$6,DataStreams,0)),$B$3),DateRange,0)-1,MATCH(INDEX(Returns!$100:$100,MATCH($A74,DataStreams,0)),DataStreams,0)-1):OFFSET(HOMECELL,MATCH(MIN(INDEX(Last_Data_Point,MATCH($A74,DataStreams,0)),INDEX(Last_Data_Point,MATCH(C$6,DataStreams,0)),$B$4),DateRange,0)-1,MATCH(INDEX(Returns!$100:$100,MATCH($A74,DataStreams,0)),DataStreams,0)-1)),
OFFSET(HOMECELL,MATCH(MAX(INDEX(First_Data_Point,MATCH($A74,DataStreams,0)),INDEX(First_Data_Point,MATCH(C$6,DataStreams,0)),$B$3),DateRange,0)-1,MATCH(C$6,DataStreams,0)-1):OFFSET(HOMECELL,MATCH(MIN(INDEX(Last_Data_Point,MATCH($A74,DataStreams,0)),INDEX(Last_Data_Point,MATCH(C$6,DataStreams,0)),$B$4),DateRange,0)-1,MATCH(C$6,DataStreams,0)-1) -
(INDEX(Returns!$102:$102,MATCH(C$6,DataStreams,0))*
OFFSET(HOMECELL,MATCH(MAX(INDEX(First_Data_Point,MATCH($A74,DataStreams,0)),INDEX(First_Data_Point,MATCH(C$6,DataStreams,0)),$B$3),DateRange,0)-1,MATCH(INDEX(Returns!$100:$100,MATCH(C$6,DataStreams,0)),DataStreams,0)-1):OFFSET(HOMECELL,MATCH(MIN(INDEX(Last_Data_Point,MATCH($A74,DataStreams,0)),INDEX(Last_Data_Point,MATCH(C$6,DataStreams,0)),$B$4),DateRange,0)-1,MATCH(INDEX(Returns!$100:$100,MATCH(C$6,DataStreams,0)),DataStreams,0)-1))),"")</f>
        <v>-2.6463155351830816E-5</v>
      </c>
      <c r="D74" s="233" cm="1">
        <f t="array" aca="1" ref="D74" ca="1">_xlfn.IFNA(_xlfn.COVARIANCE.S(
OFFSET(HOMECELL,MATCH(MAX(INDEX(First_Data_Point,MATCH($A74,DataStreams,0)),INDEX(First_Data_Point,MATCH(D$6,DataStreams,0)),$B$3),DateRange,0)-1,MATCH($A74,DataStreams,0)-1):OFFSET(HOMECELL,MATCH(MIN(INDEX(Last_Data_Point,MATCH($A74,DataStreams,0)),INDEX(Last_Data_Point,MATCH(D$6,DataStreams,0)),$B$4),DateRange,0)-1,MATCH($A74,DataStreams,0)-1) -
(INDEX(Returns!$102:$102,MATCH($A74,DataStreams,0))*
OFFSET(HOMECELL,MATCH(MAX(INDEX(First_Data_Point,MATCH($A74,DataStreams,0)),INDEX(First_Data_Point,MATCH(D$6,DataStreams,0)),$B$3),DateRange,0)-1,MATCH(INDEX(Returns!$100:$100,MATCH($A74,DataStreams,0)),DataStreams,0)-1):OFFSET(HOMECELL,MATCH(MIN(INDEX(Last_Data_Point,MATCH($A74,DataStreams,0)),INDEX(Last_Data_Point,MATCH(D$6,DataStreams,0)),$B$4),DateRange,0)-1,MATCH(INDEX(Returns!$100:$100,MATCH($A74,DataStreams,0)),DataStreams,0)-1)),
OFFSET(HOMECELL,MATCH(MAX(INDEX(First_Data_Point,MATCH($A74,DataStreams,0)),INDEX(First_Data_Point,MATCH(D$6,DataStreams,0)),$B$3),DateRange,0)-1,MATCH(D$6,DataStreams,0)-1):OFFSET(HOMECELL,MATCH(MIN(INDEX(Last_Data_Point,MATCH($A74,DataStreams,0)),INDEX(Last_Data_Point,MATCH(D$6,DataStreams,0)),$B$4),DateRange,0)-1,MATCH(D$6,DataStreams,0)-1) -
(INDEX(Returns!$102:$102,MATCH(D$6,DataStreams,0))*
OFFSET(HOMECELL,MATCH(MAX(INDEX(First_Data_Point,MATCH($A74,DataStreams,0)),INDEX(First_Data_Point,MATCH(D$6,DataStreams,0)),$B$3),DateRange,0)-1,MATCH(INDEX(Returns!$100:$100,MATCH(D$6,DataStreams,0)),DataStreams,0)-1):OFFSET(HOMECELL,MATCH(MIN(INDEX(Last_Data_Point,MATCH($A74,DataStreams,0)),INDEX(Last_Data_Point,MATCH(D$6,DataStreams,0)),$B$4),DateRange,0)-1,MATCH(INDEX(Returns!$100:$100,MATCH(D$6,DataStreams,0)),DataStreams,0)-1))),"")</f>
        <v>6.9524002856789628E-4</v>
      </c>
      <c r="E74" s="233" cm="1">
        <f t="array" aca="1" ref="E74" ca="1">_xlfn.IFNA(_xlfn.COVARIANCE.S(
OFFSET(HOMECELL,MATCH(MAX(INDEX(First_Data_Point,MATCH($A74,DataStreams,0)),INDEX(First_Data_Point,MATCH(E$6,DataStreams,0)),$B$3),DateRange,0)-1,MATCH($A74,DataStreams,0)-1):OFFSET(HOMECELL,MATCH(MIN(INDEX(Last_Data_Point,MATCH($A74,DataStreams,0)),INDEX(Last_Data_Point,MATCH(E$6,DataStreams,0)),$B$4),DateRange,0)-1,MATCH($A74,DataStreams,0)-1) -
(INDEX(Returns!$102:$102,MATCH($A74,DataStreams,0))*
OFFSET(HOMECELL,MATCH(MAX(INDEX(First_Data_Point,MATCH($A74,DataStreams,0)),INDEX(First_Data_Point,MATCH(E$6,DataStreams,0)),$B$3),DateRange,0)-1,MATCH(INDEX(Returns!$100:$100,MATCH($A74,DataStreams,0)),DataStreams,0)-1):OFFSET(HOMECELL,MATCH(MIN(INDEX(Last_Data_Point,MATCH($A74,DataStreams,0)),INDEX(Last_Data_Point,MATCH(E$6,DataStreams,0)),$B$4),DateRange,0)-1,MATCH(INDEX(Returns!$100:$100,MATCH($A74,DataStreams,0)),DataStreams,0)-1)),
OFFSET(HOMECELL,MATCH(MAX(INDEX(First_Data_Point,MATCH($A74,DataStreams,0)),INDEX(First_Data_Point,MATCH(E$6,DataStreams,0)),$B$3),DateRange,0)-1,MATCH(E$6,DataStreams,0)-1):OFFSET(HOMECELL,MATCH(MIN(INDEX(Last_Data_Point,MATCH($A74,DataStreams,0)),INDEX(Last_Data_Point,MATCH(E$6,DataStreams,0)),$B$4),DateRange,0)-1,MATCH(E$6,DataStreams,0)-1) -
(INDEX(Returns!$102:$102,MATCH(E$6,DataStreams,0))*
OFFSET(HOMECELL,MATCH(MAX(INDEX(First_Data_Point,MATCH($A74,DataStreams,0)),INDEX(First_Data_Point,MATCH(E$6,DataStreams,0)),$B$3),DateRange,0)-1,MATCH(INDEX(Returns!$100:$100,MATCH(E$6,DataStreams,0)),DataStreams,0)-1):OFFSET(HOMECELL,MATCH(MIN(INDEX(Last_Data_Point,MATCH($A74,DataStreams,0)),INDEX(Last_Data_Point,MATCH(E$6,DataStreams,0)),$B$4),DateRange,0)-1,MATCH(INDEX(Returns!$100:$100,MATCH(E$6,DataStreams,0)),DataStreams,0)-1))),"")</f>
        <v>4.2349481516537466E-4</v>
      </c>
      <c r="F74" s="233" cm="1">
        <f t="array" aca="1" ref="F74" ca="1">_xlfn.IFNA(_xlfn.COVARIANCE.S(
OFFSET(HOMECELL,MATCH(MAX(INDEX(First_Data_Point,MATCH($A74,DataStreams,0)),INDEX(First_Data_Point,MATCH(F$6,DataStreams,0)),$B$3),DateRange,0)-1,MATCH($A74,DataStreams,0)-1):OFFSET(HOMECELL,MATCH(MIN(INDEX(Last_Data_Point,MATCH($A74,DataStreams,0)),INDEX(Last_Data_Point,MATCH(F$6,DataStreams,0)),$B$4),DateRange,0)-1,MATCH($A74,DataStreams,0)-1) -
(INDEX(Returns!$102:$102,MATCH($A74,DataStreams,0))*
OFFSET(HOMECELL,MATCH(MAX(INDEX(First_Data_Point,MATCH($A74,DataStreams,0)),INDEX(First_Data_Point,MATCH(F$6,DataStreams,0)),$B$3),DateRange,0)-1,MATCH(INDEX(Returns!$100:$100,MATCH($A74,DataStreams,0)),DataStreams,0)-1):OFFSET(HOMECELL,MATCH(MIN(INDEX(Last_Data_Point,MATCH($A74,DataStreams,0)),INDEX(Last_Data_Point,MATCH(F$6,DataStreams,0)),$B$4),DateRange,0)-1,MATCH(INDEX(Returns!$100:$100,MATCH($A74,DataStreams,0)),DataStreams,0)-1)),
OFFSET(HOMECELL,MATCH(MAX(INDEX(First_Data_Point,MATCH($A74,DataStreams,0)),INDEX(First_Data_Point,MATCH(F$6,DataStreams,0)),$B$3),DateRange,0)-1,MATCH(F$6,DataStreams,0)-1):OFFSET(HOMECELL,MATCH(MIN(INDEX(Last_Data_Point,MATCH($A74,DataStreams,0)),INDEX(Last_Data_Point,MATCH(F$6,DataStreams,0)),$B$4),DateRange,0)-1,MATCH(F$6,DataStreams,0)-1) -
(INDEX(Returns!$102:$102,MATCH(F$6,DataStreams,0))*
OFFSET(HOMECELL,MATCH(MAX(INDEX(First_Data_Point,MATCH($A74,DataStreams,0)),INDEX(First_Data_Point,MATCH(F$6,DataStreams,0)),$B$3),DateRange,0)-1,MATCH(INDEX(Returns!$100:$100,MATCH(F$6,DataStreams,0)),DataStreams,0)-1):OFFSET(HOMECELL,MATCH(MIN(INDEX(Last_Data_Point,MATCH($A74,DataStreams,0)),INDEX(Last_Data_Point,MATCH(F$6,DataStreams,0)),$B$4),DateRange,0)-1,MATCH(INDEX(Returns!$100:$100,MATCH(F$6,DataStreams,0)),DataStreams,0)-1))),"")</f>
        <v>4.2851539359918376E-4</v>
      </c>
      <c r="G74" s="233" cm="1">
        <f t="array" aca="1" ref="G74" ca="1">_xlfn.IFNA(_xlfn.COVARIANCE.S(
OFFSET(HOMECELL,MATCH(MAX(INDEX(First_Data_Point,MATCH($A74,DataStreams,0)),INDEX(First_Data_Point,MATCH(G$6,DataStreams,0)),$B$3),DateRange,0)-1,MATCH($A74,DataStreams,0)-1):OFFSET(HOMECELL,MATCH(MIN(INDEX(Last_Data_Point,MATCH($A74,DataStreams,0)),INDEX(Last_Data_Point,MATCH(G$6,DataStreams,0)),$B$4),DateRange,0)-1,MATCH($A74,DataStreams,0)-1) -
(INDEX(Returns!$102:$102,MATCH($A74,DataStreams,0))*
OFFSET(HOMECELL,MATCH(MAX(INDEX(First_Data_Point,MATCH($A74,DataStreams,0)),INDEX(First_Data_Point,MATCH(G$6,DataStreams,0)),$B$3),DateRange,0)-1,MATCH(INDEX(Returns!$100:$100,MATCH($A74,DataStreams,0)),DataStreams,0)-1):OFFSET(HOMECELL,MATCH(MIN(INDEX(Last_Data_Point,MATCH($A74,DataStreams,0)),INDEX(Last_Data_Point,MATCH(G$6,DataStreams,0)),$B$4),DateRange,0)-1,MATCH(INDEX(Returns!$100:$100,MATCH($A74,DataStreams,0)),DataStreams,0)-1)),
OFFSET(HOMECELL,MATCH(MAX(INDEX(First_Data_Point,MATCH($A74,DataStreams,0)),INDEX(First_Data_Point,MATCH(G$6,DataStreams,0)),$B$3),DateRange,0)-1,MATCH(G$6,DataStreams,0)-1):OFFSET(HOMECELL,MATCH(MIN(INDEX(Last_Data_Point,MATCH($A74,DataStreams,0)),INDEX(Last_Data_Point,MATCH(G$6,DataStreams,0)),$B$4),DateRange,0)-1,MATCH(G$6,DataStreams,0)-1) -
(INDEX(Returns!$102:$102,MATCH(G$6,DataStreams,0))*
OFFSET(HOMECELL,MATCH(MAX(INDEX(First_Data_Point,MATCH($A74,DataStreams,0)),INDEX(First_Data_Point,MATCH(G$6,DataStreams,0)),$B$3),DateRange,0)-1,MATCH(INDEX(Returns!$100:$100,MATCH(G$6,DataStreams,0)),DataStreams,0)-1):OFFSET(HOMECELL,MATCH(MIN(INDEX(Last_Data_Point,MATCH($A74,DataStreams,0)),INDEX(Last_Data_Point,MATCH(G$6,DataStreams,0)),$B$4),DateRange,0)-1,MATCH(INDEX(Returns!$100:$100,MATCH(G$6,DataStreams,0)),DataStreams,0)-1))),"")</f>
        <v>-3.5365778307253082E-4</v>
      </c>
      <c r="H74" s="233" cm="1">
        <f t="array" aca="1" ref="H74" ca="1">_xlfn.IFNA(_xlfn.COVARIANCE.S(
OFFSET(HOMECELL,MATCH(MAX(INDEX(First_Data_Point,MATCH($A74,DataStreams,0)),INDEX(First_Data_Point,MATCH(H$6,DataStreams,0)),$B$3),DateRange,0)-1,MATCH($A74,DataStreams,0)-1):OFFSET(HOMECELL,MATCH(MIN(INDEX(Last_Data_Point,MATCH($A74,DataStreams,0)),INDEX(Last_Data_Point,MATCH(H$6,DataStreams,0)),$B$4),DateRange,0)-1,MATCH($A74,DataStreams,0)-1) -
(INDEX(Returns!$102:$102,MATCH($A74,DataStreams,0))*
OFFSET(HOMECELL,MATCH(MAX(INDEX(First_Data_Point,MATCH($A74,DataStreams,0)),INDEX(First_Data_Point,MATCH(H$6,DataStreams,0)),$B$3),DateRange,0)-1,MATCH(INDEX(Returns!$100:$100,MATCH($A74,DataStreams,0)),DataStreams,0)-1):OFFSET(HOMECELL,MATCH(MIN(INDEX(Last_Data_Point,MATCH($A74,DataStreams,0)),INDEX(Last_Data_Point,MATCH(H$6,DataStreams,0)),$B$4),DateRange,0)-1,MATCH(INDEX(Returns!$100:$100,MATCH($A74,DataStreams,0)),DataStreams,0)-1)),
OFFSET(HOMECELL,MATCH(MAX(INDEX(First_Data_Point,MATCH($A74,DataStreams,0)),INDEX(First_Data_Point,MATCH(H$6,DataStreams,0)),$B$3),DateRange,0)-1,MATCH(H$6,DataStreams,0)-1):OFFSET(HOMECELL,MATCH(MIN(INDEX(Last_Data_Point,MATCH($A74,DataStreams,0)),INDEX(Last_Data_Point,MATCH(H$6,DataStreams,0)),$B$4),DateRange,0)-1,MATCH(H$6,DataStreams,0)-1) -
(INDEX(Returns!$102:$102,MATCH(H$6,DataStreams,0))*
OFFSET(HOMECELL,MATCH(MAX(INDEX(First_Data_Point,MATCH($A74,DataStreams,0)),INDEX(First_Data_Point,MATCH(H$6,DataStreams,0)),$B$3),DateRange,0)-1,MATCH(INDEX(Returns!$100:$100,MATCH(H$6,DataStreams,0)),DataStreams,0)-1):OFFSET(HOMECELL,MATCH(MIN(INDEX(Last_Data_Point,MATCH($A74,DataStreams,0)),INDEX(Last_Data_Point,MATCH(H$6,DataStreams,0)),$B$4),DateRange,0)-1,MATCH(INDEX(Returns!$100:$100,MATCH(H$6,DataStreams,0)),DataStreams,0)-1))),"")</f>
        <v>4.9445660107559446E-4</v>
      </c>
      <c r="I74" s="233" cm="1">
        <f t="array" aca="1" ref="I74" ca="1">_xlfn.IFNA(_xlfn.COVARIANCE.S(
OFFSET(HOMECELL,MATCH(MAX(INDEX(First_Data_Point,MATCH($A74,DataStreams,0)),INDEX(First_Data_Point,MATCH(I$6,DataStreams,0)),$B$3),DateRange,0)-1,MATCH($A74,DataStreams,0)-1):OFFSET(HOMECELL,MATCH(MIN(INDEX(Last_Data_Point,MATCH($A74,DataStreams,0)),INDEX(Last_Data_Point,MATCH(I$6,DataStreams,0)),$B$4),DateRange,0)-1,MATCH($A74,DataStreams,0)-1) -
(INDEX(Returns!$102:$102,MATCH($A74,DataStreams,0))*
OFFSET(HOMECELL,MATCH(MAX(INDEX(First_Data_Point,MATCH($A74,DataStreams,0)),INDEX(First_Data_Point,MATCH(I$6,DataStreams,0)),$B$3),DateRange,0)-1,MATCH(INDEX(Returns!$100:$100,MATCH($A74,DataStreams,0)),DataStreams,0)-1):OFFSET(HOMECELL,MATCH(MIN(INDEX(Last_Data_Point,MATCH($A74,DataStreams,0)),INDEX(Last_Data_Point,MATCH(I$6,DataStreams,0)),$B$4),DateRange,0)-1,MATCH(INDEX(Returns!$100:$100,MATCH($A74,DataStreams,0)),DataStreams,0)-1)),
OFFSET(HOMECELL,MATCH(MAX(INDEX(First_Data_Point,MATCH($A74,DataStreams,0)),INDEX(First_Data_Point,MATCH(I$6,DataStreams,0)),$B$3),DateRange,0)-1,MATCH(I$6,DataStreams,0)-1):OFFSET(HOMECELL,MATCH(MIN(INDEX(Last_Data_Point,MATCH($A74,DataStreams,0)),INDEX(Last_Data_Point,MATCH(I$6,DataStreams,0)),$B$4),DateRange,0)-1,MATCH(I$6,DataStreams,0)-1) -
(INDEX(Returns!$102:$102,MATCH(I$6,DataStreams,0))*
OFFSET(HOMECELL,MATCH(MAX(INDEX(First_Data_Point,MATCH($A74,DataStreams,0)),INDEX(First_Data_Point,MATCH(I$6,DataStreams,0)),$B$3),DateRange,0)-1,MATCH(INDEX(Returns!$100:$100,MATCH(I$6,DataStreams,0)),DataStreams,0)-1):OFFSET(HOMECELL,MATCH(MIN(INDEX(Last_Data_Point,MATCH($A74,DataStreams,0)),INDEX(Last_Data_Point,MATCH(I$6,DataStreams,0)),$B$4),DateRange,0)-1,MATCH(INDEX(Returns!$100:$100,MATCH(I$6,DataStreams,0)),DataStreams,0)-1))),"")</f>
        <v>-2.1982686423988964E-3</v>
      </c>
      <c r="J74" s="233" cm="1">
        <f t="array" aca="1" ref="J74" ca="1">_xlfn.IFNA(_xlfn.COVARIANCE.S(
OFFSET(HOMECELL,MATCH(MAX(INDEX(First_Data_Point,MATCH($A74,DataStreams,0)),INDEX(First_Data_Point,MATCH(J$6,DataStreams,0)),$B$3),DateRange,0)-1,MATCH($A74,DataStreams,0)-1):OFFSET(HOMECELL,MATCH(MIN(INDEX(Last_Data_Point,MATCH($A74,DataStreams,0)),INDEX(Last_Data_Point,MATCH(J$6,DataStreams,0)),$B$4),DateRange,0)-1,MATCH($A74,DataStreams,0)-1) -
(INDEX(Returns!$102:$102,MATCH($A74,DataStreams,0))*
OFFSET(HOMECELL,MATCH(MAX(INDEX(First_Data_Point,MATCH($A74,DataStreams,0)),INDEX(First_Data_Point,MATCH(J$6,DataStreams,0)),$B$3),DateRange,0)-1,MATCH(INDEX(Returns!$100:$100,MATCH($A74,DataStreams,0)),DataStreams,0)-1):OFFSET(HOMECELL,MATCH(MIN(INDEX(Last_Data_Point,MATCH($A74,DataStreams,0)),INDEX(Last_Data_Point,MATCH(J$6,DataStreams,0)),$B$4),DateRange,0)-1,MATCH(INDEX(Returns!$100:$100,MATCH($A74,DataStreams,0)),DataStreams,0)-1)),
OFFSET(HOMECELL,MATCH(MAX(INDEX(First_Data_Point,MATCH($A74,DataStreams,0)),INDEX(First_Data_Point,MATCH(J$6,DataStreams,0)),$B$3),DateRange,0)-1,MATCH(J$6,DataStreams,0)-1):OFFSET(HOMECELL,MATCH(MIN(INDEX(Last_Data_Point,MATCH($A74,DataStreams,0)),INDEX(Last_Data_Point,MATCH(J$6,DataStreams,0)),$B$4),DateRange,0)-1,MATCH(J$6,DataStreams,0)-1) -
(INDEX(Returns!$102:$102,MATCH(J$6,DataStreams,0))*
OFFSET(HOMECELL,MATCH(MAX(INDEX(First_Data_Point,MATCH($A74,DataStreams,0)),INDEX(First_Data_Point,MATCH(J$6,DataStreams,0)),$B$3),DateRange,0)-1,MATCH(INDEX(Returns!$100:$100,MATCH(J$6,DataStreams,0)),DataStreams,0)-1):OFFSET(HOMECELL,MATCH(MIN(INDEX(Last_Data_Point,MATCH($A74,DataStreams,0)),INDEX(Last_Data_Point,MATCH(J$6,DataStreams,0)),$B$4),DateRange,0)-1,MATCH(INDEX(Returns!$100:$100,MATCH(J$6,DataStreams,0)),DataStreams,0)-1))),"")</f>
        <v>3.4362154806539093E-3</v>
      </c>
      <c r="K74" s="233" cm="1">
        <f t="array" aca="1" ref="K74" ca="1">_xlfn.IFNA(_xlfn.COVARIANCE.S(
OFFSET(HOMECELL,MATCH(MAX(INDEX(First_Data_Point,MATCH($A74,DataStreams,0)),INDEX(First_Data_Point,MATCH(K$6,DataStreams,0)),$B$3),DateRange,0)-1,MATCH($A74,DataStreams,0)-1):OFFSET(HOMECELL,MATCH(MIN(INDEX(Last_Data_Point,MATCH($A74,DataStreams,0)),INDEX(Last_Data_Point,MATCH(K$6,DataStreams,0)),$B$4),DateRange,0)-1,MATCH($A74,DataStreams,0)-1) -
(INDEX(Returns!$102:$102,MATCH($A74,DataStreams,0))*
OFFSET(HOMECELL,MATCH(MAX(INDEX(First_Data_Point,MATCH($A74,DataStreams,0)),INDEX(First_Data_Point,MATCH(K$6,DataStreams,0)),$B$3),DateRange,0)-1,MATCH(INDEX(Returns!$100:$100,MATCH($A74,DataStreams,0)),DataStreams,0)-1):OFFSET(HOMECELL,MATCH(MIN(INDEX(Last_Data_Point,MATCH($A74,DataStreams,0)),INDEX(Last_Data_Point,MATCH(K$6,DataStreams,0)),$B$4),DateRange,0)-1,MATCH(INDEX(Returns!$100:$100,MATCH($A74,DataStreams,0)),DataStreams,0)-1)),
OFFSET(HOMECELL,MATCH(MAX(INDEX(First_Data_Point,MATCH($A74,DataStreams,0)),INDEX(First_Data_Point,MATCH(K$6,DataStreams,0)),$B$3),DateRange,0)-1,MATCH(K$6,DataStreams,0)-1):OFFSET(HOMECELL,MATCH(MIN(INDEX(Last_Data_Point,MATCH($A74,DataStreams,0)),INDEX(Last_Data_Point,MATCH(K$6,DataStreams,0)),$B$4),DateRange,0)-1,MATCH(K$6,DataStreams,0)-1) -
(INDEX(Returns!$102:$102,MATCH(K$6,DataStreams,0))*
OFFSET(HOMECELL,MATCH(MAX(INDEX(First_Data_Point,MATCH($A74,DataStreams,0)),INDEX(First_Data_Point,MATCH(K$6,DataStreams,0)),$B$3),DateRange,0)-1,MATCH(INDEX(Returns!$100:$100,MATCH(K$6,DataStreams,0)),DataStreams,0)-1):OFFSET(HOMECELL,MATCH(MIN(INDEX(Last_Data_Point,MATCH($A74,DataStreams,0)),INDEX(Last_Data_Point,MATCH(K$6,DataStreams,0)),$B$4),DateRange,0)-1,MATCH(INDEX(Returns!$100:$100,MATCH(K$6,DataStreams,0)),DataStreams,0)-1))),"")</f>
        <v>5.0434160360812675E-4</v>
      </c>
      <c r="L74" s="233" cm="1">
        <f t="array" aca="1" ref="L74" ca="1">_xlfn.IFNA(_xlfn.COVARIANCE.S(
OFFSET(HOMECELL,MATCH(MAX(INDEX(First_Data_Point,MATCH($A74,DataStreams,0)),INDEX(First_Data_Point,MATCH(L$6,DataStreams,0)),$B$3),DateRange,0)-1,MATCH($A74,DataStreams,0)-1):OFFSET(HOMECELL,MATCH(MIN(INDEX(Last_Data_Point,MATCH($A74,DataStreams,0)),INDEX(Last_Data_Point,MATCH(L$6,DataStreams,0)),$B$4),DateRange,0)-1,MATCH($A74,DataStreams,0)-1) -
(INDEX(Returns!$102:$102,MATCH($A74,DataStreams,0))*
OFFSET(HOMECELL,MATCH(MAX(INDEX(First_Data_Point,MATCH($A74,DataStreams,0)),INDEX(First_Data_Point,MATCH(L$6,DataStreams,0)),$B$3),DateRange,0)-1,MATCH(INDEX(Returns!$100:$100,MATCH($A74,DataStreams,0)),DataStreams,0)-1):OFFSET(HOMECELL,MATCH(MIN(INDEX(Last_Data_Point,MATCH($A74,DataStreams,0)),INDEX(Last_Data_Point,MATCH(L$6,DataStreams,0)),$B$4),DateRange,0)-1,MATCH(INDEX(Returns!$100:$100,MATCH($A74,DataStreams,0)),DataStreams,0)-1)),
OFFSET(HOMECELL,MATCH(MAX(INDEX(First_Data_Point,MATCH($A74,DataStreams,0)),INDEX(First_Data_Point,MATCH(L$6,DataStreams,0)),$B$3),DateRange,0)-1,MATCH(L$6,DataStreams,0)-1):OFFSET(HOMECELL,MATCH(MIN(INDEX(Last_Data_Point,MATCH($A74,DataStreams,0)),INDEX(Last_Data_Point,MATCH(L$6,DataStreams,0)),$B$4),DateRange,0)-1,MATCH(L$6,DataStreams,0)-1) -
(INDEX(Returns!$102:$102,MATCH(L$6,DataStreams,0))*
OFFSET(HOMECELL,MATCH(MAX(INDEX(First_Data_Point,MATCH($A74,DataStreams,0)),INDEX(First_Data_Point,MATCH(L$6,DataStreams,0)),$B$3),DateRange,0)-1,MATCH(INDEX(Returns!$100:$100,MATCH(L$6,DataStreams,0)),DataStreams,0)-1):OFFSET(HOMECELL,MATCH(MIN(INDEX(Last_Data_Point,MATCH($A74,DataStreams,0)),INDEX(Last_Data_Point,MATCH(L$6,DataStreams,0)),$B$4),DateRange,0)-1,MATCH(INDEX(Returns!$100:$100,MATCH(L$6,DataStreams,0)),DataStreams,0)-1))),"")</f>
        <v>-3.077980539865294E-5</v>
      </c>
      <c r="M74" s="233" cm="1">
        <f t="array" aca="1" ref="M74" ca="1">_xlfn.IFNA(_xlfn.COVARIANCE.S(
OFFSET(HOMECELL,MATCH(MAX(INDEX(First_Data_Point,MATCH($A74,DataStreams,0)),INDEX(First_Data_Point,MATCH(M$6,DataStreams,0)),$B$3),DateRange,0)-1,MATCH($A74,DataStreams,0)-1):OFFSET(HOMECELL,MATCH(MIN(INDEX(Last_Data_Point,MATCH($A74,DataStreams,0)),INDEX(Last_Data_Point,MATCH(M$6,DataStreams,0)),$B$4),DateRange,0)-1,MATCH($A74,DataStreams,0)-1) -
(INDEX(Returns!$102:$102,MATCH($A74,DataStreams,0))*
OFFSET(HOMECELL,MATCH(MAX(INDEX(First_Data_Point,MATCH($A74,DataStreams,0)),INDEX(First_Data_Point,MATCH(M$6,DataStreams,0)),$B$3),DateRange,0)-1,MATCH(INDEX(Returns!$100:$100,MATCH($A74,DataStreams,0)),DataStreams,0)-1):OFFSET(HOMECELL,MATCH(MIN(INDEX(Last_Data_Point,MATCH($A74,DataStreams,0)),INDEX(Last_Data_Point,MATCH(M$6,DataStreams,0)),$B$4),DateRange,0)-1,MATCH(INDEX(Returns!$100:$100,MATCH($A74,DataStreams,0)),DataStreams,0)-1)),
OFFSET(HOMECELL,MATCH(MAX(INDEX(First_Data_Point,MATCH($A74,DataStreams,0)),INDEX(First_Data_Point,MATCH(M$6,DataStreams,0)),$B$3),DateRange,0)-1,MATCH(M$6,DataStreams,0)-1):OFFSET(HOMECELL,MATCH(MIN(INDEX(Last_Data_Point,MATCH($A74,DataStreams,0)),INDEX(Last_Data_Point,MATCH(M$6,DataStreams,0)),$B$4),DateRange,0)-1,MATCH(M$6,DataStreams,0)-1) -
(INDEX(Returns!$102:$102,MATCH(M$6,DataStreams,0))*
OFFSET(HOMECELL,MATCH(MAX(INDEX(First_Data_Point,MATCH($A74,DataStreams,0)),INDEX(First_Data_Point,MATCH(M$6,DataStreams,0)),$B$3),DateRange,0)-1,MATCH(INDEX(Returns!$100:$100,MATCH(M$6,DataStreams,0)),DataStreams,0)-1):OFFSET(HOMECELL,MATCH(MIN(INDEX(Last_Data_Point,MATCH($A74,DataStreams,0)),INDEX(Last_Data_Point,MATCH(M$6,DataStreams,0)),$B$4),DateRange,0)-1,MATCH(INDEX(Returns!$100:$100,MATCH(M$6,DataStreams,0)),DataStreams,0)-1))),"")</f>
        <v>-6.107754254897291E-4</v>
      </c>
      <c r="N74" s="233" cm="1">
        <f t="array" aca="1" ref="N74" ca="1">_xlfn.IFNA(_xlfn.COVARIANCE.S(
OFFSET(HOMECELL,MATCH(MAX(INDEX(First_Data_Point,MATCH($A74,DataStreams,0)),INDEX(First_Data_Point,MATCH(N$6,DataStreams,0)),$B$3),DateRange,0)-1,MATCH($A74,DataStreams,0)-1):OFFSET(HOMECELL,MATCH(MIN(INDEX(Last_Data_Point,MATCH($A74,DataStreams,0)),INDEX(Last_Data_Point,MATCH(N$6,DataStreams,0)),$B$4),DateRange,0)-1,MATCH($A74,DataStreams,0)-1) -
(INDEX(Returns!$102:$102,MATCH($A74,DataStreams,0))*
OFFSET(HOMECELL,MATCH(MAX(INDEX(First_Data_Point,MATCH($A74,DataStreams,0)),INDEX(First_Data_Point,MATCH(N$6,DataStreams,0)),$B$3),DateRange,0)-1,MATCH(INDEX(Returns!$100:$100,MATCH($A74,DataStreams,0)),DataStreams,0)-1):OFFSET(HOMECELL,MATCH(MIN(INDEX(Last_Data_Point,MATCH($A74,DataStreams,0)),INDEX(Last_Data_Point,MATCH(N$6,DataStreams,0)),$B$4),DateRange,0)-1,MATCH(INDEX(Returns!$100:$100,MATCH($A74,DataStreams,0)),DataStreams,0)-1)),
OFFSET(HOMECELL,MATCH(MAX(INDEX(First_Data_Point,MATCH($A74,DataStreams,0)),INDEX(First_Data_Point,MATCH(N$6,DataStreams,0)),$B$3),DateRange,0)-1,MATCH(N$6,DataStreams,0)-1):OFFSET(HOMECELL,MATCH(MIN(INDEX(Last_Data_Point,MATCH($A74,DataStreams,0)),INDEX(Last_Data_Point,MATCH(N$6,DataStreams,0)),$B$4),DateRange,0)-1,MATCH(N$6,DataStreams,0)-1) -
(INDEX(Returns!$102:$102,MATCH(N$6,DataStreams,0))*
OFFSET(HOMECELL,MATCH(MAX(INDEX(First_Data_Point,MATCH($A74,DataStreams,0)),INDEX(First_Data_Point,MATCH(N$6,DataStreams,0)),$B$3),DateRange,0)-1,MATCH(INDEX(Returns!$100:$100,MATCH(N$6,DataStreams,0)),DataStreams,0)-1):OFFSET(HOMECELL,MATCH(MIN(INDEX(Last_Data_Point,MATCH($A74,DataStreams,0)),INDEX(Last_Data_Point,MATCH(N$6,DataStreams,0)),$B$4),DateRange,0)-1,MATCH(INDEX(Returns!$100:$100,MATCH(N$6,DataStreams,0)),DataStreams,0)-1))),"")</f>
        <v>1.5084576405433817E-3</v>
      </c>
      <c r="O74" s="233" cm="1">
        <f t="array" aca="1" ref="O74" ca="1">_xlfn.IFNA(_xlfn.COVARIANCE.S(
OFFSET(HOMECELL,MATCH(MAX(INDEX(First_Data_Point,MATCH($A74,DataStreams,0)),INDEX(First_Data_Point,MATCH(O$6,DataStreams,0)),$B$3),DateRange,0)-1,MATCH($A74,DataStreams,0)-1):OFFSET(HOMECELL,MATCH(MIN(INDEX(Last_Data_Point,MATCH($A74,DataStreams,0)),INDEX(Last_Data_Point,MATCH(O$6,DataStreams,0)),$B$4),DateRange,0)-1,MATCH($A74,DataStreams,0)-1) -
(INDEX(Returns!$102:$102,MATCH($A74,DataStreams,0))*
OFFSET(HOMECELL,MATCH(MAX(INDEX(First_Data_Point,MATCH($A74,DataStreams,0)),INDEX(First_Data_Point,MATCH(O$6,DataStreams,0)),$B$3),DateRange,0)-1,MATCH(INDEX(Returns!$100:$100,MATCH($A74,DataStreams,0)),DataStreams,0)-1):OFFSET(HOMECELL,MATCH(MIN(INDEX(Last_Data_Point,MATCH($A74,DataStreams,0)),INDEX(Last_Data_Point,MATCH(O$6,DataStreams,0)),$B$4),DateRange,0)-1,MATCH(INDEX(Returns!$100:$100,MATCH($A74,DataStreams,0)),DataStreams,0)-1)),
OFFSET(HOMECELL,MATCH(MAX(INDEX(First_Data_Point,MATCH($A74,DataStreams,0)),INDEX(First_Data_Point,MATCH(O$6,DataStreams,0)),$B$3),DateRange,0)-1,MATCH(O$6,DataStreams,0)-1):OFFSET(HOMECELL,MATCH(MIN(INDEX(Last_Data_Point,MATCH($A74,DataStreams,0)),INDEX(Last_Data_Point,MATCH(O$6,DataStreams,0)),$B$4),DateRange,0)-1,MATCH(O$6,DataStreams,0)-1) -
(INDEX(Returns!$102:$102,MATCH(O$6,DataStreams,0))*
OFFSET(HOMECELL,MATCH(MAX(INDEX(First_Data_Point,MATCH($A74,DataStreams,0)),INDEX(First_Data_Point,MATCH(O$6,DataStreams,0)),$B$3),DateRange,0)-1,MATCH(INDEX(Returns!$100:$100,MATCH(O$6,DataStreams,0)),DataStreams,0)-1):OFFSET(HOMECELL,MATCH(MIN(INDEX(Last_Data_Point,MATCH($A74,DataStreams,0)),INDEX(Last_Data_Point,MATCH(O$6,DataStreams,0)),$B$4),DateRange,0)-1,MATCH(INDEX(Returns!$100:$100,MATCH(O$6,DataStreams,0)),DataStreams,0)-1))),"")</f>
        <v>1.110455148219404E-3</v>
      </c>
      <c r="P74" s="233" cm="1">
        <f t="array" aca="1" ref="P74" ca="1">_xlfn.IFNA(_xlfn.COVARIANCE.S(
OFFSET(HOMECELL,MATCH(MAX(INDEX(First_Data_Point,MATCH($A74,DataStreams,0)),INDEX(First_Data_Point,MATCH(P$6,DataStreams,0)),$B$3),DateRange,0)-1,MATCH($A74,DataStreams,0)-1):OFFSET(HOMECELL,MATCH(MIN(INDEX(Last_Data_Point,MATCH($A74,DataStreams,0)),INDEX(Last_Data_Point,MATCH(P$6,DataStreams,0)),$B$4),DateRange,0)-1,MATCH($A74,DataStreams,0)-1) -
(INDEX(Returns!$102:$102,MATCH($A74,DataStreams,0))*
OFFSET(HOMECELL,MATCH(MAX(INDEX(First_Data_Point,MATCH($A74,DataStreams,0)),INDEX(First_Data_Point,MATCH(P$6,DataStreams,0)),$B$3),DateRange,0)-1,MATCH(INDEX(Returns!$100:$100,MATCH($A74,DataStreams,0)),DataStreams,0)-1):OFFSET(HOMECELL,MATCH(MIN(INDEX(Last_Data_Point,MATCH($A74,DataStreams,0)),INDEX(Last_Data_Point,MATCH(P$6,DataStreams,0)),$B$4),DateRange,0)-1,MATCH(INDEX(Returns!$100:$100,MATCH($A74,DataStreams,0)),DataStreams,0)-1)),
OFFSET(HOMECELL,MATCH(MAX(INDEX(First_Data_Point,MATCH($A74,DataStreams,0)),INDEX(First_Data_Point,MATCH(P$6,DataStreams,0)),$B$3),DateRange,0)-1,MATCH(P$6,DataStreams,0)-1):OFFSET(HOMECELL,MATCH(MIN(INDEX(Last_Data_Point,MATCH($A74,DataStreams,0)),INDEX(Last_Data_Point,MATCH(P$6,DataStreams,0)),$B$4),DateRange,0)-1,MATCH(P$6,DataStreams,0)-1) -
(INDEX(Returns!$102:$102,MATCH(P$6,DataStreams,0))*
OFFSET(HOMECELL,MATCH(MAX(INDEX(First_Data_Point,MATCH($A74,DataStreams,0)),INDEX(First_Data_Point,MATCH(P$6,DataStreams,0)),$B$3),DateRange,0)-1,MATCH(INDEX(Returns!$100:$100,MATCH(P$6,DataStreams,0)),DataStreams,0)-1):OFFSET(HOMECELL,MATCH(MIN(INDEX(Last_Data_Point,MATCH($A74,DataStreams,0)),INDEX(Last_Data_Point,MATCH(P$6,DataStreams,0)),$B$4),DateRange,0)-1,MATCH(INDEX(Returns!$100:$100,MATCH(P$6,DataStreams,0)),DataStreams,0)-1))),"")</f>
        <v>5.3662253096997681E-4</v>
      </c>
      <c r="Q74" s="233" cm="1">
        <f t="array" aca="1" ref="Q74" ca="1">_xlfn.IFNA(_xlfn.COVARIANCE.S(
OFFSET(HOMECELL,MATCH(MAX(INDEX(First_Data_Point,MATCH($A74,DataStreams,0)),INDEX(First_Data_Point,MATCH(Q$6,DataStreams,0)),$B$3),DateRange,0)-1,MATCH($A74,DataStreams,0)-1):OFFSET(HOMECELL,MATCH(MIN(INDEX(Last_Data_Point,MATCH($A74,DataStreams,0)),INDEX(Last_Data_Point,MATCH(Q$6,DataStreams,0)),$B$4),DateRange,0)-1,MATCH($A74,DataStreams,0)-1) -
(INDEX(Returns!$102:$102,MATCH($A74,DataStreams,0))*
OFFSET(HOMECELL,MATCH(MAX(INDEX(First_Data_Point,MATCH($A74,DataStreams,0)),INDEX(First_Data_Point,MATCH(Q$6,DataStreams,0)),$B$3),DateRange,0)-1,MATCH(INDEX(Returns!$100:$100,MATCH($A74,DataStreams,0)),DataStreams,0)-1):OFFSET(HOMECELL,MATCH(MIN(INDEX(Last_Data_Point,MATCH($A74,DataStreams,0)),INDEX(Last_Data_Point,MATCH(Q$6,DataStreams,0)),$B$4),DateRange,0)-1,MATCH(INDEX(Returns!$100:$100,MATCH($A74,DataStreams,0)),DataStreams,0)-1)),
OFFSET(HOMECELL,MATCH(MAX(INDEX(First_Data_Point,MATCH($A74,DataStreams,0)),INDEX(First_Data_Point,MATCH(Q$6,DataStreams,0)),$B$3),DateRange,0)-1,MATCH(Q$6,DataStreams,0)-1):OFFSET(HOMECELL,MATCH(MIN(INDEX(Last_Data_Point,MATCH($A74,DataStreams,0)),INDEX(Last_Data_Point,MATCH(Q$6,DataStreams,0)),$B$4),DateRange,0)-1,MATCH(Q$6,DataStreams,0)-1) -
(INDEX(Returns!$102:$102,MATCH(Q$6,DataStreams,0))*
OFFSET(HOMECELL,MATCH(MAX(INDEX(First_Data_Point,MATCH($A74,DataStreams,0)),INDEX(First_Data_Point,MATCH(Q$6,DataStreams,0)),$B$3),DateRange,0)-1,MATCH(INDEX(Returns!$100:$100,MATCH(Q$6,DataStreams,0)),DataStreams,0)-1):OFFSET(HOMECELL,MATCH(MIN(INDEX(Last_Data_Point,MATCH($A74,DataStreams,0)),INDEX(Last_Data_Point,MATCH(Q$6,DataStreams,0)),$B$4),DateRange,0)-1,MATCH(INDEX(Returns!$100:$100,MATCH(Q$6,DataStreams,0)),DataStreams,0)-1))),"")</f>
        <v>-1.0795093512746066E-3</v>
      </c>
      <c r="R74" s="233" cm="1">
        <f t="array" aca="1" ref="R74" ca="1">_xlfn.IFNA(_xlfn.COVARIANCE.S(
OFFSET(HOMECELL,MATCH(MAX(INDEX(First_Data_Point,MATCH($A74,DataStreams,0)),INDEX(First_Data_Point,MATCH(R$6,DataStreams,0)),$B$3),DateRange,0)-1,MATCH($A74,DataStreams,0)-1):OFFSET(HOMECELL,MATCH(MIN(INDEX(Last_Data_Point,MATCH($A74,DataStreams,0)),INDEX(Last_Data_Point,MATCH(R$6,DataStreams,0)),$B$4),DateRange,0)-1,MATCH($A74,DataStreams,0)-1) -
(INDEX(Returns!$102:$102,MATCH($A74,DataStreams,0))*
OFFSET(HOMECELL,MATCH(MAX(INDEX(First_Data_Point,MATCH($A74,DataStreams,0)),INDEX(First_Data_Point,MATCH(R$6,DataStreams,0)),$B$3),DateRange,0)-1,MATCH(INDEX(Returns!$100:$100,MATCH($A74,DataStreams,0)),DataStreams,0)-1):OFFSET(HOMECELL,MATCH(MIN(INDEX(Last_Data_Point,MATCH($A74,DataStreams,0)),INDEX(Last_Data_Point,MATCH(R$6,DataStreams,0)),$B$4),DateRange,0)-1,MATCH(INDEX(Returns!$100:$100,MATCH($A74,DataStreams,0)),DataStreams,0)-1)),
OFFSET(HOMECELL,MATCH(MAX(INDEX(First_Data_Point,MATCH($A74,DataStreams,0)),INDEX(First_Data_Point,MATCH(R$6,DataStreams,0)),$B$3),DateRange,0)-1,MATCH(R$6,DataStreams,0)-1):OFFSET(HOMECELL,MATCH(MIN(INDEX(Last_Data_Point,MATCH($A74,DataStreams,0)),INDEX(Last_Data_Point,MATCH(R$6,DataStreams,0)),$B$4),DateRange,0)-1,MATCH(R$6,DataStreams,0)-1) -
(INDEX(Returns!$102:$102,MATCH(R$6,DataStreams,0))*
OFFSET(HOMECELL,MATCH(MAX(INDEX(First_Data_Point,MATCH($A74,DataStreams,0)),INDEX(First_Data_Point,MATCH(R$6,DataStreams,0)),$B$3),DateRange,0)-1,MATCH(INDEX(Returns!$100:$100,MATCH(R$6,DataStreams,0)),DataStreams,0)-1):OFFSET(HOMECELL,MATCH(MIN(INDEX(Last_Data_Point,MATCH($A74,DataStreams,0)),INDEX(Last_Data_Point,MATCH(R$6,DataStreams,0)),$B$4),DateRange,0)-1,MATCH(INDEX(Returns!$100:$100,MATCH(R$6,DataStreams,0)),DataStreams,0)-1))),"")</f>
        <v>1.4155287609929031E-4</v>
      </c>
      <c r="S74" s="233" cm="1">
        <f t="array" aca="1" ref="S74" ca="1">_xlfn.IFNA(_xlfn.COVARIANCE.S(
OFFSET(HOMECELL,MATCH(MAX(INDEX(First_Data_Point,MATCH($A74,DataStreams,0)),INDEX(First_Data_Point,MATCH(S$6,DataStreams,0)),$B$3),DateRange,0)-1,MATCH($A74,DataStreams,0)-1):OFFSET(HOMECELL,MATCH(MIN(INDEX(Last_Data_Point,MATCH($A74,DataStreams,0)),INDEX(Last_Data_Point,MATCH(S$6,DataStreams,0)),$B$4),DateRange,0)-1,MATCH($A74,DataStreams,0)-1) -
(INDEX(Returns!$102:$102,MATCH($A74,DataStreams,0))*
OFFSET(HOMECELL,MATCH(MAX(INDEX(First_Data_Point,MATCH($A74,DataStreams,0)),INDEX(First_Data_Point,MATCH(S$6,DataStreams,0)),$B$3),DateRange,0)-1,MATCH(INDEX(Returns!$100:$100,MATCH($A74,DataStreams,0)),DataStreams,0)-1):OFFSET(HOMECELL,MATCH(MIN(INDEX(Last_Data_Point,MATCH($A74,DataStreams,0)),INDEX(Last_Data_Point,MATCH(S$6,DataStreams,0)),$B$4),DateRange,0)-1,MATCH(INDEX(Returns!$100:$100,MATCH($A74,DataStreams,0)),DataStreams,0)-1)),
OFFSET(HOMECELL,MATCH(MAX(INDEX(First_Data_Point,MATCH($A74,DataStreams,0)),INDEX(First_Data_Point,MATCH(S$6,DataStreams,0)),$B$3),DateRange,0)-1,MATCH(S$6,DataStreams,0)-1):OFFSET(HOMECELL,MATCH(MIN(INDEX(Last_Data_Point,MATCH($A74,DataStreams,0)),INDEX(Last_Data_Point,MATCH(S$6,DataStreams,0)),$B$4),DateRange,0)-1,MATCH(S$6,DataStreams,0)-1) -
(INDEX(Returns!$102:$102,MATCH(S$6,DataStreams,0))*
OFFSET(HOMECELL,MATCH(MAX(INDEX(First_Data_Point,MATCH($A74,DataStreams,0)),INDEX(First_Data_Point,MATCH(S$6,DataStreams,0)),$B$3),DateRange,0)-1,MATCH(INDEX(Returns!$100:$100,MATCH(S$6,DataStreams,0)),DataStreams,0)-1):OFFSET(HOMECELL,MATCH(MIN(INDEX(Last_Data_Point,MATCH($A74,DataStreams,0)),INDEX(Last_Data_Point,MATCH(S$6,DataStreams,0)),$B$4),DateRange,0)-1,MATCH(INDEX(Returns!$100:$100,MATCH(S$6,DataStreams,0)),DataStreams,0)-1))),"")</f>
        <v>1.4562148021745069E-3</v>
      </c>
      <c r="T74" s="233" cm="1">
        <f t="array" aca="1" ref="T74" ca="1">_xlfn.IFNA(_xlfn.COVARIANCE.S(
OFFSET(HOMECELL,MATCH(MAX(INDEX(First_Data_Point,MATCH($A74,DataStreams,0)),INDEX(First_Data_Point,MATCH(T$6,DataStreams,0)),$B$3),DateRange,0)-1,MATCH($A74,DataStreams,0)-1):OFFSET(HOMECELL,MATCH(MIN(INDEX(Last_Data_Point,MATCH($A74,DataStreams,0)),INDEX(Last_Data_Point,MATCH(T$6,DataStreams,0)),$B$4),DateRange,0)-1,MATCH($A74,DataStreams,0)-1) -
(INDEX(Returns!$102:$102,MATCH($A74,DataStreams,0))*
OFFSET(HOMECELL,MATCH(MAX(INDEX(First_Data_Point,MATCH($A74,DataStreams,0)),INDEX(First_Data_Point,MATCH(T$6,DataStreams,0)),$B$3),DateRange,0)-1,MATCH(INDEX(Returns!$100:$100,MATCH($A74,DataStreams,0)),DataStreams,0)-1):OFFSET(HOMECELL,MATCH(MIN(INDEX(Last_Data_Point,MATCH($A74,DataStreams,0)),INDEX(Last_Data_Point,MATCH(T$6,DataStreams,0)),$B$4),DateRange,0)-1,MATCH(INDEX(Returns!$100:$100,MATCH($A74,DataStreams,0)),DataStreams,0)-1)),
OFFSET(HOMECELL,MATCH(MAX(INDEX(First_Data_Point,MATCH($A74,DataStreams,0)),INDEX(First_Data_Point,MATCH(T$6,DataStreams,0)),$B$3),DateRange,0)-1,MATCH(T$6,DataStreams,0)-1):OFFSET(HOMECELL,MATCH(MIN(INDEX(Last_Data_Point,MATCH($A74,DataStreams,0)),INDEX(Last_Data_Point,MATCH(T$6,DataStreams,0)),$B$4),DateRange,0)-1,MATCH(T$6,DataStreams,0)-1) -
(INDEX(Returns!$102:$102,MATCH(T$6,DataStreams,0))*
OFFSET(HOMECELL,MATCH(MAX(INDEX(First_Data_Point,MATCH($A74,DataStreams,0)),INDEX(First_Data_Point,MATCH(T$6,DataStreams,0)),$B$3),DateRange,0)-1,MATCH(INDEX(Returns!$100:$100,MATCH(T$6,DataStreams,0)),DataStreams,0)-1):OFFSET(HOMECELL,MATCH(MIN(INDEX(Last_Data_Point,MATCH($A74,DataStreams,0)),INDEX(Last_Data_Point,MATCH(T$6,DataStreams,0)),$B$4),DateRange,0)-1,MATCH(INDEX(Returns!$100:$100,MATCH(T$6,DataStreams,0)),DataStreams,0)-1))),"")</f>
        <v>8.1073701848448365E-6</v>
      </c>
      <c r="U74" s="233" cm="1">
        <f t="array" aca="1" ref="U74" ca="1">_xlfn.IFNA(_xlfn.COVARIANCE.S(
OFFSET(HOMECELL,MATCH(MAX(INDEX(First_Data_Point,MATCH($A74,DataStreams,0)),INDEX(First_Data_Point,MATCH(U$6,DataStreams,0)),$B$3),DateRange,0)-1,MATCH($A74,DataStreams,0)-1):OFFSET(HOMECELL,MATCH(MIN(INDEX(Last_Data_Point,MATCH($A74,DataStreams,0)),INDEX(Last_Data_Point,MATCH(U$6,DataStreams,0)),$B$4),DateRange,0)-1,MATCH($A74,DataStreams,0)-1) -
(INDEX(Returns!$102:$102,MATCH($A74,DataStreams,0))*
OFFSET(HOMECELL,MATCH(MAX(INDEX(First_Data_Point,MATCH($A74,DataStreams,0)),INDEX(First_Data_Point,MATCH(U$6,DataStreams,0)),$B$3),DateRange,0)-1,MATCH(INDEX(Returns!$100:$100,MATCH($A74,DataStreams,0)),DataStreams,0)-1):OFFSET(HOMECELL,MATCH(MIN(INDEX(Last_Data_Point,MATCH($A74,DataStreams,0)),INDEX(Last_Data_Point,MATCH(U$6,DataStreams,0)),$B$4),DateRange,0)-1,MATCH(INDEX(Returns!$100:$100,MATCH($A74,DataStreams,0)),DataStreams,0)-1)),
OFFSET(HOMECELL,MATCH(MAX(INDEX(First_Data_Point,MATCH($A74,DataStreams,0)),INDEX(First_Data_Point,MATCH(U$6,DataStreams,0)),$B$3),DateRange,0)-1,MATCH(U$6,DataStreams,0)-1):OFFSET(HOMECELL,MATCH(MIN(INDEX(Last_Data_Point,MATCH($A74,DataStreams,0)),INDEX(Last_Data_Point,MATCH(U$6,DataStreams,0)),$B$4),DateRange,0)-1,MATCH(U$6,DataStreams,0)-1) -
(INDEX(Returns!$102:$102,MATCH(U$6,DataStreams,0))*
OFFSET(HOMECELL,MATCH(MAX(INDEX(First_Data_Point,MATCH($A74,DataStreams,0)),INDEX(First_Data_Point,MATCH(U$6,DataStreams,0)),$B$3),DateRange,0)-1,MATCH(INDEX(Returns!$100:$100,MATCH(U$6,DataStreams,0)),DataStreams,0)-1):OFFSET(HOMECELL,MATCH(MIN(INDEX(Last_Data_Point,MATCH($A74,DataStreams,0)),INDEX(Last_Data_Point,MATCH(U$6,DataStreams,0)),$B$4),DateRange,0)-1,MATCH(INDEX(Returns!$100:$100,MATCH(U$6,DataStreams,0)),DataStreams,0)-1))),"")</f>
        <v>-7.9769383235045856E-4</v>
      </c>
      <c r="V74" s="233" cm="1">
        <f t="array" aca="1" ref="V74" ca="1">_xlfn.IFNA(_xlfn.COVARIANCE.S(
OFFSET(HOMECELL,MATCH(MAX(INDEX(First_Data_Point,MATCH($A74,DataStreams,0)),INDEX(First_Data_Point,MATCH(V$6,DataStreams,0)),$B$3),DateRange,0)-1,MATCH($A74,DataStreams,0)-1):OFFSET(HOMECELL,MATCH(MIN(INDEX(Last_Data_Point,MATCH($A74,DataStreams,0)),INDEX(Last_Data_Point,MATCH(V$6,DataStreams,0)),$B$4),DateRange,0)-1,MATCH($A74,DataStreams,0)-1) -
(INDEX(Returns!$102:$102,MATCH($A74,DataStreams,0))*
OFFSET(HOMECELL,MATCH(MAX(INDEX(First_Data_Point,MATCH($A74,DataStreams,0)),INDEX(First_Data_Point,MATCH(V$6,DataStreams,0)),$B$3),DateRange,0)-1,MATCH(INDEX(Returns!$100:$100,MATCH($A74,DataStreams,0)),DataStreams,0)-1):OFFSET(HOMECELL,MATCH(MIN(INDEX(Last_Data_Point,MATCH($A74,DataStreams,0)),INDEX(Last_Data_Point,MATCH(V$6,DataStreams,0)),$B$4),DateRange,0)-1,MATCH(INDEX(Returns!$100:$100,MATCH($A74,DataStreams,0)),DataStreams,0)-1)),
OFFSET(HOMECELL,MATCH(MAX(INDEX(First_Data_Point,MATCH($A74,DataStreams,0)),INDEX(First_Data_Point,MATCH(V$6,DataStreams,0)),$B$3),DateRange,0)-1,MATCH(V$6,DataStreams,0)-1):OFFSET(HOMECELL,MATCH(MIN(INDEX(Last_Data_Point,MATCH($A74,DataStreams,0)),INDEX(Last_Data_Point,MATCH(V$6,DataStreams,0)),$B$4),DateRange,0)-1,MATCH(V$6,DataStreams,0)-1) -
(INDEX(Returns!$102:$102,MATCH(V$6,DataStreams,0))*
OFFSET(HOMECELL,MATCH(MAX(INDEX(First_Data_Point,MATCH($A74,DataStreams,0)),INDEX(First_Data_Point,MATCH(V$6,DataStreams,0)),$B$3),DateRange,0)-1,MATCH(INDEX(Returns!$100:$100,MATCH(V$6,DataStreams,0)),DataStreams,0)-1):OFFSET(HOMECELL,MATCH(MIN(INDEX(Last_Data_Point,MATCH($A74,DataStreams,0)),INDEX(Last_Data_Point,MATCH(V$6,DataStreams,0)),$B$4),DateRange,0)-1,MATCH(INDEX(Returns!$100:$100,MATCH(V$6,DataStreams,0)),DataStreams,0)-1))),"")</f>
        <v>-4.387850613363658E-4</v>
      </c>
      <c r="W74" s="233" cm="1">
        <f t="array" aca="1" ref="W74" ca="1">_xlfn.IFNA(_xlfn.COVARIANCE.S(
OFFSET(HOMECELL,MATCH(MAX(INDEX(First_Data_Point,MATCH($A74,DataStreams,0)),INDEX(First_Data_Point,MATCH(W$6,DataStreams,0)),$B$3),DateRange,0)-1,MATCH($A74,DataStreams,0)-1):OFFSET(HOMECELL,MATCH(MIN(INDEX(Last_Data_Point,MATCH($A74,DataStreams,0)),INDEX(Last_Data_Point,MATCH(W$6,DataStreams,0)),$B$4),DateRange,0)-1,MATCH($A74,DataStreams,0)-1) -
(INDEX(Returns!$102:$102,MATCH($A74,DataStreams,0))*
OFFSET(HOMECELL,MATCH(MAX(INDEX(First_Data_Point,MATCH($A74,DataStreams,0)),INDEX(First_Data_Point,MATCH(W$6,DataStreams,0)),$B$3),DateRange,0)-1,MATCH(INDEX(Returns!$100:$100,MATCH($A74,DataStreams,0)),DataStreams,0)-1):OFFSET(HOMECELL,MATCH(MIN(INDEX(Last_Data_Point,MATCH($A74,DataStreams,0)),INDEX(Last_Data_Point,MATCH(W$6,DataStreams,0)),$B$4),DateRange,0)-1,MATCH(INDEX(Returns!$100:$100,MATCH($A74,DataStreams,0)),DataStreams,0)-1)),
OFFSET(HOMECELL,MATCH(MAX(INDEX(First_Data_Point,MATCH($A74,DataStreams,0)),INDEX(First_Data_Point,MATCH(W$6,DataStreams,0)),$B$3),DateRange,0)-1,MATCH(W$6,DataStreams,0)-1):OFFSET(HOMECELL,MATCH(MIN(INDEX(Last_Data_Point,MATCH($A74,DataStreams,0)),INDEX(Last_Data_Point,MATCH(W$6,DataStreams,0)),$B$4),DateRange,0)-1,MATCH(W$6,DataStreams,0)-1) -
(INDEX(Returns!$102:$102,MATCH(W$6,DataStreams,0))*
OFFSET(HOMECELL,MATCH(MAX(INDEX(First_Data_Point,MATCH($A74,DataStreams,0)),INDEX(First_Data_Point,MATCH(W$6,DataStreams,0)),$B$3),DateRange,0)-1,MATCH(INDEX(Returns!$100:$100,MATCH(W$6,DataStreams,0)),DataStreams,0)-1):OFFSET(HOMECELL,MATCH(MIN(INDEX(Last_Data_Point,MATCH($A74,DataStreams,0)),INDEX(Last_Data_Point,MATCH(W$6,DataStreams,0)),$B$4),DateRange,0)-1,MATCH(INDEX(Returns!$100:$100,MATCH(W$6,DataStreams,0)),DataStreams,0)-1))),"")</f>
        <v>1.1591955272301471E-3</v>
      </c>
      <c r="X74" s="233" cm="1">
        <f t="array" aca="1" ref="X74" ca="1">_xlfn.IFNA(_xlfn.COVARIANCE.S(
OFFSET(HOMECELL,MATCH(MAX(INDEX(First_Data_Point,MATCH($A74,DataStreams,0)),INDEX(First_Data_Point,MATCH(X$6,DataStreams,0)),$B$3),DateRange,0)-1,MATCH($A74,DataStreams,0)-1):OFFSET(HOMECELL,MATCH(MIN(INDEX(Last_Data_Point,MATCH($A74,DataStreams,0)),INDEX(Last_Data_Point,MATCH(X$6,DataStreams,0)),$B$4),DateRange,0)-1,MATCH($A74,DataStreams,0)-1) -
(INDEX(Returns!$102:$102,MATCH($A74,DataStreams,0))*
OFFSET(HOMECELL,MATCH(MAX(INDEX(First_Data_Point,MATCH($A74,DataStreams,0)),INDEX(First_Data_Point,MATCH(X$6,DataStreams,0)),$B$3),DateRange,0)-1,MATCH(INDEX(Returns!$100:$100,MATCH($A74,DataStreams,0)),DataStreams,0)-1):OFFSET(HOMECELL,MATCH(MIN(INDEX(Last_Data_Point,MATCH($A74,DataStreams,0)),INDEX(Last_Data_Point,MATCH(X$6,DataStreams,0)),$B$4),DateRange,0)-1,MATCH(INDEX(Returns!$100:$100,MATCH($A74,DataStreams,0)),DataStreams,0)-1)),
OFFSET(HOMECELL,MATCH(MAX(INDEX(First_Data_Point,MATCH($A74,DataStreams,0)),INDEX(First_Data_Point,MATCH(X$6,DataStreams,0)),$B$3),DateRange,0)-1,MATCH(X$6,DataStreams,0)-1):OFFSET(HOMECELL,MATCH(MIN(INDEX(Last_Data_Point,MATCH($A74,DataStreams,0)),INDEX(Last_Data_Point,MATCH(X$6,DataStreams,0)),$B$4),DateRange,0)-1,MATCH(X$6,DataStreams,0)-1) -
(INDEX(Returns!$102:$102,MATCH(X$6,DataStreams,0))*
OFFSET(HOMECELL,MATCH(MAX(INDEX(First_Data_Point,MATCH($A74,DataStreams,0)),INDEX(First_Data_Point,MATCH(X$6,DataStreams,0)),$B$3),DateRange,0)-1,MATCH(INDEX(Returns!$100:$100,MATCH(X$6,DataStreams,0)),DataStreams,0)-1):OFFSET(HOMECELL,MATCH(MIN(INDEX(Last_Data_Point,MATCH($A74,DataStreams,0)),INDEX(Last_Data_Point,MATCH(X$6,DataStreams,0)),$B$4),DateRange,0)-1,MATCH(INDEX(Returns!$100:$100,MATCH(X$6,DataStreams,0)),DataStreams,0)-1))),"")</f>
        <v>4.7692464593202444E-4</v>
      </c>
      <c r="Y74" s="233" cm="1">
        <f t="array" aca="1" ref="Y74" ca="1">_xlfn.IFNA(_xlfn.COVARIANCE.S(
OFFSET(HOMECELL,MATCH(MAX(INDEX(First_Data_Point,MATCH($A74,DataStreams,0)),INDEX(First_Data_Point,MATCH(Y$6,DataStreams,0)),$B$3),DateRange,0)-1,MATCH($A74,DataStreams,0)-1):OFFSET(HOMECELL,MATCH(MIN(INDEX(Last_Data_Point,MATCH($A74,DataStreams,0)),INDEX(Last_Data_Point,MATCH(Y$6,DataStreams,0)),$B$4),DateRange,0)-1,MATCH($A74,DataStreams,0)-1) -
(INDEX(Returns!$102:$102,MATCH($A74,DataStreams,0))*
OFFSET(HOMECELL,MATCH(MAX(INDEX(First_Data_Point,MATCH($A74,DataStreams,0)),INDEX(First_Data_Point,MATCH(Y$6,DataStreams,0)),$B$3),DateRange,0)-1,MATCH(INDEX(Returns!$100:$100,MATCH($A74,DataStreams,0)),DataStreams,0)-1):OFFSET(HOMECELL,MATCH(MIN(INDEX(Last_Data_Point,MATCH($A74,DataStreams,0)),INDEX(Last_Data_Point,MATCH(Y$6,DataStreams,0)),$B$4),DateRange,0)-1,MATCH(INDEX(Returns!$100:$100,MATCH($A74,DataStreams,0)),DataStreams,0)-1)),
OFFSET(HOMECELL,MATCH(MAX(INDEX(First_Data_Point,MATCH($A74,DataStreams,0)),INDEX(First_Data_Point,MATCH(Y$6,DataStreams,0)),$B$3),DateRange,0)-1,MATCH(Y$6,DataStreams,0)-1):OFFSET(HOMECELL,MATCH(MIN(INDEX(Last_Data_Point,MATCH($A74,DataStreams,0)),INDEX(Last_Data_Point,MATCH(Y$6,DataStreams,0)),$B$4),DateRange,0)-1,MATCH(Y$6,DataStreams,0)-1) -
(INDEX(Returns!$102:$102,MATCH(Y$6,DataStreams,0))*
OFFSET(HOMECELL,MATCH(MAX(INDEX(First_Data_Point,MATCH($A74,DataStreams,0)),INDEX(First_Data_Point,MATCH(Y$6,DataStreams,0)),$B$3),DateRange,0)-1,MATCH(INDEX(Returns!$100:$100,MATCH(Y$6,DataStreams,0)),DataStreams,0)-1):OFFSET(HOMECELL,MATCH(MIN(INDEX(Last_Data_Point,MATCH($A74,DataStreams,0)),INDEX(Last_Data_Point,MATCH(Y$6,DataStreams,0)),$B$4),DateRange,0)-1,MATCH(INDEX(Returns!$100:$100,MATCH(Y$6,DataStreams,0)),DataStreams,0)-1))),"")</f>
        <v>1.8150189300734309E-3</v>
      </c>
      <c r="Z74" s="233" cm="1">
        <f t="array" aca="1" ref="Z74" ca="1">_xlfn.IFNA(_xlfn.COVARIANCE.S(
OFFSET(HOMECELL,MATCH(MAX(INDEX(First_Data_Point,MATCH($A74,DataStreams,0)),INDEX(First_Data_Point,MATCH(Z$6,DataStreams,0)),$B$3),DateRange,0)-1,MATCH($A74,DataStreams,0)-1):OFFSET(HOMECELL,MATCH(MIN(INDEX(Last_Data_Point,MATCH($A74,DataStreams,0)),INDEX(Last_Data_Point,MATCH(Z$6,DataStreams,0)),$B$4),DateRange,0)-1,MATCH($A74,DataStreams,0)-1) -
(INDEX(Returns!$102:$102,MATCH($A74,DataStreams,0))*
OFFSET(HOMECELL,MATCH(MAX(INDEX(First_Data_Point,MATCH($A74,DataStreams,0)),INDEX(First_Data_Point,MATCH(Z$6,DataStreams,0)),$B$3),DateRange,0)-1,MATCH(INDEX(Returns!$100:$100,MATCH($A74,DataStreams,0)),DataStreams,0)-1):OFFSET(HOMECELL,MATCH(MIN(INDEX(Last_Data_Point,MATCH($A74,DataStreams,0)),INDEX(Last_Data_Point,MATCH(Z$6,DataStreams,0)),$B$4),DateRange,0)-1,MATCH(INDEX(Returns!$100:$100,MATCH($A74,DataStreams,0)),DataStreams,0)-1)),
OFFSET(HOMECELL,MATCH(MAX(INDEX(First_Data_Point,MATCH($A74,DataStreams,0)),INDEX(First_Data_Point,MATCH(Z$6,DataStreams,0)),$B$3),DateRange,0)-1,MATCH(Z$6,DataStreams,0)-1):OFFSET(HOMECELL,MATCH(MIN(INDEX(Last_Data_Point,MATCH($A74,DataStreams,0)),INDEX(Last_Data_Point,MATCH(Z$6,DataStreams,0)),$B$4),DateRange,0)-1,MATCH(Z$6,DataStreams,0)-1) -
(INDEX(Returns!$102:$102,MATCH(Z$6,DataStreams,0))*
OFFSET(HOMECELL,MATCH(MAX(INDEX(First_Data_Point,MATCH($A74,DataStreams,0)),INDEX(First_Data_Point,MATCH(Z$6,DataStreams,0)),$B$3),DateRange,0)-1,MATCH(INDEX(Returns!$100:$100,MATCH(Z$6,DataStreams,0)),DataStreams,0)-1):OFFSET(HOMECELL,MATCH(MIN(INDEX(Last_Data_Point,MATCH($A74,DataStreams,0)),INDEX(Last_Data_Point,MATCH(Z$6,DataStreams,0)),$B$4),DateRange,0)-1,MATCH(INDEX(Returns!$100:$100,MATCH(Z$6,DataStreams,0)),DataStreams,0)-1))),"")</f>
        <v>9.0472576841628882E-4</v>
      </c>
      <c r="AA74" s="233" cm="1">
        <f t="array" aca="1" ref="AA74" ca="1">_xlfn.IFNA(_xlfn.COVARIANCE.S(
OFFSET(HOMECELL,MATCH(MAX(INDEX(First_Data_Point,MATCH($A74,DataStreams,0)),INDEX(First_Data_Point,MATCH(AA$6,DataStreams,0)),$B$3),DateRange,0)-1,MATCH($A74,DataStreams,0)-1):OFFSET(HOMECELL,MATCH(MIN(INDEX(Last_Data_Point,MATCH($A74,DataStreams,0)),INDEX(Last_Data_Point,MATCH(AA$6,DataStreams,0)),$B$4),DateRange,0)-1,MATCH($A74,DataStreams,0)-1) -
(INDEX(Returns!$102:$102,MATCH($A74,DataStreams,0))*
OFFSET(HOMECELL,MATCH(MAX(INDEX(First_Data_Point,MATCH($A74,DataStreams,0)),INDEX(First_Data_Point,MATCH(AA$6,DataStreams,0)),$B$3),DateRange,0)-1,MATCH(INDEX(Returns!$100:$100,MATCH($A74,DataStreams,0)),DataStreams,0)-1):OFFSET(HOMECELL,MATCH(MIN(INDEX(Last_Data_Point,MATCH($A74,DataStreams,0)),INDEX(Last_Data_Point,MATCH(AA$6,DataStreams,0)),$B$4),DateRange,0)-1,MATCH(INDEX(Returns!$100:$100,MATCH($A74,DataStreams,0)),DataStreams,0)-1)),
OFFSET(HOMECELL,MATCH(MAX(INDEX(First_Data_Point,MATCH($A74,DataStreams,0)),INDEX(First_Data_Point,MATCH(AA$6,DataStreams,0)),$B$3),DateRange,0)-1,MATCH(AA$6,DataStreams,0)-1):OFFSET(HOMECELL,MATCH(MIN(INDEX(Last_Data_Point,MATCH($A74,DataStreams,0)),INDEX(Last_Data_Point,MATCH(AA$6,DataStreams,0)),$B$4),DateRange,0)-1,MATCH(AA$6,DataStreams,0)-1) -
(INDEX(Returns!$102:$102,MATCH(AA$6,DataStreams,0))*
OFFSET(HOMECELL,MATCH(MAX(INDEX(First_Data_Point,MATCH($A74,DataStreams,0)),INDEX(First_Data_Point,MATCH(AA$6,DataStreams,0)),$B$3),DateRange,0)-1,MATCH(INDEX(Returns!$100:$100,MATCH(AA$6,DataStreams,0)),DataStreams,0)-1):OFFSET(HOMECELL,MATCH(MIN(INDEX(Last_Data_Point,MATCH($A74,DataStreams,0)),INDEX(Last_Data_Point,MATCH(AA$6,DataStreams,0)),$B$4),DateRange,0)-1,MATCH(INDEX(Returns!$100:$100,MATCH(AA$6,DataStreams,0)),DataStreams,0)-1))),"")</f>
        <v>2.2631521963939602E-4</v>
      </c>
      <c r="AB74" s="233" cm="1">
        <f t="array" aca="1" ref="AB74" ca="1">_xlfn.IFNA(_xlfn.COVARIANCE.S(
OFFSET(HOMECELL,MATCH(MAX(INDEX(First_Data_Point,MATCH($A74,DataStreams,0)),INDEX(First_Data_Point,MATCH(AB$6,DataStreams,0)),$B$3),DateRange,0)-1,MATCH($A74,DataStreams,0)-1):OFFSET(HOMECELL,MATCH(MIN(INDEX(Last_Data_Point,MATCH($A74,DataStreams,0)),INDEX(Last_Data_Point,MATCH(AB$6,DataStreams,0)),$B$4),DateRange,0)-1,MATCH($A74,DataStreams,0)-1) -
(INDEX(Returns!$102:$102,MATCH($A74,DataStreams,0))*
OFFSET(HOMECELL,MATCH(MAX(INDEX(First_Data_Point,MATCH($A74,DataStreams,0)),INDEX(First_Data_Point,MATCH(AB$6,DataStreams,0)),$B$3),DateRange,0)-1,MATCH(INDEX(Returns!$100:$100,MATCH($A74,DataStreams,0)),DataStreams,0)-1):OFFSET(HOMECELL,MATCH(MIN(INDEX(Last_Data_Point,MATCH($A74,DataStreams,0)),INDEX(Last_Data_Point,MATCH(AB$6,DataStreams,0)),$B$4),DateRange,0)-1,MATCH(INDEX(Returns!$100:$100,MATCH($A74,DataStreams,0)),DataStreams,0)-1)),
OFFSET(HOMECELL,MATCH(MAX(INDEX(First_Data_Point,MATCH($A74,DataStreams,0)),INDEX(First_Data_Point,MATCH(AB$6,DataStreams,0)),$B$3),DateRange,0)-1,MATCH(AB$6,DataStreams,0)-1):OFFSET(HOMECELL,MATCH(MIN(INDEX(Last_Data_Point,MATCH($A74,DataStreams,0)),INDEX(Last_Data_Point,MATCH(AB$6,DataStreams,0)),$B$4),DateRange,0)-1,MATCH(AB$6,DataStreams,0)-1) -
(INDEX(Returns!$102:$102,MATCH(AB$6,DataStreams,0))*
OFFSET(HOMECELL,MATCH(MAX(INDEX(First_Data_Point,MATCH($A74,DataStreams,0)),INDEX(First_Data_Point,MATCH(AB$6,DataStreams,0)),$B$3),DateRange,0)-1,MATCH(INDEX(Returns!$100:$100,MATCH(AB$6,DataStreams,0)),DataStreams,0)-1):OFFSET(HOMECELL,MATCH(MIN(INDEX(Last_Data_Point,MATCH($A74,DataStreams,0)),INDEX(Last_Data_Point,MATCH(AB$6,DataStreams,0)),$B$4),DateRange,0)-1,MATCH(INDEX(Returns!$100:$100,MATCH(AB$6,DataStreams,0)),DataStreams,0)-1))),"")</f>
        <v>2.2485854611441079E-5</v>
      </c>
      <c r="AC74" s="233" cm="1">
        <f t="array" aca="1" ref="AC74" ca="1">_xlfn.IFNA(_xlfn.COVARIANCE.S(
OFFSET(HOMECELL,MATCH(MAX(INDEX(First_Data_Point,MATCH($A74,DataStreams,0)),INDEX(First_Data_Point,MATCH(AC$6,DataStreams,0)),$B$3),DateRange,0)-1,MATCH($A74,DataStreams,0)-1):OFFSET(HOMECELL,MATCH(MIN(INDEX(Last_Data_Point,MATCH($A74,DataStreams,0)),INDEX(Last_Data_Point,MATCH(AC$6,DataStreams,0)),$B$4),DateRange,0)-1,MATCH($A74,DataStreams,0)-1) -
(INDEX(Returns!$102:$102,MATCH($A74,DataStreams,0))*
OFFSET(HOMECELL,MATCH(MAX(INDEX(First_Data_Point,MATCH($A74,DataStreams,0)),INDEX(First_Data_Point,MATCH(AC$6,DataStreams,0)),$B$3),DateRange,0)-1,MATCH(INDEX(Returns!$100:$100,MATCH($A74,DataStreams,0)),DataStreams,0)-1):OFFSET(HOMECELL,MATCH(MIN(INDEX(Last_Data_Point,MATCH($A74,DataStreams,0)),INDEX(Last_Data_Point,MATCH(AC$6,DataStreams,0)),$B$4),DateRange,0)-1,MATCH(INDEX(Returns!$100:$100,MATCH($A74,DataStreams,0)),DataStreams,0)-1)),
OFFSET(HOMECELL,MATCH(MAX(INDEX(First_Data_Point,MATCH($A74,DataStreams,0)),INDEX(First_Data_Point,MATCH(AC$6,DataStreams,0)),$B$3),DateRange,0)-1,MATCH(AC$6,DataStreams,0)-1):OFFSET(HOMECELL,MATCH(MIN(INDEX(Last_Data_Point,MATCH($A74,DataStreams,0)),INDEX(Last_Data_Point,MATCH(AC$6,DataStreams,0)),$B$4),DateRange,0)-1,MATCH(AC$6,DataStreams,0)-1) -
(INDEX(Returns!$102:$102,MATCH(AC$6,DataStreams,0))*
OFFSET(HOMECELL,MATCH(MAX(INDEX(First_Data_Point,MATCH($A74,DataStreams,0)),INDEX(First_Data_Point,MATCH(AC$6,DataStreams,0)),$B$3),DateRange,0)-1,MATCH(INDEX(Returns!$100:$100,MATCH(AC$6,DataStreams,0)),DataStreams,0)-1):OFFSET(HOMECELL,MATCH(MIN(INDEX(Last_Data_Point,MATCH($A74,DataStreams,0)),INDEX(Last_Data_Point,MATCH(AC$6,DataStreams,0)),$B$4),DateRange,0)-1,MATCH(INDEX(Returns!$100:$100,MATCH(AC$6,DataStreams,0)),DataStreams,0)-1))),"")</f>
        <v>1.0481585839792506E-3</v>
      </c>
      <c r="AD74" s="233" cm="1">
        <f t="array" aca="1" ref="AD74" ca="1">_xlfn.IFNA(_xlfn.COVARIANCE.S(
OFFSET(HOMECELL,MATCH(MAX(INDEX(First_Data_Point,MATCH($A74,DataStreams,0)),INDEX(First_Data_Point,MATCH(AD$6,DataStreams,0)),$B$3),DateRange,0)-1,MATCH($A74,DataStreams,0)-1):OFFSET(HOMECELL,MATCH(MIN(INDEX(Last_Data_Point,MATCH($A74,DataStreams,0)),INDEX(Last_Data_Point,MATCH(AD$6,DataStreams,0)),$B$4),DateRange,0)-1,MATCH($A74,DataStreams,0)-1) -
(INDEX(Returns!$102:$102,MATCH($A74,DataStreams,0))*
OFFSET(HOMECELL,MATCH(MAX(INDEX(First_Data_Point,MATCH($A74,DataStreams,0)),INDEX(First_Data_Point,MATCH(AD$6,DataStreams,0)),$B$3),DateRange,0)-1,MATCH(INDEX(Returns!$100:$100,MATCH($A74,DataStreams,0)),DataStreams,0)-1):OFFSET(HOMECELL,MATCH(MIN(INDEX(Last_Data_Point,MATCH($A74,DataStreams,0)),INDEX(Last_Data_Point,MATCH(AD$6,DataStreams,0)),$B$4),DateRange,0)-1,MATCH(INDEX(Returns!$100:$100,MATCH($A74,DataStreams,0)),DataStreams,0)-1)),
OFFSET(HOMECELL,MATCH(MAX(INDEX(First_Data_Point,MATCH($A74,DataStreams,0)),INDEX(First_Data_Point,MATCH(AD$6,DataStreams,0)),$B$3),DateRange,0)-1,MATCH(AD$6,DataStreams,0)-1):OFFSET(HOMECELL,MATCH(MIN(INDEX(Last_Data_Point,MATCH($A74,DataStreams,0)),INDEX(Last_Data_Point,MATCH(AD$6,DataStreams,0)),$B$4),DateRange,0)-1,MATCH(AD$6,DataStreams,0)-1) -
(INDEX(Returns!$102:$102,MATCH(AD$6,DataStreams,0))*
OFFSET(HOMECELL,MATCH(MAX(INDEX(First_Data_Point,MATCH($A74,DataStreams,0)),INDEX(First_Data_Point,MATCH(AD$6,DataStreams,0)),$B$3),DateRange,0)-1,MATCH(INDEX(Returns!$100:$100,MATCH(AD$6,DataStreams,0)),DataStreams,0)-1):OFFSET(HOMECELL,MATCH(MIN(INDEX(Last_Data_Point,MATCH($A74,DataStreams,0)),INDEX(Last_Data_Point,MATCH(AD$6,DataStreams,0)),$B$4),DateRange,0)-1,MATCH(INDEX(Returns!$100:$100,MATCH(AD$6,DataStreams,0)),DataStreams,0)-1))),"")</f>
        <v>1.1807300042989228E-3</v>
      </c>
      <c r="AE74" s="233" cm="1">
        <f t="array" aca="1" ref="AE74" ca="1">_xlfn.IFNA(_xlfn.COVARIANCE.S(
OFFSET(HOMECELL,MATCH(MAX(INDEX(First_Data_Point,MATCH($A74,DataStreams,0)),INDEX(First_Data_Point,MATCH(AE$6,DataStreams,0)),$B$3),DateRange,0)-1,MATCH($A74,DataStreams,0)-1):OFFSET(HOMECELL,MATCH(MIN(INDEX(Last_Data_Point,MATCH($A74,DataStreams,0)),INDEX(Last_Data_Point,MATCH(AE$6,DataStreams,0)),$B$4),DateRange,0)-1,MATCH($A74,DataStreams,0)-1) -
(INDEX(Returns!$102:$102,MATCH($A74,DataStreams,0))*
OFFSET(HOMECELL,MATCH(MAX(INDEX(First_Data_Point,MATCH($A74,DataStreams,0)),INDEX(First_Data_Point,MATCH(AE$6,DataStreams,0)),$B$3),DateRange,0)-1,MATCH(INDEX(Returns!$100:$100,MATCH($A74,DataStreams,0)),DataStreams,0)-1):OFFSET(HOMECELL,MATCH(MIN(INDEX(Last_Data_Point,MATCH($A74,DataStreams,0)),INDEX(Last_Data_Point,MATCH(AE$6,DataStreams,0)),$B$4),DateRange,0)-1,MATCH(INDEX(Returns!$100:$100,MATCH($A74,DataStreams,0)),DataStreams,0)-1)),
OFFSET(HOMECELL,MATCH(MAX(INDEX(First_Data_Point,MATCH($A74,DataStreams,0)),INDEX(First_Data_Point,MATCH(AE$6,DataStreams,0)),$B$3),DateRange,0)-1,MATCH(AE$6,DataStreams,0)-1):OFFSET(HOMECELL,MATCH(MIN(INDEX(Last_Data_Point,MATCH($A74,DataStreams,0)),INDEX(Last_Data_Point,MATCH(AE$6,DataStreams,0)),$B$4),DateRange,0)-1,MATCH(AE$6,DataStreams,0)-1) -
(INDEX(Returns!$102:$102,MATCH(AE$6,DataStreams,0))*
OFFSET(HOMECELL,MATCH(MAX(INDEX(First_Data_Point,MATCH($A74,DataStreams,0)),INDEX(First_Data_Point,MATCH(AE$6,DataStreams,0)),$B$3),DateRange,0)-1,MATCH(INDEX(Returns!$100:$100,MATCH(AE$6,DataStreams,0)),DataStreams,0)-1):OFFSET(HOMECELL,MATCH(MIN(INDEX(Last_Data_Point,MATCH($A74,DataStreams,0)),INDEX(Last_Data_Point,MATCH(AE$6,DataStreams,0)),$B$4),DateRange,0)-1,MATCH(INDEX(Returns!$100:$100,MATCH(AE$6,DataStreams,0)),DataStreams,0)-1))),"")</f>
        <v>3.759718724025983E-4</v>
      </c>
      <c r="AF74" s="233" cm="1">
        <f t="array" aca="1" ref="AF74" ca="1">_xlfn.IFNA(_xlfn.COVARIANCE.S(
OFFSET(HOMECELL,MATCH(MAX(INDEX(First_Data_Point,MATCH($A74,DataStreams,0)),INDEX(First_Data_Point,MATCH(AF$6,DataStreams,0)),$B$3),DateRange,0)-1,MATCH($A74,DataStreams,0)-1):OFFSET(HOMECELL,MATCH(MIN(INDEX(Last_Data_Point,MATCH($A74,DataStreams,0)),INDEX(Last_Data_Point,MATCH(AF$6,DataStreams,0)),$B$4),DateRange,0)-1,MATCH($A74,DataStreams,0)-1) -
(INDEX(Returns!$102:$102,MATCH($A74,DataStreams,0))*
OFFSET(HOMECELL,MATCH(MAX(INDEX(First_Data_Point,MATCH($A74,DataStreams,0)),INDEX(First_Data_Point,MATCH(AF$6,DataStreams,0)),$B$3),DateRange,0)-1,MATCH(INDEX(Returns!$100:$100,MATCH($A74,DataStreams,0)),DataStreams,0)-1):OFFSET(HOMECELL,MATCH(MIN(INDEX(Last_Data_Point,MATCH($A74,DataStreams,0)),INDEX(Last_Data_Point,MATCH(AF$6,DataStreams,0)),$B$4),DateRange,0)-1,MATCH(INDEX(Returns!$100:$100,MATCH($A74,DataStreams,0)),DataStreams,0)-1)),
OFFSET(HOMECELL,MATCH(MAX(INDEX(First_Data_Point,MATCH($A74,DataStreams,0)),INDEX(First_Data_Point,MATCH(AF$6,DataStreams,0)),$B$3),DateRange,0)-1,MATCH(AF$6,DataStreams,0)-1):OFFSET(HOMECELL,MATCH(MIN(INDEX(Last_Data_Point,MATCH($A74,DataStreams,0)),INDEX(Last_Data_Point,MATCH(AF$6,DataStreams,0)),$B$4),DateRange,0)-1,MATCH(AF$6,DataStreams,0)-1) -
(INDEX(Returns!$102:$102,MATCH(AF$6,DataStreams,0))*
OFFSET(HOMECELL,MATCH(MAX(INDEX(First_Data_Point,MATCH($A74,DataStreams,0)),INDEX(First_Data_Point,MATCH(AF$6,DataStreams,0)),$B$3),DateRange,0)-1,MATCH(INDEX(Returns!$100:$100,MATCH(AF$6,DataStreams,0)),DataStreams,0)-1):OFFSET(HOMECELL,MATCH(MIN(INDEX(Last_Data_Point,MATCH($A74,DataStreams,0)),INDEX(Last_Data_Point,MATCH(AF$6,DataStreams,0)),$B$4),DateRange,0)-1,MATCH(INDEX(Returns!$100:$100,MATCH(AF$6,DataStreams,0)),DataStreams,0)-1))),"")</f>
        <v>1.2899534077965803E-3</v>
      </c>
      <c r="AG74" s="233" cm="1">
        <f t="array" aca="1" ref="AG74" ca="1">_xlfn.IFNA(_xlfn.COVARIANCE.S(
OFFSET(HOMECELL,MATCH(MAX(INDEX(First_Data_Point,MATCH($A74,DataStreams,0)),INDEX(First_Data_Point,MATCH(AG$6,DataStreams,0)),$B$3),DateRange,0)-1,MATCH($A74,DataStreams,0)-1):OFFSET(HOMECELL,MATCH(MIN(INDEX(Last_Data_Point,MATCH($A74,DataStreams,0)),INDEX(Last_Data_Point,MATCH(AG$6,DataStreams,0)),$B$4),DateRange,0)-1,MATCH($A74,DataStreams,0)-1) -
(INDEX(Returns!$102:$102,MATCH($A74,DataStreams,0))*
OFFSET(HOMECELL,MATCH(MAX(INDEX(First_Data_Point,MATCH($A74,DataStreams,0)),INDEX(First_Data_Point,MATCH(AG$6,DataStreams,0)),$B$3),DateRange,0)-1,MATCH(INDEX(Returns!$100:$100,MATCH($A74,DataStreams,0)),DataStreams,0)-1):OFFSET(HOMECELL,MATCH(MIN(INDEX(Last_Data_Point,MATCH($A74,DataStreams,0)),INDEX(Last_Data_Point,MATCH(AG$6,DataStreams,0)),$B$4),DateRange,0)-1,MATCH(INDEX(Returns!$100:$100,MATCH($A74,DataStreams,0)),DataStreams,0)-1)),
OFFSET(HOMECELL,MATCH(MAX(INDEX(First_Data_Point,MATCH($A74,DataStreams,0)),INDEX(First_Data_Point,MATCH(AG$6,DataStreams,0)),$B$3),DateRange,0)-1,MATCH(AG$6,DataStreams,0)-1):OFFSET(HOMECELL,MATCH(MIN(INDEX(Last_Data_Point,MATCH($A74,DataStreams,0)),INDEX(Last_Data_Point,MATCH(AG$6,DataStreams,0)),$B$4),DateRange,0)-1,MATCH(AG$6,DataStreams,0)-1) -
(INDEX(Returns!$102:$102,MATCH(AG$6,DataStreams,0))*
OFFSET(HOMECELL,MATCH(MAX(INDEX(First_Data_Point,MATCH($A74,DataStreams,0)),INDEX(First_Data_Point,MATCH(AG$6,DataStreams,0)),$B$3),DateRange,0)-1,MATCH(INDEX(Returns!$100:$100,MATCH(AG$6,DataStreams,0)),DataStreams,0)-1):OFFSET(HOMECELL,MATCH(MIN(INDEX(Last_Data_Point,MATCH($A74,DataStreams,0)),INDEX(Last_Data_Point,MATCH(AG$6,DataStreams,0)),$B$4),DateRange,0)-1,MATCH(INDEX(Returns!$100:$100,MATCH(AG$6,DataStreams,0)),DataStreams,0)-1))),"")</f>
        <v>4.3086868511152122E-4</v>
      </c>
      <c r="AH74" s="233" cm="1">
        <f t="array" aca="1" ref="AH74" ca="1">_xlfn.IFNA(_xlfn.COVARIANCE.S(
OFFSET(HOMECELL,MATCH(MAX(INDEX(First_Data_Point,MATCH($A74,DataStreams,0)),INDEX(First_Data_Point,MATCH(AH$6,DataStreams,0)),$B$3),DateRange,0)-1,MATCH($A74,DataStreams,0)-1):OFFSET(HOMECELL,MATCH(MIN(INDEX(Last_Data_Point,MATCH($A74,DataStreams,0)),INDEX(Last_Data_Point,MATCH(AH$6,DataStreams,0)),$B$4),DateRange,0)-1,MATCH($A74,DataStreams,0)-1) -
(INDEX(Returns!$102:$102,MATCH($A74,DataStreams,0))*
OFFSET(HOMECELL,MATCH(MAX(INDEX(First_Data_Point,MATCH($A74,DataStreams,0)),INDEX(First_Data_Point,MATCH(AH$6,DataStreams,0)),$B$3),DateRange,0)-1,MATCH(INDEX(Returns!$100:$100,MATCH($A74,DataStreams,0)),DataStreams,0)-1):OFFSET(HOMECELL,MATCH(MIN(INDEX(Last_Data_Point,MATCH($A74,DataStreams,0)),INDEX(Last_Data_Point,MATCH(AH$6,DataStreams,0)),$B$4),DateRange,0)-1,MATCH(INDEX(Returns!$100:$100,MATCH($A74,DataStreams,0)),DataStreams,0)-1)),
OFFSET(HOMECELL,MATCH(MAX(INDEX(First_Data_Point,MATCH($A74,DataStreams,0)),INDEX(First_Data_Point,MATCH(AH$6,DataStreams,0)),$B$3),DateRange,0)-1,MATCH(AH$6,DataStreams,0)-1):OFFSET(HOMECELL,MATCH(MIN(INDEX(Last_Data_Point,MATCH($A74,DataStreams,0)),INDEX(Last_Data_Point,MATCH(AH$6,DataStreams,0)),$B$4),DateRange,0)-1,MATCH(AH$6,DataStreams,0)-1) -
(INDEX(Returns!$102:$102,MATCH(AH$6,DataStreams,0))*
OFFSET(HOMECELL,MATCH(MAX(INDEX(First_Data_Point,MATCH($A74,DataStreams,0)),INDEX(First_Data_Point,MATCH(AH$6,DataStreams,0)),$B$3),DateRange,0)-1,MATCH(INDEX(Returns!$100:$100,MATCH(AH$6,DataStreams,0)),DataStreams,0)-1):OFFSET(HOMECELL,MATCH(MIN(INDEX(Last_Data_Point,MATCH($A74,DataStreams,0)),INDEX(Last_Data_Point,MATCH(AH$6,DataStreams,0)),$B$4),DateRange,0)-1,MATCH(INDEX(Returns!$100:$100,MATCH(AH$6,DataStreams,0)),DataStreams,0)-1))),"")</f>
        <v>2.9293238001848048E-4</v>
      </c>
      <c r="AI74" s="233" cm="1">
        <f t="array" aca="1" ref="AI74" ca="1">_xlfn.IFNA(_xlfn.COVARIANCE.S(
OFFSET(HOMECELL,MATCH(MAX(INDEX(First_Data_Point,MATCH($A74,DataStreams,0)),INDEX(First_Data_Point,MATCH(AI$6,DataStreams,0)),$B$3),DateRange,0)-1,MATCH($A74,DataStreams,0)-1):OFFSET(HOMECELL,MATCH(MIN(INDEX(Last_Data_Point,MATCH($A74,DataStreams,0)),INDEX(Last_Data_Point,MATCH(AI$6,DataStreams,0)),$B$4),DateRange,0)-1,MATCH($A74,DataStreams,0)-1) -
(INDEX(Returns!$102:$102,MATCH($A74,DataStreams,0))*
OFFSET(HOMECELL,MATCH(MAX(INDEX(First_Data_Point,MATCH($A74,DataStreams,0)),INDEX(First_Data_Point,MATCH(AI$6,DataStreams,0)),$B$3),DateRange,0)-1,MATCH(INDEX(Returns!$100:$100,MATCH($A74,DataStreams,0)),DataStreams,0)-1):OFFSET(HOMECELL,MATCH(MIN(INDEX(Last_Data_Point,MATCH($A74,DataStreams,0)),INDEX(Last_Data_Point,MATCH(AI$6,DataStreams,0)),$B$4),DateRange,0)-1,MATCH(INDEX(Returns!$100:$100,MATCH($A74,DataStreams,0)),DataStreams,0)-1)),
OFFSET(HOMECELL,MATCH(MAX(INDEX(First_Data_Point,MATCH($A74,DataStreams,0)),INDEX(First_Data_Point,MATCH(AI$6,DataStreams,0)),$B$3),DateRange,0)-1,MATCH(AI$6,DataStreams,0)-1):OFFSET(HOMECELL,MATCH(MIN(INDEX(Last_Data_Point,MATCH($A74,DataStreams,0)),INDEX(Last_Data_Point,MATCH(AI$6,DataStreams,0)),$B$4),DateRange,0)-1,MATCH(AI$6,DataStreams,0)-1) -
(INDEX(Returns!$102:$102,MATCH(AI$6,DataStreams,0))*
OFFSET(HOMECELL,MATCH(MAX(INDEX(First_Data_Point,MATCH($A74,DataStreams,0)),INDEX(First_Data_Point,MATCH(AI$6,DataStreams,0)),$B$3),DateRange,0)-1,MATCH(INDEX(Returns!$100:$100,MATCH(AI$6,DataStreams,0)),DataStreams,0)-1):OFFSET(HOMECELL,MATCH(MIN(INDEX(Last_Data_Point,MATCH($A74,DataStreams,0)),INDEX(Last_Data_Point,MATCH(AI$6,DataStreams,0)),$B$4),DateRange,0)-1,MATCH(INDEX(Returns!$100:$100,MATCH(AI$6,DataStreams,0)),DataStreams,0)-1))),"")</f>
        <v>2.1644215027809648E-4</v>
      </c>
      <c r="AJ74" s="233" cm="1">
        <f t="array" aca="1" ref="AJ74" ca="1">_xlfn.IFNA(_xlfn.COVARIANCE.S(
OFFSET(HOMECELL,MATCH(MAX(INDEX(First_Data_Point,MATCH($A74,DataStreams,0)),INDEX(First_Data_Point,MATCH(AJ$6,DataStreams,0)),$B$3),DateRange,0)-1,MATCH($A74,DataStreams,0)-1):OFFSET(HOMECELL,MATCH(MIN(INDEX(Last_Data_Point,MATCH($A74,DataStreams,0)),INDEX(Last_Data_Point,MATCH(AJ$6,DataStreams,0)),$B$4),DateRange,0)-1,MATCH($A74,DataStreams,0)-1) -
(INDEX(Returns!$102:$102,MATCH($A74,DataStreams,0))*
OFFSET(HOMECELL,MATCH(MAX(INDEX(First_Data_Point,MATCH($A74,DataStreams,0)),INDEX(First_Data_Point,MATCH(AJ$6,DataStreams,0)),$B$3),DateRange,0)-1,MATCH(INDEX(Returns!$100:$100,MATCH($A74,DataStreams,0)),DataStreams,0)-1):OFFSET(HOMECELL,MATCH(MIN(INDEX(Last_Data_Point,MATCH($A74,DataStreams,0)),INDEX(Last_Data_Point,MATCH(AJ$6,DataStreams,0)),$B$4),DateRange,0)-1,MATCH(INDEX(Returns!$100:$100,MATCH($A74,DataStreams,0)),DataStreams,0)-1)),
OFFSET(HOMECELL,MATCH(MAX(INDEX(First_Data_Point,MATCH($A74,DataStreams,0)),INDEX(First_Data_Point,MATCH(AJ$6,DataStreams,0)),$B$3),DateRange,0)-1,MATCH(AJ$6,DataStreams,0)-1):OFFSET(HOMECELL,MATCH(MIN(INDEX(Last_Data_Point,MATCH($A74,DataStreams,0)),INDEX(Last_Data_Point,MATCH(AJ$6,DataStreams,0)),$B$4),DateRange,0)-1,MATCH(AJ$6,DataStreams,0)-1) -
(INDEX(Returns!$102:$102,MATCH(AJ$6,DataStreams,0))*
OFFSET(HOMECELL,MATCH(MAX(INDEX(First_Data_Point,MATCH($A74,DataStreams,0)),INDEX(First_Data_Point,MATCH(AJ$6,DataStreams,0)),$B$3),DateRange,0)-1,MATCH(INDEX(Returns!$100:$100,MATCH(AJ$6,DataStreams,0)),DataStreams,0)-1):OFFSET(HOMECELL,MATCH(MIN(INDEX(Last_Data_Point,MATCH($A74,DataStreams,0)),INDEX(Last_Data_Point,MATCH(AJ$6,DataStreams,0)),$B$4),DateRange,0)-1,MATCH(INDEX(Returns!$100:$100,MATCH(AJ$6,DataStreams,0)),DataStreams,0)-1))),"")</f>
        <v>1.9662817369075253E-3</v>
      </c>
      <c r="AK74" s="233" cm="1">
        <f t="array" aca="1" ref="AK74" ca="1">_xlfn.IFNA(_xlfn.COVARIANCE.S(
OFFSET(HOMECELL,MATCH(MAX(INDEX(First_Data_Point,MATCH($A74,DataStreams,0)),INDEX(First_Data_Point,MATCH(AK$6,DataStreams,0)),$B$3),DateRange,0)-1,MATCH($A74,DataStreams,0)-1):OFFSET(HOMECELL,MATCH(MIN(INDEX(Last_Data_Point,MATCH($A74,DataStreams,0)),INDEX(Last_Data_Point,MATCH(AK$6,DataStreams,0)),$B$4),DateRange,0)-1,MATCH($A74,DataStreams,0)-1) -
(INDEX(Returns!$102:$102,MATCH($A74,DataStreams,0))*
OFFSET(HOMECELL,MATCH(MAX(INDEX(First_Data_Point,MATCH($A74,DataStreams,0)),INDEX(First_Data_Point,MATCH(AK$6,DataStreams,0)),$B$3),DateRange,0)-1,MATCH(INDEX(Returns!$100:$100,MATCH($A74,DataStreams,0)),DataStreams,0)-1):OFFSET(HOMECELL,MATCH(MIN(INDEX(Last_Data_Point,MATCH($A74,DataStreams,0)),INDEX(Last_Data_Point,MATCH(AK$6,DataStreams,0)),$B$4),DateRange,0)-1,MATCH(INDEX(Returns!$100:$100,MATCH($A74,DataStreams,0)),DataStreams,0)-1)),
OFFSET(HOMECELL,MATCH(MAX(INDEX(First_Data_Point,MATCH($A74,DataStreams,0)),INDEX(First_Data_Point,MATCH(AK$6,DataStreams,0)),$B$3),DateRange,0)-1,MATCH(AK$6,DataStreams,0)-1):OFFSET(HOMECELL,MATCH(MIN(INDEX(Last_Data_Point,MATCH($A74,DataStreams,0)),INDEX(Last_Data_Point,MATCH(AK$6,DataStreams,0)),$B$4),DateRange,0)-1,MATCH(AK$6,DataStreams,0)-1) -
(INDEX(Returns!$102:$102,MATCH(AK$6,DataStreams,0))*
OFFSET(HOMECELL,MATCH(MAX(INDEX(First_Data_Point,MATCH($A74,DataStreams,0)),INDEX(First_Data_Point,MATCH(AK$6,DataStreams,0)),$B$3),DateRange,0)-1,MATCH(INDEX(Returns!$100:$100,MATCH(AK$6,DataStreams,0)),DataStreams,0)-1):OFFSET(HOMECELL,MATCH(MIN(INDEX(Last_Data_Point,MATCH($A74,DataStreams,0)),INDEX(Last_Data_Point,MATCH(AK$6,DataStreams,0)),$B$4),DateRange,0)-1,MATCH(INDEX(Returns!$100:$100,MATCH(AK$6,DataStreams,0)),DataStreams,0)-1))),"")</f>
        <v>9.2097882723743852E-4</v>
      </c>
      <c r="AL74" s="233" cm="1">
        <f t="array" aca="1" ref="AL74" ca="1">_xlfn.IFNA(_xlfn.COVARIANCE.S(
OFFSET(HOMECELL,MATCH(MAX(INDEX(First_Data_Point,MATCH($A74,DataStreams,0)),INDEX(First_Data_Point,MATCH(AL$6,DataStreams,0)),$B$3),DateRange,0)-1,MATCH($A74,DataStreams,0)-1):OFFSET(HOMECELL,MATCH(MIN(INDEX(Last_Data_Point,MATCH($A74,DataStreams,0)),INDEX(Last_Data_Point,MATCH(AL$6,DataStreams,0)),$B$4),DateRange,0)-1,MATCH($A74,DataStreams,0)-1) -
(INDEX(Returns!$102:$102,MATCH($A74,DataStreams,0))*
OFFSET(HOMECELL,MATCH(MAX(INDEX(First_Data_Point,MATCH($A74,DataStreams,0)),INDEX(First_Data_Point,MATCH(AL$6,DataStreams,0)),$B$3),DateRange,0)-1,MATCH(INDEX(Returns!$100:$100,MATCH($A74,DataStreams,0)),DataStreams,0)-1):OFFSET(HOMECELL,MATCH(MIN(INDEX(Last_Data_Point,MATCH($A74,DataStreams,0)),INDEX(Last_Data_Point,MATCH(AL$6,DataStreams,0)),$B$4),DateRange,0)-1,MATCH(INDEX(Returns!$100:$100,MATCH($A74,DataStreams,0)),DataStreams,0)-1)),
OFFSET(HOMECELL,MATCH(MAX(INDEX(First_Data_Point,MATCH($A74,DataStreams,0)),INDEX(First_Data_Point,MATCH(AL$6,DataStreams,0)),$B$3),DateRange,0)-1,MATCH(AL$6,DataStreams,0)-1):OFFSET(HOMECELL,MATCH(MIN(INDEX(Last_Data_Point,MATCH($A74,DataStreams,0)),INDEX(Last_Data_Point,MATCH(AL$6,DataStreams,0)),$B$4),DateRange,0)-1,MATCH(AL$6,DataStreams,0)-1) -
(INDEX(Returns!$102:$102,MATCH(AL$6,DataStreams,0))*
OFFSET(HOMECELL,MATCH(MAX(INDEX(First_Data_Point,MATCH($A74,DataStreams,0)),INDEX(First_Data_Point,MATCH(AL$6,DataStreams,0)),$B$3),DateRange,0)-1,MATCH(INDEX(Returns!$100:$100,MATCH(AL$6,DataStreams,0)),DataStreams,0)-1):OFFSET(HOMECELL,MATCH(MIN(INDEX(Last_Data_Point,MATCH($A74,DataStreams,0)),INDEX(Last_Data_Point,MATCH(AL$6,DataStreams,0)),$B$4),DateRange,0)-1,MATCH(INDEX(Returns!$100:$100,MATCH(AL$6,DataStreams,0)),DataStreams,0)-1))),"")</f>
        <v>2.4251118652795127E-3</v>
      </c>
      <c r="AM74" s="233" cm="1">
        <f t="array" aca="1" ref="AM74" ca="1">_xlfn.IFNA(_xlfn.COVARIANCE.S(
OFFSET(HOMECELL,MATCH(MAX(INDEX(First_Data_Point,MATCH($A74,DataStreams,0)),INDEX(First_Data_Point,MATCH(AM$6,DataStreams,0)),$B$3),DateRange,0)-1,MATCH($A74,DataStreams,0)-1):OFFSET(HOMECELL,MATCH(MIN(INDEX(Last_Data_Point,MATCH($A74,DataStreams,0)),INDEX(Last_Data_Point,MATCH(AM$6,DataStreams,0)),$B$4),DateRange,0)-1,MATCH($A74,DataStreams,0)-1) -
(INDEX(Returns!$102:$102,MATCH($A74,DataStreams,0))*
OFFSET(HOMECELL,MATCH(MAX(INDEX(First_Data_Point,MATCH($A74,DataStreams,0)),INDEX(First_Data_Point,MATCH(AM$6,DataStreams,0)),$B$3),DateRange,0)-1,MATCH(INDEX(Returns!$100:$100,MATCH($A74,DataStreams,0)),DataStreams,0)-1):OFFSET(HOMECELL,MATCH(MIN(INDEX(Last_Data_Point,MATCH($A74,DataStreams,0)),INDEX(Last_Data_Point,MATCH(AM$6,DataStreams,0)),$B$4),DateRange,0)-1,MATCH(INDEX(Returns!$100:$100,MATCH($A74,DataStreams,0)),DataStreams,0)-1)),
OFFSET(HOMECELL,MATCH(MAX(INDEX(First_Data_Point,MATCH($A74,DataStreams,0)),INDEX(First_Data_Point,MATCH(AM$6,DataStreams,0)),$B$3),DateRange,0)-1,MATCH(AM$6,DataStreams,0)-1):OFFSET(HOMECELL,MATCH(MIN(INDEX(Last_Data_Point,MATCH($A74,DataStreams,0)),INDEX(Last_Data_Point,MATCH(AM$6,DataStreams,0)),$B$4),DateRange,0)-1,MATCH(AM$6,DataStreams,0)-1) -
(INDEX(Returns!$102:$102,MATCH(AM$6,DataStreams,0))*
OFFSET(HOMECELL,MATCH(MAX(INDEX(First_Data_Point,MATCH($A74,DataStreams,0)),INDEX(First_Data_Point,MATCH(AM$6,DataStreams,0)),$B$3),DateRange,0)-1,MATCH(INDEX(Returns!$100:$100,MATCH(AM$6,DataStreams,0)),DataStreams,0)-1):OFFSET(HOMECELL,MATCH(MIN(INDEX(Last_Data_Point,MATCH($A74,DataStreams,0)),INDEX(Last_Data_Point,MATCH(AM$6,DataStreams,0)),$B$4),DateRange,0)-1,MATCH(INDEX(Returns!$100:$100,MATCH(AM$6,DataStreams,0)),DataStreams,0)-1))),"")</f>
        <v>-7.0436532585808431E-4</v>
      </c>
      <c r="AN74" s="233" cm="1">
        <f t="array" aca="1" ref="AN74" ca="1">_xlfn.IFNA(_xlfn.COVARIANCE.S(
OFFSET(HOMECELL,MATCH(MAX(INDEX(First_Data_Point,MATCH($A74,DataStreams,0)),INDEX(First_Data_Point,MATCH(AN$6,DataStreams,0)),$B$3),DateRange,0)-1,MATCH($A74,DataStreams,0)-1):OFFSET(HOMECELL,MATCH(MIN(INDEX(Last_Data_Point,MATCH($A74,DataStreams,0)),INDEX(Last_Data_Point,MATCH(AN$6,DataStreams,0)),$B$4),DateRange,0)-1,MATCH($A74,DataStreams,0)-1) -
(INDEX(Returns!$102:$102,MATCH($A74,DataStreams,0))*
OFFSET(HOMECELL,MATCH(MAX(INDEX(First_Data_Point,MATCH($A74,DataStreams,0)),INDEX(First_Data_Point,MATCH(AN$6,DataStreams,0)),$B$3),DateRange,0)-1,MATCH(INDEX(Returns!$100:$100,MATCH($A74,DataStreams,0)),DataStreams,0)-1):OFFSET(HOMECELL,MATCH(MIN(INDEX(Last_Data_Point,MATCH($A74,DataStreams,0)),INDEX(Last_Data_Point,MATCH(AN$6,DataStreams,0)),$B$4),DateRange,0)-1,MATCH(INDEX(Returns!$100:$100,MATCH($A74,DataStreams,0)),DataStreams,0)-1)),
OFFSET(HOMECELL,MATCH(MAX(INDEX(First_Data_Point,MATCH($A74,DataStreams,0)),INDEX(First_Data_Point,MATCH(AN$6,DataStreams,0)),$B$3),DateRange,0)-1,MATCH(AN$6,DataStreams,0)-1):OFFSET(HOMECELL,MATCH(MIN(INDEX(Last_Data_Point,MATCH($A74,DataStreams,0)),INDEX(Last_Data_Point,MATCH(AN$6,DataStreams,0)),$B$4),DateRange,0)-1,MATCH(AN$6,DataStreams,0)-1) -
(INDEX(Returns!$102:$102,MATCH(AN$6,DataStreams,0))*
OFFSET(HOMECELL,MATCH(MAX(INDEX(First_Data_Point,MATCH($A74,DataStreams,0)),INDEX(First_Data_Point,MATCH(AN$6,DataStreams,0)),$B$3),DateRange,0)-1,MATCH(INDEX(Returns!$100:$100,MATCH(AN$6,DataStreams,0)),DataStreams,0)-1):OFFSET(HOMECELL,MATCH(MIN(INDEX(Last_Data_Point,MATCH($A74,DataStreams,0)),INDEX(Last_Data_Point,MATCH(AN$6,DataStreams,0)),$B$4),DateRange,0)-1,MATCH(INDEX(Returns!$100:$100,MATCH(AN$6,DataStreams,0)),DataStreams,0)-1))),"")</f>
        <v>1.4530229929382482E-4</v>
      </c>
      <c r="AO74" s="233" cm="1">
        <f t="array" aca="1" ref="AO74" ca="1">_xlfn.IFNA(_xlfn.COVARIANCE.S(
OFFSET(HOMECELL,MATCH(MAX(INDEX(First_Data_Point,MATCH($A74,DataStreams,0)),INDEX(First_Data_Point,MATCH(AO$6,DataStreams,0)),$B$3),DateRange,0)-1,MATCH($A74,DataStreams,0)-1):OFFSET(HOMECELL,MATCH(MIN(INDEX(Last_Data_Point,MATCH($A74,DataStreams,0)),INDEX(Last_Data_Point,MATCH(AO$6,DataStreams,0)),$B$4),DateRange,0)-1,MATCH($A74,DataStreams,0)-1) -
(INDEX(Returns!$102:$102,MATCH($A74,DataStreams,0))*
OFFSET(HOMECELL,MATCH(MAX(INDEX(First_Data_Point,MATCH($A74,DataStreams,0)),INDEX(First_Data_Point,MATCH(AO$6,DataStreams,0)),$B$3),DateRange,0)-1,MATCH(INDEX(Returns!$100:$100,MATCH($A74,DataStreams,0)),DataStreams,0)-1):OFFSET(HOMECELL,MATCH(MIN(INDEX(Last_Data_Point,MATCH($A74,DataStreams,0)),INDEX(Last_Data_Point,MATCH(AO$6,DataStreams,0)),$B$4),DateRange,0)-1,MATCH(INDEX(Returns!$100:$100,MATCH($A74,DataStreams,0)),DataStreams,0)-1)),
OFFSET(HOMECELL,MATCH(MAX(INDEX(First_Data_Point,MATCH($A74,DataStreams,0)),INDEX(First_Data_Point,MATCH(AO$6,DataStreams,0)),$B$3),DateRange,0)-1,MATCH(AO$6,DataStreams,0)-1):OFFSET(HOMECELL,MATCH(MIN(INDEX(Last_Data_Point,MATCH($A74,DataStreams,0)),INDEX(Last_Data_Point,MATCH(AO$6,DataStreams,0)),$B$4),DateRange,0)-1,MATCH(AO$6,DataStreams,0)-1) -
(INDEX(Returns!$102:$102,MATCH(AO$6,DataStreams,0))*
OFFSET(HOMECELL,MATCH(MAX(INDEX(First_Data_Point,MATCH($A74,DataStreams,0)),INDEX(First_Data_Point,MATCH(AO$6,DataStreams,0)),$B$3),DateRange,0)-1,MATCH(INDEX(Returns!$100:$100,MATCH(AO$6,DataStreams,0)),DataStreams,0)-1):OFFSET(HOMECELL,MATCH(MIN(INDEX(Last_Data_Point,MATCH($A74,DataStreams,0)),INDEX(Last_Data_Point,MATCH(AO$6,DataStreams,0)),$B$4),DateRange,0)-1,MATCH(INDEX(Returns!$100:$100,MATCH(AO$6,DataStreams,0)),DataStreams,0)-1))),"")</f>
        <v>-3.9300009521546411E-4</v>
      </c>
      <c r="AP74" s="233" cm="1">
        <f t="array" aca="1" ref="AP74" ca="1">_xlfn.IFNA(_xlfn.COVARIANCE.S(
OFFSET(HOMECELL,MATCH(MAX(INDEX(First_Data_Point,MATCH($A74,DataStreams,0)),INDEX(First_Data_Point,MATCH(AP$6,DataStreams,0)),$B$3),DateRange,0)-1,MATCH($A74,DataStreams,0)-1):OFFSET(HOMECELL,MATCH(MIN(INDEX(Last_Data_Point,MATCH($A74,DataStreams,0)),INDEX(Last_Data_Point,MATCH(AP$6,DataStreams,0)),$B$4),DateRange,0)-1,MATCH($A74,DataStreams,0)-1) -
(INDEX(Returns!$102:$102,MATCH($A74,DataStreams,0))*
OFFSET(HOMECELL,MATCH(MAX(INDEX(First_Data_Point,MATCH($A74,DataStreams,0)),INDEX(First_Data_Point,MATCH(AP$6,DataStreams,0)),$B$3),DateRange,0)-1,MATCH(INDEX(Returns!$100:$100,MATCH($A74,DataStreams,0)),DataStreams,0)-1):OFFSET(HOMECELL,MATCH(MIN(INDEX(Last_Data_Point,MATCH($A74,DataStreams,0)),INDEX(Last_Data_Point,MATCH(AP$6,DataStreams,0)),$B$4),DateRange,0)-1,MATCH(INDEX(Returns!$100:$100,MATCH($A74,DataStreams,0)),DataStreams,0)-1)),
OFFSET(HOMECELL,MATCH(MAX(INDEX(First_Data_Point,MATCH($A74,DataStreams,0)),INDEX(First_Data_Point,MATCH(AP$6,DataStreams,0)),$B$3),DateRange,0)-1,MATCH(AP$6,DataStreams,0)-1):OFFSET(HOMECELL,MATCH(MIN(INDEX(Last_Data_Point,MATCH($A74,DataStreams,0)),INDEX(Last_Data_Point,MATCH(AP$6,DataStreams,0)),$B$4),DateRange,0)-1,MATCH(AP$6,DataStreams,0)-1) -
(INDEX(Returns!$102:$102,MATCH(AP$6,DataStreams,0))*
OFFSET(HOMECELL,MATCH(MAX(INDEX(First_Data_Point,MATCH($A74,DataStreams,0)),INDEX(First_Data_Point,MATCH(AP$6,DataStreams,0)),$B$3),DateRange,0)-1,MATCH(INDEX(Returns!$100:$100,MATCH(AP$6,DataStreams,0)),DataStreams,0)-1):OFFSET(HOMECELL,MATCH(MIN(INDEX(Last_Data_Point,MATCH($A74,DataStreams,0)),INDEX(Last_Data_Point,MATCH(AP$6,DataStreams,0)),$B$4),DateRange,0)-1,MATCH(INDEX(Returns!$100:$100,MATCH(AP$6,DataStreams,0)),DataStreams,0)-1))),"")</f>
        <v>6.3577848783415679E-4</v>
      </c>
      <c r="AQ74" s="233" t="str" cm="1">
        <f t="array" aca="1" ref="AQ74" ca="1">_xlfn.IFNA(_xlfn.COVARIANCE.S(
OFFSET(HOMECELL,MATCH(MAX(INDEX(First_Data_Point,MATCH($A74,DataStreams,0)),INDEX(First_Data_Point,MATCH(AQ$6,DataStreams,0)),$B$3),DateRange,0)-1,MATCH($A74,DataStreams,0)-1):OFFSET(HOMECELL,MATCH(MIN(INDEX(Last_Data_Point,MATCH($A74,DataStreams,0)),INDEX(Last_Data_Point,MATCH(AQ$6,DataStreams,0)),$B$4),DateRange,0)-1,MATCH($A74,DataStreams,0)-1) -
(INDEX(Returns!$102:$102,MATCH($A74,DataStreams,0))*
OFFSET(HOMECELL,MATCH(MAX(INDEX(First_Data_Point,MATCH($A74,DataStreams,0)),INDEX(First_Data_Point,MATCH(AQ$6,DataStreams,0)),$B$3),DateRange,0)-1,MATCH(INDEX(Returns!$100:$100,MATCH($A74,DataStreams,0)),DataStreams,0)-1):OFFSET(HOMECELL,MATCH(MIN(INDEX(Last_Data_Point,MATCH($A74,DataStreams,0)),INDEX(Last_Data_Point,MATCH(AQ$6,DataStreams,0)),$B$4),DateRange,0)-1,MATCH(INDEX(Returns!$100:$100,MATCH($A74,DataStreams,0)),DataStreams,0)-1)),
OFFSET(HOMECELL,MATCH(MAX(INDEX(First_Data_Point,MATCH($A74,DataStreams,0)),INDEX(First_Data_Point,MATCH(AQ$6,DataStreams,0)),$B$3),DateRange,0)-1,MATCH(AQ$6,DataStreams,0)-1):OFFSET(HOMECELL,MATCH(MIN(INDEX(Last_Data_Point,MATCH($A74,DataStreams,0)),INDEX(Last_Data_Point,MATCH(AQ$6,DataStreams,0)),$B$4),DateRange,0)-1,MATCH(AQ$6,DataStreams,0)-1) -
(INDEX(Returns!$102:$102,MATCH(AQ$6,DataStreams,0))*
OFFSET(HOMECELL,MATCH(MAX(INDEX(First_Data_Point,MATCH($A74,DataStreams,0)),INDEX(First_Data_Point,MATCH(AQ$6,DataStreams,0)),$B$3),DateRange,0)-1,MATCH(INDEX(Returns!$100:$100,MATCH(AQ$6,DataStreams,0)),DataStreams,0)-1):OFFSET(HOMECELL,MATCH(MIN(INDEX(Last_Data_Point,MATCH($A74,DataStreams,0)),INDEX(Last_Data_Point,MATCH(AQ$6,DataStreams,0)),$B$4),DateRange,0)-1,MATCH(INDEX(Returns!$100:$100,MATCH(AQ$6,DataStreams,0)),DataStreams,0)-1))),"")</f>
        <v/>
      </c>
      <c r="AR74" s="233" t="str" cm="1">
        <f t="array" aca="1" ref="AR74" ca="1">_xlfn.IFNA(_xlfn.COVARIANCE.S(
OFFSET(HOMECELL,MATCH(MAX(INDEX(First_Data_Point,MATCH($A74,DataStreams,0)),INDEX(First_Data_Point,MATCH(AR$6,DataStreams,0)),$B$3),DateRange,0)-1,MATCH($A74,DataStreams,0)-1):OFFSET(HOMECELL,MATCH(MIN(INDEX(Last_Data_Point,MATCH($A74,DataStreams,0)),INDEX(Last_Data_Point,MATCH(AR$6,DataStreams,0)),$B$4),DateRange,0)-1,MATCH($A74,DataStreams,0)-1) -
(INDEX(Returns!$102:$102,MATCH($A74,DataStreams,0))*
OFFSET(HOMECELL,MATCH(MAX(INDEX(First_Data_Point,MATCH($A74,DataStreams,0)),INDEX(First_Data_Point,MATCH(AR$6,DataStreams,0)),$B$3),DateRange,0)-1,MATCH(INDEX(Returns!$100:$100,MATCH($A74,DataStreams,0)),DataStreams,0)-1):OFFSET(HOMECELL,MATCH(MIN(INDEX(Last_Data_Point,MATCH($A74,DataStreams,0)),INDEX(Last_Data_Point,MATCH(AR$6,DataStreams,0)),$B$4),DateRange,0)-1,MATCH(INDEX(Returns!$100:$100,MATCH($A74,DataStreams,0)),DataStreams,0)-1)),
OFFSET(HOMECELL,MATCH(MAX(INDEX(First_Data_Point,MATCH($A74,DataStreams,0)),INDEX(First_Data_Point,MATCH(AR$6,DataStreams,0)),$B$3),DateRange,0)-1,MATCH(AR$6,DataStreams,0)-1):OFFSET(HOMECELL,MATCH(MIN(INDEX(Last_Data_Point,MATCH($A74,DataStreams,0)),INDEX(Last_Data_Point,MATCH(AR$6,DataStreams,0)),$B$4),DateRange,0)-1,MATCH(AR$6,DataStreams,0)-1) -
(INDEX(Returns!$102:$102,MATCH(AR$6,DataStreams,0))*
OFFSET(HOMECELL,MATCH(MAX(INDEX(First_Data_Point,MATCH($A74,DataStreams,0)),INDEX(First_Data_Point,MATCH(AR$6,DataStreams,0)),$B$3),DateRange,0)-1,MATCH(INDEX(Returns!$100:$100,MATCH(AR$6,DataStreams,0)),DataStreams,0)-1):OFFSET(HOMECELL,MATCH(MIN(INDEX(Last_Data_Point,MATCH($A74,DataStreams,0)),INDEX(Last_Data_Point,MATCH(AR$6,DataStreams,0)),$B$4),DateRange,0)-1,MATCH(INDEX(Returns!$100:$100,MATCH(AR$6,DataStreams,0)),DataStreams,0)-1))),"")</f>
        <v/>
      </c>
      <c r="AS74" s="233" t="str" cm="1">
        <f t="array" aca="1" ref="AS74" ca="1">_xlfn.IFNA(_xlfn.COVARIANCE.S(
OFFSET(HOMECELL,MATCH(MAX(INDEX(First_Data_Point,MATCH($A74,DataStreams,0)),INDEX(First_Data_Point,MATCH(AS$6,DataStreams,0)),$B$3),DateRange,0)-1,MATCH($A74,DataStreams,0)-1):OFFSET(HOMECELL,MATCH(MIN(INDEX(Last_Data_Point,MATCH($A74,DataStreams,0)),INDEX(Last_Data_Point,MATCH(AS$6,DataStreams,0)),$B$4),DateRange,0)-1,MATCH($A74,DataStreams,0)-1) -
(INDEX(Returns!$102:$102,MATCH($A74,DataStreams,0))*
OFFSET(HOMECELL,MATCH(MAX(INDEX(First_Data_Point,MATCH($A74,DataStreams,0)),INDEX(First_Data_Point,MATCH(AS$6,DataStreams,0)),$B$3),DateRange,0)-1,MATCH(INDEX(Returns!$100:$100,MATCH($A74,DataStreams,0)),DataStreams,0)-1):OFFSET(HOMECELL,MATCH(MIN(INDEX(Last_Data_Point,MATCH($A74,DataStreams,0)),INDEX(Last_Data_Point,MATCH(AS$6,DataStreams,0)),$B$4),DateRange,0)-1,MATCH(INDEX(Returns!$100:$100,MATCH($A74,DataStreams,0)),DataStreams,0)-1)),
OFFSET(HOMECELL,MATCH(MAX(INDEX(First_Data_Point,MATCH($A74,DataStreams,0)),INDEX(First_Data_Point,MATCH(AS$6,DataStreams,0)),$B$3),DateRange,0)-1,MATCH(AS$6,DataStreams,0)-1):OFFSET(HOMECELL,MATCH(MIN(INDEX(Last_Data_Point,MATCH($A74,DataStreams,0)),INDEX(Last_Data_Point,MATCH(AS$6,DataStreams,0)),$B$4),DateRange,0)-1,MATCH(AS$6,DataStreams,0)-1) -
(INDEX(Returns!$102:$102,MATCH(AS$6,DataStreams,0))*
OFFSET(HOMECELL,MATCH(MAX(INDEX(First_Data_Point,MATCH($A74,DataStreams,0)),INDEX(First_Data_Point,MATCH(AS$6,DataStreams,0)),$B$3),DateRange,0)-1,MATCH(INDEX(Returns!$100:$100,MATCH(AS$6,DataStreams,0)),DataStreams,0)-1):OFFSET(HOMECELL,MATCH(MIN(INDEX(Last_Data_Point,MATCH($A74,DataStreams,0)),INDEX(Last_Data_Point,MATCH(AS$6,DataStreams,0)),$B$4),DateRange,0)-1,MATCH(INDEX(Returns!$100:$100,MATCH(AS$6,DataStreams,0)),DataStreams,0)-1))),"")</f>
        <v/>
      </c>
      <c r="AT74" s="233" t="str" cm="1">
        <f t="array" aca="1" ref="AT74" ca="1">_xlfn.IFNA(_xlfn.COVARIANCE.S(
OFFSET(HOMECELL,MATCH(MAX(INDEX(First_Data_Point,MATCH($A74,DataStreams,0)),INDEX(First_Data_Point,MATCH(AT$6,DataStreams,0)),$B$3),DateRange,0)-1,MATCH($A74,DataStreams,0)-1):OFFSET(HOMECELL,MATCH(MIN(INDEX(Last_Data_Point,MATCH($A74,DataStreams,0)),INDEX(Last_Data_Point,MATCH(AT$6,DataStreams,0)),$B$4),DateRange,0)-1,MATCH($A74,DataStreams,0)-1) -
(INDEX(Returns!$102:$102,MATCH($A74,DataStreams,0))*
OFFSET(HOMECELL,MATCH(MAX(INDEX(First_Data_Point,MATCH($A74,DataStreams,0)),INDEX(First_Data_Point,MATCH(AT$6,DataStreams,0)),$B$3),DateRange,0)-1,MATCH(INDEX(Returns!$100:$100,MATCH($A74,DataStreams,0)),DataStreams,0)-1):OFFSET(HOMECELL,MATCH(MIN(INDEX(Last_Data_Point,MATCH($A74,DataStreams,0)),INDEX(Last_Data_Point,MATCH(AT$6,DataStreams,0)),$B$4),DateRange,0)-1,MATCH(INDEX(Returns!$100:$100,MATCH($A74,DataStreams,0)),DataStreams,0)-1)),
OFFSET(HOMECELL,MATCH(MAX(INDEX(First_Data_Point,MATCH($A74,DataStreams,0)),INDEX(First_Data_Point,MATCH(AT$6,DataStreams,0)),$B$3),DateRange,0)-1,MATCH(AT$6,DataStreams,0)-1):OFFSET(HOMECELL,MATCH(MIN(INDEX(Last_Data_Point,MATCH($A74,DataStreams,0)),INDEX(Last_Data_Point,MATCH(AT$6,DataStreams,0)),$B$4),DateRange,0)-1,MATCH(AT$6,DataStreams,0)-1) -
(INDEX(Returns!$102:$102,MATCH(AT$6,DataStreams,0))*
OFFSET(HOMECELL,MATCH(MAX(INDEX(First_Data_Point,MATCH($A74,DataStreams,0)),INDEX(First_Data_Point,MATCH(AT$6,DataStreams,0)),$B$3),DateRange,0)-1,MATCH(INDEX(Returns!$100:$100,MATCH(AT$6,DataStreams,0)),DataStreams,0)-1):OFFSET(HOMECELL,MATCH(MIN(INDEX(Last_Data_Point,MATCH($A74,DataStreams,0)),INDEX(Last_Data_Point,MATCH(AT$6,DataStreams,0)),$B$4),DateRange,0)-1,MATCH(INDEX(Returns!$100:$100,MATCH(AT$6,DataStreams,0)),DataStreams,0)-1))),"")</f>
        <v/>
      </c>
      <c r="AU74" s="233" t="str" cm="1">
        <f t="array" aca="1" ref="AU74" ca="1">_xlfn.IFNA(_xlfn.COVARIANCE.S(
OFFSET(HOMECELL,MATCH(MAX(INDEX(First_Data_Point,MATCH($A74,DataStreams,0)),INDEX(First_Data_Point,MATCH(AU$6,DataStreams,0)),$B$3),DateRange,0)-1,MATCH($A74,DataStreams,0)-1):OFFSET(HOMECELL,MATCH(MIN(INDEX(Last_Data_Point,MATCH($A74,DataStreams,0)),INDEX(Last_Data_Point,MATCH(AU$6,DataStreams,0)),$B$4),DateRange,0)-1,MATCH($A74,DataStreams,0)-1) -
(INDEX(Returns!$102:$102,MATCH($A74,DataStreams,0))*
OFFSET(HOMECELL,MATCH(MAX(INDEX(First_Data_Point,MATCH($A74,DataStreams,0)),INDEX(First_Data_Point,MATCH(AU$6,DataStreams,0)),$B$3),DateRange,0)-1,MATCH(INDEX(Returns!$100:$100,MATCH($A74,DataStreams,0)),DataStreams,0)-1):OFFSET(HOMECELL,MATCH(MIN(INDEX(Last_Data_Point,MATCH($A74,DataStreams,0)),INDEX(Last_Data_Point,MATCH(AU$6,DataStreams,0)),$B$4),DateRange,0)-1,MATCH(INDEX(Returns!$100:$100,MATCH($A74,DataStreams,0)),DataStreams,0)-1)),
OFFSET(HOMECELL,MATCH(MAX(INDEX(First_Data_Point,MATCH($A74,DataStreams,0)),INDEX(First_Data_Point,MATCH(AU$6,DataStreams,0)),$B$3),DateRange,0)-1,MATCH(AU$6,DataStreams,0)-1):OFFSET(HOMECELL,MATCH(MIN(INDEX(Last_Data_Point,MATCH($A74,DataStreams,0)),INDEX(Last_Data_Point,MATCH(AU$6,DataStreams,0)),$B$4),DateRange,0)-1,MATCH(AU$6,DataStreams,0)-1) -
(INDEX(Returns!$102:$102,MATCH(AU$6,DataStreams,0))*
OFFSET(HOMECELL,MATCH(MAX(INDEX(First_Data_Point,MATCH($A74,DataStreams,0)),INDEX(First_Data_Point,MATCH(AU$6,DataStreams,0)),$B$3),DateRange,0)-1,MATCH(INDEX(Returns!$100:$100,MATCH(AU$6,DataStreams,0)),DataStreams,0)-1):OFFSET(HOMECELL,MATCH(MIN(INDEX(Last_Data_Point,MATCH($A74,DataStreams,0)),INDEX(Last_Data_Point,MATCH(AU$6,DataStreams,0)),$B$4),DateRange,0)-1,MATCH(INDEX(Returns!$100:$100,MATCH(AU$6,DataStreams,0)),DataStreams,0)-1))),"")</f>
        <v/>
      </c>
      <c r="AV74" s="233" t="str" cm="1">
        <f t="array" aca="1" ref="AV74" ca="1">_xlfn.IFNA(_xlfn.COVARIANCE.S(
OFFSET(HOMECELL,MATCH(MAX(INDEX(First_Data_Point,MATCH($A74,DataStreams,0)),INDEX(First_Data_Point,MATCH(AV$6,DataStreams,0)),$B$3),DateRange,0)-1,MATCH($A74,DataStreams,0)-1):OFFSET(HOMECELL,MATCH(MIN(INDEX(Last_Data_Point,MATCH($A74,DataStreams,0)),INDEX(Last_Data_Point,MATCH(AV$6,DataStreams,0)),$B$4),DateRange,0)-1,MATCH($A74,DataStreams,0)-1) -
(INDEX(Returns!$102:$102,MATCH($A74,DataStreams,0))*
OFFSET(HOMECELL,MATCH(MAX(INDEX(First_Data_Point,MATCH($A74,DataStreams,0)),INDEX(First_Data_Point,MATCH(AV$6,DataStreams,0)),$B$3),DateRange,0)-1,MATCH(INDEX(Returns!$100:$100,MATCH($A74,DataStreams,0)),DataStreams,0)-1):OFFSET(HOMECELL,MATCH(MIN(INDEX(Last_Data_Point,MATCH($A74,DataStreams,0)),INDEX(Last_Data_Point,MATCH(AV$6,DataStreams,0)),$B$4),DateRange,0)-1,MATCH(INDEX(Returns!$100:$100,MATCH($A74,DataStreams,0)),DataStreams,0)-1)),
OFFSET(HOMECELL,MATCH(MAX(INDEX(First_Data_Point,MATCH($A74,DataStreams,0)),INDEX(First_Data_Point,MATCH(AV$6,DataStreams,0)),$B$3),DateRange,0)-1,MATCH(AV$6,DataStreams,0)-1):OFFSET(HOMECELL,MATCH(MIN(INDEX(Last_Data_Point,MATCH($A74,DataStreams,0)),INDEX(Last_Data_Point,MATCH(AV$6,DataStreams,0)),$B$4),DateRange,0)-1,MATCH(AV$6,DataStreams,0)-1) -
(INDEX(Returns!$102:$102,MATCH(AV$6,DataStreams,0))*
OFFSET(HOMECELL,MATCH(MAX(INDEX(First_Data_Point,MATCH($A74,DataStreams,0)),INDEX(First_Data_Point,MATCH(AV$6,DataStreams,0)),$B$3),DateRange,0)-1,MATCH(INDEX(Returns!$100:$100,MATCH(AV$6,DataStreams,0)),DataStreams,0)-1):OFFSET(HOMECELL,MATCH(MIN(INDEX(Last_Data_Point,MATCH($A74,DataStreams,0)),INDEX(Last_Data_Point,MATCH(AV$6,DataStreams,0)),$B$4),DateRange,0)-1,MATCH(INDEX(Returns!$100:$100,MATCH(AV$6,DataStreams,0)),DataStreams,0)-1))),"")</f>
        <v/>
      </c>
      <c r="AW74" s="233" t="str" cm="1">
        <f t="array" aca="1" ref="AW74" ca="1">_xlfn.IFNA(_xlfn.COVARIANCE.S(
OFFSET(HOMECELL,MATCH(MAX(INDEX(First_Data_Point,MATCH($A74,DataStreams,0)),INDEX(First_Data_Point,MATCH(AW$6,DataStreams,0)),$B$3),DateRange,0)-1,MATCH($A74,DataStreams,0)-1):OFFSET(HOMECELL,MATCH(MIN(INDEX(Last_Data_Point,MATCH($A74,DataStreams,0)),INDEX(Last_Data_Point,MATCH(AW$6,DataStreams,0)),$B$4),DateRange,0)-1,MATCH($A74,DataStreams,0)-1) -
(INDEX(Returns!$102:$102,MATCH($A74,DataStreams,0))*
OFFSET(HOMECELL,MATCH(MAX(INDEX(First_Data_Point,MATCH($A74,DataStreams,0)),INDEX(First_Data_Point,MATCH(AW$6,DataStreams,0)),$B$3),DateRange,0)-1,MATCH(INDEX(Returns!$100:$100,MATCH($A74,DataStreams,0)),DataStreams,0)-1):OFFSET(HOMECELL,MATCH(MIN(INDEX(Last_Data_Point,MATCH($A74,DataStreams,0)),INDEX(Last_Data_Point,MATCH(AW$6,DataStreams,0)),$B$4),DateRange,0)-1,MATCH(INDEX(Returns!$100:$100,MATCH($A74,DataStreams,0)),DataStreams,0)-1)),
OFFSET(HOMECELL,MATCH(MAX(INDEX(First_Data_Point,MATCH($A74,DataStreams,0)),INDEX(First_Data_Point,MATCH(AW$6,DataStreams,0)),$B$3),DateRange,0)-1,MATCH(AW$6,DataStreams,0)-1):OFFSET(HOMECELL,MATCH(MIN(INDEX(Last_Data_Point,MATCH($A74,DataStreams,0)),INDEX(Last_Data_Point,MATCH(AW$6,DataStreams,0)),$B$4),DateRange,0)-1,MATCH(AW$6,DataStreams,0)-1) -
(INDEX(Returns!$102:$102,MATCH(AW$6,DataStreams,0))*
OFFSET(HOMECELL,MATCH(MAX(INDEX(First_Data_Point,MATCH($A74,DataStreams,0)),INDEX(First_Data_Point,MATCH(AW$6,DataStreams,0)),$B$3),DateRange,0)-1,MATCH(INDEX(Returns!$100:$100,MATCH(AW$6,DataStreams,0)),DataStreams,0)-1):OFFSET(HOMECELL,MATCH(MIN(INDEX(Last_Data_Point,MATCH($A74,DataStreams,0)),INDEX(Last_Data_Point,MATCH(AW$6,DataStreams,0)),$B$4),DateRange,0)-1,MATCH(INDEX(Returns!$100:$100,MATCH(AW$6,DataStreams,0)),DataStreams,0)-1))),"")</f>
        <v/>
      </c>
      <c r="AX74" s="233" t="str" cm="1">
        <f t="array" aca="1" ref="AX74" ca="1">_xlfn.IFNA(_xlfn.COVARIANCE.S(
OFFSET(HOMECELL,MATCH(MAX(INDEX(First_Data_Point,MATCH($A74,DataStreams,0)),INDEX(First_Data_Point,MATCH(AX$6,DataStreams,0)),$B$3),DateRange,0)-1,MATCH($A74,DataStreams,0)-1):OFFSET(HOMECELL,MATCH(MIN(INDEX(Last_Data_Point,MATCH($A74,DataStreams,0)),INDEX(Last_Data_Point,MATCH(AX$6,DataStreams,0)),$B$4),DateRange,0)-1,MATCH($A74,DataStreams,0)-1) -
(INDEX(Returns!$102:$102,MATCH($A74,DataStreams,0))*
OFFSET(HOMECELL,MATCH(MAX(INDEX(First_Data_Point,MATCH($A74,DataStreams,0)),INDEX(First_Data_Point,MATCH(AX$6,DataStreams,0)),$B$3),DateRange,0)-1,MATCH(INDEX(Returns!$100:$100,MATCH($A74,DataStreams,0)),DataStreams,0)-1):OFFSET(HOMECELL,MATCH(MIN(INDEX(Last_Data_Point,MATCH($A74,DataStreams,0)),INDEX(Last_Data_Point,MATCH(AX$6,DataStreams,0)),$B$4),DateRange,0)-1,MATCH(INDEX(Returns!$100:$100,MATCH($A74,DataStreams,0)),DataStreams,0)-1)),
OFFSET(HOMECELL,MATCH(MAX(INDEX(First_Data_Point,MATCH($A74,DataStreams,0)),INDEX(First_Data_Point,MATCH(AX$6,DataStreams,0)),$B$3),DateRange,0)-1,MATCH(AX$6,DataStreams,0)-1):OFFSET(HOMECELL,MATCH(MIN(INDEX(Last_Data_Point,MATCH($A74,DataStreams,0)),INDEX(Last_Data_Point,MATCH(AX$6,DataStreams,0)),$B$4),DateRange,0)-1,MATCH(AX$6,DataStreams,0)-1) -
(INDEX(Returns!$102:$102,MATCH(AX$6,DataStreams,0))*
OFFSET(HOMECELL,MATCH(MAX(INDEX(First_Data_Point,MATCH($A74,DataStreams,0)),INDEX(First_Data_Point,MATCH(AX$6,DataStreams,0)),$B$3),DateRange,0)-1,MATCH(INDEX(Returns!$100:$100,MATCH(AX$6,DataStreams,0)),DataStreams,0)-1):OFFSET(HOMECELL,MATCH(MIN(INDEX(Last_Data_Point,MATCH($A74,DataStreams,0)),INDEX(Last_Data_Point,MATCH(AX$6,DataStreams,0)),$B$4),DateRange,0)-1,MATCH(INDEX(Returns!$100:$100,MATCH(AX$6,DataStreams,0)),DataStreams,0)-1))),"")</f>
        <v/>
      </c>
      <c r="AY74" s="233" t="str" cm="1">
        <f t="array" aca="1" ref="AY74" ca="1">_xlfn.IFNA(_xlfn.COVARIANCE.S(
OFFSET(HOMECELL,MATCH(MAX(INDEX(First_Data_Point,MATCH($A74,DataStreams,0)),INDEX(First_Data_Point,MATCH(AY$6,DataStreams,0)),$B$3),DateRange,0)-1,MATCH($A74,DataStreams,0)-1):OFFSET(HOMECELL,MATCH(MIN(INDEX(Last_Data_Point,MATCH($A74,DataStreams,0)),INDEX(Last_Data_Point,MATCH(AY$6,DataStreams,0)),$B$4),DateRange,0)-1,MATCH($A74,DataStreams,0)-1) -
(INDEX(Returns!$102:$102,MATCH($A74,DataStreams,0))*
OFFSET(HOMECELL,MATCH(MAX(INDEX(First_Data_Point,MATCH($A74,DataStreams,0)),INDEX(First_Data_Point,MATCH(AY$6,DataStreams,0)),$B$3),DateRange,0)-1,MATCH(INDEX(Returns!$100:$100,MATCH($A74,DataStreams,0)),DataStreams,0)-1):OFFSET(HOMECELL,MATCH(MIN(INDEX(Last_Data_Point,MATCH($A74,DataStreams,0)),INDEX(Last_Data_Point,MATCH(AY$6,DataStreams,0)),$B$4),DateRange,0)-1,MATCH(INDEX(Returns!$100:$100,MATCH($A74,DataStreams,0)),DataStreams,0)-1)),
OFFSET(HOMECELL,MATCH(MAX(INDEX(First_Data_Point,MATCH($A74,DataStreams,0)),INDEX(First_Data_Point,MATCH(AY$6,DataStreams,0)),$B$3),DateRange,0)-1,MATCH(AY$6,DataStreams,0)-1):OFFSET(HOMECELL,MATCH(MIN(INDEX(Last_Data_Point,MATCH($A74,DataStreams,0)),INDEX(Last_Data_Point,MATCH(AY$6,DataStreams,0)),$B$4),DateRange,0)-1,MATCH(AY$6,DataStreams,0)-1) -
(INDEX(Returns!$102:$102,MATCH(AY$6,DataStreams,0))*
OFFSET(HOMECELL,MATCH(MAX(INDEX(First_Data_Point,MATCH($A74,DataStreams,0)),INDEX(First_Data_Point,MATCH(AY$6,DataStreams,0)),$B$3),DateRange,0)-1,MATCH(INDEX(Returns!$100:$100,MATCH(AY$6,DataStreams,0)),DataStreams,0)-1):OFFSET(HOMECELL,MATCH(MIN(INDEX(Last_Data_Point,MATCH($A74,DataStreams,0)),INDEX(Last_Data_Point,MATCH(AY$6,DataStreams,0)),$B$4),DateRange,0)-1,MATCH(INDEX(Returns!$100:$100,MATCH(AY$6,DataStreams,0)),DataStreams,0)-1))),"")</f>
        <v/>
      </c>
      <c r="AZ74" s="233" t="str" cm="1">
        <f t="array" aca="1" ref="AZ74" ca="1">_xlfn.IFNA(_xlfn.COVARIANCE.S(
OFFSET(HOMECELL,MATCH(MAX(INDEX(First_Data_Point,MATCH($A74,DataStreams,0)),INDEX(First_Data_Point,MATCH(AZ$6,DataStreams,0)),$B$3),DateRange,0)-1,MATCH($A74,DataStreams,0)-1):OFFSET(HOMECELL,MATCH(MIN(INDEX(Last_Data_Point,MATCH($A74,DataStreams,0)),INDEX(Last_Data_Point,MATCH(AZ$6,DataStreams,0)),$B$4),DateRange,0)-1,MATCH($A74,DataStreams,0)-1) -
(INDEX(Returns!$102:$102,MATCH($A74,DataStreams,0))*
OFFSET(HOMECELL,MATCH(MAX(INDEX(First_Data_Point,MATCH($A74,DataStreams,0)),INDEX(First_Data_Point,MATCH(AZ$6,DataStreams,0)),$B$3),DateRange,0)-1,MATCH(INDEX(Returns!$100:$100,MATCH($A74,DataStreams,0)),DataStreams,0)-1):OFFSET(HOMECELL,MATCH(MIN(INDEX(Last_Data_Point,MATCH($A74,DataStreams,0)),INDEX(Last_Data_Point,MATCH(AZ$6,DataStreams,0)),$B$4),DateRange,0)-1,MATCH(INDEX(Returns!$100:$100,MATCH($A74,DataStreams,0)),DataStreams,0)-1)),
OFFSET(HOMECELL,MATCH(MAX(INDEX(First_Data_Point,MATCH($A74,DataStreams,0)),INDEX(First_Data_Point,MATCH(AZ$6,DataStreams,0)),$B$3),DateRange,0)-1,MATCH(AZ$6,DataStreams,0)-1):OFFSET(HOMECELL,MATCH(MIN(INDEX(Last_Data_Point,MATCH($A74,DataStreams,0)),INDEX(Last_Data_Point,MATCH(AZ$6,DataStreams,0)),$B$4),DateRange,0)-1,MATCH(AZ$6,DataStreams,0)-1) -
(INDEX(Returns!$102:$102,MATCH(AZ$6,DataStreams,0))*
OFFSET(HOMECELL,MATCH(MAX(INDEX(First_Data_Point,MATCH($A74,DataStreams,0)),INDEX(First_Data_Point,MATCH(AZ$6,DataStreams,0)),$B$3),DateRange,0)-1,MATCH(INDEX(Returns!$100:$100,MATCH(AZ$6,DataStreams,0)),DataStreams,0)-1):OFFSET(HOMECELL,MATCH(MIN(INDEX(Last_Data_Point,MATCH($A74,DataStreams,0)),INDEX(Last_Data_Point,MATCH(AZ$6,DataStreams,0)),$B$4),DateRange,0)-1,MATCH(INDEX(Returns!$100:$100,MATCH(AZ$6,DataStreams,0)),DataStreams,0)-1))),"")</f>
        <v/>
      </c>
      <c r="BA74" s="233" t="str" cm="1">
        <f t="array" aca="1" ref="BA74" ca="1">_xlfn.IFNA(_xlfn.COVARIANCE.S(
OFFSET(HOMECELL,MATCH(MAX(INDEX(First_Data_Point,MATCH($A74,DataStreams,0)),INDEX(First_Data_Point,MATCH(BA$6,DataStreams,0)),$B$3),DateRange,0)-1,MATCH($A74,DataStreams,0)-1):OFFSET(HOMECELL,MATCH(MIN(INDEX(Last_Data_Point,MATCH($A74,DataStreams,0)),INDEX(Last_Data_Point,MATCH(BA$6,DataStreams,0)),$B$4),DateRange,0)-1,MATCH($A74,DataStreams,0)-1) -
(INDEX(Returns!$102:$102,MATCH($A74,DataStreams,0))*
OFFSET(HOMECELL,MATCH(MAX(INDEX(First_Data_Point,MATCH($A74,DataStreams,0)),INDEX(First_Data_Point,MATCH(BA$6,DataStreams,0)),$B$3),DateRange,0)-1,MATCH(INDEX(Returns!$100:$100,MATCH($A74,DataStreams,0)),DataStreams,0)-1):OFFSET(HOMECELL,MATCH(MIN(INDEX(Last_Data_Point,MATCH($A74,DataStreams,0)),INDEX(Last_Data_Point,MATCH(BA$6,DataStreams,0)),$B$4),DateRange,0)-1,MATCH(INDEX(Returns!$100:$100,MATCH($A74,DataStreams,0)),DataStreams,0)-1)),
OFFSET(HOMECELL,MATCH(MAX(INDEX(First_Data_Point,MATCH($A74,DataStreams,0)),INDEX(First_Data_Point,MATCH(BA$6,DataStreams,0)),$B$3),DateRange,0)-1,MATCH(BA$6,DataStreams,0)-1):OFFSET(HOMECELL,MATCH(MIN(INDEX(Last_Data_Point,MATCH($A74,DataStreams,0)),INDEX(Last_Data_Point,MATCH(BA$6,DataStreams,0)),$B$4),DateRange,0)-1,MATCH(BA$6,DataStreams,0)-1) -
(INDEX(Returns!$102:$102,MATCH(BA$6,DataStreams,0))*
OFFSET(HOMECELL,MATCH(MAX(INDEX(First_Data_Point,MATCH($A74,DataStreams,0)),INDEX(First_Data_Point,MATCH(BA$6,DataStreams,0)),$B$3),DateRange,0)-1,MATCH(INDEX(Returns!$100:$100,MATCH(BA$6,DataStreams,0)),DataStreams,0)-1):OFFSET(HOMECELL,MATCH(MIN(INDEX(Last_Data_Point,MATCH($A74,DataStreams,0)),INDEX(Last_Data_Point,MATCH(BA$6,DataStreams,0)),$B$4),DateRange,0)-1,MATCH(INDEX(Returns!$100:$100,MATCH(BA$6,DataStreams,0)),DataStreams,0)-1))),"")</f>
        <v/>
      </c>
      <c r="BB74" s="233" t="str" cm="1">
        <f t="array" aca="1" ref="BB74" ca="1">_xlfn.IFNA(_xlfn.COVARIANCE.S(
OFFSET(HOMECELL,MATCH(MAX(INDEX(First_Data_Point,MATCH($A74,DataStreams,0)),INDEX(First_Data_Point,MATCH(BB$6,DataStreams,0)),$B$3),DateRange,0)-1,MATCH($A74,DataStreams,0)-1):OFFSET(HOMECELL,MATCH(MIN(INDEX(Last_Data_Point,MATCH($A74,DataStreams,0)),INDEX(Last_Data_Point,MATCH(BB$6,DataStreams,0)),$B$4),DateRange,0)-1,MATCH($A74,DataStreams,0)-1) -
(INDEX(Returns!$102:$102,MATCH($A74,DataStreams,0))*
OFFSET(HOMECELL,MATCH(MAX(INDEX(First_Data_Point,MATCH($A74,DataStreams,0)),INDEX(First_Data_Point,MATCH(BB$6,DataStreams,0)),$B$3),DateRange,0)-1,MATCH(INDEX(Returns!$100:$100,MATCH($A74,DataStreams,0)),DataStreams,0)-1):OFFSET(HOMECELL,MATCH(MIN(INDEX(Last_Data_Point,MATCH($A74,DataStreams,0)),INDEX(Last_Data_Point,MATCH(BB$6,DataStreams,0)),$B$4),DateRange,0)-1,MATCH(INDEX(Returns!$100:$100,MATCH($A74,DataStreams,0)),DataStreams,0)-1)),
OFFSET(HOMECELL,MATCH(MAX(INDEX(First_Data_Point,MATCH($A74,DataStreams,0)),INDEX(First_Data_Point,MATCH(BB$6,DataStreams,0)),$B$3),DateRange,0)-1,MATCH(BB$6,DataStreams,0)-1):OFFSET(HOMECELL,MATCH(MIN(INDEX(Last_Data_Point,MATCH($A74,DataStreams,0)),INDEX(Last_Data_Point,MATCH(BB$6,DataStreams,0)),$B$4),DateRange,0)-1,MATCH(BB$6,DataStreams,0)-1) -
(INDEX(Returns!$102:$102,MATCH(BB$6,DataStreams,0))*
OFFSET(HOMECELL,MATCH(MAX(INDEX(First_Data_Point,MATCH($A74,DataStreams,0)),INDEX(First_Data_Point,MATCH(BB$6,DataStreams,0)),$B$3),DateRange,0)-1,MATCH(INDEX(Returns!$100:$100,MATCH(BB$6,DataStreams,0)),DataStreams,0)-1):OFFSET(HOMECELL,MATCH(MIN(INDEX(Last_Data_Point,MATCH($A74,DataStreams,0)),INDEX(Last_Data_Point,MATCH(BB$6,DataStreams,0)),$B$4),DateRange,0)-1,MATCH(INDEX(Returns!$100:$100,MATCH(BB$6,DataStreams,0)),DataStreams,0)-1))),"")</f>
        <v/>
      </c>
      <c r="BC74" s="236"/>
    </row>
    <row r="75" spans="1:55">
      <c r="A75" s="239" t="str">
        <f ca="1"/>
        <v>CMCSA</v>
      </c>
      <c r="B75" s="233" cm="1">
        <f t="array" aca="1" ref="B75" ca="1">_xlfn.IFNA(_xlfn.COVARIANCE.S(
OFFSET(HOMECELL,MATCH(MAX(INDEX(First_Data_Point,MATCH($A75,DataStreams,0)),INDEX(First_Data_Point,MATCH(B$6,DataStreams,0)),$B$3),DateRange,0)-1,MATCH($A75,DataStreams,0)-1):OFFSET(HOMECELL,MATCH(MIN(INDEX(Last_Data_Point,MATCH($A75,DataStreams,0)),INDEX(Last_Data_Point,MATCH(B$6,DataStreams,0)),$B$4),DateRange,0)-1,MATCH($A75,DataStreams,0)-1) -
(INDEX(Returns!$102:$102,MATCH($A75,DataStreams,0))*
OFFSET(HOMECELL,MATCH(MAX(INDEX(First_Data_Point,MATCH($A75,DataStreams,0)),INDEX(First_Data_Point,MATCH(B$6,DataStreams,0)),$B$3),DateRange,0)-1,MATCH(INDEX(Returns!$100:$100,MATCH($A75,DataStreams,0)),DataStreams,0)-1):OFFSET(HOMECELL,MATCH(MIN(INDEX(Last_Data_Point,MATCH($A75,DataStreams,0)),INDEX(Last_Data_Point,MATCH(B$6,DataStreams,0)),$B$4),DateRange,0)-1,MATCH(INDEX(Returns!$100:$100,MATCH($A75,DataStreams,0)),DataStreams,0)-1)),
OFFSET(HOMECELL,MATCH(MAX(INDEX(First_Data_Point,MATCH($A75,DataStreams,0)),INDEX(First_Data_Point,MATCH(B$6,DataStreams,0)),$B$3),DateRange,0)-1,MATCH(B$6,DataStreams,0)-1):OFFSET(HOMECELL,MATCH(MIN(INDEX(Last_Data_Point,MATCH($A75,DataStreams,0)),INDEX(Last_Data_Point,MATCH(B$6,DataStreams,0)),$B$4),DateRange,0)-1,MATCH(B$6,DataStreams,0)-1) -
(INDEX(Returns!$102:$102,MATCH(B$6,DataStreams,0))*
OFFSET(HOMECELL,MATCH(MAX(INDEX(First_Data_Point,MATCH($A75,DataStreams,0)),INDEX(First_Data_Point,MATCH(B$6,DataStreams,0)),$B$3),DateRange,0)-1,MATCH(INDEX(Returns!$100:$100,MATCH(B$6,DataStreams,0)),DataStreams,0)-1):OFFSET(HOMECELL,MATCH(MIN(INDEX(Last_Data_Point,MATCH($A75,DataStreams,0)),INDEX(Last_Data_Point,MATCH(B$6,DataStreams,0)),$B$4),DateRange,0)-1,MATCH(INDEX(Returns!$100:$100,MATCH(B$6,DataStreams,0)),DataStreams,0)-1))),"")</f>
        <v>1.7242853271982627E-5</v>
      </c>
      <c r="C75" s="233" cm="1">
        <f t="array" aca="1" ref="C75" ca="1">_xlfn.IFNA(_xlfn.COVARIANCE.S(
OFFSET(HOMECELL,MATCH(MAX(INDEX(First_Data_Point,MATCH($A75,DataStreams,0)),INDEX(First_Data_Point,MATCH(C$6,DataStreams,0)),$B$3),DateRange,0)-1,MATCH($A75,DataStreams,0)-1):OFFSET(HOMECELL,MATCH(MIN(INDEX(Last_Data_Point,MATCH($A75,DataStreams,0)),INDEX(Last_Data_Point,MATCH(C$6,DataStreams,0)),$B$4),DateRange,0)-1,MATCH($A75,DataStreams,0)-1) -
(INDEX(Returns!$102:$102,MATCH($A75,DataStreams,0))*
OFFSET(HOMECELL,MATCH(MAX(INDEX(First_Data_Point,MATCH($A75,DataStreams,0)),INDEX(First_Data_Point,MATCH(C$6,DataStreams,0)),$B$3),DateRange,0)-1,MATCH(INDEX(Returns!$100:$100,MATCH($A75,DataStreams,0)),DataStreams,0)-1):OFFSET(HOMECELL,MATCH(MIN(INDEX(Last_Data_Point,MATCH($A75,DataStreams,0)),INDEX(Last_Data_Point,MATCH(C$6,DataStreams,0)),$B$4),DateRange,0)-1,MATCH(INDEX(Returns!$100:$100,MATCH($A75,DataStreams,0)),DataStreams,0)-1)),
OFFSET(HOMECELL,MATCH(MAX(INDEX(First_Data_Point,MATCH($A75,DataStreams,0)),INDEX(First_Data_Point,MATCH(C$6,DataStreams,0)),$B$3),DateRange,0)-1,MATCH(C$6,DataStreams,0)-1):OFFSET(HOMECELL,MATCH(MIN(INDEX(Last_Data_Point,MATCH($A75,DataStreams,0)),INDEX(Last_Data_Point,MATCH(C$6,DataStreams,0)),$B$4),DateRange,0)-1,MATCH(C$6,DataStreams,0)-1) -
(INDEX(Returns!$102:$102,MATCH(C$6,DataStreams,0))*
OFFSET(HOMECELL,MATCH(MAX(INDEX(First_Data_Point,MATCH($A75,DataStreams,0)),INDEX(First_Data_Point,MATCH(C$6,DataStreams,0)),$B$3),DateRange,0)-1,MATCH(INDEX(Returns!$100:$100,MATCH(C$6,DataStreams,0)),DataStreams,0)-1):OFFSET(HOMECELL,MATCH(MIN(INDEX(Last_Data_Point,MATCH($A75,DataStreams,0)),INDEX(Last_Data_Point,MATCH(C$6,DataStreams,0)),$B$4),DateRange,0)-1,MATCH(INDEX(Returns!$100:$100,MATCH(C$6,DataStreams,0)),DataStreams,0)-1))),"")</f>
        <v>9.6069586122051682E-6</v>
      </c>
      <c r="D75" s="233" cm="1">
        <f t="array" aca="1" ref="D75" ca="1">_xlfn.IFNA(_xlfn.COVARIANCE.S(
OFFSET(HOMECELL,MATCH(MAX(INDEX(First_Data_Point,MATCH($A75,DataStreams,0)),INDEX(First_Data_Point,MATCH(D$6,DataStreams,0)),$B$3),DateRange,0)-1,MATCH($A75,DataStreams,0)-1):OFFSET(HOMECELL,MATCH(MIN(INDEX(Last_Data_Point,MATCH($A75,DataStreams,0)),INDEX(Last_Data_Point,MATCH(D$6,DataStreams,0)),$B$4),DateRange,0)-1,MATCH($A75,DataStreams,0)-1) -
(INDEX(Returns!$102:$102,MATCH($A75,DataStreams,0))*
OFFSET(HOMECELL,MATCH(MAX(INDEX(First_Data_Point,MATCH($A75,DataStreams,0)),INDEX(First_Data_Point,MATCH(D$6,DataStreams,0)),$B$3),DateRange,0)-1,MATCH(INDEX(Returns!$100:$100,MATCH($A75,DataStreams,0)),DataStreams,0)-1):OFFSET(HOMECELL,MATCH(MIN(INDEX(Last_Data_Point,MATCH($A75,DataStreams,0)),INDEX(Last_Data_Point,MATCH(D$6,DataStreams,0)),$B$4),DateRange,0)-1,MATCH(INDEX(Returns!$100:$100,MATCH($A75,DataStreams,0)),DataStreams,0)-1)),
OFFSET(HOMECELL,MATCH(MAX(INDEX(First_Data_Point,MATCH($A75,DataStreams,0)),INDEX(First_Data_Point,MATCH(D$6,DataStreams,0)),$B$3),DateRange,0)-1,MATCH(D$6,DataStreams,0)-1):OFFSET(HOMECELL,MATCH(MIN(INDEX(Last_Data_Point,MATCH($A75,DataStreams,0)),INDEX(Last_Data_Point,MATCH(D$6,DataStreams,0)),$B$4),DateRange,0)-1,MATCH(D$6,DataStreams,0)-1) -
(INDEX(Returns!$102:$102,MATCH(D$6,DataStreams,0))*
OFFSET(HOMECELL,MATCH(MAX(INDEX(First_Data_Point,MATCH($A75,DataStreams,0)),INDEX(First_Data_Point,MATCH(D$6,DataStreams,0)),$B$3),DateRange,0)-1,MATCH(INDEX(Returns!$100:$100,MATCH(D$6,DataStreams,0)),DataStreams,0)-1):OFFSET(HOMECELL,MATCH(MIN(INDEX(Last_Data_Point,MATCH($A75,DataStreams,0)),INDEX(Last_Data_Point,MATCH(D$6,DataStreams,0)),$B$4),DateRange,0)-1,MATCH(INDEX(Returns!$100:$100,MATCH(D$6,DataStreams,0)),DataStreams,0)-1))),"")</f>
        <v>4.1870728102662806E-4</v>
      </c>
      <c r="E75" s="233" cm="1">
        <f t="array" aca="1" ref="E75" ca="1">_xlfn.IFNA(_xlfn.COVARIANCE.S(
OFFSET(HOMECELL,MATCH(MAX(INDEX(First_Data_Point,MATCH($A75,DataStreams,0)),INDEX(First_Data_Point,MATCH(E$6,DataStreams,0)),$B$3),DateRange,0)-1,MATCH($A75,DataStreams,0)-1):OFFSET(HOMECELL,MATCH(MIN(INDEX(Last_Data_Point,MATCH($A75,DataStreams,0)),INDEX(Last_Data_Point,MATCH(E$6,DataStreams,0)),$B$4),DateRange,0)-1,MATCH($A75,DataStreams,0)-1) -
(INDEX(Returns!$102:$102,MATCH($A75,DataStreams,0))*
OFFSET(HOMECELL,MATCH(MAX(INDEX(First_Data_Point,MATCH($A75,DataStreams,0)),INDEX(First_Data_Point,MATCH(E$6,DataStreams,0)),$B$3),DateRange,0)-1,MATCH(INDEX(Returns!$100:$100,MATCH($A75,DataStreams,0)),DataStreams,0)-1):OFFSET(HOMECELL,MATCH(MIN(INDEX(Last_Data_Point,MATCH($A75,DataStreams,0)),INDEX(Last_Data_Point,MATCH(E$6,DataStreams,0)),$B$4),DateRange,0)-1,MATCH(INDEX(Returns!$100:$100,MATCH($A75,DataStreams,0)),DataStreams,0)-1)),
OFFSET(HOMECELL,MATCH(MAX(INDEX(First_Data_Point,MATCH($A75,DataStreams,0)),INDEX(First_Data_Point,MATCH(E$6,DataStreams,0)),$B$3),DateRange,0)-1,MATCH(E$6,DataStreams,0)-1):OFFSET(HOMECELL,MATCH(MIN(INDEX(Last_Data_Point,MATCH($A75,DataStreams,0)),INDEX(Last_Data_Point,MATCH(E$6,DataStreams,0)),$B$4),DateRange,0)-1,MATCH(E$6,DataStreams,0)-1) -
(INDEX(Returns!$102:$102,MATCH(E$6,DataStreams,0))*
OFFSET(HOMECELL,MATCH(MAX(INDEX(First_Data_Point,MATCH($A75,DataStreams,0)),INDEX(First_Data_Point,MATCH(E$6,DataStreams,0)),$B$3),DateRange,0)-1,MATCH(INDEX(Returns!$100:$100,MATCH(E$6,DataStreams,0)),DataStreams,0)-1):OFFSET(HOMECELL,MATCH(MIN(INDEX(Last_Data_Point,MATCH($A75,DataStreams,0)),INDEX(Last_Data_Point,MATCH(E$6,DataStreams,0)),$B$4),DateRange,0)-1,MATCH(INDEX(Returns!$100:$100,MATCH(E$6,DataStreams,0)),DataStreams,0)-1))),"")</f>
        <v>5.1537911543783383E-4</v>
      </c>
      <c r="F75" s="233" cm="1">
        <f t="array" aca="1" ref="F75" ca="1">_xlfn.IFNA(_xlfn.COVARIANCE.S(
OFFSET(HOMECELL,MATCH(MAX(INDEX(First_Data_Point,MATCH($A75,DataStreams,0)),INDEX(First_Data_Point,MATCH(F$6,DataStreams,0)),$B$3),DateRange,0)-1,MATCH($A75,DataStreams,0)-1):OFFSET(HOMECELL,MATCH(MIN(INDEX(Last_Data_Point,MATCH($A75,DataStreams,0)),INDEX(Last_Data_Point,MATCH(F$6,DataStreams,0)),$B$4),DateRange,0)-1,MATCH($A75,DataStreams,0)-1) -
(INDEX(Returns!$102:$102,MATCH($A75,DataStreams,0))*
OFFSET(HOMECELL,MATCH(MAX(INDEX(First_Data_Point,MATCH($A75,DataStreams,0)),INDEX(First_Data_Point,MATCH(F$6,DataStreams,0)),$B$3),DateRange,0)-1,MATCH(INDEX(Returns!$100:$100,MATCH($A75,DataStreams,0)),DataStreams,0)-1):OFFSET(HOMECELL,MATCH(MIN(INDEX(Last_Data_Point,MATCH($A75,DataStreams,0)),INDEX(Last_Data_Point,MATCH(F$6,DataStreams,0)),$B$4),DateRange,0)-1,MATCH(INDEX(Returns!$100:$100,MATCH($A75,DataStreams,0)),DataStreams,0)-1)),
OFFSET(HOMECELL,MATCH(MAX(INDEX(First_Data_Point,MATCH($A75,DataStreams,0)),INDEX(First_Data_Point,MATCH(F$6,DataStreams,0)),$B$3),DateRange,0)-1,MATCH(F$6,DataStreams,0)-1):OFFSET(HOMECELL,MATCH(MIN(INDEX(Last_Data_Point,MATCH($A75,DataStreams,0)),INDEX(Last_Data_Point,MATCH(F$6,DataStreams,0)),$B$4),DateRange,0)-1,MATCH(F$6,DataStreams,0)-1) -
(INDEX(Returns!$102:$102,MATCH(F$6,DataStreams,0))*
OFFSET(HOMECELL,MATCH(MAX(INDEX(First_Data_Point,MATCH($A75,DataStreams,0)),INDEX(First_Data_Point,MATCH(F$6,DataStreams,0)),$B$3),DateRange,0)-1,MATCH(INDEX(Returns!$100:$100,MATCH(F$6,DataStreams,0)),DataStreams,0)-1):OFFSET(HOMECELL,MATCH(MIN(INDEX(Last_Data_Point,MATCH($A75,DataStreams,0)),INDEX(Last_Data_Point,MATCH(F$6,DataStreams,0)),$B$4),DateRange,0)-1,MATCH(INDEX(Returns!$100:$100,MATCH(F$6,DataStreams,0)),DataStreams,0)-1))),"")</f>
        <v>2.609475114481053E-5</v>
      </c>
      <c r="G75" s="233" cm="1">
        <f t="array" aca="1" ref="G75" ca="1">_xlfn.IFNA(_xlfn.COVARIANCE.S(
OFFSET(HOMECELL,MATCH(MAX(INDEX(First_Data_Point,MATCH($A75,DataStreams,0)),INDEX(First_Data_Point,MATCH(G$6,DataStreams,0)),$B$3),DateRange,0)-1,MATCH($A75,DataStreams,0)-1):OFFSET(HOMECELL,MATCH(MIN(INDEX(Last_Data_Point,MATCH($A75,DataStreams,0)),INDEX(Last_Data_Point,MATCH(G$6,DataStreams,0)),$B$4),DateRange,0)-1,MATCH($A75,DataStreams,0)-1) -
(INDEX(Returns!$102:$102,MATCH($A75,DataStreams,0))*
OFFSET(HOMECELL,MATCH(MAX(INDEX(First_Data_Point,MATCH($A75,DataStreams,0)),INDEX(First_Data_Point,MATCH(G$6,DataStreams,0)),$B$3),DateRange,0)-1,MATCH(INDEX(Returns!$100:$100,MATCH($A75,DataStreams,0)),DataStreams,0)-1):OFFSET(HOMECELL,MATCH(MIN(INDEX(Last_Data_Point,MATCH($A75,DataStreams,0)),INDEX(Last_Data_Point,MATCH(G$6,DataStreams,0)),$B$4),DateRange,0)-1,MATCH(INDEX(Returns!$100:$100,MATCH($A75,DataStreams,0)),DataStreams,0)-1)),
OFFSET(HOMECELL,MATCH(MAX(INDEX(First_Data_Point,MATCH($A75,DataStreams,0)),INDEX(First_Data_Point,MATCH(G$6,DataStreams,0)),$B$3),DateRange,0)-1,MATCH(G$6,DataStreams,0)-1):OFFSET(HOMECELL,MATCH(MIN(INDEX(Last_Data_Point,MATCH($A75,DataStreams,0)),INDEX(Last_Data_Point,MATCH(G$6,DataStreams,0)),$B$4),DateRange,0)-1,MATCH(G$6,DataStreams,0)-1) -
(INDEX(Returns!$102:$102,MATCH(G$6,DataStreams,0))*
OFFSET(HOMECELL,MATCH(MAX(INDEX(First_Data_Point,MATCH($A75,DataStreams,0)),INDEX(First_Data_Point,MATCH(G$6,DataStreams,0)),$B$3),DateRange,0)-1,MATCH(INDEX(Returns!$100:$100,MATCH(G$6,DataStreams,0)),DataStreams,0)-1):OFFSET(HOMECELL,MATCH(MIN(INDEX(Last_Data_Point,MATCH($A75,DataStreams,0)),INDEX(Last_Data_Point,MATCH(G$6,DataStreams,0)),$B$4),DateRange,0)-1,MATCH(INDEX(Returns!$100:$100,MATCH(G$6,DataStreams,0)),DataStreams,0)-1))),"")</f>
        <v>-2.8778139859206455E-4</v>
      </c>
      <c r="H75" s="233" cm="1">
        <f t="array" aca="1" ref="H75" ca="1">_xlfn.IFNA(_xlfn.COVARIANCE.S(
OFFSET(HOMECELL,MATCH(MAX(INDEX(First_Data_Point,MATCH($A75,DataStreams,0)),INDEX(First_Data_Point,MATCH(H$6,DataStreams,0)),$B$3),DateRange,0)-1,MATCH($A75,DataStreams,0)-1):OFFSET(HOMECELL,MATCH(MIN(INDEX(Last_Data_Point,MATCH($A75,DataStreams,0)),INDEX(Last_Data_Point,MATCH(H$6,DataStreams,0)),$B$4),DateRange,0)-1,MATCH($A75,DataStreams,0)-1) -
(INDEX(Returns!$102:$102,MATCH($A75,DataStreams,0))*
OFFSET(HOMECELL,MATCH(MAX(INDEX(First_Data_Point,MATCH($A75,DataStreams,0)),INDEX(First_Data_Point,MATCH(H$6,DataStreams,0)),$B$3),DateRange,0)-1,MATCH(INDEX(Returns!$100:$100,MATCH($A75,DataStreams,0)),DataStreams,0)-1):OFFSET(HOMECELL,MATCH(MIN(INDEX(Last_Data_Point,MATCH($A75,DataStreams,0)),INDEX(Last_Data_Point,MATCH(H$6,DataStreams,0)),$B$4),DateRange,0)-1,MATCH(INDEX(Returns!$100:$100,MATCH($A75,DataStreams,0)),DataStreams,0)-1)),
OFFSET(HOMECELL,MATCH(MAX(INDEX(First_Data_Point,MATCH($A75,DataStreams,0)),INDEX(First_Data_Point,MATCH(H$6,DataStreams,0)),$B$3),DateRange,0)-1,MATCH(H$6,DataStreams,0)-1):OFFSET(HOMECELL,MATCH(MIN(INDEX(Last_Data_Point,MATCH($A75,DataStreams,0)),INDEX(Last_Data_Point,MATCH(H$6,DataStreams,0)),$B$4),DateRange,0)-1,MATCH(H$6,DataStreams,0)-1) -
(INDEX(Returns!$102:$102,MATCH(H$6,DataStreams,0))*
OFFSET(HOMECELL,MATCH(MAX(INDEX(First_Data_Point,MATCH($A75,DataStreams,0)),INDEX(First_Data_Point,MATCH(H$6,DataStreams,0)),$B$3),DateRange,0)-1,MATCH(INDEX(Returns!$100:$100,MATCH(H$6,DataStreams,0)),DataStreams,0)-1):OFFSET(HOMECELL,MATCH(MIN(INDEX(Last_Data_Point,MATCH($A75,DataStreams,0)),INDEX(Last_Data_Point,MATCH(H$6,DataStreams,0)),$B$4),DateRange,0)-1,MATCH(INDEX(Returns!$100:$100,MATCH(H$6,DataStreams,0)),DataStreams,0)-1))),"")</f>
        <v>-1.7835183751594501E-5</v>
      </c>
      <c r="I75" s="233" cm="1">
        <f t="array" aca="1" ref="I75" ca="1">_xlfn.IFNA(_xlfn.COVARIANCE.S(
OFFSET(HOMECELL,MATCH(MAX(INDEX(First_Data_Point,MATCH($A75,DataStreams,0)),INDEX(First_Data_Point,MATCH(I$6,DataStreams,0)),$B$3),DateRange,0)-1,MATCH($A75,DataStreams,0)-1):OFFSET(HOMECELL,MATCH(MIN(INDEX(Last_Data_Point,MATCH($A75,DataStreams,0)),INDEX(Last_Data_Point,MATCH(I$6,DataStreams,0)),$B$4),DateRange,0)-1,MATCH($A75,DataStreams,0)-1) -
(INDEX(Returns!$102:$102,MATCH($A75,DataStreams,0))*
OFFSET(HOMECELL,MATCH(MAX(INDEX(First_Data_Point,MATCH($A75,DataStreams,0)),INDEX(First_Data_Point,MATCH(I$6,DataStreams,0)),$B$3),DateRange,0)-1,MATCH(INDEX(Returns!$100:$100,MATCH($A75,DataStreams,0)),DataStreams,0)-1):OFFSET(HOMECELL,MATCH(MIN(INDEX(Last_Data_Point,MATCH($A75,DataStreams,0)),INDEX(Last_Data_Point,MATCH(I$6,DataStreams,0)),$B$4),DateRange,0)-1,MATCH(INDEX(Returns!$100:$100,MATCH($A75,DataStreams,0)),DataStreams,0)-1)),
OFFSET(HOMECELL,MATCH(MAX(INDEX(First_Data_Point,MATCH($A75,DataStreams,0)),INDEX(First_Data_Point,MATCH(I$6,DataStreams,0)),$B$3),DateRange,0)-1,MATCH(I$6,DataStreams,0)-1):OFFSET(HOMECELL,MATCH(MIN(INDEX(Last_Data_Point,MATCH($A75,DataStreams,0)),INDEX(Last_Data_Point,MATCH(I$6,DataStreams,0)),$B$4),DateRange,0)-1,MATCH(I$6,DataStreams,0)-1) -
(INDEX(Returns!$102:$102,MATCH(I$6,DataStreams,0))*
OFFSET(HOMECELL,MATCH(MAX(INDEX(First_Data_Point,MATCH($A75,DataStreams,0)),INDEX(First_Data_Point,MATCH(I$6,DataStreams,0)),$B$3),DateRange,0)-1,MATCH(INDEX(Returns!$100:$100,MATCH(I$6,DataStreams,0)),DataStreams,0)-1):OFFSET(HOMECELL,MATCH(MIN(INDEX(Last_Data_Point,MATCH($A75,DataStreams,0)),INDEX(Last_Data_Point,MATCH(I$6,DataStreams,0)),$B$4),DateRange,0)-1,MATCH(INDEX(Returns!$100:$100,MATCH(I$6,DataStreams,0)),DataStreams,0)-1))),"")</f>
        <v>1.5040382115886091E-3</v>
      </c>
      <c r="J75" s="233" cm="1">
        <f t="array" aca="1" ref="J75" ca="1">_xlfn.IFNA(_xlfn.COVARIANCE.S(
OFFSET(HOMECELL,MATCH(MAX(INDEX(First_Data_Point,MATCH($A75,DataStreams,0)),INDEX(First_Data_Point,MATCH(J$6,DataStreams,0)),$B$3),DateRange,0)-1,MATCH($A75,DataStreams,0)-1):OFFSET(HOMECELL,MATCH(MIN(INDEX(Last_Data_Point,MATCH($A75,DataStreams,0)),INDEX(Last_Data_Point,MATCH(J$6,DataStreams,0)),$B$4),DateRange,0)-1,MATCH($A75,DataStreams,0)-1) -
(INDEX(Returns!$102:$102,MATCH($A75,DataStreams,0))*
OFFSET(HOMECELL,MATCH(MAX(INDEX(First_Data_Point,MATCH($A75,DataStreams,0)),INDEX(First_Data_Point,MATCH(J$6,DataStreams,0)),$B$3),DateRange,0)-1,MATCH(INDEX(Returns!$100:$100,MATCH($A75,DataStreams,0)),DataStreams,0)-1):OFFSET(HOMECELL,MATCH(MIN(INDEX(Last_Data_Point,MATCH($A75,DataStreams,0)),INDEX(Last_Data_Point,MATCH(J$6,DataStreams,0)),$B$4),DateRange,0)-1,MATCH(INDEX(Returns!$100:$100,MATCH($A75,DataStreams,0)),DataStreams,0)-1)),
OFFSET(HOMECELL,MATCH(MAX(INDEX(First_Data_Point,MATCH($A75,DataStreams,0)),INDEX(First_Data_Point,MATCH(J$6,DataStreams,0)),$B$3),DateRange,0)-1,MATCH(J$6,DataStreams,0)-1):OFFSET(HOMECELL,MATCH(MIN(INDEX(Last_Data_Point,MATCH($A75,DataStreams,0)),INDEX(Last_Data_Point,MATCH(J$6,DataStreams,0)),$B$4),DateRange,0)-1,MATCH(J$6,DataStreams,0)-1) -
(INDEX(Returns!$102:$102,MATCH(J$6,DataStreams,0))*
OFFSET(HOMECELL,MATCH(MAX(INDEX(First_Data_Point,MATCH($A75,DataStreams,0)),INDEX(First_Data_Point,MATCH(J$6,DataStreams,0)),$B$3),DateRange,0)-1,MATCH(INDEX(Returns!$100:$100,MATCH(J$6,DataStreams,0)),DataStreams,0)-1):OFFSET(HOMECELL,MATCH(MIN(INDEX(Last_Data_Point,MATCH($A75,DataStreams,0)),INDEX(Last_Data_Point,MATCH(J$6,DataStreams,0)),$B$4),DateRange,0)-1,MATCH(INDEX(Returns!$100:$100,MATCH(J$6,DataStreams,0)),DataStreams,0)-1))),"")</f>
        <v>5.0434160360812675E-4</v>
      </c>
      <c r="K75" s="233" cm="1">
        <f t="array" aca="1" ref="K75" ca="1">_xlfn.IFNA(_xlfn.COVARIANCE.S(
OFFSET(HOMECELL,MATCH(MAX(INDEX(First_Data_Point,MATCH($A75,DataStreams,0)),INDEX(First_Data_Point,MATCH(K$6,DataStreams,0)),$B$3),DateRange,0)-1,MATCH($A75,DataStreams,0)-1):OFFSET(HOMECELL,MATCH(MIN(INDEX(Last_Data_Point,MATCH($A75,DataStreams,0)),INDEX(Last_Data_Point,MATCH(K$6,DataStreams,0)),$B$4),DateRange,0)-1,MATCH($A75,DataStreams,0)-1) -
(INDEX(Returns!$102:$102,MATCH($A75,DataStreams,0))*
OFFSET(HOMECELL,MATCH(MAX(INDEX(First_Data_Point,MATCH($A75,DataStreams,0)),INDEX(First_Data_Point,MATCH(K$6,DataStreams,0)),$B$3),DateRange,0)-1,MATCH(INDEX(Returns!$100:$100,MATCH($A75,DataStreams,0)),DataStreams,0)-1):OFFSET(HOMECELL,MATCH(MIN(INDEX(Last_Data_Point,MATCH($A75,DataStreams,0)),INDEX(Last_Data_Point,MATCH(K$6,DataStreams,0)),$B$4),DateRange,0)-1,MATCH(INDEX(Returns!$100:$100,MATCH($A75,DataStreams,0)),DataStreams,0)-1)),
OFFSET(HOMECELL,MATCH(MAX(INDEX(First_Data_Point,MATCH($A75,DataStreams,0)),INDEX(First_Data_Point,MATCH(K$6,DataStreams,0)),$B$3),DateRange,0)-1,MATCH(K$6,DataStreams,0)-1):OFFSET(HOMECELL,MATCH(MIN(INDEX(Last_Data_Point,MATCH($A75,DataStreams,0)),INDEX(Last_Data_Point,MATCH(K$6,DataStreams,0)),$B$4),DateRange,0)-1,MATCH(K$6,DataStreams,0)-1) -
(INDEX(Returns!$102:$102,MATCH(K$6,DataStreams,0))*
OFFSET(HOMECELL,MATCH(MAX(INDEX(First_Data_Point,MATCH($A75,DataStreams,0)),INDEX(First_Data_Point,MATCH(K$6,DataStreams,0)),$B$3),DateRange,0)-1,MATCH(INDEX(Returns!$100:$100,MATCH(K$6,DataStreams,0)),DataStreams,0)-1):OFFSET(HOMECELL,MATCH(MIN(INDEX(Last_Data_Point,MATCH($A75,DataStreams,0)),INDEX(Last_Data_Point,MATCH(K$6,DataStreams,0)),$B$4),DateRange,0)-1,MATCH(INDEX(Returns!$100:$100,MATCH(K$6,DataStreams,0)),DataStreams,0)-1))),"")</f>
        <v>3.7977742408846055E-3</v>
      </c>
      <c r="L75" s="233" cm="1">
        <f t="array" aca="1" ref="L75" ca="1">_xlfn.IFNA(_xlfn.COVARIANCE.S(
OFFSET(HOMECELL,MATCH(MAX(INDEX(First_Data_Point,MATCH($A75,DataStreams,0)),INDEX(First_Data_Point,MATCH(L$6,DataStreams,0)),$B$3),DateRange,0)-1,MATCH($A75,DataStreams,0)-1):OFFSET(HOMECELL,MATCH(MIN(INDEX(Last_Data_Point,MATCH($A75,DataStreams,0)),INDEX(Last_Data_Point,MATCH(L$6,DataStreams,0)),$B$4),DateRange,0)-1,MATCH($A75,DataStreams,0)-1) -
(INDEX(Returns!$102:$102,MATCH($A75,DataStreams,0))*
OFFSET(HOMECELL,MATCH(MAX(INDEX(First_Data_Point,MATCH($A75,DataStreams,0)),INDEX(First_Data_Point,MATCH(L$6,DataStreams,0)),$B$3),DateRange,0)-1,MATCH(INDEX(Returns!$100:$100,MATCH($A75,DataStreams,0)),DataStreams,0)-1):OFFSET(HOMECELL,MATCH(MIN(INDEX(Last_Data_Point,MATCH($A75,DataStreams,0)),INDEX(Last_Data_Point,MATCH(L$6,DataStreams,0)),$B$4),DateRange,0)-1,MATCH(INDEX(Returns!$100:$100,MATCH($A75,DataStreams,0)),DataStreams,0)-1)),
OFFSET(HOMECELL,MATCH(MAX(INDEX(First_Data_Point,MATCH($A75,DataStreams,0)),INDEX(First_Data_Point,MATCH(L$6,DataStreams,0)),$B$3),DateRange,0)-1,MATCH(L$6,DataStreams,0)-1):OFFSET(HOMECELL,MATCH(MIN(INDEX(Last_Data_Point,MATCH($A75,DataStreams,0)),INDEX(Last_Data_Point,MATCH(L$6,DataStreams,0)),$B$4),DateRange,0)-1,MATCH(L$6,DataStreams,0)-1) -
(INDEX(Returns!$102:$102,MATCH(L$6,DataStreams,0))*
OFFSET(HOMECELL,MATCH(MAX(INDEX(First_Data_Point,MATCH($A75,DataStreams,0)),INDEX(First_Data_Point,MATCH(L$6,DataStreams,0)),$B$3),DateRange,0)-1,MATCH(INDEX(Returns!$100:$100,MATCH(L$6,DataStreams,0)),DataStreams,0)-1):OFFSET(HOMECELL,MATCH(MIN(INDEX(Last_Data_Point,MATCH($A75,DataStreams,0)),INDEX(Last_Data_Point,MATCH(L$6,DataStreams,0)),$B$4),DateRange,0)-1,MATCH(INDEX(Returns!$100:$100,MATCH(L$6,DataStreams,0)),DataStreams,0)-1))),"")</f>
        <v>5.4289760382032293E-4</v>
      </c>
      <c r="M75" s="233" cm="1">
        <f t="array" aca="1" ref="M75" ca="1">_xlfn.IFNA(_xlfn.COVARIANCE.S(
OFFSET(HOMECELL,MATCH(MAX(INDEX(First_Data_Point,MATCH($A75,DataStreams,0)),INDEX(First_Data_Point,MATCH(M$6,DataStreams,0)),$B$3),DateRange,0)-1,MATCH($A75,DataStreams,0)-1):OFFSET(HOMECELL,MATCH(MIN(INDEX(Last_Data_Point,MATCH($A75,DataStreams,0)),INDEX(Last_Data_Point,MATCH(M$6,DataStreams,0)),$B$4),DateRange,0)-1,MATCH($A75,DataStreams,0)-1) -
(INDEX(Returns!$102:$102,MATCH($A75,DataStreams,0))*
OFFSET(HOMECELL,MATCH(MAX(INDEX(First_Data_Point,MATCH($A75,DataStreams,0)),INDEX(First_Data_Point,MATCH(M$6,DataStreams,0)),$B$3),DateRange,0)-1,MATCH(INDEX(Returns!$100:$100,MATCH($A75,DataStreams,0)),DataStreams,0)-1):OFFSET(HOMECELL,MATCH(MIN(INDEX(Last_Data_Point,MATCH($A75,DataStreams,0)),INDEX(Last_Data_Point,MATCH(M$6,DataStreams,0)),$B$4),DateRange,0)-1,MATCH(INDEX(Returns!$100:$100,MATCH($A75,DataStreams,0)),DataStreams,0)-1)),
OFFSET(HOMECELL,MATCH(MAX(INDEX(First_Data_Point,MATCH($A75,DataStreams,0)),INDEX(First_Data_Point,MATCH(M$6,DataStreams,0)),$B$3),DateRange,0)-1,MATCH(M$6,DataStreams,0)-1):OFFSET(HOMECELL,MATCH(MIN(INDEX(Last_Data_Point,MATCH($A75,DataStreams,0)),INDEX(Last_Data_Point,MATCH(M$6,DataStreams,0)),$B$4),DateRange,0)-1,MATCH(M$6,DataStreams,0)-1) -
(INDEX(Returns!$102:$102,MATCH(M$6,DataStreams,0))*
OFFSET(HOMECELL,MATCH(MAX(INDEX(First_Data_Point,MATCH($A75,DataStreams,0)),INDEX(First_Data_Point,MATCH(M$6,DataStreams,0)),$B$3),DateRange,0)-1,MATCH(INDEX(Returns!$100:$100,MATCH(M$6,DataStreams,0)),DataStreams,0)-1):OFFSET(HOMECELL,MATCH(MIN(INDEX(Last_Data_Point,MATCH($A75,DataStreams,0)),INDEX(Last_Data_Point,MATCH(M$6,DataStreams,0)),$B$4),DateRange,0)-1,MATCH(INDEX(Returns!$100:$100,MATCH(M$6,DataStreams,0)),DataStreams,0)-1))),"")</f>
        <v>-5.1924776253363804E-4</v>
      </c>
      <c r="N75" s="233" cm="1">
        <f t="array" aca="1" ref="N75" ca="1">_xlfn.IFNA(_xlfn.COVARIANCE.S(
OFFSET(HOMECELL,MATCH(MAX(INDEX(First_Data_Point,MATCH($A75,DataStreams,0)),INDEX(First_Data_Point,MATCH(N$6,DataStreams,0)),$B$3),DateRange,0)-1,MATCH($A75,DataStreams,0)-1):OFFSET(HOMECELL,MATCH(MIN(INDEX(Last_Data_Point,MATCH($A75,DataStreams,0)),INDEX(Last_Data_Point,MATCH(N$6,DataStreams,0)),$B$4),DateRange,0)-1,MATCH($A75,DataStreams,0)-1) -
(INDEX(Returns!$102:$102,MATCH($A75,DataStreams,0))*
OFFSET(HOMECELL,MATCH(MAX(INDEX(First_Data_Point,MATCH($A75,DataStreams,0)),INDEX(First_Data_Point,MATCH(N$6,DataStreams,0)),$B$3),DateRange,0)-1,MATCH(INDEX(Returns!$100:$100,MATCH($A75,DataStreams,0)),DataStreams,0)-1):OFFSET(HOMECELL,MATCH(MIN(INDEX(Last_Data_Point,MATCH($A75,DataStreams,0)),INDEX(Last_Data_Point,MATCH(N$6,DataStreams,0)),$B$4),DateRange,0)-1,MATCH(INDEX(Returns!$100:$100,MATCH($A75,DataStreams,0)),DataStreams,0)-1)),
OFFSET(HOMECELL,MATCH(MAX(INDEX(First_Data_Point,MATCH($A75,DataStreams,0)),INDEX(First_Data_Point,MATCH(N$6,DataStreams,0)),$B$3),DateRange,0)-1,MATCH(N$6,DataStreams,0)-1):OFFSET(HOMECELL,MATCH(MIN(INDEX(Last_Data_Point,MATCH($A75,DataStreams,0)),INDEX(Last_Data_Point,MATCH(N$6,DataStreams,0)),$B$4),DateRange,0)-1,MATCH(N$6,DataStreams,0)-1) -
(INDEX(Returns!$102:$102,MATCH(N$6,DataStreams,0))*
OFFSET(HOMECELL,MATCH(MAX(INDEX(First_Data_Point,MATCH($A75,DataStreams,0)),INDEX(First_Data_Point,MATCH(N$6,DataStreams,0)),$B$3),DateRange,0)-1,MATCH(INDEX(Returns!$100:$100,MATCH(N$6,DataStreams,0)),DataStreams,0)-1):OFFSET(HOMECELL,MATCH(MIN(INDEX(Last_Data_Point,MATCH($A75,DataStreams,0)),INDEX(Last_Data_Point,MATCH(N$6,DataStreams,0)),$B$4),DateRange,0)-1,MATCH(INDEX(Returns!$100:$100,MATCH(N$6,DataStreams,0)),DataStreams,0)-1))),"")</f>
        <v>1.4043759168449862E-3</v>
      </c>
      <c r="O75" s="233" cm="1">
        <f t="array" aca="1" ref="O75" ca="1">_xlfn.IFNA(_xlfn.COVARIANCE.S(
OFFSET(HOMECELL,MATCH(MAX(INDEX(First_Data_Point,MATCH($A75,DataStreams,0)),INDEX(First_Data_Point,MATCH(O$6,DataStreams,0)),$B$3),DateRange,0)-1,MATCH($A75,DataStreams,0)-1):OFFSET(HOMECELL,MATCH(MIN(INDEX(Last_Data_Point,MATCH($A75,DataStreams,0)),INDEX(Last_Data_Point,MATCH(O$6,DataStreams,0)),$B$4),DateRange,0)-1,MATCH($A75,DataStreams,0)-1) -
(INDEX(Returns!$102:$102,MATCH($A75,DataStreams,0))*
OFFSET(HOMECELL,MATCH(MAX(INDEX(First_Data_Point,MATCH($A75,DataStreams,0)),INDEX(First_Data_Point,MATCH(O$6,DataStreams,0)),$B$3),DateRange,0)-1,MATCH(INDEX(Returns!$100:$100,MATCH($A75,DataStreams,0)),DataStreams,0)-1):OFFSET(HOMECELL,MATCH(MIN(INDEX(Last_Data_Point,MATCH($A75,DataStreams,0)),INDEX(Last_Data_Point,MATCH(O$6,DataStreams,0)),$B$4),DateRange,0)-1,MATCH(INDEX(Returns!$100:$100,MATCH($A75,DataStreams,0)),DataStreams,0)-1)),
OFFSET(HOMECELL,MATCH(MAX(INDEX(First_Data_Point,MATCH($A75,DataStreams,0)),INDEX(First_Data_Point,MATCH(O$6,DataStreams,0)),$B$3),DateRange,0)-1,MATCH(O$6,DataStreams,0)-1):OFFSET(HOMECELL,MATCH(MIN(INDEX(Last_Data_Point,MATCH($A75,DataStreams,0)),INDEX(Last_Data_Point,MATCH(O$6,DataStreams,0)),$B$4),DateRange,0)-1,MATCH(O$6,DataStreams,0)-1) -
(INDEX(Returns!$102:$102,MATCH(O$6,DataStreams,0))*
OFFSET(HOMECELL,MATCH(MAX(INDEX(First_Data_Point,MATCH($A75,DataStreams,0)),INDEX(First_Data_Point,MATCH(O$6,DataStreams,0)),$B$3),DateRange,0)-1,MATCH(INDEX(Returns!$100:$100,MATCH(O$6,DataStreams,0)),DataStreams,0)-1):OFFSET(HOMECELL,MATCH(MIN(INDEX(Last_Data_Point,MATCH($A75,DataStreams,0)),INDEX(Last_Data_Point,MATCH(O$6,DataStreams,0)),$B$4),DateRange,0)-1,MATCH(INDEX(Returns!$100:$100,MATCH(O$6,DataStreams,0)),DataStreams,0)-1))),"")</f>
        <v>1.4099078446091725E-3</v>
      </c>
      <c r="P75" s="233" cm="1">
        <f t="array" aca="1" ref="P75" ca="1">_xlfn.IFNA(_xlfn.COVARIANCE.S(
OFFSET(HOMECELL,MATCH(MAX(INDEX(First_Data_Point,MATCH($A75,DataStreams,0)),INDEX(First_Data_Point,MATCH(P$6,DataStreams,0)),$B$3),DateRange,0)-1,MATCH($A75,DataStreams,0)-1):OFFSET(HOMECELL,MATCH(MIN(INDEX(Last_Data_Point,MATCH($A75,DataStreams,0)),INDEX(Last_Data_Point,MATCH(P$6,DataStreams,0)),$B$4),DateRange,0)-1,MATCH($A75,DataStreams,0)-1) -
(INDEX(Returns!$102:$102,MATCH($A75,DataStreams,0))*
OFFSET(HOMECELL,MATCH(MAX(INDEX(First_Data_Point,MATCH($A75,DataStreams,0)),INDEX(First_Data_Point,MATCH(P$6,DataStreams,0)),$B$3),DateRange,0)-1,MATCH(INDEX(Returns!$100:$100,MATCH($A75,DataStreams,0)),DataStreams,0)-1):OFFSET(HOMECELL,MATCH(MIN(INDEX(Last_Data_Point,MATCH($A75,DataStreams,0)),INDEX(Last_Data_Point,MATCH(P$6,DataStreams,0)),$B$4),DateRange,0)-1,MATCH(INDEX(Returns!$100:$100,MATCH($A75,DataStreams,0)),DataStreams,0)-1)),
OFFSET(HOMECELL,MATCH(MAX(INDEX(First_Data_Point,MATCH($A75,DataStreams,0)),INDEX(First_Data_Point,MATCH(P$6,DataStreams,0)),$B$3),DateRange,0)-1,MATCH(P$6,DataStreams,0)-1):OFFSET(HOMECELL,MATCH(MIN(INDEX(Last_Data_Point,MATCH($A75,DataStreams,0)),INDEX(Last_Data_Point,MATCH(P$6,DataStreams,0)),$B$4),DateRange,0)-1,MATCH(P$6,DataStreams,0)-1) -
(INDEX(Returns!$102:$102,MATCH(P$6,DataStreams,0))*
OFFSET(HOMECELL,MATCH(MAX(INDEX(First_Data_Point,MATCH($A75,DataStreams,0)),INDEX(First_Data_Point,MATCH(P$6,DataStreams,0)),$B$3),DateRange,0)-1,MATCH(INDEX(Returns!$100:$100,MATCH(P$6,DataStreams,0)),DataStreams,0)-1):OFFSET(HOMECELL,MATCH(MIN(INDEX(Last_Data_Point,MATCH($A75,DataStreams,0)),INDEX(Last_Data_Point,MATCH(P$6,DataStreams,0)),$B$4),DateRange,0)-1,MATCH(INDEX(Returns!$100:$100,MATCH(P$6,DataStreams,0)),DataStreams,0)-1))),"")</f>
        <v>8.1755845479341302E-5</v>
      </c>
      <c r="Q75" s="233" cm="1">
        <f t="array" aca="1" ref="Q75" ca="1">_xlfn.IFNA(_xlfn.COVARIANCE.S(
OFFSET(HOMECELL,MATCH(MAX(INDEX(First_Data_Point,MATCH($A75,DataStreams,0)),INDEX(First_Data_Point,MATCH(Q$6,DataStreams,0)),$B$3),DateRange,0)-1,MATCH($A75,DataStreams,0)-1):OFFSET(HOMECELL,MATCH(MIN(INDEX(Last_Data_Point,MATCH($A75,DataStreams,0)),INDEX(Last_Data_Point,MATCH(Q$6,DataStreams,0)),$B$4),DateRange,0)-1,MATCH($A75,DataStreams,0)-1) -
(INDEX(Returns!$102:$102,MATCH($A75,DataStreams,0))*
OFFSET(HOMECELL,MATCH(MAX(INDEX(First_Data_Point,MATCH($A75,DataStreams,0)),INDEX(First_Data_Point,MATCH(Q$6,DataStreams,0)),$B$3),DateRange,0)-1,MATCH(INDEX(Returns!$100:$100,MATCH($A75,DataStreams,0)),DataStreams,0)-1):OFFSET(HOMECELL,MATCH(MIN(INDEX(Last_Data_Point,MATCH($A75,DataStreams,0)),INDEX(Last_Data_Point,MATCH(Q$6,DataStreams,0)),$B$4),DateRange,0)-1,MATCH(INDEX(Returns!$100:$100,MATCH($A75,DataStreams,0)),DataStreams,0)-1)),
OFFSET(HOMECELL,MATCH(MAX(INDEX(First_Data_Point,MATCH($A75,DataStreams,0)),INDEX(First_Data_Point,MATCH(Q$6,DataStreams,0)),$B$3),DateRange,0)-1,MATCH(Q$6,DataStreams,0)-1):OFFSET(HOMECELL,MATCH(MIN(INDEX(Last_Data_Point,MATCH($A75,DataStreams,0)),INDEX(Last_Data_Point,MATCH(Q$6,DataStreams,0)),$B$4),DateRange,0)-1,MATCH(Q$6,DataStreams,0)-1) -
(INDEX(Returns!$102:$102,MATCH(Q$6,DataStreams,0))*
OFFSET(HOMECELL,MATCH(MAX(INDEX(First_Data_Point,MATCH($A75,DataStreams,0)),INDEX(First_Data_Point,MATCH(Q$6,DataStreams,0)),$B$3),DateRange,0)-1,MATCH(INDEX(Returns!$100:$100,MATCH(Q$6,DataStreams,0)),DataStreams,0)-1):OFFSET(HOMECELL,MATCH(MIN(INDEX(Last_Data_Point,MATCH($A75,DataStreams,0)),INDEX(Last_Data_Point,MATCH(Q$6,DataStreams,0)),$B$4),DateRange,0)-1,MATCH(INDEX(Returns!$100:$100,MATCH(Q$6,DataStreams,0)),DataStreams,0)-1))),"")</f>
        <v>9.7996683635417177E-4</v>
      </c>
      <c r="R75" s="233" cm="1">
        <f t="array" aca="1" ref="R75" ca="1">_xlfn.IFNA(_xlfn.COVARIANCE.S(
OFFSET(HOMECELL,MATCH(MAX(INDEX(First_Data_Point,MATCH($A75,DataStreams,0)),INDEX(First_Data_Point,MATCH(R$6,DataStreams,0)),$B$3),DateRange,0)-1,MATCH($A75,DataStreams,0)-1):OFFSET(HOMECELL,MATCH(MIN(INDEX(Last_Data_Point,MATCH($A75,DataStreams,0)),INDEX(Last_Data_Point,MATCH(R$6,DataStreams,0)),$B$4),DateRange,0)-1,MATCH($A75,DataStreams,0)-1) -
(INDEX(Returns!$102:$102,MATCH($A75,DataStreams,0))*
OFFSET(HOMECELL,MATCH(MAX(INDEX(First_Data_Point,MATCH($A75,DataStreams,0)),INDEX(First_Data_Point,MATCH(R$6,DataStreams,0)),$B$3),DateRange,0)-1,MATCH(INDEX(Returns!$100:$100,MATCH($A75,DataStreams,0)),DataStreams,0)-1):OFFSET(HOMECELL,MATCH(MIN(INDEX(Last_Data_Point,MATCH($A75,DataStreams,0)),INDEX(Last_Data_Point,MATCH(R$6,DataStreams,0)),$B$4),DateRange,0)-1,MATCH(INDEX(Returns!$100:$100,MATCH($A75,DataStreams,0)),DataStreams,0)-1)),
OFFSET(HOMECELL,MATCH(MAX(INDEX(First_Data_Point,MATCH($A75,DataStreams,0)),INDEX(First_Data_Point,MATCH(R$6,DataStreams,0)),$B$3),DateRange,0)-1,MATCH(R$6,DataStreams,0)-1):OFFSET(HOMECELL,MATCH(MIN(INDEX(Last_Data_Point,MATCH($A75,DataStreams,0)),INDEX(Last_Data_Point,MATCH(R$6,DataStreams,0)),$B$4),DateRange,0)-1,MATCH(R$6,DataStreams,0)-1) -
(INDEX(Returns!$102:$102,MATCH(R$6,DataStreams,0))*
OFFSET(HOMECELL,MATCH(MAX(INDEX(First_Data_Point,MATCH($A75,DataStreams,0)),INDEX(First_Data_Point,MATCH(R$6,DataStreams,0)),$B$3),DateRange,0)-1,MATCH(INDEX(Returns!$100:$100,MATCH(R$6,DataStreams,0)),DataStreams,0)-1):OFFSET(HOMECELL,MATCH(MIN(INDEX(Last_Data_Point,MATCH($A75,DataStreams,0)),INDEX(Last_Data_Point,MATCH(R$6,DataStreams,0)),$B$4),DateRange,0)-1,MATCH(INDEX(Returns!$100:$100,MATCH(R$6,DataStreams,0)),DataStreams,0)-1))),"")</f>
        <v>-1.1184776487988218E-3</v>
      </c>
      <c r="S75" s="233" cm="1">
        <f t="array" aca="1" ref="S75" ca="1">_xlfn.IFNA(_xlfn.COVARIANCE.S(
OFFSET(HOMECELL,MATCH(MAX(INDEX(First_Data_Point,MATCH($A75,DataStreams,0)),INDEX(First_Data_Point,MATCH(S$6,DataStreams,0)),$B$3),DateRange,0)-1,MATCH($A75,DataStreams,0)-1):OFFSET(HOMECELL,MATCH(MIN(INDEX(Last_Data_Point,MATCH($A75,DataStreams,0)),INDEX(Last_Data_Point,MATCH(S$6,DataStreams,0)),$B$4),DateRange,0)-1,MATCH($A75,DataStreams,0)-1) -
(INDEX(Returns!$102:$102,MATCH($A75,DataStreams,0))*
OFFSET(HOMECELL,MATCH(MAX(INDEX(First_Data_Point,MATCH($A75,DataStreams,0)),INDEX(First_Data_Point,MATCH(S$6,DataStreams,0)),$B$3),DateRange,0)-1,MATCH(INDEX(Returns!$100:$100,MATCH($A75,DataStreams,0)),DataStreams,0)-1):OFFSET(HOMECELL,MATCH(MIN(INDEX(Last_Data_Point,MATCH($A75,DataStreams,0)),INDEX(Last_Data_Point,MATCH(S$6,DataStreams,0)),$B$4),DateRange,0)-1,MATCH(INDEX(Returns!$100:$100,MATCH($A75,DataStreams,0)),DataStreams,0)-1)),
OFFSET(HOMECELL,MATCH(MAX(INDEX(First_Data_Point,MATCH($A75,DataStreams,0)),INDEX(First_Data_Point,MATCH(S$6,DataStreams,0)),$B$3),DateRange,0)-1,MATCH(S$6,DataStreams,0)-1):OFFSET(HOMECELL,MATCH(MIN(INDEX(Last_Data_Point,MATCH($A75,DataStreams,0)),INDEX(Last_Data_Point,MATCH(S$6,DataStreams,0)),$B$4),DateRange,0)-1,MATCH(S$6,DataStreams,0)-1) -
(INDEX(Returns!$102:$102,MATCH(S$6,DataStreams,0))*
OFFSET(HOMECELL,MATCH(MAX(INDEX(First_Data_Point,MATCH($A75,DataStreams,0)),INDEX(First_Data_Point,MATCH(S$6,DataStreams,0)),$B$3),DateRange,0)-1,MATCH(INDEX(Returns!$100:$100,MATCH(S$6,DataStreams,0)),DataStreams,0)-1):OFFSET(HOMECELL,MATCH(MIN(INDEX(Last_Data_Point,MATCH($A75,DataStreams,0)),INDEX(Last_Data_Point,MATCH(S$6,DataStreams,0)),$B$4),DateRange,0)-1,MATCH(INDEX(Returns!$100:$100,MATCH(S$6,DataStreams,0)),DataStreams,0)-1))),"")</f>
        <v>7.5999200699928041E-4</v>
      </c>
      <c r="T75" s="233" cm="1">
        <f t="array" aca="1" ref="T75" ca="1">_xlfn.IFNA(_xlfn.COVARIANCE.S(
OFFSET(HOMECELL,MATCH(MAX(INDEX(First_Data_Point,MATCH($A75,DataStreams,0)),INDEX(First_Data_Point,MATCH(T$6,DataStreams,0)),$B$3),DateRange,0)-1,MATCH($A75,DataStreams,0)-1):OFFSET(HOMECELL,MATCH(MIN(INDEX(Last_Data_Point,MATCH($A75,DataStreams,0)),INDEX(Last_Data_Point,MATCH(T$6,DataStreams,0)),$B$4),DateRange,0)-1,MATCH($A75,DataStreams,0)-1) -
(INDEX(Returns!$102:$102,MATCH($A75,DataStreams,0))*
OFFSET(HOMECELL,MATCH(MAX(INDEX(First_Data_Point,MATCH($A75,DataStreams,0)),INDEX(First_Data_Point,MATCH(T$6,DataStreams,0)),$B$3),DateRange,0)-1,MATCH(INDEX(Returns!$100:$100,MATCH($A75,DataStreams,0)),DataStreams,0)-1):OFFSET(HOMECELL,MATCH(MIN(INDEX(Last_Data_Point,MATCH($A75,DataStreams,0)),INDEX(Last_Data_Point,MATCH(T$6,DataStreams,0)),$B$4),DateRange,0)-1,MATCH(INDEX(Returns!$100:$100,MATCH($A75,DataStreams,0)),DataStreams,0)-1)),
OFFSET(HOMECELL,MATCH(MAX(INDEX(First_Data_Point,MATCH($A75,DataStreams,0)),INDEX(First_Data_Point,MATCH(T$6,DataStreams,0)),$B$3),DateRange,0)-1,MATCH(T$6,DataStreams,0)-1):OFFSET(HOMECELL,MATCH(MIN(INDEX(Last_Data_Point,MATCH($A75,DataStreams,0)),INDEX(Last_Data_Point,MATCH(T$6,DataStreams,0)),$B$4),DateRange,0)-1,MATCH(T$6,DataStreams,0)-1) -
(INDEX(Returns!$102:$102,MATCH(T$6,DataStreams,0))*
OFFSET(HOMECELL,MATCH(MAX(INDEX(First_Data_Point,MATCH($A75,DataStreams,0)),INDEX(First_Data_Point,MATCH(T$6,DataStreams,0)),$B$3),DateRange,0)-1,MATCH(INDEX(Returns!$100:$100,MATCH(T$6,DataStreams,0)),DataStreams,0)-1):OFFSET(HOMECELL,MATCH(MIN(INDEX(Last_Data_Point,MATCH($A75,DataStreams,0)),INDEX(Last_Data_Point,MATCH(T$6,DataStreams,0)),$B$4),DateRange,0)-1,MATCH(INDEX(Returns!$100:$100,MATCH(T$6,DataStreams,0)),DataStreams,0)-1))),"")</f>
        <v>1.9976034453856586E-3</v>
      </c>
      <c r="U75" s="233" cm="1">
        <f t="array" aca="1" ref="U75" ca="1">_xlfn.IFNA(_xlfn.COVARIANCE.S(
OFFSET(HOMECELL,MATCH(MAX(INDEX(First_Data_Point,MATCH($A75,DataStreams,0)),INDEX(First_Data_Point,MATCH(U$6,DataStreams,0)),$B$3),DateRange,0)-1,MATCH($A75,DataStreams,0)-1):OFFSET(HOMECELL,MATCH(MIN(INDEX(Last_Data_Point,MATCH($A75,DataStreams,0)),INDEX(Last_Data_Point,MATCH(U$6,DataStreams,0)),$B$4),DateRange,0)-1,MATCH($A75,DataStreams,0)-1) -
(INDEX(Returns!$102:$102,MATCH($A75,DataStreams,0))*
OFFSET(HOMECELL,MATCH(MAX(INDEX(First_Data_Point,MATCH($A75,DataStreams,0)),INDEX(First_Data_Point,MATCH(U$6,DataStreams,0)),$B$3),DateRange,0)-1,MATCH(INDEX(Returns!$100:$100,MATCH($A75,DataStreams,0)),DataStreams,0)-1):OFFSET(HOMECELL,MATCH(MIN(INDEX(Last_Data_Point,MATCH($A75,DataStreams,0)),INDEX(Last_Data_Point,MATCH(U$6,DataStreams,0)),$B$4),DateRange,0)-1,MATCH(INDEX(Returns!$100:$100,MATCH($A75,DataStreams,0)),DataStreams,0)-1)),
OFFSET(HOMECELL,MATCH(MAX(INDEX(First_Data_Point,MATCH($A75,DataStreams,0)),INDEX(First_Data_Point,MATCH(U$6,DataStreams,0)),$B$3),DateRange,0)-1,MATCH(U$6,DataStreams,0)-1):OFFSET(HOMECELL,MATCH(MIN(INDEX(Last_Data_Point,MATCH($A75,DataStreams,0)),INDEX(Last_Data_Point,MATCH(U$6,DataStreams,0)),$B$4),DateRange,0)-1,MATCH(U$6,DataStreams,0)-1) -
(INDEX(Returns!$102:$102,MATCH(U$6,DataStreams,0))*
OFFSET(HOMECELL,MATCH(MAX(INDEX(First_Data_Point,MATCH($A75,DataStreams,0)),INDEX(First_Data_Point,MATCH(U$6,DataStreams,0)),$B$3),DateRange,0)-1,MATCH(INDEX(Returns!$100:$100,MATCH(U$6,DataStreams,0)),DataStreams,0)-1):OFFSET(HOMECELL,MATCH(MIN(INDEX(Last_Data_Point,MATCH($A75,DataStreams,0)),INDEX(Last_Data_Point,MATCH(U$6,DataStreams,0)),$B$4),DateRange,0)-1,MATCH(INDEX(Returns!$100:$100,MATCH(U$6,DataStreams,0)),DataStreams,0)-1))),"")</f>
        <v>-6.4538298648752796E-4</v>
      </c>
      <c r="V75" s="233" cm="1">
        <f t="array" aca="1" ref="V75" ca="1">_xlfn.IFNA(_xlfn.COVARIANCE.S(
OFFSET(HOMECELL,MATCH(MAX(INDEX(First_Data_Point,MATCH($A75,DataStreams,0)),INDEX(First_Data_Point,MATCH(V$6,DataStreams,0)),$B$3),DateRange,0)-1,MATCH($A75,DataStreams,0)-1):OFFSET(HOMECELL,MATCH(MIN(INDEX(Last_Data_Point,MATCH($A75,DataStreams,0)),INDEX(Last_Data_Point,MATCH(V$6,DataStreams,0)),$B$4),DateRange,0)-1,MATCH($A75,DataStreams,0)-1) -
(INDEX(Returns!$102:$102,MATCH($A75,DataStreams,0))*
OFFSET(HOMECELL,MATCH(MAX(INDEX(First_Data_Point,MATCH($A75,DataStreams,0)),INDEX(First_Data_Point,MATCH(V$6,DataStreams,0)),$B$3),DateRange,0)-1,MATCH(INDEX(Returns!$100:$100,MATCH($A75,DataStreams,0)),DataStreams,0)-1):OFFSET(HOMECELL,MATCH(MIN(INDEX(Last_Data_Point,MATCH($A75,DataStreams,0)),INDEX(Last_Data_Point,MATCH(V$6,DataStreams,0)),$B$4),DateRange,0)-1,MATCH(INDEX(Returns!$100:$100,MATCH($A75,DataStreams,0)),DataStreams,0)-1)),
OFFSET(HOMECELL,MATCH(MAX(INDEX(First_Data_Point,MATCH($A75,DataStreams,0)),INDEX(First_Data_Point,MATCH(V$6,DataStreams,0)),$B$3),DateRange,0)-1,MATCH(V$6,DataStreams,0)-1):OFFSET(HOMECELL,MATCH(MIN(INDEX(Last_Data_Point,MATCH($A75,DataStreams,0)),INDEX(Last_Data_Point,MATCH(V$6,DataStreams,0)),$B$4),DateRange,0)-1,MATCH(V$6,DataStreams,0)-1) -
(INDEX(Returns!$102:$102,MATCH(V$6,DataStreams,0))*
OFFSET(HOMECELL,MATCH(MAX(INDEX(First_Data_Point,MATCH($A75,DataStreams,0)),INDEX(First_Data_Point,MATCH(V$6,DataStreams,0)),$B$3),DateRange,0)-1,MATCH(INDEX(Returns!$100:$100,MATCH(V$6,DataStreams,0)),DataStreams,0)-1):OFFSET(HOMECELL,MATCH(MIN(INDEX(Last_Data_Point,MATCH($A75,DataStreams,0)),INDEX(Last_Data_Point,MATCH(V$6,DataStreams,0)),$B$4),DateRange,0)-1,MATCH(INDEX(Returns!$100:$100,MATCH(V$6,DataStreams,0)),DataStreams,0)-1))),"")</f>
        <v>-2.5185283708710048E-4</v>
      </c>
      <c r="W75" s="233" cm="1">
        <f t="array" aca="1" ref="W75" ca="1">_xlfn.IFNA(_xlfn.COVARIANCE.S(
OFFSET(HOMECELL,MATCH(MAX(INDEX(First_Data_Point,MATCH($A75,DataStreams,0)),INDEX(First_Data_Point,MATCH(W$6,DataStreams,0)),$B$3),DateRange,0)-1,MATCH($A75,DataStreams,0)-1):OFFSET(HOMECELL,MATCH(MIN(INDEX(Last_Data_Point,MATCH($A75,DataStreams,0)),INDEX(Last_Data_Point,MATCH(W$6,DataStreams,0)),$B$4),DateRange,0)-1,MATCH($A75,DataStreams,0)-1) -
(INDEX(Returns!$102:$102,MATCH($A75,DataStreams,0))*
OFFSET(HOMECELL,MATCH(MAX(INDEX(First_Data_Point,MATCH($A75,DataStreams,0)),INDEX(First_Data_Point,MATCH(W$6,DataStreams,0)),$B$3),DateRange,0)-1,MATCH(INDEX(Returns!$100:$100,MATCH($A75,DataStreams,0)),DataStreams,0)-1):OFFSET(HOMECELL,MATCH(MIN(INDEX(Last_Data_Point,MATCH($A75,DataStreams,0)),INDEX(Last_Data_Point,MATCH(W$6,DataStreams,0)),$B$4),DateRange,0)-1,MATCH(INDEX(Returns!$100:$100,MATCH($A75,DataStreams,0)),DataStreams,0)-1)),
OFFSET(HOMECELL,MATCH(MAX(INDEX(First_Data_Point,MATCH($A75,DataStreams,0)),INDEX(First_Data_Point,MATCH(W$6,DataStreams,0)),$B$3),DateRange,0)-1,MATCH(W$6,DataStreams,0)-1):OFFSET(HOMECELL,MATCH(MIN(INDEX(Last_Data_Point,MATCH($A75,DataStreams,0)),INDEX(Last_Data_Point,MATCH(W$6,DataStreams,0)),$B$4),DateRange,0)-1,MATCH(W$6,DataStreams,0)-1) -
(INDEX(Returns!$102:$102,MATCH(W$6,DataStreams,0))*
OFFSET(HOMECELL,MATCH(MAX(INDEX(First_Data_Point,MATCH($A75,DataStreams,0)),INDEX(First_Data_Point,MATCH(W$6,DataStreams,0)),$B$3),DateRange,0)-1,MATCH(INDEX(Returns!$100:$100,MATCH(W$6,DataStreams,0)),DataStreams,0)-1):OFFSET(HOMECELL,MATCH(MIN(INDEX(Last_Data_Point,MATCH($A75,DataStreams,0)),INDEX(Last_Data_Point,MATCH(W$6,DataStreams,0)),$B$4),DateRange,0)-1,MATCH(INDEX(Returns!$100:$100,MATCH(W$6,DataStreams,0)),DataStreams,0)-1))),"")</f>
        <v>1.3061718584061251E-3</v>
      </c>
      <c r="X75" s="233" cm="1">
        <f t="array" aca="1" ref="X75" ca="1">_xlfn.IFNA(_xlfn.COVARIANCE.S(
OFFSET(HOMECELL,MATCH(MAX(INDEX(First_Data_Point,MATCH($A75,DataStreams,0)),INDEX(First_Data_Point,MATCH(X$6,DataStreams,0)),$B$3),DateRange,0)-1,MATCH($A75,DataStreams,0)-1):OFFSET(HOMECELL,MATCH(MIN(INDEX(Last_Data_Point,MATCH($A75,DataStreams,0)),INDEX(Last_Data_Point,MATCH(X$6,DataStreams,0)),$B$4),DateRange,0)-1,MATCH($A75,DataStreams,0)-1) -
(INDEX(Returns!$102:$102,MATCH($A75,DataStreams,0))*
OFFSET(HOMECELL,MATCH(MAX(INDEX(First_Data_Point,MATCH($A75,DataStreams,0)),INDEX(First_Data_Point,MATCH(X$6,DataStreams,0)),$B$3),DateRange,0)-1,MATCH(INDEX(Returns!$100:$100,MATCH($A75,DataStreams,0)),DataStreams,0)-1):OFFSET(HOMECELL,MATCH(MIN(INDEX(Last_Data_Point,MATCH($A75,DataStreams,0)),INDEX(Last_Data_Point,MATCH(X$6,DataStreams,0)),$B$4),DateRange,0)-1,MATCH(INDEX(Returns!$100:$100,MATCH($A75,DataStreams,0)),DataStreams,0)-1)),
OFFSET(HOMECELL,MATCH(MAX(INDEX(First_Data_Point,MATCH($A75,DataStreams,0)),INDEX(First_Data_Point,MATCH(X$6,DataStreams,0)),$B$3),DateRange,0)-1,MATCH(X$6,DataStreams,0)-1):OFFSET(HOMECELL,MATCH(MIN(INDEX(Last_Data_Point,MATCH($A75,DataStreams,0)),INDEX(Last_Data_Point,MATCH(X$6,DataStreams,0)),$B$4),DateRange,0)-1,MATCH(X$6,DataStreams,0)-1) -
(INDEX(Returns!$102:$102,MATCH(X$6,DataStreams,0))*
OFFSET(HOMECELL,MATCH(MAX(INDEX(First_Data_Point,MATCH($A75,DataStreams,0)),INDEX(First_Data_Point,MATCH(X$6,DataStreams,0)),$B$3),DateRange,0)-1,MATCH(INDEX(Returns!$100:$100,MATCH(X$6,DataStreams,0)),DataStreams,0)-1):OFFSET(HOMECELL,MATCH(MIN(INDEX(Last_Data_Point,MATCH($A75,DataStreams,0)),INDEX(Last_Data_Point,MATCH(X$6,DataStreams,0)),$B$4),DateRange,0)-1,MATCH(INDEX(Returns!$100:$100,MATCH(X$6,DataStreams,0)),DataStreams,0)-1))),"")</f>
        <v>2.0541953462918389E-3</v>
      </c>
      <c r="Y75" s="233" cm="1">
        <f t="array" aca="1" ref="Y75" ca="1">_xlfn.IFNA(_xlfn.COVARIANCE.S(
OFFSET(HOMECELL,MATCH(MAX(INDEX(First_Data_Point,MATCH($A75,DataStreams,0)),INDEX(First_Data_Point,MATCH(Y$6,DataStreams,0)),$B$3),DateRange,0)-1,MATCH($A75,DataStreams,0)-1):OFFSET(HOMECELL,MATCH(MIN(INDEX(Last_Data_Point,MATCH($A75,DataStreams,0)),INDEX(Last_Data_Point,MATCH(Y$6,DataStreams,0)),$B$4),DateRange,0)-1,MATCH($A75,DataStreams,0)-1) -
(INDEX(Returns!$102:$102,MATCH($A75,DataStreams,0))*
OFFSET(HOMECELL,MATCH(MAX(INDEX(First_Data_Point,MATCH($A75,DataStreams,0)),INDEX(First_Data_Point,MATCH(Y$6,DataStreams,0)),$B$3),DateRange,0)-1,MATCH(INDEX(Returns!$100:$100,MATCH($A75,DataStreams,0)),DataStreams,0)-1):OFFSET(HOMECELL,MATCH(MIN(INDEX(Last_Data_Point,MATCH($A75,DataStreams,0)),INDEX(Last_Data_Point,MATCH(Y$6,DataStreams,0)),$B$4),DateRange,0)-1,MATCH(INDEX(Returns!$100:$100,MATCH($A75,DataStreams,0)),DataStreams,0)-1)),
OFFSET(HOMECELL,MATCH(MAX(INDEX(First_Data_Point,MATCH($A75,DataStreams,0)),INDEX(First_Data_Point,MATCH(Y$6,DataStreams,0)),$B$3),DateRange,0)-1,MATCH(Y$6,DataStreams,0)-1):OFFSET(HOMECELL,MATCH(MIN(INDEX(Last_Data_Point,MATCH($A75,DataStreams,0)),INDEX(Last_Data_Point,MATCH(Y$6,DataStreams,0)),$B$4),DateRange,0)-1,MATCH(Y$6,DataStreams,0)-1) -
(INDEX(Returns!$102:$102,MATCH(Y$6,DataStreams,0))*
OFFSET(HOMECELL,MATCH(MAX(INDEX(First_Data_Point,MATCH($A75,DataStreams,0)),INDEX(First_Data_Point,MATCH(Y$6,DataStreams,0)),$B$3),DateRange,0)-1,MATCH(INDEX(Returns!$100:$100,MATCH(Y$6,DataStreams,0)),DataStreams,0)-1):OFFSET(HOMECELL,MATCH(MIN(INDEX(Last_Data_Point,MATCH($A75,DataStreams,0)),INDEX(Last_Data_Point,MATCH(Y$6,DataStreams,0)),$B$4),DateRange,0)-1,MATCH(INDEX(Returns!$100:$100,MATCH(Y$6,DataStreams,0)),DataStreams,0)-1))),"")</f>
        <v>2.5658598397595416E-3</v>
      </c>
      <c r="Z75" s="233" cm="1">
        <f t="array" aca="1" ref="Z75" ca="1">_xlfn.IFNA(_xlfn.COVARIANCE.S(
OFFSET(HOMECELL,MATCH(MAX(INDEX(First_Data_Point,MATCH($A75,DataStreams,0)),INDEX(First_Data_Point,MATCH(Z$6,DataStreams,0)),$B$3),DateRange,0)-1,MATCH($A75,DataStreams,0)-1):OFFSET(HOMECELL,MATCH(MIN(INDEX(Last_Data_Point,MATCH($A75,DataStreams,0)),INDEX(Last_Data_Point,MATCH(Z$6,DataStreams,0)),$B$4),DateRange,0)-1,MATCH($A75,DataStreams,0)-1) -
(INDEX(Returns!$102:$102,MATCH($A75,DataStreams,0))*
OFFSET(HOMECELL,MATCH(MAX(INDEX(First_Data_Point,MATCH($A75,DataStreams,0)),INDEX(First_Data_Point,MATCH(Z$6,DataStreams,0)),$B$3),DateRange,0)-1,MATCH(INDEX(Returns!$100:$100,MATCH($A75,DataStreams,0)),DataStreams,0)-1):OFFSET(HOMECELL,MATCH(MIN(INDEX(Last_Data_Point,MATCH($A75,DataStreams,0)),INDEX(Last_Data_Point,MATCH(Z$6,DataStreams,0)),$B$4),DateRange,0)-1,MATCH(INDEX(Returns!$100:$100,MATCH($A75,DataStreams,0)),DataStreams,0)-1)),
OFFSET(HOMECELL,MATCH(MAX(INDEX(First_Data_Point,MATCH($A75,DataStreams,0)),INDEX(First_Data_Point,MATCH(Z$6,DataStreams,0)),$B$3),DateRange,0)-1,MATCH(Z$6,DataStreams,0)-1):OFFSET(HOMECELL,MATCH(MIN(INDEX(Last_Data_Point,MATCH($A75,DataStreams,0)),INDEX(Last_Data_Point,MATCH(Z$6,DataStreams,0)),$B$4),DateRange,0)-1,MATCH(Z$6,DataStreams,0)-1) -
(INDEX(Returns!$102:$102,MATCH(Z$6,DataStreams,0))*
OFFSET(HOMECELL,MATCH(MAX(INDEX(First_Data_Point,MATCH($A75,DataStreams,0)),INDEX(First_Data_Point,MATCH(Z$6,DataStreams,0)),$B$3),DateRange,0)-1,MATCH(INDEX(Returns!$100:$100,MATCH(Z$6,DataStreams,0)),DataStreams,0)-1):OFFSET(HOMECELL,MATCH(MIN(INDEX(Last_Data_Point,MATCH($A75,DataStreams,0)),INDEX(Last_Data_Point,MATCH(Z$6,DataStreams,0)),$B$4),DateRange,0)-1,MATCH(INDEX(Returns!$100:$100,MATCH(Z$6,DataStreams,0)),DataStreams,0)-1))),"")</f>
        <v>5.5621196717974171E-4</v>
      </c>
      <c r="AA75" s="233" cm="1">
        <f t="array" aca="1" ref="AA75" ca="1">_xlfn.IFNA(_xlfn.COVARIANCE.S(
OFFSET(HOMECELL,MATCH(MAX(INDEX(First_Data_Point,MATCH($A75,DataStreams,0)),INDEX(First_Data_Point,MATCH(AA$6,DataStreams,0)),$B$3),DateRange,0)-1,MATCH($A75,DataStreams,0)-1):OFFSET(HOMECELL,MATCH(MIN(INDEX(Last_Data_Point,MATCH($A75,DataStreams,0)),INDEX(Last_Data_Point,MATCH(AA$6,DataStreams,0)),$B$4),DateRange,0)-1,MATCH($A75,DataStreams,0)-1) -
(INDEX(Returns!$102:$102,MATCH($A75,DataStreams,0))*
OFFSET(HOMECELL,MATCH(MAX(INDEX(First_Data_Point,MATCH($A75,DataStreams,0)),INDEX(First_Data_Point,MATCH(AA$6,DataStreams,0)),$B$3),DateRange,0)-1,MATCH(INDEX(Returns!$100:$100,MATCH($A75,DataStreams,0)),DataStreams,0)-1):OFFSET(HOMECELL,MATCH(MIN(INDEX(Last_Data_Point,MATCH($A75,DataStreams,0)),INDEX(Last_Data_Point,MATCH(AA$6,DataStreams,0)),$B$4),DateRange,0)-1,MATCH(INDEX(Returns!$100:$100,MATCH($A75,DataStreams,0)),DataStreams,0)-1)),
OFFSET(HOMECELL,MATCH(MAX(INDEX(First_Data_Point,MATCH($A75,DataStreams,0)),INDEX(First_Data_Point,MATCH(AA$6,DataStreams,0)),$B$3),DateRange,0)-1,MATCH(AA$6,DataStreams,0)-1):OFFSET(HOMECELL,MATCH(MIN(INDEX(Last_Data_Point,MATCH($A75,DataStreams,0)),INDEX(Last_Data_Point,MATCH(AA$6,DataStreams,0)),$B$4),DateRange,0)-1,MATCH(AA$6,DataStreams,0)-1) -
(INDEX(Returns!$102:$102,MATCH(AA$6,DataStreams,0))*
OFFSET(HOMECELL,MATCH(MAX(INDEX(First_Data_Point,MATCH($A75,DataStreams,0)),INDEX(First_Data_Point,MATCH(AA$6,DataStreams,0)),$B$3),DateRange,0)-1,MATCH(INDEX(Returns!$100:$100,MATCH(AA$6,DataStreams,0)),DataStreams,0)-1):OFFSET(HOMECELL,MATCH(MIN(INDEX(Last_Data_Point,MATCH($A75,DataStreams,0)),INDEX(Last_Data_Point,MATCH(AA$6,DataStreams,0)),$B$4),DateRange,0)-1,MATCH(INDEX(Returns!$100:$100,MATCH(AA$6,DataStreams,0)),DataStreams,0)-1))),"")</f>
        <v>7.9158487317995186E-4</v>
      </c>
      <c r="AB75" s="233" cm="1">
        <f t="array" aca="1" ref="AB75" ca="1">_xlfn.IFNA(_xlfn.COVARIANCE.S(
OFFSET(HOMECELL,MATCH(MAX(INDEX(First_Data_Point,MATCH($A75,DataStreams,0)),INDEX(First_Data_Point,MATCH(AB$6,DataStreams,0)),$B$3),DateRange,0)-1,MATCH($A75,DataStreams,0)-1):OFFSET(HOMECELL,MATCH(MIN(INDEX(Last_Data_Point,MATCH($A75,DataStreams,0)),INDEX(Last_Data_Point,MATCH(AB$6,DataStreams,0)),$B$4),DateRange,0)-1,MATCH($A75,DataStreams,0)-1) -
(INDEX(Returns!$102:$102,MATCH($A75,DataStreams,0))*
OFFSET(HOMECELL,MATCH(MAX(INDEX(First_Data_Point,MATCH($A75,DataStreams,0)),INDEX(First_Data_Point,MATCH(AB$6,DataStreams,0)),$B$3),DateRange,0)-1,MATCH(INDEX(Returns!$100:$100,MATCH($A75,DataStreams,0)),DataStreams,0)-1):OFFSET(HOMECELL,MATCH(MIN(INDEX(Last_Data_Point,MATCH($A75,DataStreams,0)),INDEX(Last_Data_Point,MATCH(AB$6,DataStreams,0)),$B$4),DateRange,0)-1,MATCH(INDEX(Returns!$100:$100,MATCH($A75,DataStreams,0)),DataStreams,0)-1)),
OFFSET(HOMECELL,MATCH(MAX(INDEX(First_Data_Point,MATCH($A75,DataStreams,0)),INDEX(First_Data_Point,MATCH(AB$6,DataStreams,0)),$B$3),DateRange,0)-1,MATCH(AB$6,DataStreams,0)-1):OFFSET(HOMECELL,MATCH(MIN(INDEX(Last_Data_Point,MATCH($A75,DataStreams,0)),INDEX(Last_Data_Point,MATCH(AB$6,DataStreams,0)),$B$4),DateRange,0)-1,MATCH(AB$6,DataStreams,0)-1) -
(INDEX(Returns!$102:$102,MATCH(AB$6,DataStreams,0))*
OFFSET(HOMECELL,MATCH(MAX(INDEX(First_Data_Point,MATCH($A75,DataStreams,0)),INDEX(First_Data_Point,MATCH(AB$6,DataStreams,0)),$B$3),DateRange,0)-1,MATCH(INDEX(Returns!$100:$100,MATCH(AB$6,DataStreams,0)),DataStreams,0)-1):OFFSET(HOMECELL,MATCH(MIN(INDEX(Last_Data_Point,MATCH($A75,DataStreams,0)),INDEX(Last_Data_Point,MATCH(AB$6,DataStreams,0)),$B$4),DateRange,0)-1,MATCH(INDEX(Returns!$100:$100,MATCH(AB$6,DataStreams,0)),DataStreams,0)-1))),"")</f>
        <v>-1.2174964844031832E-4</v>
      </c>
      <c r="AC75" s="233" cm="1">
        <f t="array" aca="1" ref="AC75" ca="1">_xlfn.IFNA(_xlfn.COVARIANCE.S(
OFFSET(HOMECELL,MATCH(MAX(INDEX(First_Data_Point,MATCH($A75,DataStreams,0)),INDEX(First_Data_Point,MATCH(AC$6,DataStreams,0)),$B$3),DateRange,0)-1,MATCH($A75,DataStreams,0)-1):OFFSET(HOMECELL,MATCH(MIN(INDEX(Last_Data_Point,MATCH($A75,DataStreams,0)),INDEX(Last_Data_Point,MATCH(AC$6,DataStreams,0)),$B$4),DateRange,0)-1,MATCH($A75,DataStreams,0)-1) -
(INDEX(Returns!$102:$102,MATCH($A75,DataStreams,0))*
OFFSET(HOMECELL,MATCH(MAX(INDEX(First_Data_Point,MATCH($A75,DataStreams,0)),INDEX(First_Data_Point,MATCH(AC$6,DataStreams,0)),$B$3),DateRange,0)-1,MATCH(INDEX(Returns!$100:$100,MATCH($A75,DataStreams,0)),DataStreams,0)-1):OFFSET(HOMECELL,MATCH(MIN(INDEX(Last_Data_Point,MATCH($A75,DataStreams,0)),INDEX(Last_Data_Point,MATCH(AC$6,DataStreams,0)),$B$4),DateRange,0)-1,MATCH(INDEX(Returns!$100:$100,MATCH($A75,DataStreams,0)),DataStreams,0)-1)),
OFFSET(HOMECELL,MATCH(MAX(INDEX(First_Data_Point,MATCH($A75,DataStreams,0)),INDEX(First_Data_Point,MATCH(AC$6,DataStreams,0)),$B$3),DateRange,0)-1,MATCH(AC$6,DataStreams,0)-1):OFFSET(HOMECELL,MATCH(MIN(INDEX(Last_Data_Point,MATCH($A75,DataStreams,0)),INDEX(Last_Data_Point,MATCH(AC$6,DataStreams,0)),$B$4),DateRange,0)-1,MATCH(AC$6,DataStreams,0)-1) -
(INDEX(Returns!$102:$102,MATCH(AC$6,DataStreams,0))*
OFFSET(HOMECELL,MATCH(MAX(INDEX(First_Data_Point,MATCH($A75,DataStreams,0)),INDEX(First_Data_Point,MATCH(AC$6,DataStreams,0)),$B$3),DateRange,0)-1,MATCH(INDEX(Returns!$100:$100,MATCH(AC$6,DataStreams,0)),DataStreams,0)-1):OFFSET(HOMECELL,MATCH(MIN(INDEX(Last_Data_Point,MATCH($A75,DataStreams,0)),INDEX(Last_Data_Point,MATCH(AC$6,DataStreams,0)),$B$4),DateRange,0)-1,MATCH(INDEX(Returns!$100:$100,MATCH(AC$6,DataStreams,0)),DataStreams,0)-1))),"")</f>
        <v>5.9579476623156959E-4</v>
      </c>
      <c r="AD75" s="233" cm="1">
        <f t="array" aca="1" ref="AD75" ca="1">_xlfn.IFNA(_xlfn.COVARIANCE.S(
OFFSET(HOMECELL,MATCH(MAX(INDEX(First_Data_Point,MATCH($A75,DataStreams,0)),INDEX(First_Data_Point,MATCH(AD$6,DataStreams,0)),$B$3),DateRange,0)-1,MATCH($A75,DataStreams,0)-1):OFFSET(HOMECELL,MATCH(MIN(INDEX(Last_Data_Point,MATCH($A75,DataStreams,0)),INDEX(Last_Data_Point,MATCH(AD$6,DataStreams,0)),$B$4),DateRange,0)-1,MATCH($A75,DataStreams,0)-1) -
(INDEX(Returns!$102:$102,MATCH($A75,DataStreams,0))*
OFFSET(HOMECELL,MATCH(MAX(INDEX(First_Data_Point,MATCH($A75,DataStreams,0)),INDEX(First_Data_Point,MATCH(AD$6,DataStreams,0)),$B$3),DateRange,0)-1,MATCH(INDEX(Returns!$100:$100,MATCH($A75,DataStreams,0)),DataStreams,0)-1):OFFSET(HOMECELL,MATCH(MIN(INDEX(Last_Data_Point,MATCH($A75,DataStreams,0)),INDEX(Last_Data_Point,MATCH(AD$6,DataStreams,0)),$B$4),DateRange,0)-1,MATCH(INDEX(Returns!$100:$100,MATCH($A75,DataStreams,0)),DataStreams,0)-1)),
OFFSET(HOMECELL,MATCH(MAX(INDEX(First_Data_Point,MATCH($A75,DataStreams,0)),INDEX(First_Data_Point,MATCH(AD$6,DataStreams,0)),$B$3),DateRange,0)-1,MATCH(AD$6,DataStreams,0)-1):OFFSET(HOMECELL,MATCH(MIN(INDEX(Last_Data_Point,MATCH($A75,DataStreams,0)),INDEX(Last_Data_Point,MATCH(AD$6,DataStreams,0)),$B$4),DateRange,0)-1,MATCH(AD$6,DataStreams,0)-1) -
(INDEX(Returns!$102:$102,MATCH(AD$6,DataStreams,0))*
OFFSET(HOMECELL,MATCH(MAX(INDEX(First_Data_Point,MATCH($A75,DataStreams,0)),INDEX(First_Data_Point,MATCH(AD$6,DataStreams,0)),$B$3),DateRange,0)-1,MATCH(INDEX(Returns!$100:$100,MATCH(AD$6,DataStreams,0)),DataStreams,0)-1):OFFSET(HOMECELL,MATCH(MIN(INDEX(Last_Data_Point,MATCH($A75,DataStreams,0)),INDEX(Last_Data_Point,MATCH(AD$6,DataStreams,0)),$B$4),DateRange,0)-1,MATCH(INDEX(Returns!$100:$100,MATCH(AD$6,DataStreams,0)),DataStreams,0)-1))),"")</f>
        <v>-5.0600236974892492E-4</v>
      </c>
      <c r="AE75" s="233" cm="1">
        <f t="array" aca="1" ref="AE75" ca="1">_xlfn.IFNA(_xlfn.COVARIANCE.S(
OFFSET(HOMECELL,MATCH(MAX(INDEX(First_Data_Point,MATCH($A75,DataStreams,0)),INDEX(First_Data_Point,MATCH(AE$6,DataStreams,0)),$B$3),DateRange,0)-1,MATCH($A75,DataStreams,0)-1):OFFSET(HOMECELL,MATCH(MIN(INDEX(Last_Data_Point,MATCH($A75,DataStreams,0)),INDEX(Last_Data_Point,MATCH(AE$6,DataStreams,0)),$B$4),DateRange,0)-1,MATCH($A75,DataStreams,0)-1) -
(INDEX(Returns!$102:$102,MATCH($A75,DataStreams,0))*
OFFSET(HOMECELL,MATCH(MAX(INDEX(First_Data_Point,MATCH($A75,DataStreams,0)),INDEX(First_Data_Point,MATCH(AE$6,DataStreams,0)),$B$3),DateRange,0)-1,MATCH(INDEX(Returns!$100:$100,MATCH($A75,DataStreams,0)),DataStreams,0)-1):OFFSET(HOMECELL,MATCH(MIN(INDEX(Last_Data_Point,MATCH($A75,DataStreams,0)),INDEX(Last_Data_Point,MATCH(AE$6,DataStreams,0)),$B$4),DateRange,0)-1,MATCH(INDEX(Returns!$100:$100,MATCH($A75,DataStreams,0)),DataStreams,0)-1)),
OFFSET(HOMECELL,MATCH(MAX(INDEX(First_Data_Point,MATCH($A75,DataStreams,0)),INDEX(First_Data_Point,MATCH(AE$6,DataStreams,0)),$B$3),DateRange,0)-1,MATCH(AE$6,DataStreams,0)-1):OFFSET(HOMECELL,MATCH(MIN(INDEX(Last_Data_Point,MATCH($A75,DataStreams,0)),INDEX(Last_Data_Point,MATCH(AE$6,DataStreams,0)),$B$4),DateRange,0)-1,MATCH(AE$6,DataStreams,0)-1) -
(INDEX(Returns!$102:$102,MATCH(AE$6,DataStreams,0))*
OFFSET(HOMECELL,MATCH(MAX(INDEX(First_Data_Point,MATCH($A75,DataStreams,0)),INDEX(First_Data_Point,MATCH(AE$6,DataStreams,0)),$B$3),DateRange,0)-1,MATCH(INDEX(Returns!$100:$100,MATCH(AE$6,DataStreams,0)),DataStreams,0)-1):OFFSET(HOMECELL,MATCH(MIN(INDEX(Last_Data_Point,MATCH($A75,DataStreams,0)),INDEX(Last_Data_Point,MATCH(AE$6,DataStreams,0)),$B$4),DateRange,0)-1,MATCH(INDEX(Returns!$100:$100,MATCH(AE$6,DataStreams,0)),DataStreams,0)-1))),"")</f>
        <v>2.2008127617054426E-4</v>
      </c>
      <c r="AF75" s="233" cm="1">
        <f t="array" aca="1" ref="AF75" ca="1">_xlfn.IFNA(_xlfn.COVARIANCE.S(
OFFSET(HOMECELL,MATCH(MAX(INDEX(First_Data_Point,MATCH($A75,DataStreams,0)),INDEX(First_Data_Point,MATCH(AF$6,DataStreams,0)),$B$3),DateRange,0)-1,MATCH($A75,DataStreams,0)-1):OFFSET(HOMECELL,MATCH(MIN(INDEX(Last_Data_Point,MATCH($A75,DataStreams,0)),INDEX(Last_Data_Point,MATCH(AF$6,DataStreams,0)),$B$4),DateRange,0)-1,MATCH($A75,DataStreams,0)-1) -
(INDEX(Returns!$102:$102,MATCH($A75,DataStreams,0))*
OFFSET(HOMECELL,MATCH(MAX(INDEX(First_Data_Point,MATCH($A75,DataStreams,0)),INDEX(First_Data_Point,MATCH(AF$6,DataStreams,0)),$B$3),DateRange,0)-1,MATCH(INDEX(Returns!$100:$100,MATCH($A75,DataStreams,0)),DataStreams,0)-1):OFFSET(HOMECELL,MATCH(MIN(INDEX(Last_Data_Point,MATCH($A75,DataStreams,0)),INDEX(Last_Data_Point,MATCH(AF$6,DataStreams,0)),$B$4),DateRange,0)-1,MATCH(INDEX(Returns!$100:$100,MATCH($A75,DataStreams,0)),DataStreams,0)-1)),
OFFSET(HOMECELL,MATCH(MAX(INDEX(First_Data_Point,MATCH($A75,DataStreams,0)),INDEX(First_Data_Point,MATCH(AF$6,DataStreams,0)),$B$3),DateRange,0)-1,MATCH(AF$6,DataStreams,0)-1):OFFSET(HOMECELL,MATCH(MIN(INDEX(Last_Data_Point,MATCH($A75,DataStreams,0)),INDEX(Last_Data_Point,MATCH(AF$6,DataStreams,0)),$B$4),DateRange,0)-1,MATCH(AF$6,DataStreams,0)-1) -
(INDEX(Returns!$102:$102,MATCH(AF$6,DataStreams,0))*
OFFSET(HOMECELL,MATCH(MAX(INDEX(First_Data_Point,MATCH($A75,DataStreams,0)),INDEX(First_Data_Point,MATCH(AF$6,DataStreams,0)),$B$3),DateRange,0)-1,MATCH(INDEX(Returns!$100:$100,MATCH(AF$6,DataStreams,0)),DataStreams,0)-1):OFFSET(HOMECELL,MATCH(MIN(INDEX(Last_Data_Point,MATCH($A75,DataStreams,0)),INDEX(Last_Data_Point,MATCH(AF$6,DataStreams,0)),$B$4),DateRange,0)-1,MATCH(INDEX(Returns!$100:$100,MATCH(AF$6,DataStreams,0)),DataStreams,0)-1))),"")</f>
        <v>3.7974171016011318E-4</v>
      </c>
      <c r="AG75" s="233" cm="1">
        <f t="array" aca="1" ref="AG75" ca="1">_xlfn.IFNA(_xlfn.COVARIANCE.S(
OFFSET(HOMECELL,MATCH(MAX(INDEX(First_Data_Point,MATCH($A75,DataStreams,0)),INDEX(First_Data_Point,MATCH(AG$6,DataStreams,0)),$B$3),DateRange,0)-1,MATCH($A75,DataStreams,0)-1):OFFSET(HOMECELL,MATCH(MIN(INDEX(Last_Data_Point,MATCH($A75,DataStreams,0)),INDEX(Last_Data_Point,MATCH(AG$6,DataStreams,0)),$B$4),DateRange,0)-1,MATCH($A75,DataStreams,0)-1) -
(INDEX(Returns!$102:$102,MATCH($A75,DataStreams,0))*
OFFSET(HOMECELL,MATCH(MAX(INDEX(First_Data_Point,MATCH($A75,DataStreams,0)),INDEX(First_Data_Point,MATCH(AG$6,DataStreams,0)),$B$3),DateRange,0)-1,MATCH(INDEX(Returns!$100:$100,MATCH($A75,DataStreams,0)),DataStreams,0)-1):OFFSET(HOMECELL,MATCH(MIN(INDEX(Last_Data_Point,MATCH($A75,DataStreams,0)),INDEX(Last_Data_Point,MATCH(AG$6,DataStreams,0)),$B$4),DateRange,0)-1,MATCH(INDEX(Returns!$100:$100,MATCH($A75,DataStreams,0)),DataStreams,0)-1)),
OFFSET(HOMECELL,MATCH(MAX(INDEX(First_Data_Point,MATCH($A75,DataStreams,0)),INDEX(First_Data_Point,MATCH(AG$6,DataStreams,0)),$B$3),DateRange,0)-1,MATCH(AG$6,DataStreams,0)-1):OFFSET(HOMECELL,MATCH(MIN(INDEX(Last_Data_Point,MATCH($A75,DataStreams,0)),INDEX(Last_Data_Point,MATCH(AG$6,DataStreams,0)),$B$4),DateRange,0)-1,MATCH(AG$6,DataStreams,0)-1) -
(INDEX(Returns!$102:$102,MATCH(AG$6,DataStreams,0))*
OFFSET(HOMECELL,MATCH(MAX(INDEX(First_Data_Point,MATCH($A75,DataStreams,0)),INDEX(First_Data_Point,MATCH(AG$6,DataStreams,0)),$B$3),DateRange,0)-1,MATCH(INDEX(Returns!$100:$100,MATCH(AG$6,DataStreams,0)),DataStreams,0)-1):OFFSET(HOMECELL,MATCH(MIN(INDEX(Last_Data_Point,MATCH($A75,DataStreams,0)),INDEX(Last_Data_Point,MATCH(AG$6,DataStreams,0)),$B$4),DateRange,0)-1,MATCH(INDEX(Returns!$100:$100,MATCH(AG$6,DataStreams,0)),DataStreams,0)-1))),"")</f>
        <v>-9.6725584076702388E-5</v>
      </c>
      <c r="AH75" s="233" cm="1">
        <f t="array" aca="1" ref="AH75" ca="1">_xlfn.IFNA(_xlfn.COVARIANCE.S(
OFFSET(HOMECELL,MATCH(MAX(INDEX(First_Data_Point,MATCH($A75,DataStreams,0)),INDEX(First_Data_Point,MATCH(AH$6,DataStreams,0)),$B$3),DateRange,0)-1,MATCH($A75,DataStreams,0)-1):OFFSET(HOMECELL,MATCH(MIN(INDEX(Last_Data_Point,MATCH($A75,DataStreams,0)),INDEX(Last_Data_Point,MATCH(AH$6,DataStreams,0)),$B$4),DateRange,0)-1,MATCH($A75,DataStreams,0)-1) -
(INDEX(Returns!$102:$102,MATCH($A75,DataStreams,0))*
OFFSET(HOMECELL,MATCH(MAX(INDEX(First_Data_Point,MATCH($A75,DataStreams,0)),INDEX(First_Data_Point,MATCH(AH$6,DataStreams,0)),$B$3),DateRange,0)-1,MATCH(INDEX(Returns!$100:$100,MATCH($A75,DataStreams,0)),DataStreams,0)-1):OFFSET(HOMECELL,MATCH(MIN(INDEX(Last_Data_Point,MATCH($A75,DataStreams,0)),INDEX(Last_Data_Point,MATCH(AH$6,DataStreams,0)),$B$4),DateRange,0)-1,MATCH(INDEX(Returns!$100:$100,MATCH($A75,DataStreams,0)),DataStreams,0)-1)),
OFFSET(HOMECELL,MATCH(MAX(INDEX(First_Data_Point,MATCH($A75,DataStreams,0)),INDEX(First_Data_Point,MATCH(AH$6,DataStreams,0)),$B$3),DateRange,0)-1,MATCH(AH$6,DataStreams,0)-1):OFFSET(HOMECELL,MATCH(MIN(INDEX(Last_Data_Point,MATCH($A75,DataStreams,0)),INDEX(Last_Data_Point,MATCH(AH$6,DataStreams,0)),$B$4),DateRange,0)-1,MATCH(AH$6,DataStreams,0)-1) -
(INDEX(Returns!$102:$102,MATCH(AH$6,DataStreams,0))*
OFFSET(HOMECELL,MATCH(MAX(INDEX(First_Data_Point,MATCH($A75,DataStreams,0)),INDEX(First_Data_Point,MATCH(AH$6,DataStreams,0)),$B$3),DateRange,0)-1,MATCH(INDEX(Returns!$100:$100,MATCH(AH$6,DataStreams,0)),DataStreams,0)-1):OFFSET(HOMECELL,MATCH(MIN(INDEX(Last_Data_Point,MATCH($A75,DataStreams,0)),INDEX(Last_Data_Point,MATCH(AH$6,DataStreams,0)),$B$4),DateRange,0)-1,MATCH(INDEX(Returns!$100:$100,MATCH(AH$6,DataStreams,0)),DataStreams,0)-1))),"")</f>
        <v>-2.0681408785731409E-3</v>
      </c>
      <c r="AI75" s="233" cm="1">
        <f t="array" aca="1" ref="AI75" ca="1">_xlfn.IFNA(_xlfn.COVARIANCE.S(
OFFSET(HOMECELL,MATCH(MAX(INDEX(First_Data_Point,MATCH($A75,DataStreams,0)),INDEX(First_Data_Point,MATCH(AI$6,DataStreams,0)),$B$3),DateRange,0)-1,MATCH($A75,DataStreams,0)-1):OFFSET(HOMECELL,MATCH(MIN(INDEX(Last_Data_Point,MATCH($A75,DataStreams,0)),INDEX(Last_Data_Point,MATCH(AI$6,DataStreams,0)),$B$4),DateRange,0)-1,MATCH($A75,DataStreams,0)-1) -
(INDEX(Returns!$102:$102,MATCH($A75,DataStreams,0))*
OFFSET(HOMECELL,MATCH(MAX(INDEX(First_Data_Point,MATCH($A75,DataStreams,0)),INDEX(First_Data_Point,MATCH(AI$6,DataStreams,0)),$B$3),DateRange,0)-1,MATCH(INDEX(Returns!$100:$100,MATCH($A75,DataStreams,0)),DataStreams,0)-1):OFFSET(HOMECELL,MATCH(MIN(INDEX(Last_Data_Point,MATCH($A75,DataStreams,0)),INDEX(Last_Data_Point,MATCH(AI$6,DataStreams,0)),$B$4),DateRange,0)-1,MATCH(INDEX(Returns!$100:$100,MATCH($A75,DataStreams,0)),DataStreams,0)-1)),
OFFSET(HOMECELL,MATCH(MAX(INDEX(First_Data_Point,MATCH($A75,DataStreams,0)),INDEX(First_Data_Point,MATCH(AI$6,DataStreams,0)),$B$3),DateRange,0)-1,MATCH(AI$6,DataStreams,0)-1):OFFSET(HOMECELL,MATCH(MIN(INDEX(Last_Data_Point,MATCH($A75,DataStreams,0)),INDEX(Last_Data_Point,MATCH(AI$6,DataStreams,0)),$B$4),DateRange,0)-1,MATCH(AI$6,DataStreams,0)-1) -
(INDEX(Returns!$102:$102,MATCH(AI$6,DataStreams,0))*
OFFSET(HOMECELL,MATCH(MAX(INDEX(First_Data_Point,MATCH($A75,DataStreams,0)),INDEX(First_Data_Point,MATCH(AI$6,DataStreams,0)),$B$3),DateRange,0)-1,MATCH(INDEX(Returns!$100:$100,MATCH(AI$6,DataStreams,0)),DataStreams,0)-1):OFFSET(HOMECELL,MATCH(MIN(INDEX(Last_Data_Point,MATCH($A75,DataStreams,0)),INDEX(Last_Data_Point,MATCH(AI$6,DataStreams,0)),$B$4),DateRange,0)-1,MATCH(INDEX(Returns!$100:$100,MATCH(AI$6,DataStreams,0)),DataStreams,0)-1))),"")</f>
        <v>9.204989121509823E-4</v>
      </c>
      <c r="AJ75" s="233" cm="1">
        <f t="array" aca="1" ref="AJ75" ca="1">_xlfn.IFNA(_xlfn.COVARIANCE.S(
OFFSET(HOMECELL,MATCH(MAX(INDEX(First_Data_Point,MATCH($A75,DataStreams,0)),INDEX(First_Data_Point,MATCH(AJ$6,DataStreams,0)),$B$3),DateRange,0)-1,MATCH($A75,DataStreams,0)-1):OFFSET(HOMECELL,MATCH(MIN(INDEX(Last_Data_Point,MATCH($A75,DataStreams,0)),INDEX(Last_Data_Point,MATCH(AJ$6,DataStreams,0)),$B$4),DateRange,0)-1,MATCH($A75,DataStreams,0)-1) -
(INDEX(Returns!$102:$102,MATCH($A75,DataStreams,0))*
OFFSET(HOMECELL,MATCH(MAX(INDEX(First_Data_Point,MATCH($A75,DataStreams,0)),INDEX(First_Data_Point,MATCH(AJ$6,DataStreams,0)),$B$3),DateRange,0)-1,MATCH(INDEX(Returns!$100:$100,MATCH($A75,DataStreams,0)),DataStreams,0)-1):OFFSET(HOMECELL,MATCH(MIN(INDEX(Last_Data_Point,MATCH($A75,DataStreams,0)),INDEX(Last_Data_Point,MATCH(AJ$6,DataStreams,0)),$B$4),DateRange,0)-1,MATCH(INDEX(Returns!$100:$100,MATCH($A75,DataStreams,0)),DataStreams,0)-1)),
OFFSET(HOMECELL,MATCH(MAX(INDEX(First_Data_Point,MATCH($A75,DataStreams,0)),INDEX(First_Data_Point,MATCH(AJ$6,DataStreams,0)),$B$3),DateRange,0)-1,MATCH(AJ$6,DataStreams,0)-1):OFFSET(HOMECELL,MATCH(MIN(INDEX(Last_Data_Point,MATCH($A75,DataStreams,0)),INDEX(Last_Data_Point,MATCH(AJ$6,DataStreams,0)),$B$4),DateRange,0)-1,MATCH(AJ$6,DataStreams,0)-1) -
(INDEX(Returns!$102:$102,MATCH(AJ$6,DataStreams,0))*
OFFSET(HOMECELL,MATCH(MAX(INDEX(First_Data_Point,MATCH($A75,DataStreams,0)),INDEX(First_Data_Point,MATCH(AJ$6,DataStreams,0)),$B$3),DateRange,0)-1,MATCH(INDEX(Returns!$100:$100,MATCH(AJ$6,DataStreams,0)),DataStreams,0)-1):OFFSET(HOMECELL,MATCH(MIN(INDEX(Last_Data_Point,MATCH($A75,DataStreams,0)),INDEX(Last_Data_Point,MATCH(AJ$6,DataStreams,0)),$B$4),DateRange,0)-1,MATCH(INDEX(Returns!$100:$100,MATCH(AJ$6,DataStreams,0)),DataStreams,0)-1))),"")</f>
        <v>4.326022448786333E-4</v>
      </c>
      <c r="AK75" s="233" cm="1">
        <f t="array" aca="1" ref="AK75" ca="1">_xlfn.IFNA(_xlfn.COVARIANCE.S(
OFFSET(HOMECELL,MATCH(MAX(INDEX(First_Data_Point,MATCH($A75,DataStreams,0)),INDEX(First_Data_Point,MATCH(AK$6,DataStreams,0)),$B$3),DateRange,0)-1,MATCH($A75,DataStreams,0)-1):OFFSET(HOMECELL,MATCH(MIN(INDEX(Last_Data_Point,MATCH($A75,DataStreams,0)),INDEX(Last_Data_Point,MATCH(AK$6,DataStreams,0)),$B$4),DateRange,0)-1,MATCH($A75,DataStreams,0)-1) -
(INDEX(Returns!$102:$102,MATCH($A75,DataStreams,0))*
OFFSET(HOMECELL,MATCH(MAX(INDEX(First_Data_Point,MATCH($A75,DataStreams,0)),INDEX(First_Data_Point,MATCH(AK$6,DataStreams,0)),$B$3),DateRange,0)-1,MATCH(INDEX(Returns!$100:$100,MATCH($A75,DataStreams,0)),DataStreams,0)-1):OFFSET(HOMECELL,MATCH(MIN(INDEX(Last_Data_Point,MATCH($A75,DataStreams,0)),INDEX(Last_Data_Point,MATCH(AK$6,DataStreams,0)),$B$4),DateRange,0)-1,MATCH(INDEX(Returns!$100:$100,MATCH($A75,DataStreams,0)),DataStreams,0)-1)),
OFFSET(HOMECELL,MATCH(MAX(INDEX(First_Data_Point,MATCH($A75,DataStreams,0)),INDEX(First_Data_Point,MATCH(AK$6,DataStreams,0)),$B$3),DateRange,0)-1,MATCH(AK$6,DataStreams,0)-1):OFFSET(HOMECELL,MATCH(MIN(INDEX(Last_Data_Point,MATCH($A75,DataStreams,0)),INDEX(Last_Data_Point,MATCH(AK$6,DataStreams,0)),$B$4),DateRange,0)-1,MATCH(AK$6,DataStreams,0)-1) -
(INDEX(Returns!$102:$102,MATCH(AK$6,DataStreams,0))*
OFFSET(HOMECELL,MATCH(MAX(INDEX(First_Data_Point,MATCH($A75,DataStreams,0)),INDEX(First_Data_Point,MATCH(AK$6,DataStreams,0)),$B$3),DateRange,0)-1,MATCH(INDEX(Returns!$100:$100,MATCH(AK$6,DataStreams,0)),DataStreams,0)-1):OFFSET(HOMECELL,MATCH(MIN(INDEX(Last_Data_Point,MATCH($A75,DataStreams,0)),INDEX(Last_Data_Point,MATCH(AK$6,DataStreams,0)),$B$4),DateRange,0)-1,MATCH(INDEX(Returns!$100:$100,MATCH(AK$6,DataStreams,0)),DataStreams,0)-1))),"")</f>
        <v>1.4127145243707034E-3</v>
      </c>
      <c r="AL75" s="233" cm="1">
        <f t="array" aca="1" ref="AL75" ca="1">_xlfn.IFNA(_xlfn.COVARIANCE.S(
OFFSET(HOMECELL,MATCH(MAX(INDEX(First_Data_Point,MATCH($A75,DataStreams,0)),INDEX(First_Data_Point,MATCH(AL$6,DataStreams,0)),$B$3),DateRange,0)-1,MATCH($A75,DataStreams,0)-1):OFFSET(HOMECELL,MATCH(MIN(INDEX(Last_Data_Point,MATCH($A75,DataStreams,0)),INDEX(Last_Data_Point,MATCH(AL$6,DataStreams,0)),$B$4),DateRange,0)-1,MATCH($A75,DataStreams,0)-1) -
(INDEX(Returns!$102:$102,MATCH($A75,DataStreams,0))*
OFFSET(HOMECELL,MATCH(MAX(INDEX(First_Data_Point,MATCH($A75,DataStreams,0)),INDEX(First_Data_Point,MATCH(AL$6,DataStreams,0)),$B$3),DateRange,0)-1,MATCH(INDEX(Returns!$100:$100,MATCH($A75,DataStreams,0)),DataStreams,0)-1):OFFSET(HOMECELL,MATCH(MIN(INDEX(Last_Data_Point,MATCH($A75,DataStreams,0)),INDEX(Last_Data_Point,MATCH(AL$6,DataStreams,0)),$B$4),DateRange,0)-1,MATCH(INDEX(Returns!$100:$100,MATCH($A75,DataStreams,0)),DataStreams,0)-1)),
OFFSET(HOMECELL,MATCH(MAX(INDEX(First_Data_Point,MATCH($A75,DataStreams,0)),INDEX(First_Data_Point,MATCH(AL$6,DataStreams,0)),$B$3),DateRange,0)-1,MATCH(AL$6,DataStreams,0)-1):OFFSET(HOMECELL,MATCH(MIN(INDEX(Last_Data_Point,MATCH($A75,DataStreams,0)),INDEX(Last_Data_Point,MATCH(AL$6,DataStreams,0)),$B$4),DateRange,0)-1,MATCH(AL$6,DataStreams,0)-1) -
(INDEX(Returns!$102:$102,MATCH(AL$6,DataStreams,0))*
OFFSET(HOMECELL,MATCH(MAX(INDEX(First_Data_Point,MATCH($A75,DataStreams,0)),INDEX(First_Data_Point,MATCH(AL$6,DataStreams,0)),$B$3),DateRange,0)-1,MATCH(INDEX(Returns!$100:$100,MATCH(AL$6,DataStreams,0)),DataStreams,0)-1):OFFSET(HOMECELL,MATCH(MIN(INDEX(Last_Data_Point,MATCH($A75,DataStreams,0)),INDEX(Last_Data_Point,MATCH(AL$6,DataStreams,0)),$B$4),DateRange,0)-1,MATCH(INDEX(Returns!$100:$100,MATCH(AL$6,DataStreams,0)),DataStreams,0)-1))),"")</f>
        <v>6.6181065690978089E-4</v>
      </c>
      <c r="AM75" s="233" cm="1">
        <f t="array" aca="1" ref="AM75" ca="1">_xlfn.IFNA(_xlfn.COVARIANCE.S(
OFFSET(HOMECELL,MATCH(MAX(INDEX(First_Data_Point,MATCH($A75,DataStreams,0)),INDEX(First_Data_Point,MATCH(AM$6,DataStreams,0)),$B$3),DateRange,0)-1,MATCH($A75,DataStreams,0)-1):OFFSET(HOMECELL,MATCH(MIN(INDEX(Last_Data_Point,MATCH($A75,DataStreams,0)),INDEX(Last_Data_Point,MATCH(AM$6,DataStreams,0)),$B$4),DateRange,0)-1,MATCH($A75,DataStreams,0)-1) -
(INDEX(Returns!$102:$102,MATCH($A75,DataStreams,0))*
OFFSET(HOMECELL,MATCH(MAX(INDEX(First_Data_Point,MATCH($A75,DataStreams,0)),INDEX(First_Data_Point,MATCH(AM$6,DataStreams,0)),$B$3),DateRange,0)-1,MATCH(INDEX(Returns!$100:$100,MATCH($A75,DataStreams,0)),DataStreams,0)-1):OFFSET(HOMECELL,MATCH(MIN(INDEX(Last_Data_Point,MATCH($A75,DataStreams,0)),INDEX(Last_Data_Point,MATCH(AM$6,DataStreams,0)),$B$4),DateRange,0)-1,MATCH(INDEX(Returns!$100:$100,MATCH($A75,DataStreams,0)),DataStreams,0)-1)),
OFFSET(HOMECELL,MATCH(MAX(INDEX(First_Data_Point,MATCH($A75,DataStreams,0)),INDEX(First_Data_Point,MATCH(AM$6,DataStreams,0)),$B$3),DateRange,0)-1,MATCH(AM$6,DataStreams,0)-1):OFFSET(HOMECELL,MATCH(MIN(INDEX(Last_Data_Point,MATCH($A75,DataStreams,0)),INDEX(Last_Data_Point,MATCH(AM$6,DataStreams,0)),$B$4),DateRange,0)-1,MATCH(AM$6,DataStreams,0)-1) -
(INDEX(Returns!$102:$102,MATCH(AM$6,DataStreams,0))*
OFFSET(HOMECELL,MATCH(MAX(INDEX(First_Data_Point,MATCH($A75,DataStreams,0)),INDEX(First_Data_Point,MATCH(AM$6,DataStreams,0)),$B$3),DateRange,0)-1,MATCH(INDEX(Returns!$100:$100,MATCH(AM$6,DataStreams,0)),DataStreams,0)-1):OFFSET(HOMECELL,MATCH(MIN(INDEX(Last_Data_Point,MATCH($A75,DataStreams,0)),INDEX(Last_Data_Point,MATCH(AM$6,DataStreams,0)),$B$4),DateRange,0)-1,MATCH(INDEX(Returns!$100:$100,MATCH(AM$6,DataStreams,0)),DataStreams,0)-1))),"")</f>
        <v>-1.4515286846799697E-3</v>
      </c>
      <c r="AN75" s="233" cm="1">
        <f t="array" aca="1" ref="AN75" ca="1">_xlfn.IFNA(_xlfn.COVARIANCE.S(
OFFSET(HOMECELL,MATCH(MAX(INDEX(First_Data_Point,MATCH($A75,DataStreams,0)),INDEX(First_Data_Point,MATCH(AN$6,DataStreams,0)),$B$3),DateRange,0)-1,MATCH($A75,DataStreams,0)-1):OFFSET(HOMECELL,MATCH(MIN(INDEX(Last_Data_Point,MATCH($A75,DataStreams,0)),INDEX(Last_Data_Point,MATCH(AN$6,DataStreams,0)),$B$4),DateRange,0)-1,MATCH($A75,DataStreams,0)-1) -
(INDEX(Returns!$102:$102,MATCH($A75,DataStreams,0))*
OFFSET(HOMECELL,MATCH(MAX(INDEX(First_Data_Point,MATCH($A75,DataStreams,0)),INDEX(First_Data_Point,MATCH(AN$6,DataStreams,0)),$B$3),DateRange,0)-1,MATCH(INDEX(Returns!$100:$100,MATCH($A75,DataStreams,0)),DataStreams,0)-1):OFFSET(HOMECELL,MATCH(MIN(INDEX(Last_Data_Point,MATCH($A75,DataStreams,0)),INDEX(Last_Data_Point,MATCH(AN$6,DataStreams,0)),$B$4),DateRange,0)-1,MATCH(INDEX(Returns!$100:$100,MATCH($A75,DataStreams,0)),DataStreams,0)-1)),
OFFSET(HOMECELL,MATCH(MAX(INDEX(First_Data_Point,MATCH($A75,DataStreams,0)),INDEX(First_Data_Point,MATCH(AN$6,DataStreams,0)),$B$3),DateRange,0)-1,MATCH(AN$6,DataStreams,0)-1):OFFSET(HOMECELL,MATCH(MIN(INDEX(Last_Data_Point,MATCH($A75,DataStreams,0)),INDEX(Last_Data_Point,MATCH(AN$6,DataStreams,0)),$B$4),DateRange,0)-1,MATCH(AN$6,DataStreams,0)-1) -
(INDEX(Returns!$102:$102,MATCH(AN$6,DataStreams,0))*
OFFSET(HOMECELL,MATCH(MAX(INDEX(First_Data_Point,MATCH($A75,DataStreams,0)),INDEX(First_Data_Point,MATCH(AN$6,DataStreams,0)),$B$3),DateRange,0)-1,MATCH(INDEX(Returns!$100:$100,MATCH(AN$6,DataStreams,0)),DataStreams,0)-1):OFFSET(HOMECELL,MATCH(MIN(INDEX(Last_Data_Point,MATCH($A75,DataStreams,0)),INDEX(Last_Data_Point,MATCH(AN$6,DataStreams,0)),$B$4),DateRange,0)-1,MATCH(INDEX(Returns!$100:$100,MATCH(AN$6,DataStreams,0)),DataStreams,0)-1))),"")</f>
        <v>-2.4651188461967334E-4</v>
      </c>
      <c r="AO75" s="233" cm="1">
        <f t="array" aca="1" ref="AO75" ca="1">_xlfn.IFNA(_xlfn.COVARIANCE.S(
OFFSET(HOMECELL,MATCH(MAX(INDEX(First_Data_Point,MATCH($A75,DataStreams,0)),INDEX(First_Data_Point,MATCH(AO$6,DataStreams,0)),$B$3),DateRange,0)-1,MATCH($A75,DataStreams,0)-1):OFFSET(HOMECELL,MATCH(MIN(INDEX(Last_Data_Point,MATCH($A75,DataStreams,0)),INDEX(Last_Data_Point,MATCH(AO$6,DataStreams,0)),$B$4),DateRange,0)-1,MATCH($A75,DataStreams,0)-1) -
(INDEX(Returns!$102:$102,MATCH($A75,DataStreams,0))*
OFFSET(HOMECELL,MATCH(MAX(INDEX(First_Data_Point,MATCH($A75,DataStreams,0)),INDEX(First_Data_Point,MATCH(AO$6,DataStreams,0)),$B$3),DateRange,0)-1,MATCH(INDEX(Returns!$100:$100,MATCH($A75,DataStreams,0)),DataStreams,0)-1):OFFSET(HOMECELL,MATCH(MIN(INDEX(Last_Data_Point,MATCH($A75,DataStreams,0)),INDEX(Last_Data_Point,MATCH(AO$6,DataStreams,0)),$B$4),DateRange,0)-1,MATCH(INDEX(Returns!$100:$100,MATCH($A75,DataStreams,0)),DataStreams,0)-1)),
OFFSET(HOMECELL,MATCH(MAX(INDEX(First_Data_Point,MATCH($A75,DataStreams,0)),INDEX(First_Data_Point,MATCH(AO$6,DataStreams,0)),$B$3),DateRange,0)-1,MATCH(AO$6,DataStreams,0)-1):OFFSET(HOMECELL,MATCH(MIN(INDEX(Last_Data_Point,MATCH($A75,DataStreams,0)),INDEX(Last_Data_Point,MATCH(AO$6,DataStreams,0)),$B$4),DateRange,0)-1,MATCH(AO$6,DataStreams,0)-1) -
(INDEX(Returns!$102:$102,MATCH(AO$6,DataStreams,0))*
OFFSET(HOMECELL,MATCH(MAX(INDEX(First_Data_Point,MATCH($A75,DataStreams,0)),INDEX(First_Data_Point,MATCH(AO$6,DataStreams,0)),$B$3),DateRange,0)-1,MATCH(INDEX(Returns!$100:$100,MATCH(AO$6,DataStreams,0)),DataStreams,0)-1):OFFSET(HOMECELL,MATCH(MIN(INDEX(Last_Data_Point,MATCH($A75,DataStreams,0)),INDEX(Last_Data_Point,MATCH(AO$6,DataStreams,0)),$B$4),DateRange,0)-1,MATCH(INDEX(Returns!$100:$100,MATCH(AO$6,DataStreams,0)),DataStreams,0)-1))),"")</f>
        <v>6.6514590860673831E-5</v>
      </c>
      <c r="AP75" s="233" cm="1">
        <f t="array" aca="1" ref="AP75" ca="1">_xlfn.IFNA(_xlfn.COVARIANCE.S(
OFFSET(HOMECELL,MATCH(MAX(INDEX(First_Data_Point,MATCH($A75,DataStreams,0)),INDEX(First_Data_Point,MATCH(AP$6,DataStreams,0)),$B$3),DateRange,0)-1,MATCH($A75,DataStreams,0)-1):OFFSET(HOMECELL,MATCH(MIN(INDEX(Last_Data_Point,MATCH($A75,DataStreams,0)),INDEX(Last_Data_Point,MATCH(AP$6,DataStreams,0)),$B$4),DateRange,0)-1,MATCH($A75,DataStreams,0)-1) -
(INDEX(Returns!$102:$102,MATCH($A75,DataStreams,0))*
OFFSET(HOMECELL,MATCH(MAX(INDEX(First_Data_Point,MATCH($A75,DataStreams,0)),INDEX(First_Data_Point,MATCH(AP$6,DataStreams,0)),$B$3),DateRange,0)-1,MATCH(INDEX(Returns!$100:$100,MATCH($A75,DataStreams,0)),DataStreams,0)-1):OFFSET(HOMECELL,MATCH(MIN(INDEX(Last_Data_Point,MATCH($A75,DataStreams,0)),INDEX(Last_Data_Point,MATCH(AP$6,DataStreams,0)),$B$4),DateRange,0)-1,MATCH(INDEX(Returns!$100:$100,MATCH($A75,DataStreams,0)),DataStreams,0)-1)),
OFFSET(HOMECELL,MATCH(MAX(INDEX(First_Data_Point,MATCH($A75,DataStreams,0)),INDEX(First_Data_Point,MATCH(AP$6,DataStreams,0)),$B$3),DateRange,0)-1,MATCH(AP$6,DataStreams,0)-1):OFFSET(HOMECELL,MATCH(MIN(INDEX(Last_Data_Point,MATCH($A75,DataStreams,0)),INDEX(Last_Data_Point,MATCH(AP$6,DataStreams,0)),$B$4),DateRange,0)-1,MATCH(AP$6,DataStreams,0)-1) -
(INDEX(Returns!$102:$102,MATCH(AP$6,DataStreams,0))*
OFFSET(HOMECELL,MATCH(MAX(INDEX(First_Data_Point,MATCH($A75,DataStreams,0)),INDEX(First_Data_Point,MATCH(AP$6,DataStreams,0)),$B$3),DateRange,0)-1,MATCH(INDEX(Returns!$100:$100,MATCH(AP$6,DataStreams,0)),DataStreams,0)-1):OFFSET(HOMECELL,MATCH(MIN(INDEX(Last_Data_Point,MATCH($A75,DataStreams,0)),INDEX(Last_Data_Point,MATCH(AP$6,DataStreams,0)),$B$4),DateRange,0)-1,MATCH(INDEX(Returns!$100:$100,MATCH(AP$6,DataStreams,0)),DataStreams,0)-1))),"")</f>
        <v>9.3168892104919564E-4</v>
      </c>
      <c r="AQ75" s="233" t="str" cm="1">
        <f t="array" aca="1" ref="AQ75" ca="1">_xlfn.IFNA(_xlfn.COVARIANCE.S(
OFFSET(HOMECELL,MATCH(MAX(INDEX(First_Data_Point,MATCH($A75,DataStreams,0)),INDEX(First_Data_Point,MATCH(AQ$6,DataStreams,0)),$B$3),DateRange,0)-1,MATCH($A75,DataStreams,0)-1):OFFSET(HOMECELL,MATCH(MIN(INDEX(Last_Data_Point,MATCH($A75,DataStreams,0)),INDEX(Last_Data_Point,MATCH(AQ$6,DataStreams,0)),$B$4),DateRange,0)-1,MATCH($A75,DataStreams,0)-1) -
(INDEX(Returns!$102:$102,MATCH($A75,DataStreams,0))*
OFFSET(HOMECELL,MATCH(MAX(INDEX(First_Data_Point,MATCH($A75,DataStreams,0)),INDEX(First_Data_Point,MATCH(AQ$6,DataStreams,0)),$B$3),DateRange,0)-1,MATCH(INDEX(Returns!$100:$100,MATCH($A75,DataStreams,0)),DataStreams,0)-1):OFFSET(HOMECELL,MATCH(MIN(INDEX(Last_Data_Point,MATCH($A75,DataStreams,0)),INDEX(Last_Data_Point,MATCH(AQ$6,DataStreams,0)),$B$4),DateRange,0)-1,MATCH(INDEX(Returns!$100:$100,MATCH($A75,DataStreams,0)),DataStreams,0)-1)),
OFFSET(HOMECELL,MATCH(MAX(INDEX(First_Data_Point,MATCH($A75,DataStreams,0)),INDEX(First_Data_Point,MATCH(AQ$6,DataStreams,0)),$B$3),DateRange,0)-1,MATCH(AQ$6,DataStreams,0)-1):OFFSET(HOMECELL,MATCH(MIN(INDEX(Last_Data_Point,MATCH($A75,DataStreams,0)),INDEX(Last_Data_Point,MATCH(AQ$6,DataStreams,0)),$B$4),DateRange,0)-1,MATCH(AQ$6,DataStreams,0)-1) -
(INDEX(Returns!$102:$102,MATCH(AQ$6,DataStreams,0))*
OFFSET(HOMECELL,MATCH(MAX(INDEX(First_Data_Point,MATCH($A75,DataStreams,0)),INDEX(First_Data_Point,MATCH(AQ$6,DataStreams,0)),$B$3),DateRange,0)-1,MATCH(INDEX(Returns!$100:$100,MATCH(AQ$6,DataStreams,0)),DataStreams,0)-1):OFFSET(HOMECELL,MATCH(MIN(INDEX(Last_Data_Point,MATCH($A75,DataStreams,0)),INDEX(Last_Data_Point,MATCH(AQ$6,DataStreams,0)),$B$4),DateRange,0)-1,MATCH(INDEX(Returns!$100:$100,MATCH(AQ$6,DataStreams,0)),DataStreams,0)-1))),"")</f>
        <v/>
      </c>
      <c r="AR75" s="233" t="str" cm="1">
        <f t="array" aca="1" ref="AR75" ca="1">_xlfn.IFNA(_xlfn.COVARIANCE.S(
OFFSET(HOMECELL,MATCH(MAX(INDEX(First_Data_Point,MATCH($A75,DataStreams,0)),INDEX(First_Data_Point,MATCH(AR$6,DataStreams,0)),$B$3),DateRange,0)-1,MATCH($A75,DataStreams,0)-1):OFFSET(HOMECELL,MATCH(MIN(INDEX(Last_Data_Point,MATCH($A75,DataStreams,0)),INDEX(Last_Data_Point,MATCH(AR$6,DataStreams,0)),$B$4),DateRange,0)-1,MATCH($A75,DataStreams,0)-1) -
(INDEX(Returns!$102:$102,MATCH($A75,DataStreams,0))*
OFFSET(HOMECELL,MATCH(MAX(INDEX(First_Data_Point,MATCH($A75,DataStreams,0)),INDEX(First_Data_Point,MATCH(AR$6,DataStreams,0)),$B$3),DateRange,0)-1,MATCH(INDEX(Returns!$100:$100,MATCH($A75,DataStreams,0)),DataStreams,0)-1):OFFSET(HOMECELL,MATCH(MIN(INDEX(Last_Data_Point,MATCH($A75,DataStreams,0)),INDEX(Last_Data_Point,MATCH(AR$6,DataStreams,0)),$B$4),DateRange,0)-1,MATCH(INDEX(Returns!$100:$100,MATCH($A75,DataStreams,0)),DataStreams,0)-1)),
OFFSET(HOMECELL,MATCH(MAX(INDEX(First_Data_Point,MATCH($A75,DataStreams,0)),INDEX(First_Data_Point,MATCH(AR$6,DataStreams,0)),$B$3),DateRange,0)-1,MATCH(AR$6,DataStreams,0)-1):OFFSET(HOMECELL,MATCH(MIN(INDEX(Last_Data_Point,MATCH($A75,DataStreams,0)),INDEX(Last_Data_Point,MATCH(AR$6,DataStreams,0)),$B$4),DateRange,0)-1,MATCH(AR$6,DataStreams,0)-1) -
(INDEX(Returns!$102:$102,MATCH(AR$6,DataStreams,0))*
OFFSET(HOMECELL,MATCH(MAX(INDEX(First_Data_Point,MATCH($A75,DataStreams,0)),INDEX(First_Data_Point,MATCH(AR$6,DataStreams,0)),$B$3),DateRange,0)-1,MATCH(INDEX(Returns!$100:$100,MATCH(AR$6,DataStreams,0)),DataStreams,0)-1):OFFSET(HOMECELL,MATCH(MIN(INDEX(Last_Data_Point,MATCH($A75,DataStreams,0)),INDEX(Last_Data_Point,MATCH(AR$6,DataStreams,0)),$B$4),DateRange,0)-1,MATCH(INDEX(Returns!$100:$100,MATCH(AR$6,DataStreams,0)),DataStreams,0)-1))),"")</f>
        <v/>
      </c>
      <c r="AS75" s="233" t="str" cm="1">
        <f t="array" aca="1" ref="AS75" ca="1">_xlfn.IFNA(_xlfn.COVARIANCE.S(
OFFSET(HOMECELL,MATCH(MAX(INDEX(First_Data_Point,MATCH($A75,DataStreams,0)),INDEX(First_Data_Point,MATCH(AS$6,DataStreams,0)),$B$3),DateRange,0)-1,MATCH($A75,DataStreams,0)-1):OFFSET(HOMECELL,MATCH(MIN(INDEX(Last_Data_Point,MATCH($A75,DataStreams,0)),INDEX(Last_Data_Point,MATCH(AS$6,DataStreams,0)),$B$4),DateRange,0)-1,MATCH($A75,DataStreams,0)-1) -
(INDEX(Returns!$102:$102,MATCH($A75,DataStreams,0))*
OFFSET(HOMECELL,MATCH(MAX(INDEX(First_Data_Point,MATCH($A75,DataStreams,0)),INDEX(First_Data_Point,MATCH(AS$6,DataStreams,0)),$B$3),DateRange,0)-1,MATCH(INDEX(Returns!$100:$100,MATCH($A75,DataStreams,0)),DataStreams,0)-1):OFFSET(HOMECELL,MATCH(MIN(INDEX(Last_Data_Point,MATCH($A75,DataStreams,0)),INDEX(Last_Data_Point,MATCH(AS$6,DataStreams,0)),$B$4),DateRange,0)-1,MATCH(INDEX(Returns!$100:$100,MATCH($A75,DataStreams,0)),DataStreams,0)-1)),
OFFSET(HOMECELL,MATCH(MAX(INDEX(First_Data_Point,MATCH($A75,DataStreams,0)),INDEX(First_Data_Point,MATCH(AS$6,DataStreams,0)),$B$3),DateRange,0)-1,MATCH(AS$6,DataStreams,0)-1):OFFSET(HOMECELL,MATCH(MIN(INDEX(Last_Data_Point,MATCH($A75,DataStreams,0)),INDEX(Last_Data_Point,MATCH(AS$6,DataStreams,0)),$B$4),DateRange,0)-1,MATCH(AS$6,DataStreams,0)-1) -
(INDEX(Returns!$102:$102,MATCH(AS$6,DataStreams,0))*
OFFSET(HOMECELL,MATCH(MAX(INDEX(First_Data_Point,MATCH($A75,DataStreams,0)),INDEX(First_Data_Point,MATCH(AS$6,DataStreams,0)),$B$3),DateRange,0)-1,MATCH(INDEX(Returns!$100:$100,MATCH(AS$6,DataStreams,0)),DataStreams,0)-1):OFFSET(HOMECELL,MATCH(MIN(INDEX(Last_Data_Point,MATCH($A75,DataStreams,0)),INDEX(Last_Data_Point,MATCH(AS$6,DataStreams,0)),$B$4),DateRange,0)-1,MATCH(INDEX(Returns!$100:$100,MATCH(AS$6,DataStreams,0)),DataStreams,0)-1))),"")</f>
        <v/>
      </c>
      <c r="AT75" s="233" t="str" cm="1">
        <f t="array" aca="1" ref="AT75" ca="1">_xlfn.IFNA(_xlfn.COVARIANCE.S(
OFFSET(HOMECELL,MATCH(MAX(INDEX(First_Data_Point,MATCH($A75,DataStreams,0)),INDEX(First_Data_Point,MATCH(AT$6,DataStreams,0)),$B$3),DateRange,0)-1,MATCH($A75,DataStreams,0)-1):OFFSET(HOMECELL,MATCH(MIN(INDEX(Last_Data_Point,MATCH($A75,DataStreams,0)),INDEX(Last_Data_Point,MATCH(AT$6,DataStreams,0)),$B$4),DateRange,0)-1,MATCH($A75,DataStreams,0)-1) -
(INDEX(Returns!$102:$102,MATCH($A75,DataStreams,0))*
OFFSET(HOMECELL,MATCH(MAX(INDEX(First_Data_Point,MATCH($A75,DataStreams,0)),INDEX(First_Data_Point,MATCH(AT$6,DataStreams,0)),$B$3),DateRange,0)-1,MATCH(INDEX(Returns!$100:$100,MATCH($A75,DataStreams,0)),DataStreams,0)-1):OFFSET(HOMECELL,MATCH(MIN(INDEX(Last_Data_Point,MATCH($A75,DataStreams,0)),INDEX(Last_Data_Point,MATCH(AT$6,DataStreams,0)),$B$4),DateRange,0)-1,MATCH(INDEX(Returns!$100:$100,MATCH($A75,DataStreams,0)),DataStreams,0)-1)),
OFFSET(HOMECELL,MATCH(MAX(INDEX(First_Data_Point,MATCH($A75,DataStreams,0)),INDEX(First_Data_Point,MATCH(AT$6,DataStreams,0)),$B$3),DateRange,0)-1,MATCH(AT$6,DataStreams,0)-1):OFFSET(HOMECELL,MATCH(MIN(INDEX(Last_Data_Point,MATCH($A75,DataStreams,0)),INDEX(Last_Data_Point,MATCH(AT$6,DataStreams,0)),$B$4),DateRange,0)-1,MATCH(AT$6,DataStreams,0)-1) -
(INDEX(Returns!$102:$102,MATCH(AT$6,DataStreams,0))*
OFFSET(HOMECELL,MATCH(MAX(INDEX(First_Data_Point,MATCH($A75,DataStreams,0)),INDEX(First_Data_Point,MATCH(AT$6,DataStreams,0)),$B$3),DateRange,0)-1,MATCH(INDEX(Returns!$100:$100,MATCH(AT$6,DataStreams,0)),DataStreams,0)-1):OFFSET(HOMECELL,MATCH(MIN(INDEX(Last_Data_Point,MATCH($A75,DataStreams,0)),INDEX(Last_Data_Point,MATCH(AT$6,DataStreams,0)),$B$4),DateRange,0)-1,MATCH(INDEX(Returns!$100:$100,MATCH(AT$6,DataStreams,0)),DataStreams,0)-1))),"")</f>
        <v/>
      </c>
      <c r="AU75" s="233" t="str" cm="1">
        <f t="array" aca="1" ref="AU75" ca="1">_xlfn.IFNA(_xlfn.COVARIANCE.S(
OFFSET(HOMECELL,MATCH(MAX(INDEX(First_Data_Point,MATCH($A75,DataStreams,0)),INDEX(First_Data_Point,MATCH(AU$6,DataStreams,0)),$B$3),DateRange,0)-1,MATCH($A75,DataStreams,0)-1):OFFSET(HOMECELL,MATCH(MIN(INDEX(Last_Data_Point,MATCH($A75,DataStreams,0)),INDEX(Last_Data_Point,MATCH(AU$6,DataStreams,0)),$B$4),DateRange,0)-1,MATCH($A75,DataStreams,0)-1) -
(INDEX(Returns!$102:$102,MATCH($A75,DataStreams,0))*
OFFSET(HOMECELL,MATCH(MAX(INDEX(First_Data_Point,MATCH($A75,DataStreams,0)),INDEX(First_Data_Point,MATCH(AU$6,DataStreams,0)),$B$3),DateRange,0)-1,MATCH(INDEX(Returns!$100:$100,MATCH($A75,DataStreams,0)),DataStreams,0)-1):OFFSET(HOMECELL,MATCH(MIN(INDEX(Last_Data_Point,MATCH($A75,DataStreams,0)),INDEX(Last_Data_Point,MATCH(AU$6,DataStreams,0)),$B$4),DateRange,0)-1,MATCH(INDEX(Returns!$100:$100,MATCH($A75,DataStreams,0)),DataStreams,0)-1)),
OFFSET(HOMECELL,MATCH(MAX(INDEX(First_Data_Point,MATCH($A75,DataStreams,0)),INDEX(First_Data_Point,MATCH(AU$6,DataStreams,0)),$B$3),DateRange,0)-1,MATCH(AU$6,DataStreams,0)-1):OFFSET(HOMECELL,MATCH(MIN(INDEX(Last_Data_Point,MATCH($A75,DataStreams,0)),INDEX(Last_Data_Point,MATCH(AU$6,DataStreams,0)),$B$4),DateRange,0)-1,MATCH(AU$6,DataStreams,0)-1) -
(INDEX(Returns!$102:$102,MATCH(AU$6,DataStreams,0))*
OFFSET(HOMECELL,MATCH(MAX(INDEX(First_Data_Point,MATCH($A75,DataStreams,0)),INDEX(First_Data_Point,MATCH(AU$6,DataStreams,0)),$B$3),DateRange,0)-1,MATCH(INDEX(Returns!$100:$100,MATCH(AU$6,DataStreams,0)),DataStreams,0)-1):OFFSET(HOMECELL,MATCH(MIN(INDEX(Last_Data_Point,MATCH($A75,DataStreams,0)),INDEX(Last_Data_Point,MATCH(AU$6,DataStreams,0)),$B$4),DateRange,0)-1,MATCH(INDEX(Returns!$100:$100,MATCH(AU$6,DataStreams,0)),DataStreams,0)-1))),"")</f>
        <v/>
      </c>
      <c r="AV75" s="233" t="str" cm="1">
        <f t="array" aca="1" ref="AV75" ca="1">_xlfn.IFNA(_xlfn.COVARIANCE.S(
OFFSET(HOMECELL,MATCH(MAX(INDEX(First_Data_Point,MATCH($A75,DataStreams,0)),INDEX(First_Data_Point,MATCH(AV$6,DataStreams,0)),$B$3),DateRange,0)-1,MATCH($A75,DataStreams,0)-1):OFFSET(HOMECELL,MATCH(MIN(INDEX(Last_Data_Point,MATCH($A75,DataStreams,0)),INDEX(Last_Data_Point,MATCH(AV$6,DataStreams,0)),$B$4),DateRange,0)-1,MATCH($A75,DataStreams,0)-1) -
(INDEX(Returns!$102:$102,MATCH($A75,DataStreams,0))*
OFFSET(HOMECELL,MATCH(MAX(INDEX(First_Data_Point,MATCH($A75,DataStreams,0)),INDEX(First_Data_Point,MATCH(AV$6,DataStreams,0)),$B$3),DateRange,0)-1,MATCH(INDEX(Returns!$100:$100,MATCH($A75,DataStreams,0)),DataStreams,0)-1):OFFSET(HOMECELL,MATCH(MIN(INDEX(Last_Data_Point,MATCH($A75,DataStreams,0)),INDEX(Last_Data_Point,MATCH(AV$6,DataStreams,0)),$B$4),DateRange,0)-1,MATCH(INDEX(Returns!$100:$100,MATCH($A75,DataStreams,0)),DataStreams,0)-1)),
OFFSET(HOMECELL,MATCH(MAX(INDEX(First_Data_Point,MATCH($A75,DataStreams,0)),INDEX(First_Data_Point,MATCH(AV$6,DataStreams,0)),$B$3),DateRange,0)-1,MATCH(AV$6,DataStreams,0)-1):OFFSET(HOMECELL,MATCH(MIN(INDEX(Last_Data_Point,MATCH($A75,DataStreams,0)),INDEX(Last_Data_Point,MATCH(AV$6,DataStreams,0)),$B$4),DateRange,0)-1,MATCH(AV$6,DataStreams,0)-1) -
(INDEX(Returns!$102:$102,MATCH(AV$6,DataStreams,0))*
OFFSET(HOMECELL,MATCH(MAX(INDEX(First_Data_Point,MATCH($A75,DataStreams,0)),INDEX(First_Data_Point,MATCH(AV$6,DataStreams,0)),$B$3),DateRange,0)-1,MATCH(INDEX(Returns!$100:$100,MATCH(AV$6,DataStreams,0)),DataStreams,0)-1):OFFSET(HOMECELL,MATCH(MIN(INDEX(Last_Data_Point,MATCH($A75,DataStreams,0)),INDEX(Last_Data_Point,MATCH(AV$6,DataStreams,0)),$B$4),DateRange,0)-1,MATCH(INDEX(Returns!$100:$100,MATCH(AV$6,DataStreams,0)),DataStreams,0)-1))),"")</f>
        <v/>
      </c>
      <c r="AW75" s="233" t="str" cm="1">
        <f t="array" aca="1" ref="AW75" ca="1">_xlfn.IFNA(_xlfn.COVARIANCE.S(
OFFSET(HOMECELL,MATCH(MAX(INDEX(First_Data_Point,MATCH($A75,DataStreams,0)),INDEX(First_Data_Point,MATCH(AW$6,DataStreams,0)),$B$3),DateRange,0)-1,MATCH($A75,DataStreams,0)-1):OFFSET(HOMECELL,MATCH(MIN(INDEX(Last_Data_Point,MATCH($A75,DataStreams,0)),INDEX(Last_Data_Point,MATCH(AW$6,DataStreams,0)),$B$4),DateRange,0)-1,MATCH($A75,DataStreams,0)-1) -
(INDEX(Returns!$102:$102,MATCH($A75,DataStreams,0))*
OFFSET(HOMECELL,MATCH(MAX(INDEX(First_Data_Point,MATCH($A75,DataStreams,0)),INDEX(First_Data_Point,MATCH(AW$6,DataStreams,0)),$B$3),DateRange,0)-1,MATCH(INDEX(Returns!$100:$100,MATCH($A75,DataStreams,0)),DataStreams,0)-1):OFFSET(HOMECELL,MATCH(MIN(INDEX(Last_Data_Point,MATCH($A75,DataStreams,0)),INDEX(Last_Data_Point,MATCH(AW$6,DataStreams,0)),$B$4),DateRange,0)-1,MATCH(INDEX(Returns!$100:$100,MATCH($A75,DataStreams,0)),DataStreams,0)-1)),
OFFSET(HOMECELL,MATCH(MAX(INDEX(First_Data_Point,MATCH($A75,DataStreams,0)),INDEX(First_Data_Point,MATCH(AW$6,DataStreams,0)),$B$3),DateRange,0)-1,MATCH(AW$6,DataStreams,0)-1):OFFSET(HOMECELL,MATCH(MIN(INDEX(Last_Data_Point,MATCH($A75,DataStreams,0)),INDEX(Last_Data_Point,MATCH(AW$6,DataStreams,0)),$B$4),DateRange,0)-1,MATCH(AW$6,DataStreams,0)-1) -
(INDEX(Returns!$102:$102,MATCH(AW$6,DataStreams,0))*
OFFSET(HOMECELL,MATCH(MAX(INDEX(First_Data_Point,MATCH($A75,DataStreams,0)),INDEX(First_Data_Point,MATCH(AW$6,DataStreams,0)),$B$3),DateRange,0)-1,MATCH(INDEX(Returns!$100:$100,MATCH(AW$6,DataStreams,0)),DataStreams,0)-1):OFFSET(HOMECELL,MATCH(MIN(INDEX(Last_Data_Point,MATCH($A75,DataStreams,0)),INDEX(Last_Data_Point,MATCH(AW$6,DataStreams,0)),$B$4),DateRange,0)-1,MATCH(INDEX(Returns!$100:$100,MATCH(AW$6,DataStreams,0)),DataStreams,0)-1))),"")</f>
        <v/>
      </c>
      <c r="AX75" s="233" t="str" cm="1">
        <f t="array" aca="1" ref="AX75" ca="1">_xlfn.IFNA(_xlfn.COVARIANCE.S(
OFFSET(HOMECELL,MATCH(MAX(INDEX(First_Data_Point,MATCH($A75,DataStreams,0)),INDEX(First_Data_Point,MATCH(AX$6,DataStreams,0)),$B$3),DateRange,0)-1,MATCH($A75,DataStreams,0)-1):OFFSET(HOMECELL,MATCH(MIN(INDEX(Last_Data_Point,MATCH($A75,DataStreams,0)),INDEX(Last_Data_Point,MATCH(AX$6,DataStreams,0)),$B$4),DateRange,0)-1,MATCH($A75,DataStreams,0)-1) -
(INDEX(Returns!$102:$102,MATCH($A75,DataStreams,0))*
OFFSET(HOMECELL,MATCH(MAX(INDEX(First_Data_Point,MATCH($A75,DataStreams,0)),INDEX(First_Data_Point,MATCH(AX$6,DataStreams,0)),$B$3),DateRange,0)-1,MATCH(INDEX(Returns!$100:$100,MATCH($A75,DataStreams,0)),DataStreams,0)-1):OFFSET(HOMECELL,MATCH(MIN(INDEX(Last_Data_Point,MATCH($A75,DataStreams,0)),INDEX(Last_Data_Point,MATCH(AX$6,DataStreams,0)),$B$4),DateRange,0)-1,MATCH(INDEX(Returns!$100:$100,MATCH($A75,DataStreams,0)),DataStreams,0)-1)),
OFFSET(HOMECELL,MATCH(MAX(INDEX(First_Data_Point,MATCH($A75,DataStreams,0)),INDEX(First_Data_Point,MATCH(AX$6,DataStreams,0)),$B$3),DateRange,0)-1,MATCH(AX$6,DataStreams,0)-1):OFFSET(HOMECELL,MATCH(MIN(INDEX(Last_Data_Point,MATCH($A75,DataStreams,0)),INDEX(Last_Data_Point,MATCH(AX$6,DataStreams,0)),$B$4),DateRange,0)-1,MATCH(AX$6,DataStreams,0)-1) -
(INDEX(Returns!$102:$102,MATCH(AX$6,DataStreams,0))*
OFFSET(HOMECELL,MATCH(MAX(INDEX(First_Data_Point,MATCH($A75,DataStreams,0)),INDEX(First_Data_Point,MATCH(AX$6,DataStreams,0)),$B$3),DateRange,0)-1,MATCH(INDEX(Returns!$100:$100,MATCH(AX$6,DataStreams,0)),DataStreams,0)-1):OFFSET(HOMECELL,MATCH(MIN(INDEX(Last_Data_Point,MATCH($A75,DataStreams,0)),INDEX(Last_Data_Point,MATCH(AX$6,DataStreams,0)),$B$4),DateRange,0)-1,MATCH(INDEX(Returns!$100:$100,MATCH(AX$6,DataStreams,0)),DataStreams,0)-1))),"")</f>
        <v/>
      </c>
      <c r="AY75" s="233" t="str" cm="1">
        <f t="array" aca="1" ref="AY75" ca="1">_xlfn.IFNA(_xlfn.COVARIANCE.S(
OFFSET(HOMECELL,MATCH(MAX(INDEX(First_Data_Point,MATCH($A75,DataStreams,0)),INDEX(First_Data_Point,MATCH(AY$6,DataStreams,0)),$B$3),DateRange,0)-1,MATCH($A75,DataStreams,0)-1):OFFSET(HOMECELL,MATCH(MIN(INDEX(Last_Data_Point,MATCH($A75,DataStreams,0)),INDEX(Last_Data_Point,MATCH(AY$6,DataStreams,0)),$B$4),DateRange,0)-1,MATCH($A75,DataStreams,0)-1) -
(INDEX(Returns!$102:$102,MATCH($A75,DataStreams,0))*
OFFSET(HOMECELL,MATCH(MAX(INDEX(First_Data_Point,MATCH($A75,DataStreams,0)),INDEX(First_Data_Point,MATCH(AY$6,DataStreams,0)),$B$3),DateRange,0)-1,MATCH(INDEX(Returns!$100:$100,MATCH($A75,DataStreams,0)),DataStreams,0)-1):OFFSET(HOMECELL,MATCH(MIN(INDEX(Last_Data_Point,MATCH($A75,DataStreams,0)),INDEX(Last_Data_Point,MATCH(AY$6,DataStreams,0)),$B$4),DateRange,0)-1,MATCH(INDEX(Returns!$100:$100,MATCH($A75,DataStreams,0)),DataStreams,0)-1)),
OFFSET(HOMECELL,MATCH(MAX(INDEX(First_Data_Point,MATCH($A75,DataStreams,0)),INDEX(First_Data_Point,MATCH(AY$6,DataStreams,0)),$B$3),DateRange,0)-1,MATCH(AY$6,DataStreams,0)-1):OFFSET(HOMECELL,MATCH(MIN(INDEX(Last_Data_Point,MATCH($A75,DataStreams,0)),INDEX(Last_Data_Point,MATCH(AY$6,DataStreams,0)),$B$4),DateRange,0)-1,MATCH(AY$6,DataStreams,0)-1) -
(INDEX(Returns!$102:$102,MATCH(AY$6,DataStreams,0))*
OFFSET(HOMECELL,MATCH(MAX(INDEX(First_Data_Point,MATCH($A75,DataStreams,0)),INDEX(First_Data_Point,MATCH(AY$6,DataStreams,0)),$B$3),DateRange,0)-1,MATCH(INDEX(Returns!$100:$100,MATCH(AY$6,DataStreams,0)),DataStreams,0)-1):OFFSET(HOMECELL,MATCH(MIN(INDEX(Last_Data_Point,MATCH($A75,DataStreams,0)),INDEX(Last_Data_Point,MATCH(AY$6,DataStreams,0)),$B$4),DateRange,0)-1,MATCH(INDEX(Returns!$100:$100,MATCH(AY$6,DataStreams,0)),DataStreams,0)-1))),"")</f>
        <v/>
      </c>
      <c r="AZ75" s="233" t="str" cm="1">
        <f t="array" aca="1" ref="AZ75" ca="1">_xlfn.IFNA(_xlfn.COVARIANCE.S(
OFFSET(HOMECELL,MATCH(MAX(INDEX(First_Data_Point,MATCH($A75,DataStreams,0)),INDEX(First_Data_Point,MATCH(AZ$6,DataStreams,0)),$B$3),DateRange,0)-1,MATCH($A75,DataStreams,0)-1):OFFSET(HOMECELL,MATCH(MIN(INDEX(Last_Data_Point,MATCH($A75,DataStreams,0)),INDEX(Last_Data_Point,MATCH(AZ$6,DataStreams,0)),$B$4),DateRange,0)-1,MATCH($A75,DataStreams,0)-1) -
(INDEX(Returns!$102:$102,MATCH($A75,DataStreams,0))*
OFFSET(HOMECELL,MATCH(MAX(INDEX(First_Data_Point,MATCH($A75,DataStreams,0)),INDEX(First_Data_Point,MATCH(AZ$6,DataStreams,0)),$B$3),DateRange,0)-1,MATCH(INDEX(Returns!$100:$100,MATCH($A75,DataStreams,0)),DataStreams,0)-1):OFFSET(HOMECELL,MATCH(MIN(INDEX(Last_Data_Point,MATCH($A75,DataStreams,0)),INDEX(Last_Data_Point,MATCH(AZ$6,DataStreams,0)),$B$4),DateRange,0)-1,MATCH(INDEX(Returns!$100:$100,MATCH($A75,DataStreams,0)),DataStreams,0)-1)),
OFFSET(HOMECELL,MATCH(MAX(INDEX(First_Data_Point,MATCH($A75,DataStreams,0)),INDEX(First_Data_Point,MATCH(AZ$6,DataStreams,0)),$B$3),DateRange,0)-1,MATCH(AZ$6,DataStreams,0)-1):OFFSET(HOMECELL,MATCH(MIN(INDEX(Last_Data_Point,MATCH($A75,DataStreams,0)),INDEX(Last_Data_Point,MATCH(AZ$6,DataStreams,0)),$B$4),DateRange,0)-1,MATCH(AZ$6,DataStreams,0)-1) -
(INDEX(Returns!$102:$102,MATCH(AZ$6,DataStreams,0))*
OFFSET(HOMECELL,MATCH(MAX(INDEX(First_Data_Point,MATCH($A75,DataStreams,0)),INDEX(First_Data_Point,MATCH(AZ$6,DataStreams,0)),$B$3),DateRange,0)-1,MATCH(INDEX(Returns!$100:$100,MATCH(AZ$6,DataStreams,0)),DataStreams,0)-1):OFFSET(HOMECELL,MATCH(MIN(INDEX(Last_Data_Point,MATCH($A75,DataStreams,0)),INDEX(Last_Data_Point,MATCH(AZ$6,DataStreams,0)),$B$4),DateRange,0)-1,MATCH(INDEX(Returns!$100:$100,MATCH(AZ$6,DataStreams,0)),DataStreams,0)-1))),"")</f>
        <v/>
      </c>
      <c r="BA75" s="233" t="str" cm="1">
        <f t="array" aca="1" ref="BA75" ca="1">_xlfn.IFNA(_xlfn.COVARIANCE.S(
OFFSET(HOMECELL,MATCH(MAX(INDEX(First_Data_Point,MATCH($A75,DataStreams,0)),INDEX(First_Data_Point,MATCH(BA$6,DataStreams,0)),$B$3),DateRange,0)-1,MATCH($A75,DataStreams,0)-1):OFFSET(HOMECELL,MATCH(MIN(INDEX(Last_Data_Point,MATCH($A75,DataStreams,0)),INDEX(Last_Data_Point,MATCH(BA$6,DataStreams,0)),$B$4),DateRange,0)-1,MATCH($A75,DataStreams,0)-1) -
(INDEX(Returns!$102:$102,MATCH($A75,DataStreams,0))*
OFFSET(HOMECELL,MATCH(MAX(INDEX(First_Data_Point,MATCH($A75,DataStreams,0)),INDEX(First_Data_Point,MATCH(BA$6,DataStreams,0)),$B$3),DateRange,0)-1,MATCH(INDEX(Returns!$100:$100,MATCH($A75,DataStreams,0)),DataStreams,0)-1):OFFSET(HOMECELL,MATCH(MIN(INDEX(Last_Data_Point,MATCH($A75,DataStreams,0)),INDEX(Last_Data_Point,MATCH(BA$6,DataStreams,0)),$B$4),DateRange,0)-1,MATCH(INDEX(Returns!$100:$100,MATCH($A75,DataStreams,0)),DataStreams,0)-1)),
OFFSET(HOMECELL,MATCH(MAX(INDEX(First_Data_Point,MATCH($A75,DataStreams,0)),INDEX(First_Data_Point,MATCH(BA$6,DataStreams,0)),$B$3),DateRange,0)-1,MATCH(BA$6,DataStreams,0)-1):OFFSET(HOMECELL,MATCH(MIN(INDEX(Last_Data_Point,MATCH($A75,DataStreams,0)),INDEX(Last_Data_Point,MATCH(BA$6,DataStreams,0)),$B$4),DateRange,0)-1,MATCH(BA$6,DataStreams,0)-1) -
(INDEX(Returns!$102:$102,MATCH(BA$6,DataStreams,0))*
OFFSET(HOMECELL,MATCH(MAX(INDEX(First_Data_Point,MATCH($A75,DataStreams,0)),INDEX(First_Data_Point,MATCH(BA$6,DataStreams,0)),$B$3),DateRange,0)-1,MATCH(INDEX(Returns!$100:$100,MATCH(BA$6,DataStreams,0)),DataStreams,0)-1):OFFSET(HOMECELL,MATCH(MIN(INDEX(Last_Data_Point,MATCH($A75,DataStreams,0)),INDEX(Last_Data_Point,MATCH(BA$6,DataStreams,0)),$B$4),DateRange,0)-1,MATCH(INDEX(Returns!$100:$100,MATCH(BA$6,DataStreams,0)),DataStreams,0)-1))),"")</f>
        <v/>
      </c>
      <c r="BB75" s="233" t="str" cm="1">
        <f t="array" aca="1" ref="BB75" ca="1">_xlfn.IFNA(_xlfn.COVARIANCE.S(
OFFSET(HOMECELL,MATCH(MAX(INDEX(First_Data_Point,MATCH($A75,DataStreams,0)),INDEX(First_Data_Point,MATCH(BB$6,DataStreams,0)),$B$3),DateRange,0)-1,MATCH($A75,DataStreams,0)-1):OFFSET(HOMECELL,MATCH(MIN(INDEX(Last_Data_Point,MATCH($A75,DataStreams,0)),INDEX(Last_Data_Point,MATCH(BB$6,DataStreams,0)),$B$4),DateRange,0)-1,MATCH($A75,DataStreams,0)-1) -
(INDEX(Returns!$102:$102,MATCH($A75,DataStreams,0))*
OFFSET(HOMECELL,MATCH(MAX(INDEX(First_Data_Point,MATCH($A75,DataStreams,0)),INDEX(First_Data_Point,MATCH(BB$6,DataStreams,0)),$B$3),DateRange,0)-1,MATCH(INDEX(Returns!$100:$100,MATCH($A75,DataStreams,0)),DataStreams,0)-1):OFFSET(HOMECELL,MATCH(MIN(INDEX(Last_Data_Point,MATCH($A75,DataStreams,0)),INDEX(Last_Data_Point,MATCH(BB$6,DataStreams,0)),$B$4),DateRange,0)-1,MATCH(INDEX(Returns!$100:$100,MATCH($A75,DataStreams,0)),DataStreams,0)-1)),
OFFSET(HOMECELL,MATCH(MAX(INDEX(First_Data_Point,MATCH($A75,DataStreams,0)),INDEX(First_Data_Point,MATCH(BB$6,DataStreams,0)),$B$3),DateRange,0)-1,MATCH(BB$6,DataStreams,0)-1):OFFSET(HOMECELL,MATCH(MIN(INDEX(Last_Data_Point,MATCH($A75,DataStreams,0)),INDEX(Last_Data_Point,MATCH(BB$6,DataStreams,0)),$B$4),DateRange,0)-1,MATCH(BB$6,DataStreams,0)-1) -
(INDEX(Returns!$102:$102,MATCH(BB$6,DataStreams,0))*
OFFSET(HOMECELL,MATCH(MAX(INDEX(First_Data_Point,MATCH($A75,DataStreams,0)),INDEX(First_Data_Point,MATCH(BB$6,DataStreams,0)),$B$3),DateRange,0)-1,MATCH(INDEX(Returns!$100:$100,MATCH(BB$6,DataStreams,0)),DataStreams,0)-1):OFFSET(HOMECELL,MATCH(MIN(INDEX(Last_Data_Point,MATCH($A75,DataStreams,0)),INDEX(Last_Data_Point,MATCH(BB$6,DataStreams,0)),$B$4),DateRange,0)-1,MATCH(INDEX(Returns!$100:$100,MATCH(BB$6,DataStreams,0)),DataStreams,0)-1))),"")</f>
        <v/>
      </c>
      <c r="BC75" s="236"/>
    </row>
    <row r="76" spans="1:55">
      <c r="A76" s="239" t="str">
        <f ca="1"/>
        <v>CSCO</v>
      </c>
      <c r="B76" s="233" cm="1">
        <f t="array" aca="1" ref="B76" ca="1">_xlfn.IFNA(_xlfn.COVARIANCE.S(
OFFSET(HOMECELL,MATCH(MAX(INDEX(First_Data_Point,MATCH($A76,DataStreams,0)),INDEX(First_Data_Point,MATCH(B$6,DataStreams,0)),$B$3),DateRange,0)-1,MATCH($A76,DataStreams,0)-1):OFFSET(HOMECELL,MATCH(MIN(INDEX(Last_Data_Point,MATCH($A76,DataStreams,0)),INDEX(Last_Data_Point,MATCH(B$6,DataStreams,0)),$B$4),DateRange,0)-1,MATCH($A76,DataStreams,0)-1) -
(INDEX(Returns!$102:$102,MATCH($A76,DataStreams,0))*
OFFSET(HOMECELL,MATCH(MAX(INDEX(First_Data_Point,MATCH($A76,DataStreams,0)),INDEX(First_Data_Point,MATCH(B$6,DataStreams,0)),$B$3),DateRange,0)-1,MATCH(INDEX(Returns!$100:$100,MATCH($A76,DataStreams,0)),DataStreams,0)-1):OFFSET(HOMECELL,MATCH(MIN(INDEX(Last_Data_Point,MATCH($A76,DataStreams,0)),INDEX(Last_Data_Point,MATCH(B$6,DataStreams,0)),$B$4),DateRange,0)-1,MATCH(INDEX(Returns!$100:$100,MATCH($A76,DataStreams,0)),DataStreams,0)-1)),
OFFSET(HOMECELL,MATCH(MAX(INDEX(First_Data_Point,MATCH($A76,DataStreams,0)),INDEX(First_Data_Point,MATCH(B$6,DataStreams,0)),$B$3),DateRange,0)-1,MATCH(B$6,DataStreams,0)-1):OFFSET(HOMECELL,MATCH(MIN(INDEX(Last_Data_Point,MATCH($A76,DataStreams,0)),INDEX(Last_Data_Point,MATCH(B$6,DataStreams,0)),$B$4),DateRange,0)-1,MATCH(B$6,DataStreams,0)-1) -
(INDEX(Returns!$102:$102,MATCH(B$6,DataStreams,0))*
OFFSET(HOMECELL,MATCH(MAX(INDEX(First_Data_Point,MATCH($A76,DataStreams,0)),INDEX(First_Data_Point,MATCH(B$6,DataStreams,0)),$B$3),DateRange,0)-1,MATCH(INDEX(Returns!$100:$100,MATCH(B$6,DataStreams,0)),DataStreams,0)-1):OFFSET(HOMECELL,MATCH(MIN(INDEX(Last_Data_Point,MATCH($A76,DataStreams,0)),INDEX(Last_Data_Point,MATCH(B$6,DataStreams,0)),$B$4),DateRange,0)-1,MATCH(INDEX(Returns!$100:$100,MATCH(B$6,DataStreams,0)),DataStreams,0)-1))),"")</f>
        <v>1.0914721663777884E-7</v>
      </c>
      <c r="C76" s="233" cm="1">
        <f t="array" aca="1" ref="C76" ca="1">_xlfn.IFNA(_xlfn.COVARIANCE.S(
OFFSET(HOMECELL,MATCH(MAX(INDEX(First_Data_Point,MATCH($A76,DataStreams,0)),INDEX(First_Data_Point,MATCH(C$6,DataStreams,0)),$B$3),DateRange,0)-1,MATCH($A76,DataStreams,0)-1):OFFSET(HOMECELL,MATCH(MIN(INDEX(Last_Data_Point,MATCH($A76,DataStreams,0)),INDEX(Last_Data_Point,MATCH(C$6,DataStreams,0)),$B$4),DateRange,0)-1,MATCH($A76,DataStreams,0)-1) -
(INDEX(Returns!$102:$102,MATCH($A76,DataStreams,0))*
OFFSET(HOMECELL,MATCH(MAX(INDEX(First_Data_Point,MATCH($A76,DataStreams,0)),INDEX(First_Data_Point,MATCH(C$6,DataStreams,0)),$B$3),DateRange,0)-1,MATCH(INDEX(Returns!$100:$100,MATCH($A76,DataStreams,0)),DataStreams,0)-1):OFFSET(HOMECELL,MATCH(MIN(INDEX(Last_Data_Point,MATCH($A76,DataStreams,0)),INDEX(Last_Data_Point,MATCH(C$6,DataStreams,0)),$B$4),DateRange,0)-1,MATCH(INDEX(Returns!$100:$100,MATCH($A76,DataStreams,0)),DataStreams,0)-1)),
OFFSET(HOMECELL,MATCH(MAX(INDEX(First_Data_Point,MATCH($A76,DataStreams,0)),INDEX(First_Data_Point,MATCH(C$6,DataStreams,0)),$B$3),DateRange,0)-1,MATCH(C$6,DataStreams,0)-1):OFFSET(HOMECELL,MATCH(MIN(INDEX(Last_Data_Point,MATCH($A76,DataStreams,0)),INDEX(Last_Data_Point,MATCH(C$6,DataStreams,0)),$B$4),DateRange,0)-1,MATCH(C$6,DataStreams,0)-1) -
(INDEX(Returns!$102:$102,MATCH(C$6,DataStreams,0))*
OFFSET(HOMECELL,MATCH(MAX(INDEX(First_Data_Point,MATCH($A76,DataStreams,0)),INDEX(First_Data_Point,MATCH(C$6,DataStreams,0)),$B$3),DateRange,0)-1,MATCH(INDEX(Returns!$100:$100,MATCH(C$6,DataStreams,0)),DataStreams,0)-1):OFFSET(HOMECELL,MATCH(MIN(INDEX(Last_Data_Point,MATCH($A76,DataStreams,0)),INDEX(Last_Data_Point,MATCH(C$6,DataStreams,0)),$B$4),DateRange,0)-1,MATCH(INDEX(Returns!$100:$100,MATCH(C$6,DataStreams,0)),DataStreams,0)-1))),"")</f>
        <v>-5.7619101653738499E-5</v>
      </c>
      <c r="D76" s="233" cm="1">
        <f t="array" aca="1" ref="D76" ca="1">_xlfn.IFNA(_xlfn.COVARIANCE.S(
OFFSET(HOMECELL,MATCH(MAX(INDEX(First_Data_Point,MATCH($A76,DataStreams,0)),INDEX(First_Data_Point,MATCH(D$6,DataStreams,0)),$B$3),DateRange,0)-1,MATCH($A76,DataStreams,0)-1):OFFSET(HOMECELL,MATCH(MIN(INDEX(Last_Data_Point,MATCH($A76,DataStreams,0)),INDEX(Last_Data_Point,MATCH(D$6,DataStreams,0)),$B$4),DateRange,0)-1,MATCH($A76,DataStreams,0)-1) -
(INDEX(Returns!$102:$102,MATCH($A76,DataStreams,0))*
OFFSET(HOMECELL,MATCH(MAX(INDEX(First_Data_Point,MATCH($A76,DataStreams,0)),INDEX(First_Data_Point,MATCH(D$6,DataStreams,0)),$B$3),DateRange,0)-1,MATCH(INDEX(Returns!$100:$100,MATCH($A76,DataStreams,0)),DataStreams,0)-1):OFFSET(HOMECELL,MATCH(MIN(INDEX(Last_Data_Point,MATCH($A76,DataStreams,0)),INDEX(Last_Data_Point,MATCH(D$6,DataStreams,0)),$B$4),DateRange,0)-1,MATCH(INDEX(Returns!$100:$100,MATCH($A76,DataStreams,0)),DataStreams,0)-1)),
OFFSET(HOMECELL,MATCH(MAX(INDEX(First_Data_Point,MATCH($A76,DataStreams,0)),INDEX(First_Data_Point,MATCH(D$6,DataStreams,0)),$B$3),DateRange,0)-1,MATCH(D$6,DataStreams,0)-1):OFFSET(HOMECELL,MATCH(MIN(INDEX(Last_Data_Point,MATCH($A76,DataStreams,0)),INDEX(Last_Data_Point,MATCH(D$6,DataStreams,0)),$B$4),DateRange,0)-1,MATCH(D$6,DataStreams,0)-1) -
(INDEX(Returns!$102:$102,MATCH(D$6,DataStreams,0))*
OFFSET(HOMECELL,MATCH(MAX(INDEX(First_Data_Point,MATCH($A76,DataStreams,0)),INDEX(First_Data_Point,MATCH(D$6,DataStreams,0)),$B$3),DateRange,0)-1,MATCH(INDEX(Returns!$100:$100,MATCH(D$6,DataStreams,0)),DataStreams,0)-1):OFFSET(HOMECELL,MATCH(MIN(INDEX(Last_Data_Point,MATCH($A76,DataStreams,0)),INDEX(Last_Data_Point,MATCH(D$6,DataStreams,0)),$B$4),DateRange,0)-1,MATCH(INDEX(Returns!$100:$100,MATCH(D$6,DataStreams,0)),DataStreams,0)-1))),"")</f>
        <v>2.1553082270454103E-5</v>
      </c>
      <c r="E76" s="233" cm="1">
        <f t="array" aca="1" ref="E76" ca="1">_xlfn.IFNA(_xlfn.COVARIANCE.S(
OFFSET(HOMECELL,MATCH(MAX(INDEX(First_Data_Point,MATCH($A76,DataStreams,0)),INDEX(First_Data_Point,MATCH(E$6,DataStreams,0)),$B$3),DateRange,0)-1,MATCH($A76,DataStreams,0)-1):OFFSET(HOMECELL,MATCH(MIN(INDEX(Last_Data_Point,MATCH($A76,DataStreams,0)),INDEX(Last_Data_Point,MATCH(E$6,DataStreams,0)),$B$4),DateRange,0)-1,MATCH($A76,DataStreams,0)-1) -
(INDEX(Returns!$102:$102,MATCH($A76,DataStreams,0))*
OFFSET(HOMECELL,MATCH(MAX(INDEX(First_Data_Point,MATCH($A76,DataStreams,0)),INDEX(First_Data_Point,MATCH(E$6,DataStreams,0)),$B$3),DateRange,0)-1,MATCH(INDEX(Returns!$100:$100,MATCH($A76,DataStreams,0)),DataStreams,0)-1):OFFSET(HOMECELL,MATCH(MIN(INDEX(Last_Data_Point,MATCH($A76,DataStreams,0)),INDEX(Last_Data_Point,MATCH(E$6,DataStreams,0)),$B$4),DateRange,0)-1,MATCH(INDEX(Returns!$100:$100,MATCH($A76,DataStreams,0)),DataStreams,0)-1)),
OFFSET(HOMECELL,MATCH(MAX(INDEX(First_Data_Point,MATCH($A76,DataStreams,0)),INDEX(First_Data_Point,MATCH(E$6,DataStreams,0)),$B$3),DateRange,0)-1,MATCH(E$6,DataStreams,0)-1):OFFSET(HOMECELL,MATCH(MIN(INDEX(Last_Data_Point,MATCH($A76,DataStreams,0)),INDEX(Last_Data_Point,MATCH(E$6,DataStreams,0)),$B$4),DateRange,0)-1,MATCH(E$6,DataStreams,0)-1) -
(INDEX(Returns!$102:$102,MATCH(E$6,DataStreams,0))*
OFFSET(HOMECELL,MATCH(MAX(INDEX(First_Data_Point,MATCH($A76,DataStreams,0)),INDEX(First_Data_Point,MATCH(E$6,DataStreams,0)),$B$3),DateRange,0)-1,MATCH(INDEX(Returns!$100:$100,MATCH(E$6,DataStreams,0)),DataStreams,0)-1):OFFSET(HOMECELL,MATCH(MIN(INDEX(Last_Data_Point,MATCH($A76,DataStreams,0)),INDEX(Last_Data_Point,MATCH(E$6,DataStreams,0)),$B$4),DateRange,0)-1,MATCH(INDEX(Returns!$100:$100,MATCH(E$6,DataStreams,0)),DataStreams,0)-1))),"")</f>
        <v>-4.8089904383248654E-4</v>
      </c>
      <c r="F76" s="233" cm="1">
        <f t="array" aca="1" ref="F76" ca="1">_xlfn.IFNA(_xlfn.COVARIANCE.S(
OFFSET(HOMECELL,MATCH(MAX(INDEX(First_Data_Point,MATCH($A76,DataStreams,0)),INDEX(First_Data_Point,MATCH(F$6,DataStreams,0)),$B$3),DateRange,0)-1,MATCH($A76,DataStreams,0)-1):OFFSET(HOMECELL,MATCH(MIN(INDEX(Last_Data_Point,MATCH($A76,DataStreams,0)),INDEX(Last_Data_Point,MATCH(F$6,DataStreams,0)),$B$4),DateRange,0)-1,MATCH($A76,DataStreams,0)-1) -
(INDEX(Returns!$102:$102,MATCH($A76,DataStreams,0))*
OFFSET(HOMECELL,MATCH(MAX(INDEX(First_Data_Point,MATCH($A76,DataStreams,0)),INDEX(First_Data_Point,MATCH(F$6,DataStreams,0)),$B$3),DateRange,0)-1,MATCH(INDEX(Returns!$100:$100,MATCH($A76,DataStreams,0)),DataStreams,0)-1):OFFSET(HOMECELL,MATCH(MIN(INDEX(Last_Data_Point,MATCH($A76,DataStreams,0)),INDEX(Last_Data_Point,MATCH(F$6,DataStreams,0)),$B$4),DateRange,0)-1,MATCH(INDEX(Returns!$100:$100,MATCH($A76,DataStreams,0)),DataStreams,0)-1)),
OFFSET(HOMECELL,MATCH(MAX(INDEX(First_Data_Point,MATCH($A76,DataStreams,0)),INDEX(First_Data_Point,MATCH(F$6,DataStreams,0)),$B$3),DateRange,0)-1,MATCH(F$6,DataStreams,0)-1):OFFSET(HOMECELL,MATCH(MIN(INDEX(Last_Data_Point,MATCH($A76,DataStreams,0)),INDEX(Last_Data_Point,MATCH(F$6,DataStreams,0)),$B$4),DateRange,0)-1,MATCH(F$6,DataStreams,0)-1) -
(INDEX(Returns!$102:$102,MATCH(F$6,DataStreams,0))*
OFFSET(HOMECELL,MATCH(MAX(INDEX(First_Data_Point,MATCH($A76,DataStreams,0)),INDEX(First_Data_Point,MATCH(F$6,DataStreams,0)),$B$3),DateRange,0)-1,MATCH(INDEX(Returns!$100:$100,MATCH(F$6,DataStreams,0)),DataStreams,0)-1):OFFSET(HOMECELL,MATCH(MIN(INDEX(Last_Data_Point,MATCH($A76,DataStreams,0)),INDEX(Last_Data_Point,MATCH(F$6,DataStreams,0)),$B$4),DateRange,0)-1,MATCH(INDEX(Returns!$100:$100,MATCH(F$6,DataStreams,0)),DataStreams,0)-1))),"")</f>
        <v>2.143230417048241E-4</v>
      </c>
      <c r="G76" s="233" cm="1">
        <f t="array" aca="1" ref="G76" ca="1">_xlfn.IFNA(_xlfn.COVARIANCE.S(
OFFSET(HOMECELL,MATCH(MAX(INDEX(First_Data_Point,MATCH($A76,DataStreams,0)),INDEX(First_Data_Point,MATCH(G$6,DataStreams,0)),$B$3),DateRange,0)-1,MATCH($A76,DataStreams,0)-1):OFFSET(HOMECELL,MATCH(MIN(INDEX(Last_Data_Point,MATCH($A76,DataStreams,0)),INDEX(Last_Data_Point,MATCH(G$6,DataStreams,0)),$B$4),DateRange,0)-1,MATCH($A76,DataStreams,0)-1) -
(INDEX(Returns!$102:$102,MATCH($A76,DataStreams,0))*
OFFSET(HOMECELL,MATCH(MAX(INDEX(First_Data_Point,MATCH($A76,DataStreams,0)),INDEX(First_Data_Point,MATCH(G$6,DataStreams,0)),$B$3),DateRange,0)-1,MATCH(INDEX(Returns!$100:$100,MATCH($A76,DataStreams,0)),DataStreams,0)-1):OFFSET(HOMECELL,MATCH(MIN(INDEX(Last_Data_Point,MATCH($A76,DataStreams,0)),INDEX(Last_Data_Point,MATCH(G$6,DataStreams,0)),$B$4),DateRange,0)-1,MATCH(INDEX(Returns!$100:$100,MATCH($A76,DataStreams,0)),DataStreams,0)-1)),
OFFSET(HOMECELL,MATCH(MAX(INDEX(First_Data_Point,MATCH($A76,DataStreams,0)),INDEX(First_Data_Point,MATCH(G$6,DataStreams,0)),$B$3),DateRange,0)-1,MATCH(G$6,DataStreams,0)-1):OFFSET(HOMECELL,MATCH(MIN(INDEX(Last_Data_Point,MATCH($A76,DataStreams,0)),INDEX(Last_Data_Point,MATCH(G$6,DataStreams,0)),$B$4),DateRange,0)-1,MATCH(G$6,DataStreams,0)-1) -
(INDEX(Returns!$102:$102,MATCH(G$6,DataStreams,0))*
OFFSET(HOMECELL,MATCH(MAX(INDEX(First_Data_Point,MATCH($A76,DataStreams,0)),INDEX(First_Data_Point,MATCH(G$6,DataStreams,0)),$B$3),DateRange,0)-1,MATCH(INDEX(Returns!$100:$100,MATCH(G$6,DataStreams,0)),DataStreams,0)-1):OFFSET(HOMECELL,MATCH(MIN(INDEX(Last_Data_Point,MATCH($A76,DataStreams,0)),INDEX(Last_Data_Point,MATCH(G$6,DataStreams,0)),$B$4),DateRange,0)-1,MATCH(INDEX(Returns!$100:$100,MATCH(G$6,DataStreams,0)),DataStreams,0)-1))),"")</f>
        <v>8.0687115573010074E-5</v>
      </c>
      <c r="H76" s="233" cm="1">
        <f t="array" aca="1" ref="H76" ca="1">_xlfn.IFNA(_xlfn.COVARIANCE.S(
OFFSET(HOMECELL,MATCH(MAX(INDEX(First_Data_Point,MATCH($A76,DataStreams,0)),INDEX(First_Data_Point,MATCH(H$6,DataStreams,0)),$B$3),DateRange,0)-1,MATCH($A76,DataStreams,0)-1):OFFSET(HOMECELL,MATCH(MIN(INDEX(Last_Data_Point,MATCH($A76,DataStreams,0)),INDEX(Last_Data_Point,MATCH(H$6,DataStreams,0)),$B$4),DateRange,0)-1,MATCH($A76,DataStreams,0)-1) -
(INDEX(Returns!$102:$102,MATCH($A76,DataStreams,0))*
OFFSET(HOMECELL,MATCH(MAX(INDEX(First_Data_Point,MATCH($A76,DataStreams,0)),INDEX(First_Data_Point,MATCH(H$6,DataStreams,0)),$B$3),DateRange,0)-1,MATCH(INDEX(Returns!$100:$100,MATCH($A76,DataStreams,0)),DataStreams,0)-1):OFFSET(HOMECELL,MATCH(MIN(INDEX(Last_Data_Point,MATCH($A76,DataStreams,0)),INDEX(Last_Data_Point,MATCH(H$6,DataStreams,0)),$B$4),DateRange,0)-1,MATCH(INDEX(Returns!$100:$100,MATCH($A76,DataStreams,0)),DataStreams,0)-1)),
OFFSET(HOMECELL,MATCH(MAX(INDEX(First_Data_Point,MATCH($A76,DataStreams,0)),INDEX(First_Data_Point,MATCH(H$6,DataStreams,0)),$B$3),DateRange,0)-1,MATCH(H$6,DataStreams,0)-1):OFFSET(HOMECELL,MATCH(MIN(INDEX(Last_Data_Point,MATCH($A76,DataStreams,0)),INDEX(Last_Data_Point,MATCH(H$6,DataStreams,0)),$B$4),DateRange,0)-1,MATCH(H$6,DataStreams,0)-1) -
(INDEX(Returns!$102:$102,MATCH(H$6,DataStreams,0))*
OFFSET(HOMECELL,MATCH(MAX(INDEX(First_Data_Point,MATCH($A76,DataStreams,0)),INDEX(First_Data_Point,MATCH(H$6,DataStreams,0)),$B$3),DateRange,0)-1,MATCH(INDEX(Returns!$100:$100,MATCH(H$6,DataStreams,0)),DataStreams,0)-1):OFFSET(HOMECELL,MATCH(MIN(INDEX(Last_Data_Point,MATCH($A76,DataStreams,0)),INDEX(Last_Data_Point,MATCH(H$6,DataStreams,0)),$B$4),DateRange,0)-1,MATCH(INDEX(Returns!$100:$100,MATCH(H$6,DataStreams,0)),DataStreams,0)-1))),"")</f>
        <v>4.081936638100435E-4</v>
      </c>
      <c r="I76" s="233" cm="1">
        <f t="array" aca="1" ref="I76" ca="1">_xlfn.IFNA(_xlfn.COVARIANCE.S(
OFFSET(HOMECELL,MATCH(MAX(INDEX(First_Data_Point,MATCH($A76,DataStreams,0)),INDEX(First_Data_Point,MATCH(I$6,DataStreams,0)),$B$3),DateRange,0)-1,MATCH($A76,DataStreams,0)-1):OFFSET(HOMECELL,MATCH(MIN(INDEX(Last_Data_Point,MATCH($A76,DataStreams,0)),INDEX(Last_Data_Point,MATCH(I$6,DataStreams,0)),$B$4),DateRange,0)-1,MATCH($A76,DataStreams,0)-1) -
(INDEX(Returns!$102:$102,MATCH($A76,DataStreams,0))*
OFFSET(HOMECELL,MATCH(MAX(INDEX(First_Data_Point,MATCH($A76,DataStreams,0)),INDEX(First_Data_Point,MATCH(I$6,DataStreams,0)),$B$3),DateRange,0)-1,MATCH(INDEX(Returns!$100:$100,MATCH($A76,DataStreams,0)),DataStreams,0)-1):OFFSET(HOMECELL,MATCH(MIN(INDEX(Last_Data_Point,MATCH($A76,DataStreams,0)),INDEX(Last_Data_Point,MATCH(I$6,DataStreams,0)),$B$4),DateRange,0)-1,MATCH(INDEX(Returns!$100:$100,MATCH($A76,DataStreams,0)),DataStreams,0)-1)),
OFFSET(HOMECELL,MATCH(MAX(INDEX(First_Data_Point,MATCH($A76,DataStreams,0)),INDEX(First_Data_Point,MATCH(I$6,DataStreams,0)),$B$3),DateRange,0)-1,MATCH(I$6,DataStreams,0)-1):OFFSET(HOMECELL,MATCH(MIN(INDEX(Last_Data_Point,MATCH($A76,DataStreams,0)),INDEX(Last_Data_Point,MATCH(I$6,DataStreams,0)),$B$4),DateRange,0)-1,MATCH(I$6,DataStreams,0)-1) -
(INDEX(Returns!$102:$102,MATCH(I$6,DataStreams,0))*
OFFSET(HOMECELL,MATCH(MAX(INDEX(First_Data_Point,MATCH($A76,DataStreams,0)),INDEX(First_Data_Point,MATCH(I$6,DataStreams,0)),$B$3),DateRange,0)-1,MATCH(INDEX(Returns!$100:$100,MATCH(I$6,DataStreams,0)),DataStreams,0)-1):OFFSET(HOMECELL,MATCH(MIN(INDEX(Last_Data_Point,MATCH($A76,DataStreams,0)),INDEX(Last_Data_Point,MATCH(I$6,DataStreams,0)),$B$4),DateRange,0)-1,MATCH(INDEX(Returns!$100:$100,MATCH(I$6,DataStreams,0)),DataStreams,0)-1))),"")</f>
        <v>2.181410366944117E-3</v>
      </c>
      <c r="J76" s="233" cm="1">
        <f t="array" aca="1" ref="J76" ca="1">_xlfn.IFNA(_xlfn.COVARIANCE.S(
OFFSET(HOMECELL,MATCH(MAX(INDEX(First_Data_Point,MATCH($A76,DataStreams,0)),INDEX(First_Data_Point,MATCH(J$6,DataStreams,0)),$B$3),DateRange,0)-1,MATCH($A76,DataStreams,0)-1):OFFSET(HOMECELL,MATCH(MIN(INDEX(Last_Data_Point,MATCH($A76,DataStreams,0)),INDEX(Last_Data_Point,MATCH(J$6,DataStreams,0)),$B$4),DateRange,0)-1,MATCH($A76,DataStreams,0)-1) -
(INDEX(Returns!$102:$102,MATCH($A76,DataStreams,0))*
OFFSET(HOMECELL,MATCH(MAX(INDEX(First_Data_Point,MATCH($A76,DataStreams,0)),INDEX(First_Data_Point,MATCH(J$6,DataStreams,0)),$B$3),DateRange,0)-1,MATCH(INDEX(Returns!$100:$100,MATCH($A76,DataStreams,0)),DataStreams,0)-1):OFFSET(HOMECELL,MATCH(MIN(INDEX(Last_Data_Point,MATCH($A76,DataStreams,0)),INDEX(Last_Data_Point,MATCH(J$6,DataStreams,0)),$B$4),DateRange,0)-1,MATCH(INDEX(Returns!$100:$100,MATCH($A76,DataStreams,0)),DataStreams,0)-1)),
OFFSET(HOMECELL,MATCH(MAX(INDEX(First_Data_Point,MATCH($A76,DataStreams,0)),INDEX(First_Data_Point,MATCH(J$6,DataStreams,0)),$B$3),DateRange,0)-1,MATCH(J$6,DataStreams,0)-1):OFFSET(HOMECELL,MATCH(MIN(INDEX(Last_Data_Point,MATCH($A76,DataStreams,0)),INDEX(Last_Data_Point,MATCH(J$6,DataStreams,0)),$B$4),DateRange,0)-1,MATCH(J$6,DataStreams,0)-1) -
(INDEX(Returns!$102:$102,MATCH(J$6,DataStreams,0))*
OFFSET(HOMECELL,MATCH(MAX(INDEX(First_Data_Point,MATCH($A76,DataStreams,0)),INDEX(First_Data_Point,MATCH(J$6,DataStreams,0)),$B$3),DateRange,0)-1,MATCH(INDEX(Returns!$100:$100,MATCH(J$6,DataStreams,0)),DataStreams,0)-1):OFFSET(HOMECELL,MATCH(MIN(INDEX(Last_Data_Point,MATCH($A76,DataStreams,0)),INDEX(Last_Data_Point,MATCH(J$6,DataStreams,0)),$B$4),DateRange,0)-1,MATCH(INDEX(Returns!$100:$100,MATCH(J$6,DataStreams,0)),DataStreams,0)-1))),"")</f>
        <v>-3.077980539865294E-5</v>
      </c>
      <c r="K76" s="233" cm="1">
        <f t="array" aca="1" ref="K76" ca="1">_xlfn.IFNA(_xlfn.COVARIANCE.S(
OFFSET(HOMECELL,MATCH(MAX(INDEX(First_Data_Point,MATCH($A76,DataStreams,0)),INDEX(First_Data_Point,MATCH(K$6,DataStreams,0)),$B$3),DateRange,0)-1,MATCH($A76,DataStreams,0)-1):OFFSET(HOMECELL,MATCH(MIN(INDEX(Last_Data_Point,MATCH($A76,DataStreams,0)),INDEX(Last_Data_Point,MATCH(K$6,DataStreams,0)),$B$4),DateRange,0)-1,MATCH($A76,DataStreams,0)-1) -
(INDEX(Returns!$102:$102,MATCH($A76,DataStreams,0))*
OFFSET(HOMECELL,MATCH(MAX(INDEX(First_Data_Point,MATCH($A76,DataStreams,0)),INDEX(First_Data_Point,MATCH(K$6,DataStreams,0)),$B$3),DateRange,0)-1,MATCH(INDEX(Returns!$100:$100,MATCH($A76,DataStreams,0)),DataStreams,0)-1):OFFSET(HOMECELL,MATCH(MIN(INDEX(Last_Data_Point,MATCH($A76,DataStreams,0)),INDEX(Last_Data_Point,MATCH(K$6,DataStreams,0)),$B$4),DateRange,0)-1,MATCH(INDEX(Returns!$100:$100,MATCH($A76,DataStreams,0)),DataStreams,0)-1)),
OFFSET(HOMECELL,MATCH(MAX(INDEX(First_Data_Point,MATCH($A76,DataStreams,0)),INDEX(First_Data_Point,MATCH(K$6,DataStreams,0)),$B$3),DateRange,0)-1,MATCH(K$6,DataStreams,0)-1):OFFSET(HOMECELL,MATCH(MIN(INDEX(Last_Data_Point,MATCH($A76,DataStreams,0)),INDEX(Last_Data_Point,MATCH(K$6,DataStreams,0)),$B$4),DateRange,0)-1,MATCH(K$6,DataStreams,0)-1) -
(INDEX(Returns!$102:$102,MATCH(K$6,DataStreams,0))*
OFFSET(HOMECELL,MATCH(MAX(INDEX(First_Data_Point,MATCH($A76,DataStreams,0)),INDEX(First_Data_Point,MATCH(K$6,DataStreams,0)),$B$3),DateRange,0)-1,MATCH(INDEX(Returns!$100:$100,MATCH(K$6,DataStreams,0)),DataStreams,0)-1):OFFSET(HOMECELL,MATCH(MIN(INDEX(Last_Data_Point,MATCH($A76,DataStreams,0)),INDEX(Last_Data_Point,MATCH(K$6,DataStreams,0)),$B$4),DateRange,0)-1,MATCH(INDEX(Returns!$100:$100,MATCH(K$6,DataStreams,0)),DataStreams,0)-1))),"")</f>
        <v>5.4289760382032293E-4</v>
      </c>
      <c r="L76" s="233" cm="1">
        <f t="array" aca="1" ref="L76" ca="1">_xlfn.IFNA(_xlfn.COVARIANCE.S(
OFFSET(HOMECELL,MATCH(MAX(INDEX(First_Data_Point,MATCH($A76,DataStreams,0)),INDEX(First_Data_Point,MATCH(L$6,DataStreams,0)),$B$3),DateRange,0)-1,MATCH($A76,DataStreams,0)-1):OFFSET(HOMECELL,MATCH(MIN(INDEX(Last_Data_Point,MATCH($A76,DataStreams,0)),INDEX(Last_Data_Point,MATCH(L$6,DataStreams,0)),$B$4),DateRange,0)-1,MATCH($A76,DataStreams,0)-1) -
(INDEX(Returns!$102:$102,MATCH($A76,DataStreams,0))*
OFFSET(HOMECELL,MATCH(MAX(INDEX(First_Data_Point,MATCH($A76,DataStreams,0)),INDEX(First_Data_Point,MATCH(L$6,DataStreams,0)),$B$3),DateRange,0)-1,MATCH(INDEX(Returns!$100:$100,MATCH($A76,DataStreams,0)),DataStreams,0)-1):OFFSET(HOMECELL,MATCH(MIN(INDEX(Last_Data_Point,MATCH($A76,DataStreams,0)),INDEX(Last_Data_Point,MATCH(L$6,DataStreams,0)),$B$4),DateRange,0)-1,MATCH(INDEX(Returns!$100:$100,MATCH($A76,DataStreams,0)),DataStreams,0)-1)),
OFFSET(HOMECELL,MATCH(MAX(INDEX(First_Data_Point,MATCH($A76,DataStreams,0)),INDEX(First_Data_Point,MATCH(L$6,DataStreams,0)),$B$3),DateRange,0)-1,MATCH(L$6,DataStreams,0)-1):OFFSET(HOMECELL,MATCH(MIN(INDEX(Last_Data_Point,MATCH($A76,DataStreams,0)),INDEX(Last_Data_Point,MATCH(L$6,DataStreams,0)),$B$4),DateRange,0)-1,MATCH(L$6,DataStreams,0)-1) -
(INDEX(Returns!$102:$102,MATCH(L$6,DataStreams,0))*
OFFSET(HOMECELL,MATCH(MAX(INDEX(First_Data_Point,MATCH($A76,DataStreams,0)),INDEX(First_Data_Point,MATCH(L$6,DataStreams,0)),$B$3),DateRange,0)-1,MATCH(INDEX(Returns!$100:$100,MATCH(L$6,DataStreams,0)),DataStreams,0)-1):OFFSET(HOMECELL,MATCH(MIN(INDEX(Last_Data_Point,MATCH($A76,DataStreams,0)),INDEX(Last_Data_Point,MATCH(L$6,DataStreams,0)),$B$4),DateRange,0)-1,MATCH(INDEX(Returns!$100:$100,MATCH(L$6,DataStreams,0)),DataStreams,0)-1))),"")</f>
        <v>2.9684745781256541E-3</v>
      </c>
      <c r="M76" s="233" cm="1">
        <f t="array" aca="1" ref="M76" ca="1">_xlfn.IFNA(_xlfn.COVARIANCE.S(
OFFSET(HOMECELL,MATCH(MAX(INDEX(First_Data_Point,MATCH($A76,DataStreams,0)),INDEX(First_Data_Point,MATCH(M$6,DataStreams,0)),$B$3),DateRange,0)-1,MATCH($A76,DataStreams,0)-1):OFFSET(HOMECELL,MATCH(MIN(INDEX(Last_Data_Point,MATCH($A76,DataStreams,0)),INDEX(Last_Data_Point,MATCH(M$6,DataStreams,0)),$B$4),DateRange,0)-1,MATCH($A76,DataStreams,0)-1) -
(INDEX(Returns!$102:$102,MATCH($A76,DataStreams,0))*
OFFSET(HOMECELL,MATCH(MAX(INDEX(First_Data_Point,MATCH($A76,DataStreams,0)),INDEX(First_Data_Point,MATCH(M$6,DataStreams,0)),$B$3),DateRange,0)-1,MATCH(INDEX(Returns!$100:$100,MATCH($A76,DataStreams,0)),DataStreams,0)-1):OFFSET(HOMECELL,MATCH(MIN(INDEX(Last_Data_Point,MATCH($A76,DataStreams,0)),INDEX(Last_Data_Point,MATCH(M$6,DataStreams,0)),$B$4),DateRange,0)-1,MATCH(INDEX(Returns!$100:$100,MATCH($A76,DataStreams,0)),DataStreams,0)-1)),
OFFSET(HOMECELL,MATCH(MAX(INDEX(First_Data_Point,MATCH($A76,DataStreams,0)),INDEX(First_Data_Point,MATCH(M$6,DataStreams,0)),$B$3),DateRange,0)-1,MATCH(M$6,DataStreams,0)-1):OFFSET(HOMECELL,MATCH(MIN(INDEX(Last_Data_Point,MATCH($A76,DataStreams,0)),INDEX(Last_Data_Point,MATCH(M$6,DataStreams,0)),$B$4),DateRange,0)-1,MATCH(M$6,DataStreams,0)-1) -
(INDEX(Returns!$102:$102,MATCH(M$6,DataStreams,0))*
OFFSET(HOMECELL,MATCH(MAX(INDEX(First_Data_Point,MATCH($A76,DataStreams,0)),INDEX(First_Data_Point,MATCH(M$6,DataStreams,0)),$B$3),DateRange,0)-1,MATCH(INDEX(Returns!$100:$100,MATCH(M$6,DataStreams,0)),DataStreams,0)-1):OFFSET(HOMECELL,MATCH(MIN(INDEX(Last_Data_Point,MATCH($A76,DataStreams,0)),INDEX(Last_Data_Point,MATCH(M$6,DataStreams,0)),$B$4),DateRange,0)-1,MATCH(INDEX(Returns!$100:$100,MATCH(M$6,DataStreams,0)),DataStreams,0)-1))),"")</f>
        <v>-4.5116514357562075E-4</v>
      </c>
      <c r="N76" s="233" cm="1">
        <f t="array" aca="1" ref="N76" ca="1">_xlfn.IFNA(_xlfn.COVARIANCE.S(
OFFSET(HOMECELL,MATCH(MAX(INDEX(First_Data_Point,MATCH($A76,DataStreams,0)),INDEX(First_Data_Point,MATCH(N$6,DataStreams,0)),$B$3),DateRange,0)-1,MATCH($A76,DataStreams,0)-1):OFFSET(HOMECELL,MATCH(MIN(INDEX(Last_Data_Point,MATCH($A76,DataStreams,0)),INDEX(Last_Data_Point,MATCH(N$6,DataStreams,0)),$B$4),DateRange,0)-1,MATCH($A76,DataStreams,0)-1) -
(INDEX(Returns!$102:$102,MATCH($A76,DataStreams,0))*
OFFSET(HOMECELL,MATCH(MAX(INDEX(First_Data_Point,MATCH($A76,DataStreams,0)),INDEX(First_Data_Point,MATCH(N$6,DataStreams,0)),$B$3),DateRange,0)-1,MATCH(INDEX(Returns!$100:$100,MATCH($A76,DataStreams,0)),DataStreams,0)-1):OFFSET(HOMECELL,MATCH(MIN(INDEX(Last_Data_Point,MATCH($A76,DataStreams,0)),INDEX(Last_Data_Point,MATCH(N$6,DataStreams,0)),$B$4),DateRange,0)-1,MATCH(INDEX(Returns!$100:$100,MATCH($A76,DataStreams,0)),DataStreams,0)-1)),
OFFSET(HOMECELL,MATCH(MAX(INDEX(First_Data_Point,MATCH($A76,DataStreams,0)),INDEX(First_Data_Point,MATCH(N$6,DataStreams,0)),$B$3),DateRange,0)-1,MATCH(N$6,DataStreams,0)-1):OFFSET(HOMECELL,MATCH(MIN(INDEX(Last_Data_Point,MATCH($A76,DataStreams,0)),INDEX(Last_Data_Point,MATCH(N$6,DataStreams,0)),$B$4),DateRange,0)-1,MATCH(N$6,DataStreams,0)-1) -
(INDEX(Returns!$102:$102,MATCH(N$6,DataStreams,0))*
OFFSET(HOMECELL,MATCH(MAX(INDEX(First_Data_Point,MATCH($A76,DataStreams,0)),INDEX(First_Data_Point,MATCH(N$6,DataStreams,0)),$B$3),DateRange,0)-1,MATCH(INDEX(Returns!$100:$100,MATCH(N$6,DataStreams,0)),DataStreams,0)-1):OFFSET(HOMECELL,MATCH(MIN(INDEX(Last_Data_Point,MATCH($A76,DataStreams,0)),INDEX(Last_Data_Point,MATCH(N$6,DataStreams,0)),$B$4),DateRange,0)-1,MATCH(INDEX(Returns!$100:$100,MATCH(N$6,DataStreams,0)),DataStreams,0)-1))),"")</f>
        <v>1.5375796563822962E-3</v>
      </c>
      <c r="O76" s="233" cm="1">
        <f t="array" aca="1" ref="O76" ca="1">_xlfn.IFNA(_xlfn.COVARIANCE.S(
OFFSET(HOMECELL,MATCH(MAX(INDEX(First_Data_Point,MATCH($A76,DataStreams,0)),INDEX(First_Data_Point,MATCH(O$6,DataStreams,0)),$B$3),DateRange,0)-1,MATCH($A76,DataStreams,0)-1):OFFSET(HOMECELL,MATCH(MIN(INDEX(Last_Data_Point,MATCH($A76,DataStreams,0)),INDEX(Last_Data_Point,MATCH(O$6,DataStreams,0)),$B$4),DateRange,0)-1,MATCH($A76,DataStreams,0)-1) -
(INDEX(Returns!$102:$102,MATCH($A76,DataStreams,0))*
OFFSET(HOMECELL,MATCH(MAX(INDEX(First_Data_Point,MATCH($A76,DataStreams,0)),INDEX(First_Data_Point,MATCH(O$6,DataStreams,0)),$B$3),DateRange,0)-1,MATCH(INDEX(Returns!$100:$100,MATCH($A76,DataStreams,0)),DataStreams,0)-1):OFFSET(HOMECELL,MATCH(MIN(INDEX(Last_Data_Point,MATCH($A76,DataStreams,0)),INDEX(Last_Data_Point,MATCH(O$6,DataStreams,0)),$B$4),DateRange,0)-1,MATCH(INDEX(Returns!$100:$100,MATCH($A76,DataStreams,0)),DataStreams,0)-1)),
OFFSET(HOMECELL,MATCH(MAX(INDEX(First_Data_Point,MATCH($A76,DataStreams,0)),INDEX(First_Data_Point,MATCH(O$6,DataStreams,0)),$B$3),DateRange,0)-1,MATCH(O$6,DataStreams,0)-1):OFFSET(HOMECELL,MATCH(MIN(INDEX(Last_Data_Point,MATCH($A76,DataStreams,0)),INDEX(Last_Data_Point,MATCH(O$6,DataStreams,0)),$B$4),DateRange,0)-1,MATCH(O$6,DataStreams,0)-1) -
(INDEX(Returns!$102:$102,MATCH(O$6,DataStreams,0))*
OFFSET(HOMECELL,MATCH(MAX(INDEX(First_Data_Point,MATCH($A76,DataStreams,0)),INDEX(First_Data_Point,MATCH(O$6,DataStreams,0)),$B$3),DateRange,0)-1,MATCH(INDEX(Returns!$100:$100,MATCH(O$6,DataStreams,0)),DataStreams,0)-1):OFFSET(HOMECELL,MATCH(MIN(INDEX(Last_Data_Point,MATCH($A76,DataStreams,0)),INDEX(Last_Data_Point,MATCH(O$6,DataStreams,0)),$B$4),DateRange,0)-1,MATCH(INDEX(Returns!$100:$100,MATCH(O$6,DataStreams,0)),DataStreams,0)-1))),"")</f>
        <v>7.6695301908357165E-4</v>
      </c>
      <c r="P76" s="233" cm="1">
        <f t="array" aca="1" ref="P76" ca="1">_xlfn.IFNA(_xlfn.COVARIANCE.S(
OFFSET(HOMECELL,MATCH(MAX(INDEX(First_Data_Point,MATCH($A76,DataStreams,0)),INDEX(First_Data_Point,MATCH(P$6,DataStreams,0)),$B$3),DateRange,0)-1,MATCH($A76,DataStreams,0)-1):OFFSET(HOMECELL,MATCH(MIN(INDEX(Last_Data_Point,MATCH($A76,DataStreams,0)),INDEX(Last_Data_Point,MATCH(P$6,DataStreams,0)),$B$4),DateRange,0)-1,MATCH($A76,DataStreams,0)-1) -
(INDEX(Returns!$102:$102,MATCH($A76,DataStreams,0))*
OFFSET(HOMECELL,MATCH(MAX(INDEX(First_Data_Point,MATCH($A76,DataStreams,0)),INDEX(First_Data_Point,MATCH(P$6,DataStreams,0)),$B$3),DateRange,0)-1,MATCH(INDEX(Returns!$100:$100,MATCH($A76,DataStreams,0)),DataStreams,0)-1):OFFSET(HOMECELL,MATCH(MIN(INDEX(Last_Data_Point,MATCH($A76,DataStreams,0)),INDEX(Last_Data_Point,MATCH(P$6,DataStreams,0)),$B$4),DateRange,0)-1,MATCH(INDEX(Returns!$100:$100,MATCH($A76,DataStreams,0)),DataStreams,0)-1)),
OFFSET(HOMECELL,MATCH(MAX(INDEX(First_Data_Point,MATCH($A76,DataStreams,0)),INDEX(First_Data_Point,MATCH(P$6,DataStreams,0)),$B$3),DateRange,0)-1,MATCH(P$6,DataStreams,0)-1):OFFSET(HOMECELL,MATCH(MIN(INDEX(Last_Data_Point,MATCH($A76,DataStreams,0)),INDEX(Last_Data_Point,MATCH(P$6,DataStreams,0)),$B$4),DateRange,0)-1,MATCH(P$6,DataStreams,0)-1) -
(INDEX(Returns!$102:$102,MATCH(P$6,DataStreams,0))*
OFFSET(HOMECELL,MATCH(MAX(INDEX(First_Data_Point,MATCH($A76,DataStreams,0)),INDEX(First_Data_Point,MATCH(P$6,DataStreams,0)),$B$3),DateRange,0)-1,MATCH(INDEX(Returns!$100:$100,MATCH(P$6,DataStreams,0)),DataStreams,0)-1):OFFSET(HOMECELL,MATCH(MIN(INDEX(Last_Data_Point,MATCH($A76,DataStreams,0)),INDEX(Last_Data_Point,MATCH(P$6,DataStreams,0)),$B$4),DateRange,0)-1,MATCH(INDEX(Returns!$100:$100,MATCH(P$6,DataStreams,0)),DataStreams,0)-1))),"")</f>
        <v>1.789160867676751E-4</v>
      </c>
      <c r="Q76" s="233" cm="1">
        <f t="array" aca="1" ref="Q76" ca="1">_xlfn.IFNA(_xlfn.COVARIANCE.S(
OFFSET(HOMECELL,MATCH(MAX(INDEX(First_Data_Point,MATCH($A76,DataStreams,0)),INDEX(First_Data_Point,MATCH(Q$6,DataStreams,0)),$B$3),DateRange,0)-1,MATCH($A76,DataStreams,0)-1):OFFSET(HOMECELL,MATCH(MIN(INDEX(Last_Data_Point,MATCH($A76,DataStreams,0)),INDEX(Last_Data_Point,MATCH(Q$6,DataStreams,0)),$B$4),DateRange,0)-1,MATCH($A76,DataStreams,0)-1) -
(INDEX(Returns!$102:$102,MATCH($A76,DataStreams,0))*
OFFSET(HOMECELL,MATCH(MAX(INDEX(First_Data_Point,MATCH($A76,DataStreams,0)),INDEX(First_Data_Point,MATCH(Q$6,DataStreams,0)),$B$3),DateRange,0)-1,MATCH(INDEX(Returns!$100:$100,MATCH($A76,DataStreams,0)),DataStreams,0)-1):OFFSET(HOMECELL,MATCH(MIN(INDEX(Last_Data_Point,MATCH($A76,DataStreams,0)),INDEX(Last_Data_Point,MATCH(Q$6,DataStreams,0)),$B$4),DateRange,0)-1,MATCH(INDEX(Returns!$100:$100,MATCH($A76,DataStreams,0)),DataStreams,0)-1)),
OFFSET(HOMECELL,MATCH(MAX(INDEX(First_Data_Point,MATCH($A76,DataStreams,0)),INDEX(First_Data_Point,MATCH(Q$6,DataStreams,0)),$B$3),DateRange,0)-1,MATCH(Q$6,DataStreams,0)-1):OFFSET(HOMECELL,MATCH(MIN(INDEX(Last_Data_Point,MATCH($A76,DataStreams,0)),INDEX(Last_Data_Point,MATCH(Q$6,DataStreams,0)),$B$4),DateRange,0)-1,MATCH(Q$6,DataStreams,0)-1) -
(INDEX(Returns!$102:$102,MATCH(Q$6,DataStreams,0))*
OFFSET(HOMECELL,MATCH(MAX(INDEX(First_Data_Point,MATCH($A76,DataStreams,0)),INDEX(First_Data_Point,MATCH(Q$6,DataStreams,0)),$B$3),DateRange,0)-1,MATCH(INDEX(Returns!$100:$100,MATCH(Q$6,DataStreams,0)),DataStreams,0)-1):OFFSET(HOMECELL,MATCH(MIN(INDEX(Last_Data_Point,MATCH($A76,DataStreams,0)),INDEX(Last_Data_Point,MATCH(Q$6,DataStreams,0)),$B$4),DateRange,0)-1,MATCH(INDEX(Returns!$100:$100,MATCH(Q$6,DataStreams,0)),DataStreams,0)-1))),"")</f>
        <v>7.2630233007526222E-4</v>
      </c>
      <c r="R76" s="233" cm="1">
        <f t="array" aca="1" ref="R76" ca="1">_xlfn.IFNA(_xlfn.COVARIANCE.S(
OFFSET(HOMECELL,MATCH(MAX(INDEX(First_Data_Point,MATCH($A76,DataStreams,0)),INDEX(First_Data_Point,MATCH(R$6,DataStreams,0)),$B$3),DateRange,0)-1,MATCH($A76,DataStreams,0)-1):OFFSET(HOMECELL,MATCH(MIN(INDEX(Last_Data_Point,MATCH($A76,DataStreams,0)),INDEX(Last_Data_Point,MATCH(R$6,DataStreams,0)),$B$4),DateRange,0)-1,MATCH($A76,DataStreams,0)-1) -
(INDEX(Returns!$102:$102,MATCH($A76,DataStreams,0))*
OFFSET(HOMECELL,MATCH(MAX(INDEX(First_Data_Point,MATCH($A76,DataStreams,0)),INDEX(First_Data_Point,MATCH(R$6,DataStreams,0)),$B$3),DateRange,0)-1,MATCH(INDEX(Returns!$100:$100,MATCH($A76,DataStreams,0)),DataStreams,0)-1):OFFSET(HOMECELL,MATCH(MIN(INDEX(Last_Data_Point,MATCH($A76,DataStreams,0)),INDEX(Last_Data_Point,MATCH(R$6,DataStreams,0)),$B$4),DateRange,0)-1,MATCH(INDEX(Returns!$100:$100,MATCH($A76,DataStreams,0)),DataStreams,0)-1)),
OFFSET(HOMECELL,MATCH(MAX(INDEX(First_Data_Point,MATCH($A76,DataStreams,0)),INDEX(First_Data_Point,MATCH(R$6,DataStreams,0)),$B$3),DateRange,0)-1,MATCH(R$6,DataStreams,0)-1):OFFSET(HOMECELL,MATCH(MIN(INDEX(Last_Data_Point,MATCH($A76,DataStreams,0)),INDEX(Last_Data_Point,MATCH(R$6,DataStreams,0)),$B$4),DateRange,0)-1,MATCH(R$6,DataStreams,0)-1) -
(INDEX(Returns!$102:$102,MATCH(R$6,DataStreams,0))*
OFFSET(HOMECELL,MATCH(MAX(INDEX(First_Data_Point,MATCH($A76,DataStreams,0)),INDEX(First_Data_Point,MATCH(R$6,DataStreams,0)),$B$3),DateRange,0)-1,MATCH(INDEX(Returns!$100:$100,MATCH(R$6,DataStreams,0)),DataStreams,0)-1):OFFSET(HOMECELL,MATCH(MIN(INDEX(Last_Data_Point,MATCH($A76,DataStreams,0)),INDEX(Last_Data_Point,MATCH(R$6,DataStreams,0)),$B$4),DateRange,0)-1,MATCH(INDEX(Returns!$100:$100,MATCH(R$6,DataStreams,0)),DataStreams,0)-1))),"")</f>
        <v>5.6858882928393948E-5</v>
      </c>
      <c r="S76" s="233" cm="1">
        <f t="array" aca="1" ref="S76" ca="1">_xlfn.IFNA(_xlfn.COVARIANCE.S(
OFFSET(HOMECELL,MATCH(MAX(INDEX(First_Data_Point,MATCH($A76,DataStreams,0)),INDEX(First_Data_Point,MATCH(S$6,DataStreams,0)),$B$3),DateRange,0)-1,MATCH($A76,DataStreams,0)-1):OFFSET(HOMECELL,MATCH(MIN(INDEX(Last_Data_Point,MATCH($A76,DataStreams,0)),INDEX(Last_Data_Point,MATCH(S$6,DataStreams,0)),$B$4),DateRange,0)-1,MATCH($A76,DataStreams,0)-1) -
(INDEX(Returns!$102:$102,MATCH($A76,DataStreams,0))*
OFFSET(HOMECELL,MATCH(MAX(INDEX(First_Data_Point,MATCH($A76,DataStreams,0)),INDEX(First_Data_Point,MATCH(S$6,DataStreams,0)),$B$3),DateRange,0)-1,MATCH(INDEX(Returns!$100:$100,MATCH($A76,DataStreams,0)),DataStreams,0)-1):OFFSET(HOMECELL,MATCH(MIN(INDEX(Last_Data_Point,MATCH($A76,DataStreams,0)),INDEX(Last_Data_Point,MATCH(S$6,DataStreams,0)),$B$4),DateRange,0)-1,MATCH(INDEX(Returns!$100:$100,MATCH($A76,DataStreams,0)),DataStreams,0)-1)),
OFFSET(HOMECELL,MATCH(MAX(INDEX(First_Data_Point,MATCH($A76,DataStreams,0)),INDEX(First_Data_Point,MATCH(S$6,DataStreams,0)),$B$3),DateRange,0)-1,MATCH(S$6,DataStreams,0)-1):OFFSET(HOMECELL,MATCH(MIN(INDEX(Last_Data_Point,MATCH($A76,DataStreams,0)),INDEX(Last_Data_Point,MATCH(S$6,DataStreams,0)),$B$4),DateRange,0)-1,MATCH(S$6,DataStreams,0)-1) -
(INDEX(Returns!$102:$102,MATCH(S$6,DataStreams,0))*
OFFSET(HOMECELL,MATCH(MAX(INDEX(First_Data_Point,MATCH($A76,DataStreams,0)),INDEX(First_Data_Point,MATCH(S$6,DataStreams,0)),$B$3),DateRange,0)-1,MATCH(INDEX(Returns!$100:$100,MATCH(S$6,DataStreams,0)),DataStreams,0)-1):OFFSET(HOMECELL,MATCH(MIN(INDEX(Last_Data_Point,MATCH($A76,DataStreams,0)),INDEX(Last_Data_Point,MATCH(S$6,DataStreams,0)),$B$4),DateRange,0)-1,MATCH(INDEX(Returns!$100:$100,MATCH(S$6,DataStreams,0)),DataStreams,0)-1))),"")</f>
        <v>1.1088958205544735E-3</v>
      </c>
      <c r="T76" s="233" cm="1">
        <f t="array" aca="1" ref="T76" ca="1">_xlfn.IFNA(_xlfn.COVARIANCE.S(
OFFSET(HOMECELL,MATCH(MAX(INDEX(First_Data_Point,MATCH($A76,DataStreams,0)),INDEX(First_Data_Point,MATCH(T$6,DataStreams,0)),$B$3),DateRange,0)-1,MATCH($A76,DataStreams,0)-1):OFFSET(HOMECELL,MATCH(MIN(INDEX(Last_Data_Point,MATCH($A76,DataStreams,0)),INDEX(Last_Data_Point,MATCH(T$6,DataStreams,0)),$B$4),DateRange,0)-1,MATCH($A76,DataStreams,0)-1) -
(INDEX(Returns!$102:$102,MATCH($A76,DataStreams,0))*
OFFSET(HOMECELL,MATCH(MAX(INDEX(First_Data_Point,MATCH($A76,DataStreams,0)),INDEX(First_Data_Point,MATCH(T$6,DataStreams,0)),$B$3),DateRange,0)-1,MATCH(INDEX(Returns!$100:$100,MATCH($A76,DataStreams,0)),DataStreams,0)-1):OFFSET(HOMECELL,MATCH(MIN(INDEX(Last_Data_Point,MATCH($A76,DataStreams,0)),INDEX(Last_Data_Point,MATCH(T$6,DataStreams,0)),$B$4),DateRange,0)-1,MATCH(INDEX(Returns!$100:$100,MATCH($A76,DataStreams,0)),DataStreams,0)-1)),
OFFSET(HOMECELL,MATCH(MAX(INDEX(First_Data_Point,MATCH($A76,DataStreams,0)),INDEX(First_Data_Point,MATCH(T$6,DataStreams,0)),$B$3),DateRange,0)-1,MATCH(T$6,DataStreams,0)-1):OFFSET(HOMECELL,MATCH(MIN(INDEX(Last_Data_Point,MATCH($A76,DataStreams,0)),INDEX(Last_Data_Point,MATCH(T$6,DataStreams,0)),$B$4),DateRange,0)-1,MATCH(T$6,DataStreams,0)-1) -
(INDEX(Returns!$102:$102,MATCH(T$6,DataStreams,0))*
OFFSET(HOMECELL,MATCH(MAX(INDEX(First_Data_Point,MATCH($A76,DataStreams,0)),INDEX(First_Data_Point,MATCH(T$6,DataStreams,0)),$B$3),DateRange,0)-1,MATCH(INDEX(Returns!$100:$100,MATCH(T$6,DataStreams,0)),DataStreams,0)-1):OFFSET(HOMECELL,MATCH(MIN(INDEX(Last_Data_Point,MATCH($A76,DataStreams,0)),INDEX(Last_Data_Point,MATCH(T$6,DataStreams,0)),$B$4),DateRange,0)-1,MATCH(INDEX(Returns!$100:$100,MATCH(T$6,DataStreams,0)),DataStreams,0)-1))),"")</f>
        <v>1.228549478282439E-3</v>
      </c>
      <c r="U76" s="233" cm="1">
        <f t="array" aca="1" ref="U76" ca="1">_xlfn.IFNA(_xlfn.COVARIANCE.S(
OFFSET(HOMECELL,MATCH(MAX(INDEX(First_Data_Point,MATCH($A76,DataStreams,0)),INDEX(First_Data_Point,MATCH(U$6,DataStreams,0)),$B$3),DateRange,0)-1,MATCH($A76,DataStreams,0)-1):OFFSET(HOMECELL,MATCH(MIN(INDEX(Last_Data_Point,MATCH($A76,DataStreams,0)),INDEX(Last_Data_Point,MATCH(U$6,DataStreams,0)),$B$4),DateRange,0)-1,MATCH($A76,DataStreams,0)-1) -
(INDEX(Returns!$102:$102,MATCH($A76,DataStreams,0))*
OFFSET(HOMECELL,MATCH(MAX(INDEX(First_Data_Point,MATCH($A76,DataStreams,0)),INDEX(First_Data_Point,MATCH(U$6,DataStreams,0)),$B$3),DateRange,0)-1,MATCH(INDEX(Returns!$100:$100,MATCH($A76,DataStreams,0)),DataStreams,0)-1):OFFSET(HOMECELL,MATCH(MIN(INDEX(Last_Data_Point,MATCH($A76,DataStreams,0)),INDEX(Last_Data_Point,MATCH(U$6,DataStreams,0)),$B$4),DateRange,0)-1,MATCH(INDEX(Returns!$100:$100,MATCH($A76,DataStreams,0)),DataStreams,0)-1)),
OFFSET(HOMECELL,MATCH(MAX(INDEX(First_Data_Point,MATCH($A76,DataStreams,0)),INDEX(First_Data_Point,MATCH(U$6,DataStreams,0)),$B$3),DateRange,0)-1,MATCH(U$6,DataStreams,0)-1):OFFSET(HOMECELL,MATCH(MIN(INDEX(Last_Data_Point,MATCH($A76,DataStreams,0)),INDEX(Last_Data_Point,MATCH(U$6,DataStreams,0)),$B$4),DateRange,0)-1,MATCH(U$6,DataStreams,0)-1) -
(INDEX(Returns!$102:$102,MATCH(U$6,DataStreams,0))*
OFFSET(HOMECELL,MATCH(MAX(INDEX(First_Data_Point,MATCH($A76,DataStreams,0)),INDEX(First_Data_Point,MATCH(U$6,DataStreams,0)),$B$3),DateRange,0)-1,MATCH(INDEX(Returns!$100:$100,MATCH(U$6,DataStreams,0)),DataStreams,0)-1):OFFSET(HOMECELL,MATCH(MIN(INDEX(Last_Data_Point,MATCH($A76,DataStreams,0)),INDEX(Last_Data_Point,MATCH(U$6,DataStreams,0)),$B$4),DateRange,0)-1,MATCH(INDEX(Returns!$100:$100,MATCH(U$6,DataStreams,0)),DataStreams,0)-1))),"")</f>
        <v>-1.1823729660519032E-4</v>
      </c>
      <c r="V76" s="233" cm="1">
        <f t="array" aca="1" ref="V76" ca="1">_xlfn.IFNA(_xlfn.COVARIANCE.S(
OFFSET(HOMECELL,MATCH(MAX(INDEX(First_Data_Point,MATCH($A76,DataStreams,0)),INDEX(First_Data_Point,MATCH(V$6,DataStreams,0)),$B$3),DateRange,0)-1,MATCH($A76,DataStreams,0)-1):OFFSET(HOMECELL,MATCH(MIN(INDEX(Last_Data_Point,MATCH($A76,DataStreams,0)),INDEX(Last_Data_Point,MATCH(V$6,DataStreams,0)),$B$4),DateRange,0)-1,MATCH($A76,DataStreams,0)-1) -
(INDEX(Returns!$102:$102,MATCH($A76,DataStreams,0))*
OFFSET(HOMECELL,MATCH(MAX(INDEX(First_Data_Point,MATCH($A76,DataStreams,0)),INDEX(First_Data_Point,MATCH(V$6,DataStreams,0)),$B$3),DateRange,0)-1,MATCH(INDEX(Returns!$100:$100,MATCH($A76,DataStreams,0)),DataStreams,0)-1):OFFSET(HOMECELL,MATCH(MIN(INDEX(Last_Data_Point,MATCH($A76,DataStreams,0)),INDEX(Last_Data_Point,MATCH(V$6,DataStreams,0)),$B$4),DateRange,0)-1,MATCH(INDEX(Returns!$100:$100,MATCH($A76,DataStreams,0)),DataStreams,0)-1)),
OFFSET(HOMECELL,MATCH(MAX(INDEX(First_Data_Point,MATCH($A76,DataStreams,0)),INDEX(First_Data_Point,MATCH(V$6,DataStreams,0)),$B$3),DateRange,0)-1,MATCH(V$6,DataStreams,0)-1):OFFSET(HOMECELL,MATCH(MIN(INDEX(Last_Data_Point,MATCH($A76,DataStreams,0)),INDEX(Last_Data_Point,MATCH(V$6,DataStreams,0)),$B$4),DateRange,0)-1,MATCH(V$6,DataStreams,0)-1) -
(INDEX(Returns!$102:$102,MATCH(V$6,DataStreams,0))*
OFFSET(HOMECELL,MATCH(MAX(INDEX(First_Data_Point,MATCH($A76,DataStreams,0)),INDEX(First_Data_Point,MATCH(V$6,DataStreams,0)),$B$3),DateRange,0)-1,MATCH(INDEX(Returns!$100:$100,MATCH(V$6,DataStreams,0)),DataStreams,0)-1):OFFSET(HOMECELL,MATCH(MIN(INDEX(Last_Data_Point,MATCH($A76,DataStreams,0)),INDEX(Last_Data_Point,MATCH(V$6,DataStreams,0)),$B$4),DateRange,0)-1,MATCH(INDEX(Returns!$100:$100,MATCH(V$6,DataStreams,0)),DataStreams,0)-1))),"")</f>
        <v>5.4945900562379957E-4</v>
      </c>
      <c r="W76" s="233" cm="1">
        <f t="array" aca="1" ref="W76" ca="1">_xlfn.IFNA(_xlfn.COVARIANCE.S(
OFFSET(HOMECELL,MATCH(MAX(INDEX(First_Data_Point,MATCH($A76,DataStreams,0)),INDEX(First_Data_Point,MATCH(W$6,DataStreams,0)),$B$3),DateRange,0)-1,MATCH($A76,DataStreams,0)-1):OFFSET(HOMECELL,MATCH(MIN(INDEX(Last_Data_Point,MATCH($A76,DataStreams,0)),INDEX(Last_Data_Point,MATCH(W$6,DataStreams,0)),$B$4),DateRange,0)-1,MATCH($A76,DataStreams,0)-1) -
(INDEX(Returns!$102:$102,MATCH($A76,DataStreams,0))*
OFFSET(HOMECELL,MATCH(MAX(INDEX(First_Data_Point,MATCH($A76,DataStreams,0)),INDEX(First_Data_Point,MATCH(W$6,DataStreams,0)),$B$3),DateRange,0)-1,MATCH(INDEX(Returns!$100:$100,MATCH($A76,DataStreams,0)),DataStreams,0)-1):OFFSET(HOMECELL,MATCH(MIN(INDEX(Last_Data_Point,MATCH($A76,DataStreams,0)),INDEX(Last_Data_Point,MATCH(W$6,DataStreams,0)),$B$4),DateRange,0)-1,MATCH(INDEX(Returns!$100:$100,MATCH($A76,DataStreams,0)),DataStreams,0)-1)),
OFFSET(HOMECELL,MATCH(MAX(INDEX(First_Data_Point,MATCH($A76,DataStreams,0)),INDEX(First_Data_Point,MATCH(W$6,DataStreams,0)),$B$3),DateRange,0)-1,MATCH(W$6,DataStreams,0)-1):OFFSET(HOMECELL,MATCH(MIN(INDEX(Last_Data_Point,MATCH($A76,DataStreams,0)),INDEX(Last_Data_Point,MATCH(W$6,DataStreams,0)),$B$4),DateRange,0)-1,MATCH(W$6,DataStreams,0)-1) -
(INDEX(Returns!$102:$102,MATCH(W$6,DataStreams,0))*
OFFSET(HOMECELL,MATCH(MAX(INDEX(First_Data_Point,MATCH($A76,DataStreams,0)),INDEX(First_Data_Point,MATCH(W$6,DataStreams,0)),$B$3),DateRange,0)-1,MATCH(INDEX(Returns!$100:$100,MATCH(W$6,DataStreams,0)),DataStreams,0)-1):OFFSET(HOMECELL,MATCH(MIN(INDEX(Last_Data_Point,MATCH($A76,DataStreams,0)),INDEX(Last_Data_Point,MATCH(W$6,DataStreams,0)),$B$4),DateRange,0)-1,MATCH(INDEX(Returns!$100:$100,MATCH(W$6,DataStreams,0)),DataStreams,0)-1))),"")</f>
        <v>2.9594433356519995E-5</v>
      </c>
      <c r="X76" s="233" cm="1">
        <f t="array" aca="1" ref="X76" ca="1">_xlfn.IFNA(_xlfn.COVARIANCE.S(
OFFSET(HOMECELL,MATCH(MAX(INDEX(First_Data_Point,MATCH($A76,DataStreams,0)),INDEX(First_Data_Point,MATCH(X$6,DataStreams,0)),$B$3),DateRange,0)-1,MATCH($A76,DataStreams,0)-1):OFFSET(HOMECELL,MATCH(MIN(INDEX(Last_Data_Point,MATCH($A76,DataStreams,0)),INDEX(Last_Data_Point,MATCH(X$6,DataStreams,0)),$B$4),DateRange,0)-1,MATCH($A76,DataStreams,0)-1) -
(INDEX(Returns!$102:$102,MATCH($A76,DataStreams,0))*
OFFSET(HOMECELL,MATCH(MAX(INDEX(First_Data_Point,MATCH($A76,DataStreams,0)),INDEX(First_Data_Point,MATCH(X$6,DataStreams,0)),$B$3),DateRange,0)-1,MATCH(INDEX(Returns!$100:$100,MATCH($A76,DataStreams,0)),DataStreams,0)-1):OFFSET(HOMECELL,MATCH(MIN(INDEX(Last_Data_Point,MATCH($A76,DataStreams,0)),INDEX(Last_Data_Point,MATCH(X$6,DataStreams,0)),$B$4),DateRange,0)-1,MATCH(INDEX(Returns!$100:$100,MATCH($A76,DataStreams,0)),DataStreams,0)-1)),
OFFSET(HOMECELL,MATCH(MAX(INDEX(First_Data_Point,MATCH($A76,DataStreams,0)),INDEX(First_Data_Point,MATCH(X$6,DataStreams,0)),$B$3),DateRange,0)-1,MATCH(X$6,DataStreams,0)-1):OFFSET(HOMECELL,MATCH(MIN(INDEX(Last_Data_Point,MATCH($A76,DataStreams,0)),INDEX(Last_Data_Point,MATCH(X$6,DataStreams,0)),$B$4),DateRange,0)-1,MATCH(X$6,DataStreams,0)-1) -
(INDEX(Returns!$102:$102,MATCH(X$6,DataStreams,0))*
OFFSET(HOMECELL,MATCH(MAX(INDEX(First_Data_Point,MATCH($A76,DataStreams,0)),INDEX(First_Data_Point,MATCH(X$6,DataStreams,0)),$B$3),DateRange,0)-1,MATCH(INDEX(Returns!$100:$100,MATCH(X$6,DataStreams,0)),DataStreams,0)-1):OFFSET(HOMECELL,MATCH(MIN(INDEX(Last_Data_Point,MATCH($A76,DataStreams,0)),INDEX(Last_Data_Point,MATCH(X$6,DataStreams,0)),$B$4),DateRange,0)-1,MATCH(INDEX(Returns!$100:$100,MATCH(X$6,DataStreams,0)),DataStreams,0)-1))),"")</f>
        <v>-7.2980948635153033E-4</v>
      </c>
      <c r="Y76" s="233" cm="1">
        <f t="array" aca="1" ref="Y76" ca="1">_xlfn.IFNA(_xlfn.COVARIANCE.S(
OFFSET(HOMECELL,MATCH(MAX(INDEX(First_Data_Point,MATCH($A76,DataStreams,0)),INDEX(First_Data_Point,MATCH(Y$6,DataStreams,0)),$B$3),DateRange,0)-1,MATCH($A76,DataStreams,0)-1):OFFSET(HOMECELL,MATCH(MIN(INDEX(Last_Data_Point,MATCH($A76,DataStreams,0)),INDEX(Last_Data_Point,MATCH(Y$6,DataStreams,0)),$B$4),DateRange,0)-1,MATCH($A76,DataStreams,0)-1) -
(INDEX(Returns!$102:$102,MATCH($A76,DataStreams,0))*
OFFSET(HOMECELL,MATCH(MAX(INDEX(First_Data_Point,MATCH($A76,DataStreams,0)),INDEX(First_Data_Point,MATCH(Y$6,DataStreams,0)),$B$3),DateRange,0)-1,MATCH(INDEX(Returns!$100:$100,MATCH($A76,DataStreams,0)),DataStreams,0)-1):OFFSET(HOMECELL,MATCH(MIN(INDEX(Last_Data_Point,MATCH($A76,DataStreams,0)),INDEX(Last_Data_Point,MATCH(Y$6,DataStreams,0)),$B$4),DateRange,0)-1,MATCH(INDEX(Returns!$100:$100,MATCH($A76,DataStreams,0)),DataStreams,0)-1)),
OFFSET(HOMECELL,MATCH(MAX(INDEX(First_Data_Point,MATCH($A76,DataStreams,0)),INDEX(First_Data_Point,MATCH(Y$6,DataStreams,0)),$B$3),DateRange,0)-1,MATCH(Y$6,DataStreams,0)-1):OFFSET(HOMECELL,MATCH(MIN(INDEX(Last_Data_Point,MATCH($A76,DataStreams,0)),INDEX(Last_Data_Point,MATCH(Y$6,DataStreams,0)),$B$4),DateRange,0)-1,MATCH(Y$6,DataStreams,0)-1) -
(INDEX(Returns!$102:$102,MATCH(Y$6,DataStreams,0))*
OFFSET(HOMECELL,MATCH(MAX(INDEX(First_Data_Point,MATCH($A76,DataStreams,0)),INDEX(First_Data_Point,MATCH(Y$6,DataStreams,0)),$B$3),DateRange,0)-1,MATCH(INDEX(Returns!$100:$100,MATCH(Y$6,DataStreams,0)),DataStreams,0)-1):OFFSET(HOMECELL,MATCH(MIN(INDEX(Last_Data_Point,MATCH($A76,DataStreams,0)),INDEX(Last_Data_Point,MATCH(Y$6,DataStreams,0)),$B$4),DateRange,0)-1,MATCH(INDEX(Returns!$100:$100,MATCH(Y$6,DataStreams,0)),DataStreams,0)-1))),"")</f>
        <v>3.8566186016839142E-5</v>
      </c>
      <c r="Z76" s="233" cm="1">
        <f t="array" aca="1" ref="Z76" ca="1">_xlfn.IFNA(_xlfn.COVARIANCE.S(
OFFSET(HOMECELL,MATCH(MAX(INDEX(First_Data_Point,MATCH($A76,DataStreams,0)),INDEX(First_Data_Point,MATCH(Z$6,DataStreams,0)),$B$3),DateRange,0)-1,MATCH($A76,DataStreams,0)-1):OFFSET(HOMECELL,MATCH(MIN(INDEX(Last_Data_Point,MATCH($A76,DataStreams,0)),INDEX(Last_Data_Point,MATCH(Z$6,DataStreams,0)),$B$4),DateRange,0)-1,MATCH($A76,DataStreams,0)-1) -
(INDEX(Returns!$102:$102,MATCH($A76,DataStreams,0))*
OFFSET(HOMECELL,MATCH(MAX(INDEX(First_Data_Point,MATCH($A76,DataStreams,0)),INDEX(First_Data_Point,MATCH(Z$6,DataStreams,0)),$B$3),DateRange,0)-1,MATCH(INDEX(Returns!$100:$100,MATCH($A76,DataStreams,0)),DataStreams,0)-1):OFFSET(HOMECELL,MATCH(MIN(INDEX(Last_Data_Point,MATCH($A76,DataStreams,0)),INDEX(Last_Data_Point,MATCH(Z$6,DataStreams,0)),$B$4),DateRange,0)-1,MATCH(INDEX(Returns!$100:$100,MATCH($A76,DataStreams,0)),DataStreams,0)-1)),
OFFSET(HOMECELL,MATCH(MAX(INDEX(First_Data_Point,MATCH($A76,DataStreams,0)),INDEX(First_Data_Point,MATCH(Z$6,DataStreams,0)),$B$3),DateRange,0)-1,MATCH(Z$6,DataStreams,0)-1):OFFSET(HOMECELL,MATCH(MIN(INDEX(Last_Data_Point,MATCH($A76,DataStreams,0)),INDEX(Last_Data_Point,MATCH(Z$6,DataStreams,0)),$B$4),DateRange,0)-1,MATCH(Z$6,DataStreams,0)-1) -
(INDEX(Returns!$102:$102,MATCH(Z$6,DataStreams,0))*
OFFSET(HOMECELL,MATCH(MAX(INDEX(First_Data_Point,MATCH($A76,DataStreams,0)),INDEX(First_Data_Point,MATCH(Z$6,DataStreams,0)),$B$3),DateRange,0)-1,MATCH(INDEX(Returns!$100:$100,MATCH(Z$6,DataStreams,0)),DataStreams,0)-1):OFFSET(HOMECELL,MATCH(MIN(INDEX(Last_Data_Point,MATCH($A76,DataStreams,0)),INDEX(Last_Data_Point,MATCH(Z$6,DataStreams,0)),$B$4),DateRange,0)-1,MATCH(INDEX(Returns!$100:$100,MATCH(Z$6,DataStreams,0)),DataStreams,0)-1))),"")</f>
        <v>3.9534238598264642E-4</v>
      </c>
      <c r="AA76" s="233" cm="1">
        <f t="array" aca="1" ref="AA76" ca="1">_xlfn.IFNA(_xlfn.COVARIANCE.S(
OFFSET(HOMECELL,MATCH(MAX(INDEX(First_Data_Point,MATCH($A76,DataStreams,0)),INDEX(First_Data_Point,MATCH(AA$6,DataStreams,0)),$B$3),DateRange,0)-1,MATCH($A76,DataStreams,0)-1):OFFSET(HOMECELL,MATCH(MIN(INDEX(Last_Data_Point,MATCH($A76,DataStreams,0)),INDEX(Last_Data_Point,MATCH(AA$6,DataStreams,0)),$B$4),DateRange,0)-1,MATCH($A76,DataStreams,0)-1) -
(INDEX(Returns!$102:$102,MATCH($A76,DataStreams,0))*
OFFSET(HOMECELL,MATCH(MAX(INDEX(First_Data_Point,MATCH($A76,DataStreams,0)),INDEX(First_Data_Point,MATCH(AA$6,DataStreams,0)),$B$3),DateRange,0)-1,MATCH(INDEX(Returns!$100:$100,MATCH($A76,DataStreams,0)),DataStreams,0)-1):OFFSET(HOMECELL,MATCH(MIN(INDEX(Last_Data_Point,MATCH($A76,DataStreams,0)),INDEX(Last_Data_Point,MATCH(AA$6,DataStreams,0)),$B$4),DateRange,0)-1,MATCH(INDEX(Returns!$100:$100,MATCH($A76,DataStreams,0)),DataStreams,0)-1)),
OFFSET(HOMECELL,MATCH(MAX(INDEX(First_Data_Point,MATCH($A76,DataStreams,0)),INDEX(First_Data_Point,MATCH(AA$6,DataStreams,0)),$B$3),DateRange,0)-1,MATCH(AA$6,DataStreams,0)-1):OFFSET(HOMECELL,MATCH(MIN(INDEX(Last_Data_Point,MATCH($A76,DataStreams,0)),INDEX(Last_Data_Point,MATCH(AA$6,DataStreams,0)),$B$4),DateRange,0)-1,MATCH(AA$6,DataStreams,0)-1) -
(INDEX(Returns!$102:$102,MATCH(AA$6,DataStreams,0))*
OFFSET(HOMECELL,MATCH(MAX(INDEX(First_Data_Point,MATCH($A76,DataStreams,0)),INDEX(First_Data_Point,MATCH(AA$6,DataStreams,0)),$B$3),DateRange,0)-1,MATCH(INDEX(Returns!$100:$100,MATCH(AA$6,DataStreams,0)),DataStreams,0)-1):OFFSET(HOMECELL,MATCH(MIN(INDEX(Last_Data_Point,MATCH($A76,DataStreams,0)),INDEX(Last_Data_Point,MATCH(AA$6,DataStreams,0)),$B$4),DateRange,0)-1,MATCH(INDEX(Returns!$100:$100,MATCH(AA$6,DataStreams,0)),DataStreams,0)-1))),"")</f>
        <v>6.8094738646582635E-4</v>
      </c>
      <c r="AB76" s="233" cm="1">
        <f t="array" aca="1" ref="AB76" ca="1">_xlfn.IFNA(_xlfn.COVARIANCE.S(
OFFSET(HOMECELL,MATCH(MAX(INDEX(First_Data_Point,MATCH($A76,DataStreams,0)),INDEX(First_Data_Point,MATCH(AB$6,DataStreams,0)),$B$3),DateRange,0)-1,MATCH($A76,DataStreams,0)-1):OFFSET(HOMECELL,MATCH(MIN(INDEX(Last_Data_Point,MATCH($A76,DataStreams,0)),INDEX(Last_Data_Point,MATCH(AB$6,DataStreams,0)),$B$4),DateRange,0)-1,MATCH($A76,DataStreams,0)-1) -
(INDEX(Returns!$102:$102,MATCH($A76,DataStreams,0))*
OFFSET(HOMECELL,MATCH(MAX(INDEX(First_Data_Point,MATCH($A76,DataStreams,0)),INDEX(First_Data_Point,MATCH(AB$6,DataStreams,0)),$B$3),DateRange,0)-1,MATCH(INDEX(Returns!$100:$100,MATCH($A76,DataStreams,0)),DataStreams,0)-1):OFFSET(HOMECELL,MATCH(MIN(INDEX(Last_Data_Point,MATCH($A76,DataStreams,0)),INDEX(Last_Data_Point,MATCH(AB$6,DataStreams,0)),$B$4),DateRange,0)-1,MATCH(INDEX(Returns!$100:$100,MATCH($A76,DataStreams,0)),DataStreams,0)-1)),
OFFSET(HOMECELL,MATCH(MAX(INDEX(First_Data_Point,MATCH($A76,DataStreams,0)),INDEX(First_Data_Point,MATCH(AB$6,DataStreams,0)),$B$3),DateRange,0)-1,MATCH(AB$6,DataStreams,0)-1):OFFSET(HOMECELL,MATCH(MIN(INDEX(Last_Data_Point,MATCH($A76,DataStreams,0)),INDEX(Last_Data_Point,MATCH(AB$6,DataStreams,0)),$B$4),DateRange,0)-1,MATCH(AB$6,DataStreams,0)-1) -
(INDEX(Returns!$102:$102,MATCH(AB$6,DataStreams,0))*
OFFSET(HOMECELL,MATCH(MAX(INDEX(First_Data_Point,MATCH($A76,DataStreams,0)),INDEX(First_Data_Point,MATCH(AB$6,DataStreams,0)),$B$3),DateRange,0)-1,MATCH(INDEX(Returns!$100:$100,MATCH(AB$6,DataStreams,0)),DataStreams,0)-1):OFFSET(HOMECELL,MATCH(MIN(INDEX(Last_Data_Point,MATCH($A76,DataStreams,0)),INDEX(Last_Data_Point,MATCH(AB$6,DataStreams,0)),$B$4),DateRange,0)-1,MATCH(INDEX(Returns!$100:$100,MATCH(AB$6,DataStreams,0)),DataStreams,0)-1))),"")</f>
        <v>1.9336604871956991E-5</v>
      </c>
      <c r="AC76" s="233" cm="1">
        <f t="array" aca="1" ref="AC76" ca="1">_xlfn.IFNA(_xlfn.COVARIANCE.S(
OFFSET(HOMECELL,MATCH(MAX(INDEX(First_Data_Point,MATCH($A76,DataStreams,0)),INDEX(First_Data_Point,MATCH(AC$6,DataStreams,0)),$B$3),DateRange,0)-1,MATCH($A76,DataStreams,0)-1):OFFSET(HOMECELL,MATCH(MIN(INDEX(Last_Data_Point,MATCH($A76,DataStreams,0)),INDEX(Last_Data_Point,MATCH(AC$6,DataStreams,0)),$B$4),DateRange,0)-1,MATCH($A76,DataStreams,0)-1) -
(INDEX(Returns!$102:$102,MATCH($A76,DataStreams,0))*
OFFSET(HOMECELL,MATCH(MAX(INDEX(First_Data_Point,MATCH($A76,DataStreams,0)),INDEX(First_Data_Point,MATCH(AC$6,DataStreams,0)),$B$3),DateRange,0)-1,MATCH(INDEX(Returns!$100:$100,MATCH($A76,DataStreams,0)),DataStreams,0)-1):OFFSET(HOMECELL,MATCH(MIN(INDEX(Last_Data_Point,MATCH($A76,DataStreams,0)),INDEX(Last_Data_Point,MATCH(AC$6,DataStreams,0)),$B$4),DateRange,0)-1,MATCH(INDEX(Returns!$100:$100,MATCH($A76,DataStreams,0)),DataStreams,0)-1)),
OFFSET(HOMECELL,MATCH(MAX(INDEX(First_Data_Point,MATCH($A76,DataStreams,0)),INDEX(First_Data_Point,MATCH(AC$6,DataStreams,0)),$B$3),DateRange,0)-1,MATCH(AC$6,DataStreams,0)-1):OFFSET(HOMECELL,MATCH(MIN(INDEX(Last_Data_Point,MATCH($A76,DataStreams,0)),INDEX(Last_Data_Point,MATCH(AC$6,DataStreams,0)),$B$4),DateRange,0)-1,MATCH(AC$6,DataStreams,0)-1) -
(INDEX(Returns!$102:$102,MATCH(AC$6,DataStreams,0))*
OFFSET(HOMECELL,MATCH(MAX(INDEX(First_Data_Point,MATCH($A76,DataStreams,0)),INDEX(First_Data_Point,MATCH(AC$6,DataStreams,0)),$B$3),DateRange,0)-1,MATCH(INDEX(Returns!$100:$100,MATCH(AC$6,DataStreams,0)),DataStreams,0)-1):OFFSET(HOMECELL,MATCH(MIN(INDEX(Last_Data_Point,MATCH($A76,DataStreams,0)),INDEX(Last_Data_Point,MATCH(AC$6,DataStreams,0)),$B$4),DateRange,0)-1,MATCH(INDEX(Returns!$100:$100,MATCH(AC$6,DataStreams,0)),DataStreams,0)-1))),"")</f>
        <v>-8.2229626835403531E-4</v>
      </c>
      <c r="AD76" s="233" cm="1">
        <f t="array" aca="1" ref="AD76" ca="1">_xlfn.IFNA(_xlfn.COVARIANCE.S(
OFFSET(HOMECELL,MATCH(MAX(INDEX(First_Data_Point,MATCH($A76,DataStreams,0)),INDEX(First_Data_Point,MATCH(AD$6,DataStreams,0)),$B$3),DateRange,0)-1,MATCH($A76,DataStreams,0)-1):OFFSET(HOMECELL,MATCH(MIN(INDEX(Last_Data_Point,MATCH($A76,DataStreams,0)),INDEX(Last_Data_Point,MATCH(AD$6,DataStreams,0)),$B$4),DateRange,0)-1,MATCH($A76,DataStreams,0)-1) -
(INDEX(Returns!$102:$102,MATCH($A76,DataStreams,0))*
OFFSET(HOMECELL,MATCH(MAX(INDEX(First_Data_Point,MATCH($A76,DataStreams,0)),INDEX(First_Data_Point,MATCH(AD$6,DataStreams,0)),$B$3),DateRange,0)-1,MATCH(INDEX(Returns!$100:$100,MATCH($A76,DataStreams,0)),DataStreams,0)-1):OFFSET(HOMECELL,MATCH(MIN(INDEX(Last_Data_Point,MATCH($A76,DataStreams,0)),INDEX(Last_Data_Point,MATCH(AD$6,DataStreams,0)),$B$4),DateRange,0)-1,MATCH(INDEX(Returns!$100:$100,MATCH($A76,DataStreams,0)),DataStreams,0)-1)),
OFFSET(HOMECELL,MATCH(MAX(INDEX(First_Data_Point,MATCH($A76,DataStreams,0)),INDEX(First_Data_Point,MATCH(AD$6,DataStreams,0)),$B$3),DateRange,0)-1,MATCH(AD$6,DataStreams,0)-1):OFFSET(HOMECELL,MATCH(MIN(INDEX(Last_Data_Point,MATCH($A76,DataStreams,0)),INDEX(Last_Data_Point,MATCH(AD$6,DataStreams,0)),$B$4),DateRange,0)-1,MATCH(AD$6,DataStreams,0)-1) -
(INDEX(Returns!$102:$102,MATCH(AD$6,DataStreams,0))*
OFFSET(HOMECELL,MATCH(MAX(INDEX(First_Data_Point,MATCH($A76,DataStreams,0)),INDEX(First_Data_Point,MATCH(AD$6,DataStreams,0)),$B$3),DateRange,0)-1,MATCH(INDEX(Returns!$100:$100,MATCH(AD$6,DataStreams,0)),DataStreams,0)-1):OFFSET(HOMECELL,MATCH(MIN(INDEX(Last_Data_Point,MATCH($A76,DataStreams,0)),INDEX(Last_Data_Point,MATCH(AD$6,DataStreams,0)),$B$4),DateRange,0)-1,MATCH(INDEX(Returns!$100:$100,MATCH(AD$6,DataStreams,0)),DataStreams,0)-1))),"")</f>
        <v>2.7157222104712709E-4</v>
      </c>
      <c r="AE76" s="233" cm="1">
        <f t="array" aca="1" ref="AE76" ca="1">_xlfn.IFNA(_xlfn.COVARIANCE.S(
OFFSET(HOMECELL,MATCH(MAX(INDEX(First_Data_Point,MATCH($A76,DataStreams,0)),INDEX(First_Data_Point,MATCH(AE$6,DataStreams,0)),$B$3),DateRange,0)-1,MATCH($A76,DataStreams,0)-1):OFFSET(HOMECELL,MATCH(MIN(INDEX(Last_Data_Point,MATCH($A76,DataStreams,0)),INDEX(Last_Data_Point,MATCH(AE$6,DataStreams,0)),$B$4),DateRange,0)-1,MATCH($A76,DataStreams,0)-1) -
(INDEX(Returns!$102:$102,MATCH($A76,DataStreams,0))*
OFFSET(HOMECELL,MATCH(MAX(INDEX(First_Data_Point,MATCH($A76,DataStreams,0)),INDEX(First_Data_Point,MATCH(AE$6,DataStreams,0)),$B$3),DateRange,0)-1,MATCH(INDEX(Returns!$100:$100,MATCH($A76,DataStreams,0)),DataStreams,0)-1):OFFSET(HOMECELL,MATCH(MIN(INDEX(Last_Data_Point,MATCH($A76,DataStreams,0)),INDEX(Last_Data_Point,MATCH(AE$6,DataStreams,0)),$B$4),DateRange,0)-1,MATCH(INDEX(Returns!$100:$100,MATCH($A76,DataStreams,0)),DataStreams,0)-1)),
OFFSET(HOMECELL,MATCH(MAX(INDEX(First_Data_Point,MATCH($A76,DataStreams,0)),INDEX(First_Data_Point,MATCH(AE$6,DataStreams,0)),$B$3),DateRange,0)-1,MATCH(AE$6,DataStreams,0)-1):OFFSET(HOMECELL,MATCH(MIN(INDEX(Last_Data_Point,MATCH($A76,DataStreams,0)),INDEX(Last_Data_Point,MATCH(AE$6,DataStreams,0)),$B$4),DateRange,0)-1,MATCH(AE$6,DataStreams,0)-1) -
(INDEX(Returns!$102:$102,MATCH(AE$6,DataStreams,0))*
OFFSET(HOMECELL,MATCH(MAX(INDEX(First_Data_Point,MATCH($A76,DataStreams,0)),INDEX(First_Data_Point,MATCH(AE$6,DataStreams,0)),$B$3),DateRange,0)-1,MATCH(INDEX(Returns!$100:$100,MATCH(AE$6,DataStreams,0)),DataStreams,0)-1):OFFSET(HOMECELL,MATCH(MIN(INDEX(Last_Data_Point,MATCH($A76,DataStreams,0)),INDEX(Last_Data_Point,MATCH(AE$6,DataStreams,0)),$B$4),DateRange,0)-1,MATCH(INDEX(Returns!$100:$100,MATCH(AE$6,DataStreams,0)),DataStreams,0)-1))),"")</f>
        <v>5.3050169152345054E-4</v>
      </c>
      <c r="AF76" s="233" cm="1">
        <f t="array" aca="1" ref="AF76" ca="1">_xlfn.IFNA(_xlfn.COVARIANCE.S(
OFFSET(HOMECELL,MATCH(MAX(INDEX(First_Data_Point,MATCH($A76,DataStreams,0)),INDEX(First_Data_Point,MATCH(AF$6,DataStreams,0)),$B$3),DateRange,0)-1,MATCH($A76,DataStreams,0)-1):OFFSET(HOMECELL,MATCH(MIN(INDEX(Last_Data_Point,MATCH($A76,DataStreams,0)),INDEX(Last_Data_Point,MATCH(AF$6,DataStreams,0)),$B$4),DateRange,0)-1,MATCH($A76,DataStreams,0)-1) -
(INDEX(Returns!$102:$102,MATCH($A76,DataStreams,0))*
OFFSET(HOMECELL,MATCH(MAX(INDEX(First_Data_Point,MATCH($A76,DataStreams,0)),INDEX(First_Data_Point,MATCH(AF$6,DataStreams,0)),$B$3),DateRange,0)-1,MATCH(INDEX(Returns!$100:$100,MATCH($A76,DataStreams,0)),DataStreams,0)-1):OFFSET(HOMECELL,MATCH(MIN(INDEX(Last_Data_Point,MATCH($A76,DataStreams,0)),INDEX(Last_Data_Point,MATCH(AF$6,DataStreams,0)),$B$4),DateRange,0)-1,MATCH(INDEX(Returns!$100:$100,MATCH($A76,DataStreams,0)),DataStreams,0)-1)),
OFFSET(HOMECELL,MATCH(MAX(INDEX(First_Data_Point,MATCH($A76,DataStreams,0)),INDEX(First_Data_Point,MATCH(AF$6,DataStreams,0)),$B$3),DateRange,0)-1,MATCH(AF$6,DataStreams,0)-1):OFFSET(HOMECELL,MATCH(MIN(INDEX(Last_Data_Point,MATCH($A76,DataStreams,0)),INDEX(Last_Data_Point,MATCH(AF$6,DataStreams,0)),$B$4),DateRange,0)-1,MATCH(AF$6,DataStreams,0)-1) -
(INDEX(Returns!$102:$102,MATCH(AF$6,DataStreams,0))*
OFFSET(HOMECELL,MATCH(MAX(INDEX(First_Data_Point,MATCH($A76,DataStreams,0)),INDEX(First_Data_Point,MATCH(AF$6,DataStreams,0)),$B$3),DateRange,0)-1,MATCH(INDEX(Returns!$100:$100,MATCH(AF$6,DataStreams,0)),DataStreams,0)-1):OFFSET(HOMECELL,MATCH(MIN(INDEX(Last_Data_Point,MATCH($A76,DataStreams,0)),INDEX(Last_Data_Point,MATCH(AF$6,DataStreams,0)),$B$4),DateRange,0)-1,MATCH(INDEX(Returns!$100:$100,MATCH(AF$6,DataStreams,0)),DataStreams,0)-1))),"")</f>
        <v>1.0038126592918E-3</v>
      </c>
      <c r="AG76" s="233" cm="1">
        <f t="array" aca="1" ref="AG76" ca="1">_xlfn.IFNA(_xlfn.COVARIANCE.S(
OFFSET(HOMECELL,MATCH(MAX(INDEX(First_Data_Point,MATCH($A76,DataStreams,0)),INDEX(First_Data_Point,MATCH(AG$6,DataStreams,0)),$B$3),DateRange,0)-1,MATCH($A76,DataStreams,0)-1):OFFSET(HOMECELL,MATCH(MIN(INDEX(Last_Data_Point,MATCH($A76,DataStreams,0)),INDEX(Last_Data_Point,MATCH(AG$6,DataStreams,0)),$B$4),DateRange,0)-1,MATCH($A76,DataStreams,0)-1) -
(INDEX(Returns!$102:$102,MATCH($A76,DataStreams,0))*
OFFSET(HOMECELL,MATCH(MAX(INDEX(First_Data_Point,MATCH($A76,DataStreams,0)),INDEX(First_Data_Point,MATCH(AG$6,DataStreams,0)),$B$3),DateRange,0)-1,MATCH(INDEX(Returns!$100:$100,MATCH($A76,DataStreams,0)),DataStreams,0)-1):OFFSET(HOMECELL,MATCH(MIN(INDEX(Last_Data_Point,MATCH($A76,DataStreams,0)),INDEX(Last_Data_Point,MATCH(AG$6,DataStreams,0)),$B$4),DateRange,0)-1,MATCH(INDEX(Returns!$100:$100,MATCH($A76,DataStreams,0)),DataStreams,0)-1)),
OFFSET(HOMECELL,MATCH(MAX(INDEX(First_Data_Point,MATCH($A76,DataStreams,0)),INDEX(First_Data_Point,MATCH(AG$6,DataStreams,0)),$B$3),DateRange,0)-1,MATCH(AG$6,DataStreams,0)-1):OFFSET(HOMECELL,MATCH(MIN(INDEX(Last_Data_Point,MATCH($A76,DataStreams,0)),INDEX(Last_Data_Point,MATCH(AG$6,DataStreams,0)),$B$4),DateRange,0)-1,MATCH(AG$6,DataStreams,0)-1) -
(INDEX(Returns!$102:$102,MATCH(AG$6,DataStreams,0))*
OFFSET(HOMECELL,MATCH(MAX(INDEX(First_Data_Point,MATCH($A76,DataStreams,0)),INDEX(First_Data_Point,MATCH(AG$6,DataStreams,0)),$B$3),DateRange,0)-1,MATCH(INDEX(Returns!$100:$100,MATCH(AG$6,DataStreams,0)),DataStreams,0)-1):OFFSET(HOMECELL,MATCH(MIN(INDEX(Last_Data_Point,MATCH($A76,DataStreams,0)),INDEX(Last_Data_Point,MATCH(AG$6,DataStreams,0)),$B$4),DateRange,0)-1,MATCH(INDEX(Returns!$100:$100,MATCH(AG$6,DataStreams,0)),DataStreams,0)-1))),"")</f>
        <v>3.9885241082589332E-4</v>
      </c>
      <c r="AH76" s="233" cm="1">
        <f t="array" aca="1" ref="AH76" ca="1">_xlfn.IFNA(_xlfn.COVARIANCE.S(
OFFSET(HOMECELL,MATCH(MAX(INDEX(First_Data_Point,MATCH($A76,DataStreams,0)),INDEX(First_Data_Point,MATCH(AH$6,DataStreams,0)),$B$3),DateRange,0)-1,MATCH($A76,DataStreams,0)-1):OFFSET(HOMECELL,MATCH(MIN(INDEX(Last_Data_Point,MATCH($A76,DataStreams,0)),INDEX(Last_Data_Point,MATCH(AH$6,DataStreams,0)),$B$4),DateRange,0)-1,MATCH($A76,DataStreams,0)-1) -
(INDEX(Returns!$102:$102,MATCH($A76,DataStreams,0))*
OFFSET(HOMECELL,MATCH(MAX(INDEX(First_Data_Point,MATCH($A76,DataStreams,0)),INDEX(First_Data_Point,MATCH(AH$6,DataStreams,0)),$B$3),DateRange,0)-1,MATCH(INDEX(Returns!$100:$100,MATCH($A76,DataStreams,0)),DataStreams,0)-1):OFFSET(HOMECELL,MATCH(MIN(INDEX(Last_Data_Point,MATCH($A76,DataStreams,0)),INDEX(Last_Data_Point,MATCH(AH$6,DataStreams,0)),$B$4),DateRange,0)-1,MATCH(INDEX(Returns!$100:$100,MATCH($A76,DataStreams,0)),DataStreams,0)-1)),
OFFSET(HOMECELL,MATCH(MAX(INDEX(First_Data_Point,MATCH($A76,DataStreams,0)),INDEX(First_Data_Point,MATCH(AH$6,DataStreams,0)),$B$3),DateRange,0)-1,MATCH(AH$6,DataStreams,0)-1):OFFSET(HOMECELL,MATCH(MIN(INDEX(Last_Data_Point,MATCH($A76,DataStreams,0)),INDEX(Last_Data_Point,MATCH(AH$6,DataStreams,0)),$B$4),DateRange,0)-1,MATCH(AH$6,DataStreams,0)-1) -
(INDEX(Returns!$102:$102,MATCH(AH$6,DataStreams,0))*
OFFSET(HOMECELL,MATCH(MAX(INDEX(First_Data_Point,MATCH($A76,DataStreams,0)),INDEX(First_Data_Point,MATCH(AH$6,DataStreams,0)),$B$3),DateRange,0)-1,MATCH(INDEX(Returns!$100:$100,MATCH(AH$6,DataStreams,0)),DataStreams,0)-1):OFFSET(HOMECELL,MATCH(MIN(INDEX(Last_Data_Point,MATCH($A76,DataStreams,0)),INDEX(Last_Data_Point,MATCH(AH$6,DataStreams,0)),$B$4),DateRange,0)-1,MATCH(INDEX(Returns!$100:$100,MATCH(AH$6,DataStreams,0)),DataStreams,0)-1))),"")</f>
        <v>-7.1214518277053991E-5</v>
      </c>
      <c r="AI76" s="233" cm="1">
        <f t="array" aca="1" ref="AI76" ca="1">_xlfn.IFNA(_xlfn.COVARIANCE.S(
OFFSET(HOMECELL,MATCH(MAX(INDEX(First_Data_Point,MATCH($A76,DataStreams,0)),INDEX(First_Data_Point,MATCH(AI$6,DataStreams,0)),$B$3),DateRange,0)-1,MATCH($A76,DataStreams,0)-1):OFFSET(HOMECELL,MATCH(MIN(INDEX(Last_Data_Point,MATCH($A76,DataStreams,0)),INDEX(Last_Data_Point,MATCH(AI$6,DataStreams,0)),$B$4),DateRange,0)-1,MATCH($A76,DataStreams,0)-1) -
(INDEX(Returns!$102:$102,MATCH($A76,DataStreams,0))*
OFFSET(HOMECELL,MATCH(MAX(INDEX(First_Data_Point,MATCH($A76,DataStreams,0)),INDEX(First_Data_Point,MATCH(AI$6,DataStreams,0)),$B$3),DateRange,0)-1,MATCH(INDEX(Returns!$100:$100,MATCH($A76,DataStreams,0)),DataStreams,0)-1):OFFSET(HOMECELL,MATCH(MIN(INDEX(Last_Data_Point,MATCH($A76,DataStreams,0)),INDEX(Last_Data_Point,MATCH(AI$6,DataStreams,0)),$B$4),DateRange,0)-1,MATCH(INDEX(Returns!$100:$100,MATCH($A76,DataStreams,0)),DataStreams,0)-1)),
OFFSET(HOMECELL,MATCH(MAX(INDEX(First_Data_Point,MATCH($A76,DataStreams,0)),INDEX(First_Data_Point,MATCH(AI$6,DataStreams,0)),$B$3),DateRange,0)-1,MATCH(AI$6,DataStreams,0)-1):OFFSET(HOMECELL,MATCH(MIN(INDEX(Last_Data_Point,MATCH($A76,DataStreams,0)),INDEX(Last_Data_Point,MATCH(AI$6,DataStreams,0)),$B$4),DateRange,0)-1,MATCH(AI$6,DataStreams,0)-1) -
(INDEX(Returns!$102:$102,MATCH(AI$6,DataStreams,0))*
OFFSET(HOMECELL,MATCH(MAX(INDEX(First_Data_Point,MATCH($A76,DataStreams,0)),INDEX(First_Data_Point,MATCH(AI$6,DataStreams,0)),$B$3),DateRange,0)-1,MATCH(INDEX(Returns!$100:$100,MATCH(AI$6,DataStreams,0)),DataStreams,0)-1):OFFSET(HOMECELL,MATCH(MIN(INDEX(Last_Data_Point,MATCH($A76,DataStreams,0)),INDEX(Last_Data_Point,MATCH(AI$6,DataStreams,0)),$B$4),DateRange,0)-1,MATCH(INDEX(Returns!$100:$100,MATCH(AI$6,DataStreams,0)),DataStreams,0)-1))),"")</f>
        <v>3.4721724830305968E-4</v>
      </c>
      <c r="AJ76" s="233" cm="1">
        <f t="array" aca="1" ref="AJ76" ca="1">_xlfn.IFNA(_xlfn.COVARIANCE.S(
OFFSET(HOMECELL,MATCH(MAX(INDEX(First_Data_Point,MATCH($A76,DataStreams,0)),INDEX(First_Data_Point,MATCH(AJ$6,DataStreams,0)),$B$3),DateRange,0)-1,MATCH($A76,DataStreams,0)-1):OFFSET(HOMECELL,MATCH(MIN(INDEX(Last_Data_Point,MATCH($A76,DataStreams,0)),INDEX(Last_Data_Point,MATCH(AJ$6,DataStreams,0)),$B$4),DateRange,0)-1,MATCH($A76,DataStreams,0)-1) -
(INDEX(Returns!$102:$102,MATCH($A76,DataStreams,0))*
OFFSET(HOMECELL,MATCH(MAX(INDEX(First_Data_Point,MATCH($A76,DataStreams,0)),INDEX(First_Data_Point,MATCH(AJ$6,DataStreams,0)),$B$3),DateRange,0)-1,MATCH(INDEX(Returns!$100:$100,MATCH($A76,DataStreams,0)),DataStreams,0)-1):OFFSET(HOMECELL,MATCH(MIN(INDEX(Last_Data_Point,MATCH($A76,DataStreams,0)),INDEX(Last_Data_Point,MATCH(AJ$6,DataStreams,0)),$B$4),DateRange,0)-1,MATCH(INDEX(Returns!$100:$100,MATCH($A76,DataStreams,0)),DataStreams,0)-1)),
OFFSET(HOMECELL,MATCH(MAX(INDEX(First_Data_Point,MATCH($A76,DataStreams,0)),INDEX(First_Data_Point,MATCH(AJ$6,DataStreams,0)),$B$3),DateRange,0)-1,MATCH(AJ$6,DataStreams,0)-1):OFFSET(HOMECELL,MATCH(MIN(INDEX(Last_Data_Point,MATCH($A76,DataStreams,0)),INDEX(Last_Data_Point,MATCH(AJ$6,DataStreams,0)),$B$4),DateRange,0)-1,MATCH(AJ$6,DataStreams,0)-1) -
(INDEX(Returns!$102:$102,MATCH(AJ$6,DataStreams,0))*
OFFSET(HOMECELL,MATCH(MAX(INDEX(First_Data_Point,MATCH($A76,DataStreams,0)),INDEX(First_Data_Point,MATCH(AJ$6,DataStreams,0)),$B$3),DateRange,0)-1,MATCH(INDEX(Returns!$100:$100,MATCH(AJ$6,DataStreams,0)),DataStreams,0)-1):OFFSET(HOMECELL,MATCH(MIN(INDEX(Last_Data_Point,MATCH($A76,DataStreams,0)),INDEX(Last_Data_Point,MATCH(AJ$6,DataStreams,0)),$B$4),DateRange,0)-1,MATCH(INDEX(Returns!$100:$100,MATCH(AJ$6,DataStreams,0)),DataStreams,0)-1))),"")</f>
        <v>-5.3550479932288947E-4</v>
      </c>
      <c r="AK76" s="233" cm="1">
        <f t="array" aca="1" ref="AK76" ca="1">_xlfn.IFNA(_xlfn.COVARIANCE.S(
OFFSET(HOMECELL,MATCH(MAX(INDEX(First_Data_Point,MATCH($A76,DataStreams,0)),INDEX(First_Data_Point,MATCH(AK$6,DataStreams,0)),$B$3),DateRange,0)-1,MATCH($A76,DataStreams,0)-1):OFFSET(HOMECELL,MATCH(MIN(INDEX(Last_Data_Point,MATCH($A76,DataStreams,0)),INDEX(Last_Data_Point,MATCH(AK$6,DataStreams,0)),$B$4),DateRange,0)-1,MATCH($A76,DataStreams,0)-1) -
(INDEX(Returns!$102:$102,MATCH($A76,DataStreams,0))*
OFFSET(HOMECELL,MATCH(MAX(INDEX(First_Data_Point,MATCH($A76,DataStreams,0)),INDEX(First_Data_Point,MATCH(AK$6,DataStreams,0)),$B$3),DateRange,0)-1,MATCH(INDEX(Returns!$100:$100,MATCH($A76,DataStreams,0)),DataStreams,0)-1):OFFSET(HOMECELL,MATCH(MIN(INDEX(Last_Data_Point,MATCH($A76,DataStreams,0)),INDEX(Last_Data_Point,MATCH(AK$6,DataStreams,0)),$B$4),DateRange,0)-1,MATCH(INDEX(Returns!$100:$100,MATCH($A76,DataStreams,0)),DataStreams,0)-1)),
OFFSET(HOMECELL,MATCH(MAX(INDEX(First_Data_Point,MATCH($A76,DataStreams,0)),INDEX(First_Data_Point,MATCH(AK$6,DataStreams,0)),$B$3),DateRange,0)-1,MATCH(AK$6,DataStreams,0)-1):OFFSET(HOMECELL,MATCH(MIN(INDEX(Last_Data_Point,MATCH($A76,DataStreams,0)),INDEX(Last_Data_Point,MATCH(AK$6,DataStreams,0)),$B$4),DateRange,0)-1,MATCH(AK$6,DataStreams,0)-1) -
(INDEX(Returns!$102:$102,MATCH(AK$6,DataStreams,0))*
OFFSET(HOMECELL,MATCH(MAX(INDEX(First_Data_Point,MATCH($A76,DataStreams,0)),INDEX(First_Data_Point,MATCH(AK$6,DataStreams,0)),$B$3),DateRange,0)-1,MATCH(INDEX(Returns!$100:$100,MATCH(AK$6,DataStreams,0)),DataStreams,0)-1):OFFSET(HOMECELL,MATCH(MIN(INDEX(Last_Data_Point,MATCH($A76,DataStreams,0)),INDEX(Last_Data_Point,MATCH(AK$6,DataStreams,0)),$B$4),DateRange,0)-1,MATCH(INDEX(Returns!$100:$100,MATCH(AK$6,DataStreams,0)),DataStreams,0)-1))),"")</f>
        <v>-5.0151381464490685E-4</v>
      </c>
      <c r="AL76" s="233" cm="1">
        <f t="array" aca="1" ref="AL76" ca="1">_xlfn.IFNA(_xlfn.COVARIANCE.S(
OFFSET(HOMECELL,MATCH(MAX(INDEX(First_Data_Point,MATCH($A76,DataStreams,0)),INDEX(First_Data_Point,MATCH(AL$6,DataStreams,0)),$B$3),DateRange,0)-1,MATCH($A76,DataStreams,0)-1):OFFSET(HOMECELL,MATCH(MIN(INDEX(Last_Data_Point,MATCH($A76,DataStreams,0)),INDEX(Last_Data_Point,MATCH(AL$6,DataStreams,0)),$B$4),DateRange,0)-1,MATCH($A76,DataStreams,0)-1) -
(INDEX(Returns!$102:$102,MATCH($A76,DataStreams,0))*
OFFSET(HOMECELL,MATCH(MAX(INDEX(First_Data_Point,MATCH($A76,DataStreams,0)),INDEX(First_Data_Point,MATCH(AL$6,DataStreams,0)),$B$3),DateRange,0)-1,MATCH(INDEX(Returns!$100:$100,MATCH($A76,DataStreams,0)),DataStreams,0)-1):OFFSET(HOMECELL,MATCH(MIN(INDEX(Last_Data_Point,MATCH($A76,DataStreams,0)),INDEX(Last_Data_Point,MATCH(AL$6,DataStreams,0)),$B$4),DateRange,0)-1,MATCH(INDEX(Returns!$100:$100,MATCH($A76,DataStreams,0)),DataStreams,0)-1)),
OFFSET(HOMECELL,MATCH(MAX(INDEX(First_Data_Point,MATCH($A76,DataStreams,0)),INDEX(First_Data_Point,MATCH(AL$6,DataStreams,0)),$B$3),DateRange,0)-1,MATCH(AL$6,DataStreams,0)-1):OFFSET(HOMECELL,MATCH(MIN(INDEX(Last_Data_Point,MATCH($A76,DataStreams,0)),INDEX(Last_Data_Point,MATCH(AL$6,DataStreams,0)),$B$4),DateRange,0)-1,MATCH(AL$6,DataStreams,0)-1) -
(INDEX(Returns!$102:$102,MATCH(AL$6,DataStreams,0))*
OFFSET(HOMECELL,MATCH(MAX(INDEX(First_Data_Point,MATCH($A76,DataStreams,0)),INDEX(First_Data_Point,MATCH(AL$6,DataStreams,0)),$B$3),DateRange,0)-1,MATCH(INDEX(Returns!$100:$100,MATCH(AL$6,DataStreams,0)),DataStreams,0)-1):OFFSET(HOMECELL,MATCH(MIN(INDEX(Last_Data_Point,MATCH($A76,DataStreams,0)),INDEX(Last_Data_Point,MATCH(AL$6,DataStreams,0)),$B$4),DateRange,0)-1,MATCH(INDEX(Returns!$100:$100,MATCH(AL$6,DataStreams,0)),DataStreams,0)-1))),"")</f>
        <v>-4.159726756183117E-4</v>
      </c>
      <c r="AM76" s="233" cm="1">
        <f t="array" aca="1" ref="AM76" ca="1">_xlfn.IFNA(_xlfn.COVARIANCE.S(
OFFSET(HOMECELL,MATCH(MAX(INDEX(First_Data_Point,MATCH($A76,DataStreams,0)),INDEX(First_Data_Point,MATCH(AM$6,DataStreams,0)),$B$3),DateRange,0)-1,MATCH($A76,DataStreams,0)-1):OFFSET(HOMECELL,MATCH(MIN(INDEX(Last_Data_Point,MATCH($A76,DataStreams,0)),INDEX(Last_Data_Point,MATCH(AM$6,DataStreams,0)),$B$4),DateRange,0)-1,MATCH($A76,DataStreams,0)-1) -
(INDEX(Returns!$102:$102,MATCH($A76,DataStreams,0))*
OFFSET(HOMECELL,MATCH(MAX(INDEX(First_Data_Point,MATCH($A76,DataStreams,0)),INDEX(First_Data_Point,MATCH(AM$6,DataStreams,0)),$B$3),DateRange,0)-1,MATCH(INDEX(Returns!$100:$100,MATCH($A76,DataStreams,0)),DataStreams,0)-1):OFFSET(HOMECELL,MATCH(MIN(INDEX(Last_Data_Point,MATCH($A76,DataStreams,0)),INDEX(Last_Data_Point,MATCH(AM$6,DataStreams,0)),$B$4),DateRange,0)-1,MATCH(INDEX(Returns!$100:$100,MATCH($A76,DataStreams,0)),DataStreams,0)-1)),
OFFSET(HOMECELL,MATCH(MAX(INDEX(First_Data_Point,MATCH($A76,DataStreams,0)),INDEX(First_Data_Point,MATCH(AM$6,DataStreams,0)),$B$3),DateRange,0)-1,MATCH(AM$6,DataStreams,0)-1):OFFSET(HOMECELL,MATCH(MIN(INDEX(Last_Data_Point,MATCH($A76,DataStreams,0)),INDEX(Last_Data_Point,MATCH(AM$6,DataStreams,0)),$B$4),DateRange,0)-1,MATCH(AM$6,DataStreams,0)-1) -
(INDEX(Returns!$102:$102,MATCH(AM$6,DataStreams,0))*
OFFSET(HOMECELL,MATCH(MAX(INDEX(First_Data_Point,MATCH($A76,DataStreams,0)),INDEX(First_Data_Point,MATCH(AM$6,DataStreams,0)),$B$3),DateRange,0)-1,MATCH(INDEX(Returns!$100:$100,MATCH(AM$6,DataStreams,0)),DataStreams,0)-1):OFFSET(HOMECELL,MATCH(MIN(INDEX(Last_Data_Point,MATCH($A76,DataStreams,0)),INDEX(Last_Data_Point,MATCH(AM$6,DataStreams,0)),$B$4),DateRange,0)-1,MATCH(INDEX(Returns!$100:$100,MATCH(AM$6,DataStreams,0)),DataStreams,0)-1))),"")</f>
        <v>1.1868812525434556E-4</v>
      </c>
      <c r="AN76" s="233" cm="1">
        <f t="array" aca="1" ref="AN76" ca="1">_xlfn.IFNA(_xlfn.COVARIANCE.S(
OFFSET(HOMECELL,MATCH(MAX(INDEX(First_Data_Point,MATCH($A76,DataStreams,0)),INDEX(First_Data_Point,MATCH(AN$6,DataStreams,0)),$B$3),DateRange,0)-1,MATCH($A76,DataStreams,0)-1):OFFSET(HOMECELL,MATCH(MIN(INDEX(Last_Data_Point,MATCH($A76,DataStreams,0)),INDEX(Last_Data_Point,MATCH(AN$6,DataStreams,0)),$B$4),DateRange,0)-1,MATCH($A76,DataStreams,0)-1) -
(INDEX(Returns!$102:$102,MATCH($A76,DataStreams,0))*
OFFSET(HOMECELL,MATCH(MAX(INDEX(First_Data_Point,MATCH($A76,DataStreams,0)),INDEX(First_Data_Point,MATCH(AN$6,DataStreams,0)),$B$3),DateRange,0)-1,MATCH(INDEX(Returns!$100:$100,MATCH($A76,DataStreams,0)),DataStreams,0)-1):OFFSET(HOMECELL,MATCH(MIN(INDEX(Last_Data_Point,MATCH($A76,DataStreams,0)),INDEX(Last_Data_Point,MATCH(AN$6,DataStreams,0)),$B$4),DateRange,0)-1,MATCH(INDEX(Returns!$100:$100,MATCH($A76,DataStreams,0)),DataStreams,0)-1)),
OFFSET(HOMECELL,MATCH(MAX(INDEX(First_Data_Point,MATCH($A76,DataStreams,0)),INDEX(First_Data_Point,MATCH(AN$6,DataStreams,0)),$B$3),DateRange,0)-1,MATCH(AN$6,DataStreams,0)-1):OFFSET(HOMECELL,MATCH(MIN(INDEX(Last_Data_Point,MATCH($A76,DataStreams,0)),INDEX(Last_Data_Point,MATCH(AN$6,DataStreams,0)),$B$4),DateRange,0)-1,MATCH(AN$6,DataStreams,0)-1) -
(INDEX(Returns!$102:$102,MATCH(AN$6,DataStreams,0))*
OFFSET(HOMECELL,MATCH(MAX(INDEX(First_Data_Point,MATCH($A76,DataStreams,0)),INDEX(First_Data_Point,MATCH(AN$6,DataStreams,0)),$B$3),DateRange,0)-1,MATCH(INDEX(Returns!$100:$100,MATCH(AN$6,DataStreams,0)),DataStreams,0)-1):OFFSET(HOMECELL,MATCH(MIN(INDEX(Last_Data_Point,MATCH($A76,DataStreams,0)),INDEX(Last_Data_Point,MATCH(AN$6,DataStreams,0)),$B$4),DateRange,0)-1,MATCH(INDEX(Returns!$100:$100,MATCH(AN$6,DataStreams,0)),DataStreams,0)-1))),"")</f>
        <v>6.1470302086687753E-4</v>
      </c>
      <c r="AO76" s="233" cm="1">
        <f t="array" aca="1" ref="AO76" ca="1">_xlfn.IFNA(_xlfn.COVARIANCE.S(
OFFSET(HOMECELL,MATCH(MAX(INDEX(First_Data_Point,MATCH($A76,DataStreams,0)),INDEX(First_Data_Point,MATCH(AO$6,DataStreams,0)),$B$3),DateRange,0)-1,MATCH($A76,DataStreams,0)-1):OFFSET(HOMECELL,MATCH(MIN(INDEX(Last_Data_Point,MATCH($A76,DataStreams,0)),INDEX(Last_Data_Point,MATCH(AO$6,DataStreams,0)),$B$4),DateRange,0)-1,MATCH($A76,DataStreams,0)-1) -
(INDEX(Returns!$102:$102,MATCH($A76,DataStreams,0))*
OFFSET(HOMECELL,MATCH(MAX(INDEX(First_Data_Point,MATCH($A76,DataStreams,0)),INDEX(First_Data_Point,MATCH(AO$6,DataStreams,0)),$B$3),DateRange,0)-1,MATCH(INDEX(Returns!$100:$100,MATCH($A76,DataStreams,0)),DataStreams,0)-1):OFFSET(HOMECELL,MATCH(MIN(INDEX(Last_Data_Point,MATCH($A76,DataStreams,0)),INDEX(Last_Data_Point,MATCH(AO$6,DataStreams,0)),$B$4),DateRange,0)-1,MATCH(INDEX(Returns!$100:$100,MATCH($A76,DataStreams,0)),DataStreams,0)-1)),
OFFSET(HOMECELL,MATCH(MAX(INDEX(First_Data_Point,MATCH($A76,DataStreams,0)),INDEX(First_Data_Point,MATCH(AO$6,DataStreams,0)),$B$3),DateRange,0)-1,MATCH(AO$6,DataStreams,0)-1):OFFSET(HOMECELL,MATCH(MIN(INDEX(Last_Data_Point,MATCH($A76,DataStreams,0)),INDEX(Last_Data_Point,MATCH(AO$6,DataStreams,0)),$B$4),DateRange,0)-1,MATCH(AO$6,DataStreams,0)-1) -
(INDEX(Returns!$102:$102,MATCH(AO$6,DataStreams,0))*
OFFSET(HOMECELL,MATCH(MAX(INDEX(First_Data_Point,MATCH($A76,DataStreams,0)),INDEX(First_Data_Point,MATCH(AO$6,DataStreams,0)),$B$3),DateRange,0)-1,MATCH(INDEX(Returns!$100:$100,MATCH(AO$6,DataStreams,0)),DataStreams,0)-1):OFFSET(HOMECELL,MATCH(MIN(INDEX(Last_Data_Point,MATCH($A76,DataStreams,0)),INDEX(Last_Data_Point,MATCH(AO$6,DataStreams,0)),$B$4),DateRange,0)-1,MATCH(INDEX(Returns!$100:$100,MATCH(AO$6,DataStreams,0)),DataStreams,0)-1))),"")</f>
        <v>-3.7462391519762394E-4</v>
      </c>
      <c r="AP76" s="233" cm="1">
        <f t="array" aca="1" ref="AP76" ca="1">_xlfn.IFNA(_xlfn.COVARIANCE.S(
OFFSET(HOMECELL,MATCH(MAX(INDEX(First_Data_Point,MATCH($A76,DataStreams,0)),INDEX(First_Data_Point,MATCH(AP$6,DataStreams,0)),$B$3),DateRange,0)-1,MATCH($A76,DataStreams,0)-1):OFFSET(HOMECELL,MATCH(MIN(INDEX(Last_Data_Point,MATCH($A76,DataStreams,0)),INDEX(Last_Data_Point,MATCH(AP$6,DataStreams,0)),$B$4),DateRange,0)-1,MATCH($A76,DataStreams,0)-1) -
(INDEX(Returns!$102:$102,MATCH($A76,DataStreams,0))*
OFFSET(HOMECELL,MATCH(MAX(INDEX(First_Data_Point,MATCH($A76,DataStreams,0)),INDEX(First_Data_Point,MATCH(AP$6,DataStreams,0)),$B$3),DateRange,0)-1,MATCH(INDEX(Returns!$100:$100,MATCH($A76,DataStreams,0)),DataStreams,0)-1):OFFSET(HOMECELL,MATCH(MIN(INDEX(Last_Data_Point,MATCH($A76,DataStreams,0)),INDEX(Last_Data_Point,MATCH(AP$6,DataStreams,0)),$B$4),DateRange,0)-1,MATCH(INDEX(Returns!$100:$100,MATCH($A76,DataStreams,0)),DataStreams,0)-1)),
OFFSET(HOMECELL,MATCH(MAX(INDEX(First_Data_Point,MATCH($A76,DataStreams,0)),INDEX(First_Data_Point,MATCH(AP$6,DataStreams,0)),$B$3),DateRange,0)-1,MATCH(AP$6,DataStreams,0)-1):OFFSET(HOMECELL,MATCH(MIN(INDEX(Last_Data_Point,MATCH($A76,DataStreams,0)),INDEX(Last_Data_Point,MATCH(AP$6,DataStreams,0)),$B$4),DateRange,0)-1,MATCH(AP$6,DataStreams,0)-1) -
(INDEX(Returns!$102:$102,MATCH(AP$6,DataStreams,0))*
OFFSET(HOMECELL,MATCH(MAX(INDEX(First_Data_Point,MATCH($A76,DataStreams,0)),INDEX(First_Data_Point,MATCH(AP$6,DataStreams,0)),$B$3),DateRange,0)-1,MATCH(INDEX(Returns!$100:$100,MATCH(AP$6,DataStreams,0)),DataStreams,0)-1):OFFSET(HOMECELL,MATCH(MIN(INDEX(Last_Data_Point,MATCH($A76,DataStreams,0)),INDEX(Last_Data_Point,MATCH(AP$6,DataStreams,0)),$B$4),DateRange,0)-1,MATCH(INDEX(Returns!$100:$100,MATCH(AP$6,DataStreams,0)),DataStreams,0)-1))),"")</f>
        <v>7.5509749010185985E-4</v>
      </c>
      <c r="AQ76" s="233" t="str" cm="1">
        <f t="array" aca="1" ref="AQ76" ca="1">_xlfn.IFNA(_xlfn.COVARIANCE.S(
OFFSET(HOMECELL,MATCH(MAX(INDEX(First_Data_Point,MATCH($A76,DataStreams,0)),INDEX(First_Data_Point,MATCH(AQ$6,DataStreams,0)),$B$3),DateRange,0)-1,MATCH($A76,DataStreams,0)-1):OFFSET(HOMECELL,MATCH(MIN(INDEX(Last_Data_Point,MATCH($A76,DataStreams,0)),INDEX(Last_Data_Point,MATCH(AQ$6,DataStreams,0)),$B$4),DateRange,0)-1,MATCH($A76,DataStreams,0)-1) -
(INDEX(Returns!$102:$102,MATCH($A76,DataStreams,0))*
OFFSET(HOMECELL,MATCH(MAX(INDEX(First_Data_Point,MATCH($A76,DataStreams,0)),INDEX(First_Data_Point,MATCH(AQ$6,DataStreams,0)),$B$3),DateRange,0)-1,MATCH(INDEX(Returns!$100:$100,MATCH($A76,DataStreams,0)),DataStreams,0)-1):OFFSET(HOMECELL,MATCH(MIN(INDEX(Last_Data_Point,MATCH($A76,DataStreams,0)),INDEX(Last_Data_Point,MATCH(AQ$6,DataStreams,0)),$B$4),DateRange,0)-1,MATCH(INDEX(Returns!$100:$100,MATCH($A76,DataStreams,0)),DataStreams,0)-1)),
OFFSET(HOMECELL,MATCH(MAX(INDEX(First_Data_Point,MATCH($A76,DataStreams,0)),INDEX(First_Data_Point,MATCH(AQ$6,DataStreams,0)),$B$3),DateRange,0)-1,MATCH(AQ$6,DataStreams,0)-1):OFFSET(HOMECELL,MATCH(MIN(INDEX(Last_Data_Point,MATCH($A76,DataStreams,0)),INDEX(Last_Data_Point,MATCH(AQ$6,DataStreams,0)),$B$4),DateRange,0)-1,MATCH(AQ$6,DataStreams,0)-1) -
(INDEX(Returns!$102:$102,MATCH(AQ$6,DataStreams,0))*
OFFSET(HOMECELL,MATCH(MAX(INDEX(First_Data_Point,MATCH($A76,DataStreams,0)),INDEX(First_Data_Point,MATCH(AQ$6,DataStreams,0)),$B$3),DateRange,0)-1,MATCH(INDEX(Returns!$100:$100,MATCH(AQ$6,DataStreams,0)),DataStreams,0)-1):OFFSET(HOMECELL,MATCH(MIN(INDEX(Last_Data_Point,MATCH($A76,DataStreams,0)),INDEX(Last_Data_Point,MATCH(AQ$6,DataStreams,0)),$B$4),DateRange,0)-1,MATCH(INDEX(Returns!$100:$100,MATCH(AQ$6,DataStreams,0)),DataStreams,0)-1))),"")</f>
        <v/>
      </c>
      <c r="AR76" s="233" t="str" cm="1">
        <f t="array" aca="1" ref="AR76" ca="1">_xlfn.IFNA(_xlfn.COVARIANCE.S(
OFFSET(HOMECELL,MATCH(MAX(INDEX(First_Data_Point,MATCH($A76,DataStreams,0)),INDEX(First_Data_Point,MATCH(AR$6,DataStreams,0)),$B$3),DateRange,0)-1,MATCH($A76,DataStreams,0)-1):OFFSET(HOMECELL,MATCH(MIN(INDEX(Last_Data_Point,MATCH($A76,DataStreams,0)),INDEX(Last_Data_Point,MATCH(AR$6,DataStreams,0)),$B$4),DateRange,0)-1,MATCH($A76,DataStreams,0)-1) -
(INDEX(Returns!$102:$102,MATCH($A76,DataStreams,0))*
OFFSET(HOMECELL,MATCH(MAX(INDEX(First_Data_Point,MATCH($A76,DataStreams,0)),INDEX(First_Data_Point,MATCH(AR$6,DataStreams,0)),$B$3),DateRange,0)-1,MATCH(INDEX(Returns!$100:$100,MATCH($A76,DataStreams,0)),DataStreams,0)-1):OFFSET(HOMECELL,MATCH(MIN(INDEX(Last_Data_Point,MATCH($A76,DataStreams,0)),INDEX(Last_Data_Point,MATCH(AR$6,DataStreams,0)),$B$4),DateRange,0)-1,MATCH(INDEX(Returns!$100:$100,MATCH($A76,DataStreams,0)),DataStreams,0)-1)),
OFFSET(HOMECELL,MATCH(MAX(INDEX(First_Data_Point,MATCH($A76,DataStreams,0)),INDEX(First_Data_Point,MATCH(AR$6,DataStreams,0)),$B$3),DateRange,0)-1,MATCH(AR$6,DataStreams,0)-1):OFFSET(HOMECELL,MATCH(MIN(INDEX(Last_Data_Point,MATCH($A76,DataStreams,0)),INDEX(Last_Data_Point,MATCH(AR$6,DataStreams,0)),$B$4),DateRange,0)-1,MATCH(AR$6,DataStreams,0)-1) -
(INDEX(Returns!$102:$102,MATCH(AR$6,DataStreams,0))*
OFFSET(HOMECELL,MATCH(MAX(INDEX(First_Data_Point,MATCH($A76,DataStreams,0)),INDEX(First_Data_Point,MATCH(AR$6,DataStreams,0)),$B$3),DateRange,0)-1,MATCH(INDEX(Returns!$100:$100,MATCH(AR$6,DataStreams,0)),DataStreams,0)-1):OFFSET(HOMECELL,MATCH(MIN(INDEX(Last_Data_Point,MATCH($A76,DataStreams,0)),INDEX(Last_Data_Point,MATCH(AR$6,DataStreams,0)),$B$4),DateRange,0)-1,MATCH(INDEX(Returns!$100:$100,MATCH(AR$6,DataStreams,0)),DataStreams,0)-1))),"")</f>
        <v/>
      </c>
      <c r="AS76" s="233" t="str" cm="1">
        <f t="array" aca="1" ref="AS76" ca="1">_xlfn.IFNA(_xlfn.COVARIANCE.S(
OFFSET(HOMECELL,MATCH(MAX(INDEX(First_Data_Point,MATCH($A76,DataStreams,0)),INDEX(First_Data_Point,MATCH(AS$6,DataStreams,0)),$B$3),DateRange,0)-1,MATCH($A76,DataStreams,0)-1):OFFSET(HOMECELL,MATCH(MIN(INDEX(Last_Data_Point,MATCH($A76,DataStreams,0)),INDEX(Last_Data_Point,MATCH(AS$6,DataStreams,0)),$B$4),DateRange,0)-1,MATCH($A76,DataStreams,0)-1) -
(INDEX(Returns!$102:$102,MATCH($A76,DataStreams,0))*
OFFSET(HOMECELL,MATCH(MAX(INDEX(First_Data_Point,MATCH($A76,DataStreams,0)),INDEX(First_Data_Point,MATCH(AS$6,DataStreams,0)),$B$3),DateRange,0)-1,MATCH(INDEX(Returns!$100:$100,MATCH($A76,DataStreams,0)),DataStreams,0)-1):OFFSET(HOMECELL,MATCH(MIN(INDEX(Last_Data_Point,MATCH($A76,DataStreams,0)),INDEX(Last_Data_Point,MATCH(AS$6,DataStreams,0)),$B$4),DateRange,0)-1,MATCH(INDEX(Returns!$100:$100,MATCH($A76,DataStreams,0)),DataStreams,0)-1)),
OFFSET(HOMECELL,MATCH(MAX(INDEX(First_Data_Point,MATCH($A76,DataStreams,0)),INDEX(First_Data_Point,MATCH(AS$6,DataStreams,0)),$B$3),DateRange,0)-1,MATCH(AS$6,DataStreams,0)-1):OFFSET(HOMECELL,MATCH(MIN(INDEX(Last_Data_Point,MATCH($A76,DataStreams,0)),INDEX(Last_Data_Point,MATCH(AS$6,DataStreams,0)),$B$4),DateRange,0)-1,MATCH(AS$6,DataStreams,0)-1) -
(INDEX(Returns!$102:$102,MATCH(AS$6,DataStreams,0))*
OFFSET(HOMECELL,MATCH(MAX(INDEX(First_Data_Point,MATCH($A76,DataStreams,0)),INDEX(First_Data_Point,MATCH(AS$6,DataStreams,0)),$B$3),DateRange,0)-1,MATCH(INDEX(Returns!$100:$100,MATCH(AS$6,DataStreams,0)),DataStreams,0)-1):OFFSET(HOMECELL,MATCH(MIN(INDEX(Last_Data_Point,MATCH($A76,DataStreams,0)),INDEX(Last_Data_Point,MATCH(AS$6,DataStreams,0)),$B$4),DateRange,0)-1,MATCH(INDEX(Returns!$100:$100,MATCH(AS$6,DataStreams,0)),DataStreams,0)-1))),"")</f>
        <v/>
      </c>
      <c r="AT76" s="233" t="str" cm="1">
        <f t="array" aca="1" ref="AT76" ca="1">_xlfn.IFNA(_xlfn.COVARIANCE.S(
OFFSET(HOMECELL,MATCH(MAX(INDEX(First_Data_Point,MATCH($A76,DataStreams,0)),INDEX(First_Data_Point,MATCH(AT$6,DataStreams,0)),$B$3),DateRange,0)-1,MATCH($A76,DataStreams,0)-1):OFFSET(HOMECELL,MATCH(MIN(INDEX(Last_Data_Point,MATCH($A76,DataStreams,0)),INDEX(Last_Data_Point,MATCH(AT$6,DataStreams,0)),$B$4),DateRange,0)-1,MATCH($A76,DataStreams,0)-1) -
(INDEX(Returns!$102:$102,MATCH($A76,DataStreams,0))*
OFFSET(HOMECELL,MATCH(MAX(INDEX(First_Data_Point,MATCH($A76,DataStreams,0)),INDEX(First_Data_Point,MATCH(AT$6,DataStreams,0)),$B$3),DateRange,0)-1,MATCH(INDEX(Returns!$100:$100,MATCH($A76,DataStreams,0)),DataStreams,0)-1):OFFSET(HOMECELL,MATCH(MIN(INDEX(Last_Data_Point,MATCH($A76,DataStreams,0)),INDEX(Last_Data_Point,MATCH(AT$6,DataStreams,0)),$B$4),DateRange,0)-1,MATCH(INDEX(Returns!$100:$100,MATCH($A76,DataStreams,0)),DataStreams,0)-1)),
OFFSET(HOMECELL,MATCH(MAX(INDEX(First_Data_Point,MATCH($A76,DataStreams,0)),INDEX(First_Data_Point,MATCH(AT$6,DataStreams,0)),$B$3),DateRange,0)-1,MATCH(AT$6,DataStreams,0)-1):OFFSET(HOMECELL,MATCH(MIN(INDEX(Last_Data_Point,MATCH($A76,DataStreams,0)),INDEX(Last_Data_Point,MATCH(AT$6,DataStreams,0)),$B$4),DateRange,0)-1,MATCH(AT$6,DataStreams,0)-1) -
(INDEX(Returns!$102:$102,MATCH(AT$6,DataStreams,0))*
OFFSET(HOMECELL,MATCH(MAX(INDEX(First_Data_Point,MATCH($A76,DataStreams,0)),INDEX(First_Data_Point,MATCH(AT$6,DataStreams,0)),$B$3),DateRange,0)-1,MATCH(INDEX(Returns!$100:$100,MATCH(AT$6,DataStreams,0)),DataStreams,0)-1):OFFSET(HOMECELL,MATCH(MIN(INDEX(Last_Data_Point,MATCH($A76,DataStreams,0)),INDEX(Last_Data_Point,MATCH(AT$6,DataStreams,0)),$B$4),DateRange,0)-1,MATCH(INDEX(Returns!$100:$100,MATCH(AT$6,DataStreams,0)),DataStreams,0)-1))),"")</f>
        <v/>
      </c>
      <c r="AU76" s="233" t="str" cm="1">
        <f t="array" aca="1" ref="AU76" ca="1">_xlfn.IFNA(_xlfn.COVARIANCE.S(
OFFSET(HOMECELL,MATCH(MAX(INDEX(First_Data_Point,MATCH($A76,DataStreams,0)),INDEX(First_Data_Point,MATCH(AU$6,DataStreams,0)),$B$3),DateRange,0)-1,MATCH($A76,DataStreams,0)-1):OFFSET(HOMECELL,MATCH(MIN(INDEX(Last_Data_Point,MATCH($A76,DataStreams,0)),INDEX(Last_Data_Point,MATCH(AU$6,DataStreams,0)),$B$4),DateRange,0)-1,MATCH($A76,DataStreams,0)-1) -
(INDEX(Returns!$102:$102,MATCH($A76,DataStreams,0))*
OFFSET(HOMECELL,MATCH(MAX(INDEX(First_Data_Point,MATCH($A76,DataStreams,0)),INDEX(First_Data_Point,MATCH(AU$6,DataStreams,0)),$B$3),DateRange,0)-1,MATCH(INDEX(Returns!$100:$100,MATCH($A76,DataStreams,0)),DataStreams,0)-1):OFFSET(HOMECELL,MATCH(MIN(INDEX(Last_Data_Point,MATCH($A76,DataStreams,0)),INDEX(Last_Data_Point,MATCH(AU$6,DataStreams,0)),$B$4),DateRange,0)-1,MATCH(INDEX(Returns!$100:$100,MATCH($A76,DataStreams,0)),DataStreams,0)-1)),
OFFSET(HOMECELL,MATCH(MAX(INDEX(First_Data_Point,MATCH($A76,DataStreams,0)),INDEX(First_Data_Point,MATCH(AU$6,DataStreams,0)),$B$3),DateRange,0)-1,MATCH(AU$6,DataStreams,0)-1):OFFSET(HOMECELL,MATCH(MIN(INDEX(Last_Data_Point,MATCH($A76,DataStreams,0)),INDEX(Last_Data_Point,MATCH(AU$6,DataStreams,0)),$B$4),DateRange,0)-1,MATCH(AU$6,DataStreams,0)-1) -
(INDEX(Returns!$102:$102,MATCH(AU$6,DataStreams,0))*
OFFSET(HOMECELL,MATCH(MAX(INDEX(First_Data_Point,MATCH($A76,DataStreams,0)),INDEX(First_Data_Point,MATCH(AU$6,DataStreams,0)),$B$3),DateRange,0)-1,MATCH(INDEX(Returns!$100:$100,MATCH(AU$6,DataStreams,0)),DataStreams,0)-1):OFFSET(HOMECELL,MATCH(MIN(INDEX(Last_Data_Point,MATCH($A76,DataStreams,0)),INDEX(Last_Data_Point,MATCH(AU$6,DataStreams,0)),$B$4),DateRange,0)-1,MATCH(INDEX(Returns!$100:$100,MATCH(AU$6,DataStreams,0)),DataStreams,0)-1))),"")</f>
        <v/>
      </c>
      <c r="AV76" s="233" t="str" cm="1">
        <f t="array" aca="1" ref="AV76" ca="1">_xlfn.IFNA(_xlfn.COVARIANCE.S(
OFFSET(HOMECELL,MATCH(MAX(INDEX(First_Data_Point,MATCH($A76,DataStreams,0)),INDEX(First_Data_Point,MATCH(AV$6,DataStreams,0)),$B$3),DateRange,0)-1,MATCH($A76,DataStreams,0)-1):OFFSET(HOMECELL,MATCH(MIN(INDEX(Last_Data_Point,MATCH($A76,DataStreams,0)),INDEX(Last_Data_Point,MATCH(AV$6,DataStreams,0)),$B$4),DateRange,0)-1,MATCH($A76,DataStreams,0)-1) -
(INDEX(Returns!$102:$102,MATCH($A76,DataStreams,0))*
OFFSET(HOMECELL,MATCH(MAX(INDEX(First_Data_Point,MATCH($A76,DataStreams,0)),INDEX(First_Data_Point,MATCH(AV$6,DataStreams,0)),$B$3),DateRange,0)-1,MATCH(INDEX(Returns!$100:$100,MATCH($A76,DataStreams,0)),DataStreams,0)-1):OFFSET(HOMECELL,MATCH(MIN(INDEX(Last_Data_Point,MATCH($A76,DataStreams,0)),INDEX(Last_Data_Point,MATCH(AV$6,DataStreams,0)),$B$4),DateRange,0)-1,MATCH(INDEX(Returns!$100:$100,MATCH($A76,DataStreams,0)),DataStreams,0)-1)),
OFFSET(HOMECELL,MATCH(MAX(INDEX(First_Data_Point,MATCH($A76,DataStreams,0)),INDEX(First_Data_Point,MATCH(AV$6,DataStreams,0)),$B$3),DateRange,0)-1,MATCH(AV$6,DataStreams,0)-1):OFFSET(HOMECELL,MATCH(MIN(INDEX(Last_Data_Point,MATCH($A76,DataStreams,0)),INDEX(Last_Data_Point,MATCH(AV$6,DataStreams,0)),$B$4),DateRange,0)-1,MATCH(AV$6,DataStreams,0)-1) -
(INDEX(Returns!$102:$102,MATCH(AV$6,DataStreams,0))*
OFFSET(HOMECELL,MATCH(MAX(INDEX(First_Data_Point,MATCH($A76,DataStreams,0)),INDEX(First_Data_Point,MATCH(AV$6,DataStreams,0)),$B$3),DateRange,0)-1,MATCH(INDEX(Returns!$100:$100,MATCH(AV$6,DataStreams,0)),DataStreams,0)-1):OFFSET(HOMECELL,MATCH(MIN(INDEX(Last_Data_Point,MATCH($A76,DataStreams,0)),INDEX(Last_Data_Point,MATCH(AV$6,DataStreams,0)),$B$4),DateRange,0)-1,MATCH(INDEX(Returns!$100:$100,MATCH(AV$6,DataStreams,0)),DataStreams,0)-1))),"")</f>
        <v/>
      </c>
      <c r="AW76" s="233" t="str" cm="1">
        <f t="array" aca="1" ref="AW76" ca="1">_xlfn.IFNA(_xlfn.COVARIANCE.S(
OFFSET(HOMECELL,MATCH(MAX(INDEX(First_Data_Point,MATCH($A76,DataStreams,0)),INDEX(First_Data_Point,MATCH(AW$6,DataStreams,0)),$B$3),DateRange,0)-1,MATCH($A76,DataStreams,0)-1):OFFSET(HOMECELL,MATCH(MIN(INDEX(Last_Data_Point,MATCH($A76,DataStreams,0)),INDEX(Last_Data_Point,MATCH(AW$6,DataStreams,0)),$B$4),DateRange,0)-1,MATCH($A76,DataStreams,0)-1) -
(INDEX(Returns!$102:$102,MATCH($A76,DataStreams,0))*
OFFSET(HOMECELL,MATCH(MAX(INDEX(First_Data_Point,MATCH($A76,DataStreams,0)),INDEX(First_Data_Point,MATCH(AW$6,DataStreams,0)),$B$3),DateRange,0)-1,MATCH(INDEX(Returns!$100:$100,MATCH($A76,DataStreams,0)),DataStreams,0)-1):OFFSET(HOMECELL,MATCH(MIN(INDEX(Last_Data_Point,MATCH($A76,DataStreams,0)),INDEX(Last_Data_Point,MATCH(AW$6,DataStreams,0)),$B$4),DateRange,0)-1,MATCH(INDEX(Returns!$100:$100,MATCH($A76,DataStreams,0)),DataStreams,0)-1)),
OFFSET(HOMECELL,MATCH(MAX(INDEX(First_Data_Point,MATCH($A76,DataStreams,0)),INDEX(First_Data_Point,MATCH(AW$6,DataStreams,0)),$B$3),DateRange,0)-1,MATCH(AW$6,DataStreams,0)-1):OFFSET(HOMECELL,MATCH(MIN(INDEX(Last_Data_Point,MATCH($A76,DataStreams,0)),INDEX(Last_Data_Point,MATCH(AW$6,DataStreams,0)),$B$4),DateRange,0)-1,MATCH(AW$6,DataStreams,0)-1) -
(INDEX(Returns!$102:$102,MATCH(AW$6,DataStreams,0))*
OFFSET(HOMECELL,MATCH(MAX(INDEX(First_Data_Point,MATCH($A76,DataStreams,0)),INDEX(First_Data_Point,MATCH(AW$6,DataStreams,0)),$B$3),DateRange,0)-1,MATCH(INDEX(Returns!$100:$100,MATCH(AW$6,DataStreams,0)),DataStreams,0)-1):OFFSET(HOMECELL,MATCH(MIN(INDEX(Last_Data_Point,MATCH($A76,DataStreams,0)),INDEX(Last_Data_Point,MATCH(AW$6,DataStreams,0)),$B$4),DateRange,0)-1,MATCH(INDEX(Returns!$100:$100,MATCH(AW$6,DataStreams,0)),DataStreams,0)-1))),"")</f>
        <v/>
      </c>
      <c r="AX76" s="233" t="str" cm="1">
        <f t="array" aca="1" ref="AX76" ca="1">_xlfn.IFNA(_xlfn.COVARIANCE.S(
OFFSET(HOMECELL,MATCH(MAX(INDEX(First_Data_Point,MATCH($A76,DataStreams,0)),INDEX(First_Data_Point,MATCH(AX$6,DataStreams,0)),$B$3),DateRange,0)-1,MATCH($A76,DataStreams,0)-1):OFFSET(HOMECELL,MATCH(MIN(INDEX(Last_Data_Point,MATCH($A76,DataStreams,0)),INDEX(Last_Data_Point,MATCH(AX$6,DataStreams,0)),$B$4),DateRange,0)-1,MATCH($A76,DataStreams,0)-1) -
(INDEX(Returns!$102:$102,MATCH($A76,DataStreams,0))*
OFFSET(HOMECELL,MATCH(MAX(INDEX(First_Data_Point,MATCH($A76,DataStreams,0)),INDEX(First_Data_Point,MATCH(AX$6,DataStreams,0)),$B$3),DateRange,0)-1,MATCH(INDEX(Returns!$100:$100,MATCH($A76,DataStreams,0)),DataStreams,0)-1):OFFSET(HOMECELL,MATCH(MIN(INDEX(Last_Data_Point,MATCH($A76,DataStreams,0)),INDEX(Last_Data_Point,MATCH(AX$6,DataStreams,0)),$B$4),DateRange,0)-1,MATCH(INDEX(Returns!$100:$100,MATCH($A76,DataStreams,0)),DataStreams,0)-1)),
OFFSET(HOMECELL,MATCH(MAX(INDEX(First_Data_Point,MATCH($A76,DataStreams,0)),INDEX(First_Data_Point,MATCH(AX$6,DataStreams,0)),$B$3),DateRange,0)-1,MATCH(AX$6,DataStreams,0)-1):OFFSET(HOMECELL,MATCH(MIN(INDEX(Last_Data_Point,MATCH($A76,DataStreams,0)),INDEX(Last_Data_Point,MATCH(AX$6,DataStreams,0)),$B$4),DateRange,0)-1,MATCH(AX$6,DataStreams,0)-1) -
(INDEX(Returns!$102:$102,MATCH(AX$6,DataStreams,0))*
OFFSET(HOMECELL,MATCH(MAX(INDEX(First_Data_Point,MATCH($A76,DataStreams,0)),INDEX(First_Data_Point,MATCH(AX$6,DataStreams,0)),$B$3),DateRange,0)-1,MATCH(INDEX(Returns!$100:$100,MATCH(AX$6,DataStreams,0)),DataStreams,0)-1):OFFSET(HOMECELL,MATCH(MIN(INDEX(Last_Data_Point,MATCH($A76,DataStreams,0)),INDEX(Last_Data_Point,MATCH(AX$6,DataStreams,0)),$B$4),DateRange,0)-1,MATCH(INDEX(Returns!$100:$100,MATCH(AX$6,DataStreams,0)),DataStreams,0)-1))),"")</f>
        <v/>
      </c>
      <c r="AY76" s="233" t="str" cm="1">
        <f t="array" aca="1" ref="AY76" ca="1">_xlfn.IFNA(_xlfn.COVARIANCE.S(
OFFSET(HOMECELL,MATCH(MAX(INDEX(First_Data_Point,MATCH($A76,DataStreams,0)),INDEX(First_Data_Point,MATCH(AY$6,DataStreams,0)),$B$3),DateRange,0)-1,MATCH($A76,DataStreams,0)-1):OFFSET(HOMECELL,MATCH(MIN(INDEX(Last_Data_Point,MATCH($A76,DataStreams,0)),INDEX(Last_Data_Point,MATCH(AY$6,DataStreams,0)),$B$4),DateRange,0)-1,MATCH($A76,DataStreams,0)-1) -
(INDEX(Returns!$102:$102,MATCH($A76,DataStreams,0))*
OFFSET(HOMECELL,MATCH(MAX(INDEX(First_Data_Point,MATCH($A76,DataStreams,0)),INDEX(First_Data_Point,MATCH(AY$6,DataStreams,0)),$B$3),DateRange,0)-1,MATCH(INDEX(Returns!$100:$100,MATCH($A76,DataStreams,0)),DataStreams,0)-1):OFFSET(HOMECELL,MATCH(MIN(INDEX(Last_Data_Point,MATCH($A76,DataStreams,0)),INDEX(Last_Data_Point,MATCH(AY$6,DataStreams,0)),$B$4),DateRange,0)-1,MATCH(INDEX(Returns!$100:$100,MATCH($A76,DataStreams,0)),DataStreams,0)-1)),
OFFSET(HOMECELL,MATCH(MAX(INDEX(First_Data_Point,MATCH($A76,DataStreams,0)),INDEX(First_Data_Point,MATCH(AY$6,DataStreams,0)),$B$3),DateRange,0)-1,MATCH(AY$6,DataStreams,0)-1):OFFSET(HOMECELL,MATCH(MIN(INDEX(Last_Data_Point,MATCH($A76,DataStreams,0)),INDEX(Last_Data_Point,MATCH(AY$6,DataStreams,0)),$B$4),DateRange,0)-1,MATCH(AY$6,DataStreams,0)-1) -
(INDEX(Returns!$102:$102,MATCH(AY$6,DataStreams,0))*
OFFSET(HOMECELL,MATCH(MAX(INDEX(First_Data_Point,MATCH($A76,DataStreams,0)),INDEX(First_Data_Point,MATCH(AY$6,DataStreams,0)),$B$3),DateRange,0)-1,MATCH(INDEX(Returns!$100:$100,MATCH(AY$6,DataStreams,0)),DataStreams,0)-1):OFFSET(HOMECELL,MATCH(MIN(INDEX(Last_Data_Point,MATCH($A76,DataStreams,0)),INDEX(Last_Data_Point,MATCH(AY$6,DataStreams,0)),$B$4),DateRange,0)-1,MATCH(INDEX(Returns!$100:$100,MATCH(AY$6,DataStreams,0)),DataStreams,0)-1))),"")</f>
        <v/>
      </c>
      <c r="AZ76" s="233" t="str" cm="1">
        <f t="array" aca="1" ref="AZ76" ca="1">_xlfn.IFNA(_xlfn.COVARIANCE.S(
OFFSET(HOMECELL,MATCH(MAX(INDEX(First_Data_Point,MATCH($A76,DataStreams,0)),INDEX(First_Data_Point,MATCH(AZ$6,DataStreams,0)),$B$3),DateRange,0)-1,MATCH($A76,DataStreams,0)-1):OFFSET(HOMECELL,MATCH(MIN(INDEX(Last_Data_Point,MATCH($A76,DataStreams,0)),INDEX(Last_Data_Point,MATCH(AZ$6,DataStreams,0)),$B$4),DateRange,0)-1,MATCH($A76,DataStreams,0)-1) -
(INDEX(Returns!$102:$102,MATCH($A76,DataStreams,0))*
OFFSET(HOMECELL,MATCH(MAX(INDEX(First_Data_Point,MATCH($A76,DataStreams,0)),INDEX(First_Data_Point,MATCH(AZ$6,DataStreams,0)),$B$3),DateRange,0)-1,MATCH(INDEX(Returns!$100:$100,MATCH($A76,DataStreams,0)),DataStreams,0)-1):OFFSET(HOMECELL,MATCH(MIN(INDEX(Last_Data_Point,MATCH($A76,DataStreams,0)),INDEX(Last_Data_Point,MATCH(AZ$6,DataStreams,0)),$B$4),DateRange,0)-1,MATCH(INDEX(Returns!$100:$100,MATCH($A76,DataStreams,0)),DataStreams,0)-1)),
OFFSET(HOMECELL,MATCH(MAX(INDEX(First_Data_Point,MATCH($A76,DataStreams,0)),INDEX(First_Data_Point,MATCH(AZ$6,DataStreams,0)),$B$3),DateRange,0)-1,MATCH(AZ$6,DataStreams,0)-1):OFFSET(HOMECELL,MATCH(MIN(INDEX(Last_Data_Point,MATCH($A76,DataStreams,0)),INDEX(Last_Data_Point,MATCH(AZ$6,DataStreams,0)),$B$4),DateRange,0)-1,MATCH(AZ$6,DataStreams,0)-1) -
(INDEX(Returns!$102:$102,MATCH(AZ$6,DataStreams,0))*
OFFSET(HOMECELL,MATCH(MAX(INDEX(First_Data_Point,MATCH($A76,DataStreams,0)),INDEX(First_Data_Point,MATCH(AZ$6,DataStreams,0)),$B$3),DateRange,0)-1,MATCH(INDEX(Returns!$100:$100,MATCH(AZ$6,DataStreams,0)),DataStreams,0)-1):OFFSET(HOMECELL,MATCH(MIN(INDEX(Last_Data_Point,MATCH($A76,DataStreams,0)),INDEX(Last_Data_Point,MATCH(AZ$6,DataStreams,0)),$B$4),DateRange,0)-1,MATCH(INDEX(Returns!$100:$100,MATCH(AZ$6,DataStreams,0)),DataStreams,0)-1))),"")</f>
        <v/>
      </c>
      <c r="BA76" s="233" t="str" cm="1">
        <f t="array" aca="1" ref="BA76" ca="1">_xlfn.IFNA(_xlfn.COVARIANCE.S(
OFFSET(HOMECELL,MATCH(MAX(INDEX(First_Data_Point,MATCH($A76,DataStreams,0)),INDEX(First_Data_Point,MATCH(BA$6,DataStreams,0)),$B$3),DateRange,0)-1,MATCH($A76,DataStreams,0)-1):OFFSET(HOMECELL,MATCH(MIN(INDEX(Last_Data_Point,MATCH($A76,DataStreams,0)),INDEX(Last_Data_Point,MATCH(BA$6,DataStreams,0)),$B$4),DateRange,0)-1,MATCH($A76,DataStreams,0)-1) -
(INDEX(Returns!$102:$102,MATCH($A76,DataStreams,0))*
OFFSET(HOMECELL,MATCH(MAX(INDEX(First_Data_Point,MATCH($A76,DataStreams,0)),INDEX(First_Data_Point,MATCH(BA$6,DataStreams,0)),$B$3),DateRange,0)-1,MATCH(INDEX(Returns!$100:$100,MATCH($A76,DataStreams,0)),DataStreams,0)-1):OFFSET(HOMECELL,MATCH(MIN(INDEX(Last_Data_Point,MATCH($A76,DataStreams,0)),INDEX(Last_Data_Point,MATCH(BA$6,DataStreams,0)),$B$4),DateRange,0)-1,MATCH(INDEX(Returns!$100:$100,MATCH($A76,DataStreams,0)),DataStreams,0)-1)),
OFFSET(HOMECELL,MATCH(MAX(INDEX(First_Data_Point,MATCH($A76,DataStreams,0)),INDEX(First_Data_Point,MATCH(BA$6,DataStreams,0)),$B$3),DateRange,0)-1,MATCH(BA$6,DataStreams,0)-1):OFFSET(HOMECELL,MATCH(MIN(INDEX(Last_Data_Point,MATCH($A76,DataStreams,0)),INDEX(Last_Data_Point,MATCH(BA$6,DataStreams,0)),$B$4),DateRange,0)-1,MATCH(BA$6,DataStreams,0)-1) -
(INDEX(Returns!$102:$102,MATCH(BA$6,DataStreams,0))*
OFFSET(HOMECELL,MATCH(MAX(INDEX(First_Data_Point,MATCH($A76,DataStreams,0)),INDEX(First_Data_Point,MATCH(BA$6,DataStreams,0)),$B$3),DateRange,0)-1,MATCH(INDEX(Returns!$100:$100,MATCH(BA$6,DataStreams,0)),DataStreams,0)-1):OFFSET(HOMECELL,MATCH(MIN(INDEX(Last_Data_Point,MATCH($A76,DataStreams,0)),INDEX(Last_Data_Point,MATCH(BA$6,DataStreams,0)),$B$4),DateRange,0)-1,MATCH(INDEX(Returns!$100:$100,MATCH(BA$6,DataStreams,0)),DataStreams,0)-1))),"")</f>
        <v/>
      </c>
      <c r="BB76" s="233" t="str" cm="1">
        <f t="array" aca="1" ref="BB76" ca="1">_xlfn.IFNA(_xlfn.COVARIANCE.S(
OFFSET(HOMECELL,MATCH(MAX(INDEX(First_Data_Point,MATCH($A76,DataStreams,0)),INDEX(First_Data_Point,MATCH(BB$6,DataStreams,0)),$B$3),DateRange,0)-1,MATCH($A76,DataStreams,0)-1):OFFSET(HOMECELL,MATCH(MIN(INDEX(Last_Data_Point,MATCH($A76,DataStreams,0)),INDEX(Last_Data_Point,MATCH(BB$6,DataStreams,0)),$B$4),DateRange,0)-1,MATCH($A76,DataStreams,0)-1) -
(INDEX(Returns!$102:$102,MATCH($A76,DataStreams,0))*
OFFSET(HOMECELL,MATCH(MAX(INDEX(First_Data_Point,MATCH($A76,DataStreams,0)),INDEX(First_Data_Point,MATCH(BB$6,DataStreams,0)),$B$3),DateRange,0)-1,MATCH(INDEX(Returns!$100:$100,MATCH($A76,DataStreams,0)),DataStreams,0)-1):OFFSET(HOMECELL,MATCH(MIN(INDEX(Last_Data_Point,MATCH($A76,DataStreams,0)),INDEX(Last_Data_Point,MATCH(BB$6,DataStreams,0)),$B$4),DateRange,0)-1,MATCH(INDEX(Returns!$100:$100,MATCH($A76,DataStreams,0)),DataStreams,0)-1)),
OFFSET(HOMECELL,MATCH(MAX(INDEX(First_Data_Point,MATCH($A76,DataStreams,0)),INDEX(First_Data_Point,MATCH(BB$6,DataStreams,0)),$B$3),DateRange,0)-1,MATCH(BB$6,DataStreams,0)-1):OFFSET(HOMECELL,MATCH(MIN(INDEX(Last_Data_Point,MATCH($A76,DataStreams,0)),INDEX(Last_Data_Point,MATCH(BB$6,DataStreams,0)),$B$4),DateRange,0)-1,MATCH(BB$6,DataStreams,0)-1) -
(INDEX(Returns!$102:$102,MATCH(BB$6,DataStreams,0))*
OFFSET(HOMECELL,MATCH(MAX(INDEX(First_Data_Point,MATCH($A76,DataStreams,0)),INDEX(First_Data_Point,MATCH(BB$6,DataStreams,0)),$B$3),DateRange,0)-1,MATCH(INDEX(Returns!$100:$100,MATCH(BB$6,DataStreams,0)),DataStreams,0)-1):OFFSET(HOMECELL,MATCH(MIN(INDEX(Last_Data_Point,MATCH($A76,DataStreams,0)),INDEX(Last_Data_Point,MATCH(BB$6,DataStreams,0)),$B$4),DateRange,0)-1,MATCH(INDEX(Returns!$100:$100,MATCH(BB$6,DataStreams,0)),DataStreams,0)-1))),"")</f>
        <v/>
      </c>
      <c r="BC76" s="236"/>
    </row>
    <row r="77" spans="1:55">
      <c r="A77" s="239" t="str">
        <f ca="1"/>
        <v>CRM</v>
      </c>
      <c r="B77" s="233" cm="1">
        <f t="array" aca="1" ref="B77" ca="1">_xlfn.IFNA(_xlfn.COVARIANCE.S(
OFFSET(HOMECELL,MATCH(MAX(INDEX(First_Data_Point,MATCH($A77,DataStreams,0)),INDEX(First_Data_Point,MATCH(B$6,DataStreams,0)),$B$3),DateRange,0)-1,MATCH($A77,DataStreams,0)-1):OFFSET(HOMECELL,MATCH(MIN(INDEX(Last_Data_Point,MATCH($A77,DataStreams,0)),INDEX(Last_Data_Point,MATCH(B$6,DataStreams,0)),$B$4),DateRange,0)-1,MATCH($A77,DataStreams,0)-1) -
(INDEX(Returns!$102:$102,MATCH($A77,DataStreams,0))*
OFFSET(HOMECELL,MATCH(MAX(INDEX(First_Data_Point,MATCH($A77,DataStreams,0)),INDEX(First_Data_Point,MATCH(B$6,DataStreams,0)),$B$3),DateRange,0)-1,MATCH(INDEX(Returns!$100:$100,MATCH($A77,DataStreams,0)),DataStreams,0)-1):OFFSET(HOMECELL,MATCH(MIN(INDEX(Last_Data_Point,MATCH($A77,DataStreams,0)),INDEX(Last_Data_Point,MATCH(B$6,DataStreams,0)),$B$4),DateRange,0)-1,MATCH(INDEX(Returns!$100:$100,MATCH($A77,DataStreams,0)),DataStreams,0)-1)),
OFFSET(HOMECELL,MATCH(MAX(INDEX(First_Data_Point,MATCH($A77,DataStreams,0)),INDEX(First_Data_Point,MATCH(B$6,DataStreams,0)),$B$3),DateRange,0)-1,MATCH(B$6,DataStreams,0)-1):OFFSET(HOMECELL,MATCH(MIN(INDEX(Last_Data_Point,MATCH($A77,DataStreams,0)),INDEX(Last_Data_Point,MATCH(B$6,DataStreams,0)),$B$4),DateRange,0)-1,MATCH(B$6,DataStreams,0)-1) -
(INDEX(Returns!$102:$102,MATCH(B$6,DataStreams,0))*
OFFSET(HOMECELL,MATCH(MAX(INDEX(First_Data_Point,MATCH($A77,DataStreams,0)),INDEX(First_Data_Point,MATCH(B$6,DataStreams,0)),$B$3),DateRange,0)-1,MATCH(INDEX(Returns!$100:$100,MATCH(B$6,DataStreams,0)),DataStreams,0)-1):OFFSET(HOMECELL,MATCH(MIN(INDEX(Last_Data_Point,MATCH($A77,DataStreams,0)),INDEX(Last_Data_Point,MATCH(B$6,DataStreams,0)),$B$4),DateRange,0)-1,MATCH(INDEX(Returns!$100:$100,MATCH(B$6,DataStreams,0)),DataStreams,0)-1))),"")</f>
        <v>2.8391657070590669E-5</v>
      </c>
      <c r="C77" s="233" cm="1">
        <f t="array" aca="1" ref="C77" ca="1">_xlfn.IFNA(_xlfn.COVARIANCE.S(
OFFSET(HOMECELL,MATCH(MAX(INDEX(First_Data_Point,MATCH($A77,DataStreams,0)),INDEX(First_Data_Point,MATCH(C$6,DataStreams,0)),$B$3),DateRange,0)-1,MATCH($A77,DataStreams,0)-1):OFFSET(HOMECELL,MATCH(MIN(INDEX(Last_Data_Point,MATCH($A77,DataStreams,0)),INDEX(Last_Data_Point,MATCH(C$6,DataStreams,0)),$B$4),DateRange,0)-1,MATCH($A77,DataStreams,0)-1) -
(INDEX(Returns!$102:$102,MATCH($A77,DataStreams,0))*
OFFSET(HOMECELL,MATCH(MAX(INDEX(First_Data_Point,MATCH($A77,DataStreams,0)),INDEX(First_Data_Point,MATCH(C$6,DataStreams,0)),$B$3),DateRange,0)-1,MATCH(INDEX(Returns!$100:$100,MATCH($A77,DataStreams,0)),DataStreams,0)-1):OFFSET(HOMECELL,MATCH(MIN(INDEX(Last_Data_Point,MATCH($A77,DataStreams,0)),INDEX(Last_Data_Point,MATCH(C$6,DataStreams,0)),$B$4),DateRange,0)-1,MATCH(INDEX(Returns!$100:$100,MATCH($A77,DataStreams,0)),DataStreams,0)-1)),
OFFSET(HOMECELL,MATCH(MAX(INDEX(First_Data_Point,MATCH($A77,DataStreams,0)),INDEX(First_Data_Point,MATCH(C$6,DataStreams,0)),$B$3),DateRange,0)-1,MATCH(C$6,DataStreams,0)-1):OFFSET(HOMECELL,MATCH(MIN(INDEX(Last_Data_Point,MATCH($A77,DataStreams,0)),INDEX(Last_Data_Point,MATCH(C$6,DataStreams,0)),$B$4),DateRange,0)-1,MATCH(C$6,DataStreams,0)-1) -
(INDEX(Returns!$102:$102,MATCH(C$6,DataStreams,0))*
OFFSET(HOMECELL,MATCH(MAX(INDEX(First_Data_Point,MATCH($A77,DataStreams,0)),INDEX(First_Data_Point,MATCH(C$6,DataStreams,0)),$B$3),DateRange,0)-1,MATCH(INDEX(Returns!$100:$100,MATCH(C$6,DataStreams,0)),DataStreams,0)-1):OFFSET(HOMECELL,MATCH(MIN(INDEX(Last_Data_Point,MATCH($A77,DataStreams,0)),INDEX(Last_Data_Point,MATCH(C$6,DataStreams,0)),$B$4),DateRange,0)-1,MATCH(INDEX(Returns!$100:$100,MATCH(C$6,DataStreams,0)),DataStreams,0)-1))),"")</f>
        <v>3.9239742710162545E-5</v>
      </c>
      <c r="D77" s="233" cm="1">
        <f t="array" aca="1" ref="D77" ca="1">_xlfn.IFNA(_xlfn.COVARIANCE.S(
OFFSET(HOMECELL,MATCH(MAX(INDEX(First_Data_Point,MATCH($A77,DataStreams,0)),INDEX(First_Data_Point,MATCH(D$6,DataStreams,0)),$B$3),DateRange,0)-1,MATCH($A77,DataStreams,0)-1):OFFSET(HOMECELL,MATCH(MIN(INDEX(Last_Data_Point,MATCH($A77,DataStreams,0)),INDEX(Last_Data_Point,MATCH(D$6,DataStreams,0)),$B$4),DateRange,0)-1,MATCH($A77,DataStreams,0)-1) -
(INDEX(Returns!$102:$102,MATCH($A77,DataStreams,0))*
OFFSET(HOMECELL,MATCH(MAX(INDEX(First_Data_Point,MATCH($A77,DataStreams,0)),INDEX(First_Data_Point,MATCH(D$6,DataStreams,0)),$B$3),DateRange,0)-1,MATCH(INDEX(Returns!$100:$100,MATCH($A77,DataStreams,0)),DataStreams,0)-1):OFFSET(HOMECELL,MATCH(MIN(INDEX(Last_Data_Point,MATCH($A77,DataStreams,0)),INDEX(Last_Data_Point,MATCH(D$6,DataStreams,0)),$B$4),DateRange,0)-1,MATCH(INDEX(Returns!$100:$100,MATCH($A77,DataStreams,0)),DataStreams,0)-1)),
OFFSET(HOMECELL,MATCH(MAX(INDEX(First_Data_Point,MATCH($A77,DataStreams,0)),INDEX(First_Data_Point,MATCH(D$6,DataStreams,0)),$B$3),DateRange,0)-1,MATCH(D$6,DataStreams,0)-1):OFFSET(HOMECELL,MATCH(MIN(INDEX(Last_Data_Point,MATCH($A77,DataStreams,0)),INDEX(Last_Data_Point,MATCH(D$6,DataStreams,0)),$B$4),DateRange,0)-1,MATCH(D$6,DataStreams,0)-1) -
(INDEX(Returns!$102:$102,MATCH(D$6,DataStreams,0))*
OFFSET(HOMECELL,MATCH(MAX(INDEX(First_Data_Point,MATCH($A77,DataStreams,0)),INDEX(First_Data_Point,MATCH(D$6,DataStreams,0)),$B$3),DateRange,0)-1,MATCH(INDEX(Returns!$100:$100,MATCH(D$6,DataStreams,0)),DataStreams,0)-1):OFFSET(HOMECELL,MATCH(MIN(INDEX(Last_Data_Point,MATCH($A77,DataStreams,0)),INDEX(Last_Data_Point,MATCH(D$6,DataStreams,0)),$B$4),DateRange,0)-1,MATCH(INDEX(Returns!$100:$100,MATCH(D$6,DataStreams,0)),DataStreams,0)-1))),"")</f>
        <v>-1.5089417766964302E-3</v>
      </c>
      <c r="E77" s="233" cm="1">
        <f t="array" aca="1" ref="E77" ca="1">_xlfn.IFNA(_xlfn.COVARIANCE.S(
OFFSET(HOMECELL,MATCH(MAX(INDEX(First_Data_Point,MATCH($A77,DataStreams,0)),INDEX(First_Data_Point,MATCH(E$6,DataStreams,0)),$B$3),DateRange,0)-1,MATCH($A77,DataStreams,0)-1):OFFSET(HOMECELL,MATCH(MIN(INDEX(Last_Data_Point,MATCH($A77,DataStreams,0)),INDEX(Last_Data_Point,MATCH(E$6,DataStreams,0)),$B$4),DateRange,0)-1,MATCH($A77,DataStreams,0)-1) -
(INDEX(Returns!$102:$102,MATCH($A77,DataStreams,0))*
OFFSET(HOMECELL,MATCH(MAX(INDEX(First_Data_Point,MATCH($A77,DataStreams,0)),INDEX(First_Data_Point,MATCH(E$6,DataStreams,0)),$B$3),DateRange,0)-1,MATCH(INDEX(Returns!$100:$100,MATCH($A77,DataStreams,0)),DataStreams,0)-1):OFFSET(HOMECELL,MATCH(MIN(INDEX(Last_Data_Point,MATCH($A77,DataStreams,0)),INDEX(Last_Data_Point,MATCH(E$6,DataStreams,0)),$B$4),DateRange,0)-1,MATCH(INDEX(Returns!$100:$100,MATCH($A77,DataStreams,0)),DataStreams,0)-1)),
OFFSET(HOMECELL,MATCH(MAX(INDEX(First_Data_Point,MATCH($A77,DataStreams,0)),INDEX(First_Data_Point,MATCH(E$6,DataStreams,0)),$B$3),DateRange,0)-1,MATCH(E$6,DataStreams,0)-1):OFFSET(HOMECELL,MATCH(MIN(INDEX(Last_Data_Point,MATCH($A77,DataStreams,0)),INDEX(Last_Data_Point,MATCH(E$6,DataStreams,0)),$B$4),DateRange,0)-1,MATCH(E$6,DataStreams,0)-1) -
(INDEX(Returns!$102:$102,MATCH(E$6,DataStreams,0))*
OFFSET(HOMECELL,MATCH(MAX(INDEX(First_Data_Point,MATCH($A77,DataStreams,0)),INDEX(First_Data_Point,MATCH(E$6,DataStreams,0)),$B$3),DateRange,0)-1,MATCH(INDEX(Returns!$100:$100,MATCH(E$6,DataStreams,0)),DataStreams,0)-1):OFFSET(HOMECELL,MATCH(MIN(INDEX(Last_Data_Point,MATCH($A77,DataStreams,0)),INDEX(Last_Data_Point,MATCH(E$6,DataStreams,0)),$B$4),DateRange,0)-1,MATCH(INDEX(Returns!$100:$100,MATCH(E$6,DataStreams,0)),DataStreams,0)-1))),"")</f>
        <v>-9.2215130668095164E-4</v>
      </c>
      <c r="F77" s="233" cm="1">
        <f t="array" aca="1" ref="F77" ca="1">_xlfn.IFNA(_xlfn.COVARIANCE.S(
OFFSET(HOMECELL,MATCH(MAX(INDEX(First_Data_Point,MATCH($A77,DataStreams,0)),INDEX(First_Data_Point,MATCH(F$6,DataStreams,0)),$B$3),DateRange,0)-1,MATCH($A77,DataStreams,0)-1):OFFSET(HOMECELL,MATCH(MIN(INDEX(Last_Data_Point,MATCH($A77,DataStreams,0)),INDEX(Last_Data_Point,MATCH(F$6,DataStreams,0)),$B$4),DateRange,0)-1,MATCH($A77,DataStreams,0)-1) -
(INDEX(Returns!$102:$102,MATCH($A77,DataStreams,0))*
OFFSET(HOMECELL,MATCH(MAX(INDEX(First_Data_Point,MATCH($A77,DataStreams,0)),INDEX(First_Data_Point,MATCH(F$6,DataStreams,0)),$B$3),DateRange,0)-1,MATCH(INDEX(Returns!$100:$100,MATCH($A77,DataStreams,0)),DataStreams,0)-1):OFFSET(HOMECELL,MATCH(MIN(INDEX(Last_Data_Point,MATCH($A77,DataStreams,0)),INDEX(Last_Data_Point,MATCH(F$6,DataStreams,0)),$B$4),DateRange,0)-1,MATCH(INDEX(Returns!$100:$100,MATCH($A77,DataStreams,0)),DataStreams,0)-1)),
OFFSET(HOMECELL,MATCH(MAX(INDEX(First_Data_Point,MATCH($A77,DataStreams,0)),INDEX(First_Data_Point,MATCH(F$6,DataStreams,0)),$B$3),DateRange,0)-1,MATCH(F$6,DataStreams,0)-1):OFFSET(HOMECELL,MATCH(MIN(INDEX(Last_Data_Point,MATCH($A77,DataStreams,0)),INDEX(Last_Data_Point,MATCH(F$6,DataStreams,0)),$B$4),DateRange,0)-1,MATCH(F$6,DataStreams,0)-1) -
(INDEX(Returns!$102:$102,MATCH(F$6,DataStreams,0))*
OFFSET(HOMECELL,MATCH(MAX(INDEX(First_Data_Point,MATCH($A77,DataStreams,0)),INDEX(First_Data_Point,MATCH(F$6,DataStreams,0)),$B$3),DateRange,0)-1,MATCH(INDEX(Returns!$100:$100,MATCH(F$6,DataStreams,0)),DataStreams,0)-1):OFFSET(HOMECELL,MATCH(MIN(INDEX(Last_Data_Point,MATCH($A77,DataStreams,0)),INDEX(Last_Data_Point,MATCH(F$6,DataStreams,0)),$B$4),DateRange,0)-1,MATCH(INDEX(Returns!$100:$100,MATCH(F$6,DataStreams,0)),DataStreams,0)-1))),"")</f>
        <v>-7.1759155005300147E-4</v>
      </c>
      <c r="G77" s="233" cm="1">
        <f t="array" aca="1" ref="G77" ca="1">_xlfn.IFNA(_xlfn.COVARIANCE.S(
OFFSET(HOMECELL,MATCH(MAX(INDEX(First_Data_Point,MATCH($A77,DataStreams,0)),INDEX(First_Data_Point,MATCH(G$6,DataStreams,0)),$B$3),DateRange,0)-1,MATCH($A77,DataStreams,0)-1):OFFSET(HOMECELL,MATCH(MIN(INDEX(Last_Data_Point,MATCH($A77,DataStreams,0)),INDEX(Last_Data_Point,MATCH(G$6,DataStreams,0)),$B$4),DateRange,0)-1,MATCH($A77,DataStreams,0)-1) -
(INDEX(Returns!$102:$102,MATCH($A77,DataStreams,0))*
OFFSET(HOMECELL,MATCH(MAX(INDEX(First_Data_Point,MATCH($A77,DataStreams,0)),INDEX(First_Data_Point,MATCH(G$6,DataStreams,0)),$B$3),DateRange,0)-1,MATCH(INDEX(Returns!$100:$100,MATCH($A77,DataStreams,0)),DataStreams,0)-1):OFFSET(HOMECELL,MATCH(MIN(INDEX(Last_Data_Point,MATCH($A77,DataStreams,0)),INDEX(Last_Data_Point,MATCH(G$6,DataStreams,0)),$B$4),DateRange,0)-1,MATCH(INDEX(Returns!$100:$100,MATCH($A77,DataStreams,0)),DataStreams,0)-1)),
OFFSET(HOMECELL,MATCH(MAX(INDEX(First_Data_Point,MATCH($A77,DataStreams,0)),INDEX(First_Data_Point,MATCH(G$6,DataStreams,0)),$B$3),DateRange,0)-1,MATCH(G$6,DataStreams,0)-1):OFFSET(HOMECELL,MATCH(MIN(INDEX(Last_Data_Point,MATCH($A77,DataStreams,0)),INDEX(Last_Data_Point,MATCH(G$6,DataStreams,0)),$B$4),DateRange,0)-1,MATCH(G$6,DataStreams,0)-1) -
(INDEX(Returns!$102:$102,MATCH(G$6,DataStreams,0))*
OFFSET(HOMECELL,MATCH(MAX(INDEX(First_Data_Point,MATCH($A77,DataStreams,0)),INDEX(First_Data_Point,MATCH(G$6,DataStreams,0)),$B$3),DateRange,0)-1,MATCH(INDEX(Returns!$100:$100,MATCH(G$6,DataStreams,0)),DataStreams,0)-1):OFFSET(HOMECELL,MATCH(MIN(INDEX(Last_Data_Point,MATCH($A77,DataStreams,0)),INDEX(Last_Data_Point,MATCH(G$6,DataStreams,0)),$B$4),DateRange,0)-1,MATCH(INDEX(Returns!$100:$100,MATCH(G$6,DataStreams,0)),DataStreams,0)-1))),"")</f>
        <v>1.1158980796671864E-3</v>
      </c>
      <c r="H77" s="233" cm="1">
        <f t="array" aca="1" ref="H77" ca="1">_xlfn.IFNA(_xlfn.COVARIANCE.S(
OFFSET(HOMECELL,MATCH(MAX(INDEX(First_Data_Point,MATCH($A77,DataStreams,0)),INDEX(First_Data_Point,MATCH(H$6,DataStreams,0)),$B$3),DateRange,0)-1,MATCH($A77,DataStreams,0)-1):OFFSET(HOMECELL,MATCH(MIN(INDEX(Last_Data_Point,MATCH($A77,DataStreams,0)),INDEX(Last_Data_Point,MATCH(H$6,DataStreams,0)),$B$4),DateRange,0)-1,MATCH($A77,DataStreams,0)-1) -
(INDEX(Returns!$102:$102,MATCH($A77,DataStreams,0))*
OFFSET(HOMECELL,MATCH(MAX(INDEX(First_Data_Point,MATCH($A77,DataStreams,0)),INDEX(First_Data_Point,MATCH(H$6,DataStreams,0)),$B$3),DateRange,0)-1,MATCH(INDEX(Returns!$100:$100,MATCH($A77,DataStreams,0)),DataStreams,0)-1):OFFSET(HOMECELL,MATCH(MIN(INDEX(Last_Data_Point,MATCH($A77,DataStreams,0)),INDEX(Last_Data_Point,MATCH(H$6,DataStreams,0)),$B$4),DateRange,0)-1,MATCH(INDEX(Returns!$100:$100,MATCH($A77,DataStreams,0)),DataStreams,0)-1)),
OFFSET(HOMECELL,MATCH(MAX(INDEX(First_Data_Point,MATCH($A77,DataStreams,0)),INDEX(First_Data_Point,MATCH(H$6,DataStreams,0)),$B$3),DateRange,0)-1,MATCH(H$6,DataStreams,0)-1):OFFSET(HOMECELL,MATCH(MIN(INDEX(Last_Data_Point,MATCH($A77,DataStreams,0)),INDEX(Last_Data_Point,MATCH(H$6,DataStreams,0)),$B$4),DateRange,0)-1,MATCH(H$6,DataStreams,0)-1) -
(INDEX(Returns!$102:$102,MATCH(H$6,DataStreams,0))*
OFFSET(HOMECELL,MATCH(MAX(INDEX(First_Data_Point,MATCH($A77,DataStreams,0)),INDEX(First_Data_Point,MATCH(H$6,DataStreams,0)),$B$3),DateRange,0)-1,MATCH(INDEX(Returns!$100:$100,MATCH(H$6,DataStreams,0)),DataStreams,0)-1):OFFSET(HOMECELL,MATCH(MIN(INDEX(Last_Data_Point,MATCH($A77,DataStreams,0)),INDEX(Last_Data_Point,MATCH(H$6,DataStreams,0)),$B$4),DateRange,0)-1,MATCH(INDEX(Returns!$100:$100,MATCH(H$6,DataStreams,0)),DataStreams,0)-1))),"")</f>
        <v>-7.4748191865191445E-4</v>
      </c>
      <c r="I77" s="233" cm="1">
        <f t="array" aca="1" ref="I77" ca="1">_xlfn.IFNA(_xlfn.COVARIANCE.S(
OFFSET(HOMECELL,MATCH(MAX(INDEX(First_Data_Point,MATCH($A77,DataStreams,0)),INDEX(First_Data_Point,MATCH(I$6,DataStreams,0)),$B$3),DateRange,0)-1,MATCH($A77,DataStreams,0)-1):OFFSET(HOMECELL,MATCH(MIN(INDEX(Last_Data_Point,MATCH($A77,DataStreams,0)),INDEX(Last_Data_Point,MATCH(I$6,DataStreams,0)),$B$4),DateRange,0)-1,MATCH($A77,DataStreams,0)-1) -
(INDEX(Returns!$102:$102,MATCH($A77,DataStreams,0))*
OFFSET(HOMECELL,MATCH(MAX(INDEX(First_Data_Point,MATCH($A77,DataStreams,0)),INDEX(First_Data_Point,MATCH(I$6,DataStreams,0)),$B$3),DateRange,0)-1,MATCH(INDEX(Returns!$100:$100,MATCH($A77,DataStreams,0)),DataStreams,0)-1):OFFSET(HOMECELL,MATCH(MIN(INDEX(Last_Data_Point,MATCH($A77,DataStreams,0)),INDEX(Last_Data_Point,MATCH(I$6,DataStreams,0)),$B$4),DateRange,0)-1,MATCH(INDEX(Returns!$100:$100,MATCH($A77,DataStreams,0)),DataStreams,0)-1)),
OFFSET(HOMECELL,MATCH(MAX(INDEX(First_Data_Point,MATCH($A77,DataStreams,0)),INDEX(First_Data_Point,MATCH(I$6,DataStreams,0)),$B$3),DateRange,0)-1,MATCH(I$6,DataStreams,0)-1):OFFSET(HOMECELL,MATCH(MIN(INDEX(Last_Data_Point,MATCH($A77,DataStreams,0)),INDEX(Last_Data_Point,MATCH(I$6,DataStreams,0)),$B$4),DateRange,0)-1,MATCH(I$6,DataStreams,0)-1) -
(INDEX(Returns!$102:$102,MATCH(I$6,DataStreams,0))*
OFFSET(HOMECELL,MATCH(MAX(INDEX(First_Data_Point,MATCH($A77,DataStreams,0)),INDEX(First_Data_Point,MATCH(I$6,DataStreams,0)),$B$3),DateRange,0)-1,MATCH(INDEX(Returns!$100:$100,MATCH(I$6,DataStreams,0)),DataStreams,0)-1):OFFSET(HOMECELL,MATCH(MIN(INDEX(Last_Data_Point,MATCH($A77,DataStreams,0)),INDEX(Last_Data_Point,MATCH(I$6,DataStreams,0)),$B$4),DateRange,0)-1,MATCH(INDEX(Returns!$100:$100,MATCH(I$6,DataStreams,0)),DataStreams,0)-1))),"")</f>
        <v>-2.2776864098224156E-4</v>
      </c>
      <c r="J77" s="233" cm="1">
        <f t="array" aca="1" ref="J77" ca="1">_xlfn.IFNA(_xlfn.COVARIANCE.S(
OFFSET(HOMECELL,MATCH(MAX(INDEX(First_Data_Point,MATCH($A77,DataStreams,0)),INDEX(First_Data_Point,MATCH(J$6,DataStreams,0)),$B$3),DateRange,0)-1,MATCH($A77,DataStreams,0)-1):OFFSET(HOMECELL,MATCH(MIN(INDEX(Last_Data_Point,MATCH($A77,DataStreams,0)),INDEX(Last_Data_Point,MATCH(J$6,DataStreams,0)),$B$4),DateRange,0)-1,MATCH($A77,DataStreams,0)-1) -
(INDEX(Returns!$102:$102,MATCH($A77,DataStreams,0))*
OFFSET(HOMECELL,MATCH(MAX(INDEX(First_Data_Point,MATCH($A77,DataStreams,0)),INDEX(First_Data_Point,MATCH(J$6,DataStreams,0)),$B$3),DateRange,0)-1,MATCH(INDEX(Returns!$100:$100,MATCH($A77,DataStreams,0)),DataStreams,0)-1):OFFSET(HOMECELL,MATCH(MIN(INDEX(Last_Data_Point,MATCH($A77,DataStreams,0)),INDEX(Last_Data_Point,MATCH(J$6,DataStreams,0)),$B$4),DateRange,0)-1,MATCH(INDEX(Returns!$100:$100,MATCH($A77,DataStreams,0)),DataStreams,0)-1)),
OFFSET(HOMECELL,MATCH(MAX(INDEX(First_Data_Point,MATCH($A77,DataStreams,0)),INDEX(First_Data_Point,MATCH(J$6,DataStreams,0)),$B$3),DateRange,0)-1,MATCH(J$6,DataStreams,0)-1):OFFSET(HOMECELL,MATCH(MIN(INDEX(Last_Data_Point,MATCH($A77,DataStreams,0)),INDEX(Last_Data_Point,MATCH(J$6,DataStreams,0)),$B$4),DateRange,0)-1,MATCH(J$6,DataStreams,0)-1) -
(INDEX(Returns!$102:$102,MATCH(J$6,DataStreams,0))*
OFFSET(HOMECELL,MATCH(MAX(INDEX(First_Data_Point,MATCH($A77,DataStreams,0)),INDEX(First_Data_Point,MATCH(J$6,DataStreams,0)),$B$3),DateRange,0)-1,MATCH(INDEX(Returns!$100:$100,MATCH(J$6,DataStreams,0)),DataStreams,0)-1):OFFSET(HOMECELL,MATCH(MIN(INDEX(Last_Data_Point,MATCH($A77,DataStreams,0)),INDEX(Last_Data_Point,MATCH(J$6,DataStreams,0)),$B$4),DateRange,0)-1,MATCH(INDEX(Returns!$100:$100,MATCH(J$6,DataStreams,0)),DataStreams,0)-1))),"")</f>
        <v>-6.107754254897291E-4</v>
      </c>
      <c r="K77" s="233" cm="1">
        <f t="array" aca="1" ref="K77" ca="1">_xlfn.IFNA(_xlfn.COVARIANCE.S(
OFFSET(HOMECELL,MATCH(MAX(INDEX(First_Data_Point,MATCH($A77,DataStreams,0)),INDEX(First_Data_Point,MATCH(K$6,DataStreams,0)),$B$3),DateRange,0)-1,MATCH($A77,DataStreams,0)-1):OFFSET(HOMECELL,MATCH(MIN(INDEX(Last_Data_Point,MATCH($A77,DataStreams,0)),INDEX(Last_Data_Point,MATCH(K$6,DataStreams,0)),$B$4),DateRange,0)-1,MATCH($A77,DataStreams,0)-1) -
(INDEX(Returns!$102:$102,MATCH($A77,DataStreams,0))*
OFFSET(HOMECELL,MATCH(MAX(INDEX(First_Data_Point,MATCH($A77,DataStreams,0)),INDEX(First_Data_Point,MATCH(K$6,DataStreams,0)),$B$3),DateRange,0)-1,MATCH(INDEX(Returns!$100:$100,MATCH($A77,DataStreams,0)),DataStreams,0)-1):OFFSET(HOMECELL,MATCH(MIN(INDEX(Last_Data_Point,MATCH($A77,DataStreams,0)),INDEX(Last_Data_Point,MATCH(K$6,DataStreams,0)),$B$4),DateRange,0)-1,MATCH(INDEX(Returns!$100:$100,MATCH($A77,DataStreams,0)),DataStreams,0)-1)),
OFFSET(HOMECELL,MATCH(MAX(INDEX(First_Data_Point,MATCH($A77,DataStreams,0)),INDEX(First_Data_Point,MATCH(K$6,DataStreams,0)),$B$3),DateRange,0)-1,MATCH(K$6,DataStreams,0)-1):OFFSET(HOMECELL,MATCH(MIN(INDEX(Last_Data_Point,MATCH($A77,DataStreams,0)),INDEX(Last_Data_Point,MATCH(K$6,DataStreams,0)),$B$4),DateRange,0)-1,MATCH(K$6,DataStreams,0)-1) -
(INDEX(Returns!$102:$102,MATCH(K$6,DataStreams,0))*
OFFSET(HOMECELL,MATCH(MAX(INDEX(First_Data_Point,MATCH($A77,DataStreams,0)),INDEX(First_Data_Point,MATCH(K$6,DataStreams,0)),$B$3),DateRange,0)-1,MATCH(INDEX(Returns!$100:$100,MATCH(K$6,DataStreams,0)),DataStreams,0)-1):OFFSET(HOMECELL,MATCH(MIN(INDEX(Last_Data_Point,MATCH($A77,DataStreams,0)),INDEX(Last_Data_Point,MATCH(K$6,DataStreams,0)),$B$4),DateRange,0)-1,MATCH(INDEX(Returns!$100:$100,MATCH(K$6,DataStreams,0)),DataStreams,0)-1))),"")</f>
        <v>-5.1924776253363804E-4</v>
      </c>
      <c r="L77" s="233" cm="1">
        <f t="array" aca="1" ref="L77" ca="1">_xlfn.IFNA(_xlfn.COVARIANCE.S(
OFFSET(HOMECELL,MATCH(MAX(INDEX(First_Data_Point,MATCH($A77,DataStreams,0)),INDEX(First_Data_Point,MATCH(L$6,DataStreams,0)),$B$3),DateRange,0)-1,MATCH($A77,DataStreams,0)-1):OFFSET(HOMECELL,MATCH(MIN(INDEX(Last_Data_Point,MATCH($A77,DataStreams,0)),INDEX(Last_Data_Point,MATCH(L$6,DataStreams,0)),$B$4),DateRange,0)-1,MATCH($A77,DataStreams,0)-1) -
(INDEX(Returns!$102:$102,MATCH($A77,DataStreams,0))*
OFFSET(HOMECELL,MATCH(MAX(INDEX(First_Data_Point,MATCH($A77,DataStreams,0)),INDEX(First_Data_Point,MATCH(L$6,DataStreams,0)),$B$3),DateRange,0)-1,MATCH(INDEX(Returns!$100:$100,MATCH($A77,DataStreams,0)),DataStreams,0)-1):OFFSET(HOMECELL,MATCH(MIN(INDEX(Last_Data_Point,MATCH($A77,DataStreams,0)),INDEX(Last_Data_Point,MATCH(L$6,DataStreams,0)),$B$4),DateRange,0)-1,MATCH(INDEX(Returns!$100:$100,MATCH($A77,DataStreams,0)),DataStreams,0)-1)),
OFFSET(HOMECELL,MATCH(MAX(INDEX(First_Data_Point,MATCH($A77,DataStreams,0)),INDEX(First_Data_Point,MATCH(L$6,DataStreams,0)),$B$3),DateRange,0)-1,MATCH(L$6,DataStreams,0)-1):OFFSET(HOMECELL,MATCH(MIN(INDEX(Last_Data_Point,MATCH($A77,DataStreams,0)),INDEX(Last_Data_Point,MATCH(L$6,DataStreams,0)),$B$4),DateRange,0)-1,MATCH(L$6,DataStreams,0)-1) -
(INDEX(Returns!$102:$102,MATCH(L$6,DataStreams,0))*
OFFSET(HOMECELL,MATCH(MAX(INDEX(First_Data_Point,MATCH($A77,DataStreams,0)),INDEX(First_Data_Point,MATCH(L$6,DataStreams,0)),$B$3),DateRange,0)-1,MATCH(INDEX(Returns!$100:$100,MATCH(L$6,DataStreams,0)),DataStreams,0)-1):OFFSET(HOMECELL,MATCH(MIN(INDEX(Last_Data_Point,MATCH($A77,DataStreams,0)),INDEX(Last_Data_Point,MATCH(L$6,DataStreams,0)),$B$4),DateRange,0)-1,MATCH(INDEX(Returns!$100:$100,MATCH(L$6,DataStreams,0)),DataStreams,0)-1))),"")</f>
        <v>-4.5116514357562075E-4</v>
      </c>
      <c r="M77" s="233" cm="1">
        <f t="array" aca="1" ref="M77" ca="1">_xlfn.IFNA(_xlfn.COVARIANCE.S(
OFFSET(HOMECELL,MATCH(MAX(INDEX(First_Data_Point,MATCH($A77,DataStreams,0)),INDEX(First_Data_Point,MATCH(M$6,DataStreams,0)),$B$3),DateRange,0)-1,MATCH($A77,DataStreams,0)-1):OFFSET(HOMECELL,MATCH(MIN(INDEX(Last_Data_Point,MATCH($A77,DataStreams,0)),INDEX(Last_Data_Point,MATCH(M$6,DataStreams,0)),$B$4),DateRange,0)-1,MATCH($A77,DataStreams,0)-1) -
(INDEX(Returns!$102:$102,MATCH($A77,DataStreams,0))*
OFFSET(HOMECELL,MATCH(MAX(INDEX(First_Data_Point,MATCH($A77,DataStreams,0)),INDEX(First_Data_Point,MATCH(M$6,DataStreams,0)),$B$3),DateRange,0)-1,MATCH(INDEX(Returns!$100:$100,MATCH($A77,DataStreams,0)),DataStreams,0)-1):OFFSET(HOMECELL,MATCH(MIN(INDEX(Last_Data_Point,MATCH($A77,DataStreams,0)),INDEX(Last_Data_Point,MATCH(M$6,DataStreams,0)),$B$4),DateRange,0)-1,MATCH(INDEX(Returns!$100:$100,MATCH($A77,DataStreams,0)),DataStreams,0)-1)),
OFFSET(HOMECELL,MATCH(MAX(INDEX(First_Data_Point,MATCH($A77,DataStreams,0)),INDEX(First_Data_Point,MATCH(M$6,DataStreams,0)),$B$3),DateRange,0)-1,MATCH(M$6,DataStreams,0)-1):OFFSET(HOMECELL,MATCH(MIN(INDEX(Last_Data_Point,MATCH($A77,DataStreams,0)),INDEX(Last_Data_Point,MATCH(M$6,DataStreams,0)),$B$4),DateRange,0)-1,MATCH(M$6,DataStreams,0)-1) -
(INDEX(Returns!$102:$102,MATCH(M$6,DataStreams,0))*
OFFSET(HOMECELL,MATCH(MAX(INDEX(First_Data_Point,MATCH($A77,DataStreams,0)),INDEX(First_Data_Point,MATCH(M$6,DataStreams,0)),$B$3),DateRange,0)-1,MATCH(INDEX(Returns!$100:$100,MATCH(M$6,DataStreams,0)),DataStreams,0)-1):OFFSET(HOMECELL,MATCH(MIN(INDEX(Last_Data_Point,MATCH($A77,DataStreams,0)),INDEX(Last_Data_Point,MATCH(M$6,DataStreams,0)),$B$4),DateRange,0)-1,MATCH(INDEX(Returns!$100:$100,MATCH(M$6,DataStreams,0)),DataStreams,0)-1))),"")</f>
        <v>7.6502442992661705E-3</v>
      </c>
      <c r="N77" s="233" cm="1">
        <f t="array" aca="1" ref="N77" ca="1">_xlfn.IFNA(_xlfn.COVARIANCE.S(
OFFSET(HOMECELL,MATCH(MAX(INDEX(First_Data_Point,MATCH($A77,DataStreams,0)),INDEX(First_Data_Point,MATCH(N$6,DataStreams,0)),$B$3),DateRange,0)-1,MATCH($A77,DataStreams,0)-1):OFFSET(HOMECELL,MATCH(MIN(INDEX(Last_Data_Point,MATCH($A77,DataStreams,0)),INDEX(Last_Data_Point,MATCH(N$6,DataStreams,0)),$B$4),DateRange,0)-1,MATCH($A77,DataStreams,0)-1) -
(INDEX(Returns!$102:$102,MATCH($A77,DataStreams,0))*
OFFSET(HOMECELL,MATCH(MAX(INDEX(First_Data_Point,MATCH($A77,DataStreams,0)),INDEX(First_Data_Point,MATCH(N$6,DataStreams,0)),$B$3),DateRange,0)-1,MATCH(INDEX(Returns!$100:$100,MATCH($A77,DataStreams,0)),DataStreams,0)-1):OFFSET(HOMECELL,MATCH(MIN(INDEX(Last_Data_Point,MATCH($A77,DataStreams,0)),INDEX(Last_Data_Point,MATCH(N$6,DataStreams,0)),$B$4),DateRange,0)-1,MATCH(INDEX(Returns!$100:$100,MATCH($A77,DataStreams,0)),DataStreams,0)-1)),
OFFSET(HOMECELL,MATCH(MAX(INDEX(First_Data_Point,MATCH($A77,DataStreams,0)),INDEX(First_Data_Point,MATCH(N$6,DataStreams,0)),$B$3),DateRange,0)-1,MATCH(N$6,DataStreams,0)-1):OFFSET(HOMECELL,MATCH(MIN(INDEX(Last_Data_Point,MATCH($A77,DataStreams,0)),INDEX(Last_Data_Point,MATCH(N$6,DataStreams,0)),$B$4),DateRange,0)-1,MATCH(N$6,DataStreams,0)-1) -
(INDEX(Returns!$102:$102,MATCH(N$6,DataStreams,0))*
OFFSET(HOMECELL,MATCH(MAX(INDEX(First_Data_Point,MATCH($A77,DataStreams,0)),INDEX(First_Data_Point,MATCH(N$6,DataStreams,0)),$B$3),DateRange,0)-1,MATCH(INDEX(Returns!$100:$100,MATCH(N$6,DataStreams,0)),DataStreams,0)-1):OFFSET(HOMECELL,MATCH(MIN(INDEX(Last_Data_Point,MATCH($A77,DataStreams,0)),INDEX(Last_Data_Point,MATCH(N$6,DataStreams,0)),$B$4),DateRange,0)-1,MATCH(INDEX(Returns!$100:$100,MATCH(N$6,DataStreams,0)),DataStreams,0)-1))),"")</f>
        <v>3.3264366430954442E-4</v>
      </c>
      <c r="O77" s="233" cm="1">
        <f t="array" aca="1" ref="O77" ca="1">_xlfn.IFNA(_xlfn.COVARIANCE.S(
OFFSET(HOMECELL,MATCH(MAX(INDEX(First_Data_Point,MATCH($A77,DataStreams,0)),INDEX(First_Data_Point,MATCH(O$6,DataStreams,0)),$B$3),DateRange,0)-1,MATCH($A77,DataStreams,0)-1):OFFSET(HOMECELL,MATCH(MIN(INDEX(Last_Data_Point,MATCH($A77,DataStreams,0)),INDEX(Last_Data_Point,MATCH(O$6,DataStreams,0)),$B$4),DateRange,0)-1,MATCH($A77,DataStreams,0)-1) -
(INDEX(Returns!$102:$102,MATCH($A77,DataStreams,0))*
OFFSET(HOMECELL,MATCH(MAX(INDEX(First_Data_Point,MATCH($A77,DataStreams,0)),INDEX(First_Data_Point,MATCH(O$6,DataStreams,0)),$B$3),DateRange,0)-1,MATCH(INDEX(Returns!$100:$100,MATCH($A77,DataStreams,0)),DataStreams,0)-1):OFFSET(HOMECELL,MATCH(MIN(INDEX(Last_Data_Point,MATCH($A77,DataStreams,0)),INDEX(Last_Data_Point,MATCH(O$6,DataStreams,0)),$B$4),DateRange,0)-1,MATCH(INDEX(Returns!$100:$100,MATCH($A77,DataStreams,0)),DataStreams,0)-1)),
OFFSET(HOMECELL,MATCH(MAX(INDEX(First_Data_Point,MATCH($A77,DataStreams,0)),INDEX(First_Data_Point,MATCH(O$6,DataStreams,0)),$B$3),DateRange,0)-1,MATCH(O$6,DataStreams,0)-1):OFFSET(HOMECELL,MATCH(MIN(INDEX(Last_Data_Point,MATCH($A77,DataStreams,0)),INDEX(Last_Data_Point,MATCH(O$6,DataStreams,0)),$B$4),DateRange,0)-1,MATCH(O$6,DataStreams,0)-1) -
(INDEX(Returns!$102:$102,MATCH(O$6,DataStreams,0))*
OFFSET(HOMECELL,MATCH(MAX(INDEX(First_Data_Point,MATCH($A77,DataStreams,0)),INDEX(First_Data_Point,MATCH(O$6,DataStreams,0)),$B$3),DateRange,0)-1,MATCH(INDEX(Returns!$100:$100,MATCH(O$6,DataStreams,0)),DataStreams,0)-1):OFFSET(HOMECELL,MATCH(MIN(INDEX(Last_Data_Point,MATCH($A77,DataStreams,0)),INDEX(Last_Data_Point,MATCH(O$6,DataStreams,0)),$B$4),DateRange,0)-1,MATCH(INDEX(Returns!$100:$100,MATCH(O$6,DataStreams,0)),DataStreams,0)-1))),"")</f>
        <v>-9.7385334347231364E-4</v>
      </c>
      <c r="P77" s="233" cm="1">
        <f t="array" aca="1" ref="P77" ca="1">_xlfn.IFNA(_xlfn.COVARIANCE.S(
OFFSET(HOMECELL,MATCH(MAX(INDEX(First_Data_Point,MATCH($A77,DataStreams,0)),INDEX(First_Data_Point,MATCH(P$6,DataStreams,0)),$B$3),DateRange,0)-1,MATCH($A77,DataStreams,0)-1):OFFSET(HOMECELL,MATCH(MIN(INDEX(Last_Data_Point,MATCH($A77,DataStreams,0)),INDEX(Last_Data_Point,MATCH(P$6,DataStreams,0)),$B$4),DateRange,0)-1,MATCH($A77,DataStreams,0)-1) -
(INDEX(Returns!$102:$102,MATCH($A77,DataStreams,0))*
OFFSET(HOMECELL,MATCH(MAX(INDEX(First_Data_Point,MATCH($A77,DataStreams,0)),INDEX(First_Data_Point,MATCH(P$6,DataStreams,0)),$B$3),DateRange,0)-1,MATCH(INDEX(Returns!$100:$100,MATCH($A77,DataStreams,0)),DataStreams,0)-1):OFFSET(HOMECELL,MATCH(MIN(INDEX(Last_Data_Point,MATCH($A77,DataStreams,0)),INDEX(Last_Data_Point,MATCH(P$6,DataStreams,0)),$B$4),DateRange,0)-1,MATCH(INDEX(Returns!$100:$100,MATCH($A77,DataStreams,0)),DataStreams,0)-1)),
OFFSET(HOMECELL,MATCH(MAX(INDEX(First_Data_Point,MATCH($A77,DataStreams,0)),INDEX(First_Data_Point,MATCH(P$6,DataStreams,0)),$B$3),DateRange,0)-1,MATCH(P$6,DataStreams,0)-1):OFFSET(HOMECELL,MATCH(MIN(INDEX(Last_Data_Point,MATCH($A77,DataStreams,0)),INDEX(Last_Data_Point,MATCH(P$6,DataStreams,0)),$B$4),DateRange,0)-1,MATCH(P$6,DataStreams,0)-1) -
(INDEX(Returns!$102:$102,MATCH(P$6,DataStreams,0))*
OFFSET(HOMECELL,MATCH(MAX(INDEX(First_Data_Point,MATCH($A77,DataStreams,0)),INDEX(First_Data_Point,MATCH(P$6,DataStreams,0)),$B$3),DateRange,0)-1,MATCH(INDEX(Returns!$100:$100,MATCH(P$6,DataStreams,0)),DataStreams,0)-1):OFFSET(HOMECELL,MATCH(MIN(INDEX(Last_Data_Point,MATCH($A77,DataStreams,0)),INDEX(Last_Data_Point,MATCH(P$6,DataStreams,0)),$B$4),DateRange,0)-1,MATCH(INDEX(Returns!$100:$100,MATCH(P$6,DataStreams,0)),DataStreams,0)-1))),"")</f>
        <v>-1.3299328342283143E-3</v>
      </c>
      <c r="Q77" s="233" cm="1">
        <f t="array" aca="1" ref="Q77" ca="1">_xlfn.IFNA(_xlfn.COVARIANCE.S(
OFFSET(HOMECELL,MATCH(MAX(INDEX(First_Data_Point,MATCH($A77,DataStreams,0)),INDEX(First_Data_Point,MATCH(Q$6,DataStreams,0)),$B$3),DateRange,0)-1,MATCH($A77,DataStreams,0)-1):OFFSET(HOMECELL,MATCH(MIN(INDEX(Last_Data_Point,MATCH($A77,DataStreams,0)),INDEX(Last_Data_Point,MATCH(Q$6,DataStreams,0)),$B$4),DateRange,0)-1,MATCH($A77,DataStreams,0)-1) -
(INDEX(Returns!$102:$102,MATCH($A77,DataStreams,0))*
OFFSET(HOMECELL,MATCH(MAX(INDEX(First_Data_Point,MATCH($A77,DataStreams,0)),INDEX(First_Data_Point,MATCH(Q$6,DataStreams,0)),$B$3),DateRange,0)-1,MATCH(INDEX(Returns!$100:$100,MATCH($A77,DataStreams,0)),DataStreams,0)-1):OFFSET(HOMECELL,MATCH(MIN(INDEX(Last_Data_Point,MATCH($A77,DataStreams,0)),INDEX(Last_Data_Point,MATCH(Q$6,DataStreams,0)),$B$4),DateRange,0)-1,MATCH(INDEX(Returns!$100:$100,MATCH($A77,DataStreams,0)),DataStreams,0)-1)),
OFFSET(HOMECELL,MATCH(MAX(INDEX(First_Data_Point,MATCH($A77,DataStreams,0)),INDEX(First_Data_Point,MATCH(Q$6,DataStreams,0)),$B$3),DateRange,0)-1,MATCH(Q$6,DataStreams,0)-1):OFFSET(HOMECELL,MATCH(MIN(INDEX(Last_Data_Point,MATCH($A77,DataStreams,0)),INDEX(Last_Data_Point,MATCH(Q$6,DataStreams,0)),$B$4),DateRange,0)-1,MATCH(Q$6,DataStreams,0)-1) -
(INDEX(Returns!$102:$102,MATCH(Q$6,DataStreams,0))*
OFFSET(HOMECELL,MATCH(MAX(INDEX(First_Data_Point,MATCH($A77,DataStreams,0)),INDEX(First_Data_Point,MATCH(Q$6,DataStreams,0)),$B$3),DateRange,0)-1,MATCH(INDEX(Returns!$100:$100,MATCH(Q$6,DataStreams,0)),DataStreams,0)-1):OFFSET(HOMECELL,MATCH(MIN(INDEX(Last_Data_Point,MATCH($A77,DataStreams,0)),INDEX(Last_Data_Point,MATCH(Q$6,DataStreams,0)),$B$4),DateRange,0)-1,MATCH(INDEX(Returns!$100:$100,MATCH(Q$6,DataStreams,0)),DataStreams,0)-1))),"")</f>
        <v>-4.0469535309085435E-4</v>
      </c>
      <c r="R77" s="233" cm="1">
        <f t="array" aca="1" ref="R77" ca="1">_xlfn.IFNA(_xlfn.COVARIANCE.S(
OFFSET(HOMECELL,MATCH(MAX(INDEX(First_Data_Point,MATCH($A77,DataStreams,0)),INDEX(First_Data_Point,MATCH(R$6,DataStreams,0)),$B$3),DateRange,0)-1,MATCH($A77,DataStreams,0)-1):OFFSET(HOMECELL,MATCH(MIN(INDEX(Last_Data_Point,MATCH($A77,DataStreams,0)),INDEX(Last_Data_Point,MATCH(R$6,DataStreams,0)),$B$4),DateRange,0)-1,MATCH($A77,DataStreams,0)-1) -
(INDEX(Returns!$102:$102,MATCH($A77,DataStreams,0))*
OFFSET(HOMECELL,MATCH(MAX(INDEX(First_Data_Point,MATCH($A77,DataStreams,0)),INDEX(First_Data_Point,MATCH(R$6,DataStreams,0)),$B$3),DateRange,0)-1,MATCH(INDEX(Returns!$100:$100,MATCH($A77,DataStreams,0)),DataStreams,0)-1):OFFSET(HOMECELL,MATCH(MIN(INDEX(Last_Data_Point,MATCH($A77,DataStreams,0)),INDEX(Last_Data_Point,MATCH(R$6,DataStreams,0)),$B$4),DateRange,0)-1,MATCH(INDEX(Returns!$100:$100,MATCH($A77,DataStreams,0)),DataStreams,0)-1)),
OFFSET(HOMECELL,MATCH(MAX(INDEX(First_Data_Point,MATCH($A77,DataStreams,0)),INDEX(First_Data_Point,MATCH(R$6,DataStreams,0)),$B$3),DateRange,0)-1,MATCH(R$6,DataStreams,0)-1):OFFSET(HOMECELL,MATCH(MIN(INDEX(Last_Data_Point,MATCH($A77,DataStreams,0)),INDEX(Last_Data_Point,MATCH(R$6,DataStreams,0)),$B$4),DateRange,0)-1,MATCH(R$6,DataStreams,0)-1) -
(INDEX(Returns!$102:$102,MATCH(R$6,DataStreams,0))*
OFFSET(HOMECELL,MATCH(MAX(INDEX(First_Data_Point,MATCH($A77,DataStreams,0)),INDEX(First_Data_Point,MATCH(R$6,DataStreams,0)),$B$3),DateRange,0)-1,MATCH(INDEX(Returns!$100:$100,MATCH(R$6,DataStreams,0)),DataStreams,0)-1):OFFSET(HOMECELL,MATCH(MIN(INDEX(Last_Data_Point,MATCH($A77,DataStreams,0)),INDEX(Last_Data_Point,MATCH(R$6,DataStreams,0)),$B$4),DateRange,0)-1,MATCH(INDEX(Returns!$100:$100,MATCH(R$6,DataStreams,0)),DataStreams,0)-1))),"")</f>
        <v>5.0335832554010461E-4</v>
      </c>
      <c r="S77" s="233" cm="1">
        <f t="array" aca="1" ref="S77" ca="1">_xlfn.IFNA(_xlfn.COVARIANCE.S(
OFFSET(HOMECELL,MATCH(MAX(INDEX(First_Data_Point,MATCH($A77,DataStreams,0)),INDEX(First_Data_Point,MATCH(S$6,DataStreams,0)),$B$3),DateRange,0)-1,MATCH($A77,DataStreams,0)-1):OFFSET(HOMECELL,MATCH(MIN(INDEX(Last_Data_Point,MATCH($A77,DataStreams,0)),INDEX(Last_Data_Point,MATCH(S$6,DataStreams,0)),$B$4),DateRange,0)-1,MATCH($A77,DataStreams,0)-1) -
(INDEX(Returns!$102:$102,MATCH($A77,DataStreams,0))*
OFFSET(HOMECELL,MATCH(MAX(INDEX(First_Data_Point,MATCH($A77,DataStreams,0)),INDEX(First_Data_Point,MATCH(S$6,DataStreams,0)),$B$3),DateRange,0)-1,MATCH(INDEX(Returns!$100:$100,MATCH($A77,DataStreams,0)),DataStreams,0)-1):OFFSET(HOMECELL,MATCH(MIN(INDEX(Last_Data_Point,MATCH($A77,DataStreams,0)),INDEX(Last_Data_Point,MATCH(S$6,DataStreams,0)),$B$4),DateRange,0)-1,MATCH(INDEX(Returns!$100:$100,MATCH($A77,DataStreams,0)),DataStreams,0)-1)),
OFFSET(HOMECELL,MATCH(MAX(INDEX(First_Data_Point,MATCH($A77,DataStreams,0)),INDEX(First_Data_Point,MATCH(S$6,DataStreams,0)),$B$3),DateRange,0)-1,MATCH(S$6,DataStreams,0)-1):OFFSET(HOMECELL,MATCH(MIN(INDEX(Last_Data_Point,MATCH($A77,DataStreams,0)),INDEX(Last_Data_Point,MATCH(S$6,DataStreams,0)),$B$4),DateRange,0)-1,MATCH(S$6,DataStreams,0)-1) -
(INDEX(Returns!$102:$102,MATCH(S$6,DataStreams,0))*
OFFSET(HOMECELL,MATCH(MAX(INDEX(First_Data_Point,MATCH($A77,DataStreams,0)),INDEX(First_Data_Point,MATCH(S$6,DataStreams,0)),$B$3),DateRange,0)-1,MATCH(INDEX(Returns!$100:$100,MATCH(S$6,DataStreams,0)),DataStreams,0)-1):OFFSET(HOMECELL,MATCH(MIN(INDEX(Last_Data_Point,MATCH($A77,DataStreams,0)),INDEX(Last_Data_Point,MATCH(S$6,DataStreams,0)),$B$4),DateRange,0)-1,MATCH(INDEX(Returns!$100:$100,MATCH(S$6,DataStreams,0)),DataStreams,0)-1))),"")</f>
        <v>-1.5090136525942024E-3</v>
      </c>
      <c r="T77" s="233" cm="1">
        <f t="array" aca="1" ref="T77" ca="1">_xlfn.IFNA(_xlfn.COVARIANCE.S(
OFFSET(HOMECELL,MATCH(MAX(INDEX(First_Data_Point,MATCH($A77,DataStreams,0)),INDEX(First_Data_Point,MATCH(T$6,DataStreams,0)),$B$3),DateRange,0)-1,MATCH($A77,DataStreams,0)-1):OFFSET(HOMECELL,MATCH(MIN(INDEX(Last_Data_Point,MATCH($A77,DataStreams,0)),INDEX(Last_Data_Point,MATCH(T$6,DataStreams,0)),$B$4),DateRange,0)-1,MATCH($A77,DataStreams,0)-1) -
(INDEX(Returns!$102:$102,MATCH($A77,DataStreams,0))*
OFFSET(HOMECELL,MATCH(MAX(INDEX(First_Data_Point,MATCH($A77,DataStreams,0)),INDEX(First_Data_Point,MATCH(T$6,DataStreams,0)),$B$3),DateRange,0)-1,MATCH(INDEX(Returns!$100:$100,MATCH($A77,DataStreams,0)),DataStreams,0)-1):OFFSET(HOMECELL,MATCH(MIN(INDEX(Last_Data_Point,MATCH($A77,DataStreams,0)),INDEX(Last_Data_Point,MATCH(T$6,DataStreams,0)),$B$4),DateRange,0)-1,MATCH(INDEX(Returns!$100:$100,MATCH($A77,DataStreams,0)),DataStreams,0)-1)),
OFFSET(HOMECELL,MATCH(MAX(INDEX(First_Data_Point,MATCH($A77,DataStreams,0)),INDEX(First_Data_Point,MATCH(T$6,DataStreams,0)),$B$3),DateRange,0)-1,MATCH(T$6,DataStreams,0)-1):OFFSET(HOMECELL,MATCH(MIN(INDEX(Last_Data_Point,MATCH($A77,DataStreams,0)),INDEX(Last_Data_Point,MATCH(T$6,DataStreams,0)),$B$4),DateRange,0)-1,MATCH(T$6,DataStreams,0)-1) -
(INDEX(Returns!$102:$102,MATCH(T$6,DataStreams,0))*
OFFSET(HOMECELL,MATCH(MAX(INDEX(First_Data_Point,MATCH($A77,DataStreams,0)),INDEX(First_Data_Point,MATCH(T$6,DataStreams,0)),$B$3),DateRange,0)-1,MATCH(INDEX(Returns!$100:$100,MATCH(T$6,DataStreams,0)),DataStreams,0)-1):OFFSET(HOMECELL,MATCH(MIN(INDEX(Last_Data_Point,MATCH($A77,DataStreams,0)),INDEX(Last_Data_Point,MATCH(T$6,DataStreams,0)),$B$4),DateRange,0)-1,MATCH(INDEX(Returns!$100:$100,MATCH(T$6,DataStreams,0)),DataStreams,0)-1))),"")</f>
        <v>-2.0848260659584728E-3</v>
      </c>
      <c r="U77" s="233" cm="1">
        <f t="array" aca="1" ref="U77" ca="1">_xlfn.IFNA(_xlfn.COVARIANCE.S(
OFFSET(HOMECELL,MATCH(MAX(INDEX(First_Data_Point,MATCH($A77,DataStreams,0)),INDEX(First_Data_Point,MATCH(U$6,DataStreams,0)),$B$3),DateRange,0)-1,MATCH($A77,DataStreams,0)-1):OFFSET(HOMECELL,MATCH(MIN(INDEX(Last_Data_Point,MATCH($A77,DataStreams,0)),INDEX(Last_Data_Point,MATCH(U$6,DataStreams,0)),$B$4),DateRange,0)-1,MATCH($A77,DataStreams,0)-1) -
(INDEX(Returns!$102:$102,MATCH($A77,DataStreams,0))*
OFFSET(HOMECELL,MATCH(MAX(INDEX(First_Data_Point,MATCH($A77,DataStreams,0)),INDEX(First_Data_Point,MATCH(U$6,DataStreams,0)),$B$3),DateRange,0)-1,MATCH(INDEX(Returns!$100:$100,MATCH($A77,DataStreams,0)),DataStreams,0)-1):OFFSET(HOMECELL,MATCH(MIN(INDEX(Last_Data_Point,MATCH($A77,DataStreams,0)),INDEX(Last_Data_Point,MATCH(U$6,DataStreams,0)),$B$4),DateRange,0)-1,MATCH(INDEX(Returns!$100:$100,MATCH($A77,DataStreams,0)),DataStreams,0)-1)),
OFFSET(HOMECELL,MATCH(MAX(INDEX(First_Data_Point,MATCH($A77,DataStreams,0)),INDEX(First_Data_Point,MATCH(U$6,DataStreams,0)),$B$3),DateRange,0)-1,MATCH(U$6,DataStreams,0)-1):OFFSET(HOMECELL,MATCH(MIN(INDEX(Last_Data_Point,MATCH($A77,DataStreams,0)),INDEX(Last_Data_Point,MATCH(U$6,DataStreams,0)),$B$4),DateRange,0)-1,MATCH(U$6,DataStreams,0)-1) -
(INDEX(Returns!$102:$102,MATCH(U$6,DataStreams,0))*
OFFSET(HOMECELL,MATCH(MAX(INDEX(First_Data_Point,MATCH($A77,DataStreams,0)),INDEX(First_Data_Point,MATCH(U$6,DataStreams,0)),$B$3),DateRange,0)-1,MATCH(INDEX(Returns!$100:$100,MATCH(U$6,DataStreams,0)),DataStreams,0)-1):OFFSET(HOMECELL,MATCH(MIN(INDEX(Last_Data_Point,MATCH($A77,DataStreams,0)),INDEX(Last_Data_Point,MATCH(U$6,DataStreams,0)),$B$4),DateRange,0)-1,MATCH(INDEX(Returns!$100:$100,MATCH(U$6,DataStreams,0)),DataStreams,0)-1))),"")</f>
        <v>1.5782714787099547E-3</v>
      </c>
      <c r="V77" s="233" cm="1">
        <f t="array" aca="1" ref="V77" ca="1">_xlfn.IFNA(_xlfn.COVARIANCE.S(
OFFSET(HOMECELL,MATCH(MAX(INDEX(First_Data_Point,MATCH($A77,DataStreams,0)),INDEX(First_Data_Point,MATCH(V$6,DataStreams,0)),$B$3),DateRange,0)-1,MATCH($A77,DataStreams,0)-1):OFFSET(HOMECELL,MATCH(MIN(INDEX(Last_Data_Point,MATCH($A77,DataStreams,0)),INDEX(Last_Data_Point,MATCH(V$6,DataStreams,0)),$B$4),DateRange,0)-1,MATCH($A77,DataStreams,0)-1) -
(INDEX(Returns!$102:$102,MATCH($A77,DataStreams,0))*
OFFSET(HOMECELL,MATCH(MAX(INDEX(First_Data_Point,MATCH($A77,DataStreams,0)),INDEX(First_Data_Point,MATCH(V$6,DataStreams,0)),$B$3),DateRange,0)-1,MATCH(INDEX(Returns!$100:$100,MATCH($A77,DataStreams,0)),DataStreams,0)-1):OFFSET(HOMECELL,MATCH(MIN(INDEX(Last_Data_Point,MATCH($A77,DataStreams,0)),INDEX(Last_Data_Point,MATCH(V$6,DataStreams,0)),$B$4),DateRange,0)-1,MATCH(INDEX(Returns!$100:$100,MATCH($A77,DataStreams,0)),DataStreams,0)-1)),
OFFSET(HOMECELL,MATCH(MAX(INDEX(First_Data_Point,MATCH($A77,DataStreams,0)),INDEX(First_Data_Point,MATCH(V$6,DataStreams,0)),$B$3),DateRange,0)-1,MATCH(V$6,DataStreams,0)-1):OFFSET(HOMECELL,MATCH(MIN(INDEX(Last_Data_Point,MATCH($A77,DataStreams,0)),INDEX(Last_Data_Point,MATCH(V$6,DataStreams,0)),$B$4),DateRange,0)-1,MATCH(V$6,DataStreams,0)-1) -
(INDEX(Returns!$102:$102,MATCH(V$6,DataStreams,0))*
OFFSET(HOMECELL,MATCH(MAX(INDEX(First_Data_Point,MATCH($A77,DataStreams,0)),INDEX(First_Data_Point,MATCH(V$6,DataStreams,0)),$B$3),DateRange,0)-1,MATCH(INDEX(Returns!$100:$100,MATCH(V$6,DataStreams,0)),DataStreams,0)-1):OFFSET(HOMECELL,MATCH(MIN(INDEX(Last_Data_Point,MATCH($A77,DataStreams,0)),INDEX(Last_Data_Point,MATCH(V$6,DataStreams,0)),$B$4),DateRange,0)-1,MATCH(INDEX(Returns!$100:$100,MATCH(V$6,DataStreams,0)),DataStreams,0)-1))),"")</f>
        <v>1.4397797904971477E-3</v>
      </c>
      <c r="W77" s="233" cm="1">
        <f t="array" aca="1" ref="W77" ca="1">_xlfn.IFNA(_xlfn.COVARIANCE.S(
OFFSET(HOMECELL,MATCH(MAX(INDEX(First_Data_Point,MATCH($A77,DataStreams,0)),INDEX(First_Data_Point,MATCH(W$6,DataStreams,0)),$B$3),DateRange,0)-1,MATCH($A77,DataStreams,0)-1):OFFSET(HOMECELL,MATCH(MIN(INDEX(Last_Data_Point,MATCH($A77,DataStreams,0)),INDEX(Last_Data_Point,MATCH(W$6,DataStreams,0)),$B$4),DateRange,0)-1,MATCH($A77,DataStreams,0)-1) -
(INDEX(Returns!$102:$102,MATCH($A77,DataStreams,0))*
OFFSET(HOMECELL,MATCH(MAX(INDEX(First_Data_Point,MATCH($A77,DataStreams,0)),INDEX(First_Data_Point,MATCH(W$6,DataStreams,0)),$B$3),DateRange,0)-1,MATCH(INDEX(Returns!$100:$100,MATCH($A77,DataStreams,0)),DataStreams,0)-1):OFFSET(HOMECELL,MATCH(MIN(INDEX(Last_Data_Point,MATCH($A77,DataStreams,0)),INDEX(Last_Data_Point,MATCH(W$6,DataStreams,0)),$B$4),DateRange,0)-1,MATCH(INDEX(Returns!$100:$100,MATCH($A77,DataStreams,0)),DataStreams,0)-1)),
OFFSET(HOMECELL,MATCH(MAX(INDEX(First_Data_Point,MATCH($A77,DataStreams,0)),INDEX(First_Data_Point,MATCH(W$6,DataStreams,0)),$B$3),DateRange,0)-1,MATCH(W$6,DataStreams,0)-1):OFFSET(HOMECELL,MATCH(MIN(INDEX(Last_Data_Point,MATCH($A77,DataStreams,0)),INDEX(Last_Data_Point,MATCH(W$6,DataStreams,0)),$B$4),DateRange,0)-1,MATCH(W$6,DataStreams,0)-1) -
(INDEX(Returns!$102:$102,MATCH(W$6,DataStreams,0))*
OFFSET(HOMECELL,MATCH(MAX(INDEX(First_Data_Point,MATCH($A77,DataStreams,0)),INDEX(First_Data_Point,MATCH(W$6,DataStreams,0)),$B$3),DateRange,0)-1,MATCH(INDEX(Returns!$100:$100,MATCH(W$6,DataStreams,0)),DataStreams,0)-1):OFFSET(HOMECELL,MATCH(MIN(INDEX(Last_Data_Point,MATCH($A77,DataStreams,0)),INDEX(Last_Data_Point,MATCH(W$6,DataStreams,0)),$B$4),DateRange,0)-1,MATCH(INDEX(Returns!$100:$100,MATCH(W$6,DataStreams,0)),DataStreams,0)-1))),"")</f>
        <v>-2.2966815026352031E-3</v>
      </c>
      <c r="X77" s="233" cm="1">
        <f t="array" aca="1" ref="X77" ca="1">_xlfn.IFNA(_xlfn.COVARIANCE.S(
OFFSET(HOMECELL,MATCH(MAX(INDEX(First_Data_Point,MATCH($A77,DataStreams,0)),INDEX(First_Data_Point,MATCH(X$6,DataStreams,0)),$B$3),DateRange,0)-1,MATCH($A77,DataStreams,0)-1):OFFSET(HOMECELL,MATCH(MIN(INDEX(Last_Data_Point,MATCH($A77,DataStreams,0)),INDEX(Last_Data_Point,MATCH(X$6,DataStreams,0)),$B$4),DateRange,0)-1,MATCH($A77,DataStreams,0)-1) -
(INDEX(Returns!$102:$102,MATCH($A77,DataStreams,0))*
OFFSET(HOMECELL,MATCH(MAX(INDEX(First_Data_Point,MATCH($A77,DataStreams,0)),INDEX(First_Data_Point,MATCH(X$6,DataStreams,0)),$B$3),DateRange,0)-1,MATCH(INDEX(Returns!$100:$100,MATCH($A77,DataStreams,0)),DataStreams,0)-1):OFFSET(HOMECELL,MATCH(MIN(INDEX(Last_Data_Point,MATCH($A77,DataStreams,0)),INDEX(Last_Data_Point,MATCH(X$6,DataStreams,0)),$B$4),DateRange,0)-1,MATCH(INDEX(Returns!$100:$100,MATCH($A77,DataStreams,0)),DataStreams,0)-1)),
OFFSET(HOMECELL,MATCH(MAX(INDEX(First_Data_Point,MATCH($A77,DataStreams,0)),INDEX(First_Data_Point,MATCH(X$6,DataStreams,0)),$B$3),DateRange,0)-1,MATCH(X$6,DataStreams,0)-1):OFFSET(HOMECELL,MATCH(MIN(INDEX(Last_Data_Point,MATCH($A77,DataStreams,0)),INDEX(Last_Data_Point,MATCH(X$6,DataStreams,0)),$B$4),DateRange,0)-1,MATCH(X$6,DataStreams,0)-1) -
(INDEX(Returns!$102:$102,MATCH(X$6,DataStreams,0))*
OFFSET(HOMECELL,MATCH(MAX(INDEX(First_Data_Point,MATCH($A77,DataStreams,0)),INDEX(First_Data_Point,MATCH(X$6,DataStreams,0)),$B$3),DateRange,0)-1,MATCH(INDEX(Returns!$100:$100,MATCH(X$6,DataStreams,0)),DataStreams,0)-1):OFFSET(HOMECELL,MATCH(MIN(INDEX(Last_Data_Point,MATCH($A77,DataStreams,0)),INDEX(Last_Data_Point,MATCH(X$6,DataStreams,0)),$B$4),DateRange,0)-1,MATCH(INDEX(Returns!$100:$100,MATCH(X$6,DataStreams,0)),DataStreams,0)-1))),"")</f>
        <v>-1.6892615453340724E-3</v>
      </c>
      <c r="Y77" s="233" cm="1">
        <f t="array" aca="1" ref="Y77" ca="1">_xlfn.IFNA(_xlfn.COVARIANCE.S(
OFFSET(HOMECELL,MATCH(MAX(INDEX(First_Data_Point,MATCH($A77,DataStreams,0)),INDEX(First_Data_Point,MATCH(Y$6,DataStreams,0)),$B$3),DateRange,0)-1,MATCH($A77,DataStreams,0)-1):OFFSET(HOMECELL,MATCH(MIN(INDEX(Last_Data_Point,MATCH($A77,DataStreams,0)),INDEX(Last_Data_Point,MATCH(Y$6,DataStreams,0)),$B$4),DateRange,0)-1,MATCH($A77,DataStreams,0)-1) -
(INDEX(Returns!$102:$102,MATCH($A77,DataStreams,0))*
OFFSET(HOMECELL,MATCH(MAX(INDEX(First_Data_Point,MATCH($A77,DataStreams,0)),INDEX(First_Data_Point,MATCH(Y$6,DataStreams,0)),$B$3),DateRange,0)-1,MATCH(INDEX(Returns!$100:$100,MATCH($A77,DataStreams,0)),DataStreams,0)-1):OFFSET(HOMECELL,MATCH(MIN(INDEX(Last_Data_Point,MATCH($A77,DataStreams,0)),INDEX(Last_Data_Point,MATCH(Y$6,DataStreams,0)),$B$4),DateRange,0)-1,MATCH(INDEX(Returns!$100:$100,MATCH($A77,DataStreams,0)),DataStreams,0)-1)),
OFFSET(HOMECELL,MATCH(MAX(INDEX(First_Data_Point,MATCH($A77,DataStreams,0)),INDEX(First_Data_Point,MATCH(Y$6,DataStreams,0)),$B$3),DateRange,0)-1,MATCH(Y$6,DataStreams,0)-1):OFFSET(HOMECELL,MATCH(MIN(INDEX(Last_Data_Point,MATCH($A77,DataStreams,0)),INDEX(Last_Data_Point,MATCH(Y$6,DataStreams,0)),$B$4),DateRange,0)-1,MATCH(Y$6,DataStreams,0)-1) -
(INDEX(Returns!$102:$102,MATCH(Y$6,DataStreams,0))*
OFFSET(HOMECELL,MATCH(MAX(INDEX(First_Data_Point,MATCH($A77,DataStreams,0)),INDEX(First_Data_Point,MATCH(Y$6,DataStreams,0)),$B$3),DateRange,0)-1,MATCH(INDEX(Returns!$100:$100,MATCH(Y$6,DataStreams,0)),DataStreams,0)-1):OFFSET(HOMECELL,MATCH(MIN(INDEX(Last_Data_Point,MATCH($A77,DataStreams,0)),INDEX(Last_Data_Point,MATCH(Y$6,DataStreams,0)),$B$4),DateRange,0)-1,MATCH(INDEX(Returns!$100:$100,MATCH(Y$6,DataStreams,0)),DataStreams,0)-1))),"")</f>
        <v>-2.7456164892802446E-3</v>
      </c>
      <c r="Z77" s="233" cm="1">
        <f t="array" aca="1" ref="Z77" ca="1">_xlfn.IFNA(_xlfn.COVARIANCE.S(
OFFSET(HOMECELL,MATCH(MAX(INDEX(First_Data_Point,MATCH($A77,DataStreams,0)),INDEX(First_Data_Point,MATCH(Z$6,DataStreams,0)),$B$3),DateRange,0)-1,MATCH($A77,DataStreams,0)-1):OFFSET(HOMECELL,MATCH(MIN(INDEX(Last_Data_Point,MATCH($A77,DataStreams,0)),INDEX(Last_Data_Point,MATCH(Z$6,DataStreams,0)),$B$4),DateRange,0)-1,MATCH($A77,DataStreams,0)-1) -
(INDEX(Returns!$102:$102,MATCH($A77,DataStreams,0))*
OFFSET(HOMECELL,MATCH(MAX(INDEX(First_Data_Point,MATCH($A77,DataStreams,0)),INDEX(First_Data_Point,MATCH(Z$6,DataStreams,0)),$B$3),DateRange,0)-1,MATCH(INDEX(Returns!$100:$100,MATCH($A77,DataStreams,0)),DataStreams,0)-1):OFFSET(HOMECELL,MATCH(MIN(INDEX(Last_Data_Point,MATCH($A77,DataStreams,0)),INDEX(Last_Data_Point,MATCH(Z$6,DataStreams,0)),$B$4),DateRange,0)-1,MATCH(INDEX(Returns!$100:$100,MATCH($A77,DataStreams,0)),DataStreams,0)-1)),
OFFSET(HOMECELL,MATCH(MAX(INDEX(First_Data_Point,MATCH($A77,DataStreams,0)),INDEX(First_Data_Point,MATCH(Z$6,DataStreams,0)),$B$3),DateRange,0)-1,MATCH(Z$6,DataStreams,0)-1):OFFSET(HOMECELL,MATCH(MIN(INDEX(Last_Data_Point,MATCH($A77,DataStreams,0)),INDEX(Last_Data_Point,MATCH(Z$6,DataStreams,0)),$B$4),DateRange,0)-1,MATCH(Z$6,DataStreams,0)-1) -
(INDEX(Returns!$102:$102,MATCH(Z$6,DataStreams,0))*
OFFSET(HOMECELL,MATCH(MAX(INDEX(First_Data_Point,MATCH($A77,DataStreams,0)),INDEX(First_Data_Point,MATCH(Z$6,DataStreams,0)),$B$3),DateRange,0)-1,MATCH(INDEX(Returns!$100:$100,MATCH(Z$6,DataStreams,0)),DataStreams,0)-1):OFFSET(HOMECELL,MATCH(MIN(INDEX(Last_Data_Point,MATCH($A77,DataStreams,0)),INDEX(Last_Data_Point,MATCH(Z$6,DataStreams,0)),$B$4),DateRange,0)-1,MATCH(INDEX(Returns!$100:$100,MATCH(Z$6,DataStreams,0)),DataStreams,0)-1))),"")</f>
        <v>-6.3361006853438211E-4</v>
      </c>
      <c r="AA77" s="233" cm="1">
        <f t="array" aca="1" ref="AA77" ca="1">_xlfn.IFNA(_xlfn.COVARIANCE.S(
OFFSET(HOMECELL,MATCH(MAX(INDEX(First_Data_Point,MATCH($A77,DataStreams,0)),INDEX(First_Data_Point,MATCH(AA$6,DataStreams,0)),$B$3),DateRange,0)-1,MATCH($A77,DataStreams,0)-1):OFFSET(HOMECELL,MATCH(MIN(INDEX(Last_Data_Point,MATCH($A77,DataStreams,0)),INDEX(Last_Data_Point,MATCH(AA$6,DataStreams,0)),$B$4),DateRange,0)-1,MATCH($A77,DataStreams,0)-1) -
(INDEX(Returns!$102:$102,MATCH($A77,DataStreams,0))*
OFFSET(HOMECELL,MATCH(MAX(INDEX(First_Data_Point,MATCH($A77,DataStreams,0)),INDEX(First_Data_Point,MATCH(AA$6,DataStreams,0)),$B$3),DateRange,0)-1,MATCH(INDEX(Returns!$100:$100,MATCH($A77,DataStreams,0)),DataStreams,0)-1):OFFSET(HOMECELL,MATCH(MIN(INDEX(Last_Data_Point,MATCH($A77,DataStreams,0)),INDEX(Last_Data_Point,MATCH(AA$6,DataStreams,0)),$B$4),DateRange,0)-1,MATCH(INDEX(Returns!$100:$100,MATCH($A77,DataStreams,0)),DataStreams,0)-1)),
OFFSET(HOMECELL,MATCH(MAX(INDEX(First_Data_Point,MATCH($A77,DataStreams,0)),INDEX(First_Data_Point,MATCH(AA$6,DataStreams,0)),$B$3),DateRange,0)-1,MATCH(AA$6,DataStreams,0)-1):OFFSET(HOMECELL,MATCH(MIN(INDEX(Last_Data_Point,MATCH($A77,DataStreams,0)),INDEX(Last_Data_Point,MATCH(AA$6,DataStreams,0)),$B$4),DateRange,0)-1,MATCH(AA$6,DataStreams,0)-1) -
(INDEX(Returns!$102:$102,MATCH(AA$6,DataStreams,0))*
OFFSET(HOMECELL,MATCH(MAX(INDEX(First_Data_Point,MATCH($A77,DataStreams,0)),INDEX(First_Data_Point,MATCH(AA$6,DataStreams,0)),$B$3),DateRange,0)-1,MATCH(INDEX(Returns!$100:$100,MATCH(AA$6,DataStreams,0)),DataStreams,0)-1):OFFSET(HOMECELL,MATCH(MIN(INDEX(Last_Data_Point,MATCH($A77,DataStreams,0)),INDEX(Last_Data_Point,MATCH(AA$6,DataStreams,0)),$B$4),DateRange,0)-1,MATCH(INDEX(Returns!$100:$100,MATCH(AA$6,DataStreams,0)),DataStreams,0)-1))),"")</f>
        <v>-1.6952211477478548E-3</v>
      </c>
      <c r="AB77" s="233" cm="1">
        <f t="array" aca="1" ref="AB77" ca="1">_xlfn.IFNA(_xlfn.COVARIANCE.S(
OFFSET(HOMECELL,MATCH(MAX(INDEX(First_Data_Point,MATCH($A77,DataStreams,0)),INDEX(First_Data_Point,MATCH(AB$6,DataStreams,0)),$B$3),DateRange,0)-1,MATCH($A77,DataStreams,0)-1):OFFSET(HOMECELL,MATCH(MIN(INDEX(Last_Data_Point,MATCH($A77,DataStreams,0)),INDEX(Last_Data_Point,MATCH(AB$6,DataStreams,0)),$B$4),DateRange,0)-1,MATCH($A77,DataStreams,0)-1) -
(INDEX(Returns!$102:$102,MATCH($A77,DataStreams,0))*
OFFSET(HOMECELL,MATCH(MAX(INDEX(First_Data_Point,MATCH($A77,DataStreams,0)),INDEX(First_Data_Point,MATCH(AB$6,DataStreams,0)),$B$3),DateRange,0)-1,MATCH(INDEX(Returns!$100:$100,MATCH($A77,DataStreams,0)),DataStreams,0)-1):OFFSET(HOMECELL,MATCH(MIN(INDEX(Last_Data_Point,MATCH($A77,DataStreams,0)),INDEX(Last_Data_Point,MATCH(AB$6,DataStreams,0)),$B$4),DateRange,0)-1,MATCH(INDEX(Returns!$100:$100,MATCH($A77,DataStreams,0)),DataStreams,0)-1)),
OFFSET(HOMECELL,MATCH(MAX(INDEX(First_Data_Point,MATCH($A77,DataStreams,0)),INDEX(First_Data_Point,MATCH(AB$6,DataStreams,0)),$B$3),DateRange,0)-1,MATCH(AB$6,DataStreams,0)-1):OFFSET(HOMECELL,MATCH(MIN(INDEX(Last_Data_Point,MATCH($A77,DataStreams,0)),INDEX(Last_Data_Point,MATCH(AB$6,DataStreams,0)),$B$4),DateRange,0)-1,MATCH(AB$6,DataStreams,0)-1) -
(INDEX(Returns!$102:$102,MATCH(AB$6,DataStreams,0))*
OFFSET(HOMECELL,MATCH(MAX(INDEX(First_Data_Point,MATCH($A77,DataStreams,0)),INDEX(First_Data_Point,MATCH(AB$6,DataStreams,0)),$B$3),DateRange,0)-1,MATCH(INDEX(Returns!$100:$100,MATCH(AB$6,DataStreams,0)),DataStreams,0)-1):OFFSET(HOMECELL,MATCH(MIN(INDEX(Last_Data_Point,MATCH($A77,DataStreams,0)),INDEX(Last_Data_Point,MATCH(AB$6,DataStreams,0)),$B$4),DateRange,0)-1,MATCH(INDEX(Returns!$100:$100,MATCH(AB$6,DataStreams,0)),DataStreams,0)-1))),"")</f>
        <v>5.8571590419172847E-5</v>
      </c>
      <c r="AC77" s="233" cm="1">
        <f t="array" aca="1" ref="AC77" ca="1">_xlfn.IFNA(_xlfn.COVARIANCE.S(
OFFSET(HOMECELL,MATCH(MAX(INDEX(First_Data_Point,MATCH($A77,DataStreams,0)),INDEX(First_Data_Point,MATCH(AC$6,DataStreams,0)),$B$3),DateRange,0)-1,MATCH($A77,DataStreams,0)-1):OFFSET(HOMECELL,MATCH(MIN(INDEX(Last_Data_Point,MATCH($A77,DataStreams,0)),INDEX(Last_Data_Point,MATCH(AC$6,DataStreams,0)),$B$4),DateRange,0)-1,MATCH($A77,DataStreams,0)-1) -
(INDEX(Returns!$102:$102,MATCH($A77,DataStreams,0))*
OFFSET(HOMECELL,MATCH(MAX(INDEX(First_Data_Point,MATCH($A77,DataStreams,0)),INDEX(First_Data_Point,MATCH(AC$6,DataStreams,0)),$B$3),DateRange,0)-1,MATCH(INDEX(Returns!$100:$100,MATCH($A77,DataStreams,0)),DataStreams,0)-1):OFFSET(HOMECELL,MATCH(MIN(INDEX(Last_Data_Point,MATCH($A77,DataStreams,0)),INDEX(Last_Data_Point,MATCH(AC$6,DataStreams,0)),$B$4),DateRange,0)-1,MATCH(INDEX(Returns!$100:$100,MATCH($A77,DataStreams,0)),DataStreams,0)-1)),
OFFSET(HOMECELL,MATCH(MAX(INDEX(First_Data_Point,MATCH($A77,DataStreams,0)),INDEX(First_Data_Point,MATCH(AC$6,DataStreams,0)),$B$3),DateRange,0)-1,MATCH(AC$6,DataStreams,0)-1):OFFSET(HOMECELL,MATCH(MIN(INDEX(Last_Data_Point,MATCH($A77,DataStreams,0)),INDEX(Last_Data_Point,MATCH(AC$6,DataStreams,0)),$B$4),DateRange,0)-1,MATCH(AC$6,DataStreams,0)-1) -
(INDEX(Returns!$102:$102,MATCH(AC$6,DataStreams,0))*
OFFSET(HOMECELL,MATCH(MAX(INDEX(First_Data_Point,MATCH($A77,DataStreams,0)),INDEX(First_Data_Point,MATCH(AC$6,DataStreams,0)),$B$3),DateRange,0)-1,MATCH(INDEX(Returns!$100:$100,MATCH(AC$6,DataStreams,0)),DataStreams,0)-1):OFFSET(HOMECELL,MATCH(MIN(INDEX(Last_Data_Point,MATCH($A77,DataStreams,0)),INDEX(Last_Data_Point,MATCH(AC$6,DataStreams,0)),$B$4),DateRange,0)-1,MATCH(INDEX(Returns!$100:$100,MATCH(AC$6,DataStreams,0)),DataStreams,0)-1))),"")</f>
        <v>-9.164956926631969E-4</v>
      </c>
      <c r="AD77" s="233" cm="1">
        <f t="array" aca="1" ref="AD77" ca="1">_xlfn.IFNA(_xlfn.COVARIANCE.S(
OFFSET(HOMECELL,MATCH(MAX(INDEX(First_Data_Point,MATCH($A77,DataStreams,0)),INDEX(First_Data_Point,MATCH(AD$6,DataStreams,0)),$B$3),DateRange,0)-1,MATCH($A77,DataStreams,0)-1):OFFSET(HOMECELL,MATCH(MIN(INDEX(Last_Data_Point,MATCH($A77,DataStreams,0)),INDEX(Last_Data_Point,MATCH(AD$6,DataStreams,0)),$B$4),DateRange,0)-1,MATCH($A77,DataStreams,0)-1) -
(INDEX(Returns!$102:$102,MATCH($A77,DataStreams,0))*
OFFSET(HOMECELL,MATCH(MAX(INDEX(First_Data_Point,MATCH($A77,DataStreams,0)),INDEX(First_Data_Point,MATCH(AD$6,DataStreams,0)),$B$3),DateRange,0)-1,MATCH(INDEX(Returns!$100:$100,MATCH($A77,DataStreams,0)),DataStreams,0)-1):OFFSET(HOMECELL,MATCH(MIN(INDEX(Last_Data_Point,MATCH($A77,DataStreams,0)),INDEX(Last_Data_Point,MATCH(AD$6,DataStreams,0)),$B$4),DateRange,0)-1,MATCH(INDEX(Returns!$100:$100,MATCH($A77,DataStreams,0)),DataStreams,0)-1)),
OFFSET(HOMECELL,MATCH(MAX(INDEX(First_Data_Point,MATCH($A77,DataStreams,0)),INDEX(First_Data_Point,MATCH(AD$6,DataStreams,0)),$B$3),DateRange,0)-1,MATCH(AD$6,DataStreams,0)-1):OFFSET(HOMECELL,MATCH(MIN(INDEX(Last_Data_Point,MATCH($A77,DataStreams,0)),INDEX(Last_Data_Point,MATCH(AD$6,DataStreams,0)),$B$4),DateRange,0)-1,MATCH(AD$6,DataStreams,0)-1) -
(INDEX(Returns!$102:$102,MATCH(AD$6,DataStreams,0))*
OFFSET(HOMECELL,MATCH(MAX(INDEX(First_Data_Point,MATCH($A77,DataStreams,0)),INDEX(First_Data_Point,MATCH(AD$6,DataStreams,0)),$B$3),DateRange,0)-1,MATCH(INDEX(Returns!$100:$100,MATCH(AD$6,DataStreams,0)),DataStreams,0)-1):OFFSET(HOMECELL,MATCH(MIN(INDEX(Last_Data_Point,MATCH($A77,DataStreams,0)),INDEX(Last_Data_Point,MATCH(AD$6,DataStreams,0)),$B$4),DateRange,0)-1,MATCH(INDEX(Returns!$100:$100,MATCH(AD$6,DataStreams,0)),DataStreams,0)-1))),"")</f>
        <v>-3.0618849607290074E-4</v>
      </c>
      <c r="AE77" s="233" cm="1">
        <f t="array" aca="1" ref="AE77" ca="1">_xlfn.IFNA(_xlfn.COVARIANCE.S(
OFFSET(HOMECELL,MATCH(MAX(INDEX(First_Data_Point,MATCH($A77,DataStreams,0)),INDEX(First_Data_Point,MATCH(AE$6,DataStreams,0)),$B$3),DateRange,0)-1,MATCH($A77,DataStreams,0)-1):OFFSET(HOMECELL,MATCH(MIN(INDEX(Last_Data_Point,MATCH($A77,DataStreams,0)),INDEX(Last_Data_Point,MATCH(AE$6,DataStreams,0)),$B$4),DateRange,0)-1,MATCH($A77,DataStreams,0)-1) -
(INDEX(Returns!$102:$102,MATCH($A77,DataStreams,0))*
OFFSET(HOMECELL,MATCH(MAX(INDEX(First_Data_Point,MATCH($A77,DataStreams,0)),INDEX(First_Data_Point,MATCH(AE$6,DataStreams,0)),$B$3),DateRange,0)-1,MATCH(INDEX(Returns!$100:$100,MATCH($A77,DataStreams,0)),DataStreams,0)-1):OFFSET(HOMECELL,MATCH(MIN(INDEX(Last_Data_Point,MATCH($A77,DataStreams,0)),INDEX(Last_Data_Point,MATCH(AE$6,DataStreams,0)),$B$4),DateRange,0)-1,MATCH(INDEX(Returns!$100:$100,MATCH($A77,DataStreams,0)),DataStreams,0)-1)),
OFFSET(HOMECELL,MATCH(MAX(INDEX(First_Data_Point,MATCH($A77,DataStreams,0)),INDEX(First_Data_Point,MATCH(AE$6,DataStreams,0)),$B$3),DateRange,0)-1,MATCH(AE$6,DataStreams,0)-1):OFFSET(HOMECELL,MATCH(MIN(INDEX(Last_Data_Point,MATCH($A77,DataStreams,0)),INDEX(Last_Data_Point,MATCH(AE$6,DataStreams,0)),$B$4),DateRange,0)-1,MATCH(AE$6,DataStreams,0)-1) -
(INDEX(Returns!$102:$102,MATCH(AE$6,DataStreams,0))*
OFFSET(HOMECELL,MATCH(MAX(INDEX(First_Data_Point,MATCH($A77,DataStreams,0)),INDEX(First_Data_Point,MATCH(AE$6,DataStreams,0)),$B$3),DateRange,0)-1,MATCH(INDEX(Returns!$100:$100,MATCH(AE$6,DataStreams,0)),DataStreams,0)-1):OFFSET(HOMECELL,MATCH(MIN(INDEX(Last_Data_Point,MATCH($A77,DataStreams,0)),INDEX(Last_Data_Point,MATCH(AE$6,DataStreams,0)),$B$4),DateRange,0)-1,MATCH(INDEX(Returns!$100:$100,MATCH(AE$6,DataStreams,0)),DataStreams,0)-1))),"")</f>
        <v>-4.7964442160555851E-4</v>
      </c>
      <c r="AF77" s="233" cm="1">
        <f t="array" aca="1" ref="AF77" ca="1">_xlfn.IFNA(_xlfn.COVARIANCE.S(
OFFSET(HOMECELL,MATCH(MAX(INDEX(First_Data_Point,MATCH($A77,DataStreams,0)),INDEX(First_Data_Point,MATCH(AF$6,DataStreams,0)),$B$3),DateRange,0)-1,MATCH($A77,DataStreams,0)-1):OFFSET(HOMECELL,MATCH(MIN(INDEX(Last_Data_Point,MATCH($A77,DataStreams,0)),INDEX(Last_Data_Point,MATCH(AF$6,DataStreams,0)),$B$4),DateRange,0)-1,MATCH($A77,DataStreams,0)-1) -
(INDEX(Returns!$102:$102,MATCH($A77,DataStreams,0))*
OFFSET(HOMECELL,MATCH(MAX(INDEX(First_Data_Point,MATCH($A77,DataStreams,0)),INDEX(First_Data_Point,MATCH(AF$6,DataStreams,0)),$B$3),DateRange,0)-1,MATCH(INDEX(Returns!$100:$100,MATCH($A77,DataStreams,0)),DataStreams,0)-1):OFFSET(HOMECELL,MATCH(MIN(INDEX(Last_Data_Point,MATCH($A77,DataStreams,0)),INDEX(Last_Data_Point,MATCH(AF$6,DataStreams,0)),$B$4),DateRange,0)-1,MATCH(INDEX(Returns!$100:$100,MATCH($A77,DataStreams,0)),DataStreams,0)-1)),
OFFSET(HOMECELL,MATCH(MAX(INDEX(First_Data_Point,MATCH($A77,DataStreams,0)),INDEX(First_Data_Point,MATCH(AF$6,DataStreams,0)),$B$3),DateRange,0)-1,MATCH(AF$6,DataStreams,0)-1):OFFSET(HOMECELL,MATCH(MIN(INDEX(Last_Data_Point,MATCH($A77,DataStreams,0)),INDEX(Last_Data_Point,MATCH(AF$6,DataStreams,0)),$B$4),DateRange,0)-1,MATCH(AF$6,DataStreams,0)-1) -
(INDEX(Returns!$102:$102,MATCH(AF$6,DataStreams,0))*
OFFSET(HOMECELL,MATCH(MAX(INDEX(First_Data_Point,MATCH($A77,DataStreams,0)),INDEX(First_Data_Point,MATCH(AF$6,DataStreams,0)),$B$3),DateRange,0)-1,MATCH(INDEX(Returns!$100:$100,MATCH(AF$6,DataStreams,0)),DataStreams,0)-1):OFFSET(HOMECELL,MATCH(MIN(INDEX(Last_Data_Point,MATCH($A77,DataStreams,0)),INDEX(Last_Data_Point,MATCH(AF$6,DataStreams,0)),$B$4),DateRange,0)-1,MATCH(INDEX(Returns!$100:$100,MATCH(AF$6,DataStreams,0)),DataStreams,0)-1))),"")</f>
        <v>-1.3539301951590002E-3</v>
      </c>
      <c r="AG77" s="233" cm="1">
        <f t="array" aca="1" ref="AG77" ca="1">_xlfn.IFNA(_xlfn.COVARIANCE.S(
OFFSET(HOMECELL,MATCH(MAX(INDEX(First_Data_Point,MATCH($A77,DataStreams,0)),INDEX(First_Data_Point,MATCH(AG$6,DataStreams,0)),$B$3),DateRange,0)-1,MATCH($A77,DataStreams,0)-1):OFFSET(HOMECELL,MATCH(MIN(INDEX(Last_Data_Point,MATCH($A77,DataStreams,0)),INDEX(Last_Data_Point,MATCH(AG$6,DataStreams,0)),$B$4),DateRange,0)-1,MATCH($A77,DataStreams,0)-1) -
(INDEX(Returns!$102:$102,MATCH($A77,DataStreams,0))*
OFFSET(HOMECELL,MATCH(MAX(INDEX(First_Data_Point,MATCH($A77,DataStreams,0)),INDEX(First_Data_Point,MATCH(AG$6,DataStreams,0)),$B$3),DateRange,0)-1,MATCH(INDEX(Returns!$100:$100,MATCH($A77,DataStreams,0)),DataStreams,0)-1):OFFSET(HOMECELL,MATCH(MIN(INDEX(Last_Data_Point,MATCH($A77,DataStreams,0)),INDEX(Last_Data_Point,MATCH(AG$6,DataStreams,0)),$B$4),DateRange,0)-1,MATCH(INDEX(Returns!$100:$100,MATCH($A77,DataStreams,0)),DataStreams,0)-1)),
OFFSET(HOMECELL,MATCH(MAX(INDEX(First_Data_Point,MATCH($A77,DataStreams,0)),INDEX(First_Data_Point,MATCH(AG$6,DataStreams,0)),$B$3),DateRange,0)-1,MATCH(AG$6,DataStreams,0)-1):OFFSET(HOMECELL,MATCH(MIN(INDEX(Last_Data_Point,MATCH($A77,DataStreams,0)),INDEX(Last_Data_Point,MATCH(AG$6,DataStreams,0)),$B$4),DateRange,0)-1,MATCH(AG$6,DataStreams,0)-1) -
(INDEX(Returns!$102:$102,MATCH(AG$6,DataStreams,0))*
OFFSET(HOMECELL,MATCH(MAX(INDEX(First_Data_Point,MATCH($A77,DataStreams,0)),INDEX(First_Data_Point,MATCH(AG$6,DataStreams,0)),$B$3),DateRange,0)-1,MATCH(INDEX(Returns!$100:$100,MATCH(AG$6,DataStreams,0)),DataStreams,0)-1):OFFSET(HOMECELL,MATCH(MIN(INDEX(Last_Data_Point,MATCH($A77,DataStreams,0)),INDEX(Last_Data_Point,MATCH(AG$6,DataStreams,0)),$B$4),DateRange,0)-1,MATCH(INDEX(Returns!$100:$100,MATCH(AG$6,DataStreams,0)),DataStreams,0)-1))),"")</f>
        <v>-9.7431307847410708E-4</v>
      </c>
      <c r="AH77" s="233" cm="1">
        <f t="array" aca="1" ref="AH77" ca="1">_xlfn.IFNA(_xlfn.COVARIANCE.S(
OFFSET(HOMECELL,MATCH(MAX(INDEX(First_Data_Point,MATCH($A77,DataStreams,0)),INDEX(First_Data_Point,MATCH(AH$6,DataStreams,0)),$B$3),DateRange,0)-1,MATCH($A77,DataStreams,0)-1):OFFSET(HOMECELL,MATCH(MIN(INDEX(Last_Data_Point,MATCH($A77,DataStreams,0)),INDEX(Last_Data_Point,MATCH(AH$6,DataStreams,0)),$B$4),DateRange,0)-1,MATCH($A77,DataStreams,0)-1) -
(INDEX(Returns!$102:$102,MATCH($A77,DataStreams,0))*
OFFSET(HOMECELL,MATCH(MAX(INDEX(First_Data_Point,MATCH($A77,DataStreams,0)),INDEX(First_Data_Point,MATCH(AH$6,DataStreams,0)),$B$3),DateRange,0)-1,MATCH(INDEX(Returns!$100:$100,MATCH($A77,DataStreams,0)),DataStreams,0)-1):OFFSET(HOMECELL,MATCH(MIN(INDEX(Last_Data_Point,MATCH($A77,DataStreams,0)),INDEX(Last_Data_Point,MATCH(AH$6,DataStreams,0)),$B$4),DateRange,0)-1,MATCH(INDEX(Returns!$100:$100,MATCH($A77,DataStreams,0)),DataStreams,0)-1)),
OFFSET(HOMECELL,MATCH(MAX(INDEX(First_Data_Point,MATCH($A77,DataStreams,0)),INDEX(First_Data_Point,MATCH(AH$6,DataStreams,0)),$B$3),DateRange,0)-1,MATCH(AH$6,DataStreams,0)-1):OFFSET(HOMECELL,MATCH(MIN(INDEX(Last_Data_Point,MATCH($A77,DataStreams,0)),INDEX(Last_Data_Point,MATCH(AH$6,DataStreams,0)),$B$4),DateRange,0)-1,MATCH(AH$6,DataStreams,0)-1) -
(INDEX(Returns!$102:$102,MATCH(AH$6,DataStreams,0))*
OFFSET(HOMECELL,MATCH(MAX(INDEX(First_Data_Point,MATCH($A77,DataStreams,0)),INDEX(First_Data_Point,MATCH(AH$6,DataStreams,0)),$B$3),DateRange,0)-1,MATCH(INDEX(Returns!$100:$100,MATCH(AH$6,DataStreams,0)),DataStreams,0)-1):OFFSET(HOMECELL,MATCH(MIN(INDEX(Last_Data_Point,MATCH($A77,DataStreams,0)),INDEX(Last_Data_Point,MATCH(AH$6,DataStreams,0)),$B$4),DateRange,0)-1,MATCH(INDEX(Returns!$100:$100,MATCH(AH$6,DataStreams,0)),DataStreams,0)-1))),"")</f>
        <v>9.7930270593305811E-5</v>
      </c>
      <c r="AI77" s="233" cm="1">
        <f t="array" aca="1" ref="AI77" ca="1">_xlfn.IFNA(_xlfn.COVARIANCE.S(
OFFSET(HOMECELL,MATCH(MAX(INDEX(First_Data_Point,MATCH($A77,DataStreams,0)),INDEX(First_Data_Point,MATCH(AI$6,DataStreams,0)),$B$3),DateRange,0)-1,MATCH($A77,DataStreams,0)-1):OFFSET(HOMECELL,MATCH(MIN(INDEX(Last_Data_Point,MATCH($A77,DataStreams,0)),INDEX(Last_Data_Point,MATCH(AI$6,DataStreams,0)),$B$4),DateRange,0)-1,MATCH($A77,DataStreams,0)-1) -
(INDEX(Returns!$102:$102,MATCH($A77,DataStreams,0))*
OFFSET(HOMECELL,MATCH(MAX(INDEX(First_Data_Point,MATCH($A77,DataStreams,0)),INDEX(First_Data_Point,MATCH(AI$6,DataStreams,0)),$B$3),DateRange,0)-1,MATCH(INDEX(Returns!$100:$100,MATCH($A77,DataStreams,0)),DataStreams,0)-1):OFFSET(HOMECELL,MATCH(MIN(INDEX(Last_Data_Point,MATCH($A77,DataStreams,0)),INDEX(Last_Data_Point,MATCH(AI$6,DataStreams,0)),$B$4),DateRange,0)-1,MATCH(INDEX(Returns!$100:$100,MATCH($A77,DataStreams,0)),DataStreams,0)-1)),
OFFSET(HOMECELL,MATCH(MAX(INDEX(First_Data_Point,MATCH($A77,DataStreams,0)),INDEX(First_Data_Point,MATCH(AI$6,DataStreams,0)),$B$3),DateRange,0)-1,MATCH(AI$6,DataStreams,0)-1):OFFSET(HOMECELL,MATCH(MIN(INDEX(Last_Data_Point,MATCH($A77,DataStreams,0)),INDEX(Last_Data_Point,MATCH(AI$6,DataStreams,0)),$B$4),DateRange,0)-1,MATCH(AI$6,DataStreams,0)-1) -
(INDEX(Returns!$102:$102,MATCH(AI$6,DataStreams,0))*
OFFSET(HOMECELL,MATCH(MAX(INDEX(First_Data_Point,MATCH($A77,DataStreams,0)),INDEX(First_Data_Point,MATCH(AI$6,DataStreams,0)),$B$3),DateRange,0)-1,MATCH(INDEX(Returns!$100:$100,MATCH(AI$6,DataStreams,0)),DataStreams,0)-1):OFFSET(HOMECELL,MATCH(MIN(INDEX(Last_Data_Point,MATCH($A77,DataStreams,0)),INDEX(Last_Data_Point,MATCH(AI$6,DataStreams,0)),$B$4),DateRange,0)-1,MATCH(INDEX(Returns!$100:$100,MATCH(AI$6,DataStreams,0)),DataStreams,0)-1))),"")</f>
        <v>-6.8101657252242218E-5</v>
      </c>
      <c r="AJ77" s="233" cm="1">
        <f t="array" aca="1" ref="AJ77" ca="1">_xlfn.IFNA(_xlfn.COVARIANCE.S(
OFFSET(HOMECELL,MATCH(MAX(INDEX(First_Data_Point,MATCH($A77,DataStreams,0)),INDEX(First_Data_Point,MATCH(AJ$6,DataStreams,0)),$B$3),DateRange,0)-1,MATCH($A77,DataStreams,0)-1):OFFSET(HOMECELL,MATCH(MIN(INDEX(Last_Data_Point,MATCH($A77,DataStreams,0)),INDEX(Last_Data_Point,MATCH(AJ$6,DataStreams,0)),$B$4),DateRange,0)-1,MATCH($A77,DataStreams,0)-1) -
(INDEX(Returns!$102:$102,MATCH($A77,DataStreams,0))*
OFFSET(HOMECELL,MATCH(MAX(INDEX(First_Data_Point,MATCH($A77,DataStreams,0)),INDEX(First_Data_Point,MATCH(AJ$6,DataStreams,0)),$B$3),DateRange,0)-1,MATCH(INDEX(Returns!$100:$100,MATCH($A77,DataStreams,0)),DataStreams,0)-1):OFFSET(HOMECELL,MATCH(MIN(INDEX(Last_Data_Point,MATCH($A77,DataStreams,0)),INDEX(Last_Data_Point,MATCH(AJ$6,DataStreams,0)),$B$4),DateRange,0)-1,MATCH(INDEX(Returns!$100:$100,MATCH($A77,DataStreams,0)),DataStreams,0)-1)),
OFFSET(HOMECELL,MATCH(MAX(INDEX(First_Data_Point,MATCH($A77,DataStreams,0)),INDEX(First_Data_Point,MATCH(AJ$6,DataStreams,0)),$B$3),DateRange,0)-1,MATCH(AJ$6,DataStreams,0)-1):OFFSET(HOMECELL,MATCH(MIN(INDEX(Last_Data_Point,MATCH($A77,DataStreams,0)),INDEX(Last_Data_Point,MATCH(AJ$6,DataStreams,0)),$B$4),DateRange,0)-1,MATCH(AJ$6,DataStreams,0)-1) -
(INDEX(Returns!$102:$102,MATCH(AJ$6,DataStreams,0))*
OFFSET(HOMECELL,MATCH(MAX(INDEX(First_Data_Point,MATCH($A77,DataStreams,0)),INDEX(First_Data_Point,MATCH(AJ$6,DataStreams,0)),$B$3),DateRange,0)-1,MATCH(INDEX(Returns!$100:$100,MATCH(AJ$6,DataStreams,0)),DataStreams,0)-1):OFFSET(HOMECELL,MATCH(MIN(INDEX(Last_Data_Point,MATCH($A77,DataStreams,0)),INDEX(Last_Data_Point,MATCH(AJ$6,DataStreams,0)),$B$4),DateRange,0)-1,MATCH(INDEX(Returns!$100:$100,MATCH(AJ$6,DataStreams,0)),DataStreams,0)-1))),"")</f>
        <v>-2.9800269531743535E-3</v>
      </c>
      <c r="AK77" s="233" cm="1">
        <f t="array" aca="1" ref="AK77" ca="1">_xlfn.IFNA(_xlfn.COVARIANCE.S(
OFFSET(HOMECELL,MATCH(MAX(INDEX(First_Data_Point,MATCH($A77,DataStreams,0)),INDEX(First_Data_Point,MATCH(AK$6,DataStreams,0)),$B$3),DateRange,0)-1,MATCH($A77,DataStreams,0)-1):OFFSET(HOMECELL,MATCH(MIN(INDEX(Last_Data_Point,MATCH($A77,DataStreams,0)),INDEX(Last_Data_Point,MATCH(AK$6,DataStreams,0)),$B$4),DateRange,0)-1,MATCH($A77,DataStreams,0)-1) -
(INDEX(Returns!$102:$102,MATCH($A77,DataStreams,0))*
OFFSET(HOMECELL,MATCH(MAX(INDEX(First_Data_Point,MATCH($A77,DataStreams,0)),INDEX(First_Data_Point,MATCH(AK$6,DataStreams,0)),$B$3),DateRange,0)-1,MATCH(INDEX(Returns!$100:$100,MATCH($A77,DataStreams,0)),DataStreams,0)-1):OFFSET(HOMECELL,MATCH(MIN(INDEX(Last_Data_Point,MATCH($A77,DataStreams,0)),INDEX(Last_Data_Point,MATCH(AK$6,DataStreams,0)),$B$4),DateRange,0)-1,MATCH(INDEX(Returns!$100:$100,MATCH($A77,DataStreams,0)),DataStreams,0)-1)),
OFFSET(HOMECELL,MATCH(MAX(INDEX(First_Data_Point,MATCH($A77,DataStreams,0)),INDEX(First_Data_Point,MATCH(AK$6,DataStreams,0)),$B$3),DateRange,0)-1,MATCH(AK$6,DataStreams,0)-1):OFFSET(HOMECELL,MATCH(MIN(INDEX(Last_Data_Point,MATCH($A77,DataStreams,0)),INDEX(Last_Data_Point,MATCH(AK$6,DataStreams,0)),$B$4),DateRange,0)-1,MATCH(AK$6,DataStreams,0)-1) -
(INDEX(Returns!$102:$102,MATCH(AK$6,DataStreams,0))*
OFFSET(HOMECELL,MATCH(MAX(INDEX(First_Data_Point,MATCH($A77,DataStreams,0)),INDEX(First_Data_Point,MATCH(AK$6,DataStreams,0)),$B$3),DateRange,0)-1,MATCH(INDEX(Returns!$100:$100,MATCH(AK$6,DataStreams,0)),DataStreams,0)-1):OFFSET(HOMECELL,MATCH(MIN(INDEX(Last_Data_Point,MATCH($A77,DataStreams,0)),INDEX(Last_Data_Point,MATCH(AK$6,DataStreams,0)),$B$4),DateRange,0)-1,MATCH(INDEX(Returns!$100:$100,MATCH(AK$6,DataStreams,0)),DataStreams,0)-1))),"")</f>
        <v>-1.9628871080491369E-3</v>
      </c>
      <c r="AL77" s="233" cm="1">
        <f t="array" aca="1" ref="AL77" ca="1">_xlfn.IFNA(_xlfn.COVARIANCE.S(
OFFSET(HOMECELL,MATCH(MAX(INDEX(First_Data_Point,MATCH($A77,DataStreams,0)),INDEX(First_Data_Point,MATCH(AL$6,DataStreams,0)),$B$3),DateRange,0)-1,MATCH($A77,DataStreams,0)-1):OFFSET(HOMECELL,MATCH(MIN(INDEX(Last_Data_Point,MATCH($A77,DataStreams,0)),INDEX(Last_Data_Point,MATCH(AL$6,DataStreams,0)),$B$4),DateRange,0)-1,MATCH($A77,DataStreams,0)-1) -
(INDEX(Returns!$102:$102,MATCH($A77,DataStreams,0))*
OFFSET(HOMECELL,MATCH(MAX(INDEX(First_Data_Point,MATCH($A77,DataStreams,0)),INDEX(First_Data_Point,MATCH(AL$6,DataStreams,0)),$B$3),DateRange,0)-1,MATCH(INDEX(Returns!$100:$100,MATCH($A77,DataStreams,0)),DataStreams,0)-1):OFFSET(HOMECELL,MATCH(MIN(INDEX(Last_Data_Point,MATCH($A77,DataStreams,0)),INDEX(Last_Data_Point,MATCH(AL$6,DataStreams,0)),$B$4),DateRange,0)-1,MATCH(INDEX(Returns!$100:$100,MATCH($A77,DataStreams,0)),DataStreams,0)-1)),
OFFSET(HOMECELL,MATCH(MAX(INDEX(First_Data_Point,MATCH($A77,DataStreams,0)),INDEX(First_Data_Point,MATCH(AL$6,DataStreams,0)),$B$3),DateRange,0)-1,MATCH(AL$6,DataStreams,0)-1):OFFSET(HOMECELL,MATCH(MIN(INDEX(Last_Data_Point,MATCH($A77,DataStreams,0)),INDEX(Last_Data_Point,MATCH(AL$6,DataStreams,0)),$B$4),DateRange,0)-1,MATCH(AL$6,DataStreams,0)-1) -
(INDEX(Returns!$102:$102,MATCH(AL$6,DataStreams,0))*
OFFSET(HOMECELL,MATCH(MAX(INDEX(First_Data_Point,MATCH($A77,DataStreams,0)),INDEX(First_Data_Point,MATCH(AL$6,DataStreams,0)),$B$3),DateRange,0)-1,MATCH(INDEX(Returns!$100:$100,MATCH(AL$6,DataStreams,0)),DataStreams,0)-1):OFFSET(HOMECELL,MATCH(MIN(INDEX(Last_Data_Point,MATCH($A77,DataStreams,0)),INDEX(Last_Data_Point,MATCH(AL$6,DataStreams,0)),$B$4),DateRange,0)-1,MATCH(INDEX(Returns!$100:$100,MATCH(AL$6,DataStreams,0)),DataStreams,0)-1))),"")</f>
        <v>-1.2706823450653112E-3</v>
      </c>
      <c r="AM77" s="233" cm="1">
        <f t="array" aca="1" ref="AM77" ca="1">_xlfn.IFNA(_xlfn.COVARIANCE.S(
OFFSET(HOMECELL,MATCH(MAX(INDEX(First_Data_Point,MATCH($A77,DataStreams,0)),INDEX(First_Data_Point,MATCH(AM$6,DataStreams,0)),$B$3),DateRange,0)-1,MATCH($A77,DataStreams,0)-1):OFFSET(HOMECELL,MATCH(MIN(INDEX(Last_Data_Point,MATCH($A77,DataStreams,0)),INDEX(Last_Data_Point,MATCH(AM$6,DataStreams,0)),$B$4),DateRange,0)-1,MATCH($A77,DataStreams,0)-1) -
(INDEX(Returns!$102:$102,MATCH($A77,DataStreams,0))*
OFFSET(HOMECELL,MATCH(MAX(INDEX(First_Data_Point,MATCH($A77,DataStreams,0)),INDEX(First_Data_Point,MATCH(AM$6,DataStreams,0)),$B$3),DateRange,0)-1,MATCH(INDEX(Returns!$100:$100,MATCH($A77,DataStreams,0)),DataStreams,0)-1):OFFSET(HOMECELL,MATCH(MIN(INDEX(Last_Data_Point,MATCH($A77,DataStreams,0)),INDEX(Last_Data_Point,MATCH(AM$6,DataStreams,0)),$B$4),DateRange,0)-1,MATCH(INDEX(Returns!$100:$100,MATCH($A77,DataStreams,0)),DataStreams,0)-1)),
OFFSET(HOMECELL,MATCH(MAX(INDEX(First_Data_Point,MATCH($A77,DataStreams,0)),INDEX(First_Data_Point,MATCH(AM$6,DataStreams,0)),$B$3),DateRange,0)-1,MATCH(AM$6,DataStreams,0)-1):OFFSET(HOMECELL,MATCH(MIN(INDEX(Last_Data_Point,MATCH($A77,DataStreams,0)),INDEX(Last_Data_Point,MATCH(AM$6,DataStreams,0)),$B$4),DateRange,0)-1,MATCH(AM$6,DataStreams,0)-1) -
(INDEX(Returns!$102:$102,MATCH(AM$6,DataStreams,0))*
OFFSET(HOMECELL,MATCH(MAX(INDEX(First_Data_Point,MATCH($A77,DataStreams,0)),INDEX(First_Data_Point,MATCH(AM$6,DataStreams,0)),$B$3),DateRange,0)-1,MATCH(INDEX(Returns!$100:$100,MATCH(AM$6,DataStreams,0)),DataStreams,0)-1):OFFSET(HOMECELL,MATCH(MIN(INDEX(Last_Data_Point,MATCH($A77,DataStreams,0)),INDEX(Last_Data_Point,MATCH(AM$6,DataStreams,0)),$B$4),DateRange,0)-1,MATCH(INDEX(Returns!$100:$100,MATCH(AM$6,DataStreams,0)),DataStreams,0)-1))),"")</f>
        <v>2.105882786966311E-3</v>
      </c>
      <c r="AN77" s="233" cm="1">
        <f t="array" aca="1" ref="AN77" ca="1">_xlfn.IFNA(_xlfn.COVARIANCE.S(
OFFSET(HOMECELL,MATCH(MAX(INDEX(First_Data_Point,MATCH($A77,DataStreams,0)),INDEX(First_Data_Point,MATCH(AN$6,DataStreams,0)),$B$3),DateRange,0)-1,MATCH($A77,DataStreams,0)-1):OFFSET(HOMECELL,MATCH(MIN(INDEX(Last_Data_Point,MATCH($A77,DataStreams,0)),INDEX(Last_Data_Point,MATCH(AN$6,DataStreams,0)),$B$4),DateRange,0)-1,MATCH($A77,DataStreams,0)-1) -
(INDEX(Returns!$102:$102,MATCH($A77,DataStreams,0))*
OFFSET(HOMECELL,MATCH(MAX(INDEX(First_Data_Point,MATCH($A77,DataStreams,0)),INDEX(First_Data_Point,MATCH(AN$6,DataStreams,0)),$B$3),DateRange,0)-1,MATCH(INDEX(Returns!$100:$100,MATCH($A77,DataStreams,0)),DataStreams,0)-1):OFFSET(HOMECELL,MATCH(MIN(INDEX(Last_Data_Point,MATCH($A77,DataStreams,0)),INDEX(Last_Data_Point,MATCH(AN$6,DataStreams,0)),$B$4),DateRange,0)-1,MATCH(INDEX(Returns!$100:$100,MATCH($A77,DataStreams,0)),DataStreams,0)-1)),
OFFSET(HOMECELL,MATCH(MAX(INDEX(First_Data_Point,MATCH($A77,DataStreams,0)),INDEX(First_Data_Point,MATCH(AN$6,DataStreams,0)),$B$3),DateRange,0)-1,MATCH(AN$6,DataStreams,0)-1):OFFSET(HOMECELL,MATCH(MIN(INDEX(Last_Data_Point,MATCH($A77,DataStreams,0)),INDEX(Last_Data_Point,MATCH(AN$6,DataStreams,0)),$B$4),DateRange,0)-1,MATCH(AN$6,DataStreams,0)-1) -
(INDEX(Returns!$102:$102,MATCH(AN$6,DataStreams,0))*
OFFSET(HOMECELL,MATCH(MAX(INDEX(First_Data_Point,MATCH($A77,DataStreams,0)),INDEX(First_Data_Point,MATCH(AN$6,DataStreams,0)),$B$3),DateRange,0)-1,MATCH(INDEX(Returns!$100:$100,MATCH(AN$6,DataStreams,0)),DataStreams,0)-1):OFFSET(HOMECELL,MATCH(MIN(INDEX(Last_Data_Point,MATCH($A77,DataStreams,0)),INDEX(Last_Data_Point,MATCH(AN$6,DataStreams,0)),$B$4),DateRange,0)-1,MATCH(INDEX(Returns!$100:$100,MATCH(AN$6,DataStreams,0)),DataStreams,0)-1))),"")</f>
        <v>-7.364942519245965E-4</v>
      </c>
      <c r="AO77" s="233" cm="1">
        <f t="array" aca="1" ref="AO77" ca="1">_xlfn.IFNA(_xlfn.COVARIANCE.S(
OFFSET(HOMECELL,MATCH(MAX(INDEX(First_Data_Point,MATCH($A77,DataStreams,0)),INDEX(First_Data_Point,MATCH(AO$6,DataStreams,0)),$B$3),DateRange,0)-1,MATCH($A77,DataStreams,0)-1):OFFSET(HOMECELL,MATCH(MIN(INDEX(Last_Data_Point,MATCH($A77,DataStreams,0)),INDEX(Last_Data_Point,MATCH(AO$6,DataStreams,0)),$B$4),DateRange,0)-1,MATCH($A77,DataStreams,0)-1) -
(INDEX(Returns!$102:$102,MATCH($A77,DataStreams,0))*
OFFSET(HOMECELL,MATCH(MAX(INDEX(First_Data_Point,MATCH($A77,DataStreams,0)),INDEX(First_Data_Point,MATCH(AO$6,DataStreams,0)),$B$3),DateRange,0)-1,MATCH(INDEX(Returns!$100:$100,MATCH($A77,DataStreams,0)),DataStreams,0)-1):OFFSET(HOMECELL,MATCH(MIN(INDEX(Last_Data_Point,MATCH($A77,DataStreams,0)),INDEX(Last_Data_Point,MATCH(AO$6,DataStreams,0)),$B$4),DateRange,0)-1,MATCH(INDEX(Returns!$100:$100,MATCH($A77,DataStreams,0)),DataStreams,0)-1)),
OFFSET(HOMECELL,MATCH(MAX(INDEX(First_Data_Point,MATCH($A77,DataStreams,0)),INDEX(First_Data_Point,MATCH(AO$6,DataStreams,0)),$B$3),DateRange,0)-1,MATCH(AO$6,DataStreams,0)-1):OFFSET(HOMECELL,MATCH(MIN(INDEX(Last_Data_Point,MATCH($A77,DataStreams,0)),INDEX(Last_Data_Point,MATCH(AO$6,DataStreams,0)),$B$4),DateRange,0)-1,MATCH(AO$6,DataStreams,0)-1) -
(INDEX(Returns!$102:$102,MATCH(AO$6,DataStreams,0))*
OFFSET(HOMECELL,MATCH(MAX(INDEX(First_Data_Point,MATCH($A77,DataStreams,0)),INDEX(First_Data_Point,MATCH(AO$6,DataStreams,0)),$B$3),DateRange,0)-1,MATCH(INDEX(Returns!$100:$100,MATCH(AO$6,DataStreams,0)),DataStreams,0)-1):OFFSET(HOMECELL,MATCH(MIN(INDEX(Last_Data_Point,MATCH($A77,DataStreams,0)),INDEX(Last_Data_Point,MATCH(AO$6,DataStreams,0)),$B$4),DateRange,0)-1,MATCH(INDEX(Returns!$100:$100,MATCH(AO$6,DataStreams,0)),DataStreams,0)-1))),"")</f>
        <v>-6.5841269116806455E-4</v>
      </c>
      <c r="AP77" s="233" cm="1">
        <f t="array" aca="1" ref="AP77" ca="1">_xlfn.IFNA(_xlfn.COVARIANCE.S(
OFFSET(HOMECELL,MATCH(MAX(INDEX(First_Data_Point,MATCH($A77,DataStreams,0)),INDEX(First_Data_Point,MATCH(AP$6,DataStreams,0)),$B$3),DateRange,0)-1,MATCH($A77,DataStreams,0)-1):OFFSET(HOMECELL,MATCH(MIN(INDEX(Last_Data_Point,MATCH($A77,DataStreams,0)),INDEX(Last_Data_Point,MATCH(AP$6,DataStreams,0)),$B$4),DateRange,0)-1,MATCH($A77,DataStreams,0)-1) -
(INDEX(Returns!$102:$102,MATCH($A77,DataStreams,0))*
OFFSET(HOMECELL,MATCH(MAX(INDEX(First_Data_Point,MATCH($A77,DataStreams,0)),INDEX(First_Data_Point,MATCH(AP$6,DataStreams,0)),$B$3),DateRange,0)-1,MATCH(INDEX(Returns!$100:$100,MATCH($A77,DataStreams,0)),DataStreams,0)-1):OFFSET(HOMECELL,MATCH(MIN(INDEX(Last_Data_Point,MATCH($A77,DataStreams,0)),INDEX(Last_Data_Point,MATCH(AP$6,DataStreams,0)),$B$4),DateRange,0)-1,MATCH(INDEX(Returns!$100:$100,MATCH($A77,DataStreams,0)),DataStreams,0)-1)),
OFFSET(HOMECELL,MATCH(MAX(INDEX(First_Data_Point,MATCH($A77,DataStreams,0)),INDEX(First_Data_Point,MATCH(AP$6,DataStreams,0)),$B$3),DateRange,0)-1,MATCH(AP$6,DataStreams,0)-1):OFFSET(HOMECELL,MATCH(MIN(INDEX(Last_Data_Point,MATCH($A77,DataStreams,0)),INDEX(Last_Data_Point,MATCH(AP$6,DataStreams,0)),$B$4),DateRange,0)-1,MATCH(AP$6,DataStreams,0)-1) -
(INDEX(Returns!$102:$102,MATCH(AP$6,DataStreams,0))*
OFFSET(HOMECELL,MATCH(MAX(INDEX(First_Data_Point,MATCH($A77,DataStreams,0)),INDEX(First_Data_Point,MATCH(AP$6,DataStreams,0)),$B$3),DateRange,0)-1,MATCH(INDEX(Returns!$100:$100,MATCH(AP$6,DataStreams,0)),DataStreams,0)-1):OFFSET(HOMECELL,MATCH(MIN(INDEX(Last_Data_Point,MATCH($A77,DataStreams,0)),INDEX(Last_Data_Point,MATCH(AP$6,DataStreams,0)),$B$4),DateRange,0)-1,MATCH(INDEX(Returns!$100:$100,MATCH(AP$6,DataStreams,0)),DataStreams,0)-1))),"")</f>
        <v>-1.8633125447802814E-3</v>
      </c>
      <c r="AQ77" s="233" t="str" cm="1">
        <f t="array" aca="1" ref="AQ77" ca="1">_xlfn.IFNA(_xlfn.COVARIANCE.S(
OFFSET(HOMECELL,MATCH(MAX(INDEX(First_Data_Point,MATCH($A77,DataStreams,0)),INDEX(First_Data_Point,MATCH(AQ$6,DataStreams,0)),$B$3),DateRange,0)-1,MATCH($A77,DataStreams,0)-1):OFFSET(HOMECELL,MATCH(MIN(INDEX(Last_Data_Point,MATCH($A77,DataStreams,0)),INDEX(Last_Data_Point,MATCH(AQ$6,DataStreams,0)),$B$4),DateRange,0)-1,MATCH($A77,DataStreams,0)-1) -
(INDEX(Returns!$102:$102,MATCH($A77,DataStreams,0))*
OFFSET(HOMECELL,MATCH(MAX(INDEX(First_Data_Point,MATCH($A77,DataStreams,0)),INDEX(First_Data_Point,MATCH(AQ$6,DataStreams,0)),$B$3),DateRange,0)-1,MATCH(INDEX(Returns!$100:$100,MATCH($A77,DataStreams,0)),DataStreams,0)-1):OFFSET(HOMECELL,MATCH(MIN(INDEX(Last_Data_Point,MATCH($A77,DataStreams,0)),INDEX(Last_Data_Point,MATCH(AQ$6,DataStreams,0)),$B$4),DateRange,0)-1,MATCH(INDEX(Returns!$100:$100,MATCH($A77,DataStreams,0)),DataStreams,0)-1)),
OFFSET(HOMECELL,MATCH(MAX(INDEX(First_Data_Point,MATCH($A77,DataStreams,0)),INDEX(First_Data_Point,MATCH(AQ$6,DataStreams,0)),$B$3),DateRange,0)-1,MATCH(AQ$6,DataStreams,0)-1):OFFSET(HOMECELL,MATCH(MIN(INDEX(Last_Data_Point,MATCH($A77,DataStreams,0)),INDEX(Last_Data_Point,MATCH(AQ$6,DataStreams,0)),$B$4),DateRange,0)-1,MATCH(AQ$6,DataStreams,0)-1) -
(INDEX(Returns!$102:$102,MATCH(AQ$6,DataStreams,0))*
OFFSET(HOMECELL,MATCH(MAX(INDEX(First_Data_Point,MATCH($A77,DataStreams,0)),INDEX(First_Data_Point,MATCH(AQ$6,DataStreams,0)),$B$3),DateRange,0)-1,MATCH(INDEX(Returns!$100:$100,MATCH(AQ$6,DataStreams,0)),DataStreams,0)-1):OFFSET(HOMECELL,MATCH(MIN(INDEX(Last_Data_Point,MATCH($A77,DataStreams,0)),INDEX(Last_Data_Point,MATCH(AQ$6,DataStreams,0)),$B$4),DateRange,0)-1,MATCH(INDEX(Returns!$100:$100,MATCH(AQ$6,DataStreams,0)),DataStreams,0)-1))),"")</f>
        <v/>
      </c>
      <c r="AR77" s="233" t="str" cm="1">
        <f t="array" aca="1" ref="AR77" ca="1">_xlfn.IFNA(_xlfn.COVARIANCE.S(
OFFSET(HOMECELL,MATCH(MAX(INDEX(First_Data_Point,MATCH($A77,DataStreams,0)),INDEX(First_Data_Point,MATCH(AR$6,DataStreams,0)),$B$3),DateRange,0)-1,MATCH($A77,DataStreams,0)-1):OFFSET(HOMECELL,MATCH(MIN(INDEX(Last_Data_Point,MATCH($A77,DataStreams,0)),INDEX(Last_Data_Point,MATCH(AR$6,DataStreams,0)),$B$4),DateRange,0)-1,MATCH($A77,DataStreams,0)-1) -
(INDEX(Returns!$102:$102,MATCH($A77,DataStreams,0))*
OFFSET(HOMECELL,MATCH(MAX(INDEX(First_Data_Point,MATCH($A77,DataStreams,0)),INDEX(First_Data_Point,MATCH(AR$6,DataStreams,0)),$B$3),DateRange,0)-1,MATCH(INDEX(Returns!$100:$100,MATCH($A77,DataStreams,0)),DataStreams,0)-1):OFFSET(HOMECELL,MATCH(MIN(INDEX(Last_Data_Point,MATCH($A77,DataStreams,0)),INDEX(Last_Data_Point,MATCH(AR$6,DataStreams,0)),$B$4),DateRange,0)-1,MATCH(INDEX(Returns!$100:$100,MATCH($A77,DataStreams,0)),DataStreams,0)-1)),
OFFSET(HOMECELL,MATCH(MAX(INDEX(First_Data_Point,MATCH($A77,DataStreams,0)),INDEX(First_Data_Point,MATCH(AR$6,DataStreams,0)),$B$3),DateRange,0)-1,MATCH(AR$6,DataStreams,0)-1):OFFSET(HOMECELL,MATCH(MIN(INDEX(Last_Data_Point,MATCH($A77,DataStreams,0)),INDEX(Last_Data_Point,MATCH(AR$6,DataStreams,0)),$B$4),DateRange,0)-1,MATCH(AR$6,DataStreams,0)-1) -
(INDEX(Returns!$102:$102,MATCH(AR$6,DataStreams,0))*
OFFSET(HOMECELL,MATCH(MAX(INDEX(First_Data_Point,MATCH($A77,DataStreams,0)),INDEX(First_Data_Point,MATCH(AR$6,DataStreams,0)),$B$3),DateRange,0)-1,MATCH(INDEX(Returns!$100:$100,MATCH(AR$6,DataStreams,0)),DataStreams,0)-1):OFFSET(HOMECELL,MATCH(MIN(INDEX(Last_Data_Point,MATCH($A77,DataStreams,0)),INDEX(Last_Data_Point,MATCH(AR$6,DataStreams,0)),$B$4),DateRange,0)-1,MATCH(INDEX(Returns!$100:$100,MATCH(AR$6,DataStreams,0)),DataStreams,0)-1))),"")</f>
        <v/>
      </c>
      <c r="AS77" s="233" t="str" cm="1">
        <f t="array" aca="1" ref="AS77" ca="1">_xlfn.IFNA(_xlfn.COVARIANCE.S(
OFFSET(HOMECELL,MATCH(MAX(INDEX(First_Data_Point,MATCH($A77,DataStreams,0)),INDEX(First_Data_Point,MATCH(AS$6,DataStreams,0)),$B$3),DateRange,0)-1,MATCH($A77,DataStreams,0)-1):OFFSET(HOMECELL,MATCH(MIN(INDEX(Last_Data_Point,MATCH($A77,DataStreams,0)),INDEX(Last_Data_Point,MATCH(AS$6,DataStreams,0)),$B$4),DateRange,0)-1,MATCH($A77,DataStreams,0)-1) -
(INDEX(Returns!$102:$102,MATCH($A77,DataStreams,0))*
OFFSET(HOMECELL,MATCH(MAX(INDEX(First_Data_Point,MATCH($A77,DataStreams,0)),INDEX(First_Data_Point,MATCH(AS$6,DataStreams,0)),$B$3),DateRange,0)-1,MATCH(INDEX(Returns!$100:$100,MATCH($A77,DataStreams,0)),DataStreams,0)-1):OFFSET(HOMECELL,MATCH(MIN(INDEX(Last_Data_Point,MATCH($A77,DataStreams,0)),INDEX(Last_Data_Point,MATCH(AS$6,DataStreams,0)),$B$4),DateRange,0)-1,MATCH(INDEX(Returns!$100:$100,MATCH($A77,DataStreams,0)),DataStreams,0)-1)),
OFFSET(HOMECELL,MATCH(MAX(INDEX(First_Data_Point,MATCH($A77,DataStreams,0)),INDEX(First_Data_Point,MATCH(AS$6,DataStreams,0)),$B$3),DateRange,0)-1,MATCH(AS$6,DataStreams,0)-1):OFFSET(HOMECELL,MATCH(MIN(INDEX(Last_Data_Point,MATCH($A77,DataStreams,0)),INDEX(Last_Data_Point,MATCH(AS$6,DataStreams,0)),$B$4),DateRange,0)-1,MATCH(AS$6,DataStreams,0)-1) -
(INDEX(Returns!$102:$102,MATCH(AS$6,DataStreams,0))*
OFFSET(HOMECELL,MATCH(MAX(INDEX(First_Data_Point,MATCH($A77,DataStreams,0)),INDEX(First_Data_Point,MATCH(AS$6,DataStreams,0)),$B$3),DateRange,0)-1,MATCH(INDEX(Returns!$100:$100,MATCH(AS$6,DataStreams,0)),DataStreams,0)-1):OFFSET(HOMECELL,MATCH(MIN(INDEX(Last_Data_Point,MATCH($A77,DataStreams,0)),INDEX(Last_Data_Point,MATCH(AS$6,DataStreams,0)),$B$4),DateRange,0)-1,MATCH(INDEX(Returns!$100:$100,MATCH(AS$6,DataStreams,0)),DataStreams,0)-1))),"")</f>
        <v/>
      </c>
      <c r="AT77" s="233" t="str" cm="1">
        <f t="array" aca="1" ref="AT77" ca="1">_xlfn.IFNA(_xlfn.COVARIANCE.S(
OFFSET(HOMECELL,MATCH(MAX(INDEX(First_Data_Point,MATCH($A77,DataStreams,0)),INDEX(First_Data_Point,MATCH(AT$6,DataStreams,0)),$B$3),DateRange,0)-1,MATCH($A77,DataStreams,0)-1):OFFSET(HOMECELL,MATCH(MIN(INDEX(Last_Data_Point,MATCH($A77,DataStreams,0)),INDEX(Last_Data_Point,MATCH(AT$6,DataStreams,0)),$B$4),DateRange,0)-1,MATCH($A77,DataStreams,0)-1) -
(INDEX(Returns!$102:$102,MATCH($A77,DataStreams,0))*
OFFSET(HOMECELL,MATCH(MAX(INDEX(First_Data_Point,MATCH($A77,DataStreams,0)),INDEX(First_Data_Point,MATCH(AT$6,DataStreams,0)),$B$3),DateRange,0)-1,MATCH(INDEX(Returns!$100:$100,MATCH($A77,DataStreams,0)),DataStreams,0)-1):OFFSET(HOMECELL,MATCH(MIN(INDEX(Last_Data_Point,MATCH($A77,DataStreams,0)),INDEX(Last_Data_Point,MATCH(AT$6,DataStreams,0)),$B$4),DateRange,0)-1,MATCH(INDEX(Returns!$100:$100,MATCH($A77,DataStreams,0)),DataStreams,0)-1)),
OFFSET(HOMECELL,MATCH(MAX(INDEX(First_Data_Point,MATCH($A77,DataStreams,0)),INDEX(First_Data_Point,MATCH(AT$6,DataStreams,0)),$B$3),DateRange,0)-1,MATCH(AT$6,DataStreams,0)-1):OFFSET(HOMECELL,MATCH(MIN(INDEX(Last_Data_Point,MATCH($A77,DataStreams,0)),INDEX(Last_Data_Point,MATCH(AT$6,DataStreams,0)),$B$4),DateRange,0)-1,MATCH(AT$6,DataStreams,0)-1) -
(INDEX(Returns!$102:$102,MATCH(AT$6,DataStreams,0))*
OFFSET(HOMECELL,MATCH(MAX(INDEX(First_Data_Point,MATCH($A77,DataStreams,0)),INDEX(First_Data_Point,MATCH(AT$6,DataStreams,0)),$B$3),DateRange,0)-1,MATCH(INDEX(Returns!$100:$100,MATCH(AT$6,DataStreams,0)),DataStreams,0)-1):OFFSET(HOMECELL,MATCH(MIN(INDEX(Last_Data_Point,MATCH($A77,DataStreams,0)),INDEX(Last_Data_Point,MATCH(AT$6,DataStreams,0)),$B$4),DateRange,0)-1,MATCH(INDEX(Returns!$100:$100,MATCH(AT$6,DataStreams,0)),DataStreams,0)-1))),"")</f>
        <v/>
      </c>
      <c r="AU77" s="233" t="str" cm="1">
        <f t="array" aca="1" ref="AU77" ca="1">_xlfn.IFNA(_xlfn.COVARIANCE.S(
OFFSET(HOMECELL,MATCH(MAX(INDEX(First_Data_Point,MATCH($A77,DataStreams,0)),INDEX(First_Data_Point,MATCH(AU$6,DataStreams,0)),$B$3),DateRange,0)-1,MATCH($A77,DataStreams,0)-1):OFFSET(HOMECELL,MATCH(MIN(INDEX(Last_Data_Point,MATCH($A77,DataStreams,0)),INDEX(Last_Data_Point,MATCH(AU$6,DataStreams,0)),$B$4),DateRange,0)-1,MATCH($A77,DataStreams,0)-1) -
(INDEX(Returns!$102:$102,MATCH($A77,DataStreams,0))*
OFFSET(HOMECELL,MATCH(MAX(INDEX(First_Data_Point,MATCH($A77,DataStreams,0)),INDEX(First_Data_Point,MATCH(AU$6,DataStreams,0)),$B$3),DateRange,0)-1,MATCH(INDEX(Returns!$100:$100,MATCH($A77,DataStreams,0)),DataStreams,0)-1):OFFSET(HOMECELL,MATCH(MIN(INDEX(Last_Data_Point,MATCH($A77,DataStreams,0)),INDEX(Last_Data_Point,MATCH(AU$6,DataStreams,0)),$B$4),DateRange,0)-1,MATCH(INDEX(Returns!$100:$100,MATCH($A77,DataStreams,0)),DataStreams,0)-1)),
OFFSET(HOMECELL,MATCH(MAX(INDEX(First_Data_Point,MATCH($A77,DataStreams,0)),INDEX(First_Data_Point,MATCH(AU$6,DataStreams,0)),$B$3),DateRange,0)-1,MATCH(AU$6,DataStreams,0)-1):OFFSET(HOMECELL,MATCH(MIN(INDEX(Last_Data_Point,MATCH($A77,DataStreams,0)),INDEX(Last_Data_Point,MATCH(AU$6,DataStreams,0)),$B$4),DateRange,0)-1,MATCH(AU$6,DataStreams,0)-1) -
(INDEX(Returns!$102:$102,MATCH(AU$6,DataStreams,0))*
OFFSET(HOMECELL,MATCH(MAX(INDEX(First_Data_Point,MATCH($A77,DataStreams,0)),INDEX(First_Data_Point,MATCH(AU$6,DataStreams,0)),$B$3),DateRange,0)-1,MATCH(INDEX(Returns!$100:$100,MATCH(AU$6,DataStreams,0)),DataStreams,0)-1):OFFSET(HOMECELL,MATCH(MIN(INDEX(Last_Data_Point,MATCH($A77,DataStreams,0)),INDEX(Last_Data_Point,MATCH(AU$6,DataStreams,0)),$B$4),DateRange,0)-1,MATCH(INDEX(Returns!$100:$100,MATCH(AU$6,DataStreams,0)),DataStreams,0)-1))),"")</f>
        <v/>
      </c>
      <c r="AV77" s="233" t="str" cm="1">
        <f t="array" aca="1" ref="AV77" ca="1">_xlfn.IFNA(_xlfn.COVARIANCE.S(
OFFSET(HOMECELL,MATCH(MAX(INDEX(First_Data_Point,MATCH($A77,DataStreams,0)),INDEX(First_Data_Point,MATCH(AV$6,DataStreams,0)),$B$3),DateRange,0)-1,MATCH($A77,DataStreams,0)-1):OFFSET(HOMECELL,MATCH(MIN(INDEX(Last_Data_Point,MATCH($A77,DataStreams,0)),INDEX(Last_Data_Point,MATCH(AV$6,DataStreams,0)),$B$4),DateRange,0)-1,MATCH($A77,DataStreams,0)-1) -
(INDEX(Returns!$102:$102,MATCH($A77,DataStreams,0))*
OFFSET(HOMECELL,MATCH(MAX(INDEX(First_Data_Point,MATCH($A77,DataStreams,0)),INDEX(First_Data_Point,MATCH(AV$6,DataStreams,0)),$B$3),DateRange,0)-1,MATCH(INDEX(Returns!$100:$100,MATCH($A77,DataStreams,0)),DataStreams,0)-1):OFFSET(HOMECELL,MATCH(MIN(INDEX(Last_Data_Point,MATCH($A77,DataStreams,0)),INDEX(Last_Data_Point,MATCH(AV$6,DataStreams,0)),$B$4),DateRange,0)-1,MATCH(INDEX(Returns!$100:$100,MATCH($A77,DataStreams,0)),DataStreams,0)-1)),
OFFSET(HOMECELL,MATCH(MAX(INDEX(First_Data_Point,MATCH($A77,DataStreams,0)),INDEX(First_Data_Point,MATCH(AV$6,DataStreams,0)),$B$3),DateRange,0)-1,MATCH(AV$6,DataStreams,0)-1):OFFSET(HOMECELL,MATCH(MIN(INDEX(Last_Data_Point,MATCH($A77,DataStreams,0)),INDEX(Last_Data_Point,MATCH(AV$6,DataStreams,0)),$B$4),DateRange,0)-1,MATCH(AV$6,DataStreams,0)-1) -
(INDEX(Returns!$102:$102,MATCH(AV$6,DataStreams,0))*
OFFSET(HOMECELL,MATCH(MAX(INDEX(First_Data_Point,MATCH($A77,DataStreams,0)),INDEX(First_Data_Point,MATCH(AV$6,DataStreams,0)),$B$3),DateRange,0)-1,MATCH(INDEX(Returns!$100:$100,MATCH(AV$6,DataStreams,0)),DataStreams,0)-1):OFFSET(HOMECELL,MATCH(MIN(INDEX(Last_Data_Point,MATCH($A77,DataStreams,0)),INDEX(Last_Data_Point,MATCH(AV$6,DataStreams,0)),$B$4),DateRange,0)-1,MATCH(INDEX(Returns!$100:$100,MATCH(AV$6,DataStreams,0)),DataStreams,0)-1))),"")</f>
        <v/>
      </c>
      <c r="AW77" s="233" t="str" cm="1">
        <f t="array" aca="1" ref="AW77" ca="1">_xlfn.IFNA(_xlfn.COVARIANCE.S(
OFFSET(HOMECELL,MATCH(MAX(INDEX(First_Data_Point,MATCH($A77,DataStreams,0)),INDEX(First_Data_Point,MATCH(AW$6,DataStreams,0)),$B$3),DateRange,0)-1,MATCH($A77,DataStreams,0)-1):OFFSET(HOMECELL,MATCH(MIN(INDEX(Last_Data_Point,MATCH($A77,DataStreams,0)),INDEX(Last_Data_Point,MATCH(AW$6,DataStreams,0)),$B$4),DateRange,0)-1,MATCH($A77,DataStreams,0)-1) -
(INDEX(Returns!$102:$102,MATCH($A77,DataStreams,0))*
OFFSET(HOMECELL,MATCH(MAX(INDEX(First_Data_Point,MATCH($A77,DataStreams,0)),INDEX(First_Data_Point,MATCH(AW$6,DataStreams,0)),$B$3),DateRange,0)-1,MATCH(INDEX(Returns!$100:$100,MATCH($A77,DataStreams,0)),DataStreams,0)-1):OFFSET(HOMECELL,MATCH(MIN(INDEX(Last_Data_Point,MATCH($A77,DataStreams,0)),INDEX(Last_Data_Point,MATCH(AW$6,DataStreams,0)),$B$4),DateRange,0)-1,MATCH(INDEX(Returns!$100:$100,MATCH($A77,DataStreams,0)),DataStreams,0)-1)),
OFFSET(HOMECELL,MATCH(MAX(INDEX(First_Data_Point,MATCH($A77,DataStreams,0)),INDEX(First_Data_Point,MATCH(AW$6,DataStreams,0)),$B$3),DateRange,0)-1,MATCH(AW$6,DataStreams,0)-1):OFFSET(HOMECELL,MATCH(MIN(INDEX(Last_Data_Point,MATCH($A77,DataStreams,0)),INDEX(Last_Data_Point,MATCH(AW$6,DataStreams,0)),$B$4),DateRange,0)-1,MATCH(AW$6,DataStreams,0)-1) -
(INDEX(Returns!$102:$102,MATCH(AW$6,DataStreams,0))*
OFFSET(HOMECELL,MATCH(MAX(INDEX(First_Data_Point,MATCH($A77,DataStreams,0)),INDEX(First_Data_Point,MATCH(AW$6,DataStreams,0)),$B$3),DateRange,0)-1,MATCH(INDEX(Returns!$100:$100,MATCH(AW$6,DataStreams,0)),DataStreams,0)-1):OFFSET(HOMECELL,MATCH(MIN(INDEX(Last_Data_Point,MATCH($A77,DataStreams,0)),INDEX(Last_Data_Point,MATCH(AW$6,DataStreams,0)),$B$4),DateRange,0)-1,MATCH(INDEX(Returns!$100:$100,MATCH(AW$6,DataStreams,0)),DataStreams,0)-1))),"")</f>
        <v/>
      </c>
      <c r="AX77" s="233" t="str" cm="1">
        <f t="array" aca="1" ref="AX77" ca="1">_xlfn.IFNA(_xlfn.COVARIANCE.S(
OFFSET(HOMECELL,MATCH(MAX(INDEX(First_Data_Point,MATCH($A77,DataStreams,0)),INDEX(First_Data_Point,MATCH(AX$6,DataStreams,0)),$B$3),DateRange,0)-1,MATCH($A77,DataStreams,0)-1):OFFSET(HOMECELL,MATCH(MIN(INDEX(Last_Data_Point,MATCH($A77,DataStreams,0)),INDEX(Last_Data_Point,MATCH(AX$6,DataStreams,0)),$B$4),DateRange,0)-1,MATCH($A77,DataStreams,0)-1) -
(INDEX(Returns!$102:$102,MATCH($A77,DataStreams,0))*
OFFSET(HOMECELL,MATCH(MAX(INDEX(First_Data_Point,MATCH($A77,DataStreams,0)),INDEX(First_Data_Point,MATCH(AX$6,DataStreams,0)),$B$3),DateRange,0)-1,MATCH(INDEX(Returns!$100:$100,MATCH($A77,DataStreams,0)),DataStreams,0)-1):OFFSET(HOMECELL,MATCH(MIN(INDEX(Last_Data_Point,MATCH($A77,DataStreams,0)),INDEX(Last_Data_Point,MATCH(AX$6,DataStreams,0)),$B$4),DateRange,0)-1,MATCH(INDEX(Returns!$100:$100,MATCH($A77,DataStreams,0)),DataStreams,0)-1)),
OFFSET(HOMECELL,MATCH(MAX(INDEX(First_Data_Point,MATCH($A77,DataStreams,0)),INDEX(First_Data_Point,MATCH(AX$6,DataStreams,0)),$B$3),DateRange,0)-1,MATCH(AX$6,DataStreams,0)-1):OFFSET(HOMECELL,MATCH(MIN(INDEX(Last_Data_Point,MATCH($A77,DataStreams,0)),INDEX(Last_Data_Point,MATCH(AX$6,DataStreams,0)),$B$4),DateRange,0)-1,MATCH(AX$6,DataStreams,0)-1) -
(INDEX(Returns!$102:$102,MATCH(AX$6,DataStreams,0))*
OFFSET(HOMECELL,MATCH(MAX(INDEX(First_Data_Point,MATCH($A77,DataStreams,0)),INDEX(First_Data_Point,MATCH(AX$6,DataStreams,0)),$B$3),DateRange,0)-1,MATCH(INDEX(Returns!$100:$100,MATCH(AX$6,DataStreams,0)),DataStreams,0)-1):OFFSET(HOMECELL,MATCH(MIN(INDEX(Last_Data_Point,MATCH($A77,DataStreams,0)),INDEX(Last_Data_Point,MATCH(AX$6,DataStreams,0)),$B$4),DateRange,0)-1,MATCH(INDEX(Returns!$100:$100,MATCH(AX$6,DataStreams,0)),DataStreams,0)-1))),"")</f>
        <v/>
      </c>
      <c r="AY77" s="233" t="str" cm="1">
        <f t="array" aca="1" ref="AY77" ca="1">_xlfn.IFNA(_xlfn.COVARIANCE.S(
OFFSET(HOMECELL,MATCH(MAX(INDEX(First_Data_Point,MATCH($A77,DataStreams,0)),INDEX(First_Data_Point,MATCH(AY$6,DataStreams,0)),$B$3),DateRange,0)-1,MATCH($A77,DataStreams,0)-1):OFFSET(HOMECELL,MATCH(MIN(INDEX(Last_Data_Point,MATCH($A77,DataStreams,0)),INDEX(Last_Data_Point,MATCH(AY$6,DataStreams,0)),$B$4),DateRange,0)-1,MATCH($A77,DataStreams,0)-1) -
(INDEX(Returns!$102:$102,MATCH($A77,DataStreams,0))*
OFFSET(HOMECELL,MATCH(MAX(INDEX(First_Data_Point,MATCH($A77,DataStreams,0)),INDEX(First_Data_Point,MATCH(AY$6,DataStreams,0)),$B$3),DateRange,0)-1,MATCH(INDEX(Returns!$100:$100,MATCH($A77,DataStreams,0)),DataStreams,0)-1):OFFSET(HOMECELL,MATCH(MIN(INDEX(Last_Data_Point,MATCH($A77,DataStreams,0)),INDEX(Last_Data_Point,MATCH(AY$6,DataStreams,0)),$B$4),DateRange,0)-1,MATCH(INDEX(Returns!$100:$100,MATCH($A77,DataStreams,0)),DataStreams,0)-1)),
OFFSET(HOMECELL,MATCH(MAX(INDEX(First_Data_Point,MATCH($A77,DataStreams,0)),INDEX(First_Data_Point,MATCH(AY$6,DataStreams,0)),$B$3),DateRange,0)-1,MATCH(AY$6,DataStreams,0)-1):OFFSET(HOMECELL,MATCH(MIN(INDEX(Last_Data_Point,MATCH($A77,DataStreams,0)),INDEX(Last_Data_Point,MATCH(AY$6,DataStreams,0)),$B$4),DateRange,0)-1,MATCH(AY$6,DataStreams,0)-1) -
(INDEX(Returns!$102:$102,MATCH(AY$6,DataStreams,0))*
OFFSET(HOMECELL,MATCH(MAX(INDEX(First_Data_Point,MATCH($A77,DataStreams,0)),INDEX(First_Data_Point,MATCH(AY$6,DataStreams,0)),$B$3),DateRange,0)-1,MATCH(INDEX(Returns!$100:$100,MATCH(AY$6,DataStreams,0)),DataStreams,0)-1):OFFSET(HOMECELL,MATCH(MIN(INDEX(Last_Data_Point,MATCH($A77,DataStreams,0)),INDEX(Last_Data_Point,MATCH(AY$6,DataStreams,0)),$B$4),DateRange,0)-1,MATCH(INDEX(Returns!$100:$100,MATCH(AY$6,DataStreams,0)),DataStreams,0)-1))),"")</f>
        <v/>
      </c>
      <c r="AZ77" s="233" t="str" cm="1">
        <f t="array" aca="1" ref="AZ77" ca="1">_xlfn.IFNA(_xlfn.COVARIANCE.S(
OFFSET(HOMECELL,MATCH(MAX(INDEX(First_Data_Point,MATCH($A77,DataStreams,0)),INDEX(First_Data_Point,MATCH(AZ$6,DataStreams,0)),$B$3),DateRange,0)-1,MATCH($A77,DataStreams,0)-1):OFFSET(HOMECELL,MATCH(MIN(INDEX(Last_Data_Point,MATCH($A77,DataStreams,0)),INDEX(Last_Data_Point,MATCH(AZ$6,DataStreams,0)),$B$4),DateRange,0)-1,MATCH($A77,DataStreams,0)-1) -
(INDEX(Returns!$102:$102,MATCH($A77,DataStreams,0))*
OFFSET(HOMECELL,MATCH(MAX(INDEX(First_Data_Point,MATCH($A77,DataStreams,0)),INDEX(First_Data_Point,MATCH(AZ$6,DataStreams,0)),$B$3),DateRange,0)-1,MATCH(INDEX(Returns!$100:$100,MATCH($A77,DataStreams,0)),DataStreams,0)-1):OFFSET(HOMECELL,MATCH(MIN(INDEX(Last_Data_Point,MATCH($A77,DataStreams,0)),INDEX(Last_Data_Point,MATCH(AZ$6,DataStreams,0)),$B$4),DateRange,0)-1,MATCH(INDEX(Returns!$100:$100,MATCH($A77,DataStreams,0)),DataStreams,0)-1)),
OFFSET(HOMECELL,MATCH(MAX(INDEX(First_Data_Point,MATCH($A77,DataStreams,0)),INDEX(First_Data_Point,MATCH(AZ$6,DataStreams,0)),$B$3),DateRange,0)-1,MATCH(AZ$6,DataStreams,0)-1):OFFSET(HOMECELL,MATCH(MIN(INDEX(Last_Data_Point,MATCH($A77,DataStreams,0)),INDEX(Last_Data_Point,MATCH(AZ$6,DataStreams,0)),$B$4),DateRange,0)-1,MATCH(AZ$6,DataStreams,0)-1) -
(INDEX(Returns!$102:$102,MATCH(AZ$6,DataStreams,0))*
OFFSET(HOMECELL,MATCH(MAX(INDEX(First_Data_Point,MATCH($A77,DataStreams,0)),INDEX(First_Data_Point,MATCH(AZ$6,DataStreams,0)),$B$3),DateRange,0)-1,MATCH(INDEX(Returns!$100:$100,MATCH(AZ$6,DataStreams,0)),DataStreams,0)-1):OFFSET(HOMECELL,MATCH(MIN(INDEX(Last_Data_Point,MATCH($A77,DataStreams,0)),INDEX(Last_Data_Point,MATCH(AZ$6,DataStreams,0)),$B$4),DateRange,0)-1,MATCH(INDEX(Returns!$100:$100,MATCH(AZ$6,DataStreams,0)),DataStreams,0)-1))),"")</f>
        <v/>
      </c>
      <c r="BA77" s="233" t="str" cm="1">
        <f t="array" aca="1" ref="BA77" ca="1">_xlfn.IFNA(_xlfn.COVARIANCE.S(
OFFSET(HOMECELL,MATCH(MAX(INDEX(First_Data_Point,MATCH($A77,DataStreams,0)),INDEX(First_Data_Point,MATCH(BA$6,DataStreams,0)),$B$3),DateRange,0)-1,MATCH($A77,DataStreams,0)-1):OFFSET(HOMECELL,MATCH(MIN(INDEX(Last_Data_Point,MATCH($A77,DataStreams,0)),INDEX(Last_Data_Point,MATCH(BA$6,DataStreams,0)),$B$4),DateRange,0)-1,MATCH($A77,DataStreams,0)-1) -
(INDEX(Returns!$102:$102,MATCH($A77,DataStreams,0))*
OFFSET(HOMECELL,MATCH(MAX(INDEX(First_Data_Point,MATCH($A77,DataStreams,0)),INDEX(First_Data_Point,MATCH(BA$6,DataStreams,0)),$B$3),DateRange,0)-1,MATCH(INDEX(Returns!$100:$100,MATCH($A77,DataStreams,0)),DataStreams,0)-1):OFFSET(HOMECELL,MATCH(MIN(INDEX(Last_Data_Point,MATCH($A77,DataStreams,0)),INDEX(Last_Data_Point,MATCH(BA$6,DataStreams,0)),$B$4),DateRange,0)-1,MATCH(INDEX(Returns!$100:$100,MATCH($A77,DataStreams,0)),DataStreams,0)-1)),
OFFSET(HOMECELL,MATCH(MAX(INDEX(First_Data_Point,MATCH($A77,DataStreams,0)),INDEX(First_Data_Point,MATCH(BA$6,DataStreams,0)),$B$3),DateRange,0)-1,MATCH(BA$6,DataStreams,0)-1):OFFSET(HOMECELL,MATCH(MIN(INDEX(Last_Data_Point,MATCH($A77,DataStreams,0)),INDEX(Last_Data_Point,MATCH(BA$6,DataStreams,0)),$B$4),DateRange,0)-1,MATCH(BA$6,DataStreams,0)-1) -
(INDEX(Returns!$102:$102,MATCH(BA$6,DataStreams,0))*
OFFSET(HOMECELL,MATCH(MAX(INDEX(First_Data_Point,MATCH($A77,DataStreams,0)),INDEX(First_Data_Point,MATCH(BA$6,DataStreams,0)),$B$3),DateRange,0)-1,MATCH(INDEX(Returns!$100:$100,MATCH(BA$6,DataStreams,0)),DataStreams,0)-1):OFFSET(HOMECELL,MATCH(MIN(INDEX(Last_Data_Point,MATCH($A77,DataStreams,0)),INDEX(Last_Data_Point,MATCH(BA$6,DataStreams,0)),$B$4),DateRange,0)-1,MATCH(INDEX(Returns!$100:$100,MATCH(BA$6,DataStreams,0)),DataStreams,0)-1))),"")</f>
        <v/>
      </c>
      <c r="BB77" s="233" t="str" cm="1">
        <f t="array" aca="1" ref="BB77" ca="1">_xlfn.IFNA(_xlfn.COVARIANCE.S(
OFFSET(HOMECELL,MATCH(MAX(INDEX(First_Data_Point,MATCH($A77,DataStreams,0)),INDEX(First_Data_Point,MATCH(BB$6,DataStreams,0)),$B$3),DateRange,0)-1,MATCH($A77,DataStreams,0)-1):OFFSET(HOMECELL,MATCH(MIN(INDEX(Last_Data_Point,MATCH($A77,DataStreams,0)),INDEX(Last_Data_Point,MATCH(BB$6,DataStreams,0)),$B$4),DateRange,0)-1,MATCH($A77,DataStreams,0)-1) -
(INDEX(Returns!$102:$102,MATCH($A77,DataStreams,0))*
OFFSET(HOMECELL,MATCH(MAX(INDEX(First_Data_Point,MATCH($A77,DataStreams,0)),INDEX(First_Data_Point,MATCH(BB$6,DataStreams,0)),$B$3),DateRange,0)-1,MATCH(INDEX(Returns!$100:$100,MATCH($A77,DataStreams,0)),DataStreams,0)-1):OFFSET(HOMECELL,MATCH(MIN(INDEX(Last_Data_Point,MATCH($A77,DataStreams,0)),INDEX(Last_Data_Point,MATCH(BB$6,DataStreams,0)),$B$4),DateRange,0)-1,MATCH(INDEX(Returns!$100:$100,MATCH($A77,DataStreams,0)),DataStreams,0)-1)),
OFFSET(HOMECELL,MATCH(MAX(INDEX(First_Data_Point,MATCH($A77,DataStreams,0)),INDEX(First_Data_Point,MATCH(BB$6,DataStreams,0)),$B$3),DateRange,0)-1,MATCH(BB$6,DataStreams,0)-1):OFFSET(HOMECELL,MATCH(MIN(INDEX(Last_Data_Point,MATCH($A77,DataStreams,0)),INDEX(Last_Data_Point,MATCH(BB$6,DataStreams,0)),$B$4),DateRange,0)-1,MATCH(BB$6,DataStreams,0)-1) -
(INDEX(Returns!$102:$102,MATCH(BB$6,DataStreams,0))*
OFFSET(HOMECELL,MATCH(MAX(INDEX(First_Data_Point,MATCH($A77,DataStreams,0)),INDEX(First_Data_Point,MATCH(BB$6,DataStreams,0)),$B$3),DateRange,0)-1,MATCH(INDEX(Returns!$100:$100,MATCH(BB$6,DataStreams,0)),DataStreams,0)-1):OFFSET(HOMECELL,MATCH(MIN(INDEX(Last_Data_Point,MATCH($A77,DataStreams,0)),INDEX(Last_Data_Point,MATCH(BB$6,DataStreams,0)),$B$4),DateRange,0)-1,MATCH(INDEX(Returns!$100:$100,MATCH(BB$6,DataStreams,0)),DataStreams,0)-1))),"")</f>
        <v/>
      </c>
      <c r="BC77" s="236"/>
    </row>
    <row r="78" spans="1:55">
      <c r="A78" s="239" t="str">
        <f ca="1"/>
        <v>MKTX</v>
      </c>
      <c r="B78" s="233" cm="1">
        <f t="array" aca="1" ref="B78" ca="1">_xlfn.IFNA(_xlfn.COVARIANCE.S(
OFFSET(HOMECELL,MATCH(MAX(INDEX(First_Data_Point,MATCH($A78,DataStreams,0)),INDEX(First_Data_Point,MATCH(B$6,DataStreams,0)),$B$3),DateRange,0)-1,MATCH($A78,DataStreams,0)-1):OFFSET(HOMECELL,MATCH(MIN(INDEX(Last_Data_Point,MATCH($A78,DataStreams,0)),INDEX(Last_Data_Point,MATCH(B$6,DataStreams,0)),$B$4),DateRange,0)-1,MATCH($A78,DataStreams,0)-1) -
(INDEX(Returns!$102:$102,MATCH($A78,DataStreams,0))*
OFFSET(HOMECELL,MATCH(MAX(INDEX(First_Data_Point,MATCH($A78,DataStreams,0)),INDEX(First_Data_Point,MATCH(B$6,DataStreams,0)),$B$3),DateRange,0)-1,MATCH(INDEX(Returns!$100:$100,MATCH($A78,DataStreams,0)),DataStreams,0)-1):OFFSET(HOMECELL,MATCH(MIN(INDEX(Last_Data_Point,MATCH($A78,DataStreams,0)),INDEX(Last_Data_Point,MATCH(B$6,DataStreams,0)),$B$4),DateRange,0)-1,MATCH(INDEX(Returns!$100:$100,MATCH($A78,DataStreams,0)),DataStreams,0)-1)),
OFFSET(HOMECELL,MATCH(MAX(INDEX(First_Data_Point,MATCH($A78,DataStreams,0)),INDEX(First_Data_Point,MATCH(B$6,DataStreams,0)),$B$3),DateRange,0)-1,MATCH(B$6,DataStreams,0)-1):OFFSET(HOMECELL,MATCH(MIN(INDEX(Last_Data_Point,MATCH($A78,DataStreams,0)),INDEX(Last_Data_Point,MATCH(B$6,DataStreams,0)),$B$4),DateRange,0)-1,MATCH(B$6,DataStreams,0)-1) -
(INDEX(Returns!$102:$102,MATCH(B$6,DataStreams,0))*
OFFSET(HOMECELL,MATCH(MAX(INDEX(First_Data_Point,MATCH($A78,DataStreams,0)),INDEX(First_Data_Point,MATCH(B$6,DataStreams,0)),$B$3),DateRange,0)-1,MATCH(INDEX(Returns!$100:$100,MATCH(B$6,DataStreams,0)),DataStreams,0)-1):OFFSET(HOMECELL,MATCH(MIN(INDEX(Last_Data_Point,MATCH($A78,DataStreams,0)),INDEX(Last_Data_Point,MATCH(B$6,DataStreams,0)),$B$4),DateRange,0)-1,MATCH(INDEX(Returns!$100:$100,MATCH(B$6,DataStreams,0)),DataStreams,0)-1))),"")</f>
        <v>3.4500434515519184E-6</v>
      </c>
      <c r="C78" s="233" cm="1">
        <f t="array" aca="1" ref="C78" ca="1">_xlfn.IFNA(_xlfn.COVARIANCE.S(
OFFSET(HOMECELL,MATCH(MAX(INDEX(First_Data_Point,MATCH($A78,DataStreams,0)),INDEX(First_Data_Point,MATCH(C$6,DataStreams,0)),$B$3),DateRange,0)-1,MATCH($A78,DataStreams,0)-1):OFFSET(HOMECELL,MATCH(MIN(INDEX(Last_Data_Point,MATCH($A78,DataStreams,0)),INDEX(Last_Data_Point,MATCH(C$6,DataStreams,0)),$B$4),DateRange,0)-1,MATCH($A78,DataStreams,0)-1) -
(INDEX(Returns!$102:$102,MATCH($A78,DataStreams,0))*
OFFSET(HOMECELL,MATCH(MAX(INDEX(First_Data_Point,MATCH($A78,DataStreams,0)),INDEX(First_Data_Point,MATCH(C$6,DataStreams,0)),$B$3),DateRange,0)-1,MATCH(INDEX(Returns!$100:$100,MATCH($A78,DataStreams,0)),DataStreams,0)-1):OFFSET(HOMECELL,MATCH(MIN(INDEX(Last_Data_Point,MATCH($A78,DataStreams,0)),INDEX(Last_Data_Point,MATCH(C$6,DataStreams,0)),$B$4),DateRange,0)-1,MATCH(INDEX(Returns!$100:$100,MATCH($A78,DataStreams,0)),DataStreams,0)-1)),
OFFSET(HOMECELL,MATCH(MAX(INDEX(First_Data_Point,MATCH($A78,DataStreams,0)),INDEX(First_Data_Point,MATCH(C$6,DataStreams,0)),$B$3),DateRange,0)-1,MATCH(C$6,DataStreams,0)-1):OFFSET(HOMECELL,MATCH(MIN(INDEX(Last_Data_Point,MATCH($A78,DataStreams,0)),INDEX(Last_Data_Point,MATCH(C$6,DataStreams,0)),$B$4),DateRange,0)-1,MATCH(C$6,DataStreams,0)-1) -
(INDEX(Returns!$102:$102,MATCH(C$6,DataStreams,0))*
OFFSET(HOMECELL,MATCH(MAX(INDEX(First_Data_Point,MATCH($A78,DataStreams,0)),INDEX(First_Data_Point,MATCH(C$6,DataStreams,0)),$B$3),DateRange,0)-1,MATCH(INDEX(Returns!$100:$100,MATCH(C$6,DataStreams,0)),DataStreams,0)-1):OFFSET(HOMECELL,MATCH(MIN(INDEX(Last_Data_Point,MATCH($A78,DataStreams,0)),INDEX(Last_Data_Point,MATCH(C$6,DataStreams,0)),$B$4),DateRange,0)-1,MATCH(INDEX(Returns!$100:$100,MATCH(C$6,DataStreams,0)),DataStreams,0)-1))),"")</f>
        <v>-1.0783452454104351E-4</v>
      </c>
      <c r="D78" s="233" cm="1">
        <f t="array" aca="1" ref="D78" ca="1">_xlfn.IFNA(_xlfn.COVARIANCE.S(
OFFSET(HOMECELL,MATCH(MAX(INDEX(First_Data_Point,MATCH($A78,DataStreams,0)),INDEX(First_Data_Point,MATCH(D$6,DataStreams,0)),$B$3),DateRange,0)-1,MATCH($A78,DataStreams,0)-1):OFFSET(HOMECELL,MATCH(MIN(INDEX(Last_Data_Point,MATCH($A78,DataStreams,0)),INDEX(Last_Data_Point,MATCH(D$6,DataStreams,0)),$B$4),DateRange,0)-1,MATCH($A78,DataStreams,0)-1) -
(INDEX(Returns!$102:$102,MATCH($A78,DataStreams,0))*
OFFSET(HOMECELL,MATCH(MAX(INDEX(First_Data_Point,MATCH($A78,DataStreams,0)),INDEX(First_Data_Point,MATCH(D$6,DataStreams,0)),$B$3),DateRange,0)-1,MATCH(INDEX(Returns!$100:$100,MATCH($A78,DataStreams,0)),DataStreams,0)-1):OFFSET(HOMECELL,MATCH(MIN(INDEX(Last_Data_Point,MATCH($A78,DataStreams,0)),INDEX(Last_Data_Point,MATCH(D$6,DataStreams,0)),$B$4),DateRange,0)-1,MATCH(INDEX(Returns!$100:$100,MATCH($A78,DataStreams,0)),DataStreams,0)-1)),
OFFSET(HOMECELL,MATCH(MAX(INDEX(First_Data_Point,MATCH($A78,DataStreams,0)),INDEX(First_Data_Point,MATCH(D$6,DataStreams,0)),$B$3),DateRange,0)-1,MATCH(D$6,DataStreams,0)-1):OFFSET(HOMECELL,MATCH(MIN(INDEX(Last_Data_Point,MATCH($A78,DataStreams,0)),INDEX(Last_Data_Point,MATCH(D$6,DataStreams,0)),$B$4),DateRange,0)-1,MATCH(D$6,DataStreams,0)-1) -
(INDEX(Returns!$102:$102,MATCH(D$6,DataStreams,0))*
OFFSET(HOMECELL,MATCH(MAX(INDEX(First_Data_Point,MATCH($A78,DataStreams,0)),INDEX(First_Data_Point,MATCH(D$6,DataStreams,0)),$B$3),DateRange,0)-1,MATCH(INDEX(Returns!$100:$100,MATCH(D$6,DataStreams,0)),DataStreams,0)-1):OFFSET(HOMECELL,MATCH(MIN(INDEX(Last_Data_Point,MATCH($A78,DataStreams,0)),INDEX(Last_Data_Point,MATCH(D$6,DataStreams,0)),$B$4),DateRange,0)-1,MATCH(INDEX(Returns!$100:$100,MATCH(D$6,DataStreams,0)),DataStreams,0)-1))),"")</f>
        <v>8.9488298328790157E-4</v>
      </c>
      <c r="E78" s="233" cm="1">
        <f t="array" aca="1" ref="E78" ca="1">_xlfn.IFNA(_xlfn.COVARIANCE.S(
OFFSET(HOMECELL,MATCH(MAX(INDEX(First_Data_Point,MATCH($A78,DataStreams,0)),INDEX(First_Data_Point,MATCH(E$6,DataStreams,0)),$B$3),DateRange,0)-1,MATCH($A78,DataStreams,0)-1):OFFSET(HOMECELL,MATCH(MIN(INDEX(Last_Data_Point,MATCH($A78,DataStreams,0)),INDEX(Last_Data_Point,MATCH(E$6,DataStreams,0)),$B$4),DateRange,0)-1,MATCH($A78,DataStreams,0)-1) -
(INDEX(Returns!$102:$102,MATCH($A78,DataStreams,0))*
OFFSET(HOMECELL,MATCH(MAX(INDEX(First_Data_Point,MATCH($A78,DataStreams,0)),INDEX(First_Data_Point,MATCH(E$6,DataStreams,0)),$B$3),DateRange,0)-1,MATCH(INDEX(Returns!$100:$100,MATCH($A78,DataStreams,0)),DataStreams,0)-1):OFFSET(HOMECELL,MATCH(MIN(INDEX(Last_Data_Point,MATCH($A78,DataStreams,0)),INDEX(Last_Data_Point,MATCH(E$6,DataStreams,0)),$B$4),DateRange,0)-1,MATCH(INDEX(Returns!$100:$100,MATCH($A78,DataStreams,0)),DataStreams,0)-1)),
OFFSET(HOMECELL,MATCH(MAX(INDEX(First_Data_Point,MATCH($A78,DataStreams,0)),INDEX(First_Data_Point,MATCH(E$6,DataStreams,0)),$B$3),DateRange,0)-1,MATCH(E$6,DataStreams,0)-1):OFFSET(HOMECELL,MATCH(MIN(INDEX(Last_Data_Point,MATCH($A78,DataStreams,0)),INDEX(Last_Data_Point,MATCH(E$6,DataStreams,0)),$B$4),DateRange,0)-1,MATCH(E$6,DataStreams,0)-1) -
(INDEX(Returns!$102:$102,MATCH(E$6,DataStreams,0))*
OFFSET(HOMECELL,MATCH(MAX(INDEX(First_Data_Point,MATCH($A78,DataStreams,0)),INDEX(First_Data_Point,MATCH(E$6,DataStreams,0)),$B$3),DateRange,0)-1,MATCH(INDEX(Returns!$100:$100,MATCH(E$6,DataStreams,0)),DataStreams,0)-1):OFFSET(HOMECELL,MATCH(MIN(INDEX(Last_Data_Point,MATCH($A78,DataStreams,0)),INDEX(Last_Data_Point,MATCH(E$6,DataStreams,0)),$B$4),DateRange,0)-1,MATCH(INDEX(Returns!$100:$100,MATCH(E$6,DataStreams,0)),DataStreams,0)-1))),"")</f>
        <v>2.680692513085314E-4</v>
      </c>
      <c r="F78" s="233" cm="1">
        <f t="array" aca="1" ref="F78" ca="1">_xlfn.IFNA(_xlfn.COVARIANCE.S(
OFFSET(HOMECELL,MATCH(MAX(INDEX(First_Data_Point,MATCH($A78,DataStreams,0)),INDEX(First_Data_Point,MATCH(F$6,DataStreams,0)),$B$3),DateRange,0)-1,MATCH($A78,DataStreams,0)-1):OFFSET(HOMECELL,MATCH(MIN(INDEX(Last_Data_Point,MATCH($A78,DataStreams,0)),INDEX(Last_Data_Point,MATCH(F$6,DataStreams,0)),$B$4),DateRange,0)-1,MATCH($A78,DataStreams,0)-1) -
(INDEX(Returns!$102:$102,MATCH($A78,DataStreams,0))*
OFFSET(HOMECELL,MATCH(MAX(INDEX(First_Data_Point,MATCH($A78,DataStreams,0)),INDEX(First_Data_Point,MATCH(F$6,DataStreams,0)),$B$3),DateRange,0)-1,MATCH(INDEX(Returns!$100:$100,MATCH($A78,DataStreams,0)),DataStreams,0)-1):OFFSET(HOMECELL,MATCH(MIN(INDEX(Last_Data_Point,MATCH($A78,DataStreams,0)),INDEX(Last_Data_Point,MATCH(F$6,DataStreams,0)),$B$4),DateRange,0)-1,MATCH(INDEX(Returns!$100:$100,MATCH($A78,DataStreams,0)),DataStreams,0)-1)),
OFFSET(HOMECELL,MATCH(MAX(INDEX(First_Data_Point,MATCH($A78,DataStreams,0)),INDEX(First_Data_Point,MATCH(F$6,DataStreams,0)),$B$3),DateRange,0)-1,MATCH(F$6,DataStreams,0)-1):OFFSET(HOMECELL,MATCH(MIN(INDEX(Last_Data_Point,MATCH($A78,DataStreams,0)),INDEX(Last_Data_Point,MATCH(F$6,DataStreams,0)),$B$4),DateRange,0)-1,MATCH(F$6,DataStreams,0)-1) -
(INDEX(Returns!$102:$102,MATCH(F$6,DataStreams,0))*
OFFSET(HOMECELL,MATCH(MAX(INDEX(First_Data_Point,MATCH($A78,DataStreams,0)),INDEX(First_Data_Point,MATCH(F$6,DataStreams,0)),$B$3),DateRange,0)-1,MATCH(INDEX(Returns!$100:$100,MATCH(F$6,DataStreams,0)),DataStreams,0)-1):OFFSET(HOMECELL,MATCH(MIN(INDEX(Last_Data_Point,MATCH($A78,DataStreams,0)),INDEX(Last_Data_Point,MATCH(F$6,DataStreams,0)),$B$4),DateRange,0)-1,MATCH(INDEX(Returns!$100:$100,MATCH(F$6,DataStreams,0)),DataStreams,0)-1))),"")</f>
        <v>4.5664277731427046E-4</v>
      </c>
      <c r="G78" s="233" cm="1">
        <f t="array" aca="1" ref="G78" ca="1">_xlfn.IFNA(_xlfn.COVARIANCE.S(
OFFSET(HOMECELL,MATCH(MAX(INDEX(First_Data_Point,MATCH($A78,DataStreams,0)),INDEX(First_Data_Point,MATCH(G$6,DataStreams,0)),$B$3),DateRange,0)-1,MATCH($A78,DataStreams,0)-1):OFFSET(HOMECELL,MATCH(MIN(INDEX(Last_Data_Point,MATCH($A78,DataStreams,0)),INDEX(Last_Data_Point,MATCH(G$6,DataStreams,0)),$B$4),DateRange,0)-1,MATCH($A78,DataStreams,0)-1) -
(INDEX(Returns!$102:$102,MATCH($A78,DataStreams,0))*
OFFSET(HOMECELL,MATCH(MAX(INDEX(First_Data_Point,MATCH($A78,DataStreams,0)),INDEX(First_Data_Point,MATCH(G$6,DataStreams,0)),$B$3),DateRange,0)-1,MATCH(INDEX(Returns!$100:$100,MATCH($A78,DataStreams,0)),DataStreams,0)-1):OFFSET(HOMECELL,MATCH(MIN(INDEX(Last_Data_Point,MATCH($A78,DataStreams,0)),INDEX(Last_Data_Point,MATCH(G$6,DataStreams,0)),$B$4),DateRange,0)-1,MATCH(INDEX(Returns!$100:$100,MATCH($A78,DataStreams,0)),DataStreams,0)-1)),
OFFSET(HOMECELL,MATCH(MAX(INDEX(First_Data_Point,MATCH($A78,DataStreams,0)),INDEX(First_Data_Point,MATCH(G$6,DataStreams,0)),$B$3),DateRange,0)-1,MATCH(G$6,DataStreams,0)-1):OFFSET(HOMECELL,MATCH(MIN(INDEX(Last_Data_Point,MATCH($A78,DataStreams,0)),INDEX(Last_Data_Point,MATCH(G$6,DataStreams,0)),$B$4),DateRange,0)-1,MATCH(G$6,DataStreams,0)-1) -
(INDEX(Returns!$102:$102,MATCH(G$6,DataStreams,0))*
OFFSET(HOMECELL,MATCH(MAX(INDEX(First_Data_Point,MATCH($A78,DataStreams,0)),INDEX(First_Data_Point,MATCH(G$6,DataStreams,0)),$B$3),DateRange,0)-1,MATCH(INDEX(Returns!$100:$100,MATCH(G$6,DataStreams,0)),DataStreams,0)-1):OFFSET(HOMECELL,MATCH(MIN(INDEX(Last_Data_Point,MATCH($A78,DataStreams,0)),INDEX(Last_Data_Point,MATCH(G$6,DataStreams,0)),$B$4),DateRange,0)-1,MATCH(INDEX(Returns!$100:$100,MATCH(G$6,DataStreams,0)),DataStreams,0)-1))),"")</f>
        <v>-3.835324642250311E-4</v>
      </c>
      <c r="H78" s="233" cm="1">
        <f t="array" aca="1" ref="H78" ca="1">_xlfn.IFNA(_xlfn.COVARIANCE.S(
OFFSET(HOMECELL,MATCH(MAX(INDEX(First_Data_Point,MATCH($A78,DataStreams,0)),INDEX(First_Data_Point,MATCH(H$6,DataStreams,0)),$B$3),DateRange,0)-1,MATCH($A78,DataStreams,0)-1):OFFSET(HOMECELL,MATCH(MIN(INDEX(Last_Data_Point,MATCH($A78,DataStreams,0)),INDEX(Last_Data_Point,MATCH(H$6,DataStreams,0)),$B$4),DateRange,0)-1,MATCH($A78,DataStreams,0)-1) -
(INDEX(Returns!$102:$102,MATCH($A78,DataStreams,0))*
OFFSET(HOMECELL,MATCH(MAX(INDEX(First_Data_Point,MATCH($A78,DataStreams,0)),INDEX(First_Data_Point,MATCH(H$6,DataStreams,0)),$B$3),DateRange,0)-1,MATCH(INDEX(Returns!$100:$100,MATCH($A78,DataStreams,0)),DataStreams,0)-1):OFFSET(HOMECELL,MATCH(MIN(INDEX(Last_Data_Point,MATCH($A78,DataStreams,0)),INDEX(Last_Data_Point,MATCH(H$6,DataStreams,0)),$B$4),DateRange,0)-1,MATCH(INDEX(Returns!$100:$100,MATCH($A78,DataStreams,0)),DataStreams,0)-1)),
OFFSET(HOMECELL,MATCH(MAX(INDEX(First_Data_Point,MATCH($A78,DataStreams,0)),INDEX(First_Data_Point,MATCH(H$6,DataStreams,0)),$B$3),DateRange,0)-1,MATCH(H$6,DataStreams,0)-1):OFFSET(HOMECELL,MATCH(MIN(INDEX(Last_Data_Point,MATCH($A78,DataStreams,0)),INDEX(Last_Data_Point,MATCH(H$6,DataStreams,0)),$B$4),DateRange,0)-1,MATCH(H$6,DataStreams,0)-1) -
(INDEX(Returns!$102:$102,MATCH(H$6,DataStreams,0))*
OFFSET(HOMECELL,MATCH(MAX(INDEX(First_Data_Point,MATCH($A78,DataStreams,0)),INDEX(First_Data_Point,MATCH(H$6,DataStreams,0)),$B$3),DateRange,0)-1,MATCH(INDEX(Returns!$100:$100,MATCH(H$6,DataStreams,0)),DataStreams,0)-1):OFFSET(HOMECELL,MATCH(MIN(INDEX(Last_Data_Point,MATCH($A78,DataStreams,0)),INDEX(Last_Data_Point,MATCH(H$6,DataStreams,0)),$B$4),DateRange,0)-1,MATCH(INDEX(Returns!$100:$100,MATCH(H$6,DataStreams,0)),DataStreams,0)-1))),"")</f>
        <v>1.5982580053980184E-4</v>
      </c>
      <c r="I78" s="233" cm="1">
        <f t="array" aca="1" ref="I78" ca="1">_xlfn.IFNA(_xlfn.COVARIANCE.S(
OFFSET(HOMECELL,MATCH(MAX(INDEX(First_Data_Point,MATCH($A78,DataStreams,0)),INDEX(First_Data_Point,MATCH(I$6,DataStreams,0)),$B$3),DateRange,0)-1,MATCH($A78,DataStreams,0)-1):OFFSET(HOMECELL,MATCH(MIN(INDEX(Last_Data_Point,MATCH($A78,DataStreams,0)),INDEX(Last_Data_Point,MATCH(I$6,DataStreams,0)),$B$4),DateRange,0)-1,MATCH($A78,DataStreams,0)-1) -
(INDEX(Returns!$102:$102,MATCH($A78,DataStreams,0))*
OFFSET(HOMECELL,MATCH(MAX(INDEX(First_Data_Point,MATCH($A78,DataStreams,0)),INDEX(First_Data_Point,MATCH(I$6,DataStreams,0)),$B$3),DateRange,0)-1,MATCH(INDEX(Returns!$100:$100,MATCH($A78,DataStreams,0)),DataStreams,0)-1):OFFSET(HOMECELL,MATCH(MIN(INDEX(Last_Data_Point,MATCH($A78,DataStreams,0)),INDEX(Last_Data_Point,MATCH(I$6,DataStreams,0)),$B$4),DateRange,0)-1,MATCH(INDEX(Returns!$100:$100,MATCH($A78,DataStreams,0)),DataStreams,0)-1)),
OFFSET(HOMECELL,MATCH(MAX(INDEX(First_Data_Point,MATCH($A78,DataStreams,0)),INDEX(First_Data_Point,MATCH(I$6,DataStreams,0)),$B$3),DateRange,0)-1,MATCH(I$6,DataStreams,0)-1):OFFSET(HOMECELL,MATCH(MIN(INDEX(Last_Data_Point,MATCH($A78,DataStreams,0)),INDEX(Last_Data_Point,MATCH(I$6,DataStreams,0)),$B$4),DateRange,0)-1,MATCH(I$6,DataStreams,0)-1) -
(INDEX(Returns!$102:$102,MATCH(I$6,DataStreams,0))*
OFFSET(HOMECELL,MATCH(MAX(INDEX(First_Data_Point,MATCH($A78,DataStreams,0)),INDEX(First_Data_Point,MATCH(I$6,DataStreams,0)),$B$3),DateRange,0)-1,MATCH(INDEX(Returns!$100:$100,MATCH(I$6,DataStreams,0)),DataStreams,0)-1):OFFSET(HOMECELL,MATCH(MIN(INDEX(Last_Data_Point,MATCH($A78,DataStreams,0)),INDEX(Last_Data_Point,MATCH(I$6,DataStreams,0)),$B$4),DateRange,0)-1,MATCH(INDEX(Returns!$100:$100,MATCH(I$6,DataStreams,0)),DataStreams,0)-1))),"")</f>
        <v>2.2075990228034095E-3</v>
      </c>
      <c r="J78" s="233" cm="1">
        <f t="array" aca="1" ref="J78" ca="1">_xlfn.IFNA(_xlfn.COVARIANCE.S(
OFFSET(HOMECELL,MATCH(MAX(INDEX(First_Data_Point,MATCH($A78,DataStreams,0)),INDEX(First_Data_Point,MATCH(J$6,DataStreams,0)),$B$3),DateRange,0)-1,MATCH($A78,DataStreams,0)-1):OFFSET(HOMECELL,MATCH(MIN(INDEX(Last_Data_Point,MATCH($A78,DataStreams,0)),INDEX(Last_Data_Point,MATCH(J$6,DataStreams,0)),$B$4),DateRange,0)-1,MATCH($A78,DataStreams,0)-1) -
(INDEX(Returns!$102:$102,MATCH($A78,DataStreams,0))*
OFFSET(HOMECELL,MATCH(MAX(INDEX(First_Data_Point,MATCH($A78,DataStreams,0)),INDEX(First_Data_Point,MATCH(J$6,DataStreams,0)),$B$3),DateRange,0)-1,MATCH(INDEX(Returns!$100:$100,MATCH($A78,DataStreams,0)),DataStreams,0)-1):OFFSET(HOMECELL,MATCH(MIN(INDEX(Last_Data_Point,MATCH($A78,DataStreams,0)),INDEX(Last_Data_Point,MATCH(J$6,DataStreams,0)),$B$4),DateRange,0)-1,MATCH(INDEX(Returns!$100:$100,MATCH($A78,DataStreams,0)),DataStreams,0)-1)),
OFFSET(HOMECELL,MATCH(MAX(INDEX(First_Data_Point,MATCH($A78,DataStreams,0)),INDEX(First_Data_Point,MATCH(J$6,DataStreams,0)),$B$3),DateRange,0)-1,MATCH(J$6,DataStreams,0)-1):OFFSET(HOMECELL,MATCH(MIN(INDEX(Last_Data_Point,MATCH($A78,DataStreams,0)),INDEX(Last_Data_Point,MATCH(J$6,DataStreams,0)),$B$4),DateRange,0)-1,MATCH(J$6,DataStreams,0)-1) -
(INDEX(Returns!$102:$102,MATCH(J$6,DataStreams,0))*
OFFSET(HOMECELL,MATCH(MAX(INDEX(First_Data_Point,MATCH($A78,DataStreams,0)),INDEX(First_Data_Point,MATCH(J$6,DataStreams,0)),$B$3),DateRange,0)-1,MATCH(INDEX(Returns!$100:$100,MATCH(J$6,DataStreams,0)),DataStreams,0)-1):OFFSET(HOMECELL,MATCH(MIN(INDEX(Last_Data_Point,MATCH($A78,DataStreams,0)),INDEX(Last_Data_Point,MATCH(J$6,DataStreams,0)),$B$4),DateRange,0)-1,MATCH(INDEX(Returns!$100:$100,MATCH(J$6,DataStreams,0)),DataStreams,0)-1))),"")</f>
        <v>1.5084576405433817E-3</v>
      </c>
      <c r="K78" s="233" cm="1">
        <f t="array" aca="1" ref="K78" ca="1">_xlfn.IFNA(_xlfn.COVARIANCE.S(
OFFSET(HOMECELL,MATCH(MAX(INDEX(First_Data_Point,MATCH($A78,DataStreams,0)),INDEX(First_Data_Point,MATCH(K$6,DataStreams,0)),$B$3),DateRange,0)-1,MATCH($A78,DataStreams,0)-1):OFFSET(HOMECELL,MATCH(MIN(INDEX(Last_Data_Point,MATCH($A78,DataStreams,0)),INDEX(Last_Data_Point,MATCH(K$6,DataStreams,0)),$B$4),DateRange,0)-1,MATCH($A78,DataStreams,0)-1) -
(INDEX(Returns!$102:$102,MATCH($A78,DataStreams,0))*
OFFSET(HOMECELL,MATCH(MAX(INDEX(First_Data_Point,MATCH($A78,DataStreams,0)),INDEX(First_Data_Point,MATCH(K$6,DataStreams,0)),$B$3),DateRange,0)-1,MATCH(INDEX(Returns!$100:$100,MATCH($A78,DataStreams,0)),DataStreams,0)-1):OFFSET(HOMECELL,MATCH(MIN(INDEX(Last_Data_Point,MATCH($A78,DataStreams,0)),INDEX(Last_Data_Point,MATCH(K$6,DataStreams,0)),$B$4),DateRange,0)-1,MATCH(INDEX(Returns!$100:$100,MATCH($A78,DataStreams,0)),DataStreams,0)-1)),
OFFSET(HOMECELL,MATCH(MAX(INDEX(First_Data_Point,MATCH($A78,DataStreams,0)),INDEX(First_Data_Point,MATCH(K$6,DataStreams,0)),$B$3),DateRange,0)-1,MATCH(K$6,DataStreams,0)-1):OFFSET(HOMECELL,MATCH(MIN(INDEX(Last_Data_Point,MATCH($A78,DataStreams,0)),INDEX(Last_Data_Point,MATCH(K$6,DataStreams,0)),$B$4),DateRange,0)-1,MATCH(K$6,DataStreams,0)-1) -
(INDEX(Returns!$102:$102,MATCH(K$6,DataStreams,0))*
OFFSET(HOMECELL,MATCH(MAX(INDEX(First_Data_Point,MATCH($A78,DataStreams,0)),INDEX(First_Data_Point,MATCH(K$6,DataStreams,0)),$B$3),DateRange,0)-1,MATCH(INDEX(Returns!$100:$100,MATCH(K$6,DataStreams,0)),DataStreams,0)-1):OFFSET(HOMECELL,MATCH(MIN(INDEX(Last_Data_Point,MATCH($A78,DataStreams,0)),INDEX(Last_Data_Point,MATCH(K$6,DataStreams,0)),$B$4),DateRange,0)-1,MATCH(INDEX(Returns!$100:$100,MATCH(K$6,DataStreams,0)),DataStreams,0)-1))),"")</f>
        <v>1.4043759168449862E-3</v>
      </c>
      <c r="L78" s="233" cm="1">
        <f t="array" aca="1" ref="L78" ca="1">_xlfn.IFNA(_xlfn.COVARIANCE.S(
OFFSET(HOMECELL,MATCH(MAX(INDEX(First_Data_Point,MATCH($A78,DataStreams,0)),INDEX(First_Data_Point,MATCH(L$6,DataStreams,0)),$B$3),DateRange,0)-1,MATCH($A78,DataStreams,0)-1):OFFSET(HOMECELL,MATCH(MIN(INDEX(Last_Data_Point,MATCH($A78,DataStreams,0)),INDEX(Last_Data_Point,MATCH(L$6,DataStreams,0)),$B$4),DateRange,0)-1,MATCH($A78,DataStreams,0)-1) -
(INDEX(Returns!$102:$102,MATCH($A78,DataStreams,0))*
OFFSET(HOMECELL,MATCH(MAX(INDEX(First_Data_Point,MATCH($A78,DataStreams,0)),INDEX(First_Data_Point,MATCH(L$6,DataStreams,0)),$B$3),DateRange,0)-1,MATCH(INDEX(Returns!$100:$100,MATCH($A78,DataStreams,0)),DataStreams,0)-1):OFFSET(HOMECELL,MATCH(MIN(INDEX(Last_Data_Point,MATCH($A78,DataStreams,0)),INDEX(Last_Data_Point,MATCH(L$6,DataStreams,0)),$B$4),DateRange,0)-1,MATCH(INDEX(Returns!$100:$100,MATCH($A78,DataStreams,0)),DataStreams,0)-1)),
OFFSET(HOMECELL,MATCH(MAX(INDEX(First_Data_Point,MATCH($A78,DataStreams,0)),INDEX(First_Data_Point,MATCH(L$6,DataStreams,0)),$B$3),DateRange,0)-1,MATCH(L$6,DataStreams,0)-1):OFFSET(HOMECELL,MATCH(MIN(INDEX(Last_Data_Point,MATCH($A78,DataStreams,0)),INDEX(Last_Data_Point,MATCH(L$6,DataStreams,0)),$B$4),DateRange,0)-1,MATCH(L$6,DataStreams,0)-1) -
(INDEX(Returns!$102:$102,MATCH(L$6,DataStreams,0))*
OFFSET(HOMECELL,MATCH(MAX(INDEX(First_Data_Point,MATCH($A78,DataStreams,0)),INDEX(First_Data_Point,MATCH(L$6,DataStreams,0)),$B$3),DateRange,0)-1,MATCH(INDEX(Returns!$100:$100,MATCH(L$6,DataStreams,0)),DataStreams,0)-1):OFFSET(HOMECELL,MATCH(MIN(INDEX(Last_Data_Point,MATCH($A78,DataStreams,0)),INDEX(Last_Data_Point,MATCH(L$6,DataStreams,0)),$B$4),DateRange,0)-1,MATCH(INDEX(Returns!$100:$100,MATCH(L$6,DataStreams,0)),DataStreams,0)-1))),"")</f>
        <v>1.5375796563822962E-3</v>
      </c>
      <c r="M78" s="233" cm="1">
        <f t="array" aca="1" ref="M78" ca="1">_xlfn.IFNA(_xlfn.COVARIANCE.S(
OFFSET(HOMECELL,MATCH(MAX(INDEX(First_Data_Point,MATCH($A78,DataStreams,0)),INDEX(First_Data_Point,MATCH(M$6,DataStreams,0)),$B$3),DateRange,0)-1,MATCH($A78,DataStreams,0)-1):OFFSET(HOMECELL,MATCH(MIN(INDEX(Last_Data_Point,MATCH($A78,DataStreams,0)),INDEX(Last_Data_Point,MATCH(M$6,DataStreams,0)),$B$4),DateRange,0)-1,MATCH($A78,DataStreams,0)-1) -
(INDEX(Returns!$102:$102,MATCH($A78,DataStreams,0))*
OFFSET(HOMECELL,MATCH(MAX(INDEX(First_Data_Point,MATCH($A78,DataStreams,0)),INDEX(First_Data_Point,MATCH(M$6,DataStreams,0)),$B$3),DateRange,0)-1,MATCH(INDEX(Returns!$100:$100,MATCH($A78,DataStreams,0)),DataStreams,0)-1):OFFSET(HOMECELL,MATCH(MIN(INDEX(Last_Data_Point,MATCH($A78,DataStreams,0)),INDEX(Last_Data_Point,MATCH(M$6,DataStreams,0)),$B$4),DateRange,0)-1,MATCH(INDEX(Returns!$100:$100,MATCH($A78,DataStreams,0)),DataStreams,0)-1)),
OFFSET(HOMECELL,MATCH(MAX(INDEX(First_Data_Point,MATCH($A78,DataStreams,0)),INDEX(First_Data_Point,MATCH(M$6,DataStreams,0)),$B$3),DateRange,0)-1,MATCH(M$6,DataStreams,0)-1):OFFSET(HOMECELL,MATCH(MIN(INDEX(Last_Data_Point,MATCH($A78,DataStreams,0)),INDEX(Last_Data_Point,MATCH(M$6,DataStreams,0)),$B$4),DateRange,0)-1,MATCH(M$6,DataStreams,0)-1) -
(INDEX(Returns!$102:$102,MATCH(M$6,DataStreams,0))*
OFFSET(HOMECELL,MATCH(MAX(INDEX(First_Data_Point,MATCH($A78,DataStreams,0)),INDEX(First_Data_Point,MATCH(M$6,DataStreams,0)),$B$3),DateRange,0)-1,MATCH(INDEX(Returns!$100:$100,MATCH(M$6,DataStreams,0)),DataStreams,0)-1):OFFSET(HOMECELL,MATCH(MIN(INDEX(Last_Data_Point,MATCH($A78,DataStreams,0)),INDEX(Last_Data_Point,MATCH(M$6,DataStreams,0)),$B$4),DateRange,0)-1,MATCH(INDEX(Returns!$100:$100,MATCH(M$6,DataStreams,0)),DataStreams,0)-1))),"")</f>
        <v>3.3264366430954442E-4</v>
      </c>
      <c r="N78" s="233" cm="1">
        <f t="array" aca="1" ref="N78" ca="1">_xlfn.IFNA(_xlfn.COVARIANCE.S(
OFFSET(HOMECELL,MATCH(MAX(INDEX(First_Data_Point,MATCH($A78,DataStreams,0)),INDEX(First_Data_Point,MATCH(N$6,DataStreams,0)),$B$3),DateRange,0)-1,MATCH($A78,DataStreams,0)-1):OFFSET(HOMECELL,MATCH(MIN(INDEX(Last_Data_Point,MATCH($A78,DataStreams,0)),INDEX(Last_Data_Point,MATCH(N$6,DataStreams,0)),$B$4),DateRange,0)-1,MATCH($A78,DataStreams,0)-1) -
(INDEX(Returns!$102:$102,MATCH($A78,DataStreams,0))*
OFFSET(HOMECELL,MATCH(MAX(INDEX(First_Data_Point,MATCH($A78,DataStreams,0)),INDEX(First_Data_Point,MATCH(N$6,DataStreams,0)),$B$3),DateRange,0)-1,MATCH(INDEX(Returns!$100:$100,MATCH($A78,DataStreams,0)),DataStreams,0)-1):OFFSET(HOMECELL,MATCH(MIN(INDEX(Last_Data_Point,MATCH($A78,DataStreams,0)),INDEX(Last_Data_Point,MATCH(N$6,DataStreams,0)),$B$4),DateRange,0)-1,MATCH(INDEX(Returns!$100:$100,MATCH($A78,DataStreams,0)),DataStreams,0)-1)),
OFFSET(HOMECELL,MATCH(MAX(INDEX(First_Data_Point,MATCH($A78,DataStreams,0)),INDEX(First_Data_Point,MATCH(N$6,DataStreams,0)),$B$3),DateRange,0)-1,MATCH(N$6,DataStreams,0)-1):OFFSET(HOMECELL,MATCH(MIN(INDEX(Last_Data_Point,MATCH($A78,DataStreams,0)),INDEX(Last_Data_Point,MATCH(N$6,DataStreams,0)),$B$4),DateRange,0)-1,MATCH(N$6,DataStreams,0)-1) -
(INDEX(Returns!$102:$102,MATCH(N$6,DataStreams,0))*
OFFSET(HOMECELL,MATCH(MAX(INDEX(First_Data_Point,MATCH($A78,DataStreams,0)),INDEX(First_Data_Point,MATCH(N$6,DataStreams,0)),$B$3),DateRange,0)-1,MATCH(INDEX(Returns!$100:$100,MATCH(N$6,DataStreams,0)),DataStreams,0)-1):OFFSET(HOMECELL,MATCH(MIN(INDEX(Last_Data_Point,MATCH($A78,DataStreams,0)),INDEX(Last_Data_Point,MATCH(N$6,DataStreams,0)),$B$4),DateRange,0)-1,MATCH(INDEX(Returns!$100:$100,MATCH(N$6,DataStreams,0)),DataStreams,0)-1))),"")</f>
        <v>1.088982567366412E-2</v>
      </c>
      <c r="O78" s="233" cm="1">
        <f t="array" aca="1" ref="O78" ca="1">_xlfn.IFNA(_xlfn.COVARIANCE.S(
OFFSET(HOMECELL,MATCH(MAX(INDEX(First_Data_Point,MATCH($A78,DataStreams,0)),INDEX(First_Data_Point,MATCH(O$6,DataStreams,0)),$B$3),DateRange,0)-1,MATCH($A78,DataStreams,0)-1):OFFSET(HOMECELL,MATCH(MIN(INDEX(Last_Data_Point,MATCH($A78,DataStreams,0)),INDEX(Last_Data_Point,MATCH(O$6,DataStreams,0)),$B$4),DateRange,0)-1,MATCH($A78,DataStreams,0)-1) -
(INDEX(Returns!$102:$102,MATCH($A78,DataStreams,0))*
OFFSET(HOMECELL,MATCH(MAX(INDEX(First_Data_Point,MATCH($A78,DataStreams,0)),INDEX(First_Data_Point,MATCH(O$6,DataStreams,0)),$B$3),DateRange,0)-1,MATCH(INDEX(Returns!$100:$100,MATCH($A78,DataStreams,0)),DataStreams,0)-1):OFFSET(HOMECELL,MATCH(MIN(INDEX(Last_Data_Point,MATCH($A78,DataStreams,0)),INDEX(Last_Data_Point,MATCH(O$6,DataStreams,0)),$B$4),DateRange,0)-1,MATCH(INDEX(Returns!$100:$100,MATCH($A78,DataStreams,0)),DataStreams,0)-1)),
OFFSET(HOMECELL,MATCH(MAX(INDEX(First_Data_Point,MATCH($A78,DataStreams,0)),INDEX(First_Data_Point,MATCH(O$6,DataStreams,0)),$B$3),DateRange,0)-1,MATCH(O$6,DataStreams,0)-1):OFFSET(HOMECELL,MATCH(MIN(INDEX(Last_Data_Point,MATCH($A78,DataStreams,0)),INDEX(Last_Data_Point,MATCH(O$6,DataStreams,0)),$B$4),DateRange,0)-1,MATCH(O$6,DataStreams,0)-1) -
(INDEX(Returns!$102:$102,MATCH(O$6,DataStreams,0))*
OFFSET(HOMECELL,MATCH(MAX(INDEX(First_Data_Point,MATCH($A78,DataStreams,0)),INDEX(First_Data_Point,MATCH(O$6,DataStreams,0)),$B$3),DateRange,0)-1,MATCH(INDEX(Returns!$100:$100,MATCH(O$6,DataStreams,0)),DataStreams,0)-1):OFFSET(HOMECELL,MATCH(MIN(INDEX(Last_Data_Point,MATCH($A78,DataStreams,0)),INDEX(Last_Data_Point,MATCH(O$6,DataStreams,0)),$B$4),DateRange,0)-1,MATCH(INDEX(Returns!$100:$100,MATCH(O$6,DataStreams,0)),DataStreams,0)-1))),"")</f>
        <v>8.9295107481231228E-4</v>
      </c>
      <c r="P78" s="233" cm="1">
        <f t="array" aca="1" ref="P78" ca="1">_xlfn.IFNA(_xlfn.COVARIANCE.S(
OFFSET(HOMECELL,MATCH(MAX(INDEX(First_Data_Point,MATCH($A78,DataStreams,0)),INDEX(First_Data_Point,MATCH(P$6,DataStreams,0)),$B$3),DateRange,0)-1,MATCH($A78,DataStreams,0)-1):OFFSET(HOMECELL,MATCH(MIN(INDEX(Last_Data_Point,MATCH($A78,DataStreams,0)),INDEX(Last_Data_Point,MATCH(P$6,DataStreams,0)),$B$4),DateRange,0)-1,MATCH($A78,DataStreams,0)-1) -
(INDEX(Returns!$102:$102,MATCH($A78,DataStreams,0))*
OFFSET(HOMECELL,MATCH(MAX(INDEX(First_Data_Point,MATCH($A78,DataStreams,0)),INDEX(First_Data_Point,MATCH(P$6,DataStreams,0)),$B$3),DateRange,0)-1,MATCH(INDEX(Returns!$100:$100,MATCH($A78,DataStreams,0)),DataStreams,0)-1):OFFSET(HOMECELL,MATCH(MIN(INDEX(Last_Data_Point,MATCH($A78,DataStreams,0)),INDEX(Last_Data_Point,MATCH(P$6,DataStreams,0)),$B$4),DateRange,0)-1,MATCH(INDEX(Returns!$100:$100,MATCH($A78,DataStreams,0)),DataStreams,0)-1)),
OFFSET(HOMECELL,MATCH(MAX(INDEX(First_Data_Point,MATCH($A78,DataStreams,0)),INDEX(First_Data_Point,MATCH(P$6,DataStreams,0)),$B$3),DateRange,0)-1,MATCH(P$6,DataStreams,0)-1):OFFSET(HOMECELL,MATCH(MIN(INDEX(Last_Data_Point,MATCH($A78,DataStreams,0)),INDEX(Last_Data_Point,MATCH(P$6,DataStreams,0)),$B$4),DateRange,0)-1,MATCH(P$6,DataStreams,0)-1) -
(INDEX(Returns!$102:$102,MATCH(P$6,DataStreams,0))*
OFFSET(HOMECELL,MATCH(MAX(INDEX(First_Data_Point,MATCH($A78,DataStreams,0)),INDEX(First_Data_Point,MATCH(P$6,DataStreams,0)),$B$3),DateRange,0)-1,MATCH(INDEX(Returns!$100:$100,MATCH(P$6,DataStreams,0)),DataStreams,0)-1):OFFSET(HOMECELL,MATCH(MIN(INDEX(Last_Data_Point,MATCH($A78,DataStreams,0)),INDEX(Last_Data_Point,MATCH(P$6,DataStreams,0)),$B$4),DateRange,0)-1,MATCH(INDEX(Returns!$100:$100,MATCH(P$6,DataStreams,0)),DataStreams,0)-1))),"")</f>
        <v>-5.2048321160666933E-4</v>
      </c>
      <c r="Q78" s="233" cm="1">
        <f t="array" aca="1" ref="Q78" ca="1">_xlfn.IFNA(_xlfn.COVARIANCE.S(
OFFSET(HOMECELL,MATCH(MAX(INDEX(First_Data_Point,MATCH($A78,DataStreams,0)),INDEX(First_Data_Point,MATCH(Q$6,DataStreams,0)),$B$3),DateRange,0)-1,MATCH($A78,DataStreams,0)-1):OFFSET(HOMECELL,MATCH(MIN(INDEX(Last_Data_Point,MATCH($A78,DataStreams,0)),INDEX(Last_Data_Point,MATCH(Q$6,DataStreams,0)),$B$4),DateRange,0)-1,MATCH($A78,DataStreams,0)-1) -
(INDEX(Returns!$102:$102,MATCH($A78,DataStreams,0))*
OFFSET(HOMECELL,MATCH(MAX(INDEX(First_Data_Point,MATCH($A78,DataStreams,0)),INDEX(First_Data_Point,MATCH(Q$6,DataStreams,0)),$B$3),DateRange,0)-1,MATCH(INDEX(Returns!$100:$100,MATCH($A78,DataStreams,0)),DataStreams,0)-1):OFFSET(HOMECELL,MATCH(MIN(INDEX(Last_Data_Point,MATCH($A78,DataStreams,0)),INDEX(Last_Data_Point,MATCH(Q$6,DataStreams,0)),$B$4),DateRange,0)-1,MATCH(INDEX(Returns!$100:$100,MATCH($A78,DataStreams,0)),DataStreams,0)-1)),
OFFSET(HOMECELL,MATCH(MAX(INDEX(First_Data_Point,MATCH($A78,DataStreams,0)),INDEX(First_Data_Point,MATCH(Q$6,DataStreams,0)),$B$3),DateRange,0)-1,MATCH(Q$6,DataStreams,0)-1):OFFSET(HOMECELL,MATCH(MIN(INDEX(Last_Data_Point,MATCH($A78,DataStreams,0)),INDEX(Last_Data_Point,MATCH(Q$6,DataStreams,0)),$B$4),DateRange,0)-1,MATCH(Q$6,DataStreams,0)-1) -
(INDEX(Returns!$102:$102,MATCH(Q$6,DataStreams,0))*
OFFSET(HOMECELL,MATCH(MAX(INDEX(First_Data_Point,MATCH($A78,DataStreams,0)),INDEX(First_Data_Point,MATCH(Q$6,DataStreams,0)),$B$3),DateRange,0)-1,MATCH(INDEX(Returns!$100:$100,MATCH(Q$6,DataStreams,0)),DataStreams,0)-1):OFFSET(HOMECELL,MATCH(MIN(INDEX(Last_Data_Point,MATCH($A78,DataStreams,0)),INDEX(Last_Data_Point,MATCH(Q$6,DataStreams,0)),$B$4),DateRange,0)-1,MATCH(INDEX(Returns!$100:$100,MATCH(Q$6,DataStreams,0)),DataStreams,0)-1))),"")</f>
        <v>3.2886224767647598E-3</v>
      </c>
      <c r="R78" s="233" cm="1">
        <f t="array" aca="1" ref="R78" ca="1">_xlfn.IFNA(_xlfn.COVARIANCE.S(
OFFSET(HOMECELL,MATCH(MAX(INDEX(First_Data_Point,MATCH($A78,DataStreams,0)),INDEX(First_Data_Point,MATCH(R$6,DataStreams,0)),$B$3),DateRange,0)-1,MATCH($A78,DataStreams,0)-1):OFFSET(HOMECELL,MATCH(MIN(INDEX(Last_Data_Point,MATCH($A78,DataStreams,0)),INDEX(Last_Data_Point,MATCH(R$6,DataStreams,0)),$B$4),DateRange,0)-1,MATCH($A78,DataStreams,0)-1) -
(INDEX(Returns!$102:$102,MATCH($A78,DataStreams,0))*
OFFSET(HOMECELL,MATCH(MAX(INDEX(First_Data_Point,MATCH($A78,DataStreams,0)),INDEX(First_Data_Point,MATCH(R$6,DataStreams,0)),$B$3),DateRange,0)-1,MATCH(INDEX(Returns!$100:$100,MATCH($A78,DataStreams,0)),DataStreams,0)-1):OFFSET(HOMECELL,MATCH(MIN(INDEX(Last_Data_Point,MATCH($A78,DataStreams,0)),INDEX(Last_Data_Point,MATCH(R$6,DataStreams,0)),$B$4),DateRange,0)-1,MATCH(INDEX(Returns!$100:$100,MATCH($A78,DataStreams,0)),DataStreams,0)-1)),
OFFSET(HOMECELL,MATCH(MAX(INDEX(First_Data_Point,MATCH($A78,DataStreams,0)),INDEX(First_Data_Point,MATCH(R$6,DataStreams,0)),$B$3),DateRange,0)-1,MATCH(R$6,DataStreams,0)-1):OFFSET(HOMECELL,MATCH(MIN(INDEX(Last_Data_Point,MATCH($A78,DataStreams,0)),INDEX(Last_Data_Point,MATCH(R$6,DataStreams,0)),$B$4),DateRange,0)-1,MATCH(R$6,DataStreams,0)-1) -
(INDEX(Returns!$102:$102,MATCH(R$6,DataStreams,0))*
OFFSET(HOMECELL,MATCH(MAX(INDEX(First_Data_Point,MATCH($A78,DataStreams,0)),INDEX(First_Data_Point,MATCH(R$6,DataStreams,0)),$B$3),DateRange,0)-1,MATCH(INDEX(Returns!$100:$100,MATCH(R$6,DataStreams,0)),DataStreams,0)-1):OFFSET(HOMECELL,MATCH(MIN(INDEX(Last_Data_Point,MATCH($A78,DataStreams,0)),INDEX(Last_Data_Point,MATCH(R$6,DataStreams,0)),$B$4),DateRange,0)-1,MATCH(INDEX(Returns!$100:$100,MATCH(R$6,DataStreams,0)),DataStreams,0)-1))),"")</f>
        <v>9.3202988013544837E-4</v>
      </c>
      <c r="S78" s="233" cm="1">
        <f t="array" aca="1" ref="S78" ca="1">_xlfn.IFNA(_xlfn.COVARIANCE.S(
OFFSET(HOMECELL,MATCH(MAX(INDEX(First_Data_Point,MATCH($A78,DataStreams,0)),INDEX(First_Data_Point,MATCH(S$6,DataStreams,0)),$B$3),DateRange,0)-1,MATCH($A78,DataStreams,0)-1):OFFSET(HOMECELL,MATCH(MIN(INDEX(Last_Data_Point,MATCH($A78,DataStreams,0)),INDEX(Last_Data_Point,MATCH(S$6,DataStreams,0)),$B$4),DateRange,0)-1,MATCH($A78,DataStreams,0)-1) -
(INDEX(Returns!$102:$102,MATCH($A78,DataStreams,0))*
OFFSET(HOMECELL,MATCH(MAX(INDEX(First_Data_Point,MATCH($A78,DataStreams,0)),INDEX(First_Data_Point,MATCH(S$6,DataStreams,0)),$B$3),DateRange,0)-1,MATCH(INDEX(Returns!$100:$100,MATCH($A78,DataStreams,0)),DataStreams,0)-1):OFFSET(HOMECELL,MATCH(MIN(INDEX(Last_Data_Point,MATCH($A78,DataStreams,0)),INDEX(Last_Data_Point,MATCH(S$6,DataStreams,0)),$B$4),DateRange,0)-1,MATCH(INDEX(Returns!$100:$100,MATCH($A78,DataStreams,0)),DataStreams,0)-1)),
OFFSET(HOMECELL,MATCH(MAX(INDEX(First_Data_Point,MATCH($A78,DataStreams,0)),INDEX(First_Data_Point,MATCH(S$6,DataStreams,0)),$B$3),DateRange,0)-1,MATCH(S$6,DataStreams,0)-1):OFFSET(HOMECELL,MATCH(MIN(INDEX(Last_Data_Point,MATCH($A78,DataStreams,0)),INDEX(Last_Data_Point,MATCH(S$6,DataStreams,0)),$B$4),DateRange,0)-1,MATCH(S$6,DataStreams,0)-1) -
(INDEX(Returns!$102:$102,MATCH(S$6,DataStreams,0))*
OFFSET(HOMECELL,MATCH(MAX(INDEX(First_Data_Point,MATCH($A78,DataStreams,0)),INDEX(First_Data_Point,MATCH(S$6,DataStreams,0)),$B$3),DateRange,0)-1,MATCH(INDEX(Returns!$100:$100,MATCH(S$6,DataStreams,0)),DataStreams,0)-1):OFFSET(HOMECELL,MATCH(MIN(INDEX(Last_Data_Point,MATCH($A78,DataStreams,0)),INDEX(Last_Data_Point,MATCH(S$6,DataStreams,0)),$B$4),DateRange,0)-1,MATCH(INDEX(Returns!$100:$100,MATCH(S$6,DataStreams,0)),DataStreams,0)-1))),"")</f>
        <v>1.7112920068560401E-3</v>
      </c>
      <c r="T78" s="233" cm="1">
        <f t="array" aca="1" ref="T78" ca="1">_xlfn.IFNA(_xlfn.COVARIANCE.S(
OFFSET(HOMECELL,MATCH(MAX(INDEX(First_Data_Point,MATCH($A78,DataStreams,0)),INDEX(First_Data_Point,MATCH(T$6,DataStreams,0)),$B$3),DateRange,0)-1,MATCH($A78,DataStreams,0)-1):OFFSET(HOMECELL,MATCH(MIN(INDEX(Last_Data_Point,MATCH($A78,DataStreams,0)),INDEX(Last_Data_Point,MATCH(T$6,DataStreams,0)),$B$4),DateRange,0)-1,MATCH($A78,DataStreams,0)-1) -
(INDEX(Returns!$102:$102,MATCH($A78,DataStreams,0))*
OFFSET(HOMECELL,MATCH(MAX(INDEX(First_Data_Point,MATCH($A78,DataStreams,0)),INDEX(First_Data_Point,MATCH(T$6,DataStreams,0)),$B$3),DateRange,0)-1,MATCH(INDEX(Returns!$100:$100,MATCH($A78,DataStreams,0)),DataStreams,0)-1):OFFSET(HOMECELL,MATCH(MIN(INDEX(Last_Data_Point,MATCH($A78,DataStreams,0)),INDEX(Last_Data_Point,MATCH(T$6,DataStreams,0)),$B$4),DateRange,0)-1,MATCH(INDEX(Returns!$100:$100,MATCH($A78,DataStreams,0)),DataStreams,0)-1)),
OFFSET(HOMECELL,MATCH(MAX(INDEX(First_Data_Point,MATCH($A78,DataStreams,0)),INDEX(First_Data_Point,MATCH(T$6,DataStreams,0)),$B$3),DateRange,0)-1,MATCH(T$6,DataStreams,0)-1):OFFSET(HOMECELL,MATCH(MIN(INDEX(Last_Data_Point,MATCH($A78,DataStreams,0)),INDEX(Last_Data_Point,MATCH(T$6,DataStreams,0)),$B$4),DateRange,0)-1,MATCH(T$6,DataStreams,0)-1) -
(INDEX(Returns!$102:$102,MATCH(T$6,DataStreams,0))*
OFFSET(HOMECELL,MATCH(MAX(INDEX(First_Data_Point,MATCH($A78,DataStreams,0)),INDEX(First_Data_Point,MATCH(T$6,DataStreams,0)),$B$3),DateRange,0)-1,MATCH(INDEX(Returns!$100:$100,MATCH(T$6,DataStreams,0)),DataStreams,0)-1):OFFSET(HOMECELL,MATCH(MIN(INDEX(Last_Data_Point,MATCH($A78,DataStreams,0)),INDEX(Last_Data_Point,MATCH(T$6,DataStreams,0)),$B$4),DateRange,0)-1,MATCH(INDEX(Returns!$100:$100,MATCH(T$6,DataStreams,0)),DataStreams,0)-1))),"")</f>
        <v>4.2948668963983883E-3</v>
      </c>
      <c r="U78" s="233" cm="1">
        <f t="array" aca="1" ref="U78" ca="1">_xlfn.IFNA(_xlfn.COVARIANCE.S(
OFFSET(HOMECELL,MATCH(MAX(INDEX(First_Data_Point,MATCH($A78,DataStreams,0)),INDEX(First_Data_Point,MATCH(U$6,DataStreams,0)),$B$3),DateRange,0)-1,MATCH($A78,DataStreams,0)-1):OFFSET(HOMECELL,MATCH(MIN(INDEX(Last_Data_Point,MATCH($A78,DataStreams,0)),INDEX(Last_Data_Point,MATCH(U$6,DataStreams,0)),$B$4),DateRange,0)-1,MATCH($A78,DataStreams,0)-1) -
(INDEX(Returns!$102:$102,MATCH($A78,DataStreams,0))*
OFFSET(HOMECELL,MATCH(MAX(INDEX(First_Data_Point,MATCH($A78,DataStreams,0)),INDEX(First_Data_Point,MATCH(U$6,DataStreams,0)),$B$3),DateRange,0)-1,MATCH(INDEX(Returns!$100:$100,MATCH($A78,DataStreams,0)),DataStreams,0)-1):OFFSET(HOMECELL,MATCH(MIN(INDEX(Last_Data_Point,MATCH($A78,DataStreams,0)),INDEX(Last_Data_Point,MATCH(U$6,DataStreams,0)),$B$4),DateRange,0)-1,MATCH(INDEX(Returns!$100:$100,MATCH($A78,DataStreams,0)),DataStreams,0)-1)),
OFFSET(HOMECELL,MATCH(MAX(INDEX(First_Data_Point,MATCH($A78,DataStreams,0)),INDEX(First_Data_Point,MATCH(U$6,DataStreams,0)),$B$3),DateRange,0)-1,MATCH(U$6,DataStreams,0)-1):OFFSET(HOMECELL,MATCH(MIN(INDEX(Last_Data_Point,MATCH($A78,DataStreams,0)),INDEX(Last_Data_Point,MATCH(U$6,DataStreams,0)),$B$4),DateRange,0)-1,MATCH(U$6,DataStreams,0)-1) -
(INDEX(Returns!$102:$102,MATCH(U$6,DataStreams,0))*
OFFSET(HOMECELL,MATCH(MAX(INDEX(First_Data_Point,MATCH($A78,DataStreams,0)),INDEX(First_Data_Point,MATCH(U$6,DataStreams,0)),$B$3),DateRange,0)-1,MATCH(INDEX(Returns!$100:$100,MATCH(U$6,DataStreams,0)),DataStreams,0)-1):OFFSET(HOMECELL,MATCH(MIN(INDEX(Last_Data_Point,MATCH($A78,DataStreams,0)),INDEX(Last_Data_Point,MATCH(U$6,DataStreams,0)),$B$4),DateRange,0)-1,MATCH(INDEX(Returns!$100:$100,MATCH(U$6,DataStreams,0)),DataStreams,0)-1))),"")</f>
        <v>-1.3140316292420396E-3</v>
      </c>
      <c r="V78" s="233" cm="1">
        <f t="array" aca="1" ref="V78" ca="1">_xlfn.IFNA(_xlfn.COVARIANCE.S(
OFFSET(HOMECELL,MATCH(MAX(INDEX(First_Data_Point,MATCH($A78,DataStreams,0)),INDEX(First_Data_Point,MATCH(V$6,DataStreams,0)),$B$3),DateRange,0)-1,MATCH($A78,DataStreams,0)-1):OFFSET(HOMECELL,MATCH(MIN(INDEX(Last_Data_Point,MATCH($A78,DataStreams,0)),INDEX(Last_Data_Point,MATCH(V$6,DataStreams,0)),$B$4),DateRange,0)-1,MATCH($A78,DataStreams,0)-1) -
(INDEX(Returns!$102:$102,MATCH($A78,DataStreams,0))*
OFFSET(HOMECELL,MATCH(MAX(INDEX(First_Data_Point,MATCH($A78,DataStreams,0)),INDEX(First_Data_Point,MATCH(V$6,DataStreams,0)),$B$3),DateRange,0)-1,MATCH(INDEX(Returns!$100:$100,MATCH($A78,DataStreams,0)),DataStreams,0)-1):OFFSET(HOMECELL,MATCH(MIN(INDEX(Last_Data_Point,MATCH($A78,DataStreams,0)),INDEX(Last_Data_Point,MATCH(V$6,DataStreams,0)),$B$4),DateRange,0)-1,MATCH(INDEX(Returns!$100:$100,MATCH($A78,DataStreams,0)),DataStreams,0)-1)),
OFFSET(HOMECELL,MATCH(MAX(INDEX(First_Data_Point,MATCH($A78,DataStreams,0)),INDEX(First_Data_Point,MATCH(V$6,DataStreams,0)),$B$3),DateRange,0)-1,MATCH(V$6,DataStreams,0)-1):OFFSET(HOMECELL,MATCH(MIN(INDEX(Last_Data_Point,MATCH($A78,DataStreams,0)),INDEX(Last_Data_Point,MATCH(V$6,DataStreams,0)),$B$4),DateRange,0)-1,MATCH(V$6,DataStreams,0)-1) -
(INDEX(Returns!$102:$102,MATCH(V$6,DataStreams,0))*
OFFSET(HOMECELL,MATCH(MAX(INDEX(First_Data_Point,MATCH($A78,DataStreams,0)),INDEX(First_Data_Point,MATCH(V$6,DataStreams,0)),$B$3),DateRange,0)-1,MATCH(INDEX(Returns!$100:$100,MATCH(V$6,DataStreams,0)),DataStreams,0)-1):OFFSET(HOMECELL,MATCH(MIN(INDEX(Last_Data_Point,MATCH($A78,DataStreams,0)),INDEX(Last_Data_Point,MATCH(V$6,DataStreams,0)),$B$4),DateRange,0)-1,MATCH(INDEX(Returns!$100:$100,MATCH(V$6,DataStreams,0)),DataStreams,0)-1))),"")</f>
        <v>3.3823007815450179E-3</v>
      </c>
      <c r="W78" s="233" cm="1">
        <f t="array" aca="1" ref="W78" ca="1">_xlfn.IFNA(_xlfn.COVARIANCE.S(
OFFSET(HOMECELL,MATCH(MAX(INDEX(First_Data_Point,MATCH($A78,DataStreams,0)),INDEX(First_Data_Point,MATCH(W$6,DataStreams,0)),$B$3),DateRange,0)-1,MATCH($A78,DataStreams,0)-1):OFFSET(HOMECELL,MATCH(MIN(INDEX(Last_Data_Point,MATCH($A78,DataStreams,0)),INDEX(Last_Data_Point,MATCH(W$6,DataStreams,0)),$B$4),DateRange,0)-1,MATCH($A78,DataStreams,0)-1) -
(INDEX(Returns!$102:$102,MATCH($A78,DataStreams,0))*
OFFSET(HOMECELL,MATCH(MAX(INDEX(First_Data_Point,MATCH($A78,DataStreams,0)),INDEX(First_Data_Point,MATCH(W$6,DataStreams,0)),$B$3),DateRange,0)-1,MATCH(INDEX(Returns!$100:$100,MATCH($A78,DataStreams,0)),DataStreams,0)-1):OFFSET(HOMECELL,MATCH(MIN(INDEX(Last_Data_Point,MATCH($A78,DataStreams,0)),INDEX(Last_Data_Point,MATCH(W$6,DataStreams,0)),$B$4),DateRange,0)-1,MATCH(INDEX(Returns!$100:$100,MATCH($A78,DataStreams,0)),DataStreams,0)-1)),
OFFSET(HOMECELL,MATCH(MAX(INDEX(First_Data_Point,MATCH($A78,DataStreams,0)),INDEX(First_Data_Point,MATCH(W$6,DataStreams,0)),$B$3),DateRange,0)-1,MATCH(W$6,DataStreams,0)-1):OFFSET(HOMECELL,MATCH(MIN(INDEX(Last_Data_Point,MATCH($A78,DataStreams,0)),INDEX(Last_Data_Point,MATCH(W$6,DataStreams,0)),$B$4),DateRange,0)-1,MATCH(W$6,DataStreams,0)-1) -
(INDEX(Returns!$102:$102,MATCH(W$6,DataStreams,0))*
OFFSET(HOMECELL,MATCH(MAX(INDEX(First_Data_Point,MATCH($A78,DataStreams,0)),INDEX(First_Data_Point,MATCH(W$6,DataStreams,0)),$B$3),DateRange,0)-1,MATCH(INDEX(Returns!$100:$100,MATCH(W$6,DataStreams,0)),DataStreams,0)-1):OFFSET(HOMECELL,MATCH(MIN(INDEX(Last_Data_Point,MATCH($A78,DataStreams,0)),INDEX(Last_Data_Point,MATCH(W$6,DataStreams,0)),$B$4),DateRange,0)-1,MATCH(INDEX(Returns!$100:$100,MATCH(W$6,DataStreams,0)),DataStreams,0)-1))),"")</f>
        <v>1.7818335396709399E-3</v>
      </c>
      <c r="X78" s="233" cm="1">
        <f t="array" aca="1" ref="X78" ca="1">_xlfn.IFNA(_xlfn.COVARIANCE.S(
OFFSET(HOMECELL,MATCH(MAX(INDEX(First_Data_Point,MATCH($A78,DataStreams,0)),INDEX(First_Data_Point,MATCH(X$6,DataStreams,0)),$B$3),DateRange,0)-1,MATCH($A78,DataStreams,0)-1):OFFSET(HOMECELL,MATCH(MIN(INDEX(Last_Data_Point,MATCH($A78,DataStreams,0)),INDEX(Last_Data_Point,MATCH(X$6,DataStreams,0)),$B$4),DateRange,0)-1,MATCH($A78,DataStreams,0)-1) -
(INDEX(Returns!$102:$102,MATCH($A78,DataStreams,0))*
OFFSET(HOMECELL,MATCH(MAX(INDEX(First_Data_Point,MATCH($A78,DataStreams,0)),INDEX(First_Data_Point,MATCH(X$6,DataStreams,0)),$B$3),DateRange,0)-1,MATCH(INDEX(Returns!$100:$100,MATCH($A78,DataStreams,0)),DataStreams,0)-1):OFFSET(HOMECELL,MATCH(MIN(INDEX(Last_Data_Point,MATCH($A78,DataStreams,0)),INDEX(Last_Data_Point,MATCH(X$6,DataStreams,0)),$B$4),DateRange,0)-1,MATCH(INDEX(Returns!$100:$100,MATCH($A78,DataStreams,0)),DataStreams,0)-1)),
OFFSET(HOMECELL,MATCH(MAX(INDEX(First_Data_Point,MATCH($A78,DataStreams,0)),INDEX(First_Data_Point,MATCH(X$6,DataStreams,0)),$B$3),DateRange,0)-1,MATCH(X$6,DataStreams,0)-1):OFFSET(HOMECELL,MATCH(MIN(INDEX(Last_Data_Point,MATCH($A78,DataStreams,0)),INDEX(Last_Data_Point,MATCH(X$6,DataStreams,0)),$B$4),DateRange,0)-1,MATCH(X$6,DataStreams,0)-1) -
(INDEX(Returns!$102:$102,MATCH(X$6,DataStreams,0))*
OFFSET(HOMECELL,MATCH(MAX(INDEX(First_Data_Point,MATCH($A78,DataStreams,0)),INDEX(First_Data_Point,MATCH(X$6,DataStreams,0)),$B$3),DateRange,0)-1,MATCH(INDEX(Returns!$100:$100,MATCH(X$6,DataStreams,0)),DataStreams,0)-1):OFFSET(HOMECELL,MATCH(MIN(INDEX(Last_Data_Point,MATCH($A78,DataStreams,0)),INDEX(Last_Data_Point,MATCH(X$6,DataStreams,0)),$B$4),DateRange,0)-1,MATCH(INDEX(Returns!$100:$100,MATCH(X$6,DataStreams,0)),DataStreams,0)-1))),"")</f>
        <v>1.7681687987074969E-3</v>
      </c>
      <c r="Y78" s="233" cm="1">
        <f t="array" aca="1" ref="Y78" ca="1">_xlfn.IFNA(_xlfn.COVARIANCE.S(
OFFSET(HOMECELL,MATCH(MAX(INDEX(First_Data_Point,MATCH($A78,DataStreams,0)),INDEX(First_Data_Point,MATCH(Y$6,DataStreams,0)),$B$3),DateRange,0)-1,MATCH($A78,DataStreams,0)-1):OFFSET(HOMECELL,MATCH(MIN(INDEX(Last_Data_Point,MATCH($A78,DataStreams,0)),INDEX(Last_Data_Point,MATCH(Y$6,DataStreams,0)),$B$4),DateRange,0)-1,MATCH($A78,DataStreams,0)-1) -
(INDEX(Returns!$102:$102,MATCH($A78,DataStreams,0))*
OFFSET(HOMECELL,MATCH(MAX(INDEX(First_Data_Point,MATCH($A78,DataStreams,0)),INDEX(First_Data_Point,MATCH(Y$6,DataStreams,0)),$B$3),DateRange,0)-1,MATCH(INDEX(Returns!$100:$100,MATCH($A78,DataStreams,0)),DataStreams,0)-1):OFFSET(HOMECELL,MATCH(MIN(INDEX(Last_Data_Point,MATCH($A78,DataStreams,0)),INDEX(Last_Data_Point,MATCH(Y$6,DataStreams,0)),$B$4),DateRange,0)-1,MATCH(INDEX(Returns!$100:$100,MATCH($A78,DataStreams,0)),DataStreams,0)-1)),
OFFSET(HOMECELL,MATCH(MAX(INDEX(First_Data_Point,MATCH($A78,DataStreams,0)),INDEX(First_Data_Point,MATCH(Y$6,DataStreams,0)),$B$3),DateRange,0)-1,MATCH(Y$6,DataStreams,0)-1):OFFSET(HOMECELL,MATCH(MIN(INDEX(Last_Data_Point,MATCH($A78,DataStreams,0)),INDEX(Last_Data_Point,MATCH(Y$6,DataStreams,0)),$B$4),DateRange,0)-1,MATCH(Y$6,DataStreams,0)-1) -
(INDEX(Returns!$102:$102,MATCH(Y$6,DataStreams,0))*
OFFSET(HOMECELL,MATCH(MAX(INDEX(First_Data_Point,MATCH($A78,DataStreams,0)),INDEX(First_Data_Point,MATCH(Y$6,DataStreams,0)),$B$3),DateRange,0)-1,MATCH(INDEX(Returns!$100:$100,MATCH(Y$6,DataStreams,0)),DataStreams,0)-1):OFFSET(HOMECELL,MATCH(MIN(INDEX(Last_Data_Point,MATCH($A78,DataStreams,0)),INDEX(Last_Data_Point,MATCH(Y$6,DataStreams,0)),$B$4),DateRange,0)-1,MATCH(INDEX(Returns!$100:$100,MATCH(Y$6,DataStreams,0)),DataStreams,0)-1))),"")</f>
        <v>2.1839443228414973E-4</v>
      </c>
      <c r="Z78" s="233" cm="1">
        <f t="array" aca="1" ref="Z78" ca="1">_xlfn.IFNA(_xlfn.COVARIANCE.S(
OFFSET(HOMECELL,MATCH(MAX(INDEX(First_Data_Point,MATCH($A78,DataStreams,0)),INDEX(First_Data_Point,MATCH(Z$6,DataStreams,0)),$B$3),DateRange,0)-1,MATCH($A78,DataStreams,0)-1):OFFSET(HOMECELL,MATCH(MIN(INDEX(Last_Data_Point,MATCH($A78,DataStreams,0)),INDEX(Last_Data_Point,MATCH(Z$6,DataStreams,0)),$B$4),DateRange,0)-1,MATCH($A78,DataStreams,0)-1) -
(INDEX(Returns!$102:$102,MATCH($A78,DataStreams,0))*
OFFSET(HOMECELL,MATCH(MAX(INDEX(First_Data_Point,MATCH($A78,DataStreams,0)),INDEX(First_Data_Point,MATCH(Z$6,DataStreams,0)),$B$3),DateRange,0)-1,MATCH(INDEX(Returns!$100:$100,MATCH($A78,DataStreams,0)),DataStreams,0)-1):OFFSET(HOMECELL,MATCH(MIN(INDEX(Last_Data_Point,MATCH($A78,DataStreams,0)),INDEX(Last_Data_Point,MATCH(Z$6,DataStreams,0)),$B$4),DateRange,0)-1,MATCH(INDEX(Returns!$100:$100,MATCH($A78,DataStreams,0)),DataStreams,0)-1)),
OFFSET(HOMECELL,MATCH(MAX(INDEX(First_Data_Point,MATCH($A78,DataStreams,0)),INDEX(First_Data_Point,MATCH(Z$6,DataStreams,0)),$B$3),DateRange,0)-1,MATCH(Z$6,DataStreams,0)-1):OFFSET(HOMECELL,MATCH(MIN(INDEX(Last_Data_Point,MATCH($A78,DataStreams,0)),INDEX(Last_Data_Point,MATCH(Z$6,DataStreams,0)),$B$4),DateRange,0)-1,MATCH(Z$6,DataStreams,0)-1) -
(INDEX(Returns!$102:$102,MATCH(Z$6,DataStreams,0))*
OFFSET(HOMECELL,MATCH(MAX(INDEX(First_Data_Point,MATCH($A78,DataStreams,0)),INDEX(First_Data_Point,MATCH(Z$6,DataStreams,0)),$B$3),DateRange,0)-1,MATCH(INDEX(Returns!$100:$100,MATCH(Z$6,DataStreams,0)),DataStreams,0)-1):OFFSET(HOMECELL,MATCH(MIN(INDEX(Last_Data_Point,MATCH($A78,DataStreams,0)),INDEX(Last_Data_Point,MATCH(Z$6,DataStreams,0)),$B$4),DateRange,0)-1,MATCH(INDEX(Returns!$100:$100,MATCH(Z$6,DataStreams,0)),DataStreams,0)-1))),"")</f>
        <v>2.3829901366701095E-3</v>
      </c>
      <c r="AA78" s="233" cm="1">
        <f t="array" aca="1" ref="AA78" ca="1">_xlfn.IFNA(_xlfn.COVARIANCE.S(
OFFSET(HOMECELL,MATCH(MAX(INDEX(First_Data_Point,MATCH($A78,DataStreams,0)),INDEX(First_Data_Point,MATCH(AA$6,DataStreams,0)),$B$3),DateRange,0)-1,MATCH($A78,DataStreams,0)-1):OFFSET(HOMECELL,MATCH(MIN(INDEX(Last_Data_Point,MATCH($A78,DataStreams,0)),INDEX(Last_Data_Point,MATCH(AA$6,DataStreams,0)),$B$4),DateRange,0)-1,MATCH($A78,DataStreams,0)-1) -
(INDEX(Returns!$102:$102,MATCH($A78,DataStreams,0))*
OFFSET(HOMECELL,MATCH(MAX(INDEX(First_Data_Point,MATCH($A78,DataStreams,0)),INDEX(First_Data_Point,MATCH(AA$6,DataStreams,0)),$B$3),DateRange,0)-1,MATCH(INDEX(Returns!$100:$100,MATCH($A78,DataStreams,0)),DataStreams,0)-1):OFFSET(HOMECELL,MATCH(MIN(INDEX(Last_Data_Point,MATCH($A78,DataStreams,0)),INDEX(Last_Data_Point,MATCH(AA$6,DataStreams,0)),$B$4),DateRange,0)-1,MATCH(INDEX(Returns!$100:$100,MATCH($A78,DataStreams,0)),DataStreams,0)-1)),
OFFSET(HOMECELL,MATCH(MAX(INDEX(First_Data_Point,MATCH($A78,DataStreams,0)),INDEX(First_Data_Point,MATCH(AA$6,DataStreams,0)),$B$3),DateRange,0)-1,MATCH(AA$6,DataStreams,0)-1):OFFSET(HOMECELL,MATCH(MIN(INDEX(Last_Data_Point,MATCH($A78,DataStreams,0)),INDEX(Last_Data_Point,MATCH(AA$6,DataStreams,0)),$B$4),DateRange,0)-1,MATCH(AA$6,DataStreams,0)-1) -
(INDEX(Returns!$102:$102,MATCH(AA$6,DataStreams,0))*
OFFSET(HOMECELL,MATCH(MAX(INDEX(First_Data_Point,MATCH($A78,DataStreams,0)),INDEX(First_Data_Point,MATCH(AA$6,DataStreams,0)),$B$3),DateRange,0)-1,MATCH(INDEX(Returns!$100:$100,MATCH(AA$6,DataStreams,0)),DataStreams,0)-1):OFFSET(HOMECELL,MATCH(MIN(INDEX(Last_Data_Point,MATCH($A78,DataStreams,0)),INDEX(Last_Data_Point,MATCH(AA$6,DataStreams,0)),$B$4),DateRange,0)-1,MATCH(INDEX(Returns!$100:$100,MATCH(AA$6,DataStreams,0)),DataStreams,0)-1))),"")</f>
        <v>-2.0672657906667575E-4</v>
      </c>
      <c r="AB78" s="233" cm="1">
        <f t="array" aca="1" ref="AB78" ca="1">_xlfn.IFNA(_xlfn.COVARIANCE.S(
OFFSET(HOMECELL,MATCH(MAX(INDEX(First_Data_Point,MATCH($A78,DataStreams,0)),INDEX(First_Data_Point,MATCH(AB$6,DataStreams,0)),$B$3),DateRange,0)-1,MATCH($A78,DataStreams,0)-1):OFFSET(HOMECELL,MATCH(MIN(INDEX(Last_Data_Point,MATCH($A78,DataStreams,0)),INDEX(Last_Data_Point,MATCH(AB$6,DataStreams,0)),$B$4),DateRange,0)-1,MATCH($A78,DataStreams,0)-1) -
(INDEX(Returns!$102:$102,MATCH($A78,DataStreams,0))*
OFFSET(HOMECELL,MATCH(MAX(INDEX(First_Data_Point,MATCH($A78,DataStreams,0)),INDEX(First_Data_Point,MATCH(AB$6,DataStreams,0)),$B$3),DateRange,0)-1,MATCH(INDEX(Returns!$100:$100,MATCH($A78,DataStreams,0)),DataStreams,0)-1):OFFSET(HOMECELL,MATCH(MIN(INDEX(Last_Data_Point,MATCH($A78,DataStreams,0)),INDEX(Last_Data_Point,MATCH(AB$6,DataStreams,0)),$B$4),DateRange,0)-1,MATCH(INDEX(Returns!$100:$100,MATCH($A78,DataStreams,0)),DataStreams,0)-1)),
OFFSET(HOMECELL,MATCH(MAX(INDEX(First_Data_Point,MATCH($A78,DataStreams,0)),INDEX(First_Data_Point,MATCH(AB$6,DataStreams,0)),$B$3),DateRange,0)-1,MATCH(AB$6,DataStreams,0)-1):OFFSET(HOMECELL,MATCH(MIN(INDEX(Last_Data_Point,MATCH($A78,DataStreams,0)),INDEX(Last_Data_Point,MATCH(AB$6,DataStreams,0)),$B$4),DateRange,0)-1,MATCH(AB$6,DataStreams,0)-1) -
(INDEX(Returns!$102:$102,MATCH(AB$6,DataStreams,0))*
OFFSET(HOMECELL,MATCH(MAX(INDEX(First_Data_Point,MATCH($A78,DataStreams,0)),INDEX(First_Data_Point,MATCH(AB$6,DataStreams,0)),$B$3),DateRange,0)-1,MATCH(INDEX(Returns!$100:$100,MATCH(AB$6,DataStreams,0)),DataStreams,0)-1):OFFSET(HOMECELL,MATCH(MIN(INDEX(Last_Data_Point,MATCH($A78,DataStreams,0)),INDEX(Last_Data_Point,MATCH(AB$6,DataStreams,0)),$B$4),DateRange,0)-1,MATCH(INDEX(Returns!$100:$100,MATCH(AB$6,DataStreams,0)),DataStreams,0)-1))),"")</f>
        <v>2.2983900803606088E-4</v>
      </c>
      <c r="AC78" s="233" cm="1">
        <f t="array" aca="1" ref="AC78" ca="1">_xlfn.IFNA(_xlfn.COVARIANCE.S(
OFFSET(HOMECELL,MATCH(MAX(INDEX(First_Data_Point,MATCH($A78,DataStreams,0)),INDEX(First_Data_Point,MATCH(AC$6,DataStreams,0)),$B$3),DateRange,0)-1,MATCH($A78,DataStreams,0)-1):OFFSET(HOMECELL,MATCH(MIN(INDEX(Last_Data_Point,MATCH($A78,DataStreams,0)),INDEX(Last_Data_Point,MATCH(AC$6,DataStreams,0)),$B$4),DateRange,0)-1,MATCH($A78,DataStreams,0)-1) -
(INDEX(Returns!$102:$102,MATCH($A78,DataStreams,0))*
OFFSET(HOMECELL,MATCH(MAX(INDEX(First_Data_Point,MATCH($A78,DataStreams,0)),INDEX(First_Data_Point,MATCH(AC$6,DataStreams,0)),$B$3),DateRange,0)-1,MATCH(INDEX(Returns!$100:$100,MATCH($A78,DataStreams,0)),DataStreams,0)-1):OFFSET(HOMECELL,MATCH(MIN(INDEX(Last_Data_Point,MATCH($A78,DataStreams,0)),INDEX(Last_Data_Point,MATCH(AC$6,DataStreams,0)),$B$4),DateRange,0)-1,MATCH(INDEX(Returns!$100:$100,MATCH($A78,DataStreams,0)),DataStreams,0)-1)),
OFFSET(HOMECELL,MATCH(MAX(INDEX(First_Data_Point,MATCH($A78,DataStreams,0)),INDEX(First_Data_Point,MATCH(AC$6,DataStreams,0)),$B$3),DateRange,0)-1,MATCH(AC$6,DataStreams,0)-1):OFFSET(HOMECELL,MATCH(MIN(INDEX(Last_Data_Point,MATCH($A78,DataStreams,0)),INDEX(Last_Data_Point,MATCH(AC$6,DataStreams,0)),$B$4),DateRange,0)-1,MATCH(AC$6,DataStreams,0)-1) -
(INDEX(Returns!$102:$102,MATCH(AC$6,DataStreams,0))*
OFFSET(HOMECELL,MATCH(MAX(INDEX(First_Data_Point,MATCH($A78,DataStreams,0)),INDEX(First_Data_Point,MATCH(AC$6,DataStreams,0)),$B$3),DateRange,0)-1,MATCH(INDEX(Returns!$100:$100,MATCH(AC$6,DataStreams,0)),DataStreams,0)-1):OFFSET(HOMECELL,MATCH(MIN(INDEX(Last_Data_Point,MATCH($A78,DataStreams,0)),INDEX(Last_Data_Point,MATCH(AC$6,DataStreams,0)),$B$4),DateRange,0)-1,MATCH(INDEX(Returns!$100:$100,MATCH(AC$6,DataStreams,0)),DataStreams,0)-1))),"")</f>
        <v>5.1533505971024652E-4</v>
      </c>
      <c r="AD78" s="233" cm="1">
        <f t="array" aca="1" ref="AD78" ca="1">_xlfn.IFNA(_xlfn.COVARIANCE.S(
OFFSET(HOMECELL,MATCH(MAX(INDEX(First_Data_Point,MATCH($A78,DataStreams,0)),INDEX(First_Data_Point,MATCH(AD$6,DataStreams,0)),$B$3),DateRange,0)-1,MATCH($A78,DataStreams,0)-1):OFFSET(HOMECELL,MATCH(MIN(INDEX(Last_Data_Point,MATCH($A78,DataStreams,0)),INDEX(Last_Data_Point,MATCH(AD$6,DataStreams,0)),$B$4),DateRange,0)-1,MATCH($A78,DataStreams,0)-1) -
(INDEX(Returns!$102:$102,MATCH($A78,DataStreams,0))*
OFFSET(HOMECELL,MATCH(MAX(INDEX(First_Data_Point,MATCH($A78,DataStreams,0)),INDEX(First_Data_Point,MATCH(AD$6,DataStreams,0)),$B$3),DateRange,0)-1,MATCH(INDEX(Returns!$100:$100,MATCH($A78,DataStreams,0)),DataStreams,0)-1):OFFSET(HOMECELL,MATCH(MIN(INDEX(Last_Data_Point,MATCH($A78,DataStreams,0)),INDEX(Last_Data_Point,MATCH(AD$6,DataStreams,0)),$B$4),DateRange,0)-1,MATCH(INDEX(Returns!$100:$100,MATCH($A78,DataStreams,0)),DataStreams,0)-1)),
OFFSET(HOMECELL,MATCH(MAX(INDEX(First_Data_Point,MATCH($A78,DataStreams,0)),INDEX(First_Data_Point,MATCH(AD$6,DataStreams,0)),$B$3),DateRange,0)-1,MATCH(AD$6,DataStreams,0)-1):OFFSET(HOMECELL,MATCH(MIN(INDEX(Last_Data_Point,MATCH($A78,DataStreams,0)),INDEX(Last_Data_Point,MATCH(AD$6,DataStreams,0)),$B$4),DateRange,0)-1,MATCH(AD$6,DataStreams,0)-1) -
(INDEX(Returns!$102:$102,MATCH(AD$6,DataStreams,0))*
OFFSET(HOMECELL,MATCH(MAX(INDEX(First_Data_Point,MATCH($A78,DataStreams,0)),INDEX(First_Data_Point,MATCH(AD$6,DataStreams,0)),$B$3),DateRange,0)-1,MATCH(INDEX(Returns!$100:$100,MATCH(AD$6,DataStreams,0)),DataStreams,0)-1):OFFSET(HOMECELL,MATCH(MIN(INDEX(Last_Data_Point,MATCH($A78,DataStreams,0)),INDEX(Last_Data_Point,MATCH(AD$6,DataStreams,0)),$B$4),DateRange,0)-1,MATCH(INDEX(Returns!$100:$100,MATCH(AD$6,DataStreams,0)),DataStreams,0)-1))),"")</f>
        <v>-4.1181771964194568E-4</v>
      </c>
      <c r="AE78" s="233" cm="1">
        <f t="array" aca="1" ref="AE78" ca="1">_xlfn.IFNA(_xlfn.COVARIANCE.S(
OFFSET(HOMECELL,MATCH(MAX(INDEX(First_Data_Point,MATCH($A78,DataStreams,0)),INDEX(First_Data_Point,MATCH(AE$6,DataStreams,0)),$B$3),DateRange,0)-1,MATCH($A78,DataStreams,0)-1):OFFSET(HOMECELL,MATCH(MIN(INDEX(Last_Data_Point,MATCH($A78,DataStreams,0)),INDEX(Last_Data_Point,MATCH(AE$6,DataStreams,0)),$B$4),DateRange,0)-1,MATCH($A78,DataStreams,0)-1) -
(INDEX(Returns!$102:$102,MATCH($A78,DataStreams,0))*
OFFSET(HOMECELL,MATCH(MAX(INDEX(First_Data_Point,MATCH($A78,DataStreams,0)),INDEX(First_Data_Point,MATCH(AE$6,DataStreams,0)),$B$3),DateRange,0)-1,MATCH(INDEX(Returns!$100:$100,MATCH($A78,DataStreams,0)),DataStreams,0)-1):OFFSET(HOMECELL,MATCH(MIN(INDEX(Last_Data_Point,MATCH($A78,DataStreams,0)),INDEX(Last_Data_Point,MATCH(AE$6,DataStreams,0)),$B$4),DateRange,0)-1,MATCH(INDEX(Returns!$100:$100,MATCH($A78,DataStreams,0)),DataStreams,0)-1)),
OFFSET(HOMECELL,MATCH(MAX(INDEX(First_Data_Point,MATCH($A78,DataStreams,0)),INDEX(First_Data_Point,MATCH(AE$6,DataStreams,0)),$B$3),DateRange,0)-1,MATCH(AE$6,DataStreams,0)-1):OFFSET(HOMECELL,MATCH(MIN(INDEX(Last_Data_Point,MATCH($A78,DataStreams,0)),INDEX(Last_Data_Point,MATCH(AE$6,DataStreams,0)),$B$4),DateRange,0)-1,MATCH(AE$6,DataStreams,0)-1) -
(INDEX(Returns!$102:$102,MATCH(AE$6,DataStreams,0))*
OFFSET(HOMECELL,MATCH(MAX(INDEX(First_Data_Point,MATCH($A78,DataStreams,0)),INDEX(First_Data_Point,MATCH(AE$6,DataStreams,0)),$B$3),DateRange,0)-1,MATCH(INDEX(Returns!$100:$100,MATCH(AE$6,DataStreams,0)),DataStreams,0)-1):OFFSET(HOMECELL,MATCH(MIN(INDEX(Last_Data_Point,MATCH($A78,DataStreams,0)),INDEX(Last_Data_Point,MATCH(AE$6,DataStreams,0)),$B$4),DateRange,0)-1,MATCH(INDEX(Returns!$100:$100,MATCH(AE$6,DataStreams,0)),DataStreams,0)-1))),"")</f>
        <v>1.4632236505233956E-3</v>
      </c>
      <c r="AF78" s="233" cm="1">
        <f t="array" aca="1" ref="AF78" ca="1">_xlfn.IFNA(_xlfn.COVARIANCE.S(
OFFSET(HOMECELL,MATCH(MAX(INDEX(First_Data_Point,MATCH($A78,DataStreams,0)),INDEX(First_Data_Point,MATCH(AF$6,DataStreams,0)),$B$3),DateRange,0)-1,MATCH($A78,DataStreams,0)-1):OFFSET(HOMECELL,MATCH(MIN(INDEX(Last_Data_Point,MATCH($A78,DataStreams,0)),INDEX(Last_Data_Point,MATCH(AF$6,DataStreams,0)),$B$4),DateRange,0)-1,MATCH($A78,DataStreams,0)-1) -
(INDEX(Returns!$102:$102,MATCH($A78,DataStreams,0))*
OFFSET(HOMECELL,MATCH(MAX(INDEX(First_Data_Point,MATCH($A78,DataStreams,0)),INDEX(First_Data_Point,MATCH(AF$6,DataStreams,0)),$B$3),DateRange,0)-1,MATCH(INDEX(Returns!$100:$100,MATCH($A78,DataStreams,0)),DataStreams,0)-1):OFFSET(HOMECELL,MATCH(MIN(INDEX(Last_Data_Point,MATCH($A78,DataStreams,0)),INDEX(Last_Data_Point,MATCH(AF$6,DataStreams,0)),$B$4),DateRange,0)-1,MATCH(INDEX(Returns!$100:$100,MATCH($A78,DataStreams,0)),DataStreams,0)-1)),
OFFSET(HOMECELL,MATCH(MAX(INDEX(First_Data_Point,MATCH($A78,DataStreams,0)),INDEX(First_Data_Point,MATCH(AF$6,DataStreams,0)),$B$3),DateRange,0)-1,MATCH(AF$6,DataStreams,0)-1):OFFSET(HOMECELL,MATCH(MIN(INDEX(Last_Data_Point,MATCH($A78,DataStreams,0)),INDEX(Last_Data_Point,MATCH(AF$6,DataStreams,0)),$B$4),DateRange,0)-1,MATCH(AF$6,DataStreams,0)-1) -
(INDEX(Returns!$102:$102,MATCH(AF$6,DataStreams,0))*
OFFSET(HOMECELL,MATCH(MAX(INDEX(First_Data_Point,MATCH($A78,DataStreams,0)),INDEX(First_Data_Point,MATCH(AF$6,DataStreams,0)),$B$3),DateRange,0)-1,MATCH(INDEX(Returns!$100:$100,MATCH(AF$6,DataStreams,0)),DataStreams,0)-1):OFFSET(HOMECELL,MATCH(MIN(INDEX(Last_Data_Point,MATCH($A78,DataStreams,0)),INDEX(Last_Data_Point,MATCH(AF$6,DataStreams,0)),$B$4),DateRange,0)-1,MATCH(INDEX(Returns!$100:$100,MATCH(AF$6,DataStreams,0)),DataStreams,0)-1))),"")</f>
        <v>7.7998984274763711E-4</v>
      </c>
      <c r="AG78" s="233" cm="1">
        <f t="array" aca="1" ref="AG78" ca="1">_xlfn.IFNA(_xlfn.COVARIANCE.S(
OFFSET(HOMECELL,MATCH(MAX(INDEX(First_Data_Point,MATCH($A78,DataStreams,0)),INDEX(First_Data_Point,MATCH(AG$6,DataStreams,0)),$B$3),DateRange,0)-1,MATCH($A78,DataStreams,0)-1):OFFSET(HOMECELL,MATCH(MIN(INDEX(Last_Data_Point,MATCH($A78,DataStreams,0)),INDEX(Last_Data_Point,MATCH(AG$6,DataStreams,0)),$B$4),DateRange,0)-1,MATCH($A78,DataStreams,0)-1) -
(INDEX(Returns!$102:$102,MATCH($A78,DataStreams,0))*
OFFSET(HOMECELL,MATCH(MAX(INDEX(First_Data_Point,MATCH($A78,DataStreams,0)),INDEX(First_Data_Point,MATCH(AG$6,DataStreams,0)),$B$3),DateRange,0)-1,MATCH(INDEX(Returns!$100:$100,MATCH($A78,DataStreams,0)),DataStreams,0)-1):OFFSET(HOMECELL,MATCH(MIN(INDEX(Last_Data_Point,MATCH($A78,DataStreams,0)),INDEX(Last_Data_Point,MATCH(AG$6,DataStreams,0)),$B$4),DateRange,0)-1,MATCH(INDEX(Returns!$100:$100,MATCH($A78,DataStreams,0)),DataStreams,0)-1)),
OFFSET(HOMECELL,MATCH(MAX(INDEX(First_Data_Point,MATCH($A78,DataStreams,0)),INDEX(First_Data_Point,MATCH(AG$6,DataStreams,0)),$B$3),DateRange,0)-1,MATCH(AG$6,DataStreams,0)-1):OFFSET(HOMECELL,MATCH(MIN(INDEX(Last_Data_Point,MATCH($A78,DataStreams,0)),INDEX(Last_Data_Point,MATCH(AG$6,DataStreams,0)),$B$4),DateRange,0)-1,MATCH(AG$6,DataStreams,0)-1) -
(INDEX(Returns!$102:$102,MATCH(AG$6,DataStreams,0))*
OFFSET(HOMECELL,MATCH(MAX(INDEX(First_Data_Point,MATCH($A78,DataStreams,0)),INDEX(First_Data_Point,MATCH(AG$6,DataStreams,0)),$B$3),DateRange,0)-1,MATCH(INDEX(Returns!$100:$100,MATCH(AG$6,DataStreams,0)),DataStreams,0)-1):OFFSET(HOMECELL,MATCH(MIN(INDEX(Last_Data_Point,MATCH($A78,DataStreams,0)),INDEX(Last_Data_Point,MATCH(AG$6,DataStreams,0)),$B$4),DateRange,0)-1,MATCH(INDEX(Returns!$100:$100,MATCH(AG$6,DataStreams,0)),DataStreams,0)-1))),"")</f>
        <v>6.5807936214429784E-4</v>
      </c>
      <c r="AH78" s="233" cm="1">
        <f t="array" aca="1" ref="AH78" ca="1">_xlfn.IFNA(_xlfn.COVARIANCE.S(
OFFSET(HOMECELL,MATCH(MAX(INDEX(First_Data_Point,MATCH($A78,DataStreams,0)),INDEX(First_Data_Point,MATCH(AH$6,DataStreams,0)),$B$3),DateRange,0)-1,MATCH($A78,DataStreams,0)-1):OFFSET(HOMECELL,MATCH(MIN(INDEX(Last_Data_Point,MATCH($A78,DataStreams,0)),INDEX(Last_Data_Point,MATCH(AH$6,DataStreams,0)),$B$4),DateRange,0)-1,MATCH($A78,DataStreams,0)-1) -
(INDEX(Returns!$102:$102,MATCH($A78,DataStreams,0))*
OFFSET(HOMECELL,MATCH(MAX(INDEX(First_Data_Point,MATCH($A78,DataStreams,0)),INDEX(First_Data_Point,MATCH(AH$6,DataStreams,0)),$B$3),DateRange,0)-1,MATCH(INDEX(Returns!$100:$100,MATCH($A78,DataStreams,0)),DataStreams,0)-1):OFFSET(HOMECELL,MATCH(MIN(INDEX(Last_Data_Point,MATCH($A78,DataStreams,0)),INDEX(Last_Data_Point,MATCH(AH$6,DataStreams,0)),$B$4),DateRange,0)-1,MATCH(INDEX(Returns!$100:$100,MATCH($A78,DataStreams,0)),DataStreams,0)-1)),
OFFSET(HOMECELL,MATCH(MAX(INDEX(First_Data_Point,MATCH($A78,DataStreams,0)),INDEX(First_Data_Point,MATCH(AH$6,DataStreams,0)),$B$3),DateRange,0)-1,MATCH(AH$6,DataStreams,0)-1):OFFSET(HOMECELL,MATCH(MIN(INDEX(Last_Data_Point,MATCH($A78,DataStreams,0)),INDEX(Last_Data_Point,MATCH(AH$6,DataStreams,0)),$B$4),DateRange,0)-1,MATCH(AH$6,DataStreams,0)-1) -
(INDEX(Returns!$102:$102,MATCH(AH$6,DataStreams,0))*
OFFSET(HOMECELL,MATCH(MAX(INDEX(First_Data_Point,MATCH($A78,DataStreams,0)),INDEX(First_Data_Point,MATCH(AH$6,DataStreams,0)),$B$3),DateRange,0)-1,MATCH(INDEX(Returns!$100:$100,MATCH(AH$6,DataStreams,0)),DataStreams,0)-1):OFFSET(HOMECELL,MATCH(MIN(INDEX(Last_Data_Point,MATCH($A78,DataStreams,0)),INDEX(Last_Data_Point,MATCH(AH$6,DataStreams,0)),$B$4),DateRange,0)-1,MATCH(INDEX(Returns!$100:$100,MATCH(AH$6,DataStreams,0)),DataStreams,0)-1))),"")</f>
        <v>-2.3029402288665271E-3</v>
      </c>
      <c r="AI78" s="233" cm="1">
        <f t="array" aca="1" ref="AI78" ca="1">_xlfn.IFNA(_xlfn.COVARIANCE.S(
OFFSET(HOMECELL,MATCH(MAX(INDEX(First_Data_Point,MATCH($A78,DataStreams,0)),INDEX(First_Data_Point,MATCH(AI$6,DataStreams,0)),$B$3),DateRange,0)-1,MATCH($A78,DataStreams,0)-1):OFFSET(HOMECELL,MATCH(MIN(INDEX(Last_Data_Point,MATCH($A78,DataStreams,0)),INDEX(Last_Data_Point,MATCH(AI$6,DataStreams,0)),$B$4),DateRange,0)-1,MATCH($A78,DataStreams,0)-1) -
(INDEX(Returns!$102:$102,MATCH($A78,DataStreams,0))*
OFFSET(HOMECELL,MATCH(MAX(INDEX(First_Data_Point,MATCH($A78,DataStreams,0)),INDEX(First_Data_Point,MATCH(AI$6,DataStreams,0)),$B$3),DateRange,0)-1,MATCH(INDEX(Returns!$100:$100,MATCH($A78,DataStreams,0)),DataStreams,0)-1):OFFSET(HOMECELL,MATCH(MIN(INDEX(Last_Data_Point,MATCH($A78,DataStreams,0)),INDEX(Last_Data_Point,MATCH(AI$6,DataStreams,0)),$B$4),DateRange,0)-1,MATCH(INDEX(Returns!$100:$100,MATCH($A78,DataStreams,0)),DataStreams,0)-1)),
OFFSET(HOMECELL,MATCH(MAX(INDEX(First_Data_Point,MATCH($A78,DataStreams,0)),INDEX(First_Data_Point,MATCH(AI$6,DataStreams,0)),$B$3),DateRange,0)-1,MATCH(AI$6,DataStreams,0)-1):OFFSET(HOMECELL,MATCH(MIN(INDEX(Last_Data_Point,MATCH($A78,DataStreams,0)),INDEX(Last_Data_Point,MATCH(AI$6,DataStreams,0)),$B$4),DateRange,0)-1,MATCH(AI$6,DataStreams,0)-1) -
(INDEX(Returns!$102:$102,MATCH(AI$6,DataStreams,0))*
OFFSET(HOMECELL,MATCH(MAX(INDEX(First_Data_Point,MATCH($A78,DataStreams,0)),INDEX(First_Data_Point,MATCH(AI$6,DataStreams,0)),$B$3),DateRange,0)-1,MATCH(INDEX(Returns!$100:$100,MATCH(AI$6,DataStreams,0)),DataStreams,0)-1):OFFSET(HOMECELL,MATCH(MIN(INDEX(Last_Data_Point,MATCH($A78,DataStreams,0)),INDEX(Last_Data_Point,MATCH(AI$6,DataStreams,0)),$B$4),DateRange,0)-1,MATCH(INDEX(Returns!$100:$100,MATCH(AI$6,DataStreams,0)),DataStreams,0)-1))),"")</f>
        <v>5.1544734032531062E-4</v>
      </c>
      <c r="AJ78" s="233" cm="1">
        <f t="array" aca="1" ref="AJ78" ca="1">_xlfn.IFNA(_xlfn.COVARIANCE.S(
OFFSET(HOMECELL,MATCH(MAX(INDEX(First_Data_Point,MATCH($A78,DataStreams,0)),INDEX(First_Data_Point,MATCH(AJ$6,DataStreams,0)),$B$3),DateRange,0)-1,MATCH($A78,DataStreams,0)-1):OFFSET(HOMECELL,MATCH(MIN(INDEX(Last_Data_Point,MATCH($A78,DataStreams,0)),INDEX(Last_Data_Point,MATCH(AJ$6,DataStreams,0)),$B$4),DateRange,0)-1,MATCH($A78,DataStreams,0)-1) -
(INDEX(Returns!$102:$102,MATCH($A78,DataStreams,0))*
OFFSET(HOMECELL,MATCH(MAX(INDEX(First_Data_Point,MATCH($A78,DataStreams,0)),INDEX(First_Data_Point,MATCH(AJ$6,DataStreams,0)),$B$3),DateRange,0)-1,MATCH(INDEX(Returns!$100:$100,MATCH($A78,DataStreams,0)),DataStreams,0)-1):OFFSET(HOMECELL,MATCH(MIN(INDEX(Last_Data_Point,MATCH($A78,DataStreams,0)),INDEX(Last_Data_Point,MATCH(AJ$6,DataStreams,0)),$B$4),DateRange,0)-1,MATCH(INDEX(Returns!$100:$100,MATCH($A78,DataStreams,0)),DataStreams,0)-1)),
OFFSET(HOMECELL,MATCH(MAX(INDEX(First_Data_Point,MATCH($A78,DataStreams,0)),INDEX(First_Data_Point,MATCH(AJ$6,DataStreams,0)),$B$3),DateRange,0)-1,MATCH(AJ$6,DataStreams,0)-1):OFFSET(HOMECELL,MATCH(MIN(INDEX(Last_Data_Point,MATCH($A78,DataStreams,0)),INDEX(Last_Data_Point,MATCH(AJ$6,DataStreams,0)),$B$4),DateRange,0)-1,MATCH(AJ$6,DataStreams,0)-1) -
(INDEX(Returns!$102:$102,MATCH(AJ$6,DataStreams,0))*
OFFSET(HOMECELL,MATCH(MAX(INDEX(First_Data_Point,MATCH($A78,DataStreams,0)),INDEX(First_Data_Point,MATCH(AJ$6,DataStreams,0)),$B$3),DateRange,0)-1,MATCH(INDEX(Returns!$100:$100,MATCH(AJ$6,DataStreams,0)),DataStreams,0)-1):OFFSET(HOMECELL,MATCH(MIN(INDEX(Last_Data_Point,MATCH($A78,DataStreams,0)),INDEX(Last_Data_Point,MATCH(AJ$6,DataStreams,0)),$B$4),DateRange,0)-1,MATCH(INDEX(Returns!$100:$100,MATCH(AJ$6,DataStreams,0)),DataStreams,0)-1))),"")</f>
        <v>1.0283656304533836E-3</v>
      </c>
      <c r="AK78" s="233" cm="1">
        <f t="array" aca="1" ref="AK78" ca="1">_xlfn.IFNA(_xlfn.COVARIANCE.S(
OFFSET(HOMECELL,MATCH(MAX(INDEX(First_Data_Point,MATCH($A78,DataStreams,0)),INDEX(First_Data_Point,MATCH(AK$6,DataStreams,0)),$B$3),DateRange,0)-1,MATCH($A78,DataStreams,0)-1):OFFSET(HOMECELL,MATCH(MIN(INDEX(Last_Data_Point,MATCH($A78,DataStreams,0)),INDEX(Last_Data_Point,MATCH(AK$6,DataStreams,0)),$B$4),DateRange,0)-1,MATCH($A78,DataStreams,0)-1) -
(INDEX(Returns!$102:$102,MATCH($A78,DataStreams,0))*
OFFSET(HOMECELL,MATCH(MAX(INDEX(First_Data_Point,MATCH($A78,DataStreams,0)),INDEX(First_Data_Point,MATCH(AK$6,DataStreams,0)),$B$3),DateRange,0)-1,MATCH(INDEX(Returns!$100:$100,MATCH($A78,DataStreams,0)),DataStreams,0)-1):OFFSET(HOMECELL,MATCH(MIN(INDEX(Last_Data_Point,MATCH($A78,DataStreams,0)),INDEX(Last_Data_Point,MATCH(AK$6,DataStreams,0)),$B$4),DateRange,0)-1,MATCH(INDEX(Returns!$100:$100,MATCH($A78,DataStreams,0)),DataStreams,0)-1)),
OFFSET(HOMECELL,MATCH(MAX(INDEX(First_Data_Point,MATCH($A78,DataStreams,0)),INDEX(First_Data_Point,MATCH(AK$6,DataStreams,0)),$B$3),DateRange,0)-1,MATCH(AK$6,DataStreams,0)-1):OFFSET(HOMECELL,MATCH(MIN(INDEX(Last_Data_Point,MATCH($A78,DataStreams,0)),INDEX(Last_Data_Point,MATCH(AK$6,DataStreams,0)),$B$4),DateRange,0)-1,MATCH(AK$6,DataStreams,0)-1) -
(INDEX(Returns!$102:$102,MATCH(AK$6,DataStreams,0))*
OFFSET(HOMECELL,MATCH(MAX(INDEX(First_Data_Point,MATCH($A78,DataStreams,0)),INDEX(First_Data_Point,MATCH(AK$6,DataStreams,0)),$B$3),DateRange,0)-1,MATCH(INDEX(Returns!$100:$100,MATCH(AK$6,DataStreams,0)),DataStreams,0)-1):OFFSET(HOMECELL,MATCH(MIN(INDEX(Last_Data_Point,MATCH($A78,DataStreams,0)),INDEX(Last_Data_Point,MATCH(AK$6,DataStreams,0)),$B$4),DateRange,0)-1,MATCH(INDEX(Returns!$100:$100,MATCH(AK$6,DataStreams,0)),DataStreams,0)-1))),"")</f>
        <v>-1.1160600871555627E-4</v>
      </c>
      <c r="AL78" s="233" cm="1">
        <f t="array" aca="1" ref="AL78" ca="1">_xlfn.IFNA(_xlfn.COVARIANCE.S(
OFFSET(HOMECELL,MATCH(MAX(INDEX(First_Data_Point,MATCH($A78,DataStreams,0)),INDEX(First_Data_Point,MATCH(AL$6,DataStreams,0)),$B$3),DateRange,0)-1,MATCH($A78,DataStreams,0)-1):OFFSET(HOMECELL,MATCH(MIN(INDEX(Last_Data_Point,MATCH($A78,DataStreams,0)),INDEX(Last_Data_Point,MATCH(AL$6,DataStreams,0)),$B$4),DateRange,0)-1,MATCH($A78,DataStreams,0)-1) -
(INDEX(Returns!$102:$102,MATCH($A78,DataStreams,0))*
OFFSET(HOMECELL,MATCH(MAX(INDEX(First_Data_Point,MATCH($A78,DataStreams,0)),INDEX(First_Data_Point,MATCH(AL$6,DataStreams,0)),$B$3),DateRange,0)-1,MATCH(INDEX(Returns!$100:$100,MATCH($A78,DataStreams,0)),DataStreams,0)-1):OFFSET(HOMECELL,MATCH(MIN(INDEX(Last_Data_Point,MATCH($A78,DataStreams,0)),INDEX(Last_Data_Point,MATCH(AL$6,DataStreams,0)),$B$4),DateRange,0)-1,MATCH(INDEX(Returns!$100:$100,MATCH($A78,DataStreams,0)),DataStreams,0)-1)),
OFFSET(HOMECELL,MATCH(MAX(INDEX(First_Data_Point,MATCH($A78,DataStreams,0)),INDEX(First_Data_Point,MATCH(AL$6,DataStreams,0)),$B$3),DateRange,0)-1,MATCH(AL$6,DataStreams,0)-1):OFFSET(HOMECELL,MATCH(MIN(INDEX(Last_Data_Point,MATCH($A78,DataStreams,0)),INDEX(Last_Data_Point,MATCH(AL$6,DataStreams,0)),$B$4),DateRange,0)-1,MATCH(AL$6,DataStreams,0)-1) -
(INDEX(Returns!$102:$102,MATCH(AL$6,DataStreams,0))*
OFFSET(HOMECELL,MATCH(MAX(INDEX(First_Data_Point,MATCH($A78,DataStreams,0)),INDEX(First_Data_Point,MATCH(AL$6,DataStreams,0)),$B$3),DateRange,0)-1,MATCH(INDEX(Returns!$100:$100,MATCH(AL$6,DataStreams,0)),DataStreams,0)-1):OFFSET(HOMECELL,MATCH(MIN(INDEX(Last_Data_Point,MATCH($A78,DataStreams,0)),INDEX(Last_Data_Point,MATCH(AL$6,DataStreams,0)),$B$4),DateRange,0)-1,MATCH(INDEX(Returns!$100:$100,MATCH(AL$6,DataStreams,0)),DataStreams,0)-1))),"")</f>
        <v>3.5846758346788853E-3</v>
      </c>
      <c r="AM78" s="233" cm="1">
        <f t="array" aca="1" ref="AM78" ca="1">_xlfn.IFNA(_xlfn.COVARIANCE.S(
OFFSET(HOMECELL,MATCH(MAX(INDEX(First_Data_Point,MATCH($A78,DataStreams,0)),INDEX(First_Data_Point,MATCH(AM$6,DataStreams,0)),$B$3),DateRange,0)-1,MATCH($A78,DataStreams,0)-1):OFFSET(HOMECELL,MATCH(MIN(INDEX(Last_Data_Point,MATCH($A78,DataStreams,0)),INDEX(Last_Data_Point,MATCH(AM$6,DataStreams,0)),$B$4),DateRange,0)-1,MATCH($A78,DataStreams,0)-1) -
(INDEX(Returns!$102:$102,MATCH($A78,DataStreams,0))*
OFFSET(HOMECELL,MATCH(MAX(INDEX(First_Data_Point,MATCH($A78,DataStreams,0)),INDEX(First_Data_Point,MATCH(AM$6,DataStreams,0)),$B$3),DateRange,0)-1,MATCH(INDEX(Returns!$100:$100,MATCH($A78,DataStreams,0)),DataStreams,0)-1):OFFSET(HOMECELL,MATCH(MIN(INDEX(Last_Data_Point,MATCH($A78,DataStreams,0)),INDEX(Last_Data_Point,MATCH(AM$6,DataStreams,0)),$B$4),DateRange,0)-1,MATCH(INDEX(Returns!$100:$100,MATCH($A78,DataStreams,0)),DataStreams,0)-1)),
OFFSET(HOMECELL,MATCH(MAX(INDEX(First_Data_Point,MATCH($A78,DataStreams,0)),INDEX(First_Data_Point,MATCH(AM$6,DataStreams,0)),$B$3),DateRange,0)-1,MATCH(AM$6,DataStreams,0)-1):OFFSET(HOMECELL,MATCH(MIN(INDEX(Last_Data_Point,MATCH($A78,DataStreams,0)),INDEX(Last_Data_Point,MATCH(AM$6,DataStreams,0)),$B$4),DateRange,0)-1,MATCH(AM$6,DataStreams,0)-1) -
(INDEX(Returns!$102:$102,MATCH(AM$6,DataStreams,0))*
OFFSET(HOMECELL,MATCH(MAX(INDEX(First_Data_Point,MATCH($A78,DataStreams,0)),INDEX(First_Data_Point,MATCH(AM$6,DataStreams,0)),$B$3),DateRange,0)-1,MATCH(INDEX(Returns!$100:$100,MATCH(AM$6,DataStreams,0)),DataStreams,0)-1):OFFSET(HOMECELL,MATCH(MIN(INDEX(Last_Data_Point,MATCH($A78,DataStreams,0)),INDEX(Last_Data_Point,MATCH(AM$6,DataStreams,0)),$B$4),DateRange,0)-1,MATCH(INDEX(Returns!$100:$100,MATCH(AM$6,DataStreams,0)),DataStreams,0)-1))),"")</f>
        <v>-1.2778425570575621E-3</v>
      </c>
      <c r="AN78" s="233" cm="1">
        <f t="array" aca="1" ref="AN78" ca="1">_xlfn.IFNA(_xlfn.COVARIANCE.S(
OFFSET(HOMECELL,MATCH(MAX(INDEX(First_Data_Point,MATCH($A78,DataStreams,0)),INDEX(First_Data_Point,MATCH(AN$6,DataStreams,0)),$B$3),DateRange,0)-1,MATCH($A78,DataStreams,0)-1):OFFSET(HOMECELL,MATCH(MIN(INDEX(Last_Data_Point,MATCH($A78,DataStreams,0)),INDEX(Last_Data_Point,MATCH(AN$6,DataStreams,0)),$B$4),DateRange,0)-1,MATCH($A78,DataStreams,0)-1) -
(INDEX(Returns!$102:$102,MATCH($A78,DataStreams,0))*
OFFSET(HOMECELL,MATCH(MAX(INDEX(First_Data_Point,MATCH($A78,DataStreams,0)),INDEX(First_Data_Point,MATCH(AN$6,DataStreams,0)),$B$3),DateRange,0)-1,MATCH(INDEX(Returns!$100:$100,MATCH($A78,DataStreams,0)),DataStreams,0)-1):OFFSET(HOMECELL,MATCH(MIN(INDEX(Last_Data_Point,MATCH($A78,DataStreams,0)),INDEX(Last_Data_Point,MATCH(AN$6,DataStreams,0)),$B$4),DateRange,0)-1,MATCH(INDEX(Returns!$100:$100,MATCH($A78,DataStreams,0)),DataStreams,0)-1)),
OFFSET(HOMECELL,MATCH(MAX(INDEX(First_Data_Point,MATCH($A78,DataStreams,0)),INDEX(First_Data_Point,MATCH(AN$6,DataStreams,0)),$B$3),DateRange,0)-1,MATCH(AN$6,DataStreams,0)-1):OFFSET(HOMECELL,MATCH(MIN(INDEX(Last_Data_Point,MATCH($A78,DataStreams,0)),INDEX(Last_Data_Point,MATCH(AN$6,DataStreams,0)),$B$4),DateRange,0)-1,MATCH(AN$6,DataStreams,0)-1) -
(INDEX(Returns!$102:$102,MATCH(AN$6,DataStreams,0))*
OFFSET(HOMECELL,MATCH(MAX(INDEX(First_Data_Point,MATCH($A78,DataStreams,0)),INDEX(First_Data_Point,MATCH(AN$6,DataStreams,0)),$B$3),DateRange,0)-1,MATCH(INDEX(Returns!$100:$100,MATCH(AN$6,DataStreams,0)),DataStreams,0)-1):OFFSET(HOMECELL,MATCH(MIN(INDEX(Last_Data_Point,MATCH($A78,DataStreams,0)),INDEX(Last_Data_Point,MATCH(AN$6,DataStreams,0)),$B$4),DateRange,0)-1,MATCH(INDEX(Returns!$100:$100,MATCH(AN$6,DataStreams,0)),DataStreams,0)-1))),"")</f>
        <v>8.0146505861084199E-4</v>
      </c>
      <c r="AO78" s="233" cm="1">
        <f t="array" aca="1" ref="AO78" ca="1">_xlfn.IFNA(_xlfn.COVARIANCE.S(
OFFSET(HOMECELL,MATCH(MAX(INDEX(First_Data_Point,MATCH($A78,DataStreams,0)),INDEX(First_Data_Point,MATCH(AO$6,DataStreams,0)),$B$3),DateRange,0)-1,MATCH($A78,DataStreams,0)-1):OFFSET(HOMECELL,MATCH(MIN(INDEX(Last_Data_Point,MATCH($A78,DataStreams,0)),INDEX(Last_Data_Point,MATCH(AO$6,DataStreams,0)),$B$4),DateRange,0)-1,MATCH($A78,DataStreams,0)-1) -
(INDEX(Returns!$102:$102,MATCH($A78,DataStreams,0))*
OFFSET(HOMECELL,MATCH(MAX(INDEX(First_Data_Point,MATCH($A78,DataStreams,0)),INDEX(First_Data_Point,MATCH(AO$6,DataStreams,0)),$B$3),DateRange,0)-1,MATCH(INDEX(Returns!$100:$100,MATCH($A78,DataStreams,0)),DataStreams,0)-1):OFFSET(HOMECELL,MATCH(MIN(INDEX(Last_Data_Point,MATCH($A78,DataStreams,0)),INDEX(Last_Data_Point,MATCH(AO$6,DataStreams,0)),$B$4),DateRange,0)-1,MATCH(INDEX(Returns!$100:$100,MATCH($A78,DataStreams,0)),DataStreams,0)-1)),
OFFSET(HOMECELL,MATCH(MAX(INDEX(First_Data_Point,MATCH($A78,DataStreams,0)),INDEX(First_Data_Point,MATCH(AO$6,DataStreams,0)),$B$3),DateRange,0)-1,MATCH(AO$6,DataStreams,0)-1):OFFSET(HOMECELL,MATCH(MIN(INDEX(Last_Data_Point,MATCH($A78,DataStreams,0)),INDEX(Last_Data_Point,MATCH(AO$6,DataStreams,0)),$B$4),DateRange,0)-1,MATCH(AO$6,DataStreams,0)-1) -
(INDEX(Returns!$102:$102,MATCH(AO$6,DataStreams,0))*
OFFSET(HOMECELL,MATCH(MAX(INDEX(First_Data_Point,MATCH($A78,DataStreams,0)),INDEX(First_Data_Point,MATCH(AO$6,DataStreams,0)),$B$3),DateRange,0)-1,MATCH(INDEX(Returns!$100:$100,MATCH(AO$6,DataStreams,0)),DataStreams,0)-1):OFFSET(HOMECELL,MATCH(MIN(INDEX(Last_Data_Point,MATCH($A78,DataStreams,0)),INDEX(Last_Data_Point,MATCH(AO$6,DataStreams,0)),$B$4),DateRange,0)-1,MATCH(INDEX(Returns!$100:$100,MATCH(AO$6,DataStreams,0)),DataStreams,0)-1))),"")</f>
        <v>4.8900575966708882E-4</v>
      </c>
      <c r="AP78" s="233" cm="1">
        <f t="array" aca="1" ref="AP78" ca="1">_xlfn.IFNA(_xlfn.COVARIANCE.S(
OFFSET(HOMECELL,MATCH(MAX(INDEX(First_Data_Point,MATCH($A78,DataStreams,0)),INDEX(First_Data_Point,MATCH(AP$6,DataStreams,0)),$B$3),DateRange,0)-1,MATCH($A78,DataStreams,0)-1):OFFSET(HOMECELL,MATCH(MIN(INDEX(Last_Data_Point,MATCH($A78,DataStreams,0)),INDEX(Last_Data_Point,MATCH(AP$6,DataStreams,0)),$B$4),DateRange,0)-1,MATCH($A78,DataStreams,0)-1) -
(INDEX(Returns!$102:$102,MATCH($A78,DataStreams,0))*
OFFSET(HOMECELL,MATCH(MAX(INDEX(First_Data_Point,MATCH($A78,DataStreams,0)),INDEX(First_Data_Point,MATCH(AP$6,DataStreams,0)),$B$3),DateRange,0)-1,MATCH(INDEX(Returns!$100:$100,MATCH($A78,DataStreams,0)),DataStreams,0)-1):OFFSET(HOMECELL,MATCH(MIN(INDEX(Last_Data_Point,MATCH($A78,DataStreams,0)),INDEX(Last_Data_Point,MATCH(AP$6,DataStreams,0)),$B$4),DateRange,0)-1,MATCH(INDEX(Returns!$100:$100,MATCH($A78,DataStreams,0)),DataStreams,0)-1)),
OFFSET(HOMECELL,MATCH(MAX(INDEX(First_Data_Point,MATCH($A78,DataStreams,0)),INDEX(First_Data_Point,MATCH(AP$6,DataStreams,0)),$B$3),DateRange,0)-1,MATCH(AP$6,DataStreams,0)-1):OFFSET(HOMECELL,MATCH(MIN(INDEX(Last_Data_Point,MATCH($A78,DataStreams,0)),INDEX(Last_Data_Point,MATCH(AP$6,DataStreams,0)),$B$4),DateRange,0)-1,MATCH(AP$6,DataStreams,0)-1) -
(INDEX(Returns!$102:$102,MATCH(AP$6,DataStreams,0))*
OFFSET(HOMECELL,MATCH(MAX(INDEX(First_Data_Point,MATCH($A78,DataStreams,0)),INDEX(First_Data_Point,MATCH(AP$6,DataStreams,0)),$B$3),DateRange,0)-1,MATCH(INDEX(Returns!$100:$100,MATCH(AP$6,DataStreams,0)),DataStreams,0)-1):OFFSET(HOMECELL,MATCH(MIN(INDEX(Last_Data_Point,MATCH($A78,DataStreams,0)),INDEX(Last_Data_Point,MATCH(AP$6,DataStreams,0)),$B$4),DateRange,0)-1,MATCH(INDEX(Returns!$100:$100,MATCH(AP$6,DataStreams,0)),DataStreams,0)-1))),"")</f>
        <v>-3.0544141173112943E-4</v>
      </c>
      <c r="AQ78" s="233" t="str" cm="1">
        <f t="array" aca="1" ref="AQ78" ca="1">_xlfn.IFNA(_xlfn.COVARIANCE.S(
OFFSET(HOMECELL,MATCH(MAX(INDEX(First_Data_Point,MATCH($A78,DataStreams,0)),INDEX(First_Data_Point,MATCH(AQ$6,DataStreams,0)),$B$3),DateRange,0)-1,MATCH($A78,DataStreams,0)-1):OFFSET(HOMECELL,MATCH(MIN(INDEX(Last_Data_Point,MATCH($A78,DataStreams,0)),INDEX(Last_Data_Point,MATCH(AQ$6,DataStreams,0)),$B$4),DateRange,0)-1,MATCH($A78,DataStreams,0)-1) -
(INDEX(Returns!$102:$102,MATCH($A78,DataStreams,0))*
OFFSET(HOMECELL,MATCH(MAX(INDEX(First_Data_Point,MATCH($A78,DataStreams,0)),INDEX(First_Data_Point,MATCH(AQ$6,DataStreams,0)),$B$3),DateRange,0)-1,MATCH(INDEX(Returns!$100:$100,MATCH($A78,DataStreams,0)),DataStreams,0)-1):OFFSET(HOMECELL,MATCH(MIN(INDEX(Last_Data_Point,MATCH($A78,DataStreams,0)),INDEX(Last_Data_Point,MATCH(AQ$6,DataStreams,0)),$B$4),DateRange,0)-1,MATCH(INDEX(Returns!$100:$100,MATCH($A78,DataStreams,0)),DataStreams,0)-1)),
OFFSET(HOMECELL,MATCH(MAX(INDEX(First_Data_Point,MATCH($A78,DataStreams,0)),INDEX(First_Data_Point,MATCH(AQ$6,DataStreams,0)),$B$3),DateRange,0)-1,MATCH(AQ$6,DataStreams,0)-1):OFFSET(HOMECELL,MATCH(MIN(INDEX(Last_Data_Point,MATCH($A78,DataStreams,0)),INDEX(Last_Data_Point,MATCH(AQ$6,DataStreams,0)),$B$4),DateRange,0)-1,MATCH(AQ$6,DataStreams,0)-1) -
(INDEX(Returns!$102:$102,MATCH(AQ$6,DataStreams,0))*
OFFSET(HOMECELL,MATCH(MAX(INDEX(First_Data_Point,MATCH($A78,DataStreams,0)),INDEX(First_Data_Point,MATCH(AQ$6,DataStreams,0)),$B$3),DateRange,0)-1,MATCH(INDEX(Returns!$100:$100,MATCH(AQ$6,DataStreams,0)),DataStreams,0)-1):OFFSET(HOMECELL,MATCH(MIN(INDEX(Last_Data_Point,MATCH($A78,DataStreams,0)),INDEX(Last_Data_Point,MATCH(AQ$6,DataStreams,0)),$B$4),DateRange,0)-1,MATCH(INDEX(Returns!$100:$100,MATCH(AQ$6,DataStreams,0)),DataStreams,0)-1))),"")</f>
        <v/>
      </c>
      <c r="AR78" s="233" t="str" cm="1">
        <f t="array" aca="1" ref="AR78" ca="1">_xlfn.IFNA(_xlfn.COVARIANCE.S(
OFFSET(HOMECELL,MATCH(MAX(INDEX(First_Data_Point,MATCH($A78,DataStreams,0)),INDEX(First_Data_Point,MATCH(AR$6,DataStreams,0)),$B$3),DateRange,0)-1,MATCH($A78,DataStreams,0)-1):OFFSET(HOMECELL,MATCH(MIN(INDEX(Last_Data_Point,MATCH($A78,DataStreams,0)),INDEX(Last_Data_Point,MATCH(AR$6,DataStreams,0)),$B$4),DateRange,0)-1,MATCH($A78,DataStreams,0)-1) -
(INDEX(Returns!$102:$102,MATCH($A78,DataStreams,0))*
OFFSET(HOMECELL,MATCH(MAX(INDEX(First_Data_Point,MATCH($A78,DataStreams,0)),INDEX(First_Data_Point,MATCH(AR$6,DataStreams,0)),$B$3),DateRange,0)-1,MATCH(INDEX(Returns!$100:$100,MATCH($A78,DataStreams,0)),DataStreams,0)-1):OFFSET(HOMECELL,MATCH(MIN(INDEX(Last_Data_Point,MATCH($A78,DataStreams,0)),INDEX(Last_Data_Point,MATCH(AR$6,DataStreams,0)),$B$4),DateRange,0)-1,MATCH(INDEX(Returns!$100:$100,MATCH($A78,DataStreams,0)),DataStreams,0)-1)),
OFFSET(HOMECELL,MATCH(MAX(INDEX(First_Data_Point,MATCH($A78,DataStreams,0)),INDEX(First_Data_Point,MATCH(AR$6,DataStreams,0)),$B$3),DateRange,0)-1,MATCH(AR$6,DataStreams,0)-1):OFFSET(HOMECELL,MATCH(MIN(INDEX(Last_Data_Point,MATCH($A78,DataStreams,0)),INDEX(Last_Data_Point,MATCH(AR$6,DataStreams,0)),$B$4),DateRange,0)-1,MATCH(AR$6,DataStreams,0)-1) -
(INDEX(Returns!$102:$102,MATCH(AR$6,DataStreams,0))*
OFFSET(HOMECELL,MATCH(MAX(INDEX(First_Data_Point,MATCH($A78,DataStreams,0)),INDEX(First_Data_Point,MATCH(AR$6,DataStreams,0)),$B$3),DateRange,0)-1,MATCH(INDEX(Returns!$100:$100,MATCH(AR$6,DataStreams,0)),DataStreams,0)-1):OFFSET(HOMECELL,MATCH(MIN(INDEX(Last_Data_Point,MATCH($A78,DataStreams,0)),INDEX(Last_Data_Point,MATCH(AR$6,DataStreams,0)),$B$4),DateRange,0)-1,MATCH(INDEX(Returns!$100:$100,MATCH(AR$6,DataStreams,0)),DataStreams,0)-1))),"")</f>
        <v/>
      </c>
      <c r="AS78" s="233" t="str" cm="1">
        <f t="array" aca="1" ref="AS78" ca="1">_xlfn.IFNA(_xlfn.COVARIANCE.S(
OFFSET(HOMECELL,MATCH(MAX(INDEX(First_Data_Point,MATCH($A78,DataStreams,0)),INDEX(First_Data_Point,MATCH(AS$6,DataStreams,0)),$B$3),DateRange,0)-1,MATCH($A78,DataStreams,0)-1):OFFSET(HOMECELL,MATCH(MIN(INDEX(Last_Data_Point,MATCH($A78,DataStreams,0)),INDEX(Last_Data_Point,MATCH(AS$6,DataStreams,0)),$B$4),DateRange,0)-1,MATCH($A78,DataStreams,0)-1) -
(INDEX(Returns!$102:$102,MATCH($A78,DataStreams,0))*
OFFSET(HOMECELL,MATCH(MAX(INDEX(First_Data_Point,MATCH($A78,DataStreams,0)),INDEX(First_Data_Point,MATCH(AS$6,DataStreams,0)),$B$3),DateRange,0)-1,MATCH(INDEX(Returns!$100:$100,MATCH($A78,DataStreams,0)),DataStreams,0)-1):OFFSET(HOMECELL,MATCH(MIN(INDEX(Last_Data_Point,MATCH($A78,DataStreams,0)),INDEX(Last_Data_Point,MATCH(AS$6,DataStreams,0)),$B$4),DateRange,0)-1,MATCH(INDEX(Returns!$100:$100,MATCH($A78,DataStreams,0)),DataStreams,0)-1)),
OFFSET(HOMECELL,MATCH(MAX(INDEX(First_Data_Point,MATCH($A78,DataStreams,0)),INDEX(First_Data_Point,MATCH(AS$6,DataStreams,0)),$B$3),DateRange,0)-1,MATCH(AS$6,DataStreams,0)-1):OFFSET(HOMECELL,MATCH(MIN(INDEX(Last_Data_Point,MATCH($A78,DataStreams,0)),INDEX(Last_Data_Point,MATCH(AS$6,DataStreams,0)),$B$4),DateRange,0)-1,MATCH(AS$6,DataStreams,0)-1) -
(INDEX(Returns!$102:$102,MATCH(AS$6,DataStreams,0))*
OFFSET(HOMECELL,MATCH(MAX(INDEX(First_Data_Point,MATCH($A78,DataStreams,0)),INDEX(First_Data_Point,MATCH(AS$6,DataStreams,0)),$B$3),DateRange,0)-1,MATCH(INDEX(Returns!$100:$100,MATCH(AS$6,DataStreams,0)),DataStreams,0)-1):OFFSET(HOMECELL,MATCH(MIN(INDEX(Last_Data_Point,MATCH($A78,DataStreams,0)),INDEX(Last_Data_Point,MATCH(AS$6,DataStreams,0)),$B$4),DateRange,0)-1,MATCH(INDEX(Returns!$100:$100,MATCH(AS$6,DataStreams,0)),DataStreams,0)-1))),"")</f>
        <v/>
      </c>
      <c r="AT78" s="233" t="str" cm="1">
        <f t="array" aca="1" ref="AT78" ca="1">_xlfn.IFNA(_xlfn.COVARIANCE.S(
OFFSET(HOMECELL,MATCH(MAX(INDEX(First_Data_Point,MATCH($A78,DataStreams,0)),INDEX(First_Data_Point,MATCH(AT$6,DataStreams,0)),$B$3),DateRange,0)-1,MATCH($A78,DataStreams,0)-1):OFFSET(HOMECELL,MATCH(MIN(INDEX(Last_Data_Point,MATCH($A78,DataStreams,0)),INDEX(Last_Data_Point,MATCH(AT$6,DataStreams,0)),$B$4),DateRange,0)-1,MATCH($A78,DataStreams,0)-1) -
(INDEX(Returns!$102:$102,MATCH($A78,DataStreams,0))*
OFFSET(HOMECELL,MATCH(MAX(INDEX(First_Data_Point,MATCH($A78,DataStreams,0)),INDEX(First_Data_Point,MATCH(AT$6,DataStreams,0)),$B$3),DateRange,0)-1,MATCH(INDEX(Returns!$100:$100,MATCH($A78,DataStreams,0)),DataStreams,0)-1):OFFSET(HOMECELL,MATCH(MIN(INDEX(Last_Data_Point,MATCH($A78,DataStreams,0)),INDEX(Last_Data_Point,MATCH(AT$6,DataStreams,0)),$B$4),DateRange,0)-1,MATCH(INDEX(Returns!$100:$100,MATCH($A78,DataStreams,0)),DataStreams,0)-1)),
OFFSET(HOMECELL,MATCH(MAX(INDEX(First_Data_Point,MATCH($A78,DataStreams,0)),INDEX(First_Data_Point,MATCH(AT$6,DataStreams,0)),$B$3),DateRange,0)-1,MATCH(AT$6,DataStreams,0)-1):OFFSET(HOMECELL,MATCH(MIN(INDEX(Last_Data_Point,MATCH($A78,DataStreams,0)),INDEX(Last_Data_Point,MATCH(AT$6,DataStreams,0)),$B$4),DateRange,0)-1,MATCH(AT$6,DataStreams,0)-1) -
(INDEX(Returns!$102:$102,MATCH(AT$6,DataStreams,0))*
OFFSET(HOMECELL,MATCH(MAX(INDEX(First_Data_Point,MATCH($A78,DataStreams,0)),INDEX(First_Data_Point,MATCH(AT$6,DataStreams,0)),$B$3),DateRange,0)-1,MATCH(INDEX(Returns!$100:$100,MATCH(AT$6,DataStreams,0)),DataStreams,0)-1):OFFSET(HOMECELL,MATCH(MIN(INDEX(Last_Data_Point,MATCH($A78,DataStreams,0)),INDEX(Last_Data_Point,MATCH(AT$6,DataStreams,0)),$B$4),DateRange,0)-1,MATCH(INDEX(Returns!$100:$100,MATCH(AT$6,DataStreams,0)),DataStreams,0)-1))),"")</f>
        <v/>
      </c>
      <c r="AU78" s="233" t="str" cm="1">
        <f t="array" aca="1" ref="AU78" ca="1">_xlfn.IFNA(_xlfn.COVARIANCE.S(
OFFSET(HOMECELL,MATCH(MAX(INDEX(First_Data_Point,MATCH($A78,DataStreams,0)),INDEX(First_Data_Point,MATCH(AU$6,DataStreams,0)),$B$3),DateRange,0)-1,MATCH($A78,DataStreams,0)-1):OFFSET(HOMECELL,MATCH(MIN(INDEX(Last_Data_Point,MATCH($A78,DataStreams,0)),INDEX(Last_Data_Point,MATCH(AU$6,DataStreams,0)),$B$4),DateRange,0)-1,MATCH($A78,DataStreams,0)-1) -
(INDEX(Returns!$102:$102,MATCH($A78,DataStreams,0))*
OFFSET(HOMECELL,MATCH(MAX(INDEX(First_Data_Point,MATCH($A78,DataStreams,0)),INDEX(First_Data_Point,MATCH(AU$6,DataStreams,0)),$B$3),DateRange,0)-1,MATCH(INDEX(Returns!$100:$100,MATCH($A78,DataStreams,0)),DataStreams,0)-1):OFFSET(HOMECELL,MATCH(MIN(INDEX(Last_Data_Point,MATCH($A78,DataStreams,0)),INDEX(Last_Data_Point,MATCH(AU$6,DataStreams,0)),$B$4),DateRange,0)-1,MATCH(INDEX(Returns!$100:$100,MATCH($A78,DataStreams,0)),DataStreams,0)-1)),
OFFSET(HOMECELL,MATCH(MAX(INDEX(First_Data_Point,MATCH($A78,DataStreams,0)),INDEX(First_Data_Point,MATCH(AU$6,DataStreams,0)),$B$3),DateRange,0)-1,MATCH(AU$6,DataStreams,0)-1):OFFSET(HOMECELL,MATCH(MIN(INDEX(Last_Data_Point,MATCH($A78,DataStreams,0)),INDEX(Last_Data_Point,MATCH(AU$6,DataStreams,0)),$B$4),DateRange,0)-1,MATCH(AU$6,DataStreams,0)-1) -
(INDEX(Returns!$102:$102,MATCH(AU$6,DataStreams,0))*
OFFSET(HOMECELL,MATCH(MAX(INDEX(First_Data_Point,MATCH($A78,DataStreams,0)),INDEX(First_Data_Point,MATCH(AU$6,DataStreams,0)),$B$3),DateRange,0)-1,MATCH(INDEX(Returns!$100:$100,MATCH(AU$6,DataStreams,0)),DataStreams,0)-1):OFFSET(HOMECELL,MATCH(MIN(INDEX(Last_Data_Point,MATCH($A78,DataStreams,0)),INDEX(Last_Data_Point,MATCH(AU$6,DataStreams,0)),$B$4),DateRange,0)-1,MATCH(INDEX(Returns!$100:$100,MATCH(AU$6,DataStreams,0)),DataStreams,0)-1))),"")</f>
        <v/>
      </c>
      <c r="AV78" s="233" t="str" cm="1">
        <f t="array" aca="1" ref="AV78" ca="1">_xlfn.IFNA(_xlfn.COVARIANCE.S(
OFFSET(HOMECELL,MATCH(MAX(INDEX(First_Data_Point,MATCH($A78,DataStreams,0)),INDEX(First_Data_Point,MATCH(AV$6,DataStreams,0)),$B$3),DateRange,0)-1,MATCH($A78,DataStreams,0)-1):OFFSET(HOMECELL,MATCH(MIN(INDEX(Last_Data_Point,MATCH($A78,DataStreams,0)),INDEX(Last_Data_Point,MATCH(AV$6,DataStreams,0)),$B$4),DateRange,0)-1,MATCH($A78,DataStreams,0)-1) -
(INDEX(Returns!$102:$102,MATCH($A78,DataStreams,0))*
OFFSET(HOMECELL,MATCH(MAX(INDEX(First_Data_Point,MATCH($A78,DataStreams,0)),INDEX(First_Data_Point,MATCH(AV$6,DataStreams,0)),$B$3),DateRange,0)-1,MATCH(INDEX(Returns!$100:$100,MATCH($A78,DataStreams,0)),DataStreams,0)-1):OFFSET(HOMECELL,MATCH(MIN(INDEX(Last_Data_Point,MATCH($A78,DataStreams,0)),INDEX(Last_Data_Point,MATCH(AV$6,DataStreams,0)),$B$4),DateRange,0)-1,MATCH(INDEX(Returns!$100:$100,MATCH($A78,DataStreams,0)),DataStreams,0)-1)),
OFFSET(HOMECELL,MATCH(MAX(INDEX(First_Data_Point,MATCH($A78,DataStreams,0)),INDEX(First_Data_Point,MATCH(AV$6,DataStreams,0)),$B$3),DateRange,0)-1,MATCH(AV$6,DataStreams,0)-1):OFFSET(HOMECELL,MATCH(MIN(INDEX(Last_Data_Point,MATCH($A78,DataStreams,0)),INDEX(Last_Data_Point,MATCH(AV$6,DataStreams,0)),$B$4),DateRange,0)-1,MATCH(AV$6,DataStreams,0)-1) -
(INDEX(Returns!$102:$102,MATCH(AV$6,DataStreams,0))*
OFFSET(HOMECELL,MATCH(MAX(INDEX(First_Data_Point,MATCH($A78,DataStreams,0)),INDEX(First_Data_Point,MATCH(AV$6,DataStreams,0)),$B$3),DateRange,0)-1,MATCH(INDEX(Returns!$100:$100,MATCH(AV$6,DataStreams,0)),DataStreams,0)-1):OFFSET(HOMECELL,MATCH(MIN(INDEX(Last_Data_Point,MATCH($A78,DataStreams,0)),INDEX(Last_Data_Point,MATCH(AV$6,DataStreams,0)),$B$4),DateRange,0)-1,MATCH(INDEX(Returns!$100:$100,MATCH(AV$6,DataStreams,0)),DataStreams,0)-1))),"")</f>
        <v/>
      </c>
      <c r="AW78" s="233" t="str" cm="1">
        <f t="array" aca="1" ref="AW78" ca="1">_xlfn.IFNA(_xlfn.COVARIANCE.S(
OFFSET(HOMECELL,MATCH(MAX(INDEX(First_Data_Point,MATCH($A78,DataStreams,0)),INDEX(First_Data_Point,MATCH(AW$6,DataStreams,0)),$B$3),DateRange,0)-1,MATCH($A78,DataStreams,0)-1):OFFSET(HOMECELL,MATCH(MIN(INDEX(Last_Data_Point,MATCH($A78,DataStreams,0)),INDEX(Last_Data_Point,MATCH(AW$6,DataStreams,0)),$B$4),DateRange,0)-1,MATCH($A78,DataStreams,0)-1) -
(INDEX(Returns!$102:$102,MATCH($A78,DataStreams,0))*
OFFSET(HOMECELL,MATCH(MAX(INDEX(First_Data_Point,MATCH($A78,DataStreams,0)),INDEX(First_Data_Point,MATCH(AW$6,DataStreams,0)),$B$3),DateRange,0)-1,MATCH(INDEX(Returns!$100:$100,MATCH($A78,DataStreams,0)),DataStreams,0)-1):OFFSET(HOMECELL,MATCH(MIN(INDEX(Last_Data_Point,MATCH($A78,DataStreams,0)),INDEX(Last_Data_Point,MATCH(AW$6,DataStreams,0)),$B$4),DateRange,0)-1,MATCH(INDEX(Returns!$100:$100,MATCH($A78,DataStreams,0)),DataStreams,0)-1)),
OFFSET(HOMECELL,MATCH(MAX(INDEX(First_Data_Point,MATCH($A78,DataStreams,0)),INDEX(First_Data_Point,MATCH(AW$6,DataStreams,0)),$B$3),DateRange,0)-1,MATCH(AW$6,DataStreams,0)-1):OFFSET(HOMECELL,MATCH(MIN(INDEX(Last_Data_Point,MATCH($A78,DataStreams,0)),INDEX(Last_Data_Point,MATCH(AW$6,DataStreams,0)),$B$4),DateRange,0)-1,MATCH(AW$6,DataStreams,0)-1) -
(INDEX(Returns!$102:$102,MATCH(AW$6,DataStreams,0))*
OFFSET(HOMECELL,MATCH(MAX(INDEX(First_Data_Point,MATCH($A78,DataStreams,0)),INDEX(First_Data_Point,MATCH(AW$6,DataStreams,0)),$B$3),DateRange,0)-1,MATCH(INDEX(Returns!$100:$100,MATCH(AW$6,DataStreams,0)),DataStreams,0)-1):OFFSET(HOMECELL,MATCH(MIN(INDEX(Last_Data_Point,MATCH($A78,DataStreams,0)),INDEX(Last_Data_Point,MATCH(AW$6,DataStreams,0)),$B$4),DateRange,0)-1,MATCH(INDEX(Returns!$100:$100,MATCH(AW$6,DataStreams,0)),DataStreams,0)-1))),"")</f>
        <v/>
      </c>
      <c r="AX78" s="233" t="str" cm="1">
        <f t="array" aca="1" ref="AX78" ca="1">_xlfn.IFNA(_xlfn.COVARIANCE.S(
OFFSET(HOMECELL,MATCH(MAX(INDEX(First_Data_Point,MATCH($A78,DataStreams,0)),INDEX(First_Data_Point,MATCH(AX$6,DataStreams,0)),$B$3),DateRange,0)-1,MATCH($A78,DataStreams,0)-1):OFFSET(HOMECELL,MATCH(MIN(INDEX(Last_Data_Point,MATCH($A78,DataStreams,0)),INDEX(Last_Data_Point,MATCH(AX$6,DataStreams,0)),$B$4),DateRange,0)-1,MATCH($A78,DataStreams,0)-1) -
(INDEX(Returns!$102:$102,MATCH($A78,DataStreams,0))*
OFFSET(HOMECELL,MATCH(MAX(INDEX(First_Data_Point,MATCH($A78,DataStreams,0)),INDEX(First_Data_Point,MATCH(AX$6,DataStreams,0)),$B$3),DateRange,0)-1,MATCH(INDEX(Returns!$100:$100,MATCH($A78,DataStreams,0)),DataStreams,0)-1):OFFSET(HOMECELL,MATCH(MIN(INDEX(Last_Data_Point,MATCH($A78,DataStreams,0)),INDEX(Last_Data_Point,MATCH(AX$6,DataStreams,0)),$B$4),DateRange,0)-1,MATCH(INDEX(Returns!$100:$100,MATCH($A78,DataStreams,0)),DataStreams,0)-1)),
OFFSET(HOMECELL,MATCH(MAX(INDEX(First_Data_Point,MATCH($A78,DataStreams,0)),INDEX(First_Data_Point,MATCH(AX$6,DataStreams,0)),$B$3),DateRange,0)-1,MATCH(AX$6,DataStreams,0)-1):OFFSET(HOMECELL,MATCH(MIN(INDEX(Last_Data_Point,MATCH($A78,DataStreams,0)),INDEX(Last_Data_Point,MATCH(AX$6,DataStreams,0)),$B$4),DateRange,0)-1,MATCH(AX$6,DataStreams,0)-1) -
(INDEX(Returns!$102:$102,MATCH(AX$6,DataStreams,0))*
OFFSET(HOMECELL,MATCH(MAX(INDEX(First_Data_Point,MATCH($A78,DataStreams,0)),INDEX(First_Data_Point,MATCH(AX$6,DataStreams,0)),$B$3),DateRange,0)-1,MATCH(INDEX(Returns!$100:$100,MATCH(AX$6,DataStreams,0)),DataStreams,0)-1):OFFSET(HOMECELL,MATCH(MIN(INDEX(Last_Data_Point,MATCH($A78,DataStreams,0)),INDEX(Last_Data_Point,MATCH(AX$6,DataStreams,0)),$B$4),DateRange,0)-1,MATCH(INDEX(Returns!$100:$100,MATCH(AX$6,DataStreams,0)),DataStreams,0)-1))),"")</f>
        <v/>
      </c>
      <c r="AY78" s="233" t="str" cm="1">
        <f t="array" aca="1" ref="AY78" ca="1">_xlfn.IFNA(_xlfn.COVARIANCE.S(
OFFSET(HOMECELL,MATCH(MAX(INDEX(First_Data_Point,MATCH($A78,DataStreams,0)),INDEX(First_Data_Point,MATCH(AY$6,DataStreams,0)),$B$3),DateRange,0)-1,MATCH($A78,DataStreams,0)-1):OFFSET(HOMECELL,MATCH(MIN(INDEX(Last_Data_Point,MATCH($A78,DataStreams,0)),INDEX(Last_Data_Point,MATCH(AY$6,DataStreams,0)),$B$4),DateRange,0)-1,MATCH($A78,DataStreams,0)-1) -
(INDEX(Returns!$102:$102,MATCH($A78,DataStreams,0))*
OFFSET(HOMECELL,MATCH(MAX(INDEX(First_Data_Point,MATCH($A78,DataStreams,0)),INDEX(First_Data_Point,MATCH(AY$6,DataStreams,0)),$B$3),DateRange,0)-1,MATCH(INDEX(Returns!$100:$100,MATCH($A78,DataStreams,0)),DataStreams,0)-1):OFFSET(HOMECELL,MATCH(MIN(INDEX(Last_Data_Point,MATCH($A78,DataStreams,0)),INDEX(Last_Data_Point,MATCH(AY$6,DataStreams,0)),$B$4),DateRange,0)-1,MATCH(INDEX(Returns!$100:$100,MATCH($A78,DataStreams,0)),DataStreams,0)-1)),
OFFSET(HOMECELL,MATCH(MAX(INDEX(First_Data_Point,MATCH($A78,DataStreams,0)),INDEX(First_Data_Point,MATCH(AY$6,DataStreams,0)),$B$3),DateRange,0)-1,MATCH(AY$6,DataStreams,0)-1):OFFSET(HOMECELL,MATCH(MIN(INDEX(Last_Data_Point,MATCH($A78,DataStreams,0)),INDEX(Last_Data_Point,MATCH(AY$6,DataStreams,0)),$B$4),DateRange,0)-1,MATCH(AY$6,DataStreams,0)-1) -
(INDEX(Returns!$102:$102,MATCH(AY$6,DataStreams,0))*
OFFSET(HOMECELL,MATCH(MAX(INDEX(First_Data_Point,MATCH($A78,DataStreams,0)),INDEX(First_Data_Point,MATCH(AY$6,DataStreams,0)),$B$3),DateRange,0)-1,MATCH(INDEX(Returns!$100:$100,MATCH(AY$6,DataStreams,0)),DataStreams,0)-1):OFFSET(HOMECELL,MATCH(MIN(INDEX(Last_Data_Point,MATCH($A78,DataStreams,0)),INDEX(Last_Data_Point,MATCH(AY$6,DataStreams,0)),$B$4),DateRange,0)-1,MATCH(INDEX(Returns!$100:$100,MATCH(AY$6,DataStreams,0)),DataStreams,0)-1))),"")</f>
        <v/>
      </c>
      <c r="AZ78" s="233" t="str" cm="1">
        <f t="array" aca="1" ref="AZ78" ca="1">_xlfn.IFNA(_xlfn.COVARIANCE.S(
OFFSET(HOMECELL,MATCH(MAX(INDEX(First_Data_Point,MATCH($A78,DataStreams,0)),INDEX(First_Data_Point,MATCH(AZ$6,DataStreams,0)),$B$3),DateRange,0)-1,MATCH($A78,DataStreams,0)-1):OFFSET(HOMECELL,MATCH(MIN(INDEX(Last_Data_Point,MATCH($A78,DataStreams,0)),INDEX(Last_Data_Point,MATCH(AZ$6,DataStreams,0)),$B$4),DateRange,0)-1,MATCH($A78,DataStreams,0)-1) -
(INDEX(Returns!$102:$102,MATCH($A78,DataStreams,0))*
OFFSET(HOMECELL,MATCH(MAX(INDEX(First_Data_Point,MATCH($A78,DataStreams,0)),INDEX(First_Data_Point,MATCH(AZ$6,DataStreams,0)),$B$3),DateRange,0)-1,MATCH(INDEX(Returns!$100:$100,MATCH($A78,DataStreams,0)),DataStreams,0)-1):OFFSET(HOMECELL,MATCH(MIN(INDEX(Last_Data_Point,MATCH($A78,DataStreams,0)),INDEX(Last_Data_Point,MATCH(AZ$6,DataStreams,0)),$B$4),DateRange,0)-1,MATCH(INDEX(Returns!$100:$100,MATCH($A78,DataStreams,0)),DataStreams,0)-1)),
OFFSET(HOMECELL,MATCH(MAX(INDEX(First_Data_Point,MATCH($A78,DataStreams,0)),INDEX(First_Data_Point,MATCH(AZ$6,DataStreams,0)),$B$3),DateRange,0)-1,MATCH(AZ$6,DataStreams,0)-1):OFFSET(HOMECELL,MATCH(MIN(INDEX(Last_Data_Point,MATCH($A78,DataStreams,0)),INDEX(Last_Data_Point,MATCH(AZ$6,DataStreams,0)),$B$4),DateRange,0)-1,MATCH(AZ$6,DataStreams,0)-1) -
(INDEX(Returns!$102:$102,MATCH(AZ$6,DataStreams,0))*
OFFSET(HOMECELL,MATCH(MAX(INDEX(First_Data_Point,MATCH($A78,DataStreams,0)),INDEX(First_Data_Point,MATCH(AZ$6,DataStreams,0)),$B$3),DateRange,0)-1,MATCH(INDEX(Returns!$100:$100,MATCH(AZ$6,DataStreams,0)),DataStreams,0)-1):OFFSET(HOMECELL,MATCH(MIN(INDEX(Last_Data_Point,MATCH($A78,DataStreams,0)),INDEX(Last_Data_Point,MATCH(AZ$6,DataStreams,0)),$B$4),DateRange,0)-1,MATCH(INDEX(Returns!$100:$100,MATCH(AZ$6,DataStreams,0)),DataStreams,0)-1))),"")</f>
        <v/>
      </c>
      <c r="BA78" s="233" t="str" cm="1">
        <f t="array" aca="1" ref="BA78" ca="1">_xlfn.IFNA(_xlfn.COVARIANCE.S(
OFFSET(HOMECELL,MATCH(MAX(INDEX(First_Data_Point,MATCH($A78,DataStreams,0)),INDEX(First_Data_Point,MATCH(BA$6,DataStreams,0)),$B$3),DateRange,0)-1,MATCH($A78,DataStreams,0)-1):OFFSET(HOMECELL,MATCH(MIN(INDEX(Last_Data_Point,MATCH($A78,DataStreams,0)),INDEX(Last_Data_Point,MATCH(BA$6,DataStreams,0)),$B$4),DateRange,0)-1,MATCH($A78,DataStreams,0)-1) -
(INDEX(Returns!$102:$102,MATCH($A78,DataStreams,0))*
OFFSET(HOMECELL,MATCH(MAX(INDEX(First_Data_Point,MATCH($A78,DataStreams,0)),INDEX(First_Data_Point,MATCH(BA$6,DataStreams,0)),$B$3),DateRange,0)-1,MATCH(INDEX(Returns!$100:$100,MATCH($A78,DataStreams,0)),DataStreams,0)-1):OFFSET(HOMECELL,MATCH(MIN(INDEX(Last_Data_Point,MATCH($A78,DataStreams,0)),INDEX(Last_Data_Point,MATCH(BA$6,DataStreams,0)),$B$4),DateRange,0)-1,MATCH(INDEX(Returns!$100:$100,MATCH($A78,DataStreams,0)),DataStreams,0)-1)),
OFFSET(HOMECELL,MATCH(MAX(INDEX(First_Data_Point,MATCH($A78,DataStreams,0)),INDEX(First_Data_Point,MATCH(BA$6,DataStreams,0)),$B$3),DateRange,0)-1,MATCH(BA$6,DataStreams,0)-1):OFFSET(HOMECELL,MATCH(MIN(INDEX(Last_Data_Point,MATCH($A78,DataStreams,0)),INDEX(Last_Data_Point,MATCH(BA$6,DataStreams,0)),$B$4),DateRange,0)-1,MATCH(BA$6,DataStreams,0)-1) -
(INDEX(Returns!$102:$102,MATCH(BA$6,DataStreams,0))*
OFFSET(HOMECELL,MATCH(MAX(INDEX(First_Data_Point,MATCH($A78,DataStreams,0)),INDEX(First_Data_Point,MATCH(BA$6,DataStreams,0)),$B$3),DateRange,0)-1,MATCH(INDEX(Returns!$100:$100,MATCH(BA$6,DataStreams,0)),DataStreams,0)-1):OFFSET(HOMECELL,MATCH(MIN(INDEX(Last_Data_Point,MATCH($A78,DataStreams,0)),INDEX(Last_Data_Point,MATCH(BA$6,DataStreams,0)),$B$4),DateRange,0)-1,MATCH(INDEX(Returns!$100:$100,MATCH(BA$6,DataStreams,0)),DataStreams,0)-1))),"")</f>
        <v/>
      </c>
      <c r="BB78" s="233" t="str" cm="1">
        <f t="array" aca="1" ref="BB78" ca="1">_xlfn.IFNA(_xlfn.COVARIANCE.S(
OFFSET(HOMECELL,MATCH(MAX(INDEX(First_Data_Point,MATCH($A78,DataStreams,0)),INDEX(First_Data_Point,MATCH(BB$6,DataStreams,0)),$B$3),DateRange,0)-1,MATCH($A78,DataStreams,0)-1):OFFSET(HOMECELL,MATCH(MIN(INDEX(Last_Data_Point,MATCH($A78,DataStreams,0)),INDEX(Last_Data_Point,MATCH(BB$6,DataStreams,0)),$B$4),DateRange,0)-1,MATCH($A78,DataStreams,0)-1) -
(INDEX(Returns!$102:$102,MATCH($A78,DataStreams,0))*
OFFSET(HOMECELL,MATCH(MAX(INDEX(First_Data_Point,MATCH($A78,DataStreams,0)),INDEX(First_Data_Point,MATCH(BB$6,DataStreams,0)),$B$3),DateRange,0)-1,MATCH(INDEX(Returns!$100:$100,MATCH($A78,DataStreams,0)),DataStreams,0)-1):OFFSET(HOMECELL,MATCH(MIN(INDEX(Last_Data_Point,MATCH($A78,DataStreams,0)),INDEX(Last_Data_Point,MATCH(BB$6,DataStreams,0)),$B$4),DateRange,0)-1,MATCH(INDEX(Returns!$100:$100,MATCH($A78,DataStreams,0)),DataStreams,0)-1)),
OFFSET(HOMECELL,MATCH(MAX(INDEX(First_Data_Point,MATCH($A78,DataStreams,0)),INDEX(First_Data_Point,MATCH(BB$6,DataStreams,0)),$B$3),DateRange,0)-1,MATCH(BB$6,DataStreams,0)-1):OFFSET(HOMECELL,MATCH(MIN(INDEX(Last_Data_Point,MATCH($A78,DataStreams,0)),INDEX(Last_Data_Point,MATCH(BB$6,DataStreams,0)),$B$4),DateRange,0)-1,MATCH(BB$6,DataStreams,0)-1) -
(INDEX(Returns!$102:$102,MATCH(BB$6,DataStreams,0))*
OFFSET(HOMECELL,MATCH(MAX(INDEX(First_Data_Point,MATCH($A78,DataStreams,0)),INDEX(First_Data_Point,MATCH(BB$6,DataStreams,0)),$B$3),DateRange,0)-1,MATCH(INDEX(Returns!$100:$100,MATCH(BB$6,DataStreams,0)),DataStreams,0)-1):OFFSET(HOMECELL,MATCH(MIN(INDEX(Last_Data_Point,MATCH($A78,DataStreams,0)),INDEX(Last_Data_Point,MATCH(BB$6,DataStreams,0)),$B$4),DateRange,0)-1,MATCH(INDEX(Returns!$100:$100,MATCH(BB$6,DataStreams,0)),DataStreams,0)-1))),"")</f>
        <v/>
      </c>
      <c r="BC78" s="236"/>
    </row>
    <row r="79" spans="1:55">
      <c r="A79" s="239" t="str">
        <f ca="1"/>
        <v>OSK</v>
      </c>
      <c r="B79" s="233" cm="1">
        <f t="array" aca="1" ref="B79" ca="1">_xlfn.IFNA(_xlfn.COVARIANCE.S(
OFFSET(HOMECELL,MATCH(MAX(INDEX(First_Data_Point,MATCH($A79,DataStreams,0)),INDEX(First_Data_Point,MATCH(B$6,DataStreams,0)),$B$3),DateRange,0)-1,MATCH($A79,DataStreams,0)-1):OFFSET(HOMECELL,MATCH(MIN(INDEX(Last_Data_Point,MATCH($A79,DataStreams,0)),INDEX(Last_Data_Point,MATCH(B$6,DataStreams,0)),$B$4),DateRange,0)-1,MATCH($A79,DataStreams,0)-1) -
(INDEX(Returns!$102:$102,MATCH($A79,DataStreams,0))*
OFFSET(HOMECELL,MATCH(MAX(INDEX(First_Data_Point,MATCH($A79,DataStreams,0)),INDEX(First_Data_Point,MATCH(B$6,DataStreams,0)),$B$3),DateRange,0)-1,MATCH(INDEX(Returns!$100:$100,MATCH($A79,DataStreams,0)),DataStreams,0)-1):OFFSET(HOMECELL,MATCH(MIN(INDEX(Last_Data_Point,MATCH($A79,DataStreams,0)),INDEX(Last_Data_Point,MATCH(B$6,DataStreams,0)),$B$4),DateRange,0)-1,MATCH(INDEX(Returns!$100:$100,MATCH($A79,DataStreams,0)),DataStreams,0)-1)),
OFFSET(HOMECELL,MATCH(MAX(INDEX(First_Data_Point,MATCH($A79,DataStreams,0)),INDEX(First_Data_Point,MATCH(B$6,DataStreams,0)),$B$3),DateRange,0)-1,MATCH(B$6,DataStreams,0)-1):OFFSET(HOMECELL,MATCH(MIN(INDEX(Last_Data_Point,MATCH($A79,DataStreams,0)),INDEX(Last_Data_Point,MATCH(B$6,DataStreams,0)),$B$4),DateRange,0)-1,MATCH(B$6,DataStreams,0)-1) -
(INDEX(Returns!$102:$102,MATCH(B$6,DataStreams,0))*
OFFSET(HOMECELL,MATCH(MAX(INDEX(First_Data_Point,MATCH($A79,DataStreams,0)),INDEX(First_Data_Point,MATCH(B$6,DataStreams,0)),$B$3),DateRange,0)-1,MATCH(INDEX(Returns!$100:$100,MATCH(B$6,DataStreams,0)),DataStreams,0)-1):OFFSET(HOMECELL,MATCH(MIN(INDEX(Last_Data_Point,MATCH($A79,DataStreams,0)),INDEX(Last_Data_Point,MATCH(B$6,DataStreams,0)),$B$4),DateRange,0)-1,MATCH(INDEX(Returns!$100:$100,MATCH(B$6,DataStreams,0)),DataStreams,0)-1))),"")</f>
        <v>-1.6435650717722317E-6</v>
      </c>
      <c r="C79" s="233" cm="1">
        <f t="array" aca="1" ref="C79" ca="1">_xlfn.IFNA(_xlfn.COVARIANCE.S(
OFFSET(HOMECELL,MATCH(MAX(INDEX(First_Data_Point,MATCH($A79,DataStreams,0)),INDEX(First_Data_Point,MATCH(C$6,DataStreams,0)),$B$3),DateRange,0)-1,MATCH($A79,DataStreams,0)-1):OFFSET(HOMECELL,MATCH(MIN(INDEX(Last_Data_Point,MATCH($A79,DataStreams,0)),INDEX(Last_Data_Point,MATCH(C$6,DataStreams,0)),$B$4),DateRange,0)-1,MATCH($A79,DataStreams,0)-1) -
(INDEX(Returns!$102:$102,MATCH($A79,DataStreams,0))*
OFFSET(HOMECELL,MATCH(MAX(INDEX(First_Data_Point,MATCH($A79,DataStreams,0)),INDEX(First_Data_Point,MATCH(C$6,DataStreams,0)),$B$3),DateRange,0)-1,MATCH(INDEX(Returns!$100:$100,MATCH($A79,DataStreams,0)),DataStreams,0)-1):OFFSET(HOMECELL,MATCH(MIN(INDEX(Last_Data_Point,MATCH($A79,DataStreams,0)),INDEX(Last_Data_Point,MATCH(C$6,DataStreams,0)),$B$4),DateRange,0)-1,MATCH(INDEX(Returns!$100:$100,MATCH($A79,DataStreams,0)),DataStreams,0)-1)),
OFFSET(HOMECELL,MATCH(MAX(INDEX(First_Data_Point,MATCH($A79,DataStreams,0)),INDEX(First_Data_Point,MATCH(C$6,DataStreams,0)),$B$3),DateRange,0)-1,MATCH(C$6,DataStreams,0)-1):OFFSET(HOMECELL,MATCH(MIN(INDEX(Last_Data_Point,MATCH($A79,DataStreams,0)),INDEX(Last_Data_Point,MATCH(C$6,DataStreams,0)),$B$4),DateRange,0)-1,MATCH(C$6,DataStreams,0)-1) -
(INDEX(Returns!$102:$102,MATCH(C$6,DataStreams,0))*
OFFSET(HOMECELL,MATCH(MAX(INDEX(First_Data_Point,MATCH($A79,DataStreams,0)),INDEX(First_Data_Point,MATCH(C$6,DataStreams,0)),$B$3),DateRange,0)-1,MATCH(INDEX(Returns!$100:$100,MATCH(C$6,DataStreams,0)),DataStreams,0)-1):OFFSET(HOMECELL,MATCH(MIN(INDEX(Last_Data_Point,MATCH($A79,DataStreams,0)),INDEX(Last_Data_Point,MATCH(C$6,DataStreams,0)),$B$4),DateRange,0)-1,MATCH(INDEX(Returns!$100:$100,MATCH(C$6,DataStreams,0)),DataStreams,0)-1))),"")</f>
        <v>-6.3762017274788049E-5</v>
      </c>
      <c r="D79" s="233" cm="1">
        <f t="array" aca="1" ref="D79" ca="1">_xlfn.IFNA(_xlfn.COVARIANCE.S(
OFFSET(HOMECELL,MATCH(MAX(INDEX(First_Data_Point,MATCH($A79,DataStreams,0)),INDEX(First_Data_Point,MATCH(D$6,DataStreams,0)),$B$3),DateRange,0)-1,MATCH($A79,DataStreams,0)-1):OFFSET(HOMECELL,MATCH(MIN(INDEX(Last_Data_Point,MATCH($A79,DataStreams,0)),INDEX(Last_Data_Point,MATCH(D$6,DataStreams,0)),$B$4),DateRange,0)-1,MATCH($A79,DataStreams,0)-1) -
(INDEX(Returns!$102:$102,MATCH($A79,DataStreams,0))*
OFFSET(HOMECELL,MATCH(MAX(INDEX(First_Data_Point,MATCH($A79,DataStreams,0)),INDEX(First_Data_Point,MATCH(D$6,DataStreams,0)),$B$3),DateRange,0)-1,MATCH(INDEX(Returns!$100:$100,MATCH($A79,DataStreams,0)),DataStreams,0)-1):OFFSET(HOMECELL,MATCH(MIN(INDEX(Last_Data_Point,MATCH($A79,DataStreams,0)),INDEX(Last_Data_Point,MATCH(D$6,DataStreams,0)),$B$4),DateRange,0)-1,MATCH(INDEX(Returns!$100:$100,MATCH($A79,DataStreams,0)),DataStreams,0)-1)),
OFFSET(HOMECELL,MATCH(MAX(INDEX(First_Data_Point,MATCH($A79,DataStreams,0)),INDEX(First_Data_Point,MATCH(D$6,DataStreams,0)),$B$3),DateRange,0)-1,MATCH(D$6,DataStreams,0)-1):OFFSET(HOMECELL,MATCH(MIN(INDEX(Last_Data_Point,MATCH($A79,DataStreams,0)),INDEX(Last_Data_Point,MATCH(D$6,DataStreams,0)),$B$4),DateRange,0)-1,MATCH(D$6,DataStreams,0)-1) -
(INDEX(Returns!$102:$102,MATCH(D$6,DataStreams,0))*
OFFSET(HOMECELL,MATCH(MAX(INDEX(First_Data_Point,MATCH($A79,DataStreams,0)),INDEX(First_Data_Point,MATCH(D$6,DataStreams,0)),$B$3),DateRange,0)-1,MATCH(INDEX(Returns!$100:$100,MATCH(D$6,DataStreams,0)),DataStreams,0)-1):OFFSET(HOMECELL,MATCH(MIN(INDEX(Last_Data_Point,MATCH($A79,DataStreams,0)),INDEX(Last_Data_Point,MATCH(D$6,DataStreams,0)),$B$4),DateRange,0)-1,MATCH(INDEX(Returns!$100:$100,MATCH(D$6,DataStreams,0)),DataStreams,0)-1))),"")</f>
        <v>6.2073575662764744E-4</v>
      </c>
      <c r="E79" s="233" cm="1">
        <f t="array" aca="1" ref="E79" ca="1">_xlfn.IFNA(_xlfn.COVARIANCE.S(
OFFSET(HOMECELL,MATCH(MAX(INDEX(First_Data_Point,MATCH($A79,DataStreams,0)),INDEX(First_Data_Point,MATCH(E$6,DataStreams,0)),$B$3),DateRange,0)-1,MATCH($A79,DataStreams,0)-1):OFFSET(HOMECELL,MATCH(MIN(INDEX(Last_Data_Point,MATCH($A79,DataStreams,0)),INDEX(Last_Data_Point,MATCH(E$6,DataStreams,0)),$B$4),DateRange,0)-1,MATCH($A79,DataStreams,0)-1) -
(INDEX(Returns!$102:$102,MATCH($A79,DataStreams,0))*
OFFSET(HOMECELL,MATCH(MAX(INDEX(First_Data_Point,MATCH($A79,DataStreams,0)),INDEX(First_Data_Point,MATCH(E$6,DataStreams,0)),$B$3),DateRange,0)-1,MATCH(INDEX(Returns!$100:$100,MATCH($A79,DataStreams,0)),DataStreams,0)-1):OFFSET(HOMECELL,MATCH(MIN(INDEX(Last_Data_Point,MATCH($A79,DataStreams,0)),INDEX(Last_Data_Point,MATCH(E$6,DataStreams,0)),$B$4),DateRange,0)-1,MATCH(INDEX(Returns!$100:$100,MATCH($A79,DataStreams,0)),DataStreams,0)-1)),
OFFSET(HOMECELL,MATCH(MAX(INDEX(First_Data_Point,MATCH($A79,DataStreams,0)),INDEX(First_Data_Point,MATCH(E$6,DataStreams,0)),$B$3),DateRange,0)-1,MATCH(E$6,DataStreams,0)-1):OFFSET(HOMECELL,MATCH(MIN(INDEX(Last_Data_Point,MATCH($A79,DataStreams,0)),INDEX(Last_Data_Point,MATCH(E$6,DataStreams,0)),$B$4),DateRange,0)-1,MATCH(E$6,DataStreams,0)-1) -
(INDEX(Returns!$102:$102,MATCH(E$6,DataStreams,0))*
OFFSET(HOMECELL,MATCH(MAX(INDEX(First_Data_Point,MATCH($A79,DataStreams,0)),INDEX(First_Data_Point,MATCH(E$6,DataStreams,0)),$B$3),DateRange,0)-1,MATCH(INDEX(Returns!$100:$100,MATCH(E$6,DataStreams,0)),DataStreams,0)-1):OFFSET(HOMECELL,MATCH(MIN(INDEX(Last_Data_Point,MATCH($A79,DataStreams,0)),INDEX(Last_Data_Point,MATCH(E$6,DataStreams,0)),$B$4),DateRange,0)-1,MATCH(INDEX(Returns!$100:$100,MATCH(E$6,DataStreams,0)),DataStreams,0)-1))),"")</f>
        <v>1.0104359387807845E-3</v>
      </c>
      <c r="F79" s="233" cm="1">
        <f t="array" aca="1" ref="F79" ca="1">_xlfn.IFNA(_xlfn.COVARIANCE.S(
OFFSET(HOMECELL,MATCH(MAX(INDEX(First_Data_Point,MATCH($A79,DataStreams,0)),INDEX(First_Data_Point,MATCH(F$6,DataStreams,0)),$B$3),DateRange,0)-1,MATCH($A79,DataStreams,0)-1):OFFSET(HOMECELL,MATCH(MIN(INDEX(Last_Data_Point,MATCH($A79,DataStreams,0)),INDEX(Last_Data_Point,MATCH(F$6,DataStreams,0)),$B$4),DateRange,0)-1,MATCH($A79,DataStreams,0)-1) -
(INDEX(Returns!$102:$102,MATCH($A79,DataStreams,0))*
OFFSET(HOMECELL,MATCH(MAX(INDEX(First_Data_Point,MATCH($A79,DataStreams,0)),INDEX(First_Data_Point,MATCH(F$6,DataStreams,0)),$B$3),DateRange,0)-1,MATCH(INDEX(Returns!$100:$100,MATCH($A79,DataStreams,0)),DataStreams,0)-1):OFFSET(HOMECELL,MATCH(MIN(INDEX(Last_Data_Point,MATCH($A79,DataStreams,0)),INDEX(Last_Data_Point,MATCH(F$6,DataStreams,0)),$B$4),DateRange,0)-1,MATCH(INDEX(Returns!$100:$100,MATCH($A79,DataStreams,0)),DataStreams,0)-1)),
OFFSET(HOMECELL,MATCH(MAX(INDEX(First_Data_Point,MATCH($A79,DataStreams,0)),INDEX(First_Data_Point,MATCH(F$6,DataStreams,0)),$B$3),DateRange,0)-1,MATCH(F$6,DataStreams,0)-1):OFFSET(HOMECELL,MATCH(MIN(INDEX(Last_Data_Point,MATCH($A79,DataStreams,0)),INDEX(Last_Data_Point,MATCH(F$6,DataStreams,0)),$B$4),DateRange,0)-1,MATCH(F$6,DataStreams,0)-1) -
(INDEX(Returns!$102:$102,MATCH(F$6,DataStreams,0))*
OFFSET(HOMECELL,MATCH(MAX(INDEX(First_Data_Point,MATCH($A79,DataStreams,0)),INDEX(First_Data_Point,MATCH(F$6,DataStreams,0)),$B$3),DateRange,0)-1,MATCH(INDEX(Returns!$100:$100,MATCH(F$6,DataStreams,0)),DataStreams,0)-1):OFFSET(HOMECELL,MATCH(MIN(INDEX(Last_Data_Point,MATCH($A79,DataStreams,0)),INDEX(Last_Data_Point,MATCH(F$6,DataStreams,0)),$B$4),DateRange,0)-1,MATCH(INDEX(Returns!$100:$100,MATCH(F$6,DataStreams,0)),DataStreams,0)-1))),"")</f>
        <v>5.9087926421645762E-4</v>
      </c>
      <c r="G79" s="233" cm="1">
        <f t="array" aca="1" ref="G79" ca="1">_xlfn.IFNA(_xlfn.COVARIANCE.S(
OFFSET(HOMECELL,MATCH(MAX(INDEX(First_Data_Point,MATCH($A79,DataStreams,0)),INDEX(First_Data_Point,MATCH(G$6,DataStreams,0)),$B$3),DateRange,0)-1,MATCH($A79,DataStreams,0)-1):OFFSET(HOMECELL,MATCH(MIN(INDEX(Last_Data_Point,MATCH($A79,DataStreams,0)),INDEX(Last_Data_Point,MATCH(G$6,DataStreams,0)),$B$4),DateRange,0)-1,MATCH($A79,DataStreams,0)-1) -
(INDEX(Returns!$102:$102,MATCH($A79,DataStreams,0))*
OFFSET(HOMECELL,MATCH(MAX(INDEX(First_Data_Point,MATCH($A79,DataStreams,0)),INDEX(First_Data_Point,MATCH(G$6,DataStreams,0)),$B$3),DateRange,0)-1,MATCH(INDEX(Returns!$100:$100,MATCH($A79,DataStreams,0)),DataStreams,0)-1):OFFSET(HOMECELL,MATCH(MIN(INDEX(Last_Data_Point,MATCH($A79,DataStreams,0)),INDEX(Last_Data_Point,MATCH(G$6,DataStreams,0)),$B$4),DateRange,0)-1,MATCH(INDEX(Returns!$100:$100,MATCH($A79,DataStreams,0)),DataStreams,0)-1)),
OFFSET(HOMECELL,MATCH(MAX(INDEX(First_Data_Point,MATCH($A79,DataStreams,0)),INDEX(First_Data_Point,MATCH(G$6,DataStreams,0)),$B$3),DateRange,0)-1,MATCH(G$6,DataStreams,0)-1):OFFSET(HOMECELL,MATCH(MIN(INDEX(Last_Data_Point,MATCH($A79,DataStreams,0)),INDEX(Last_Data_Point,MATCH(G$6,DataStreams,0)),$B$4),DateRange,0)-1,MATCH(G$6,DataStreams,0)-1) -
(INDEX(Returns!$102:$102,MATCH(G$6,DataStreams,0))*
OFFSET(HOMECELL,MATCH(MAX(INDEX(First_Data_Point,MATCH($A79,DataStreams,0)),INDEX(First_Data_Point,MATCH(G$6,DataStreams,0)),$B$3),DateRange,0)-1,MATCH(INDEX(Returns!$100:$100,MATCH(G$6,DataStreams,0)),DataStreams,0)-1):OFFSET(HOMECELL,MATCH(MIN(INDEX(Last_Data_Point,MATCH($A79,DataStreams,0)),INDEX(Last_Data_Point,MATCH(G$6,DataStreams,0)),$B$4),DateRange,0)-1,MATCH(INDEX(Returns!$100:$100,MATCH(G$6,DataStreams,0)),DataStreams,0)-1))),"")</f>
        <v>-5.8651475804962698E-4</v>
      </c>
      <c r="H79" s="233" cm="1">
        <f t="array" aca="1" ref="H79" ca="1">_xlfn.IFNA(_xlfn.COVARIANCE.S(
OFFSET(HOMECELL,MATCH(MAX(INDEX(First_Data_Point,MATCH($A79,DataStreams,0)),INDEX(First_Data_Point,MATCH(H$6,DataStreams,0)),$B$3),DateRange,0)-1,MATCH($A79,DataStreams,0)-1):OFFSET(HOMECELL,MATCH(MIN(INDEX(Last_Data_Point,MATCH($A79,DataStreams,0)),INDEX(Last_Data_Point,MATCH(H$6,DataStreams,0)),$B$4),DateRange,0)-1,MATCH($A79,DataStreams,0)-1) -
(INDEX(Returns!$102:$102,MATCH($A79,DataStreams,0))*
OFFSET(HOMECELL,MATCH(MAX(INDEX(First_Data_Point,MATCH($A79,DataStreams,0)),INDEX(First_Data_Point,MATCH(H$6,DataStreams,0)),$B$3),DateRange,0)-1,MATCH(INDEX(Returns!$100:$100,MATCH($A79,DataStreams,0)),DataStreams,0)-1):OFFSET(HOMECELL,MATCH(MIN(INDEX(Last_Data_Point,MATCH($A79,DataStreams,0)),INDEX(Last_Data_Point,MATCH(H$6,DataStreams,0)),$B$4),DateRange,0)-1,MATCH(INDEX(Returns!$100:$100,MATCH($A79,DataStreams,0)),DataStreams,0)-1)),
OFFSET(HOMECELL,MATCH(MAX(INDEX(First_Data_Point,MATCH($A79,DataStreams,0)),INDEX(First_Data_Point,MATCH(H$6,DataStreams,0)),$B$3),DateRange,0)-1,MATCH(H$6,DataStreams,0)-1):OFFSET(HOMECELL,MATCH(MIN(INDEX(Last_Data_Point,MATCH($A79,DataStreams,0)),INDEX(Last_Data_Point,MATCH(H$6,DataStreams,0)),$B$4),DateRange,0)-1,MATCH(H$6,DataStreams,0)-1) -
(INDEX(Returns!$102:$102,MATCH(H$6,DataStreams,0))*
OFFSET(HOMECELL,MATCH(MAX(INDEX(First_Data_Point,MATCH($A79,DataStreams,0)),INDEX(First_Data_Point,MATCH(H$6,DataStreams,0)),$B$3),DateRange,0)-1,MATCH(INDEX(Returns!$100:$100,MATCH(H$6,DataStreams,0)),DataStreams,0)-1):OFFSET(HOMECELL,MATCH(MIN(INDEX(Last_Data_Point,MATCH($A79,DataStreams,0)),INDEX(Last_Data_Point,MATCH(H$6,DataStreams,0)),$B$4),DateRange,0)-1,MATCH(INDEX(Returns!$100:$100,MATCH(H$6,DataStreams,0)),DataStreams,0)-1))),"")</f>
        <v>1.5598171912688656E-4</v>
      </c>
      <c r="I79" s="233" cm="1">
        <f t="array" aca="1" ref="I79" ca="1">_xlfn.IFNA(_xlfn.COVARIANCE.S(
OFFSET(HOMECELL,MATCH(MAX(INDEX(First_Data_Point,MATCH($A79,DataStreams,0)),INDEX(First_Data_Point,MATCH(I$6,DataStreams,0)),$B$3),DateRange,0)-1,MATCH($A79,DataStreams,0)-1):OFFSET(HOMECELL,MATCH(MIN(INDEX(Last_Data_Point,MATCH($A79,DataStreams,0)),INDEX(Last_Data_Point,MATCH(I$6,DataStreams,0)),$B$4),DateRange,0)-1,MATCH($A79,DataStreams,0)-1) -
(INDEX(Returns!$102:$102,MATCH($A79,DataStreams,0))*
OFFSET(HOMECELL,MATCH(MAX(INDEX(First_Data_Point,MATCH($A79,DataStreams,0)),INDEX(First_Data_Point,MATCH(I$6,DataStreams,0)),$B$3),DateRange,0)-1,MATCH(INDEX(Returns!$100:$100,MATCH($A79,DataStreams,0)),DataStreams,0)-1):OFFSET(HOMECELL,MATCH(MIN(INDEX(Last_Data_Point,MATCH($A79,DataStreams,0)),INDEX(Last_Data_Point,MATCH(I$6,DataStreams,0)),$B$4),DateRange,0)-1,MATCH(INDEX(Returns!$100:$100,MATCH($A79,DataStreams,0)),DataStreams,0)-1)),
OFFSET(HOMECELL,MATCH(MAX(INDEX(First_Data_Point,MATCH($A79,DataStreams,0)),INDEX(First_Data_Point,MATCH(I$6,DataStreams,0)),$B$3),DateRange,0)-1,MATCH(I$6,DataStreams,0)-1):OFFSET(HOMECELL,MATCH(MIN(INDEX(Last_Data_Point,MATCH($A79,DataStreams,0)),INDEX(Last_Data_Point,MATCH(I$6,DataStreams,0)),$B$4),DateRange,0)-1,MATCH(I$6,DataStreams,0)-1) -
(INDEX(Returns!$102:$102,MATCH(I$6,DataStreams,0))*
OFFSET(HOMECELL,MATCH(MAX(INDEX(First_Data_Point,MATCH($A79,DataStreams,0)),INDEX(First_Data_Point,MATCH(I$6,DataStreams,0)),$B$3),DateRange,0)-1,MATCH(INDEX(Returns!$100:$100,MATCH(I$6,DataStreams,0)),DataStreams,0)-1):OFFSET(HOMECELL,MATCH(MIN(INDEX(Last_Data_Point,MATCH($A79,DataStreams,0)),INDEX(Last_Data_Point,MATCH(I$6,DataStreams,0)),$B$4),DateRange,0)-1,MATCH(INDEX(Returns!$100:$100,MATCH(I$6,DataStreams,0)),DataStreams,0)-1))),"")</f>
        <v>-7.4701528811673497E-4</v>
      </c>
      <c r="J79" s="233" cm="1">
        <f t="array" aca="1" ref="J79" ca="1">_xlfn.IFNA(_xlfn.COVARIANCE.S(
OFFSET(HOMECELL,MATCH(MAX(INDEX(First_Data_Point,MATCH($A79,DataStreams,0)),INDEX(First_Data_Point,MATCH(J$6,DataStreams,0)),$B$3),DateRange,0)-1,MATCH($A79,DataStreams,0)-1):OFFSET(HOMECELL,MATCH(MIN(INDEX(Last_Data_Point,MATCH($A79,DataStreams,0)),INDEX(Last_Data_Point,MATCH(J$6,DataStreams,0)),$B$4),DateRange,0)-1,MATCH($A79,DataStreams,0)-1) -
(INDEX(Returns!$102:$102,MATCH($A79,DataStreams,0))*
OFFSET(HOMECELL,MATCH(MAX(INDEX(First_Data_Point,MATCH($A79,DataStreams,0)),INDEX(First_Data_Point,MATCH(J$6,DataStreams,0)),$B$3),DateRange,0)-1,MATCH(INDEX(Returns!$100:$100,MATCH($A79,DataStreams,0)),DataStreams,0)-1):OFFSET(HOMECELL,MATCH(MIN(INDEX(Last_Data_Point,MATCH($A79,DataStreams,0)),INDEX(Last_Data_Point,MATCH(J$6,DataStreams,0)),$B$4),DateRange,0)-1,MATCH(INDEX(Returns!$100:$100,MATCH($A79,DataStreams,0)),DataStreams,0)-1)),
OFFSET(HOMECELL,MATCH(MAX(INDEX(First_Data_Point,MATCH($A79,DataStreams,0)),INDEX(First_Data_Point,MATCH(J$6,DataStreams,0)),$B$3),DateRange,0)-1,MATCH(J$6,DataStreams,0)-1):OFFSET(HOMECELL,MATCH(MIN(INDEX(Last_Data_Point,MATCH($A79,DataStreams,0)),INDEX(Last_Data_Point,MATCH(J$6,DataStreams,0)),$B$4),DateRange,0)-1,MATCH(J$6,DataStreams,0)-1) -
(INDEX(Returns!$102:$102,MATCH(J$6,DataStreams,0))*
OFFSET(HOMECELL,MATCH(MAX(INDEX(First_Data_Point,MATCH($A79,DataStreams,0)),INDEX(First_Data_Point,MATCH(J$6,DataStreams,0)),$B$3),DateRange,0)-1,MATCH(INDEX(Returns!$100:$100,MATCH(J$6,DataStreams,0)),DataStreams,0)-1):OFFSET(HOMECELL,MATCH(MIN(INDEX(Last_Data_Point,MATCH($A79,DataStreams,0)),INDEX(Last_Data_Point,MATCH(J$6,DataStreams,0)),$B$4),DateRange,0)-1,MATCH(INDEX(Returns!$100:$100,MATCH(J$6,DataStreams,0)),DataStreams,0)-1))),"")</f>
        <v>1.110455148219404E-3</v>
      </c>
      <c r="K79" s="233" cm="1">
        <f t="array" aca="1" ref="K79" ca="1">_xlfn.IFNA(_xlfn.COVARIANCE.S(
OFFSET(HOMECELL,MATCH(MAX(INDEX(First_Data_Point,MATCH($A79,DataStreams,0)),INDEX(First_Data_Point,MATCH(K$6,DataStreams,0)),$B$3),DateRange,0)-1,MATCH($A79,DataStreams,0)-1):OFFSET(HOMECELL,MATCH(MIN(INDEX(Last_Data_Point,MATCH($A79,DataStreams,0)),INDEX(Last_Data_Point,MATCH(K$6,DataStreams,0)),$B$4),DateRange,0)-1,MATCH($A79,DataStreams,0)-1) -
(INDEX(Returns!$102:$102,MATCH($A79,DataStreams,0))*
OFFSET(HOMECELL,MATCH(MAX(INDEX(First_Data_Point,MATCH($A79,DataStreams,0)),INDEX(First_Data_Point,MATCH(K$6,DataStreams,0)),$B$3),DateRange,0)-1,MATCH(INDEX(Returns!$100:$100,MATCH($A79,DataStreams,0)),DataStreams,0)-1):OFFSET(HOMECELL,MATCH(MIN(INDEX(Last_Data_Point,MATCH($A79,DataStreams,0)),INDEX(Last_Data_Point,MATCH(K$6,DataStreams,0)),$B$4),DateRange,0)-1,MATCH(INDEX(Returns!$100:$100,MATCH($A79,DataStreams,0)),DataStreams,0)-1)),
OFFSET(HOMECELL,MATCH(MAX(INDEX(First_Data_Point,MATCH($A79,DataStreams,0)),INDEX(First_Data_Point,MATCH(K$6,DataStreams,0)),$B$3),DateRange,0)-1,MATCH(K$6,DataStreams,0)-1):OFFSET(HOMECELL,MATCH(MIN(INDEX(Last_Data_Point,MATCH($A79,DataStreams,0)),INDEX(Last_Data_Point,MATCH(K$6,DataStreams,0)),$B$4),DateRange,0)-1,MATCH(K$6,DataStreams,0)-1) -
(INDEX(Returns!$102:$102,MATCH(K$6,DataStreams,0))*
OFFSET(HOMECELL,MATCH(MAX(INDEX(First_Data_Point,MATCH($A79,DataStreams,0)),INDEX(First_Data_Point,MATCH(K$6,DataStreams,0)),$B$3),DateRange,0)-1,MATCH(INDEX(Returns!$100:$100,MATCH(K$6,DataStreams,0)),DataStreams,0)-1):OFFSET(HOMECELL,MATCH(MIN(INDEX(Last_Data_Point,MATCH($A79,DataStreams,0)),INDEX(Last_Data_Point,MATCH(K$6,DataStreams,0)),$B$4),DateRange,0)-1,MATCH(INDEX(Returns!$100:$100,MATCH(K$6,DataStreams,0)),DataStreams,0)-1))),"")</f>
        <v>1.4099078446091725E-3</v>
      </c>
      <c r="L79" s="233" cm="1">
        <f t="array" aca="1" ref="L79" ca="1">_xlfn.IFNA(_xlfn.COVARIANCE.S(
OFFSET(HOMECELL,MATCH(MAX(INDEX(First_Data_Point,MATCH($A79,DataStreams,0)),INDEX(First_Data_Point,MATCH(L$6,DataStreams,0)),$B$3),DateRange,0)-1,MATCH($A79,DataStreams,0)-1):OFFSET(HOMECELL,MATCH(MIN(INDEX(Last_Data_Point,MATCH($A79,DataStreams,0)),INDEX(Last_Data_Point,MATCH(L$6,DataStreams,0)),$B$4),DateRange,0)-1,MATCH($A79,DataStreams,0)-1) -
(INDEX(Returns!$102:$102,MATCH($A79,DataStreams,0))*
OFFSET(HOMECELL,MATCH(MAX(INDEX(First_Data_Point,MATCH($A79,DataStreams,0)),INDEX(First_Data_Point,MATCH(L$6,DataStreams,0)),$B$3),DateRange,0)-1,MATCH(INDEX(Returns!$100:$100,MATCH($A79,DataStreams,0)),DataStreams,0)-1):OFFSET(HOMECELL,MATCH(MIN(INDEX(Last_Data_Point,MATCH($A79,DataStreams,0)),INDEX(Last_Data_Point,MATCH(L$6,DataStreams,0)),$B$4),DateRange,0)-1,MATCH(INDEX(Returns!$100:$100,MATCH($A79,DataStreams,0)),DataStreams,0)-1)),
OFFSET(HOMECELL,MATCH(MAX(INDEX(First_Data_Point,MATCH($A79,DataStreams,0)),INDEX(First_Data_Point,MATCH(L$6,DataStreams,0)),$B$3),DateRange,0)-1,MATCH(L$6,DataStreams,0)-1):OFFSET(HOMECELL,MATCH(MIN(INDEX(Last_Data_Point,MATCH($A79,DataStreams,0)),INDEX(Last_Data_Point,MATCH(L$6,DataStreams,0)),$B$4),DateRange,0)-1,MATCH(L$6,DataStreams,0)-1) -
(INDEX(Returns!$102:$102,MATCH(L$6,DataStreams,0))*
OFFSET(HOMECELL,MATCH(MAX(INDEX(First_Data_Point,MATCH($A79,DataStreams,0)),INDEX(First_Data_Point,MATCH(L$6,DataStreams,0)),$B$3),DateRange,0)-1,MATCH(INDEX(Returns!$100:$100,MATCH(L$6,DataStreams,0)),DataStreams,0)-1):OFFSET(HOMECELL,MATCH(MIN(INDEX(Last_Data_Point,MATCH($A79,DataStreams,0)),INDEX(Last_Data_Point,MATCH(L$6,DataStreams,0)),$B$4),DateRange,0)-1,MATCH(INDEX(Returns!$100:$100,MATCH(L$6,DataStreams,0)),DataStreams,0)-1))),"")</f>
        <v>7.6695301908357165E-4</v>
      </c>
      <c r="M79" s="233" cm="1">
        <f t="array" aca="1" ref="M79" ca="1">_xlfn.IFNA(_xlfn.COVARIANCE.S(
OFFSET(HOMECELL,MATCH(MAX(INDEX(First_Data_Point,MATCH($A79,DataStreams,0)),INDEX(First_Data_Point,MATCH(M$6,DataStreams,0)),$B$3),DateRange,0)-1,MATCH($A79,DataStreams,0)-1):OFFSET(HOMECELL,MATCH(MIN(INDEX(Last_Data_Point,MATCH($A79,DataStreams,0)),INDEX(Last_Data_Point,MATCH(M$6,DataStreams,0)),$B$4),DateRange,0)-1,MATCH($A79,DataStreams,0)-1) -
(INDEX(Returns!$102:$102,MATCH($A79,DataStreams,0))*
OFFSET(HOMECELL,MATCH(MAX(INDEX(First_Data_Point,MATCH($A79,DataStreams,0)),INDEX(First_Data_Point,MATCH(M$6,DataStreams,0)),$B$3),DateRange,0)-1,MATCH(INDEX(Returns!$100:$100,MATCH($A79,DataStreams,0)),DataStreams,0)-1):OFFSET(HOMECELL,MATCH(MIN(INDEX(Last_Data_Point,MATCH($A79,DataStreams,0)),INDEX(Last_Data_Point,MATCH(M$6,DataStreams,0)),$B$4),DateRange,0)-1,MATCH(INDEX(Returns!$100:$100,MATCH($A79,DataStreams,0)),DataStreams,0)-1)),
OFFSET(HOMECELL,MATCH(MAX(INDEX(First_Data_Point,MATCH($A79,DataStreams,0)),INDEX(First_Data_Point,MATCH(M$6,DataStreams,0)),$B$3),DateRange,0)-1,MATCH(M$6,DataStreams,0)-1):OFFSET(HOMECELL,MATCH(MIN(INDEX(Last_Data_Point,MATCH($A79,DataStreams,0)),INDEX(Last_Data_Point,MATCH(M$6,DataStreams,0)),$B$4),DateRange,0)-1,MATCH(M$6,DataStreams,0)-1) -
(INDEX(Returns!$102:$102,MATCH(M$6,DataStreams,0))*
OFFSET(HOMECELL,MATCH(MAX(INDEX(First_Data_Point,MATCH($A79,DataStreams,0)),INDEX(First_Data_Point,MATCH(M$6,DataStreams,0)),$B$3),DateRange,0)-1,MATCH(INDEX(Returns!$100:$100,MATCH(M$6,DataStreams,0)),DataStreams,0)-1):OFFSET(HOMECELL,MATCH(MIN(INDEX(Last_Data_Point,MATCH($A79,DataStreams,0)),INDEX(Last_Data_Point,MATCH(M$6,DataStreams,0)),$B$4),DateRange,0)-1,MATCH(INDEX(Returns!$100:$100,MATCH(M$6,DataStreams,0)),DataStreams,0)-1))),"")</f>
        <v>-9.7385334347231364E-4</v>
      </c>
      <c r="N79" s="233" cm="1">
        <f t="array" aca="1" ref="N79" ca="1">_xlfn.IFNA(_xlfn.COVARIANCE.S(
OFFSET(HOMECELL,MATCH(MAX(INDEX(First_Data_Point,MATCH($A79,DataStreams,0)),INDEX(First_Data_Point,MATCH(N$6,DataStreams,0)),$B$3),DateRange,0)-1,MATCH($A79,DataStreams,0)-1):OFFSET(HOMECELL,MATCH(MIN(INDEX(Last_Data_Point,MATCH($A79,DataStreams,0)),INDEX(Last_Data_Point,MATCH(N$6,DataStreams,0)),$B$4),DateRange,0)-1,MATCH($A79,DataStreams,0)-1) -
(INDEX(Returns!$102:$102,MATCH($A79,DataStreams,0))*
OFFSET(HOMECELL,MATCH(MAX(INDEX(First_Data_Point,MATCH($A79,DataStreams,0)),INDEX(First_Data_Point,MATCH(N$6,DataStreams,0)),$B$3),DateRange,0)-1,MATCH(INDEX(Returns!$100:$100,MATCH($A79,DataStreams,0)),DataStreams,0)-1):OFFSET(HOMECELL,MATCH(MIN(INDEX(Last_Data_Point,MATCH($A79,DataStreams,0)),INDEX(Last_Data_Point,MATCH(N$6,DataStreams,0)),$B$4),DateRange,0)-1,MATCH(INDEX(Returns!$100:$100,MATCH($A79,DataStreams,0)),DataStreams,0)-1)),
OFFSET(HOMECELL,MATCH(MAX(INDEX(First_Data_Point,MATCH($A79,DataStreams,0)),INDEX(First_Data_Point,MATCH(N$6,DataStreams,0)),$B$3),DateRange,0)-1,MATCH(N$6,DataStreams,0)-1):OFFSET(HOMECELL,MATCH(MIN(INDEX(Last_Data_Point,MATCH($A79,DataStreams,0)),INDEX(Last_Data_Point,MATCH(N$6,DataStreams,0)),$B$4),DateRange,0)-1,MATCH(N$6,DataStreams,0)-1) -
(INDEX(Returns!$102:$102,MATCH(N$6,DataStreams,0))*
OFFSET(HOMECELL,MATCH(MAX(INDEX(First_Data_Point,MATCH($A79,DataStreams,0)),INDEX(First_Data_Point,MATCH(N$6,DataStreams,0)),$B$3),DateRange,0)-1,MATCH(INDEX(Returns!$100:$100,MATCH(N$6,DataStreams,0)),DataStreams,0)-1):OFFSET(HOMECELL,MATCH(MIN(INDEX(Last_Data_Point,MATCH($A79,DataStreams,0)),INDEX(Last_Data_Point,MATCH(N$6,DataStreams,0)),$B$4),DateRange,0)-1,MATCH(INDEX(Returns!$100:$100,MATCH(N$6,DataStreams,0)),DataStreams,0)-1))),"")</f>
        <v>8.9295107481231228E-4</v>
      </c>
      <c r="O79" s="233" cm="1">
        <f t="array" aca="1" ref="O79" ca="1">_xlfn.IFNA(_xlfn.COVARIANCE.S(
OFFSET(HOMECELL,MATCH(MAX(INDEX(First_Data_Point,MATCH($A79,DataStreams,0)),INDEX(First_Data_Point,MATCH(O$6,DataStreams,0)),$B$3),DateRange,0)-1,MATCH($A79,DataStreams,0)-1):OFFSET(HOMECELL,MATCH(MIN(INDEX(Last_Data_Point,MATCH($A79,DataStreams,0)),INDEX(Last_Data_Point,MATCH(O$6,DataStreams,0)),$B$4),DateRange,0)-1,MATCH($A79,DataStreams,0)-1) -
(INDEX(Returns!$102:$102,MATCH($A79,DataStreams,0))*
OFFSET(HOMECELL,MATCH(MAX(INDEX(First_Data_Point,MATCH($A79,DataStreams,0)),INDEX(First_Data_Point,MATCH(O$6,DataStreams,0)),$B$3),DateRange,0)-1,MATCH(INDEX(Returns!$100:$100,MATCH($A79,DataStreams,0)),DataStreams,0)-1):OFFSET(HOMECELL,MATCH(MIN(INDEX(Last_Data_Point,MATCH($A79,DataStreams,0)),INDEX(Last_Data_Point,MATCH(O$6,DataStreams,0)),$B$4),DateRange,0)-1,MATCH(INDEX(Returns!$100:$100,MATCH($A79,DataStreams,0)),DataStreams,0)-1)),
OFFSET(HOMECELL,MATCH(MAX(INDEX(First_Data_Point,MATCH($A79,DataStreams,0)),INDEX(First_Data_Point,MATCH(O$6,DataStreams,0)),$B$3),DateRange,0)-1,MATCH(O$6,DataStreams,0)-1):OFFSET(HOMECELL,MATCH(MIN(INDEX(Last_Data_Point,MATCH($A79,DataStreams,0)),INDEX(Last_Data_Point,MATCH(O$6,DataStreams,0)),$B$4),DateRange,0)-1,MATCH(O$6,DataStreams,0)-1) -
(INDEX(Returns!$102:$102,MATCH(O$6,DataStreams,0))*
OFFSET(HOMECELL,MATCH(MAX(INDEX(First_Data_Point,MATCH($A79,DataStreams,0)),INDEX(First_Data_Point,MATCH(O$6,DataStreams,0)),$B$3),DateRange,0)-1,MATCH(INDEX(Returns!$100:$100,MATCH(O$6,DataStreams,0)),DataStreams,0)-1):OFFSET(HOMECELL,MATCH(MIN(INDEX(Last_Data_Point,MATCH($A79,DataStreams,0)),INDEX(Last_Data_Point,MATCH(O$6,DataStreams,0)),$B$4),DateRange,0)-1,MATCH(INDEX(Returns!$100:$100,MATCH(O$6,DataStreams,0)),DataStreams,0)-1))),"")</f>
        <v>4.4340433394656851E-3</v>
      </c>
      <c r="P79" s="233" cm="1">
        <f t="array" aca="1" ref="P79" ca="1">_xlfn.IFNA(_xlfn.COVARIANCE.S(
OFFSET(HOMECELL,MATCH(MAX(INDEX(First_Data_Point,MATCH($A79,DataStreams,0)),INDEX(First_Data_Point,MATCH(P$6,DataStreams,0)),$B$3),DateRange,0)-1,MATCH($A79,DataStreams,0)-1):OFFSET(HOMECELL,MATCH(MIN(INDEX(Last_Data_Point,MATCH($A79,DataStreams,0)),INDEX(Last_Data_Point,MATCH(P$6,DataStreams,0)),$B$4),DateRange,0)-1,MATCH($A79,DataStreams,0)-1) -
(INDEX(Returns!$102:$102,MATCH($A79,DataStreams,0))*
OFFSET(HOMECELL,MATCH(MAX(INDEX(First_Data_Point,MATCH($A79,DataStreams,0)),INDEX(First_Data_Point,MATCH(P$6,DataStreams,0)),$B$3),DateRange,0)-1,MATCH(INDEX(Returns!$100:$100,MATCH($A79,DataStreams,0)),DataStreams,0)-1):OFFSET(HOMECELL,MATCH(MIN(INDEX(Last_Data_Point,MATCH($A79,DataStreams,0)),INDEX(Last_Data_Point,MATCH(P$6,DataStreams,0)),$B$4),DateRange,0)-1,MATCH(INDEX(Returns!$100:$100,MATCH($A79,DataStreams,0)),DataStreams,0)-1)),
OFFSET(HOMECELL,MATCH(MAX(INDEX(First_Data_Point,MATCH($A79,DataStreams,0)),INDEX(First_Data_Point,MATCH(P$6,DataStreams,0)),$B$3),DateRange,0)-1,MATCH(P$6,DataStreams,0)-1):OFFSET(HOMECELL,MATCH(MIN(INDEX(Last_Data_Point,MATCH($A79,DataStreams,0)),INDEX(Last_Data_Point,MATCH(P$6,DataStreams,0)),$B$4),DateRange,0)-1,MATCH(P$6,DataStreams,0)-1) -
(INDEX(Returns!$102:$102,MATCH(P$6,DataStreams,0))*
OFFSET(HOMECELL,MATCH(MAX(INDEX(First_Data_Point,MATCH($A79,DataStreams,0)),INDEX(First_Data_Point,MATCH(P$6,DataStreams,0)),$B$3),DateRange,0)-1,MATCH(INDEX(Returns!$100:$100,MATCH(P$6,DataStreams,0)),DataStreams,0)-1):OFFSET(HOMECELL,MATCH(MIN(INDEX(Last_Data_Point,MATCH($A79,DataStreams,0)),INDEX(Last_Data_Point,MATCH(P$6,DataStreams,0)),$B$4),DateRange,0)-1,MATCH(INDEX(Returns!$100:$100,MATCH(P$6,DataStreams,0)),DataStreams,0)-1))),"")</f>
        <v>7.9674407002169011E-4</v>
      </c>
      <c r="Q79" s="233" cm="1">
        <f t="array" aca="1" ref="Q79" ca="1">_xlfn.IFNA(_xlfn.COVARIANCE.S(
OFFSET(HOMECELL,MATCH(MAX(INDEX(First_Data_Point,MATCH($A79,DataStreams,0)),INDEX(First_Data_Point,MATCH(Q$6,DataStreams,0)),$B$3),DateRange,0)-1,MATCH($A79,DataStreams,0)-1):OFFSET(HOMECELL,MATCH(MIN(INDEX(Last_Data_Point,MATCH($A79,DataStreams,0)),INDEX(Last_Data_Point,MATCH(Q$6,DataStreams,0)),$B$4),DateRange,0)-1,MATCH($A79,DataStreams,0)-1) -
(INDEX(Returns!$102:$102,MATCH($A79,DataStreams,0))*
OFFSET(HOMECELL,MATCH(MAX(INDEX(First_Data_Point,MATCH($A79,DataStreams,0)),INDEX(First_Data_Point,MATCH(Q$6,DataStreams,0)),$B$3),DateRange,0)-1,MATCH(INDEX(Returns!$100:$100,MATCH($A79,DataStreams,0)),DataStreams,0)-1):OFFSET(HOMECELL,MATCH(MIN(INDEX(Last_Data_Point,MATCH($A79,DataStreams,0)),INDEX(Last_Data_Point,MATCH(Q$6,DataStreams,0)),$B$4),DateRange,0)-1,MATCH(INDEX(Returns!$100:$100,MATCH($A79,DataStreams,0)),DataStreams,0)-1)),
OFFSET(HOMECELL,MATCH(MAX(INDEX(First_Data_Point,MATCH($A79,DataStreams,0)),INDEX(First_Data_Point,MATCH(Q$6,DataStreams,0)),$B$3),DateRange,0)-1,MATCH(Q$6,DataStreams,0)-1):OFFSET(HOMECELL,MATCH(MIN(INDEX(Last_Data_Point,MATCH($A79,DataStreams,0)),INDEX(Last_Data_Point,MATCH(Q$6,DataStreams,0)),$B$4),DateRange,0)-1,MATCH(Q$6,DataStreams,0)-1) -
(INDEX(Returns!$102:$102,MATCH(Q$6,DataStreams,0))*
OFFSET(HOMECELL,MATCH(MAX(INDEX(First_Data_Point,MATCH($A79,DataStreams,0)),INDEX(First_Data_Point,MATCH(Q$6,DataStreams,0)),$B$3),DateRange,0)-1,MATCH(INDEX(Returns!$100:$100,MATCH(Q$6,DataStreams,0)),DataStreams,0)-1):OFFSET(HOMECELL,MATCH(MIN(INDEX(Last_Data_Point,MATCH($A79,DataStreams,0)),INDEX(Last_Data_Point,MATCH(Q$6,DataStreams,0)),$B$4),DateRange,0)-1,MATCH(INDEX(Returns!$100:$100,MATCH(Q$6,DataStreams,0)),DataStreams,0)-1))),"")</f>
        <v>2.0983784193249833E-3</v>
      </c>
      <c r="R79" s="233" cm="1">
        <f t="array" aca="1" ref="R79" ca="1">_xlfn.IFNA(_xlfn.COVARIANCE.S(
OFFSET(HOMECELL,MATCH(MAX(INDEX(First_Data_Point,MATCH($A79,DataStreams,0)),INDEX(First_Data_Point,MATCH(R$6,DataStreams,0)),$B$3),DateRange,0)-1,MATCH($A79,DataStreams,0)-1):OFFSET(HOMECELL,MATCH(MIN(INDEX(Last_Data_Point,MATCH($A79,DataStreams,0)),INDEX(Last_Data_Point,MATCH(R$6,DataStreams,0)),$B$4),DateRange,0)-1,MATCH($A79,DataStreams,0)-1) -
(INDEX(Returns!$102:$102,MATCH($A79,DataStreams,0))*
OFFSET(HOMECELL,MATCH(MAX(INDEX(First_Data_Point,MATCH($A79,DataStreams,0)),INDEX(First_Data_Point,MATCH(R$6,DataStreams,0)),$B$3),DateRange,0)-1,MATCH(INDEX(Returns!$100:$100,MATCH($A79,DataStreams,0)),DataStreams,0)-1):OFFSET(HOMECELL,MATCH(MIN(INDEX(Last_Data_Point,MATCH($A79,DataStreams,0)),INDEX(Last_Data_Point,MATCH(R$6,DataStreams,0)),$B$4),DateRange,0)-1,MATCH(INDEX(Returns!$100:$100,MATCH($A79,DataStreams,0)),DataStreams,0)-1)),
OFFSET(HOMECELL,MATCH(MAX(INDEX(First_Data_Point,MATCH($A79,DataStreams,0)),INDEX(First_Data_Point,MATCH(R$6,DataStreams,0)),$B$3),DateRange,0)-1,MATCH(R$6,DataStreams,0)-1):OFFSET(HOMECELL,MATCH(MIN(INDEX(Last_Data_Point,MATCH($A79,DataStreams,0)),INDEX(Last_Data_Point,MATCH(R$6,DataStreams,0)),$B$4),DateRange,0)-1,MATCH(R$6,DataStreams,0)-1) -
(INDEX(Returns!$102:$102,MATCH(R$6,DataStreams,0))*
OFFSET(HOMECELL,MATCH(MAX(INDEX(First_Data_Point,MATCH($A79,DataStreams,0)),INDEX(First_Data_Point,MATCH(R$6,DataStreams,0)),$B$3),DateRange,0)-1,MATCH(INDEX(Returns!$100:$100,MATCH(R$6,DataStreams,0)),DataStreams,0)-1):OFFSET(HOMECELL,MATCH(MIN(INDEX(Last_Data_Point,MATCH($A79,DataStreams,0)),INDEX(Last_Data_Point,MATCH(R$6,DataStreams,0)),$B$4),DateRange,0)-1,MATCH(INDEX(Returns!$100:$100,MATCH(R$6,DataStreams,0)),DataStreams,0)-1))),"")</f>
        <v>-6.4477359020189806E-4</v>
      </c>
      <c r="S79" s="233" cm="1">
        <f t="array" aca="1" ref="S79" ca="1">_xlfn.IFNA(_xlfn.COVARIANCE.S(
OFFSET(HOMECELL,MATCH(MAX(INDEX(First_Data_Point,MATCH($A79,DataStreams,0)),INDEX(First_Data_Point,MATCH(S$6,DataStreams,0)),$B$3),DateRange,0)-1,MATCH($A79,DataStreams,0)-1):OFFSET(HOMECELL,MATCH(MIN(INDEX(Last_Data_Point,MATCH($A79,DataStreams,0)),INDEX(Last_Data_Point,MATCH(S$6,DataStreams,0)),$B$4),DateRange,0)-1,MATCH($A79,DataStreams,0)-1) -
(INDEX(Returns!$102:$102,MATCH($A79,DataStreams,0))*
OFFSET(HOMECELL,MATCH(MAX(INDEX(First_Data_Point,MATCH($A79,DataStreams,0)),INDEX(First_Data_Point,MATCH(S$6,DataStreams,0)),$B$3),DateRange,0)-1,MATCH(INDEX(Returns!$100:$100,MATCH($A79,DataStreams,0)),DataStreams,0)-1):OFFSET(HOMECELL,MATCH(MIN(INDEX(Last_Data_Point,MATCH($A79,DataStreams,0)),INDEX(Last_Data_Point,MATCH(S$6,DataStreams,0)),$B$4),DateRange,0)-1,MATCH(INDEX(Returns!$100:$100,MATCH($A79,DataStreams,0)),DataStreams,0)-1)),
OFFSET(HOMECELL,MATCH(MAX(INDEX(First_Data_Point,MATCH($A79,DataStreams,0)),INDEX(First_Data_Point,MATCH(S$6,DataStreams,0)),$B$3),DateRange,0)-1,MATCH(S$6,DataStreams,0)-1):OFFSET(HOMECELL,MATCH(MIN(INDEX(Last_Data_Point,MATCH($A79,DataStreams,0)),INDEX(Last_Data_Point,MATCH(S$6,DataStreams,0)),$B$4),DateRange,0)-1,MATCH(S$6,DataStreams,0)-1) -
(INDEX(Returns!$102:$102,MATCH(S$6,DataStreams,0))*
OFFSET(HOMECELL,MATCH(MAX(INDEX(First_Data_Point,MATCH($A79,DataStreams,0)),INDEX(First_Data_Point,MATCH(S$6,DataStreams,0)),$B$3),DateRange,0)-1,MATCH(INDEX(Returns!$100:$100,MATCH(S$6,DataStreams,0)),DataStreams,0)-1):OFFSET(HOMECELL,MATCH(MIN(INDEX(Last_Data_Point,MATCH($A79,DataStreams,0)),INDEX(Last_Data_Point,MATCH(S$6,DataStreams,0)),$B$4),DateRange,0)-1,MATCH(INDEX(Returns!$100:$100,MATCH(S$6,DataStreams,0)),DataStreams,0)-1))),"")</f>
        <v>1.419562497558977E-3</v>
      </c>
      <c r="T79" s="233" cm="1">
        <f t="array" aca="1" ref="T79" ca="1">_xlfn.IFNA(_xlfn.COVARIANCE.S(
OFFSET(HOMECELL,MATCH(MAX(INDEX(First_Data_Point,MATCH($A79,DataStreams,0)),INDEX(First_Data_Point,MATCH(T$6,DataStreams,0)),$B$3),DateRange,0)-1,MATCH($A79,DataStreams,0)-1):OFFSET(HOMECELL,MATCH(MIN(INDEX(Last_Data_Point,MATCH($A79,DataStreams,0)),INDEX(Last_Data_Point,MATCH(T$6,DataStreams,0)),$B$4),DateRange,0)-1,MATCH($A79,DataStreams,0)-1) -
(INDEX(Returns!$102:$102,MATCH($A79,DataStreams,0))*
OFFSET(HOMECELL,MATCH(MAX(INDEX(First_Data_Point,MATCH($A79,DataStreams,0)),INDEX(First_Data_Point,MATCH(T$6,DataStreams,0)),$B$3),DateRange,0)-1,MATCH(INDEX(Returns!$100:$100,MATCH($A79,DataStreams,0)),DataStreams,0)-1):OFFSET(HOMECELL,MATCH(MIN(INDEX(Last_Data_Point,MATCH($A79,DataStreams,0)),INDEX(Last_Data_Point,MATCH(T$6,DataStreams,0)),$B$4),DateRange,0)-1,MATCH(INDEX(Returns!$100:$100,MATCH($A79,DataStreams,0)),DataStreams,0)-1)),
OFFSET(HOMECELL,MATCH(MAX(INDEX(First_Data_Point,MATCH($A79,DataStreams,0)),INDEX(First_Data_Point,MATCH(T$6,DataStreams,0)),$B$3),DateRange,0)-1,MATCH(T$6,DataStreams,0)-1):OFFSET(HOMECELL,MATCH(MIN(INDEX(Last_Data_Point,MATCH($A79,DataStreams,0)),INDEX(Last_Data_Point,MATCH(T$6,DataStreams,0)),$B$4),DateRange,0)-1,MATCH(T$6,DataStreams,0)-1) -
(INDEX(Returns!$102:$102,MATCH(T$6,DataStreams,0))*
OFFSET(HOMECELL,MATCH(MAX(INDEX(First_Data_Point,MATCH($A79,DataStreams,0)),INDEX(First_Data_Point,MATCH(T$6,DataStreams,0)),$B$3),DateRange,0)-1,MATCH(INDEX(Returns!$100:$100,MATCH(T$6,DataStreams,0)),DataStreams,0)-1):OFFSET(HOMECELL,MATCH(MIN(INDEX(Last_Data_Point,MATCH($A79,DataStreams,0)),INDEX(Last_Data_Point,MATCH(T$6,DataStreams,0)),$B$4),DateRange,0)-1,MATCH(INDEX(Returns!$100:$100,MATCH(T$6,DataStreams,0)),DataStreams,0)-1))),"")</f>
        <v>9.0600268735037797E-5</v>
      </c>
      <c r="U79" s="233" cm="1">
        <f t="array" aca="1" ref="U79" ca="1">_xlfn.IFNA(_xlfn.COVARIANCE.S(
OFFSET(HOMECELL,MATCH(MAX(INDEX(First_Data_Point,MATCH($A79,DataStreams,0)),INDEX(First_Data_Point,MATCH(U$6,DataStreams,0)),$B$3),DateRange,0)-1,MATCH($A79,DataStreams,0)-1):OFFSET(HOMECELL,MATCH(MIN(INDEX(Last_Data_Point,MATCH($A79,DataStreams,0)),INDEX(Last_Data_Point,MATCH(U$6,DataStreams,0)),$B$4),DateRange,0)-1,MATCH($A79,DataStreams,0)-1) -
(INDEX(Returns!$102:$102,MATCH($A79,DataStreams,0))*
OFFSET(HOMECELL,MATCH(MAX(INDEX(First_Data_Point,MATCH($A79,DataStreams,0)),INDEX(First_Data_Point,MATCH(U$6,DataStreams,0)),$B$3),DateRange,0)-1,MATCH(INDEX(Returns!$100:$100,MATCH($A79,DataStreams,0)),DataStreams,0)-1):OFFSET(HOMECELL,MATCH(MIN(INDEX(Last_Data_Point,MATCH($A79,DataStreams,0)),INDEX(Last_Data_Point,MATCH(U$6,DataStreams,0)),$B$4),DateRange,0)-1,MATCH(INDEX(Returns!$100:$100,MATCH($A79,DataStreams,0)),DataStreams,0)-1)),
OFFSET(HOMECELL,MATCH(MAX(INDEX(First_Data_Point,MATCH($A79,DataStreams,0)),INDEX(First_Data_Point,MATCH(U$6,DataStreams,0)),$B$3),DateRange,0)-1,MATCH(U$6,DataStreams,0)-1):OFFSET(HOMECELL,MATCH(MIN(INDEX(Last_Data_Point,MATCH($A79,DataStreams,0)),INDEX(Last_Data_Point,MATCH(U$6,DataStreams,0)),$B$4),DateRange,0)-1,MATCH(U$6,DataStreams,0)-1) -
(INDEX(Returns!$102:$102,MATCH(U$6,DataStreams,0))*
OFFSET(HOMECELL,MATCH(MAX(INDEX(First_Data_Point,MATCH($A79,DataStreams,0)),INDEX(First_Data_Point,MATCH(U$6,DataStreams,0)),$B$3),DateRange,0)-1,MATCH(INDEX(Returns!$100:$100,MATCH(U$6,DataStreams,0)),DataStreams,0)-1):OFFSET(HOMECELL,MATCH(MIN(INDEX(Last_Data_Point,MATCH($A79,DataStreams,0)),INDEX(Last_Data_Point,MATCH(U$6,DataStreams,0)),$B$4),DateRange,0)-1,MATCH(INDEX(Returns!$100:$100,MATCH(U$6,DataStreams,0)),DataStreams,0)-1))),"")</f>
        <v>-1.6396152853225291E-3</v>
      </c>
      <c r="V79" s="233" cm="1">
        <f t="array" aca="1" ref="V79" ca="1">_xlfn.IFNA(_xlfn.COVARIANCE.S(
OFFSET(HOMECELL,MATCH(MAX(INDEX(First_Data_Point,MATCH($A79,DataStreams,0)),INDEX(First_Data_Point,MATCH(V$6,DataStreams,0)),$B$3),DateRange,0)-1,MATCH($A79,DataStreams,0)-1):OFFSET(HOMECELL,MATCH(MIN(INDEX(Last_Data_Point,MATCH($A79,DataStreams,0)),INDEX(Last_Data_Point,MATCH(V$6,DataStreams,0)),$B$4),DateRange,0)-1,MATCH($A79,DataStreams,0)-1) -
(INDEX(Returns!$102:$102,MATCH($A79,DataStreams,0))*
OFFSET(HOMECELL,MATCH(MAX(INDEX(First_Data_Point,MATCH($A79,DataStreams,0)),INDEX(First_Data_Point,MATCH(V$6,DataStreams,0)),$B$3),DateRange,0)-1,MATCH(INDEX(Returns!$100:$100,MATCH($A79,DataStreams,0)),DataStreams,0)-1):OFFSET(HOMECELL,MATCH(MIN(INDEX(Last_Data_Point,MATCH($A79,DataStreams,0)),INDEX(Last_Data_Point,MATCH(V$6,DataStreams,0)),$B$4),DateRange,0)-1,MATCH(INDEX(Returns!$100:$100,MATCH($A79,DataStreams,0)),DataStreams,0)-1)),
OFFSET(HOMECELL,MATCH(MAX(INDEX(First_Data_Point,MATCH($A79,DataStreams,0)),INDEX(First_Data_Point,MATCH(V$6,DataStreams,0)),$B$3),DateRange,0)-1,MATCH(V$6,DataStreams,0)-1):OFFSET(HOMECELL,MATCH(MIN(INDEX(Last_Data_Point,MATCH($A79,DataStreams,0)),INDEX(Last_Data_Point,MATCH(V$6,DataStreams,0)),$B$4),DateRange,0)-1,MATCH(V$6,DataStreams,0)-1) -
(INDEX(Returns!$102:$102,MATCH(V$6,DataStreams,0))*
OFFSET(HOMECELL,MATCH(MAX(INDEX(First_Data_Point,MATCH($A79,DataStreams,0)),INDEX(First_Data_Point,MATCH(V$6,DataStreams,0)),$B$3),DateRange,0)-1,MATCH(INDEX(Returns!$100:$100,MATCH(V$6,DataStreams,0)),DataStreams,0)-1):OFFSET(HOMECELL,MATCH(MIN(INDEX(Last_Data_Point,MATCH($A79,DataStreams,0)),INDEX(Last_Data_Point,MATCH(V$6,DataStreams,0)),$B$4),DateRange,0)-1,MATCH(INDEX(Returns!$100:$100,MATCH(V$6,DataStreams,0)),DataStreams,0)-1))),"")</f>
        <v>1.03273029492599E-3</v>
      </c>
      <c r="W79" s="233" cm="1">
        <f t="array" aca="1" ref="W79" ca="1">_xlfn.IFNA(_xlfn.COVARIANCE.S(
OFFSET(HOMECELL,MATCH(MAX(INDEX(First_Data_Point,MATCH($A79,DataStreams,0)),INDEX(First_Data_Point,MATCH(W$6,DataStreams,0)),$B$3),DateRange,0)-1,MATCH($A79,DataStreams,0)-1):OFFSET(HOMECELL,MATCH(MIN(INDEX(Last_Data_Point,MATCH($A79,DataStreams,0)),INDEX(Last_Data_Point,MATCH(W$6,DataStreams,0)),$B$4),DateRange,0)-1,MATCH($A79,DataStreams,0)-1) -
(INDEX(Returns!$102:$102,MATCH($A79,DataStreams,0))*
OFFSET(HOMECELL,MATCH(MAX(INDEX(First_Data_Point,MATCH($A79,DataStreams,0)),INDEX(First_Data_Point,MATCH(W$6,DataStreams,0)),$B$3),DateRange,0)-1,MATCH(INDEX(Returns!$100:$100,MATCH($A79,DataStreams,0)),DataStreams,0)-1):OFFSET(HOMECELL,MATCH(MIN(INDEX(Last_Data_Point,MATCH($A79,DataStreams,0)),INDEX(Last_Data_Point,MATCH(W$6,DataStreams,0)),$B$4),DateRange,0)-1,MATCH(INDEX(Returns!$100:$100,MATCH($A79,DataStreams,0)),DataStreams,0)-1)),
OFFSET(HOMECELL,MATCH(MAX(INDEX(First_Data_Point,MATCH($A79,DataStreams,0)),INDEX(First_Data_Point,MATCH(W$6,DataStreams,0)),$B$3),DateRange,0)-1,MATCH(W$6,DataStreams,0)-1):OFFSET(HOMECELL,MATCH(MIN(INDEX(Last_Data_Point,MATCH($A79,DataStreams,0)),INDEX(Last_Data_Point,MATCH(W$6,DataStreams,0)),$B$4),DateRange,0)-1,MATCH(W$6,DataStreams,0)-1) -
(INDEX(Returns!$102:$102,MATCH(W$6,DataStreams,0))*
OFFSET(HOMECELL,MATCH(MAX(INDEX(First_Data_Point,MATCH($A79,DataStreams,0)),INDEX(First_Data_Point,MATCH(W$6,DataStreams,0)),$B$3),DateRange,0)-1,MATCH(INDEX(Returns!$100:$100,MATCH(W$6,DataStreams,0)),DataStreams,0)-1):OFFSET(HOMECELL,MATCH(MIN(INDEX(Last_Data_Point,MATCH($A79,DataStreams,0)),INDEX(Last_Data_Point,MATCH(W$6,DataStreams,0)),$B$4),DateRange,0)-1,MATCH(INDEX(Returns!$100:$100,MATCH(W$6,DataStreams,0)),DataStreams,0)-1))),"")</f>
        <v>1.2544697881230423E-3</v>
      </c>
      <c r="X79" s="233" cm="1">
        <f t="array" aca="1" ref="X79" ca="1">_xlfn.IFNA(_xlfn.COVARIANCE.S(
OFFSET(HOMECELL,MATCH(MAX(INDEX(First_Data_Point,MATCH($A79,DataStreams,0)),INDEX(First_Data_Point,MATCH(X$6,DataStreams,0)),$B$3),DateRange,0)-1,MATCH($A79,DataStreams,0)-1):OFFSET(HOMECELL,MATCH(MIN(INDEX(Last_Data_Point,MATCH($A79,DataStreams,0)),INDEX(Last_Data_Point,MATCH(X$6,DataStreams,0)),$B$4),DateRange,0)-1,MATCH($A79,DataStreams,0)-1) -
(INDEX(Returns!$102:$102,MATCH($A79,DataStreams,0))*
OFFSET(HOMECELL,MATCH(MAX(INDEX(First_Data_Point,MATCH($A79,DataStreams,0)),INDEX(First_Data_Point,MATCH(X$6,DataStreams,0)),$B$3),DateRange,0)-1,MATCH(INDEX(Returns!$100:$100,MATCH($A79,DataStreams,0)),DataStreams,0)-1):OFFSET(HOMECELL,MATCH(MIN(INDEX(Last_Data_Point,MATCH($A79,DataStreams,0)),INDEX(Last_Data_Point,MATCH(X$6,DataStreams,0)),$B$4),DateRange,0)-1,MATCH(INDEX(Returns!$100:$100,MATCH($A79,DataStreams,0)),DataStreams,0)-1)),
OFFSET(HOMECELL,MATCH(MAX(INDEX(First_Data_Point,MATCH($A79,DataStreams,0)),INDEX(First_Data_Point,MATCH(X$6,DataStreams,0)),$B$3),DateRange,0)-1,MATCH(X$6,DataStreams,0)-1):OFFSET(HOMECELL,MATCH(MIN(INDEX(Last_Data_Point,MATCH($A79,DataStreams,0)),INDEX(Last_Data_Point,MATCH(X$6,DataStreams,0)),$B$4),DateRange,0)-1,MATCH(X$6,DataStreams,0)-1) -
(INDEX(Returns!$102:$102,MATCH(X$6,DataStreams,0))*
OFFSET(HOMECELL,MATCH(MAX(INDEX(First_Data_Point,MATCH($A79,DataStreams,0)),INDEX(First_Data_Point,MATCH(X$6,DataStreams,0)),$B$3),DateRange,0)-1,MATCH(INDEX(Returns!$100:$100,MATCH(X$6,DataStreams,0)),DataStreams,0)-1):OFFSET(HOMECELL,MATCH(MIN(INDEX(Last_Data_Point,MATCH($A79,DataStreams,0)),INDEX(Last_Data_Point,MATCH(X$6,DataStreams,0)),$B$4),DateRange,0)-1,MATCH(INDEX(Returns!$100:$100,MATCH(X$6,DataStreams,0)),DataStreams,0)-1))),"")</f>
        <v>1.7118270549291036E-3</v>
      </c>
      <c r="Y79" s="233" cm="1">
        <f t="array" aca="1" ref="Y79" ca="1">_xlfn.IFNA(_xlfn.COVARIANCE.S(
OFFSET(HOMECELL,MATCH(MAX(INDEX(First_Data_Point,MATCH($A79,DataStreams,0)),INDEX(First_Data_Point,MATCH(Y$6,DataStreams,0)),$B$3),DateRange,0)-1,MATCH($A79,DataStreams,0)-1):OFFSET(HOMECELL,MATCH(MIN(INDEX(Last_Data_Point,MATCH($A79,DataStreams,0)),INDEX(Last_Data_Point,MATCH(Y$6,DataStreams,0)),$B$4),DateRange,0)-1,MATCH($A79,DataStreams,0)-1) -
(INDEX(Returns!$102:$102,MATCH($A79,DataStreams,0))*
OFFSET(HOMECELL,MATCH(MAX(INDEX(First_Data_Point,MATCH($A79,DataStreams,0)),INDEX(First_Data_Point,MATCH(Y$6,DataStreams,0)),$B$3),DateRange,0)-1,MATCH(INDEX(Returns!$100:$100,MATCH($A79,DataStreams,0)),DataStreams,0)-1):OFFSET(HOMECELL,MATCH(MIN(INDEX(Last_Data_Point,MATCH($A79,DataStreams,0)),INDEX(Last_Data_Point,MATCH(Y$6,DataStreams,0)),$B$4),DateRange,0)-1,MATCH(INDEX(Returns!$100:$100,MATCH($A79,DataStreams,0)),DataStreams,0)-1)),
OFFSET(HOMECELL,MATCH(MAX(INDEX(First_Data_Point,MATCH($A79,DataStreams,0)),INDEX(First_Data_Point,MATCH(Y$6,DataStreams,0)),$B$3),DateRange,0)-1,MATCH(Y$6,DataStreams,0)-1):OFFSET(HOMECELL,MATCH(MIN(INDEX(Last_Data_Point,MATCH($A79,DataStreams,0)),INDEX(Last_Data_Point,MATCH(Y$6,DataStreams,0)),$B$4),DateRange,0)-1,MATCH(Y$6,DataStreams,0)-1) -
(INDEX(Returns!$102:$102,MATCH(Y$6,DataStreams,0))*
OFFSET(HOMECELL,MATCH(MAX(INDEX(First_Data_Point,MATCH($A79,DataStreams,0)),INDEX(First_Data_Point,MATCH(Y$6,DataStreams,0)),$B$3),DateRange,0)-1,MATCH(INDEX(Returns!$100:$100,MATCH(Y$6,DataStreams,0)),DataStreams,0)-1):OFFSET(HOMECELL,MATCH(MIN(INDEX(Last_Data_Point,MATCH($A79,DataStreams,0)),INDEX(Last_Data_Point,MATCH(Y$6,DataStreams,0)),$B$4),DateRange,0)-1,MATCH(INDEX(Returns!$100:$100,MATCH(Y$6,DataStreams,0)),DataStreams,0)-1))),"")</f>
        <v>4.309856278796315E-3</v>
      </c>
      <c r="Z79" s="233" cm="1">
        <f t="array" aca="1" ref="Z79" ca="1">_xlfn.IFNA(_xlfn.COVARIANCE.S(
OFFSET(HOMECELL,MATCH(MAX(INDEX(First_Data_Point,MATCH($A79,DataStreams,0)),INDEX(First_Data_Point,MATCH(Z$6,DataStreams,0)),$B$3),DateRange,0)-1,MATCH($A79,DataStreams,0)-1):OFFSET(HOMECELL,MATCH(MIN(INDEX(Last_Data_Point,MATCH($A79,DataStreams,0)),INDEX(Last_Data_Point,MATCH(Z$6,DataStreams,0)),$B$4),DateRange,0)-1,MATCH($A79,DataStreams,0)-1) -
(INDEX(Returns!$102:$102,MATCH($A79,DataStreams,0))*
OFFSET(HOMECELL,MATCH(MAX(INDEX(First_Data_Point,MATCH($A79,DataStreams,0)),INDEX(First_Data_Point,MATCH(Z$6,DataStreams,0)),$B$3),DateRange,0)-1,MATCH(INDEX(Returns!$100:$100,MATCH($A79,DataStreams,0)),DataStreams,0)-1):OFFSET(HOMECELL,MATCH(MIN(INDEX(Last_Data_Point,MATCH($A79,DataStreams,0)),INDEX(Last_Data_Point,MATCH(Z$6,DataStreams,0)),$B$4),DateRange,0)-1,MATCH(INDEX(Returns!$100:$100,MATCH($A79,DataStreams,0)),DataStreams,0)-1)),
OFFSET(HOMECELL,MATCH(MAX(INDEX(First_Data_Point,MATCH($A79,DataStreams,0)),INDEX(First_Data_Point,MATCH(Z$6,DataStreams,0)),$B$3),DateRange,0)-1,MATCH(Z$6,DataStreams,0)-1):OFFSET(HOMECELL,MATCH(MIN(INDEX(Last_Data_Point,MATCH($A79,DataStreams,0)),INDEX(Last_Data_Point,MATCH(Z$6,DataStreams,0)),$B$4),DateRange,0)-1,MATCH(Z$6,DataStreams,0)-1) -
(INDEX(Returns!$102:$102,MATCH(Z$6,DataStreams,0))*
OFFSET(HOMECELL,MATCH(MAX(INDEX(First_Data_Point,MATCH($A79,DataStreams,0)),INDEX(First_Data_Point,MATCH(Z$6,DataStreams,0)),$B$3),DateRange,0)-1,MATCH(INDEX(Returns!$100:$100,MATCH(Z$6,DataStreams,0)),DataStreams,0)-1):OFFSET(HOMECELL,MATCH(MIN(INDEX(Last_Data_Point,MATCH($A79,DataStreams,0)),INDEX(Last_Data_Point,MATCH(Z$6,DataStreams,0)),$B$4),DateRange,0)-1,MATCH(INDEX(Returns!$100:$100,MATCH(Z$6,DataStreams,0)),DataStreams,0)-1))),"")</f>
        <v>1.9283925851470087E-4</v>
      </c>
      <c r="AA79" s="233" cm="1">
        <f t="array" aca="1" ref="AA79" ca="1">_xlfn.IFNA(_xlfn.COVARIANCE.S(
OFFSET(HOMECELL,MATCH(MAX(INDEX(First_Data_Point,MATCH($A79,DataStreams,0)),INDEX(First_Data_Point,MATCH(AA$6,DataStreams,0)),$B$3),DateRange,0)-1,MATCH($A79,DataStreams,0)-1):OFFSET(HOMECELL,MATCH(MIN(INDEX(Last_Data_Point,MATCH($A79,DataStreams,0)),INDEX(Last_Data_Point,MATCH(AA$6,DataStreams,0)),$B$4),DateRange,0)-1,MATCH($A79,DataStreams,0)-1) -
(INDEX(Returns!$102:$102,MATCH($A79,DataStreams,0))*
OFFSET(HOMECELL,MATCH(MAX(INDEX(First_Data_Point,MATCH($A79,DataStreams,0)),INDEX(First_Data_Point,MATCH(AA$6,DataStreams,0)),$B$3),DateRange,0)-1,MATCH(INDEX(Returns!$100:$100,MATCH($A79,DataStreams,0)),DataStreams,0)-1):OFFSET(HOMECELL,MATCH(MIN(INDEX(Last_Data_Point,MATCH($A79,DataStreams,0)),INDEX(Last_Data_Point,MATCH(AA$6,DataStreams,0)),$B$4),DateRange,0)-1,MATCH(INDEX(Returns!$100:$100,MATCH($A79,DataStreams,0)),DataStreams,0)-1)),
OFFSET(HOMECELL,MATCH(MAX(INDEX(First_Data_Point,MATCH($A79,DataStreams,0)),INDEX(First_Data_Point,MATCH(AA$6,DataStreams,0)),$B$3),DateRange,0)-1,MATCH(AA$6,DataStreams,0)-1):OFFSET(HOMECELL,MATCH(MIN(INDEX(Last_Data_Point,MATCH($A79,DataStreams,0)),INDEX(Last_Data_Point,MATCH(AA$6,DataStreams,0)),$B$4),DateRange,0)-1,MATCH(AA$6,DataStreams,0)-1) -
(INDEX(Returns!$102:$102,MATCH(AA$6,DataStreams,0))*
OFFSET(HOMECELL,MATCH(MAX(INDEX(First_Data_Point,MATCH($A79,DataStreams,0)),INDEX(First_Data_Point,MATCH(AA$6,DataStreams,0)),$B$3),DateRange,0)-1,MATCH(INDEX(Returns!$100:$100,MATCH(AA$6,DataStreams,0)),DataStreams,0)-1):OFFSET(HOMECELL,MATCH(MIN(INDEX(Last_Data_Point,MATCH($A79,DataStreams,0)),INDEX(Last_Data_Point,MATCH(AA$6,DataStreams,0)),$B$4),DateRange,0)-1,MATCH(INDEX(Returns!$100:$100,MATCH(AA$6,DataStreams,0)),DataStreams,0)-1))),"")</f>
        <v>1.3241635142426768E-3</v>
      </c>
      <c r="AB79" s="233" cm="1">
        <f t="array" aca="1" ref="AB79" ca="1">_xlfn.IFNA(_xlfn.COVARIANCE.S(
OFFSET(HOMECELL,MATCH(MAX(INDEX(First_Data_Point,MATCH($A79,DataStreams,0)),INDEX(First_Data_Point,MATCH(AB$6,DataStreams,0)),$B$3),DateRange,0)-1,MATCH($A79,DataStreams,0)-1):OFFSET(HOMECELL,MATCH(MIN(INDEX(Last_Data_Point,MATCH($A79,DataStreams,0)),INDEX(Last_Data_Point,MATCH(AB$6,DataStreams,0)),$B$4),DateRange,0)-1,MATCH($A79,DataStreams,0)-1) -
(INDEX(Returns!$102:$102,MATCH($A79,DataStreams,0))*
OFFSET(HOMECELL,MATCH(MAX(INDEX(First_Data_Point,MATCH($A79,DataStreams,0)),INDEX(First_Data_Point,MATCH(AB$6,DataStreams,0)),$B$3),DateRange,0)-1,MATCH(INDEX(Returns!$100:$100,MATCH($A79,DataStreams,0)),DataStreams,0)-1):OFFSET(HOMECELL,MATCH(MIN(INDEX(Last_Data_Point,MATCH($A79,DataStreams,0)),INDEX(Last_Data_Point,MATCH(AB$6,DataStreams,0)),$B$4),DateRange,0)-1,MATCH(INDEX(Returns!$100:$100,MATCH($A79,DataStreams,0)),DataStreams,0)-1)),
OFFSET(HOMECELL,MATCH(MAX(INDEX(First_Data_Point,MATCH($A79,DataStreams,0)),INDEX(First_Data_Point,MATCH(AB$6,DataStreams,0)),$B$3),DateRange,0)-1,MATCH(AB$6,DataStreams,0)-1):OFFSET(HOMECELL,MATCH(MIN(INDEX(Last_Data_Point,MATCH($A79,DataStreams,0)),INDEX(Last_Data_Point,MATCH(AB$6,DataStreams,0)),$B$4),DateRange,0)-1,MATCH(AB$6,DataStreams,0)-1) -
(INDEX(Returns!$102:$102,MATCH(AB$6,DataStreams,0))*
OFFSET(HOMECELL,MATCH(MAX(INDEX(First_Data_Point,MATCH($A79,DataStreams,0)),INDEX(First_Data_Point,MATCH(AB$6,DataStreams,0)),$B$3),DateRange,0)-1,MATCH(INDEX(Returns!$100:$100,MATCH(AB$6,DataStreams,0)),DataStreams,0)-1):OFFSET(HOMECELL,MATCH(MIN(INDEX(Last_Data_Point,MATCH($A79,DataStreams,0)),INDEX(Last_Data_Point,MATCH(AB$6,DataStreams,0)),$B$4),DateRange,0)-1,MATCH(INDEX(Returns!$100:$100,MATCH(AB$6,DataStreams,0)),DataStreams,0)-1))),"")</f>
        <v>4.5020157242499874E-4</v>
      </c>
      <c r="AC79" s="233" cm="1">
        <f t="array" aca="1" ref="AC79" ca="1">_xlfn.IFNA(_xlfn.COVARIANCE.S(
OFFSET(HOMECELL,MATCH(MAX(INDEX(First_Data_Point,MATCH($A79,DataStreams,0)),INDEX(First_Data_Point,MATCH(AC$6,DataStreams,0)),$B$3),DateRange,0)-1,MATCH($A79,DataStreams,0)-1):OFFSET(HOMECELL,MATCH(MIN(INDEX(Last_Data_Point,MATCH($A79,DataStreams,0)),INDEX(Last_Data_Point,MATCH(AC$6,DataStreams,0)),$B$4),DateRange,0)-1,MATCH($A79,DataStreams,0)-1) -
(INDEX(Returns!$102:$102,MATCH($A79,DataStreams,0))*
OFFSET(HOMECELL,MATCH(MAX(INDEX(First_Data_Point,MATCH($A79,DataStreams,0)),INDEX(First_Data_Point,MATCH(AC$6,DataStreams,0)),$B$3),DateRange,0)-1,MATCH(INDEX(Returns!$100:$100,MATCH($A79,DataStreams,0)),DataStreams,0)-1):OFFSET(HOMECELL,MATCH(MIN(INDEX(Last_Data_Point,MATCH($A79,DataStreams,0)),INDEX(Last_Data_Point,MATCH(AC$6,DataStreams,0)),$B$4),DateRange,0)-1,MATCH(INDEX(Returns!$100:$100,MATCH($A79,DataStreams,0)),DataStreams,0)-1)),
OFFSET(HOMECELL,MATCH(MAX(INDEX(First_Data_Point,MATCH($A79,DataStreams,0)),INDEX(First_Data_Point,MATCH(AC$6,DataStreams,0)),$B$3),DateRange,0)-1,MATCH(AC$6,DataStreams,0)-1):OFFSET(HOMECELL,MATCH(MIN(INDEX(Last_Data_Point,MATCH($A79,DataStreams,0)),INDEX(Last_Data_Point,MATCH(AC$6,DataStreams,0)),$B$4),DateRange,0)-1,MATCH(AC$6,DataStreams,0)-1) -
(INDEX(Returns!$102:$102,MATCH(AC$6,DataStreams,0))*
OFFSET(HOMECELL,MATCH(MAX(INDEX(First_Data_Point,MATCH($A79,DataStreams,0)),INDEX(First_Data_Point,MATCH(AC$6,DataStreams,0)),$B$3),DateRange,0)-1,MATCH(INDEX(Returns!$100:$100,MATCH(AC$6,DataStreams,0)),DataStreams,0)-1):OFFSET(HOMECELL,MATCH(MIN(INDEX(Last_Data_Point,MATCH($A79,DataStreams,0)),INDEX(Last_Data_Point,MATCH(AC$6,DataStreams,0)),$B$4),DateRange,0)-1,MATCH(INDEX(Returns!$100:$100,MATCH(AC$6,DataStreams,0)),DataStreams,0)-1))),"")</f>
        <v>1.9669946043724081E-3</v>
      </c>
      <c r="AD79" s="233" cm="1">
        <f t="array" aca="1" ref="AD79" ca="1">_xlfn.IFNA(_xlfn.COVARIANCE.S(
OFFSET(HOMECELL,MATCH(MAX(INDEX(First_Data_Point,MATCH($A79,DataStreams,0)),INDEX(First_Data_Point,MATCH(AD$6,DataStreams,0)),$B$3),DateRange,0)-1,MATCH($A79,DataStreams,0)-1):OFFSET(HOMECELL,MATCH(MIN(INDEX(Last_Data_Point,MATCH($A79,DataStreams,0)),INDEX(Last_Data_Point,MATCH(AD$6,DataStreams,0)),$B$4),DateRange,0)-1,MATCH($A79,DataStreams,0)-1) -
(INDEX(Returns!$102:$102,MATCH($A79,DataStreams,0))*
OFFSET(HOMECELL,MATCH(MAX(INDEX(First_Data_Point,MATCH($A79,DataStreams,0)),INDEX(First_Data_Point,MATCH(AD$6,DataStreams,0)),$B$3),DateRange,0)-1,MATCH(INDEX(Returns!$100:$100,MATCH($A79,DataStreams,0)),DataStreams,0)-1):OFFSET(HOMECELL,MATCH(MIN(INDEX(Last_Data_Point,MATCH($A79,DataStreams,0)),INDEX(Last_Data_Point,MATCH(AD$6,DataStreams,0)),$B$4),DateRange,0)-1,MATCH(INDEX(Returns!$100:$100,MATCH($A79,DataStreams,0)),DataStreams,0)-1)),
OFFSET(HOMECELL,MATCH(MAX(INDEX(First_Data_Point,MATCH($A79,DataStreams,0)),INDEX(First_Data_Point,MATCH(AD$6,DataStreams,0)),$B$3),DateRange,0)-1,MATCH(AD$6,DataStreams,0)-1):OFFSET(HOMECELL,MATCH(MIN(INDEX(Last_Data_Point,MATCH($A79,DataStreams,0)),INDEX(Last_Data_Point,MATCH(AD$6,DataStreams,0)),$B$4),DateRange,0)-1,MATCH(AD$6,DataStreams,0)-1) -
(INDEX(Returns!$102:$102,MATCH(AD$6,DataStreams,0))*
OFFSET(HOMECELL,MATCH(MAX(INDEX(First_Data_Point,MATCH($A79,DataStreams,0)),INDEX(First_Data_Point,MATCH(AD$6,DataStreams,0)),$B$3),DateRange,0)-1,MATCH(INDEX(Returns!$100:$100,MATCH(AD$6,DataStreams,0)),DataStreams,0)-1):OFFSET(HOMECELL,MATCH(MIN(INDEX(Last_Data_Point,MATCH($A79,DataStreams,0)),INDEX(Last_Data_Point,MATCH(AD$6,DataStreams,0)),$B$4),DateRange,0)-1,MATCH(INDEX(Returns!$100:$100,MATCH(AD$6,DataStreams,0)),DataStreams,0)-1))),"")</f>
        <v>-5.4295566733038878E-4</v>
      </c>
      <c r="AE79" s="233" cm="1">
        <f t="array" aca="1" ref="AE79" ca="1">_xlfn.IFNA(_xlfn.COVARIANCE.S(
OFFSET(HOMECELL,MATCH(MAX(INDEX(First_Data_Point,MATCH($A79,DataStreams,0)),INDEX(First_Data_Point,MATCH(AE$6,DataStreams,0)),$B$3),DateRange,0)-1,MATCH($A79,DataStreams,0)-1):OFFSET(HOMECELL,MATCH(MIN(INDEX(Last_Data_Point,MATCH($A79,DataStreams,0)),INDEX(Last_Data_Point,MATCH(AE$6,DataStreams,0)),$B$4),DateRange,0)-1,MATCH($A79,DataStreams,0)-1) -
(INDEX(Returns!$102:$102,MATCH($A79,DataStreams,0))*
OFFSET(HOMECELL,MATCH(MAX(INDEX(First_Data_Point,MATCH($A79,DataStreams,0)),INDEX(First_Data_Point,MATCH(AE$6,DataStreams,0)),$B$3),DateRange,0)-1,MATCH(INDEX(Returns!$100:$100,MATCH($A79,DataStreams,0)),DataStreams,0)-1):OFFSET(HOMECELL,MATCH(MIN(INDEX(Last_Data_Point,MATCH($A79,DataStreams,0)),INDEX(Last_Data_Point,MATCH(AE$6,DataStreams,0)),$B$4),DateRange,0)-1,MATCH(INDEX(Returns!$100:$100,MATCH($A79,DataStreams,0)),DataStreams,0)-1)),
OFFSET(HOMECELL,MATCH(MAX(INDEX(First_Data_Point,MATCH($A79,DataStreams,0)),INDEX(First_Data_Point,MATCH(AE$6,DataStreams,0)),$B$3),DateRange,0)-1,MATCH(AE$6,DataStreams,0)-1):OFFSET(HOMECELL,MATCH(MIN(INDEX(Last_Data_Point,MATCH($A79,DataStreams,0)),INDEX(Last_Data_Point,MATCH(AE$6,DataStreams,0)),$B$4),DateRange,0)-1,MATCH(AE$6,DataStreams,0)-1) -
(INDEX(Returns!$102:$102,MATCH(AE$6,DataStreams,0))*
OFFSET(HOMECELL,MATCH(MAX(INDEX(First_Data_Point,MATCH($A79,DataStreams,0)),INDEX(First_Data_Point,MATCH(AE$6,DataStreams,0)),$B$3),DateRange,0)-1,MATCH(INDEX(Returns!$100:$100,MATCH(AE$6,DataStreams,0)),DataStreams,0)-1):OFFSET(HOMECELL,MATCH(MIN(INDEX(Last_Data_Point,MATCH($A79,DataStreams,0)),INDEX(Last_Data_Point,MATCH(AE$6,DataStreams,0)),$B$4),DateRange,0)-1,MATCH(INDEX(Returns!$100:$100,MATCH(AE$6,DataStreams,0)),DataStreams,0)-1))),"")</f>
        <v>-3.7895021470139866E-4</v>
      </c>
      <c r="AF79" s="233" cm="1">
        <f t="array" aca="1" ref="AF79" ca="1">_xlfn.IFNA(_xlfn.COVARIANCE.S(
OFFSET(HOMECELL,MATCH(MAX(INDEX(First_Data_Point,MATCH($A79,DataStreams,0)),INDEX(First_Data_Point,MATCH(AF$6,DataStreams,0)),$B$3),DateRange,0)-1,MATCH($A79,DataStreams,0)-1):OFFSET(HOMECELL,MATCH(MIN(INDEX(Last_Data_Point,MATCH($A79,DataStreams,0)),INDEX(Last_Data_Point,MATCH(AF$6,DataStreams,0)),$B$4),DateRange,0)-1,MATCH($A79,DataStreams,0)-1) -
(INDEX(Returns!$102:$102,MATCH($A79,DataStreams,0))*
OFFSET(HOMECELL,MATCH(MAX(INDEX(First_Data_Point,MATCH($A79,DataStreams,0)),INDEX(First_Data_Point,MATCH(AF$6,DataStreams,0)),$B$3),DateRange,0)-1,MATCH(INDEX(Returns!$100:$100,MATCH($A79,DataStreams,0)),DataStreams,0)-1):OFFSET(HOMECELL,MATCH(MIN(INDEX(Last_Data_Point,MATCH($A79,DataStreams,0)),INDEX(Last_Data_Point,MATCH(AF$6,DataStreams,0)),$B$4),DateRange,0)-1,MATCH(INDEX(Returns!$100:$100,MATCH($A79,DataStreams,0)),DataStreams,0)-1)),
OFFSET(HOMECELL,MATCH(MAX(INDEX(First_Data_Point,MATCH($A79,DataStreams,0)),INDEX(First_Data_Point,MATCH(AF$6,DataStreams,0)),$B$3),DateRange,0)-1,MATCH(AF$6,DataStreams,0)-1):OFFSET(HOMECELL,MATCH(MIN(INDEX(Last_Data_Point,MATCH($A79,DataStreams,0)),INDEX(Last_Data_Point,MATCH(AF$6,DataStreams,0)),$B$4),DateRange,0)-1,MATCH(AF$6,DataStreams,0)-1) -
(INDEX(Returns!$102:$102,MATCH(AF$6,DataStreams,0))*
OFFSET(HOMECELL,MATCH(MAX(INDEX(First_Data_Point,MATCH($A79,DataStreams,0)),INDEX(First_Data_Point,MATCH(AF$6,DataStreams,0)),$B$3),DateRange,0)-1,MATCH(INDEX(Returns!$100:$100,MATCH(AF$6,DataStreams,0)),DataStreams,0)-1):OFFSET(HOMECELL,MATCH(MIN(INDEX(Last_Data_Point,MATCH($A79,DataStreams,0)),INDEX(Last_Data_Point,MATCH(AF$6,DataStreams,0)),$B$4),DateRange,0)-1,MATCH(INDEX(Returns!$100:$100,MATCH(AF$6,DataStreams,0)),DataStreams,0)-1))),"")</f>
        <v>1.3464848370608195E-3</v>
      </c>
      <c r="AG79" s="233" cm="1">
        <f t="array" aca="1" ref="AG79" ca="1">_xlfn.IFNA(_xlfn.COVARIANCE.S(
OFFSET(HOMECELL,MATCH(MAX(INDEX(First_Data_Point,MATCH($A79,DataStreams,0)),INDEX(First_Data_Point,MATCH(AG$6,DataStreams,0)),$B$3),DateRange,0)-1,MATCH($A79,DataStreams,0)-1):OFFSET(HOMECELL,MATCH(MIN(INDEX(Last_Data_Point,MATCH($A79,DataStreams,0)),INDEX(Last_Data_Point,MATCH(AG$6,DataStreams,0)),$B$4),DateRange,0)-1,MATCH($A79,DataStreams,0)-1) -
(INDEX(Returns!$102:$102,MATCH($A79,DataStreams,0))*
OFFSET(HOMECELL,MATCH(MAX(INDEX(First_Data_Point,MATCH($A79,DataStreams,0)),INDEX(First_Data_Point,MATCH(AG$6,DataStreams,0)),$B$3),DateRange,0)-1,MATCH(INDEX(Returns!$100:$100,MATCH($A79,DataStreams,0)),DataStreams,0)-1):OFFSET(HOMECELL,MATCH(MIN(INDEX(Last_Data_Point,MATCH($A79,DataStreams,0)),INDEX(Last_Data_Point,MATCH(AG$6,DataStreams,0)),$B$4),DateRange,0)-1,MATCH(INDEX(Returns!$100:$100,MATCH($A79,DataStreams,0)),DataStreams,0)-1)),
OFFSET(HOMECELL,MATCH(MAX(INDEX(First_Data_Point,MATCH($A79,DataStreams,0)),INDEX(First_Data_Point,MATCH(AG$6,DataStreams,0)),$B$3),DateRange,0)-1,MATCH(AG$6,DataStreams,0)-1):OFFSET(HOMECELL,MATCH(MIN(INDEX(Last_Data_Point,MATCH($A79,DataStreams,0)),INDEX(Last_Data_Point,MATCH(AG$6,DataStreams,0)),$B$4),DateRange,0)-1,MATCH(AG$6,DataStreams,0)-1) -
(INDEX(Returns!$102:$102,MATCH(AG$6,DataStreams,0))*
OFFSET(HOMECELL,MATCH(MAX(INDEX(First_Data_Point,MATCH($A79,DataStreams,0)),INDEX(First_Data_Point,MATCH(AG$6,DataStreams,0)),$B$3),DateRange,0)-1,MATCH(INDEX(Returns!$100:$100,MATCH(AG$6,DataStreams,0)),DataStreams,0)-1):OFFSET(HOMECELL,MATCH(MIN(INDEX(Last_Data_Point,MATCH($A79,DataStreams,0)),INDEX(Last_Data_Point,MATCH(AG$6,DataStreams,0)),$B$4),DateRange,0)-1,MATCH(INDEX(Returns!$100:$100,MATCH(AG$6,DataStreams,0)),DataStreams,0)-1))),"")</f>
        <v>-8.9465968181504781E-6</v>
      </c>
      <c r="AH79" s="233" cm="1">
        <f t="array" aca="1" ref="AH79" ca="1">_xlfn.IFNA(_xlfn.COVARIANCE.S(
OFFSET(HOMECELL,MATCH(MAX(INDEX(First_Data_Point,MATCH($A79,DataStreams,0)),INDEX(First_Data_Point,MATCH(AH$6,DataStreams,0)),$B$3),DateRange,0)-1,MATCH($A79,DataStreams,0)-1):OFFSET(HOMECELL,MATCH(MIN(INDEX(Last_Data_Point,MATCH($A79,DataStreams,0)),INDEX(Last_Data_Point,MATCH(AH$6,DataStreams,0)),$B$4),DateRange,0)-1,MATCH($A79,DataStreams,0)-1) -
(INDEX(Returns!$102:$102,MATCH($A79,DataStreams,0))*
OFFSET(HOMECELL,MATCH(MAX(INDEX(First_Data_Point,MATCH($A79,DataStreams,0)),INDEX(First_Data_Point,MATCH(AH$6,DataStreams,0)),$B$3),DateRange,0)-1,MATCH(INDEX(Returns!$100:$100,MATCH($A79,DataStreams,0)),DataStreams,0)-1):OFFSET(HOMECELL,MATCH(MIN(INDEX(Last_Data_Point,MATCH($A79,DataStreams,0)),INDEX(Last_Data_Point,MATCH(AH$6,DataStreams,0)),$B$4),DateRange,0)-1,MATCH(INDEX(Returns!$100:$100,MATCH($A79,DataStreams,0)),DataStreams,0)-1)),
OFFSET(HOMECELL,MATCH(MAX(INDEX(First_Data_Point,MATCH($A79,DataStreams,0)),INDEX(First_Data_Point,MATCH(AH$6,DataStreams,0)),$B$3),DateRange,0)-1,MATCH(AH$6,DataStreams,0)-1):OFFSET(HOMECELL,MATCH(MIN(INDEX(Last_Data_Point,MATCH($A79,DataStreams,0)),INDEX(Last_Data_Point,MATCH(AH$6,DataStreams,0)),$B$4),DateRange,0)-1,MATCH(AH$6,DataStreams,0)-1) -
(INDEX(Returns!$102:$102,MATCH(AH$6,DataStreams,0))*
OFFSET(HOMECELL,MATCH(MAX(INDEX(First_Data_Point,MATCH($A79,DataStreams,0)),INDEX(First_Data_Point,MATCH(AH$6,DataStreams,0)),$B$3),DateRange,0)-1,MATCH(INDEX(Returns!$100:$100,MATCH(AH$6,DataStreams,0)),DataStreams,0)-1):OFFSET(HOMECELL,MATCH(MIN(INDEX(Last_Data_Point,MATCH($A79,DataStreams,0)),INDEX(Last_Data_Point,MATCH(AH$6,DataStreams,0)),$B$4),DateRange,0)-1,MATCH(INDEX(Returns!$100:$100,MATCH(AH$6,DataStreams,0)),DataStreams,0)-1))),"")</f>
        <v>-2.3039433539384746E-4</v>
      </c>
      <c r="AI79" s="233" cm="1">
        <f t="array" aca="1" ref="AI79" ca="1">_xlfn.IFNA(_xlfn.COVARIANCE.S(
OFFSET(HOMECELL,MATCH(MAX(INDEX(First_Data_Point,MATCH($A79,DataStreams,0)),INDEX(First_Data_Point,MATCH(AI$6,DataStreams,0)),$B$3),DateRange,0)-1,MATCH($A79,DataStreams,0)-1):OFFSET(HOMECELL,MATCH(MIN(INDEX(Last_Data_Point,MATCH($A79,DataStreams,0)),INDEX(Last_Data_Point,MATCH(AI$6,DataStreams,0)),$B$4),DateRange,0)-1,MATCH($A79,DataStreams,0)-1) -
(INDEX(Returns!$102:$102,MATCH($A79,DataStreams,0))*
OFFSET(HOMECELL,MATCH(MAX(INDEX(First_Data_Point,MATCH($A79,DataStreams,0)),INDEX(First_Data_Point,MATCH(AI$6,DataStreams,0)),$B$3),DateRange,0)-1,MATCH(INDEX(Returns!$100:$100,MATCH($A79,DataStreams,0)),DataStreams,0)-1):OFFSET(HOMECELL,MATCH(MIN(INDEX(Last_Data_Point,MATCH($A79,DataStreams,0)),INDEX(Last_Data_Point,MATCH(AI$6,DataStreams,0)),$B$4),DateRange,0)-1,MATCH(INDEX(Returns!$100:$100,MATCH($A79,DataStreams,0)),DataStreams,0)-1)),
OFFSET(HOMECELL,MATCH(MAX(INDEX(First_Data_Point,MATCH($A79,DataStreams,0)),INDEX(First_Data_Point,MATCH(AI$6,DataStreams,0)),$B$3),DateRange,0)-1,MATCH(AI$6,DataStreams,0)-1):OFFSET(HOMECELL,MATCH(MIN(INDEX(Last_Data_Point,MATCH($A79,DataStreams,0)),INDEX(Last_Data_Point,MATCH(AI$6,DataStreams,0)),$B$4),DateRange,0)-1,MATCH(AI$6,DataStreams,0)-1) -
(INDEX(Returns!$102:$102,MATCH(AI$6,DataStreams,0))*
OFFSET(HOMECELL,MATCH(MAX(INDEX(First_Data_Point,MATCH($A79,DataStreams,0)),INDEX(First_Data_Point,MATCH(AI$6,DataStreams,0)),$B$3),DateRange,0)-1,MATCH(INDEX(Returns!$100:$100,MATCH(AI$6,DataStreams,0)),DataStreams,0)-1):OFFSET(HOMECELL,MATCH(MIN(INDEX(Last_Data_Point,MATCH($A79,DataStreams,0)),INDEX(Last_Data_Point,MATCH(AI$6,DataStreams,0)),$B$4),DateRange,0)-1,MATCH(INDEX(Returns!$100:$100,MATCH(AI$6,DataStreams,0)),DataStreams,0)-1))),"")</f>
        <v>1.1696673190874356E-3</v>
      </c>
      <c r="AJ79" s="233" cm="1">
        <f t="array" aca="1" ref="AJ79" ca="1">_xlfn.IFNA(_xlfn.COVARIANCE.S(
OFFSET(HOMECELL,MATCH(MAX(INDEX(First_Data_Point,MATCH($A79,DataStreams,0)),INDEX(First_Data_Point,MATCH(AJ$6,DataStreams,0)),$B$3),DateRange,0)-1,MATCH($A79,DataStreams,0)-1):OFFSET(HOMECELL,MATCH(MIN(INDEX(Last_Data_Point,MATCH($A79,DataStreams,0)),INDEX(Last_Data_Point,MATCH(AJ$6,DataStreams,0)),$B$4),DateRange,0)-1,MATCH($A79,DataStreams,0)-1) -
(INDEX(Returns!$102:$102,MATCH($A79,DataStreams,0))*
OFFSET(HOMECELL,MATCH(MAX(INDEX(First_Data_Point,MATCH($A79,DataStreams,0)),INDEX(First_Data_Point,MATCH(AJ$6,DataStreams,0)),$B$3),DateRange,0)-1,MATCH(INDEX(Returns!$100:$100,MATCH($A79,DataStreams,0)),DataStreams,0)-1):OFFSET(HOMECELL,MATCH(MIN(INDEX(Last_Data_Point,MATCH($A79,DataStreams,0)),INDEX(Last_Data_Point,MATCH(AJ$6,DataStreams,0)),$B$4),DateRange,0)-1,MATCH(INDEX(Returns!$100:$100,MATCH($A79,DataStreams,0)),DataStreams,0)-1)),
OFFSET(HOMECELL,MATCH(MAX(INDEX(First_Data_Point,MATCH($A79,DataStreams,0)),INDEX(First_Data_Point,MATCH(AJ$6,DataStreams,0)),$B$3),DateRange,0)-1,MATCH(AJ$6,DataStreams,0)-1):OFFSET(HOMECELL,MATCH(MIN(INDEX(Last_Data_Point,MATCH($A79,DataStreams,0)),INDEX(Last_Data_Point,MATCH(AJ$6,DataStreams,0)),$B$4),DateRange,0)-1,MATCH(AJ$6,DataStreams,0)-1) -
(INDEX(Returns!$102:$102,MATCH(AJ$6,DataStreams,0))*
OFFSET(HOMECELL,MATCH(MAX(INDEX(First_Data_Point,MATCH($A79,DataStreams,0)),INDEX(First_Data_Point,MATCH(AJ$6,DataStreams,0)),$B$3),DateRange,0)-1,MATCH(INDEX(Returns!$100:$100,MATCH(AJ$6,DataStreams,0)),DataStreams,0)-1):OFFSET(HOMECELL,MATCH(MIN(INDEX(Last_Data_Point,MATCH($A79,DataStreams,0)),INDEX(Last_Data_Point,MATCH(AJ$6,DataStreams,0)),$B$4),DateRange,0)-1,MATCH(INDEX(Returns!$100:$100,MATCH(AJ$6,DataStreams,0)),DataStreams,0)-1))),"")</f>
        <v>4.5660448302400306E-4</v>
      </c>
      <c r="AK79" s="233" cm="1">
        <f t="array" aca="1" ref="AK79" ca="1">_xlfn.IFNA(_xlfn.COVARIANCE.S(
OFFSET(HOMECELL,MATCH(MAX(INDEX(First_Data_Point,MATCH($A79,DataStreams,0)),INDEX(First_Data_Point,MATCH(AK$6,DataStreams,0)),$B$3),DateRange,0)-1,MATCH($A79,DataStreams,0)-1):OFFSET(HOMECELL,MATCH(MIN(INDEX(Last_Data_Point,MATCH($A79,DataStreams,0)),INDEX(Last_Data_Point,MATCH(AK$6,DataStreams,0)),$B$4),DateRange,0)-1,MATCH($A79,DataStreams,0)-1) -
(INDEX(Returns!$102:$102,MATCH($A79,DataStreams,0))*
OFFSET(HOMECELL,MATCH(MAX(INDEX(First_Data_Point,MATCH($A79,DataStreams,0)),INDEX(First_Data_Point,MATCH(AK$6,DataStreams,0)),$B$3),DateRange,0)-1,MATCH(INDEX(Returns!$100:$100,MATCH($A79,DataStreams,0)),DataStreams,0)-1):OFFSET(HOMECELL,MATCH(MIN(INDEX(Last_Data_Point,MATCH($A79,DataStreams,0)),INDEX(Last_Data_Point,MATCH(AK$6,DataStreams,0)),$B$4),DateRange,0)-1,MATCH(INDEX(Returns!$100:$100,MATCH($A79,DataStreams,0)),DataStreams,0)-1)),
OFFSET(HOMECELL,MATCH(MAX(INDEX(First_Data_Point,MATCH($A79,DataStreams,0)),INDEX(First_Data_Point,MATCH(AK$6,DataStreams,0)),$B$3),DateRange,0)-1,MATCH(AK$6,DataStreams,0)-1):OFFSET(HOMECELL,MATCH(MIN(INDEX(Last_Data_Point,MATCH($A79,DataStreams,0)),INDEX(Last_Data_Point,MATCH(AK$6,DataStreams,0)),$B$4),DateRange,0)-1,MATCH(AK$6,DataStreams,0)-1) -
(INDEX(Returns!$102:$102,MATCH(AK$6,DataStreams,0))*
OFFSET(HOMECELL,MATCH(MAX(INDEX(First_Data_Point,MATCH($A79,DataStreams,0)),INDEX(First_Data_Point,MATCH(AK$6,DataStreams,0)),$B$3),DateRange,0)-1,MATCH(INDEX(Returns!$100:$100,MATCH(AK$6,DataStreams,0)),DataStreams,0)-1):OFFSET(HOMECELL,MATCH(MIN(INDEX(Last_Data_Point,MATCH($A79,DataStreams,0)),INDEX(Last_Data_Point,MATCH(AK$6,DataStreams,0)),$B$4),DateRange,0)-1,MATCH(INDEX(Returns!$100:$100,MATCH(AK$6,DataStreams,0)),DataStreams,0)-1))),"")</f>
        <v>2.1174501286256508E-3</v>
      </c>
      <c r="AL79" s="233" cm="1">
        <f t="array" aca="1" ref="AL79" ca="1">_xlfn.IFNA(_xlfn.COVARIANCE.S(
OFFSET(HOMECELL,MATCH(MAX(INDEX(First_Data_Point,MATCH($A79,DataStreams,0)),INDEX(First_Data_Point,MATCH(AL$6,DataStreams,0)),$B$3),DateRange,0)-1,MATCH($A79,DataStreams,0)-1):OFFSET(HOMECELL,MATCH(MIN(INDEX(Last_Data_Point,MATCH($A79,DataStreams,0)),INDEX(Last_Data_Point,MATCH(AL$6,DataStreams,0)),$B$4),DateRange,0)-1,MATCH($A79,DataStreams,0)-1) -
(INDEX(Returns!$102:$102,MATCH($A79,DataStreams,0))*
OFFSET(HOMECELL,MATCH(MAX(INDEX(First_Data_Point,MATCH($A79,DataStreams,0)),INDEX(First_Data_Point,MATCH(AL$6,DataStreams,0)),$B$3),DateRange,0)-1,MATCH(INDEX(Returns!$100:$100,MATCH($A79,DataStreams,0)),DataStreams,0)-1):OFFSET(HOMECELL,MATCH(MIN(INDEX(Last_Data_Point,MATCH($A79,DataStreams,0)),INDEX(Last_Data_Point,MATCH(AL$6,DataStreams,0)),$B$4),DateRange,0)-1,MATCH(INDEX(Returns!$100:$100,MATCH($A79,DataStreams,0)),DataStreams,0)-1)),
OFFSET(HOMECELL,MATCH(MAX(INDEX(First_Data_Point,MATCH($A79,DataStreams,0)),INDEX(First_Data_Point,MATCH(AL$6,DataStreams,0)),$B$3),DateRange,0)-1,MATCH(AL$6,DataStreams,0)-1):OFFSET(HOMECELL,MATCH(MIN(INDEX(Last_Data_Point,MATCH($A79,DataStreams,0)),INDEX(Last_Data_Point,MATCH(AL$6,DataStreams,0)),$B$4),DateRange,0)-1,MATCH(AL$6,DataStreams,0)-1) -
(INDEX(Returns!$102:$102,MATCH(AL$6,DataStreams,0))*
OFFSET(HOMECELL,MATCH(MAX(INDEX(First_Data_Point,MATCH($A79,DataStreams,0)),INDEX(First_Data_Point,MATCH(AL$6,DataStreams,0)),$B$3),DateRange,0)-1,MATCH(INDEX(Returns!$100:$100,MATCH(AL$6,DataStreams,0)),DataStreams,0)-1):OFFSET(HOMECELL,MATCH(MIN(INDEX(Last_Data_Point,MATCH($A79,DataStreams,0)),INDEX(Last_Data_Point,MATCH(AL$6,DataStreams,0)),$B$4),DateRange,0)-1,MATCH(INDEX(Returns!$100:$100,MATCH(AL$6,DataStreams,0)),DataStreams,0)-1))),"")</f>
        <v>1.6940483207765814E-3</v>
      </c>
      <c r="AM79" s="233" cm="1">
        <f t="array" aca="1" ref="AM79" ca="1">_xlfn.IFNA(_xlfn.COVARIANCE.S(
OFFSET(HOMECELL,MATCH(MAX(INDEX(First_Data_Point,MATCH($A79,DataStreams,0)),INDEX(First_Data_Point,MATCH(AM$6,DataStreams,0)),$B$3),DateRange,0)-1,MATCH($A79,DataStreams,0)-1):OFFSET(HOMECELL,MATCH(MIN(INDEX(Last_Data_Point,MATCH($A79,DataStreams,0)),INDEX(Last_Data_Point,MATCH(AM$6,DataStreams,0)),$B$4),DateRange,0)-1,MATCH($A79,DataStreams,0)-1) -
(INDEX(Returns!$102:$102,MATCH($A79,DataStreams,0))*
OFFSET(HOMECELL,MATCH(MAX(INDEX(First_Data_Point,MATCH($A79,DataStreams,0)),INDEX(First_Data_Point,MATCH(AM$6,DataStreams,0)),$B$3),DateRange,0)-1,MATCH(INDEX(Returns!$100:$100,MATCH($A79,DataStreams,0)),DataStreams,0)-1):OFFSET(HOMECELL,MATCH(MIN(INDEX(Last_Data_Point,MATCH($A79,DataStreams,0)),INDEX(Last_Data_Point,MATCH(AM$6,DataStreams,0)),$B$4),DateRange,0)-1,MATCH(INDEX(Returns!$100:$100,MATCH($A79,DataStreams,0)),DataStreams,0)-1)),
OFFSET(HOMECELL,MATCH(MAX(INDEX(First_Data_Point,MATCH($A79,DataStreams,0)),INDEX(First_Data_Point,MATCH(AM$6,DataStreams,0)),$B$3),DateRange,0)-1,MATCH(AM$6,DataStreams,0)-1):OFFSET(HOMECELL,MATCH(MIN(INDEX(Last_Data_Point,MATCH($A79,DataStreams,0)),INDEX(Last_Data_Point,MATCH(AM$6,DataStreams,0)),$B$4),DateRange,0)-1,MATCH(AM$6,DataStreams,0)-1) -
(INDEX(Returns!$102:$102,MATCH(AM$6,DataStreams,0))*
OFFSET(HOMECELL,MATCH(MAX(INDEX(First_Data_Point,MATCH($A79,DataStreams,0)),INDEX(First_Data_Point,MATCH(AM$6,DataStreams,0)),$B$3),DateRange,0)-1,MATCH(INDEX(Returns!$100:$100,MATCH(AM$6,DataStreams,0)),DataStreams,0)-1):OFFSET(HOMECELL,MATCH(MIN(INDEX(Last_Data_Point,MATCH($A79,DataStreams,0)),INDEX(Last_Data_Point,MATCH(AM$6,DataStreams,0)),$B$4),DateRange,0)-1,MATCH(INDEX(Returns!$100:$100,MATCH(AM$6,DataStreams,0)),DataStreams,0)-1))),"")</f>
        <v>-1.0600840859195991E-3</v>
      </c>
      <c r="AN79" s="233" cm="1">
        <f t="array" aca="1" ref="AN79" ca="1">_xlfn.IFNA(_xlfn.COVARIANCE.S(
OFFSET(HOMECELL,MATCH(MAX(INDEX(First_Data_Point,MATCH($A79,DataStreams,0)),INDEX(First_Data_Point,MATCH(AN$6,DataStreams,0)),$B$3),DateRange,0)-1,MATCH($A79,DataStreams,0)-1):OFFSET(HOMECELL,MATCH(MIN(INDEX(Last_Data_Point,MATCH($A79,DataStreams,0)),INDEX(Last_Data_Point,MATCH(AN$6,DataStreams,0)),$B$4),DateRange,0)-1,MATCH($A79,DataStreams,0)-1) -
(INDEX(Returns!$102:$102,MATCH($A79,DataStreams,0))*
OFFSET(HOMECELL,MATCH(MAX(INDEX(First_Data_Point,MATCH($A79,DataStreams,0)),INDEX(First_Data_Point,MATCH(AN$6,DataStreams,0)),$B$3),DateRange,0)-1,MATCH(INDEX(Returns!$100:$100,MATCH($A79,DataStreams,0)),DataStreams,0)-1):OFFSET(HOMECELL,MATCH(MIN(INDEX(Last_Data_Point,MATCH($A79,DataStreams,0)),INDEX(Last_Data_Point,MATCH(AN$6,DataStreams,0)),$B$4),DateRange,0)-1,MATCH(INDEX(Returns!$100:$100,MATCH($A79,DataStreams,0)),DataStreams,0)-1)),
OFFSET(HOMECELL,MATCH(MAX(INDEX(First_Data_Point,MATCH($A79,DataStreams,0)),INDEX(First_Data_Point,MATCH(AN$6,DataStreams,0)),$B$3),DateRange,0)-1,MATCH(AN$6,DataStreams,0)-1):OFFSET(HOMECELL,MATCH(MIN(INDEX(Last_Data_Point,MATCH($A79,DataStreams,0)),INDEX(Last_Data_Point,MATCH(AN$6,DataStreams,0)),$B$4),DateRange,0)-1,MATCH(AN$6,DataStreams,0)-1) -
(INDEX(Returns!$102:$102,MATCH(AN$6,DataStreams,0))*
OFFSET(HOMECELL,MATCH(MAX(INDEX(First_Data_Point,MATCH($A79,DataStreams,0)),INDEX(First_Data_Point,MATCH(AN$6,DataStreams,0)),$B$3),DateRange,0)-1,MATCH(INDEX(Returns!$100:$100,MATCH(AN$6,DataStreams,0)),DataStreams,0)-1):OFFSET(HOMECELL,MATCH(MIN(INDEX(Last_Data_Point,MATCH($A79,DataStreams,0)),INDEX(Last_Data_Point,MATCH(AN$6,DataStreams,0)),$B$4),DateRange,0)-1,MATCH(INDEX(Returns!$100:$100,MATCH(AN$6,DataStreams,0)),DataStreams,0)-1))),"")</f>
        <v>2.1722880061066186E-4</v>
      </c>
      <c r="AO79" s="233" cm="1">
        <f t="array" aca="1" ref="AO79" ca="1">_xlfn.IFNA(_xlfn.COVARIANCE.S(
OFFSET(HOMECELL,MATCH(MAX(INDEX(First_Data_Point,MATCH($A79,DataStreams,0)),INDEX(First_Data_Point,MATCH(AO$6,DataStreams,0)),$B$3),DateRange,0)-1,MATCH($A79,DataStreams,0)-1):OFFSET(HOMECELL,MATCH(MIN(INDEX(Last_Data_Point,MATCH($A79,DataStreams,0)),INDEX(Last_Data_Point,MATCH(AO$6,DataStreams,0)),$B$4),DateRange,0)-1,MATCH($A79,DataStreams,0)-1) -
(INDEX(Returns!$102:$102,MATCH($A79,DataStreams,0))*
OFFSET(HOMECELL,MATCH(MAX(INDEX(First_Data_Point,MATCH($A79,DataStreams,0)),INDEX(First_Data_Point,MATCH(AO$6,DataStreams,0)),$B$3),DateRange,0)-1,MATCH(INDEX(Returns!$100:$100,MATCH($A79,DataStreams,0)),DataStreams,0)-1):OFFSET(HOMECELL,MATCH(MIN(INDEX(Last_Data_Point,MATCH($A79,DataStreams,0)),INDEX(Last_Data_Point,MATCH(AO$6,DataStreams,0)),$B$4),DateRange,0)-1,MATCH(INDEX(Returns!$100:$100,MATCH($A79,DataStreams,0)),DataStreams,0)-1)),
OFFSET(HOMECELL,MATCH(MAX(INDEX(First_Data_Point,MATCH($A79,DataStreams,0)),INDEX(First_Data_Point,MATCH(AO$6,DataStreams,0)),$B$3),DateRange,0)-1,MATCH(AO$6,DataStreams,0)-1):OFFSET(HOMECELL,MATCH(MIN(INDEX(Last_Data_Point,MATCH($A79,DataStreams,0)),INDEX(Last_Data_Point,MATCH(AO$6,DataStreams,0)),$B$4),DateRange,0)-1,MATCH(AO$6,DataStreams,0)-1) -
(INDEX(Returns!$102:$102,MATCH(AO$6,DataStreams,0))*
OFFSET(HOMECELL,MATCH(MAX(INDEX(First_Data_Point,MATCH($A79,DataStreams,0)),INDEX(First_Data_Point,MATCH(AO$6,DataStreams,0)),$B$3),DateRange,0)-1,MATCH(INDEX(Returns!$100:$100,MATCH(AO$6,DataStreams,0)),DataStreams,0)-1):OFFSET(HOMECELL,MATCH(MIN(INDEX(Last_Data_Point,MATCH($A79,DataStreams,0)),INDEX(Last_Data_Point,MATCH(AO$6,DataStreams,0)),$B$4),DateRange,0)-1,MATCH(INDEX(Returns!$100:$100,MATCH(AO$6,DataStreams,0)),DataStreams,0)-1))),"")</f>
        <v>-2.4212420251928241E-4</v>
      </c>
      <c r="AP79" s="233" cm="1">
        <f t="array" aca="1" ref="AP79" ca="1">_xlfn.IFNA(_xlfn.COVARIANCE.S(
OFFSET(HOMECELL,MATCH(MAX(INDEX(First_Data_Point,MATCH($A79,DataStreams,0)),INDEX(First_Data_Point,MATCH(AP$6,DataStreams,0)),$B$3),DateRange,0)-1,MATCH($A79,DataStreams,0)-1):OFFSET(HOMECELL,MATCH(MIN(INDEX(Last_Data_Point,MATCH($A79,DataStreams,0)),INDEX(Last_Data_Point,MATCH(AP$6,DataStreams,0)),$B$4),DateRange,0)-1,MATCH($A79,DataStreams,0)-1) -
(INDEX(Returns!$102:$102,MATCH($A79,DataStreams,0))*
OFFSET(HOMECELL,MATCH(MAX(INDEX(First_Data_Point,MATCH($A79,DataStreams,0)),INDEX(First_Data_Point,MATCH(AP$6,DataStreams,0)),$B$3),DateRange,0)-1,MATCH(INDEX(Returns!$100:$100,MATCH($A79,DataStreams,0)),DataStreams,0)-1):OFFSET(HOMECELL,MATCH(MIN(INDEX(Last_Data_Point,MATCH($A79,DataStreams,0)),INDEX(Last_Data_Point,MATCH(AP$6,DataStreams,0)),$B$4),DateRange,0)-1,MATCH(INDEX(Returns!$100:$100,MATCH($A79,DataStreams,0)),DataStreams,0)-1)),
OFFSET(HOMECELL,MATCH(MAX(INDEX(First_Data_Point,MATCH($A79,DataStreams,0)),INDEX(First_Data_Point,MATCH(AP$6,DataStreams,0)),$B$3),DateRange,0)-1,MATCH(AP$6,DataStreams,0)-1):OFFSET(HOMECELL,MATCH(MIN(INDEX(Last_Data_Point,MATCH($A79,DataStreams,0)),INDEX(Last_Data_Point,MATCH(AP$6,DataStreams,0)),$B$4),DateRange,0)-1,MATCH(AP$6,DataStreams,0)-1) -
(INDEX(Returns!$102:$102,MATCH(AP$6,DataStreams,0))*
OFFSET(HOMECELL,MATCH(MAX(INDEX(First_Data_Point,MATCH($A79,DataStreams,0)),INDEX(First_Data_Point,MATCH(AP$6,DataStreams,0)),$B$3),DateRange,0)-1,MATCH(INDEX(Returns!$100:$100,MATCH(AP$6,DataStreams,0)),DataStreams,0)-1):OFFSET(HOMECELL,MATCH(MIN(INDEX(Last_Data_Point,MATCH($A79,DataStreams,0)),INDEX(Last_Data_Point,MATCH(AP$6,DataStreams,0)),$B$4),DateRange,0)-1,MATCH(INDEX(Returns!$100:$100,MATCH(AP$6,DataStreams,0)),DataStreams,0)-1))),"")</f>
        <v>1.1801338920838368E-3</v>
      </c>
      <c r="AQ79" s="233" t="str" cm="1">
        <f t="array" aca="1" ref="AQ79" ca="1">_xlfn.IFNA(_xlfn.COVARIANCE.S(
OFFSET(HOMECELL,MATCH(MAX(INDEX(First_Data_Point,MATCH($A79,DataStreams,0)),INDEX(First_Data_Point,MATCH(AQ$6,DataStreams,0)),$B$3),DateRange,0)-1,MATCH($A79,DataStreams,0)-1):OFFSET(HOMECELL,MATCH(MIN(INDEX(Last_Data_Point,MATCH($A79,DataStreams,0)),INDEX(Last_Data_Point,MATCH(AQ$6,DataStreams,0)),$B$4),DateRange,0)-1,MATCH($A79,DataStreams,0)-1) -
(INDEX(Returns!$102:$102,MATCH($A79,DataStreams,0))*
OFFSET(HOMECELL,MATCH(MAX(INDEX(First_Data_Point,MATCH($A79,DataStreams,0)),INDEX(First_Data_Point,MATCH(AQ$6,DataStreams,0)),$B$3),DateRange,0)-1,MATCH(INDEX(Returns!$100:$100,MATCH($A79,DataStreams,0)),DataStreams,0)-1):OFFSET(HOMECELL,MATCH(MIN(INDEX(Last_Data_Point,MATCH($A79,DataStreams,0)),INDEX(Last_Data_Point,MATCH(AQ$6,DataStreams,0)),$B$4),DateRange,0)-1,MATCH(INDEX(Returns!$100:$100,MATCH($A79,DataStreams,0)),DataStreams,0)-1)),
OFFSET(HOMECELL,MATCH(MAX(INDEX(First_Data_Point,MATCH($A79,DataStreams,0)),INDEX(First_Data_Point,MATCH(AQ$6,DataStreams,0)),$B$3),DateRange,0)-1,MATCH(AQ$6,DataStreams,0)-1):OFFSET(HOMECELL,MATCH(MIN(INDEX(Last_Data_Point,MATCH($A79,DataStreams,0)),INDEX(Last_Data_Point,MATCH(AQ$6,DataStreams,0)),$B$4),DateRange,0)-1,MATCH(AQ$6,DataStreams,0)-1) -
(INDEX(Returns!$102:$102,MATCH(AQ$6,DataStreams,0))*
OFFSET(HOMECELL,MATCH(MAX(INDEX(First_Data_Point,MATCH($A79,DataStreams,0)),INDEX(First_Data_Point,MATCH(AQ$6,DataStreams,0)),$B$3),DateRange,0)-1,MATCH(INDEX(Returns!$100:$100,MATCH(AQ$6,DataStreams,0)),DataStreams,0)-1):OFFSET(HOMECELL,MATCH(MIN(INDEX(Last_Data_Point,MATCH($A79,DataStreams,0)),INDEX(Last_Data_Point,MATCH(AQ$6,DataStreams,0)),$B$4),DateRange,0)-1,MATCH(INDEX(Returns!$100:$100,MATCH(AQ$6,DataStreams,0)),DataStreams,0)-1))),"")</f>
        <v/>
      </c>
      <c r="AR79" s="233" t="str" cm="1">
        <f t="array" aca="1" ref="AR79" ca="1">_xlfn.IFNA(_xlfn.COVARIANCE.S(
OFFSET(HOMECELL,MATCH(MAX(INDEX(First_Data_Point,MATCH($A79,DataStreams,0)),INDEX(First_Data_Point,MATCH(AR$6,DataStreams,0)),$B$3),DateRange,0)-1,MATCH($A79,DataStreams,0)-1):OFFSET(HOMECELL,MATCH(MIN(INDEX(Last_Data_Point,MATCH($A79,DataStreams,0)),INDEX(Last_Data_Point,MATCH(AR$6,DataStreams,0)),$B$4),DateRange,0)-1,MATCH($A79,DataStreams,0)-1) -
(INDEX(Returns!$102:$102,MATCH($A79,DataStreams,0))*
OFFSET(HOMECELL,MATCH(MAX(INDEX(First_Data_Point,MATCH($A79,DataStreams,0)),INDEX(First_Data_Point,MATCH(AR$6,DataStreams,0)),$B$3),DateRange,0)-1,MATCH(INDEX(Returns!$100:$100,MATCH($A79,DataStreams,0)),DataStreams,0)-1):OFFSET(HOMECELL,MATCH(MIN(INDEX(Last_Data_Point,MATCH($A79,DataStreams,0)),INDEX(Last_Data_Point,MATCH(AR$6,DataStreams,0)),$B$4),DateRange,0)-1,MATCH(INDEX(Returns!$100:$100,MATCH($A79,DataStreams,0)),DataStreams,0)-1)),
OFFSET(HOMECELL,MATCH(MAX(INDEX(First_Data_Point,MATCH($A79,DataStreams,0)),INDEX(First_Data_Point,MATCH(AR$6,DataStreams,0)),$B$3),DateRange,0)-1,MATCH(AR$6,DataStreams,0)-1):OFFSET(HOMECELL,MATCH(MIN(INDEX(Last_Data_Point,MATCH($A79,DataStreams,0)),INDEX(Last_Data_Point,MATCH(AR$6,DataStreams,0)),$B$4),DateRange,0)-1,MATCH(AR$6,DataStreams,0)-1) -
(INDEX(Returns!$102:$102,MATCH(AR$6,DataStreams,0))*
OFFSET(HOMECELL,MATCH(MAX(INDEX(First_Data_Point,MATCH($A79,DataStreams,0)),INDEX(First_Data_Point,MATCH(AR$6,DataStreams,0)),$B$3),DateRange,0)-1,MATCH(INDEX(Returns!$100:$100,MATCH(AR$6,DataStreams,0)),DataStreams,0)-1):OFFSET(HOMECELL,MATCH(MIN(INDEX(Last_Data_Point,MATCH($A79,DataStreams,0)),INDEX(Last_Data_Point,MATCH(AR$6,DataStreams,0)),$B$4),DateRange,0)-1,MATCH(INDEX(Returns!$100:$100,MATCH(AR$6,DataStreams,0)),DataStreams,0)-1))),"")</f>
        <v/>
      </c>
      <c r="AS79" s="233" t="str" cm="1">
        <f t="array" aca="1" ref="AS79" ca="1">_xlfn.IFNA(_xlfn.COVARIANCE.S(
OFFSET(HOMECELL,MATCH(MAX(INDEX(First_Data_Point,MATCH($A79,DataStreams,0)),INDEX(First_Data_Point,MATCH(AS$6,DataStreams,0)),$B$3),DateRange,0)-1,MATCH($A79,DataStreams,0)-1):OFFSET(HOMECELL,MATCH(MIN(INDEX(Last_Data_Point,MATCH($A79,DataStreams,0)),INDEX(Last_Data_Point,MATCH(AS$6,DataStreams,0)),$B$4),DateRange,0)-1,MATCH($A79,DataStreams,0)-1) -
(INDEX(Returns!$102:$102,MATCH($A79,DataStreams,0))*
OFFSET(HOMECELL,MATCH(MAX(INDEX(First_Data_Point,MATCH($A79,DataStreams,0)),INDEX(First_Data_Point,MATCH(AS$6,DataStreams,0)),$B$3),DateRange,0)-1,MATCH(INDEX(Returns!$100:$100,MATCH($A79,DataStreams,0)),DataStreams,0)-1):OFFSET(HOMECELL,MATCH(MIN(INDEX(Last_Data_Point,MATCH($A79,DataStreams,0)),INDEX(Last_Data_Point,MATCH(AS$6,DataStreams,0)),$B$4),DateRange,0)-1,MATCH(INDEX(Returns!$100:$100,MATCH($A79,DataStreams,0)),DataStreams,0)-1)),
OFFSET(HOMECELL,MATCH(MAX(INDEX(First_Data_Point,MATCH($A79,DataStreams,0)),INDEX(First_Data_Point,MATCH(AS$6,DataStreams,0)),$B$3),DateRange,0)-1,MATCH(AS$6,DataStreams,0)-1):OFFSET(HOMECELL,MATCH(MIN(INDEX(Last_Data_Point,MATCH($A79,DataStreams,0)),INDEX(Last_Data_Point,MATCH(AS$6,DataStreams,0)),$B$4),DateRange,0)-1,MATCH(AS$6,DataStreams,0)-1) -
(INDEX(Returns!$102:$102,MATCH(AS$6,DataStreams,0))*
OFFSET(HOMECELL,MATCH(MAX(INDEX(First_Data_Point,MATCH($A79,DataStreams,0)),INDEX(First_Data_Point,MATCH(AS$6,DataStreams,0)),$B$3),DateRange,0)-1,MATCH(INDEX(Returns!$100:$100,MATCH(AS$6,DataStreams,0)),DataStreams,0)-1):OFFSET(HOMECELL,MATCH(MIN(INDEX(Last_Data_Point,MATCH($A79,DataStreams,0)),INDEX(Last_Data_Point,MATCH(AS$6,DataStreams,0)),$B$4),DateRange,0)-1,MATCH(INDEX(Returns!$100:$100,MATCH(AS$6,DataStreams,0)),DataStreams,0)-1))),"")</f>
        <v/>
      </c>
      <c r="AT79" s="233" t="str" cm="1">
        <f t="array" aca="1" ref="AT79" ca="1">_xlfn.IFNA(_xlfn.COVARIANCE.S(
OFFSET(HOMECELL,MATCH(MAX(INDEX(First_Data_Point,MATCH($A79,DataStreams,0)),INDEX(First_Data_Point,MATCH(AT$6,DataStreams,0)),$B$3),DateRange,0)-1,MATCH($A79,DataStreams,0)-1):OFFSET(HOMECELL,MATCH(MIN(INDEX(Last_Data_Point,MATCH($A79,DataStreams,0)),INDEX(Last_Data_Point,MATCH(AT$6,DataStreams,0)),$B$4),DateRange,0)-1,MATCH($A79,DataStreams,0)-1) -
(INDEX(Returns!$102:$102,MATCH($A79,DataStreams,0))*
OFFSET(HOMECELL,MATCH(MAX(INDEX(First_Data_Point,MATCH($A79,DataStreams,0)),INDEX(First_Data_Point,MATCH(AT$6,DataStreams,0)),$B$3),DateRange,0)-1,MATCH(INDEX(Returns!$100:$100,MATCH($A79,DataStreams,0)),DataStreams,0)-1):OFFSET(HOMECELL,MATCH(MIN(INDEX(Last_Data_Point,MATCH($A79,DataStreams,0)),INDEX(Last_Data_Point,MATCH(AT$6,DataStreams,0)),$B$4),DateRange,0)-1,MATCH(INDEX(Returns!$100:$100,MATCH($A79,DataStreams,0)),DataStreams,0)-1)),
OFFSET(HOMECELL,MATCH(MAX(INDEX(First_Data_Point,MATCH($A79,DataStreams,0)),INDEX(First_Data_Point,MATCH(AT$6,DataStreams,0)),$B$3),DateRange,0)-1,MATCH(AT$6,DataStreams,0)-1):OFFSET(HOMECELL,MATCH(MIN(INDEX(Last_Data_Point,MATCH($A79,DataStreams,0)),INDEX(Last_Data_Point,MATCH(AT$6,DataStreams,0)),$B$4),DateRange,0)-1,MATCH(AT$6,DataStreams,0)-1) -
(INDEX(Returns!$102:$102,MATCH(AT$6,DataStreams,0))*
OFFSET(HOMECELL,MATCH(MAX(INDEX(First_Data_Point,MATCH($A79,DataStreams,0)),INDEX(First_Data_Point,MATCH(AT$6,DataStreams,0)),$B$3),DateRange,0)-1,MATCH(INDEX(Returns!$100:$100,MATCH(AT$6,DataStreams,0)),DataStreams,0)-1):OFFSET(HOMECELL,MATCH(MIN(INDEX(Last_Data_Point,MATCH($A79,DataStreams,0)),INDEX(Last_Data_Point,MATCH(AT$6,DataStreams,0)),$B$4),DateRange,0)-1,MATCH(INDEX(Returns!$100:$100,MATCH(AT$6,DataStreams,0)),DataStreams,0)-1))),"")</f>
        <v/>
      </c>
      <c r="AU79" s="233" t="str" cm="1">
        <f t="array" aca="1" ref="AU79" ca="1">_xlfn.IFNA(_xlfn.COVARIANCE.S(
OFFSET(HOMECELL,MATCH(MAX(INDEX(First_Data_Point,MATCH($A79,DataStreams,0)),INDEX(First_Data_Point,MATCH(AU$6,DataStreams,0)),$B$3),DateRange,0)-1,MATCH($A79,DataStreams,0)-1):OFFSET(HOMECELL,MATCH(MIN(INDEX(Last_Data_Point,MATCH($A79,DataStreams,0)),INDEX(Last_Data_Point,MATCH(AU$6,DataStreams,0)),$B$4),DateRange,0)-1,MATCH($A79,DataStreams,0)-1) -
(INDEX(Returns!$102:$102,MATCH($A79,DataStreams,0))*
OFFSET(HOMECELL,MATCH(MAX(INDEX(First_Data_Point,MATCH($A79,DataStreams,0)),INDEX(First_Data_Point,MATCH(AU$6,DataStreams,0)),$B$3),DateRange,0)-1,MATCH(INDEX(Returns!$100:$100,MATCH($A79,DataStreams,0)),DataStreams,0)-1):OFFSET(HOMECELL,MATCH(MIN(INDEX(Last_Data_Point,MATCH($A79,DataStreams,0)),INDEX(Last_Data_Point,MATCH(AU$6,DataStreams,0)),$B$4),DateRange,0)-1,MATCH(INDEX(Returns!$100:$100,MATCH($A79,DataStreams,0)),DataStreams,0)-1)),
OFFSET(HOMECELL,MATCH(MAX(INDEX(First_Data_Point,MATCH($A79,DataStreams,0)),INDEX(First_Data_Point,MATCH(AU$6,DataStreams,0)),$B$3),DateRange,0)-1,MATCH(AU$6,DataStreams,0)-1):OFFSET(HOMECELL,MATCH(MIN(INDEX(Last_Data_Point,MATCH($A79,DataStreams,0)),INDEX(Last_Data_Point,MATCH(AU$6,DataStreams,0)),$B$4),DateRange,0)-1,MATCH(AU$6,DataStreams,0)-1) -
(INDEX(Returns!$102:$102,MATCH(AU$6,DataStreams,0))*
OFFSET(HOMECELL,MATCH(MAX(INDEX(First_Data_Point,MATCH($A79,DataStreams,0)),INDEX(First_Data_Point,MATCH(AU$6,DataStreams,0)),$B$3),DateRange,0)-1,MATCH(INDEX(Returns!$100:$100,MATCH(AU$6,DataStreams,0)),DataStreams,0)-1):OFFSET(HOMECELL,MATCH(MIN(INDEX(Last_Data_Point,MATCH($A79,DataStreams,0)),INDEX(Last_Data_Point,MATCH(AU$6,DataStreams,0)),$B$4),DateRange,0)-1,MATCH(INDEX(Returns!$100:$100,MATCH(AU$6,DataStreams,0)),DataStreams,0)-1))),"")</f>
        <v/>
      </c>
      <c r="AV79" s="233" t="str" cm="1">
        <f t="array" aca="1" ref="AV79" ca="1">_xlfn.IFNA(_xlfn.COVARIANCE.S(
OFFSET(HOMECELL,MATCH(MAX(INDEX(First_Data_Point,MATCH($A79,DataStreams,0)),INDEX(First_Data_Point,MATCH(AV$6,DataStreams,0)),$B$3),DateRange,0)-1,MATCH($A79,DataStreams,0)-1):OFFSET(HOMECELL,MATCH(MIN(INDEX(Last_Data_Point,MATCH($A79,DataStreams,0)),INDEX(Last_Data_Point,MATCH(AV$6,DataStreams,0)),$B$4),DateRange,0)-1,MATCH($A79,DataStreams,0)-1) -
(INDEX(Returns!$102:$102,MATCH($A79,DataStreams,0))*
OFFSET(HOMECELL,MATCH(MAX(INDEX(First_Data_Point,MATCH($A79,DataStreams,0)),INDEX(First_Data_Point,MATCH(AV$6,DataStreams,0)),$B$3),DateRange,0)-1,MATCH(INDEX(Returns!$100:$100,MATCH($A79,DataStreams,0)),DataStreams,0)-1):OFFSET(HOMECELL,MATCH(MIN(INDEX(Last_Data_Point,MATCH($A79,DataStreams,0)),INDEX(Last_Data_Point,MATCH(AV$6,DataStreams,0)),$B$4),DateRange,0)-1,MATCH(INDEX(Returns!$100:$100,MATCH($A79,DataStreams,0)),DataStreams,0)-1)),
OFFSET(HOMECELL,MATCH(MAX(INDEX(First_Data_Point,MATCH($A79,DataStreams,0)),INDEX(First_Data_Point,MATCH(AV$6,DataStreams,0)),$B$3),DateRange,0)-1,MATCH(AV$6,DataStreams,0)-1):OFFSET(HOMECELL,MATCH(MIN(INDEX(Last_Data_Point,MATCH($A79,DataStreams,0)),INDEX(Last_Data_Point,MATCH(AV$6,DataStreams,0)),$B$4),DateRange,0)-1,MATCH(AV$6,DataStreams,0)-1) -
(INDEX(Returns!$102:$102,MATCH(AV$6,DataStreams,0))*
OFFSET(HOMECELL,MATCH(MAX(INDEX(First_Data_Point,MATCH($A79,DataStreams,0)),INDEX(First_Data_Point,MATCH(AV$6,DataStreams,0)),$B$3),DateRange,0)-1,MATCH(INDEX(Returns!$100:$100,MATCH(AV$6,DataStreams,0)),DataStreams,0)-1):OFFSET(HOMECELL,MATCH(MIN(INDEX(Last_Data_Point,MATCH($A79,DataStreams,0)),INDEX(Last_Data_Point,MATCH(AV$6,DataStreams,0)),$B$4),DateRange,0)-1,MATCH(INDEX(Returns!$100:$100,MATCH(AV$6,DataStreams,0)),DataStreams,0)-1))),"")</f>
        <v/>
      </c>
      <c r="AW79" s="233" t="str" cm="1">
        <f t="array" aca="1" ref="AW79" ca="1">_xlfn.IFNA(_xlfn.COVARIANCE.S(
OFFSET(HOMECELL,MATCH(MAX(INDEX(First_Data_Point,MATCH($A79,DataStreams,0)),INDEX(First_Data_Point,MATCH(AW$6,DataStreams,0)),$B$3),DateRange,0)-1,MATCH($A79,DataStreams,0)-1):OFFSET(HOMECELL,MATCH(MIN(INDEX(Last_Data_Point,MATCH($A79,DataStreams,0)),INDEX(Last_Data_Point,MATCH(AW$6,DataStreams,0)),$B$4),DateRange,0)-1,MATCH($A79,DataStreams,0)-1) -
(INDEX(Returns!$102:$102,MATCH($A79,DataStreams,0))*
OFFSET(HOMECELL,MATCH(MAX(INDEX(First_Data_Point,MATCH($A79,DataStreams,0)),INDEX(First_Data_Point,MATCH(AW$6,DataStreams,0)),$B$3),DateRange,0)-1,MATCH(INDEX(Returns!$100:$100,MATCH($A79,DataStreams,0)),DataStreams,0)-1):OFFSET(HOMECELL,MATCH(MIN(INDEX(Last_Data_Point,MATCH($A79,DataStreams,0)),INDEX(Last_Data_Point,MATCH(AW$6,DataStreams,0)),$B$4),DateRange,0)-1,MATCH(INDEX(Returns!$100:$100,MATCH($A79,DataStreams,0)),DataStreams,0)-1)),
OFFSET(HOMECELL,MATCH(MAX(INDEX(First_Data_Point,MATCH($A79,DataStreams,0)),INDEX(First_Data_Point,MATCH(AW$6,DataStreams,0)),$B$3),DateRange,0)-1,MATCH(AW$6,DataStreams,0)-1):OFFSET(HOMECELL,MATCH(MIN(INDEX(Last_Data_Point,MATCH($A79,DataStreams,0)),INDEX(Last_Data_Point,MATCH(AW$6,DataStreams,0)),$B$4),DateRange,0)-1,MATCH(AW$6,DataStreams,0)-1) -
(INDEX(Returns!$102:$102,MATCH(AW$6,DataStreams,0))*
OFFSET(HOMECELL,MATCH(MAX(INDEX(First_Data_Point,MATCH($A79,DataStreams,0)),INDEX(First_Data_Point,MATCH(AW$6,DataStreams,0)),$B$3),DateRange,0)-1,MATCH(INDEX(Returns!$100:$100,MATCH(AW$6,DataStreams,0)),DataStreams,0)-1):OFFSET(HOMECELL,MATCH(MIN(INDEX(Last_Data_Point,MATCH($A79,DataStreams,0)),INDEX(Last_Data_Point,MATCH(AW$6,DataStreams,0)),$B$4),DateRange,0)-1,MATCH(INDEX(Returns!$100:$100,MATCH(AW$6,DataStreams,0)),DataStreams,0)-1))),"")</f>
        <v/>
      </c>
      <c r="AX79" s="233" t="str" cm="1">
        <f t="array" aca="1" ref="AX79" ca="1">_xlfn.IFNA(_xlfn.COVARIANCE.S(
OFFSET(HOMECELL,MATCH(MAX(INDEX(First_Data_Point,MATCH($A79,DataStreams,0)),INDEX(First_Data_Point,MATCH(AX$6,DataStreams,0)),$B$3),DateRange,0)-1,MATCH($A79,DataStreams,0)-1):OFFSET(HOMECELL,MATCH(MIN(INDEX(Last_Data_Point,MATCH($A79,DataStreams,0)),INDEX(Last_Data_Point,MATCH(AX$6,DataStreams,0)),$B$4),DateRange,0)-1,MATCH($A79,DataStreams,0)-1) -
(INDEX(Returns!$102:$102,MATCH($A79,DataStreams,0))*
OFFSET(HOMECELL,MATCH(MAX(INDEX(First_Data_Point,MATCH($A79,DataStreams,0)),INDEX(First_Data_Point,MATCH(AX$6,DataStreams,0)),$B$3),DateRange,0)-1,MATCH(INDEX(Returns!$100:$100,MATCH($A79,DataStreams,0)),DataStreams,0)-1):OFFSET(HOMECELL,MATCH(MIN(INDEX(Last_Data_Point,MATCH($A79,DataStreams,0)),INDEX(Last_Data_Point,MATCH(AX$6,DataStreams,0)),$B$4),DateRange,0)-1,MATCH(INDEX(Returns!$100:$100,MATCH($A79,DataStreams,0)),DataStreams,0)-1)),
OFFSET(HOMECELL,MATCH(MAX(INDEX(First_Data_Point,MATCH($A79,DataStreams,0)),INDEX(First_Data_Point,MATCH(AX$6,DataStreams,0)),$B$3),DateRange,0)-1,MATCH(AX$6,DataStreams,0)-1):OFFSET(HOMECELL,MATCH(MIN(INDEX(Last_Data_Point,MATCH($A79,DataStreams,0)),INDEX(Last_Data_Point,MATCH(AX$6,DataStreams,0)),$B$4),DateRange,0)-1,MATCH(AX$6,DataStreams,0)-1) -
(INDEX(Returns!$102:$102,MATCH(AX$6,DataStreams,0))*
OFFSET(HOMECELL,MATCH(MAX(INDEX(First_Data_Point,MATCH($A79,DataStreams,0)),INDEX(First_Data_Point,MATCH(AX$6,DataStreams,0)),$B$3),DateRange,0)-1,MATCH(INDEX(Returns!$100:$100,MATCH(AX$6,DataStreams,0)),DataStreams,0)-1):OFFSET(HOMECELL,MATCH(MIN(INDEX(Last_Data_Point,MATCH($A79,DataStreams,0)),INDEX(Last_Data_Point,MATCH(AX$6,DataStreams,0)),$B$4),DateRange,0)-1,MATCH(INDEX(Returns!$100:$100,MATCH(AX$6,DataStreams,0)),DataStreams,0)-1))),"")</f>
        <v/>
      </c>
      <c r="AY79" s="233" t="str" cm="1">
        <f t="array" aca="1" ref="AY79" ca="1">_xlfn.IFNA(_xlfn.COVARIANCE.S(
OFFSET(HOMECELL,MATCH(MAX(INDEX(First_Data_Point,MATCH($A79,DataStreams,0)),INDEX(First_Data_Point,MATCH(AY$6,DataStreams,0)),$B$3),DateRange,0)-1,MATCH($A79,DataStreams,0)-1):OFFSET(HOMECELL,MATCH(MIN(INDEX(Last_Data_Point,MATCH($A79,DataStreams,0)),INDEX(Last_Data_Point,MATCH(AY$6,DataStreams,0)),$B$4),DateRange,0)-1,MATCH($A79,DataStreams,0)-1) -
(INDEX(Returns!$102:$102,MATCH($A79,DataStreams,0))*
OFFSET(HOMECELL,MATCH(MAX(INDEX(First_Data_Point,MATCH($A79,DataStreams,0)),INDEX(First_Data_Point,MATCH(AY$6,DataStreams,0)),$B$3),DateRange,0)-1,MATCH(INDEX(Returns!$100:$100,MATCH($A79,DataStreams,0)),DataStreams,0)-1):OFFSET(HOMECELL,MATCH(MIN(INDEX(Last_Data_Point,MATCH($A79,DataStreams,0)),INDEX(Last_Data_Point,MATCH(AY$6,DataStreams,0)),$B$4),DateRange,0)-1,MATCH(INDEX(Returns!$100:$100,MATCH($A79,DataStreams,0)),DataStreams,0)-1)),
OFFSET(HOMECELL,MATCH(MAX(INDEX(First_Data_Point,MATCH($A79,DataStreams,0)),INDEX(First_Data_Point,MATCH(AY$6,DataStreams,0)),$B$3),DateRange,0)-1,MATCH(AY$6,DataStreams,0)-1):OFFSET(HOMECELL,MATCH(MIN(INDEX(Last_Data_Point,MATCH($A79,DataStreams,0)),INDEX(Last_Data_Point,MATCH(AY$6,DataStreams,0)),$B$4),DateRange,0)-1,MATCH(AY$6,DataStreams,0)-1) -
(INDEX(Returns!$102:$102,MATCH(AY$6,DataStreams,0))*
OFFSET(HOMECELL,MATCH(MAX(INDEX(First_Data_Point,MATCH($A79,DataStreams,0)),INDEX(First_Data_Point,MATCH(AY$6,DataStreams,0)),$B$3),DateRange,0)-1,MATCH(INDEX(Returns!$100:$100,MATCH(AY$6,DataStreams,0)),DataStreams,0)-1):OFFSET(HOMECELL,MATCH(MIN(INDEX(Last_Data_Point,MATCH($A79,DataStreams,0)),INDEX(Last_Data_Point,MATCH(AY$6,DataStreams,0)),$B$4),DateRange,0)-1,MATCH(INDEX(Returns!$100:$100,MATCH(AY$6,DataStreams,0)),DataStreams,0)-1))),"")</f>
        <v/>
      </c>
      <c r="AZ79" s="233" t="str" cm="1">
        <f t="array" aca="1" ref="AZ79" ca="1">_xlfn.IFNA(_xlfn.COVARIANCE.S(
OFFSET(HOMECELL,MATCH(MAX(INDEX(First_Data_Point,MATCH($A79,DataStreams,0)),INDEX(First_Data_Point,MATCH(AZ$6,DataStreams,0)),$B$3),DateRange,0)-1,MATCH($A79,DataStreams,0)-1):OFFSET(HOMECELL,MATCH(MIN(INDEX(Last_Data_Point,MATCH($A79,DataStreams,0)),INDEX(Last_Data_Point,MATCH(AZ$6,DataStreams,0)),$B$4),DateRange,0)-1,MATCH($A79,DataStreams,0)-1) -
(INDEX(Returns!$102:$102,MATCH($A79,DataStreams,0))*
OFFSET(HOMECELL,MATCH(MAX(INDEX(First_Data_Point,MATCH($A79,DataStreams,0)),INDEX(First_Data_Point,MATCH(AZ$6,DataStreams,0)),$B$3),DateRange,0)-1,MATCH(INDEX(Returns!$100:$100,MATCH($A79,DataStreams,0)),DataStreams,0)-1):OFFSET(HOMECELL,MATCH(MIN(INDEX(Last_Data_Point,MATCH($A79,DataStreams,0)),INDEX(Last_Data_Point,MATCH(AZ$6,DataStreams,0)),$B$4),DateRange,0)-1,MATCH(INDEX(Returns!$100:$100,MATCH($A79,DataStreams,0)),DataStreams,0)-1)),
OFFSET(HOMECELL,MATCH(MAX(INDEX(First_Data_Point,MATCH($A79,DataStreams,0)),INDEX(First_Data_Point,MATCH(AZ$6,DataStreams,0)),$B$3),DateRange,0)-1,MATCH(AZ$6,DataStreams,0)-1):OFFSET(HOMECELL,MATCH(MIN(INDEX(Last_Data_Point,MATCH($A79,DataStreams,0)),INDEX(Last_Data_Point,MATCH(AZ$6,DataStreams,0)),$B$4),DateRange,0)-1,MATCH(AZ$6,DataStreams,0)-1) -
(INDEX(Returns!$102:$102,MATCH(AZ$6,DataStreams,0))*
OFFSET(HOMECELL,MATCH(MAX(INDEX(First_Data_Point,MATCH($A79,DataStreams,0)),INDEX(First_Data_Point,MATCH(AZ$6,DataStreams,0)),$B$3),DateRange,0)-1,MATCH(INDEX(Returns!$100:$100,MATCH(AZ$6,DataStreams,0)),DataStreams,0)-1):OFFSET(HOMECELL,MATCH(MIN(INDEX(Last_Data_Point,MATCH($A79,DataStreams,0)),INDEX(Last_Data_Point,MATCH(AZ$6,DataStreams,0)),$B$4),DateRange,0)-1,MATCH(INDEX(Returns!$100:$100,MATCH(AZ$6,DataStreams,0)),DataStreams,0)-1))),"")</f>
        <v/>
      </c>
      <c r="BA79" s="233" t="str" cm="1">
        <f t="array" aca="1" ref="BA79" ca="1">_xlfn.IFNA(_xlfn.COVARIANCE.S(
OFFSET(HOMECELL,MATCH(MAX(INDEX(First_Data_Point,MATCH($A79,DataStreams,0)),INDEX(First_Data_Point,MATCH(BA$6,DataStreams,0)),$B$3),DateRange,0)-1,MATCH($A79,DataStreams,0)-1):OFFSET(HOMECELL,MATCH(MIN(INDEX(Last_Data_Point,MATCH($A79,DataStreams,0)),INDEX(Last_Data_Point,MATCH(BA$6,DataStreams,0)),$B$4),DateRange,0)-1,MATCH($A79,DataStreams,0)-1) -
(INDEX(Returns!$102:$102,MATCH($A79,DataStreams,0))*
OFFSET(HOMECELL,MATCH(MAX(INDEX(First_Data_Point,MATCH($A79,DataStreams,0)),INDEX(First_Data_Point,MATCH(BA$6,DataStreams,0)),$B$3),DateRange,0)-1,MATCH(INDEX(Returns!$100:$100,MATCH($A79,DataStreams,0)),DataStreams,0)-1):OFFSET(HOMECELL,MATCH(MIN(INDEX(Last_Data_Point,MATCH($A79,DataStreams,0)),INDEX(Last_Data_Point,MATCH(BA$6,DataStreams,0)),$B$4),DateRange,0)-1,MATCH(INDEX(Returns!$100:$100,MATCH($A79,DataStreams,0)),DataStreams,0)-1)),
OFFSET(HOMECELL,MATCH(MAX(INDEX(First_Data_Point,MATCH($A79,DataStreams,0)),INDEX(First_Data_Point,MATCH(BA$6,DataStreams,0)),$B$3),DateRange,0)-1,MATCH(BA$6,DataStreams,0)-1):OFFSET(HOMECELL,MATCH(MIN(INDEX(Last_Data_Point,MATCH($A79,DataStreams,0)),INDEX(Last_Data_Point,MATCH(BA$6,DataStreams,0)),$B$4),DateRange,0)-1,MATCH(BA$6,DataStreams,0)-1) -
(INDEX(Returns!$102:$102,MATCH(BA$6,DataStreams,0))*
OFFSET(HOMECELL,MATCH(MAX(INDEX(First_Data_Point,MATCH($A79,DataStreams,0)),INDEX(First_Data_Point,MATCH(BA$6,DataStreams,0)),$B$3),DateRange,0)-1,MATCH(INDEX(Returns!$100:$100,MATCH(BA$6,DataStreams,0)),DataStreams,0)-1):OFFSET(HOMECELL,MATCH(MIN(INDEX(Last_Data_Point,MATCH($A79,DataStreams,0)),INDEX(Last_Data_Point,MATCH(BA$6,DataStreams,0)),$B$4),DateRange,0)-1,MATCH(INDEX(Returns!$100:$100,MATCH(BA$6,DataStreams,0)),DataStreams,0)-1))),"")</f>
        <v/>
      </c>
      <c r="BB79" s="233" t="str" cm="1">
        <f t="array" aca="1" ref="BB79" ca="1">_xlfn.IFNA(_xlfn.COVARIANCE.S(
OFFSET(HOMECELL,MATCH(MAX(INDEX(First_Data_Point,MATCH($A79,DataStreams,0)),INDEX(First_Data_Point,MATCH(BB$6,DataStreams,0)),$B$3),DateRange,0)-1,MATCH($A79,DataStreams,0)-1):OFFSET(HOMECELL,MATCH(MIN(INDEX(Last_Data_Point,MATCH($A79,DataStreams,0)),INDEX(Last_Data_Point,MATCH(BB$6,DataStreams,0)),$B$4),DateRange,0)-1,MATCH($A79,DataStreams,0)-1) -
(INDEX(Returns!$102:$102,MATCH($A79,DataStreams,0))*
OFFSET(HOMECELL,MATCH(MAX(INDEX(First_Data_Point,MATCH($A79,DataStreams,0)),INDEX(First_Data_Point,MATCH(BB$6,DataStreams,0)),$B$3),DateRange,0)-1,MATCH(INDEX(Returns!$100:$100,MATCH($A79,DataStreams,0)),DataStreams,0)-1):OFFSET(HOMECELL,MATCH(MIN(INDEX(Last_Data_Point,MATCH($A79,DataStreams,0)),INDEX(Last_Data_Point,MATCH(BB$6,DataStreams,0)),$B$4),DateRange,0)-1,MATCH(INDEX(Returns!$100:$100,MATCH($A79,DataStreams,0)),DataStreams,0)-1)),
OFFSET(HOMECELL,MATCH(MAX(INDEX(First_Data_Point,MATCH($A79,DataStreams,0)),INDEX(First_Data_Point,MATCH(BB$6,DataStreams,0)),$B$3),DateRange,0)-1,MATCH(BB$6,DataStreams,0)-1):OFFSET(HOMECELL,MATCH(MIN(INDEX(Last_Data_Point,MATCH($A79,DataStreams,0)),INDEX(Last_Data_Point,MATCH(BB$6,DataStreams,0)),$B$4),DateRange,0)-1,MATCH(BB$6,DataStreams,0)-1) -
(INDEX(Returns!$102:$102,MATCH(BB$6,DataStreams,0))*
OFFSET(HOMECELL,MATCH(MAX(INDEX(First_Data_Point,MATCH($A79,DataStreams,0)),INDEX(First_Data_Point,MATCH(BB$6,DataStreams,0)),$B$3),DateRange,0)-1,MATCH(INDEX(Returns!$100:$100,MATCH(BB$6,DataStreams,0)),DataStreams,0)-1):OFFSET(HOMECELL,MATCH(MIN(INDEX(Last_Data_Point,MATCH($A79,DataStreams,0)),INDEX(Last_Data_Point,MATCH(BB$6,DataStreams,0)),$B$4),DateRange,0)-1,MATCH(INDEX(Returns!$100:$100,MATCH(BB$6,DataStreams,0)),DataStreams,0)-1))),"")</f>
        <v/>
      </c>
      <c r="BC79" s="236"/>
    </row>
    <row r="80" spans="1:55">
      <c r="A80" s="239" t="str">
        <f ca="1"/>
        <v>HON</v>
      </c>
      <c r="B80" s="233" cm="1">
        <f t="array" aca="1" ref="B80" ca="1">_xlfn.IFNA(_xlfn.COVARIANCE.S(
OFFSET(HOMECELL,MATCH(MAX(INDEX(First_Data_Point,MATCH($A80,DataStreams,0)),INDEX(First_Data_Point,MATCH(B$6,DataStreams,0)),$B$3),DateRange,0)-1,MATCH($A80,DataStreams,0)-1):OFFSET(HOMECELL,MATCH(MIN(INDEX(Last_Data_Point,MATCH($A80,DataStreams,0)),INDEX(Last_Data_Point,MATCH(B$6,DataStreams,0)),$B$4),DateRange,0)-1,MATCH($A80,DataStreams,0)-1) -
(INDEX(Returns!$102:$102,MATCH($A80,DataStreams,0))*
OFFSET(HOMECELL,MATCH(MAX(INDEX(First_Data_Point,MATCH($A80,DataStreams,0)),INDEX(First_Data_Point,MATCH(B$6,DataStreams,0)),$B$3),DateRange,0)-1,MATCH(INDEX(Returns!$100:$100,MATCH($A80,DataStreams,0)),DataStreams,0)-1):OFFSET(HOMECELL,MATCH(MIN(INDEX(Last_Data_Point,MATCH($A80,DataStreams,0)),INDEX(Last_Data_Point,MATCH(B$6,DataStreams,0)),$B$4),DateRange,0)-1,MATCH(INDEX(Returns!$100:$100,MATCH($A80,DataStreams,0)),DataStreams,0)-1)),
OFFSET(HOMECELL,MATCH(MAX(INDEX(First_Data_Point,MATCH($A80,DataStreams,0)),INDEX(First_Data_Point,MATCH(B$6,DataStreams,0)),$B$3),DateRange,0)-1,MATCH(B$6,DataStreams,0)-1):OFFSET(HOMECELL,MATCH(MIN(INDEX(Last_Data_Point,MATCH($A80,DataStreams,0)),INDEX(Last_Data_Point,MATCH(B$6,DataStreams,0)),$B$4),DateRange,0)-1,MATCH(B$6,DataStreams,0)-1) -
(INDEX(Returns!$102:$102,MATCH(B$6,DataStreams,0))*
OFFSET(HOMECELL,MATCH(MAX(INDEX(First_Data_Point,MATCH($A80,DataStreams,0)),INDEX(First_Data_Point,MATCH(B$6,DataStreams,0)),$B$3),DateRange,0)-1,MATCH(INDEX(Returns!$100:$100,MATCH(B$6,DataStreams,0)),DataStreams,0)-1):OFFSET(HOMECELL,MATCH(MIN(INDEX(Last_Data_Point,MATCH($A80,DataStreams,0)),INDEX(Last_Data_Point,MATCH(B$6,DataStreams,0)),$B$4),DateRange,0)-1,MATCH(INDEX(Returns!$100:$100,MATCH(B$6,DataStreams,0)),DataStreams,0)-1))),"")</f>
        <v>-1.1339615530851486E-5</v>
      </c>
      <c r="C80" s="233" cm="1">
        <f t="array" aca="1" ref="C80" ca="1">_xlfn.IFNA(_xlfn.COVARIANCE.S(
OFFSET(HOMECELL,MATCH(MAX(INDEX(First_Data_Point,MATCH($A80,DataStreams,0)),INDEX(First_Data_Point,MATCH(C$6,DataStreams,0)),$B$3),DateRange,0)-1,MATCH($A80,DataStreams,0)-1):OFFSET(HOMECELL,MATCH(MIN(INDEX(Last_Data_Point,MATCH($A80,DataStreams,0)),INDEX(Last_Data_Point,MATCH(C$6,DataStreams,0)),$B$4),DateRange,0)-1,MATCH($A80,DataStreams,0)-1) -
(INDEX(Returns!$102:$102,MATCH($A80,DataStreams,0))*
OFFSET(HOMECELL,MATCH(MAX(INDEX(First_Data_Point,MATCH($A80,DataStreams,0)),INDEX(First_Data_Point,MATCH(C$6,DataStreams,0)),$B$3),DateRange,0)-1,MATCH(INDEX(Returns!$100:$100,MATCH($A80,DataStreams,0)),DataStreams,0)-1):OFFSET(HOMECELL,MATCH(MIN(INDEX(Last_Data_Point,MATCH($A80,DataStreams,0)),INDEX(Last_Data_Point,MATCH(C$6,DataStreams,0)),$B$4),DateRange,0)-1,MATCH(INDEX(Returns!$100:$100,MATCH($A80,DataStreams,0)),DataStreams,0)-1)),
OFFSET(HOMECELL,MATCH(MAX(INDEX(First_Data_Point,MATCH($A80,DataStreams,0)),INDEX(First_Data_Point,MATCH(C$6,DataStreams,0)),$B$3),DateRange,0)-1,MATCH(C$6,DataStreams,0)-1):OFFSET(HOMECELL,MATCH(MIN(INDEX(Last_Data_Point,MATCH($A80,DataStreams,0)),INDEX(Last_Data_Point,MATCH(C$6,DataStreams,0)),$B$4),DateRange,0)-1,MATCH(C$6,DataStreams,0)-1) -
(INDEX(Returns!$102:$102,MATCH(C$6,DataStreams,0))*
OFFSET(HOMECELL,MATCH(MAX(INDEX(First_Data_Point,MATCH($A80,DataStreams,0)),INDEX(First_Data_Point,MATCH(C$6,DataStreams,0)),$B$3),DateRange,0)-1,MATCH(INDEX(Returns!$100:$100,MATCH(C$6,DataStreams,0)),DataStreams,0)-1):OFFSET(HOMECELL,MATCH(MIN(INDEX(Last_Data_Point,MATCH($A80,DataStreams,0)),INDEX(Last_Data_Point,MATCH(C$6,DataStreams,0)),$B$4),DateRange,0)-1,MATCH(INDEX(Returns!$100:$100,MATCH(C$6,DataStreams,0)),DataStreams,0)-1))),"")</f>
        <v>1.1492805083120795E-5</v>
      </c>
      <c r="D80" s="233" cm="1">
        <f t="array" aca="1" ref="D80" ca="1">_xlfn.IFNA(_xlfn.COVARIANCE.S(
OFFSET(HOMECELL,MATCH(MAX(INDEX(First_Data_Point,MATCH($A80,DataStreams,0)),INDEX(First_Data_Point,MATCH(D$6,DataStreams,0)),$B$3),DateRange,0)-1,MATCH($A80,DataStreams,0)-1):OFFSET(HOMECELL,MATCH(MIN(INDEX(Last_Data_Point,MATCH($A80,DataStreams,0)),INDEX(Last_Data_Point,MATCH(D$6,DataStreams,0)),$B$4),DateRange,0)-1,MATCH($A80,DataStreams,0)-1) -
(INDEX(Returns!$102:$102,MATCH($A80,DataStreams,0))*
OFFSET(HOMECELL,MATCH(MAX(INDEX(First_Data_Point,MATCH($A80,DataStreams,0)),INDEX(First_Data_Point,MATCH(D$6,DataStreams,0)),$B$3),DateRange,0)-1,MATCH(INDEX(Returns!$100:$100,MATCH($A80,DataStreams,0)),DataStreams,0)-1):OFFSET(HOMECELL,MATCH(MIN(INDEX(Last_Data_Point,MATCH($A80,DataStreams,0)),INDEX(Last_Data_Point,MATCH(D$6,DataStreams,0)),$B$4),DateRange,0)-1,MATCH(INDEX(Returns!$100:$100,MATCH($A80,DataStreams,0)),DataStreams,0)-1)),
OFFSET(HOMECELL,MATCH(MAX(INDEX(First_Data_Point,MATCH($A80,DataStreams,0)),INDEX(First_Data_Point,MATCH(D$6,DataStreams,0)),$B$3),DateRange,0)-1,MATCH(D$6,DataStreams,0)-1):OFFSET(HOMECELL,MATCH(MIN(INDEX(Last_Data_Point,MATCH($A80,DataStreams,0)),INDEX(Last_Data_Point,MATCH(D$6,DataStreams,0)),$B$4),DateRange,0)-1,MATCH(D$6,DataStreams,0)-1) -
(INDEX(Returns!$102:$102,MATCH(D$6,DataStreams,0))*
OFFSET(HOMECELL,MATCH(MAX(INDEX(First_Data_Point,MATCH($A80,DataStreams,0)),INDEX(First_Data_Point,MATCH(D$6,DataStreams,0)),$B$3),DateRange,0)-1,MATCH(INDEX(Returns!$100:$100,MATCH(D$6,DataStreams,0)),DataStreams,0)-1):OFFSET(HOMECELL,MATCH(MIN(INDEX(Last_Data_Point,MATCH($A80,DataStreams,0)),INDEX(Last_Data_Point,MATCH(D$6,DataStreams,0)),$B$4),DateRange,0)-1,MATCH(INDEX(Returns!$100:$100,MATCH(D$6,DataStreams,0)),DataStreams,0)-1))),"")</f>
        <v>1.7008819693542905E-4</v>
      </c>
      <c r="E80" s="233" cm="1">
        <f t="array" aca="1" ref="E80" ca="1">_xlfn.IFNA(_xlfn.COVARIANCE.S(
OFFSET(HOMECELL,MATCH(MAX(INDEX(First_Data_Point,MATCH($A80,DataStreams,0)),INDEX(First_Data_Point,MATCH(E$6,DataStreams,0)),$B$3),DateRange,0)-1,MATCH($A80,DataStreams,0)-1):OFFSET(HOMECELL,MATCH(MIN(INDEX(Last_Data_Point,MATCH($A80,DataStreams,0)),INDEX(Last_Data_Point,MATCH(E$6,DataStreams,0)),$B$4),DateRange,0)-1,MATCH($A80,DataStreams,0)-1) -
(INDEX(Returns!$102:$102,MATCH($A80,DataStreams,0))*
OFFSET(HOMECELL,MATCH(MAX(INDEX(First_Data_Point,MATCH($A80,DataStreams,0)),INDEX(First_Data_Point,MATCH(E$6,DataStreams,0)),$B$3),DateRange,0)-1,MATCH(INDEX(Returns!$100:$100,MATCH($A80,DataStreams,0)),DataStreams,0)-1):OFFSET(HOMECELL,MATCH(MIN(INDEX(Last_Data_Point,MATCH($A80,DataStreams,0)),INDEX(Last_Data_Point,MATCH(E$6,DataStreams,0)),$B$4),DateRange,0)-1,MATCH(INDEX(Returns!$100:$100,MATCH($A80,DataStreams,0)),DataStreams,0)-1)),
OFFSET(HOMECELL,MATCH(MAX(INDEX(First_Data_Point,MATCH($A80,DataStreams,0)),INDEX(First_Data_Point,MATCH(E$6,DataStreams,0)),$B$3),DateRange,0)-1,MATCH(E$6,DataStreams,0)-1):OFFSET(HOMECELL,MATCH(MIN(INDEX(Last_Data_Point,MATCH($A80,DataStreams,0)),INDEX(Last_Data_Point,MATCH(E$6,DataStreams,0)),$B$4),DateRange,0)-1,MATCH(E$6,DataStreams,0)-1) -
(INDEX(Returns!$102:$102,MATCH(E$6,DataStreams,0))*
OFFSET(HOMECELL,MATCH(MAX(INDEX(First_Data_Point,MATCH($A80,DataStreams,0)),INDEX(First_Data_Point,MATCH(E$6,DataStreams,0)),$B$3),DateRange,0)-1,MATCH(INDEX(Returns!$100:$100,MATCH(E$6,DataStreams,0)),DataStreams,0)-1):OFFSET(HOMECELL,MATCH(MIN(INDEX(Last_Data_Point,MATCH($A80,DataStreams,0)),INDEX(Last_Data_Point,MATCH(E$6,DataStreams,0)),$B$4),DateRange,0)-1,MATCH(INDEX(Returns!$100:$100,MATCH(E$6,DataStreams,0)),DataStreams,0)-1))),"")</f>
        <v>2.3892393717042264E-4</v>
      </c>
      <c r="F80" s="233" cm="1">
        <f t="array" aca="1" ref="F80" ca="1">_xlfn.IFNA(_xlfn.COVARIANCE.S(
OFFSET(HOMECELL,MATCH(MAX(INDEX(First_Data_Point,MATCH($A80,DataStreams,0)),INDEX(First_Data_Point,MATCH(F$6,DataStreams,0)),$B$3),DateRange,0)-1,MATCH($A80,DataStreams,0)-1):OFFSET(HOMECELL,MATCH(MIN(INDEX(Last_Data_Point,MATCH($A80,DataStreams,0)),INDEX(Last_Data_Point,MATCH(F$6,DataStreams,0)),$B$4),DateRange,0)-1,MATCH($A80,DataStreams,0)-1) -
(INDEX(Returns!$102:$102,MATCH($A80,DataStreams,0))*
OFFSET(HOMECELL,MATCH(MAX(INDEX(First_Data_Point,MATCH($A80,DataStreams,0)),INDEX(First_Data_Point,MATCH(F$6,DataStreams,0)),$B$3),DateRange,0)-1,MATCH(INDEX(Returns!$100:$100,MATCH($A80,DataStreams,0)),DataStreams,0)-1):OFFSET(HOMECELL,MATCH(MIN(INDEX(Last_Data_Point,MATCH($A80,DataStreams,0)),INDEX(Last_Data_Point,MATCH(F$6,DataStreams,0)),$B$4),DateRange,0)-1,MATCH(INDEX(Returns!$100:$100,MATCH($A80,DataStreams,0)),DataStreams,0)-1)),
OFFSET(HOMECELL,MATCH(MAX(INDEX(First_Data_Point,MATCH($A80,DataStreams,0)),INDEX(First_Data_Point,MATCH(F$6,DataStreams,0)),$B$3),DateRange,0)-1,MATCH(F$6,DataStreams,0)-1):OFFSET(HOMECELL,MATCH(MIN(INDEX(Last_Data_Point,MATCH($A80,DataStreams,0)),INDEX(Last_Data_Point,MATCH(F$6,DataStreams,0)),$B$4),DateRange,0)-1,MATCH(F$6,DataStreams,0)-1) -
(INDEX(Returns!$102:$102,MATCH(F$6,DataStreams,0))*
OFFSET(HOMECELL,MATCH(MAX(INDEX(First_Data_Point,MATCH($A80,DataStreams,0)),INDEX(First_Data_Point,MATCH(F$6,DataStreams,0)),$B$3),DateRange,0)-1,MATCH(INDEX(Returns!$100:$100,MATCH(F$6,DataStreams,0)),DataStreams,0)-1):OFFSET(HOMECELL,MATCH(MIN(INDEX(Last_Data_Point,MATCH($A80,DataStreams,0)),INDEX(Last_Data_Point,MATCH(F$6,DataStreams,0)),$B$4),DateRange,0)-1,MATCH(INDEX(Returns!$100:$100,MATCH(F$6,DataStreams,0)),DataStreams,0)-1))),"")</f>
        <v>2.5279899913763205E-4</v>
      </c>
      <c r="G80" s="233" cm="1">
        <f t="array" aca="1" ref="G80" ca="1">_xlfn.IFNA(_xlfn.COVARIANCE.S(
OFFSET(HOMECELL,MATCH(MAX(INDEX(First_Data_Point,MATCH($A80,DataStreams,0)),INDEX(First_Data_Point,MATCH(G$6,DataStreams,0)),$B$3),DateRange,0)-1,MATCH($A80,DataStreams,0)-1):OFFSET(HOMECELL,MATCH(MIN(INDEX(Last_Data_Point,MATCH($A80,DataStreams,0)),INDEX(Last_Data_Point,MATCH(G$6,DataStreams,0)),$B$4),DateRange,0)-1,MATCH($A80,DataStreams,0)-1) -
(INDEX(Returns!$102:$102,MATCH($A80,DataStreams,0))*
OFFSET(HOMECELL,MATCH(MAX(INDEX(First_Data_Point,MATCH($A80,DataStreams,0)),INDEX(First_Data_Point,MATCH(G$6,DataStreams,0)),$B$3),DateRange,0)-1,MATCH(INDEX(Returns!$100:$100,MATCH($A80,DataStreams,0)),DataStreams,0)-1):OFFSET(HOMECELL,MATCH(MIN(INDEX(Last_Data_Point,MATCH($A80,DataStreams,0)),INDEX(Last_Data_Point,MATCH(G$6,DataStreams,0)),$B$4),DateRange,0)-1,MATCH(INDEX(Returns!$100:$100,MATCH($A80,DataStreams,0)),DataStreams,0)-1)),
OFFSET(HOMECELL,MATCH(MAX(INDEX(First_Data_Point,MATCH($A80,DataStreams,0)),INDEX(First_Data_Point,MATCH(G$6,DataStreams,0)),$B$3),DateRange,0)-1,MATCH(G$6,DataStreams,0)-1):OFFSET(HOMECELL,MATCH(MIN(INDEX(Last_Data_Point,MATCH($A80,DataStreams,0)),INDEX(Last_Data_Point,MATCH(G$6,DataStreams,0)),$B$4),DateRange,0)-1,MATCH(G$6,DataStreams,0)-1) -
(INDEX(Returns!$102:$102,MATCH(G$6,DataStreams,0))*
OFFSET(HOMECELL,MATCH(MAX(INDEX(First_Data_Point,MATCH($A80,DataStreams,0)),INDEX(First_Data_Point,MATCH(G$6,DataStreams,0)),$B$3),DateRange,0)-1,MATCH(INDEX(Returns!$100:$100,MATCH(G$6,DataStreams,0)),DataStreams,0)-1):OFFSET(HOMECELL,MATCH(MIN(INDEX(Last_Data_Point,MATCH($A80,DataStreams,0)),INDEX(Last_Data_Point,MATCH(G$6,DataStreams,0)),$B$4),DateRange,0)-1,MATCH(INDEX(Returns!$100:$100,MATCH(G$6,DataStreams,0)),DataStreams,0)-1))),"")</f>
        <v>-2.9867342299104861E-4</v>
      </c>
      <c r="H80" s="233" cm="1">
        <f t="array" aca="1" ref="H80" ca="1">_xlfn.IFNA(_xlfn.COVARIANCE.S(
OFFSET(HOMECELL,MATCH(MAX(INDEX(First_Data_Point,MATCH($A80,DataStreams,0)),INDEX(First_Data_Point,MATCH(H$6,DataStreams,0)),$B$3),DateRange,0)-1,MATCH($A80,DataStreams,0)-1):OFFSET(HOMECELL,MATCH(MIN(INDEX(Last_Data_Point,MATCH($A80,DataStreams,0)),INDEX(Last_Data_Point,MATCH(H$6,DataStreams,0)),$B$4),DateRange,0)-1,MATCH($A80,DataStreams,0)-1) -
(INDEX(Returns!$102:$102,MATCH($A80,DataStreams,0))*
OFFSET(HOMECELL,MATCH(MAX(INDEX(First_Data_Point,MATCH($A80,DataStreams,0)),INDEX(First_Data_Point,MATCH(H$6,DataStreams,0)),$B$3),DateRange,0)-1,MATCH(INDEX(Returns!$100:$100,MATCH($A80,DataStreams,0)),DataStreams,0)-1):OFFSET(HOMECELL,MATCH(MIN(INDEX(Last_Data_Point,MATCH($A80,DataStreams,0)),INDEX(Last_Data_Point,MATCH(H$6,DataStreams,0)),$B$4),DateRange,0)-1,MATCH(INDEX(Returns!$100:$100,MATCH($A80,DataStreams,0)),DataStreams,0)-1)),
OFFSET(HOMECELL,MATCH(MAX(INDEX(First_Data_Point,MATCH($A80,DataStreams,0)),INDEX(First_Data_Point,MATCH(H$6,DataStreams,0)),$B$3),DateRange,0)-1,MATCH(H$6,DataStreams,0)-1):OFFSET(HOMECELL,MATCH(MIN(INDEX(Last_Data_Point,MATCH($A80,DataStreams,0)),INDEX(Last_Data_Point,MATCH(H$6,DataStreams,0)),$B$4),DateRange,0)-1,MATCH(H$6,DataStreams,0)-1) -
(INDEX(Returns!$102:$102,MATCH(H$6,DataStreams,0))*
OFFSET(HOMECELL,MATCH(MAX(INDEX(First_Data_Point,MATCH($A80,DataStreams,0)),INDEX(First_Data_Point,MATCH(H$6,DataStreams,0)),$B$3),DateRange,0)-1,MATCH(INDEX(Returns!$100:$100,MATCH(H$6,DataStreams,0)),DataStreams,0)-1):OFFSET(HOMECELL,MATCH(MIN(INDEX(Last_Data_Point,MATCH($A80,DataStreams,0)),INDEX(Last_Data_Point,MATCH(H$6,DataStreams,0)),$B$4),DateRange,0)-1,MATCH(INDEX(Returns!$100:$100,MATCH(H$6,DataStreams,0)),DataStreams,0)-1))),"")</f>
        <v>5.5193117027734992E-4</v>
      </c>
      <c r="I80" s="233" cm="1">
        <f t="array" aca="1" ref="I80" ca="1">_xlfn.IFNA(_xlfn.COVARIANCE.S(
OFFSET(HOMECELL,MATCH(MAX(INDEX(First_Data_Point,MATCH($A80,DataStreams,0)),INDEX(First_Data_Point,MATCH(I$6,DataStreams,0)),$B$3),DateRange,0)-1,MATCH($A80,DataStreams,0)-1):OFFSET(HOMECELL,MATCH(MIN(INDEX(Last_Data_Point,MATCH($A80,DataStreams,0)),INDEX(Last_Data_Point,MATCH(I$6,DataStreams,0)),$B$4),DateRange,0)-1,MATCH($A80,DataStreams,0)-1) -
(INDEX(Returns!$102:$102,MATCH($A80,DataStreams,0))*
OFFSET(HOMECELL,MATCH(MAX(INDEX(First_Data_Point,MATCH($A80,DataStreams,0)),INDEX(First_Data_Point,MATCH(I$6,DataStreams,0)),$B$3),DateRange,0)-1,MATCH(INDEX(Returns!$100:$100,MATCH($A80,DataStreams,0)),DataStreams,0)-1):OFFSET(HOMECELL,MATCH(MIN(INDEX(Last_Data_Point,MATCH($A80,DataStreams,0)),INDEX(Last_Data_Point,MATCH(I$6,DataStreams,0)),$B$4),DateRange,0)-1,MATCH(INDEX(Returns!$100:$100,MATCH($A80,DataStreams,0)),DataStreams,0)-1)),
OFFSET(HOMECELL,MATCH(MAX(INDEX(First_Data_Point,MATCH($A80,DataStreams,0)),INDEX(First_Data_Point,MATCH(I$6,DataStreams,0)),$B$3),DateRange,0)-1,MATCH(I$6,DataStreams,0)-1):OFFSET(HOMECELL,MATCH(MIN(INDEX(Last_Data_Point,MATCH($A80,DataStreams,0)),INDEX(Last_Data_Point,MATCH(I$6,DataStreams,0)),$B$4),DateRange,0)-1,MATCH(I$6,DataStreams,0)-1) -
(INDEX(Returns!$102:$102,MATCH(I$6,DataStreams,0))*
OFFSET(HOMECELL,MATCH(MAX(INDEX(First_Data_Point,MATCH($A80,DataStreams,0)),INDEX(First_Data_Point,MATCH(I$6,DataStreams,0)),$B$3),DateRange,0)-1,MATCH(INDEX(Returns!$100:$100,MATCH(I$6,DataStreams,0)),DataStreams,0)-1):OFFSET(HOMECELL,MATCH(MIN(INDEX(Last_Data_Point,MATCH($A80,DataStreams,0)),INDEX(Last_Data_Point,MATCH(I$6,DataStreams,0)),$B$4),DateRange,0)-1,MATCH(INDEX(Returns!$100:$100,MATCH(I$6,DataStreams,0)),DataStreams,0)-1))),"")</f>
        <v>-1.9125292609599505E-3</v>
      </c>
      <c r="J80" s="233" cm="1">
        <f t="array" aca="1" ref="J80" ca="1">_xlfn.IFNA(_xlfn.COVARIANCE.S(
OFFSET(HOMECELL,MATCH(MAX(INDEX(First_Data_Point,MATCH($A80,DataStreams,0)),INDEX(First_Data_Point,MATCH(J$6,DataStreams,0)),$B$3),DateRange,0)-1,MATCH($A80,DataStreams,0)-1):OFFSET(HOMECELL,MATCH(MIN(INDEX(Last_Data_Point,MATCH($A80,DataStreams,0)),INDEX(Last_Data_Point,MATCH(J$6,DataStreams,0)),$B$4),DateRange,0)-1,MATCH($A80,DataStreams,0)-1) -
(INDEX(Returns!$102:$102,MATCH($A80,DataStreams,0))*
OFFSET(HOMECELL,MATCH(MAX(INDEX(First_Data_Point,MATCH($A80,DataStreams,0)),INDEX(First_Data_Point,MATCH(J$6,DataStreams,0)),$B$3),DateRange,0)-1,MATCH(INDEX(Returns!$100:$100,MATCH($A80,DataStreams,0)),DataStreams,0)-1):OFFSET(HOMECELL,MATCH(MIN(INDEX(Last_Data_Point,MATCH($A80,DataStreams,0)),INDEX(Last_Data_Point,MATCH(J$6,DataStreams,0)),$B$4),DateRange,0)-1,MATCH(INDEX(Returns!$100:$100,MATCH($A80,DataStreams,0)),DataStreams,0)-1)),
OFFSET(HOMECELL,MATCH(MAX(INDEX(First_Data_Point,MATCH($A80,DataStreams,0)),INDEX(First_Data_Point,MATCH(J$6,DataStreams,0)),$B$3),DateRange,0)-1,MATCH(J$6,DataStreams,0)-1):OFFSET(HOMECELL,MATCH(MIN(INDEX(Last_Data_Point,MATCH($A80,DataStreams,0)),INDEX(Last_Data_Point,MATCH(J$6,DataStreams,0)),$B$4),DateRange,0)-1,MATCH(J$6,DataStreams,0)-1) -
(INDEX(Returns!$102:$102,MATCH(J$6,DataStreams,0))*
OFFSET(HOMECELL,MATCH(MAX(INDEX(First_Data_Point,MATCH($A80,DataStreams,0)),INDEX(First_Data_Point,MATCH(J$6,DataStreams,0)),$B$3),DateRange,0)-1,MATCH(INDEX(Returns!$100:$100,MATCH(J$6,DataStreams,0)),DataStreams,0)-1):OFFSET(HOMECELL,MATCH(MIN(INDEX(Last_Data_Point,MATCH($A80,DataStreams,0)),INDEX(Last_Data_Point,MATCH(J$6,DataStreams,0)),$B$4),DateRange,0)-1,MATCH(INDEX(Returns!$100:$100,MATCH(J$6,DataStreams,0)),DataStreams,0)-1))),"")</f>
        <v>5.3662253096997681E-4</v>
      </c>
      <c r="K80" s="233" cm="1">
        <f t="array" aca="1" ref="K80" ca="1">_xlfn.IFNA(_xlfn.COVARIANCE.S(
OFFSET(HOMECELL,MATCH(MAX(INDEX(First_Data_Point,MATCH($A80,DataStreams,0)),INDEX(First_Data_Point,MATCH(K$6,DataStreams,0)),$B$3),DateRange,0)-1,MATCH($A80,DataStreams,0)-1):OFFSET(HOMECELL,MATCH(MIN(INDEX(Last_Data_Point,MATCH($A80,DataStreams,0)),INDEX(Last_Data_Point,MATCH(K$6,DataStreams,0)),$B$4),DateRange,0)-1,MATCH($A80,DataStreams,0)-1) -
(INDEX(Returns!$102:$102,MATCH($A80,DataStreams,0))*
OFFSET(HOMECELL,MATCH(MAX(INDEX(First_Data_Point,MATCH($A80,DataStreams,0)),INDEX(First_Data_Point,MATCH(K$6,DataStreams,0)),$B$3),DateRange,0)-1,MATCH(INDEX(Returns!$100:$100,MATCH($A80,DataStreams,0)),DataStreams,0)-1):OFFSET(HOMECELL,MATCH(MIN(INDEX(Last_Data_Point,MATCH($A80,DataStreams,0)),INDEX(Last_Data_Point,MATCH(K$6,DataStreams,0)),$B$4),DateRange,0)-1,MATCH(INDEX(Returns!$100:$100,MATCH($A80,DataStreams,0)),DataStreams,0)-1)),
OFFSET(HOMECELL,MATCH(MAX(INDEX(First_Data_Point,MATCH($A80,DataStreams,0)),INDEX(First_Data_Point,MATCH(K$6,DataStreams,0)),$B$3),DateRange,0)-1,MATCH(K$6,DataStreams,0)-1):OFFSET(HOMECELL,MATCH(MIN(INDEX(Last_Data_Point,MATCH($A80,DataStreams,0)),INDEX(Last_Data_Point,MATCH(K$6,DataStreams,0)),$B$4),DateRange,0)-1,MATCH(K$6,DataStreams,0)-1) -
(INDEX(Returns!$102:$102,MATCH(K$6,DataStreams,0))*
OFFSET(HOMECELL,MATCH(MAX(INDEX(First_Data_Point,MATCH($A80,DataStreams,0)),INDEX(First_Data_Point,MATCH(K$6,DataStreams,0)),$B$3),DateRange,0)-1,MATCH(INDEX(Returns!$100:$100,MATCH(K$6,DataStreams,0)),DataStreams,0)-1):OFFSET(HOMECELL,MATCH(MIN(INDEX(Last_Data_Point,MATCH($A80,DataStreams,0)),INDEX(Last_Data_Point,MATCH(K$6,DataStreams,0)),$B$4),DateRange,0)-1,MATCH(INDEX(Returns!$100:$100,MATCH(K$6,DataStreams,0)),DataStreams,0)-1))),"")</f>
        <v>8.1755845479341302E-5</v>
      </c>
      <c r="L80" s="233" cm="1">
        <f t="array" aca="1" ref="L80" ca="1">_xlfn.IFNA(_xlfn.COVARIANCE.S(
OFFSET(HOMECELL,MATCH(MAX(INDEX(First_Data_Point,MATCH($A80,DataStreams,0)),INDEX(First_Data_Point,MATCH(L$6,DataStreams,0)),$B$3),DateRange,0)-1,MATCH($A80,DataStreams,0)-1):OFFSET(HOMECELL,MATCH(MIN(INDEX(Last_Data_Point,MATCH($A80,DataStreams,0)),INDEX(Last_Data_Point,MATCH(L$6,DataStreams,0)),$B$4),DateRange,0)-1,MATCH($A80,DataStreams,0)-1) -
(INDEX(Returns!$102:$102,MATCH($A80,DataStreams,0))*
OFFSET(HOMECELL,MATCH(MAX(INDEX(First_Data_Point,MATCH($A80,DataStreams,0)),INDEX(First_Data_Point,MATCH(L$6,DataStreams,0)),$B$3),DateRange,0)-1,MATCH(INDEX(Returns!$100:$100,MATCH($A80,DataStreams,0)),DataStreams,0)-1):OFFSET(HOMECELL,MATCH(MIN(INDEX(Last_Data_Point,MATCH($A80,DataStreams,0)),INDEX(Last_Data_Point,MATCH(L$6,DataStreams,0)),$B$4),DateRange,0)-1,MATCH(INDEX(Returns!$100:$100,MATCH($A80,DataStreams,0)),DataStreams,0)-1)),
OFFSET(HOMECELL,MATCH(MAX(INDEX(First_Data_Point,MATCH($A80,DataStreams,0)),INDEX(First_Data_Point,MATCH(L$6,DataStreams,0)),$B$3),DateRange,0)-1,MATCH(L$6,DataStreams,0)-1):OFFSET(HOMECELL,MATCH(MIN(INDEX(Last_Data_Point,MATCH($A80,DataStreams,0)),INDEX(Last_Data_Point,MATCH(L$6,DataStreams,0)),$B$4),DateRange,0)-1,MATCH(L$6,DataStreams,0)-1) -
(INDEX(Returns!$102:$102,MATCH(L$6,DataStreams,0))*
OFFSET(HOMECELL,MATCH(MAX(INDEX(First_Data_Point,MATCH($A80,DataStreams,0)),INDEX(First_Data_Point,MATCH(L$6,DataStreams,0)),$B$3),DateRange,0)-1,MATCH(INDEX(Returns!$100:$100,MATCH(L$6,DataStreams,0)),DataStreams,0)-1):OFFSET(HOMECELL,MATCH(MIN(INDEX(Last_Data_Point,MATCH($A80,DataStreams,0)),INDEX(Last_Data_Point,MATCH(L$6,DataStreams,0)),$B$4),DateRange,0)-1,MATCH(INDEX(Returns!$100:$100,MATCH(L$6,DataStreams,0)),DataStreams,0)-1))),"")</f>
        <v>1.789160867676751E-4</v>
      </c>
      <c r="M80" s="233" cm="1">
        <f t="array" aca="1" ref="M80" ca="1">_xlfn.IFNA(_xlfn.COVARIANCE.S(
OFFSET(HOMECELL,MATCH(MAX(INDEX(First_Data_Point,MATCH($A80,DataStreams,0)),INDEX(First_Data_Point,MATCH(M$6,DataStreams,0)),$B$3),DateRange,0)-1,MATCH($A80,DataStreams,0)-1):OFFSET(HOMECELL,MATCH(MIN(INDEX(Last_Data_Point,MATCH($A80,DataStreams,0)),INDEX(Last_Data_Point,MATCH(M$6,DataStreams,0)),$B$4),DateRange,0)-1,MATCH($A80,DataStreams,0)-1) -
(INDEX(Returns!$102:$102,MATCH($A80,DataStreams,0))*
OFFSET(HOMECELL,MATCH(MAX(INDEX(First_Data_Point,MATCH($A80,DataStreams,0)),INDEX(First_Data_Point,MATCH(M$6,DataStreams,0)),$B$3),DateRange,0)-1,MATCH(INDEX(Returns!$100:$100,MATCH($A80,DataStreams,0)),DataStreams,0)-1):OFFSET(HOMECELL,MATCH(MIN(INDEX(Last_Data_Point,MATCH($A80,DataStreams,0)),INDEX(Last_Data_Point,MATCH(M$6,DataStreams,0)),$B$4),DateRange,0)-1,MATCH(INDEX(Returns!$100:$100,MATCH($A80,DataStreams,0)),DataStreams,0)-1)),
OFFSET(HOMECELL,MATCH(MAX(INDEX(First_Data_Point,MATCH($A80,DataStreams,0)),INDEX(First_Data_Point,MATCH(M$6,DataStreams,0)),$B$3),DateRange,0)-1,MATCH(M$6,DataStreams,0)-1):OFFSET(HOMECELL,MATCH(MIN(INDEX(Last_Data_Point,MATCH($A80,DataStreams,0)),INDEX(Last_Data_Point,MATCH(M$6,DataStreams,0)),$B$4),DateRange,0)-1,MATCH(M$6,DataStreams,0)-1) -
(INDEX(Returns!$102:$102,MATCH(M$6,DataStreams,0))*
OFFSET(HOMECELL,MATCH(MAX(INDEX(First_Data_Point,MATCH($A80,DataStreams,0)),INDEX(First_Data_Point,MATCH(M$6,DataStreams,0)),$B$3),DateRange,0)-1,MATCH(INDEX(Returns!$100:$100,MATCH(M$6,DataStreams,0)),DataStreams,0)-1):OFFSET(HOMECELL,MATCH(MIN(INDEX(Last_Data_Point,MATCH($A80,DataStreams,0)),INDEX(Last_Data_Point,MATCH(M$6,DataStreams,0)),$B$4),DateRange,0)-1,MATCH(INDEX(Returns!$100:$100,MATCH(M$6,DataStreams,0)),DataStreams,0)-1))),"")</f>
        <v>-1.3299328342283143E-3</v>
      </c>
      <c r="N80" s="233" cm="1">
        <f t="array" aca="1" ref="N80" ca="1">_xlfn.IFNA(_xlfn.COVARIANCE.S(
OFFSET(HOMECELL,MATCH(MAX(INDEX(First_Data_Point,MATCH($A80,DataStreams,0)),INDEX(First_Data_Point,MATCH(N$6,DataStreams,0)),$B$3),DateRange,0)-1,MATCH($A80,DataStreams,0)-1):OFFSET(HOMECELL,MATCH(MIN(INDEX(Last_Data_Point,MATCH($A80,DataStreams,0)),INDEX(Last_Data_Point,MATCH(N$6,DataStreams,0)),$B$4),DateRange,0)-1,MATCH($A80,DataStreams,0)-1) -
(INDEX(Returns!$102:$102,MATCH($A80,DataStreams,0))*
OFFSET(HOMECELL,MATCH(MAX(INDEX(First_Data_Point,MATCH($A80,DataStreams,0)),INDEX(First_Data_Point,MATCH(N$6,DataStreams,0)),$B$3),DateRange,0)-1,MATCH(INDEX(Returns!$100:$100,MATCH($A80,DataStreams,0)),DataStreams,0)-1):OFFSET(HOMECELL,MATCH(MIN(INDEX(Last_Data_Point,MATCH($A80,DataStreams,0)),INDEX(Last_Data_Point,MATCH(N$6,DataStreams,0)),$B$4),DateRange,0)-1,MATCH(INDEX(Returns!$100:$100,MATCH($A80,DataStreams,0)),DataStreams,0)-1)),
OFFSET(HOMECELL,MATCH(MAX(INDEX(First_Data_Point,MATCH($A80,DataStreams,0)),INDEX(First_Data_Point,MATCH(N$6,DataStreams,0)),$B$3),DateRange,0)-1,MATCH(N$6,DataStreams,0)-1):OFFSET(HOMECELL,MATCH(MIN(INDEX(Last_Data_Point,MATCH($A80,DataStreams,0)),INDEX(Last_Data_Point,MATCH(N$6,DataStreams,0)),$B$4),DateRange,0)-1,MATCH(N$6,DataStreams,0)-1) -
(INDEX(Returns!$102:$102,MATCH(N$6,DataStreams,0))*
OFFSET(HOMECELL,MATCH(MAX(INDEX(First_Data_Point,MATCH($A80,DataStreams,0)),INDEX(First_Data_Point,MATCH(N$6,DataStreams,0)),$B$3),DateRange,0)-1,MATCH(INDEX(Returns!$100:$100,MATCH(N$6,DataStreams,0)),DataStreams,0)-1):OFFSET(HOMECELL,MATCH(MIN(INDEX(Last_Data_Point,MATCH($A80,DataStreams,0)),INDEX(Last_Data_Point,MATCH(N$6,DataStreams,0)),$B$4),DateRange,0)-1,MATCH(INDEX(Returns!$100:$100,MATCH(N$6,DataStreams,0)),DataStreams,0)-1))),"")</f>
        <v>-5.2048321160666933E-4</v>
      </c>
      <c r="O80" s="233" cm="1">
        <f t="array" aca="1" ref="O80" ca="1">_xlfn.IFNA(_xlfn.COVARIANCE.S(
OFFSET(HOMECELL,MATCH(MAX(INDEX(First_Data_Point,MATCH($A80,DataStreams,0)),INDEX(First_Data_Point,MATCH(O$6,DataStreams,0)),$B$3),DateRange,0)-1,MATCH($A80,DataStreams,0)-1):OFFSET(HOMECELL,MATCH(MIN(INDEX(Last_Data_Point,MATCH($A80,DataStreams,0)),INDEX(Last_Data_Point,MATCH(O$6,DataStreams,0)),$B$4),DateRange,0)-1,MATCH($A80,DataStreams,0)-1) -
(INDEX(Returns!$102:$102,MATCH($A80,DataStreams,0))*
OFFSET(HOMECELL,MATCH(MAX(INDEX(First_Data_Point,MATCH($A80,DataStreams,0)),INDEX(First_Data_Point,MATCH(O$6,DataStreams,0)),$B$3),DateRange,0)-1,MATCH(INDEX(Returns!$100:$100,MATCH($A80,DataStreams,0)),DataStreams,0)-1):OFFSET(HOMECELL,MATCH(MIN(INDEX(Last_Data_Point,MATCH($A80,DataStreams,0)),INDEX(Last_Data_Point,MATCH(O$6,DataStreams,0)),$B$4),DateRange,0)-1,MATCH(INDEX(Returns!$100:$100,MATCH($A80,DataStreams,0)),DataStreams,0)-1)),
OFFSET(HOMECELL,MATCH(MAX(INDEX(First_Data_Point,MATCH($A80,DataStreams,0)),INDEX(First_Data_Point,MATCH(O$6,DataStreams,0)),$B$3),DateRange,0)-1,MATCH(O$6,DataStreams,0)-1):OFFSET(HOMECELL,MATCH(MIN(INDEX(Last_Data_Point,MATCH($A80,DataStreams,0)),INDEX(Last_Data_Point,MATCH(O$6,DataStreams,0)),$B$4),DateRange,0)-1,MATCH(O$6,DataStreams,0)-1) -
(INDEX(Returns!$102:$102,MATCH(O$6,DataStreams,0))*
OFFSET(HOMECELL,MATCH(MAX(INDEX(First_Data_Point,MATCH($A80,DataStreams,0)),INDEX(First_Data_Point,MATCH(O$6,DataStreams,0)),$B$3),DateRange,0)-1,MATCH(INDEX(Returns!$100:$100,MATCH(O$6,DataStreams,0)),DataStreams,0)-1):OFFSET(HOMECELL,MATCH(MIN(INDEX(Last_Data_Point,MATCH($A80,DataStreams,0)),INDEX(Last_Data_Point,MATCH(O$6,DataStreams,0)),$B$4),DateRange,0)-1,MATCH(INDEX(Returns!$100:$100,MATCH(O$6,DataStreams,0)),DataStreams,0)-1))),"")</f>
        <v>7.9674407002169011E-4</v>
      </c>
      <c r="P80" s="233" cm="1">
        <f t="array" aca="1" ref="P80" ca="1">_xlfn.IFNA(_xlfn.COVARIANCE.S(
OFFSET(HOMECELL,MATCH(MAX(INDEX(First_Data_Point,MATCH($A80,DataStreams,0)),INDEX(First_Data_Point,MATCH(P$6,DataStreams,0)),$B$3),DateRange,0)-1,MATCH($A80,DataStreams,0)-1):OFFSET(HOMECELL,MATCH(MIN(INDEX(Last_Data_Point,MATCH($A80,DataStreams,0)),INDEX(Last_Data_Point,MATCH(P$6,DataStreams,0)),$B$4),DateRange,0)-1,MATCH($A80,DataStreams,0)-1) -
(INDEX(Returns!$102:$102,MATCH($A80,DataStreams,0))*
OFFSET(HOMECELL,MATCH(MAX(INDEX(First_Data_Point,MATCH($A80,DataStreams,0)),INDEX(First_Data_Point,MATCH(P$6,DataStreams,0)),$B$3),DateRange,0)-1,MATCH(INDEX(Returns!$100:$100,MATCH($A80,DataStreams,0)),DataStreams,0)-1):OFFSET(HOMECELL,MATCH(MIN(INDEX(Last_Data_Point,MATCH($A80,DataStreams,0)),INDEX(Last_Data_Point,MATCH(P$6,DataStreams,0)),$B$4),DateRange,0)-1,MATCH(INDEX(Returns!$100:$100,MATCH($A80,DataStreams,0)),DataStreams,0)-1)),
OFFSET(HOMECELL,MATCH(MAX(INDEX(First_Data_Point,MATCH($A80,DataStreams,0)),INDEX(First_Data_Point,MATCH(P$6,DataStreams,0)),$B$3),DateRange,0)-1,MATCH(P$6,DataStreams,0)-1):OFFSET(HOMECELL,MATCH(MIN(INDEX(Last_Data_Point,MATCH($A80,DataStreams,0)),INDEX(Last_Data_Point,MATCH(P$6,DataStreams,0)),$B$4),DateRange,0)-1,MATCH(P$6,DataStreams,0)-1) -
(INDEX(Returns!$102:$102,MATCH(P$6,DataStreams,0))*
OFFSET(HOMECELL,MATCH(MAX(INDEX(First_Data_Point,MATCH($A80,DataStreams,0)),INDEX(First_Data_Point,MATCH(P$6,DataStreams,0)),$B$3),DateRange,0)-1,MATCH(INDEX(Returns!$100:$100,MATCH(P$6,DataStreams,0)),DataStreams,0)-1):OFFSET(HOMECELL,MATCH(MIN(INDEX(Last_Data_Point,MATCH($A80,DataStreams,0)),INDEX(Last_Data_Point,MATCH(P$6,DataStreams,0)),$B$4),DateRange,0)-1,MATCH(INDEX(Returns!$100:$100,MATCH(P$6,DataStreams,0)),DataStreams,0)-1))),"")</f>
        <v>2.1698453903774236E-3</v>
      </c>
      <c r="Q80" s="233" cm="1">
        <f t="array" aca="1" ref="Q80" ca="1">_xlfn.IFNA(_xlfn.COVARIANCE.S(
OFFSET(HOMECELL,MATCH(MAX(INDEX(First_Data_Point,MATCH($A80,DataStreams,0)),INDEX(First_Data_Point,MATCH(Q$6,DataStreams,0)),$B$3),DateRange,0)-1,MATCH($A80,DataStreams,0)-1):OFFSET(HOMECELL,MATCH(MIN(INDEX(Last_Data_Point,MATCH($A80,DataStreams,0)),INDEX(Last_Data_Point,MATCH(Q$6,DataStreams,0)),$B$4),DateRange,0)-1,MATCH($A80,DataStreams,0)-1) -
(INDEX(Returns!$102:$102,MATCH($A80,DataStreams,0))*
OFFSET(HOMECELL,MATCH(MAX(INDEX(First_Data_Point,MATCH($A80,DataStreams,0)),INDEX(First_Data_Point,MATCH(Q$6,DataStreams,0)),$B$3),DateRange,0)-1,MATCH(INDEX(Returns!$100:$100,MATCH($A80,DataStreams,0)),DataStreams,0)-1):OFFSET(HOMECELL,MATCH(MIN(INDEX(Last_Data_Point,MATCH($A80,DataStreams,0)),INDEX(Last_Data_Point,MATCH(Q$6,DataStreams,0)),$B$4),DateRange,0)-1,MATCH(INDEX(Returns!$100:$100,MATCH($A80,DataStreams,0)),DataStreams,0)-1)),
OFFSET(HOMECELL,MATCH(MAX(INDEX(First_Data_Point,MATCH($A80,DataStreams,0)),INDEX(First_Data_Point,MATCH(Q$6,DataStreams,0)),$B$3),DateRange,0)-1,MATCH(Q$6,DataStreams,0)-1):OFFSET(HOMECELL,MATCH(MIN(INDEX(Last_Data_Point,MATCH($A80,DataStreams,0)),INDEX(Last_Data_Point,MATCH(Q$6,DataStreams,0)),$B$4),DateRange,0)-1,MATCH(Q$6,DataStreams,0)-1) -
(INDEX(Returns!$102:$102,MATCH(Q$6,DataStreams,0))*
OFFSET(HOMECELL,MATCH(MAX(INDEX(First_Data_Point,MATCH($A80,DataStreams,0)),INDEX(First_Data_Point,MATCH(Q$6,DataStreams,0)),$B$3),DateRange,0)-1,MATCH(INDEX(Returns!$100:$100,MATCH(Q$6,DataStreams,0)),DataStreams,0)-1):OFFSET(HOMECELL,MATCH(MIN(INDEX(Last_Data_Point,MATCH($A80,DataStreams,0)),INDEX(Last_Data_Point,MATCH(Q$6,DataStreams,0)),$B$4),DateRange,0)-1,MATCH(INDEX(Returns!$100:$100,MATCH(Q$6,DataStreams,0)),DataStreams,0)-1))),"")</f>
        <v>1.3795492634937478E-3</v>
      </c>
      <c r="R80" s="233" cm="1">
        <f t="array" aca="1" ref="R80" ca="1">_xlfn.IFNA(_xlfn.COVARIANCE.S(
OFFSET(HOMECELL,MATCH(MAX(INDEX(First_Data_Point,MATCH($A80,DataStreams,0)),INDEX(First_Data_Point,MATCH(R$6,DataStreams,0)),$B$3),DateRange,0)-1,MATCH($A80,DataStreams,0)-1):OFFSET(HOMECELL,MATCH(MIN(INDEX(Last_Data_Point,MATCH($A80,DataStreams,0)),INDEX(Last_Data_Point,MATCH(R$6,DataStreams,0)),$B$4),DateRange,0)-1,MATCH($A80,DataStreams,0)-1) -
(INDEX(Returns!$102:$102,MATCH($A80,DataStreams,0))*
OFFSET(HOMECELL,MATCH(MAX(INDEX(First_Data_Point,MATCH($A80,DataStreams,0)),INDEX(First_Data_Point,MATCH(R$6,DataStreams,0)),$B$3),DateRange,0)-1,MATCH(INDEX(Returns!$100:$100,MATCH($A80,DataStreams,0)),DataStreams,0)-1):OFFSET(HOMECELL,MATCH(MIN(INDEX(Last_Data_Point,MATCH($A80,DataStreams,0)),INDEX(Last_Data_Point,MATCH(R$6,DataStreams,0)),$B$4),DateRange,0)-1,MATCH(INDEX(Returns!$100:$100,MATCH($A80,DataStreams,0)),DataStreams,0)-1)),
OFFSET(HOMECELL,MATCH(MAX(INDEX(First_Data_Point,MATCH($A80,DataStreams,0)),INDEX(First_Data_Point,MATCH(R$6,DataStreams,0)),$B$3),DateRange,0)-1,MATCH(R$6,DataStreams,0)-1):OFFSET(HOMECELL,MATCH(MIN(INDEX(Last_Data_Point,MATCH($A80,DataStreams,0)),INDEX(Last_Data_Point,MATCH(R$6,DataStreams,0)),$B$4),DateRange,0)-1,MATCH(R$6,DataStreams,0)-1) -
(INDEX(Returns!$102:$102,MATCH(R$6,DataStreams,0))*
OFFSET(HOMECELL,MATCH(MAX(INDEX(First_Data_Point,MATCH($A80,DataStreams,0)),INDEX(First_Data_Point,MATCH(R$6,DataStreams,0)),$B$3),DateRange,0)-1,MATCH(INDEX(Returns!$100:$100,MATCH(R$6,DataStreams,0)),DataStreams,0)-1):OFFSET(HOMECELL,MATCH(MIN(INDEX(Last_Data_Point,MATCH($A80,DataStreams,0)),INDEX(Last_Data_Point,MATCH(R$6,DataStreams,0)),$B$4),DateRange,0)-1,MATCH(INDEX(Returns!$100:$100,MATCH(R$6,DataStreams,0)),DataStreams,0)-1))),"")</f>
        <v>2.5991824848627587E-4</v>
      </c>
      <c r="S80" s="233" cm="1">
        <f t="array" aca="1" ref="S80" ca="1">_xlfn.IFNA(_xlfn.COVARIANCE.S(
OFFSET(HOMECELL,MATCH(MAX(INDEX(First_Data_Point,MATCH($A80,DataStreams,0)),INDEX(First_Data_Point,MATCH(S$6,DataStreams,0)),$B$3),DateRange,0)-1,MATCH($A80,DataStreams,0)-1):OFFSET(HOMECELL,MATCH(MIN(INDEX(Last_Data_Point,MATCH($A80,DataStreams,0)),INDEX(Last_Data_Point,MATCH(S$6,DataStreams,0)),$B$4),DateRange,0)-1,MATCH($A80,DataStreams,0)-1) -
(INDEX(Returns!$102:$102,MATCH($A80,DataStreams,0))*
OFFSET(HOMECELL,MATCH(MAX(INDEX(First_Data_Point,MATCH($A80,DataStreams,0)),INDEX(First_Data_Point,MATCH(S$6,DataStreams,0)),$B$3),DateRange,0)-1,MATCH(INDEX(Returns!$100:$100,MATCH($A80,DataStreams,0)),DataStreams,0)-1):OFFSET(HOMECELL,MATCH(MIN(INDEX(Last_Data_Point,MATCH($A80,DataStreams,0)),INDEX(Last_Data_Point,MATCH(S$6,DataStreams,0)),$B$4),DateRange,0)-1,MATCH(INDEX(Returns!$100:$100,MATCH($A80,DataStreams,0)),DataStreams,0)-1)),
OFFSET(HOMECELL,MATCH(MAX(INDEX(First_Data_Point,MATCH($A80,DataStreams,0)),INDEX(First_Data_Point,MATCH(S$6,DataStreams,0)),$B$3),DateRange,0)-1,MATCH(S$6,DataStreams,0)-1):OFFSET(HOMECELL,MATCH(MIN(INDEX(Last_Data_Point,MATCH($A80,DataStreams,0)),INDEX(Last_Data_Point,MATCH(S$6,DataStreams,0)),$B$4),DateRange,0)-1,MATCH(S$6,DataStreams,0)-1) -
(INDEX(Returns!$102:$102,MATCH(S$6,DataStreams,0))*
OFFSET(HOMECELL,MATCH(MAX(INDEX(First_Data_Point,MATCH($A80,DataStreams,0)),INDEX(First_Data_Point,MATCH(S$6,DataStreams,0)),$B$3),DateRange,0)-1,MATCH(INDEX(Returns!$100:$100,MATCH(S$6,DataStreams,0)),DataStreams,0)-1):OFFSET(HOMECELL,MATCH(MIN(INDEX(Last_Data_Point,MATCH($A80,DataStreams,0)),INDEX(Last_Data_Point,MATCH(S$6,DataStreams,0)),$B$4),DateRange,0)-1,MATCH(INDEX(Returns!$100:$100,MATCH(S$6,DataStreams,0)),DataStreams,0)-1))),"")</f>
        <v>1.1703016833341032E-3</v>
      </c>
      <c r="T80" s="233" cm="1">
        <f t="array" aca="1" ref="T80" ca="1">_xlfn.IFNA(_xlfn.COVARIANCE.S(
OFFSET(HOMECELL,MATCH(MAX(INDEX(First_Data_Point,MATCH($A80,DataStreams,0)),INDEX(First_Data_Point,MATCH(T$6,DataStreams,0)),$B$3),DateRange,0)-1,MATCH($A80,DataStreams,0)-1):OFFSET(HOMECELL,MATCH(MIN(INDEX(Last_Data_Point,MATCH($A80,DataStreams,0)),INDEX(Last_Data_Point,MATCH(T$6,DataStreams,0)),$B$4),DateRange,0)-1,MATCH($A80,DataStreams,0)-1) -
(INDEX(Returns!$102:$102,MATCH($A80,DataStreams,0))*
OFFSET(HOMECELL,MATCH(MAX(INDEX(First_Data_Point,MATCH($A80,DataStreams,0)),INDEX(First_Data_Point,MATCH(T$6,DataStreams,0)),$B$3),DateRange,0)-1,MATCH(INDEX(Returns!$100:$100,MATCH($A80,DataStreams,0)),DataStreams,0)-1):OFFSET(HOMECELL,MATCH(MIN(INDEX(Last_Data_Point,MATCH($A80,DataStreams,0)),INDEX(Last_Data_Point,MATCH(T$6,DataStreams,0)),$B$4),DateRange,0)-1,MATCH(INDEX(Returns!$100:$100,MATCH($A80,DataStreams,0)),DataStreams,0)-1)),
OFFSET(HOMECELL,MATCH(MAX(INDEX(First_Data_Point,MATCH($A80,DataStreams,0)),INDEX(First_Data_Point,MATCH(T$6,DataStreams,0)),$B$3),DateRange,0)-1,MATCH(T$6,DataStreams,0)-1):OFFSET(HOMECELL,MATCH(MIN(INDEX(Last_Data_Point,MATCH($A80,DataStreams,0)),INDEX(Last_Data_Point,MATCH(T$6,DataStreams,0)),$B$4),DateRange,0)-1,MATCH(T$6,DataStreams,0)-1) -
(INDEX(Returns!$102:$102,MATCH(T$6,DataStreams,0))*
OFFSET(HOMECELL,MATCH(MAX(INDEX(First_Data_Point,MATCH($A80,DataStreams,0)),INDEX(First_Data_Point,MATCH(T$6,DataStreams,0)),$B$3),DateRange,0)-1,MATCH(INDEX(Returns!$100:$100,MATCH(T$6,DataStreams,0)),DataStreams,0)-1):OFFSET(HOMECELL,MATCH(MIN(INDEX(Last_Data_Point,MATCH($A80,DataStreams,0)),INDEX(Last_Data_Point,MATCH(T$6,DataStreams,0)),$B$4),DateRange,0)-1,MATCH(INDEX(Returns!$100:$100,MATCH(T$6,DataStreams,0)),DataStreams,0)-1))),"")</f>
        <v>-2.173825966067426E-3</v>
      </c>
      <c r="U80" s="233" cm="1">
        <f t="array" aca="1" ref="U80" ca="1">_xlfn.IFNA(_xlfn.COVARIANCE.S(
OFFSET(HOMECELL,MATCH(MAX(INDEX(First_Data_Point,MATCH($A80,DataStreams,0)),INDEX(First_Data_Point,MATCH(U$6,DataStreams,0)),$B$3),DateRange,0)-1,MATCH($A80,DataStreams,0)-1):OFFSET(HOMECELL,MATCH(MIN(INDEX(Last_Data_Point,MATCH($A80,DataStreams,0)),INDEX(Last_Data_Point,MATCH(U$6,DataStreams,0)),$B$4),DateRange,0)-1,MATCH($A80,DataStreams,0)-1) -
(INDEX(Returns!$102:$102,MATCH($A80,DataStreams,0))*
OFFSET(HOMECELL,MATCH(MAX(INDEX(First_Data_Point,MATCH($A80,DataStreams,0)),INDEX(First_Data_Point,MATCH(U$6,DataStreams,0)),$B$3),DateRange,0)-1,MATCH(INDEX(Returns!$100:$100,MATCH($A80,DataStreams,0)),DataStreams,0)-1):OFFSET(HOMECELL,MATCH(MIN(INDEX(Last_Data_Point,MATCH($A80,DataStreams,0)),INDEX(Last_Data_Point,MATCH(U$6,DataStreams,0)),$B$4),DateRange,0)-1,MATCH(INDEX(Returns!$100:$100,MATCH($A80,DataStreams,0)),DataStreams,0)-1)),
OFFSET(HOMECELL,MATCH(MAX(INDEX(First_Data_Point,MATCH($A80,DataStreams,0)),INDEX(First_Data_Point,MATCH(U$6,DataStreams,0)),$B$3),DateRange,0)-1,MATCH(U$6,DataStreams,0)-1):OFFSET(HOMECELL,MATCH(MIN(INDEX(Last_Data_Point,MATCH($A80,DataStreams,0)),INDEX(Last_Data_Point,MATCH(U$6,DataStreams,0)),$B$4),DateRange,0)-1,MATCH(U$6,DataStreams,0)-1) -
(INDEX(Returns!$102:$102,MATCH(U$6,DataStreams,0))*
OFFSET(HOMECELL,MATCH(MAX(INDEX(First_Data_Point,MATCH($A80,DataStreams,0)),INDEX(First_Data_Point,MATCH(U$6,DataStreams,0)),$B$3),DateRange,0)-1,MATCH(INDEX(Returns!$100:$100,MATCH(U$6,DataStreams,0)),DataStreams,0)-1):OFFSET(HOMECELL,MATCH(MIN(INDEX(Last_Data_Point,MATCH($A80,DataStreams,0)),INDEX(Last_Data_Point,MATCH(U$6,DataStreams,0)),$B$4),DateRange,0)-1,MATCH(INDEX(Returns!$100:$100,MATCH(U$6,DataStreams,0)),DataStreams,0)-1))),"")</f>
        <v>-2.4907910217990471E-4</v>
      </c>
      <c r="V80" s="233" cm="1">
        <f t="array" aca="1" ref="V80" ca="1">_xlfn.IFNA(_xlfn.COVARIANCE.S(
OFFSET(HOMECELL,MATCH(MAX(INDEX(First_Data_Point,MATCH($A80,DataStreams,0)),INDEX(First_Data_Point,MATCH(V$6,DataStreams,0)),$B$3),DateRange,0)-1,MATCH($A80,DataStreams,0)-1):OFFSET(HOMECELL,MATCH(MIN(INDEX(Last_Data_Point,MATCH($A80,DataStreams,0)),INDEX(Last_Data_Point,MATCH(V$6,DataStreams,0)),$B$4),DateRange,0)-1,MATCH($A80,DataStreams,0)-1) -
(INDEX(Returns!$102:$102,MATCH($A80,DataStreams,0))*
OFFSET(HOMECELL,MATCH(MAX(INDEX(First_Data_Point,MATCH($A80,DataStreams,0)),INDEX(First_Data_Point,MATCH(V$6,DataStreams,0)),$B$3),DateRange,0)-1,MATCH(INDEX(Returns!$100:$100,MATCH($A80,DataStreams,0)),DataStreams,0)-1):OFFSET(HOMECELL,MATCH(MIN(INDEX(Last_Data_Point,MATCH($A80,DataStreams,0)),INDEX(Last_Data_Point,MATCH(V$6,DataStreams,0)),$B$4),DateRange,0)-1,MATCH(INDEX(Returns!$100:$100,MATCH($A80,DataStreams,0)),DataStreams,0)-1)),
OFFSET(HOMECELL,MATCH(MAX(INDEX(First_Data_Point,MATCH($A80,DataStreams,0)),INDEX(First_Data_Point,MATCH(V$6,DataStreams,0)),$B$3),DateRange,0)-1,MATCH(V$6,DataStreams,0)-1):OFFSET(HOMECELL,MATCH(MIN(INDEX(Last_Data_Point,MATCH($A80,DataStreams,0)),INDEX(Last_Data_Point,MATCH(V$6,DataStreams,0)),$B$4),DateRange,0)-1,MATCH(V$6,DataStreams,0)-1) -
(INDEX(Returns!$102:$102,MATCH(V$6,DataStreams,0))*
OFFSET(HOMECELL,MATCH(MAX(INDEX(First_Data_Point,MATCH($A80,DataStreams,0)),INDEX(First_Data_Point,MATCH(V$6,DataStreams,0)),$B$3),DateRange,0)-1,MATCH(INDEX(Returns!$100:$100,MATCH(V$6,DataStreams,0)),DataStreams,0)-1):OFFSET(HOMECELL,MATCH(MIN(INDEX(Last_Data_Point,MATCH($A80,DataStreams,0)),INDEX(Last_Data_Point,MATCH(V$6,DataStreams,0)),$B$4),DateRange,0)-1,MATCH(INDEX(Returns!$100:$100,MATCH(V$6,DataStreams,0)),DataStreams,0)-1))),"")</f>
        <v>-2.8773411814093469E-4</v>
      </c>
      <c r="W80" s="233" cm="1">
        <f t="array" aca="1" ref="W80" ca="1">_xlfn.IFNA(_xlfn.COVARIANCE.S(
OFFSET(HOMECELL,MATCH(MAX(INDEX(First_Data_Point,MATCH($A80,DataStreams,0)),INDEX(First_Data_Point,MATCH(W$6,DataStreams,0)),$B$3),DateRange,0)-1,MATCH($A80,DataStreams,0)-1):OFFSET(HOMECELL,MATCH(MIN(INDEX(Last_Data_Point,MATCH($A80,DataStreams,0)),INDEX(Last_Data_Point,MATCH(W$6,DataStreams,0)),$B$4),DateRange,0)-1,MATCH($A80,DataStreams,0)-1) -
(INDEX(Returns!$102:$102,MATCH($A80,DataStreams,0))*
OFFSET(HOMECELL,MATCH(MAX(INDEX(First_Data_Point,MATCH($A80,DataStreams,0)),INDEX(First_Data_Point,MATCH(W$6,DataStreams,0)),$B$3),DateRange,0)-1,MATCH(INDEX(Returns!$100:$100,MATCH($A80,DataStreams,0)),DataStreams,0)-1):OFFSET(HOMECELL,MATCH(MIN(INDEX(Last_Data_Point,MATCH($A80,DataStreams,0)),INDEX(Last_Data_Point,MATCH(W$6,DataStreams,0)),$B$4),DateRange,0)-1,MATCH(INDEX(Returns!$100:$100,MATCH($A80,DataStreams,0)),DataStreams,0)-1)),
OFFSET(HOMECELL,MATCH(MAX(INDEX(First_Data_Point,MATCH($A80,DataStreams,0)),INDEX(First_Data_Point,MATCH(W$6,DataStreams,0)),$B$3),DateRange,0)-1,MATCH(W$6,DataStreams,0)-1):OFFSET(HOMECELL,MATCH(MIN(INDEX(Last_Data_Point,MATCH($A80,DataStreams,0)),INDEX(Last_Data_Point,MATCH(W$6,DataStreams,0)),$B$4),DateRange,0)-1,MATCH(W$6,DataStreams,0)-1) -
(INDEX(Returns!$102:$102,MATCH(W$6,DataStreams,0))*
OFFSET(HOMECELL,MATCH(MAX(INDEX(First_Data_Point,MATCH($A80,DataStreams,0)),INDEX(First_Data_Point,MATCH(W$6,DataStreams,0)),$B$3),DateRange,0)-1,MATCH(INDEX(Returns!$100:$100,MATCH(W$6,DataStreams,0)),DataStreams,0)-1):OFFSET(HOMECELL,MATCH(MIN(INDEX(Last_Data_Point,MATCH($A80,DataStreams,0)),INDEX(Last_Data_Point,MATCH(W$6,DataStreams,0)),$B$4),DateRange,0)-1,MATCH(INDEX(Returns!$100:$100,MATCH(W$6,DataStreams,0)),DataStreams,0)-1))),"")</f>
        <v>1.1542844950727254E-3</v>
      </c>
      <c r="X80" s="233" cm="1">
        <f t="array" aca="1" ref="X80" ca="1">_xlfn.IFNA(_xlfn.COVARIANCE.S(
OFFSET(HOMECELL,MATCH(MAX(INDEX(First_Data_Point,MATCH($A80,DataStreams,0)),INDEX(First_Data_Point,MATCH(X$6,DataStreams,0)),$B$3),DateRange,0)-1,MATCH($A80,DataStreams,0)-1):OFFSET(HOMECELL,MATCH(MIN(INDEX(Last_Data_Point,MATCH($A80,DataStreams,0)),INDEX(Last_Data_Point,MATCH(X$6,DataStreams,0)),$B$4),DateRange,0)-1,MATCH($A80,DataStreams,0)-1) -
(INDEX(Returns!$102:$102,MATCH($A80,DataStreams,0))*
OFFSET(HOMECELL,MATCH(MAX(INDEX(First_Data_Point,MATCH($A80,DataStreams,0)),INDEX(First_Data_Point,MATCH(X$6,DataStreams,0)),$B$3),DateRange,0)-1,MATCH(INDEX(Returns!$100:$100,MATCH($A80,DataStreams,0)),DataStreams,0)-1):OFFSET(HOMECELL,MATCH(MIN(INDEX(Last_Data_Point,MATCH($A80,DataStreams,0)),INDEX(Last_Data_Point,MATCH(X$6,DataStreams,0)),$B$4),DateRange,0)-1,MATCH(INDEX(Returns!$100:$100,MATCH($A80,DataStreams,0)),DataStreams,0)-1)),
OFFSET(HOMECELL,MATCH(MAX(INDEX(First_Data_Point,MATCH($A80,DataStreams,0)),INDEX(First_Data_Point,MATCH(X$6,DataStreams,0)),$B$3),DateRange,0)-1,MATCH(X$6,DataStreams,0)-1):OFFSET(HOMECELL,MATCH(MIN(INDEX(Last_Data_Point,MATCH($A80,DataStreams,0)),INDEX(Last_Data_Point,MATCH(X$6,DataStreams,0)),$B$4),DateRange,0)-1,MATCH(X$6,DataStreams,0)-1) -
(INDEX(Returns!$102:$102,MATCH(X$6,DataStreams,0))*
OFFSET(HOMECELL,MATCH(MAX(INDEX(First_Data_Point,MATCH($A80,DataStreams,0)),INDEX(First_Data_Point,MATCH(X$6,DataStreams,0)),$B$3),DateRange,0)-1,MATCH(INDEX(Returns!$100:$100,MATCH(X$6,DataStreams,0)),DataStreams,0)-1):OFFSET(HOMECELL,MATCH(MIN(INDEX(Last_Data_Point,MATCH($A80,DataStreams,0)),INDEX(Last_Data_Point,MATCH(X$6,DataStreams,0)),$B$4),DateRange,0)-1,MATCH(INDEX(Returns!$100:$100,MATCH(X$6,DataStreams,0)),DataStreams,0)-1))),"")</f>
        <v>2.0271397246810283E-4</v>
      </c>
      <c r="Y80" s="233" cm="1">
        <f t="array" aca="1" ref="Y80" ca="1">_xlfn.IFNA(_xlfn.COVARIANCE.S(
OFFSET(HOMECELL,MATCH(MAX(INDEX(First_Data_Point,MATCH($A80,DataStreams,0)),INDEX(First_Data_Point,MATCH(Y$6,DataStreams,0)),$B$3),DateRange,0)-1,MATCH($A80,DataStreams,0)-1):OFFSET(HOMECELL,MATCH(MIN(INDEX(Last_Data_Point,MATCH($A80,DataStreams,0)),INDEX(Last_Data_Point,MATCH(Y$6,DataStreams,0)),$B$4),DateRange,0)-1,MATCH($A80,DataStreams,0)-1) -
(INDEX(Returns!$102:$102,MATCH($A80,DataStreams,0))*
OFFSET(HOMECELL,MATCH(MAX(INDEX(First_Data_Point,MATCH($A80,DataStreams,0)),INDEX(First_Data_Point,MATCH(Y$6,DataStreams,0)),$B$3),DateRange,0)-1,MATCH(INDEX(Returns!$100:$100,MATCH($A80,DataStreams,0)),DataStreams,0)-1):OFFSET(HOMECELL,MATCH(MIN(INDEX(Last_Data_Point,MATCH($A80,DataStreams,0)),INDEX(Last_Data_Point,MATCH(Y$6,DataStreams,0)),$B$4),DateRange,0)-1,MATCH(INDEX(Returns!$100:$100,MATCH($A80,DataStreams,0)),DataStreams,0)-1)),
OFFSET(HOMECELL,MATCH(MAX(INDEX(First_Data_Point,MATCH($A80,DataStreams,0)),INDEX(First_Data_Point,MATCH(Y$6,DataStreams,0)),$B$3),DateRange,0)-1,MATCH(Y$6,DataStreams,0)-1):OFFSET(HOMECELL,MATCH(MIN(INDEX(Last_Data_Point,MATCH($A80,DataStreams,0)),INDEX(Last_Data_Point,MATCH(Y$6,DataStreams,0)),$B$4),DateRange,0)-1,MATCH(Y$6,DataStreams,0)-1) -
(INDEX(Returns!$102:$102,MATCH(Y$6,DataStreams,0))*
OFFSET(HOMECELL,MATCH(MAX(INDEX(First_Data_Point,MATCH($A80,DataStreams,0)),INDEX(First_Data_Point,MATCH(Y$6,DataStreams,0)),$B$3),DateRange,0)-1,MATCH(INDEX(Returns!$100:$100,MATCH(Y$6,DataStreams,0)),DataStreams,0)-1):OFFSET(HOMECELL,MATCH(MIN(INDEX(Last_Data_Point,MATCH($A80,DataStreams,0)),INDEX(Last_Data_Point,MATCH(Y$6,DataStreams,0)),$B$4),DateRange,0)-1,MATCH(INDEX(Returns!$100:$100,MATCH(Y$6,DataStreams,0)),DataStreams,0)-1))),"")</f>
        <v>2.4492298803075394E-3</v>
      </c>
      <c r="Z80" s="233" cm="1">
        <f t="array" aca="1" ref="Z80" ca="1">_xlfn.IFNA(_xlfn.COVARIANCE.S(
OFFSET(HOMECELL,MATCH(MAX(INDEX(First_Data_Point,MATCH($A80,DataStreams,0)),INDEX(First_Data_Point,MATCH(Z$6,DataStreams,0)),$B$3),DateRange,0)-1,MATCH($A80,DataStreams,0)-1):OFFSET(HOMECELL,MATCH(MIN(INDEX(Last_Data_Point,MATCH($A80,DataStreams,0)),INDEX(Last_Data_Point,MATCH(Z$6,DataStreams,0)),$B$4),DateRange,0)-1,MATCH($A80,DataStreams,0)-1) -
(INDEX(Returns!$102:$102,MATCH($A80,DataStreams,0))*
OFFSET(HOMECELL,MATCH(MAX(INDEX(First_Data_Point,MATCH($A80,DataStreams,0)),INDEX(First_Data_Point,MATCH(Z$6,DataStreams,0)),$B$3),DateRange,0)-1,MATCH(INDEX(Returns!$100:$100,MATCH($A80,DataStreams,0)),DataStreams,0)-1):OFFSET(HOMECELL,MATCH(MIN(INDEX(Last_Data_Point,MATCH($A80,DataStreams,0)),INDEX(Last_Data_Point,MATCH(Z$6,DataStreams,0)),$B$4),DateRange,0)-1,MATCH(INDEX(Returns!$100:$100,MATCH($A80,DataStreams,0)),DataStreams,0)-1)),
OFFSET(HOMECELL,MATCH(MAX(INDEX(First_Data_Point,MATCH($A80,DataStreams,0)),INDEX(First_Data_Point,MATCH(Z$6,DataStreams,0)),$B$3),DateRange,0)-1,MATCH(Z$6,DataStreams,0)-1):OFFSET(HOMECELL,MATCH(MIN(INDEX(Last_Data_Point,MATCH($A80,DataStreams,0)),INDEX(Last_Data_Point,MATCH(Z$6,DataStreams,0)),$B$4),DateRange,0)-1,MATCH(Z$6,DataStreams,0)-1) -
(INDEX(Returns!$102:$102,MATCH(Z$6,DataStreams,0))*
OFFSET(HOMECELL,MATCH(MAX(INDEX(First_Data_Point,MATCH($A80,DataStreams,0)),INDEX(First_Data_Point,MATCH(Z$6,DataStreams,0)),$B$3),DateRange,0)-1,MATCH(INDEX(Returns!$100:$100,MATCH(Z$6,DataStreams,0)),DataStreams,0)-1):OFFSET(HOMECELL,MATCH(MIN(INDEX(Last_Data_Point,MATCH($A80,DataStreams,0)),INDEX(Last_Data_Point,MATCH(Z$6,DataStreams,0)),$B$4),DateRange,0)-1,MATCH(INDEX(Returns!$100:$100,MATCH(Z$6,DataStreams,0)),DataStreams,0)-1))),"")</f>
        <v>4.6577803726827508E-4</v>
      </c>
      <c r="AA80" s="233" cm="1">
        <f t="array" aca="1" ref="AA80" ca="1">_xlfn.IFNA(_xlfn.COVARIANCE.S(
OFFSET(HOMECELL,MATCH(MAX(INDEX(First_Data_Point,MATCH($A80,DataStreams,0)),INDEX(First_Data_Point,MATCH(AA$6,DataStreams,0)),$B$3),DateRange,0)-1,MATCH($A80,DataStreams,0)-1):OFFSET(HOMECELL,MATCH(MIN(INDEX(Last_Data_Point,MATCH($A80,DataStreams,0)),INDEX(Last_Data_Point,MATCH(AA$6,DataStreams,0)),$B$4),DateRange,0)-1,MATCH($A80,DataStreams,0)-1) -
(INDEX(Returns!$102:$102,MATCH($A80,DataStreams,0))*
OFFSET(HOMECELL,MATCH(MAX(INDEX(First_Data_Point,MATCH($A80,DataStreams,0)),INDEX(First_Data_Point,MATCH(AA$6,DataStreams,0)),$B$3),DateRange,0)-1,MATCH(INDEX(Returns!$100:$100,MATCH($A80,DataStreams,0)),DataStreams,0)-1):OFFSET(HOMECELL,MATCH(MIN(INDEX(Last_Data_Point,MATCH($A80,DataStreams,0)),INDEX(Last_Data_Point,MATCH(AA$6,DataStreams,0)),$B$4),DateRange,0)-1,MATCH(INDEX(Returns!$100:$100,MATCH($A80,DataStreams,0)),DataStreams,0)-1)),
OFFSET(HOMECELL,MATCH(MAX(INDEX(First_Data_Point,MATCH($A80,DataStreams,0)),INDEX(First_Data_Point,MATCH(AA$6,DataStreams,0)),$B$3),DateRange,0)-1,MATCH(AA$6,DataStreams,0)-1):OFFSET(HOMECELL,MATCH(MIN(INDEX(Last_Data_Point,MATCH($A80,DataStreams,0)),INDEX(Last_Data_Point,MATCH(AA$6,DataStreams,0)),$B$4),DateRange,0)-1,MATCH(AA$6,DataStreams,0)-1) -
(INDEX(Returns!$102:$102,MATCH(AA$6,DataStreams,0))*
OFFSET(HOMECELL,MATCH(MAX(INDEX(First_Data_Point,MATCH($A80,DataStreams,0)),INDEX(First_Data_Point,MATCH(AA$6,DataStreams,0)),$B$3),DateRange,0)-1,MATCH(INDEX(Returns!$100:$100,MATCH(AA$6,DataStreams,0)),DataStreams,0)-1):OFFSET(HOMECELL,MATCH(MIN(INDEX(Last_Data_Point,MATCH($A80,DataStreams,0)),INDEX(Last_Data_Point,MATCH(AA$6,DataStreams,0)),$B$4),DateRange,0)-1,MATCH(INDEX(Returns!$100:$100,MATCH(AA$6,DataStreams,0)),DataStreams,0)-1))),"")</f>
        <v>1.1590327310584169E-3</v>
      </c>
      <c r="AB80" s="233" cm="1">
        <f t="array" aca="1" ref="AB80" ca="1">_xlfn.IFNA(_xlfn.COVARIANCE.S(
OFFSET(HOMECELL,MATCH(MAX(INDEX(First_Data_Point,MATCH($A80,DataStreams,0)),INDEX(First_Data_Point,MATCH(AB$6,DataStreams,0)),$B$3),DateRange,0)-1,MATCH($A80,DataStreams,0)-1):OFFSET(HOMECELL,MATCH(MIN(INDEX(Last_Data_Point,MATCH($A80,DataStreams,0)),INDEX(Last_Data_Point,MATCH(AB$6,DataStreams,0)),$B$4),DateRange,0)-1,MATCH($A80,DataStreams,0)-1) -
(INDEX(Returns!$102:$102,MATCH($A80,DataStreams,0))*
OFFSET(HOMECELL,MATCH(MAX(INDEX(First_Data_Point,MATCH($A80,DataStreams,0)),INDEX(First_Data_Point,MATCH(AB$6,DataStreams,0)),$B$3),DateRange,0)-1,MATCH(INDEX(Returns!$100:$100,MATCH($A80,DataStreams,0)),DataStreams,0)-1):OFFSET(HOMECELL,MATCH(MIN(INDEX(Last_Data_Point,MATCH($A80,DataStreams,0)),INDEX(Last_Data_Point,MATCH(AB$6,DataStreams,0)),$B$4),DateRange,0)-1,MATCH(INDEX(Returns!$100:$100,MATCH($A80,DataStreams,0)),DataStreams,0)-1)),
OFFSET(HOMECELL,MATCH(MAX(INDEX(First_Data_Point,MATCH($A80,DataStreams,0)),INDEX(First_Data_Point,MATCH(AB$6,DataStreams,0)),$B$3),DateRange,0)-1,MATCH(AB$6,DataStreams,0)-1):OFFSET(HOMECELL,MATCH(MIN(INDEX(Last_Data_Point,MATCH($A80,DataStreams,0)),INDEX(Last_Data_Point,MATCH(AB$6,DataStreams,0)),$B$4),DateRange,0)-1,MATCH(AB$6,DataStreams,0)-1) -
(INDEX(Returns!$102:$102,MATCH(AB$6,DataStreams,0))*
OFFSET(HOMECELL,MATCH(MAX(INDEX(First_Data_Point,MATCH($A80,DataStreams,0)),INDEX(First_Data_Point,MATCH(AB$6,DataStreams,0)),$B$3),DateRange,0)-1,MATCH(INDEX(Returns!$100:$100,MATCH(AB$6,DataStreams,0)),DataStreams,0)-1):OFFSET(HOMECELL,MATCH(MIN(INDEX(Last_Data_Point,MATCH($A80,DataStreams,0)),INDEX(Last_Data_Point,MATCH(AB$6,DataStreams,0)),$B$4),DateRange,0)-1,MATCH(INDEX(Returns!$100:$100,MATCH(AB$6,DataStreams,0)),DataStreams,0)-1))),"")</f>
        <v>-1.2400682652574251E-4</v>
      </c>
      <c r="AC80" s="233" cm="1">
        <f t="array" aca="1" ref="AC80" ca="1">_xlfn.IFNA(_xlfn.COVARIANCE.S(
OFFSET(HOMECELL,MATCH(MAX(INDEX(First_Data_Point,MATCH($A80,DataStreams,0)),INDEX(First_Data_Point,MATCH(AC$6,DataStreams,0)),$B$3),DateRange,0)-1,MATCH($A80,DataStreams,0)-1):OFFSET(HOMECELL,MATCH(MIN(INDEX(Last_Data_Point,MATCH($A80,DataStreams,0)),INDEX(Last_Data_Point,MATCH(AC$6,DataStreams,0)),$B$4),DateRange,0)-1,MATCH($A80,DataStreams,0)-1) -
(INDEX(Returns!$102:$102,MATCH($A80,DataStreams,0))*
OFFSET(HOMECELL,MATCH(MAX(INDEX(First_Data_Point,MATCH($A80,DataStreams,0)),INDEX(First_Data_Point,MATCH(AC$6,DataStreams,0)),$B$3),DateRange,0)-1,MATCH(INDEX(Returns!$100:$100,MATCH($A80,DataStreams,0)),DataStreams,0)-1):OFFSET(HOMECELL,MATCH(MIN(INDEX(Last_Data_Point,MATCH($A80,DataStreams,0)),INDEX(Last_Data_Point,MATCH(AC$6,DataStreams,0)),$B$4),DateRange,0)-1,MATCH(INDEX(Returns!$100:$100,MATCH($A80,DataStreams,0)),DataStreams,0)-1)),
OFFSET(HOMECELL,MATCH(MAX(INDEX(First_Data_Point,MATCH($A80,DataStreams,0)),INDEX(First_Data_Point,MATCH(AC$6,DataStreams,0)),$B$3),DateRange,0)-1,MATCH(AC$6,DataStreams,0)-1):OFFSET(HOMECELL,MATCH(MIN(INDEX(Last_Data_Point,MATCH($A80,DataStreams,0)),INDEX(Last_Data_Point,MATCH(AC$6,DataStreams,0)),$B$4),DateRange,0)-1,MATCH(AC$6,DataStreams,0)-1) -
(INDEX(Returns!$102:$102,MATCH(AC$6,DataStreams,0))*
OFFSET(HOMECELL,MATCH(MAX(INDEX(First_Data_Point,MATCH($A80,DataStreams,0)),INDEX(First_Data_Point,MATCH(AC$6,DataStreams,0)),$B$3),DateRange,0)-1,MATCH(INDEX(Returns!$100:$100,MATCH(AC$6,DataStreams,0)),DataStreams,0)-1):OFFSET(HOMECELL,MATCH(MIN(INDEX(Last_Data_Point,MATCH($A80,DataStreams,0)),INDEX(Last_Data_Point,MATCH(AC$6,DataStreams,0)),$B$4),DateRange,0)-1,MATCH(INDEX(Returns!$100:$100,MATCH(AC$6,DataStreams,0)),DataStreams,0)-1))),"")</f>
        <v>5.0010299425230006E-4</v>
      </c>
      <c r="AD80" s="233" cm="1">
        <f t="array" aca="1" ref="AD80" ca="1">_xlfn.IFNA(_xlfn.COVARIANCE.S(
OFFSET(HOMECELL,MATCH(MAX(INDEX(First_Data_Point,MATCH($A80,DataStreams,0)),INDEX(First_Data_Point,MATCH(AD$6,DataStreams,0)),$B$3),DateRange,0)-1,MATCH($A80,DataStreams,0)-1):OFFSET(HOMECELL,MATCH(MIN(INDEX(Last_Data_Point,MATCH($A80,DataStreams,0)),INDEX(Last_Data_Point,MATCH(AD$6,DataStreams,0)),$B$4),DateRange,0)-1,MATCH($A80,DataStreams,0)-1) -
(INDEX(Returns!$102:$102,MATCH($A80,DataStreams,0))*
OFFSET(HOMECELL,MATCH(MAX(INDEX(First_Data_Point,MATCH($A80,DataStreams,0)),INDEX(First_Data_Point,MATCH(AD$6,DataStreams,0)),$B$3),DateRange,0)-1,MATCH(INDEX(Returns!$100:$100,MATCH($A80,DataStreams,0)),DataStreams,0)-1):OFFSET(HOMECELL,MATCH(MIN(INDEX(Last_Data_Point,MATCH($A80,DataStreams,0)),INDEX(Last_Data_Point,MATCH(AD$6,DataStreams,0)),$B$4),DateRange,0)-1,MATCH(INDEX(Returns!$100:$100,MATCH($A80,DataStreams,0)),DataStreams,0)-1)),
OFFSET(HOMECELL,MATCH(MAX(INDEX(First_Data_Point,MATCH($A80,DataStreams,0)),INDEX(First_Data_Point,MATCH(AD$6,DataStreams,0)),$B$3),DateRange,0)-1,MATCH(AD$6,DataStreams,0)-1):OFFSET(HOMECELL,MATCH(MIN(INDEX(Last_Data_Point,MATCH($A80,DataStreams,0)),INDEX(Last_Data_Point,MATCH(AD$6,DataStreams,0)),$B$4),DateRange,0)-1,MATCH(AD$6,DataStreams,0)-1) -
(INDEX(Returns!$102:$102,MATCH(AD$6,DataStreams,0))*
OFFSET(HOMECELL,MATCH(MAX(INDEX(First_Data_Point,MATCH($A80,DataStreams,0)),INDEX(First_Data_Point,MATCH(AD$6,DataStreams,0)),$B$3),DateRange,0)-1,MATCH(INDEX(Returns!$100:$100,MATCH(AD$6,DataStreams,0)),DataStreams,0)-1):OFFSET(HOMECELL,MATCH(MIN(INDEX(Last_Data_Point,MATCH($A80,DataStreams,0)),INDEX(Last_Data_Point,MATCH(AD$6,DataStreams,0)),$B$4),DateRange,0)-1,MATCH(INDEX(Returns!$100:$100,MATCH(AD$6,DataStreams,0)),DataStreams,0)-1))),"")</f>
        <v>3.6229101119502688E-4</v>
      </c>
      <c r="AE80" s="233" cm="1">
        <f t="array" aca="1" ref="AE80" ca="1">_xlfn.IFNA(_xlfn.COVARIANCE.S(
OFFSET(HOMECELL,MATCH(MAX(INDEX(First_Data_Point,MATCH($A80,DataStreams,0)),INDEX(First_Data_Point,MATCH(AE$6,DataStreams,0)),$B$3),DateRange,0)-1,MATCH($A80,DataStreams,0)-1):OFFSET(HOMECELL,MATCH(MIN(INDEX(Last_Data_Point,MATCH($A80,DataStreams,0)),INDEX(Last_Data_Point,MATCH(AE$6,DataStreams,0)),$B$4),DateRange,0)-1,MATCH($A80,DataStreams,0)-1) -
(INDEX(Returns!$102:$102,MATCH($A80,DataStreams,0))*
OFFSET(HOMECELL,MATCH(MAX(INDEX(First_Data_Point,MATCH($A80,DataStreams,0)),INDEX(First_Data_Point,MATCH(AE$6,DataStreams,0)),$B$3),DateRange,0)-1,MATCH(INDEX(Returns!$100:$100,MATCH($A80,DataStreams,0)),DataStreams,0)-1):OFFSET(HOMECELL,MATCH(MIN(INDEX(Last_Data_Point,MATCH($A80,DataStreams,0)),INDEX(Last_Data_Point,MATCH(AE$6,DataStreams,0)),$B$4),DateRange,0)-1,MATCH(INDEX(Returns!$100:$100,MATCH($A80,DataStreams,0)),DataStreams,0)-1)),
OFFSET(HOMECELL,MATCH(MAX(INDEX(First_Data_Point,MATCH($A80,DataStreams,0)),INDEX(First_Data_Point,MATCH(AE$6,DataStreams,0)),$B$3),DateRange,0)-1,MATCH(AE$6,DataStreams,0)-1):OFFSET(HOMECELL,MATCH(MIN(INDEX(Last_Data_Point,MATCH($A80,DataStreams,0)),INDEX(Last_Data_Point,MATCH(AE$6,DataStreams,0)),$B$4),DateRange,0)-1,MATCH(AE$6,DataStreams,0)-1) -
(INDEX(Returns!$102:$102,MATCH(AE$6,DataStreams,0))*
OFFSET(HOMECELL,MATCH(MAX(INDEX(First_Data_Point,MATCH($A80,DataStreams,0)),INDEX(First_Data_Point,MATCH(AE$6,DataStreams,0)),$B$3),DateRange,0)-1,MATCH(INDEX(Returns!$100:$100,MATCH(AE$6,DataStreams,0)),DataStreams,0)-1):OFFSET(HOMECELL,MATCH(MIN(INDEX(Last_Data_Point,MATCH($A80,DataStreams,0)),INDEX(Last_Data_Point,MATCH(AE$6,DataStreams,0)),$B$4),DateRange,0)-1,MATCH(INDEX(Returns!$100:$100,MATCH(AE$6,DataStreams,0)),DataStreams,0)-1))),"")</f>
        <v>2.9693637294254314E-4</v>
      </c>
      <c r="AF80" s="233" cm="1">
        <f t="array" aca="1" ref="AF80" ca="1">_xlfn.IFNA(_xlfn.COVARIANCE.S(
OFFSET(HOMECELL,MATCH(MAX(INDEX(First_Data_Point,MATCH($A80,DataStreams,0)),INDEX(First_Data_Point,MATCH(AF$6,DataStreams,0)),$B$3),DateRange,0)-1,MATCH($A80,DataStreams,0)-1):OFFSET(HOMECELL,MATCH(MIN(INDEX(Last_Data_Point,MATCH($A80,DataStreams,0)),INDEX(Last_Data_Point,MATCH(AF$6,DataStreams,0)),$B$4),DateRange,0)-1,MATCH($A80,DataStreams,0)-1) -
(INDEX(Returns!$102:$102,MATCH($A80,DataStreams,0))*
OFFSET(HOMECELL,MATCH(MAX(INDEX(First_Data_Point,MATCH($A80,DataStreams,0)),INDEX(First_Data_Point,MATCH(AF$6,DataStreams,0)),$B$3),DateRange,0)-1,MATCH(INDEX(Returns!$100:$100,MATCH($A80,DataStreams,0)),DataStreams,0)-1):OFFSET(HOMECELL,MATCH(MIN(INDEX(Last_Data_Point,MATCH($A80,DataStreams,0)),INDEX(Last_Data_Point,MATCH(AF$6,DataStreams,0)),$B$4),DateRange,0)-1,MATCH(INDEX(Returns!$100:$100,MATCH($A80,DataStreams,0)),DataStreams,0)-1)),
OFFSET(HOMECELL,MATCH(MAX(INDEX(First_Data_Point,MATCH($A80,DataStreams,0)),INDEX(First_Data_Point,MATCH(AF$6,DataStreams,0)),$B$3),DateRange,0)-1,MATCH(AF$6,DataStreams,0)-1):OFFSET(HOMECELL,MATCH(MIN(INDEX(Last_Data_Point,MATCH($A80,DataStreams,0)),INDEX(Last_Data_Point,MATCH(AF$6,DataStreams,0)),$B$4),DateRange,0)-1,MATCH(AF$6,DataStreams,0)-1) -
(INDEX(Returns!$102:$102,MATCH(AF$6,DataStreams,0))*
OFFSET(HOMECELL,MATCH(MAX(INDEX(First_Data_Point,MATCH($A80,DataStreams,0)),INDEX(First_Data_Point,MATCH(AF$6,DataStreams,0)),$B$3),DateRange,0)-1,MATCH(INDEX(Returns!$100:$100,MATCH(AF$6,DataStreams,0)),DataStreams,0)-1):OFFSET(HOMECELL,MATCH(MIN(INDEX(Last_Data_Point,MATCH($A80,DataStreams,0)),INDEX(Last_Data_Point,MATCH(AF$6,DataStreams,0)),$B$4),DateRange,0)-1,MATCH(INDEX(Returns!$100:$100,MATCH(AF$6,DataStreams,0)),DataStreams,0)-1))),"")</f>
        <v>2.5333575199944979E-5</v>
      </c>
      <c r="AG80" s="233" cm="1">
        <f t="array" aca="1" ref="AG80" ca="1">_xlfn.IFNA(_xlfn.COVARIANCE.S(
OFFSET(HOMECELL,MATCH(MAX(INDEX(First_Data_Point,MATCH($A80,DataStreams,0)),INDEX(First_Data_Point,MATCH(AG$6,DataStreams,0)),$B$3),DateRange,0)-1,MATCH($A80,DataStreams,0)-1):OFFSET(HOMECELL,MATCH(MIN(INDEX(Last_Data_Point,MATCH($A80,DataStreams,0)),INDEX(Last_Data_Point,MATCH(AG$6,DataStreams,0)),$B$4),DateRange,0)-1,MATCH($A80,DataStreams,0)-1) -
(INDEX(Returns!$102:$102,MATCH($A80,DataStreams,0))*
OFFSET(HOMECELL,MATCH(MAX(INDEX(First_Data_Point,MATCH($A80,DataStreams,0)),INDEX(First_Data_Point,MATCH(AG$6,DataStreams,0)),$B$3),DateRange,0)-1,MATCH(INDEX(Returns!$100:$100,MATCH($A80,DataStreams,0)),DataStreams,0)-1):OFFSET(HOMECELL,MATCH(MIN(INDEX(Last_Data_Point,MATCH($A80,DataStreams,0)),INDEX(Last_Data_Point,MATCH(AG$6,DataStreams,0)),$B$4),DateRange,0)-1,MATCH(INDEX(Returns!$100:$100,MATCH($A80,DataStreams,0)),DataStreams,0)-1)),
OFFSET(HOMECELL,MATCH(MAX(INDEX(First_Data_Point,MATCH($A80,DataStreams,0)),INDEX(First_Data_Point,MATCH(AG$6,DataStreams,0)),$B$3),DateRange,0)-1,MATCH(AG$6,DataStreams,0)-1):OFFSET(HOMECELL,MATCH(MIN(INDEX(Last_Data_Point,MATCH($A80,DataStreams,0)),INDEX(Last_Data_Point,MATCH(AG$6,DataStreams,0)),$B$4),DateRange,0)-1,MATCH(AG$6,DataStreams,0)-1) -
(INDEX(Returns!$102:$102,MATCH(AG$6,DataStreams,0))*
OFFSET(HOMECELL,MATCH(MAX(INDEX(First_Data_Point,MATCH($A80,DataStreams,0)),INDEX(First_Data_Point,MATCH(AG$6,DataStreams,0)),$B$3),DateRange,0)-1,MATCH(INDEX(Returns!$100:$100,MATCH(AG$6,DataStreams,0)),DataStreams,0)-1):OFFSET(HOMECELL,MATCH(MIN(INDEX(Last_Data_Point,MATCH($A80,DataStreams,0)),INDEX(Last_Data_Point,MATCH(AG$6,DataStreams,0)),$B$4),DateRange,0)-1,MATCH(INDEX(Returns!$100:$100,MATCH(AG$6,DataStreams,0)),DataStreams,0)-1))),"")</f>
        <v>6.3053628154719453E-4</v>
      </c>
      <c r="AH80" s="233" cm="1">
        <f t="array" aca="1" ref="AH80" ca="1">_xlfn.IFNA(_xlfn.COVARIANCE.S(
OFFSET(HOMECELL,MATCH(MAX(INDEX(First_Data_Point,MATCH($A80,DataStreams,0)),INDEX(First_Data_Point,MATCH(AH$6,DataStreams,0)),$B$3),DateRange,0)-1,MATCH($A80,DataStreams,0)-1):OFFSET(HOMECELL,MATCH(MIN(INDEX(Last_Data_Point,MATCH($A80,DataStreams,0)),INDEX(Last_Data_Point,MATCH(AH$6,DataStreams,0)),$B$4),DateRange,0)-1,MATCH($A80,DataStreams,0)-1) -
(INDEX(Returns!$102:$102,MATCH($A80,DataStreams,0))*
OFFSET(HOMECELL,MATCH(MAX(INDEX(First_Data_Point,MATCH($A80,DataStreams,0)),INDEX(First_Data_Point,MATCH(AH$6,DataStreams,0)),$B$3),DateRange,0)-1,MATCH(INDEX(Returns!$100:$100,MATCH($A80,DataStreams,0)),DataStreams,0)-1):OFFSET(HOMECELL,MATCH(MIN(INDEX(Last_Data_Point,MATCH($A80,DataStreams,0)),INDEX(Last_Data_Point,MATCH(AH$6,DataStreams,0)),$B$4),DateRange,0)-1,MATCH(INDEX(Returns!$100:$100,MATCH($A80,DataStreams,0)),DataStreams,0)-1)),
OFFSET(HOMECELL,MATCH(MAX(INDEX(First_Data_Point,MATCH($A80,DataStreams,0)),INDEX(First_Data_Point,MATCH(AH$6,DataStreams,0)),$B$3),DateRange,0)-1,MATCH(AH$6,DataStreams,0)-1):OFFSET(HOMECELL,MATCH(MIN(INDEX(Last_Data_Point,MATCH($A80,DataStreams,0)),INDEX(Last_Data_Point,MATCH(AH$6,DataStreams,0)),$B$4),DateRange,0)-1,MATCH(AH$6,DataStreams,0)-1) -
(INDEX(Returns!$102:$102,MATCH(AH$6,DataStreams,0))*
OFFSET(HOMECELL,MATCH(MAX(INDEX(First_Data_Point,MATCH($A80,DataStreams,0)),INDEX(First_Data_Point,MATCH(AH$6,DataStreams,0)),$B$3),DateRange,0)-1,MATCH(INDEX(Returns!$100:$100,MATCH(AH$6,DataStreams,0)),DataStreams,0)-1):OFFSET(HOMECELL,MATCH(MIN(INDEX(Last_Data_Point,MATCH($A80,DataStreams,0)),INDEX(Last_Data_Point,MATCH(AH$6,DataStreams,0)),$B$4),DateRange,0)-1,MATCH(INDEX(Returns!$100:$100,MATCH(AH$6,DataStreams,0)),DataStreams,0)-1))),"")</f>
        <v>-4.2035185860165355E-4</v>
      </c>
      <c r="AI80" s="233" cm="1">
        <f t="array" aca="1" ref="AI80" ca="1">_xlfn.IFNA(_xlfn.COVARIANCE.S(
OFFSET(HOMECELL,MATCH(MAX(INDEX(First_Data_Point,MATCH($A80,DataStreams,0)),INDEX(First_Data_Point,MATCH(AI$6,DataStreams,0)),$B$3),DateRange,0)-1,MATCH($A80,DataStreams,0)-1):OFFSET(HOMECELL,MATCH(MIN(INDEX(Last_Data_Point,MATCH($A80,DataStreams,0)),INDEX(Last_Data_Point,MATCH(AI$6,DataStreams,0)),$B$4),DateRange,0)-1,MATCH($A80,DataStreams,0)-1) -
(INDEX(Returns!$102:$102,MATCH($A80,DataStreams,0))*
OFFSET(HOMECELL,MATCH(MAX(INDEX(First_Data_Point,MATCH($A80,DataStreams,0)),INDEX(First_Data_Point,MATCH(AI$6,DataStreams,0)),$B$3),DateRange,0)-1,MATCH(INDEX(Returns!$100:$100,MATCH($A80,DataStreams,0)),DataStreams,0)-1):OFFSET(HOMECELL,MATCH(MIN(INDEX(Last_Data_Point,MATCH($A80,DataStreams,0)),INDEX(Last_Data_Point,MATCH(AI$6,DataStreams,0)),$B$4),DateRange,0)-1,MATCH(INDEX(Returns!$100:$100,MATCH($A80,DataStreams,0)),DataStreams,0)-1)),
OFFSET(HOMECELL,MATCH(MAX(INDEX(First_Data_Point,MATCH($A80,DataStreams,0)),INDEX(First_Data_Point,MATCH(AI$6,DataStreams,0)),$B$3),DateRange,0)-1,MATCH(AI$6,DataStreams,0)-1):OFFSET(HOMECELL,MATCH(MIN(INDEX(Last_Data_Point,MATCH($A80,DataStreams,0)),INDEX(Last_Data_Point,MATCH(AI$6,DataStreams,0)),$B$4),DateRange,0)-1,MATCH(AI$6,DataStreams,0)-1) -
(INDEX(Returns!$102:$102,MATCH(AI$6,DataStreams,0))*
OFFSET(HOMECELL,MATCH(MAX(INDEX(First_Data_Point,MATCH($A80,DataStreams,0)),INDEX(First_Data_Point,MATCH(AI$6,DataStreams,0)),$B$3),DateRange,0)-1,MATCH(INDEX(Returns!$100:$100,MATCH(AI$6,DataStreams,0)),DataStreams,0)-1):OFFSET(HOMECELL,MATCH(MIN(INDEX(Last_Data_Point,MATCH($A80,DataStreams,0)),INDEX(Last_Data_Point,MATCH(AI$6,DataStreams,0)),$B$4),DateRange,0)-1,MATCH(INDEX(Returns!$100:$100,MATCH(AI$6,DataStreams,0)),DataStreams,0)-1))),"")</f>
        <v>8.0162090089563843E-4</v>
      </c>
      <c r="AJ80" s="233" cm="1">
        <f t="array" aca="1" ref="AJ80" ca="1">_xlfn.IFNA(_xlfn.COVARIANCE.S(
OFFSET(HOMECELL,MATCH(MAX(INDEX(First_Data_Point,MATCH($A80,DataStreams,0)),INDEX(First_Data_Point,MATCH(AJ$6,DataStreams,0)),$B$3),DateRange,0)-1,MATCH($A80,DataStreams,0)-1):OFFSET(HOMECELL,MATCH(MIN(INDEX(Last_Data_Point,MATCH($A80,DataStreams,0)),INDEX(Last_Data_Point,MATCH(AJ$6,DataStreams,0)),$B$4),DateRange,0)-1,MATCH($A80,DataStreams,0)-1) -
(INDEX(Returns!$102:$102,MATCH($A80,DataStreams,0))*
OFFSET(HOMECELL,MATCH(MAX(INDEX(First_Data_Point,MATCH($A80,DataStreams,0)),INDEX(First_Data_Point,MATCH(AJ$6,DataStreams,0)),$B$3),DateRange,0)-1,MATCH(INDEX(Returns!$100:$100,MATCH($A80,DataStreams,0)),DataStreams,0)-1):OFFSET(HOMECELL,MATCH(MIN(INDEX(Last_Data_Point,MATCH($A80,DataStreams,0)),INDEX(Last_Data_Point,MATCH(AJ$6,DataStreams,0)),$B$4),DateRange,0)-1,MATCH(INDEX(Returns!$100:$100,MATCH($A80,DataStreams,0)),DataStreams,0)-1)),
OFFSET(HOMECELL,MATCH(MAX(INDEX(First_Data_Point,MATCH($A80,DataStreams,0)),INDEX(First_Data_Point,MATCH(AJ$6,DataStreams,0)),$B$3),DateRange,0)-1,MATCH(AJ$6,DataStreams,0)-1):OFFSET(HOMECELL,MATCH(MIN(INDEX(Last_Data_Point,MATCH($A80,DataStreams,0)),INDEX(Last_Data_Point,MATCH(AJ$6,DataStreams,0)),$B$4),DateRange,0)-1,MATCH(AJ$6,DataStreams,0)-1) -
(INDEX(Returns!$102:$102,MATCH(AJ$6,DataStreams,0))*
OFFSET(HOMECELL,MATCH(MAX(INDEX(First_Data_Point,MATCH($A80,DataStreams,0)),INDEX(First_Data_Point,MATCH(AJ$6,DataStreams,0)),$B$3),DateRange,0)-1,MATCH(INDEX(Returns!$100:$100,MATCH(AJ$6,DataStreams,0)),DataStreams,0)-1):OFFSET(HOMECELL,MATCH(MIN(INDEX(Last_Data_Point,MATCH($A80,DataStreams,0)),INDEX(Last_Data_Point,MATCH(AJ$6,DataStreams,0)),$B$4),DateRange,0)-1,MATCH(INDEX(Returns!$100:$100,MATCH(AJ$6,DataStreams,0)),DataStreams,0)-1))),"")</f>
        <v>1.4622916375865472E-4</v>
      </c>
      <c r="AK80" s="233" cm="1">
        <f t="array" aca="1" ref="AK80" ca="1">_xlfn.IFNA(_xlfn.COVARIANCE.S(
OFFSET(HOMECELL,MATCH(MAX(INDEX(First_Data_Point,MATCH($A80,DataStreams,0)),INDEX(First_Data_Point,MATCH(AK$6,DataStreams,0)),$B$3),DateRange,0)-1,MATCH($A80,DataStreams,0)-1):OFFSET(HOMECELL,MATCH(MIN(INDEX(Last_Data_Point,MATCH($A80,DataStreams,0)),INDEX(Last_Data_Point,MATCH(AK$6,DataStreams,0)),$B$4),DateRange,0)-1,MATCH($A80,DataStreams,0)-1) -
(INDEX(Returns!$102:$102,MATCH($A80,DataStreams,0))*
OFFSET(HOMECELL,MATCH(MAX(INDEX(First_Data_Point,MATCH($A80,DataStreams,0)),INDEX(First_Data_Point,MATCH(AK$6,DataStreams,0)),$B$3),DateRange,0)-1,MATCH(INDEX(Returns!$100:$100,MATCH($A80,DataStreams,0)),DataStreams,0)-1):OFFSET(HOMECELL,MATCH(MIN(INDEX(Last_Data_Point,MATCH($A80,DataStreams,0)),INDEX(Last_Data_Point,MATCH(AK$6,DataStreams,0)),$B$4),DateRange,0)-1,MATCH(INDEX(Returns!$100:$100,MATCH($A80,DataStreams,0)),DataStreams,0)-1)),
OFFSET(HOMECELL,MATCH(MAX(INDEX(First_Data_Point,MATCH($A80,DataStreams,0)),INDEX(First_Data_Point,MATCH(AK$6,DataStreams,0)),$B$3),DateRange,0)-1,MATCH(AK$6,DataStreams,0)-1):OFFSET(HOMECELL,MATCH(MIN(INDEX(Last_Data_Point,MATCH($A80,DataStreams,0)),INDEX(Last_Data_Point,MATCH(AK$6,DataStreams,0)),$B$4),DateRange,0)-1,MATCH(AK$6,DataStreams,0)-1) -
(INDEX(Returns!$102:$102,MATCH(AK$6,DataStreams,0))*
OFFSET(HOMECELL,MATCH(MAX(INDEX(First_Data_Point,MATCH($A80,DataStreams,0)),INDEX(First_Data_Point,MATCH(AK$6,DataStreams,0)),$B$3),DateRange,0)-1,MATCH(INDEX(Returns!$100:$100,MATCH(AK$6,DataStreams,0)),DataStreams,0)-1):OFFSET(HOMECELL,MATCH(MIN(INDEX(Last_Data_Point,MATCH($A80,DataStreams,0)),INDEX(Last_Data_Point,MATCH(AK$6,DataStreams,0)),$B$4),DateRange,0)-1,MATCH(INDEX(Returns!$100:$100,MATCH(AK$6,DataStreams,0)),DataStreams,0)-1))),"")</f>
        <v>1.4179142871640188E-3</v>
      </c>
      <c r="AL80" s="233" cm="1">
        <f t="array" aca="1" ref="AL80" ca="1">_xlfn.IFNA(_xlfn.COVARIANCE.S(
OFFSET(HOMECELL,MATCH(MAX(INDEX(First_Data_Point,MATCH($A80,DataStreams,0)),INDEX(First_Data_Point,MATCH(AL$6,DataStreams,0)),$B$3),DateRange,0)-1,MATCH($A80,DataStreams,0)-1):OFFSET(HOMECELL,MATCH(MIN(INDEX(Last_Data_Point,MATCH($A80,DataStreams,0)),INDEX(Last_Data_Point,MATCH(AL$6,DataStreams,0)),$B$4),DateRange,0)-1,MATCH($A80,DataStreams,0)-1) -
(INDEX(Returns!$102:$102,MATCH($A80,DataStreams,0))*
OFFSET(HOMECELL,MATCH(MAX(INDEX(First_Data_Point,MATCH($A80,DataStreams,0)),INDEX(First_Data_Point,MATCH(AL$6,DataStreams,0)),$B$3),DateRange,0)-1,MATCH(INDEX(Returns!$100:$100,MATCH($A80,DataStreams,0)),DataStreams,0)-1):OFFSET(HOMECELL,MATCH(MIN(INDEX(Last_Data_Point,MATCH($A80,DataStreams,0)),INDEX(Last_Data_Point,MATCH(AL$6,DataStreams,0)),$B$4),DateRange,0)-1,MATCH(INDEX(Returns!$100:$100,MATCH($A80,DataStreams,0)),DataStreams,0)-1)),
OFFSET(HOMECELL,MATCH(MAX(INDEX(First_Data_Point,MATCH($A80,DataStreams,0)),INDEX(First_Data_Point,MATCH(AL$6,DataStreams,0)),$B$3),DateRange,0)-1,MATCH(AL$6,DataStreams,0)-1):OFFSET(HOMECELL,MATCH(MIN(INDEX(Last_Data_Point,MATCH($A80,DataStreams,0)),INDEX(Last_Data_Point,MATCH(AL$6,DataStreams,0)),$B$4),DateRange,0)-1,MATCH(AL$6,DataStreams,0)-1) -
(INDEX(Returns!$102:$102,MATCH(AL$6,DataStreams,0))*
OFFSET(HOMECELL,MATCH(MAX(INDEX(First_Data_Point,MATCH($A80,DataStreams,0)),INDEX(First_Data_Point,MATCH(AL$6,DataStreams,0)),$B$3),DateRange,0)-1,MATCH(INDEX(Returns!$100:$100,MATCH(AL$6,DataStreams,0)),DataStreams,0)-1):OFFSET(HOMECELL,MATCH(MIN(INDEX(Last_Data_Point,MATCH($A80,DataStreams,0)),INDEX(Last_Data_Point,MATCH(AL$6,DataStreams,0)),$B$4),DateRange,0)-1,MATCH(INDEX(Returns!$100:$100,MATCH(AL$6,DataStreams,0)),DataStreams,0)-1))),"")</f>
        <v>2.0819747066274353E-4</v>
      </c>
      <c r="AM80" s="233" cm="1">
        <f t="array" aca="1" ref="AM80" ca="1">_xlfn.IFNA(_xlfn.COVARIANCE.S(
OFFSET(HOMECELL,MATCH(MAX(INDEX(First_Data_Point,MATCH($A80,DataStreams,0)),INDEX(First_Data_Point,MATCH(AM$6,DataStreams,0)),$B$3),DateRange,0)-1,MATCH($A80,DataStreams,0)-1):OFFSET(HOMECELL,MATCH(MIN(INDEX(Last_Data_Point,MATCH($A80,DataStreams,0)),INDEX(Last_Data_Point,MATCH(AM$6,DataStreams,0)),$B$4),DateRange,0)-1,MATCH($A80,DataStreams,0)-1) -
(INDEX(Returns!$102:$102,MATCH($A80,DataStreams,0))*
OFFSET(HOMECELL,MATCH(MAX(INDEX(First_Data_Point,MATCH($A80,DataStreams,0)),INDEX(First_Data_Point,MATCH(AM$6,DataStreams,0)),$B$3),DateRange,0)-1,MATCH(INDEX(Returns!$100:$100,MATCH($A80,DataStreams,0)),DataStreams,0)-1):OFFSET(HOMECELL,MATCH(MIN(INDEX(Last_Data_Point,MATCH($A80,DataStreams,0)),INDEX(Last_Data_Point,MATCH(AM$6,DataStreams,0)),$B$4),DateRange,0)-1,MATCH(INDEX(Returns!$100:$100,MATCH($A80,DataStreams,0)),DataStreams,0)-1)),
OFFSET(HOMECELL,MATCH(MAX(INDEX(First_Data_Point,MATCH($A80,DataStreams,0)),INDEX(First_Data_Point,MATCH(AM$6,DataStreams,0)),$B$3),DateRange,0)-1,MATCH(AM$6,DataStreams,0)-1):OFFSET(HOMECELL,MATCH(MIN(INDEX(Last_Data_Point,MATCH($A80,DataStreams,0)),INDEX(Last_Data_Point,MATCH(AM$6,DataStreams,0)),$B$4),DateRange,0)-1,MATCH(AM$6,DataStreams,0)-1) -
(INDEX(Returns!$102:$102,MATCH(AM$6,DataStreams,0))*
OFFSET(HOMECELL,MATCH(MAX(INDEX(First_Data_Point,MATCH($A80,DataStreams,0)),INDEX(First_Data_Point,MATCH(AM$6,DataStreams,0)),$B$3),DateRange,0)-1,MATCH(INDEX(Returns!$100:$100,MATCH(AM$6,DataStreams,0)),DataStreams,0)-1):OFFSET(HOMECELL,MATCH(MIN(INDEX(Last_Data_Point,MATCH($A80,DataStreams,0)),INDEX(Last_Data_Point,MATCH(AM$6,DataStreams,0)),$B$4),DateRange,0)-1,MATCH(INDEX(Returns!$100:$100,MATCH(AM$6,DataStreams,0)),DataStreams,0)-1))),"")</f>
        <v>1.2361141049936383E-3</v>
      </c>
      <c r="AN80" s="233" cm="1">
        <f t="array" aca="1" ref="AN80" ca="1">_xlfn.IFNA(_xlfn.COVARIANCE.S(
OFFSET(HOMECELL,MATCH(MAX(INDEX(First_Data_Point,MATCH($A80,DataStreams,0)),INDEX(First_Data_Point,MATCH(AN$6,DataStreams,0)),$B$3),DateRange,0)-1,MATCH($A80,DataStreams,0)-1):OFFSET(HOMECELL,MATCH(MIN(INDEX(Last_Data_Point,MATCH($A80,DataStreams,0)),INDEX(Last_Data_Point,MATCH(AN$6,DataStreams,0)),$B$4),DateRange,0)-1,MATCH($A80,DataStreams,0)-1) -
(INDEX(Returns!$102:$102,MATCH($A80,DataStreams,0))*
OFFSET(HOMECELL,MATCH(MAX(INDEX(First_Data_Point,MATCH($A80,DataStreams,0)),INDEX(First_Data_Point,MATCH(AN$6,DataStreams,0)),$B$3),DateRange,0)-1,MATCH(INDEX(Returns!$100:$100,MATCH($A80,DataStreams,0)),DataStreams,0)-1):OFFSET(HOMECELL,MATCH(MIN(INDEX(Last_Data_Point,MATCH($A80,DataStreams,0)),INDEX(Last_Data_Point,MATCH(AN$6,DataStreams,0)),$B$4),DateRange,0)-1,MATCH(INDEX(Returns!$100:$100,MATCH($A80,DataStreams,0)),DataStreams,0)-1)),
OFFSET(HOMECELL,MATCH(MAX(INDEX(First_Data_Point,MATCH($A80,DataStreams,0)),INDEX(First_Data_Point,MATCH(AN$6,DataStreams,0)),$B$3),DateRange,0)-1,MATCH(AN$6,DataStreams,0)-1):OFFSET(HOMECELL,MATCH(MIN(INDEX(Last_Data_Point,MATCH($A80,DataStreams,0)),INDEX(Last_Data_Point,MATCH(AN$6,DataStreams,0)),$B$4),DateRange,0)-1,MATCH(AN$6,DataStreams,0)-1) -
(INDEX(Returns!$102:$102,MATCH(AN$6,DataStreams,0))*
OFFSET(HOMECELL,MATCH(MAX(INDEX(First_Data_Point,MATCH($A80,DataStreams,0)),INDEX(First_Data_Point,MATCH(AN$6,DataStreams,0)),$B$3),DateRange,0)-1,MATCH(INDEX(Returns!$100:$100,MATCH(AN$6,DataStreams,0)),DataStreams,0)-1):OFFSET(HOMECELL,MATCH(MIN(INDEX(Last_Data_Point,MATCH($A80,DataStreams,0)),INDEX(Last_Data_Point,MATCH(AN$6,DataStreams,0)),$B$4),DateRange,0)-1,MATCH(INDEX(Returns!$100:$100,MATCH(AN$6,DataStreams,0)),DataStreams,0)-1))),"")</f>
        <v>6.3366013456470527E-4</v>
      </c>
      <c r="AO80" s="233" cm="1">
        <f t="array" aca="1" ref="AO80" ca="1">_xlfn.IFNA(_xlfn.COVARIANCE.S(
OFFSET(HOMECELL,MATCH(MAX(INDEX(First_Data_Point,MATCH($A80,DataStreams,0)),INDEX(First_Data_Point,MATCH(AO$6,DataStreams,0)),$B$3),DateRange,0)-1,MATCH($A80,DataStreams,0)-1):OFFSET(HOMECELL,MATCH(MIN(INDEX(Last_Data_Point,MATCH($A80,DataStreams,0)),INDEX(Last_Data_Point,MATCH(AO$6,DataStreams,0)),$B$4),DateRange,0)-1,MATCH($A80,DataStreams,0)-1) -
(INDEX(Returns!$102:$102,MATCH($A80,DataStreams,0))*
OFFSET(HOMECELL,MATCH(MAX(INDEX(First_Data_Point,MATCH($A80,DataStreams,0)),INDEX(First_Data_Point,MATCH(AO$6,DataStreams,0)),$B$3),DateRange,0)-1,MATCH(INDEX(Returns!$100:$100,MATCH($A80,DataStreams,0)),DataStreams,0)-1):OFFSET(HOMECELL,MATCH(MIN(INDEX(Last_Data_Point,MATCH($A80,DataStreams,0)),INDEX(Last_Data_Point,MATCH(AO$6,DataStreams,0)),$B$4),DateRange,0)-1,MATCH(INDEX(Returns!$100:$100,MATCH($A80,DataStreams,0)),DataStreams,0)-1)),
OFFSET(HOMECELL,MATCH(MAX(INDEX(First_Data_Point,MATCH($A80,DataStreams,0)),INDEX(First_Data_Point,MATCH(AO$6,DataStreams,0)),$B$3),DateRange,0)-1,MATCH(AO$6,DataStreams,0)-1):OFFSET(HOMECELL,MATCH(MIN(INDEX(Last_Data_Point,MATCH($A80,DataStreams,0)),INDEX(Last_Data_Point,MATCH(AO$6,DataStreams,0)),$B$4),DateRange,0)-1,MATCH(AO$6,DataStreams,0)-1) -
(INDEX(Returns!$102:$102,MATCH(AO$6,DataStreams,0))*
OFFSET(HOMECELL,MATCH(MAX(INDEX(First_Data_Point,MATCH($A80,DataStreams,0)),INDEX(First_Data_Point,MATCH(AO$6,DataStreams,0)),$B$3),DateRange,0)-1,MATCH(INDEX(Returns!$100:$100,MATCH(AO$6,DataStreams,0)),DataStreams,0)-1):OFFSET(HOMECELL,MATCH(MIN(INDEX(Last_Data_Point,MATCH($A80,DataStreams,0)),INDEX(Last_Data_Point,MATCH(AO$6,DataStreams,0)),$B$4),DateRange,0)-1,MATCH(INDEX(Returns!$100:$100,MATCH(AO$6,DataStreams,0)),DataStreams,0)-1))),"")</f>
        <v>2.5007575060648294E-4</v>
      </c>
      <c r="AP80" s="233" cm="1">
        <f t="array" aca="1" ref="AP80" ca="1">_xlfn.IFNA(_xlfn.COVARIANCE.S(
OFFSET(HOMECELL,MATCH(MAX(INDEX(First_Data_Point,MATCH($A80,DataStreams,0)),INDEX(First_Data_Point,MATCH(AP$6,DataStreams,0)),$B$3),DateRange,0)-1,MATCH($A80,DataStreams,0)-1):OFFSET(HOMECELL,MATCH(MIN(INDEX(Last_Data_Point,MATCH($A80,DataStreams,0)),INDEX(Last_Data_Point,MATCH(AP$6,DataStreams,0)),$B$4),DateRange,0)-1,MATCH($A80,DataStreams,0)-1) -
(INDEX(Returns!$102:$102,MATCH($A80,DataStreams,0))*
OFFSET(HOMECELL,MATCH(MAX(INDEX(First_Data_Point,MATCH($A80,DataStreams,0)),INDEX(First_Data_Point,MATCH(AP$6,DataStreams,0)),$B$3),DateRange,0)-1,MATCH(INDEX(Returns!$100:$100,MATCH($A80,DataStreams,0)),DataStreams,0)-1):OFFSET(HOMECELL,MATCH(MIN(INDEX(Last_Data_Point,MATCH($A80,DataStreams,0)),INDEX(Last_Data_Point,MATCH(AP$6,DataStreams,0)),$B$4),DateRange,0)-1,MATCH(INDEX(Returns!$100:$100,MATCH($A80,DataStreams,0)),DataStreams,0)-1)),
OFFSET(HOMECELL,MATCH(MAX(INDEX(First_Data_Point,MATCH($A80,DataStreams,0)),INDEX(First_Data_Point,MATCH(AP$6,DataStreams,0)),$B$3),DateRange,0)-1,MATCH(AP$6,DataStreams,0)-1):OFFSET(HOMECELL,MATCH(MIN(INDEX(Last_Data_Point,MATCH($A80,DataStreams,0)),INDEX(Last_Data_Point,MATCH(AP$6,DataStreams,0)),$B$4),DateRange,0)-1,MATCH(AP$6,DataStreams,0)-1) -
(INDEX(Returns!$102:$102,MATCH(AP$6,DataStreams,0))*
OFFSET(HOMECELL,MATCH(MAX(INDEX(First_Data_Point,MATCH($A80,DataStreams,0)),INDEX(First_Data_Point,MATCH(AP$6,DataStreams,0)),$B$3),DateRange,0)-1,MATCH(INDEX(Returns!$100:$100,MATCH(AP$6,DataStreams,0)),DataStreams,0)-1):OFFSET(HOMECELL,MATCH(MIN(INDEX(Last_Data_Point,MATCH($A80,DataStreams,0)),INDEX(Last_Data_Point,MATCH(AP$6,DataStreams,0)),$B$4),DateRange,0)-1,MATCH(INDEX(Returns!$100:$100,MATCH(AP$6,DataStreams,0)),DataStreams,0)-1))),"")</f>
        <v>1.356034937705094E-3</v>
      </c>
      <c r="AQ80" s="233" t="str" cm="1">
        <f t="array" aca="1" ref="AQ80" ca="1">_xlfn.IFNA(_xlfn.COVARIANCE.S(
OFFSET(HOMECELL,MATCH(MAX(INDEX(First_Data_Point,MATCH($A80,DataStreams,0)),INDEX(First_Data_Point,MATCH(AQ$6,DataStreams,0)),$B$3),DateRange,0)-1,MATCH($A80,DataStreams,0)-1):OFFSET(HOMECELL,MATCH(MIN(INDEX(Last_Data_Point,MATCH($A80,DataStreams,0)),INDEX(Last_Data_Point,MATCH(AQ$6,DataStreams,0)),$B$4),DateRange,0)-1,MATCH($A80,DataStreams,0)-1) -
(INDEX(Returns!$102:$102,MATCH($A80,DataStreams,0))*
OFFSET(HOMECELL,MATCH(MAX(INDEX(First_Data_Point,MATCH($A80,DataStreams,0)),INDEX(First_Data_Point,MATCH(AQ$6,DataStreams,0)),$B$3),DateRange,0)-1,MATCH(INDEX(Returns!$100:$100,MATCH($A80,DataStreams,0)),DataStreams,0)-1):OFFSET(HOMECELL,MATCH(MIN(INDEX(Last_Data_Point,MATCH($A80,DataStreams,0)),INDEX(Last_Data_Point,MATCH(AQ$6,DataStreams,0)),$B$4),DateRange,0)-1,MATCH(INDEX(Returns!$100:$100,MATCH($A80,DataStreams,0)),DataStreams,0)-1)),
OFFSET(HOMECELL,MATCH(MAX(INDEX(First_Data_Point,MATCH($A80,DataStreams,0)),INDEX(First_Data_Point,MATCH(AQ$6,DataStreams,0)),$B$3),DateRange,0)-1,MATCH(AQ$6,DataStreams,0)-1):OFFSET(HOMECELL,MATCH(MIN(INDEX(Last_Data_Point,MATCH($A80,DataStreams,0)),INDEX(Last_Data_Point,MATCH(AQ$6,DataStreams,0)),$B$4),DateRange,0)-1,MATCH(AQ$6,DataStreams,0)-1) -
(INDEX(Returns!$102:$102,MATCH(AQ$6,DataStreams,0))*
OFFSET(HOMECELL,MATCH(MAX(INDEX(First_Data_Point,MATCH($A80,DataStreams,0)),INDEX(First_Data_Point,MATCH(AQ$6,DataStreams,0)),$B$3),DateRange,0)-1,MATCH(INDEX(Returns!$100:$100,MATCH(AQ$6,DataStreams,0)),DataStreams,0)-1):OFFSET(HOMECELL,MATCH(MIN(INDEX(Last_Data_Point,MATCH($A80,DataStreams,0)),INDEX(Last_Data_Point,MATCH(AQ$6,DataStreams,0)),$B$4),DateRange,0)-1,MATCH(INDEX(Returns!$100:$100,MATCH(AQ$6,DataStreams,0)),DataStreams,0)-1))),"")</f>
        <v/>
      </c>
      <c r="AR80" s="233" t="str" cm="1">
        <f t="array" aca="1" ref="AR80" ca="1">_xlfn.IFNA(_xlfn.COVARIANCE.S(
OFFSET(HOMECELL,MATCH(MAX(INDEX(First_Data_Point,MATCH($A80,DataStreams,0)),INDEX(First_Data_Point,MATCH(AR$6,DataStreams,0)),$B$3),DateRange,0)-1,MATCH($A80,DataStreams,0)-1):OFFSET(HOMECELL,MATCH(MIN(INDEX(Last_Data_Point,MATCH($A80,DataStreams,0)),INDEX(Last_Data_Point,MATCH(AR$6,DataStreams,0)),$B$4),DateRange,0)-1,MATCH($A80,DataStreams,0)-1) -
(INDEX(Returns!$102:$102,MATCH($A80,DataStreams,0))*
OFFSET(HOMECELL,MATCH(MAX(INDEX(First_Data_Point,MATCH($A80,DataStreams,0)),INDEX(First_Data_Point,MATCH(AR$6,DataStreams,0)),$B$3),DateRange,0)-1,MATCH(INDEX(Returns!$100:$100,MATCH($A80,DataStreams,0)),DataStreams,0)-1):OFFSET(HOMECELL,MATCH(MIN(INDEX(Last_Data_Point,MATCH($A80,DataStreams,0)),INDEX(Last_Data_Point,MATCH(AR$6,DataStreams,0)),$B$4),DateRange,0)-1,MATCH(INDEX(Returns!$100:$100,MATCH($A80,DataStreams,0)),DataStreams,0)-1)),
OFFSET(HOMECELL,MATCH(MAX(INDEX(First_Data_Point,MATCH($A80,DataStreams,0)),INDEX(First_Data_Point,MATCH(AR$6,DataStreams,0)),$B$3),DateRange,0)-1,MATCH(AR$6,DataStreams,0)-1):OFFSET(HOMECELL,MATCH(MIN(INDEX(Last_Data_Point,MATCH($A80,DataStreams,0)),INDEX(Last_Data_Point,MATCH(AR$6,DataStreams,0)),$B$4),DateRange,0)-1,MATCH(AR$6,DataStreams,0)-1) -
(INDEX(Returns!$102:$102,MATCH(AR$6,DataStreams,0))*
OFFSET(HOMECELL,MATCH(MAX(INDEX(First_Data_Point,MATCH($A80,DataStreams,0)),INDEX(First_Data_Point,MATCH(AR$6,DataStreams,0)),$B$3),DateRange,0)-1,MATCH(INDEX(Returns!$100:$100,MATCH(AR$6,DataStreams,0)),DataStreams,0)-1):OFFSET(HOMECELL,MATCH(MIN(INDEX(Last_Data_Point,MATCH($A80,DataStreams,0)),INDEX(Last_Data_Point,MATCH(AR$6,DataStreams,0)),$B$4),DateRange,0)-1,MATCH(INDEX(Returns!$100:$100,MATCH(AR$6,DataStreams,0)),DataStreams,0)-1))),"")</f>
        <v/>
      </c>
      <c r="AS80" s="233" t="str" cm="1">
        <f t="array" aca="1" ref="AS80" ca="1">_xlfn.IFNA(_xlfn.COVARIANCE.S(
OFFSET(HOMECELL,MATCH(MAX(INDEX(First_Data_Point,MATCH($A80,DataStreams,0)),INDEX(First_Data_Point,MATCH(AS$6,DataStreams,0)),$B$3),DateRange,0)-1,MATCH($A80,DataStreams,0)-1):OFFSET(HOMECELL,MATCH(MIN(INDEX(Last_Data_Point,MATCH($A80,DataStreams,0)),INDEX(Last_Data_Point,MATCH(AS$6,DataStreams,0)),$B$4),DateRange,0)-1,MATCH($A80,DataStreams,0)-1) -
(INDEX(Returns!$102:$102,MATCH($A80,DataStreams,0))*
OFFSET(HOMECELL,MATCH(MAX(INDEX(First_Data_Point,MATCH($A80,DataStreams,0)),INDEX(First_Data_Point,MATCH(AS$6,DataStreams,0)),$B$3),DateRange,0)-1,MATCH(INDEX(Returns!$100:$100,MATCH($A80,DataStreams,0)),DataStreams,0)-1):OFFSET(HOMECELL,MATCH(MIN(INDEX(Last_Data_Point,MATCH($A80,DataStreams,0)),INDEX(Last_Data_Point,MATCH(AS$6,DataStreams,0)),$B$4),DateRange,0)-1,MATCH(INDEX(Returns!$100:$100,MATCH($A80,DataStreams,0)),DataStreams,0)-1)),
OFFSET(HOMECELL,MATCH(MAX(INDEX(First_Data_Point,MATCH($A80,DataStreams,0)),INDEX(First_Data_Point,MATCH(AS$6,DataStreams,0)),$B$3),DateRange,0)-1,MATCH(AS$6,DataStreams,0)-1):OFFSET(HOMECELL,MATCH(MIN(INDEX(Last_Data_Point,MATCH($A80,DataStreams,0)),INDEX(Last_Data_Point,MATCH(AS$6,DataStreams,0)),$B$4),DateRange,0)-1,MATCH(AS$6,DataStreams,0)-1) -
(INDEX(Returns!$102:$102,MATCH(AS$6,DataStreams,0))*
OFFSET(HOMECELL,MATCH(MAX(INDEX(First_Data_Point,MATCH($A80,DataStreams,0)),INDEX(First_Data_Point,MATCH(AS$6,DataStreams,0)),$B$3),DateRange,0)-1,MATCH(INDEX(Returns!$100:$100,MATCH(AS$6,DataStreams,0)),DataStreams,0)-1):OFFSET(HOMECELL,MATCH(MIN(INDEX(Last_Data_Point,MATCH($A80,DataStreams,0)),INDEX(Last_Data_Point,MATCH(AS$6,DataStreams,0)),$B$4),DateRange,0)-1,MATCH(INDEX(Returns!$100:$100,MATCH(AS$6,DataStreams,0)),DataStreams,0)-1))),"")</f>
        <v/>
      </c>
      <c r="AT80" s="233" t="str" cm="1">
        <f t="array" aca="1" ref="AT80" ca="1">_xlfn.IFNA(_xlfn.COVARIANCE.S(
OFFSET(HOMECELL,MATCH(MAX(INDEX(First_Data_Point,MATCH($A80,DataStreams,0)),INDEX(First_Data_Point,MATCH(AT$6,DataStreams,0)),$B$3),DateRange,0)-1,MATCH($A80,DataStreams,0)-1):OFFSET(HOMECELL,MATCH(MIN(INDEX(Last_Data_Point,MATCH($A80,DataStreams,0)),INDEX(Last_Data_Point,MATCH(AT$6,DataStreams,0)),$B$4),DateRange,0)-1,MATCH($A80,DataStreams,0)-1) -
(INDEX(Returns!$102:$102,MATCH($A80,DataStreams,0))*
OFFSET(HOMECELL,MATCH(MAX(INDEX(First_Data_Point,MATCH($A80,DataStreams,0)),INDEX(First_Data_Point,MATCH(AT$6,DataStreams,0)),$B$3),DateRange,0)-1,MATCH(INDEX(Returns!$100:$100,MATCH($A80,DataStreams,0)),DataStreams,0)-1):OFFSET(HOMECELL,MATCH(MIN(INDEX(Last_Data_Point,MATCH($A80,DataStreams,0)),INDEX(Last_Data_Point,MATCH(AT$6,DataStreams,0)),$B$4),DateRange,0)-1,MATCH(INDEX(Returns!$100:$100,MATCH($A80,DataStreams,0)),DataStreams,0)-1)),
OFFSET(HOMECELL,MATCH(MAX(INDEX(First_Data_Point,MATCH($A80,DataStreams,0)),INDEX(First_Data_Point,MATCH(AT$6,DataStreams,0)),$B$3),DateRange,0)-1,MATCH(AT$6,DataStreams,0)-1):OFFSET(HOMECELL,MATCH(MIN(INDEX(Last_Data_Point,MATCH($A80,DataStreams,0)),INDEX(Last_Data_Point,MATCH(AT$6,DataStreams,0)),$B$4),DateRange,0)-1,MATCH(AT$6,DataStreams,0)-1) -
(INDEX(Returns!$102:$102,MATCH(AT$6,DataStreams,0))*
OFFSET(HOMECELL,MATCH(MAX(INDEX(First_Data_Point,MATCH($A80,DataStreams,0)),INDEX(First_Data_Point,MATCH(AT$6,DataStreams,0)),$B$3),DateRange,0)-1,MATCH(INDEX(Returns!$100:$100,MATCH(AT$6,DataStreams,0)),DataStreams,0)-1):OFFSET(HOMECELL,MATCH(MIN(INDEX(Last_Data_Point,MATCH($A80,DataStreams,0)),INDEX(Last_Data_Point,MATCH(AT$6,DataStreams,0)),$B$4),DateRange,0)-1,MATCH(INDEX(Returns!$100:$100,MATCH(AT$6,DataStreams,0)),DataStreams,0)-1))),"")</f>
        <v/>
      </c>
      <c r="AU80" s="233" t="str" cm="1">
        <f t="array" aca="1" ref="AU80" ca="1">_xlfn.IFNA(_xlfn.COVARIANCE.S(
OFFSET(HOMECELL,MATCH(MAX(INDEX(First_Data_Point,MATCH($A80,DataStreams,0)),INDEX(First_Data_Point,MATCH(AU$6,DataStreams,0)),$B$3),DateRange,0)-1,MATCH($A80,DataStreams,0)-1):OFFSET(HOMECELL,MATCH(MIN(INDEX(Last_Data_Point,MATCH($A80,DataStreams,0)),INDEX(Last_Data_Point,MATCH(AU$6,DataStreams,0)),$B$4),DateRange,0)-1,MATCH($A80,DataStreams,0)-1) -
(INDEX(Returns!$102:$102,MATCH($A80,DataStreams,0))*
OFFSET(HOMECELL,MATCH(MAX(INDEX(First_Data_Point,MATCH($A80,DataStreams,0)),INDEX(First_Data_Point,MATCH(AU$6,DataStreams,0)),$B$3),DateRange,0)-1,MATCH(INDEX(Returns!$100:$100,MATCH($A80,DataStreams,0)),DataStreams,0)-1):OFFSET(HOMECELL,MATCH(MIN(INDEX(Last_Data_Point,MATCH($A80,DataStreams,0)),INDEX(Last_Data_Point,MATCH(AU$6,DataStreams,0)),$B$4),DateRange,0)-1,MATCH(INDEX(Returns!$100:$100,MATCH($A80,DataStreams,0)),DataStreams,0)-1)),
OFFSET(HOMECELL,MATCH(MAX(INDEX(First_Data_Point,MATCH($A80,DataStreams,0)),INDEX(First_Data_Point,MATCH(AU$6,DataStreams,0)),$B$3),DateRange,0)-1,MATCH(AU$6,DataStreams,0)-1):OFFSET(HOMECELL,MATCH(MIN(INDEX(Last_Data_Point,MATCH($A80,DataStreams,0)),INDEX(Last_Data_Point,MATCH(AU$6,DataStreams,0)),$B$4),DateRange,0)-1,MATCH(AU$6,DataStreams,0)-1) -
(INDEX(Returns!$102:$102,MATCH(AU$6,DataStreams,0))*
OFFSET(HOMECELL,MATCH(MAX(INDEX(First_Data_Point,MATCH($A80,DataStreams,0)),INDEX(First_Data_Point,MATCH(AU$6,DataStreams,0)),$B$3),DateRange,0)-1,MATCH(INDEX(Returns!$100:$100,MATCH(AU$6,DataStreams,0)),DataStreams,0)-1):OFFSET(HOMECELL,MATCH(MIN(INDEX(Last_Data_Point,MATCH($A80,DataStreams,0)),INDEX(Last_Data_Point,MATCH(AU$6,DataStreams,0)),$B$4),DateRange,0)-1,MATCH(INDEX(Returns!$100:$100,MATCH(AU$6,DataStreams,0)),DataStreams,0)-1))),"")</f>
        <v/>
      </c>
      <c r="AV80" s="233" t="str" cm="1">
        <f t="array" aca="1" ref="AV80" ca="1">_xlfn.IFNA(_xlfn.COVARIANCE.S(
OFFSET(HOMECELL,MATCH(MAX(INDEX(First_Data_Point,MATCH($A80,DataStreams,0)),INDEX(First_Data_Point,MATCH(AV$6,DataStreams,0)),$B$3),DateRange,0)-1,MATCH($A80,DataStreams,0)-1):OFFSET(HOMECELL,MATCH(MIN(INDEX(Last_Data_Point,MATCH($A80,DataStreams,0)),INDEX(Last_Data_Point,MATCH(AV$6,DataStreams,0)),$B$4),DateRange,0)-1,MATCH($A80,DataStreams,0)-1) -
(INDEX(Returns!$102:$102,MATCH($A80,DataStreams,0))*
OFFSET(HOMECELL,MATCH(MAX(INDEX(First_Data_Point,MATCH($A80,DataStreams,0)),INDEX(First_Data_Point,MATCH(AV$6,DataStreams,0)),$B$3),DateRange,0)-1,MATCH(INDEX(Returns!$100:$100,MATCH($A80,DataStreams,0)),DataStreams,0)-1):OFFSET(HOMECELL,MATCH(MIN(INDEX(Last_Data_Point,MATCH($A80,DataStreams,0)),INDEX(Last_Data_Point,MATCH(AV$6,DataStreams,0)),$B$4),DateRange,0)-1,MATCH(INDEX(Returns!$100:$100,MATCH($A80,DataStreams,0)),DataStreams,0)-1)),
OFFSET(HOMECELL,MATCH(MAX(INDEX(First_Data_Point,MATCH($A80,DataStreams,0)),INDEX(First_Data_Point,MATCH(AV$6,DataStreams,0)),$B$3),DateRange,0)-1,MATCH(AV$6,DataStreams,0)-1):OFFSET(HOMECELL,MATCH(MIN(INDEX(Last_Data_Point,MATCH($A80,DataStreams,0)),INDEX(Last_Data_Point,MATCH(AV$6,DataStreams,0)),$B$4),DateRange,0)-1,MATCH(AV$6,DataStreams,0)-1) -
(INDEX(Returns!$102:$102,MATCH(AV$6,DataStreams,0))*
OFFSET(HOMECELL,MATCH(MAX(INDEX(First_Data_Point,MATCH($A80,DataStreams,0)),INDEX(First_Data_Point,MATCH(AV$6,DataStreams,0)),$B$3),DateRange,0)-1,MATCH(INDEX(Returns!$100:$100,MATCH(AV$6,DataStreams,0)),DataStreams,0)-1):OFFSET(HOMECELL,MATCH(MIN(INDEX(Last_Data_Point,MATCH($A80,DataStreams,0)),INDEX(Last_Data_Point,MATCH(AV$6,DataStreams,0)),$B$4),DateRange,0)-1,MATCH(INDEX(Returns!$100:$100,MATCH(AV$6,DataStreams,0)),DataStreams,0)-1))),"")</f>
        <v/>
      </c>
      <c r="AW80" s="233" t="str" cm="1">
        <f t="array" aca="1" ref="AW80" ca="1">_xlfn.IFNA(_xlfn.COVARIANCE.S(
OFFSET(HOMECELL,MATCH(MAX(INDEX(First_Data_Point,MATCH($A80,DataStreams,0)),INDEX(First_Data_Point,MATCH(AW$6,DataStreams,0)),$B$3),DateRange,0)-1,MATCH($A80,DataStreams,0)-1):OFFSET(HOMECELL,MATCH(MIN(INDEX(Last_Data_Point,MATCH($A80,DataStreams,0)),INDEX(Last_Data_Point,MATCH(AW$6,DataStreams,0)),$B$4),DateRange,0)-1,MATCH($A80,DataStreams,0)-1) -
(INDEX(Returns!$102:$102,MATCH($A80,DataStreams,0))*
OFFSET(HOMECELL,MATCH(MAX(INDEX(First_Data_Point,MATCH($A80,DataStreams,0)),INDEX(First_Data_Point,MATCH(AW$6,DataStreams,0)),$B$3),DateRange,0)-1,MATCH(INDEX(Returns!$100:$100,MATCH($A80,DataStreams,0)),DataStreams,0)-1):OFFSET(HOMECELL,MATCH(MIN(INDEX(Last_Data_Point,MATCH($A80,DataStreams,0)),INDEX(Last_Data_Point,MATCH(AW$6,DataStreams,0)),$B$4),DateRange,0)-1,MATCH(INDEX(Returns!$100:$100,MATCH($A80,DataStreams,0)),DataStreams,0)-1)),
OFFSET(HOMECELL,MATCH(MAX(INDEX(First_Data_Point,MATCH($A80,DataStreams,0)),INDEX(First_Data_Point,MATCH(AW$6,DataStreams,0)),$B$3),DateRange,0)-1,MATCH(AW$6,DataStreams,0)-1):OFFSET(HOMECELL,MATCH(MIN(INDEX(Last_Data_Point,MATCH($A80,DataStreams,0)),INDEX(Last_Data_Point,MATCH(AW$6,DataStreams,0)),$B$4),DateRange,0)-1,MATCH(AW$6,DataStreams,0)-1) -
(INDEX(Returns!$102:$102,MATCH(AW$6,DataStreams,0))*
OFFSET(HOMECELL,MATCH(MAX(INDEX(First_Data_Point,MATCH($A80,DataStreams,0)),INDEX(First_Data_Point,MATCH(AW$6,DataStreams,0)),$B$3),DateRange,0)-1,MATCH(INDEX(Returns!$100:$100,MATCH(AW$6,DataStreams,0)),DataStreams,0)-1):OFFSET(HOMECELL,MATCH(MIN(INDEX(Last_Data_Point,MATCH($A80,DataStreams,0)),INDEX(Last_Data_Point,MATCH(AW$6,DataStreams,0)),$B$4),DateRange,0)-1,MATCH(INDEX(Returns!$100:$100,MATCH(AW$6,DataStreams,0)),DataStreams,0)-1))),"")</f>
        <v/>
      </c>
      <c r="AX80" s="233" t="str" cm="1">
        <f t="array" aca="1" ref="AX80" ca="1">_xlfn.IFNA(_xlfn.COVARIANCE.S(
OFFSET(HOMECELL,MATCH(MAX(INDEX(First_Data_Point,MATCH($A80,DataStreams,0)),INDEX(First_Data_Point,MATCH(AX$6,DataStreams,0)),$B$3),DateRange,0)-1,MATCH($A80,DataStreams,0)-1):OFFSET(HOMECELL,MATCH(MIN(INDEX(Last_Data_Point,MATCH($A80,DataStreams,0)),INDEX(Last_Data_Point,MATCH(AX$6,DataStreams,0)),$B$4),DateRange,0)-1,MATCH($A80,DataStreams,0)-1) -
(INDEX(Returns!$102:$102,MATCH($A80,DataStreams,0))*
OFFSET(HOMECELL,MATCH(MAX(INDEX(First_Data_Point,MATCH($A80,DataStreams,0)),INDEX(First_Data_Point,MATCH(AX$6,DataStreams,0)),$B$3),DateRange,0)-1,MATCH(INDEX(Returns!$100:$100,MATCH($A80,DataStreams,0)),DataStreams,0)-1):OFFSET(HOMECELL,MATCH(MIN(INDEX(Last_Data_Point,MATCH($A80,DataStreams,0)),INDEX(Last_Data_Point,MATCH(AX$6,DataStreams,0)),$B$4),DateRange,0)-1,MATCH(INDEX(Returns!$100:$100,MATCH($A80,DataStreams,0)),DataStreams,0)-1)),
OFFSET(HOMECELL,MATCH(MAX(INDEX(First_Data_Point,MATCH($A80,DataStreams,0)),INDEX(First_Data_Point,MATCH(AX$6,DataStreams,0)),$B$3),DateRange,0)-1,MATCH(AX$6,DataStreams,0)-1):OFFSET(HOMECELL,MATCH(MIN(INDEX(Last_Data_Point,MATCH($A80,DataStreams,0)),INDEX(Last_Data_Point,MATCH(AX$6,DataStreams,0)),$B$4),DateRange,0)-1,MATCH(AX$6,DataStreams,0)-1) -
(INDEX(Returns!$102:$102,MATCH(AX$6,DataStreams,0))*
OFFSET(HOMECELL,MATCH(MAX(INDEX(First_Data_Point,MATCH($A80,DataStreams,0)),INDEX(First_Data_Point,MATCH(AX$6,DataStreams,0)),$B$3),DateRange,0)-1,MATCH(INDEX(Returns!$100:$100,MATCH(AX$6,DataStreams,0)),DataStreams,0)-1):OFFSET(HOMECELL,MATCH(MIN(INDEX(Last_Data_Point,MATCH($A80,DataStreams,0)),INDEX(Last_Data_Point,MATCH(AX$6,DataStreams,0)),$B$4),DateRange,0)-1,MATCH(INDEX(Returns!$100:$100,MATCH(AX$6,DataStreams,0)),DataStreams,0)-1))),"")</f>
        <v/>
      </c>
      <c r="AY80" s="233" t="str" cm="1">
        <f t="array" aca="1" ref="AY80" ca="1">_xlfn.IFNA(_xlfn.COVARIANCE.S(
OFFSET(HOMECELL,MATCH(MAX(INDEX(First_Data_Point,MATCH($A80,DataStreams,0)),INDEX(First_Data_Point,MATCH(AY$6,DataStreams,0)),$B$3),DateRange,0)-1,MATCH($A80,DataStreams,0)-1):OFFSET(HOMECELL,MATCH(MIN(INDEX(Last_Data_Point,MATCH($A80,DataStreams,0)),INDEX(Last_Data_Point,MATCH(AY$6,DataStreams,0)),$B$4),DateRange,0)-1,MATCH($A80,DataStreams,0)-1) -
(INDEX(Returns!$102:$102,MATCH($A80,DataStreams,0))*
OFFSET(HOMECELL,MATCH(MAX(INDEX(First_Data_Point,MATCH($A80,DataStreams,0)),INDEX(First_Data_Point,MATCH(AY$6,DataStreams,0)),$B$3),DateRange,0)-1,MATCH(INDEX(Returns!$100:$100,MATCH($A80,DataStreams,0)),DataStreams,0)-1):OFFSET(HOMECELL,MATCH(MIN(INDEX(Last_Data_Point,MATCH($A80,DataStreams,0)),INDEX(Last_Data_Point,MATCH(AY$6,DataStreams,0)),$B$4),DateRange,0)-1,MATCH(INDEX(Returns!$100:$100,MATCH($A80,DataStreams,0)),DataStreams,0)-1)),
OFFSET(HOMECELL,MATCH(MAX(INDEX(First_Data_Point,MATCH($A80,DataStreams,0)),INDEX(First_Data_Point,MATCH(AY$6,DataStreams,0)),$B$3),DateRange,0)-1,MATCH(AY$6,DataStreams,0)-1):OFFSET(HOMECELL,MATCH(MIN(INDEX(Last_Data_Point,MATCH($A80,DataStreams,0)),INDEX(Last_Data_Point,MATCH(AY$6,DataStreams,0)),$B$4),DateRange,0)-1,MATCH(AY$6,DataStreams,0)-1) -
(INDEX(Returns!$102:$102,MATCH(AY$6,DataStreams,0))*
OFFSET(HOMECELL,MATCH(MAX(INDEX(First_Data_Point,MATCH($A80,DataStreams,0)),INDEX(First_Data_Point,MATCH(AY$6,DataStreams,0)),$B$3),DateRange,0)-1,MATCH(INDEX(Returns!$100:$100,MATCH(AY$6,DataStreams,0)),DataStreams,0)-1):OFFSET(HOMECELL,MATCH(MIN(INDEX(Last_Data_Point,MATCH($A80,DataStreams,0)),INDEX(Last_Data_Point,MATCH(AY$6,DataStreams,0)),$B$4),DateRange,0)-1,MATCH(INDEX(Returns!$100:$100,MATCH(AY$6,DataStreams,0)),DataStreams,0)-1))),"")</f>
        <v/>
      </c>
      <c r="AZ80" s="233" t="str" cm="1">
        <f t="array" aca="1" ref="AZ80" ca="1">_xlfn.IFNA(_xlfn.COVARIANCE.S(
OFFSET(HOMECELL,MATCH(MAX(INDEX(First_Data_Point,MATCH($A80,DataStreams,0)),INDEX(First_Data_Point,MATCH(AZ$6,DataStreams,0)),$B$3),DateRange,0)-1,MATCH($A80,DataStreams,0)-1):OFFSET(HOMECELL,MATCH(MIN(INDEX(Last_Data_Point,MATCH($A80,DataStreams,0)),INDEX(Last_Data_Point,MATCH(AZ$6,DataStreams,0)),$B$4),DateRange,0)-1,MATCH($A80,DataStreams,0)-1) -
(INDEX(Returns!$102:$102,MATCH($A80,DataStreams,0))*
OFFSET(HOMECELL,MATCH(MAX(INDEX(First_Data_Point,MATCH($A80,DataStreams,0)),INDEX(First_Data_Point,MATCH(AZ$6,DataStreams,0)),$B$3),DateRange,0)-1,MATCH(INDEX(Returns!$100:$100,MATCH($A80,DataStreams,0)),DataStreams,0)-1):OFFSET(HOMECELL,MATCH(MIN(INDEX(Last_Data_Point,MATCH($A80,DataStreams,0)),INDEX(Last_Data_Point,MATCH(AZ$6,DataStreams,0)),$B$4),DateRange,0)-1,MATCH(INDEX(Returns!$100:$100,MATCH($A80,DataStreams,0)),DataStreams,0)-1)),
OFFSET(HOMECELL,MATCH(MAX(INDEX(First_Data_Point,MATCH($A80,DataStreams,0)),INDEX(First_Data_Point,MATCH(AZ$6,DataStreams,0)),$B$3),DateRange,0)-1,MATCH(AZ$6,DataStreams,0)-1):OFFSET(HOMECELL,MATCH(MIN(INDEX(Last_Data_Point,MATCH($A80,DataStreams,0)),INDEX(Last_Data_Point,MATCH(AZ$6,DataStreams,0)),$B$4),DateRange,0)-1,MATCH(AZ$6,DataStreams,0)-1) -
(INDEX(Returns!$102:$102,MATCH(AZ$6,DataStreams,0))*
OFFSET(HOMECELL,MATCH(MAX(INDEX(First_Data_Point,MATCH($A80,DataStreams,0)),INDEX(First_Data_Point,MATCH(AZ$6,DataStreams,0)),$B$3),DateRange,0)-1,MATCH(INDEX(Returns!$100:$100,MATCH(AZ$6,DataStreams,0)),DataStreams,0)-1):OFFSET(HOMECELL,MATCH(MIN(INDEX(Last_Data_Point,MATCH($A80,DataStreams,0)),INDEX(Last_Data_Point,MATCH(AZ$6,DataStreams,0)),$B$4),DateRange,0)-1,MATCH(INDEX(Returns!$100:$100,MATCH(AZ$6,DataStreams,0)),DataStreams,0)-1))),"")</f>
        <v/>
      </c>
      <c r="BA80" s="233" t="str" cm="1">
        <f t="array" aca="1" ref="BA80" ca="1">_xlfn.IFNA(_xlfn.COVARIANCE.S(
OFFSET(HOMECELL,MATCH(MAX(INDEX(First_Data_Point,MATCH($A80,DataStreams,0)),INDEX(First_Data_Point,MATCH(BA$6,DataStreams,0)),$B$3),DateRange,0)-1,MATCH($A80,DataStreams,0)-1):OFFSET(HOMECELL,MATCH(MIN(INDEX(Last_Data_Point,MATCH($A80,DataStreams,0)),INDEX(Last_Data_Point,MATCH(BA$6,DataStreams,0)),$B$4),DateRange,0)-1,MATCH($A80,DataStreams,0)-1) -
(INDEX(Returns!$102:$102,MATCH($A80,DataStreams,0))*
OFFSET(HOMECELL,MATCH(MAX(INDEX(First_Data_Point,MATCH($A80,DataStreams,0)),INDEX(First_Data_Point,MATCH(BA$6,DataStreams,0)),$B$3),DateRange,0)-1,MATCH(INDEX(Returns!$100:$100,MATCH($A80,DataStreams,0)),DataStreams,0)-1):OFFSET(HOMECELL,MATCH(MIN(INDEX(Last_Data_Point,MATCH($A80,DataStreams,0)),INDEX(Last_Data_Point,MATCH(BA$6,DataStreams,0)),$B$4),DateRange,0)-1,MATCH(INDEX(Returns!$100:$100,MATCH($A80,DataStreams,0)),DataStreams,0)-1)),
OFFSET(HOMECELL,MATCH(MAX(INDEX(First_Data_Point,MATCH($A80,DataStreams,0)),INDEX(First_Data_Point,MATCH(BA$6,DataStreams,0)),$B$3),DateRange,0)-1,MATCH(BA$6,DataStreams,0)-1):OFFSET(HOMECELL,MATCH(MIN(INDEX(Last_Data_Point,MATCH($A80,DataStreams,0)),INDEX(Last_Data_Point,MATCH(BA$6,DataStreams,0)),$B$4),DateRange,0)-1,MATCH(BA$6,DataStreams,0)-1) -
(INDEX(Returns!$102:$102,MATCH(BA$6,DataStreams,0))*
OFFSET(HOMECELL,MATCH(MAX(INDEX(First_Data_Point,MATCH($A80,DataStreams,0)),INDEX(First_Data_Point,MATCH(BA$6,DataStreams,0)),$B$3),DateRange,0)-1,MATCH(INDEX(Returns!$100:$100,MATCH(BA$6,DataStreams,0)),DataStreams,0)-1):OFFSET(HOMECELL,MATCH(MIN(INDEX(Last_Data_Point,MATCH($A80,DataStreams,0)),INDEX(Last_Data_Point,MATCH(BA$6,DataStreams,0)),$B$4),DateRange,0)-1,MATCH(INDEX(Returns!$100:$100,MATCH(BA$6,DataStreams,0)),DataStreams,0)-1))),"")</f>
        <v/>
      </c>
      <c r="BB80" s="233" t="str" cm="1">
        <f t="array" aca="1" ref="BB80" ca="1">_xlfn.IFNA(_xlfn.COVARIANCE.S(
OFFSET(HOMECELL,MATCH(MAX(INDEX(First_Data_Point,MATCH($A80,DataStreams,0)),INDEX(First_Data_Point,MATCH(BB$6,DataStreams,0)),$B$3),DateRange,0)-1,MATCH($A80,DataStreams,0)-1):OFFSET(HOMECELL,MATCH(MIN(INDEX(Last_Data_Point,MATCH($A80,DataStreams,0)),INDEX(Last_Data_Point,MATCH(BB$6,DataStreams,0)),$B$4),DateRange,0)-1,MATCH($A80,DataStreams,0)-1) -
(INDEX(Returns!$102:$102,MATCH($A80,DataStreams,0))*
OFFSET(HOMECELL,MATCH(MAX(INDEX(First_Data_Point,MATCH($A80,DataStreams,0)),INDEX(First_Data_Point,MATCH(BB$6,DataStreams,0)),$B$3),DateRange,0)-1,MATCH(INDEX(Returns!$100:$100,MATCH($A80,DataStreams,0)),DataStreams,0)-1):OFFSET(HOMECELL,MATCH(MIN(INDEX(Last_Data_Point,MATCH($A80,DataStreams,0)),INDEX(Last_Data_Point,MATCH(BB$6,DataStreams,0)),$B$4),DateRange,0)-1,MATCH(INDEX(Returns!$100:$100,MATCH($A80,DataStreams,0)),DataStreams,0)-1)),
OFFSET(HOMECELL,MATCH(MAX(INDEX(First_Data_Point,MATCH($A80,DataStreams,0)),INDEX(First_Data_Point,MATCH(BB$6,DataStreams,0)),$B$3),DateRange,0)-1,MATCH(BB$6,DataStreams,0)-1):OFFSET(HOMECELL,MATCH(MIN(INDEX(Last_Data_Point,MATCH($A80,DataStreams,0)),INDEX(Last_Data_Point,MATCH(BB$6,DataStreams,0)),$B$4),DateRange,0)-1,MATCH(BB$6,DataStreams,0)-1) -
(INDEX(Returns!$102:$102,MATCH(BB$6,DataStreams,0))*
OFFSET(HOMECELL,MATCH(MAX(INDEX(First_Data_Point,MATCH($A80,DataStreams,0)),INDEX(First_Data_Point,MATCH(BB$6,DataStreams,0)),$B$3),DateRange,0)-1,MATCH(INDEX(Returns!$100:$100,MATCH(BB$6,DataStreams,0)),DataStreams,0)-1):OFFSET(HOMECELL,MATCH(MIN(INDEX(Last_Data_Point,MATCH($A80,DataStreams,0)),INDEX(Last_Data_Point,MATCH(BB$6,DataStreams,0)),$B$4),DateRange,0)-1,MATCH(INDEX(Returns!$100:$100,MATCH(BB$6,DataStreams,0)),DataStreams,0)-1))),"")</f>
        <v/>
      </c>
      <c r="BC80" s="236"/>
    </row>
    <row r="81" spans="1:55">
      <c r="A81" s="239" t="str">
        <f ca="1"/>
        <v>AMKR</v>
      </c>
      <c r="B81" s="233" cm="1">
        <f t="array" aca="1" ref="B81" ca="1">_xlfn.IFNA(_xlfn.COVARIANCE.S(
OFFSET(HOMECELL,MATCH(MAX(INDEX(First_Data_Point,MATCH($A81,DataStreams,0)),INDEX(First_Data_Point,MATCH(B$6,DataStreams,0)),$B$3),DateRange,0)-1,MATCH($A81,DataStreams,0)-1):OFFSET(HOMECELL,MATCH(MIN(INDEX(Last_Data_Point,MATCH($A81,DataStreams,0)),INDEX(Last_Data_Point,MATCH(B$6,DataStreams,0)),$B$4),DateRange,0)-1,MATCH($A81,DataStreams,0)-1) -
(INDEX(Returns!$102:$102,MATCH($A81,DataStreams,0))*
OFFSET(HOMECELL,MATCH(MAX(INDEX(First_Data_Point,MATCH($A81,DataStreams,0)),INDEX(First_Data_Point,MATCH(B$6,DataStreams,0)),$B$3),DateRange,0)-1,MATCH(INDEX(Returns!$100:$100,MATCH($A81,DataStreams,0)),DataStreams,0)-1):OFFSET(HOMECELL,MATCH(MIN(INDEX(Last_Data_Point,MATCH($A81,DataStreams,0)),INDEX(Last_Data_Point,MATCH(B$6,DataStreams,0)),$B$4),DateRange,0)-1,MATCH(INDEX(Returns!$100:$100,MATCH($A81,DataStreams,0)),DataStreams,0)-1)),
OFFSET(HOMECELL,MATCH(MAX(INDEX(First_Data_Point,MATCH($A81,DataStreams,0)),INDEX(First_Data_Point,MATCH(B$6,DataStreams,0)),$B$3),DateRange,0)-1,MATCH(B$6,DataStreams,0)-1):OFFSET(HOMECELL,MATCH(MIN(INDEX(Last_Data_Point,MATCH($A81,DataStreams,0)),INDEX(Last_Data_Point,MATCH(B$6,DataStreams,0)),$B$4),DateRange,0)-1,MATCH(B$6,DataStreams,0)-1) -
(INDEX(Returns!$102:$102,MATCH(B$6,DataStreams,0))*
OFFSET(HOMECELL,MATCH(MAX(INDEX(First_Data_Point,MATCH($A81,DataStreams,0)),INDEX(First_Data_Point,MATCH(B$6,DataStreams,0)),$B$3),DateRange,0)-1,MATCH(INDEX(Returns!$100:$100,MATCH(B$6,DataStreams,0)),DataStreams,0)-1):OFFSET(HOMECELL,MATCH(MIN(INDEX(Last_Data_Point,MATCH($A81,DataStreams,0)),INDEX(Last_Data_Point,MATCH(B$6,DataStreams,0)),$B$4),DateRange,0)-1,MATCH(INDEX(Returns!$100:$100,MATCH(B$6,DataStreams,0)),DataStreams,0)-1))),"")</f>
        <v>-1.411111042892176E-5</v>
      </c>
      <c r="C81" s="233" cm="1">
        <f t="array" aca="1" ref="C81" ca="1">_xlfn.IFNA(_xlfn.COVARIANCE.S(
OFFSET(HOMECELL,MATCH(MAX(INDEX(First_Data_Point,MATCH($A81,DataStreams,0)),INDEX(First_Data_Point,MATCH(C$6,DataStreams,0)),$B$3),DateRange,0)-1,MATCH($A81,DataStreams,0)-1):OFFSET(HOMECELL,MATCH(MIN(INDEX(Last_Data_Point,MATCH($A81,DataStreams,0)),INDEX(Last_Data_Point,MATCH(C$6,DataStreams,0)),$B$4),DateRange,0)-1,MATCH($A81,DataStreams,0)-1) -
(INDEX(Returns!$102:$102,MATCH($A81,DataStreams,0))*
OFFSET(HOMECELL,MATCH(MAX(INDEX(First_Data_Point,MATCH($A81,DataStreams,0)),INDEX(First_Data_Point,MATCH(C$6,DataStreams,0)),$B$3),DateRange,0)-1,MATCH(INDEX(Returns!$100:$100,MATCH($A81,DataStreams,0)),DataStreams,0)-1):OFFSET(HOMECELL,MATCH(MIN(INDEX(Last_Data_Point,MATCH($A81,DataStreams,0)),INDEX(Last_Data_Point,MATCH(C$6,DataStreams,0)),$B$4),DateRange,0)-1,MATCH(INDEX(Returns!$100:$100,MATCH($A81,DataStreams,0)),DataStreams,0)-1)),
OFFSET(HOMECELL,MATCH(MAX(INDEX(First_Data_Point,MATCH($A81,DataStreams,0)),INDEX(First_Data_Point,MATCH(C$6,DataStreams,0)),$B$3),DateRange,0)-1,MATCH(C$6,DataStreams,0)-1):OFFSET(HOMECELL,MATCH(MIN(INDEX(Last_Data_Point,MATCH($A81,DataStreams,0)),INDEX(Last_Data_Point,MATCH(C$6,DataStreams,0)),$B$4),DateRange,0)-1,MATCH(C$6,DataStreams,0)-1) -
(INDEX(Returns!$102:$102,MATCH(C$6,DataStreams,0))*
OFFSET(HOMECELL,MATCH(MAX(INDEX(First_Data_Point,MATCH($A81,DataStreams,0)),INDEX(First_Data_Point,MATCH(C$6,DataStreams,0)),$B$3),DateRange,0)-1,MATCH(INDEX(Returns!$100:$100,MATCH(C$6,DataStreams,0)),DataStreams,0)-1):OFFSET(HOMECELL,MATCH(MIN(INDEX(Last_Data_Point,MATCH($A81,DataStreams,0)),INDEX(Last_Data_Point,MATCH(C$6,DataStreams,0)),$B$4),DateRange,0)-1,MATCH(INDEX(Returns!$100:$100,MATCH(C$6,DataStreams,0)),DataStreams,0)-1))),"")</f>
        <v>-1.0266121839600466E-4</v>
      </c>
      <c r="D81" s="233" cm="1">
        <f t="array" aca="1" ref="D81" ca="1">_xlfn.IFNA(_xlfn.COVARIANCE.S(
OFFSET(HOMECELL,MATCH(MAX(INDEX(First_Data_Point,MATCH($A81,DataStreams,0)),INDEX(First_Data_Point,MATCH(D$6,DataStreams,0)),$B$3),DateRange,0)-1,MATCH($A81,DataStreams,0)-1):OFFSET(HOMECELL,MATCH(MIN(INDEX(Last_Data_Point,MATCH($A81,DataStreams,0)),INDEX(Last_Data_Point,MATCH(D$6,DataStreams,0)),$B$4),DateRange,0)-1,MATCH($A81,DataStreams,0)-1) -
(INDEX(Returns!$102:$102,MATCH($A81,DataStreams,0))*
OFFSET(HOMECELL,MATCH(MAX(INDEX(First_Data_Point,MATCH($A81,DataStreams,0)),INDEX(First_Data_Point,MATCH(D$6,DataStreams,0)),$B$3),DateRange,0)-1,MATCH(INDEX(Returns!$100:$100,MATCH($A81,DataStreams,0)),DataStreams,0)-1):OFFSET(HOMECELL,MATCH(MIN(INDEX(Last_Data_Point,MATCH($A81,DataStreams,0)),INDEX(Last_Data_Point,MATCH(D$6,DataStreams,0)),$B$4),DateRange,0)-1,MATCH(INDEX(Returns!$100:$100,MATCH($A81,DataStreams,0)),DataStreams,0)-1)),
OFFSET(HOMECELL,MATCH(MAX(INDEX(First_Data_Point,MATCH($A81,DataStreams,0)),INDEX(First_Data_Point,MATCH(D$6,DataStreams,0)),$B$3),DateRange,0)-1,MATCH(D$6,DataStreams,0)-1):OFFSET(HOMECELL,MATCH(MIN(INDEX(Last_Data_Point,MATCH($A81,DataStreams,0)),INDEX(Last_Data_Point,MATCH(D$6,DataStreams,0)),$B$4),DateRange,0)-1,MATCH(D$6,DataStreams,0)-1) -
(INDEX(Returns!$102:$102,MATCH(D$6,DataStreams,0))*
OFFSET(HOMECELL,MATCH(MAX(INDEX(First_Data_Point,MATCH($A81,DataStreams,0)),INDEX(First_Data_Point,MATCH(D$6,DataStreams,0)),$B$3),DateRange,0)-1,MATCH(INDEX(Returns!$100:$100,MATCH(D$6,DataStreams,0)),DataStreams,0)-1):OFFSET(HOMECELL,MATCH(MIN(INDEX(Last_Data_Point,MATCH($A81,DataStreams,0)),INDEX(Last_Data_Point,MATCH(D$6,DataStreams,0)),$B$4),DateRange,0)-1,MATCH(INDEX(Returns!$100:$100,MATCH(D$6,DataStreams,0)),DataStreams,0)-1))),"")</f>
        <v>1.1146753370979486E-4</v>
      </c>
      <c r="E81" s="233" cm="1">
        <f t="array" aca="1" ref="E81" ca="1">_xlfn.IFNA(_xlfn.COVARIANCE.S(
OFFSET(HOMECELL,MATCH(MAX(INDEX(First_Data_Point,MATCH($A81,DataStreams,0)),INDEX(First_Data_Point,MATCH(E$6,DataStreams,0)),$B$3),DateRange,0)-1,MATCH($A81,DataStreams,0)-1):OFFSET(HOMECELL,MATCH(MIN(INDEX(Last_Data_Point,MATCH($A81,DataStreams,0)),INDEX(Last_Data_Point,MATCH(E$6,DataStreams,0)),$B$4),DateRange,0)-1,MATCH($A81,DataStreams,0)-1) -
(INDEX(Returns!$102:$102,MATCH($A81,DataStreams,0))*
OFFSET(HOMECELL,MATCH(MAX(INDEX(First_Data_Point,MATCH($A81,DataStreams,0)),INDEX(First_Data_Point,MATCH(E$6,DataStreams,0)),$B$3),DateRange,0)-1,MATCH(INDEX(Returns!$100:$100,MATCH($A81,DataStreams,0)),DataStreams,0)-1):OFFSET(HOMECELL,MATCH(MIN(INDEX(Last_Data_Point,MATCH($A81,DataStreams,0)),INDEX(Last_Data_Point,MATCH(E$6,DataStreams,0)),$B$4),DateRange,0)-1,MATCH(INDEX(Returns!$100:$100,MATCH($A81,DataStreams,0)),DataStreams,0)-1)),
OFFSET(HOMECELL,MATCH(MAX(INDEX(First_Data_Point,MATCH($A81,DataStreams,0)),INDEX(First_Data_Point,MATCH(E$6,DataStreams,0)),$B$3),DateRange,0)-1,MATCH(E$6,DataStreams,0)-1):OFFSET(HOMECELL,MATCH(MIN(INDEX(Last_Data_Point,MATCH($A81,DataStreams,0)),INDEX(Last_Data_Point,MATCH(E$6,DataStreams,0)),$B$4),DateRange,0)-1,MATCH(E$6,DataStreams,0)-1) -
(INDEX(Returns!$102:$102,MATCH(E$6,DataStreams,0))*
OFFSET(HOMECELL,MATCH(MAX(INDEX(First_Data_Point,MATCH($A81,DataStreams,0)),INDEX(First_Data_Point,MATCH(E$6,DataStreams,0)),$B$3),DateRange,0)-1,MATCH(INDEX(Returns!$100:$100,MATCH(E$6,DataStreams,0)),DataStreams,0)-1):OFFSET(HOMECELL,MATCH(MIN(INDEX(Last_Data_Point,MATCH($A81,DataStreams,0)),INDEX(Last_Data_Point,MATCH(E$6,DataStreams,0)),$B$4),DateRange,0)-1,MATCH(INDEX(Returns!$100:$100,MATCH(E$6,DataStreams,0)),DataStreams,0)-1))),"")</f>
        <v>-3.8254118192890584E-5</v>
      </c>
      <c r="F81" s="233" cm="1">
        <f t="array" aca="1" ref="F81" ca="1">_xlfn.IFNA(_xlfn.COVARIANCE.S(
OFFSET(HOMECELL,MATCH(MAX(INDEX(First_Data_Point,MATCH($A81,DataStreams,0)),INDEX(First_Data_Point,MATCH(F$6,DataStreams,0)),$B$3),DateRange,0)-1,MATCH($A81,DataStreams,0)-1):OFFSET(HOMECELL,MATCH(MIN(INDEX(Last_Data_Point,MATCH($A81,DataStreams,0)),INDEX(Last_Data_Point,MATCH(F$6,DataStreams,0)),$B$4),DateRange,0)-1,MATCH($A81,DataStreams,0)-1) -
(INDEX(Returns!$102:$102,MATCH($A81,DataStreams,0))*
OFFSET(HOMECELL,MATCH(MAX(INDEX(First_Data_Point,MATCH($A81,DataStreams,0)),INDEX(First_Data_Point,MATCH(F$6,DataStreams,0)),$B$3),DateRange,0)-1,MATCH(INDEX(Returns!$100:$100,MATCH($A81,DataStreams,0)),DataStreams,0)-1):OFFSET(HOMECELL,MATCH(MIN(INDEX(Last_Data_Point,MATCH($A81,DataStreams,0)),INDEX(Last_Data_Point,MATCH(F$6,DataStreams,0)),$B$4),DateRange,0)-1,MATCH(INDEX(Returns!$100:$100,MATCH($A81,DataStreams,0)),DataStreams,0)-1)),
OFFSET(HOMECELL,MATCH(MAX(INDEX(First_Data_Point,MATCH($A81,DataStreams,0)),INDEX(First_Data_Point,MATCH(F$6,DataStreams,0)),$B$3),DateRange,0)-1,MATCH(F$6,DataStreams,0)-1):OFFSET(HOMECELL,MATCH(MIN(INDEX(Last_Data_Point,MATCH($A81,DataStreams,0)),INDEX(Last_Data_Point,MATCH(F$6,DataStreams,0)),$B$4),DateRange,0)-1,MATCH(F$6,DataStreams,0)-1) -
(INDEX(Returns!$102:$102,MATCH(F$6,DataStreams,0))*
OFFSET(HOMECELL,MATCH(MAX(INDEX(First_Data_Point,MATCH($A81,DataStreams,0)),INDEX(First_Data_Point,MATCH(F$6,DataStreams,0)),$B$3),DateRange,0)-1,MATCH(INDEX(Returns!$100:$100,MATCH(F$6,DataStreams,0)),DataStreams,0)-1):OFFSET(HOMECELL,MATCH(MIN(INDEX(Last_Data_Point,MATCH($A81,DataStreams,0)),INDEX(Last_Data_Point,MATCH(F$6,DataStreams,0)),$B$4),DateRange,0)-1,MATCH(INDEX(Returns!$100:$100,MATCH(F$6,DataStreams,0)),DataStreams,0)-1))),"")</f>
        <v>5.0414261371949443E-5</v>
      </c>
      <c r="G81" s="233" cm="1">
        <f t="array" aca="1" ref="G81" ca="1">_xlfn.IFNA(_xlfn.COVARIANCE.S(
OFFSET(HOMECELL,MATCH(MAX(INDEX(First_Data_Point,MATCH($A81,DataStreams,0)),INDEX(First_Data_Point,MATCH(G$6,DataStreams,0)),$B$3),DateRange,0)-1,MATCH($A81,DataStreams,0)-1):OFFSET(HOMECELL,MATCH(MIN(INDEX(Last_Data_Point,MATCH($A81,DataStreams,0)),INDEX(Last_Data_Point,MATCH(G$6,DataStreams,0)),$B$4),DateRange,0)-1,MATCH($A81,DataStreams,0)-1) -
(INDEX(Returns!$102:$102,MATCH($A81,DataStreams,0))*
OFFSET(HOMECELL,MATCH(MAX(INDEX(First_Data_Point,MATCH($A81,DataStreams,0)),INDEX(First_Data_Point,MATCH(G$6,DataStreams,0)),$B$3),DateRange,0)-1,MATCH(INDEX(Returns!$100:$100,MATCH($A81,DataStreams,0)),DataStreams,0)-1):OFFSET(HOMECELL,MATCH(MIN(INDEX(Last_Data_Point,MATCH($A81,DataStreams,0)),INDEX(Last_Data_Point,MATCH(G$6,DataStreams,0)),$B$4),DateRange,0)-1,MATCH(INDEX(Returns!$100:$100,MATCH($A81,DataStreams,0)),DataStreams,0)-1)),
OFFSET(HOMECELL,MATCH(MAX(INDEX(First_Data_Point,MATCH($A81,DataStreams,0)),INDEX(First_Data_Point,MATCH(G$6,DataStreams,0)),$B$3),DateRange,0)-1,MATCH(G$6,DataStreams,0)-1):OFFSET(HOMECELL,MATCH(MIN(INDEX(Last_Data_Point,MATCH($A81,DataStreams,0)),INDEX(Last_Data_Point,MATCH(G$6,DataStreams,0)),$B$4),DateRange,0)-1,MATCH(G$6,DataStreams,0)-1) -
(INDEX(Returns!$102:$102,MATCH(G$6,DataStreams,0))*
OFFSET(HOMECELL,MATCH(MAX(INDEX(First_Data_Point,MATCH($A81,DataStreams,0)),INDEX(First_Data_Point,MATCH(G$6,DataStreams,0)),$B$3),DateRange,0)-1,MATCH(INDEX(Returns!$100:$100,MATCH(G$6,DataStreams,0)),DataStreams,0)-1):OFFSET(HOMECELL,MATCH(MIN(INDEX(Last_Data_Point,MATCH($A81,DataStreams,0)),INDEX(Last_Data_Point,MATCH(G$6,DataStreams,0)),$B$4),DateRange,0)-1,MATCH(INDEX(Returns!$100:$100,MATCH(G$6,DataStreams,0)),DataStreams,0)-1))),"")</f>
        <v>5.3142255933052323E-4</v>
      </c>
      <c r="H81" s="233" cm="1">
        <f t="array" aca="1" ref="H81" ca="1">_xlfn.IFNA(_xlfn.COVARIANCE.S(
OFFSET(HOMECELL,MATCH(MAX(INDEX(First_Data_Point,MATCH($A81,DataStreams,0)),INDEX(First_Data_Point,MATCH(H$6,DataStreams,0)),$B$3),DateRange,0)-1,MATCH($A81,DataStreams,0)-1):OFFSET(HOMECELL,MATCH(MIN(INDEX(Last_Data_Point,MATCH($A81,DataStreams,0)),INDEX(Last_Data_Point,MATCH(H$6,DataStreams,0)),$B$4),DateRange,0)-1,MATCH($A81,DataStreams,0)-1) -
(INDEX(Returns!$102:$102,MATCH($A81,DataStreams,0))*
OFFSET(HOMECELL,MATCH(MAX(INDEX(First_Data_Point,MATCH($A81,DataStreams,0)),INDEX(First_Data_Point,MATCH(H$6,DataStreams,0)),$B$3),DateRange,0)-1,MATCH(INDEX(Returns!$100:$100,MATCH($A81,DataStreams,0)),DataStreams,0)-1):OFFSET(HOMECELL,MATCH(MIN(INDEX(Last_Data_Point,MATCH($A81,DataStreams,0)),INDEX(Last_Data_Point,MATCH(H$6,DataStreams,0)),$B$4),DateRange,0)-1,MATCH(INDEX(Returns!$100:$100,MATCH($A81,DataStreams,0)),DataStreams,0)-1)),
OFFSET(HOMECELL,MATCH(MAX(INDEX(First_Data_Point,MATCH($A81,DataStreams,0)),INDEX(First_Data_Point,MATCH(H$6,DataStreams,0)),$B$3),DateRange,0)-1,MATCH(H$6,DataStreams,0)-1):OFFSET(HOMECELL,MATCH(MIN(INDEX(Last_Data_Point,MATCH($A81,DataStreams,0)),INDEX(Last_Data_Point,MATCH(H$6,DataStreams,0)),$B$4),DateRange,0)-1,MATCH(H$6,DataStreams,0)-1) -
(INDEX(Returns!$102:$102,MATCH(H$6,DataStreams,0))*
OFFSET(HOMECELL,MATCH(MAX(INDEX(First_Data_Point,MATCH($A81,DataStreams,0)),INDEX(First_Data_Point,MATCH(H$6,DataStreams,0)),$B$3),DateRange,0)-1,MATCH(INDEX(Returns!$100:$100,MATCH(H$6,DataStreams,0)),DataStreams,0)-1):OFFSET(HOMECELL,MATCH(MIN(INDEX(Last_Data_Point,MATCH($A81,DataStreams,0)),INDEX(Last_Data_Point,MATCH(H$6,DataStreams,0)),$B$4),DateRange,0)-1,MATCH(INDEX(Returns!$100:$100,MATCH(H$6,DataStreams,0)),DataStreams,0)-1))),"")</f>
        <v>-1.5651601619028833E-4</v>
      </c>
      <c r="I81" s="233" cm="1">
        <f t="array" aca="1" ref="I81" ca="1">_xlfn.IFNA(_xlfn.COVARIANCE.S(
OFFSET(HOMECELL,MATCH(MAX(INDEX(First_Data_Point,MATCH($A81,DataStreams,0)),INDEX(First_Data_Point,MATCH(I$6,DataStreams,0)),$B$3),DateRange,0)-1,MATCH($A81,DataStreams,0)-1):OFFSET(HOMECELL,MATCH(MIN(INDEX(Last_Data_Point,MATCH($A81,DataStreams,0)),INDEX(Last_Data_Point,MATCH(I$6,DataStreams,0)),$B$4),DateRange,0)-1,MATCH($A81,DataStreams,0)-1) -
(INDEX(Returns!$102:$102,MATCH($A81,DataStreams,0))*
OFFSET(HOMECELL,MATCH(MAX(INDEX(First_Data_Point,MATCH($A81,DataStreams,0)),INDEX(First_Data_Point,MATCH(I$6,DataStreams,0)),$B$3),DateRange,0)-1,MATCH(INDEX(Returns!$100:$100,MATCH($A81,DataStreams,0)),DataStreams,0)-1):OFFSET(HOMECELL,MATCH(MIN(INDEX(Last_Data_Point,MATCH($A81,DataStreams,0)),INDEX(Last_Data_Point,MATCH(I$6,DataStreams,0)),$B$4),DateRange,0)-1,MATCH(INDEX(Returns!$100:$100,MATCH($A81,DataStreams,0)),DataStreams,0)-1)),
OFFSET(HOMECELL,MATCH(MAX(INDEX(First_Data_Point,MATCH($A81,DataStreams,0)),INDEX(First_Data_Point,MATCH(I$6,DataStreams,0)),$B$3),DateRange,0)-1,MATCH(I$6,DataStreams,0)-1):OFFSET(HOMECELL,MATCH(MIN(INDEX(Last_Data_Point,MATCH($A81,DataStreams,0)),INDEX(Last_Data_Point,MATCH(I$6,DataStreams,0)),$B$4),DateRange,0)-1,MATCH(I$6,DataStreams,0)-1) -
(INDEX(Returns!$102:$102,MATCH(I$6,DataStreams,0))*
OFFSET(HOMECELL,MATCH(MAX(INDEX(First_Data_Point,MATCH($A81,DataStreams,0)),INDEX(First_Data_Point,MATCH(I$6,DataStreams,0)),$B$3),DateRange,0)-1,MATCH(INDEX(Returns!$100:$100,MATCH(I$6,DataStreams,0)),DataStreams,0)-1):OFFSET(HOMECELL,MATCH(MIN(INDEX(Last_Data_Point,MATCH($A81,DataStreams,0)),INDEX(Last_Data_Point,MATCH(I$6,DataStreams,0)),$B$4),DateRange,0)-1,MATCH(INDEX(Returns!$100:$100,MATCH(I$6,DataStreams,0)),DataStreams,0)-1))),"")</f>
        <v>6.5791754628243332E-3</v>
      </c>
      <c r="J81" s="233" cm="1">
        <f t="array" aca="1" ref="J81" ca="1">_xlfn.IFNA(_xlfn.COVARIANCE.S(
OFFSET(HOMECELL,MATCH(MAX(INDEX(First_Data_Point,MATCH($A81,DataStreams,0)),INDEX(First_Data_Point,MATCH(J$6,DataStreams,0)),$B$3),DateRange,0)-1,MATCH($A81,DataStreams,0)-1):OFFSET(HOMECELL,MATCH(MIN(INDEX(Last_Data_Point,MATCH($A81,DataStreams,0)),INDEX(Last_Data_Point,MATCH(J$6,DataStreams,0)),$B$4),DateRange,0)-1,MATCH($A81,DataStreams,0)-1) -
(INDEX(Returns!$102:$102,MATCH($A81,DataStreams,0))*
OFFSET(HOMECELL,MATCH(MAX(INDEX(First_Data_Point,MATCH($A81,DataStreams,0)),INDEX(First_Data_Point,MATCH(J$6,DataStreams,0)),$B$3),DateRange,0)-1,MATCH(INDEX(Returns!$100:$100,MATCH($A81,DataStreams,0)),DataStreams,0)-1):OFFSET(HOMECELL,MATCH(MIN(INDEX(Last_Data_Point,MATCH($A81,DataStreams,0)),INDEX(Last_Data_Point,MATCH(J$6,DataStreams,0)),$B$4),DateRange,0)-1,MATCH(INDEX(Returns!$100:$100,MATCH($A81,DataStreams,0)),DataStreams,0)-1)),
OFFSET(HOMECELL,MATCH(MAX(INDEX(First_Data_Point,MATCH($A81,DataStreams,0)),INDEX(First_Data_Point,MATCH(J$6,DataStreams,0)),$B$3),DateRange,0)-1,MATCH(J$6,DataStreams,0)-1):OFFSET(HOMECELL,MATCH(MIN(INDEX(Last_Data_Point,MATCH($A81,DataStreams,0)),INDEX(Last_Data_Point,MATCH(J$6,DataStreams,0)),$B$4),DateRange,0)-1,MATCH(J$6,DataStreams,0)-1) -
(INDEX(Returns!$102:$102,MATCH(J$6,DataStreams,0))*
OFFSET(HOMECELL,MATCH(MAX(INDEX(First_Data_Point,MATCH($A81,DataStreams,0)),INDEX(First_Data_Point,MATCH(J$6,DataStreams,0)),$B$3),DateRange,0)-1,MATCH(INDEX(Returns!$100:$100,MATCH(J$6,DataStreams,0)),DataStreams,0)-1):OFFSET(HOMECELL,MATCH(MIN(INDEX(Last_Data_Point,MATCH($A81,DataStreams,0)),INDEX(Last_Data_Point,MATCH(J$6,DataStreams,0)),$B$4),DateRange,0)-1,MATCH(INDEX(Returns!$100:$100,MATCH(J$6,DataStreams,0)),DataStreams,0)-1))),"")</f>
        <v>-1.0795093512746066E-3</v>
      </c>
      <c r="K81" s="233" cm="1">
        <f t="array" aca="1" ref="K81" ca="1">_xlfn.IFNA(_xlfn.COVARIANCE.S(
OFFSET(HOMECELL,MATCH(MAX(INDEX(First_Data_Point,MATCH($A81,DataStreams,0)),INDEX(First_Data_Point,MATCH(K$6,DataStreams,0)),$B$3),DateRange,0)-1,MATCH($A81,DataStreams,0)-1):OFFSET(HOMECELL,MATCH(MIN(INDEX(Last_Data_Point,MATCH($A81,DataStreams,0)),INDEX(Last_Data_Point,MATCH(K$6,DataStreams,0)),$B$4),DateRange,0)-1,MATCH($A81,DataStreams,0)-1) -
(INDEX(Returns!$102:$102,MATCH($A81,DataStreams,0))*
OFFSET(HOMECELL,MATCH(MAX(INDEX(First_Data_Point,MATCH($A81,DataStreams,0)),INDEX(First_Data_Point,MATCH(K$6,DataStreams,0)),$B$3),DateRange,0)-1,MATCH(INDEX(Returns!$100:$100,MATCH($A81,DataStreams,0)),DataStreams,0)-1):OFFSET(HOMECELL,MATCH(MIN(INDEX(Last_Data_Point,MATCH($A81,DataStreams,0)),INDEX(Last_Data_Point,MATCH(K$6,DataStreams,0)),$B$4),DateRange,0)-1,MATCH(INDEX(Returns!$100:$100,MATCH($A81,DataStreams,0)),DataStreams,0)-1)),
OFFSET(HOMECELL,MATCH(MAX(INDEX(First_Data_Point,MATCH($A81,DataStreams,0)),INDEX(First_Data_Point,MATCH(K$6,DataStreams,0)),$B$3),DateRange,0)-1,MATCH(K$6,DataStreams,0)-1):OFFSET(HOMECELL,MATCH(MIN(INDEX(Last_Data_Point,MATCH($A81,DataStreams,0)),INDEX(Last_Data_Point,MATCH(K$6,DataStreams,0)),$B$4),DateRange,0)-1,MATCH(K$6,DataStreams,0)-1) -
(INDEX(Returns!$102:$102,MATCH(K$6,DataStreams,0))*
OFFSET(HOMECELL,MATCH(MAX(INDEX(First_Data_Point,MATCH($A81,DataStreams,0)),INDEX(First_Data_Point,MATCH(K$6,DataStreams,0)),$B$3),DateRange,0)-1,MATCH(INDEX(Returns!$100:$100,MATCH(K$6,DataStreams,0)),DataStreams,0)-1):OFFSET(HOMECELL,MATCH(MIN(INDEX(Last_Data_Point,MATCH($A81,DataStreams,0)),INDEX(Last_Data_Point,MATCH(K$6,DataStreams,0)),$B$4),DateRange,0)-1,MATCH(INDEX(Returns!$100:$100,MATCH(K$6,DataStreams,0)),DataStreams,0)-1))),"")</f>
        <v>9.7996683635417177E-4</v>
      </c>
      <c r="L81" s="233" cm="1">
        <f t="array" aca="1" ref="L81" ca="1">_xlfn.IFNA(_xlfn.COVARIANCE.S(
OFFSET(HOMECELL,MATCH(MAX(INDEX(First_Data_Point,MATCH($A81,DataStreams,0)),INDEX(First_Data_Point,MATCH(L$6,DataStreams,0)),$B$3),DateRange,0)-1,MATCH($A81,DataStreams,0)-1):OFFSET(HOMECELL,MATCH(MIN(INDEX(Last_Data_Point,MATCH($A81,DataStreams,0)),INDEX(Last_Data_Point,MATCH(L$6,DataStreams,0)),$B$4),DateRange,0)-1,MATCH($A81,DataStreams,0)-1) -
(INDEX(Returns!$102:$102,MATCH($A81,DataStreams,0))*
OFFSET(HOMECELL,MATCH(MAX(INDEX(First_Data_Point,MATCH($A81,DataStreams,0)),INDEX(First_Data_Point,MATCH(L$6,DataStreams,0)),$B$3),DateRange,0)-1,MATCH(INDEX(Returns!$100:$100,MATCH($A81,DataStreams,0)),DataStreams,0)-1):OFFSET(HOMECELL,MATCH(MIN(INDEX(Last_Data_Point,MATCH($A81,DataStreams,0)),INDEX(Last_Data_Point,MATCH(L$6,DataStreams,0)),$B$4),DateRange,0)-1,MATCH(INDEX(Returns!$100:$100,MATCH($A81,DataStreams,0)),DataStreams,0)-1)),
OFFSET(HOMECELL,MATCH(MAX(INDEX(First_Data_Point,MATCH($A81,DataStreams,0)),INDEX(First_Data_Point,MATCH(L$6,DataStreams,0)),$B$3),DateRange,0)-1,MATCH(L$6,DataStreams,0)-1):OFFSET(HOMECELL,MATCH(MIN(INDEX(Last_Data_Point,MATCH($A81,DataStreams,0)),INDEX(Last_Data_Point,MATCH(L$6,DataStreams,0)),$B$4),DateRange,0)-1,MATCH(L$6,DataStreams,0)-1) -
(INDEX(Returns!$102:$102,MATCH(L$6,DataStreams,0))*
OFFSET(HOMECELL,MATCH(MAX(INDEX(First_Data_Point,MATCH($A81,DataStreams,0)),INDEX(First_Data_Point,MATCH(L$6,DataStreams,0)),$B$3),DateRange,0)-1,MATCH(INDEX(Returns!$100:$100,MATCH(L$6,DataStreams,0)),DataStreams,0)-1):OFFSET(HOMECELL,MATCH(MIN(INDEX(Last_Data_Point,MATCH($A81,DataStreams,0)),INDEX(Last_Data_Point,MATCH(L$6,DataStreams,0)),$B$4),DateRange,0)-1,MATCH(INDEX(Returns!$100:$100,MATCH(L$6,DataStreams,0)),DataStreams,0)-1))),"")</f>
        <v>7.2630233007526222E-4</v>
      </c>
      <c r="M81" s="233" cm="1">
        <f t="array" aca="1" ref="M81" ca="1">_xlfn.IFNA(_xlfn.COVARIANCE.S(
OFFSET(HOMECELL,MATCH(MAX(INDEX(First_Data_Point,MATCH($A81,DataStreams,0)),INDEX(First_Data_Point,MATCH(M$6,DataStreams,0)),$B$3),DateRange,0)-1,MATCH($A81,DataStreams,0)-1):OFFSET(HOMECELL,MATCH(MIN(INDEX(Last_Data_Point,MATCH($A81,DataStreams,0)),INDEX(Last_Data_Point,MATCH(M$6,DataStreams,0)),$B$4),DateRange,0)-1,MATCH($A81,DataStreams,0)-1) -
(INDEX(Returns!$102:$102,MATCH($A81,DataStreams,0))*
OFFSET(HOMECELL,MATCH(MAX(INDEX(First_Data_Point,MATCH($A81,DataStreams,0)),INDEX(First_Data_Point,MATCH(M$6,DataStreams,0)),$B$3),DateRange,0)-1,MATCH(INDEX(Returns!$100:$100,MATCH($A81,DataStreams,0)),DataStreams,0)-1):OFFSET(HOMECELL,MATCH(MIN(INDEX(Last_Data_Point,MATCH($A81,DataStreams,0)),INDEX(Last_Data_Point,MATCH(M$6,DataStreams,0)),$B$4),DateRange,0)-1,MATCH(INDEX(Returns!$100:$100,MATCH($A81,DataStreams,0)),DataStreams,0)-1)),
OFFSET(HOMECELL,MATCH(MAX(INDEX(First_Data_Point,MATCH($A81,DataStreams,0)),INDEX(First_Data_Point,MATCH(M$6,DataStreams,0)),$B$3),DateRange,0)-1,MATCH(M$6,DataStreams,0)-1):OFFSET(HOMECELL,MATCH(MIN(INDEX(Last_Data_Point,MATCH($A81,DataStreams,0)),INDEX(Last_Data_Point,MATCH(M$6,DataStreams,0)),$B$4),DateRange,0)-1,MATCH(M$6,DataStreams,0)-1) -
(INDEX(Returns!$102:$102,MATCH(M$6,DataStreams,0))*
OFFSET(HOMECELL,MATCH(MAX(INDEX(First_Data_Point,MATCH($A81,DataStreams,0)),INDEX(First_Data_Point,MATCH(M$6,DataStreams,0)),$B$3),DateRange,0)-1,MATCH(INDEX(Returns!$100:$100,MATCH(M$6,DataStreams,0)),DataStreams,0)-1):OFFSET(HOMECELL,MATCH(MIN(INDEX(Last_Data_Point,MATCH($A81,DataStreams,0)),INDEX(Last_Data_Point,MATCH(M$6,DataStreams,0)),$B$4),DateRange,0)-1,MATCH(INDEX(Returns!$100:$100,MATCH(M$6,DataStreams,0)),DataStreams,0)-1))),"")</f>
        <v>-4.0469535309085435E-4</v>
      </c>
      <c r="N81" s="233" cm="1">
        <f t="array" aca="1" ref="N81" ca="1">_xlfn.IFNA(_xlfn.COVARIANCE.S(
OFFSET(HOMECELL,MATCH(MAX(INDEX(First_Data_Point,MATCH($A81,DataStreams,0)),INDEX(First_Data_Point,MATCH(N$6,DataStreams,0)),$B$3),DateRange,0)-1,MATCH($A81,DataStreams,0)-1):OFFSET(HOMECELL,MATCH(MIN(INDEX(Last_Data_Point,MATCH($A81,DataStreams,0)),INDEX(Last_Data_Point,MATCH(N$6,DataStreams,0)),$B$4),DateRange,0)-1,MATCH($A81,DataStreams,0)-1) -
(INDEX(Returns!$102:$102,MATCH($A81,DataStreams,0))*
OFFSET(HOMECELL,MATCH(MAX(INDEX(First_Data_Point,MATCH($A81,DataStreams,0)),INDEX(First_Data_Point,MATCH(N$6,DataStreams,0)),$B$3),DateRange,0)-1,MATCH(INDEX(Returns!$100:$100,MATCH($A81,DataStreams,0)),DataStreams,0)-1):OFFSET(HOMECELL,MATCH(MIN(INDEX(Last_Data_Point,MATCH($A81,DataStreams,0)),INDEX(Last_Data_Point,MATCH(N$6,DataStreams,0)),$B$4),DateRange,0)-1,MATCH(INDEX(Returns!$100:$100,MATCH($A81,DataStreams,0)),DataStreams,0)-1)),
OFFSET(HOMECELL,MATCH(MAX(INDEX(First_Data_Point,MATCH($A81,DataStreams,0)),INDEX(First_Data_Point,MATCH(N$6,DataStreams,0)),$B$3),DateRange,0)-1,MATCH(N$6,DataStreams,0)-1):OFFSET(HOMECELL,MATCH(MIN(INDEX(Last_Data_Point,MATCH($A81,DataStreams,0)),INDEX(Last_Data_Point,MATCH(N$6,DataStreams,0)),$B$4),DateRange,0)-1,MATCH(N$6,DataStreams,0)-1) -
(INDEX(Returns!$102:$102,MATCH(N$6,DataStreams,0))*
OFFSET(HOMECELL,MATCH(MAX(INDEX(First_Data_Point,MATCH($A81,DataStreams,0)),INDEX(First_Data_Point,MATCH(N$6,DataStreams,0)),$B$3),DateRange,0)-1,MATCH(INDEX(Returns!$100:$100,MATCH(N$6,DataStreams,0)),DataStreams,0)-1):OFFSET(HOMECELL,MATCH(MIN(INDEX(Last_Data_Point,MATCH($A81,DataStreams,0)),INDEX(Last_Data_Point,MATCH(N$6,DataStreams,0)),$B$4),DateRange,0)-1,MATCH(INDEX(Returns!$100:$100,MATCH(N$6,DataStreams,0)),DataStreams,0)-1))),"")</f>
        <v>3.2886224767647598E-3</v>
      </c>
      <c r="O81" s="233" cm="1">
        <f t="array" aca="1" ref="O81" ca="1">_xlfn.IFNA(_xlfn.COVARIANCE.S(
OFFSET(HOMECELL,MATCH(MAX(INDEX(First_Data_Point,MATCH($A81,DataStreams,0)),INDEX(First_Data_Point,MATCH(O$6,DataStreams,0)),$B$3),DateRange,0)-1,MATCH($A81,DataStreams,0)-1):OFFSET(HOMECELL,MATCH(MIN(INDEX(Last_Data_Point,MATCH($A81,DataStreams,0)),INDEX(Last_Data_Point,MATCH(O$6,DataStreams,0)),$B$4),DateRange,0)-1,MATCH($A81,DataStreams,0)-1) -
(INDEX(Returns!$102:$102,MATCH($A81,DataStreams,0))*
OFFSET(HOMECELL,MATCH(MAX(INDEX(First_Data_Point,MATCH($A81,DataStreams,0)),INDEX(First_Data_Point,MATCH(O$6,DataStreams,0)),$B$3),DateRange,0)-1,MATCH(INDEX(Returns!$100:$100,MATCH($A81,DataStreams,0)),DataStreams,0)-1):OFFSET(HOMECELL,MATCH(MIN(INDEX(Last_Data_Point,MATCH($A81,DataStreams,0)),INDEX(Last_Data_Point,MATCH(O$6,DataStreams,0)),$B$4),DateRange,0)-1,MATCH(INDEX(Returns!$100:$100,MATCH($A81,DataStreams,0)),DataStreams,0)-1)),
OFFSET(HOMECELL,MATCH(MAX(INDEX(First_Data_Point,MATCH($A81,DataStreams,0)),INDEX(First_Data_Point,MATCH(O$6,DataStreams,0)),$B$3),DateRange,0)-1,MATCH(O$6,DataStreams,0)-1):OFFSET(HOMECELL,MATCH(MIN(INDEX(Last_Data_Point,MATCH($A81,DataStreams,0)),INDEX(Last_Data_Point,MATCH(O$6,DataStreams,0)),$B$4),DateRange,0)-1,MATCH(O$6,DataStreams,0)-1) -
(INDEX(Returns!$102:$102,MATCH(O$6,DataStreams,0))*
OFFSET(HOMECELL,MATCH(MAX(INDEX(First_Data_Point,MATCH($A81,DataStreams,0)),INDEX(First_Data_Point,MATCH(O$6,DataStreams,0)),$B$3),DateRange,0)-1,MATCH(INDEX(Returns!$100:$100,MATCH(O$6,DataStreams,0)),DataStreams,0)-1):OFFSET(HOMECELL,MATCH(MIN(INDEX(Last_Data_Point,MATCH($A81,DataStreams,0)),INDEX(Last_Data_Point,MATCH(O$6,DataStreams,0)),$B$4),DateRange,0)-1,MATCH(INDEX(Returns!$100:$100,MATCH(O$6,DataStreams,0)),DataStreams,0)-1))),"")</f>
        <v>2.0983784193249833E-3</v>
      </c>
      <c r="P81" s="233" cm="1">
        <f t="array" aca="1" ref="P81" ca="1">_xlfn.IFNA(_xlfn.COVARIANCE.S(
OFFSET(HOMECELL,MATCH(MAX(INDEX(First_Data_Point,MATCH($A81,DataStreams,0)),INDEX(First_Data_Point,MATCH(P$6,DataStreams,0)),$B$3),DateRange,0)-1,MATCH($A81,DataStreams,0)-1):OFFSET(HOMECELL,MATCH(MIN(INDEX(Last_Data_Point,MATCH($A81,DataStreams,0)),INDEX(Last_Data_Point,MATCH(P$6,DataStreams,0)),$B$4),DateRange,0)-1,MATCH($A81,DataStreams,0)-1) -
(INDEX(Returns!$102:$102,MATCH($A81,DataStreams,0))*
OFFSET(HOMECELL,MATCH(MAX(INDEX(First_Data_Point,MATCH($A81,DataStreams,0)),INDEX(First_Data_Point,MATCH(P$6,DataStreams,0)),$B$3),DateRange,0)-1,MATCH(INDEX(Returns!$100:$100,MATCH($A81,DataStreams,0)),DataStreams,0)-1):OFFSET(HOMECELL,MATCH(MIN(INDEX(Last_Data_Point,MATCH($A81,DataStreams,0)),INDEX(Last_Data_Point,MATCH(P$6,DataStreams,0)),$B$4),DateRange,0)-1,MATCH(INDEX(Returns!$100:$100,MATCH($A81,DataStreams,0)),DataStreams,0)-1)),
OFFSET(HOMECELL,MATCH(MAX(INDEX(First_Data_Point,MATCH($A81,DataStreams,0)),INDEX(First_Data_Point,MATCH(P$6,DataStreams,0)),$B$3),DateRange,0)-1,MATCH(P$6,DataStreams,0)-1):OFFSET(HOMECELL,MATCH(MIN(INDEX(Last_Data_Point,MATCH($A81,DataStreams,0)),INDEX(Last_Data_Point,MATCH(P$6,DataStreams,0)),$B$4),DateRange,0)-1,MATCH(P$6,DataStreams,0)-1) -
(INDEX(Returns!$102:$102,MATCH(P$6,DataStreams,0))*
OFFSET(HOMECELL,MATCH(MAX(INDEX(First_Data_Point,MATCH($A81,DataStreams,0)),INDEX(First_Data_Point,MATCH(P$6,DataStreams,0)),$B$3),DateRange,0)-1,MATCH(INDEX(Returns!$100:$100,MATCH(P$6,DataStreams,0)),DataStreams,0)-1):OFFSET(HOMECELL,MATCH(MIN(INDEX(Last_Data_Point,MATCH($A81,DataStreams,0)),INDEX(Last_Data_Point,MATCH(P$6,DataStreams,0)),$B$4),DateRange,0)-1,MATCH(INDEX(Returns!$100:$100,MATCH(P$6,DataStreams,0)),DataStreams,0)-1))),"")</f>
        <v>1.3795492634937478E-3</v>
      </c>
      <c r="Q81" s="233" cm="1">
        <f t="array" aca="1" ref="Q81" ca="1">_xlfn.IFNA(_xlfn.COVARIANCE.S(
OFFSET(HOMECELL,MATCH(MAX(INDEX(First_Data_Point,MATCH($A81,DataStreams,0)),INDEX(First_Data_Point,MATCH(Q$6,DataStreams,0)),$B$3),DateRange,0)-1,MATCH($A81,DataStreams,0)-1):OFFSET(HOMECELL,MATCH(MIN(INDEX(Last_Data_Point,MATCH($A81,DataStreams,0)),INDEX(Last_Data_Point,MATCH(Q$6,DataStreams,0)),$B$4),DateRange,0)-1,MATCH($A81,DataStreams,0)-1) -
(INDEX(Returns!$102:$102,MATCH($A81,DataStreams,0))*
OFFSET(HOMECELL,MATCH(MAX(INDEX(First_Data_Point,MATCH($A81,DataStreams,0)),INDEX(First_Data_Point,MATCH(Q$6,DataStreams,0)),$B$3),DateRange,0)-1,MATCH(INDEX(Returns!$100:$100,MATCH($A81,DataStreams,0)),DataStreams,0)-1):OFFSET(HOMECELL,MATCH(MIN(INDEX(Last_Data_Point,MATCH($A81,DataStreams,0)),INDEX(Last_Data_Point,MATCH(Q$6,DataStreams,0)),$B$4),DateRange,0)-1,MATCH(INDEX(Returns!$100:$100,MATCH($A81,DataStreams,0)),DataStreams,0)-1)),
OFFSET(HOMECELL,MATCH(MAX(INDEX(First_Data_Point,MATCH($A81,DataStreams,0)),INDEX(First_Data_Point,MATCH(Q$6,DataStreams,0)),$B$3),DateRange,0)-1,MATCH(Q$6,DataStreams,0)-1):OFFSET(HOMECELL,MATCH(MIN(INDEX(Last_Data_Point,MATCH($A81,DataStreams,0)),INDEX(Last_Data_Point,MATCH(Q$6,DataStreams,0)),$B$4),DateRange,0)-1,MATCH(Q$6,DataStreams,0)-1) -
(INDEX(Returns!$102:$102,MATCH(Q$6,DataStreams,0))*
OFFSET(HOMECELL,MATCH(MAX(INDEX(First_Data_Point,MATCH($A81,DataStreams,0)),INDEX(First_Data_Point,MATCH(Q$6,DataStreams,0)),$B$3),DateRange,0)-1,MATCH(INDEX(Returns!$100:$100,MATCH(Q$6,DataStreams,0)),DataStreams,0)-1):OFFSET(HOMECELL,MATCH(MIN(INDEX(Last_Data_Point,MATCH($A81,DataStreams,0)),INDEX(Last_Data_Point,MATCH(Q$6,DataStreams,0)),$B$4),DateRange,0)-1,MATCH(INDEX(Returns!$100:$100,MATCH(Q$6,DataStreams,0)),DataStreams,0)-1))),"")</f>
        <v>1.1581736395777097E-2</v>
      </c>
      <c r="R81" s="233" cm="1">
        <f t="array" aca="1" ref="R81" ca="1">_xlfn.IFNA(_xlfn.COVARIANCE.S(
OFFSET(HOMECELL,MATCH(MAX(INDEX(First_Data_Point,MATCH($A81,DataStreams,0)),INDEX(First_Data_Point,MATCH(R$6,DataStreams,0)),$B$3),DateRange,0)-1,MATCH($A81,DataStreams,0)-1):OFFSET(HOMECELL,MATCH(MIN(INDEX(Last_Data_Point,MATCH($A81,DataStreams,0)),INDEX(Last_Data_Point,MATCH(R$6,DataStreams,0)),$B$4),DateRange,0)-1,MATCH($A81,DataStreams,0)-1) -
(INDEX(Returns!$102:$102,MATCH($A81,DataStreams,0))*
OFFSET(HOMECELL,MATCH(MAX(INDEX(First_Data_Point,MATCH($A81,DataStreams,0)),INDEX(First_Data_Point,MATCH(R$6,DataStreams,0)),$B$3),DateRange,0)-1,MATCH(INDEX(Returns!$100:$100,MATCH($A81,DataStreams,0)),DataStreams,0)-1):OFFSET(HOMECELL,MATCH(MIN(INDEX(Last_Data_Point,MATCH($A81,DataStreams,0)),INDEX(Last_Data_Point,MATCH(R$6,DataStreams,0)),$B$4),DateRange,0)-1,MATCH(INDEX(Returns!$100:$100,MATCH($A81,DataStreams,0)),DataStreams,0)-1)),
OFFSET(HOMECELL,MATCH(MAX(INDEX(First_Data_Point,MATCH($A81,DataStreams,0)),INDEX(First_Data_Point,MATCH(R$6,DataStreams,0)),$B$3),DateRange,0)-1,MATCH(R$6,DataStreams,0)-1):OFFSET(HOMECELL,MATCH(MIN(INDEX(Last_Data_Point,MATCH($A81,DataStreams,0)),INDEX(Last_Data_Point,MATCH(R$6,DataStreams,0)),$B$4),DateRange,0)-1,MATCH(R$6,DataStreams,0)-1) -
(INDEX(Returns!$102:$102,MATCH(R$6,DataStreams,0))*
OFFSET(HOMECELL,MATCH(MAX(INDEX(First_Data_Point,MATCH($A81,DataStreams,0)),INDEX(First_Data_Point,MATCH(R$6,DataStreams,0)),$B$3),DateRange,0)-1,MATCH(INDEX(Returns!$100:$100,MATCH(R$6,DataStreams,0)),DataStreams,0)-1):OFFSET(HOMECELL,MATCH(MIN(INDEX(Last_Data_Point,MATCH($A81,DataStreams,0)),INDEX(Last_Data_Point,MATCH(R$6,DataStreams,0)),$B$4),DateRange,0)-1,MATCH(INDEX(Returns!$100:$100,MATCH(R$6,DataStreams,0)),DataStreams,0)-1))),"")</f>
        <v>1.0020244093365089E-3</v>
      </c>
      <c r="S81" s="233" cm="1">
        <f t="array" aca="1" ref="S81" ca="1">_xlfn.IFNA(_xlfn.COVARIANCE.S(
OFFSET(HOMECELL,MATCH(MAX(INDEX(First_Data_Point,MATCH($A81,DataStreams,0)),INDEX(First_Data_Point,MATCH(S$6,DataStreams,0)),$B$3),DateRange,0)-1,MATCH($A81,DataStreams,0)-1):OFFSET(HOMECELL,MATCH(MIN(INDEX(Last_Data_Point,MATCH($A81,DataStreams,0)),INDEX(Last_Data_Point,MATCH(S$6,DataStreams,0)),$B$4),DateRange,0)-1,MATCH($A81,DataStreams,0)-1) -
(INDEX(Returns!$102:$102,MATCH($A81,DataStreams,0))*
OFFSET(HOMECELL,MATCH(MAX(INDEX(First_Data_Point,MATCH($A81,DataStreams,0)),INDEX(First_Data_Point,MATCH(S$6,DataStreams,0)),$B$3),DateRange,0)-1,MATCH(INDEX(Returns!$100:$100,MATCH($A81,DataStreams,0)),DataStreams,0)-1):OFFSET(HOMECELL,MATCH(MIN(INDEX(Last_Data_Point,MATCH($A81,DataStreams,0)),INDEX(Last_Data_Point,MATCH(S$6,DataStreams,0)),$B$4),DateRange,0)-1,MATCH(INDEX(Returns!$100:$100,MATCH($A81,DataStreams,0)),DataStreams,0)-1)),
OFFSET(HOMECELL,MATCH(MAX(INDEX(First_Data_Point,MATCH($A81,DataStreams,0)),INDEX(First_Data_Point,MATCH(S$6,DataStreams,0)),$B$3),DateRange,0)-1,MATCH(S$6,DataStreams,0)-1):OFFSET(HOMECELL,MATCH(MIN(INDEX(Last_Data_Point,MATCH($A81,DataStreams,0)),INDEX(Last_Data_Point,MATCH(S$6,DataStreams,0)),$B$4),DateRange,0)-1,MATCH(S$6,DataStreams,0)-1) -
(INDEX(Returns!$102:$102,MATCH(S$6,DataStreams,0))*
OFFSET(HOMECELL,MATCH(MAX(INDEX(First_Data_Point,MATCH($A81,DataStreams,0)),INDEX(First_Data_Point,MATCH(S$6,DataStreams,0)),$B$3),DateRange,0)-1,MATCH(INDEX(Returns!$100:$100,MATCH(S$6,DataStreams,0)),DataStreams,0)-1):OFFSET(HOMECELL,MATCH(MIN(INDEX(Last_Data_Point,MATCH($A81,DataStreams,0)),INDEX(Last_Data_Point,MATCH(S$6,DataStreams,0)),$B$4),DateRange,0)-1,MATCH(INDEX(Returns!$100:$100,MATCH(S$6,DataStreams,0)),DataStreams,0)-1))),"")</f>
        <v>1.1485906351592758E-4</v>
      </c>
      <c r="T81" s="233" cm="1">
        <f t="array" aca="1" ref="T81" ca="1">_xlfn.IFNA(_xlfn.COVARIANCE.S(
OFFSET(HOMECELL,MATCH(MAX(INDEX(First_Data_Point,MATCH($A81,DataStreams,0)),INDEX(First_Data_Point,MATCH(T$6,DataStreams,0)),$B$3),DateRange,0)-1,MATCH($A81,DataStreams,0)-1):OFFSET(HOMECELL,MATCH(MIN(INDEX(Last_Data_Point,MATCH($A81,DataStreams,0)),INDEX(Last_Data_Point,MATCH(T$6,DataStreams,0)),$B$4),DateRange,0)-1,MATCH($A81,DataStreams,0)-1) -
(INDEX(Returns!$102:$102,MATCH($A81,DataStreams,0))*
OFFSET(HOMECELL,MATCH(MAX(INDEX(First_Data_Point,MATCH($A81,DataStreams,0)),INDEX(First_Data_Point,MATCH(T$6,DataStreams,0)),$B$3),DateRange,0)-1,MATCH(INDEX(Returns!$100:$100,MATCH($A81,DataStreams,0)),DataStreams,0)-1):OFFSET(HOMECELL,MATCH(MIN(INDEX(Last_Data_Point,MATCH($A81,DataStreams,0)),INDEX(Last_Data_Point,MATCH(T$6,DataStreams,0)),$B$4),DateRange,0)-1,MATCH(INDEX(Returns!$100:$100,MATCH($A81,DataStreams,0)),DataStreams,0)-1)),
OFFSET(HOMECELL,MATCH(MAX(INDEX(First_Data_Point,MATCH($A81,DataStreams,0)),INDEX(First_Data_Point,MATCH(T$6,DataStreams,0)),$B$3),DateRange,0)-1,MATCH(T$6,DataStreams,0)-1):OFFSET(HOMECELL,MATCH(MIN(INDEX(Last_Data_Point,MATCH($A81,DataStreams,0)),INDEX(Last_Data_Point,MATCH(T$6,DataStreams,0)),$B$4),DateRange,0)-1,MATCH(T$6,DataStreams,0)-1) -
(INDEX(Returns!$102:$102,MATCH(T$6,DataStreams,0))*
OFFSET(HOMECELL,MATCH(MAX(INDEX(First_Data_Point,MATCH($A81,DataStreams,0)),INDEX(First_Data_Point,MATCH(T$6,DataStreams,0)),$B$3),DateRange,0)-1,MATCH(INDEX(Returns!$100:$100,MATCH(T$6,DataStreams,0)),DataStreams,0)-1):OFFSET(HOMECELL,MATCH(MIN(INDEX(Last_Data_Point,MATCH($A81,DataStreams,0)),INDEX(Last_Data_Point,MATCH(T$6,DataStreams,0)),$B$4),DateRange,0)-1,MATCH(INDEX(Returns!$100:$100,MATCH(T$6,DataStreams,0)),DataStreams,0)-1))),"")</f>
        <v>9.3777752321985068E-4</v>
      </c>
      <c r="U81" s="233" cm="1">
        <f t="array" aca="1" ref="U81" ca="1">_xlfn.IFNA(_xlfn.COVARIANCE.S(
OFFSET(HOMECELL,MATCH(MAX(INDEX(First_Data_Point,MATCH($A81,DataStreams,0)),INDEX(First_Data_Point,MATCH(U$6,DataStreams,0)),$B$3),DateRange,0)-1,MATCH($A81,DataStreams,0)-1):OFFSET(HOMECELL,MATCH(MIN(INDEX(Last_Data_Point,MATCH($A81,DataStreams,0)),INDEX(Last_Data_Point,MATCH(U$6,DataStreams,0)),$B$4),DateRange,0)-1,MATCH($A81,DataStreams,0)-1) -
(INDEX(Returns!$102:$102,MATCH($A81,DataStreams,0))*
OFFSET(HOMECELL,MATCH(MAX(INDEX(First_Data_Point,MATCH($A81,DataStreams,0)),INDEX(First_Data_Point,MATCH(U$6,DataStreams,0)),$B$3),DateRange,0)-1,MATCH(INDEX(Returns!$100:$100,MATCH($A81,DataStreams,0)),DataStreams,0)-1):OFFSET(HOMECELL,MATCH(MIN(INDEX(Last_Data_Point,MATCH($A81,DataStreams,0)),INDEX(Last_Data_Point,MATCH(U$6,DataStreams,0)),$B$4),DateRange,0)-1,MATCH(INDEX(Returns!$100:$100,MATCH($A81,DataStreams,0)),DataStreams,0)-1)),
OFFSET(HOMECELL,MATCH(MAX(INDEX(First_Data_Point,MATCH($A81,DataStreams,0)),INDEX(First_Data_Point,MATCH(U$6,DataStreams,0)),$B$3),DateRange,0)-1,MATCH(U$6,DataStreams,0)-1):OFFSET(HOMECELL,MATCH(MIN(INDEX(Last_Data_Point,MATCH($A81,DataStreams,0)),INDEX(Last_Data_Point,MATCH(U$6,DataStreams,0)),$B$4),DateRange,0)-1,MATCH(U$6,DataStreams,0)-1) -
(INDEX(Returns!$102:$102,MATCH(U$6,DataStreams,0))*
OFFSET(HOMECELL,MATCH(MAX(INDEX(First_Data_Point,MATCH($A81,DataStreams,0)),INDEX(First_Data_Point,MATCH(U$6,DataStreams,0)),$B$3),DateRange,0)-1,MATCH(INDEX(Returns!$100:$100,MATCH(U$6,DataStreams,0)),DataStreams,0)-1):OFFSET(HOMECELL,MATCH(MIN(INDEX(Last_Data_Point,MATCH($A81,DataStreams,0)),INDEX(Last_Data_Point,MATCH(U$6,DataStreams,0)),$B$4),DateRange,0)-1,MATCH(INDEX(Returns!$100:$100,MATCH(U$6,DataStreams,0)),DataStreams,0)-1))),"")</f>
        <v>-5.8175073604679764E-4</v>
      </c>
      <c r="V81" s="233" cm="1">
        <f t="array" aca="1" ref="V81" ca="1">_xlfn.IFNA(_xlfn.COVARIANCE.S(
OFFSET(HOMECELL,MATCH(MAX(INDEX(First_Data_Point,MATCH($A81,DataStreams,0)),INDEX(First_Data_Point,MATCH(V$6,DataStreams,0)),$B$3),DateRange,0)-1,MATCH($A81,DataStreams,0)-1):OFFSET(HOMECELL,MATCH(MIN(INDEX(Last_Data_Point,MATCH($A81,DataStreams,0)),INDEX(Last_Data_Point,MATCH(V$6,DataStreams,0)),$B$4),DateRange,0)-1,MATCH($A81,DataStreams,0)-1) -
(INDEX(Returns!$102:$102,MATCH($A81,DataStreams,0))*
OFFSET(HOMECELL,MATCH(MAX(INDEX(First_Data_Point,MATCH($A81,DataStreams,0)),INDEX(First_Data_Point,MATCH(V$6,DataStreams,0)),$B$3),DateRange,0)-1,MATCH(INDEX(Returns!$100:$100,MATCH($A81,DataStreams,0)),DataStreams,0)-1):OFFSET(HOMECELL,MATCH(MIN(INDEX(Last_Data_Point,MATCH($A81,DataStreams,0)),INDEX(Last_Data_Point,MATCH(V$6,DataStreams,0)),$B$4),DateRange,0)-1,MATCH(INDEX(Returns!$100:$100,MATCH($A81,DataStreams,0)),DataStreams,0)-1)),
OFFSET(HOMECELL,MATCH(MAX(INDEX(First_Data_Point,MATCH($A81,DataStreams,0)),INDEX(First_Data_Point,MATCH(V$6,DataStreams,0)),$B$3),DateRange,0)-1,MATCH(V$6,DataStreams,0)-1):OFFSET(HOMECELL,MATCH(MIN(INDEX(Last_Data_Point,MATCH($A81,DataStreams,0)),INDEX(Last_Data_Point,MATCH(V$6,DataStreams,0)),$B$4),DateRange,0)-1,MATCH(V$6,DataStreams,0)-1) -
(INDEX(Returns!$102:$102,MATCH(V$6,DataStreams,0))*
OFFSET(HOMECELL,MATCH(MAX(INDEX(First_Data_Point,MATCH($A81,DataStreams,0)),INDEX(First_Data_Point,MATCH(V$6,DataStreams,0)),$B$3),DateRange,0)-1,MATCH(INDEX(Returns!$100:$100,MATCH(V$6,DataStreams,0)),DataStreams,0)-1):OFFSET(HOMECELL,MATCH(MIN(INDEX(Last_Data_Point,MATCH($A81,DataStreams,0)),INDEX(Last_Data_Point,MATCH(V$6,DataStreams,0)),$B$4),DateRange,0)-1,MATCH(INDEX(Returns!$100:$100,MATCH(V$6,DataStreams,0)),DataStreams,0)-1))),"")</f>
        <v>4.4312908708959023E-3</v>
      </c>
      <c r="W81" s="233" cm="1">
        <f t="array" aca="1" ref="W81" ca="1">_xlfn.IFNA(_xlfn.COVARIANCE.S(
OFFSET(HOMECELL,MATCH(MAX(INDEX(First_Data_Point,MATCH($A81,DataStreams,0)),INDEX(First_Data_Point,MATCH(W$6,DataStreams,0)),$B$3),DateRange,0)-1,MATCH($A81,DataStreams,0)-1):OFFSET(HOMECELL,MATCH(MIN(INDEX(Last_Data_Point,MATCH($A81,DataStreams,0)),INDEX(Last_Data_Point,MATCH(W$6,DataStreams,0)),$B$4),DateRange,0)-1,MATCH($A81,DataStreams,0)-1) -
(INDEX(Returns!$102:$102,MATCH($A81,DataStreams,0))*
OFFSET(HOMECELL,MATCH(MAX(INDEX(First_Data_Point,MATCH($A81,DataStreams,0)),INDEX(First_Data_Point,MATCH(W$6,DataStreams,0)),$B$3),DateRange,0)-1,MATCH(INDEX(Returns!$100:$100,MATCH($A81,DataStreams,0)),DataStreams,0)-1):OFFSET(HOMECELL,MATCH(MIN(INDEX(Last_Data_Point,MATCH($A81,DataStreams,0)),INDEX(Last_Data_Point,MATCH(W$6,DataStreams,0)),$B$4),DateRange,0)-1,MATCH(INDEX(Returns!$100:$100,MATCH($A81,DataStreams,0)),DataStreams,0)-1)),
OFFSET(HOMECELL,MATCH(MAX(INDEX(First_Data_Point,MATCH($A81,DataStreams,0)),INDEX(First_Data_Point,MATCH(W$6,DataStreams,0)),$B$3),DateRange,0)-1,MATCH(W$6,DataStreams,0)-1):OFFSET(HOMECELL,MATCH(MIN(INDEX(Last_Data_Point,MATCH($A81,DataStreams,0)),INDEX(Last_Data_Point,MATCH(W$6,DataStreams,0)),$B$4),DateRange,0)-1,MATCH(W$6,DataStreams,0)-1) -
(INDEX(Returns!$102:$102,MATCH(W$6,DataStreams,0))*
OFFSET(HOMECELL,MATCH(MAX(INDEX(First_Data_Point,MATCH($A81,DataStreams,0)),INDEX(First_Data_Point,MATCH(W$6,DataStreams,0)),$B$3),DateRange,0)-1,MATCH(INDEX(Returns!$100:$100,MATCH(W$6,DataStreams,0)),DataStreams,0)-1):OFFSET(HOMECELL,MATCH(MIN(INDEX(Last_Data_Point,MATCH($A81,DataStreams,0)),INDEX(Last_Data_Point,MATCH(W$6,DataStreams,0)),$B$4),DateRange,0)-1,MATCH(INDEX(Returns!$100:$100,MATCH(W$6,DataStreams,0)),DataStreams,0)-1))),"")</f>
        <v>6.4262567383193455E-4</v>
      </c>
      <c r="X81" s="233" cm="1">
        <f t="array" aca="1" ref="X81" ca="1">_xlfn.IFNA(_xlfn.COVARIANCE.S(
OFFSET(HOMECELL,MATCH(MAX(INDEX(First_Data_Point,MATCH($A81,DataStreams,0)),INDEX(First_Data_Point,MATCH(X$6,DataStreams,0)),$B$3),DateRange,0)-1,MATCH($A81,DataStreams,0)-1):OFFSET(HOMECELL,MATCH(MIN(INDEX(Last_Data_Point,MATCH($A81,DataStreams,0)),INDEX(Last_Data_Point,MATCH(X$6,DataStreams,0)),$B$4),DateRange,0)-1,MATCH($A81,DataStreams,0)-1) -
(INDEX(Returns!$102:$102,MATCH($A81,DataStreams,0))*
OFFSET(HOMECELL,MATCH(MAX(INDEX(First_Data_Point,MATCH($A81,DataStreams,0)),INDEX(First_Data_Point,MATCH(X$6,DataStreams,0)),$B$3),DateRange,0)-1,MATCH(INDEX(Returns!$100:$100,MATCH($A81,DataStreams,0)),DataStreams,0)-1):OFFSET(HOMECELL,MATCH(MIN(INDEX(Last_Data_Point,MATCH($A81,DataStreams,0)),INDEX(Last_Data_Point,MATCH(X$6,DataStreams,0)),$B$4),DateRange,0)-1,MATCH(INDEX(Returns!$100:$100,MATCH($A81,DataStreams,0)),DataStreams,0)-1)),
OFFSET(HOMECELL,MATCH(MAX(INDEX(First_Data_Point,MATCH($A81,DataStreams,0)),INDEX(First_Data_Point,MATCH(X$6,DataStreams,0)),$B$3),DateRange,0)-1,MATCH(X$6,DataStreams,0)-1):OFFSET(HOMECELL,MATCH(MIN(INDEX(Last_Data_Point,MATCH($A81,DataStreams,0)),INDEX(Last_Data_Point,MATCH(X$6,DataStreams,0)),$B$4),DateRange,0)-1,MATCH(X$6,DataStreams,0)-1) -
(INDEX(Returns!$102:$102,MATCH(X$6,DataStreams,0))*
OFFSET(HOMECELL,MATCH(MAX(INDEX(First_Data_Point,MATCH($A81,DataStreams,0)),INDEX(First_Data_Point,MATCH(X$6,DataStreams,0)),$B$3),DateRange,0)-1,MATCH(INDEX(Returns!$100:$100,MATCH(X$6,DataStreams,0)),DataStreams,0)-1):OFFSET(HOMECELL,MATCH(MIN(INDEX(Last_Data_Point,MATCH($A81,DataStreams,0)),INDEX(Last_Data_Point,MATCH(X$6,DataStreams,0)),$B$4),DateRange,0)-1,MATCH(INDEX(Returns!$100:$100,MATCH(X$6,DataStreams,0)),DataStreams,0)-1))),"")</f>
        <v>-8.1715775623853867E-5</v>
      </c>
      <c r="Y81" s="233" cm="1">
        <f t="array" aca="1" ref="Y81" ca="1">_xlfn.IFNA(_xlfn.COVARIANCE.S(
OFFSET(HOMECELL,MATCH(MAX(INDEX(First_Data_Point,MATCH($A81,DataStreams,0)),INDEX(First_Data_Point,MATCH(Y$6,DataStreams,0)),$B$3),DateRange,0)-1,MATCH($A81,DataStreams,0)-1):OFFSET(HOMECELL,MATCH(MIN(INDEX(Last_Data_Point,MATCH($A81,DataStreams,0)),INDEX(Last_Data_Point,MATCH(Y$6,DataStreams,0)),$B$4),DateRange,0)-1,MATCH($A81,DataStreams,0)-1) -
(INDEX(Returns!$102:$102,MATCH($A81,DataStreams,0))*
OFFSET(HOMECELL,MATCH(MAX(INDEX(First_Data_Point,MATCH($A81,DataStreams,0)),INDEX(First_Data_Point,MATCH(Y$6,DataStreams,0)),$B$3),DateRange,0)-1,MATCH(INDEX(Returns!$100:$100,MATCH($A81,DataStreams,0)),DataStreams,0)-1):OFFSET(HOMECELL,MATCH(MIN(INDEX(Last_Data_Point,MATCH($A81,DataStreams,0)),INDEX(Last_Data_Point,MATCH(Y$6,DataStreams,0)),$B$4),DateRange,0)-1,MATCH(INDEX(Returns!$100:$100,MATCH($A81,DataStreams,0)),DataStreams,0)-1)),
OFFSET(HOMECELL,MATCH(MAX(INDEX(First_Data_Point,MATCH($A81,DataStreams,0)),INDEX(First_Data_Point,MATCH(Y$6,DataStreams,0)),$B$3),DateRange,0)-1,MATCH(Y$6,DataStreams,0)-1):OFFSET(HOMECELL,MATCH(MIN(INDEX(Last_Data_Point,MATCH($A81,DataStreams,0)),INDEX(Last_Data_Point,MATCH(Y$6,DataStreams,0)),$B$4),DateRange,0)-1,MATCH(Y$6,DataStreams,0)-1) -
(INDEX(Returns!$102:$102,MATCH(Y$6,DataStreams,0))*
OFFSET(HOMECELL,MATCH(MAX(INDEX(First_Data_Point,MATCH($A81,DataStreams,0)),INDEX(First_Data_Point,MATCH(Y$6,DataStreams,0)),$B$3),DateRange,0)-1,MATCH(INDEX(Returns!$100:$100,MATCH(Y$6,DataStreams,0)),DataStreams,0)-1):OFFSET(HOMECELL,MATCH(MIN(INDEX(Last_Data_Point,MATCH($A81,DataStreams,0)),INDEX(Last_Data_Point,MATCH(Y$6,DataStreams,0)),$B$4),DateRange,0)-1,MATCH(INDEX(Returns!$100:$100,MATCH(Y$6,DataStreams,0)),DataStreams,0)-1))),"")</f>
        <v>-1.1775881363392848E-4</v>
      </c>
      <c r="Z81" s="233" cm="1">
        <f t="array" aca="1" ref="Z81" ca="1">_xlfn.IFNA(_xlfn.COVARIANCE.S(
OFFSET(HOMECELL,MATCH(MAX(INDEX(First_Data_Point,MATCH($A81,DataStreams,0)),INDEX(First_Data_Point,MATCH(Z$6,DataStreams,0)),$B$3),DateRange,0)-1,MATCH($A81,DataStreams,0)-1):OFFSET(HOMECELL,MATCH(MIN(INDEX(Last_Data_Point,MATCH($A81,DataStreams,0)),INDEX(Last_Data_Point,MATCH(Z$6,DataStreams,0)),$B$4),DateRange,0)-1,MATCH($A81,DataStreams,0)-1) -
(INDEX(Returns!$102:$102,MATCH($A81,DataStreams,0))*
OFFSET(HOMECELL,MATCH(MAX(INDEX(First_Data_Point,MATCH($A81,DataStreams,0)),INDEX(First_Data_Point,MATCH(Z$6,DataStreams,0)),$B$3),DateRange,0)-1,MATCH(INDEX(Returns!$100:$100,MATCH($A81,DataStreams,0)),DataStreams,0)-1):OFFSET(HOMECELL,MATCH(MIN(INDEX(Last_Data_Point,MATCH($A81,DataStreams,0)),INDEX(Last_Data_Point,MATCH(Z$6,DataStreams,0)),$B$4),DateRange,0)-1,MATCH(INDEX(Returns!$100:$100,MATCH($A81,DataStreams,0)),DataStreams,0)-1)),
OFFSET(HOMECELL,MATCH(MAX(INDEX(First_Data_Point,MATCH($A81,DataStreams,0)),INDEX(First_Data_Point,MATCH(Z$6,DataStreams,0)),$B$3),DateRange,0)-1,MATCH(Z$6,DataStreams,0)-1):OFFSET(HOMECELL,MATCH(MIN(INDEX(Last_Data_Point,MATCH($A81,DataStreams,0)),INDEX(Last_Data_Point,MATCH(Z$6,DataStreams,0)),$B$4),DateRange,0)-1,MATCH(Z$6,DataStreams,0)-1) -
(INDEX(Returns!$102:$102,MATCH(Z$6,DataStreams,0))*
OFFSET(HOMECELL,MATCH(MAX(INDEX(First_Data_Point,MATCH($A81,DataStreams,0)),INDEX(First_Data_Point,MATCH(Z$6,DataStreams,0)),$B$3),DateRange,0)-1,MATCH(INDEX(Returns!$100:$100,MATCH(Z$6,DataStreams,0)),DataStreams,0)-1):OFFSET(HOMECELL,MATCH(MIN(INDEX(Last_Data_Point,MATCH($A81,DataStreams,0)),INDEX(Last_Data_Point,MATCH(Z$6,DataStreams,0)),$B$4),DateRange,0)-1,MATCH(INDEX(Returns!$100:$100,MATCH(Z$6,DataStreams,0)),DataStreams,0)-1))),"")</f>
        <v>1.2521747819452865E-3</v>
      </c>
      <c r="AA81" s="233" cm="1">
        <f t="array" aca="1" ref="AA81" ca="1">_xlfn.IFNA(_xlfn.COVARIANCE.S(
OFFSET(HOMECELL,MATCH(MAX(INDEX(First_Data_Point,MATCH($A81,DataStreams,0)),INDEX(First_Data_Point,MATCH(AA$6,DataStreams,0)),$B$3),DateRange,0)-1,MATCH($A81,DataStreams,0)-1):OFFSET(HOMECELL,MATCH(MIN(INDEX(Last_Data_Point,MATCH($A81,DataStreams,0)),INDEX(Last_Data_Point,MATCH(AA$6,DataStreams,0)),$B$4),DateRange,0)-1,MATCH($A81,DataStreams,0)-1) -
(INDEX(Returns!$102:$102,MATCH($A81,DataStreams,0))*
OFFSET(HOMECELL,MATCH(MAX(INDEX(First_Data_Point,MATCH($A81,DataStreams,0)),INDEX(First_Data_Point,MATCH(AA$6,DataStreams,0)),$B$3),DateRange,0)-1,MATCH(INDEX(Returns!$100:$100,MATCH($A81,DataStreams,0)),DataStreams,0)-1):OFFSET(HOMECELL,MATCH(MIN(INDEX(Last_Data_Point,MATCH($A81,DataStreams,0)),INDEX(Last_Data_Point,MATCH(AA$6,DataStreams,0)),$B$4),DateRange,0)-1,MATCH(INDEX(Returns!$100:$100,MATCH($A81,DataStreams,0)),DataStreams,0)-1)),
OFFSET(HOMECELL,MATCH(MAX(INDEX(First_Data_Point,MATCH($A81,DataStreams,0)),INDEX(First_Data_Point,MATCH(AA$6,DataStreams,0)),$B$3),DateRange,0)-1,MATCH(AA$6,DataStreams,0)-1):OFFSET(HOMECELL,MATCH(MIN(INDEX(Last_Data_Point,MATCH($A81,DataStreams,0)),INDEX(Last_Data_Point,MATCH(AA$6,DataStreams,0)),$B$4),DateRange,0)-1,MATCH(AA$6,DataStreams,0)-1) -
(INDEX(Returns!$102:$102,MATCH(AA$6,DataStreams,0))*
OFFSET(HOMECELL,MATCH(MAX(INDEX(First_Data_Point,MATCH($A81,DataStreams,0)),INDEX(First_Data_Point,MATCH(AA$6,DataStreams,0)),$B$3),DateRange,0)-1,MATCH(INDEX(Returns!$100:$100,MATCH(AA$6,DataStreams,0)),DataStreams,0)-1):OFFSET(HOMECELL,MATCH(MIN(INDEX(Last_Data_Point,MATCH($A81,DataStreams,0)),INDEX(Last_Data_Point,MATCH(AA$6,DataStreams,0)),$B$4),DateRange,0)-1,MATCH(INDEX(Returns!$100:$100,MATCH(AA$6,DataStreams,0)),DataStreams,0)-1))),"")</f>
        <v>1.2173409196340763E-3</v>
      </c>
      <c r="AB81" s="233" cm="1">
        <f t="array" aca="1" ref="AB81" ca="1">_xlfn.IFNA(_xlfn.COVARIANCE.S(
OFFSET(HOMECELL,MATCH(MAX(INDEX(First_Data_Point,MATCH($A81,DataStreams,0)),INDEX(First_Data_Point,MATCH(AB$6,DataStreams,0)),$B$3),DateRange,0)-1,MATCH($A81,DataStreams,0)-1):OFFSET(HOMECELL,MATCH(MIN(INDEX(Last_Data_Point,MATCH($A81,DataStreams,0)),INDEX(Last_Data_Point,MATCH(AB$6,DataStreams,0)),$B$4),DateRange,0)-1,MATCH($A81,DataStreams,0)-1) -
(INDEX(Returns!$102:$102,MATCH($A81,DataStreams,0))*
OFFSET(HOMECELL,MATCH(MAX(INDEX(First_Data_Point,MATCH($A81,DataStreams,0)),INDEX(First_Data_Point,MATCH(AB$6,DataStreams,0)),$B$3),DateRange,0)-1,MATCH(INDEX(Returns!$100:$100,MATCH($A81,DataStreams,0)),DataStreams,0)-1):OFFSET(HOMECELL,MATCH(MIN(INDEX(Last_Data_Point,MATCH($A81,DataStreams,0)),INDEX(Last_Data_Point,MATCH(AB$6,DataStreams,0)),$B$4),DateRange,0)-1,MATCH(INDEX(Returns!$100:$100,MATCH($A81,DataStreams,0)),DataStreams,0)-1)),
OFFSET(HOMECELL,MATCH(MAX(INDEX(First_Data_Point,MATCH($A81,DataStreams,0)),INDEX(First_Data_Point,MATCH(AB$6,DataStreams,0)),$B$3),DateRange,0)-1,MATCH(AB$6,DataStreams,0)-1):OFFSET(HOMECELL,MATCH(MIN(INDEX(Last_Data_Point,MATCH($A81,DataStreams,0)),INDEX(Last_Data_Point,MATCH(AB$6,DataStreams,0)),$B$4),DateRange,0)-1,MATCH(AB$6,DataStreams,0)-1) -
(INDEX(Returns!$102:$102,MATCH(AB$6,DataStreams,0))*
OFFSET(HOMECELL,MATCH(MAX(INDEX(First_Data_Point,MATCH($A81,DataStreams,0)),INDEX(First_Data_Point,MATCH(AB$6,DataStreams,0)),$B$3),DateRange,0)-1,MATCH(INDEX(Returns!$100:$100,MATCH(AB$6,DataStreams,0)),DataStreams,0)-1):OFFSET(HOMECELL,MATCH(MIN(INDEX(Last_Data_Point,MATCH($A81,DataStreams,0)),INDEX(Last_Data_Point,MATCH(AB$6,DataStreams,0)),$B$4),DateRange,0)-1,MATCH(INDEX(Returns!$100:$100,MATCH(AB$6,DataStreams,0)),DataStreams,0)-1))),"")</f>
        <v>-4.7008710087776865E-4</v>
      </c>
      <c r="AC81" s="233" cm="1">
        <f t="array" aca="1" ref="AC81" ca="1">_xlfn.IFNA(_xlfn.COVARIANCE.S(
OFFSET(HOMECELL,MATCH(MAX(INDEX(First_Data_Point,MATCH($A81,DataStreams,0)),INDEX(First_Data_Point,MATCH(AC$6,DataStreams,0)),$B$3),DateRange,0)-1,MATCH($A81,DataStreams,0)-1):OFFSET(HOMECELL,MATCH(MIN(INDEX(Last_Data_Point,MATCH($A81,DataStreams,0)),INDEX(Last_Data_Point,MATCH(AC$6,DataStreams,0)),$B$4),DateRange,0)-1,MATCH($A81,DataStreams,0)-1) -
(INDEX(Returns!$102:$102,MATCH($A81,DataStreams,0))*
OFFSET(HOMECELL,MATCH(MAX(INDEX(First_Data_Point,MATCH($A81,DataStreams,0)),INDEX(First_Data_Point,MATCH(AC$6,DataStreams,0)),$B$3),DateRange,0)-1,MATCH(INDEX(Returns!$100:$100,MATCH($A81,DataStreams,0)),DataStreams,0)-1):OFFSET(HOMECELL,MATCH(MIN(INDEX(Last_Data_Point,MATCH($A81,DataStreams,0)),INDEX(Last_Data_Point,MATCH(AC$6,DataStreams,0)),$B$4),DateRange,0)-1,MATCH(INDEX(Returns!$100:$100,MATCH($A81,DataStreams,0)),DataStreams,0)-1)),
OFFSET(HOMECELL,MATCH(MAX(INDEX(First_Data_Point,MATCH($A81,DataStreams,0)),INDEX(First_Data_Point,MATCH(AC$6,DataStreams,0)),$B$3),DateRange,0)-1,MATCH(AC$6,DataStreams,0)-1):OFFSET(HOMECELL,MATCH(MIN(INDEX(Last_Data_Point,MATCH($A81,DataStreams,0)),INDEX(Last_Data_Point,MATCH(AC$6,DataStreams,0)),$B$4),DateRange,0)-1,MATCH(AC$6,DataStreams,0)-1) -
(INDEX(Returns!$102:$102,MATCH(AC$6,DataStreams,0))*
OFFSET(HOMECELL,MATCH(MAX(INDEX(First_Data_Point,MATCH($A81,DataStreams,0)),INDEX(First_Data_Point,MATCH(AC$6,DataStreams,0)),$B$3),DateRange,0)-1,MATCH(INDEX(Returns!$100:$100,MATCH(AC$6,DataStreams,0)),DataStreams,0)-1):OFFSET(HOMECELL,MATCH(MIN(INDEX(Last_Data_Point,MATCH($A81,DataStreams,0)),INDEX(Last_Data_Point,MATCH(AC$6,DataStreams,0)),$B$4),DateRange,0)-1,MATCH(INDEX(Returns!$100:$100,MATCH(AC$6,DataStreams,0)),DataStreams,0)-1))),"")</f>
        <v>2.0609354348640279E-3</v>
      </c>
      <c r="AD81" s="233" cm="1">
        <f t="array" aca="1" ref="AD81" ca="1">_xlfn.IFNA(_xlfn.COVARIANCE.S(
OFFSET(HOMECELL,MATCH(MAX(INDEX(First_Data_Point,MATCH($A81,DataStreams,0)),INDEX(First_Data_Point,MATCH(AD$6,DataStreams,0)),$B$3),DateRange,0)-1,MATCH($A81,DataStreams,0)-1):OFFSET(HOMECELL,MATCH(MIN(INDEX(Last_Data_Point,MATCH($A81,DataStreams,0)),INDEX(Last_Data_Point,MATCH(AD$6,DataStreams,0)),$B$4),DateRange,0)-1,MATCH($A81,DataStreams,0)-1) -
(INDEX(Returns!$102:$102,MATCH($A81,DataStreams,0))*
OFFSET(HOMECELL,MATCH(MAX(INDEX(First_Data_Point,MATCH($A81,DataStreams,0)),INDEX(First_Data_Point,MATCH(AD$6,DataStreams,0)),$B$3),DateRange,0)-1,MATCH(INDEX(Returns!$100:$100,MATCH($A81,DataStreams,0)),DataStreams,0)-1):OFFSET(HOMECELL,MATCH(MIN(INDEX(Last_Data_Point,MATCH($A81,DataStreams,0)),INDEX(Last_Data_Point,MATCH(AD$6,DataStreams,0)),$B$4),DateRange,0)-1,MATCH(INDEX(Returns!$100:$100,MATCH($A81,DataStreams,0)),DataStreams,0)-1)),
OFFSET(HOMECELL,MATCH(MAX(INDEX(First_Data_Point,MATCH($A81,DataStreams,0)),INDEX(First_Data_Point,MATCH(AD$6,DataStreams,0)),$B$3),DateRange,0)-1,MATCH(AD$6,DataStreams,0)-1):OFFSET(HOMECELL,MATCH(MIN(INDEX(Last_Data_Point,MATCH($A81,DataStreams,0)),INDEX(Last_Data_Point,MATCH(AD$6,DataStreams,0)),$B$4),DateRange,0)-1,MATCH(AD$6,DataStreams,0)-1) -
(INDEX(Returns!$102:$102,MATCH(AD$6,DataStreams,0))*
OFFSET(HOMECELL,MATCH(MAX(INDEX(First_Data_Point,MATCH($A81,DataStreams,0)),INDEX(First_Data_Point,MATCH(AD$6,DataStreams,0)),$B$3),DateRange,0)-1,MATCH(INDEX(Returns!$100:$100,MATCH(AD$6,DataStreams,0)),DataStreams,0)-1):OFFSET(HOMECELL,MATCH(MIN(INDEX(Last_Data_Point,MATCH($A81,DataStreams,0)),INDEX(Last_Data_Point,MATCH(AD$6,DataStreams,0)),$B$4),DateRange,0)-1,MATCH(INDEX(Returns!$100:$100,MATCH(AD$6,DataStreams,0)),DataStreams,0)-1))),"")</f>
        <v>-1.5094920485720842E-3</v>
      </c>
      <c r="AE81" s="233" cm="1">
        <f t="array" aca="1" ref="AE81" ca="1">_xlfn.IFNA(_xlfn.COVARIANCE.S(
OFFSET(HOMECELL,MATCH(MAX(INDEX(First_Data_Point,MATCH($A81,DataStreams,0)),INDEX(First_Data_Point,MATCH(AE$6,DataStreams,0)),$B$3),DateRange,0)-1,MATCH($A81,DataStreams,0)-1):OFFSET(HOMECELL,MATCH(MIN(INDEX(Last_Data_Point,MATCH($A81,DataStreams,0)),INDEX(Last_Data_Point,MATCH(AE$6,DataStreams,0)),$B$4),DateRange,0)-1,MATCH($A81,DataStreams,0)-1) -
(INDEX(Returns!$102:$102,MATCH($A81,DataStreams,0))*
OFFSET(HOMECELL,MATCH(MAX(INDEX(First_Data_Point,MATCH($A81,DataStreams,0)),INDEX(First_Data_Point,MATCH(AE$6,DataStreams,0)),$B$3),DateRange,0)-1,MATCH(INDEX(Returns!$100:$100,MATCH($A81,DataStreams,0)),DataStreams,0)-1):OFFSET(HOMECELL,MATCH(MIN(INDEX(Last_Data_Point,MATCH($A81,DataStreams,0)),INDEX(Last_Data_Point,MATCH(AE$6,DataStreams,0)),$B$4),DateRange,0)-1,MATCH(INDEX(Returns!$100:$100,MATCH($A81,DataStreams,0)),DataStreams,0)-1)),
OFFSET(HOMECELL,MATCH(MAX(INDEX(First_Data_Point,MATCH($A81,DataStreams,0)),INDEX(First_Data_Point,MATCH(AE$6,DataStreams,0)),$B$3),DateRange,0)-1,MATCH(AE$6,DataStreams,0)-1):OFFSET(HOMECELL,MATCH(MIN(INDEX(Last_Data_Point,MATCH($A81,DataStreams,0)),INDEX(Last_Data_Point,MATCH(AE$6,DataStreams,0)),$B$4),DateRange,0)-1,MATCH(AE$6,DataStreams,0)-1) -
(INDEX(Returns!$102:$102,MATCH(AE$6,DataStreams,0))*
OFFSET(HOMECELL,MATCH(MAX(INDEX(First_Data_Point,MATCH($A81,DataStreams,0)),INDEX(First_Data_Point,MATCH(AE$6,DataStreams,0)),$B$3),DateRange,0)-1,MATCH(INDEX(Returns!$100:$100,MATCH(AE$6,DataStreams,0)),DataStreams,0)-1):OFFSET(HOMECELL,MATCH(MIN(INDEX(Last_Data_Point,MATCH($A81,DataStreams,0)),INDEX(Last_Data_Point,MATCH(AE$6,DataStreams,0)),$B$4),DateRange,0)-1,MATCH(INDEX(Returns!$100:$100,MATCH(AE$6,DataStreams,0)),DataStreams,0)-1))),"")</f>
        <v>-7.6190840951684795E-5</v>
      </c>
      <c r="AF81" s="233" cm="1">
        <f t="array" aca="1" ref="AF81" ca="1">_xlfn.IFNA(_xlfn.COVARIANCE.S(
OFFSET(HOMECELL,MATCH(MAX(INDEX(First_Data_Point,MATCH($A81,DataStreams,0)),INDEX(First_Data_Point,MATCH(AF$6,DataStreams,0)),$B$3),DateRange,0)-1,MATCH($A81,DataStreams,0)-1):OFFSET(HOMECELL,MATCH(MIN(INDEX(Last_Data_Point,MATCH($A81,DataStreams,0)),INDEX(Last_Data_Point,MATCH(AF$6,DataStreams,0)),$B$4),DateRange,0)-1,MATCH($A81,DataStreams,0)-1) -
(INDEX(Returns!$102:$102,MATCH($A81,DataStreams,0))*
OFFSET(HOMECELL,MATCH(MAX(INDEX(First_Data_Point,MATCH($A81,DataStreams,0)),INDEX(First_Data_Point,MATCH(AF$6,DataStreams,0)),$B$3),DateRange,0)-1,MATCH(INDEX(Returns!$100:$100,MATCH($A81,DataStreams,0)),DataStreams,0)-1):OFFSET(HOMECELL,MATCH(MIN(INDEX(Last_Data_Point,MATCH($A81,DataStreams,0)),INDEX(Last_Data_Point,MATCH(AF$6,DataStreams,0)),$B$4),DateRange,0)-1,MATCH(INDEX(Returns!$100:$100,MATCH($A81,DataStreams,0)),DataStreams,0)-1)),
OFFSET(HOMECELL,MATCH(MAX(INDEX(First_Data_Point,MATCH($A81,DataStreams,0)),INDEX(First_Data_Point,MATCH(AF$6,DataStreams,0)),$B$3),DateRange,0)-1,MATCH(AF$6,DataStreams,0)-1):OFFSET(HOMECELL,MATCH(MIN(INDEX(Last_Data_Point,MATCH($A81,DataStreams,0)),INDEX(Last_Data_Point,MATCH(AF$6,DataStreams,0)),$B$4),DateRange,0)-1,MATCH(AF$6,DataStreams,0)-1) -
(INDEX(Returns!$102:$102,MATCH(AF$6,DataStreams,0))*
OFFSET(HOMECELL,MATCH(MAX(INDEX(First_Data_Point,MATCH($A81,DataStreams,0)),INDEX(First_Data_Point,MATCH(AF$6,DataStreams,0)),$B$3),DateRange,0)-1,MATCH(INDEX(Returns!$100:$100,MATCH(AF$6,DataStreams,0)),DataStreams,0)-1):OFFSET(HOMECELL,MATCH(MIN(INDEX(Last_Data_Point,MATCH($A81,DataStreams,0)),INDEX(Last_Data_Point,MATCH(AF$6,DataStreams,0)),$B$4),DateRange,0)-1,MATCH(INDEX(Returns!$100:$100,MATCH(AF$6,DataStreams,0)),DataStreams,0)-1))),"")</f>
        <v>-1.1530125619029423E-3</v>
      </c>
      <c r="AG81" s="233" cm="1">
        <f t="array" aca="1" ref="AG81" ca="1">_xlfn.IFNA(_xlfn.COVARIANCE.S(
OFFSET(HOMECELL,MATCH(MAX(INDEX(First_Data_Point,MATCH($A81,DataStreams,0)),INDEX(First_Data_Point,MATCH(AG$6,DataStreams,0)),$B$3),DateRange,0)-1,MATCH($A81,DataStreams,0)-1):OFFSET(HOMECELL,MATCH(MIN(INDEX(Last_Data_Point,MATCH($A81,DataStreams,0)),INDEX(Last_Data_Point,MATCH(AG$6,DataStreams,0)),$B$4),DateRange,0)-1,MATCH($A81,DataStreams,0)-1) -
(INDEX(Returns!$102:$102,MATCH($A81,DataStreams,0))*
OFFSET(HOMECELL,MATCH(MAX(INDEX(First_Data_Point,MATCH($A81,DataStreams,0)),INDEX(First_Data_Point,MATCH(AG$6,DataStreams,0)),$B$3),DateRange,0)-1,MATCH(INDEX(Returns!$100:$100,MATCH($A81,DataStreams,0)),DataStreams,0)-1):OFFSET(HOMECELL,MATCH(MIN(INDEX(Last_Data_Point,MATCH($A81,DataStreams,0)),INDEX(Last_Data_Point,MATCH(AG$6,DataStreams,0)),$B$4),DateRange,0)-1,MATCH(INDEX(Returns!$100:$100,MATCH($A81,DataStreams,0)),DataStreams,0)-1)),
OFFSET(HOMECELL,MATCH(MAX(INDEX(First_Data_Point,MATCH($A81,DataStreams,0)),INDEX(First_Data_Point,MATCH(AG$6,DataStreams,0)),$B$3),DateRange,0)-1,MATCH(AG$6,DataStreams,0)-1):OFFSET(HOMECELL,MATCH(MIN(INDEX(Last_Data_Point,MATCH($A81,DataStreams,0)),INDEX(Last_Data_Point,MATCH(AG$6,DataStreams,0)),$B$4),DateRange,0)-1,MATCH(AG$6,DataStreams,0)-1) -
(INDEX(Returns!$102:$102,MATCH(AG$6,DataStreams,0))*
OFFSET(HOMECELL,MATCH(MAX(INDEX(First_Data_Point,MATCH($A81,DataStreams,0)),INDEX(First_Data_Point,MATCH(AG$6,DataStreams,0)),$B$3),DateRange,0)-1,MATCH(INDEX(Returns!$100:$100,MATCH(AG$6,DataStreams,0)),DataStreams,0)-1):OFFSET(HOMECELL,MATCH(MIN(INDEX(Last_Data_Point,MATCH($A81,DataStreams,0)),INDEX(Last_Data_Point,MATCH(AG$6,DataStreams,0)),$B$4),DateRange,0)-1,MATCH(INDEX(Returns!$100:$100,MATCH(AG$6,DataStreams,0)),DataStreams,0)-1))),"")</f>
        <v>-3.1557804710920673E-4</v>
      </c>
      <c r="AH81" s="233" cm="1">
        <f t="array" aca="1" ref="AH81" ca="1">_xlfn.IFNA(_xlfn.COVARIANCE.S(
OFFSET(HOMECELL,MATCH(MAX(INDEX(First_Data_Point,MATCH($A81,DataStreams,0)),INDEX(First_Data_Point,MATCH(AH$6,DataStreams,0)),$B$3),DateRange,0)-1,MATCH($A81,DataStreams,0)-1):OFFSET(HOMECELL,MATCH(MIN(INDEX(Last_Data_Point,MATCH($A81,DataStreams,0)),INDEX(Last_Data_Point,MATCH(AH$6,DataStreams,0)),$B$4),DateRange,0)-1,MATCH($A81,DataStreams,0)-1) -
(INDEX(Returns!$102:$102,MATCH($A81,DataStreams,0))*
OFFSET(HOMECELL,MATCH(MAX(INDEX(First_Data_Point,MATCH($A81,DataStreams,0)),INDEX(First_Data_Point,MATCH(AH$6,DataStreams,0)),$B$3),DateRange,0)-1,MATCH(INDEX(Returns!$100:$100,MATCH($A81,DataStreams,0)),DataStreams,0)-1):OFFSET(HOMECELL,MATCH(MIN(INDEX(Last_Data_Point,MATCH($A81,DataStreams,0)),INDEX(Last_Data_Point,MATCH(AH$6,DataStreams,0)),$B$4),DateRange,0)-1,MATCH(INDEX(Returns!$100:$100,MATCH($A81,DataStreams,0)),DataStreams,0)-1)),
OFFSET(HOMECELL,MATCH(MAX(INDEX(First_Data_Point,MATCH($A81,DataStreams,0)),INDEX(First_Data_Point,MATCH(AH$6,DataStreams,0)),$B$3),DateRange,0)-1,MATCH(AH$6,DataStreams,0)-1):OFFSET(HOMECELL,MATCH(MIN(INDEX(Last_Data_Point,MATCH($A81,DataStreams,0)),INDEX(Last_Data_Point,MATCH(AH$6,DataStreams,0)),$B$4),DateRange,0)-1,MATCH(AH$6,DataStreams,0)-1) -
(INDEX(Returns!$102:$102,MATCH(AH$6,DataStreams,0))*
OFFSET(HOMECELL,MATCH(MAX(INDEX(First_Data_Point,MATCH($A81,DataStreams,0)),INDEX(First_Data_Point,MATCH(AH$6,DataStreams,0)),$B$3),DateRange,0)-1,MATCH(INDEX(Returns!$100:$100,MATCH(AH$6,DataStreams,0)),DataStreams,0)-1):OFFSET(HOMECELL,MATCH(MIN(INDEX(Last_Data_Point,MATCH($A81,DataStreams,0)),INDEX(Last_Data_Point,MATCH(AH$6,DataStreams,0)),$B$4),DateRange,0)-1,MATCH(INDEX(Returns!$100:$100,MATCH(AH$6,DataStreams,0)),DataStreams,0)-1))),"")</f>
        <v>-4.3546336615477551E-3</v>
      </c>
      <c r="AI81" s="233" cm="1">
        <f t="array" aca="1" ref="AI81" ca="1">_xlfn.IFNA(_xlfn.COVARIANCE.S(
OFFSET(HOMECELL,MATCH(MAX(INDEX(First_Data_Point,MATCH($A81,DataStreams,0)),INDEX(First_Data_Point,MATCH(AI$6,DataStreams,0)),$B$3),DateRange,0)-1,MATCH($A81,DataStreams,0)-1):OFFSET(HOMECELL,MATCH(MIN(INDEX(Last_Data_Point,MATCH($A81,DataStreams,0)),INDEX(Last_Data_Point,MATCH(AI$6,DataStreams,0)),$B$4),DateRange,0)-1,MATCH($A81,DataStreams,0)-1) -
(INDEX(Returns!$102:$102,MATCH($A81,DataStreams,0))*
OFFSET(HOMECELL,MATCH(MAX(INDEX(First_Data_Point,MATCH($A81,DataStreams,0)),INDEX(First_Data_Point,MATCH(AI$6,DataStreams,0)),$B$3),DateRange,0)-1,MATCH(INDEX(Returns!$100:$100,MATCH($A81,DataStreams,0)),DataStreams,0)-1):OFFSET(HOMECELL,MATCH(MIN(INDEX(Last_Data_Point,MATCH($A81,DataStreams,0)),INDEX(Last_Data_Point,MATCH(AI$6,DataStreams,0)),$B$4),DateRange,0)-1,MATCH(INDEX(Returns!$100:$100,MATCH($A81,DataStreams,0)),DataStreams,0)-1)),
OFFSET(HOMECELL,MATCH(MAX(INDEX(First_Data_Point,MATCH($A81,DataStreams,0)),INDEX(First_Data_Point,MATCH(AI$6,DataStreams,0)),$B$3),DateRange,0)-1,MATCH(AI$6,DataStreams,0)-1):OFFSET(HOMECELL,MATCH(MIN(INDEX(Last_Data_Point,MATCH($A81,DataStreams,0)),INDEX(Last_Data_Point,MATCH(AI$6,DataStreams,0)),$B$4),DateRange,0)-1,MATCH(AI$6,DataStreams,0)-1) -
(INDEX(Returns!$102:$102,MATCH(AI$6,DataStreams,0))*
OFFSET(HOMECELL,MATCH(MAX(INDEX(First_Data_Point,MATCH($A81,DataStreams,0)),INDEX(First_Data_Point,MATCH(AI$6,DataStreams,0)),$B$3),DateRange,0)-1,MATCH(INDEX(Returns!$100:$100,MATCH(AI$6,DataStreams,0)),DataStreams,0)-1):OFFSET(HOMECELL,MATCH(MIN(INDEX(Last_Data_Point,MATCH($A81,DataStreams,0)),INDEX(Last_Data_Point,MATCH(AI$6,DataStreams,0)),$B$4),DateRange,0)-1,MATCH(INDEX(Returns!$100:$100,MATCH(AI$6,DataStreams,0)),DataStreams,0)-1))),"")</f>
        <v>8.7403350460860205E-4</v>
      </c>
      <c r="AJ81" s="233" cm="1">
        <f t="array" aca="1" ref="AJ81" ca="1">_xlfn.IFNA(_xlfn.COVARIANCE.S(
OFFSET(HOMECELL,MATCH(MAX(INDEX(First_Data_Point,MATCH($A81,DataStreams,0)),INDEX(First_Data_Point,MATCH(AJ$6,DataStreams,0)),$B$3),DateRange,0)-1,MATCH($A81,DataStreams,0)-1):OFFSET(HOMECELL,MATCH(MIN(INDEX(Last_Data_Point,MATCH($A81,DataStreams,0)),INDEX(Last_Data_Point,MATCH(AJ$6,DataStreams,0)),$B$4),DateRange,0)-1,MATCH($A81,DataStreams,0)-1) -
(INDEX(Returns!$102:$102,MATCH($A81,DataStreams,0))*
OFFSET(HOMECELL,MATCH(MAX(INDEX(First_Data_Point,MATCH($A81,DataStreams,0)),INDEX(First_Data_Point,MATCH(AJ$6,DataStreams,0)),$B$3),DateRange,0)-1,MATCH(INDEX(Returns!$100:$100,MATCH($A81,DataStreams,0)),DataStreams,0)-1):OFFSET(HOMECELL,MATCH(MIN(INDEX(Last_Data_Point,MATCH($A81,DataStreams,0)),INDEX(Last_Data_Point,MATCH(AJ$6,DataStreams,0)),$B$4),DateRange,0)-1,MATCH(INDEX(Returns!$100:$100,MATCH($A81,DataStreams,0)),DataStreams,0)-1)),
OFFSET(HOMECELL,MATCH(MAX(INDEX(First_Data_Point,MATCH($A81,DataStreams,0)),INDEX(First_Data_Point,MATCH(AJ$6,DataStreams,0)),$B$3),DateRange,0)-1,MATCH(AJ$6,DataStreams,0)-1):OFFSET(HOMECELL,MATCH(MIN(INDEX(Last_Data_Point,MATCH($A81,DataStreams,0)),INDEX(Last_Data_Point,MATCH(AJ$6,DataStreams,0)),$B$4),DateRange,0)-1,MATCH(AJ$6,DataStreams,0)-1) -
(INDEX(Returns!$102:$102,MATCH(AJ$6,DataStreams,0))*
OFFSET(HOMECELL,MATCH(MAX(INDEX(First_Data_Point,MATCH($A81,DataStreams,0)),INDEX(First_Data_Point,MATCH(AJ$6,DataStreams,0)),$B$3),DateRange,0)-1,MATCH(INDEX(Returns!$100:$100,MATCH(AJ$6,DataStreams,0)),DataStreams,0)-1):OFFSET(HOMECELL,MATCH(MIN(INDEX(Last_Data_Point,MATCH($A81,DataStreams,0)),INDEX(Last_Data_Point,MATCH(AJ$6,DataStreams,0)),$B$4),DateRange,0)-1,MATCH(INDEX(Returns!$100:$100,MATCH(AJ$6,DataStreams,0)),DataStreams,0)-1))),"")</f>
        <v>-8.9110277634710505E-4</v>
      </c>
      <c r="AK81" s="233" cm="1">
        <f t="array" aca="1" ref="AK81" ca="1">_xlfn.IFNA(_xlfn.COVARIANCE.S(
OFFSET(HOMECELL,MATCH(MAX(INDEX(First_Data_Point,MATCH($A81,DataStreams,0)),INDEX(First_Data_Point,MATCH(AK$6,DataStreams,0)),$B$3),DateRange,0)-1,MATCH($A81,DataStreams,0)-1):OFFSET(HOMECELL,MATCH(MIN(INDEX(Last_Data_Point,MATCH($A81,DataStreams,0)),INDEX(Last_Data_Point,MATCH(AK$6,DataStreams,0)),$B$4),DateRange,0)-1,MATCH($A81,DataStreams,0)-1) -
(INDEX(Returns!$102:$102,MATCH($A81,DataStreams,0))*
OFFSET(HOMECELL,MATCH(MAX(INDEX(First_Data_Point,MATCH($A81,DataStreams,0)),INDEX(First_Data_Point,MATCH(AK$6,DataStreams,0)),$B$3),DateRange,0)-1,MATCH(INDEX(Returns!$100:$100,MATCH($A81,DataStreams,0)),DataStreams,0)-1):OFFSET(HOMECELL,MATCH(MIN(INDEX(Last_Data_Point,MATCH($A81,DataStreams,0)),INDEX(Last_Data_Point,MATCH(AK$6,DataStreams,0)),$B$4),DateRange,0)-1,MATCH(INDEX(Returns!$100:$100,MATCH($A81,DataStreams,0)),DataStreams,0)-1)),
OFFSET(HOMECELL,MATCH(MAX(INDEX(First_Data_Point,MATCH($A81,DataStreams,0)),INDEX(First_Data_Point,MATCH(AK$6,DataStreams,0)),$B$3),DateRange,0)-1,MATCH(AK$6,DataStreams,0)-1):OFFSET(HOMECELL,MATCH(MIN(INDEX(Last_Data_Point,MATCH($A81,DataStreams,0)),INDEX(Last_Data_Point,MATCH(AK$6,DataStreams,0)),$B$4),DateRange,0)-1,MATCH(AK$6,DataStreams,0)-1) -
(INDEX(Returns!$102:$102,MATCH(AK$6,DataStreams,0))*
OFFSET(HOMECELL,MATCH(MAX(INDEX(First_Data_Point,MATCH($A81,DataStreams,0)),INDEX(First_Data_Point,MATCH(AK$6,DataStreams,0)),$B$3),DateRange,0)-1,MATCH(INDEX(Returns!$100:$100,MATCH(AK$6,DataStreams,0)),DataStreams,0)-1):OFFSET(HOMECELL,MATCH(MIN(INDEX(Last_Data_Point,MATCH($A81,DataStreams,0)),INDEX(Last_Data_Point,MATCH(AK$6,DataStreams,0)),$B$4),DateRange,0)-1,MATCH(INDEX(Returns!$100:$100,MATCH(AK$6,DataStreams,0)),DataStreams,0)-1))),"")</f>
        <v>-1.0649386636501353E-4</v>
      </c>
      <c r="AL81" s="233" cm="1">
        <f t="array" aca="1" ref="AL81" ca="1">_xlfn.IFNA(_xlfn.COVARIANCE.S(
OFFSET(HOMECELL,MATCH(MAX(INDEX(First_Data_Point,MATCH($A81,DataStreams,0)),INDEX(First_Data_Point,MATCH(AL$6,DataStreams,0)),$B$3),DateRange,0)-1,MATCH($A81,DataStreams,0)-1):OFFSET(HOMECELL,MATCH(MIN(INDEX(Last_Data_Point,MATCH($A81,DataStreams,0)),INDEX(Last_Data_Point,MATCH(AL$6,DataStreams,0)),$B$4),DateRange,0)-1,MATCH($A81,DataStreams,0)-1) -
(INDEX(Returns!$102:$102,MATCH($A81,DataStreams,0))*
OFFSET(HOMECELL,MATCH(MAX(INDEX(First_Data_Point,MATCH($A81,DataStreams,0)),INDEX(First_Data_Point,MATCH(AL$6,DataStreams,0)),$B$3),DateRange,0)-1,MATCH(INDEX(Returns!$100:$100,MATCH($A81,DataStreams,0)),DataStreams,0)-1):OFFSET(HOMECELL,MATCH(MIN(INDEX(Last_Data_Point,MATCH($A81,DataStreams,0)),INDEX(Last_Data_Point,MATCH(AL$6,DataStreams,0)),$B$4),DateRange,0)-1,MATCH(INDEX(Returns!$100:$100,MATCH($A81,DataStreams,0)),DataStreams,0)-1)),
OFFSET(HOMECELL,MATCH(MAX(INDEX(First_Data_Point,MATCH($A81,DataStreams,0)),INDEX(First_Data_Point,MATCH(AL$6,DataStreams,0)),$B$3),DateRange,0)-1,MATCH(AL$6,DataStreams,0)-1):OFFSET(HOMECELL,MATCH(MIN(INDEX(Last_Data_Point,MATCH($A81,DataStreams,0)),INDEX(Last_Data_Point,MATCH(AL$6,DataStreams,0)),$B$4),DateRange,0)-1,MATCH(AL$6,DataStreams,0)-1) -
(INDEX(Returns!$102:$102,MATCH(AL$6,DataStreams,0))*
OFFSET(HOMECELL,MATCH(MAX(INDEX(First_Data_Point,MATCH($A81,DataStreams,0)),INDEX(First_Data_Point,MATCH(AL$6,DataStreams,0)),$B$3),DateRange,0)-1,MATCH(INDEX(Returns!$100:$100,MATCH(AL$6,DataStreams,0)),DataStreams,0)-1):OFFSET(HOMECELL,MATCH(MIN(INDEX(Last_Data_Point,MATCH($A81,DataStreams,0)),INDEX(Last_Data_Point,MATCH(AL$6,DataStreams,0)),$B$4),DateRange,0)-1,MATCH(INDEX(Returns!$100:$100,MATCH(AL$6,DataStreams,0)),DataStreams,0)-1))),"")</f>
        <v>3.7422573502158787E-4</v>
      </c>
      <c r="AM81" s="233" cm="1">
        <f t="array" aca="1" ref="AM81" ca="1">_xlfn.IFNA(_xlfn.COVARIANCE.S(
OFFSET(HOMECELL,MATCH(MAX(INDEX(First_Data_Point,MATCH($A81,DataStreams,0)),INDEX(First_Data_Point,MATCH(AM$6,DataStreams,0)),$B$3),DateRange,0)-1,MATCH($A81,DataStreams,0)-1):OFFSET(HOMECELL,MATCH(MIN(INDEX(Last_Data_Point,MATCH($A81,DataStreams,0)),INDEX(Last_Data_Point,MATCH(AM$6,DataStreams,0)),$B$4),DateRange,0)-1,MATCH($A81,DataStreams,0)-1) -
(INDEX(Returns!$102:$102,MATCH($A81,DataStreams,0))*
OFFSET(HOMECELL,MATCH(MAX(INDEX(First_Data_Point,MATCH($A81,DataStreams,0)),INDEX(First_Data_Point,MATCH(AM$6,DataStreams,0)),$B$3),DateRange,0)-1,MATCH(INDEX(Returns!$100:$100,MATCH($A81,DataStreams,0)),DataStreams,0)-1):OFFSET(HOMECELL,MATCH(MIN(INDEX(Last_Data_Point,MATCH($A81,DataStreams,0)),INDEX(Last_Data_Point,MATCH(AM$6,DataStreams,0)),$B$4),DateRange,0)-1,MATCH(INDEX(Returns!$100:$100,MATCH($A81,DataStreams,0)),DataStreams,0)-1)),
OFFSET(HOMECELL,MATCH(MAX(INDEX(First_Data_Point,MATCH($A81,DataStreams,0)),INDEX(First_Data_Point,MATCH(AM$6,DataStreams,0)),$B$3),DateRange,0)-1,MATCH(AM$6,DataStreams,0)-1):OFFSET(HOMECELL,MATCH(MIN(INDEX(Last_Data_Point,MATCH($A81,DataStreams,0)),INDEX(Last_Data_Point,MATCH(AM$6,DataStreams,0)),$B$4),DateRange,0)-1,MATCH(AM$6,DataStreams,0)-1) -
(INDEX(Returns!$102:$102,MATCH(AM$6,DataStreams,0))*
OFFSET(HOMECELL,MATCH(MAX(INDEX(First_Data_Point,MATCH($A81,DataStreams,0)),INDEX(First_Data_Point,MATCH(AM$6,DataStreams,0)),$B$3),DateRange,0)-1,MATCH(INDEX(Returns!$100:$100,MATCH(AM$6,DataStreams,0)),DataStreams,0)-1):OFFSET(HOMECELL,MATCH(MIN(INDEX(Last_Data_Point,MATCH($A81,DataStreams,0)),INDEX(Last_Data_Point,MATCH(AM$6,DataStreams,0)),$B$4),DateRange,0)-1,MATCH(INDEX(Returns!$100:$100,MATCH(AM$6,DataStreams,0)),DataStreams,0)-1))),"")</f>
        <v>-1.7652229090550533E-4</v>
      </c>
      <c r="AN81" s="233" cm="1">
        <f t="array" aca="1" ref="AN81" ca="1">_xlfn.IFNA(_xlfn.COVARIANCE.S(
OFFSET(HOMECELL,MATCH(MAX(INDEX(First_Data_Point,MATCH($A81,DataStreams,0)),INDEX(First_Data_Point,MATCH(AN$6,DataStreams,0)),$B$3),DateRange,0)-1,MATCH($A81,DataStreams,0)-1):OFFSET(HOMECELL,MATCH(MIN(INDEX(Last_Data_Point,MATCH($A81,DataStreams,0)),INDEX(Last_Data_Point,MATCH(AN$6,DataStreams,0)),$B$4),DateRange,0)-1,MATCH($A81,DataStreams,0)-1) -
(INDEX(Returns!$102:$102,MATCH($A81,DataStreams,0))*
OFFSET(HOMECELL,MATCH(MAX(INDEX(First_Data_Point,MATCH($A81,DataStreams,0)),INDEX(First_Data_Point,MATCH(AN$6,DataStreams,0)),$B$3),DateRange,0)-1,MATCH(INDEX(Returns!$100:$100,MATCH($A81,DataStreams,0)),DataStreams,0)-1):OFFSET(HOMECELL,MATCH(MIN(INDEX(Last_Data_Point,MATCH($A81,DataStreams,0)),INDEX(Last_Data_Point,MATCH(AN$6,DataStreams,0)),$B$4),DateRange,0)-1,MATCH(INDEX(Returns!$100:$100,MATCH($A81,DataStreams,0)),DataStreams,0)-1)),
OFFSET(HOMECELL,MATCH(MAX(INDEX(First_Data_Point,MATCH($A81,DataStreams,0)),INDEX(First_Data_Point,MATCH(AN$6,DataStreams,0)),$B$3),DateRange,0)-1,MATCH(AN$6,DataStreams,0)-1):OFFSET(HOMECELL,MATCH(MIN(INDEX(Last_Data_Point,MATCH($A81,DataStreams,0)),INDEX(Last_Data_Point,MATCH(AN$6,DataStreams,0)),$B$4),DateRange,0)-1,MATCH(AN$6,DataStreams,0)-1) -
(INDEX(Returns!$102:$102,MATCH(AN$6,DataStreams,0))*
OFFSET(HOMECELL,MATCH(MAX(INDEX(First_Data_Point,MATCH($A81,DataStreams,0)),INDEX(First_Data_Point,MATCH(AN$6,DataStreams,0)),$B$3),DateRange,0)-1,MATCH(INDEX(Returns!$100:$100,MATCH(AN$6,DataStreams,0)),DataStreams,0)-1):OFFSET(HOMECELL,MATCH(MIN(INDEX(Last_Data_Point,MATCH($A81,DataStreams,0)),INDEX(Last_Data_Point,MATCH(AN$6,DataStreams,0)),$B$4),DateRange,0)-1,MATCH(INDEX(Returns!$100:$100,MATCH(AN$6,DataStreams,0)),DataStreams,0)-1))),"")</f>
        <v>2.4038898397413664E-4</v>
      </c>
      <c r="AO81" s="233" cm="1">
        <f t="array" aca="1" ref="AO81" ca="1">_xlfn.IFNA(_xlfn.COVARIANCE.S(
OFFSET(HOMECELL,MATCH(MAX(INDEX(First_Data_Point,MATCH($A81,DataStreams,0)),INDEX(First_Data_Point,MATCH(AO$6,DataStreams,0)),$B$3),DateRange,0)-1,MATCH($A81,DataStreams,0)-1):OFFSET(HOMECELL,MATCH(MIN(INDEX(Last_Data_Point,MATCH($A81,DataStreams,0)),INDEX(Last_Data_Point,MATCH(AO$6,DataStreams,0)),$B$4),DateRange,0)-1,MATCH($A81,DataStreams,0)-1) -
(INDEX(Returns!$102:$102,MATCH($A81,DataStreams,0))*
OFFSET(HOMECELL,MATCH(MAX(INDEX(First_Data_Point,MATCH($A81,DataStreams,0)),INDEX(First_Data_Point,MATCH(AO$6,DataStreams,0)),$B$3),DateRange,0)-1,MATCH(INDEX(Returns!$100:$100,MATCH($A81,DataStreams,0)),DataStreams,0)-1):OFFSET(HOMECELL,MATCH(MIN(INDEX(Last_Data_Point,MATCH($A81,DataStreams,0)),INDEX(Last_Data_Point,MATCH(AO$6,DataStreams,0)),$B$4),DateRange,0)-1,MATCH(INDEX(Returns!$100:$100,MATCH($A81,DataStreams,0)),DataStreams,0)-1)),
OFFSET(HOMECELL,MATCH(MAX(INDEX(First_Data_Point,MATCH($A81,DataStreams,0)),INDEX(First_Data_Point,MATCH(AO$6,DataStreams,0)),$B$3),DateRange,0)-1,MATCH(AO$6,DataStreams,0)-1):OFFSET(HOMECELL,MATCH(MIN(INDEX(Last_Data_Point,MATCH($A81,DataStreams,0)),INDEX(Last_Data_Point,MATCH(AO$6,DataStreams,0)),$B$4),DateRange,0)-1,MATCH(AO$6,DataStreams,0)-1) -
(INDEX(Returns!$102:$102,MATCH(AO$6,DataStreams,0))*
OFFSET(HOMECELL,MATCH(MAX(INDEX(First_Data_Point,MATCH($A81,DataStreams,0)),INDEX(First_Data_Point,MATCH(AO$6,DataStreams,0)),$B$3),DateRange,0)-1,MATCH(INDEX(Returns!$100:$100,MATCH(AO$6,DataStreams,0)),DataStreams,0)-1):OFFSET(HOMECELL,MATCH(MIN(INDEX(Last_Data_Point,MATCH($A81,DataStreams,0)),INDEX(Last_Data_Point,MATCH(AO$6,DataStreams,0)),$B$4),DateRange,0)-1,MATCH(INDEX(Returns!$100:$100,MATCH(AO$6,DataStreams,0)),DataStreams,0)-1))),"")</f>
        <v>-1.4104633045361172E-4</v>
      </c>
      <c r="AP81" s="233" cm="1">
        <f t="array" aca="1" ref="AP81" ca="1">_xlfn.IFNA(_xlfn.COVARIANCE.S(
OFFSET(HOMECELL,MATCH(MAX(INDEX(First_Data_Point,MATCH($A81,DataStreams,0)),INDEX(First_Data_Point,MATCH(AP$6,DataStreams,0)),$B$3),DateRange,0)-1,MATCH($A81,DataStreams,0)-1):OFFSET(HOMECELL,MATCH(MIN(INDEX(Last_Data_Point,MATCH($A81,DataStreams,0)),INDEX(Last_Data_Point,MATCH(AP$6,DataStreams,0)),$B$4),DateRange,0)-1,MATCH($A81,DataStreams,0)-1) -
(INDEX(Returns!$102:$102,MATCH($A81,DataStreams,0))*
OFFSET(HOMECELL,MATCH(MAX(INDEX(First_Data_Point,MATCH($A81,DataStreams,0)),INDEX(First_Data_Point,MATCH(AP$6,DataStreams,0)),$B$3),DateRange,0)-1,MATCH(INDEX(Returns!$100:$100,MATCH($A81,DataStreams,0)),DataStreams,0)-1):OFFSET(HOMECELL,MATCH(MIN(INDEX(Last_Data_Point,MATCH($A81,DataStreams,0)),INDEX(Last_Data_Point,MATCH(AP$6,DataStreams,0)),$B$4),DateRange,0)-1,MATCH(INDEX(Returns!$100:$100,MATCH($A81,DataStreams,0)),DataStreams,0)-1)),
OFFSET(HOMECELL,MATCH(MAX(INDEX(First_Data_Point,MATCH($A81,DataStreams,0)),INDEX(First_Data_Point,MATCH(AP$6,DataStreams,0)),$B$3),DateRange,0)-1,MATCH(AP$6,DataStreams,0)-1):OFFSET(HOMECELL,MATCH(MIN(INDEX(Last_Data_Point,MATCH($A81,DataStreams,0)),INDEX(Last_Data_Point,MATCH(AP$6,DataStreams,0)),$B$4),DateRange,0)-1,MATCH(AP$6,DataStreams,0)-1) -
(INDEX(Returns!$102:$102,MATCH(AP$6,DataStreams,0))*
OFFSET(HOMECELL,MATCH(MAX(INDEX(First_Data_Point,MATCH($A81,DataStreams,0)),INDEX(First_Data_Point,MATCH(AP$6,DataStreams,0)),$B$3),DateRange,0)-1,MATCH(INDEX(Returns!$100:$100,MATCH(AP$6,DataStreams,0)),DataStreams,0)-1):OFFSET(HOMECELL,MATCH(MIN(INDEX(Last_Data_Point,MATCH($A81,DataStreams,0)),INDEX(Last_Data_Point,MATCH(AP$6,DataStreams,0)),$B$4),DateRange,0)-1,MATCH(INDEX(Returns!$100:$100,MATCH(AP$6,DataStreams,0)),DataStreams,0)-1))),"")</f>
        <v>7.5304147161991443E-4</v>
      </c>
      <c r="AQ81" s="233" t="str" cm="1">
        <f t="array" aca="1" ref="AQ81" ca="1">_xlfn.IFNA(_xlfn.COVARIANCE.S(
OFFSET(HOMECELL,MATCH(MAX(INDEX(First_Data_Point,MATCH($A81,DataStreams,0)),INDEX(First_Data_Point,MATCH(AQ$6,DataStreams,0)),$B$3),DateRange,0)-1,MATCH($A81,DataStreams,0)-1):OFFSET(HOMECELL,MATCH(MIN(INDEX(Last_Data_Point,MATCH($A81,DataStreams,0)),INDEX(Last_Data_Point,MATCH(AQ$6,DataStreams,0)),$B$4),DateRange,0)-1,MATCH($A81,DataStreams,0)-1) -
(INDEX(Returns!$102:$102,MATCH($A81,DataStreams,0))*
OFFSET(HOMECELL,MATCH(MAX(INDEX(First_Data_Point,MATCH($A81,DataStreams,0)),INDEX(First_Data_Point,MATCH(AQ$6,DataStreams,0)),$B$3),DateRange,0)-1,MATCH(INDEX(Returns!$100:$100,MATCH($A81,DataStreams,0)),DataStreams,0)-1):OFFSET(HOMECELL,MATCH(MIN(INDEX(Last_Data_Point,MATCH($A81,DataStreams,0)),INDEX(Last_Data_Point,MATCH(AQ$6,DataStreams,0)),$B$4),DateRange,0)-1,MATCH(INDEX(Returns!$100:$100,MATCH($A81,DataStreams,0)),DataStreams,0)-1)),
OFFSET(HOMECELL,MATCH(MAX(INDEX(First_Data_Point,MATCH($A81,DataStreams,0)),INDEX(First_Data_Point,MATCH(AQ$6,DataStreams,0)),$B$3),DateRange,0)-1,MATCH(AQ$6,DataStreams,0)-1):OFFSET(HOMECELL,MATCH(MIN(INDEX(Last_Data_Point,MATCH($A81,DataStreams,0)),INDEX(Last_Data_Point,MATCH(AQ$6,DataStreams,0)),$B$4),DateRange,0)-1,MATCH(AQ$6,DataStreams,0)-1) -
(INDEX(Returns!$102:$102,MATCH(AQ$6,DataStreams,0))*
OFFSET(HOMECELL,MATCH(MAX(INDEX(First_Data_Point,MATCH($A81,DataStreams,0)),INDEX(First_Data_Point,MATCH(AQ$6,DataStreams,0)),$B$3),DateRange,0)-1,MATCH(INDEX(Returns!$100:$100,MATCH(AQ$6,DataStreams,0)),DataStreams,0)-1):OFFSET(HOMECELL,MATCH(MIN(INDEX(Last_Data_Point,MATCH($A81,DataStreams,0)),INDEX(Last_Data_Point,MATCH(AQ$6,DataStreams,0)),$B$4),DateRange,0)-1,MATCH(INDEX(Returns!$100:$100,MATCH(AQ$6,DataStreams,0)),DataStreams,0)-1))),"")</f>
        <v/>
      </c>
      <c r="AR81" s="233" t="str" cm="1">
        <f t="array" aca="1" ref="AR81" ca="1">_xlfn.IFNA(_xlfn.COVARIANCE.S(
OFFSET(HOMECELL,MATCH(MAX(INDEX(First_Data_Point,MATCH($A81,DataStreams,0)),INDEX(First_Data_Point,MATCH(AR$6,DataStreams,0)),$B$3),DateRange,0)-1,MATCH($A81,DataStreams,0)-1):OFFSET(HOMECELL,MATCH(MIN(INDEX(Last_Data_Point,MATCH($A81,DataStreams,0)),INDEX(Last_Data_Point,MATCH(AR$6,DataStreams,0)),$B$4),DateRange,0)-1,MATCH($A81,DataStreams,0)-1) -
(INDEX(Returns!$102:$102,MATCH($A81,DataStreams,0))*
OFFSET(HOMECELL,MATCH(MAX(INDEX(First_Data_Point,MATCH($A81,DataStreams,0)),INDEX(First_Data_Point,MATCH(AR$6,DataStreams,0)),$B$3),DateRange,0)-1,MATCH(INDEX(Returns!$100:$100,MATCH($A81,DataStreams,0)),DataStreams,0)-1):OFFSET(HOMECELL,MATCH(MIN(INDEX(Last_Data_Point,MATCH($A81,DataStreams,0)),INDEX(Last_Data_Point,MATCH(AR$6,DataStreams,0)),$B$4),DateRange,0)-1,MATCH(INDEX(Returns!$100:$100,MATCH($A81,DataStreams,0)),DataStreams,0)-1)),
OFFSET(HOMECELL,MATCH(MAX(INDEX(First_Data_Point,MATCH($A81,DataStreams,0)),INDEX(First_Data_Point,MATCH(AR$6,DataStreams,0)),$B$3),DateRange,0)-1,MATCH(AR$6,DataStreams,0)-1):OFFSET(HOMECELL,MATCH(MIN(INDEX(Last_Data_Point,MATCH($A81,DataStreams,0)),INDEX(Last_Data_Point,MATCH(AR$6,DataStreams,0)),$B$4),DateRange,0)-1,MATCH(AR$6,DataStreams,0)-1) -
(INDEX(Returns!$102:$102,MATCH(AR$6,DataStreams,0))*
OFFSET(HOMECELL,MATCH(MAX(INDEX(First_Data_Point,MATCH($A81,DataStreams,0)),INDEX(First_Data_Point,MATCH(AR$6,DataStreams,0)),$B$3),DateRange,0)-1,MATCH(INDEX(Returns!$100:$100,MATCH(AR$6,DataStreams,0)),DataStreams,0)-1):OFFSET(HOMECELL,MATCH(MIN(INDEX(Last_Data_Point,MATCH($A81,DataStreams,0)),INDEX(Last_Data_Point,MATCH(AR$6,DataStreams,0)),$B$4),DateRange,0)-1,MATCH(INDEX(Returns!$100:$100,MATCH(AR$6,DataStreams,0)),DataStreams,0)-1))),"")</f>
        <v/>
      </c>
      <c r="AS81" s="233" t="str" cm="1">
        <f t="array" aca="1" ref="AS81" ca="1">_xlfn.IFNA(_xlfn.COVARIANCE.S(
OFFSET(HOMECELL,MATCH(MAX(INDEX(First_Data_Point,MATCH($A81,DataStreams,0)),INDEX(First_Data_Point,MATCH(AS$6,DataStreams,0)),$B$3),DateRange,0)-1,MATCH($A81,DataStreams,0)-1):OFFSET(HOMECELL,MATCH(MIN(INDEX(Last_Data_Point,MATCH($A81,DataStreams,0)),INDEX(Last_Data_Point,MATCH(AS$6,DataStreams,0)),$B$4),DateRange,0)-1,MATCH($A81,DataStreams,0)-1) -
(INDEX(Returns!$102:$102,MATCH($A81,DataStreams,0))*
OFFSET(HOMECELL,MATCH(MAX(INDEX(First_Data_Point,MATCH($A81,DataStreams,0)),INDEX(First_Data_Point,MATCH(AS$6,DataStreams,0)),$B$3),DateRange,0)-1,MATCH(INDEX(Returns!$100:$100,MATCH($A81,DataStreams,0)),DataStreams,0)-1):OFFSET(HOMECELL,MATCH(MIN(INDEX(Last_Data_Point,MATCH($A81,DataStreams,0)),INDEX(Last_Data_Point,MATCH(AS$6,DataStreams,0)),$B$4),DateRange,0)-1,MATCH(INDEX(Returns!$100:$100,MATCH($A81,DataStreams,0)),DataStreams,0)-1)),
OFFSET(HOMECELL,MATCH(MAX(INDEX(First_Data_Point,MATCH($A81,DataStreams,0)),INDEX(First_Data_Point,MATCH(AS$6,DataStreams,0)),$B$3),DateRange,0)-1,MATCH(AS$6,DataStreams,0)-1):OFFSET(HOMECELL,MATCH(MIN(INDEX(Last_Data_Point,MATCH($A81,DataStreams,0)),INDEX(Last_Data_Point,MATCH(AS$6,DataStreams,0)),$B$4),DateRange,0)-1,MATCH(AS$6,DataStreams,0)-1) -
(INDEX(Returns!$102:$102,MATCH(AS$6,DataStreams,0))*
OFFSET(HOMECELL,MATCH(MAX(INDEX(First_Data_Point,MATCH($A81,DataStreams,0)),INDEX(First_Data_Point,MATCH(AS$6,DataStreams,0)),$B$3),DateRange,0)-1,MATCH(INDEX(Returns!$100:$100,MATCH(AS$6,DataStreams,0)),DataStreams,0)-1):OFFSET(HOMECELL,MATCH(MIN(INDEX(Last_Data_Point,MATCH($A81,DataStreams,0)),INDEX(Last_Data_Point,MATCH(AS$6,DataStreams,0)),$B$4),DateRange,0)-1,MATCH(INDEX(Returns!$100:$100,MATCH(AS$6,DataStreams,0)),DataStreams,0)-1))),"")</f>
        <v/>
      </c>
      <c r="AT81" s="233" t="str" cm="1">
        <f t="array" aca="1" ref="AT81" ca="1">_xlfn.IFNA(_xlfn.COVARIANCE.S(
OFFSET(HOMECELL,MATCH(MAX(INDEX(First_Data_Point,MATCH($A81,DataStreams,0)),INDEX(First_Data_Point,MATCH(AT$6,DataStreams,0)),$B$3),DateRange,0)-1,MATCH($A81,DataStreams,0)-1):OFFSET(HOMECELL,MATCH(MIN(INDEX(Last_Data_Point,MATCH($A81,DataStreams,0)),INDEX(Last_Data_Point,MATCH(AT$6,DataStreams,0)),$B$4),DateRange,0)-1,MATCH($A81,DataStreams,0)-1) -
(INDEX(Returns!$102:$102,MATCH($A81,DataStreams,0))*
OFFSET(HOMECELL,MATCH(MAX(INDEX(First_Data_Point,MATCH($A81,DataStreams,0)),INDEX(First_Data_Point,MATCH(AT$6,DataStreams,0)),$B$3),DateRange,0)-1,MATCH(INDEX(Returns!$100:$100,MATCH($A81,DataStreams,0)),DataStreams,0)-1):OFFSET(HOMECELL,MATCH(MIN(INDEX(Last_Data_Point,MATCH($A81,DataStreams,0)),INDEX(Last_Data_Point,MATCH(AT$6,DataStreams,0)),$B$4),DateRange,0)-1,MATCH(INDEX(Returns!$100:$100,MATCH($A81,DataStreams,0)),DataStreams,0)-1)),
OFFSET(HOMECELL,MATCH(MAX(INDEX(First_Data_Point,MATCH($A81,DataStreams,0)),INDEX(First_Data_Point,MATCH(AT$6,DataStreams,0)),$B$3),DateRange,0)-1,MATCH(AT$6,DataStreams,0)-1):OFFSET(HOMECELL,MATCH(MIN(INDEX(Last_Data_Point,MATCH($A81,DataStreams,0)),INDEX(Last_Data_Point,MATCH(AT$6,DataStreams,0)),$B$4),DateRange,0)-1,MATCH(AT$6,DataStreams,0)-1) -
(INDEX(Returns!$102:$102,MATCH(AT$6,DataStreams,0))*
OFFSET(HOMECELL,MATCH(MAX(INDEX(First_Data_Point,MATCH($A81,DataStreams,0)),INDEX(First_Data_Point,MATCH(AT$6,DataStreams,0)),$B$3),DateRange,0)-1,MATCH(INDEX(Returns!$100:$100,MATCH(AT$6,DataStreams,0)),DataStreams,0)-1):OFFSET(HOMECELL,MATCH(MIN(INDEX(Last_Data_Point,MATCH($A81,DataStreams,0)),INDEX(Last_Data_Point,MATCH(AT$6,DataStreams,0)),$B$4),DateRange,0)-1,MATCH(INDEX(Returns!$100:$100,MATCH(AT$6,DataStreams,0)),DataStreams,0)-1))),"")</f>
        <v/>
      </c>
      <c r="AU81" s="233" t="str" cm="1">
        <f t="array" aca="1" ref="AU81" ca="1">_xlfn.IFNA(_xlfn.COVARIANCE.S(
OFFSET(HOMECELL,MATCH(MAX(INDEX(First_Data_Point,MATCH($A81,DataStreams,0)),INDEX(First_Data_Point,MATCH(AU$6,DataStreams,0)),$B$3),DateRange,0)-1,MATCH($A81,DataStreams,0)-1):OFFSET(HOMECELL,MATCH(MIN(INDEX(Last_Data_Point,MATCH($A81,DataStreams,0)),INDEX(Last_Data_Point,MATCH(AU$6,DataStreams,0)),$B$4),DateRange,0)-1,MATCH($A81,DataStreams,0)-1) -
(INDEX(Returns!$102:$102,MATCH($A81,DataStreams,0))*
OFFSET(HOMECELL,MATCH(MAX(INDEX(First_Data_Point,MATCH($A81,DataStreams,0)),INDEX(First_Data_Point,MATCH(AU$6,DataStreams,0)),$B$3),DateRange,0)-1,MATCH(INDEX(Returns!$100:$100,MATCH($A81,DataStreams,0)),DataStreams,0)-1):OFFSET(HOMECELL,MATCH(MIN(INDEX(Last_Data_Point,MATCH($A81,DataStreams,0)),INDEX(Last_Data_Point,MATCH(AU$6,DataStreams,0)),$B$4),DateRange,0)-1,MATCH(INDEX(Returns!$100:$100,MATCH($A81,DataStreams,0)),DataStreams,0)-1)),
OFFSET(HOMECELL,MATCH(MAX(INDEX(First_Data_Point,MATCH($A81,DataStreams,0)),INDEX(First_Data_Point,MATCH(AU$6,DataStreams,0)),$B$3),DateRange,0)-1,MATCH(AU$6,DataStreams,0)-1):OFFSET(HOMECELL,MATCH(MIN(INDEX(Last_Data_Point,MATCH($A81,DataStreams,0)),INDEX(Last_Data_Point,MATCH(AU$6,DataStreams,0)),$B$4),DateRange,0)-1,MATCH(AU$6,DataStreams,0)-1) -
(INDEX(Returns!$102:$102,MATCH(AU$6,DataStreams,0))*
OFFSET(HOMECELL,MATCH(MAX(INDEX(First_Data_Point,MATCH($A81,DataStreams,0)),INDEX(First_Data_Point,MATCH(AU$6,DataStreams,0)),$B$3),DateRange,0)-1,MATCH(INDEX(Returns!$100:$100,MATCH(AU$6,DataStreams,0)),DataStreams,0)-1):OFFSET(HOMECELL,MATCH(MIN(INDEX(Last_Data_Point,MATCH($A81,DataStreams,0)),INDEX(Last_Data_Point,MATCH(AU$6,DataStreams,0)),$B$4),DateRange,0)-1,MATCH(INDEX(Returns!$100:$100,MATCH(AU$6,DataStreams,0)),DataStreams,0)-1))),"")</f>
        <v/>
      </c>
      <c r="AV81" s="233" t="str" cm="1">
        <f t="array" aca="1" ref="AV81" ca="1">_xlfn.IFNA(_xlfn.COVARIANCE.S(
OFFSET(HOMECELL,MATCH(MAX(INDEX(First_Data_Point,MATCH($A81,DataStreams,0)),INDEX(First_Data_Point,MATCH(AV$6,DataStreams,0)),$B$3),DateRange,0)-1,MATCH($A81,DataStreams,0)-1):OFFSET(HOMECELL,MATCH(MIN(INDEX(Last_Data_Point,MATCH($A81,DataStreams,0)),INDEX(Last_Data_Point,MATCH(AV$6,DataStreams,0)),$B$4),DateRange,0)-1,MATCH($A81,DataStreams,0)-1) -
(INDEX(Returns!$102:$102,MATCH($A81,DataStreams,0))*
OFFSET(HOMECELL,MATCH(MAX(INDEX(First_Data_Point,MATCH($A81,DataStreams,0)),INDEX(First_Data_Point,MATCH(AV$6,DataStreams,0)),$B$3),DateRange,0)-1,MATCH(INDEX(Returns!$100:$100,MATCH($A81,DataStreams,0)),DataStreams,0)-1):OFFSET(HOMECELL,MATCH(MIN(INDEX(Last_Data_Point,MATCH($A81,DataStreams,0)),INDEX(Last_Data_Point,MATCH(AV$6,DataStreams,0)),$B$4),DateRange,0)-1,MATCH(INDEX(Returns!$100:$100,MATCH($A81,DataStreams,0)),DataStreams,0)-1)),
OFFSET(HOMECELL,MATCH(MAX(INDEX(First_Data_Point,MATCH($A81,DataStreams,0)),INDEX(First_Data_Point,MATCH(AV$6,DataStreams,0)),$B$3),DateRange,0)-1,MATCH(AV$6,DataStreams,0)-1):OFFSET(HOMECELL,MATCH(MIN(INDEX(Last_Data_Point,MATCH($A81,DataStreams,0)),INDEX(Last_Data_Point,MATCH(AV$6,DataStreams,0)),$B$4),DateRange,0)-1,MATCH(AV$6,DataStreams,0)-1) -
(INDEX(Returns!$102:$102,MATCH(AV$6,DataStreams,0))*
OFFSET(HOMECELL,MATCH(MAX(INDEX(First_Data_Point,MATCH($A81,DataStreams,0)),INDEX(First_Data_Point,MATCH(AV$6,DataStreams,0)),$B$3),DateRange,0)-1,MATCH(INDEX(Returns!$100:$100,MATCH(AV$6,DataStreams,0)),DataStreams,0)-1):OFFSET(HOMECELL,MATCH(MIN(INDEX(Last_Data_Point,MATCH($A81,DataStreams,0)),INDEX(Last_Data_Point,MATCH(AV$6,DataStreams,0)),$B$4),DateRange,0)-1,MATCH(INDEX(Returns!$100:$100,MATCH(AV$6,DataStreams,0)),DataStreams,0)-1))),"")</f>
        <v/>
      </c>
      <c r="AW81" s="233" t="str" cm="1">
        <f t="array" aca="1" ref="AW81" ca="1">_xlfn.IFNA(_xlfn.COVARIANCE.S(
OFFSET(HOMECELL,MATCH(MAX(INDEX(First_Data_Point,MATCH($A81,DataStreams,0)),INDEX(First_Data_Point,MATCH(AW$6,DataStreams,0)),$B$3),DateRange,0)-1,MATCH($A81,DataStreams,0)-1):OFFSET(HOMECELL,MATCH(MIN(INDEX(Last_Data_Point,MATCH($A81,DataStreams,0)),INDEX(Last_Data_Point,MATCH(AW$6,DataStreams,0)),$B$4),DateRange,0)-1,MATCH($A81,DataStreams,0)-1) -
(INDEX(Returns!$102:$102,MATCH($A81,DataStreams,0))*
OFFSET(HOMECELL,MATCH(MAX(INDEX(First_Data_Point,MATCH($A81,DataStreams,0)),INDEX(First_Data_Point,MATCH(AW$6,DataStreams,0)),$B$3),DateRange,0)-1,MATCH(INDEX(Returns!$100:$100,MATCH($A81,DataStreams,0)),DataStreams,0)-1):OFFSET(HOMECELL,MATCH(MIN(INDEX(Last_Data_Point,MATCH($A81,DataStreams,0)),INDEX(Last_Data_Point,MATCH(AW$6,DataStreams,0)),$B$4),DateRange,0)-1,MATCH(INDEX(Returns!$100:$100,MATCH($A81,DataStreams,0)),DataStreams,0)-1)),
OFFSET(HOMECELL,MATCH(MAX(INDEX(First_Data_Point,MATCH($A81,DataStreams,0)),INDEX(First_Data_Point,MATCH(AW$6,DataStreams,0)),$B$3),DateRange,0)-1,MATCH(AW$6,DataStreams,0)-1):OFFSET(HOMECELL,MATCH(MIN(INDEX(Last_Data_Point,MATCH($A81,DataStreams,0)),INDEX(Last_Data_Point,MATCH(AW$6,DataStreams,0)),$B$4),DateRange,0)-1,MATCH(AW$6,DataStreams,0)-1) -
(INDEX(Returns!$102:$102,MATCH(AW$6,DataStreams,0))*
OFFSET(HOMECELL,MATCH(MAX(INDEX(First_Data_Point,MATCH($A81,DataStreams,0)),INDEX(First_Data_Point,MATCH(AW$6,DataStreams,0)),$B$3),DateRange,0)-1,MATCH(INDEX(Returns!$100:$100,MATCH(AW$6,DataStreams,0)),DataStreams,0)-1):OFFSET(HOMECELL,MATCH(MIN(INDEX(Last_Data_Point,MATCH($A81,DataStreams,0)),INDEX(Last_Data_Point,MATCH(AW$6,DataStreams,0)),$B$4),DateRange,0)-1,MATCH(INDEX(Returns!$100:$100,MATCH(AW$6,DataStreams,0)),DataStreams,0)-1))),"")</f>
        <v/>
      </c>
      <c r="AX81" s="233" t="str" cm="1">
        <f t="array" aca="1" ref="AX81" ca="1">_xlfn.IFNA(_xlfn.COVARIANCE.S(
OFFSET(HOMECELL,MATCH(MAX(INDEX(First_Data_Point,MATCH($A81,DataStreams,0)),INDEX(First_Data_Point,MATCH(AX$6,DataStreams,0)),$B$3),DateRange,0)-1,MATCH($A81,DataStreams,0)-1):OFFSET(HOMECELL,MATCH(MIN(INDEX(Last_Data_Point,MATCH($A81,DataStreams,0)),INDEX(Last_Data_Point,MATCH(AX$6,DataStreams,0)),$B$4),DateRange,0)-1,MATCH($A81,DataStreams,0)-1) -
(INDEX(Returns!$102:$102,MATCH($A81,DataStreams,0))*
OFFSET(HOMECELL,MATCH(MAX(INDEX(First_Data_Point,MATCH($A81,DataStreams,0)),INDEX(First_Data_Point,MATCH(AX$6,DataStreams,0)),$B$3),DateRange,0)-1,MATCH(INDEX(Returns!$100:$100,MATCH($A81,DataStreams,0)),DataStreams,0)-1):OFFSET(HOMECELL,MATCH(MIN(INDEX(Last_Data_Point,MATCH($A81,DataStreams,0)),INDEX(Last_Data_Point,MATCH(AX$6,DataStreams,0)),$B$4),DateRange,0)-1,MATCH(INDEX(Returns!$100:$100,MATCH($A81,DataStreams,0)),DataStreams,0)-1)),
OFFSET(HOMECELL,MATCH(MAX(INDEX(First_Data_Point,MATCH($A81,DataStreams,0)),INDEX(First_Data_Point,MATCH(AX$6,DataStreams,0)),$B$3),DateRange,0)-1,MATCH(AX$6,DataStreams,0)-1):OFFSET(HOMECELL,MATCH(MIN(INDEX(Last_Data_Point,MATCH($A81,DataStreams,0)),INDEX(Last_Data_Point,MATCH(AX$6,DataStreams,0)),$B$4),DateRange,0)-1,MATCH(AX$6,DataStreams,0)-1) -
(INDEX(Returns!$102:$102,MATCH(AX$6,DataStreams,0))*
OFFSET(HOMECELL,MATCH(MAX(INDEX(First_Data_Point,MATCH($A81,DataStreams,0)),INDEX(First_Data_Point,MATCH(AX$6,DataStreams,0)),$B$3),DateRange,0)-1,MATCH(INDEX(Returns!$100:$100,MATCH(AX$6,DataStreams,0)),DataStreams,0)-1):OFFSET(HOMECELL,MATCH(MIN(INDEX(Last_Data_Point,MATCH($A81,DataStreams,0)),INDEX(Last_Data_Point,MATCH(AX$6,DataStreams,0)),$B$4),DateRange,0)-1,MATCH(INDEX(Returns!$100:$100,MATCH(AX$6,DataStreams,0)),DataStreams,0)-1))),"")</f>
        <v/>
      </c>
      <c r="AY81" s="233" t="str" cm="1">
        <f t="array" aca="1" ref="AY81" ca="1">_xlfn.IFNA(_xlfn.COVARIANCE.S(
OFFSET(HOMECELL,MATCH(MAX(INDEX(First_Data_Point,MATCH($A81,DataStreams,0)),INDEX(First_Data_Point,MATCH(AY$6,DataStreams,0)),$B$3),DateRange,0)-1,MATCH($A81,DataStreams,0)-1):OFFSET(HOMECELL,MATCH(MIN(INDEX(Last_Data_Point,MATCH($A81,DataStreams,0)),INDEX(Last_Data_Point,MATCH(AY$6,DataStreams,0)),$B$4),DateRange,0)-1,MATCH($A81,DataStreams,0)-1) -
(INDEX(Returns!$102:$102,MATCH($A81,DataStreams,0))*
OFFSET(HOMECELL,MATCH(MAX(INDEX(First_Data_Point,MATCH($A81,DataStreams,0)),INDEX(First_Data_Point,MATCH(AY$6,DataStreams,0)),$B$3),DateRange,0)-1,MATCH(INDEX(Returns!$100:$100,MATCH($A81,DataStreams,0)),DataStreams,0)-1):OFFSET(HOMECELL,MATCH(MIN(INDEX(Last_Data_Point,MATCH($A81,DataStreams,0)),INDEX(Last_Data_Point,MATCH(AY$6,DataStreams,0)),$B$4),DateRange,0)-1,MATCH(INDEX(Returns!$100:$100,MATCH($A81,DataStreams,0)),DataStreams,0)-1)),
OFFSET(HOMECELL,MATCH(MAX(INDEX(First_Data_Point,MATCH($A81,DataStreams,0)),INDEX(First_Data_Point,MATCH(AY$6,DataStreams,0)),$B$3),DateRange,0)-1,MATCH(AY$6,DataStreams,0)-1):OFFSET(HOMECELL,MATCH(MIN(INDEX(Last_Data_Point,MATCH($A81,DataStreams,0)),INDEX(Last_Data_Point,MATCH(AY$6,DataStreams,0)),$B$4),DateRange,0)-1,MATCH(AY$6,DataStreams,0)-1) -
(INDEX(Returns!$102:$102,MATCH(AY$6,DataStreams,0))*
OFFSET(HOMECELL,MATCH(MAX(INDEX(First_Data_Point,MATCH($A81,DataStreams,0)),INDEX(First_Data_Point,MATCH(AY$6,DataStreams,0)),$B$3),DateRange,0)-1,MATCH(INDEX(Returns!$100:$100,MATCH(AY$6,DataStreams,0)),DataStreams,0)-1):OFFSET(HOMECELL,MATCH(MIN(INDEX(Last_Data_Point,MATCH($A81,DataStreams,0)),INDEX(Last_Data_Point,MATCH(AY$6,DataStreams,0)),$B$4),DateRange,0)-1,MATCH(INDEX(Returns!$100:$100,MATCH(AY$6,DataStreams,0)),DataStreams,0)-1))),"")</f>
        <v/>
      </c>
      <c r="AZ81" s="233" t="str" cm="1">
        <f t="array" aca="1" ref="AZ81" ca="1">_xlfn.IFNA(_xlfn.COVARIANCE.S(
OFFSET(HOMECELL,MATCH(MAX(INDEX(First_Data_Point,MATCH($A81,DataStreams,0)),INDEX(First_Data_Point,MATCH(AZ$6,DataStreams,0)),$B$3),DateRange,0)-1,MATCH($A81,DataStreams,0)-1):OFFSET(HOMECELL,MATCH(MIN(INDEX(Last_Data_Point,MATCH($A81,DataStreams,0)),INDEX(Last_Data_Point,MATCH(AZ$6,DataStreams,0)),$B$4),DateRange,0)-1,MATCH($A81,DataStreams,0)-1) -
(INDEX(Returns!$102:$102,MATCH($A81,DataStreams,0))*
OFFSET(HOMECELL,MATCH(MAX(INDEX(First_Data_Point,MATCH($A81,DataStreams,0)),INDEX(First_Data_Point,MATCH(AZ$6,DataStreams,0)),$B$3),DateRange,0)-1,MATCH(INDEX(Returns!$100:$100,MATCH($A81,DataStreams,0)),DataStreams,0)-1):OFFSET(HOMECELL,MATCH(MIN(INDEX(Last_Data_Point,MATCH($A81,DataStreams,0)),INDEX(Last_Data_Point,MATCH(AZ$6,DataStreams,0)),$B$4),DateRange,0)-1,MATCH(INDEX(Returns!$100:$100,MATCH($A81,DataStreams,0)),DataStreams,0)-1)),
OFFSET(HOMECELL,MATCH(MAX(INDEX(First_Data_Point,MATCH($A81,DataStreams,0)),INDEX(First_Data_Point,MATCH(AZ$6,DataStreams,0)),$B$3),DateRange,0)-1,MATCH(AZ$6,DataStreams,0)-1):OFFSET(HOMECELL,MATCH(MIN(INDEX(Last_Data_Point,MATCH($A81,DataStreams,0)),INDEX(Last_Data_Point,MATCH(AZ$6,DataStreams,0)),$B$4),DateRange,0)-1,MATCH(AZ$6,DataStreams,0)-1) -
(INDEX(Returns!$102:$102,MATCH(AZ$6,DataStreams,0))*
OFFSET(HOMECELL,MATCH(MAX(INDEX(First_Data_Point,MATCH($A81,DataStreams,0)),INDEX(First_Data_Point,MATCH(AZ$6,DataStreams,0)),$B$3),DateRange,0)-1,MATCH(INDEX(Returns!$100:$100,MATCH(AZ$6,DataStreams,0)),DataStreams,0)-1):OFFSET(HOMECELL,MATCH(MIN(INDEX(Last_Data_Point,MATCH($A81,DataStreams,0)),INDEX(Last_Data_Point,MATCH(AZ$6,DataStreams,0)),$B$4),DateRange,0)-1,MATCH(INDEX(Returns!$100:$100,MATCH(AZ$6,DataStreams,0)),DataStreams,0)-1))),"")</f>
        <v/>
      </c>
      <c r="BA81" s="233" t="str" cm="1">
        <f t="array" aca="1" ref="BA81" ca="1">_xlfn.IFNA(_xlfn.COVARIANCE.S(
OFFSET(HOMECELL,MATCH(MAX(INDEX(First_Data_Point,MATCH($A81,DataStreams,0)),INDEX(First_Data_Point,MATCH(BA$6,DataStreams,0)),$B$3),DateRange,0)-1,MATCH($A81,DataStreams,0)-1):OFFSET(HOMECELL,MATCH(MIN(INDEX(Last_Data_Point,MATCH($A81,DataStreams,0)),INDEX(Last_Data_Point,MATCH(BA$6,DataStreams,0)),$B$4),DateRange,0)-1,MATCH($A81,DataStreams,0)-1) -
(INDEX(Returns!$102:$102,MATCH($A81,DataStreams,0))*
OFFSET(HOMECELL,MATCH(MAX(INDEX(First_Data_Point,MATCH($A81,DataStreams,0)),INDEX(First_Data_Point,MATCH(BA$6,DataStreams,0)),$B$3),DateRange,0)-1,MATCH(INDEX(Returns!$100:$100,MATCH($A81,DataStreams,0)),DataStreams,0)-1):OFFSET(HOMECELL,MATCH(MIN(INDEX(Last_Data_Point,MATCH($A81,DataStreams,0)),INDEX(Last_Data_Point,MATCH(BA$6,DataStreams,0)),$B$4),DateRange,0)-1,MATCH(INDEX(Returns!$100:$100,MATCH($A81,DataStreams,0)),DataStreams,0)-1)),
OFFSET(HOMECELL,MATCH(MAX(INDEX(First_Data_Point,MATCH($A81,DataStreams,0)),INDEX(First_Data_Point,MATCH(BA$6,DataStreams,0)),$B$3),DateRange,0)-1,MATCH(BA$6,DataStreams,0)-1):OFFSET(HOMECELL,MATCH(MIN(INDEX(Last_Data_Point,MATCH($A81,DataStreams,0)),INDEX(Last_Data_Point,MATCH(BA$6,DataStreams,0)),$B$4),DateRange,0)-1,MATCH(BA$6,DataStreams,0)-1) -
(INDEX(Returns!$102:$102,MATCH(BA$6,DataStreams,0))*
OFFSET(HOMECELL,MATCH(MAX(INDEX(First_Data_Point,MATCH($A81,DataStreams,0)),INDEX(First_Data_Point,MATCH(BA$6,DataStreams,0)),$B$3),DateRange,0)-1,MATCH(INDEX(Returns!$100:$100,MATCH(BA$6,DataStreams,0)),DataStreams,0)-1):OFFSET(HOMECELL,MATCH(MIN(INDEX(Last_Data_Point,MATCH($A81,DataStreams,0)),INDEX(Last_Data_Point,MATCH(BA$6,DataStreams,0)),$B$4),DateRange,0)-1,MATCH(INDEX(Returns!$100:$100,MATCH(BA$6,DataStreams,0)),DataStreams,0)-1))),"")</f>
        <v/>
      </c>
      <c r="BB81" s="233" t="str" cm="1">
        <f t="array" aca="1" ref="BB81" ca="1">_xlfn.IFNA(_xlfn.COVARIANCE.S(
OFFSET(HOMECELL,MATCH(MAX(INDEX(First_Data_Point,MATCH($A81,DataStreams,0)),INDEX(First_Data_Point,MATCH(BB$6,DataStreams,0)),$B$3),DateRange,0)-1,MATCH($A81,DataStreams,0)-1):OFFSET(HOMECELL,MATCH(MIN(INDEX(Last_Data_Point,MATCH($A81,DataStreams,0)),INDEX(Last_Data_Point,MATCH(BB$6,DataStreams,0)),$B$4),DateRange,0)-1,MATCH($A81,DataStreams,0)-1) -
(INDEX(Returns!$102:$102,MATCH($A81,DataStreams,0))*
OFFSET(HOMECELL,MATCH(MAX(INDEX(First_Data_Point,MATCH($A81,DataStreams,0)),INDEX(First_Data_Point,MATCH(BB$6,DataStreams,0)),$B$3),DateRange,0)-1,MATCH(INDEX(Returns!$100:$100,MATCH($A81,DataStreams,0)),DataStreams,0)-1):OFFSET(HOMECELL,MATCH(MIN(INDEX(Last_Data_Point,MATCH($A81,DataStreams,0)),INDEX(Last_Data_Point,MATCH(BB$6,DataStreams,0)),$B$4),DateRange,0)-1,MATCH(INDEX(Returns!$100:$100,MATCH($A81,DataStreams,0)),DataStreams,0)-1)),
OFFSET(HOMECELL,MATCH(MAX(INDEX(First_Data_Point,MATCH($A81,DataStreams,0)),INDEX(First_Data_Point,MATCH(BB$6,DataStreams,0)),$B$3),DateRange,0)-1,MATCH(BB$6,DataStreams,0)-1):OFFSET(HOMECELL,MATCH(MIN(INDEX(Last_Data_Point,MATCH($A81,DataStreams,0)),INDEX(Last_Data_Point,MATCH(BB$6,DataStreams,0)),$B$4),DateRange,0)-1,MATCH(BB$6,DataStreams,0)-1) -
(INDEX(Returns!$102:$102,MATCH(BB$6,DataStreams,0))*
OFFSET(HOMECELL,MATCH(MAX(INDEX(First_Data_Point,MATCH($A81,DataStreams,0)),INDEX(First_Data_Point,MATCH(BB$6,DataStreams,0)),$B$3),DateRange,0)-1,MATCH(INDEX(Returns!$100:$100,MATCH(BB$6,DataStreams,0)),DataStreams,0)-1):OFFSET(HOMECELL,MATCH(MIN(INDEX(Last_Data_Point,MATCH($A81,DataStreams,0)),INDEX(Last_Data_Point,MATCH(BB$6,DataStreams,0)),$B$4),DateRange,0)-1,MATCH(INDEX(Returns!$100:$100,MATCH(BB$6,DataStreams,0)),DataStreams,0)-1))),"")</f>
        <v/>
      </c>
      <c r="BC81" s="236"/>
    </row>
    <row r="82" spans="1:55">
      <c r="A82" s="239" t="str">
        <f ca="1"/>
        <v>KEYS</v>
      </c>
      <c r="B82" s="233" cm="1">
        <f t="array" aca="1" ref="B82" ca="1">_xlfn.IFNA(_xlfn.COVARIANCE.S(
OFFSET(HOMECELL,MATCH(MAX(INDEX(First_Data_Point,MATCH($A82,DataStreams,0)),INDEX(First_Data_Point,MATCH(B$6,DataStreams,0)),$B$3),DateRange,0)-1,MATCH($A82,DataStreams,0)-1):OFFSET(HOMECELL,MATCH(MIN(INDEX(Last_Data_Point,MATCH($A82,DataStreams,0)),INDEX(Last_Data_Point,MATCH(B$6,DataStreams,0)),$B$4),DateRange,0)-1,MATCH($A82,DataStreams,0)-1) -
(INDEX(Returns!$102:$102,MATCH($A82,DataStreams,0))*
OFFSET(HOMECELL,MATCH(MAX(INDEX(First_Data_Point,MATCH($A82,DataStreams,0)),INDEX(First_Data_Point,MATCH(B$6,DataStreams,0)),$B$3),DateRange,0)-1,MATCH(INDEX(Returns!$100:$100,MATCH($A82,DataStreams,0)),DataStreams,0)-1):OFFSET(HOMECELL,MATCH(MIN(INDEX(Last_Data_Point,MATCH($A82,DataStreams,0)),INDEX(Last_Data_Point,MATCH(B$6,DataStreams,0)),$B$4),DateRange,0)-1,MATCH(INDEX(Returns!$100:$100,MATCH($A82,DataStreams,0)),DataStreams,0)-1)),
OFFSET(HOMECELL,MATCH(MAX(INDEX(First_Data_Point,MATCH($A82,DataStreams,0)),INDEX(First_Data_Point,MATCH(B$6,DataStreams,0)),$B$3),DateRange,0)-1,MATCH(B$6,DataStreams,0)-1):OFFSET(HOMECELL,MATCH(MIN(INDEX(Last_Data_Point,MATCH($A82,DataStreams,0)),INDEX(Last_Data_Point,MATCH(B$6,DataStreams,0)),$B$4),DateRange,0)-1,MATCH(B$6,DataStreams,0)-1) -
(INDEX(Returns!$102:$102,MATCH(B$6,DataStreams,0))*
OFFSET(HOMECELL,MATCH(MAX(INDEX(First_Data_Point,MATCH($A82,DataStreams,0)),INDEX(First_Data_Point,MATCH(B$6,DataStreams,0)),$B$3),DateRange,0)-1,MATCH(INDEX(Returns!$100:$100,MATCH(B$6,DataStreams,0)),DataStreams,0)-1):OFFSET(HOMECELL,MATCH(MIN(INDEX(Last_Data_Point,MATCH($A82,DataStreams,0)),INDEX(Last_Data_Point,MATCH(B$6,DataStreams,0)),$B$4),DateRange,0)-1,MATCH(INDEX(Returns!$100:$100,MATCH(B$6,DataStreams,0)),DataStreams,0)-1))),"")</f>
        <v>-2.3639475605376268E-5</v>
      </c>
      <c r="C82" s="233" cm="1">
        <f t="array" aca="1" ref="C82" ca="1">_xlfn.IFNA(_xlfn.COVARIANCE.S(
OFFSET(HOMECELL,MATCH(MAX(INDEX(First_Data_Point,MATCH($A82,DataStreams,0)),INDEX(First_Data_Point,MATCH(C$6,DataStreams,0)),$B$3),DateRange,0)-1,MATCH($A82,DataStreams,0)-1):OFFSET(HOMECELL,MATCH(MIN(INDEX(Last_Data_Point,MATCH($A82,DataStreams,0)),INDEX(Last_Data_Point,MATCH(C$6,DataStreams,0)),$B$4),DateRange,0)-1,MATCH($A82,DataStreams,0)-1) -
(INDEX(Returns!$102:$102,MATCH($A82,DataStreams,0))*
OFFSET(HOMECELL,MATCH(MAX(INDEX(First_Data_Point,MATCH($A82,DataStreams,0)),INDEX(First_Data_Point,MATCH(C$6,DataStreams,0)),$B$3),DateRange,0)-1,MATCH(INDEX(Returns!$100:$100,MATCH($A82,DataStreams,0)),DataStreams,0)-1):OFFSET(HOMECELL,MATCH(MIN(INDEX(Last_Data_Point,MATCH($A82,DataStreams,0)),INDEX(Last_Data_Point,MATCH(C$6,DataStreams,0)),$B$4),DateRange,0)-1,MATCH(INDEX(Returns!$100:$100,MATCH($A82,DataStreams,0)),DataStreams,0)-1)),
OFFSET(HOMECELL,MATCH(MAX(INDEX(First_Data_Point,MATCH($A82,DataStreams,0)),INDEX(First_Data_Point,MATCH(C$6,DataStreams,0)),$B$3),DateRange,0)-1,MATCH(C$6,DataStreams,0)-1):OFFSET(HOMECELL,MATCH(MIN(INDEX(Last_Data_Point,MATCH($A82,DataStreams,0)),INDEX(Last_Data_Point,MATCH(C$6,DataStreams,0)),$B$4),DateRange,0)-1,MATCH(C$6,DataStreams,0)-1) -
(INDEX(Returns!$102:$102,MATCH(C$6,DataStreams,0))*
OFFSET(HOMECELL,MATCH(MAX(INDEX(First_Data_Point,MATCH($A82,DataStreams,0)),INDEX(First_Data_Point,MATCH(C$6,DataStreams,0)),$B$3),DateRange,0)-1,MATCH(INDEX(Returns!$100:$100,MATCH(C$6,DataStreams,0)),DataStreams,0)-1):OFFSET(HOMECELL,MATCH(MIN(INDEX(Last_Data_Point,MATCH($A82,DataStreams,0)),INDEX(Last_Data_Point,MATCH(C$6,DataStreams,0)),$B$4),DateRange,0)-1,MATCH(INDEX(Returns!$100:$100,MATCH(C$6,DataStreams,0)),DataStreams,0)-1))),"")</f>
        <v>3.6747568094355553E-5</v>
      </c>
      <c r="D82" s="233" cm="1">
        <f t="array" aca="1" ref="D82" ca="1">_xlfn.IFNA(_xlfn.COVARIANCE.S(
OFFSET(HOMECELL,MATCH(MAX(INDEX(First_Data_Point,MATCH($A82,DataStreams,0)),INDEX(First_Data_Point,MATCH(D$6,DataStreams,0)),$B$3),DateRange,0)-1,MATCH($A82,DataStreams,0)-1):OFFSET(HOMECELL,MATCH(MIN(INDEX(Last_Data_Point,MATCH($A82,DataStreams,0)),INDEX(Last_Data_Point,MATCH(D$6,DataStreams,0)),$B$4),DateRange,0)-1,MATCH($A82,DataStreams,0)-1) -
(INDEX(Returns!$102:$102,MATCH($A82,DataStreams,0))*
OFFSET(HOMECELL,MATCH(MAX(INDEX(First_Data_Point,MATCH($A82,DataStreams,0)),INDEX(First_Data_Point,MATCH(D$6,DataStreams,0)),$B$3),DateRange,0)-1,MATCH(INDEX(Returns!$100:$100,MATCH($A82,DataStreams,0)),DataStreams,0)-1):OFFSET(HOMECELL,MATCH(MIN(INDEX(Last_Data_Point,MATCH($A82,DataStreams,0)),INDEX(Last_Data_Point,MATCH(D$6,DataStreams,0)),$B$4),DateRange,0)-1,MATCH(INDEX(Returns!$100:$100,MATCH($A82,DataStreams,0)),DataStreams,0)-1)),
OFFSET(HOMECELL,MATCH(MAX(INDEX(First_Data_Point,MATCH($A82,DataStreams,0)),INDEX(First_Data_Point,MATCH(D$6,DataStreams,0)),$B$3),DateRange,0)-1,MATCH(D$6,DataStreams,0)-1):OFFSET(HOMECELL,MATCH(MIN(INDEX(Last_Data_Point,MATCH($A82,DataStreams,0)),INDEX(Last_Data_Point,MATCH(D$6,DataStreams,0)),$B$4),DateRange,0)-1,MATCH(D$6,DataStreams,0)-1) -
(INDEX(Returns!$102:$102,MATCH(D$6,DataStreams,0))*
OFFSET(HOMECELL,MATCH(MAX(INDEX(First_Data_Point,MATCH($A82,DataStreams,0)),INDEX(First_Data_Point,MATCH(D$6,DataStreams,0)),$B$3),DateRange,0)-1,MATCH(INDEX(Returns!$100:$100,MATCH(D$6,DataStreams,0)),DataStreams,0)-1):OFFSET(HOMECELL,MATCH(MIN(INDEX(Last_Data_Point,MATCH($A82,DataStreams,0)),INDEX(Last_Data_Point,MATCH(D$6,DataStreams,0)),$B$4),DateRange,0)-1,MATCH(INDEX(Returns!$100:$100,MATCH(D$6,DataStreams,0)),DataStreams,0)-1))),"")</f>
        <v>-1.6732199288487196E-4</v>
      </c>
      <c r="E82" s="233" cm="1">
        <f t="array" aca="1" ref="E82" ca="1">_xlfn.IFNA(_xlfn.COVARIANCE.S(
OFFSET(HOMECELL,MATCH(MAX(INDEX(First_Data_Point,MATCH($A82,DataStreams,0)),INDEX(First_Data_Point,MATCH(E$6,DataStreams,0)),$B$3),DateRange,0)-1,MATCH($A82,DataStreams,0)-1):OFFSET(HOMECELL,MATCH(MIN(INDEX(Last_Data_Point,MATCH($A82,DataStreams,0)),INDEX(Last_Data_Point,MATCH(E$6,DataStreams,0)),$B$4),DateRange,0)-1,MATCH($A82,DataStreams,0)-1) -
(INDEX(Returns!$102:$102,MATCH($A82,DataStreams,0))*
OFFSET(HOMECELL,MATCH(MAX(INDEX(First_Data_Point,MATCH($A82,DataStreams,0)),INDEX(First_Data_Point,MATCH(E$6,DataStreams,0)),$B$3),DateRange,0)-1,MATCH(INDEX(Returns!$100:$100,MATCH($A82,DataStreams,0)),DataStreams,0)-1):OFFSET(HOMECELL,MATCH(MIN(INDEX(Last_Data_Point,MATCH($A82,DataStreams,0)),INDEX(Last_Data_Point,MATCH(E$6,DataStreams,0)),$B$4),DateRange,0)-1,MATCH(INDEX(Returns!$100:$100,MATCH($A82,DataStreams,0)),DataStreams,0)-1)),
OFFSET(HOMECELL,MATCH(MAX(INDEX(First_Data_Point,MATCH($A82,DataStreams,0)),INDEX(First_Data_Point,MATCH(E$6,DataStreams,0)),$B$3),DateRange,0)-1,MATCH(E$6,DataStreams,0)-1):OFFSET(HOMECELL,MATCH(MIN(INDEX(Last_Data_Point,MATCH($A82,DataStreams,0)),INDEX(Last_Data_Point,MATCH(E$6,DataStreams,0)),$B$4),DateRange,0)-1,MATCH(E$6,DataStreams,0)-1) -
(INDEX(Returns!$102:$102,MATCH(E$6,DataStreams,0))*
OFFSET(HOMECELL,MATCH(MAX(INDEX(First_Data_Point,MATCH($A82,DataStreams,0)),INDEX(First_Data_Point,MATCH(E$6,DataStreams,0)),$B$3),DateRange,0)-1,MATCH(INDEX(Returns!$100:$100,MATCH(E$6,DataStreams,0)),DataStreams,0)-1):OFFSET(HOMECELL,MATCH(MIN(INDEX(Last_Data_Point,MATCH($A82,DataStreams,0)),INDEX(Last_Data_Point,MATCH(E$6,DataStreams,0)),$B$4),DateRange,0)-1,MATCH(INDEX(Returns!$100:$100,MATCH(E$6,DataStreams,0)),DataStreams,0)-1))),"")</f>
        <v>-1.0993650930671003E-4</v>
      </c>
      <c r="F82" s="233" cm="1">
        <f t="array" aca="1" ref="F82" ca="1">_xlfn.IFNA(_xlfn.COVARIANCE.S(
OFFSET(HOMECELL,MATCH(MAX(INDEX(First_Data_Point,MATCH($A82,DataStreams,0)),INDEX(First_Data_Point,MATCH(F$6,DataStreams,0)),$B$3),DateRange,0)-1,MATCH($A82,DataStreams,0)-1):OFFSET(HOMECELL,MATCH(MIN(INDEX(Last_Data_Point,MATCH($A82,DataStreams,0)),INDEX(Last_Data_Point,MATCH(F$6,DataStreams,0)),$B$4),DateRange,0)-1,MATCH($A82,DataStreams,0)-1) -
(INDEX(Returns!$102:$102,MATCH($A82,DataStreams,0))*
OFFSET(HOMECELL,MATCH(MAX(INDEX(First_Data_Point,MATCH($A82,DataStreams,0)),INDEX(First_Data_Point,MATCH(F$6,DataStreams,0)),$B$3),DateRange,0)-1,MATCH(INDEX(Returns!$100:$100,MATCH($A82,DataStreams,0)),DataStreams,0)-1):OFFSET(HOMECELL,MATCH(MIN(INDEX(Last_Data_Point,MATCH($A82,DataStreams,0)),INDEX(Last_Data_Point,MATCH(F$6,DataStreams,0)),$B$4),DateRange,0)-1,MATCH(INDEX(Returns!$100:$100,MATCH($A82,DataStreams,0)),DataStreams,0)-1)),
OFFSET(HOMECELL,MATCH(MAX(INDEX(First_Data_Point,MATCH($A82,DataStreams,0)),INDEX(First_Data_Point,MATCH(F$6,DataStreams,0)),$B$3),DateRange,0)-1,MATCH(F$6,DataStreams,0)-1):OFFSET(HOMECELL,MATCH(MIN(INDEX(Last_Data_Point,MATCH($A82,DataStreams,0)),INDEX(Last_Data_Point,MATCH(F$6,DataStreams,0)),$B$4),DateRange,0)-1,MATCH(F$6,DataStreams,0)-1) -
(INDEX(Returns!$102:$102,MATCH(F$6,DataStreams,0))*
OFFSET(HOMECELL,MATCH(MAX(INDEX(First_Data_Point,MATCH($A82,DataStreams,0)),INDEX(First_Data_Point,MATCH(F$6,DataStreams,0)),$B$3),DateRange,0)-1,MATCH(INDEX(Returns!$100:$100,MATCH(F$6,DataStreams,0)),DataStreams,0)-1):OFFSET(HOMECELL,MATCH(MIN(INDEX(Last_Data_Point,MATCH($A82,DataStreams,0)),INDEX(Last_Data_Point,MATCH(F$6,DataStreams,0)),$B$4),DateRange,0)-1,MATCH(INDEX(Returns!$100:$100,MATCH(F$6,DataStreams,0)),DataStreams,0)-1))),"")</f>
        <v>5.6968128557576179E-5</v>
      </c>
      <c r="G82" s="233" cm="1">
        <f t="array" aca="1" ref="G82" ca="1">_xlfn.IFNA(_xlfn.COVARIANCE.S(
OFFSET(HOMECELL,MATCH(MAX(INDEX(First_Data_Point,MATCH($A82,DataStreams,0)),INDEX(First_Data_Point,MATCH(G$6,DataStreams,0)),$B$3),DateRange,0)-1,MATCH($A82,DataStreams,0)-1):OFFSET(HOMECELL,MATCH(MIN(INDEX(Last_Data_Point,MATCH($A82,DataStreams,0)),INDEX(Last_Data_Point,MATCH(G$6,DataStreams,0)),$B$4),DateRange,0)-1,MATCH($A82,DataStreams,0)-1) -
(INDEX(Returns!$102:$102,MATCH($A82,DataStreams,0))*
OFFSET(HOMECELL,MATCH(MAX(INDEX(First_Data_Point,MATCH($A82,DataStreams,0)),INDEX(First_Data_Point,MATCH(G$6,DataStreams,0)),$B$3),DateRange,0)-1,MATCH(INDEX(Returns!$100:$100,MATCH($A82,DataStreams,0)),DataStreams,0)-1):OFFSET(HOMECELL,MATCH(MIN(INDEX(Last_Data_Point,MATCH($A82,DataStreams,0)),INDEX(Last_Data_Point,MATCH(G$6,DataStreams,0)),$B$4),DateRange,0)-1,MATCH(INDEX(Returns!$100:$100,MATCH($A82,DataStreams,0)),DataStreams,0)-1)),
OFFSET(HOMECELL,MATCH(MAX(INDEX(First_Data_Point,MATCH($A82,DataStreams,0)),INDEX(First_Data_Point,MATCH(G$6,DataStreams,0)),$B$3),DateRange,0)-1,MATCH(G$6,DataStreams,0)-1):OFFSET(HOMECELL,MATCH(MIN(INDEX(Last_Data_Point,MATCH($A82,DataStreams,0)),INDEX(Last_Data_Point,MATCH(G$6,DataStreams,0)),$B$4),DateRange,0)-1,MATCH(G$6,DataStreams,0)-1) -
(INDEX(Returns!$102:$102,MATCH(G$6,DataStreams,0))*
OFFSET(HOMECELL,MATCH(MAX(INDEX(First_Data_Point,MATCH($A82,DataStreams,0)),INDEX(First_Data_Point,MATCH(G$6,DataStreams,0)),$B$3),DateRange,0)-1,MATCH(INDEX(Returns!$100:$100,MATCH(G$6,DataStreams,0)),DataStreams,0)-1):OFFSET(HOMECELL,MATCH(MIN(INDEX(Last_Data_Point,MATCH($A82,DataStreams,0)),INDEX(Last_Data_Point,MATCH(G$6,DataStreams,0)),$B$4),DateRange,0)-1,MATCH(INDEX(Returns!$100:$100,MATCH(G$6,DataStreams,0)),DataStreams,0)-1))),"")</f>
        <v>1.5046391243796924E-4</v>
      </c>
      <c r="H82" s="233" cm="1">
        <f t="array" aca="1" ref="H82" ca="1">_xlfn.IFNA(_xlfn.COVARIANCE.S(
OFFSET(HOMECELL,MATCH(MAX(INDEX(First_Data_Point,MATCH($A82,DataStreams,0)),INDEX(First_Data_Point,MATCH(H$6,DataStreams,0)),$B$3),DateRange,0)-1,MATCH($A82,DataStreams,0)-1):OFFSET(HOMECELL,MATCH(MIN(INDEX(Last_Data_Point,MATCH($A82,DataStreams,0)),INDEX(Last_Data_Point,MATCH(H$6,DataStreams,0)),$B$4),DateRange,0)-1,MATCH($A82,DataStreams,0)-1) -
(INDEX(Returns!$102:$102,MATCH($A82,DataStreams,0))*
OFFSET(HOMECELL,MATCH(MAX(INDEX(First_Data_Point,MATCH($A82,DataStreams,0)),INDEX(First_Data_Point,MATCH(H$6,DataStreams,0)),$B$3),DateRange,0)-1,MATCH(INDEX(Returns!$100:$100,MATCH($A82,DataStreams,0)),DataStreams,0)-1):OFFSET(HOMECELL,MATCH(MIN(INDEX(Last_Data_Point,MATCH($A82,DataStreams,0)),INDEX(Last_Data_Point,MATCH(H$6,DataStreams,0)),$B$4),DateRange,0)-1,MATCH(INDEX(Returns!$100:$100,MATCH($A82,DataStreams,0)),DataStreams,0)-1)),
OFFSET(HOMECELL,MATCH(MAX(INDEX(First_Data_Point,MATCH($A82,DataStreams,0)),INDEX(First_Data_Point,MATCH(H$6,DataStreams,0)),$B$3),DateRange,0)-1,MATCH(H$6,DataStreams,0)-1):OFFSET(HOMECELL,MATCH(MIN(INDEX(Last_Data_Point,MATCH($A82,DataStreams,0)),INDEX(Last_Data_Point,MATCH(H$6,DataStreams,0)),$B$4),DateRange,0)-1,MATCH(H$6,DataStreams,0)-1) -
(INDEX(Returns!$102:$102,MATCH(H$6,DataStreams,0))*
OFFSET(HOMECELL,MATCH(MAX(INDEX(First_Data_Point,MATCH($A82,DataStreams,0)),INDEX(First_Data_Point,MATCH(H$6,DataStreams,0)),$B$3),DateRange,0)-1,MATCH(INDEX(Returns!$100:$100,MATCH(H$6,DataStreams,0)),DataStreams,0)-1):OFFSET(HOMECELL,MATCH(MIN(INDEX(Last_Data_Point,MATCH($A82,DataStreams,0)),INDEX(Last_Data_Point,MATCH(H$6,DataStreams,0)),$B$4),DateRange,0)-1,MATCH(INDEX(Returns!$100:$100,MATCH(H$6,DataStreams,0)),DataStreams,0)-1))),"")</f>
        <v>-8.7102946832688785E-5</v>
      </c>
      <c r="I82" s="233" cm="1">
        <f t="array" aca="1" ref="I82" ca="1">_xlfn.IFNA(_xlfn.COVARIANCE.S(
OFFSET(HOMECELL,MATCH(MAX(INDEX(First_Data_Point,MATCH($A82,DataStreams,0)),INDEX(First_Data_Point,MATCH(I$6,DataStreams,0)),$B$3),DateRange,0)-1,MATCH($A82,DataStreams,0)-1):OFFSET(HOMECELL,MATCH(MIN(INDEX(Last_Data_Point,MATCH($A82,DataStreams,0)),INDEX(Last_Data_Point,MATCH(I$6,DataStreams,0)),$B$4),DateRange,0)-1,MATCH($A82,DataStreams,0)-1) -
(INDEX(Returns!$102:$102,MATCH($A82,DataStreams,0))*
OFFSET(HOMECELL,MATCH(MAX(INDEX(First_Data_Point,MATCH($A82,DataStreams,0)),INDEX(First_Data_Point,MATCH(I$6,DataStreams,0)),$B$3),DateRange,0)-1,MATCH(INDEX(Returns!$100:$100,MATCH($A82,DataStreams,0)),DataStreams,0)-1):OFFSET(HOMECELL,MATCH(MIN(INDEX(Last_Data_Point,MATCH($A82,DataStreams,0)),INDEX(Last_Data_Point,MATCH(I$6,DataStreams,0)),$B$4),DateRange,0)-1,MATCH(INDEX(Returns!$100:$100,MATCH($A82,DataStreams,0)),DataStreams,0)-1)),
OFFSET(HOMECELL,MATCH(MAX(INDEX(First_Data_Point,MATCH($A82,DataStreams,0)),INDEX(First_Data_Point,MATCH(I$6,DataStreams,0)),$B$3),DateRange,0)-1,MATCH(I$6,DataStreams,0)-1):OFFSET(HOMECELL,MATCH(MIN(INDEX(Last_Data_Point,MATCH($A82,DataStreams,0)),INDEX(Last_Data_Point,MATCH(I$6,DataStreams,0)),$B$4),DateRange,0)-1,MATCH(I$6,DataStreams,0)-1) -
(INDEX(Returns!$102:$102,MATCH(I$6,DataStreams,0))*
OFFSET(HOMECELL,MATCH(MAX(INDEX(First_Data_Point,MATCH($A82,DataStreams,0)),INDEX(First_Data_Point,MATCH(I$6,DataStreams,0)),$B$3),DateRange,0)-1,MATCH(INDEX(Returns!$100:$100,MATCH(I$6,DataStreams,0)),DataStreams,0)-1):OFFSET(HOMECELL,MATCH(MIN(INDEX(Last_Data_Point,MATCH($A82,DataStreams,0)),INDEX(Last_Data_Point,MATCH(I$6,DataStreams,0)),$B$4),DateRange,0)-1,MATCH(INDEX(Returns!$100:$100,MATCH(I$6,DataStreams,0)),DataStreams,0)-1))),"")</f>
        <v>8.7511958850256899E-4</v>
      </c>
      <c r="J82" s="233" cm="1">
        <f t="array" aca="1" ref="J82" ca="1">_xlfn.IFNA(_xlfn.COVARIANCE.S(
OFFSET(HOMECELL,MATCH(MAX(INDEX(First_Data_Point,MATCH($A82,DataStreams,0)),INDEX(First_Data_Point,MATCH(J$6,DataStreams,0)),$B$3),DateRange,0)-1,MATCH($A82,DataStreams,0)-1):OFFSET(HOMECELL,MATCH(MIN(INDEX(Last_Data_Point,MATCH($A82,DataStreams,0)),INDEX(Last_Data_Point,MATCH(J$6,DataStreams,0)),$B$4),DateRange,0)-1,MATCH($A82,DataStreams,0)-1) -
(INDEX(Returns!$102:$102,MATCH($A82,DataStreams,0))*
OFFSET(HOMECELL,MATCH(MAX(INDEX(First_Data_Point,MATCH($A82,DataStreams,0)),INDEX(First_Data_Point,MATCH(J$6,DataStreams,0)),$B$3),DateRange,0)-1,MATCH(INDEX(Returns!$100:$100,MATCH($A82,DataStreams,0)),DataStreams,0)-1):OFFSET(HOMECELL,MATCH(MIN(INDEX(Last_Data_Point,MATCH($A82,DataStreams,0)),INDEX(Last_Data_Point,MATCH(J$6,DataStreams,0)),$B$4),DateRange,0)-1,MATCH(INDEX(Returns!$100:$100,MATCH($A82,DataStreams,0)),DataStreams,0)-1)),
OFFSET(HOMECELL,MATCH(MAX(INDEX(First_Data_Point,MATCH($A82,DataStreams,0)),INDEX(First_Data_Point,MATCH(J$6,DataStreams,0)),$B$3),DateRange,0)-1,MATCH(J$6,DataStreams,0)-1):OFFSET(HOMECELL,MATCH(MIN(INDEX(Last_Data_Point,MATCH($A82,DataStreams,0)),INDEX(Last_Data_Point,MATCH(J$6,DataStreams,0)),$B$4),DateRange,0)-1,MATCH(J$6,DataStreams,0)-1) -
(INDEX(Returns!$102:$102,MATCH(J$6,DataStreams,0))*
OFFSET(HOMECELL,MATCH(MAX(INDEX(First_Data_Point,MATCH($A82,DataStreams,0)),INDEX(First_Data_Point,MATCH(J$6,DataStreams,0)),$B$3),DateRange,0)-1,MATCH(INDEX(Returns!$100:$100,MATCH(J$6,DataStreams,0)),DataStreams,0)-1):OFFSET(HOMECELL,MATCH(MIN(INDEX(Last_Data_Point,MATCH($A82,DataStreams,0)),INDEX(Last_Data_Point,MATCH(J$6,DataStreams,0)),$B$4),DateRange,0)-1,MATCH(INDEX(Returns!$100:$100,MATCH(J$6,DataStreams,0)),DataStreams,0)-1))),"")</f>
        <v>1.4155287609929031E-4</v>
      </c>
      <c r="K82" s="233" cm="1">
        <f t="array" aca="1" ref="K82" ca="1">_xlfn.IFNA(_xlfn.COVARIANCE.S(
OFFSET(HOMECELL,MATCH(MAX(INDEX(First_Data_Point,MATCH($A82,DataStreams,0)),INDEX(First_Data_Point,MATCH(K$6,DataStreams,0)),$B$3),DateRange,0)-1,MATCH($A82,DataStreams,0)-1):OFFSET(HOMECELL,MATCH(MIN(INDEX(Last_Data_Point,MATCH($A82,DataStreams,0)),INDEX(Last_Data_Point,MATCH(K$6,DataStreams,0)),$B$4),DateRange,0)-1,MATCH($A82,DataStreams,0)-1) -
(INDEX(Returns!$102:$102,MATCH($A82,DataStreams,0))*
OFFSET(HOMECELL,MATCH(MAX(INDEX(First_Data_Point,MATCH($A82,DataStreams,0)),INDEX(First_Data_Point,MATCH(K$6,DataStreams,0)),$B$3),DateRange,0)-1,MATCH(INDEX(Returns!$100:$100,MATCH($A82,DataStreams,0)),DataStreams,0)-1):OFFSET(HOMECELL,MATCH(MIN(INDEX(Last_Data_Point,MATCH($A82,DataStreams,0)),INDEX(Last_Data_Point,MATCH(K$6,DataStreams,0)),$B$4),DateRange,0)-1,MATCH(INDEX(Returns!$100:$100,MATCH($A82,DataStreams,0)),DataStreams,0)-1)),
OFFSET(HOMECELL,MATCH(MAX(INDEX(First_Data_Point,MATCH($A82,DataStreams,0)),INDEX(First_Data_Point,MATCH(K$6,DataStreams,0)),$B$3),DateRange,0)-1,MATCH(K$6,DataStreams,0)-1):OFFSET(HOMECELL,MATCH(MIN(INDEX(Last_Data_Point,MATCH($A82,DataStreams,0)),INDEX(Last_Data_Point,MATCH(K$6,DataStreams,0)),$B$4),DateRange,0)-1,MATCH(K$6,DataStreams,0)-1) -
(INDEX(Returns!$102:$102,MATCH(K$6,DataStreams,0))*
OFFSET(HOMECELL,MATCH(MAX(INDEX(First_Data_Point,MATCH($A82,DataStreams,0)),INDEX(First_Data_Point,MATCH(K$6,DataStreams,0)),$B$3),DateRange,0)-1,MATCH(INDEX(Returns!$100:$100,MATCH(K$6,DataStreams,0)),DataStreams,0)-1):OFFSET(HOMECELL,MATCH(MIN(INDEX(Last_Data_Point,MATCH($A82,DataStreams,0)),INDEX(Last_Data_Point,MATCH(K$6,DataStreams,0)),$B$4),DateRange,0)-1,MATCH(INDEX(Returns!$100:$100,MATCH(K$6,DataStreams,0)),DataStreams,0)-1))),"")</f>
        <v>-1.1184776487988218E-3</v>
      </c>
      <c r="L82" s="233" cm="1">
        <f t="array" aca="1" ref="L82" ca="1">_xlfn.IFNA(_xlfn.COVARIANCE.S(
OFFSET(HOMECELL,MATCH(MAX(INDEX(First_Data_Point,MATCH($A82,DataStreams,0)),INDEX(First_Data_Point,MATCH(L$6,DataStreams,0)),$B$3),DateRange,0)-1,MATCH($A82,DataStreams,0)-1):OFFSET(HOMECELL,MATCH(MIN(INDEX(Last_Data_Point,MATCH($A82,DataStreams,0)),INDEX(Last_Data_Point,MATCH(L$6,DataStreams,0)),$B$4),DateRange,0)-1,MATCH($A82,DataStreams,0)-1) -
(INDEX(Returns!$102:$102,MATCH($A82,DataStreams,0))*
OFFSET(HOMECELL,MATCH(MAX(INDEX(First_Data_Point,MATCH($A82,DataStreams,0)),INDEX(First_Data_Point,MATCH(L$6,DataStreams,0)),$B$3),DateRange,0)-1,MATCH(INDEX(Returns!$100:$100,MATCH($A82,DataStreams,0)),DataStreams,0)-1):OFFSET(HOMECELL,MATCH(MIN(INDEX(Last_Data_Point,MATCH($A82,DataStreams,0)),INDEX(Last_Data_Point,MATCH(L$6,DataStreams,0)),$B$4),DateRange,0)-1,MATCH(INDEX(Returns!$100:$100,MATCH($A82,DataStreams,0)),DataStreams,0)-1)),
OFFSET(HOMECELL,MATCH(MAX(INDEX(First_Data_Point,MATCH($A82,DataStreams,0)),INDEX(First_Data_Point,MATCH(L$6,DataStreams,0)),$B$3),DateRange,0)-1,MATCH(L$6,DataStreams,0)-1):OFFSET(HOMECELL,MATCH(MIN(INDEX(Last_Data_Point,MATCH($A82,DataStreams,0)),INDEX(Last_Data_Point,MATCH(L$6,DataStreams,0)),$B$4),DateRange,0)-1,MATCH(L$6,DataStreams,0)-1) -
(INDEX(Returns!$102:$102,MATCH(L$6,DataStreams,0))*
OFFSET(HOMECELL,MATCH(MAX(INDEX(First_Data_Point,MATCH($A82,DataStreams,0)),INDEX(First_Data_Point,MATCH(L$6,DataStreams,0)),$B$3),DateRange,0)-1,MATCH(INDEX(Returns!$100:$100,MATCH(L$6,DataStreams,0)),DataStreams,0)-1):OFFSET(HOMECELL,MATCH(MIN(INDEX(Last_Data_Point,MATCH($A82,DataStreams,0)),INDEX(Last_Data_Point,MATCH(L$6,DataStreams,0)),$B$4),DateRange,0)-1,MATCH(INDEX(Returns!$100:$100,MATCH(L$6,DataStreams,0)),DataStreams,0)-1))),"")</f>
        <v>5.6858882928393948E-5</v>
      </c>
      <c r="M82" s="233" cm="1">
        <f t="array" aca="1" ref="M82" ca="1">_xlfn.IFNA(_xlfn.COVARIANCE.S(
OFFSET(HOMECELL,MATCH(MAX(INDEX(First_Data_Point,MATCH($A82,DataStreams,0)),INDEX(First_Data_Point,MATCH(M$6,DataStreams,0)),$B$3),DateRange,0)-1,MATCH($A82,DataStreams,0)-1):OFFSET(HOMECELL,MATCH(MIN(INDEX(Last_Data_Point,MATCH($A82,DataStreams,0)),INDEX(Last_Data_Point,MATCH(M$6,DataStreams,0)),$B$4),DateRange,0)-1,MATCH($A82,DataStreams,0)-1) -
(INDEX(Returns!$102:$102,MATCH($A82,DataStreams,0))*
OFFSET(HOMECELL,MATCH(MAX(INDEX(First_Data_Point,MATCH($A82,DataStreams,0)),INDEX(First_Data_Point,MATCH(M$6,DataStreams,0)),$B$3),DateRange,0)-1,MATCH(INDEX(Returns!$100:$100,MATCH($A82,DataStreams,0)),DataStreams,0)-1):OFFSET(HOMECELL,MATCH(MIN(INDEX(Last_Data_Point,MATCH($A82,DataStreams,0)),INDEX(Last_Data_Point,MATCH(M$6,DataStreams,0)),$B$4),DateRange,0)-1,MATCH(INDEX(Returns!$100:$100,MATCH($A82,DataStreams,0)),DataStreams,0)-1)),
OFFSET(HOMECELL,MATCH(MAX(INDEX(First_Data_Point,MATCH($A82,DataStreams,0)),INDEX(First_Data_Point,MATCH(M$6,DataStreams,0)),$B$3),DateRange,0)-1,MATCH(M$6,DataStreams,0)-1):OFFSET(HOMECELL,MATCH(MIN(INDEX(Last_Data_Point,MATCH($A82,DataStreams,0)),INDEX(Last_Data_Point,MATCH(M$6,DataStreams,0)),$B$4),DateRange,0)-1,MATCH(M$6,DataStreams,0)-1) -
(INDEX(Returns!$102:$102,MATCH(M$6,DataStreams,0))*
OFFSET(HOMECELL,MATCH(MAX(INDEX(First_Data_Point,MATCH($A82,DataStreams,0)),INDEX(First_Data_Point,MATCH(M$6,DataStreams,0)),$B$3),DateRange,0)-1,MATCH(INDEX(Returns!$100:$100,MATCH(M$6,DataStreams,0)),DataStreams,0)-1):OFFSET(HOMECELL,MATCH(MIN(INDEX(Last_Data_Point,MATCH($A82,DataStreams,0)),INDEX(Last_Data_Point,MATCH(M$6,DataStreams,0)),$B$4),DateRange,0)-1,MATCH(INDEX(Returns!$100:$100,MATCH(M$6,DataStreams,0)),DataStreams,0)-1))),"")</f>
        <v>5.0335832554010461E-4</v>
      </c>
      <c r="N82" s="233" cm="1">
        <f t="array" aca="1" ref="N82" ca="1">_xlfn.IFNA(_xlfn.COVARIANCE.S(
OFFSET(HOMECELL,MATCH(MAX(INDEX(First_Data_Point,MATCH($A82,DataStreams,0)),INDEX(First_Data_Point,MATCH(N$6,DataStreams,0)),$B$3),DateRange,0)-1,MATCH($A82,DataStreams,0)-1):OFFSET(HOMECELL,MATCH(MIN(INDEX(Last_Data_Point,MATCH($A82,DataStreams,0)),INDEX(Last_Data_Point,MATCH(N$6,DataStreams,0)),$B$4),DateRange,0)-1,MATCH($A82,DataStreams,0)-1) -
(INDEX(Returns!$102:$102,MATCH($A82,DataStreams,0))*
OFFSET(HOMECELL,MATCH(MAX(INDEX(First_Data_Point,MATCH($A82,DataStreams,0)),INDEX(First_Data_Point,MATCH(N$6,DataStreams,0)),$B$3),DateRange,0)-1,MATCH(INDEX(Returns!$100:$100,MATCH($A82,DataStreams,0)),DataStreams,0)-1):OFFSET(HOMECELL,MATCH(MIN(INDEX(Last_Data_Point,MATCH($A82,DataStreams,0)),INDEX(Last_Data_Point,MATCH(N$6,DataStreams,0)),$B$4),DateRange,0)-1,MATCH(INDEX(Returns!$100:$100,MATCH($A82,DataStreams,0)),DataStreams,0)-1)),
OFFSET(HOMECELL,MATCH(MAX(INDEX(First_Data_Point,MATCH($A82,DataStreams,0)),INDEX(First_Data_Point,MATCH(N$6,DataStreams,0)),$B$3),DateRange,0)-1,MATCH(N$6,DataStreams,0)-1):OFFSET(HOMECELL,MATCH(MIN(INDEX(Last_Data_Point,MATCH($A82,DataStreams,0)),INDEX(Last_Data_Point,MATCH(N$6,DataStreams,0)),$B$4),DateRange,0)-1,MATCH(N$6,DataStreams,0)-1) -
(INDEX(Returns!$102:$102,MATCH(N$6,DataStreams,0))*
OFFSET(HOMECELL,MATCH(MAX(INDEX(First_Data_Point,MATCH($A82,DataStreams,0)),INDEX(First_Data_Point,MATCH(N$6,DataStreams,0)),$B$3),DateRange,0)-1,MATCH(INDEX(Returns!$100:$100,MATCH(N$6,DataStreams,0)),DataStreams,0)-1):OFFSET(HOMECELL,MATCH(MIN(INDEX(Last_Data_Point,MATCH($A82,DataStreams,0)),INDEX(Last_Data_Point,MATCH(N$6,DataStreams,0)),$B$4),DateRange,0)-1,MATCH(INDEX(Returns!$100:$100,MATCH(N$6,DataStreams,0)),DataStreams,0)-1))),"")</f>
        <v>9.3202988013544837E-4</v>
      </c>
      <c r="O82" s="233" cm="1">
        <f t="array" aca="1" ref="O82" ca="1">_xlfn.IFNA(_xlfn.COVARIANCE.S(
OFFSET(HOMECELL,MATCH(MAX(INDEX(First_Data_Point,MATCH($A82,DataStreams,0)),INDEX(First_Data_Point,MATCH(O$6,DataStreams,0)),$B$3),DateRange,0)-1,MATCH($A82,DataStreams,0)-1):OFFSET(HOMECELL,MATCH(MIN(INDEX(Last_Data_Point,MATCH($A82,DataStreams,0)),INDEX(Last_Data_Point,MATCH(O$6,DataStreams,0)),$B$4),DateRange,0)-1,MATCH($A82,DataStreams,0)-1) -
(INDEX(Returns!$102:$102,MATCH($A82,DataStreams,0))*
OFFSET(HOMECELL,MATCH(MAX(INDEX(First_Data_Point,MATCH($A82,DataStreams,0)),INDEX(First_Data_Point,MATCH(O$6,DataStreams,0)),$B$3),DateRange,0)-1,MATCH(INDEX(Returns!$100:$100,MATCH($A82,DataStreams,0)),DataStreams,0)-1):OFFSET(HOMECELL,MATCH(MIN(INDEX(Last_Data_Point,MATCH($A82,DataStreams,0)),INDEX(Last_Data_Point,MATCH(O$6,DataStreams,0)),$B$4),DateRange,0)-1,MATCH(INDEX(Returns!$100:$100,MATCH($A82,DataStreams,0)),DataStreams,0)-1)),
OFFSET(HOMECELL,MATCH(MAX(INDEX(First_Data_Point,MATCH($A82,DataStreams,0)),INDEX(First_Data_Point,MATCH(O$6,DataStreams,0)),$B$3),DateRange,0)-1,MATCH(O$6,DataStreams,0)-1):OFFSET(HOMECELL,MATCH(MIN(INDEX(Last_Data_Point,MATCH($A82,DataStreams,0)),INDEX(Last_Data_Point,MATCH(O$6,DataStreams,0)),$B$4),DateRange,0)-1,MATCH(O$6,DataStreams,0)-1) -
(INDEX(Returns!$102:$102,MATCH(O$6,DataStreams,0))*
OFFSET(HOMECELL,MATCH(MAX(INDEX(First_Data_Point,MATCH($A82,DataStreams,0)),INDEX(First_Data_Point,MATCH(O$6,DataStreams,0)),$B$3),DateRange,0)-1,MATCH(INDEX(Returns!$100:$100,MATCH(O$6,DataStreams,0)),DataStreams,0)-1):OFFSET(HOMECELL,MATCH(MIN(INDEX(Last_Data_Point,MATCH($A82,DataStreams,0)),INDEX(Last_Data_Point,MATCH(O$6,DataStreams,0)),$B$4),DateRange,0)-1,MATCH(INDEX(Returns!$100:$100,MATCH(O$6,DataStreams,0)),DataStreams,0)-1))),"")</f>
        <v>-6.4477359020189806E-4</v>
      </c>
      <c r="P82" s="233" cm="1">
        <f t="array" aca="1" ref="P82" ca="1">_xlfn.IFNA(_xlfn.COVARIANCE.S(
OFFSET(HOMECELL,MATCH(MAX(INDEX(First_Data_Point,MATCH($A82,DataStreams,0)),INDEX(First_Data_Point,MATCH(P$6,DataStreams,0)),$B$3),DateRange,0)-1,MATCH($A82,DataStreams,0)-1):OFFSET(HOMECELL,MATCH(MIN(INDEX(Last_Data_Point,MATCH($A82,DataStreams,0)),INDEX(Last_Data_Point,MATCH(P$6,DataStreams,0)),$B$4),DateRange,0)-1,MATCH($A82,DataStreams,0)-1) -
(INDEX(Returns!$102:$102,MATCH($A82,DataStreams,0))*
OFFSET(HOMECELL,MATCH(MAX(INDEX(First_Data_Point,MATCH($A82,DataStreams,0)),INDEX(First_Data_Point,MATCH(P$6,DataStreams,0)),$B$3),DateRange,0)-1,MATCH(INDEX(Returns!$100:$100,MATCH($A82,DataStreams,0)),DataStreams,0)-1):OFFSET(HOMECELL,MATCH(MIN(INDEX(Last_Data_Point,MATCH($A82,DataStreams,0)),INDEX(Last_Data_Point,MATCH(P$6,DataStreams,0)),$B$4),DateRange,0)-1,MATCH(INDEX(Returns!$100:$100,MATCH($A82,DataStreams,0)),DataStreams,0)-1)),
OFFSET(HOMECELL,MATCH(MAX(INDEX(First_Data_Point,MATCH($A82,DataStreams,0)),INDEX(First_Data_Point,MATCH(P$6,DataStreams,0)),$B$3),DateRange,0)-1,MATCH(P$6,DataStreams,0)-1):OFFSET(HOMECELL,MATCH(MIN(INDEX(Last_Data_Point,MATCH($A82,DataStreams,0)),INDEX(Last_Data_Point,MATCH(P$6,DataStreams,0)),$B$4),DateRange,0)-1,MATCH(P$6,DataStreams,0)-1) -
(INDEX(Returns!$102:$102,MATCH(P$6,DataStreams,0))*
OFFSET(HOMECELL,MATCH(MAX(INDEX(First_Data_Point,MATCH($A82,DataStreams,0)),INDEX(First_Data_Point,MATCH(P$6,DataStreams,0)),$B$3),DateRange,0)-1,MATCH(INDEX(Returns!$100:$100,MATCH(P$6,DataStreams,0)),DataStreams,0)-1):OFFSET(HOMECELL,MATCH(MIN(INDEX(Last_Data_Point,MATCH($A82,DataStreams,0)),INDEX(Last_Data_Point,MATCH(P$6,DataStreams,0)),$B$4),DateRange,0)-1,MATCH(INDEX(Returns!$100:$100,MATCH(P$6,DataStreams,0)),DataStreams,0)-1))),"")</f>
        <v>2.5991824848627587E-4</v>
      </c>
      <c r="Q82" s="233" cm="1">
        <f t="array" aca="1" ref="Q82" ca="1">_xlfn.IFNA(_xlfn.COVARIANCE.S(
OFFSET(HOMECELL,MATCH(MAX(INDEX(First_Data_Point,MATCH($A82,DataStreams,0)),INDEX(First_Data_Point,MATCH(Q$6,DataStreams,0)),$B$3),DateRange,0)-1,MATCH($A82,DataStreams,0)-1):OFFSET(HOMECELL,MATCH(MIN(INDEX(Last_Data_Point,MATCH($A82,DataStreams,0)),INDEX(Last_Data_Point,MATCH(Q$6,DataStreams,0)),$B$4),DateRange,0)-1,MATCH($A82,DataStreams,0)-1) -
(INDEX(Returns!$102:$102,MATCH($A82,DataStreams,0))*
OFFSET(HOMECELL,MATCH(MAX(INDEX(First_Data_Point,MATCH($A82,DataStreams,0)),INDEX(First_Data_Point,MATCH(Q$6,DataStreams,0)),$B$3),DateRange,0)-1,MATCH(INDEX(Returns!$100:$100,MATCH($A82,DataStreams,0)),DataStreams,0)-1):OFFSET(HOMECELL,MATCH(MIN(INDEX(Last_Data_Point,MATCH($A82,DataStreams,0)),INDEX(Last_Data_Point,MATCH(Q$6,DataStreams,0)),$B$4),DateRange,0)-1,MATCH(INDEX(Returns!$100:$100,MATCH($A82,DataStreams,0)),DataStreams,0)-1)),
OFFSET(HOMECELL,MATCH(MAX(INDEX(First_Data_Point,MATCH($A82,DataStreams,0)),INDEX(First_Data_Point,MATCH(Q$6,DataStreams,0)),$B$3),DateRange,0)-1,MATCH(Q$6,DataStreams,0)-1):OFFSET(HOMECELL,MATCH(MIN(INDEX(Last_Data_Point,MATCH($A82,DataStreams,0)),INDEX(Last_Data_Point,MATCH(Q$6,DataStreams,0)),$B$4),DateRange,0)-1,MATCH(Q$6,DataStreams,0)-1) -
(INDEX(Returns!$102:$102,MATCH(Q$6,DataStreams,0))*
OFFSET(HOMECELL,MATCH(MAX(INDEX(First_Data_Point,MATCH($A82,DataStreams,0)),INDEX(First_Data_Point,MATCH(Q$6,DataStreams,0)),$B$3),DateRange,0)-1,MATCH(INDEX(Returns!$100:$100,MATCH(Q$6,DataStreams,0)),DataStreams,0)-1):OFFSET(HOMECELL,MATCH(MIN(INDEX(Last_Data_Point,MATCH($A82,DataStreams,0)),INDEX(Last_Data_Point,MATCH(Q$6,DataStreams,0)),$B$4),DateRange,0)-1,MATCH(INDEX(Returns!$100:$100,MATCH(Q$6,DataStreams,0)),DataStreams,0)-1))),"")</f>
        <v>1.0020244093365089E-3</v>
      </c>
      <c r="R82" s="233" cm="1">
        <f t="array" aca="1" ref="R82" ca="1">_xlfn.IFNA(_xlfn.COVARIANCE.S(
OFFSET(HOMECELL,MATCH(MAX(INDEX(First_Data_Point,MATCH($A82,DataStreams,0)),INDEX(First_Data_Point,MATCH(R$6,DataStreams,0)),$B$3),DateRange,0)-1,MATCH($A82,DataStreams,0)-1):OFFSET(HOMECELL,MATCH(MIN(INDEX(Last_Data_Point,MATCH($A82,DataStreams,0)),INDEX(Last_Data_Point,MATCH(R$6,DataStreams,0)),$B$4),DateRange,0)-1,MATCH($A82,DataStreams,0)-1) -
(INDEX(Returns!$102:$102,MATCH($A82,DataStreams,0))*
OFFSET(HOMECELL,MATCH(MAX(INDEX(First_Data_Point,MATCH($A82,DataStreams,0)),INDEX(First_Data_Point,MATCH(R$6,DataStreams,0)),$B$3),DateRange,0)-1,MATCH(INDEX(Returns!$100:$100,MATCH($A82,DataStreams,0)),DataStreams,0)-1):OFFSET(HOMECELL,MATCH(MIN(INDEX(Last_Data_Point,MATCH($A82,DataStreams,0)),INDEX(Last_Data_Point,MATCH(R$6,DataStreams,0)),$B$4),DateRange,0)-1,MATCH(INDEX(Returns!$100:$100,MATCH($A82,DataStreams,0)),DataStreams,0)-1)),
OFFSET(HOMECELL,MATCH(MAX(INDEX(First_Data_Point,MATCH($A82,DataStreams,0)),INDEX(First_Data_Point,MATCH(R$6,DataStreams,0)),$B$3),DateRange,0)-1,MATCH(R$6,DataStreams,0)-1):OFFSET(HOMECELL,MATCH(MIN(INDEX(Last_Data_Point,MATCH($A82,DataStreams,0)),INDEX(Last_Data_Point,MATCH(R$6,DataStreams,0)),$B$4),DateRange,0)-1,MATCH(R$6,DataStreams,0)-1) -
(INDEX(Returns!$102:$102,MATCH(R$6,DataStreams,0))*
OFFSET(HOMECELL,MATCH(MAX(INDEX(First_Data_Point,MATCH($A82,DataStreams,0)),INDEX(First_Data_Point,MATCH(R$6,DataStreams,0)),$B$3),DateRange,0)-1,MATCH(INDEX(Returns!$100:$100,MATCH(R$6,DataStreams,0)),DataStreams,0)-1):OFFSET(HOMECELL,MATCH(MIN(INDEX(Last_Data_Point,MATCH($A82,DataStreams,0)),INDEX(Last_Data_Point,MATCH(R$6,DataStreams,0)),$B$4),DateRange,0)-1,MATCH(INDEX(Returns!$100:$100,MATCH(R$6,DataStreams,0)),DataStreams,0)-1))),"")</f>
        <v>3.9758134007794616E-3</v>
      </c>
      <c r="S82" s="233" cm="1">
        <f t="array" aca="1" ref="S82" ca="1">_xlfn.IFNA(_xlfn.COVARIANCE.S(
OFFSET(HOMECELL,MATCH(MAX(INDEX(First_Data_Point,MATCH($A82,DataStreams,0)),INDEX(First_Data_Point,MATCH(S$6,DataStreams,0)),$B$3),DateRange,0)-1,MATCH($A82,DataStreams,0)-1):OFFSET(HOMECELL,MATCH(MIN(INDEX(Last_Data_Point,MATCH($A82,DataStreams,0)),INDEX(Last_Data_Point,MATCH(S$6,DataStreams,0)),$B$4),DateRange,0)-1,MATCH($A82,DataStreams,0)-1) -
(INDEX(Returns!$102:$102,MATCH($A82,DataStreams,0))*
OFFSET(HOMECELL,MATCH(MAX(INDEX(First_Data_Point,MATCH($A82,DataStreams,0)),INDEX(First_Data_Point,MATCH(S$6,DataStreams,0)),$B$3),DateRange,0)-1,MATCH(INDEX(Returns!$100:$100,MATCH($A82,DataStreams,0)),DataStreams,0)-1):OFFSET(HOMECELL,MATCH(MIN(INDEX(Last_Data_Point,MATCH($A82,DataStreams,0)),INDEX(Last_Data_Point,MATCH(S$6,DataStreams,0)),$B$4),DateRange,0)-1,MATCH(INDEX(Returns!$100:$100,MATCH($A82,DataStreams,0)),DataStreams,0)-1)),
OFFSET(HOMECELL,MATCH(MAX(INDEX(First_Data_Point,MATCH($A82,DataStreams,0)),INDEX(First_Data_Point,MATCH(S$6,DataStreams,0)),$B$3),DateRange,0)-1,MATCH(S$6,DataStreams,0)-1):OFFSET(HOMECELL,MATCH(MIN(INDEX(Last_Data_Point,MATCH($A82,DataStreams,0)),INDEX(Last_Data_Point,MATCH(S$6,DataStreams,0)),$B$4),DateRange,0)-1,MATCH(S$6,DataStreams,0)-1) -
(INDEX(Returns!$102:$102,MATCH(S$6,DataStreams,0))*
OFFSET(HOMECELL,MATCH(MAX(INDEX(First_Data_Point,MATCH($A82,DataStreams,0)),INDEX(First_Data_Point,MATCH(S$6,DataStreams,0)),$B$3),DateRange,0)-1,MATCH(INDEX(Returns!$100:$100,MATCH(S$6,DataStreams,0)),DataStreams,0)-1):OFFSET(HOMECELL,MATCH(MIN(INDEX(Last_Data_Point,MATCH($A82,DataStreams,0)),INDEX(Last_Data_Point,MATCH(S$6,DataStreams,0)),$B$4),DateRange,0)-1,MATCH(INDEX(Returns!$100:$100,MATCH(S$6,DataStreams,0)),DataStreams,0)-1))),"")</f>
        <v>-7.3653700758781265E-4</v>
      </c>
      <c r="T82" s="233" cm="1">
        <f t="array" aca="1" ref="T82" ca="1">_xlfn.IFNA(_xlfn.COVARIANCE.S(
OFFSET(HOMECELL,MATCH(MAX(INDEX(First_Data_Point,MATCH($A82,DataStreams,0)),INDEX(First_Data_Point,MATCH(T$6,DataStreams,0)),$B$3),DateRange,0)-1,MATCH($A82,DataStreams,0)-1):OFFSET(HOMECELL,MATCH(MIN(INDEX(Last_Data_Point,MATCH($A82,DataStreams,0)),INDEX(Last_Data_Point,MATCH(T$6,DataStreams,0)),$B$4),DateRange,0)-1,MATCH($A82,DataStreams,0)-1) -
(INDEX(Returns!$102:$102,MATCH($A82,DataStreams,0))*
OFFSET(HOMECELL,MATCH(MAX(INDEX(First_Data_Point,MATCH($A82,DataStreams,0)),INDEX(First_Data_Point,MATCH(T$6,DataStreams,0)),$B$3),DateRange,0)-1,MATCH(INDEX(Returns!$100:$100,MATCH($A82,DataStreams,0)),DataStreams,0)-1):OFFSET(HOMECELL,MATCH(MIN(INDEX(Last_Data_Point,MATCH($A82,DataStreams,0)),INDEX(Last_Data_Point,MATCH(T$6,DataStreams,0)),$B$4),DateRange,0)-1,MATCH(INDEX(Returns!$100:$100,MATCH($A82,DataStreams,0)),DataStreams,0)-1)),
OFFSET(HOMECELL,MATCH(MAX(INDEX(First_Data_Point,MATCH($A82,DataStreams,0)),INDEX(First_Data_Point,MATCH(T$6,DataStreams,0)),$B$3),DateRange,0)-1,MATCH(T$6,DataStreams,0)-1):OFFSET(HOMECELL,MATCH(MIN(INDEX(Last_Data_Point,MATCH($A82,DataStreams,0)),INDEX(Last_Data_Point,MATCH(T$6,DataStreams,0)),$B$4),DateRange,0)-1,MATCH(T$6,DataStreams,0)-1) -
(INDEX(Returns!$102:$102,MATCH(T$6,DataStreams,0))*
OFFSET(HOMECELL,MATCH(MAX(INDEX(First_Data_Point,MATCH($A82,DataStreams,0)),INDEX(First_Data_Point,MATCH(T$6,DataStreams,0)),$B$3),DateRange,0)-1,MATCH(INDEX(Returns!$100:$100,MATCH(T$6,DataStreams,0)),DataStreams,0)-1):OFFSET(HOMECELL,MATCH(MIN(INDEX(Last_Data_Point,MATCH($A82,DataStreams,0)),INDEX(Last_Data_Point,MATCH(T$6,DataStreams,0)),$B$4),DateRange,0)-1,MATCH(INDEX(Returns!$100:$100,MATCH(T$6,DataStreams,0)),DataStreams,0)-1))),"")</f>
        <v>1.6410807769548846E-3</v>
      </c>
      <c r="U82" s="233" cm="1">
        <f t="array" aca="1" ref="U82" ca="1">_xlfn.IFNA(_xlfn.COVARIANCE.S(
OFFSET(HOMECELL,MATCH(MAX(INDEX(First_Data_Point,MATCH($A82,DataStreams,0)),INDEX(First_Data_Point,MATCH(U$6,DataStreams,0)),$B$3),DateRange,0)-1,MATCH($A82,DataStreams,0)-1):OFFSET(HOMECELL,MATCH(MIN(INDEX(Last_Data_Point,MATCH($A82,DataStreams,0)),INDEX(Last_Data_Point,MATCH(U$6,DataStreams,0)),$B$4),DateRange,0)-1,MATCH($A82,DataStreams,0)-1) -
(INDEX(Returns!$102:$102,MATCH($A82,DataStreams,0))*
OFFSET(HOMECELL,MATCH(MAX(INDEX(First_Data_Point,MATCH($A82,DataStreams,0)),INDEX(First_Data_Point,MATCH(U$6,DataStreams,0)),$B$3),DateRange,0)-1,MATCH(INDEX(Returns!$100:$100,MATCH($A82,DataStreams,0)),DataStreams,0)-1):OFFSET(HOMECELL,MATCH(MIN(INDEX(Last_Data_Point,MATCH($A82,DataStreams,0)),INDEX(Last_Data_Point,MATCH(U$6,DataStreams,0)),$B$4),DateRange,0)-1,MATCH(INDEX(Returns!$100:$100,MATCH($A82,DataStreams,0)),DataStreams,0)-1)),
OFFSET(HOMECELL,MATCH(MAX(INDEX(First_Data_Point,MATCH($A82,DataStreams,0)),INDEX(First_Data_Point,MATCH(U$6,DataStreams,0)),$B$3),DateRange,0)-1,MATCH(U$6,DataStreams,0)-1):OFFSET(HOMECELL,MATCH(MIN(INDEX(Last_Data_Point,MATCH($A82,DataStreams,0)),INDEX(Last_Data_Point,MATCH(U$6,DataStreams,0)),$B$4),DateRange,0)-1,MATCH(U$6,DataStreams,0)-1) -
(INDEX(Returns!$102:$102,MATCH(U$6,DataStreams,0))*
OFFSET(HOMECELL,MATCH(MAX(INDEX(First_Data_Point,MATCH($A82,DataStreams,0)),INDEX(First_Data_Point,MATCH(U$6,DataStreams,0)),$B$3),DateRange,0)-1,MATCH(INDEX(Returns!$100:$100,MATCH(U$6,DataStreams,0)),DataStreams,0)-1):OFFSET(HOMECELL,MATCH(MIN(INDEX(Last_Data_Point,MATCH($A82,DataStreams,0)),INDEX(Last_Data_Point,MATCH(U$6,DataStreams,0)),$B$4),DateRange,0)-1,MATCH(INDEX(Returns!$100:$100,MATCH(U$6,DataStreams,0)),DataStreams,0)-1))),"")</f>
        <v>-1.6298606809008931E-4</v>
      </c>
      <c r="V82" s="233" cm="1">
        <f t="array" aca="1" ref="V82" ca="1">_xlfn.IFNA(_xlfn.COVARIANCE.S(
OFFSET(HOMECELL,MATCH(MAX(INDEX(First_Data_Point,MATCH($A82,DataStreams,0)),INDEX(First_Data_Point,MATCH(V$6,DataStreams,0)),$B$3),DateRange,0)-1,MATCH($A82,DataStreams,0)-1):OFFSET(HOMECELL,MATCH(MIN(INDEX(Last_Data_Point,MATCH($A82,DataStreams,0)),INDEX(Last_Data_Point,MATCH(V$6,DataStreams,0)),$B$4),DateRange,0)-1,MATCH($A82,DataStreams,0)-1) -
(INDEX(Returns!$102:$102,MATCH($A82,DataStreams,0))*
OFFSET(HOMECELL,MATCH(MAX(INDEX(First_Data_Point,MATCH($A82,DataStreams,0)),INDEX(First_Data_Point,MATCH(V$6,DataStreams,0)),$B$3),DateRange,0)-1,MATCH(INDEX(Returns!$100:$100,MATCH($A82,DataStreams,0)),DataStreams,0)-1):OFFSET(HOMECELL,MATCH(MIN(INDEX(Last_Data_Point,MATCH($A82,DataStreams,0)),INDEX(Last_Data_Point,MATCH(V$6,DataStreams,0)),$B$4),DateRange,0)-1,MATCH(INDEX(Returns!$100:$100,MATCH($A82,DataStreams,0)),DataStreams,0)-1)),
OFFSET(HOMECELL,MATCH(MAX(INDEX(First_Data_Point,MATCH($A82,DataStreams,0)),INDEX(First_Data_Point,MATCH(V$6,DataStreams,0)),$B$3),DateRange,0)-1,MATCH(V$6,DataStreams,0)-1):OFFSET(HOMECELL,MATCH(MIN(INDEX(Last_Data_Point,MATCH($A82,DataStreams,0)),INDEX(Last_Data_Point,MATCH(V$6,DataStreams,0)),$B$4),DateRange,0)-1,MATCH(V$6,DataStreams,0)-1) -
(INDEX(Returns!$102:$102,MATCH(V$6,DataStreams,0))*
OFFSET(HOMECELL,MATCH(MAX(INDEX(First_Data_Point,MATCH($A82,DataStreams,0)),INDEX(First_Data_Point,MATCH(V$6,DataStreams,0)),$B$3),DateRange,0)-1,MATCH(INDEX(Returns!$100:$100,MATCH(V$6,DataStreams,0)),DataStreams,0)-1):OFFSET(HOMECELL,MATCH(MIN(INDEX(Last_Data_Point,MATCH($A82,DataStreams,0)),INDEX(Last_Data_Point,MATCH(V$6,DataStreams,0)),$B$4),DateRange,0)-1,MATCH(INDEX(Returns!$100:$100,MATCH(V$6,DataStreams,0)),DataStreams,0)-1))),"")</f>
        <v>3.7773536863051102E-4</v>
      </c>
      <c r="W82" s="233" cm="1">
        <f t="array" aca="1" ref="W82" ca="1">_xlfn.IFNA(_xlfn.COVARIANCE.S(
OFFSET(HOMECELL,MATCH(MAX(INDEX(First_Data_Point,MATCH($A82,DataStreams,0)),INDEX(First_Data_Point,MATCH(W$6,DataStreams,0)),$B$3),DateRange,0)-1,MATCH($A82,DataStreams,0)-1):OFFSET(HOMECELL,MATCH(MIN(INDEX(Last_Data_Point,MATCH($A82,DataStreams,0)),INDEX(Last_Data_Point,MATCH(W$6,DataStreams,0)),$B$4),DateRange,0)-1,MATCH($A82,DataStreams,0)-1) -
(INDEX(Returns!$102:$102,MATCH($A82,DataStreams,0))*
OFFSET(HOMECELL,MATCH(MAX(INDEX(First_Data_Point,MATCH($A82,DataStreams,0)),INDEX(First_Data_Point,MATCH(W$6,DataStreams,0)),$B$3),DateRange,0)-1,MATCH(INDEX(Returns!$100:$100,MATCH($A82,DataStreams,0)),DataStreams,0)-1):OFFSET(HOMECELL,MATCH(MIN(INDEX(Last_Data_Point,MATCH($A82,DataStreams,0)),INDEX(Last_Data_Point,MATCH(W$6,DataStreams,0)),$B$4),DateRange,0)-1,MATCH(INDEX(Returns!$100:$100,MATCH($A82,DataStreams,0)),DataStreams,0)-1)),
OFFSET(HOMECELL,MATCH(MAX(INDEX(First_Data_Point,MATCH($A82,DataStreams,0)),INDEX(First_Data_Point,MATCH(W$6,DataStreams,0)),$B$3),DateRange,0)-1,MATCH(W$6,DataStreams,0)-1):OFFSET(HOMECELL,MATCH(MIN(INDEX(Last_Data_Point,MATCH($A82,DataStreams,0)),INDEX(Last_Data_Point,MATCH(W$6,DataStreams,0)),$B$4),DateRange,0)-1,MATCH(W$6,DataStreams,0)-1) -
(INDEX(Returns!$102:$102,MATCH(W$6,DataStreams,0))*
OFFSET(HOMECELL,MATCH(MAX(INDEX(First_Data_Point,MATCH($A82,DataStreams,0)),INDEX(First_Data_Point,MATCH(W$6,DataStreams,0)),$B$3),DateRange,0)-1,MATCH(INDEX(Returns!$100:$100,MATCH(W$6,DataStreams,0)),DataStreams,0)-1):OFFSET(HOMECELL,MATCH(MIN(INDEX(Last_Data_Point,MATCH($A82,DataStreams,0)),INDEX(Last_Data_Point,MATCH(W$6,DataStreams,0)),$B$4),DateRange,0)-1,MATCH(INDEX(Returns!$100:$100,MATCH(W$6,DataStreams,0)),DataStreams,0)-1))),"")</f>
        <v>-7.5999089162230311E-4</v>
      </c>
      <c r="X82" s="233" cm="1">
        <f t="array" aca="1" ref="X82" ca="1">_xlfn.IFNA(_xlfn.COVARIANCE.S(
OFFSET(HOMECELL,MATCH(MAX(INDEX(First_Data_Point,MATCH($A82,DataStreams,0)),INDEX(First_Data_Point,MATCH(X$6,DataStreams,0)),$B$3),DateRange,0)-1,MATCH($A82,DataStreams,0)-1):OFFSET(HOMECELL,MATCH(MIN(INDEX(Last_Data_Point,MATCH($A82,DataStreams,0)),INDEX(Last_Data_Point,MATCH(X$6,DataStreams,0)),$B$4),DateRange,0)-1,MATCH($A82,DataStreams,0)-1) -
(INDEX(Returns!$102:$102,MATCH($A82,DataStreams,0))*
OFFSET(HOMECELL,MATCH(MAX(INDEX(First_Data_Point,MATCH($A82,DataStreams,0)),INDEX(First_Data_Point,MATCH(X$6,DataStreams,0)),$B$3),DateRange,0)-1,MATCH(INDEX(Returns!$100:$100,MATCH($A82,DataStreams,0)),DataStreams,0)-1):OFFSET(HOMECELL,MATCH(MIN(INDEX(Last_Data_Point,MATCH($A82,DataStreams,0)),INDEX(Last_Data_Point,MATCH(X$6,DataStreams,0)),$B$4),DateRange,0)-1,MATCH(INDEX(Returns!$100:$100,MATCH($A82,DataStreams,0)),DataStreams,0)-1)),
OFFSET(HOMECELL,MATCH(MAX(INDEX(First_Data_Point,MATCH($A82,DataStreams,0)),INDEX(First_Data_Point,MATCH(X$6,DataStreams,0)),$B$3),DateRange,0)-1,MATCH(X$6,DataStreams,0)-1):OFFSET(HOMECELL,MATCH(MIN(INDEX(Last_Data_Point,MATCH($A82,DataStreams,0)),INDEX(Last_Data_Point,MATCH(X$6,DataStreams,0)),$B$4),DateRange,0)-1,MATCH(X$6,DataStreams,0)-1) -
(INDEX(Returns!$102:$102,MATCH(X$6,DataStreams,0))*
OFFSET(HOMECELL,MATCH(MAX(INDEX(First_Data_Point,MATCH($A82,DataStreams,0)),INDEX(First_Data_Point,MATCH(X$6,DataStreams,0)),$B$3),DateRange,0)-1,MATCH(INDEX(Returns!$100:$100,MATCH(X$6,DataStreams,0)),DataStreams,0)-1):OFFSET(HOMECELL,MATCH(MIN(INDEX(Last_Data_Point,MATCH($A82,DataStreams,0)),INDEX(Last_Data_Point,MATCH(X$6,DataStreams,0)),$B$4),DateRange,0)-1,MATCH(INDEX(Returns!$100:$100,MATCH(X$6,DataStreams,0)),DataStreams,0)-1))),"")</f>
        <v>-1.8521254890294242E-3</v>
      </c>
      <c r="Y82" s="233" cm="1">
        <f t="array" aca="1" ref="Y82" ca="1">_xlfn.IFNA(_xlfn.COVARIANCE.S(
OFFSET(HOMECELL,MATCH(MAX(INDEX(First_Data_Point,MATCH($A82,DataStreams,0)),INDEX(First_Data_Point,MATCH(Y$6,DataStreams,0)),$B$3),DateRange,0)-1,MATCH($A82,DataStreams,0)-1):OFFSET(HOMECELL,MATCH(MIN(INDEX(Last_Data_Point,MATCH($A82,DataStreams,0)),INDEX(Last_Data_Point,MATCH(Y$6,DataStreams,0)),$B$4),DateRange,0)-1,MATCH($A82,DataStreams,0)-1) -
(INDEX(Returns!$102:$102,MATCH($A82,DataStreams,0))*
OFFSET(HOMECELL,MATCH(MAX(INDEX(First_Data_Point,MATCH($A82,DataStreams,0)),INDEX(First_Data_Point,MATCH(Y$6,DataStreams,0)),$B$3),DateRange,0)-1,MATCH(INDEX(Returns!$100:$100,MATCH($A82,DataStreams,0)),DataStreams,0)-1):OFFSET(HOMECELL,MATCH(MIN(INDEX(Last_Data_Point,MATCH($A82,DataStreams,0)),INDEX(Last_Data_Point,MATCH(Y$6,DataStreams,0)),$B$4),DateRange,0)-1,MATCH(INDEX(Returns!$100:$100,MATCH($A82,DataStreams,0)),DataStreams,0)-1)),
OFFSET(HOMECELL,MATCH(MAX(INDEX(First_Data_Point,MATCH($A82,DataStreams,0)),INDEX(First_Data_Point,MATCH(Y$6,DataStreams,0)),$B$3),DateRange,0)-1,MATCH(Y$6,DataStreams,0)-1):OFFSET(HOMECELL,MATCH(MIN(INDEX(Last_Data_Point,MATCH($A82,DataStreams,0)),INDEX(Last_Data_Point,MATCH(Y$6,DataStreams,0)),$B$4),DateRange,0)-1,MATCH(Y$6,DataStreams,0)-1) -
(INDEX(Returns!$102:$102,MATCH(Y$6,DataStreams,0))*
OFFSET(HOMECELL,MATCH(MAX(INDEX(First_Data_Point,MATCH($A82,DataStreams,0)),INDEX(First_Data_Point,MATCH(Y$6,DataStreams,0)),$B$3),DateRange,0)-1,MATCH(INDEX(Returns!$100:$100,MATCH(Y$6,DataStreams,0)),DataStreams,0)-1):OFFSET(HOMECELL,MATCH(MIN(INDEX(Last_Data_Point,MATCH($A82,DataStreams,0)),INDEX(Last_Data_Point,MATCH(Y$6,DataStreams,0)),$B$4),DateRange,0)-1,MATCH(INDEX(Returns!$100:$100,MATCH(Y$6,DataStreams,0)),DataStreams,0)-1))),"")</f>
        <v>-2.032431194834124E-3</v>
      </c>
      <c r="Z82" s="233" cm="1">
        <f t="array" aca="1" ref="Z82" ca="1">_xlfn.IFNA(_xlfn.COVARIANCE.S(
OFFSET(HOMECELL,MATCH(MAX(INDEX(First_Data_Point,MATCH($A82,DataStreams,0)),INDEX(First_Data_Point,MATCH(Z$6,DataStreams,0)),$B$3),DateRange,0)-1,MATCH($A82,DataStreams,0)-1):OFFSET(HOMECELL,MATCH(MIN(INDEX(Last_Data_Point,MATCH($A82,DataStreams,0)),INDEX(Last_Data_Point,MATCH(Z$6,DataStreams,0)),$B$4),DateRange,0)-1,MATCH($A82,DataStreams,0)-1) -
(INDEX(Returns!$102:$102,MATCH($A82,DataStreams,0))*
OFFSET(HOMECELL,MATCH(MAX(INDEX(First_Data_Point,MATCH($A82,DataStreams,0)),INDEX(First_Data_Point,MATCH(Z$6,DataStreams,0)),$B$3),DateRange,0)-1,MATCH(INDEX(Returns!$100:$100,MATCH($A82,DataStreams,0)),DataStreams,0)-1):OFFSET(HOMECELL,MATCH(MIN(INDEX(Last_Data_Point,MATCH($A82,DataStreams,0)),INDEX(Last_Data_Point,MATCH(Z$6,DataStreams,0)),$B$4),DateRange,0)-1,MATCH(INDEX(Returns!$100:$100,MATCH($A82,DataStreams,0)),DataStreams,0)-1)),
OFFSET(HOMECELL,MATCH(MAX(INDEX(First_Data_Point,MATCH($A82,DataStreams,0)),INDEX(First_Data_Point,MATCH(Z$6,DataStreams,0)),$B$3),DateRange,0)-1,MATCH(Z$6,DataStreams,0)-1):OFFSET(HOMECELL,MATCH(MIN(INDEX(Last_Data_Point,MATCH($A82,DataStreams,0)),INDEX(Last_Data_Point,MATCH(Z$6,DataStreams,0)),$B$4),DateRange,0)-1,MATCH(Z$6,DataStreams,0)-1) -
(INDEX(Returns!$102:$102,MATCH(Z$6,DataStreams,0))*
OFFSET(HOMECELL,MATCH(MAX(INDEX(First_Data_Point,MATCH($A82,DataStreams,0)),INDEX(First_Data_Point,MATCH(Z$6,DataStreams,0)),$B$3),DateRange,0)-1,MATCH(INDEX(Returns!$100:$100,MATCH(Z$6,DataStreams,0)),DataStreams,0)-1):OFFSET(HOMECELL,MATCH(MIN(INDEX(Last_Data_Point,MATCH($A82,DataStreams,0)),INDEX(Last_Data_Point,MATCH(Z$6,DataStreams,0)),$B$4),DateRange,0)-1,MATCH(INDEX(Returns!$100:$100,MATCH(Z$6,DataStreams,0)),DataStreams,0)-1))),"")</f>
        <v>2.081345600364281E-4</v>
      </c>
      <c r="AA82" s="233" cm="1">
        <f t="array" aca="1" ref="AA82" ca="1">_xlfn.IFNA(_xlfn.COVARIANCE.S(
OFFSET(HOMECELL,MATCH(MAX(INDEX(First_Data_Point,MATCH($A82,DataStreams,0)),INDEX(First_Data_Point,MATCH(AA$6,DataStreams,0)),$B$3),DateRange,0)-1,MATCH($A82,DataStreams,0)-1):OFFSET(HOMECELL,MATCH(MIN(INDEX(Last_Data_Point,MATCH($A82,DataStreams,0)),INDEX(Last_Data_Point,MATCH(AA$6,DataStreams,0)),$B$4),DateRange,0)-1,MATCH($A82,DataStreams,0)-1) -
(INDEX(Returns!$102:$102,MATCH($A82,DataStreams,0))*
OFFSET(HOMECELL,MATCH(MAX(INDEX(First_Data_Point,MATCH($A82,DataStreams,0)),INDEX(First_Data_Point,MATCH(AA$6,DataStreams,0)),$B$3),DateRange,0)-1,MATCH(INDEX(Returns!$100:$100,MATCH($A82,DataStreams,0)),DataStreams,0)-1):OFFSET(HOMECELL,MATCH(MIN(INDEX(Last_Data_Point,MATCH($A82,DataStreams,0)),INDEX(Last_Data_Point,MATCH(AA$6,DataStreams,0)),$B$4),DateRange,0)-1,MATCH(INDEX(Returns!$100:$100,MATCH($A82,DataStreams,0)),DataStreams,0)-1)),
OFFSET(HOMECELL,MATCH(MAX(INDEX(First_Data_Point,MATCH($A82,DataStreams,0)),INDEX(First_Data_Point,MATCH(AA$6,DataStreams,0)),$B$3),DateRange,0)-1,MATCH(AA$6,DataStreams,0)-1):OFFSET(HOMECELL,MATCH(MIN(INDEX(Last_Data_Point,MATCH($A82,DataStreams,0)),INDEX(Last_Data_Point,MATCH(AA$6,DataStreams,0)),$B$4),DateRange,0)-1,MATCH(AA$6,DataStreams,0)-1) -
(INDEX(Returns!$102:$102,MATCH(AA$6,DataStreams,0))*
OFFSET(HOMECELL,MATCH(MAX(INDEX(First_Data_Point,MATCH($A82,DataStreams,0)),INDEX(First_Data_Point,MATCH(AA$6,DataStreams,0)),$B$3),DateRange,0)-1,MATCH(INDEX(Returns!$100:$100,MATCH(AA$6,DataStreams,0)),DataStreams,0)-1):OFFSET(HOMECELL,MATCH(MIN(INDEX(Last_Data_Point,MATCH($A82,DataStreams,0)),INDEX(Last_Data_Point,MATCH(AA$6,DataStreams,0)),$B$4),DateRange,0)-1,MATCH(INDEX(Returns!$100:$100,MATCH(AA$6,DataStreams,0)),DataStreams,0)-1))),"")</f>
        <v>1.4390940591679492E-4</v>
      </c>
      <c r="AB82" s="233" cm="1">
        <f t="array" aca="1" ref="AB82" ca="1">_xlfn.IFNA(_xlfn.COVARIANCE.S(
OFFSET(HOMECELL,MATCH(MAX(INDEX(First_Data_Point,MATCH($A82,DataStreams,0)),INDEX(First_Data_Point,MATCH(AB$6,DataStreams,0)),$B$3),DateRange,0)-1,MATCH($A82,DataStreams,0)-1):OFFSET(HOMECELL,MATCH(MIN(INDEX(Last_Data_Point,MATCH($A82,DataStreams,0)),INDEX(Last_Data_Point,MATCH(AB$6,DataStreams,0)),$B$4),DateRange,0)-1,MATCH($A82,DataStreams,0)-1) -
(INDEX(Returns!$102:$102,MATCH($A82,DataStreams,0))*
OFFSET(HOMECELL,MATCH(MAX(INDEX(First_Data_Point,MATCH($A82,DataStreams,0)),INDEX(First_Data_Point,MATCH(AB$6,DataStreams,0)),$B$3),DateRange,0)-1,MATCH(INDEX(Returns!$100:$100,MATCH($A82,DataStreams,0)),DataStreams,0)-1):OFFSET(HOMECELL,MATCH(MIN(INDEX(Last_Data_Point,MATCH($A82,DataStreams,0)),INDEX(Last_Data_Point,MATCH(AB$6,DataStreams,0)),$B$4),DateRange,0)-1,MATCH(INDEX(Returns!$100:$100,MATCH($A82,DataStreams,0)),DataStreams,0)-1)),
OFFSET(HOMECELL,MATCH(MAX(INDEX(First_Data_Point,MATCH($A82,DataStreams,0)),INDEX(First_Data_Point,MATCH(AB$6,DataStreams,0)),$B$3),DateRange,0)-1,MATCH(AB$6,DataStreams,0)-1):OFFSET(HOMECELL,MATCH(MIN(INDEX(Last_Data_Point,MATCH($A82,DataStreams,0)),INDEX(Last_Data_Point,MATCH(AB$6,DataStreams,0)),$B$4),DateRange,0)-1,MATCH(AB$6,DataStreams,0)-1) -
(INDEX(Returns!$102:$102,MATCH(AB$6,DataStreams,0))*
OFFSET(HOMECELL,MATCH(MAX(INDEX(First_Data_Point,MATCH($A82,DataStreams,0)),INDEX(First_Data_Point,MATCH(AB$6,DataStreams,0)),$B$3),DateRange,0)-1,MATCH(INDEX(Returns!$100:$100,MATCH(AB$6,DataStreams,0)),DataStreams,0)-1):OFFSET(HOMECELL,MATCH(MIN(INDEX(Last_Data_Point,MATCH($A82,DataStreams,0)),INDEX(Last_Data_Point,MATCH(AB$6,DataStreams,0)),$B$4),DateRange,0)-1,MATCH(INDEX(Returns!$100:$100,MATCH(AB$6,DataStreams,0)),DataStreams,0)-1))),"")</f>
        <v>-6.8049194690927319E-4</v>
      </c>
      <c r="AC82" s="233" cm="1">
        <f t="array" aca="1" ref="AC82" ca="1">_xlfn.IFNA(_xlfn.COVARIANCE.S(
OFFSET(HOMECELL,MATCH(MAX(INDEX(First_Data_Point,MATCH($A82,DataStreams,0)),INDEX(First_Data_Point,MATCH(AC$6,DataStreams,0)),$B$3),DateRange,0)-1,MATCH($A82,DataStreams,0)-1):OFFSET(HOMECELL,MATCH(MIN(INDEX(Last_Data_Point,MATCH($A82,DataStreams,0)),INDEX(Last_Data_Point,MATCH(AC$6,DataStreams,0)),$B$4),DateRange,0)-1,MATCH($A82,DataStreams,0)-1) -
(INDEX(Returns!$102:$102,MATCH($A82,DataStreams,0))*
OFFSET(HOMECELL,MATCH(MAX(INDEX(First_Data_Point,MATCH($A82,DataStreams,0)),INDEX(First_Data_Point,MATCH(AC$6,DataStreams,0)),$B$3),DateRange,0)-1,MATCH(INDEX(Returns!$100:$100,MATCH($A82,DataStreams,0)),DataStreams,0)-1):OFFSET(HOMECELL,MATCH(MIN(INDEX(Last_Data_Point,MATCH($A82,DataStreams,0)),INDEX(Last_Data_Point,MATCH(AC$6,DataStreams,0)),$B$4),DateRange,0)-1,MATCH(INDEX(Returns!$100:$100,MATCH($A82,DataStreams,0)),DataStreams,0)-1)),
OFFSET(HOMECELL,MATCH(MAX(INDEX(First_Data_Point,MATCH($A82,DataStreams,0)),INDEX(First_Data_Point,MATCH(AC$6,DataStreams,0)),$B$3),DateRange,0)-1,MATCH(AC$6,DataStreams,0)-1):OFFSET(HOMECELL,MATCH(MIN(INDEX(Last_Data_Point,MATCH($A82,DataStreams,0)),INDEX(Last_Data_Point,MATCH(AC$6,DataStreams,0)),$B$4),DateRange,0)-1,MATCH(AC$6,DataStreams,0)-1) -
(INDEX(Returns!$102:$102,MATCH(AC$6,DataStreams,0))*
OFFSET(HOMECELL,MATCH(MAX(INDEX(First_Data_Point,MATCH($A82,DataStreams,0)),INDEX(First_Data_Point,MATCH(AC$6,DataStreams,0)),$B$3),DateRange,0)-1,MATCH(INDEX(Returns!$100:$100,MATCH(AC$6,DataStreams,0)),DataStreams,0)-1):OFFSET(HOMECELL,MATCH(MIN(INDEX(Last_Data_Point,MATCH($A82,DataStreams,0)),INDEX(Last_Data_Point,MATCH(AC$6,DataStreams,0)),$B$4),DateRange,0)-1,MATCH(INDEX(Returns!$100:$100,MATCH(AC$6,DataStreams,0)),DataStreams,0)-1))),"")</f>
        <v>-7.6033830256938377E-4</v>
      </c>
      <c r="AD82" s="233" cm="1">
        <f t="array" aca="1" ref="AD82" ca="1">_xlfn.IFNA(_xlfn.COVARIANCE.S(
OFFSET(HOMECELL,MATCH(MAX(INDEX(First_Data_Point,MATCH($A82,DataStreams,0)),INDEX(First_Data_Point,MATCH(AD$6,DataStreams,0)),$B$3),DateRange,0)-1,MATCH($A82,DataStreams,0)-1):OFFSET(HOMECELL,MATCH(MIN(INDEX(Last_Data_Point,MATCH($A82,DataStreams,0)),INDEX(Last_Data_Point,MATCH(AD$6,DataStreams,0)),$B$4),DateRange,0)-1,MATCH($A82,DataStreams,0)-1) -
(INDEX(Returns!$102:$102,MATCH($A82,DataStreams,0))*
OFFSET(HOMECELL,MATCH(MAX(INDEX(First_Data_Point,MATCH($A82,DataStreams,0)),INDEX(First_Data_Point,MATCH(AD$6,DataStreams,0)),$B$3),DateRange,0)-1,MATCH(INDEX(Returns!$100:$100,MATCH($A82,DataStreams,0)),DataStreams,0)-1):OFFSET(HOMECELL,MATCH(MIN(INDEX(Last_Data_Point,MATCH($A82,DataStreams,0)),INDEX(Last_Data_Point,MATCH(AD$6,DataStreams,0)),$B$4),DateRange,0)-1,MATCH(INDEX(Returns!$100:$100,MATCH($A82,DataStreams,0)),DataStreams,0)-1)),
OFFSET(HOMECELL,MATCH(MAX(INDEX(First_Data_Point,MATCH($A82,DataStreams,0)),INDEX(First_Data_Point,MATCH(AD$6,DataStreams,0)),$B$3),DateRange,0)-1,MATCH(AD$6,DataStreams,0)-1):OFFSET(HOMECELL,MATCH(MIN(INDEX(Last_Data_Point,MATCH($A82,DataStreams,0)),INDEX(Last_Data_Point,MATCH(AD$6,DataStreams,0)),$B$4),DateRange,0)-1,MATCH(AD$6,DataStreams,0)-1) -
(INDEX(Returns!$102:$102,MATCH(AD$6,DataStreams,0))*
OFFSET(HOMECELL,MATCH(MAX(INDEX(First_Data_Point,MATCH($A82,DataStreams,0)),INDEX(First_Data_Point,MATCH(AD$6,DataStreams,0)),$B$3),DateRange,0)-1,MATCH(INDEX(Returns!$100:$100,MATCH(AD$6,DataStreams,0)),DataStreams,0)-1):OFFSET(HOMECELL,MATCH(MIN(INDEX(Last_Data_Point,MATCH($A82,DataStreams,0)),INDEX(Last_Data_Point,MATCH(AD$6,DataStreams,0)),$B$4),DateRange,0)-1,MATCH(INDEX(Returns!$100:$100,MATCH(AD$6,DataStreams,0)),DataStreams,0)-1))),"")</f>
        <v>1.5261796784975668E-4</v>
      </c>
      <c r="AE82" s="233" cm="1">
        <f t="array" aca="1" ref="AE82" ca="1">_xlfn.IFNA(_xlfn.COVARIANCE.S(
OFFSET(HOMECELL,MATCH(MAX(INDEX(First_Data_Point,MATCH($A82,DataStreams,0)),INDEX(First_Data_Point,MATCH(AE$6,DataStreams,0)),$B$3),DateRange,0)-1,MATCH($A82,DataStreams,0)-1):OFFSET(HOMECELL,MATCH(MIN(INDEX(Last_Data_Point,MATCH($A82,DataStreams,0)),INDEX(Last_Data_Point,MATCH(AE$6,DataStreams,0)),$B$4),DateRange,0)-1,MATCH($A82,DataStreams,0)-1) -
(INDEX(Returns!$102:$102,MATCH($A82,DataStreams,0))*
OFFSET(HOMECELL,MATCH(MAX(INDEX(First_Data_Point,MATCH($A82,DataStreams,0)),INDEX(First_Data_Point,MATCH(AE$6,DataStreams,0)),$B$3),DateRange,0)-1,MATCH(INDEX(Returns!$100:$100,MATCH($A82,DataStreams,0)),DataStreams,0)-1):OFFSET(HOMECELL,MATCH(MIN(INDEX(Last_Data_Point,MATCH($A82,DataStreams,0)),INDEX(Last_Data_Point,MATCH(AE$6,DataStreams,0)),$B$4),DateRange,0)-1,MATCH(INDEX(Returns!$100:$100,MATCH($A82,DataStreams,0)),DataStreams,0)-1)),
OFFSET(HOMECELL,MATCH(MAX(INDEX(First_Data_Point,MATCH($A82,DataStreams,0)),INDEX(First_Data_Point,MATCH(AE$6,DataStreams,0)),$B$3),DateRange,0)-1,MATCH(AE$6,DataStreams,0)-1):OFFSET(HOMECELL,MATCH(MIN(INDEX(Last_Data_Point,MATCH($A82,DataStreams,0)),INDEX(Last_Data_Point,MATCH(AE$6,DataStreams,0)),$B$4),DateRange,0)-1,MATCH(AE$6,DataStreams,0)-1) -
(INDEX(Returns!$102:$102,MATCH(AE$6,DataStreams,0))*
OFFSET(HOMECELL,MATCH(MAX(INDEX(First_Data_Point,MATCH($A82,DataStreams,0)),INDEX(First_Data_Point,MATCH(AE$6,DataStreams,0)),$B$3),DateRange,0)-1,MATCH(INDEX(Returns!$100:$100,MATCH(AE$6,DataStreams,0)),DataStreams,0)-1):OFFSET(HOMECELL,MATCH(MIN(INDEX(Last_Data_Point,MATCH($A82,DataStreams,0)),INDEX(Last_Data_Point,MATCH(AE$6,DataStreams,0)),$B$4),DateRange,0)-1,MATCH(INDEX(Returns!$100:$100,MATCH(AE$6,DataStreams,0)),DataStreams,0)-1))),"")</f>
        <v>4.9488375385347964E-4</v>
      </c>
      <c r="AF82" s="233" cm="1">
        <f t="array" aca="1" ref="AF82" ca="1">_xlfn.IFNA(_xlfn.COVARIANCE.S(
OFFSET(HOMECELL,MATCH(MAX(INDEX(First_Data_Point,MATCH($A82,DataStreams,0)),INDEX(First_Data_Point,MATCH(AF$6,DataStreams,0)),$B$3),DateRange,0)-1,MATCH($A82,DataStreams,0)-1):OFFSET(HOMECELL,MATCH(MIN(INDEX(Last_Data_Point,MATCH($A82,DataStreams,0)),INDEX(Last_Data_Point,MATCH(AF$6,DataStreams,0)),$B$4),DateRange,0)-1,MATCH($A82,DataStreams,0)-1) -
(INDEX(Returns!$102:$102,MATCH($A82,DataStreams,0))*
OFFSET(HOMECELL,MATCH(MAX(INDEX(First_Data_Point,MATCH($A82,DataStreams,0)),INDEX(First_Data_Point,MATCH(AF$6,DataStreams,0)),$B$3),DateRange,0)-1,MATCH(INDEX(Returns!$100:$100,MATCH($A82,DataStreams,0)),DataStreams,0)-1):OFFSET(HOMECELL,MATCH(MIN(INDEX(Last_Data_Point,MATCH($A82,DataStreams,0)),INDEX(Last_Data_Point,MATCH(AF$6,DataStreams,0)),$B$4),DateRange,0)-1,MATCH(INDEX(Returns!$100:$100,MATCH($A82,DataStreams,0)),DataStreams,0)-1)),
OFFSET(HOMECELL,MATCH(MAX(INDEX(First_Data_Point,MATCH($A82,DataStreams,0)),INDEX(First_Data_Point,MATCH(AF$6,DataStreams,0)),$B$3),DateRange,0)-1,MATCH(AF$6,DataStreams,0)-1):OFFSET(HOMECELL,MATCH(MIN(INDEX(Last_Data_Point,MATCH($A82,DataStreams,0)),INDEX(Last_Data_Point,MATCH(AF$6,DataStreams,0)),$B$4),DateRange,0)-1,MATCH(AF$6,DataStreams,0)-1) -
(INDEX(Returns!$102:$102,MATCH(AF$6,DataStreams,0))*
OFFSET(HOMECELL,MATCH(MAX(INDEX(First_Data_Point,MATCH($A82,DataStreams,0)),INDEX(First_Data_Point,MATCH(AF$6,DataStreams,0)),$B$3),DateRange,0)-1,MATCH(INDEX(Returns!$100:$100,MATCH(AF$6,DataStreams,0)),DataStreams,0)-1):OFFSET(HOMECELL,MATCH(MIN(INDEX(Last_Data_Point,MATCH($A82,DataStreams,0)),INDEX(Last_Data_Point,MATCH(AF$6,DataStreams,0)),$B$4),DateRange,0)-1,MATCH(INDEX(Returns!$100:$100,MATCH(AF$6,DataStreams,0)),DataStreams,0)-1))),"")</f>
        <v>-6.3072088115882221E-4</v>
      </c>
      <c r="AG82" s="233" cm="1">
        <f t="array" aca="1" ref="AG82" ca="1">_xlfn.IFNA(_xlfn.COVARIANCE.S(
OFFSET(HOMECELL,MATCH(MAX(INDEX(First_Data_Point,MATCH($A82,DataStreams,0)),INDEX(First_Data_Point,MATCH(AG$6,DataStreams,0)),$B$3),DateRange,0)-1,MATCH($A82,DataStreams,0)-1):OFFSET(HOMECELL,MATCH(MIN(INDEX(Last_Data_Point,MATCH($A82,DataStreams,0)),INDEX(Last_Data_Point,MATCH(AG$6,DataStreams,0)),$B$4),DateRange,0)-1,MATCH($A82,DataStreams,0)-1) -
(INDEX(Returns!$102:$102,MATCH($A82,DataStreams,0))*
OFFSET(HOMECELL,MATCH(MAX(INDEX(First_Data_Point,MATCH($A82,DataStreams,0)),INDEX(First_Data_Point,MATCH(AG$6,DataStreams,0)),$B$3),DateRange,0)-1,MATCH(INDEX(Returns!$100:$100,MATCH($A82,DataStreams,0)),DataStreams,0)-1):OFFSET(HOMECELL,MATCH(MIN(INDEX(Last_Data_Point,MATCH($A82,DataStreams,0)),INDEX(Last_Data_Point,MATCH(AG$6,DataStreams,0)),$B$4),DateRange,0)-1,MATCH(INDEX(Returns!$100:$100,MATCH($A82,DataStreams,0)),DataStreams,0)-1)),
OFFSET(HOMECELL,MATCH(MAX(INDEX(First_Data_Point,MATCH($A82,DataStreams,0)),INDEX(First_Data_Point,MATCH(AG$6,DataStreams,0)),$B$3),DateRange,0)-1,MATCH(AG$6,DataStreams,0)-1):OFFSET(HOMECELL,MATCH(MIN(INDEX(Last_Data_Point,MATCH($A82,DataStreams,0)),INDEX(Last_Data_Point,MATCH(AG$6,DataStreams,0)),$B$4),DateRange,0)-1,MATCH(AG$6,DataStreams,0)-1) -
(INDEX(Returns!$102:$102,MATCH(AG$6,DataStreams,0))*
OFFSET(HOMECELL,MATCH(MAX(INDEX(First_Data_Point,MATCH($A82,DataStreams,0)),INDEX(First_Data_Point,MATCH(AG$6,DataStreams,0)),$B$3),DateRange,0)-1,MATCH(INDEX(Returns!$100:$100,MATCH(AG$6,DataStreams,0)),DataStreams,0)-1):OFFSET(HOMECELL,MATCH(MIN(INDEX(Last_Data_Point,MATCH($A82,DataStreams,0)),INDEX(Last_Data_Point,MATCH(AG$6,DataStreams,0)),$B$4),DateRange,0)-1,MATCH(INDEX(Returns!$100:$100,MATCH(AG$6,DataStreams,0)),DataStreams,0)-1))),"")</f>
        <v>-4.172920253660105E-4</v>
      </c>
      <c r="AH82" s="233" cm="1">
        <f t="array" aca="1" ref="AH82" ca="1">_xlfn.IFNA(_xlfn.COVARIANCE.S(
OFFSET(HOMECELL,MATCH(MAX(INDEX(First_Data_Point,MATCH($A82,DataStreams,0)),INDEX(First_Data_Point,MATCH(AH$6,DataStreams,0)),$B$3),DateRange,0)-1,MATCH($A82,DataStreams,0)-1):OFFSET(HOMECELL,MATCH(MIN(INDEX(Last_Data_Point,MATCH($A82,DataStreams,0)),INDEX(Last_Data_Point,MATCH(AH$6,DataStreams,0)),$B$4),DateRange,0)-1,MATCH($A82,DataStreams,0)-1) -
(INDEX(Returns!$102:$102,MATCH($A82,DataStreams,0))*
OFFSET(HOMECELL,MATCH(MAX(INDEX(First_Data_Point,MATCH($A82,DataStreams,0)),INDEX(First_Data_Point,MATCH(AH$6,DataStreams,0)),$B$3),DateRange,0)-1,MATCH(INDEX(Returns!$100:$100,MATCH($A82,DataStreams,0)),DataStreams,0)-1):OFFSET(HOMECELL,MATCH(MIN(INDEX(Last_Data_Point,MATCH($A82,DataStreams,0)),INDEX(Last_Data_Point,MATCH(AH$6,DataStreams,0)),$B$4),DateRange,0)-1,MATCH(INDEX(Returns!$100:$100,MATCH($A82,DataStreams,0)),DataStreams,0)-1)),
OFFSET(HOMECELL,MATCH(MAX(INDEX(First_Data_Point,MATCH($A82,DataStreams,0)),INDEX(First_Data_Point,MATCH(AH$6,DataStreams,0)),$B$3),DateRange,0)-1,MATCH(AH$6,DataStreams,0)-1):OFFSET(HOMECELL,MATCH(MIN(INDEX(Last_Data_Point,MATCH($A82,DataStreams,0)),INDEX(Last_Data_Point,MATCH(AH$6,DataStreams,0)),$B$4),DateRange,0)-1,MATCH(AH$6,DataStreams,0)-1) -
(INDEX(Returns!$102:$102,MATCH(AH$6,DataStreams,0))*
OFFSET(HOMECELL,MATCH(MAX(INDEX(First_Data_Point,MATCH($A82,DataStreams,0)),INDEX(First_Data_Point,MATCH(AH$6,DataStreams,0)),$B$3),DateRange,0)-1,MATCH(INDEX(Returns!$100:$100,MATCH(AH$6,DataStreams,0)),DataStreams,0)-1):OFFSET(HOMECELL,MATCH(MIN(INDEX(Last_Data_Point,MATCH($A82,DataStreams,0)),INDEX(Last_Data_Point,MATCH(AH$6,DataStreams,0)),$B$4),DateRange,0)-1,MATCH(INDEX(Returns!$100:$100,MATCH(AH$6,DataStreams,0)),DataStreams,0)-1))),"")</f>
        <v>-3.0413135187552722E-4</v>
      </c>
      <c r="AI82" s="233" cm="1">
        <f t="array" aca="1" ref="AI82" ca="1">_xlfn.IFNA(_xlfn.COVARIANCE.S(
OFFSET(HOMECELL,MATCH(MAX(INDEX(First_Data_Point,MATCH($A82,DataStreams,0)),INDEX(First_Data_Point,MATCH(AI$6,DataStreams,0)),$B$3),DateRange,0)-1,MATCH($A82,DataStreams,0)-1):OFFSET(HOMECELL,MATCH(MIN(INDEX(Last_Data_Point,MATCH($A82,DataStreams,0)),INDEX(Last_Data_Point,MATCH(AI$6,DataStreams,0)),$B$4),DateRange,0)-1,MATCH($A82,DataStreams,0)-1) -
(INDEX(Returns!$102:$102,MATCH($A82,DataStreams,0))*
OFFSET(HOMECELL,MATCH(MAX(INDEX(First_Data_Point,MATCH($A82,DataStreams,0)),INDEX(First_Data_Point,MATCH(AI$6,DataStreams,0)),$B$3),DateRange,0)-1,MATCH(INDEX(Returns!$100:$100,MATCH($A82,DataStreams,0)),DataStreams,0)-1):OFFSET(HOMECELL,MATCH(MIN(INDEX(Last_Data_Point,MATCH($A82,DataStreams,0)),INDEX(Last_Data_Point,MATCH(AI$6,DataStreams,0)),$B$4),DateRange,0)-1,MATCH(INDEX(Returns!$100:$100,MATCH($A82,DataStreams,0)),DataStreams,0)-1)),
OFFSET(HOMECELL,MATCH(MAX(INDEX(First_Data_Point,MATCH($A82,DataStreams,0)),INDEX(First_Data_Point,MATCH(AI$6,DataStreams,0)),$B$3),DateRange,0)-1,MATCH(AI$6,DataStreams,0)-1):OFFSET(HOMECELL,MATCH(MIN(INDEX(Last_Data_Point,MATCH($A82,DataStreams,0)),INDEX(Last_Data_Point,MATCH(AI$6,DataStreams,0)),$B$4),DateRange,0)-1,MATCH(AI$6,DataStreams,0)-1) -
(INDEX(Returns!$102:$102,MATCH(AI$6,DataStreams,0))*
OFFSET(HOMECELL,MATCH(MAX(INDEX(First_Data_Point,MATCH($A82,DataStreams,0)),INDEX(First_Data_Point,MATCH(AI$6,DataStreams,0)),$B$3),DateRange,0)-1,MATCH(INDEX(Returns!$100:$100,MATCH(AI$6,DataStreams,0)),DataStreams,0)-1):OFFSET(HOMECELL,MATCH(MIN(INDEX(Last_Data_Point,MATCH($A82,DataStreams,0)),INDEX(Last_Data_Point,MATCH(AI$6,DataStreams,0)),$B$4),DateRange,0)-1,MATCH(INDEX(Returns!$100:$100,MATCH(AI$6,DataStreams,0)),DataStreams,0)-1))),"")</f>
        <v>-8.7694476259290012E-4</v>
      </c>
      <c r="AJ82" s="233" cm="1">
        <f t="array" aca="1" ref="AJ82" ca="1">_xlfn.IFNA(_xlfn.COVARIANCE.S(
OFFSET(HOMECELL,MATCH(MAX(INDEX(First_Data_Point,MATCH($A82,DataStreams,0)),INDEX(First_Data_Point,MATCH(AJ$6,DataStreams,0)),$B$3),DateRange,0)-1,MATCH($A82,DataStreams,0)-1):OFFSET(HOMECELL,MATCH(MIN(INDEX(Last_Data_Point,MATCH($A82,DataStreams,0)),INDEX(Last_Data_Point,MATCH(AJ$6,DataStreams,0)),$B$4),DateRange,0)-1,MATCH($A82,DataStreams,0)-1) -
(INDEX(Returns!$102:$102,MATCH($A82,DataStreams,0))*
OFFSET(HOMECELL,MATCH(MAX(INDEX(First_Data_Point,MATCH($A82,DataStreams,0)),INDEX(First_Data_Point,MATCH(AJ$6,DataStreams,0)),$B$3),DateRange,0)-1,MATCH(INDEX(Returns!$100:$100,MATCH($A82,DataStreams,0)),DataStreams,0)-1):OFFSET(HOMECELL,MATCH(MIN(INDEX(Last_Data_Point,MATCH($A82,DataStreams,0)),INDEX(Last_Data_Point,MATCH(AJ$6,DataStreams,0)),$B$4),DateRange,0)-1,MATCH(INDEX(Returns!$100:$100,MATCH($A82,DataStreams,0)),DataStreams,0)-1)),
OFFSET(HOMECELL,MATCH(MAX(INDEX(First_Data_Point,MATCH($A82,DataStreams,0)),INDEX(First_Data_Point,MATCH(AJ$6,DataStreams,0)),$B$3),DateRange,0)-1,MATCH(AJ$6,DataStreams,0)-1):OFFSET(HOMECELL,MATCH(MIN(INDEX(Last_Data_Point,MATCH($A82,DataStreams,0)),INDEX(Last_Data_Point,MATCH(AJ$6,DataStreams,0)),$B$4),DateRange,0)-1,MATCH(AJ$6,DataStreams,0)-1) -
(INDEX(Returns!$102:$102,MATCH(AJ$6,DataStreams,0))*
OFFSET(HOMECELL,MATCH(MAX(INDEX(First_Data_Point,MATCH($A82,DataStreams,0)),INDEX(First_Data_Point,MATCH(AJ$6,DataStreams,0)),$B$3),DateRange,0)-1,MATCH(INDEX(Returns!$100:$100,MATCH(AJ$6,DataStreams,0)),DataStreams,0)-1):OFFSET(HOMECELL,MATCH(MIN(INDEX(Last_Data_Point,MATCH($A82,DataStreams,0)),INDEX(Last_Data_Point,MATCH(AJ$6,DataStreams,0)),$B$4),DateRange,0)-1,MATCH(INDEX(Returns!$100:$100,MATCH(AJ$6,DataStreams,0)),DataStreams,0)-1))),"")</f>
        <v>-1.264582796380447E-3</v>
      </c>
      <c r="AK82" s="233" cm="1">
        <f t="array" aca="1" ref="AK82" ca="1">_xlfn.IFNA(_xlfn.COVARIANCE.S(
OFFSET(HOMECELL,MATCH(MAX(INDEX(First_Data_Point,MATCH($A82,DataStreams,0)),INDEX(First_Data_Point,MATCH(AK$6,DataStreams,0)),$B$3),DateRange,0)-1,MATCH($A82,DataStreams,0)-1):OFFSET(HOMECELL,MATCH(MIN(INDEX(Last_Data_Point,MATCH($A82,DataStreams,0)),INDEX(Last_Data_Point,MATCH(AK$6,DataStreams,0)),$B$4),DateRange,0)-1,MATCH($A82,DataStreams,0)-1) -
(INDEX(Returns!$102:$102,MATCH($A82,DataStreams,0))*
OFFSET(HOMECELL,MATCH(MAX(INDEX(First_Data_Point,MATCH($A82,DataStreams,0)),INDEX(First_Data_Point,MATCH(AK$6,DataStreams,0)),$B$3),DateRange,0)-1,MATCH(INDEX(Returns!$100:$100,MATCH($A82,DataStreams,0)),DataStreams,0)-1):OFFSET(HOMECELL,MATCH(MIN(INDEX(Last_Data_Point,MATCH($A82,DataStreams,0)),INDEX(Last_Data_Point,MATCH(AK$6,DataStreams,0)),$B$4),DateRange,0)-1,MATCH(INDEX(Returns!$100:$100,MATCH($A82,DataStreams,0)),DataStreams,0)-1)),
OFFSET(HOMECELL,MATCH(MAX(INDEX(First_Data_Point,MATCH($A82,DataStreams,0)),INDEX(First_Data_Point,MATCH(AK$6,DataStreams,0)),$B$3),DateRange,0)-1,MATCH(AK$6,DataStreams,0)-1):OFFSET(HOMECELL,MATCH(MIN(INDEX(Last_Data_Point,MATCH($A82,DataStreams,0)),INDEX(Last_Data_Point,MATCH(AK$6,DataStreams,0)),$B$4),DateRange,0)-1,MATCH(AK$6,DataStreams,0)-1) -
(INDEX(Returns!$102:$102,MATCH(AK$6,DataStreams,0))*
OFFSET(HOMECELL,MATCH(MAX(INDEX(First_Data_Point,MATCH($A82,DataStreams,0)),INDEX(First_Data_Point,MATCH(AK$6,DataStreams,0)),$B$3),DateRange,0)-1,MATCH(INDEX(Returns!$100:$100,MATCH(AK$6,DataStreams,0)),DataStreams,0)-1):OFFSET(HOMECELL,MATCH(MIN(INDEX(Last_Data_Point,MATCH($A82,DataStreams,0)),INDEX(Last_Data_Point,MATCH(AK$6,DataStreams,0)),$B$4),DateRange,0)-1,MATCH(INDEX(Returns!$100:$100,MATCH(AK$6,DataStreams,0)),DataStreams,0)-1))),"")</f>
        <v>-1.0272529803707776E-3</v>
      </c>
      <c r="AL82" s="233" cm="1">
        <f t="array" aca="1" ref="AL82" ca="1">_xlfn.IFNA(_xlfn.COVARIANCE.S(
OFFSET(HOMECELL,MATCH(MAX(INDEX(First_Data_Point,MATCH($A82,DataStreams,0)),INDEX(First_Data_Point,MATCH(AL$6,DataStreams,0)),$B$3),DateRange,0)-1,MATCH($A82,DataStreams,0)-1):OFFSET(HOMECELL,MATCH(MIN(INDEX(Last_Data_Point,MATCH($A82,DataStreams,0)),INDEX(Last_Data_Point,MATCH(AL$6,DataStreams,0)),$B$4),DateRange,0)-1,MATCH($A82,DataStreams,0)-1) -
(INDEX(Returns!$102:$102,MATCH($A82,DataStreams,0))*
OFFSET(HOMECELL,MATCH(MAX(INDEX(First_Data_Point,MATCH($A82,DataStreams,0)),INDEX(First_Data_Point,MATCH(AL$6,DataStreams,0)),$B$3),DateRange,0)-1,MATCH(INDEX(Returns!$100:$100,MATCH($A82,DataStreams,0)),DataStreams,0)-1):OFFSET(HOMECELL,MATCH(MIN(INDEX(Last_Data_Point,MATCH($A82,DataStreams,0)),INDEX(Last_Data_Point,MATCH(AL$6,DataStreams,0)),$B$4),DateRange,0)-1,MATCH(INDEX(Returns!$100:$100,MATCH($A82,DataStreams,0)),DataStreams,0)-1)),
OFFSET(HOMECELL,MATCH(MAX(INDEX(First_Data_Point,MATCH($A82,DataStreams,0)),INDEX(First_Data_Point,MATCH(AL$6,DataStreams,0)),$B$3),DateRange,0)-1,MATCH(AL$6,DataStreams,0)-1):OFFSET(HOMECELL,MATCH(MIN(INDEX(Last_Data_Point,MATCH($A82,DataStreams,0)),INDEX(Last_Data_Point,MATCH(AL$6,DataStreams,0)),$B$4),DateRange,0)-1,MATCH(AL$6,DataStreams,0)-1) -
(INDEX(Returns!$102:$102,MATCH(AL$6,DataStreams,0))*
OFFSET(HOMECELL,MATCH(MAX(INDEX(First_Data_Point,MATCH($A82,DataStreams,0)),INDEX(First_Data_Point,MATCH(AL$6,DataStreams,0)),$B$3),DateRange,0)-1,MATCH(INDEX(Returns!$100:$100,MATCH(AL$6,DataStreams,0)),DataStreams,0)-1):OFFSET(HOMECELL,MATCH(MIN(INDEX(Last_Data_Point,MATCH($A82,DataStreams,0)),INDEX(Last_Data_Point,MATCH(AL$6,DataStreams,0)),$B$4),DateRange,0)-1,MATCH(INDEX(Returns!$100:$100,MATCH(AL$6,DataStreams,0)),DataStreams,0)-1))),"")</f>
        <v>1.1702223431766861E-3</v>
      </c>
      <c r="AM82" s="233" cm="1">
        <f t="array" aca="1" ref="AM82" ca="1">_xlfn.IFNA(_xlfn.COVARIANCE.S(
OFFSET(HOMECELL,MATCH(MAX(INDEX(First_Data_Point,MATCH($A82,DataStreams,0)),INDEX(First_Data_Point,MATCH(AM$6,DataStreams,0)),$B$3),DateRange,0)-1,MATCH($A82,DataStreams,0)-1):OFFSET(HOMECELL,MATCH(MIN(INDEX(Last_Data_Point,MATCH($A82,DataStreams,0)),INDEX(Last_Data_Point,MATCH(AM$6,DataStreams,0)),$B$4),DateRange,0)-1,MATCH($A82,DataStreams,0)-1) -
(INDEX(Returns!$102:$102,MATCH($A82,DataStreams,0))*
OFFSET(HOMECELL,MATCH(MAX(INDEX(First_Data_Point,MATCH($A82,DataStreams,0)),INDEX(First_Data_Point,MATCH(AM$6,DataStreams,0)),$B$3),DateRange,0)-1,MATCH(INDEX(Returns!$100:$100,MATCH($A82,DataStreams,0)),DataStreams,0)-1):OFFSET(HOMECELL,MATCH(MIN(INDEX(Last_Data_Point,MATCH($A82,DataStreams,0)),INDEX(Last_Data_Point,MATCH(AM$6,DataStreams,0)),$B$4),DateRange,0)-1,MATCH(INDEX(Returns!$100:$100,MATCH($A82,DataStreams,0)),DataStreams,0)-1)),
OFFSET(HOMECELL,MATCH(MAX(INDEX(First_Data_Point,MATCH($A82,DataStreams,0)),INDEX(First_Data_Point,MATCH(AM$6,DataStreams,0)),$B$3),DateRange,0)-1,MATCH(AM$6,DataStreams,0)-1):OFFSET(HOMECELL,MATCH(MIN(INDEX(Last_Data_Point,MATCH($A82,DataStreams,0)),INDEX(Last_Data_Point,MATCH(AM$6,DataStreams,0)),$B$4),DateRange,0)-1,MATCH(AM$6,DataStreams,0)-1) -
(INDEX(Returns!$102:$102,MATCH(AM$6,DataStreams,0))*
OFFSET(HOMECELL,MATCH(MAX(INDEX(First_Data_Point,MATCH($A82,DataStreams,0)),INDEX(First_Data_Point,MATCH(AM$6,DataStreams,0)),$B$3),DateRange,0)-1,MATCH(INDEX(Returns!$100:$100,MATCH(AM$6,DataStreams,0)),DataStreams,0)-1):OFFSET(HOMECELL,MATCH(MIN(INDEX(Last_Data_Point,MATCH($A82,DataStreams,0)),INDEX(Last_Data_Point,MATCH(AM$6,DataStreams,0)),$B$4),DateRange,0)-1,MATCH(INDEX(Returns!$100:$100,MATCH(AM$6,DataStreams,0)),DataStreams,0)-1))),"")</f>
        <v>7.4791328225880965E-4</v>
      </c>
      <c r="AN82" s="233" cm="1">
        <f t="array" aca="1" ref="AN82" ca="1">_xlfn.IFNA(_xlfn.COVARIANCE.S(
OFFSET(HOMECELL,MATCH(MAX(INDEX(First_Data_Point,MATCH($A82,DataStreams,0)),INDEX(First_Data_Point,MATCH(AN$6,DataStreams,0)),$B$3),DateRange,0)-1,MATCH($A82,DataStreams,0)-1):OFFSET(HOMECELL,MATCH(MIN(INDEX(Last_Data_Point,MATCH($A82,DataStreams,0)),INDEX(Last_Data_Point,MATCH(AN$6,DataStreams,0)),$B$4),DateRange,0)-1,MATCH($A82,DataStreams,0)-1) -
(INDEX(Returns!$102:$102,MATCH($A82,DataStreams,0))*
OFFSET(HOMECELL,MATCH(MAX(INDEX(First_Data_Point,MATCH($A82,DataStreams,0)),INDEX(First_Data_Point,MATCH(AN$6,DataStreams,0)),$B$3),DateRange,0)-1,MATCH(INDEX(Returns!$100:$100,MATCH($A82,DataStreams,0)),DataStreams,0)-1):OFFSET(HOMECELL,MATCH(MIN(INDEX(Last_Data_Point,MATCH($A82,DataStreams,0)),INDEX(Last_Data_Point,MATCH(AN$6,DataStreams,0)),$B$4),DateRange,0)-1,MATCH(INDEX(Returns!$100:$100,MATCH($A82,DataStreams,0)),DataStreams,0)-1)),
OFFSET(HOMECELL,MATCH(MAX(INDEX(First_Data_Point,MATCH($A82,DataStreams,0)),INDEX(First_Data_Point,MATCH(AN$6,DataStreams,0)),$B$3),DateRange,0)-1,MATCH(AN$6,DataStreams,0)-1):OFFSET(HOMECELL,MATCH(MIN(INDEX(Last_Data_Point,MATCH($A82,DataStreams,0)),INDEX(Last_Data_Point,MATCH(AN$6,DataStreams,0)),$B$4),DateRange,0)-1,MATCH(AN$6,DataStreams,0)-1) -
(INDEX(Returns!$102:$102,MATCH(AN$6,DataStreams,0))*
OFFSET(HOMECELL,MATCH(MAX(INDEX(First_Data_Point,MATCH($A82,DataStreams,0)),INDEX(First_Data_Point,MATCH(AN$6,DataStreams,0)),$B$3),DateRange,0)-1,MATCH(INDEX(Returns!$100:$100,MATCH(AN$6,DataStreams,0)),DataStreams,0)-1):OFFSET(HOMECELL,MATCH(MIN(INDEX(Last_Data_Point,MATCH($A82,DataStreams,0)),INDEX(Last_Data_Point,MATCH(AN$6,DataStreams,0)),$B$4),DateRange,0)-1,MATCH(INDEX(Returns!$100:$100,MATCH(AN$6,DataStreams,0)),DataStreams,0)-1))),"")</f>
        <v>-4.2127840215602254E-4</v>
      </c>
      <c r="AO82" s="233" cm="1">
        <f t="array" aca="1" ref="AO82" ca="1">_xlfn.IFNA(_xlfn.COVARIANCE.S(
OFFSET(HOMECELL,MATCH(MAX(INDEX(First_Data_Point,MATCH($A82,DataStreams,0)),INDEX(First_Data_Point,MATCH(AO$6,DataStreams,0)),$B$3),DateRange,0)-1,MATCH($A82,DataStreams,0)-1):OFFSET(HOMECELL,MATCH(MIN(INDEX(Last_Data_Point,MATCH($A82,DataStreams,0)),INDEX(Last_Data_Point,MATCH(AO$6,DataStreams,0)),$B$4),DateRange,0)-1,MATCH($A82,DataStreams,0)-1) -
(INDEX(Returns!$102:$102,MATCH($A82,DataStreams,0))*
OFFSET(HOMECELL,MATCH(MAX(INDEX(First_Data_Point,MATCH($A82,DataStreams,0)),INDEX(First_Data_Point,MATCH(AO$6,DataStreams,0)),$B$3),DateRange,0)-1,MATCH(INDEX(Returns!$100:$100,MATCH($A82,DataStreams,0)),DataStreams,0)-1):OFFSET(HOMECELL,MATCH(MIN(INDEX(Last_Data_Point,MATCH($A82,DataStreams,0)),INDEX(Last_Data_Point,MATCH(AO$6,DataStreams,0)),$B$4),DateRange,0)-1,MATCH(INDEX(Returns!$100:$100,MATCH($A82,DataStreams,0)),DataStreams,0)-1)),
OFFSET(HOMECELL,MATCH(MAX(INDEX(First_Data_Point,MATCH($A82,DataStreams,0)),INDEX(First_Data_Point,MATCH(AO$6,DataStreams,0)),$B$3),DateRange,0)-1,MATCH(AO$6,DataStreams,0)-1):OFFSET(HOMECELL,MATCH(MIN(INDEX(Last_Data_Point,MATCH($A82,DataStreams,0)),INDEX(Last_Data_Point,MATCH(AO$6,DataStreams,0)),$B$4),DateRange,0)-1,MATCH(AO$6,DataStreams,0)-1) -
(INDEX(Returns!$102:$102,MATCH(AO$6,DataStreams,0))*
OFFSET(HOMECELL,MATCH(MAX(INDEX(First_Data_Point,MATCH($A82,DataStreams,0)),INDEX(First_Data_Point,MATCH(AO$6,DataStreams,0)),$B$3),DateRange,0)-1,MATCH(INDEX(Returns!$100:$100,MATCH(AO$6,DataStreams,0)),DataStreams,0)-1):OFFSET(HOMECELL,MATCH(MIN(INDEX(Last_Data_Point,MATCH($A82,DataStreams,0)),INDEX(Last_Data_Point,MATCH(AO$6,DataStreams,0)),$B$4),DateRange,0)-1,MATCH(INDEX(Returns!$100:$100,MATCH(AO$6,DataStreams,0)),DataStreams,0)-1))),"")</f>
        <v>7.11413193528993E-4</v>
      </c>
      <c r="AP82" s="233" cm="1">
        <f t="array" aca="1" ref="AP82" ca="1">_xlfn.IFNA(_xlfn.COVARIANCE.S(
OFFSET(HOMECELL,MATCH(MAX(INDEX(First_Data_Point,MATCH($A82,DataStreams,0)),INDEX(First_Data_Point,MATCH(AP$6,DataStreams,0)),$B$3),DateRange,0)-1,MATCH($A82,DataStreams,0)-1):OFFSET(HOMECELL,MATCH(MIN(INDEX(Last_Data_Point,MATCH($A82,DataStreams,0)),INDEX(Last_Data_Point,MATCH(AP$6,DataStreams,0)),$B$4),DateRange,0)-1,MATCH($A82,DataStreams,0)-1) -
(INDEX(Returns!$102:$102,MATCH($A82,DataStreams,0))*
OFFSET(HOMECELL,MATCH(MAX(INDEX(First_Data_Point,MATCH($A82,DataStreams,0)),INDEX(First_Data_Point,MATCH(AP$6,DataStreams,0)),$B$3),DateRange,0)-1,MATCH(INDEX(Returns!$100:$100,MATCH($A82,DataStreams,0)),DataStreams,0)-1):OFFSET(HOMECELL,MATCH(MIN(INDEX(Last_Data_Point,MATCH($A82,DataStreams,0)),INDEX(Last_Data_Point,MATCH(AP$6,DataStreams,0)),$B$4),DateRange,0)-1,MATCH(INDEX(Returns!$100:$100,MATCH($A82,DataStreams,0)),DataStreams,0)-1)),
OFFSET(HOMECELL,MATCH(MAX(INDEX(First_Data_Point,MATCH($A82,DataStreams,0)),INDEX(First_Data_Point,MATCH(AP$6,DataStreams,0)),$B$3),DateRange,0)-1,MATCH(AP$6,DataStreams,0)-1):OFFSET(HOMECELL,MATCH(MIN(INDEX(Last_Data_Point,MATCH($A82,DataStreams,0)),INDEX(Last_Data_Point,MATCH(AP$6,DataStreams,0)),$B$4),DateRange,0)-1,MATCH(AP$6,DataStreams,0)-1) -
(INDEX(Returns!$102:$102,MATCH(AP$6,DataStreams,0))*
OFFSET(HOMECELL,MATCH(MAX(INDEX(First_Data_Point,MATCH($A82,DataStreams,0)),INDEX(First_Data_Point,MATCH(AP$6,DataStreams,0)),$B$3),DateRange,0)-1,MATCH(INDEX(Returns!$100:$100,MATCH(AP$6,DataStreams,0)),DataStreams,0)-1):OFFSET(HOMECELL,MATCH(MIN(INDEX(Last_Data_Point,MATCH($A82,DataStreams,0)),INDEX(Last_Data_Point,MATCH(AP$6,DataStreams,0)),$B$4),DateRange,0)-1,MATCH(INDEX(Returns!$100:$100,MATCH(AP$6,DataStreams,0)),DataStreams,0)-1))),"")</f>
        <v>-5.9773123700307938E-4</v>
      </c>
      <c r="AQ82" s="233" t="str" cm="1">
        <f t="array" aca="1" ref="AQ82" ca="1">_xlfn.IFNA(_xlfn.COVARIANCE.S(
OFFSET(HOMECELL,MATCH(MAX(INDEX(First_Data_Point,MATCH($A82,DataStreams,0)),INDEX(First_Data_Point,MATCH(AQ$6,DataStreams,0)),$B$3),DateRange,0)-1,MATCH($A82,DataStreams,0)-1):OFFSET(HOMECELL,MATCH(MIN(INDEX(Last_Data_Point,MATCH($A82,DataStreams,0)),INDEX(Last_Data_Point,MATCH(AQ$6,DataStreams,0)),$B$4),DateRange,0)-1,MATCH($A82,DataStreams,0)-1) -
(INDEX(Returns!$102:$102,MATCH($A82,DataStreams,0))*
OFFSET(HOMECELL,MATCH(MAX(INDEX(First_Data_Point,MATCH($A82,DataStreams,0)),INDEX(First_Data_Point,MATCH(AQ$6,DataStreams,0)),$B$3),DateRange,0)-1,MATCH(INDEX(Returns!$100:$100,MATCH($A82,DataStreams,0)),DataStreams,0)-1):OFFSET(HOMECELL,MATCH(MIN(INDEX(Last_Data_Point,MATCH($A82,DataStreams,0)),INDEX(Last_Data_Point,MATCH(AQ$6,DataStreams,0)),$B$4),DateRange,0)-1,MATCH(INDEX(Returns!$100:$100,MATCH($A82,DataStreams,0)),DataStreams,0)-1)),
OFFSET(HOMECELL,MATCH(MAX(INDEX(First_Data_Point,MATCH($A82,DataStreams,0)),INDEX(First_Data_Point,MATCH(AQ$6,DataStreams,0)),$B$3),DateRange,0)-1,MATCH(AQ$6,DataStreams,0)-1):OFFSET(HOMECELL,MATCH(MIN(INDEX(Last_Data_Point,MATCH($A82,DataStreams,0)),INDEX(Last_Data_Point,MATCH(AQ$6,DataStreams,0)),$B$4),DateRange,0)-1,MATCH(AQ$6,DataStreams,0)-1) -
(INDEX(Returns!$102:$102,MATCH(AQ$6,DataStreams,0))*
OFFSET(HOMECELL,MATCH(MAX(INDEX(First_Data_Point,MATCH($A82,DataStreams,0)),INDEX(First_Data_Point,MATCH(AQ$6,DataStreams,0)),$B$3),DateRange,0)-1,MATCH(INDEX(Returns!$100:$100,MATCH(AQ$6,DataStreams,0)),DataStreams,0)-1):OFFSET(HOMECELL,MATCH(MIN(INDEX(Last_Data_Point,MATCH($A82,DataStreams,0)),INDEX(Last_Data_Point,MATCH(AQ$6,DataStreams,0)),$B$4),DateRange,0)-1,MATCH(INDEX(Returns!$100:$100,MATCH(AQ$6,DataStreams,0)),DataStreams,0)-1))),"")</f>
        <v/>
      </c>
      <c r="AR82" s="233" t="str" cm="1">
        <f t="array" aca="1" ref="AR82" ca="1">_xlfn.IFNA(_xlfn.COVARIANCE.S(
OFFSET(HOMECELL,MATCH(MAX(INDEX(First_Data_Point,MATCH($A82,DataStreams,0)),INDEX(First_Data_Point,MATCH(AR$6,DataStreams,0)),$B$3),DateRange,0)-1,MATCH($A82,DataStreams,0)-1):OFFSET(HOMECELL,MATCH(MIN(INDEX(Last_Data_Point,MATCH($A82,DataStreams,0)),INDEX(Last_Data_Point,MATCH(AR$6,DataStreams,0)),$B$4),DateRange,0)-1,MATCH($A82,DataStreams,0)-1) -
(INDEX(Returns!$102:$102,MATCH($A82,DataStreams,0))*
OFFSET(HOMECELL,MATCH(MAX(INDEX(First_Data_Point,MATCH($A82,DataStreams,0)),INDEX(First_Data_Point,MATCH(AR$6,DataStreams,0)),$B$3),DateRange,0)-1,MATCH(INDEX(Returns!$100:$100,MATCH($A82,DataStreams,0)),DataStreams,0)-1):OFFSET(HOMECELL,MATCH(MIN(INDEX(Last_Data_Point,MATCH($A82,DataStreams,0)),INDEX(Last_Data_Point,MATCH(AR$6,DataStreams,0)),$B$4),DateRange,0)-1,MATCH(INDEX(Returns!$100:$100,MATCH($A82,DataStreams,0)),DataStreams,0)-1)),
OFFSET(HOMECELL,MATCH(MAX(INDEX(First_Data_Point,MATCH($A82,DataStreams,0)),INDEX(First_Data_Point,MATCH(AR$6,DataStreams,0)),$B$3),DateRange,0)-1,MATCH(AR$6,DataStreams,0)-1):OFFSET(HOMECELL,MATCH(MIN(INDEX(Last_Data_Point,MATCH($A82,DataStreams,0)),INDEX(Last_Data_Point,MATCH(AR$6,DataStreams,0)),$B$4),DateRange,0)-1,MATCH(AR$6,DataStreams,0)-1) -
(INDEX(Returns!$102:$102,MATCH(AR$6,DataStreams,0))*
OFFSET(HOMECELL,MATCH(MAX(INDEX(First_Data_Point,MATCH($A82,DataStreams,0)),INDEX(First_Data_Point,MATCH(AR$6,DataStreams,0)),$B$3),DateRange,0)-1,MATCH(INDEX(Returns!$100:$100,MATCH(AR$6,DataStreams,0)),DataStreams,0)-1):OFFSET(HOMECELL,MATCH(MIN(INDEX(Last_Data_Point,MATCH($A82,DataStreams,0)),INDEX(Last_Data_Point,MATCH(AR$6,DataStreams,0)),$B$4),DateRange,0)-1,MATCH(INDEX(Returns!$100:$100,MATCH(AR$6,DataStreams,0)),DataStreams,0)-1))),"")</f>
        <v/>
      </c>
      <c r="AS82" s="233" t="str" cm="1">
        <f t="array" aca="1" ref="AS82" ca="1">_xlfn.IFNA(_xlfn.COVARIANCE.S(
OFFSET(HOMECELL,MATCH(MAX(INDEX(First_Data_Point,MATCH($A82,DataStreams,0)),INDEX(First_Data_Point,MATCH(AS$6,DataStreams,0)),$B$3),DateRange,0)-1,MATCH($A82,DataStreams,0)-1):OFFSET(HOMECELL,MATCH(MIN(INDEX(Last_Data_Point,MATCH($A82,DataStreams,0)),INDEX(Last_Data_Point,MATCH(AS$6,DataStreams,0)),$B$4),DateRange,0)-1,MATCH($A82,DataStreams,0)-1) -
(INDEX(Returns!$102:$102,MATCH($A82,DataStreams,0))*
OFFSET(HOMECELL,MATCH(MAX(INDEX(First_Data_Point,MATCH($A82,DataStreams,0)),INDEX(First_Data_Point,MATCH(AS$6,DataStreams,0)),$B$3),DateRange,0)-1,MATCH(INDEX(Returns!$100:$100,MATCH($A82,DataStreams,0)),DataStreams,0)-1):OFFSET(HOMECELL,MATCH(MIN(INDEX(Last_Data_Point,MATCH($A82,DataStreams,0)),INDEX(Last_Data_Point,MATCH(AS$6,DataStreams,0)),$B$4),DateRange,0)-1,MATCH(INDEX(Returns!$100:$100,MATCH($A82,DataStreams,0)),DataStreams,0)-1)),
OFFSET(HOMECELL,MATCH(MAX(INDEX(First_Data_Point,MATCH($A82,DataStreams,0)),INDEX(First_Data_Point,MATCH(AS$6,DataStreams,0)),$B$3),DateRange,0)-1,MATCH(AS$6,DataStreams,0)-1):OFFSET(HOMECELL,MATCH(MIN(INDEX(Last_Data_Point,MATCH($A82,DataStreams,0)),INDEX(Last_Data_Point,MATCH(AS$6,DataStreams,0)),$B$4),DateRange,0)-1,MATCH(AS$6,DataStreams,0)-1) -
(INDEX(Returns!$102:$102,MATCH(AS$6,DataStreams,0))*
OFFSET(HOMECELL,MATCH(MAX(INDEX(First_Data_Point,MATCH($A82,DataStreams,0)),INDEX(First_Data_Point,MATCH(AS$6,DataStreams,0)),$B$3),DateRange,0)-1,MATCH(INDEX(Returns!$100:$100,MATCH(AS$6,DataStreams,0)),DataStreams,0)-1):OFFSET(HOMECELL,MATCH(MIN(INDEX(Last_Data_Point,MATCH($A82,DataStreams,0)),INDEX(Last_Data_Point,MATCH(AS$6,DataStreams,0)),$B$4),DateRange,0)-1,MATCH(INDEX(Returns!$100:$100,MATCH(AS$6,DataStreams,0)),DataStreams,0)-1))),"")</f>
        <v/>
      </c>
      <c r="AT82" s="233" t="str" cm="1">
        <f t="array" aca="1" ref="AT82" ca="1">_xlfn.IFNA(_xlfn.COVARIANCE.S(
OFFSET(HOMECELL,MATCH(MAX(INDEX(First_Data_Point,MATCH($A82,DataStreams,0)),INDEX(First_Data_Point,MATCH(AT$6,DataStreams,0)),$B$3),DateRange,0)-1,MATCH($A82,DataStreams,0)-1):OFFSET(HOMECELL,MATCH(MIN(INDEX(Last_Data_Point,MATCH($A82,DataStreams,0)),INDEX(Last_Data_Point,MATCH(AT$6,DataStreams,0)),$B$4),DateRange,0)-1,MATCH($A82,DataStreams,0)-1) -
(INDEX(Returns!$102:$102,MATCH($A82,DataStreams,0))*
OFFSET(HOMECELL,MATCH(MAX(INDEX(First_Data_Point,MATCH($A82,DataStreams,0)),INDEX(First_Data_Point,MATCH(AT$6,DataStreams,0)),$B$3),DateRange,0)-1,MATCH(INDEX(Returns!$100:$100,MATCH($A82,DataStreams,0)),DataStreams,0)-1):OFFSET(HOMECELL,MATCH(MIN(INDEX(Last_Data_Point,MATCH($A82,DataStreams,0)),INDEX(Last_Data_Point,MATCH(AT$6,DataStreams,0)),$B$4),DateRange,0)-1,MATCH(INDEX(Returns!$100:$100,MATCH($A82,DataStreams,0)),DataStreams,0)-1)),
OFFSET(HOMECELL,MATCH(MAX(INDEX(First_Data_Point,MATCH($A82,DataStreams,0)),INDEX(First_Data_Point,MATCH(AT$6,DataStreams,0)),$B$3),DateRange,0)-1,MATCH(AT$6,DataStreams,0)-1):OFFSET(HOMECELL,MATCH(MIN(INDEX(Last_Data_Point,MATCH($A82,DataStreams,0)),INDEX(Last_Data_Point,MATCH(AT$6,DataStreams,0)),$B$4),DateRange,0)-1,MATCH(AT$6,DataStreams,0)-1) -
(INDEX(Returns!$102:$102,MATCH(AT$6,DataStreams,0))*
OFFSET(HOMECELL,MATCH(MAX(INDEX(First_Data_Point,MATCH($A82,DataStreams,0)),INDEX(First_Data_Point,MATCH(AT$6,DataStreams,0)),$B$3),DateRange,0)-1,MATCH(INDEX(Returns!$100:$100,MATCH(AT$6,DataStreams,0)),DataStreams,0)-1):OFFSET(HOMECELL,MATCH(MIN(INDEX(Last_Data_Point,MATCH($A82,DataStreams,0)),INDEX(Last_Data_Point,MATCH(AT$6,DataStreams,0)),$B$4),DateRange,0)-1,MATCH(INDEX(Returns!$100:$100,MATCH(AT$6,DataStreams,0)),DataStreams,0)-1))),"")</f>
        <v/>
      </c>
      <c r="AU82" s="233" t="str" cm="1">
        <f t="array" aca="1" ref="AU82" ca="1">_xlfn.IFNA(_xlfn.COVARIANCE.S(
OFFSET(HOMECELL,MATCH(MAX(INDEX(First_Data_Point,MATCH($A82,DataStreams,0)),INDEX(First_Data_Point,MATCH(AU$6,DataStreams,0)),$B$3),DateRange,0)-1,MATCH($A82,DataStreams,0)-1):OFFSET(HOMECELL,MATCH(MIN(INDEX(Last_Data_Point,MATCH($A82,DataStreams,0)),INDEX(Last_Data_Point,MATCH(AU$6,DataStreams,0)),$B$4),DateRange,0)-1,MATCH($A82,DataStreams,0)-1) -
(INDEX(Returns!$102:$102,MATCH($A82,DataStreams,0))*
OFFSET(HOMECELL,MATCH(MAX(INDEX(First_Data_Point,MATCH($A82,DataStreams,0)),INDEX(First_Data_Point,MATCH(AU$6,DataStreams,0)),$B$3),DateRange,0)-1,MATCH(INDEX(Returns!$100:$100,MATCH($A82,DataStreams,0)),DataStreams,0)-1):OFFSET(HOMECELL,MATCH(MIN(INDEX(Last_Data_Point,MATCH($A82,DataStreams,0)),INDEX(Last_Data_Point,MATCH(AU$6,DataStreams,0)),$B$4),DateRange,0)-1,MATCH(INDEX(Returns!$100:$100,MATCH($A82,DataStreams,0)),DataStreams,0)-1)),
OFFSET(HOMECELL,MATCH(MAX(INDEX(First_Data_Point,MATCH($A82,DataStreams,0)),INDEX(First_Data_Point,MATCH(AU$6,DataStreams,0)),$B$3),DateRange,0)-1,MATCH(AU$6,DataStreams,0)-1):OFFSET(HOMECELL,MATCH(MIN(INDEX(Last_Data_Point,MATCH($A82,DataStreams,0)),INDEX(Last_Data_Point,MATCH(AU$6,DataStreams,0)),$B$4),DateRange,0)-1,MATCH(AU$6,DataStreams,0)-1) -
(INDEX(Returns!$102:$102,MATCH(AU$6,DataStreams,0))*
OFFSET(HOMECELL,MATCH(MAX(INDEX(First_Data_Point,MATCH($A82,DataStreams,0)),INDEX(First_Data_Point,MATCH(AU$6,DataStreams,0)),$B$3),DateRange,0)-1,MATCH(INDEX(Returns!$100:$100,MATCH(AU$6,DataStreams,0)),DataStreams,0)-1):OFFSET(HOMECELL,MATCH(MIN(INDEX(Last_Data_Point,MATCH($A82,DataStreams,0)),INDEX(Last_Data_Point,MATCH(AU$6,DataStreams,0)),$B$4),DateRange,0)-1,MATCH(INDEX(Returns!$100:$100,MATCH(AU$6,DataStreams,0)),DataStreams,0)-1))),"")</f>
        <v/>
      </c>
      <c r="AV82" s="233" t="str" cm="1">
        <f t="array" aca="1" ref="AV82" ca="1">_xlfn.IFNA(_xlfn.COVARIANCE.S(
OFFSET(HOMECELL,MATCH(MAX(INDEX(First_Data_Point,MATCH($A82,DataStreams,0)),INDEX(First_Data_Point,MATCH(AV$6,DataStreams,0)),$B$3),DateRange,0)-1,MATCH($A82,DataStreams,0)-1):OFFSET(HOMECELL,MATCH(MIN(INDEX(Last_Data_Point,MATCH($A82,DataStreams,0)),INDEX(Last_Data_Point,MATCH(AV$6,DataStreams,0)),$B$4),DateRange,0)-1,MATCH($A82,DataStreams,0)-1) -
(INDEX(Returns!$102:$102,MATCH($A82,DataStreams,0))*
OFFSET(HOMECELL,MATCH(MAX(INDEX(First_Data_Point,MATCH($A82,DataStreams,0)),INDEX(First_Data_Point,MATCH(AV$6,DataStreams,0)),$B$3),DateRange,0)-1,MATCH(INDEX(Returns!$100:$100,MATCH($A82,DataStreams,0)),DataStreams,0)-1):OFFSET(HOMECELL,MATCH(MIN(INDEX(Last_Data_Point,MATCH($A82,DataStreams,0)),INDEX(Last_Data_Point,MATCH(AV$6,DataStreams,0)),$B$4),DateRange,0)-1,MATCH(INDEX(Returns!$100:$100,MATCH($A82,DataStreams,0)),DataStreams,0)-1)),
OFFSET(HOMECELL,MATCH(MAX(INDEX(First_Data_Point,MATCH($A82,DataStreams,0)),INDEX(First_Data_Point,MATCH(AV$6,DataStreams,0)),$B$3),DateRange,0)-1,MATCH(AV$6,DataStreams,0)-1):OFFSET(HOMECELL,MATCH(MIN(INDEX(Last_Data_Point,MATCH($A82,DataStreams,0)),INDEX(Last_Data_Point,MATCH(AV$6,DataStreams,0)),$B$4),DateRange,0)-1,MATCH(AV$6,DataStreams,0)-1) -
(INDEX(Returns!$102:$102,MATCH(AV$6,DataStreams,0))*
OFFSET(HOMECELL,MATCH(MAX(INDEX(First_Data_Point,MATCH($A82,DataStreams,0)),INDEX(First_Data_Point,MATCH(AV$6,DataStreams,0)),$B$3),DateRange,0)-1,MATCH(INDEX(Returns!$100:$100,MATCH(AV$6,DataStreams,0)),DataStreams,0)-1):OFFSET(HOMECELL,MATCH(MIN(INDEX(Last_Data_Point,MATCH($A82,DataStreams,0)),INDEX(Last_Data_Point,MATCH(AV$6,DataStreams,0)),$B$4),DateRange,0)-1,MATCH(INDEX(Returns!$100:$100,MATCH(AV$6,DataStreams,0)),DataStreams,0)-1))),"")</f>
        <v/>
      </c>
      <c r="AW82" s="233" t="str" cm="1">
        <f t="array" aca="1" ref="AW82" ca="1">_xlfn.IFNA(_xlfn.COVARIANCE.S(
OFFSET(HOMECELL,MATCH(MAX(INDEX(First_Data_Point,MATCH($A82,DataStreams,0)),INDEX(First_Data_Point,MATCH(AW$6,DataStreams,0)),$B$3),DateRange,0)-1,MATCH($A82,DataStreams,0)-1):OFFSET(HOMECELL,MATCH(MIN(INDEX(Last_Data_Point,MATCH($A82,DataStreams,0)),INDEX(Last_Data_Point,MATCH(AW$6,DataStreams,0)),$B$4),DateRange,0)-1,MATCH($A82,DataStreams,0)-1) -
(INDEX(Returns!$102:$102,MATCH($A82,DataStreams,0))*
OFFSET(HOMECELL,MATCH(MAX(INDEX(First_Data_Point,MATCH($A82,DataStreams,0)),INDEX(First_Data_Point,MATCH(AW$6,DataStreams,0)),$B$3),DateRange,0)-1,MATCH(INDEX(Returns!$100:$100,MATCH($A82,DataStreams,0)),DataStreams,0)-1):OFFSET(HOMECELL,MATCH(MIN(INDEX(Last_Data_Point,MATCH($A82,DataStreams,0)),INDEX(Last_Data_Point,MATCH(AW$6,DataStreams,0)),$B$4),DateRange,0)-1,MATCH(INDEX(Returns!$100:$100,MATCH($A82,DataStreams,0)),DataStreams,0)-1)),
OFFSET(HOMECELL,MATCH(MAX(INDEX(First_Data_Point,MATCH($A82,DataStreams,0)),INDEX(First_Data_Point,MATCH(AW$6,DataStreams,0)),$B$3),DateRange,0)-1,MATCH(AW$6,DataStreams,0)-1):OFFSET(HOMECELL,MATCH(MIN(INDEX(Last_Data_Point,MATCH($A82,DataStreams,0)),INDEX(Last_Data_Point,MATCH(AW$6,DataStreams,0)),$B$4),DateRange,0)-1,MATCH(AW$6,DataStreams,0)-1) -
(INDEX(Returns!$102:$102,MATCH(AW$6,DataStreams,0))*
OFFSET(HOMECELL,MATCH(MAX(INDEX(First_Data_Point,MATCH($A82,DataStreams,0)),INDEX(First_Data_Point,MATCH(AW$6,DataStreams,0)),$B$3),DateRange,0)-1,MATCH(INDEX(Returns!$100:$100,MATCH(AW$6,DataStreams,0)),DataStreams,0)-1):OFFSET(HOMECELL,MATCH(MIN(INDEX(Last_Data_Point,MATCH($A82,DataStreams,0)),INDEX(Last_Data_Point,MATCH(AW$6,DataStreams,0)),$B$4),DateRange,0)-1,MATCH(INDEX(Returns!$100:$100,MATCH(AW$6,DataStreams,0)),DataStreams,0)-1))),"")</f>
        <v/>
      </c>
      <c r="AX82" s="233" t="str" cm="1">
        <f t="array" aca="1" ref="AX82" ca="1">_xlfn.IFNA(_xlfn.COVARIANCE.S(
OFFSET(HOMECELL,MATCH(MAX(INDEX(First_Data_Point,MATCH($A82,DataStreams,0)),INDEX(First_Data_Point,MATCH(AX$6,DataStreams,0)),$B$3),DateRange,0)-1,MATCH($A82,DataStreams,0)-1):OFFSET(HOMECELL,MATCH(MIN(INDEX(Last_Data_Point,MATCH($A82,DataStreams,0)),INDEX(Last_Data_Point,MATCH(AX$6,DataStreams,0)),$B$4),DateRange,0)-1,MATCH($A82,DataStreams,0)-1) -
(INDEX(Returns!$102:$102,MATCH($A82,DataStreams,0))*
OFFSET(HOMECELL,MATCH(MAX(INDEX(First_Data_Point,MATCH($A82,DataStreams,0)),INDEX(First_Data_Point,MATCH(AX$6,DataStreams,0)),$B$3),DateRange,0)-1,MATCH(INDEX(Returns!$100:$100,MATCH($A82,DataStreams,0)),DataStreams,0)-1):OFFSET(HOMECELL,MATCH(MIN(INDEX(Last_Data_Point,MATCH($A82,DataStreams,0)),INDEX(Last_Data_Point,MATCH(AX$6,DataStreams,0)),$B$4),DateRange,0)-1,MATCH(INDEX(Returns!$100:$100,MATCH($A82,DataStreams,0)),DataStreams,0)-1)),
OFFSET(HOMECELL,MATCH(MAX(INDEX(First_Data_Point,MATCH($A82,DataStreams,0)),INDEX(First_Data_Point,MATCH(AX$6,DataStreams,0)),$B$3),DateRange,0)-1,MATCH(AX$6,DataStreams,0)-1):OFFSET(HOMECELL,MATCH(MIN(INDEX(Last_Data_Point,MATCH($A82,DataStreams,0)),INDEX(Last_Data_Point,MATCH(AX$6,DataStreams,0)),$B$4),DateRange,0)-1,MATCH(AX$6,DataStreams,0)-1) -
(INDEX(Returns!$102:$102,MATCH(AX$6,DataStreams,0))*
OFFSET(HOMECELL,MATCH(MAX(INDEX(First_Data_Point,MATCH($A82,DataStreams,0)),INDEX(First_Data_Point,MATCH(AX$6,DataStreams,0)),$B$3),DateRange,0)-1,MATCH(INDEX(Returns!$100:$100,MATCH(AX$6,DataStreams,0)),DataStreams,0)-1):OFFSET(HOMECELL,MATCH(MIN(INDEX(Last_Data_Point,MATCH($A82,DataStreams,0)),INDEX(Last_Data_Point,MATCH(AX$6,DataStreams,0)),$B$4),DateRange,0)-1,MATCH(INDEX(Returns!$100:$100,MATCH(AX$6,DataStreams,0)),DataStreams,0)-1))),"")</f>
        <v/>
      </c>
      <c r="AY82" s="233" t="str" cm="1">
        <f t="array" aca="1" ref="AY82" ca="1">_xlfn.IFNA(_xlfn.COVARIANCE.S(
OFFSET(HOMECELL,MATCH(MAX(INDEX(First_Data_Point,MATCH($A82,DataStreams,0)),INDEX(First_Data_Point,MATCH(AY$6,DataStreams,0)),$B$3),DateRange,0)-1,MATCH($A82,DataStreams,0)-1):OFFSET(HOMECELL,MATCH(MIN(INDEX(Last_Data_Point,MATCH($A82,DataStreams,0)),INDEX(Last_Data_Point,MATCH(AY$6,DataStreams,0)),$B$4),DateRange,0)-1,MATCH($A82,DataStreams,0)-1) -
(INDEX(Returns!$102:$102,MATCH($A82,DataStreams,0))*
OFFSET(HOMECELL,MATCH(MAX(INDEX(First_Data_Point,MATCH($A82,DataStreams,0)),INDEX(First_Data_Point,MATCH(AY$6,DataStreams,0)),$B$3),DateRange,0)-1,MATCH(INDEX(Returns!$100:$100,MATCH($A82,DataStreams,0)),DataStreams,0)-1):OFFSET(HOMECELL,MATCH(MIN(INDEX(Last_Data_Point,MATCH($A82,DataStreams,0)),INDEX(Last_Data_Point,MATCH(AY$6,DataStreams,0)),$B$4),DateRange,0)-1,MATCH(INDEX(Returns!$100:$100,MATCH($A82,DataStreams,0)),DataStreams,0)-1)),
OFFSET(HOMECELL,MATCH(MAX(INDEX(First_Data_Point,MATCH($A82,DataStreams,0)),INDEX(First_Data_Point,MATCH(AY$6,DataStreams,0)),$B$3),DateRange,0)-1,MATCH(AY$6,DataStreams,0)-1):OFFSET(HOMECELL,MATCH(MIN(INDEX(Last_Data_Point,MATCH($A82,DataStreams,0)),INDEX(Last_Data_Point,MATCH(AY$6,DataStreams,0)),$B$4),DateRange,0)-1,MATCH(AY$6,DataStreams,0)-1) -
(INDEX(Returns!$102:$102,MATCH(AY$6,DataStreams,0))*
OFFSET(HOMECELL,MATCH(MAX(INDEX(First_Data_Point,MATCH($A82,DataStreams,0)),INDEX(First_Data_Point,MATCH(AY$6,DataStreams,0)),$B$3),DateRange,0)-1,MATCH(INDEX(Returns!$100:$100,MATCH(AY$6,DataStreams,0)),DataStreams,0)-1):OFFSET(HOMECELL,MATCH(MIN(INDEX(Last_Data_Point,MATCH($A82,DataStreams,0)),INDEX(Last_Data_Point,MATCH(AY$6,DataStreams,0)),$B$4),DateRange,0)-1,MATCH(INDEX(Returns!$100:$100,MATCH(AY$6,DataStreams,0)),DataStreams,0)-1))),"")</f>
        <v/>
      </c>
      <c r="AZ82" s="233" t="str" cm="1">
        <f t="array" aca="1" ref="AZ82" ca="1">_xlfn.IFNA(_xlfn.COVARIANCE.S(
OFFSET(HOMECELL,MATCH(MAX(INDEX(First_Data_Point,MATCH($A82,DataStreams,0)),INDEX(First_Data_Point,MATCH(AZ$6,DataStreams,0)),$B$3),DateRange,0)-1,MATCH($A82,DataStreams,0)-1):OFFSET(HOMECELL,MATCH(MIN(INDEX(Last_Data_Point,MATCH($A82,DataStreams,0)),INDEX(Last_Data_Point,MATCH(AZ$6,DataStreams,0)),$B$4),DateRange,0)-1,MATCH($A82,DataStreams,0)-1) -
(INDEX(Returns!$102:$102,MATCH($A82,DataStreams,0))*
OFFSET(HOMECELL,MATCH(MAX(INDEX(First_Data_Point,MATCH($A82,DataStreams,0)),INDEX(First_Data_Point,MATCH(AZ$6,DataStreams,0)),$B$3),DateRange,0)-1,MATCH(INDEX(Returns!$100:$100,MATCH($A82,DataStreams,0)),DataStreams,0)-1):OFFSET(HOMECELL,MATCH(MIN(INDEX(Last_Data_Point,MATCH($A82,DataStreams,0)),INDEX(Last_Data_Point,MATCH(AZ$6,DataStreams,0)),$B$4),DateRange,0)-1,MATCH(INDEX(Returns!$100:$100,MATCH($A82,DataStreams,0)),DataStreams,0)-1)),
OFFSET(HOMECELL,MATCH(MAX(INDEX(First_Data_Point,MATCH($A82,DataStreams,0)),INDEX(First_Data_Point,MATCH(AZ$6,DataStreams,0)),$B$3),DateRange,0)-1,MATCH(AZ$6,DataStreams,0)-1):OFFSET(HOMECELL,MATCH(MIN(INDEX(Last_Data_Point,MATCH($A82,DataStreams,0)),INDEX(Last_Data_Point,MATCH(AZ$6,DataStreams,0)),$B$4),DateRange,0)-1,MATCH(AZ$6,DataStreams,0)-1) -
(INDEX(Returns!$102:$102,MATCH(AZ$6,DataStreams,0))*
OFFSET(HOMECELL,MATCH(MAX(INDEX(First_Data_Point,MATCH($A82,DataStreams,0)),INDEX(First_Data_Point,MATCH(AZ$6,DataStreams,0)),$B$3),DateRange,0)-1,MATCH(INDEX(Returns!$100:$100,MATCH(AZ$6,DataStreams,0)),DataStreams,0)-1):OFFSET(HOMECELL,MATCH(MIN(INDEX(Last_Data_Point,MATCH($A82,DataStreams,0)),INDEX(Last_Data_Point,MATCH(AZ$6,DataStreams,0)),$B$4),DateRange,0)-1,MATCH(INDEX(Returns!$100:$100,MATCH(AZ$6,DataStreams,0)),DataStreams,0)-1))),"")</f>
        <v/>
      </c>
      <c r="BA82" s="233" t="str" cm="1">
        <f t="array" aca="1" ref="BA82" ca="1">_xlfn.IFNA(_xlfn.COVARIANCE.S(
OFFSET(HOMECELL,MATCH(MAX(INDEX(First_Data_Point,MATCH($A82,DataStreams,0)),INDEX(First_Data_Point,MATCH(BA$6,DataStreams,0)),$B$3),DateRange,0)-1,MATCH($A82,DataStreams,0)-1):OFFSET(HOMECELL,MATCH(MIN(INDEX(Last_Data_Point,MATCH($A82,DataStreams,0)),INDEX(Last_Data_Point,MATCH(BA$6,DataStreams,0)),$B$4),DateRange,0)-1,MATCH($A82,DataStreams,0)-1) -
(INDEX(Returns!$102:$102,MATCH($A82,DataStreams,0))*
OFFSET(HOMECELL,MATCH(MAX(INDEX(First_Data_Point,MATCH($A82,DataStreams,0)),INDEX(First_Data_Point,MATCH(BA$6,DataStreams,0)),$B$3),DateRange,0)-1,MATCH(INDEX(Returns!$100:$100,MATCH($A82,DataStreams,0)),DataStreams,0)-1):OFFSET(HOMECELL,MATCH(MIN(INDEX(Last_Data_Point,MATCH($A82,DataStreams,0)),INDEX(Last_Data_Point,MATCH(BA$6,DataStreams,0)),$B$4),DateRange,0)-1,MATCH(INDEX(Returns!$100:$100,MATCH($A82,DataStreams,0)),DataStreams,0)-1)),
OFFSET(HOMECELL,MATCH(MAX(INDEX(First_Data_Point,MATCH($A82,DataStreams,0)),INDEX(First_Data_Point,MATCH(BA$6,DataStreams,0)),$B$3),DateRange,0)-1,MATCH(BA$6,DataStreams,0)-1):OFFSET(HOMECELL,MATCH(MIN(INDEX(Last_Data_Point,MATCH($A82,DataStreams,0)),INDEX(Last_Data_Point,MATCH(BA$6,DataStreams,0)),$B$4),DateRange,0)-1,MATCH(BA$6,DataStreams,0)-1) -
(INDEX(Returns!$102:$102,MATCH(BA$6,DataStreams,0))*
OFFSET(HOMECELL,MATCH(MAX(INDEX(First_Data_Point,MATCH($A82,DataStreams,0)),INDEX(First_Data_Point,MATCH(BA$6,DataStreams,0)),$B$3),DateRange,0)-1,MATCH(INDEX(Returns!$100:$100,MATCH(BA$6,DataStreams,0)),DataStreams,0)-1):OFFSET(HOMECELL,MATCH(MIN(INDEX(Last_Data_Point,MATCH($A82,DataStreams,0)),INDEX(Last_Data_Point,MATCH(BA$6,DataStreams,0)),$B$4),DateRange,0)-1,MATCH(INDEX(Returns!$100:$100,MATCH(BA$6,DataStreams,0)),DataStreams,0)-1))),"")</f>
        <v/>
      </c>
      <c r="BB82" s="233" t="str" cm="1">
        <f t="array" aca="1" ref="BB82" ca="1">_xlfn.IFNA(_xlfn.COVARIANCE.S(
OFFSET(HOMECELL,MATCH(MAX(INDEX(First_Data_Point,MATCH($A82,DataStreams,0)),INDEX(First_Data_Point,MATCH(BB$6,DataStreams,0)),$B$3),DateRange,0)-1,MATCH($A82,DataStreams,0)-1):OFFSET(HOMECELL,MATCH(MIN(INDEX(Last_Data_Point,MATCH($A82,DataStreams,0)),INDEX(Last_Data_Point,MATCH(BB$6,DataStreams,0)),$B$4),DateRange,0)-1,MATCH($A82,DataStreams,0)-1) -
(INDEX(Returns!$102:$102,MATCH($A82,DataStreams,0))*
OFFSET(HOMECELL,MATCH(MAX(INDEX(First_Data_Point,MATCH($A82,DataStreams,0)),INDEX(First_Data_Point,MATCH(BB$6,DataStreams,0)),$B$3),DateRange,0)-1,MATCH(INDEX(Returns!$100:$100,MATCH($A82,DataStreams,0)),DataStreams,0)-1):OFFSET(HOMECELL,MATCH(MIN(INDEX(Last_Data_Point,MATCH($A82,DataStreams,0)),INDEX(Last_Data_Point,MATCH(BB$6,DataStreams,0)),$B$4),DateRange,0)-1,MATCH(INDEX(Returns!$100:$100,MATCH($A82,DataStreams,0)),DataStreams,0)-1)),
OFFSET(HOMECELL,MATCH(MAX(INDEX(First_Data_Point,MATCH($A82,DataStreams,0)),INDEX(First_Data_Point,MATCH(BB$6,DataStreams,0)),$B$3),DateRange,0)-1,MATCH(BB$6,DataStreams,0)-1):OFFSET(HOMECELL,MATCH(MIN(INDEX(Last_Data_Point,MATCH($A82,DataStreams,0)),INDEX(Last_Data_Point,MATCH(BB$6,DataStreams,0)),$B$4),DateRange,0)-1,MATCH(BB$6,DataStreams,0)-1) -
(INDEX(Returns!$102:$102,MATCH(BB$6,DataStreams,0))*
OFFSET(HOMECELL,MATCH(MAX(INDEX(First_Data_Point,MATCH($A82,DataStreams,0)),INDEX(First_Data_Point,MATCH(BB$6,DataStreams,0)),$B$3),DateRange,0)-1,MATCH(INDEX(Returns!$100:$100,MATCH(BB$6,DataStreams,0)),DataStreams,0)-1):OFFSET(HOMECELL,MATCH(MIN(INDEX(Last_Data_Point,MATCH($A82,DataStreams,0)),INDEX(Last_Data_Point,MATCH(BB$6,DataStreams,0)),$B$4),DateRange,0)-1,MATCH(INDEX(Returns!$100:$100,MATCH(BB$6,DataStreams,0)),DataStreams,0)-1))),"")</f>
        <v/>
      </c>
      <c r="BC82" s="236"/>
    </row>
    <row r="83" spans="1:55">
      <c r="A83" s="239" t="str">
        <f ca="1"/>
        <v>LMT</v>
      </c>
      <c r="B83" s="233" cm="1">
        <f t="array" aca="1" ref="B83" ca="1">_xlfn.IFNA(_xlfn.COVARIANCE.S(
OFFSET(HOMECELL,MATCH(MAX(INDEX(First_Data_Point,MATCH($A83,DataStreams,0)),INDEX(First_Data_Point,MATCH(B$6,DataStreams,0)),$B$3),DateRange,0)-1,MATCH($A83,DataStreams,0)-1):OFFSET(HOMECELL,MATCH(MIN(INDEX(Last_Data_Point,MATCH($A83,DataStreams,0)),INDEX(Last_Data_Point,MATCH(B$6,DataStreams,0)),$B$4),DateRange,0)-1,MATCH($A83,DataStreams,0)-1) -
(INDEX(Returns!$102:$102,MATCH($A83,DataStreams,0))*
OFFSET(HOMECELL,MATCH(MAX(INDEX(First_Data_Point,MATCH($A83,DataStreams,0)),INDEX(First_Data_Point,MATCH(B$6,DataStreams,0)),$B$3),DateRange,0)-1,MATCH(INDEX(Returns!$100:$100,MATCH($A83,DataStreams,0)),DataStreams,0)-1):OFFSET(HOMECELL,MATCH(MIN(INDEX(Last_Data_Point,MATCH($A83,DataStreams,0)),INDEX(Last_Data_Point,MATCH(B$6,DataStreams,0)),$B$4),DateRange,0)-1,MATCH(INDEX(Returns!$100:$100,MATCH($A83,DataStreams,0)),DataStreams,0)-1)),
OFFSET(HOMECELL,MATCH(MAX(INDEX(First_Data_Point,MATCH($A83,DataStreams,0)),INDEX(First_Data_Point,MATCH(B$6,DataStreams,0)),$B$3),DateRange,0)-1,MATCH(B$6,DataStreams,0)-1):OFFSET(HOMECELL,MATCH(MIN(INDEX(Last_Data_Point,MATCH($A83,DataStreams,0)),INDEX(Last_Data_Point,MATCH(B$6,DataStreams,0)),$B$4),DateRange,0)-1,MATCH(B$6,DataStreams,0)-1) -
(INDEX(Returns!$102:$102,MATCH(B$6,DataStreams,0))*
OFFSET(HOMECELL,MATCH(MAX(INDEX(First_Data_Point,MATCH($A83,DataStreams,0)),INDEX(First_Data_Point,MATCH(B$6,DataStreams,0)),$B$3),DateRange,0)-1,MATCH(INDEX(Returns!$100:$100,MATCH(B$6,DataStreams,0)),DataStreams,0)-1):OFFSET(HOMECELL,MATCH(MIN(INDEX(Last_Data_Point,MATCH($A83,DataStreams,0)),INDEX(Last_Data_Point,MATCH(B$6,DataStreams,0)),$B$4),DateRange,0)-1,MATCH(INDEX(Returns!$100:$100,MATCH(B$6,DataStreams,0)),DataStreams,0)-1))),"")</f>
        <v>-1.2550490437695926E-5</v>
      </c>
      <c r="C83" s="233" cm="1">
        <f t="array" aca="1" ref="C83" ca="1">_xlfn.IFNA(_xlfn.COVARIANCE.S(
OFFSET(HOMECELL,MATCH(MAX(INDEX(First_Data_Point,MATCH($A83,DataStreams,0)),INDEX(First_Data_Point,MATCH(C$6,DataStreams,0)),$B$3),DateRange,0)-1,MATCH($A83,DataStreams,0)-1):OFFSET(HOMECELL,MATCH(MIN(INDEX(Last_Data_Point,MATCH($A83,DataStreams,0)),INDEX(Last_Data_Point,MATCH(C$6,DataStreams,0)),$B$4),DateRange,0)-1,MATCH($A83,DataStreams,0)-1) -
(INDEX(Returns!$102:$102,MATCH($A83,DataStreams,0))*
OFFSET(HOMECELL,MATCH(MAX(INDEX(First_Data_Point,MATCH($A83,DataStreams,0)),INDEX(First_Data_Point,MATCH(C$6,DataStreams,0)),$B$3),DateRange,0)-1,MATCH(INDEX(Returns!$100:$100,MATCH($A83,DataStreams,0)),DataStreams,0)-1):OFFSET(HOMECELL,MATCH(MIN(INDEX(Last_Data_Point,MATCH($A83,DataStreams,0)),INDEX(Last_Data_Point,MATCH(C$6,DataStreams,0)),$B$4),DateRange,0)-1,MATCH(INDEX(Returns!$100:$100,MATCH($A83,DataStreams,0)),DataStreams,0)-1)),
OFFSET(HOMECELL,MATCH(MAX(INDEX(First_Data_Point,MATCH($A83,DataStreams,0)),INDEX(First_Data_Point,MATCH(C$6,DataStreams,0)),$B$3),DateRange,0)-1,MATCH(C$6,DataStreams,0)-1):OFFSET(HOMECELL,MATCH(MIN(INDEX(Last_Data_Point,MATCH($A83,DataStreams,0)),INDEX(Last_Data_Point,MATCH(C$6,DataStreams,0)),$B$4),DateRange,0)-1,MATCH(C$6,DataStreams,0)-1) -
(INDEX(Returns!$102:$102,MATCH(C$6,DataStreams,0))*
OFFSET(HOMECELL,MATCH(MAX(INDEX(First_Data_Point,MATCH($A83,DataStreams,0)),INDEX(First_Data_Point,MATCH(C$6,DataStreams,0)),$B$3),DateRange,0)-1,MATCH(INDEX(Returns!$100:$100,MATCH(C$6,DataStreams,0)),DataStreams,0)-1):OFFSET(HOMECELL,MATCH(MIN(INDEX(Last_Data_Point,MATCH($A83,DataStreams,0)),INDEX(Last_Data_Point,MATCH(C$6,DataStreams,0)),$B$4),DateRange,0)-1,MATCH(INDEX(Returns!$100:$100,MATCH(C$6,DataStreams,0)),DataStreams,0)-1))),"")</f>
        <v>-4.1174825070205939E-5</v>
      </c>
      <c r="D83" s="233" cm="1">
        <f t="array" aca="1" ref="D83" ca="1">_xlfn.IFNA(_xlfn.COVARIANCE.S(
OFFSET(HOMECELL,MATCH(MAX(INDEX(First_Data_Point,MATCH($A83,DataStreams,0)),INDEX(First_Data_Point,MATCH(D$6,DataStreams,0)),$B$3),DateRange,0)-1,MATCH($A83,DataStreams,0)-1):OFFSET(HOMECELL,MATCH(MIN(INDEX(Last_Data_Point,MATCH($A83,DataStreams,0)),INDEX(Last_Data_Point,MATCH(D$6,DataStreams,0)),$B$4),DateRange,0)-1,MATCH($A83,DataStreams,0)-1) -
(INDEX(Returns!$102:$102,MATCH($A83,DataStreams,0))*
OFFSET(HOMECELL,MATCH(MAX(INDEX(First_Data_Point,MATCH($A83,DataStreams,0)),INDEX(First_Data_Point,MATCH(D$6,DataStreams,0)),$B$3),DateRange,0)-1,MATCH(INDEX(Returns!$100:$100,MATCH($A83,DataStreams,0)),DataStreams,0)-1):OFFSET(HOMECELL,MATCH(MIN(INDEX(Last_Data_Point,MATCH($A83,DataStreams,0)),INDEX(Last_Data_Point,MATCH(D$6,DataStreams,0)),$B$4),DateRange,0)-1,MATCH(INDEX(Returns!$100:$100,MATCH($A83,DataStreams,0)),DataStreams,0)-1)),
OFFSET(HOMECELL,MATCH(MAX(INDEX(First_Data_Point,MATCH($A83,DataStreams,0)),INDEX(First_Data_Point,MATCH(D$6,DataStreams,0)),$B$3),DateRange,0)-1,MATCH(D$6,DataStreams,0)-1):OFFSET(HOMECELL,MATCH(MIN(INDEX(Last_Data_Point,MATCH($A83,DataStreams,0)),INDEX(Last_Data_Point,MATCH(D$6,DataStreams,0)),$B$4),DateRange,0)-1,MATCH(D$6,DataStreams,0)-1) -
(INDEX(Returns!$102:$102,MATCH(D$6,DataStreams,0))*
OFFSET(HOMECELL,MATCH(MAX(INDEX(First_Data_Point,MATCH($A83,DataStreams,0)),INDEX(First_Data_Point,MATCH(D$6,DataStreams,0)),$B$3),DateRange,0)-1,MATCH(INDEX(Returns!$100:$100,MATCH(D$6,DataStreams,0)),DataStreams,0)-1):OFFSET(HOMECELL,MATCH(MIN(INDEX(Last_Data_Point,MATCH($A83,DataStreams,0)),INDEX(Last_Data_Point,MATCH(D$6,DataStreams,0)),$B$4),DateRange,0)-1,MATCH(INDEX(Returns!$100:$100,MATCH(D$6,DataStreams,0)),DataStreams,0)-1))),"")</f>
        <v>6.3815097600936424E-4</v>
      </c>
      <c r="E83" s="233" cm="1">
        <f t="array" aca="1" ref="E83" ca="1">_xlfn.IFNA(_xlfn.COVARIANCE.S(
OFFSET(HOMECELL,MATCH(MAX(INDEX(First_Data_Point,MATCH($A83,DataStreams,0)),INDEX(First_Data_Point,MATCH(E$6,DataStreams,0)),$B$3),DateRange,0)-1,MATCH($A83,DataStreams,0)-1):OFFSET(HOMECELL,MATCH(MIN(INDEX(Last_Data_Point,MATCH($A83,DataStreams,0)),INDEX(Last_Data_Point,MATCH(E$6,DataStreams,0)),$B$4),DateRange,0)-1,MATCH($A83,DataStreams,0)-1) -
(INDEX(Returns!$102:$102,MATCH($A83,DataStreams,0))*
OFFSET(HOMECELL,MATCH(MAX(INDEX(First_Data_Point,MATCH($A83,DataStreams,0)),INDEX(First_Data_Point,MATCH(E$6,DataStreams,0)),$B$3),DateRange,0)-1,MATCH(INDEX(Returns!$100:$100,MATCH($A83,DataStreams,0)),DataStreams,0)-1):OFFSET(HOMECELL,MATCH(MIN(INDEX(Last_Data_Point,MATCH($A83,DataStreams,0)),INDEX(Last_Data_Point,MATCH(E$6,DataStreams,0)),$B$4),DateRange,0)-1,MATCH(INDEX(Returns!$100:$100,MATCH($A83,DataStreams,0)),DataStreams,0)-1)),
OFFSET(HOMECELL,MATCH(MAX(INDEX(First_Data_Point,MATCH($A83,DataStreams,0)),INDEX(First_Data_Point,MATCH(E$6,DataStreams,0)),$B$3),DateRange,0)-1,MATCH(E$6,DataStreams,0)-1):OFFSET(HOMECELL,MATCH(MIN(INDEX(Last_Data_Point,MATCH($A83,DataStreams,0)),INDEX(Last_Data_Point,MATCH(E$6,DataStreams,0)),$B$4),DateRange,0)-1,MATCH(E$6,DataStreams,0)-1) -
(INDEX(Returns!$102:$102,MATCH(E$6,DataStreams,0))*
OFFSET(HOMECELL,MATCH(MAX(INDEX(First_Data_Point,MATCH($A83,DataStreams,0)),INDEX(First_Data_Point,MATCH(E$6,DataStreams,0)),$B$3),DateRange,0)-1,MATCH(INDEX(Returns!$100:$100,MATCH(E$6,DataStreams,0)),DataStreams,0)-1):OFFSET(HOMECELL,MATCH(MIN(INDEX(Last_Data_Point,MATCH($A83,DataStreams,0)),INDEX(Last_Data_Point,MATCH(E$6,DataStreams,0)),$B$4),DateRange,0)-1,MATCH(INDEX(Returns!$100:$100,MATCH(E$6,DataStreams,0)),DataStreams,0)-1))),"")</f>
        <v>7.1125165680264351E-4</v>
      </c>
      <c r="F83" s="233" cm="1">
        <f t="array" aca="1" ref="F83" ca="1">_xlfn.IFNA(_xlfn.COVARIANCE.S(
OFFSET(HOMECELL,MATCH(MAX(INDEX(First_Data_Point,MATCH($A83,DataStreams,0)),INDEX(First_Data_Point,MATCH(F$6,DataStreams,0)),$B$3),DateRange,0)-1,MATCH($A83,DataStreams,0)-1):OFFSET(HOMECELL,MATCH(MIN(INDEX(Last_Data_Point,MATCH($A83,DataStreams,0)),INDEX(Last_Data_Point,MATCH(F$6,DataStreams,0)),$B$4),DateRange,0)-1,MATCH($A83,DataStreams,0)-1) -
(INDEX(Returns!$102:$102,MATCH($A83,DataStreams,0))*
OFFSET(HOMECELL,MATCH(MAX(INDEX(First_Data_Point,MATCH($A83,DataStreams,0)),INDEX(First_Data_Point,MATCH(F$6,DataStreams,0)),$B$3),DateRange,0)-1,MATCH(INDEX(Returns!$100:$100,MATCH($A83,DataStreams,0)),DataStreams,0)-1):OFFSET(HOMECELL,MATCH(MIN(INDEX(Last_Data_Point,MATCH($A83,DataStreams,0)),INDEX(Last_Data_Point,MATCH(F$6,DataStreams,0)),$B$4),DateRange,0)-1,MATCH(INDEX(Returns!$100:$100,MATCH($A83,DataStreams,0)),DataStreams,0)-1)),
OFFSET(HOMECELL,MATCH(MAX(INDEX(First_Data_Point,MATCH($A83,DataStreams,0)),INDEX(First_Data_Point,MATCH(F$6,DataStreams,0)),$B$3),DateRange,0)-1,MATCH(F$6,DataStreams,0)-1):OFFSET(HOMECELL,MATCH(MIN(INDEX(Last_Data_Point,MATCH($A83,DataStreams,0)),INDEX(Last_Data_Point,MATCH(F$6,DataStreams,0)),$B$4),DateRange,0)-1,MATCH(F$6,DataStreams,0)-1) -
(INDEX(Returns!$102:$102,MATCH(F$6,DataStreams,0))*
OFFSET(HOMECELL,MATCH(MAX(INDEX(First_Data_Point,MATCH($A83,DataStreams,0)),INDEX(First_Data_Point,MATCH(F$6,DataStreams,0)),$B$3),DateRange,0)-1,MATCH(INDEX(Returns!$100:$100,MATCH(F$6,DataStreams,0)),DataStreams,0)-1):OFFSET(HOMECELL,MATCH(MIN(INDEX(Last_Data_Point,MATCH($A83,DataStreams,0)),INDEX(Last_Data_Point,MATCH(F$6,DataStreams,0)),$B$4),DateRange,0)-1,MATCH(INDEX(Returns!$100:$100,MATCH(F$6,DataStreams,0)),DataStreams,0)-1))),"")</f>
        <v>6.971778811054141E-4</v>
      </c>
      <c r="G83" s="233" cm="1">
        <f t="array" aca="1" ref="G83" ca="1">_xlfn.IFNA(_xlfn.COVARIANCE.S(
OFFSET(HOMECELL,MATCH(MAX(INDEX(First_Data_Point,MATCH($A83,DataStreams,0)),INDEX(First_Data_Point,MATCH(G$6,DataStreams,0)),$B$3),DateRange,0)-1,MATCH($A83,DataStreams,0)-1):OFFSET(HOMECELL,MATCH(MIN(INDEX(Last_Data_Point,MATCH($A83,DataStreams,0)),INDEX(Last_Data_Point,MATCH(G$6,DataStreams,0)),$B$4),DateRange,0)-1,MATCH($A83,DataStreams,0)-1) -
(INDEX(Returns!$102:$102,MATCH($A83,DataStreams,0))*
OFFSET(HOMECELL,MATCH(MAX(INDEX(First_Data_Point,MATCH($A83,DataStreams,0)),INDEX(First_Data_Point,MATCH(G$6,DataStreams,0)),$B$3),DateRange,0)-1,MATCH(INDEX(Returns!$100:$100,MATCH($A83,DataStreams,0)),DataStreams,0)-1):OFFSET(HOMECELL,MATCH(MIN(INDEX(Last_Data_Point,MATCH($A83,DataStreams,0)),INDEX(Last_Data_Point,MATCH(G$6,DataStreams,0)),$B$4),DateRange,0)-1,MATCH(INDEX(Returns!$100:$100,MATCH($A83,DataStreams,0)),DataStreams,0)-1)),
OFFSET(HOMECELL,MATCH(MAX(INDEX(First_Data_Point,MATCH($A83,DataStreams,0)),INDEX(First_Data_Point,MATCH(G$6,DataStreams,0)),$B$3),DateRange,0)-1,MATCH(G$6,DataStreams,0)-1):OFFSET(HOMECELL,MATCH(MIN(INDEX(Last_Data_Point,MATCH($A83,DataStreams,0)),INDEX(Last_Data_Point,MATCH(G$6,DataStreams,0)),$B$4),DateRange,0)-1,MATCH(G$6,DataStreams,0)-1) -
(INDEX(Returns!$102:$102,MATCH(G$6,DataStreams,0))*
OFFSET(HOMECELL,MATCH(MAX(INDEX(First_Data_Point,MATCH($A83,DataStreams,0)),INDEX(First_Data_Point,MATCH(G$6,DataStreams,0)),$B$3),DateRange,0)-1,MATCH(INDEX(Returns!$100:$100,MATCH(G$6,DataStreams,0)),DataStreams,0)-1):OFFSET(HOMECELL,MATCH(MIN(INDEX(Last_Data_Point,MATCH($A83,DataStreams,0)),INDEX(Last_Data_Point,MATCH(G$6,DataStreams,0)),$B$4),DateRange,0)-1,MATCH(INDEX(Returns!$100:$100,MATCH(G$6,DataStreams,0)),DataStreams,0)-1))),"")</f>
        <v>-6.235661946527402E-4</v>
      </c>
      <c r="H83" s="233" cm="1">
        <f t="array" aca="1" ref="H83" ca="1">_xlfn.IFNA(_xlfn.COVARIANCE.S(
OFFSET(HOMECELL,MATCH(MAX(INDEX(First_Data_Point,MATCH($A83,DataStreams,0)),INDEX(First_Data_Point,MATCH(H$6,DataStreams,0)),$B$3),DateRange,0)-1,MATCH($A83,DataStreams,0)-1):OFFSET(HOMECELL,MATCH(MIN(INDEX(Last_Data_Point,MATCH($A83,DataStreams,0)),INDEX(Last_Data_Point,MATCH(H$6,DataStreams,0)),$B$4),DateRange,0)-1,MATCH($A83,DataStreams,0)-1) -
(INDEX(Returns!$102:$102,MATCH($A83,DataStreams,0))*
OFFSET(HOMECELL,MATCH(MAX(INDEX(First_Data_Point,MATCH($A83,DataStreams,0)),INDEX(First_Data_Point,MATCH(H$6,DataStreams,0)),$B$3),DateRange,0)-1,MATCH(INDEX(Returns!$100:$100,MATCH($A83,DataStreams,0)),DataStreams,0)-1):OFFSET(HOMECELL,MATCH(MIN(INDEX(Last_Data_Point,MATCH($A83,DataStreams,0)),INDEX(Last_Data_Point,MATCH(H$6,DataStreams,0)),$B$4),DateRange,0)-1,MATCH(INDEX(Returns!$100:$100,MATCH($A83,DataStreams,0)),DataStreams,0)-1)),
OFFSET(HOMECELL,MATCH(MAX(INDEX(First_Data_Point,MATCH($A83,DataStreams,0)),INDEX(First_Data_Point,MATCH(H$6,DataStreams,0)),$B$3),DateRange,0)-1,MATCH(H$6,DataStreams,0)-1):OFFSET(HOMECELL,MATCH(MIN(INDEX(Last_Data_Point,MATCH($A83,DataStreams,0)),INDEX(Last_Data_Point,MATCH(H$6,DataStreams,0)),$B$4),DateRange,0)-1,MATCH(H$6,DataStreams,0)-1) -
(INDEX(Returns!$102:$102,MATCH(H$6,DataStreams,0))*
OFFSET(HOMECELL,MATCH(MAX(INDEX(First_Data_Point,MATCH($A83,DataStreams,0)),INDEX(First_Data_Point,MATCH(H$6,DataStreams,0)),$B$3),DateRange,0)-1,MATCH(INDEX(Returns!$100:$100,MATCH(H$6,DataStreams,0)),DataStreams,0)-1):OFFSET(HOMECELL,MATCH(MIN(INDEX(Last_Data_Point,MATCH($A83,DataStreams,0)),INDEX(Last_Data_Point,MATCH(H$6,DataStreams,0)),$B$4),DateRange,0)-1,MATCH(INDEX(Returns!$100:$100,MATCH(H$6,DataStreams,0)),DataStreams,0)-1))),"")</f>
        <v>7.6125072846012359E-4</v>
      </c>
      <c r="I83" s="233" cm="1">
        <f t="array" aca="1" ref="I83" ca="1">_xlfn.IFNA(_xlfn.COVARIANCE.S(
OFFSET(HOMECELL,MATCH(MAX(INDEX(First_Data_Point,MATCH($A83,DataStreams,0)),INDEX(First_Data_Point,MATCH(I$6,DataStreams,0)),$B$3),DateRange,0)-1,MATCH($A83,DataStreams,0)-1):OFFSET(HOMECELL,MATCH(MIN(INDEX(Last_Data_Point,MATCH($A83,DataStreams,0)),INDEX(Last_Data_Point,MATCH(I$6,DataStreams,0)),$B$4),DateRange,0)-1,MATCH($A83,DataStreams,0)-1) -
(INDEX(Returns!$102:$102,MATCH($A83,DataStreams,0))*
OFFSET(HOMECELL,MATCH(MAX(INDEX(First_Data_Point,MATCH($A83,DataStreams,0)),INDEX(First_Data_Point,MATCH(I$6,DataStreams,0)),$B$3),DateRange,0)-1,MATCH(INDEX(Returns!$100:$100,MATCH($A83,DataStreams,0)),DataStreams,0)-1):OFFSET(HOMECELL,MATCH(MIN(INDEX(Last_Data_Point,MATCH($A83,DataStreams,0)),INDEX(Last_Data_Point,MATCH(I$6,DataStreams,0)),$B$4),DateRange,0)-1,MATCH(INDEX(Returns!$100:$100,MATCH($A83,DataStreams,0)),DataStreams,0)-1)),
OFFSET(HOMECELL,MATCH(MAX(INDEX(First_Data_Point,MATCH($A83,DataStreams,0)),INDEX(First_Data_Point,MATCH(I$6,DataStreams,0)),$B$3),DateRange,0)-1,MATCH(I$6,DataStreams,0)-1):OFFSET(HOMECELL,MATCH(MIN(INDEX(Last_Data_Point,MATCH($A83,DataStreams,0)),INDEX(Last_Data_Point,MATCH(I$6,DataStreams,0)),$B$4),DateRange,0)-1,MATCH(I$6,DataStreams,0)-1) -
(INDEX(Returns!$102:$102,MATCH(I$6,DataStreams,0))*
OFFSET(HOMECELL,MATCH(MAX(INDEX(First_Data_Point,MATCH($A83,DataStreams,0)),INDEX(First_Data_Point,MATCH(I$6,DataStreams,0)),$B$3),DateRange,0)-1,MATCH(INDEX(Returns!$100:$100,MATCH(I$6,DataStreams,0)),DataStreams,0)-1):OFFSET(HOMECELL,MATCH(MIN(INDEX(Last_Data_Point,MATCH($A83,DataStreams,0)),INDEX(Last_Data_Point,MATCH(I$6,DataStreams,0)),$B$4),DateRange,0)-1,MATCH(INDEX(Returns!$100:$100,MATCH(I$6,DataStreams,0)),DataStreams,0)-1))),"")</f>
        <v>-3.0859264422327297E-3</v>
      </c>
      <c r="J83" s="233" cm="1">
        <f t="array" aca="1" ref="J83" ca="1">_xlfn.IFNA(_xlfn.COVARIANCE.S(
OFFSET(HOMECELL,MATCH(MAX(INDEX(First_Data_Point,MATCH($A83,DataStreams,0)),INDEX(First_Data_Point,MATCH(J$6,DataStreams,0)),$B$3),DateRange,0)-1,MATCH($A83,DataStreams,0)-1):OFFSET(HOMECELL,MATCH(MIN(INDEX(Last_Data_Point,MATCH($A83,DataStreams,0)),INDEX(Last_Data_Point,MATCH(J$6,DataStreams,0)),$B$4),DateRange,0)-1,MATCH($A83,DataStreams,0)-1) -
(INDEX(Returns!$102:$102,MATCH($A83,DataStreams,0))*
OFFSET(HOMECELL,MATCH(MAX(INDEX(First_Data_Point,MATCH($A83,DataStreams,0)),INDEX(First_Data_Point,MATCH(J$6,DataStreams,0)),$B$3),DateRange,0)-1,MATCH(INDEX(Returns!$100:$100,MATCH($A83,DataStreams,0)),DataStreams,0)-1):OFFSET(HOMECELL,MATCH(MIN(INDEX(Last_Data_Point,MATCH($A83,DataStreams,0)),INDEX(Last_Data_Point,MATCH(J$6,DataStreams,0)),$B$4),DateRange,0)-1,MATCH(INDEX(Returns!$100:$100,MATCH($A83,DataStreams,0)),DataStreams,0)-1)),
OFFSET(HOMECELL,MATCH(MAX(INDEX(First_Data_Point,MATCH($A83,DataStreams,0)),INDEX(First_Data_Point,MATCH(J$6,DataStreams,0)),$B$3),DateRange,0)-1,MATCH(J$6,DataStreams,0)-1):OFFSET(HOMECELL,MATCH(MIN(INDEX(Last_Data_Point,MATCH($A83,DataStreams,0)),INDEX(Last_Data_Point,MATCH(J$6,DataStreams,0)),$B$4),DateRange,0)-1,MATCH(J$6,DataStreams,0)-1) -
(INDEX(Returns!$102:$102,MATCH(J$6,DataStreams,0))*
OFFSET(HOMECELL,MATCH(MAX(INDEX(First_Data_Point,MATCH($A83,DataStreams,0)),INDEX(First_Data_Point,MATCH(J$6,DataStreams,0)),$B$3),DateRange,0)-1,MATCH(INDEX(Returns!$100:$100,MATCH(J$6,DataStreams,0)),DataStreams,0)-1):OFFSET(HOMECELL,MATCH(MIN(INDEX(Last_Data_Point,MATCH($A83,DataStreams,0)),INDEX(Last_Data_Point,MATCH(J$6,DataStreams,0)),$B$4),DateRange,0)-1,MATCH(INDEX(Returns!$100:$100,MATCH(J$6,DataStreams,0)),DataStreams,0)-1))),"")</f>
        <v>1.4562148021745069E-3</v>
      </c>
      <c r="K83" s="233" cm="1">
        <f t="array" aca="1" ref="K83" ca="1">_xlfn.IFNA(_xlfn.COVARIANCE.S(
OFFSET(HOMECELL,MATCH(MAX(INDEX(First_Data_Point,MATCH($A83,DataStreams,0)),INDEX(First_Data_Point,MATCH(K$6,DataStreams,0)),$B$3),DateRange,0)-1,MATCH($A83,DataStreams,0)-1):OFFSET(HOMECELL,MATCH(MIN(INDEX(Last_Data_Point,MATCH($A83,DataStreams,0)),INDEX(Last_Data_Point,MATCH(K$6,DataStreams,0)),$B$4),DateRange,0)-1,MATCH($A83,DataStreams,0)-1) -
(INDEX(Returns!$102:$102,MATCH($A83,DataStreams,0))*
OFFSET(HOMECELL,MATCH(MAX(INDEX(First_Data_Point,MATCH($A83,DataStreams,0)),INDEX(First_Data_Point,MATCH(K$6,DataStreams,0)),$B$3),DateRange,0)-1,MATCH(INDEX(Returns!$100:$100,MATCH($A83,DataStreams,0)),DataStreams,0)-1):OFFSET(HOMECELL,MATCH(MIN(INDEX(Last_Data_Point,MATCH($A83,DataStreams,0)),INDEX(Last_Data_Point,MATCH(K$6,DataStreams,0)),$B$4),DateRange,0)-1,MATCH(INDEX(Returns!$100:$100,MATCH($A83,DataStreams,0)),DataStreams,0)-1)),
OFFSET(HOMECELL,MATCH(MAX(INDEX(First_Data_Point,MATCH($A83,DataStreams,0)),INDEX(First_Data_Point,MATCH(K$6,DataStreams,0)),$B$3),DateRange,0)-1,MATCH(K$6,DataStreams,0)-1):OFFSET(HOMECELL,MATCH(MIN(INDEX(Last_Data_Point,MATCH($A83,DataStreams,0)),INDEX(Last_Data_Point,MATCH(K$6,DataStreams,0)),$B$4),DateRange,0)-1,MATCH(K$6,DataStreams,0)-1) -
(INDEX(Returns!$102:$102,MATCH(K$6,DataStreams,0))*
OFFSET(HOMECELL,MATCH(MAX(INDEX(First_Data_Point,MATCH($A83,DataStreams,0)),INDEX(First_Data_Point,MATCH(K$6,DataStreams,0)),$B$3),DateRange,0)-1,MATCH(INDEX(Returns!$100:$100,MATCH(K$6,DataStreams,0)),DataStreams,0)-1):OFFSET(HOMECELL,MATCH(MIN(INDEX(Last_Data_Point,MATCH($A83,DataStreams,0)),INDEX(Last_Data_Point,MATCH(K$6,DataStreams,0)),$B$4),DateRange,0)-1,MATCH(INDEX(Returns!$100:$100,MATCH(K$6,DataStreams,0)),DataStreams,0)-1))),"")</f>
        <v>7.5999200699928041E-4</v>
      </c>
      <c r="L83" s="233" cm="1">
        <f t="array" aca="1" ref="L83" ca="1">_xlfn.IFNA(_xlfn.COVARIANCE.S(
OFFSET(HOMECELL,MATCH(MAX(INDEX(First_Data_Point,MATCH($A83,DataStreams,0)),INDEX(First_Data_Point,MATCH(L$6,DataStreams,0)),$B$3),DateRange,0)-1,MATCH($A83,DataStreams,0)-1):OFFSET(HOMECELL,MATCH(MIN(INDEX(Last_Data_Point,MATCH($A83,DataStreams,0)),INDEX(Last_Data_Point,MATCH(L$6,DataStreams,0)),$B$4),DateRange,0)-1,MATCH($A83,DataStreams,0)-1) -
(INDEX(Returns!$102:$102,MATCH($A83,DataStreams,0))*
OFFSET(HOMECELL,MATCH(MAX(INDEX(First_Data_Point,MATCH($A83,DataStreams,0)),INDEX(First_Data_Point,MATCH(L$6,DataStreams,0)),$B$3),DateRange,0)-1,MATCH(INDEX(Returns!$100:$100,MATCH($A83,DataStreams,0)),DataStreams,0)-1):OFFSET(HOMECELL,MATCH(MIN(INDEX(Last_Data_Point,MATCH($A83,DataStreams,0)),INDEX(Last_Data_Point,MATCH(L$6,DataStreams,0)),$B$4),DateRange,0)-1,MATCH(INDEX(Returns!$100:$100,MATCH($A83,DataStreams,0)),DataStreams,0)-1)),
OFFSET(HOMECELL,MATCH(MAX(INDEX(First_Data_Point,MATCH($A83,DataStreams,0)),INDEX(First_Data_Point,MATCH(L$6,DataStreams,0)),$B$3),DateRange,0)-1,MATCH(L$6,DataStreams,0)-1):OFFSET(HOMECELL,MATCH(MIN(INDEX(Last_Data_Point,MATCH($A83,DataStreams,0)),INDEX(Last_Data_Point,MATCH(L$6,DataStreams,0)),$B$4),DateRange,0)-1,MATCH(L$6,DataStreams,0)-1) -
(INDEX(Returns!$102:$102,MATCH(L$6,DataStreams,0))*
OFFSET(HOMECELL,MATCH(MAX(INDEX(First_Data_Point,MATCH($A83,DataStreams,0)),INDEX(First_Data_Point,MATCH(L$6,DataStreams,0)),$B$3),DateRange,0)-1,MATCH(INDEX(Returns!$100:$100,MATCH(L$6,DataStreams,0)),DataStreams,0)-1):OFFSET(HOMECELL,MATCH(MIN(INDEX(Last_Data_Point,MATCH($A83,DataStreams,0)),INDEX(Last_Data_Point,MATCH(L$6,DataStreams,0)),$B$4),DateRange,0)-1,MATCH(INDEX(Returns!$100:$100,MATCH(L$6,DataStreams,0)),DataStreams,0)-1))),"")</f>
        <v>1.1088958205544735E-3</v>
      </c>
      <c r="M83" s="233" cm="1">
        <f t="array" aca="1" ref="M83" ca="1">_xlfn.IFNA(_xlfn.COVARIANCE.S(
OFFSET(HOMECELL,MATCH(MAX(INDEX(First_Data_Point,MATCH($A83,DataStreams,0)),INDEX(First_Data_Point,MATCH(M$6,DataStreams,0)),$B$3),DateRange,0)-1,MATCH($A83,DataStreams,0)-1):OFFSET(HOMECELL,MATCH(MIN(INDEX(Last_Data_Point,MATCH($A83,DataStreams,0)),INDEX(Last_Data_Point,MATCH(M$6,DataStreams,0)),$B$4),DateRange,0)-1,MATCH($A83,DataStreams,0)-1) -
(INDEX(Returns!$102:$102,MATCH($A83,DataStreams,0))*
OFFSET(HOMECELL,MATCH(MAX(INDEX(First_Data_Point,MATCH($A83,DataStreams,0)),INDEX(First_Data_Point,MATCH(M$6,DataStreams,0)),$B$3),DateRange,0)-1,MATCH(INDEX(Returns!$100:$100,MATCH($A83,DataStreams,0)),DataStreams,0)-1):OFFSET(HOMECELL,MATCH(MIN(INDEX(Last_Data_Point,MATCH($A83,DataStreams,0)),INDEX(Last_Data_Point,MATCH(M$6,DataStreams,0)),$B$4),DateRange,0)-1,MATCH(INDEX(Returns!$100:$100,MATCH($A83,DataStreams,0)),DataStreams,0)-1)),
OFFSET(HOMECELL,MATCH(MAX(INDEX(First_Data_Point,MATCH($A83,DataStreams,0)),INDEX(First_Data_Point,MATCH(M$6,DataStreams,0)),$B$3),DateRange,0)-1,MATCH(M$6,DataStreams,0)-1):OFFSET(HOMECELL,MATCH(MIN(INDEX(Last_Data_Point,MATCH($A83,DataStreams,0)),INDEX(Last_Data_Point,MATCH(M$6,DataStreams,0)),$B$4),DateRange,0)-1,MATCH(M$6,DataStreams,0)-1) -
(INDEX(Returns!$102:$102,MATCH(M$6,DataStreams,0))*
OFFSET(HOMECELL,MATCH(MAX(INDEX(First_Data_Point,MATCH($A83,DataStreams,0)),INDEX(First_Data_Point,MATCH(M$6,DataStreams,0)),$B$3),DateRange,0)-1,MATCH(INDEX(Returns!$100:$100,MATCH(M$6,DataStreams,0)),DataStreams,0)-1):OFFSET(HOMECELL,MATCH(MIN(INDEX(Last_Data_Point,MATCH($A83,DataStreams,0)),INDEX(Last_Data_Point,MATCH(M$6,DataStreams,0)),$B$4),DateRange,0)-1,MATCH(INDEX(Returns!$100:$100,MATCH(M$6,DataStreams,0)),DataStreams,0)-1))),"")</f>
        <v>-1.5090136525942024E-3</v>
      </c>
      <c r="N83" s="233" cm="1">
        <f t="array" aca="1" ref="N83" ca="1">_xlfn.IFNA(_xlfn.COVARIANCE.S(
OFFSET(HOMECELL,MATCH(MAX(INDEX(First_Data_Point,MATCH($A83,DataStreams,0)),INDEX(First_Data_Point,MATCH(N$6,DataStreams,0)),$B$3),DateRange,0)-1,MATCH($A83,DataStreams,0)-1):OFFSET(HOMECELL,MATCH(MIN(INDEX(Last_Data_Point,MATCH($A83,DataStreams,0)),INDEX(Last_Data_Point,MATCH(N$6,DataStreams,0)),$B$4),DateRange,0)-1,MATCH($A83,DataStreams,0)-1) -
(INDEX(Returns!$102:$102,MATCH($A83,DataStreams,0))*
OFFSET(HOMECELL,MATCH(MAX(INDEX(First_Data_Point,MATCH($A83,DataStreams,0)),INDEX(First_Data_Point,MATCH(N$6,DataStreams,0)),$B$3),DateRange,0)-1,MATCH(INDEX(Returns!$100:$100,MATCH($A83,DataStreams,0)),DataStreams,0)-1):OFFSET(HOMECELL,MATCH(MIN(INDEX(Last_Data_Point,MATCH($A83,DataStreams,0)),INDEX(Last_Data_Point,MATCH(N$6,DataStreams,0)),$B$4),DateRange,0)-1,MATCH(INDEX(Returns!$100:$100,MATCH($A83,DataStreams,0)),DataStreams,0)-1)),
OFFSET(HOMECELL,MATCH(MAX(INDEX(First_Data_Point,MATCH($A83,DataStreams,0)),INDEX(First_Data_Point,MATCH(N$6,DataStreams,0)),$B$3),DateRange,0)-1,MATCH(N$6,DataStreams,0)-1):OFFSET(HOMECELL,MATCH(MIN(INDEX(Last_Data_Point,MATCH($A83,DataStreams,0)),INDEX(Last_Data_Point,MATCH(N$6,DataStreams,0)),$B$4),DateRange,0)-1,MATCH(N$6,DataStreams,0)-1) -
(INDEX(Returns!$102:$102,MATCH(N$6,DataStreams,0))*
OFFSET(HOMECELL,MATCH(MAX(INDEX(First_Data_Point,MATCH($A83,DataStreams,0)),INDEX(First_Data_Point,MATCH(N$6,DataStreams,0)),$B$3),DateRange,0)-1,MATCH(INDEX(Returns!$100:$100,MATCH(N$6,DataStreams,0)),DataStreams,0)-1):OFFSET(HOMECELL,MATCH(MIN(INDEX(Last_Data_Point,MATCH($A83,DataStreams,0)),INDEX(Last_Data_Point,MATCH(N$6,DataStreams,0)),$B$4),DateRange,0)-1,MATCH(INDEX(Returns!$100:$100,MATCH(N$6,DataStreams,0)),DataStreams,0)-1))),"")</f>
        <v>1.7112920068560401E-3</v>
      </c>
      <c r="O83" s="233" cm="1">
        <f t="array" aca="1" ref="O83" ca="1">_xlfn.IFNA(_xlfn.COVARIANCE.S(
OFFSET(HOMECELL,MATCH(MAX(INDEX(First_Data_Point,MATCH($A83,DataStreams,0)),INDEX(First_Data_Point,MATCH(O$6,DataStreams,0)),$B$3),DateRange,0)-1,MATCH($A83,DataStreams,0)-1):OFFSET(HOMECELL,MATCH(MIN(INDEX(Last_Data_Point,MATCH($A83,DataStreams,0)),INDEX(Last_Data_Point,MATCH(O$6,DataStreams,0)),$B$4),DateRange,0)-1,MATCH($A83,DataStreams,0)-1) -
(INDEX(Returns!$102:$102,MATCH($A83,DataStreams,0))*
OFFSET(HOMECELL,MATCH(MAX(INDEX(First_Data_Point,MATCH($A83,DataStreams,0)),INDEX(First_Data_Point,MATCH(O$6,DataStreams,0)),$B$3),DateRange,0)-1,MATCH(INDEX(Returns!$100:$100,MATCH($A83,DataStreams,0)),DataStreams,0)-1):OFFSET(HOMECELL,MATCH(MIN(INDEX(Last_Data_Point,MATCH($A83,DataStreams,0)),INDEX(Last_Data_Point,MATCH(O$6,DataStreams,0)),$B$4),DateRange,0)-1,MATCH(INDEX(Returns!$100:$100,MATCH($A83,DataStreams,0)),DataStreams,0)-1)),
OFFSET(HOMECELL,MATCH(MAX(INDEX(First_Data_Point,MATCH($A83,DataStreams,0)),INDEX(First_Data_Point,MATCH(O$6,DataStreams,0)),$B$3),DateRange,0)-1,MATCH(O$6,DataStreams,0)-1):OFFSET(HOMECELL,MATCH(MIN(INDEX(Last_Data_Point,MATCH($A83,DataStreams,0)),INDEX(Last_Data_Point,MATCH(O$6,DataStreams,0)),$B$4),DateRange,0)-1,MATCH(O$6,DataStreams,0)-1) -
(INDEX(Returns!$102:$102,MATCH(O$6,DataStreams,0))*
OFFSET(HOMECELL,MATCH(MAX(INDEX(First_Data_Point,MATCH($A83,DataStreams,0)),INDEX(First_Data_Point,MATCH(O$6,DataStreams,0)),$B$3),DateRange,0)-1,MATCH(INDEX(Returns!$100:$100,MATCH(O$6,DataStreams,0)),DataStreams,0)-1):OFFSET(HOMECELL,MATCH(MIN(INDEX(Last_Data_Point,MATCH($A83,DataStreams,0)),INDEX(Last_Data_Point,MATCH(O$6,DataStreams,0)),$B$4),DateRange,0)-1,MATCH(INDEX(Returns!$100:$100,MATCH(O$6,DataStreams,0)),DataStreams,0)-1))),"")</f>
        <v>1.419562497558977E-3</v>
      </c>
      <c r="P83" s="233" cm="1">
        <f t="array" aca="1" ref="P83" ca="1">_xlfn.IFNA(_xlfn.COVARIANCE.S(
OFFSET(HOMECELL,MATCH(MAX(INDEX(First_Data_Point,MATCH($A83,DataStreams,0)),INDEX(First_Data_Point,MATCH(P$6,DataStreams,0)),$B$3),DateRange,0)-1,MATCH($A83,DataStreams,0)-1):OFFSET(HOMECELL,MATCH(MIN(INDEX(Last_Data_Point,MATCH($A83,DataStreams,0)),INDEX(Last_Data_Point,MATCH(P$6,DataStreams,0)),$B$4),DateRange,0)-1,MATCH($A83,DataStreams,0)-1) -
(INDEX(Returns!$102:$102,MATCH($A83,DataStreams,0))*
OFFSET(HOMECELL,MATCH(MAX(INDEX(First_Data_Point,MATCH($A83,DataStreams,0)),INDEX(First_Data_Point,MATCH(P$6,DataStreams,0)),$B$3),DateRange,0)-1,MATCH(INDEX(Returns!$100:$100,MATCH($A83,DataStreams,0)),DataStreams,0)-1):OFFSET(HOMECELL,MATCH(MIN(INDEX(Last_Data_Point,MATCH($A83,DataStreams,0)),INDEX(Last_Data_Point,MATCH(P$6,DataStreams,0)),$B$4),DateRange,0)-1,MATCH(INDEX(Returns!$100:$100,MATCH($A83,DataStreams,0)),DataStreams,0)-1)),
OFFSET(HOMECELL,MATCH(MAX(INDEX(First_Data_Point,MATCH($A83,DataStreams,0)),INDEX(First_Data_Point,MATCH(P$6,DataStreams,0)),$B$3),DateRange,0)-1,MATCH(P$6,DataStreams,0)-1):OFFSET(HOMECELL,MATCH(MIN(INDEX(Last_Data_Point,MATCH($A83,DataStreams,0)),INDEX(Last_Data_Point,MATCH(P$6,DataStreams,0)),$B$4),DateRange,0)-1,MATCH(P$6,DataStreams,0)-1) -
(INDEX(Returns!$102:$102,MATCH(P$6,DataStreams,0))*
OFFSET(HOMECELL,MATCH(MAX(INDEX(First_Data_Point,MATCH($A83,DataStreams,0)),INDEX(First_Data_Point,MATCH(P$6,DataStreams,0)),$B$3),DateRange,0)-1,MATCH(INDEX(Returns!$100:$100,MATCH(P$6,DataStreams,0)),DataStreams,0)-1):OFFSET(HOMECELL,MATCH(MIN(INDEX(Last_Data_Point,MATCH($A83,DataStreams,0)),INDEX(Last_Data_Point,MATCH(P$6,DataStreams,0)),$B$4),DateRange,0)-1,MATCH(INDEX(Returns!$100:$100,MATCH(P$6,DataStreams,0)),DataStreams,0)-1))),"")</f>
        <v>1.1703016833341032E-3</v>
      </c>
      <c r="Q83" s="233" cm="1">
        <f t="array" aca="1" ref="Q83" ca="1">_xlfn.IFNA(_xlfn.COVARIANCE.S(
OFFSET(HOMECELL,MATCH(MAX(INDEX(First_Data_Point,MATCH($A83,DataStreams,0)),INDEX(First_Data_Point,MATCH(Q$6,DataStreams,0)),$B$3),DateRange,0)-1,MATCH($A83,DataStreams,0)-1):OFFSET(HOMECELL,MATCH(MIN(INDEX(Last_Data_Point,MATCH($A83,DataStreams,0)),INDEX(Last_Data_Point,MATCH(Q$6,DataStreams,0)),$B$4),DateRange,0)-1,MATCH($A83,DataStreams,0)-1) -
(INDEX(Returns!$102:$102,MATCH($A83,DataStreams,0))*
OFFSET(HOMECELL,MATCH(MAX(INDEX(First_Data_Point,MATCH($A83,DataStreams,0)),INDEX(First_Data_Point,MATCH(Q$6,DataStreams,0)),$B$3),DateRange,0)-1,MATCH(INDEX(Returns!$100:$100,MATCH($A83,DataStreams,0)),DataStreams,0)-1):OFFSET(HOMECELL,MATCH(MIN(INDEX(Last_Data_Point,MATCH($A83,DataStreams,0)),INDEX(Last_Data_Point,MATCH(Q$6,DataStreams,0)),$B$4),DateRange,0)-1,MATCH(INDEX(Returns!$100:$100,MATCH($A83,DataStreams,0)),DataStreams,0)-1)),
OFFSET(HOMECELL,MATCH(MAX(INDEX(First_Data_Point,MATCH($A83,DataStreams,0)),INDEX(First_Data_Point,MATCH(Q$6,DataStreams,0)),$B$3),DateRange,0)-1,MATCH(Q$6,DataStreams,0)-1):OFFSET(HOMECELL,MATCH(MIN(INDEX(Last_Data_Point,MATCH($A83,DataStreams,0)),INDEX(Last_Data_Point,MATCH(Q$6,DataStreams,0)),$B$4),DateRange,0)-1,MATCH(Q$6,DataStreams,0)-1) -
(INDEX(Returns!$102:$102,MATCH(Q$6,DataStreams,0))*
OFFSET(HOMECELL,MATCH(MAX(INDEX(First_Data_Point,MATCH($A83,DataStreams,0)),INDEX(First_Data_Point,MATCH(Q$6,DataStreams,0)),$B$3),DateRange,0)-1,MATCH(INDEX(Returns!$100:$100,MATCH(Q$6,DataStreams,0)),DataStreams,0)-1):OFFSET(HOMECELL,MATCH(MIN(INDEX(Last_Data_Point,MATCH($A83,DataStreams,0)),INDEX(Last_Data_Point,MATCH(Q$6,DataStreams,0)),$B$4),DateRange,0)-1,MATCH(INDEX(Returns!$100:$100,MATCH(Q$6,DataStreams,0)),DataStreams,0)-1))),"")</f>
        <v>1.1485906351592758E-4</v>
      </c>
      <c r="R83" s="233" cm="1">
        <f t="array" aca="1" ref="R83" ca="1">_xlfn.IFNA(_xlfn.COVARIANCE.S(
OFFSET(HOMECELL,MATCH(MAX(INDEX(First_Data_Point,MATCH($A83,DataStreams,0)),INDEX(First_Data_Point,MATCH(R$6,DataStreams,0)),$B$3),DateRange,0)-1,MATCH($A83,DataStreams,0)-1):OFFSET(HOMECELL,MATCH(MIN(INDEX(Last_Data_Point,MATCH($A83,DataStreams,0)),INDEX(Last_Data_Point,MATCH(R$6,DataStreams,0)),$B$4),DateRange,0)-1,MATCH($A83,DataStreams,0)-1) -
(INDEX(Returns!$102:$102,MATCH($A83,DataStreams,0))*
OFFSET(HOMECELL,MATCH(MAX(INDEX(First_Data_Point,MATCH($A83,DataStreams,0)),INDEX(First_Data_Point,MATCH(R$6,DataStreams,0)),$B$3),DateRange,0)-1,MATCH(INDEX(Returns!$100:$100,MATCH($A83,DataStreams,0)),DataStreams,0)-1):OFFSET(HOMECELL,MATCH(MIN(INDEX(Last_Data_Point,MATCH($A83,DataStreams,0)),INDEX(Last_Data_Point,MATCH(R$6,DataStreams,0)),$B$4),DateRange,0)-1,MATCH(INDEX(Returns!$100:$100,MATCH($A83,DataStreams,0)),DataStreams,0)-1)),
OFFSET(HOMECELL,MATCH(MAX(INDEX(First_Data_Point,MATCH($A83,DataStreams,0)),INDEX(First_Data_Point,MATCH(R$6,DataStreams,0)),$B$3),DateRange,0)-1,MATCH(R$6,DataStreams,0)-1):OFFSET(HOMECELL,MATCH(MIN(INDEX(Last_Data_Point,MATCH($A83,DataStreams,0)),INDEX(Last_Data_Point,MATCH(R$6,DataStreams,0)),$B$4),DateRange,0)-1,MATCH(R$6,DataStreams,0)-1) -
(INDEX(Returns!$102:$102,MATCH(R$6,DataStreams,0))*
OFFSET(HOMECELL,MATCH(MAX(INDEX(First_Data_Point,MATCH($A83,DataStreams,0)),INDEX(First_Data_Point,MATCH(R$6,DataStreams,0)),$B$3),DateRange,0)-1,MATCH(INDEX(Returns!$100:$100,MATCH(R$6,DataStreams,0)),DataStreams,0)-1):OFFSET(HOMECELL,MATCH(MIN(INDEX(Last_Data_Point,MATCH($A83,DataStreams,0)),INDEX(Last_Data_Point,MATCH(R$6,DataStreams,0)),$B$4),DateRange,0)-1,MATCH(INDEX(Returns!$100:$100,MATCH(R$6,DataStreams,0)),DataStreams,0)-1))),"")</f>
        <v>-7.3653700758781265E-4</v>
      </c>
      <c r="S83" s="233" cm="1">
        <f t="array" aca="1" ref="S83" ca="1">_xlfn.IFNA(_xlfn.COVARIANCE.S(
OFFSET(HOMECELL,MATCH(MAX(INDEX(First_Data_Point,MATCH($A83,DataStreams,0)),INDEX(First_Data_Point,MATCH(S$6,DataStreams,0)),$B$3),DateRange,0)-1,MATCH($A83,DataStreams,0)-1):OFFSET(HOMECELL,MATCH(MIN(INDEX(Last_Data_Point,MATCH($A83,DataStreams,0)),INDEX(Last_Data_Point,MATCH(S$6,DataStreams,0)),$B$4),DateRange,0)-1,MATCH($A83,DataStreams,0)-1) -
(INDEX(Returns!$102:$102,MATCH($A83,DataStreams,0))*
OFFSET(HOMECELL,MATCH(MAX(INDEX(First_Data_Point,MATCH($A83,DataStreams,0)),INDEX(First_Data_Point,MATCH(S$6,DataStreams,0)),$B$3),DateRange,0)-1,MATCH(INDEX(Returns!$100:$100,MATCH($A83,DataStreams,0)),DataStreams,0)-1):OFFSET(HOMECELL,MATCH(MIN(INDEX(Last_Data_Point,MATCH($A83,DataStreams,0)),INDEX(Last_Data_Point,MATCH(S$6,DataStreams,0)),$B$4),DateRange,0)-1,MATCH(INDEX(Returns!$100:$100,MATCH($A83,DataStreams,0)),DataStreams,0)-1)),
OFFSET(HOMECELL,MATCH(MAX(INDEX(First_Data_Point,MATCH($A83,DataStreams,0)),INDEX(First_Data_Point,MATCH(S$6,DataStreams,0)),$B$3),DateRange,0)-1,MATCH(S$6,DataStreams,0)-1):OFFSET(HOMECELL,MATCH(MIN(INDEX(Last_Data_Point,MATCH($A83,DataStreams,0)),INDEX(Last_Data_Point,MATCH(S$6,DataStreams,0)),$B$4),DateRange,0)-1,MATCH(S$6,DataStreams,0)-1) -
(INDEX(Returns!$102:$102,MATCH(S$6,DataStreams,0))*
OFFSET(HOMECELL,MATCH(MAX(INDEX(First_Data_Point,MATCH($A83,DataStreams,0)),INDEX(First_Data_Point,MATCH(S$6,DataStreams,0)),$B$3),DateRange,0)-1,MATCH(INDEX(Returns!$100:$100,MATCH(S$6,DataStreams,0)),DataStreams,0)-1):OFFSET(HOMECELL,MATCH(MIN(INDEX(Last_Data_Point,MATCH($A83,DataStreams,0)),INDEX(Last_Data_Point,MATCH(S$6,DataStreams,0)),$B$4),DateRange,0)-1,MATCH(INDEX(Returns!$100:$100,MATCH(S$6,DataStreams,0)),DataStreams,0)-1))),"")</f>
        <v>4.4308235806662967E-3</v>
      </c>
      <c r="T83" s="233" cm="1">
        <f t="array" aca="1" ref="T83" ca="1">_xlfn.IFNA(_xlfn.COVARIANCE.S(
OFFSET(HOMECELL,MATCH(MAX(INDEX(First_Data_Point,MATCH($A83,DataStreams,0)),INDEX(First_Data_Point,MATCH(T$6,DataStreams,0)),$B$3),DateRange,0)-1,MATCH($A83,DataStreams,0)-1):OFFSET(HOMECELL,MATCH(MIN(INDEX(Last_Data_Point,MATCH($A83,DataStreams,0)),INDEX(Last_Data_Point,MATCH(T$6,DataStreams,0)),$B$4),DateRange,0)-1,MATCH($A83,DataStreams,0)-1) -
(INDEX(Returns!$102:$102,MATCH($A83,DataStreams,0))*
OFFSET(HOMECELL,MATCH(MAX(INDEX(First_Data_Point,MATCH($A83,DataStreams,0)),INDEX(First_Data_Point,MATCH(T$6,DataStreams,0)),$B$3),DateRange,0)-1,MATCH(INDEX(Returns!$100:$100,MATCH($A83,DataStreams,0)),DataStreams,0)-1):OFFSET(HOMECELL,MATCH(MIN(INDEX(Last_Data_Point,MATCH($A83,DataStreams,0)),INDEX(Last_Data_Point,MATCH(T$6,DataStreams,0)),$B$4),DateRange,0)-1,MATCH(INDEX(Returns!$100:$100,MATCH($A83,DataStreams,0)),DataStreams,0)-1)),
OFFSET(HOMECELL,MATCH(MAX(INDEX(First_Data_Point,MATCH($A83,DataStreams,0)),INDEX(First_Data_Point,MATCH(T$6,DataStreams,0)),$B$3),DateRange,0)-1,MATCH(T$6,DataStreams,0)-1):OFFSET(HOMECELL,MATCH(MIN(INDEX(Last_Data_Point,MATCH($A83,DataStreams,0)),INDEX(Last_Data_Point,MATCH(T$6,DataStreams,0)),$B$4),DateRange,0)-1,MATCH(T$6,DataStreams,0)-1) -
(INDEX(Returns!$102:$102,MATCH(T$6,DataStreams,0))*
OFFSET(HOMECELL,MATCH(MAX(INDEX(First_Data_Point,MATCH($A83,DataStreams,0)),INDEX(First_Data_Point,MATCH(T$6,DataStreams,0)),$B$3),DateRange,0)-1,MATCH(INDEX(Returns!$100:$100,MATCH(T$6,DataStreams,0)),DataStreams,0)-1):OFFSET(HOMECELL,MATCH(MIN(INDEX(Last_Data_Point,MATCH($A83,DataStreams,0)),INDEX(Last_Data_Point,MATCH(T$6,DataStreams,0)),$B$4),DateRange,0)-1,MATCH(INDEX(Returns!$100:$100,MATCH(T$6,DataStreams,0)),DataStreams,0)-1))),"")</f>
        <v>1.723826213487653E-3</v>
      </c>
      <c r="U83" s="233" cm="1">
        <f t="array" aca="1" ref="U83" ca="1">_xlfn.IFNA(_xlfn.COVARIANCE.S(
OFFSET(HOMECELL,MATCH(MAX(INDEX(First_Data_Point,MATCH($A83,DataStreams,0)),INDEX(First_Data_Point,MATCH(U$6,DataStreams,0)),$B$3),DateRange,0)-1,MATCH($A83,DataStreams,0)-1):OFFSET(HOMECELL,MATCH(MIN(INDEX(Last_Data_Point,MATCH($A83,DataStreams,0)),INDEX(Last_Data_Point,MATCH(U$6,DataStreams,0)),$B$4),DateRange,0)-1,MATCH($A83,DataStreams,0)-1) -
(INDEX(Returns!$102:$102,MATCH($A83,DataStreams,0))*
OFFSET(HOMECELL,MATCH(MAX(INDEX(First_Data_Point,MATCH($A83,DataStreams,0)),INDEX(First_Data_Point,MATCH(U$6,DataStreams,0)),$B$3),DateRange,0)-1,MATCH(INDEX(Returns!$100:$100,MATCH($A83,DataStreams,0)),DataStreams,0)-1):OFFSET(HOMECELL,MATCH(MIN(INDEX(Last_Data_Point,MATCH($A83,DataStreams,0)),INDEX(Last_Data_Point,MATCH(U$6,DataStreams,0)),$B$4),DateRange,0)-1,MATCH(INDEX(Returns!$100:$100,MATCH($A83,DataStreams,0)),DataStreams,0)-1)),
OFFSET(HOMECELL,MATCH(MAX(INDEX(First_Data_Point,MATCH($A83,DataStreams,0)),INDEX(First_Data_Point,MATCH(U$6,DataStreams,0)),$B$3),DateRange,0)-1,MATCH(U$6,DataStreams,0)-1):OFFSET(HOMECELL,MATCH(MIN(INDEX(Last_Data_Point,MATCH($A83,DataStreams,0)),INDEX(Last_Data_Point,MATCH(U$6,DataStreams,0)),$B$4),DateRange,0)-1,MATCH(U$6,DataStreams,0)-1) -
(INDEX(Returns!$102:$102,MATCH(U$6,DataStreams,0))*
OFFSET(HOMECELL,MATCH(MAX(INDEX(First_Data_Point,MATCH($A83,DataStreams,0)),INDEX(First_Data_Point,MATCH(U$6,DataStreams,0)),$B$3),DateRange,0)-1,MATCH(INDEX(Returns!$100:$100,MATCH(U$6,DataStreams,0)),DataStreams,0)-1):OFFSET(HOMECELL,MATCH(MIN(INDEX(Last_Data_Point,MATCH($A83,DataStreams,0)),INDEX(Last_Data_Point,MATCH(U$6,DataStreams,0)),$B$4),DateRange,0)-1,MATCH(INDEX(Returns!$100:$100,MATCH(U$6,DataStreams,0)),DataStreams,0)-1))),"")</f>
        <v>-1.2386971006163195E-3</v>
      </c>
      <c r="V83" s="233" cm="1">
        <f t="array" aca="1" ref="V83" ca="1">_xlfn.IFNA(_xlfn.COVARIANCE.S(
OFFSET(HOMECELL,MATCH(MAX(INDEX(First_Data_Point,MATCH($A83,DataStreams,0)),INDEX(First_Data_Point,MATCH(V$6,DataStreams,0)),$B$3),DateRange,0)-1,MATCH($A83,DataStreams,0)-1):OFFSET(HOMECELL,MATCH(MIN(INDEX(Last_Data_Point,MATCH($A83,DataStreams,0)),INDEX(Last_Data_Point,MATCH(V$6,DataStreams,0)),$B$4),DateRange,0)-1,MATCH($A83,DataStreams,0)-1) -
(INDEX(Returns!$102:$102,MATCH($A83,DataStreams,0))*
OFFSET(HOMECELL,MATCH(MAX(INDEX(First_Data_Point,MATCH($A83,DataStreams,0)),INDEX(First_Data_Point,MATCH(V$6,DataStreams,0)),$B$3),DateRange,0)-1,MATCH(INDEX(Returns!$100:$100,MATCH($A83,DataStreams,0)),DataStreams,0)-1):OFFSET(HOMECELL,MATCH(MIN(INDEX(Last_Data_Point,MATCH($A83,DataStreams,0)),INDEX(Last_Data_Point,MATCH(V$6,DataStreams,0)),$B$4),DateRange,0)-1,MATCH(INDEX(Returns!$100:$100,MATCH($A83,DataStreams,0)),DataStreams,0)-1)),
OFFSET(HOMECELL,MATCH(MAX(INDEX(First_Data_Point,MATCH($A83,DataStreams,0)),INDEX(First_Data_Point,MATCH(V$6,DataStreams,0)),$B$3),DateRange,0)-1,MATCH(V$6,DataStreams,0)-1):OFFSET(HOMECELL,MATCH(MIN(INDEX(Last_Data_Point,MATCH($A83,DataStreams,0)),INDEX(Last_Data_Point,MATCH(V$6,DataStreams,0)),$B$4),DateRange,0)-1,MATCH(V$6,DataStreams,0)-1) -
(INDEX(Returns!$102:$102,MATCH(V$6,DataStreams,0))*
OFFSET(HOMECELL,MATCH(MAX(INDEX(First_Data_Point,MATCH($A83,DataStreams,0)),INDEX(First_Data_Point,MATCH(V$6,DataStreams,0)),$B$3),DateRange,0)-1,MATCH(INDEX(Returns!$100:$100,MATCH(V$6,DataStreams,0)),DataStreams,0)-1):OFFSET(HOMECELL,MATCH(MIN(INDEX(Last_Data_Point,MATCH($A83,DataStreams,0)),INDEX(Last_Data_Point,MATCH(V$6,DataStreams,0)),$B$4),DateRange,0)-1,MATCH(INDEX(Returns!$100:$100,MATCH(V$6,DataStreams,0)),DataStreams,0)-1))),"")</f>
        <v>-1.9881163358565455E-4</v>
      </c>
      <c r="W83" s="233" cm="1">
        <f t="array" aca="1" ref="W83" ca="1">_xlfn.IFNA(_xlfn.COVARIANCE.S(
OFFSET(HOMECELL,MATCH(MAX(INDEX(First_Data_Point,MATCH($A83,DataStreams,0)),INDEX(First_Data_Point,MATCH(W$6,DataStreams,0)),$B$3),DateRange,0)-1,MATCH($A83,DataStreams,0)-1):OFFSET(HOMECELL,MATCH(MIN(INDEX(Last_Data_Point,MATCH($A83,DataStreams,0)),INDEX(Last_Data_Point,MATCH(W$6,DataStreams,0)),$B$4),DateRange,0)-1,MATCH($A83,DataStreams,0)-1) -
(INDEX(Returns!$102:$102,MATCH($A83,DataStreams,0))*
OFFSET(HOMECELL,MATCH(MAX(INDEX(First_Data_Point,MATCH($A83,DataStreams,0)),INDEX(First_Data_Point,MATCH(W$6,DataStreams,0)),$B$3),DateRange,0)-1,MATCH(INDEX(Returns!$100:$100,MATCH($A83,DataStreams,0)),DataStreams,0)-1):OFFSET(HOMECELL,MATCH(MIN(INDEX(Last_Data_Point,MATCH($A83,DataStreams,0)),INDEX(Last_Data_Point,MATCH(W$6,DataStreams,0)),$B$4),DateRange,0)-1,MATCH(INDEX(Returns!$100:$100,MATCH($A83,DataStreams,0)),DataStreams,0)-1)),
OFFSET(HOMECELL,MATCH(MAX(INDEX(First_Data_Point,MATCH($A83,DataStreams,0)),INDEX(First_Data_Point,MATCH(W$6,DataStreams,0)),$B$3),DateRange,0)-1,MATCH(W$6,DataStreams,0)-1):OFFSET(HOMECELL,MATCH(MIN(INDEX(Last_Data_Point,MATCH($A83,DataStreams,0)),INDEX(Last_Data_Point,MATCH(W$6,DataStreams,0)),$B$4),DateRange,0)-1,MATCH(W$6,DataStreams,0)-1) -
(INDEX(Returns!$102:$102,MATCH(W$6,DataStreams,0))*
OFFSET(HOMECELL,MATCH(MAX(INDEX(First_Data_Point,MATCH($A83,DataStreams,0)),INDEX(First_Data_Point,MATCH(W$6,DataStreams,0)),$B$3),DateRange,0)-1,MATCH(INDEX(Returns!$100:$100,MATCH(W$6,DataStreams,0)),DataStreams,0)-1):OFFSET(HOMECELL,MATCH(MIN(INDEX(Last_Data_Point,MATCH($A83,DataStreams,0)),INDEX(Last_Data_Point,MATCH(W$6,DataStreams,0)),$B$4),DateRange,0)-1,MATCH(INDEX(Returns!$100:$100,MATCH(W$6,DataStreams,0)),DataStreams,0)-1))),"")</f>
        <v>1.8496252061600343E-3</v>
      </c>
      <c r="X83" s="233" cm="1">
        <f t="array" aca="1" ref="X83" ca="1">_xlfn.IFNA(_xlfn.COVARIANCE.S(
OFFSET(HOMECELL,MATCH(MAX(INDEX(First_Data_Point,MATCH($A83,DataStreams,0)),INDEX(First_Data_Point,MATCH(X$6,DataStreams,0)),$B$3),DateRange,0)-1,MATCH($A83,DataStreams,0)-1):OFFSET(HOMECELL,MATCH(MIN(INDEX(Last_Data_Point,MATCH($A83,DataStreams,0)),INDEX(Last_Data_Point,MATCH(X$6,DataStreams,0)),$B$4),DateRange,0)-1,MATCH($A83,DataStreams,0)-1) -
(INDEX(Returns!$102:$102,MATCH($A83,DataStreams,0))*
OFFSET(HOMECELL,MATCH(MAX(INDEX(First_Data_Point,MATCH($A83,DataStreams,0)),INDEX(First_Data_Point,MATCH(X$6,DataStreams,0)),$B$3),DateRange,0)-1,MATCH(INDEX(Returns!$100:$100,MATCH($A83,DataStreams,0)),DataStreams,0)-1):OFFSET(HOMECELL,MATCH(MIN(INDEX(Last_Data_Point,MATCH($A83,DataStreams,0)),INDEX(Last_Data_Point,MATCH(X$6,DataStreams,0)),$B$4),DateRange,0)-1,MATCH(INDEX(Returns!$100:$100,MATCH($A83,DataStreams,0)),DataStreams,0)-1)),
OFFSET(HOMECELL,MATCH(MAX(INDEX(First_Data_Point,MATCH($A83,DataStreams,0)),INDEX(First_Data_Point,MATCH(X$6,DataStreams,0)),$B$3),DateRange,0)-1,MATCH(X$6,DataStreams,0)-1):OFFSET(HOMECELL,MATCH(MIN(INDEX(Last_Data_Point,MATCH($A83,DataStreams,0)),INDEX(Last_Data_Point,MATCH(X$6,DataStreams,0)),$B$4),DateRange,0)-1,MATCH(X$6,DataStreams,0)-1) -
(INDEX(Returns!$102:$102,MATCH(X$6,DataStreams,0))*
OFFSET(HOMECELL,MATCH(MAX(INDEX(First_Data_Point,MATCH($A83,DataStreams,0)),INDEX(First_Data_Point,MATCH(X$6,DataStreams,0)),$B$3),DateRange,0)-1,MATCH(INDEX(Returns!$100:$100,MATCH(X$6,DataStreams,0)),DataStreams,0)-1):OFFSET(HOMECELL,MATCH(MIN(INDEX(Last_Data_Point,MATCH($A83,DataStreams,0)),INDEX(Last_Data_Point,MATCH(X$6,DataStreams,0)),$B$4),DateRange,0)-1,MATCH(INDEX(Returns!$100:$100,MATCH(X$6,DataStreams,0)),DataStreams,0)-1))),"")</f>
        <v>1.4704027634903931E-3</v>
      </c>
      <c r="Y83" s="233" cm="1">
        <f t="array" aca="1" ref="Y83" ca="1">_xlfn.IFNA(_xlfn.COVARIANCE.S(
OFFSET(HOMECELL,MATCH(MAX(INDEX(First_Data_Point,MATCH($A83,DataStreams,0)),INDEX(First_Data_Point,MATCH(Y$6,DataStreams,0)),$B$3),DateRange,0)-1,MATCH($A83,DataStreams,0)-1):OFFSET(HOMECELL,MATCH(MIN(INDEX(Last_Data_Point,MATCH($A83,DataStreams,0)),INDEX(Last_Data_Point,MATCH(Y$6,DataStreams,0)),$B$4),DateRange,0)-1,MATCH($A83,DataStreams,0)-1) -
(INDEX(Returns!$102:$102,MATCH($A83,DataStreams,0))*
OFFSET(HOMECELL,MATCH(MAX(INDEX(First_Data_Point,MATCH($A83,DataStreams,0)),INDEX(First_Data_Point,MATCH(Y$6,DataStreams,0)),$B$3),DateRange,0)-1,MATCH(INDEX(Returns!$100:$100,MATCH($A83,DataStreams,0)),DataStreams,0)-1):OFFSET(HOMECELL,MATCH(MIN(INDEX(Last_Data_Point,MATCH($A83,DataStreams,0)),INDEX(Last_Data_Point,MATCH(Y$6,DataStreams,0)),$B$4),DateRange,0)-1,MATCH(INDEX(Returns!$100:$100,MATCH($A83,DataStreams,0)),DataStreams,0)-1)),
OFFSET(HOMECELL,MATCH(MAX(INDEX(First_Data_Point,MATCH($A83,DataStreams,0)),INDEX(First_Data_Point,MATCH(Y$6,DataStreams,0)),$B$3),DateRange,0)-1,MATCH(Y$6,DataStreams,0)-1):OFFSET(HOMECELL,MATCH(MIN(INDEX(Last_Data_Point,MATCH($A83,DataStreams,0)),INDEX(Last_Data_Point,MATCH(Y$6,DataStreams,0)),$B$4),DateRange,0)-1,MATCH(Y$6,DataStreams,0)-1) -
(INDEX(Returns!$102:$102,MATCH(Y$6,DataStreams,0))*
OFFSET(HOMECELL,MATCH(MAX(INDEX(First_Data_Point,MATCH($A83,DataStreams,0)),INDEX(First_Data_Point,MATCH(Y$6,DataStreams,0)),$B$3),DateRange,0)-1,MATCH(INDEX(Returns!$100:$100,MATCH(Y$6,DataStreams,0)),DataStreams,0)-1):OFFSET(HOMECELL,MATCH(MIN(INDEX(Last_Data_Point,MATCH($A83,DataStreams,0)),INDEX(Last_Data_Point,MATCH(Y$6,DataStreams,0)),$B$4),DateRange,0)-1,MATCH(INDEX(Returns!$100:$100,MATCH(Y$6,DataStreams,0)),DataStreams,0)-1))),"")</f>
        <v>3.9013279923776471E-3</v>
      </c>
      <c r="Z83" s="233" cm="1">
        <f t="array" aca="1" ref="Z83" ca="1">_xlfn.IFNA(_xlfn.COVARIANCE.S(
OFFSET(HOMECELL,MATCH(MAX(INDEX(First_Data_Point,MATCH($A83,DataStreams,0)),INDEX(First_Data_Point,MATCH(Z$6,DataStreams,0)),$B$3),DateRange,0)-1,MATCH($A83,DataStreams,0)-1):OFFSET(HOMECELL,MATCH(MIN(INDEX(Last_Data_Point,MATCH($A83,DataStreams,0)),INDEX(Last_Data_Point,MATCH(Z$6,DataStreams,0)),$B$4),DateRange,0)-1,MATCH($A83,DataStreams,0)-1) -
(INDEX(Returns!$102:$102,MATCH($A83,DataStreams,0))*
OFFSET(HOMECELL,MATCH(MAX(INDEX(First_Data_Point,MATCH($A83,DataStreams,0)),INDEX(First_Data_Point,MATCH(Z$6,DataStreams,0)),$B$3),DateRange,0)-1,MATCH(INDEX(Returns!$100:$100,MATCH($A83,DataStreams,0)),DataStreams,0)-1):OFFSET(HOMECELL,MATCH(MIN(INDEX(Last_Data_Point,MATCH($A83,DataStreams,0)),INDEX(Last_Data_Point,MATCH(Z$6,DataStreams,0)),$B$4),DateRange,0)-1,MATCH(INDEX(Returns!$100:$100,MATCH($A83,DataStreams,0)),DataStreams,0)-1)),
OFFSET(HOMECELL,MATCH(MAX(INDEX(First_Data_Point,MATCH($A83,DataStreams,0)),INDEX(First_Data_Point,MATCH(Z$6,DataStreams,0)),$B$3),DateRange,0)-1,MATCH(Z$6,DataStreams,0)-1):OFFSET(HOMECELL,MATCH(MIN(INDEX(Last_Data_Point,MATCH($A83,DataStreams,0)),INDEX(Last_Data_Point,MATCH(Z$6,DataStreams,0)),$B$4),DateRange,0)-1,MATCH(Z$6,DataStreams,0)-1) -
(INDEX(Returns!$102:$102,MATCH(Z$6,DataStreams,0))*
OFFSET(HOMECELL,MATCH(MAX(INDEX(First_Data_Point,MATCH($A83,DataStreams,0)),INDEX(First_Data_Point,MATCH(Z$6,DataStreams,0)),$B$3),DateRange,0)-1,MATCH(INDEX(Returns!$100:$100,MATCH(Z$6,DataStreams,0)),DataStreams,0)-1):OFFSET(HOMECELL,MATCH(MIN(INDEX(Last_Data_Point,MATCH($A83,DataStreams,0)),INDEX(Last_Data_Point,MATCH(Z$6,DataStreams,0)),$B$4),DateRange,0)-1,MATCH(INDEX(Returns!$100:$100,MATCH(Z$6,DataStreams,0)),DataStreams,0)-1))),"")</f>
        <v>1.4310505577349811E-3</v>
      </c>
      <c r="AA83" s="233" cm="1">
        <f t="array" aca="1" ref="AA83" ca="1">_xlfn.IFNA(_xlfn.COVARIANCE.S(
OFFSET(HOMECELL,MATCH(MAX(INDEX(First_Data_Point,MATCH($A83,DataStreams,0)),INDEX(First_Data_Point,MATCH(AA$6,DataStreams,0)),$B$3),DateRange,0)-1,MATCH($A83,DataStreams,0)-1):OFFSET(HOMECELL,MATCH(MIN(INDEX(Last_Data_Point,MATCH($A83,DataStreams,0)),INDEX(Last_Data_Point,MATCH(AA$6,DataStreams,0)),$B$4),DateRange,0)-1,MATCH($A83,DataStreams,0)-1) -
(INDEX(Returns!$102:$102,MATCH($A83,DataStreams,0))*
OFFSET(HOMECELL,MATCH(MAX(INDEX(First_Data_Point,MATCH($A83,DataStreams,0)),INDEX(First_Data_Point,MATCH(AA$6,DataStreams,0)),$B$3),DateRange,0)-1,MATCH(INDEX(Returns!$100:$100,MATCH($A83,DataStreams,0)),DataStreams,0)-1):OFFSET(HOMECELL,MATCH(MIN(INDEX(Last_Data_Point,MATCH($A83,DataStreams,0)),INDEX(Last_Data_Point,MATCH(AA$6,DataStreams,0)),$B$4),DateRange,0)-1,MATCH(INDEX(Returns!$100:$100,MATCH($A83,DataStreams,0)),DataStreams,0)-1)),
OFFSET(HOMECELL,MATCH(MAX(INDEX(First_Data_Point,MATCH($A83,DataStreams,0)),INDEX(First_Data_Point,MATCH(AA$6,DataStreams,0)),$B$3),DateRange,0)-1,MATCH(AA$6,DataStreams,0)-1):OFFSET(HOMECELL,MATCH(MIN(INDEX(Last_Data_Point,MATCH($A83,DataStreams,0)),INDEX(Last_Data_Point,MATCH(AA$6,DataStreams,0)),$B$4),DateRange,0)-1,MATCH(AA$6,DataStreams,0)-1) -
(INDEX(Returns!$102:$102,MATCH(AA$6,DataStreams,0))*
OFFSET(HOMECELL,MATCH(MAX(INDEX(First_Data_Point,MATCH($A83,DataStreams,0)),INDEX(First_Data_Point,MATCH(AA$6,DataStreams,0)),$B$3),DateRange,0)-1,MATCH(INDEX(Returns!$100:$100,MATCH(AA$6,DataStreams,0)),DataStreams,0)-1):OFFSET(HOMECELL,MATCH(MIN(INDEX(Last_Data_Point,MATCH($A83,DataStreams,0)),INDEX(Last_Data_Point,MATCH(AA$6,DataStreams,0)),$B$4),DateRange,0)-1,MATCH(INDEX(Returns!$100:$100,MATCH(AA$6,DataStreams,0)),DataStreams,0)-1))),"")</f>
        <v>4.9933656235577899E-4</v>
      </c>
      <c r="AB83" s="233" cm="1">
        <f t="array" aca="1" ref="AB83" ca="1">_xlfn.IFNA(_xlfn.COVARIANCE.S(
OFFSET(HOMECELL,MATCH(MAX(INDEX(First_Data_Point,MATCH($A83,DataStreams,0)),INDEX(First_Data_Point,MATCH(AB$6,DataStreams,0)),$B$3),DateRange,0)-1,MATCH($A83,DataStreams,0)-1):OFFSET(HOMECELL,MATCH(MIN(INDEX(Last_Data_Point,MATCH($A83,DataStreams,0)),INDEX(Last_Data_Point,MATCH(AB$6,DataStreams,0)),$B$4),DateRange,0)-1,MATCH($A83,DataStreams,0)-1) -
(INDEX(Returns!$102:$102,MATCH($A83,DataStreams,0))*
OFFSET(HOMECELL,MATCH(MAX(INDEX(First_Data_Point,MATCH($A83,DataStreams,0)),INDEX(First_Data_Point,MATCH(AB$6,DataStreams,0)),$B$3),DateRange,0)-1,MATCH(INDEX(Returns!$100:$100,MATCH($A83,DataStreams,0)),DataStreams,0)-1):OFFSET(HOMECELL,MATCH(MIN(INDEX(Last_Data_Point,MATCH($A83,DataStreams,0)),INDEX(Last_Data_Point,MATCH(AB$6,DataStreams,0)),$B$4),DateRange,0)-1,MATCH(INDEX(Returns!$100:$100,MATCH($A83,DataStreams,0)),DataStreams,0)-1)),
OFFSET(HOMECELL,MATCH(MAX(INDEX(First_Data_Point,MATCH($A83,DataStreams,0)),INDEX(First_Data_Point,MATCH(AB$6,DataStreams,0)),$B$3),DateRange,0)-1,MATCH(AB$6,DataStreams,0)-1):OFFSET(HOMECELL,MATCH(MIN(INDEX(Last_Data_Point,MATCH($A83,DataStreams,0)),INDEX(Last_Data_Point,MATCH(AB$6,DataStreams,0)),$B$4),DateRange,0)-1,MATCH(AB$6,DataStreams,0)-1) -
(INDEX(Returns!$102:$102,MATCH(AB$6,DataStreams,0))*
OFFSET(HOMECELL,MATCH(MAX(INDEX(First_Data_Point,MATCH($A83,DataStreams,0)),INDEX(First_Data_Point,MATCH(AB$6,DataStreams,0)),$B$3),DateRange,0)-1,MATCH(INDEX(Returns!$100:$100,MATCH(AB$6,DataStreams,0)),DataStreams,0)-1):OFFSET(HOMECELL,MATCH(MIN(INDEX(Last_Data_Point,MATCH($A83,DataStreams,0)),INDEX(Last_Data_Point,MATCH(AB$6,DataStreams,0)),$B$4),DateRange,0)-1,MATCH(INDEX(Returns!$100:$100,MATCH(AB$6,DataStreams,0)),DataStreams,0)-1))),"")</f>
        <v>-3.6795843145431882E-4</v>
      </c>
      <c r="AC83" s="233" cm="1">
        <f t="array" aca="1" ref="AC83" ca="1">_xlfn.IFNA(_xlfn.COVARIANCE.S(
OFFSET(HOMECELL,MATCH(MAX(INDEX(First_Data_Point,MATCH($A83,DataStreams,0)),INDEX(First_Data_Point,MATCH(AC$6,DataStreams,0)),$B$3),DateRange,0)-1,MATCH($A83,DataStreams,0)-1):OFFSET(HOMECELL,MATCH(MIN(INDEX(Last_Data_Point,MATCH($A83,DataStreams,0)),INDEX(Last_Data_Point,MATCH(AC$6,DataStreams,0)),$B$4),DateRange,0)-1,MATCH($A83,DataStreams,0)-1) -
(INDEX(Returns!$102:$102,MATCH($A83,DataStreams,0))*
OFFSET(HOMECELL,MATCH(MAX(INDEX(First_Data_Point,MATCH($A83,DataStreams,0)),INDEX(First_Data_Point,MATCH(AC$6,DataStreams,0)),$B$3),DateRange,0)-1,MATCH(INDEX(Returns!$100:$100,MATCH($A83,DataStreams,0)),DataStreams,0)-1):OFFSET(HOMECELL,MATCH(MIN(INDEX(Last_Data_Point,MATCH($A83,DataStreams,0)),INDEX(Last_Data_Point,MATCH(AC$6,DataStreams,0)),$B$4),DateRange,0)-1,MATCH(INDEX(Returns!$100:$100,MATCH($A83,DataStreams,0)),DataStreams,0)-1)),
OFFSET(HOMECELL,MATCH(MAX(INDEX(First_Data_Point,MATCH($A83,DataStreams,0)),INDEX(First_Data_Point,MATCH(AC$6,DataStreams,0)),$B$3),DateRange,0)-1,MATCH(AC$6,DataStreams,0)-1):OFFSET(HOMECELL,MATCH(MIN(INDEX(Last_Data_Point,MATCH($A83,DataStreams,0)),INDEX(Last_Data_Point,MATCH(AC$6,DataStreams,0)),$B$4),DateRange,0)-1,MATCH(AC$6,DataStreams,0)-1) -
(INDEX(Returns!$102:$102,MATCH(AC$6,DataStreams,0))*
OFFSET(HOMECELL,MATCH(MAX(INDEX(First_Data_Point,MATCH($A83,DataStreams,0)),INDEX(First_Data_Point,MATCH(AC$6,DataStreams,0)),$B$3),DateRange,0)-1,MATCH(INDEX(Returns!$100:$100,MATCH(AC$6,DataStreams,0)),DataStreams,0)-1):OFFSET(HOMECELL,MATCH(MIN(INDEX(Last_Data_Point,MATCH($A83,DataStreams,0)),INDEX(Last_Data_Point,MATCH(AC$6,DataStreams,0)),$B$4),DateRange,0)-1,MATCH(INDEX(Returns!$100:$100,MATCH(AC$6,DataStreams,0)),DataStreams,0)-1))),"")</f>
        <v>8.7139750051641769E-4</v>
      </c>
      <c r="AD83" s="233" cm="1">
        <f t="array" aca="1" ref="AD83" ca="1">_xlfn.IFNA(_xlfn.COVARIANCE.S(
OFFSET(HOMECELL,MATCH(MAX(INDEX(First_Data_Point,MATCH($A83,DataStreams,0)),INDEX(First_Data_Point,MATCH(AD$6,DataStreams,0)),$B$3),DateRange,0)-1,MATCH($A83,DataStreams,0)-1):OFFSET(HOMECELL,MATCH(MIN(INDEX(Last_Data_Point,MATCH($A83,DataStreams,0)),INDEX(Last_Data_Point,MATCH(AD$6,DataStreams,0)),$B$4),DateRange,0)-1,MATCH($A83,DataStreams,0)-1) -
(INDEX(Returns!$102:$102,MATCH($A83,DataStreams,0))*
OFFSET(HOMECELL,MATCH(MAX(INDEX(First_Data_Point,MATCH($A83,DataStreams,0)),INDEX(First_Data_Point,MATCH(AD$6,DataStreams,0)),$B$3),DateRange,0)-1,MATCH(INDEX(Returns!$100:$100,MATCH($A83,DataStreams,0)),DataStreams,0)-1):OFFSET(HOMECELL,MATCH(MIN(INDEX(Last_Data_Point,MATCH($A83,DataStreams,0)),INDEX(Last_Data_Point,MATCH(AD$6,DataStreams,0)),$B$4),DateRange,0)-1,MATCH(INDEX(Returns!$100:$100,MATCH($A83,DataStreams,0)),DataStreams,0)-1)),
OFFSET(HOMECELL,MATCH(MAX(INDEX(First_Data_Point,MATCH($A83,DataStreams,0)),INDEX(First_Data_Point,MATCH(AD$6,DataStreams,0)),$B$3),DateRange,0)-1,MATCH(AD$6,DataStreams,0)-1):OFFSET(HOMECELL,MATCH(MIN(INDEX(Last_Data_Point,MATCH($A83,DataStreams,0)),INDEX(Last_Data_Point,MATCH(AD$6,DataStreams,0)),$B$4),DateRange,0)-1,MATCH(AD$6,DataStreams,0)-1) -
(INDEX(Returns!$102:$102,MATCH(AD$6,DataStreams,0))*
OFFSET(HOMECELL,MATCH(MAX(INDEX(First_Data_Point,MATCH($A83,DataStreams,0)),INDEX(First_Data_Point,MATCH(AD$6,DataStreams,0)),$B$3),DateRange,0)-1,MATCH(INDEX(Returns!$100:$100,MATCH(AD$6,DataStreams,0)),DataStreams,0)-1):OFFSET(HOMECELL,MATCH(MIN(INDEX(Last_Data_Point,MATCH($A83,DataStreams,0)),INDEX(Last_Data_Point,MATCH(AD$6,DataStreams,0)),$B$4),DateRange,0)-1,MATCH(INDEX(Returns!$100:$100,MATCH(AD$6,DataStreams,0)),DataStreams,0)-1))),"")</f>
        <v>1.0406478249383403E-3</v>
      </c>
      <c r="AE83" s="233" cm="1">
        <f t="array" aca="1" ref="AE83" ca="1">_xlfn.IFNA(_xlfn.COVARIANCE.S(
OFFSET(HOMECELL,MATCH(MAX(INDEX(First_Data_Point,MATCH($A83,DataStreams,0)),INDEX(First_Data_Point,MATCH(AE$6,DataStreams,0)),$B$3),DateRange,0)-1,MATCH($A83,DataStreams,0)-1):OFFSET(HOMECELL,MATCH(MIN(INDEX(Last_Data_Point,MATCH($A83,DataStreams,0)),INDEX(Last_Data_Point,MATCH(AE$6,DataStreams,0)),$B$4),DateRange,0)-1,MATCH($A83,DataStreams,0)-1) -
(INDEX(Returns!$102:$102,MATCH($A83,DataStreams,0))*
OFFSET(HOMECELL,MATCH(MAX(INDEX(First_Data_Point,MATCH($A83,DataStreams,0)),INDEX(First_Data_Point,MATCH(AE$6,DataStreams,0)),$B$3),DateRange,0)-1,MATCH(INDEX(Returns!$100:$100,MATCH($A83,DataStreams,0)),DataStreams,0)-1):OFFSET(HOMECELL,MATCH(MIN(INDEX(Last_Data_Point,MATCH($A83,DataStreams,0)),INDEX(Last_Data_Point,MATCH(AE$6,DataStreams,0)),$B$4),DateRange,0)-1,MATCH(INDEX(Returns!$100:$100,MATCH($A83,DataStreams,0)),DataStreams,0)-1)),
OFFSET(HOMECELL,MATCH(MAX(INDEX(First_Data_Point,MATCH($A83,DataStreams,0)),INDEX(First_Data_Point,MATCH(AE$6,DataStreams,0)),$B$3),DateRange,0)-1,MATCH(AE$6,DataStreams,0)-1):OFFSET(HOMECELL,MATCH(MIN(INDEX(Last_Data_Point,MATCH($A83,DataStreams,0)),INDEX(Last_Data_Point,MATCH(AE$6,DataStreams,0)),$B$4),DateRange,0)-1,MATCH(AE$6,DataStreams,0)-1) -
(INDEX(Returns!$102:$102,MATCH(AE$6,DataStreams,0))*
OFFSET(HOMECELL,MATCH(MAX(INDEX(First_Data_Point,MATCH($A83,DataStreams,0)),INDEX(First_Data_Point,MATCH(AE$6,DataStreams,0)),$B$3),DateRange,0)-1,MATCH(INDEX(Returns!$100:$100,MATCH(AE$6,DataStreams,0)),DataStreams,0)-1):OFFSET(HOMECELL,MATCH(MIN(INDEX(Last_Data_Point,MATCH($A83,DataStreams,0)),INDEX(Last_Data_Point,MATCH(AE$6,DataStreams,0)),$B$4),DateRange,0)-1,MATCH(INDEX(Returns!$100:$100,MATCH(AE$6,DataStreams,0)),DataStreams,0)-1))),"")</f>
        <v>8.7605439799898319E-4</v>
      </c>
      <c r="AF83" s="233" cm="1">
        <f t="array" aca="1" ref="AF83" ca="1">_xlfn.IFNA(_xlfn.COVARIANCE.S(
OFFSET(HOMECELL,MATCH(MAX(INDEX(First_Data_Point,MATCH($A83,DataStreams,0)),INDEX(First_Data_Point,MATCH(AF$6,DataStreams,0)),$B$3),DateRange,0)-1,MATCH($A83,DataStreams,0)-1):OFFSET(HOMECELL,MATCH(MIN(INDEX(Last_Data_Point,MATCH($A83,DataStreams,0)),INDEX(Last_Data_Point,MATCH(AF$6,DataStreams,0)),$B$4),DateRange,0)-1,MATCH($A83,DataStreams,0)-1) -
(INDEX(Returns!$102:$102,MATCH($A83,DataStreams,0))*
OFFSET(HOMECELL,MATCH(MAX(INDEX(First_Data_Point,MATCH($A83,DataStreams,0)),INDEX(First_Data_Point,MATCH(AF$6,DataStreams,0)),$B$3),DateRange,0)-1,MATCH(INDEX(Returns!$100:$100,MATCH($A83,DataStreams,0)),DataStreams,0)-1):OFFSET(HOMECELL,MATCH(MIN(INDEX(Last_Data_Point,MATCH($A83,DataStreams,0)),INDEX(Last_Data_Point,MATCH(AF$6,DataStreams,0)),$B$4),DateRange,0)-1,MATCH(INDEX(Returns!$100:$100,MATCH($A83,DataStreams,0)),DataStreams,0)-1)),
OFFSET(HOMECELL,MATCH(MAX(INDEX(First_Data_Point,MATCH($A83,DataStreams,0)),INDEX(First_Data_Point,MATCH(AF$6,DataStreams,0)),$B$3),DateRange,0)-1,MATCH(AF$6,DataStreams,0)-1):OFFSET(HOMECELL,MATCH(MIN(INDEX(Last_Data_Point,MATCH($A83,DataStreams,0)),INDEX(Last_Data_Point,MATCH(AF$6,DataStreams,0)),$B$4),DateRange,0)-1,MATCH(AF$6,DataStreams,0)-1) -
(INDEX(Returns!$102:$102,MATCH(AF$6,DataStreams,0))*
OFFSET(HOMECELL,MATCH(MAX(INDEX(First_Data_Point,MATCH($A83,DataStreams,0)),INDEX(First_Data_Point,MATCH(AF$6,DataStreams,0)),$B$3),DateRange,0)-1,MATCH(INDEX(Returns!$100:$100,MATCH(AF$6,DataStreams,0)),DataStreams,0)-1):OFFSET(HOMECELL,MATCH(MIN(INDEX(Last_Data_Point,MATCH($A83,DataStreams,0)),INDEX(Last_Data_Point,MATCH(AF$6,DataStreams,0)),$B$4),DateRange,0)-1,MATCH(INDEX(Returns!$100:$100,MATCH(AF$6,DataStreams,0)),DataStreams,0)-1))),"")</f>
        <v>1.0586100602668377E-3</v>
      </c>
      <c r="AG83" s="233" cm="1">
        <f t="array" aca="1" ref="AG83" ca="1">_xlfn.IFNA(_xlfn.COVARIANCE.S(
OFFSET(HOMECELL,MATCH(MAX(INDEX(First_Data_Point,MATCH($A83,DataStreams,0)),INDEX(First_Data_Point,MATCH(AG$6,DataStreams,0)),$B$3),DateRange,0)-1,MATCH($A83,DataStreams,0)-1):OFFSET(HOMECELL,MATCH(MIN(INDEX(Last_Data_Point,MATCH($A83,DataStreams,0)),INDEX(Last_Data_Point,MATCH(AG$6,DataStreams,0)),$B$4),DateRange,0)-1,MATCH($A83,DataStreams,0)-1) -
(INDEX(Returns!$102:$102,MATCH($A83,DataStreams,0))*
OFFSET(HOMECELL,MATCH(MAX(INDEX(First_Data_Point,MATCH($A83,DataStreams,0)),INDEX(First_Data_Point,MATCH(AG$6,DataStreams,0)),$B$3),DateRange,0)-1,MATCH(INDEX(Returns!$100:$100,MATCH($A83,DataStreams,0)),DataStreams,0)-1):OFFSET(HOMECELL,MATCH(MIN(INDEX(Last_Data_Point,MATCH($A83,DataStreams,0)),INDEX(Last_Data_Point,MATCH(AG$6,DataStreams,0)),$B$4),DateRange,0)-1,MATCH(INDEX(Returns!$100:$100,MATCH($A83,DataStreams,0)),DataStreams,0)-1)),
OFFSET(HOMECELL,MATCH(MAX(INDEX(First_Data_Point,MATCH($A83,DataStreams,0)),INDEX(First_Data_Point,MATCH(AG$6,DataStreams,0)),$B$3),DateRange,0)-1,MATCH(AG$6,DataStreams,0)-1):OFFSET(HOMECELL,MATCH(MIN(INDEX(Last_Data_Point,MATCH($A83,DataStreams,0)),INDEX(Last_Data_Point,MATCH(AG$6,DataStreams,0)),$B$4),DateRange,0)-1,MATCH(AG$6,DataStreams,0)-1) -
(INDEX(Returns!$102:$102,MATCH(AG$6,DataStreams,0))*
OFFSET(HOMECELL,MATCH(MAX(INDEX(First_Data_Point,MATCH($A83,DataStreams,0)),INDEX(First_Data_Point,MATCH(AG$6,DataStreams,0)),$B$3),DateRange,0)-1,MATCH(INDEX(Returns!$100:$100,MATCH(AG$6,DataStreams,0)),DataStreams,0)-1):OFFSET(HOMECELL,MATCH(MIN(INDEX(Last_Data_Point,MATCH($A83,DataStreams,0)),INDEX(Last_Data_Point,MATCH(AG$6,DataStreams,0)),$B$4),DateRange,0)-1,MATCH(INDEX(Returns!$100:$100,MATCH(AG$6,DataStreams,0)),DataStreams,0)-1))),"")</f>
        <v>1.1033090901831231E-3</v>
      </c>
      <c r="AH83" s="233" cm="1">
        <f t="array" aca="1" ref="AH83" ca="1">_xlfn.IFNA(_xlfn.COVARIANCE.S(
OFFSET(HOMECELL,MATCH(MAX(INDEX(First_Data_Point,MATCH($A83,DataStreams,0)),INDEX(First_Data_Point,MATCH(AH$6,DataStreams,0)),$B$3),DateRange,0)-1,MATCH($A83,DataStreams,0)-1):OFFSET(HOMECELL,MATCH(MIN(INDEX(Last_Data_Point,MATCH($A83,DataStreams,0)),INDEX(Last_Data_Point,MATCH(AH$6,DataStreams,0)),$B$4),DateRange,0)-1,MATCH($A83,DataStreams,0)-1) -
(INDEX(Returns!$102:$102,MATCH($A83,DataStreams,0))*
OFFSET(HOMECELL,MATCH(MAX(INDEX(First_Data_Point,MATCH($A83,DataStreams,0)),INDEX(First_Data_Point,MATCH(AH$6,DataStreams,0)),$B$3),DateRange,0)-1,MATCH(INDEX(Returns!$100:$100,MATCH($A83,DataStreams,0)),DataStreams,0)-1):OFFSET(HOMECELL,MATCH(MIN(INDEX(Last_Data_Point,MATCH($A83,DataStreams,0)),INDEX(Last_Data_Point,MATCH(AH$6,DataStreams,0)),$B$4),DateRange,0)-1,MATCH(INDEX(Returns!$100:$100,MATCH($A83,DataStreams,0)),DataStreams,0)-1)),
OFFSET(HOMECELL,MATCH(MAX(INDEX(First_Data_Point,MATCH($A83,DataStreams,0)),INDEX(First_Data_Point,MATCH(AH$6,DataStreams,0)),$B$3),DateRange,0)-1,MATCH(AH$6,DataStreams,0)-1):OFFSET(HOMECELL,MATCH(MIN(INDEX(Last_Data_Point,MATCH($A83,DataStreams,0)),INDEX(Last_Data_Point,MATCH(AH$6,DataStreams,0)),$B$4),DateRange,0)-1,MATCH(AH$6,DataStreams,0)-1) -
(INDEX(Returns!$102:$102,MATCH(AH$6,DataStreams,0))*
OFFSET(HOMECELL,MATCH(MAX(INDEX(First_Data_Point,MATCH($A83,DataStreams,0)),INDEX(First_Data_Point,MATCH(AH$6,DataStreams,0)),$B$3),DateRange,0)-1,MATCH(INDEX(Returns!$100:$100,MATCH(AH$6,DataStreams,0)),DataStreams,0)-1):OFFSET(HOMECELL,MATCH(MIN(INDEX(Last_Data_Point,MATCH($A83,DataStreams,0)),INDEX(Last_Data_Point,MATCH(AH$6,DataStreams,0)),$B$4),DateRange,0)-1,MATCH(INDEX(Returns!$100:$100,MATCH(AH$6,DataStreams,0)),DataStreams,0)-1))),"")</f>
        <v>7.4916253556726973E-4</v>
      </c>
      <c r="AI83" s="233" cm="1">
        <f t="array" aca="1" ref="AI83" ca="1">_xlfn.IFNA(_xlfn.COVARIANCE.S(
OFFSET(HOMECELL,MATCH(MAX(INDEX(First_Data_Point,MATCH($A83,DataStreams,0)),INDEX(First_Data_Point,MATCH(AI$6,DataStreams,0)),$B$3),DateRange,0)-1,MATCH($A83,DataStreams,0)-1):OFFSET(HOMECELL,MATCH(MIN(INDEX(Last_Data_Point,MATCH($A83,DataStreams,0)),INDEX(Last_Data_Point,MATCH(AI$6,DataStreams,0)),$B$4),DateRange,0)-1,MATCH($A83,DataStreams,0)-1) -
(INDEX(Returns!$102:$102,MATCH($A83,DataStreams,0))*
OFFSET(HOMECELL,MATCH(MAX(INDEX(First_Data_Point,MATCH($A83,DataStreams,0)),INDEX(First_Data_Point,MATCH(AI$6,DataStreams,0)),$B$3),DateRange,0)-1,MATCH(INDEX(Returns!$100:$100,MATCH($A83,DataStreams,0)),DataStreams,0)-1):OFFSET(HOMECELL,MATCH(MIN(INDEX(Last_Data_Point,MATCH($A83,DataStreams,0)),INDEX(Last_Data_Point,MATCH(AI$6,DataStreams,0)),$B$4),DateRange,0)-1,MATCH(INDEX(Returns!$100:$100,MATCH($A83,DataStreams,0)),DataStreams,0)-1)),
OFFSET(HOMECELL,MATCH(MAX(INDEX(First_Data_Point,MATCH($A83,DataStreams,0)),INDEX(First_Data_Point,MATCH(AI$6,DataStreams,0)),$B$3),DateRange,0)-1,MATCH(AI$6,DataStreams,0)-1):OFFSET(HOMECELL,MATCH(MIN(INDEX(Last_Data_Point,MATCH($A83,DataStreams,0)),INDEX(Last_Data_Point,MATCH(AI$6,DataStreams,0)),$B$4),DateRange,0)-1,MATCH(AI$6,DataStreams,0)-1) -
(INDEX(Returns!$102:$102,MATCH(AI$6,DataStreams,0))*
OFFSET(HOMECELL,MATCH(MAX(INDEX(First_Data_Point,MATCH($A83,DataStreams,0)),INDEX(First_Data_Point,MATCH(AI$6,DataStreams,0)),$B$3),DateRange,0)-1,MATCH(INDEX(Returns!$100:$100,MATCH(AI$6,DataStreams,0)),DataStreams,0)-1):OFFSET(HOMECELL,MATCH(MIN(INDEX(Last_Data_Point,MATCH($A83,DataStreams,0)),INDEX(Last_Data_Point,MATCH(AI$6,DataStreams,0)),$B$4),DateRange,0)-1,MATCH(INDEX(Returns!$100:$100,MATCH(AI$6,DataStreams,0)),DataStreams,0)-1))),"")</f>
        <v>1.2237528807482571E-3</v>
      </c>
      <c r="AJ83" s="233" cm="1">
        <f t="array" aca="1" ref="AJ83" ca="1">_xlfn.IFNA(_xlfn.COVARIANCE.S(
OFFSET(HOMECELL,MATCH(MAX(INDEX(First_Data_Point,MATCH($A83,DataStreams,0)),INDEX(First_Data_Point,MATCH(AJ$6,DataStreams,0)),$B$3),DateRange,0)-1,MATCH($A83,DataStreams,0)-1):OFFSET(HOMECELL,MATCH(MIN(INDEX(Last_Data_Point,MATCH($A83,DataStreams,0)),INDEX(Last_Data_Point,MATCH(AJ$6,DataStreams,0)),$B$4),DateRange,0)-1,MATCH($A83,DataStreams,0)-1) -
(INDEX(Returns!$102:$102,MATCH($A83,DataStreams,0))*
OFFSET(HOMECELL,MATCH(MAX(INDEX(First_Data_Point,MATCH($A83,DataStreams,0)),INDEX(First_Data_Point,MATCH(AJ$6,DataStreams,0)),$B$3),DateRange,0)-1,MATCH(INDEX(Returns!$100:$100,MATCH($A83,DataStreams,0)),DataStreams,0)-1):OFFSET(HOMECELL,MATCH(MIN(INDEX(Last_Data_Point,MATCH($A83,DataStreams,0)),INDEX(Last_Data_Point,MATCH(AJ$6,DataStreams,0)),$B$4),DateRange,0)-1,MATCH(INDEX(Returns!$100:$100,MATCH($A83,DataStreams,0)),DataStreams,0)-1)),
OFFSET(HOMECELL,MATCH(MAX(INDEX(First_Data_Point,MATCH($A83,DataStreams,0)),INDEX(First_Data_Point,MATCH(AJ$6,DataStreams,0)),$B$3),DateRange,0)-1,MATCH(AJ$6,DataStreams,0)-1):OFFSET(HOMECELL,MATCH(MIN(INDEX(Last_Data_Point,MATCH($A83,DataStreams,0)),INDEX(Last_Data_Point,MATCH(AJ$6,DataStreams,0)),$B$4),DateRange,0)-1,MATCH(AJ$6,DataStreams,0)-1) -
(INDEX(Returns!$102:$102,MATCH(AJ$6,DataStreams,0))*
OFFSET(HOMECELL,MATCH(MAX(INDEX(First_Data_Point,MATCH($A83,DataStreams,0)),INDEX(First_Data_Point,MATCH(AJ$6,DataStreams,0)),$B$3),DateRange,0)-1,MATCH(INDEX(Returns!$100:$100,MATCH(AJ$6,DataStreams,0)),DataStreams,0)-1):OFFSET(HOMECELL,MATCH(MIN(INDEX(Last_Data_Point,MATCH($A83,DataStreams,0)),INDEX(Last_Data_Point,MATCH(AJ$6,DataStreams,0)),$B$4),DateRange,0)-1,MATCH(INDEX(Returns!$100:$100,MATCH(AJ$6,DataStreams,0)),DataStreams,0)-1))),"")</f>
        <v>2.0742125615818424E-3</v>
      </c>
      <c r="AK83" s="233" cm="1">
        <f t="array" aca="1" ref="AK83" ca="1">_xlfn.IFNA(_xlfn.COVARIANCE.S(
OFFSET(HOMECELL,MATCH(MAX(INDEX(First_Data_Point,MATCH($A83,DataStreams,0)),INDEX(First_Data_Point,MATCH(AK$6,DataStreams,0)),$B$3),DateRange,0)-1,MATCH($A83,DataStreams,0)-1):OFFSET(HOMECELL,MATCH(MIN(INDEX(Last_Data_Point,MATCH($A83,DataStreams,0)),INDEX(Last_Data_Point,MATCH(AK$6,DataStreams,0)),$B$4),DateRange,0)-1,MATCH($A83,DataStreams,0)-1) -
(INDEX(Returns!$102:$102,MATCH($A83,DataStreams,0))*
OFFSET(HOMECELL,MATCH(MAX(INDEX(First_Data_Point,MATCH($A83,DataStreams,0)),INDEX(First_Data_Point,MATCH(AK$6,DataStreams,0)),$B$3),DateRange,0)-1,MATCH(INDEX(Returns!$100:$100,MATCH($A83,DataStreams,0)),DataStreams,0)-1):OFFSET(HOMECELL,MATCH(MIN(INDEX(Last_Data_Point,MATCH($A83,DataStreams,0)),INDEX(Last_Data_Point,MATCH(AK$6,DataStreams,0)),$B$4),DateRange,0)-1,MATCH(INDEX(Returns!$100:$100,MATCH($A83,DataStreams,0)),DataStreams,0)-1)),
OFFSET(HOMECELL,MATCH(MAX(INDEX(First_Data_Point,MATCH($A83,DataStreams,0)),INDEX(First_Data_Point,MATCH(AK$6,DataStreams,0)),$B$3),DateRange,0)-1,MATCH(AK$6,DataStreams,0)-1):OFFSET(HOMECELL,MATCH(MIN(INDEX(Last_Data_Point,MATCH($A83,DataStreams,0)),INDEX(Last_Data_Point,MATCH(AK$6,DataStreams,0)),$B$4),DateRange,0)-1,MATCH(AK$6,DataStreams,0)-1) -
(INDEX(Returns!$102:$102,MATCH(AK$6,DataStreams,0))*
OFFSET(HOMECELL,MATCH(MAX(INDEX(First_Data_Point,MATCH($A83,DataStreams,0)),INDEX(First_Data_Point,MATCH(AK$6,DataStreams,0)),$B$3),DateRange,0)-1,MATCH(INDEX(Returns!$100:$100,MATCH(AK$6,DataStreams,0)),DataStreams,0)-1):OFFSET(HOMECELL,MATCH(MIN(INDEX(Last_Data_Point,MATCH($A83,DataStreams,0)),INDEX(Last_Data_Point,MATCH(AK$6,DataStreams,0)),$B$4),DateRange,0)-1,MATCH(INDEX(Returns!$100:$100,MATCH(AK$6,DataStreams,0)),DataStreams,0)-1))),"")</f>
        <v>2.4247993642589625E-3</v>
      </c>
      <c r="AL83" s="233" cm="1">
        <f t="array" aca="1" ref="AL83" ca="1">_xlfn.IFNA(_xlfn.COVARIANCE.S(
OFFSET(HOMECELL,MATCH(MAX(INDEX(First_Data_Point,MATCH($A83,DataStreams,0)),INDEX(First_Data_Point,MATCH(AL$6,DataStreams,0)),$B$3),DateRange,0)-1,MATCH($A83,DataStreams,0)-1):OFFSET(HOMECELL,MATCH(MIN(INDEX(Last_Data_Point,MATCH($A83,DataStreams,0)),INDEX(Last_Data_Point,MATCH(AL$6,DataStreams,0)),$B$4),DateRange,0)-1,MATCH($A83,DataStreams,0)-1) -
(INDEX(Returns!$102:$102,MATCH($A83,DataStreams,0))*
OFFSET(HOMECELL,MATCH(MAX(INDEX(First_Data_Point,MATCH($A83,DataStreams,0)),INDEX(First_Data_Point,MATCH(AL$6,DataStreams,0)),$B$3),DateRange,0)-1,MATCH(INDEX(Returns!$100:$100,MATCH($A83,DataStreams,0)),DataStreams,0)-1):OFFSET(HOMECELL,MATCH(MIN(INDEX(Last_Data_Point,MATCH($A83,DataStreams,0)),INDEX(Last_Data_Point,MATCH(AL$6,DataStreams,0)),$B$4),DateRange,0)-1,MATCH(INDEX(Returns!$100:$100,MATCH($A83,DataStreams,0)),DataStreams,0)-1)),
OFFSET(HOMECELL,MATCH(MAX(INDEX(First_Data_Point,MATCH($A83,DataStreams,0)),INDEX(First_Data_Point,MATCH(AL$6,DataStreams,0)),$B$3),DateRange,0)-1,MATCH(AL$6,DataStreams,0)-1):OFFSET(HOMECELL,MATCH(MIN(INDEX(Last_Data_Point,MATCH($A83,DataStreams,0)),INDEX(Last_Data_Point,MATCH(AL$6,DataStreams,0)),$B$4),DateRange,0)-1,MATCH(AL$6,DataStreams,0)-1) -
(INDEX(Returns!$102:$102,MATCH(AL$6,DataStreams,0))*
OFFSET(HOMECELL,MATCH(MAX(INDEX(First_Data_Point,MATCH($A83,DataStreams,0)),INDEX(First_Data_Point,MATCH(AL$6,DataStreams,0)),$B$3),DateRange,0)-1,MATCH(INDEX(Returns!$100:$100,MATCH(AL$6,DataStreams,0)),DataStreams,0)-1):OFFSET(HOMECELL,MATCH(MIN(INDEX(Last_Data_Point,MATCH($A83,DataStreams,0)),INDEX(Last_Data_Point,MATCH(AL$6,DataStreams,0)),$B$4),DateRange,0)-1,MATCH(INDEX(Returns!$100:$100,MATCH(AL$6,DataStreams,0)),DataStreams,0)-1))),"")</f>
        <v>2.7869187428980534E-4</v>
      </c>
      <c r="AM83" s="233" cm="1">
        <f t="array" aca="1" ref="AM83" ca="1">_xlfn.IFNA(_xlfn.COVARIANCE.S(
OFFSET(HOMECELL,MATCH(MAX(INDEX(First_Data_Point,MATCH($A83,DataStreams,0)),INDEX(First_Data_Point,MATCH(AM$6,DataStreams,0)),$B$3),DateRange,0)-1,MATCH($A83,DataStreams,0)-1):OFFSET(HOMECELL,MATCH(MIN(INDEX(Last_Data_Point,MATCH($A83,DataStreams,0)),INDEX(Last_Data_Point,MATCH(AM$6,DataStreams,0)),$B$4),DateRange,0)-1,MATCH($A83,DataStreams,0)-1) -
(INDEX(Returns!$102:$102,MATCH($A83,DataStreams,0))*
OFFSET(HOMECELL,MATCH(MAX(INDEX(First_Data_Point,MATCH($A83,DataStreams,0)),INDEX(First_Data_Point,MATCH(AM$6,DataStreams,0)),$B$3),DateRange,0)-1,MATCH(INDEX(Returns!$100:$100,MATCH($A83,DataStreams,0)),DataStreams,0)-1):OFFSET(HOMECELL,MATCH(MIN(INDEX(Last_Data_Point,MATCH($A83,DataStreams,0)),INDEX(Last_Data_Point,MATCH(AM$6,DataStreams,0)),$B$4),DateRange,0)-1,MATCH(INDEX(Returns!$100:$100,MATCH($A83,DataStreams,0)),DataStreams,0)-1)),
OFFSET(HOMECELL,MATCH(MAX(INDEX(First_Data_Point,MATCH($A83,DataStreams,0)),INDEX(First_Data_Point,MATCH(AM$6,DataStreams,0)),$B$3),DateRange,0)-1,MATCH(AM$6,DataStreams,0)-1):OFFSET(HOMECELL,MATCH(MIN(INDEX(Last_Data_Point,MATCH($A83,DataStreams,0)),INDEX(Last_Data_Point,MATCH(AM$6,DataStreams,0)),$B$4),DateRange,0)-1,MATCH(AM$6,DataStreams,0)-1) -
(INDEX(Returns!$102:$102,MATCH(AM$6,DataStreams,0))*
OFFSET(HOMECELL,MATCH(MAX(INDEX(First_Data_Point,MATCH($A83,DataStreams,0)),INDEX(First_Data_Point,MATCH(AM$6,DataStreams,0)),$B$3),DateRange,0)-1,MATCH(INDEX(Returns!$100:$100,MATCH(AM$6,DataStreams,0)),DataStreams,0)-1):OFFSET(HOMECELL,MATCH(MIN(INDEX(Last_Data_Point,MATCH($A83,DataStreams,0)),INDEX(Last_Data_Point,MATCH(AM$6,DataStreams,0)),$B$4),DateRange,0)-1,MATCH(INDEX(Returns!$100:$100,MATCH(AM$6,DataStreams,0)),DataStreams,0)-1))),"")</f>
        <v>-5.5273762448729616E-4</v>
      </c>
      <c r="AN83" s="233" cm="1">
        <f t="array" aca="1" ref="AN83" ca="1">_xlfn.IFNA(_xlfn.COVARIANCE.S(
OFFSET(HOMECELL,MATCH(MAX(INDEX(First_Data_Point,MATCH($A83,DataStreams,0)),INDEX(First_Data_Point,MATCH(AN$6,DataStreams,0)),$B$3),DateRange,0)-1,MATCH($A83,DataStreams,0)-1):OFFSET(HOMECELL,MATCH(MIN(INDEX(Last_Data_Point,MATCH($A83,DataStreams,0)),INDEX(Last_Data_Point,MATCH(AN$6,DataStreams,0)),$B$4),DateRange,0)-1,MATCH($A83,DataStreams,0)-1) -
(INDEX(Returns!$102:$102,MATCH($A83,DataStreams,0))*
OFFSET(HOMECELL,MATCH(MAX(INDEX(First_Data_Point,MATCH($A83,DataStreams,0)),INDEX(First_Data_Point,MATCH(AN$6,DataStreams,0)),$B$3),DateRange,0)-1,MATCH(INDEX(Returns!$100:$100,MATCH($A83,DataStreams,0)),DataStreams,0)-1):OFFSET(HOMECELL,MATCH(MIN(INDEX(Last_Data_Point,MATCH($A83,DataStreams,0)),INDEX(Last_Data_Point,MATCH(AN$6,DataStreams,0)),$B$4),DateRange,0)-1,MATCH(INDEX(Returns!$100:$100,MATCH($A83,DataStreams,0)),DataStreams,0)-1)),
OFFSET(HOMECELL,MATCH(MAX(INDEX(First_Data_Point,MATCH($A83,DataStreams,0)),INDEX(First_Data_Point,MATCH(AN$6,DataStreams,0)),$B$3),DateRange,0)-1,MATCH(AN$6,DataStreams,0)-1):OFFSET(HOMECELL,MATCH(MIN(INDEX(Last_Data_Point,MATCH($A83,DataStreams,0)),INDEX(Last_Data_Point,MATCH(AN$6,DataStreams,0)),$B$4),DateRange,0)-1,MATCH(AN$6,DataStreams,0)-1) -
(INDEX(Returns!$102:$102,MATCH(AN$6,DataStreams,0))*
OFFSET(HOMECELL,MATCH(MAX(INDEX(First_Data_Point,MATCH($A83,DataStreams,0)),INDEX(First_Data_Point,MATCH(AN$6,DataStreams,0)),$B$3),DateRange,0)-1,MATCH(INDEX(Returns!$100:$100,MATCH(AN$6,DataStreams,0)),DataStreams,0)-1):OFFSET(HOMECELL,MATCH(MIN(INDEX(Last_Data_Point,MATCH($A83,DataStreams,0)),INDEX(Last_Data_Point,MATCH(AN$6,DataStreams,0)),$B$4),DateRange,0)-1,MATCH(INDEX(Returns!$100:$100,MATCH(AN$6,DataStreams,0)),DataStreams,0)-1))),"")</f>
        <v>6.6633054781403179E-4</v>
      </c>
      <c r="AO83" s="233" cm="1">
        <f t="array" aca="1" ref="AO83" ca="1">_xlfn.IFNA(_xlfn.COVARIANCE.S(
OFFSET(HOMECELL,MATCH(MAX(INDEX(First_Data_Point,MATCH($A83,DataStreams,0)),INDEX(First_Data_Point,MATCH(AO$6,DataStreams,0)),$B$3),DateRange,0)-1,MATCH($A83,DataStreams,0)-1):OFFSET(HOMECELL,MATCH(MIN(INDEX(Last_Data_Point,MATCH($A83,DataStreams,0)),INDEX(Last_Data_Point,MATCH(AO$6,DataStreams,0)),$B$4),DateRange,0)-1,MATCH($A83,DataStreams,0)-1) -
(INDEX(Returns!$102:$102,MATCH($A83,DataStreams,0))*
OFFSET(HOMECELL,MATCH(MAX(INDEX(First_Data_Point,MATCH($A83,DataStreams,0)),INDEX(First_Data_Point,MATCH(AO$6,DataStreams,0)),$B$3),DateRange,0)-1,MATCH(INDEX(Returns!$100:$100,MATCH($A83,DataStreams,0)),DataStreams,0)-1):OFFSET(HOMECELL,MATCH(MIN(INDEX(Last_Data_Point,MATCH($A83,DataStreams,0)),INDEX(Last_Data_Point,MATCH(AO$6,DataStreams,0)),$B$4),DateRange,0)-1,MATCH(INDEX(Returns!$100:$100,MATCH($A83,DataStreams,0)),DataStreams,0)-1)),
OFFSET(HOMECELL,MATCH(MAX(INDEX(First_Data_Point,MATCH($A83,DataStreams,0)),INDEX(First_Data_Point,MATCH(AO$6,DataStreams,0)),$B$3),DateRange,0)-1,MATCH(AO$6,DataStreams,0)-1):OFFSET(HOMECELL,MATCH(MIN(INDEX(Last_Data_Point,MATCH($A83,DataStreams,0)),INDEX(Last_Data_Point,MATCH(AO$6,DataStreams,0)),$B$4),DateRange,0)-1,MATCH(AO$6,DataStreams,0)-1) -
(INDEX(Returns!$102:$102,MATCH(AO$6,DataStreams,0))*
OFFSET(HOMECELL,MATCH(MAX(INDEX(First_Data_Point,MATCH($A83,DataStreams,0)),INDEX(First_Data_Point,MATCH(AO$6,DataStreams,0)),$B$3),DateRange,0)-1,MATCH(INDEX(Returns!$100:$100,MATCH(AO$6,DataStreams,0)),DataStreams,0)-1):OFFSET(HOMECELL,MATCH(MIN(INDEX(Last_Data_Point,MATCH($A83,DataStreams,0)),INDEX(Last_Data_Point,MATCH(AO$6,DataStreams,0)),$B$4),DateRange,0)-1,MATCH(INDEX(Returns!$100:$100,MATCH(AO$6,DataStreams,0)),DataStreams,0)-1))),"")</f>
        <v>-2.3994567912582408E-4</v>
      </c>
      <c r="AP83" s="233" cm="1">
        <f t="array" aca="1" ref="AP83" ca="1">_xlfn.IFNA(_xlfn.COVARIANCE.S(
OFFSET(HOMECELL,MATCH(MAX(INDEX(First_Data_Point,MATCH($A83,DataStreams,0)),INDEX(First_Data_Point,MATCH(AP$6,DataStreams,0)),$B$3),DateRange,0)-1,MATCH($A83,DataStreams,0)-1):OFFSET(HOMECELL,MATCH(MIN(INDEX(Last_Data_Point,MATCH($A83,DataStreams,0)),INDEX(Last_Data_Point,MATCH(AP$6,DataStreams,0)),$B$4),DateRange,0)-1,MATCH($A83,DataStreams,0)-1) -
(INDEX(Returns!$102:$102,MATCH($A83,DataStreams,0))*
OFFSET(HOMECELL,MATCH(MAX(INDEX(First_Data_Point,MATCH($A83,DataStreams,0)),INDEX(First_Data_Point,MATCH(AP$6,DataStreams,0)),$B$3),DateRange,0)-1,MATCH(INDEX(Returns!$100:$100,MATCH($A83,DataStreams,0)),DataStreams,0)-1):OFFSET(HOMECELL,MATCH(MIN(INDEX(Last_Data_Point,MATCH($A83,DataStreams,0)),INDEX(Last_Data_Point,MATCH(AP$6,DataStreams,0)),$B$4),DateRange,0)-1,MATCH(INDEX(Returns!$100:$100,MATCH($A83,DataStreams,0)),DataStreams,0)-1)),
OFFSET(HOMECELL,MATCH(MAX(INDEX(First_Data_Point,MATCH($A83,DataStreams,0)),INDEX(First_Data_Point,MATCH(AP$6,DataStreams,0)),$B$3),DateRange,0)-1,MATCH(AP$6,DataStreams,0)-1):OFFSET(HOMECELL,MATCH(MIN(INDEX(Last_Data_Point,MATCH($A83,DataStreams,0)),INDEX(Last_Data_Point,MATCH(AP$6,DataStreams,0)),$B$4),DateRange,0)-1,MATCH(AP$6,DataStreams,0)-1) -
(INDEX(Returns!$102:$102,MATCH(AP$6,DataStreams,0))*
OFFSET(HOMECELL,MATCH(MAX(INDEX(First_Data_Point,MATCH($A83,DataStreams,0)),INDEX(First_Data_Point,MATCH(AP$6,DataStreams,0)),$B$3),DateRange,0)-1,MATCH(INDEX(Returns!$100:$100,MATCH(AP$6,DataStreams,0)),DataStreams,0)-1):OFFSET(HOMECELL,MATCH(MIN(INDEX(Last_Data_Point,MATCH($A83,DataStreams,0)),INDEX(Last_Data_Point,MATCH(AP$6,DataStreams,0)),$B$4),DateRange,0)-1,MATCH(INDEX(Returns!$100:$100,MATCH(AP$6,DataStreams,0)),DataStreams,0)-1))),"")</f>
        <v>1.7621684661835262E-3</v>
      </c>
      <c r="AQ83" s="233" t="str" cm="1">
        <f t="array" aca="1" ref="AQ83" ca="1">_xlfn.IFNA(_xlfn.COVARIANCE.S(
OFFSET(HOMECELL,MATCH(MAX(INDEX(First_Data_Point,MATCH($A83,DataStreams,0)),INDEX(First_Data_Point,MATCH(AQ$6,DataStreams,0)),$B$3),DateRange,0)-1,MATCH($A83,DataStreams,0)-1):OFFSET(HOMECELL,MATCH(MIN(INDEX(Last_Data_Point,MATCH($A83,DataStreams,0)),INDEX(Last_Data_Point,MATCH(AQ$6,DataStreams,0)),$B$4),DateRange,0)-1,MATCH($A83,DataStreams,0)-1) -
(INDEX(Returns!$102:$102,MATCH($A83,DataStreams,0))*
OFFSET(HOMECELL,MATCH(MAX(INDEX(First_Data_Point,MATCH($A83,DataStreams,0)),INDEX(First_Data_Point,MATCH(AQ$6,DataStreams,0)),$B$3),DateRange,0)-1,MATCH(INDEX(Returns!$100:$100,MATCH($A83,DataStreams,0)),DataStreams,0)-1):OFFSET(HOMECELL,MATCH(MIN(INDEX(Last_Data_Point,MATCH($A83,DataStreams,0)),INDEX(Last_Data_Point,MATCH(AQ$6,DataStreams,0)),$B$4),DateRange,0)-1,MATCH(INDEX(Returns!$100:$100,MATCH($A83,DataStreams,0)),DataStreams,0)-1)),
OFFSET(HOMECELL,MATCH(MAX(INDEX(First_Data_Point,MATCH($A83,DataStreams,0)),INDEX(First_Data_Point,MATCH(AQ$6,DataStreams,0)),$B$3),DateRange,0)-1,MATCH(AQ$6,DataStreams,0)-1):OFFSET(HOMECELL,MATCH(MIN(INDEX(Last_Data_Point,MATCH($A83,DataStreams,0)),INDEX(Last_Data_Point,MATCH(AQ$6,DataStreams,0)),$B$4),DateRange,0)-1,MATCH(AQ$6,DataStreams,0)-1) -
(INDEX(Returns!$102:$102,MATCH(AQ$6,DataStreams,0))*
OFFSET(HOMECELL,MATCH(MAX(INDEX(First_Data_Point,MATCH($A83,DataStreams,0)),INDEX(First_Data_Point,MATCH(AQ$6,DataStreams,0)),$B$3),DateRange,0)-1,MATCH(INDEX(Returns!$100:$100,MATCH(AQ$6,DataStreams,0)),DataStreams,0)-1):OFFSET(HOMECELL,MATCH(MIN(INDEX(Last_Data_Point,MATCH($A83,DataStreams,0)),INDEX(Last_Data_Point,MATCH(AQ$6,DataStreams,0)),$B$4),DateRange,0)-1,MATCH(INDEX(Returns!$100:$100,MATCH(AQ$6,DataStreams,0)),DataStreams,0)-1))),"")</f>
        <v/>
      </c>
      <c r="AR83" s="233" t="str" cm="1">
        <f t="array" aca="1" ref="AR83" ca="1">_xlfn.IFNA(_xlfn.COVARIANCE.S(
OFFSET(HOMECELL,MATCH(MAX(INDEX(First_Data_Point,MATCH($A83,DataStreams,0)),INDEX(First_Data_Point,MATCH(AR$6,DataStreams,0)),$B$3),DateRange,0)-1,MATCH($A83,DataStreams,0)-1):OFFSET(HOMECELL,MATCH(MIN(INDEX(Last_Data_Point,MATCH($A83,DataStreams,0)),INDEX(Last_Data_Point,MATCH(AR$6,DataStreams,0)),$B$4),DateRange,0)-1,MATCH($A83,DataStreams,0)-1) -
(INDEX(Returns!$102:$102,MATCH($A83,DataStreams,0))*
OFFSET(HOMECELL,MATCH(MAX(INDEX(First_Data_Point,MATCH($A83,DataStreams,0)),INDEX(First_Data_Point,MATCH(AR$6,DataStreams,0)),$B$3),DateRange,0)-1,MATCH(INDEX(Returns!$100:$100,MATCH($A83,DataStreams,0)),DataStreams,0)-1):OFFSET(HOMECELL,MATCH(MIN(INDEX(Last_Data_Point,MATCH($A83,DataStreams,0)),INDEX(Last_Data_Point,MATCH(AR$6,DataStreams,0)),$B$4),DateRange,0)-1,MATCH(INDEX(Returns!$100:$100,MATCH($A83,DataStreams,0)),DataStreams,0)-1)),
OFFSET(HOMECELL,MATCH(MAX(INDEX(First_Data_Point,MATCH($A83,DataStreams,0)),INDEX(First_Data_Point,MATCH(AR$6,DataStreams,0)),$B$3),DateRange,0)-1,MATCH(AR$6,DataStreams,0)-1):OFFSET(HOMECELL,MATCH(MIN(INDEX(Last_Data_Point,MATCH($A83,DataStreams,0)),INDEX(Last_Data_Point,MATCH(AR$6,DataStreams,0)),$B$4),DateRange,0)-1,MATCH(AR$6,DataStreams,0)-1) -
(INDEX(Returns!$102:$102,MATCH(AR$6,DataStreams,0))*
OFFSET(HOMECELL,MATCH(MAX(INDEX(First_Data_Point,MATCH($A83,DataStreams,0)),INDEX(First_Data_Point,MATCH(AR$6,DataStreams,0)),$B$3),DateRange,0)-1,MATCH(INDEX(Returns!$100:$100,MATCH(AR$6,DataStreams,0)),DataStreams,0)-1):OFFSET(HOMECELL,MATCH(MIN(INDEX(Last_Data_Point,MATCH($A83,DataStreams,0)),INDEX(Last_Data_Point,MATCH(AR$6,DataStreams,0)),$B$4),DateRange,0)-1,MATCH(INDEX(Returns!$100:$100,MATCH(AR$6,DataStreams,0)),DataStreams,0)-1))),"")</f>
        <v/>
      </c>
      <c r="AS83" s="233" t="str" cm="1">
        <f t="array" aca="1" ref="AS83" ca="1">_xlfn.IFNA(_xlfn.COVARIANCE.S(
OFFSET(HOMECELL,MATCH(MAX(INDEX(First_Data_Point,MATCH($A83,DataStreams,0)),INDEX(First_Data_Point,MATCH(AS$6,DataStreams,0)),$B$3),DateRange,0)-1,MATCH($A83,DataStreams,0)-1):OFFSET(HOMECELL,MATCH(MIN(INDEX(Last_Data_Point,MATCH($A83,DataStreams,0)),INDEX(Last_Data_Point,MATCH(AS$6,DataStreams,0)),$B$4),DateRange,0)-1,MATCH($A83,DataStreams,0)-1) -
(INDEX(Returns!$102:$102,MATCH($A83,DataStreams,0))*
OFFSET(HOMECELL,MATCH(MAX(INDEX(First_Data_Point,MATCH($A83,DataStreams,0)),INDEX(First_Data_Point,MATCH(AS$6,DataStreams,0)),$B$3),DateRange,0)-1,MATCH(INDEX(Returns!$100:$100,MATCH($A83,DataStreams,0)),DataStreams,0)-1):OFFSET(HOMECELL,MATCH(MIN(INDEX(Last_Data_Point,MATCH($A83,DataStreams,0)),INDEX(Last_Data_Point,MATCH(AS$6,DataStreams,0)),$B$4),DateRange,0)-1,MATCH(INDEX(Returns!$100:$100,MATCH($A83,DataStreams,0)),DataStreams,0)-1)),
OFFSET(HOMECELL,MATCH(MAX(INDEX(First_Data_Point,MATCH($A83,DataStreams,0)),INDEX(First_Data_Point,MATCH(AS$6,DataStreams,0)),$B$3),DateRange,0)-1,MATCH(AS$6,DataStreams,0)-1):OFFSET(HOMECELL,MATCH(MIN(INDEX(Last_Data_Point,MATCH($A83,DataStreams,0)),INDEX(Last_Data_Point,MATCH(AS$6,DataStreams,0)),$B$4),DateRange,0)-1,MATCH(AS$6,DataStreams,0)-1) -
(INDEX(Returns!$102:$102,MATCH(AS$6,DataStreams,0))*
OFFSET(HOMECELL,MATCH(MAX(INDEX(First_Data_Point,MATCH($A83,DataStreams,0)),INDEX(First_Data_Point,MATCH(AS$6,DataStreams,0)),$B$3),DateRange,0)-1,MATCH(INDEX(Returns!$100:$100,MATCH(AS$6,DataStreams,0)),DataStreams,0)-1):OFFSET(HOMECELL,MATCH(MIN(INDEX(Last_Data_Point,MATCH($A83,DataStreams,0)),INDEX(Last_Data_Point,MATCH(AS$6,DataStreams,0)),$B$4),DateRange,0)-1,MATCH(INDEX(Returns!$100:$100,MATCH(AS$6,DataStreams,0)),DataStreams,0)-1))),"")</f>
        <v/>
      </c>
      <c r="AT83" s="233" t="str" cm="1">
        <f t="array" aca="1" ref="AT83" ca="1">_xlfn.IFNA(_xlfn.COVARIANCE.S(
OFFSET(HOMECELL,MATCH(MAX(INDEX(First_Data_Point,MATCH($A83,DataStreams,0)),INDEX(First_Data_Point,MATCH(AT$6,DataStreams,0)),$B$3),DateRange,0)-1,MATCH($A83,DataStreams,0)-1):OFFSET(HOMECELL,MATCH(MIN(INDEX(Last_Data_Point,MATCH($A83,DataStreams,0)),INDEX(Last_Data_Point,MATCH(AT$6,DataStreams,0)),$B$4),DateRange,0)-1,MATCH($A83,DataStreams,0)-1) -
(INDEX(Returns!$102:$102,MATCH($A83,DataStreams,0))*
OFFSET(HOMECELL,MATCH(MAX(INDEX(First_Data_Point,MATCH($A83,DataStreams,0)),INDEX(First_Data_Point,MATCH(AT$6,DataStreams,0)),$B$3),DateRange,0)-1,MATCH(INDEX(Returns!$100:$100,MATCH($A83,DataStreams,0)),DataStreams,0)-1):OFFSET(HOMECELL,MATCH(MIN(INDEX(Last_Data_Point,MATCH($A83,DataStreams,0)),INDEX(Last_Data_Point,MATCH(AT$6,DataStreams,0)),$B$4),DateRange,0)-1,MATCH(INDEX(Returns!$100:$100,MATCH($A83,DataStreams,0)),DataStreams,0)-1)),
OFFSET(HOMECELL,MATCH(MAX(INDEX(First_Data_Point,MATCH($A83,DataStreams,0)),INDEX(First_Data_Point,MATCH(AT$6,DataStreams,0)),$B$3),DateRange,0)-1,MATCH(AT$6,DataStreams,0)-1):OFFSET(HOMECELL,MATCH(MIN(INDEX(Last_Data_Point,MATCH($A83,DataStreams,0)),INDEX(Last_Data_Point,MATCH(AT$6,DataStreams,0)),$B$4),DateRange,0)-1,MATCH(AT$6,DataStreams,0)-1) -
(INDEX(Returns!$102:$102,MATCH(AT$6,DataStreams,0))*
OFFSET(HOMECELL,MATCH(MAX(INDEX(First_Data_Point,MATCH($A83,DataStreams,0)),INDEX(First_Data_Point,MATCH(AT$6,DataStreams,0)),$B$3),DateRange,0)-1,MATCH(INDEX(Returns!$100:$100,MATCH(AT$6,DataStreams,0)),DataStreams,0)-1):OFFSET(HOMECELL,MATCH(MIN(INDEX(Last_Data_Point,MATCH($A83,DataStreams,0)),INDEX(Last_Data_Point,MATCH(AT$6,DataStreams,0)),$B$4),DateRange,0)-1,MATCH(INDEX(Returns!$100:$100,MATCH(AT$6,DataStreams,0)),DataStreams,0)-1))),"")</f>
        <v/>
      </c>
      <c r="AU83" s="233" t="str" cm="1">
        <f t="array" aca="1" ref="AU83" ca="1">_xlfn.IFNA(_xlfn.COVARIANCE.S(
OFFSET(HOMECELL,MATCH(MAX(INDEX(First_Data_Point,MATCH($A83,DataStreams,0)),INDEX(First_Data_Point,MATCH(AU$6,DataStreams,0)),$B$3),DateRange,0)-1,MATCH($A83,DataStreams,0)-1):OFFSET(HOMECELL,MATCH(MIN(INDEX(Last_Data_Point,MATCH($A83,DataStreams,0)),INDEX(Last_Data_Point,MATCH(AU$6,DataStreams,0)),$B$4),DateRange,0)-1,MATCH($A83,DataStreams,0)-1) -
(INDEX(Returns!$102:$102,MATCH($A83,DataStreams,0))*
OFFSET(HOMECELL,MATCH(MAX(INDEX(First_Data_Point,MATCH($A83,DataStreams,0)),INDEX(First_Data_Point,MATCH(AU$6,DataStreams,0)),$B$3),DateRange,0)-1,MATCH(INDEX(Returns!$100:$100,MATCH($A83,DataStreams,0)),DataStreams,0)-1):OFFSET(HOMECELL,MATCH(MIN(INDEX(Last_Data_Point,MATCH($A83,DataStreams,0)),INDEX(Last_Data_Point,MATCH(AU$6,DataStreams,0)),$B$4),DateRange,0)-1,MATCH(INDEX(Returns!$100:$100,MATCH($A83,DataStreams,0)),DataStreams,0)-1)),
OFFSET(HOMECELL,MATCH(MAX(INDEX(First_Data_Point,MATCH($A83,DataStreams,0)),INDEX(First_Data_Point,MATCH(AU$6,DataStreams,0)),$B$3),DateRange,0)-1,MATCH(AU$6,DataStreams,0)-1):OFFSET(HOMECELL,MATCH(MIN(INDEX(Last_Data_Point,MATCH($A83,DataStreams,0)),INDEX(Last_Data_Point,MATCH(AU$6,DataStreams,0)),$B$4),DateRange,0)-1,MATCH(AU$6,DataStreams,0)-1) -
(INDEX(Returns!$102:$102,MATCH(AU$6,DataStreams,0))*
OFFSET(HOMECELL,MATCH(MAX(INDEX(First_Data_Point,MATCH($A83,DataStreams,0)),INDEX(First_Data_Point,MATCH(AU$6,DataStreams,0)),$B$3),DateRange,0)-1,MATCH(INDEX(Returns!$100:$100,MATCH(AU$6,DataStreams,0)),DataStreams,0)-1):OFFSET(HOMECELL,MATCH(MIN(INDEX(Last_Data_Point,MATCH($A83,DataStreams,0)),INDEX(Last_Data_Point,MATCH(AU$6,DataStreams,0)),$B$4),DateRange,0)-1,MATCH(INDEX(Returns!$100:$100,MATCH(AU$6,DataStreams,0)),DataStreams,0)-1))),"")</f>
        <v/>
      </c>
      <c r="AV83" s="233" t="str" cm="1">
        <f t="array" aca="1" ref="AV83" ca="1">_xlfn.IFNA(_xlfn.COVARIANCE.S(
OFFSET(HOMECELL,MATCH(MAX(INDEX(First_Data_Point,MATCH($A83,DataStreams,0)),INDEX(First_Data_Point,MATCH(AV$6,DataStreams,0)),$B$3),DateRange,0)-1,MATCH($A83,DataStreams,0)-1):OFFSET(HOMECELL,MATCH(MIN(INDEX(Last_Data_Point,MATCH($A83,DataStreams,0)),INDEX(Last_Data_Point,MATCH(AV$6,DataStreams,0)),$B$4),DateRange,0)-1,MATCH($A83,DataStreams,0)-1) -
(INDEX(Returns!$102:$102,MATCH($A83,DataStreams,0))*
OFFSET(HOMECELL,MATCH(MAX(INDEX(First_Data_Point,MATCH($A83,DataStreams,0)),INDEX(First_Data_Point,MATCH(AV$6,DataStreams,0)),$B$3),DateRange,0)-1,MATCH(INDEX(Returns!$100:$100,MATCH($A83,DataStreams,0)),DataStreams,0)-1):OFFSET(HOMECELL,MATCH(MIN(INDEX(Last_Data_Point,MATCH($A83,DataStreams,0)),INDEX(Last_Data_Point,MATCH(AV$6,DataStreams,0)),$B$4),DateRange,0)-1,MATCH(INDEX(Returns!$100:$100,MATCH($A83,DataStreams,0)),DataStreams,0)-1)),
OFFSET(HOMECELL,MATCH(MAX(INDEX(First_Data_Point,MATCH($A83,DataStreams,0)),INDEX(First_Data_Point,MATCH(AV$6,DataStreams,0)),$B$3),DateRange,0)-1,MATCH(AV$6,DataStreams,0)-1):OFFSET(HOMECELL,MATCH(MIN(INDEX(Last_Data_Point,MATCH($A83,DataStreams,0)),INDEX(Last_Data_Point,MATCH(AV$6,DataStreams,0)),$B$4),DateRange,0)-1,MATCH(AV$6,DataStreams,0)-1) -
(INDEX(Returns!$102:$102,MATCH(AV$6,DataStreams,0))*
OFFSET(HOMECELL,MATCH(MAX(INDEX(First_Data_Point,MATCH($A83,DataStreams,0)),INDEX(First_Data_Point,MATCH(AV$6,DataStreams,0)),$B$3),DateRange,0)-1,MATCH(INDEX(Returns!$100:$100,MATCH(AV$6,DataStreams,0)),DataStreams,0)-1):OFFSET(HOMECELL,MATCH(MIN(INDEX(Last_Data_Point,MATCH($A83,DataStreams,0)),INDEX(Last_Data_Point,MATCH(AV$6,DataStreams,0)),$B$4),DateRange,0)-1,MATCH(INDEX(Returns!$100:$100,MATCH(AV$6,DataStreams,0)),DataStreams,0)-1))),"")</f>
        <v/>
      </c>
      <c r="AW83" s="233" t="str" cm="1">
        <f t="array" aca="1" ref="AW83" ca="1">_xlfn.IFNA(_xlfn.COVARIANCE.S(
OFFSET(HOMECELL,MATCH(MAX(INDEX(First_Data_Point,MATCH($A83,DataStreams,0)),INDEX(First_Data_Point,MATCH(AW$6,DataStreams,0)),$B$3),DateRange,0)-1,MATCH($A83,DataStreams,0)-1):OFFSET(HOMECELL,MATCH(MIN(INDEX(Last_Data_Point,MATCH($A83,DataStreams,0)),INDEX(Last_Data_Point,MATCH(AW$6,DataStreams,0)),$B$4),DateRange,0)-1,MATCH($A83,DataStreams,0)-1) -
(INDEX(Returns!$102:$102,MATCH($A83,DataStreams,0))*
OFFSET(HOMECELL,MATCH(MAX(INDEX(First_Data_Point,MATCH($A83,DataStreams,0)),INDEX(First_Data_Point,MATCH(AW$6,DataStreams,0)),$B$3),DateRange,0)-1,MATCH(INDEX(Returns!$100:$100,MATCH($A83,DataStreams,0)),DataStreams,0)-1):OFFSET(HOMECELL,MATCH(MIN(INDEX(Last_Data_Point,MATCH($A83,DataStreams,0)),INDEX(Last_Data_Point,MATCH(AW$6,DataStreams,0)),$B$4),DateRange,0)-1,MATCH(INDEX(Returns!$100:$100,MATCH($A83,DataStreams,0)),DataStreams,0)-1)),
OFFSET(HOMECELL,MATCH(MAX(INDEX(First_Data_Point,MATCH($A83,DataStreams,0)),INDEX(First_Data_Point,MATCH(AW$6,DataStreams,0)),$B$3),DateRange,0)-1,MATCH(AW$6,DataStreams,0)-1):OFFSET(HOMECELL,MATCH(MIN(INDEX(Last_Data_Point,MATCH($A83,DataStreams,0)),INDEX(Last_Data_Point,MATCH(AW$6,DataStreams,0)),$B$4),DateRange,0)-1,MATCH(AW$6,DataStreams,0)-1) -
(INDEX(Returns!$102:$102,MATCH(AW$6,DataStreams,0))*
OFFSET(HOMECELL,MATCH(MAX(INDEX(First_Data_Point,MATCH($A83,DataStreams,0)),INDEX(First_Data_Point,MATCH(AW$6,DataStreams,0)),$B$3),DateRange,0)-1,MATCH(INDEX(Returns!$100:$100,MATCH(AW$6,DataStreams,0)),DataStreams,0)-1):OFFSET(HOMECELL,MATCH(MIN(INDEX(Last_Data_Point,MATCH($A83,DataStreams,0)),INDEX(Last_Data_Point,MATCH(AW$6,DataStreams,0)),$B$4),DateRange,0)-1,MATCH(INDEX(Returns!$100:$100,MATCH(AW$6,DataStreams,0)),DataStreams,0)-1))),"")</f>
        <v/>
      </c>
      <c r="AX83" s="233" t="str" cm="1">
        <f t="array" aca="1" ref="AX83" ca="1">_xlfn.IFNA(_xlfn.COVARIANCE.S(
OFFSET(HOMECELL,MATCH(MAX(INDEX(First_Data_Point,MATCH($A83,DataStreams,0)),INDEX(First_Data_Point,MATCH(AX$6,DataStreams,0)),$B$3),DateRange,0)-1,MATCH($A83,DataStreams,0)-1):OFFSET(HOMECELL,MATCH(MIN(INDEX(Last_Data_Point,MATCH($A83,DataStreams,0)),INDEX(Last_Data_Point,MATCH(AX$6,DataStreams,0)),$B$4),DateRange,0)-1,MATCH($A83,DataStreams,0)-1) -
(INDEX(Returns!$102:$102,MATCH($A83,DataStreams,0))*
OFFSET(HOMECELL,MATCH(MAX(INDEX(First_Data_Point,MATCH($A83,DataStreams,0)),INDEX(First_Data_Point,MATCH(AX$6,DataStreams,0)),$B$3),DateRange,0)-1,MATCH(INDEX(Returns!$100:$100,MATCH($A83,DataStreams,0)),DataStreams,0)-1):OFFSET(HOMECELL,MATCH(MIN(INDEX(Last_Data_Point,MATCH($A83,DataStreams,0)),INDEX(Last_Data_Point,MATCH(AX$6,DataStreams,0)),$B$4),DateRange,0)-1,MATCH(INDEX(Returns!$100:$100,MATCH($A83,DataStreams,0)),DataStreams,0)-1)),
OFFSET(HOMECELL,MATCH(MAX(INDEX(First_Data_Point,MATCH($A83,DataStreams,0)),INDEX(First_Data_Point,MATCH(AX$6,DataStreams,0)),$B$3),DateRange,0)-1,MATCH(AX$6,DataStreams,0)-1):OFFSET(HOMECELL,MATCH(MIN(INDEX(Last_Data_Point,MATCH($A83,DataStreams,0)),INDEX(Last_Data_Point,MATCH(AX$6,DataStreams,0)),$B$4),DateRange,0)-1,MATCH(AX$6,DataStreams,0)-1) -
(INDEX(Returns!$102:$102,MATCH(AX$6,DataStreams,0))*
OFFSET(HOMECELL,MATCH(MAX(INDEX(First_Data_Point,MATCH($A83,DataStreams,0)),INDEX(First_Data_Point,MATCH(AX$6,DataStreams,0)),$B$3),DateRange,0)-1,MATCH(INDEX(Returns!$100:$100,MATCH(AX$6,DataStreams,0)),DataStreams,0)-1):OFFSET(HOMECELL,MATCH(MIN(INDEX(Last_Data_Point,MATCH($A83,DataStreams,0)),INDEX(Last_Data_Point,MATCH(AX$6,DataStreams,0)),$B$4),DateRange,0)-1,MATCH(INDEX(Returns!$100:$100,MATCH(AX$6,DataStreams,0)),DataStreams,0)-1))),"")</f>
        <v/>
      </c>
      <c r="AY83" s="233" t="str" cm="1">
        <f t="array" aca="1" ref="AY83" ca="1">_xlfn.IFNA(_xlfn.COVARIANCE.S(
OFFSET(HOMECELL,MATCH(MAX(INDEX(First_Data_Point,MATCH($A83,DataStreams,0)),INDEX(First_Data_Point,MATCH(AY$6,DataStreams,0)),$B$3),DateRange,0)-1,MATCH($A83,DataStreams,0)-1):OFFSET(HOMECELL,MATCH(MIN(INDEX(Last_Data_Point,MATCH($A83,DataStreams,0)),INDEX(Last_Data_Point,MATCH(AY$6,DataStreams,0)),$B$4),DateRange,0)-1,MATCH($A83,DataStreams,0)-1) -
(INDEX(Returns!$102:$102,MATCH($A83,DataStreams,0))*
OFFSET(HOMECELL,MATCH(MAX(INDEX(First_Data_Point,MATCH($A83,DataStreams,0)),INDEX(First_Data_Point,MATCH(AY$6,DataStreams,0)),$B$3),DateRange,0)-1,MATCH(INDEX(Returns!$100:$100,MATCH($A83,DataStreams,0)),DataStreams,0)-1):OFFSET(HOMECELL,MATCH(MIN(INDEX(Last_Data_Point,MATCH($A83,DataStreams,0)),INDEX(Last_Data_Point,MATCH(AY$6,DataStreams,0)),$B$4),DateRange,0)-1,MATCH(INDEX(Returns!$100:$100,MATCH($A83,DataStreams,0)),DataStreams,0)-1)),
OFFSET(HOMECELL,MATCH(MAX(INDEX(First_Data_Point,MATCH($A83,DataStreams,0)),INDEX(First_Data_Point,MATCH(AY$6,DataStreams,0)),$B$3),DateRange,0)-1,MATCH(AY$6,DataStreams,0)-1):OFFSET(HOMECELL,MATCH(MIN(INDEX(Last_Data_Point,MATCH($A83,DataStreams,0)),INDEX(Last_Data_Point,MATCH(AY$6,DataStreams,0)),$B$4),DateRange,0)-1,MATCH(AY$6,DataStreams,0)-1) -
(INDEX(Returns!$102:$102,MATCH(AY$6,DataStreams,0))*
OFFSET(HOMECELL,MATCH(MAX(INDEX(First_Data_Point,MATCH($A83,DataStreams,0)),INDEX(First_Data_Point,MATCH(AY$6,DataStreams,0)),$B$3),DateRange,0)-1,MATCH(INDEX(Returns!$100:$100,MATCH(AY$6,DataStreams,0)),DataStreams,0)-1):OFFSET(HOMECELL,MATCH(MIN(INDEX(Last_Data_Point,MATCH($A83,DataStreams,0)),INDEX(Last_Data_Point,MATCH(AY$6,DataStreams,0)),$B$4),DateRange,0)-1,MATCH(INDEX(Returns!$100:$100,MATCH(AY$6,DataStreams,0)),DataStreams,0)-1))),"")</f>
        <v/>
      </c>
      <c r="AZ83" s="233" t="str" cm="1">
        <f t="array" aca="1" ref="AZ83" ca="1">_xlfn.IFNA(_xlfn.COVARIANCE.S(
OFFSET(HOMECELL,MATCH(MAX(INDEX(First_Data_Point,MATCH($A83,DataStreams,0)),INDEX(First_Data_Point,MATCH(AZ$6,DataStreams,0)),$B$3),DateRange,0)-1,MATCH($A83,DataStreams,0)-1):OFFSET(HOMECELL,MATCH(MIN(INDEX(Last_Data_Point,MATCH($A83,DataStreams,0)),INDEX(Last_Data_Point,MATCH(AZ$6,DataStreams,0)),$B$4),DateRange,0)-1,MATCH($A83,DataStreams,0)-1) -
(INDEX(Returns!$102:$102,MATCH($A83,DataStreams,0))*
OFFSET(HOMECELL,MATCH(MAX(INDEX(First_Data_Point,MATCH($A83,DataStreams,0)),INDEX(First_Data_Point,MATCH(AZ$6,DataStreams,0)),$B$3),DateRange,0)-1,MATCH(INDEX(Returns!$100:$100,MATCH($A83,DataStreams,0)),DataStreams,0)-1):OFFSET(HOMECELL,MATCH(MIN(INDEX(Last_Data_Point,MATCH($A83,DataStreams,0)),INDEX(Last_Data_Point,MATCH(AZ$6,DataStreams,0)),$B$4),DateRange,0)-1,MATCH(INDEX(Returns!$100:$100,MATCH($A83,DataStreams,0)),DataStreams,0)-1)),
OFFSET(HOMECELL,MATCH(MAX(INDEX(First_Data_Point,MATCH($A83,DataStreams,0)),INDEX(First_Data_Point,MATCH(AZ$6,DataStreams,0)),$B$3),DateRange,0)-1,MATCH(AZ$6,DataStreams,0)-1):OFFSET(HOMECELL,MATCH(MIN(INDEX(Last_Data_Point,MATCH($A83,DataStreams,0)),INDEX(Last_Data_Point,MATCH(AZ$6,DataStreams,0)),$B$4),DateRange,0)-1,MATCH(AZ$6,DataStreams,0)-1) -
(INDEX(Returns!$102:$102,MATCH(AZ$6,DataStreams,0))*
OFFSET(HOMECELL,MATCH(MAX(INDEX(First_Data_Point,MATCH($A83,DataStreams,0)),INDEX(First_Data_Point,MATCH(AZ$6,DataStreams,0)),$B$3),DateRange,0)-1,MATCH(INDEX(Returns!$100:$100,MATCH(AZ$6,DataStreams,0)),DataStreams,0)-1):OFFSET(HOMECELL,MATCH(MIN(INDEX(Last_Data_Point,MATCH($A83,DataStreams,0)),INDEX(Last_Data_Point,MATCH(AZ$6,DataStreams,0)),$B$4),DateRange,0)-1,MATCH(INDEX(Returns!$100:$100,MATCH(AZ$6,DataStreams,0)),DataStreams,0)-1))),"")</f>
        <v/>
      </c>
      <c r="BA83" s="233" t="str" cm="1">
        <f t="array" aca="1" ref="BA83" ca="1">_xlfn.IFNA(_xlfn.COVARIANCE.S(
OFFSET(HOMECELL,MATCH(MAX(INDEX(First_Data_Point,MATCH($A83,DataStreams,0)),INDEX(First_Data_Point,MATCH(BA$6,DataStreams,0)),$B$3),DateRange,0)-1,MATCH($A83,DataStreams,0)-1):OFFSET(HOMECELL,MATCH(MIN(INDEX(Last_Data_Point,MATCH($A83,DataStreams,0)),INDEX(Last_Data_Point,MATCH(BA$6,DataStreams,0)),$B$4),DateRange,0)-1,MATCH($A83,DataStreams,0)-1) -
(INDEX(Returns!$102:$102,MATCH($A83,DataStreams,0))*
OFFSET(HOMECELL,MATCH(MAX(INDEX(First_Data_Point,MATCH($A83,DataStreams,0)),INDEX(First_Data_Point,MATCH(BA$6,DataStreams,0)),$B$3),DateRange,0)-1,MATCH(INDEX(Returns!$100:$100,MATCH($A83,DataStreams,0)),DataStreams,0)-1):OFFSET(HOMECELL,MATCH(MIN(INDEX(Last_Data_Point,MATCH($A83,DataStreams,0)),INDEX(Last_Data_Point,MATCH(BA$6,DataStreams,0)),$B$4),DateRange,0)-1,MATCH(INDEX(Returns!$100:$100,MATCH($A83,DataStreams,0)),DataStreams,0)-1)),
OFFSET(HOMECELL,MATCH(MAX(INDEX(First_Data_Point,MATCH($A83,DataStreams,0)),INDEX(First_Data_Point,MATCH(BA$6,DataStreams,0)),$B$3),DateRange,0)-1,MATCH(BA$6,DataStreams,0)-1):OFFSET(HOMECELL,MATCH(MIN(INDEX(Last_Data_Point,MATCH($A83,DataStreams,0)),INDEX(Last_Data_Point,MATCH(BA$6,DataStreams,0)),$B$4),DateRange,0)-1,MATCH(BA$6,DataStreams,0)-1) -
(INDEX(Returns!$102:$102,MATCH(BA$6,DataStreams,0))*
OFFSET(HOMECELL,MATCH(MAX(INDEX(First_Data_Point,MATCH($A83,DataStreams,0)),INDEX(First_Data_Point,MATCH(BA$6,DataStreams,0)),$B$3),DateRange,0)-1,MATCH(INDEX(Returns!$100:$100,MATCH(BA$6,DataStreams,0)),DataStreams,0)-1):OFFSET(HOMECELL,MATCH(MIN(INDEX(Last_Data_Point,MATCH($A83,DataStreams,0)),INDEX(Last_Data_Point,MATCH(BA$6,DataStreams,0)),$B$4),DateRange,0)-1,MATCH(INDEX(Returns!$100:$100,MATCH(BA$6,DataStreams,0)),DataStreams,0)-1))),"")</f>
        <v/>
      </c>
      <c r="BB83" s="233" t="str" cm="1">
        <f t="array" aca="1" ref="BB83" ca="1">_xlfn.IFNA(_xlfn.COVARIANCE.S(
OFFSET(HOMECELL,MATCH(MAX(INDEX(First_Data_Point,MATCH($A83,DataStreams,0)),INDEX(First_Data_Point,MATCH(BB$6,DataStreams,0)),$B$3),DateRange,0)-1,MATCH($A83,DataStreams,0)-1):OFFSET(HOMECELL,MATCH(MIN(INDEX(Last_Data_Point,MATCH($A83,DataStreams,0)),INDEX(Last_Data_Point,MATCH(BB$6,DataStreams,0)),$B$4),DateRange,0)-1,MATCH($A83,DataStreams,0)-1) -
(INDEX(Returns!$102:$102,MATCH($A83,DataStreams,0))*
OFFSET(HOMECELL,MATCH(MAX(INDEX(First_Data_Point,MATCH($A83,DataStreams,0)),INDEX(First_Data_Point,MATCH(BB$6,DataStreams,0)),$B$3),DateRange,0)-1,MATCH(INDEX(Returns!$100:$100,MATCH($A83,DataStreams,0)),DataStreams,0)-1):OFFSET(HOMECELL,MATCH(MIN(INDEX(Last_Data_Point,MATCH($A83,DataStreams,0)),INDEX(Last_Data_Point,MATCH(BB$6,DataStreams,0)),$B$4),DateRange,0)-1,MATCH(INDEX(Returns!$100:$100,MATCH($A83,DataStreams,0)),DataStreams,0)-1)),
OFFSET(HOMECELL,MATCH(MAX(INDEX(First_Data_Point,MATCH($A83,DataStreams,0)),INDEX(First_Data_Point,MATCH(BB$6,DataStreams,0)),$B$3),DateRange,0)-1,MATCH(BB$6,DataStreams,0)-1):OFFSET(HOMECELL,MATCH(MIN(INDEX(Last_Data_Point,MATCH($A83,DataStreams,0)),INDEX(Last_Data_Point,MATCH(BB$6,DataStreams,0)),$B$4),DateRange,0)-1,MATCH(BB$6,DataStreams,0)-1) -
(INDEX(Returns!$102:$102,MATCH(BB$6,DataStreams,0))*
OFFSET(HOMECELL,MATCH(MAX(INDEX(First_Data_Point,MATCH($A83,DataStreams,0)),INDEX(First_Data_Point,MATCH(BB$6,DataStreams,0)),$B$3),DateRange,0)-1,MATCH(INDEX(Returns!$100:$100,MATCH(BB$6,DataStreams,0)),DataStreams,0)-1):OFFSET(HOMECELL,MATCH(MIN(INDEX(Last_Data_Point,MATCH($A83,DataStreams,0)),INDEX(Last_Data_Point,MATCH(BB$6,DataStreams,0)),$B$4),DateRange,0)-1,MATCH(INDEX(Returns!$100:$100,MATCH(BB$6,DataStreams,0)),DataStreams,0)-1))),"")</f>
        <v/>
      </c>
      <c r="BC83" s="236"/>
    </row>
    <row r="84" spans="1:55">
      <c r="A84" s="239" t="str">
        <f ca="1"/>
        <v>MP</v>
      </c>
      <c r="B84" s="233" cm="1">
        <f t="array" aca="1" ref="B84" ca="1">_xlfn.IFNA(_xlfn.COVARIANCE.S(
OFFSET(HOMECELL,MATCH(MAX(INDEX(First_Data_Point,MATCH($A84,DataStreams,0)),INDEX(First_Data_Point,MATCH(B$6,DataStreams,0)),$B$3),DateRange,0)-1,MATCH($A84,DataStreams,0)-1):OFFSET(HOMECELL,MATCH(MIN(INDEX(Last_Data_Point,MATCH($A84,DataStreams,0)),INDEX(Last_Data_Point,MATCH(B$6,DataStreams,0)),$B$4),DateRange,0)-1,MATCH($A84,DataStreams,0)-1) -
(INDEX(Returns!$102:$102,MATCH($A84,DataStreams,0))*
OFFSET(HOMECELL,MATCH(MAX(INDEX(First_Data_Point,MATCH($A84,DataStreams,0)),INDEX(First_Data_Point,MATCH(B$6,DataStreams,0)),$B$3),DateRange,0)-1,MATCH(INDEX(Returns!$100:$100,MATCH($A84,DataStreams,0)),DataStreams,0)-1):OFFSET(HOMECELL,MATCH(MIN(INDEX(Last_Data_Point,MATCH($A84,DataStreams,0)),INDEX(Last_Data_Point,MATCH(B$6,DataStreams,0)),$B$4),DateRange,0)-1,MATCH(INDEX(Returns!$100:$100,MATCH($A84,DataStreams,0)),DataStreams,0)-1)),
OFFSET(HOMECELL,MATCH(MAX(INDEX(First_Data_Point,MATCH($A84,DataStreams,0)),INDEX(First_Data_Point,MATCH(B$6,DataStreams,0)),$B$3),DateRange,0)-1,MATCH(B$6,DataStreams,0)-1):OFFSET(HOMECELL,MATCH(MIN(INDEX(Last_Data_Point,MATCH($A84,DataStreams,0)),INDEX(Last_Data_Point,MATCH(B$6,DataStreams,0)),$B$4),DateRange,0)-1,MATCH(B$6,DataStreams,0)-1) -
(INDEX(Returns!$102:$102,MATCH(B$6,DataStreams,0))*
OFFSET(HOMECELL,MATCH(MAX(INDEX(First_Data_Point,MATCH($A84,DataStreams,0)),INDEX(First_Data_Point,MATCH(B$6,DataStreams,0)),$B$3),DateRange,0)-1,MATCH(INDEX(Returns!$100:$100,MATCH(B$6,DataStreams,0)),DataStreams,0)-1):OFFSET(HOMECELL,MATCH(MIN(INDEX(Last_Data_Point,MATCH($A84,DataStreams,0)),INDEX(Last_Data_Point,MATCH(B$6,DataStreams,0)),$B$4),DateRange,0)-1,MATCH(INDEX(Returns!$100:$100,MATCH(B$6,DataStreams,0)),DataStreams,0)-1))),"")</f>
        <v>-6.0580199070138506E-5</v>
      </c>
      <c r="C84" s="233" cm="1">
        <f t="array" aca="1" ref="C84" ca="1">_xlfn.IFNA(_xlfn.COVARIANCE.S(
OFFSET(HOMECELL,MATCH(MAX(INDEX(First_Data_Point,MATCH($A84,DataStreams,0)),INDEX(First_Data_Point,MATCH(C$6,DataStreams,0)),$B$3),DateRange,0)-1,MATCH($A84,DataStreams,0)-1):OFFSET(HOMECELL,MATCH(MIN(INDEX(Last_Data_Point,MATCH($A84,DataStreams,0)),INDEX(Last_Data_Point,MATCH(C$6,DataStreams,0)),$B$4),DateRange,0)-1,MATCH($A84,DataStreams,0)-1) -
(INDEX(Returns!$102:$102,MATCH($A84,DataStreams,0))*
OFFSET(HOMECELL,MATCH(MAX(INDEX(First_Data_Point,MATCH($A84,DataStreams,0)),INDEX(First_Data_Point,MATCH(C$6,DataStreams,0)),$B$3),DateRange,0)-1,MATCH(INDEX(Returns!$100:$100,MATCH($A84,DataStreams,0)),DataStreams,0)-1):OFFSET(HOMECELL,MATCH(MIN(INDEX(Last_Data_Point,MATCH($A84,DataStreams,0)),INDEX(Last_Data_Point,MATCH(C$6,DataStreams,0)),$B$4),DateRange,0)-1,MATCH(INDEX(Returns!$100:$100,MATCH($A84,DataStreams,0)),DataStreams,0)-1)),
OFFSET(HOMECELL,MATCH(MAX(INDEX(First_Data_Point,MATCH($A84,DataStreams,0)),INDEX(First_Data_Point,MATCH(C$6,DataStreams,0)),$B$3),DateRange,0)-1,MATCH(C$6,DataStreams,0)-1):OFFSET(HOMECELL,MATCH(MIN(INDEX(Last_Data_Point,MATCH($A84,DataStreams,0)),INDEX(Last_Data_Point,MATCH(C$6,DataStreams,0)),$B$4),DateRange,0)-1,MATCH(C$6,DataStreams,0)-1) -
(INDEX(Returns!$102:$102,MATCH(C$6,DataStreams,0))*
OFFSET(HOMECELL,MATCH(MAX(INDEX(First_Data_Point,MATCH($A84,DataStreams,0)),INDEX(First_Data_Point,MATCH(C$6,DataStreams,0)),$B$3),DateRange,0)-1,MATCH(INDEX(Returns!$100:$100,MATCH(C$6,DataStreams,0)),DataStreams,0)-1):OFFSET(HOMECELL,MATCH(MIN(INDEX(Last_Data_Point,MATCH($A84,DataStreams,0)),INDEX(Last_Data_Point,MATCH(C$6,DataStreams,0)),$B$4),DateRange,0)-1,MATCH(INDEX(Returns!$100:$100,MATCH(C$6,DataStreams,0)),DataStreams,0)-1))),"")</f>
        <v>-8.9655564342580108E-5</v>
      </c>
      <c r="D84" s="233" cm="1">
        <f t="array" aca="1" ref="D84" ca="1">_xlfn.IFNA(_xlfn.COVARIANCE.S(
OFFSET(HOMECELL,MATCH(MAX(INDEX(First_Data_Point,MATCH($A84,DataStreams,0)),INDEX(First_Data_Point,MATCH(D$6,DataStreams,0)),$B$3),DateRange,0)-1,MATCH($A84,DataStreams,0)-1):OFFSET(HOMECELL,MATCH(MIN(INDEX(Last_Data_Point,MATCH($A84,DataStreams,0)),INDEX(Last_Data_Point,MATCH(D$6,DataStreams,0)),$B$4),DateRange,0)-1,MATCH($A84,DataStreams,0)-1) -
(INDEX(Returns!$102:$102,MATCH($A84,DataStreams,0))*
OFFSET(HOMECELL,MATCH(MAX(INDEX(First_Data_Point,MATCH($A84,DataStreams,0)),INDEX(First_Data_Point,MATCH(D$6,DataStreams,0)),$B$3),DateRange,0)-1,MATCH(INDEX(Returns!$100:$100,MATCH($A84,DataStreams,0)),DataStreams,0)-1):OFFSET(HOMECELL,MATCH(MIN(INDEX(Last_Data_Point,MATCH($A84,DataStreams,0)),INDEX(Last_Data_Point,MATCH(D$6,DataStreams,0)),$B$4),DateRange,0)-1,MATCH(INDEX(Returns!$100:$100,MATCH($A84,DataStreams,0)),DataStreams,0)-1)),
OFFSET(HOMECELL,MATCH(MAX(INDEX(First_Data_Point,MATCH($A84,DataStreams,0)),INDEX(First_Data_Point,MATCH(D$6,DataStreams,0)),$B$3),DateRange,0)-1,MATCH(D$6,DataStreams,0)-1):OFFSET(HOMECELL,MATCH(MIN(INDEX(Last_Data_Point,MATCH($A84,DataStreams,0)),INDEX(Last_Data_Point,MATCH(D$6,DataStreams,0)),$B$4),DateRange,0)-1,MATCH(D$6,DataStreams,0)-1) -
(INDEX(Returns!$102:$102,MATCH(D$6,DataStreams,0))*
OFFSET(HOMECELL,MATCH(MAX(INDEX(First_Data_Point,MATCH($A84,DataStreams,0)),INDEX(First_Data_Point,MATCH(D$6,DataStreams,0)),$B$3),DateRange,0)-1,MATCH(INDEX(Returns!$100:$100,MATCH(D$6,DataStreams,0)),DataStreams,0)-1):OFFSET(HOMECELL,MATCH(MIN(INDEX(Last_Data_Point,MATCH($A84,DataStreams,0)),INDEX(Last_Data_Point,MATCH(D$6,DataStreams,0)),$B$4),DateRange,0)-1,MATCH(INDEX(Returns!$100:$100,MATCH(D$6,DataStreams,0)),DataStreams,0)-1))),"")</f>
        <v>1.981922844401799E-3</v>
      </c>
      <c r="E84" s="233" cm="1">
        <f t="array" aca="1" ref="E84" ca="1">_xlfn.IFNA(_xlfn.COVARIANCE.S(
OFFSET(HOMECELL,MATCH(MAX(INDEX(First_Data_Point,MATCH($A84,DataStreams,0)),INDEX(First_Data_Point,MATCH(E$6,DataStreams,0)),$B$3),DateRange,0)-1,MATCH($A84,DataStreams,0)-1):OFFSET(HOMECELL,MATCH(MIN(INDEX(Last_Data_Point,MATCH($A84,DataStreams,0)),INDEX(Last_Data_Point,MATCH(E$6,DataStreams,0)),$B$4),DateRange,0)-1,MATCH($A84,DataStreams,0)-1) -
(INDEX(Returns!$102:$102,MATCH($A84,DataStreams,0))*
OFFSET(HOMECELL,MATCH(MAX(INDEX(First_Data_Point,MATCH($A84,DataStreams,0)),INDEX(First_Data_Point,MATCH(E$6,DataStreams,0)),$B$3),DateRange,0)-1,MATCH(INDEX(Returns!$100:$100,MATCH($A84,DataStreams,0)),DataStreams,0)-1):OFFSET(HOMECELL,MATCH(MIN(INDEX(Last_Data_Point,MATCH($A84,DataStreams,0)),INDEX(Last_Data_Point,MATCH(E$6,DataStreams,0)),$B$4),DateRange,0)-1,MATCH(INDEX(Returns!$100:$100,MATCH($A84,DataStreams,0)),DataStreams,0)-1)),
OFFSET(HOMECELL,MATCH(MAX(INDEX(First_Data_Point,MATCH($A84,DataStreams,0)),INDEX(First_Data_Point,MATCH(E$6,DataStreams,0)),$B$3),DateRange,0)-1,MATCH(E$6,DataStreams,0)-1):OFFSET(HOMECELL,MATCH(MIN(INDEX(Last_Data_Point,MATCH($A84,DataStreams,0)),INDEX(Last_Data_Point,MATCH(E$6,DataStreams,0)),$B$4),DateRange,0)-1,MATCH(E$6,DataStreams,0)-1) -
(INDEX(Returns!$102:$102,MATCH(E$6,DataStreams,0))*
OFFSET(HOMECELL,MATCH(MAX(INDEX(First_Data_Point,MATCH($A84,DataStreams,0)),INDEX(First_Data_Point,MATCH(E$6,DataStreams,0)),$B$3),DateRange,0)-1,MATCH(INDEX(Returns!$100:$100,MATCH(E$6,DataStreams,0)),DataStreams,0)-1):OFFSET(HOMECELL,MATCH(MIN(INDEX(Last_Data_Point,MATCH($A84,DataStreams,0)),INDEX(Last_Data_Point,MATCH(E$6,DataStreams,0)),$B$4),DateRange,0)-1,MATCH(INDEX(Returns!$100:$100,MATCH(E$6,DataStreams,0)),DataStreams,0)-1))),"")</f>
        <v>5.1689573889243906E-4</v>
      </c>
      <c r="F84" s="233" cm="1">
        <f t="array" aca="1" ref="F84" ca="1">_xlfn.IFNA(_xlfn.COVARIANCE.S(
OFFSET(HOMECELL,MATCH(MAX(INDEX(First_Data_Point,MATCH($A84,DataStreams,0)),INDEX(First_Data_Point,MATCH(F$6,DataStreams,0)),$B$3),DateRange,0)-1,MATCH($A84,DataStreams,0)-1):OFFSET(HOMECELL,MATCH(MIN(INDEX(Last_Data_Point,MATCH($A84,DataStreams,0)),INDEX(Last_Data_Point,MATCH(F$6,DataStreams,0)),$B$4),DateRange,0)-1,MATCH($A84,DataStreams,0)-1) -
(INDEX(Returns!$102:$102,MATCH($A84,DataStreams,0))*
OFFSET(HOMECELL,MATCH(MAX(INDEX(First_Data_Point,MATCH($A84,DataStreams,0)),INDEX(First_Data_Point,MATCH(F$6,DataStreams,0)),$B$3),DateRange,0)-1,MATCH(INDEX(Returns!$100:$100,MATCH($A84,DataStreams,0)),DataStreams,0)-1):OFFSET(HOMECELL,MATCH(MIN(INDEX(Last_Data_Point,MATCH($A84,DataStreams,0)),INDEX(Last_Data_Point,MATCH(F$6,DataStreams,0)),$B$4),DateRange,0)-1,MATCH(INDEX(Returns!$100:$100,MATCH($A84,DataStreams,0)),DataStreams,0)-1)),
OFFSET(HOMECELL,MATCH(MAX(INDEX(First_Data_Point,MATCH($A84,DataStreams,0)),INDEX(First_Data_Point,MATCH(F$6,DataStreams,0)),$B$3),DateRange,0)-1,MATCH(F$6,DataStreams,0)-1):OFFSET(HOMECELL,MATCH(MIN(INDEX(Last_Data_Point,MATCH($A84,DataStreams,0)),INDEX(Last_Data_Point,MATCH(F$6,DataStreams,0)),$B$4),DateRange,0)-1,MATCH(F$6,DataStreams,0)-1) -
(INDEX(Returns!$102:$102,MATCH(F$6,DataStreams,0))*
OFFSET(HOMECELL,MATCH(MAX(INDEX(First_Data_Point,MATCH($A84,DataStreams,0)),INDEX(First_Data_Point,MATCH(F$6,DataStreams,0)),$B$3),DateRange,0)-1,MATCH(INDEX(Returns!$100:$100,MATCH(F$6,DataStreams,0)),DataStreams,0)-1):OFFSET(HOMECELL,MATCH(MIN(INDEX(Last_Data_Point,MATCH($A84,DataStreams,0)),INDEX(Last_Data_Point,MATCH(F$6,DataStreams,0)),$B$4),DateRange,0)-1,MATCH(INDEX(Returns!$100:$100,MATCH(F$6,DataStreams,0)),DataStreams,0)-1))),"")</f>
        <v>8.9337480050874279E-4</v>
      </c>
      <c r="G84" s="233" cm="1">
        <f t="array" aca="1" ref="G84" ca="1">_xlfn.IFNA(_xlfn.COVARIANCE.S(
OFFSET(HOMECELL,MATCH(MAX(INDEX(First_Data_Point,MATCH($A84,DataStreams,0)),INDEX(First_Data_Point,MATCH(G$6,DataStreams,0)),$B$3),DateRange,0)-1,MATCH($A84,DataStreams,0)-1):OFFSET(HOMECELL,MATCH(MIN(INDEX(Last_Data_Point,MATCH($A84,DataStreams,0)),INDEX(Last_Data_Point,MATCH(G$6,DataStreams,0)),$B$4),DateRange,0)-1,MATCH($A84,DataStreams,0)-1) -
(INDEX(Returns!$102:$102,MATCH($A84,DataStreams,0))*
OFFSET(HOMECELL,MATCH(MAX(INDEX(First_Data_Point,MATCH($A84,DataStreams,0)),INDEX(First_Data_Point,MATCH(G$6,DataStreams,0)),$B$3),DateRange,0)-1,MATCH(INDEX(Returns!$100:$100,MATCH($A84,DataStreams,0)),DataStreams,0)-1):OFFSET(HOMECELL,MATCH(MIN(INDEX(Last_Data_Point,MATCH($A84,DataStreams,0)),INDEX(Last_Data_Point,MATCH(G$6,DataStreams,0)),$B$4),DateRange,0)-1,MATCH(INDEX(Returns!$100:$100,MATCH($A84,DataStreams,0)),DataStreams,0)-1)),
OFFSET(HOMECELL,MATCH(MAX(INDEX(First_Data_Point,MATCH($A84,DataStreams,0)),INDEX(First_Data_Point,MATCH(G$6,DataStreams,0)),$B$3),DateRange,0)-1,MATCH(G$6,DataStreams,0)-1):OFFSET(HOMECELL,MATCH(MIN(INDEX(Last_Data_Point,MATCH($A84,DataStreams,0)),INDEX(Last_Data_Point,MATCH(G$6,DataStreams,0)),$B$4),DateRange,0)-1,MATCH(G$6,DataStreams,0)-1) -
(INDEX(Returns!$102:$102,MATCH(G$6,DataStreams,0))*
OFFSET(HOMECELL,MATCH(MAX(INDEX(First_Data_Point,MATCH($A84,DataStreams,0)),INDEX(First_Data_Point,MATCH(G$6,DataStreams,0)),$B$3),DateRange,0)-1,MATCH(INDEX(Returns!$100:$100,MATCH(G$6,DataStreams,0)),DataStreams,0)-1):OFFSET(HOMECELL,MATCH(MIN(INDEX(Last_Data_Point,MATCH($A84,DataStreams,0)),INDEX(Last_Data_Point,MATCH(G$6,DataStreams,0)),$B$4),DateRange,0)-1,MATCH(INDEX(Returns!$100:$100,MATCH(G$6,DataStreams,0)),DataStreams,0)-1))),"")</f>
        <v>-3.3482825468536239E-4</v>
      </c>
      <c r="H84" s="233" cm="1">
        <f t="array" aca="1" ref="H84" ca="1">_xlfn.IFNA(_xlfn.COVARIANCE.S(
OFFSET(HOMECELL,MATCH(MAX(INDEX(First_Data_Point,MATCH($A84,DataStreams,0)),INDEX(First_Data_Point,MATCH(H$6,DataStreams,0)),$B$3),DateRange,0)-1,MATCH($A84,DataStreams,0)-1):OFFSET(HOMECELL,MATCH(MIN(INDEX(Last_Data_Point,MATCH($A84,DataStreams,0)),INDEX(Last_Data_Point,MATCH(H$6,DataStreams,0)),$B$4),DateRange,0)-1,MATCH($A84,DataStreams,0)-1) -
(INDEX(Returns!$102:$102,MATCH($A84,DataStreams,0))*
OFFSET(HOMECELL,MATCH(MAX(INDEX(First_Data_Point,MATCH($A84,DataStreams,0)),INDEX(First_Data_Point,MATCH(H$6,DataStreams,0)),$B$3),DateRange,0)-1,MATCH(INDEX(Returns!$100:$100,MATCH($A84,DataStreams,0)),DataStreams,0)-1):OFFSET(HOMECELL,MATCH(MIN(INDEX(Last_Data_Point,MATCH($A84,DataStreams,0)),INDEX(Last_Data_Point,MATCH(H$6,DataStreams,0)),$B$4),DateRange,0)-1,MATCH(INDEX(Returns!$100:$100,MATCH($A84,DataStreams,0)),DataStreams,0)-1)),
OFFSET(HOMECELL,MATCH(MAX(INDEX(First_Data_Point,MATCH($A84,DataStreams,0)),INDEX(First_Data_Point,MATCH(H$6,DataStreams,0)),$B$3),DateRange,0)-1,MATCH(H$6,DataStreams,0)-1):OFFSET(HOMECELL,MATCH(MIN(INDEX(Last_Data_Point,MATCH($A84,DataStreams,0)),INDEX(Last_Data_Point,MATCH(H$6,DataStreams,0)),$B$4),DateRange,0)-1,MATCH(H$6,DataStreams,0)-1) -
(INDEX(Returns!$102:$102,MATCH(H$6,DataStreams,0))*
OFFSET(HOMECELL,MATCH(MAX(INDEX(First_Data_Point,MATCH($A84,DataStreams,0)),INDEX(First_Data_Point,MATCH(H$6,DataStreams,0)),$B$3),DateRange,0)-1,MATCH(INDEX(Returns!$100:$100,MATCH(H$6,DataStreams,0)),DataStreams,0)-1):OFFSET(HOMECELL,MATCH(MIN(INDEX(Last_Data_Point,MATCH($A84,DataStreams,0)),INDEX(Last_Data_Point,MATCH(H$6,DataStreams,0)),$B$4),DateRange,0)-1,MATCH(INDEX(Returns!$100:$100,MATCH(H$6,DataStreams,0)),DataStreams,0)-1))),"")</f>
        <v>-7.9454501288231155E-4</v>
      </c>
      <c r="I84" s="233" cm="1">
        <f t="array" aca="1" ref="I84" ca="1">_xlfn.IFNA(_xlfn.COVARIANCE.S(
OFFSET(HOMECELL,MATCH(MAX(INDEX(First_Data_Point,MATCH($A84,DataStreams,0)),INDEX(First_Data_Point,MATCH(I$6,DataStreams,0)),$B$3),DateRange,0)-1,MATCH($A84,DataStreams,0)-1):OFFSET(HOMECELL,MATCH(MIN(INDEX(Last_Data_Point,MATCH($A84,DataStreams,0)),INDEX(Last_Data_Point,MATCH(I$6,DataStreams,0)),$B$4),DateRange,0)-1,MATCH($A84,DataStreams,0)-1) -
(INDEX(Returns!$102:$102,MATCH($A84,DataStreams,0))*
OFFSET(HOMECELL,MATCH(MAX(INDEX(First_Data_Point,MATCH($A84,DataStreams,0)),INDEX(First_Data_Point,MATCH(I$6,DataStreams,0)),$B$3),DateRange,0)-1,MATCH(INDEX(Returns!$100:$100,MATCH($A84,DataStreams,0)),DataStreams,0)-1):OFFSET(HOMECELL,MATCH(MIN(INDEX(Last_Data_Point,MATCH($A84,DataStreams,0)),INDEX(Last_Data_Point,MATCH(I$6,DataStreams,0)),$B$4),DateRange,0)-1,MATCH(INDEX(Returns!$100:$100,MATCH($A84,DataStreams,0)),DataStreams,0)-1)),
OFFSET(HOMECELL,MATCH(MAX(INDEX(First_Data_Point,MATCH($A84,DataStreams,0)),INDEX(First_Data_Point,MATCH(I$6,DataStreams,0)),$B$3),DateRange,0)-1,MATCH(I$6,DataStreams,0)-1):OFFSET(HOMECELL,MATCH(MIN(INDEX(Last_Data_Point,MATCH($A84,DataStreams,0)),INDEX(Last_Data_Point,MATCH(I$6,DataStreams,0)),$B$4),DateRange,0)-1,MATCH(I$6,DataStreams,0)-1) -
(INDEX(Returns!$102:$102,MATCH(I$6,DataStreams,0))*
OFFSET(HOMECELL,MATCH(MAX(INDEX(First_Data_Point,MATCH($A84,DataStreams,0)),INDEX(First_Data_Point,MATCH(I$6,DataStreams,0)),$B$3),DateRange,0)-1,MATCH(INDEX(Returns!$100:$100,MATCH(I$6,DataStreams,0)),DataStreams,0)-1):OFFSET(HOMECELL,MATCH(MIN(INDEX(Last_Data_Point,MATCH($A84,DataStreams,0)),INDEX(Last_Data_Point,MATCH(I$6,DataStreams,0)),$B$4),DateRange,0)-1,MATCH(INDEX(Returns!$100:$100,MATCH(I$6,DataStreams,0)),DataStreams,0)-1))),"")</f>
        <v>6.0794442445664312E-3</v>
      </c>
      <c r="J84" s="233" cm="1">
        <f t="array" aca="1" ref="J84" ca="1">_xlfn.IFNA(_xlfn.COVARIANCE.S(
OFFSET(HOMECELL,MATCH(MAX(INDEX(First_Data_Point,MATCH($A84,DataStreams,0)),INDEX(First_Data_Point,MATCH(J$6,DataStreams,0)),$B$3),DateRange,0)-1,MATCH($A84,DataStreams,0)-1):OFFSET(HOMECELL,MATCH(MIN(INDEX(Last_Data_Point,MATCH($A84,DataStreams,0)),INDEX(Last_Data_Point,MATCH(J$6,DataStreams,0)),$B$4),DateRange,0)-1,MATCH($A84,DataStreams,0)-1) -
(INDEX(Returns!$102:$102,MATCH($A84,DataStreams,0))*
OFFSET(HOMECELL,MATCH(MAX(INDEX(First_Data_Point,MATCH($A84,DataStreams,0)),INDEX(First_Data_Point,MATCH(J$6,DataStreams,0)),$B$3),DateRange,0)-1,MATCH(INDEX(Returns!$100:$100,MATCH($A84,DataStreams,0)),DataStreams,0)-1):OFFSET(HOMECELL,MATCH(MIN(INDEX(Last_Data_Point,MATCH($A84,DataStreams,0)),INDEX(Last_Data_Point,MATCH(J$6,DataStreams,0)),$B$4),DateRange,0)-1,MATCH(INDEX(Returns!$100:$100,MATCH($A84,DataStreams,0)),DataStreams,0)-1)),
OFFSET(HOMECELL,MATCH(MAX(INDEX(First_Data_Point,MATCH($A84,DataStreams,0)),INDEX(First_Data_Point,MATCH(J$6,DataStreams,0)),$B$3),DateRange,0)-1,MATCH(J$6,DataStreams,0)-1):OFFSET(HOMECELL,MATCH(MIN(INDEX(Last_Data_Point,MATCH($A84,DataStreams,0)),INDEX(Last_Data_Point,MATCH(J$6,DataStreams,0)),$B$4),DateRange,0)-1,MATCH(J$6,DataStreams,0)-1) -
(INDEX(Returns!$102:$102,MATCH(J$6,DataStreams,0))*
OFFSET(HOMECELL,MATCH(MAX(INDEX(First_Data_Point,MATCH($A84,DataStreams,0)),INDEX(First_Data_Point,MATCH(J$6,DataStreams,0)),$B$3),DateRange,0)-1,MATCH(INDEX(Returns!$100:$100,MATCH(J$6,DataStreams,0)),DataStreams,0)-1):OFFSET(HOMECELL,MATCH(MIN(INDEX(Last_Data_Point,MATCH($A84,DataStreams,0)),INDEX(Last_Data_Point,MATCH(J$6,DataStreams,0)),$B$4),DateRange,0)-1,MATCH(INDEX(Returns!$100:$100,MATCH(J$6,DataStreams,0)),DataStreams,0)-1))),"")</f>
        <v>8.1073701848448365E-6</v>
      </c>
      <c r="K84" s="233" cm="1">
        <f t="array" aca="1" ref="K84" ca="1">_xlfn.IFNA(_xlfn.COVARIANCE.S(
OFFSET(HOMECELL,MATCH(MAX(INDEX(First_Data_Point,MATCH($A84,DataStreams,0)),INDEX(First_Data_Point,MATCH(K$6,DataStreams,0)),$B$3),DateRange,0)-1,MATCH($A84,DataStreams,0)-1):OFFSET(HOMECELL,MATCH(MIN(INDEX(Last_Data_Point,MATCH($A84,DataStreams,0)),INDEX(Last_Data_Point,MATCH(K$6,DataStreams,0)),$B$4),DateRange,0)-1,MATCH($A84,DataStreams,0)-1) -
(INDEX(Returns!$102:$102,MATCH($A84,DataStreams,0))*
OFFSET(HOMECELL,MATCH(MAX(INDEX(First_Data_Point,MATCH($A84,DataStreams,0)),INDEX(First_Data_Point,MATCH(K$6,DataStreams,0)),$B$3),DateRange,0)-1,MATCH(INDEX(Returns!$100:$100,MATCH($A84,DataStreams,0)),DataStreams,0)-1):OFFSET(HOMECELL,MATCH(MIN(INDEX(Last_Data_Point,MATCH($A84,DataStreams,0)),INDEX(Last_Data_Point,MATCH(K$6,DataStreams,0)),$B$4),DateRange,0)-1,MATCH(INDEX(Returns!$100:$100,MATCH($A84,DataStreams,0)),DataStreams,0)-1)),
OFFSET(HOMECELL,MATCH(MAX(INDEX(First_Data_Point,MATCH($A84,DataStreams,0)),INDEX(First_Data_Point,MATCH(K$6,DataStreams,0)),$B$3),DateRange,0)-1,MATCH(K$6,DataStreams,0)-1):OFFSET(HOMECELL,MATCH(MIN(INDEX(Last_Data_Point,MATCH($A84,DataStreams,0)),INDEX(Last_Data_Point,MATCH(K$6,DataStreams,0)),$B$4),DateRange,0)-1,MATCH(K$6,DataStreams,0)-1) -
(INDEX(Returns!$102:$102,MATCH(K$6,DataStreams,0))*
OFFSET(HOMECELL,MATCH(MAX(INDEX(First_Data_Point,MATCH($A84,DataStreams,0)),INDEX(First_Data_Point,MATCH(K$6,DataStreams,0)),$B$3),DateRange,0)-1,MATCH(INDEX(Returns!$100:$100,MATCH(K$6,DataStreams,0)),DataStreams,0)-1):OFFSET(HOMECELL,MATCH(MIN(INDEX(Last_Data_Point,MATCH($A84,DataStreams,0)),INDEX(Last_Data_Point,MATCH(K$6,DataStreams,0)),$B$4),DateRange,0)-1,MATCH(INDEX(Returns!$100:$100,MATCH(K$6,DataStreams,0)),DataStreams,0)-1))),"")</f>
        <v>1.9976034453856586E-3</v>
      </c>
      <c r="L84" s="233" cm="1">
        <f t="array" aca="1" ref="L84" ca="1">_xlfn.IFNA(_xlfn.COVARIANCE.S(
OFFSET(HOMECELL,MATCH(MAX(INDEX(First_Data_Point,MATCH($A84,DataStreams,0)),INDEX(First_Data_Point,MATCH(L$6,DataStreams,0)),$B$3),DateRange,0)-1,MATCH($A84,DataStreams,0)-1):OFFSET(HOMECELL,MATCH(MIN(INDEX(Last_Data_Point,MATCH($A84,DataStreams,0)),INDEX(Last_Data_Point,MATCH(L$6,DataStreams,0)),$B$4),DateRange,0)-1,MATCH($A84,DataStreams,0)-1) -
(INDEX(Returns!$102:$102,MATCH($A84,DataStreams,0))*
OFFSET(HOMECELL,MATCH(MAX(INDEX(First_Data_Point,MATCH($A84,DataStreams,0)),INDEX(First_Data_Point,MATCH(L$6,DataStreams,0)),$B$3),DateRange,0)-1,MATCH(INDEX(Returns!$100:$100,MATCH($A84,DataStreams,0)),DataStreams,0)-1):OFFSET(HOMECELL,MATCH(MIN(INDEX(Last_Data_Point,MATCH($A84,DataStreams,0)),INDEX(Last_Data_Point,MATCH(L$6,DataStreams,0)),$B$4),DateRange,0)-1,MATCH(INDEX(Returns!$100:$100,MATCH($A84,DataStreams,0)),DataStreams,0)-1)),
OFFSET(HOMECELL,MATCH(MAX(INDEX(First_Data_Point,MATCH($A84,DataStreams,0)),INDEX(First_Data_Point,MATCH(L$6,DataStreams,0)),$B$3),DateRange,0)-1,MATCH(L$6,DataStreams,0)-1):OFFSET(HOMECELL,MATCH(MIN(INDEX(Last_Data_Point,MATCH($A84,DataStreams,0)),INDEX(Last_Data_Point,MATCH(L$6,DataStreams,0)),$B$4),DateRange,0)-1,MATCH(L$6,DataStreams,0)-1) -
(INDEX(Returns!$102:$102,MATCH(L$6,DataStreams,0))*
OFFSET(HOMECELL,MATCH(MAX(INDEX(First_Data_Point,MATCH($A84,DataStreams,0)),INDEX(First_Data_Point,MATCH(L$6,DataStreams,0)),$B$3),DateRange,0)-1,MATCH(INDEX(Returns!$100:$100,MATCH(L$6,DataStreams,0)),DataStreams,0)-1):OFFSET(HOMECELL,MATCH(MIN(INDEX(Last_Data_Point,MATCH($A84,DataStreams,0)),INDEX(Last_Data_Point,MATCH(L$6,DataStreams,0)),$B$4),DateRange,0)-1,MATCH(INDEX(Returns!$100:$100,MATCH(L$6,DataStreams,0)),DataStreams,0)-1))),"")</f>
        <v>1.228549478282439E-3</v>
      </c>
      <c r="M84" s="233" cm="1">
        <f t="array" aca="1" ref="M84" ca="1">_xlfn.IFNA(_xlfn.COVARIANCE.S(
OFFSET(HOMECELL,MATCH(MAX(INDEX(First_Data_Point,MATCH($A84,DataStreams,0)),INDEX(First_Data_Point,MATCH(M$6,DataStreams,0)),$B$3),DateRange,0)-1,MATCH($A84,DataStreams,0)-1):OFFSET(HOMECELL,MATCH(MIN(INDEX(Last_Data_Point,MATCH($A84,DataStreams,0)),INDEX(Last_Data_Point,MATCH(M$6,DataStreams,0)),$B$4),DateRange,0)-1,MATCH($A84,DataStreams,0)-1) -
(INDEX(Returns!$102:$102,MATCH($A84,DataStreams,0))*
OFFSET(HOMECELL,MATCH(MAX(INDEX(First_Data_Point,MATCH($A84,DataStreams,0)),INDEX(First_Data_Point,MATCH(M$6,DataStreams,0)),$B$3),DateRange,0)-1,MATCH(INDEX(Returns!$100:$100,MATCH($A84,DataStreams,0)),DataStreams,0)-1):OFFSET(HOMECELL,MATCH(MIN(INDEX(Last_Data_Point,MATCH($A84,DataStreams,0)),INDEX(Last_Data_Point,MATCH(M$6,DataStreams,0)),$B$4),DateRange,0)-1,MATCH(INDEX(Returns!$100:$100,MATCH($A84,DataStreams,0)),DataStreams,0)-1)),
OFFSET(HOMECELL,MATCH(MAX(INDEX(First_Data_Point,MATCH($A84,DataStreams,0)),INDEX(First_Data_Point,MATCH(M$6,DataStreams,0)),$B$3),DateRange,0)-1,MATCH(M$6,DataStreams,0)-1):OFFSET(HOMECELL,MATCH(MIN(INDEX(Last_Data_Point,MATCH($A84,DataStreams,0)),INDEX(Last_Data_Point,MATCH(M$6,DataStreams,0)),$B$4),DateRange,0)-1,MATCH(M$6,DataStreams,0)-1) -
(INDEX(Returns!$102:$102,MATCH(M$6,DataStreams,0))*
OFFSET(HOMECELL,MATCH(MAX(INDEX(First_Data_Point,MATCH($A84,DataStreams,0)),INDEX(First_Data_Point,MATCH(M$6,DataStreams,0)),$B$3),DateRange,0)-1,MATCH(INDEX(Returns!$100:$100,MATCH(M$6,DataStreams,0)),DataStreams,0)-1):OFFSET(HOMECELL,MATCH(MIN(INDEX(Last_Data_Point,MATCH($A84,DataStreams,0)),INDEX(Last_Data_Point,MATCH(M$6,DataStreams,0)),$B$4),DateRange,0)-1,MATCH(INDEX(Returns!$100:$100,MATCH(M$6,DataStreams,0)),DataStreams,0)-1))),"")</f>
        <v>-2.0848260659584728E-3</v>
      </c>
      <c r="N84" s="233" cm="1">
        <f t="array" aca="1" ref="N84" ca="1">_xlfn.IFNA(_xlfn.COVARIANCE.S(
OFFSET(HOMECELL,MATCH(MAX(INDEX(First_Data_Point,MATCH($A84,DataStreams,0)),INDEX(First_Data_Point,MATCH(N$6,DataStreams,0)),$B$3),DateRange,0)-1,MATCH($A84,DataStreams,0)-1):OFFSET(HOMECELL,MATCH(MIN(INDEX(Last_Data_Point,MATCH($A84,DataStreams,0)),INDEX(Last_Data_Point,MATCH(N$6,DataStreams,0)),$B$4),DateRange,0)-1,MATCH($A84,DataStreams,0)-1) -
(INDEX(Returns!$102:$102,MATCH($A84,DataStreams,0))*
OFFSET(HOMECELL,MATCH(MAX(INDEX(First_Data_Point,MATCH($A84,DataStreams,0)),INDEX(First_Data_Point,MATCH(N$6,DataStreams,0)),$B$3),DateRange,0)-1,MATCH(INDEX(Returns!$100:$100,MATCH($A84,DataStreams,0)),DataStreams,0)-1):OFFSET(HOMECELL,MATCH(MIN(INDEX(Last_Data_Point,MATCH($A84,DataStreams,0)),INDEX(Last_Data_Point,MATCH(N$6,DataStreams,0)),$B$4),DateRange,0)-1,MATCH(INDEX(Returns!$100:$100,MATCH($A84,DataStreams,0)),DataStreams,0)-1)),
OFFSET(HOMECELL,MATCH(MAX(INDEX(First_Data_Point,MATCH($A84,DataStreams,0)),INDEX(First_Data_Point,MATCH(N$6,DataStreams,0)),$B$3),DateRange,0)-1,MATCH(N$6,DataStreams,0)-1):OFFSET(HOMECELL,MATCH(MIN(INDEX(Last_Data_Point,MATCH($A84,DataStreams,0)),INDEX(Last_Data_Point,MATCH(N$6,DataStreams,0)),$B$4),DateRange,0)-1,MATCH(N$6,DataStreams,0)-1) -
(INDEX(Returns!$102:$102,MATCH(N$6,DataStreams,0))*
OFFSET(HOMECELL,MATCH(MAX(INDEX(First_Data_Point,MATCH($A84,DataStreams,0)),INDEX(First_Data_Point,MATCH(N$6,DataStreams,0)),$B$3),DateRange,0)-1,MATCH(INDEX(Returns!$100:$100,MATCH(N$6,DataStreams,0)),DataStreams,0)-1):OFFSET(HOMECELL,MATCH(MIN(INDEX(Last_Data_Point,MATCH($A84,DataStreams,0)),INDEX(Last_Data_Point,MATCH(N$6,DataStreams,0)),$B$4),DateRange,0)-1,MATCH(INDEX(Returns!$100:$100,MATCH(N$6,DataStreams,0)),DataStreams,0)-1))),"")</f>
        <v>4.2948668963983883E-3</v>
      </c>
      <c r="O84" s="233" cm="1">
        <f t="array" aca="1" ref="O84" ca="1">_xlfn.IFNA(_xlfn.COVARIANCE.S(
OFFSET(HOMECELL,MATCH(MAX(INDEX(First_Data_Point,MATCH($A84,DataStreams,0)),INDEX(First_Data_Point,MATCH(O$6,DataStreams,0)),$B$3),DateRange,0)-1,MATCH($A84,DataStreams,0)-1):OFFSET(HOMECELL,MATCH(MIN(INDEX(Last_Data_Point,MATCH($A84,DataStreams,0)),INDEX(Last_Data_Point,MATCH(O$6,DataStreams,0)),$B$4),DateRange,0)-1,MATCH($A84,DataStreams,0)-1) -
(INDEX(Returns!$102:$102,MATCH($A84,DataStreams,0))*
OFFSET(HOMECELL,MATCH(MAX(INDEX(First_Data_Point,MATCH($A84,DataStreams,0)),INDEX(First_Data_Point,MATCH(O$6,DataStreams,0)),$B$3),DateRange,0)-1,MATCH(INDEX(Returns!$100:$100,MATCH($A84,DataStreams,0)),DataStreams,0)-1):OFFSET(HOMECELL,MATCH(MIN(INDEX(Last_Data_Point,MATCH($A84,DataStreams,0)),INDEX(Last_Data_Point,MATCH(O$6,DataStreams,0)),$B$4),DateRange,0)-1,MATCH(INDEX(Returns!$100:$100,MATCH($A84,DataStreams,0)),DataStreams,0)-1)),
OFFSET(HOMECELL,MATCH(MAX(INDEX(First_Data_Point,MATCH($A84,DataStreams,0)),INDEX(First_Data_Point,MATCH(O$6,DataStreams,0)),$B$3),DateRange,0)-1,MATCH(O$6,DataStreams,0)-1):OFFSET(HOMECELL,MATCH(MIN(INDEX(Last_Data_Point,MATCH($A84,DataStreams,0)),INDEX(Last_Data_Point,MATCH(O$6,DataStreams,0)),$B$4),DateRange,0)-1,MATCH(O$6,DataStreams,0)-1) -
(INDEX(Returns!$102:$102,MATCH(O$6,DataStreams,0))*
OFFSET(HOMECELL,MATCH(MAX(INDEX(First_Data_Point,MATCH($A84,DataStreams,0)),INDEX(First_Data_Point,MATCH(O$6,DataStreams,0)),$B$3),DateRange,0)-1,MATCH(INDEX(Returns!$100:$100,MATCH(O$6,DataStreams,0)),DataStreams,0)-1):OFFSET(HOMECELL,MATCH(MIN(INDEX(Last_Data_Point,MATCH($A84,DataStreams,0)),INDEX(Last_Data_Point,MATCH(O$6,DataStreams,0)),$B$4),DateRange,0)-1,MATCH(INDEX(Returns!$100:$100,MATCH(O$6,DataStreams,0)),DataStreams,0)-1))),"")</f>
        <v>9.0600268735037797E-5</v>
      </c>
      <c r="P84" s="233" cm="1">
        <f t="array" aca="1" ref="P84" ca="1">_xlfn.IFNA(_xlfn.COVARIANCE.S(
OFFSET(HOMECELL,MATCH(MAX(INDEX(First_Data_Point,MATCH($A84,DataStreams,0)),INDEX(First_Data_Point,MATCH(P$6,DataStreams,0)),$B$3),DateRange,0)-1,MATCH($A84,DataStreams,0)-1):OFFSET(HOMECELL,MATCH(MIN(INDEX(Last_Data_Point,MATCH($A84,DataStreams,0)),INDEX(Last_Data_Point,MATCH(P$6,DataStreams,0)),$B$4),DateRange,0)-1,MATCH($A84,DataStreams,0)-1) -
(INDEX(Returns!$102:$102,MATCH($A84,DataStreams,0))*
OFFSET(HOMECELL,MATCH(MAX(INDEX(First_Data_Point,MATCH($A84,DataStreams,0)),INDEX(First_Data_Point,MATCH(P$6,DataStreams,0)),$B$3),DateRange,0)-1,MATCH(INDEX(Returns!$100:$100,MATCH($A84,DataStreams,0)),DataStreams,0)-1):OFFSET(HOMECELL,MATCH(MIN(INDEX(Last_Data_Point,MATCH($A84,DataStreams,0)),INDEX(Last_Data_Point,MATCH(P$6,DataStreams,0)),$B$4),DateRange,0)-1,MATCH(INDEX(Returns!$100:$100,MATCH($A84,DataStreams,0)),DataStreams,0)-1)),
OFFSET(HOMECELL,MATCH(MAX(INDEX(First_Data_Point,MATCH($A84,DataStreams,0)),INDEX(First_Data_Point,MATCH(P$6,DataStreams,0)),$B$3),DateRange,0)-1,MATCH(P$6,DataStreams,0)-1):OFFSET(HOMECELL,MATCH(MIN(INDEX(Last_Data_Point,MATCH($A84,DataStreams,0)),INDEX(Last_Data_Point,MATCH(P$6,DataStreams,0)),$B$4),DateRange,0)-1,MATCH(P$6,DataStreams,0)-1) -
(INDEX(Returns!$102:$102,MATCH(P$6,DataStreams,0))*
OFFSET(HOMECELL,MATCH(MAX(INDEX(First_Data_Point,MATCH($A84,DataStreams,0)),INDEX(First_Data_Point,MATCH(P$6,DataStreams,0)),$B$3),DateRange,0)-1,MATCH(INDEX(Returns!$100:$100,MATCH(P$6,DataStreams,0)),DataStreams,0)-1):OFFSET(HOMECELL,MATCH(MIN(INDEX(Last_Data_Point,MATCH($A84,DataStreams,0)),INDEX(Last_Data_Point,MATCH(P$6,DataStreams,0)),$B$4),DateRange,0)-1,MATCH(INDEX(Returns!$100:$100,MATCH(P$6,DataStreams,0)),DataStreams,0)-1))),"")</f>
        <v>-2.173825966067426E-3</v>
      </c>
      <c r="Q84" s="233" cm="1">
        <f t="array" aca="1" ref="Q84" ca="1">_xlfn.IFNA(_xlfn.COVARIANCE.S(
OFFSET(HOMECELL,MATCH(MAX(INDEX(First_Data_Point,MATCH($A84,DataStreams,0)),INDEX(First_Data_Point,MATCH(Q$6,DataStreams,0)),$B$3),DateRange,0)-1,MATCH($A84,DataStreams,0)-1):OFFSET(HOMECELL,MATCH(MIN(INDEX(Last_Data_Point,MATCH($A84,DataStreams,0)),INDEX(Last_Data_Point,MATCH(Q$6,DataStreams,0)),$B$4),DateRange,0)-1,MATCH($A84,DataStreams,0)-1) -
(INDEX(Returns!$102:$102,MATCH($A84,DataStreams,0))*
OFFSET(HOMECELL,MATCH(MAX(INDEX(First_Data_Point,MATCH($A84,DataStreams,0)),INDEX(First_Data_Point,MATCH(Q$6,DataStreams,0)),$B$3),DateRange,0)-1,MATCH(INDEX(Returns!$100:$100,MATCH($A84,DataStreams,0)),DataStreams,0)-1):OFFSET(HOMECELL,MATCH(MIN(INDEX(Last_Data_Point,MATCH($A84,DataStreams,0)),INDEX(Last_Data_Point,MATCH(Q$6,DataStreams,0)),$B$4),DateRange,0)-1,MATCH(INDEX(Returns!$100:$100,MATCH($A84,DataStreams,0)),DataStreams,0)-1)),
OFFSET(HOMECELL,MATCH(MAX(INDEX(First_Data_Point,MATCH($A84,DataStreams,0)),INDEX(First_Data_Point,MATCH(Q$6,DataStreams,0)),$B$3),DateRange,0)-1,MATCH(Q$6,DataStreams,0)-1):OFFSET(HOMECELL,MATCH(MIN(INDEX(Last_Data_Point,MATCH($A84,DataStreams,0)),INDEX(Last_Data_Point,MATCH(Q$6,DataStreams,0)),$B$4),DateRange,0)-1,MATCH(Q$6,DataStreams,0)-1) -
(INDEX(Returns!$102:$102,MATCH(Q$6,DataStreams,0))*
OFFSET(HOMECELL,MATCH(MAX(INDEX(First_Data_Point,MATCH($A84,DataStreams,0)),INDEX(First_Data_Point,MATCH(Q$6,DataStreams,0)),$B$3),DateRange,0)-1,MATCH(INDEX(Returns!$100:$100,MATCH(Q$6,DataStreams,0)),DataStreams,0)-1):OFFSET(HOMECELL,MATCH(MIN(INDEX(Last_Data_Point,MATCH($A84,DataStreams,0)),INDEX(Last_Data_Point,MATCH(Q$6,DataStreams,0)),$B$4),DateRange,0)-1,MATCH(INDEX(Returns!$100:$100,MATCH(Q$6,DataStreams,0)),DataStreams,0)-1))),"")</f>
        <v>9.3777752321985068E-4</v>
      </c>
      <c r="R84" s="233" cm="1">
        <f t="array" aca="1" ref="R84" ca="1">_xlfn.IFNA(_xlfn.COVARIANCE.S(
OFFSET(HOMECELL,MATCH(MAX(INDEX(First_Data_Point,MATCH($A84,DataStreams,0)),INDEX(First_Data_Point,MATCH(R$6,DataStreams,0)),$B$3),DateRange,0)-1,MATCH($A84,DataStreams,0)-1):OFFSET(HOMECELL,MATCH(MIN(INDEX(Last_Data_Point,MATCH($A84,DataStreams,0)),INDEX(Last_Data_Point,MATCH(R$6,DataStreams,0)),$B$4),DateRange,0)-1,MATCH($A84,DataStreams,0)-1) -
(INDEX(Returns!$102:$102,MATCH($A84,DataStreams,0))*
OFFSET(HOMECELL,MATCH(MAX(INDEX(First_Data_Point,MATCH($A84,DataStreams,0)),INDEX(First_Data_Point,MATCH(R$6,DataStreams,0)),$B$3),DateRange,0)-1,MATCH(INDEX(Returns!$100:$100,MATCH($A84,DataStreams,0)),DataStreams,0)-1):OFFSET(HOMECELL,MATCH(MIN(INDEX(Last_Data_Point,MATCH($A84,DataStreams,0)),INDEX(Last_Data_Point,MATCH(R$6,DataStreams,0)),$B$4),DateRange,0)-1,MATCH(INDEX(Returns!$100:$100,MATCH($A84,DataStreams,0)),DataStreams,0)-1)),
OFFSET(HOMECELL,MATCH(MAX(INDEX(First_Data_Point,MATCH($A84,DataStreams,0)),INDEX(First_Data_Point,MATCH(R$6,DataStreams,0)),$B$3),DateRange,0)-1,MATCH(R$6,DataStreams,0)-1):OFFSET(HOMECELL,MATCH(MIN(INDEX(Last_Data_Point,MATCH($A84,DataStreams,0)),INDEX(Last_Data_Point,MATCH(R$6,DataStreams,0)),$B$4),DateRange,0)-1,MATCH(R$6,DataStreams,0)-1) -
(INDEX(Returns!$102:$102,MATCH(R$6,DataStreams,0))*
OFFSET(HOMECELL,MATCH(MAX(INDEX(First_Data_Point,MATCH($A84,DataStreams,0)),INDEX(First_Data_Point,MATCH(R$6,DataStreams,0)),$B$3),DateRange,0)-1,MATCH(INDEX(Returns!$100:$100,MATCH(R$6,DataStreams,0)),DataStreams,0)-1):OFFSET(HOMECELL,MATCH(MIN(INDEX(Last_Data_Point,MATCH($A84,DataStreams,0)),INDEX(Last_Data_Point,MATCH(R$6,DataStreams,0)),$B$4),DateRange,0)-1,MATCH(INDEX(Returns!$100:$100,MATCH(R$6,DataStreams,0)),DataStreams,0)-1))),"")</f>
        <v>1.6410807769548846E-3</v>
      </c>
      <c r="S84" s="233" cm="1">
        <f t="array" aca="1" ref="S84" ca="1">_xlfn.IFNA(_xlfn.COVARIANCE.S(
OFFSET(HOMECELL,MATCH(MAX(INDEX(First_Data_Point,MATCH($A84,DataStreams,0)),INDEX(First_Data_Point,MATCH(S$6,DataStreams,0)),$B$3),DateRange,0)-1,MATCH($A84,DataStreams,0)-1):OFFSET(HOMECELL,MATCH(MIN(INDEX(Last_Data_Point,MATCH($A84,DataStreams,0)),INDEX(Last_Data_Point,MATCH(S$6,DataStreams,0)),$B$4),DateRange,0)-1,MATCH($A84,DataStreams,0)-1) -
(INDEX(Returns!$102:$102,MATCH($A84,DataStreams,0))*
OFFSET(HOMECELL,MATCH(MAX(INDEX(First_Data_Point,MATCH($A84,DataStreams,0)),INDEX(First_Data_Point,MATCH(S$6,DataStreams,0)),$B$3),DateRange,0)-1,MATCH(INDEX(Returns!$100:$100,MATCH($A84,DataStreams,0)),DataStreams,0)-1):OFFSET(HOMECELL,MATCH(MIN(INDEX(Last_Data_Point,MATCH($A84,DataStreams,0)),INDEX(Last_Data_Point,MATCH(S$6,DataStreams,0)),$B$4),DateRange,0)-1,MATCH(INDEX(Returns!$100:$100,MATCH($A84,DataStreams,0)),DataStreams,0)-1)),
OFFSET(HOMECELL,MATCH(MAX(INDEX(First_Data_Point,MATCH($A84,DataStreams,0)),INDEX(First_Data_Point,MATCH(S$6,DataStreams,0)),$B$3),DateRange,0)-1,MATCH(S$6,DataStreams,0)-1):OFFSET(HOMECELL,MATCH(MIN(INDEX(Last_Data_Point,MATCH($A84,DataStreams,0)),INDEX(Last_Data_Point,MATCH(S$6,DataStreams,0)),$B$4),DateRange,0)-1,MATCH(S$6,DataStreams,0)-1) -
(INDEX(Returns!$102:$102,MATCH(S$6,DataStreams,0))*
OFFSET(HOMECELL,MATCH(MAX(INDEX(First_Data_Point,MATCH($A84,DataStreams,0)),INDEX(First_Data_Point,MATCH(S$6,DataStreams,0)),$B$3),DateRange,0)-1,MATCH(INDEX(Returns!$100:$100,MATCH(S$6,DataStreams,0)),DataStreams,0)-1):OFFSET(HOMECELL,MATCH(MIN(INDEX(Last_Data_Point,MATCH($A84,DataStreams,0)),INDEX(Last_Data_Point,MATCH(S$6,DataStreams,0)),$B$4),DateRange,0)-1,MATCH(INDEX(Returns!$100:$100,MATCH(S$6,DataStreams,0)),DataStreams,0)-1))),"")</f>
        <v>1.723826213487653E-3</v>
      </c>
      <c r="T84" s="233" cm="1">
        <f t="array" aca="1" ref="T84" ca="1">_xlfn.IFNA(_xlfn.COVARIANCE.S(
OFFSET(HOMECELL,MATCH(MAX(INDEX(First_Data_Point,MATCH($A84,DataStreams,0)),INDEX(First_Data_Point,MATCH(T$6,DataStreams,0)),$B$3),DateRange,0)-1,MATCH($A84,DataStreams,0)-1):OFFSET(HOMECELL,MATCH(MIN(INDEX(Last_Data_Point,MATCH($A84,DataStreams,0)),INDEX(Last_Data_Point,MATCH(T$6,DataStreams,0)),$B$4),DateRange,0)-1,MATCH($A84,DataStreams,0)-1) -
(INDEX(Returns!$102:$102,MATCH($A84,DataStreams,0))*
OFFSET(HOMECELL,MATCH(MAX(INDEX(First_Data_Point,MATCH($A84,DataStreams,0)),INDEX(First_Data_Point,MATCH(T$6,DataStreams,0)),$B$3),DateRange,0)-1,MATCH(INDEX(Returns!$100:$100,MATCH($A84,DataStreams,0)),DataStreams,0)-1):OFFSET(HOMECELL,MATCH(MIN(INDEX(Last_Data_Point,MATCH($A84,DataStreams,0)),INDEX(Last_Data_Point,MATCH(T$6,DataStreams,0)),$B$4),DateRange,0)-1,MATCH(INDEX(Returns!$100:$100,MATCH($A84,DataStreams,0)),DataStreams,0)-1)),
OFFSET(HOMECELL,MATCH(MAX(INDEX(First_Data_Point,MATCH($A84,DataStreams,0)),INDEX(First_Data_Point,MATCH(T$6,DataStreams,0)),$B$3),DateRange,0)-1,MATCH(T$6,DataStreams,0)-1):OFFSET(HOMECELL,MATCH(MIN(INDEX(Last_Data_Point,MATCH($A84,DataStreams,0)),INDEX(Last_Data_Point,MATCH(T$6,DataStreams,0)),$B$4),DateRange,0)-1,MATCH(T$6,DataStreams,0)-1) -
(INDEX(Returns!$102:$102,MATCH(T$6,DataStreams,0))*
OFFSET(HOMECELL,MATCH(MAX(INDEX(First_Data_Point,MATCH($A84,DataStreams,0)),INDEX(First_Data_Point,MATCH(T$6,DataStreams,0)),$B$3),DateRange,0)-1,MATCH(INDEX(Returns!$100:$100,MATCH(T$6,DataStreams,0)),DataStreams,0)-1):OFFSET(HOMECELL,MATCH(MIN(INDEX(Last_Data_Point,MATCH($A84,DataStreams,0)),INDEX(Last_Data_Point,MATCH(T$6,DataStreams,0)),$B$4),DateRange,0)-1,MATCH(INDEX(Returns!$100:$100,MATCH(T$6,DataStreams,0)),DataStreams,0)-1))),"")</f>
        <v>2.4151714377451571E-2</v>
      </c>
      <c r="U84" s="233" cm="1">
        <f t="array" aca="1" ref="U84" ca="1">_xlfn.IFNA(_xlfn.COVARIANCE.S(
OFFSET(HOMECELL,MATCH(MAX(INDEX(First_Data_Point,MATCH($A84,DataStreams,0)),INDEX(First_Data_Point,MATCH(U$6,DataStreams,0)),$B$3),DateRange,0)-1,MATCH($A84,DataStreams,0)-1):OFFSET(HOMECELL,MATCH(MIN(INDEX(Last_Data_Point,MATCH($A84,DataStreams,0)),INDEX(Last_Data_Point,MATCH(U$6,DataStreams,0)),$B$4),DateRange,0)-1,MATCH($A84,DataStreams,0)-1) -
(INDEX(Returns!$102:$102,MATCH($A84,DataStreams,0))*
OFFSET(HOMECELL,MATCH(MAX(INDEX(First_Data_Point,MATCH($A84,DataStreams,0)),INDEX(First_Data_Point,MATCH(U$6,DataStreams,0)),$B$3),DateRange,0)-1,MATCH(INDEX(Returns!$100:$100,MATCH($A84,DataStreams,0)),DataStreams,0)-1):OFFSET(HOMECELL,MATCH(MIN(INDEX(Last_Data_Point,MATCH($A84,DataStreams,0)),INDEX(Last_Data_Point,MATCH(U$6,DataStreams,0)),$B$4),DateRange,0)-1,MATCH(INDEX(Returns!$100:$100,MATCH($A84,DataStreams,0)),DataStreams,0)-1)),
OFFSET(HOMECELL,MATCH(MAX(INDEX(First_Data_Point,MATCH($A84,DataStreams,0)),INDEX(First_Data_Point,MATCH(U$6,DataStreams,0)),$B$3),DateRange,0)-1,MATCH(U$6,DataStreams,0)-1):OFFSET(HOMECELL,MATCH(MIN(INDEX(Last_Data_Point,MATCH($A84,DataStreams,0)),INDEX(Last_Data_Point,MATCH(U$6,DataStreams,0)),$B$4),DateRange,0)-1,MATCH(U$6,DataStreams,0)-1) -
(INDEX(Returns!$102:$102,MATCH(U$6,DataStreams,0))*
OFFSET(HOMECELL,MATCH(MAX(INDEX(First_Data_Point,MATCH($A84,DataStreams,0)),INDEX(First_Data_Point,MATCH(U$6,DataStreams,0)),$B$3),DateRange,0)-1,MATCH(INDEX(Returns!$100:$100,MATCH(U$6,DataStreams,0)),DataStreams,0)-1):OFFSET(HOMECELL,MATCH(MIN(INDEX(Last_Data_Point,MATCH($A84,DataStreams,0)),INDEX(Last_Data_Point,MATCH(U$6,DataStreams,0)),$B$4),DateRange,0)-1,MATCH(INDEX(Returns!$100:$100,MATCH(U$6,DataStreams,0)),DataStreams,0)-1))),"")</f>
        <v>-2.7768566658920618E-3</v>
      </c>
      <c r="V84" s="233" cm="1">
        <f t="array" aca="1" ref="V84" ca="1">_xlfn.IFNA(_xlfn.COVARIANCE.S(
OFFSET(HOMECELL,MATCH(MAX(INDEX(First_Data_Point,MATCH($A84,DataStreams,0)),INDEX(First_Data_Point,MATCH(V$6,DataStreams,0)),$B$3),DateRange,0)-1,MATCH($A84,DataStreams,0)-1):OFFSET(HOMECELL,MATCH(MIN(INDEX(Last_Data_Point,MATCH($A84,DataStreams,0)),INDEX(Last_Data_Point,MATCH(V$6,DataStreams,0)),$B$4),DateRange,0)-1,MATCH($A84,DataStreams,0)-1) -
(INDEX(Returns!$102:$102,MATCH($A84,DataStreams,0))*
OFFSET(HOMECELL,MATCH(MAX(INDEX(First_Data_Point,MATCH($A84,DataStreams,0)),INDEX(First_Data_Point,MATCH(V$6,DataStreams,0)),$B$3),DateRange,0)-1,MATCH(INDEX(Returns!$100:$100,MATCH($A84,DataStreams,0)),DataStreams,0)-1):OFFSET(HOMECELL,MATCH(MIN(INDEX(Last_Data_Point,MATCH($A84,DataStreams,0)),INDEX(Last_Data_Point,MATCH(V$6,DataStreams,0)),$B$4),DateRange,0)-1,MATCH(INDEX(Returns!$100:$100,MATCH($A84,DataStreams,0)),DataStreams,0)-1)),
OFFSET(HOMECELL,MATCH(MAX(INDEX(First_Data_Point,MATCH($A84,DataStreams,0)),INDEX(First_Data_Point,MATCH(V$6,DataStreams,0)),$B$3),DateRange,0)-1,MATCH(V$6,DataStreams,0)-1):OFFSET(HOMECELL,MATCH(MIN(INDEX(Last_Data_Point,MATCH($A84,DataStreams,0)),INDEX(Last_Data_Point,MATCH(V$6,DataStreams,0)),$B$4),DateRange,0)-1,MATCH(V$6,DataStreams,0)-1) -
(INDEX(Returns!$102:$102,MATCH(V$6,DataStreams,0))*
OFFSET(HOMECELL,MATCH(MAX(INDEX(First_Data_Point,MATCH($A84,DataStreams,0)),INDEX(First_Data_Point,MATCH(V$6,DataStreams,0)),$B$3),DateRange,0)-1,MATCH(INDEX(Returns!$100:$100,MATCH(V$6,DataStreams,0)),DataStreams,0)-1):OFFSET(HOMECELL,MATCH(MIN(INDEX(Last_Data_Point,MATCH($A84,DataStreams,0)),INDEX(Last_Data_Point,MATCH(V$6,DataStreams,0)),$B$4),DateRange,0)-1,MATCH(INDEX(Returns!$100:$100,MATCH(V$6,DataStreams,0)),DataStreams,0)-1))),"")</f>
        <v>-6.5425472717739962E-4</v>
      </c>
      <c r="W84" s="233" cm="1">
        <f t="array" aca="1" ref="W84" ca="1">_xlfn.IFNA(_xlfn.COVARIANCE.S(
OFFSET(HOMECELL,MATCH(MAX(INDEX(First_Data_Point,MATCH($A84,DataStreams,0)),INDEX(First_Data_Point,MATCH(W$6,DataStreams,0)),$B$3),DateRange,0)-1,MATCH($A84,DataStreams,0)-1):OFFSET(HOMECELL,MATCH(MIN(INDEX(Last_Data_Point,MATCH($A84,DataStreams,0)),INDEX(Last_Data_Point,MATCH(W$6,DataStreams,0)),$B$4),DateRange,0)-1,MATCH($A84,DataStreams,0)-1) -
(INDEX(Returns!$102:$102,MATCH($A84,DataStreams,0))*
OFFSET(HOMECELL,MATCH(MAX(INDEX(First_Data_Point,MATCH($A84,DataStreams,0)),INDEX(First_Data_Point,MATCH(W$6,DataStreams,0)),$B$3),DateRange,0)-1,MATCH(INDEX(Returns!$100:$100,MATCH($A84,DataStreams,0)),DataStreams,0)-1):OFFSET(HOMECELL,MATCH(MIN(INDEX(Last_Data_Point,MATCH($A84,DataStreams,0)),INDEX(Last_Data_Point,MATCH(W$6,DataStreams,0)),$B$4),DateRange,0)-1,MATCH(INDEX(Returns!$100:$100,MATCH($A84,DataStreams,0)),DataStreams,0)-1)),
OFFSET(HOMECELL,MATCH(MAX(INDEX(First_Data_Point,MATCH($A84,DataStreams,0)),INDEX(First_Data_Point,MATCH(W$6,DataStreams,0)),$B$3),DateRange,0)-1,MATCH(W$6,DataStreams,0)-1):OFFSET(HOMECELL,MATCH(MIN(INDEX(Last_Data_Point,MATCH($A84,DataStreams,0)),INDEX(Last_Data_Point,MATCH(W$6,DataStreams,0)),$B$4),DateRange,0)-1,MATCH(W$6,DataStreams,0)-1) -
(INDEX(Returns!$102:$102,MATCH(W$6,DataStreams,0))*
OFFSET(HOMECELL,MATCH(MAX(INDEX(First_Data_Point,MATCH($A84,DataStreams,0)),INDEX(First_Data_Point,MATCH(W$6,DataStreams,0)),$B$3),DateRange,0)-1,MATCH(INDEX(Returns!$100:$100,MATCH(W$6,DataStreams,0)),DataStreams,0)-1):OFFSET(HOMECELL,MATCH(MIN(INDEX(Last_Data_Point,MATCH($A84,DataStreams,0)),INDEX(Last_Data_Point,MATCH(W$6,DataStreams,0)),$B$4),DateRange,0)-1,MATCH(INDEX(Returns!$100:$100,MATCH(W$6,DataStreams,0)),DataStreams,0)-1))),"")</f>
        <v>-1.3708924954949403E-3</v>
      </c>
      <c r="X84" s="233" cm="1">
        <f t="array" aca="1" ref="X84" ca="1">_xlfn.IFNA(_xlfn.COVARIANCE.S(
OFFSET(HOMECELL,MATCH(MAX(INDEX(First_Data_Point,MATCH($A84,DataStreams,0)),INDEX(First_Data_Point,MATCH(X$6,DataStreams,0)),$B$3),DateRange,0)-1,MATCH($A84,DataStreams,0)-1):OFFSET(HOMECELL,MATCH(MIN(INDEX(Last_Data_Point,MATCH($A84,DataStreams,0)),INDEX(Last_Data_Point,MATCH(X$6,DataStreams,0)),$B$4),DateRange,0)-1,MATCH($A84,DataStreams,0)-1) -
(INDEX(Returns!$102:$102,MATCH($A84,DataStreams,0))*
OFFSET(HOMECELL,MATCH(MAX(INDEX(First_Data_Point,MATCH($A84,DataStreams,0)),INDEX(First_Data_Point,MATCH(X$6,DataStreams,0)),$B$3),DateRange,0)-1,MATCH(INDEX(Returns!$100:$100,MATCH($A84,DataStreams,0)),DataStreams,0)-1):OFFSET(HOMECELL,MATCH(MIN(INDEX(Last_Data_Point,MATCH($A84,DataStreams,0)),INDEX(Last_Data_Point,MATCH(X$6,DataStreams,0)),$B$4),DateRange,0)-1,MATCH(INDEX(Returns!$100:$100,MATCH($A84,DataStreams,0)),DataStreams,0)-1)),
OFFSET(HOMECELL,MATCH(MAX(INDEX(First_Data_Point,MATCH($A84,DataStreams,0)),INDEX(First_Data_Point,MATCH(X$6,DataStreams,0)),$B$3),DateRange,0)-1,MATCH(X$6,DataStreams,0)-1):OFFSET(HOMECELL,MATCH(MIN(INDEX(Last_Data_Point,MATCH($A84,DataStreams,0)),INDEX(Last_Data_Point,MATCH(X$6,DataStreams,0)),$B$4),DateRange,0)-1,MATCH(X$6,DataStreams,0)-1) -
(INDEX(Returns!$102:$102,MATCH(X$6,DataStreams,0))*
OFFSET(HOMECELL,MATCH(MAX(INDEX(First_Data_Point,MATCH($A84,DataStreams,0)),INDEX(First_Data_Point,MATCH(X$6,DataStreams,0)),$B$3),DateRange,0)-1,MATCH(INDEX(Returns!$100:$100,MATCH(X$6,DataStreams,0)),DataStreams,0)-1):OFFSET(HOMECELL,MATCH(MIN(INDEX(Last_Data_Point,MATCH($A84,DataStreams,0)),INDEX(Last_Data_Point,MATCH(X$6,DataStreams,0)),$B$4),DateRange,0)-1,MATCH(INDEX(Returns!$100:$100,MATCH(X$6,DataStreams,0)),DataStreams,0)-1))),"")</f>
        <v>1.3537148772749593E-3</v>
      </c>
      <c r="Y84" s="233" cm="1">
        <f t="array" aca="1" ref="Y84" ca="1">_xlfn.IFNA(_xlfn.COVARIANCE.S(
OFFSET(HOMECELL,MATCH(MAX(INDEX(First_Data_Point,MATCH($A84,DataStreams,0)),INDEX(First_Data_Point,MATCH(Y$6,DataStreams,0)),$B$3),DateRange,0)-1,MATCH($A84,DataStreams,0)-1):OFFSET(HOMECELL,MATCH(MIN(INDEX(Last_Data_Point,MATCH($A84,DataStreams,0)),INDEX(Last_Data_Point,MATCH(Y$6,DataStreams,0)),$B$4),DateRange,0)-1,MATCH($A84,DataStreams,0)-1) -
(INDEX(Returns!$102:$102,MATCH($A84,DataStreams,0))*
OFFSET(HOMECELL,MATCH(MAX(INDEX(First_Data_Point,MATCH($A84,DataStreams,0)),INDEX(First_Data_Point,MATCH(Y$6,DataStreams,0)),$B$3),DateRange,0)-1,MATCH(INDEX(Returns!$100:$100,MATCH($A84,DataStreams,0)),DataStreams,0)-1):OFFSET(HOMECELL,MATCH(MIN(INDEX(Last_Data_Point,MATCH($A84,DataStreams,0)),INDEX(Last_Data_Point,MATCH(Y$6,DataStreams,0)),$B$4),DateRange,0)-1,MATCH(INDEX(Returns!$100:$100,MATCH($A84,DataStreams,0)),DataStreams,0)-1)),
OFFSET(HOMECELL,MATCH(MAX(INDEX(First_Data_Point,MATCH($A84,DataStreams,0)),INDEX(First_Data_Point,MATCH(Y$6,DataStreams,0)),$B$3),DateRange,0)-1,MATCH(Y$6,DataStreams,0)-1):OFFSET(HOMECELL,MATCH(MIN(INDEX(Last_Data_Point,MATCH($A84,DataStreams,0)),INDEX(Last_Data_Point,MATCH(Y$6,DataStreams,0)),$B$4),DateRange,0)-1,MATCH(Y$6,DataStreams,0)-1) -
(INDEX(Returns!$102:$102,MATCH(Y$6,DataStreams,0))*
OFFSET(HOMECELL,MATCH(MAX(INDEX(First_Data_Point,MATCH($A84,DataStreams,0)),INDEX(First_Data_Point,MATCH(Y$6,DataStreams,0)),$B$3),DateRange,0)-1,MATCH(INDEX(Returns!$100:$100,MATCH(Y$6,DataStreams,0)),DataStreams,0)-1):OFFSET(HOMECELL,MATCH(MIN(INDEX(Last_Data_Point,MATCH($A84,DataStreams,0)),INDEX(Last_Data_Point,MATCH(Y$6,DataStreams,0)),$B$4),DateRange,0)-1,MATCH(INDEX(Returns!$100:$100,MATCH(Y$6,DataStreams,0)),DataStreams,0)-1))),"")</f>
        <v>-1.8166632916134765E-4</v>
      </c>
      <c r="Z84" s="233" cm="1">
        <f t="array" aca="1" ref="Z84" ca="1">_xlfn.IFNA(_xlfn.COVARIANCE.S(
OFFSET(HOMECELL,MATCH(MAX(INDEX(First_Data_Point,MATCH($A84,DataStreams,0)),INDEX(First_Data_Point,MATCH(Z$6,DataStreams,0)),$B$3),DateRange,0)-1,MATCH($A84,DataStreams,0)-1):OFFSET(HOMECELL,MATCH(MIN(INDEX(Last_Data_Point,MATCH($A84,DataStreams,0)),INDEX(Last_Data_Point,MATCH(Z$6,DataStreams,0)),$B$4),DateRange,0)-1,MATCH($A84,DataStreams,0)-1) -
(INDEX(Returns!$102:$102,MATCH($A84,DataStreams,0))*
OFFSET(HOMECELL,MATCH(MAX(INDEX(First_Data_Point,MATCH($A84,DataStreams,0)),INDEX(First_Data_Point,MATCH(Z$6,DataStreams,0)),$B$3),DateRange,0)-1,MATCH(INDEX(Returns!$100:$100,MATCH($A84,DataStreams,0)),DataStreams,0)-1):OFFSET(HOMECELL,MATCH(MIN(INDEX(Last_Data_Point,MATCH($A84,DataStreams,0)),INDEX(Last_Data_Point,MATCH(Z$6,DataStreams,0)),$B$4),DateRange,0)-1,MATCH(INDEX(Returns!$100:$100,MATCH($A84,DataStreams,0)),DataStreams,0)-1)),
OFFSET(HOMECELL,MATCH(MAX(INDEX(First_Data_Point,MATCH($A84,DataStreams,0)),INDEX(First_Data_Point,MATCH(Z$6,DataStreams,0)),$B$3),DateRange,0)-1,MATCH(Z$6,DataStreams,0)-1):OFFSET(HOMECELL,MATCH(MIN(INDEX(Last_Data_Point,MATCH($A84,DataStreams,0)),INDEX(Last_Data_Point,MATCH(Z$6,DataStreams,0)),$B$4),DateRange,0)-1,MATCH(Z$6,DataStreams,0)-1) -
(INDEX(Returns!$102:$102,MATCH(Z$6,DataStreams,0))*
OFFSET(HOMECELL,MATCH(MAX(INDEX(First_Data_Point,MATCH($A84,DataStreams,0)),INDEX(First_Data_Point,MATCH(Z$6,DataStreams,0)),$B$3),DateRange,0)-1,MATCH(INDEX(Returns!$100:$100,MATCH(Z$6,DataStreams,0)),DataStreams,0)-1):OFFSET(HOMECELL,MATCH(MIN(INDEX(Last_Data_Point,MATCH($A84,DataStreams,0)),INDEX(Last_Data_Point,MATCH(Z$6,DataStreams,0)),$B$4),DateRange,0)-1,MATCH(INDEX(Returns!$100:$100,MATCH(Z$6,DataStreams,0)),DataStreams,0)-1))),"")</f>
        <v>1.6849664594154933E-3</v>
      </c>
      <c r="AA84" s="233" cm="1">
        <f t="array" aca="1" ref="AA84" ca="1">_xlfn.IFNA(_xlfn.COVARIANCE.S(
OFFSET(HOMECELL,MATCH(MAX(INDEX(First_Data_Point,MATCH($A84,DataStreams,0)),INDEX(First_Data_Point,MATCH(AA$6,DataStreams,0)),$B$3),DateRange,0)-1,MATCH($A84,DataStreams,0)-1):OFFSET(HOMECELL,MATCH(MIN(INDEX(Last_Data_Point,MATCH($A84,DataStreams,0)),INDEX(Last_Data_Point,MATCH(AA$6,DataStreams,0)),$B$4),DateRange,0)-1,MATCH($A84,DataStreams,0)-1) -
(INDEX(Returns!$102:$102,MATCH($A84,DataStreams,0))*
OFFSET(HOMECELL,MATCH(MAX(INDEX(First_Data_Point,MATCH($A84,DataStreams,0)),INDEX(First_Data_Point,MATCH(AA$6,DataStreams,0)),$B$3),DateRange,0)-1,MATCH(INDEX(Returns!$100:$100,MATCH($A84,DataStreams,0)),DataStreams,0)-1):OFFSET(HOMECELL,MATCH(MIN(INDEX(Last_Data_Point,MATCH($A84,DataStreams,0)),INDEX(Last_Data_Point,MATCH(AA$6,DataStreams,0)),$B$4),DateRange,0)-1,MATCH(INDEX(Returns!$100:$100,MATCH($A84,DataStreams,0)),DataStreams,0)-1)),
OFFSET(HOMECELL,MATCH(MAX(INDEX(First_Data_Point,MATCH($A84,DataStreams,0)),INDEX(First_Data_Point,MATCH(AA$6,DataStreams,0)),$B$3),DateRange,0)-1,MATCH(AA$6,DataStreams,0)-1):OFFSET(HOMECELL,MATCH(MIN(INDEX(Last_Data_Point,MATCH($A84,DataStreams,0)),INDEX(Last_Data_Point,MATCH(AA$6,DataStreams,0)),$B$4),DateRange,0)-1,MATCH(AA$6,DataStreams,0)-1) -
(INDEX(Returns!$102:$102,MATCH(AA$6,DataStreams,0))*
OFFSET(HOMECELL,MATCH(MAX(INDEX(First_Data_Point,MATCH($A84,DataStreams,0)),INDEX(First_Data_Point,MATCH(AA$6,DataStreams,0)),$B$3),DateRange,0)-1,MATCH(INDEX(Returns!$100:$100,MATCH(AA$6,DataStreams,0)),DataStreams,0)-1):OFFSET(HOMECELL,MATCH(MIN(INDEX(Last_Data_Point,MATCH($A84,DataStreams,0)),INDEX(Last_Data_Point,MATCH(AA$6,DataStreams,0)),$B$4),DateRange,0)-1,MATCH(INDEX(Returns!$100:$100,MATCH(AA$6,DataStreams,0)),DataStreams,0)-1))),"")</f>
        <v>-2.0215512788279177E-3</v>
      </c>
      <c r="AB84" s="233" cm="1">
        <f t="array" aca="1" ref="AB84" ca="1">_xlfn.IFNA(_xlfn.COVARIANCE.S(
OFFSET(HOMECELL,MATCH(MAX(INDEX(First_Data_Point,MATCH($A84,DataStreams,0)),INDEX(First_Data_Point,MATCH(AB$6,DataStreams,0)),$B$3),DateRange,0)-1,MATCH($A84,DataStreams,0)-1):OFFSET(HOMECELL,MATCH(MIN(INDEX(Last_Data_Point,MATCH($A84,DataStreams,0)),INDEX(Last_Data_Point,MATCH(AB$6,DataStreams,0)),$B$4),DateRange,0)-1,MATCH($A84,DataStreams,0)-1) -
(INDEX(Returns!$102:$102,MATCH($A84,DataStreams,0))*
OFFSET(HOMECELL,MATCH(MAX(INDEX(First_Data_Point,MATCH($A84,DataStreams,0)),INDEX(First_Data_Point,MATCH(AB$6,DataStreams,0)),$B$3),DateRange,0)-1,MATCH(INDEX(Returns!$100:$100,MATCH($A84,DataStreams,0)),DataStreams,0)-1):OFFSET(HOMECELL,MATCH(MIN(INDEX(Last_Data_Point,MATCH($A84,DataStreams,0)),INDEX(Last_Data_Point,MATCH(AB$6,DataStreams,0)),$B$4),DateRange,0)-1,MATCH(INDEX(Returns!$100:$100,MATCH($A84,DataStreams,0)),DataStreams,0)-1)),
OFFSET(HOMECELL,MATCH(MAX(INDEX(First_Data_Point,MATCH($A84,DataStreams,0)),INDEX(First_Data_Point,MATCH(AB$6,DataStreams,0)),$B$3),DateRange,0)-1,MATCH(AB$6,DataStreams,0)-1):OFFSET(HOMECELL,MATCH(MIN(INDEX(Last_Data_Point,MATCH($A84,DataStreams,0)),INDEX(Last_Data_Point,MATCH(AB$6,DataStreams,0)),$B$4),DateRange,0)-1,MATCH(AB$6,DataStreams,0)-1) -
(INDEX(Returns!$102:$102,MATCH(AB$6,DataStreams,0))*
OFFSET(HOMECELL,MATCH(MAX(INDEX(First_Data_Point,MATCH($A84,DataStreams,0)),INDEX(First_Data_Point,MATCH(AB$6,DataStreams,0)),$B$3),DateRange,0)-1,MATCH(INDEX(Returns!$100:$100,MATCH(AB$6,DataStreams,0)),DataStreams,0)-1):OFFSET(HOMECELL,MATCH(MIN(INDEX(Last_Data_Point,MATCH($A84,DataStreams,0)),INDEX(Last_Data_Point,MATCH(AB$6,DataStreams,0)),$B$4),DateRange,0)-1,MATCH(INDEX(Returns!$100:$100,MATCH(AB$6,DataStreams,0)),DataStreams,0)-1))),"")</f>
        <v>-1.6383756360826708E-3</v>
      </c>
      <c r="AC84" s="233" cm="1">
        <f t="array" aca="1" ref="AC84" ca="1">_xlfn.IFNA(_xlfn.COVARIANCE.S(
OFFSET(HOMECELL,MATCH(MAX(INDEX(First_Data_Point,MATCH($A84,DataStreams,0)),INDEX(First_Data_Point,MATCH(AC$6,DataStreams,0)),$B$3),DateRange,0)-1,MATCH($A84,DataStreams,0)-1):OFFSET(HOMECELL,MATCH(MIN(INDEX(Last_Data_Point,MATCH($A84,DataStreams,0)),INDEX(Last_Data_Point,MATCH(AC$6,DataStreams,0)),$B$4),DateRange,0)-1,MATCH($A84,DataStreams,0)-1) -
(INDEX(Returns!$102:$102,MATCH($A84,DataStreams,0))*
OFFSET(HOMECELL,MATCH(MAX(INDEX(First_Data_Point,MATCH($A84,DataStreams,0)),INDEX(First_Data_Point,MATCH(AC$6,DataStreams,0)),$B$3),DateRange,0)-1,MATCH(INDEX(Returns!$100:$100,MATCH($A84,DataStreams,0)),DataStreams,0)-1):OFFSET(HOMECELL,MATCH(MIN(INDEX(Last_Data_Point,MATCH($A84,DataStreams,0)),INDEX(Last_Data_Point,MATCH(AC$6,DataStreams,0)),$B$4),DateRange,0)-1,MATCH(INDEX(Returns!$100:$100,MATCH($A84,DataStreams,0)),DataStreams,0)-1)),
OFFSET(HOMECELL,MATCH(MAX(INDEX(First_Data_Point,MATCH($A84,DataStreams,0)),INDEX(First_Data_Point,MATCH(AC$6,DataStreams,0)),$B$3),DateRange,0)-1,MATCH(AC$6,DataStreams,0)-1):OFFSET(HOMECELL,MATCH(MIN(INDEX(Last_Data_Point,MATCH($A84,DataStreams,0)),INDEX(Last_Data_Point,MATCH(AC$6,DataStreams,0)),$B$4),DateRange,0)-1,MATCH(AC$6,DataStreams,0)-1) -
(INDEX(Returns!$102:$102,MATCH(AC$6,DataStreams,0))*
OFFSET(HOMECELL,MATCH(MAX(INDEX(First_Data_Point,MATCH($A84,DataStreams,0)),INDEX(First_Data_Point,MATCH(AC$6,DataStreams,0)),$B$3),DateRange,0)-1,MATCH(INDEX(Returns!$100:$100,MATCH(AC$6,DataStreams,0)),DataStreams,0)-1):OFFSET(HOMECELL,MATCH(MIN(INDEX(Last_Data_Point,MATCH($A84,DataStreams,0)),INDEX(Last_Data_Point,MATCH(AC$6,DataStreams,0)),$B$4),DateRange,0)-1,MATCH(INDEX(Returns!$100:$100,MATCH(AC$6,DataStreams,0)),DataStreams,0)-1))),"")</f>
        <v>-1.1276301565866407E-3</v>
      </c>
      <c r="AD84" s="233" cm="1">
        <f t="array" aca="1" ref="AD84" ca="1">_xlfn.IFNA(_xlfn.COVARIANCE.S(
OFFSET(HOMECELL,MATCH(MAX(INDEX(First_Data_Point,MATCH($A84,DataStreams,0)),INDEX(First_Data_Point,MATCH(AD$6,DataStreams,0)),$B$3),DateRange,0)-1,MATCH($A84,DataStreams,0)-1):OFFSET(HOMECELL,MATCH(MIN(INDEX(Last_Data_Point,MATCH($A84,DataStreams,0)),INDEX(Last_Data_Point,MATCH(AD$6,DataStreams,0)),$B$4),DateRange,0)-1,MATCH($A84,DataStreams,0)-1) -
(INDEX(Returns!$102:$102,MATCH($A84,DataStreams,0))*
OFFSET(HOMECELL,MATCH(MAX(INDEX(First_Data_Point,MATCH($A84,DataStreams,0)),INDEX(First_Data_Point,MATCH(AD$6,DataStreams,0)),$B$3),DateRange,0)-1,MATCH(INDEX(Returns!$100:$100,MATCH($A84,DataStreams,0)),DataStreams,0)-1):OFFSET(HOMECELL,MATCH(MIN(INDEX(Last_Data_Point,MATCH($A84,DataStreams,0)),INDEX(Last_Data_Point,MATCH(AD$6,DataStreams,0)),$B$4),DateRange,0)-1,MATCH(INDEX(Returns!$100:$100,MATCH($A84,DataStreams,0)),DataStreams,0)-1)),
OFFSET(HOMECELL,MATCH(MAX(INDEX(First_Data_Point,MATCH($A84,DataStreams,0)),INDEX(First_Data_Point,MATCH(AD$6,DataStreams,0)),$B$3),DateRange,0)-1,MATCH(AD$6,DataStreams,0)-1):OFFSET(HOMECELL,MATCH(MIN(INDEX(Last_Data_Point,MATCH($A84,DataStreams,0)),INDEX(Last_Data_Point,MATCH(AD$6,DataStreams,0)),$B$4),DateRange,0)-1,MATCH(AD$6,DataStreams,0)-1) -
(INDEX(Returns!$102:$102,MATCH(AD$6,DataStreams,0))*
OFFSET(HOMECELL,MATCH(MAX(INDEX(First_Data_Point,MATCH($A84,DataStreams,0)),INDEX(First_Data_Point,MATCH(AD$6,DataStreams,0)),$B$3),DateRange,0)-1,MATCH(INDEX(Returns!$100:$100,MATCH(AD$6,DataStreams,0)),DataStreams,0)-1):OFFSET(HOMECELL,MATCH(MIN(INDEX(Last_Data_Point,MATCH($A84,DataStreams,0)),INDEX(Last_Data_Point,MATCH(AD$6,DataStreams,0)),$B$4),DateRange,0)-1,MATCH(INDEX(Returns!$100:$100,MATCH(AD$6,DataStreams,0)),DataStreams,0)-1))),"")</f>
        <v>-1.1469616931050163E-4</v>
      </c>
      <c r="AE84" s="233" cm="1">
        <f t="array" aca="1" ref="AE84" ca="1">_xlfn.IFNA(_xlfn.COVARIANCE.S(
OFFSET(HOMECELL,MATCH(MAX(INDEX(First_Data_Point,MATCH($A84,DataStreams,0)),INDEX(First_Data_Point,MATCH(AE$6,DataStreams,0)),$B$3),DateRange,0)-1,MATCH($A84,DataStreams,0)-1):OFFSET(HOMECELL,MATCH(MIN(INDEX(Last_Data_Point,MATCH($A84,DataStreams,0)),INDEX(Last_Data_Point,MATCH(AE$6,DataStreams,0)),$B$4),DateRange,0)-1,MATCH($A84,DataStreams,0)-1) -
(INDEX(Returns!$102:$102,MATCH($A84,DataStreams,0))*
OFFSET(HOMECELL,MATCH(MAX(INDEX(First_Data_Point,MATCH($A84,DataStreams,0)),INDEX(First_Data_Point,MATCH(AE$6,DataStreams,0)),$B$3),DateRange,0)-1,MATCH(INDEX(Returns!$100:$100,MATCH($A84,DataStreams,0)),DataStreams,0)-1):OFFSET(HOMECELL,MATCH(MIN(INDEX(Last_Data_Point,MATCH($A84,DataStreams,0)),INDEX(Last_Data_Point,MATCH(AE$6,DataStreams,0)),$B$4),DateRange,0)-1,MATCH(INDEX(Returns!$100:$100,MATCH($A84,DataStreams,0)),DataStreams,0)-1)),
OFFSET(HOMECELL,MATCH(MAX(INDEX(First_Data_Point,MATCH($A84,DataStreams,0)),INDEX(First_Data_Point,MATCH(AE$6,DataStreams,0)),$B$3),DateRange,0)-1,MATCH(AE$6,DataStreams,0)-1):OFFSET(HOMECELL,MATCH(MIN(INDEX(Last_Data_Point,MATCH($A84,DataStreams,0)),INDEX(Last_Data_Point,MATCH(AE$6,DataStreams,0)),$B$4),DateRange,0)-1,MATCH(AE$6,DataStreams,0)-1) -
(INDEX(Returns!$102:$102,MATCH(AE$6,DataStreams,0))*
OFFSET(HOMECELL,MATCH(MAX(INDEX(First_Data_Point,MATCH($A84,DataStreams,0)),INDEX(First_Data_Point,MATCH(AE$6,DataStreams,0)),$B$3),DateRange,0)-1,MATCH(INDEX(Returns!$100:$100,MATCH(AE$6,DataStreams,0)),DataStreams,0)-1):OFFSET(HOMECELL,MATCH(MIN(INDEX(Last_Data_Point,MATCH($A84,DataStreams,0)),INDEX(Last_Data_Point,MATCH(AE$6,DataStreams,0)),$B$4),DateRange,0)-1,MATCH(INDEX(Returns!$100:$100,MATCH(AE$6,DataStreams,0)),DataStreams,0)-1))),"")</f>
        <v>1.6533209098878917E-4</v>
      </c>
      <c r="AF84" s="233" cm="1">
        <f t="array" aca="1" ref="AF84" ca="1">_xlfn.IFNA(_xlfn.COVARIANCE.S(
OFFSET(HOMECELL,MATCH(MAX(INDEX(First_Data_Point,MATCH($A84,DataStreams,0)),INDEX(First_Data_Point,MATCH(AF$6,DataStreams,0)),$B$3),DateRange,0)-1,MATCH($A84,DataStreams,0)-1):OFFSET(HOMECELL,MATCH(MIN(INDEX(Last_Data_Point,MATCH($A84,DataStreams,0)),INDEX(Last_Data_Point,MATCH(AF$6,DataStreams,0)),$B$4),DateRange,0)-1,MATCH($A84,DataStreams,0)-1) -
(INDEX(Returns!$102:$102,MATCH($A84,DataStreams,0))*
OFFSET(HOMECELL,MATCH(MAX(INDEX(First_Data_Point,MATCH($A84,DataStreams,0)),INDEX(First_Data_Point,MATCH(AF$6,DataStreams,0)),$B$3),DateRange,0)-1,MATCH(INDEX(Returns!$100:$100,MATCH($A84,DataStreams,0)),DataStreams,0)-1):OFFSET(HOMECELL,MATCH(MIN(INDEX(Last_Data_Point,MATCH($A84,DataStreams,0)),INDEX(Last_Data_Point,MATCH(AF$6,DataStreams,0)),$B$4),DateRange,0)-1,MATCH(INDEX(Returns!$100:$100,MATCH($A84,DataStreams,0)),DataStreams,0)-1)),
OFFSET(HOMECELL,MATCH(MAX(INDEX(First_Data_Point,MATCH($A84,DataStreams,0)),INDEX(First_Data_Point,MATCH(AF$6,DataStreams,0)),$B$3),DateRange,0)-1,MATCH(AF$6,DataStreams,0)-1):OFFSET(HOMECELL,MATCH(MIN(INDEX(Last_Data_Point,MATCH($A84,DataStreams,0)),INDEX(Last_Data_Point,MATCH(AF$6,DataStreams,0)),$B$4),DateRange,0)-1,MATCH(AF$6,DataStreams,0)-1) -
(INDEX(Returns!$102:$102,MATCH(AF$6,DataStreams,0))*
OFFSET(HOMECELL,MATCH(MAX(INDEX(First_Data_Point,MATCH($A84,DataStreams,0)),INDEX(First_Data_Point,MATCH(AF$6,DataStreams,0)),$B$3),DateRange,0)-1,MATCH(INDEX(Returns!$100:$100,MATCH(AF$6,DataStreams,0)),DataStreams,0)-1):OFFSET(HOMECELL,MATCH(MIN(INDEX(Last_Data_Point,MATCH($A84,DataStreams,0)),INDEX(Last_Data_Point,MATCH(AF$6,DataStreams,0)),$B$4),DateRange,0)-1,MATCH(INDEX(Returns!$100:$100,MATCH(AF$6,DataStreams,0)),DataStreams,0)-1))),"")</f>
        <v>-9.4650001755720417E-5</v>
      </c>
      <c r="AG84" s="233" cm="1">
        <f t="array" aca="1" ref="AG84" ca="1">_xlfn.IFNA(_xlfn.COVARIANCE.S(
OFFSET(HOMECELL,MATCH(MAX(INDEX(First_Data_Point,MATCH($A84,DataStreams,0)),INDEX(First_Data_Point,MATCH(AG$6,DataStreams,0)),$B$3),DateRange,0)-1,MATCH($A84,DataStreams,0)-1):OFFSET(HOMECELL,MATCH(MIN(INDEX(Last_Data_Point,MATCH($A84,DataStreams,0)),INDEX(Last_Data_Point,MATCH(AG$6,DataStreams,0)),$B$4),DateRange,0)-1,MATCH($A84,DataStreams,0)-1) -
(INDEX(Returns!$102:$102,MATCH($A84,DataStreams,0))*
OFFSET(HOMECELL,MATCH(MAX(INDEX(First_Data_Point,MATCH($A84,DataStreams,0)),INDEX(First_Data_Point,MATCH(AG$6,DataStreams,0)),$B$3),DateRange,0)-1,MATCH(INDEX(Returns!$100:$100,MATCH($A84,DataStreams,0)),DataStreams,0)-1):OFFSET(HOMECELL,MATCH(MIN(INDEX(Last_Data_Point,MATCH($A84,DataStreams,0)),INDEX(Last_Data_Point,MATCH(AG$6,DataStreams,0)),$B$4),DateRange,0)-1,MATCH(INDEX(Returns!$100:$100,MATCH($A84,DataStreams,0)),DataStreams,0)-1)),
OFFSET(HOMECELL,MATCH(MAX(INDEX(First_Data_Point,MATCH($A84,DataStreams,0)),INDEX(First_Data_Point,MATCH(AG$6,DataStreams,0)),$B$3),DateRange,0)-1,MATCH(AG$6,DataStreams,0)-1):OFFSET(HOMECELL,MATCH(MIN(INDEX(Last_Data_Point,MATCH($A84,DataStreams,0)),INDEX(Last_Data_Point,MATCH(AG$6,DataStreams,0)),$B$4),DateRange,0)-1,MATCH(AG$6,DataStreams,0)-1) -
(INDEX(Returns!$102:$102,MATCH(AG$6,DataStreams,0))*
OFFSET(HOMECELL,MATCH(MAX(INDEX(First_Data_Point,MATCH($A84,DataStreams,0)),INDEX(First_Data_Point,MATCH(AG$6,DataStreams,0)),$B$3),DateRange,0)-1,MATCH(INDEX(Returns!$100:$100,MATCH(AG$6,DataStreams,0)),DataStreams,0)-1):OFFSET(HOMECELL,MATCH(MIN(INDEX(Last_Data_Point,MATCH($A84,DataStreams,0)),INDEX(Last_Data_Point,MATCH(AG$6,DataStreams,0)),$B$4),DateRange,0)-1,MATCH(INDEX(Returns!$100:$100,MATCH(AG$6,DataStreams,0)),DataStreams,0)-1))),"")</f>
        <v>-2.1235143037875289E-3</v>
      </c>
      <c r="AH84" s="233" cm="1">
        <f t="array" aca="1" ref="AH84" ca="1">_xlfn.IFNA(_xlfn.COVARIANCE.S(
OFFSET(HOMECELL,MATCH(MAX(INDEX(First_Data_Point,MATCH($A84,DataStreams,0)),INDEX(First_Data_Point,MATCH(AH$6,DataStreams,0)),$B$3),DateRange,0)-1,MATCH($A84,DataStreams,0)-1):OFFSET(HOMECELL,MATCH(MIN(INDEX(Last_Data_Point,MATCH($A84,DataStreams,0)),INDEX(Last_Data_Point,MATCH(AH$6,DataStreams,0)),$B$4),DateRange,0)-1,MATCH($A84,DataStreams,0)-1) -
(INDEX(Returns!$102:$102,MATCH($A84,DataStreams,0))*
OFFSET(HOMECELL,MATCH(MAX(INDEX(First_Data_Point,MATCH($A84,DataStreams,0)),INDEX(First_Data_Point,MATCH(AH$6,DataStreams,0)),$B$3),DateRange,0)-1,MATCH(INDEX(Returns!$100:$100,MATCH($A84,DataStreams,0)),DataStreams,0)-1):OFFSET(HOMECELL,MATCH(MIN(INDEX(Last_Data_Point,MATCH($A84,DataStreams,0)),INDEX(Last_Data_Point,MATCH(AH$6,DataStreams,0)),$B$4),DateRange,0)-1,MATCH(INDEX(Returns!$100:$100,MATCH($A84,DataStreams,0)),DataStreams,0)-1)),
OFFSET(HOMECELL,MATCH(MAX(INDEX(First_Data_Point,MATCH($A84,DataStreams,0)),INDEX(First_Data_Point,MATCH(AH$6,DataStreams,0)),$B$3),DateRange,0)-1,MATCH(AH$6,DataStreams,0)-1):OFFSET(HOMECELL,MATCH(MIN(INDEX(Last_Data_Point,MATCH($A84,DataStreams,0)),INDEX(Last_Data_Point,MATCH(AH$6,DataStreams,0)),$B$4),DateRange,0)-1,MATCH(AH$6,DataStreams,0)-1) -
(INDEX(Returns!$102:$102,MATCH(AH$6,DataStreams,0))*
OFFSET(HOMECELL,MATCH(MAX(INDEX(First_Data_Point,MATCH($A84,DataStreams,0)),INDEX(First_Data_Point,MATCH(AH$6,DataStreams,0)),$B$3),DateRange,0)-1,MATCH(INDEX(Returns!$100:$100,MATCH(AH$6,DataStreams,0)),DataStreams,0)-1):OFFSET(HOMECELL,MATCH(MIN(INDEX(Last_Data_Point,MATCH($A84,DataStreams,0)),INDEX(Last_Data_Point,MATCH(AH$6,DataStreams,0)),$B$4),DateRange,0)-1,MATCH(INDEX(Returns!$100:$100,MATCH(AH$6,DataStreams,0)),DataStreams,0)-1))),"")</f>
        <v>4.9889638536514873E-4</v>
      </c>
      <c r="AI84" s="233" cm="1">
        <f t="array" aca="1" ref="AI84" ca="1">_xlfn.IFNA(_xlfn.COVARIANCE.S(
OFFSET(HOMECELL,MATCH(MAX(INDEX(First_Data_Point,MATCH($A84,DataStreams,0)),INDEX(First_Data_Point,MATCH(AI$6,DataStreams,0)),$B$3),DateRange,0)-1,MATCH($A84,DataStreams,0)-1):OFFSET(HOMECELL,MATCH(MIN(INDEX(Last_Data_Point,MATCH($A84,DataStreams,0)),INDEX(Last_Data_Point,MATCH(AI$6,DataStreams,0)),$B$4),DateRange,0)-1,MATCH($A84,DataStreams,0)-1) -
(INDEX(Returns!$102:$102,MATCH($A84,DataStreams,0))*
OFFSET(HOMECELL,MATCH(MAX(INDEX(First_Data_Point,MATCH($A84,DataStreams,0)),INDEX(First_Data_Point,MATCH(AI$6,DataStreams,0)),$B$3),DateRange,0)-1,MATCH(INDEX(Returns!$100:$100,MATCH($A84,DataStreams,0)),DataStreams,0)-1):OFFSET(HOMECELL,MATCH(MIN(INDEX(Last_Data_Point,MATCH($A84,DataStreams,0)),INDEX(Last_Data_Point,MATCH(AI$6,DataStreams,0)),$B$4),DateRange,0)-1,MATCH(INDEX(Returns!$100:$100,MATCH($A84,DataStreams,0)),DataStreams,0)-1)),
OFFSET(HOMECELL,MATCH(MAX(INDEX(First_Data_Point,MATCH($A84,DataStreams,0)),INDEX(First_Data_Point,MATCH(AI$6,DataStreams,0)),$B$3),DateRange,0)-1,MATCH(AI$6,DataStreams,0)-1):OFFSET(HOMECELL,MATCH(MIN(INDEX(Last_Data_Point,MATCH($A84,DataStreams,0)),INDEX(Last_Data_Point,MATCH(AI$6,DataStreams,0)),$B$4),DateRange,0)-1,MATCH(AI$6,DataStreams,0)-1) -
(INDEX(Returns!$102:$102,MATCH(AI$6,DataStreams,0))*
OFFSET(HOMECELL,MATCH(MAX(INDEX(First_Data_Point,MATCH($A84,DataStreams,0)),INDEX(First_Data_Point,MATCH(AI$6,DataStreams,0)),$B$3),DateRange,0)-1,MATCH(INDEX(Returns!$100:$100,MATCH(AI$6,DataStreams,0)),DataStreams,0)-1):OFFSET(HOMECELL,MATCH(MIN(INDEX(Last_Data_Point,MATCH($A84,DataStreams,0)),INDEX(Last_Data_Point,MATCH(AI$6,DataStreams,0)),$B$4),DateRange,0)-1,MATCH(INDEX(Returns!$100:$100,MATCH(AI$6,DataStreams,0)),DataStreams,0)-1))),"")</f>
        <v>-1.3059227032601178E-3</v>
      </c>
      <c r="AJ84" s="233" cm="1">
        <f t="array" aca="1" ref="AJ84" ca="1">_xlfn.IFNA(_xlfn.COVARIANCE.S(
OFFSET(HOMECELL,MATCH(MAX(INDEX(First_Data_Point,MATCH($A84,DataStreams,0)),INDEX(First_Data_Point,MATCH(AJ$6,DataStreams,0)),$B$3),DateRange,0)-1,MATCH($A84,DataStreams,0)-1):OFFSET(HOMECELL,MATCH(MIN(INDEX(Last_Data_Point,MATCH($A84,DataStreams,0)),INDEX(Last_Data_Point,MATCH(AJ$6,DataStreams,0)),$B$4),DateRange,0)-1,MATCH($A84,DataStreams,0)-1) -
(INDEX(Returns!$102:$102,MATCH($A84,DataStreams,0))*
OFFSET(HOMECELL,MATCH(MAX(INDEX(First_Data_Point,MATCH($A84,DataStreams,0)),INDEX(First_Data_Point,MATCH(AJ$6,DataStreams,0)),$B$3),DateRange,0)-1,MATCH(INDEX(Returns!$100:$100,MATCH($A84,DataStreams,0)),DataStreams,0)-1):OFFSET(HOMECELL,MATCH(MIN(INDEX(Last_Data_Point,MATCH($A84,DataStreams,0)),INDEX(Last_Data_Point,MATCH(AJ$6,DataStreams,0)),$B$4),DateRange,0)-1,MATCH(INDEX(Returns!$100:$100,MATCH($A84,DataStreams,0)),DataStreams,0)-1)),
OFFSET(HOMECELL,MATCH(MAX(INDEX(First_Data_Point,MATCH($A84,DataStreams,0)),INDEX(First_Data_Point,MATCH(AJ$6,DataStreams,0)),$B$3),DateRange,0)-1,MATCH(AJ$6,DataStreams,0)-1):OFFSET(HOMECELL,MATCH(MIN(INDEX(Last_Data_Point,MATCH($A84,DataStreams,0)),INDEX(Last_Data_Point,MATCH(AJ$6,DataStreams,0)),$B$4),DateRange,0)-1,MATCH(AJ$6,DataStreams,0)-1) -
(INDEX(Returns!$102:$102,MATCH(AJ$6,DataStreams,0))*
OFFSET(HOMECELL,MATCH(MAX(INDEX(First_Data_Point,MATCH($A84,DataStreams,0)),INDEX(First_Data_Point,MATCH(AJ$6,DataStreams,0)),$B$3),DateRange,0)-1,MATCH(INDEX(Returns!$100:$100,MATCH(AJ$6,DataStreams,0)),DataStreams,0)-1):OFFSET(HOMECELL,MATCH(MIN(INDEX(Last_Data_Point,MATCH($A84,DataStreams,0)),INDEX(Last_Data_Point,MATCH(AJ$6,DataStreams,0)),$B$4),DateRange,0)-1,MATCH(INDEX(Returns!$100:$100,MATCH(AJ$6,DataStreams,0)),DataStreams,0)-1))),"")</f>
        <v>-1.8476494355439203E-4</v>
      </c>
      <c r="AK84" s="233" cm="1">
        <f t="array" aca="1" ref="AK84" ca="1">_xlfn.IFNA(_xlfn.COVARIANCE.S(
OFFSET(HOMECELL,MATCH(MAX(INDEX(First_Data_Point,MATCH($A84,DataStreams,0)),INDEX(First_Data_Point,MATCH(AK$6,DataStreams,0)),$B$3),DateRange,0)-1,MATCH($A84,DataStreams,0)-1):OFFSET(HOMECELL,MATCH(MIN(INDEX(Last_Data_Point,MATCH($A84,DataStreams,0)),INDEX(Last_Data_Point,MATCH(AK$6,DataStreams,0)),$B$4),DateRange,0)-1,MATCH($A84,DataStreams,0)-1) -
(INDEX(Returns!$102:$102,MATCH($A84,DataStreams,0))*
OFFSET(HOMECELL,MATCH(MAX(INDEX(First_Data_Point,MATCH($A84,DataStreams,0)),INDEX(First_Data_Point,MATCH(AK$6,DataStreams,0)),$B$3),DateRange,0)-1,MATCH(INDEX(Returns!$100:$100,MATCH($A84,DataStreams,0)),DataStreams,0)-1):OFFSET(HOMECELL,MATCH(MIN(INDEX(Last_Data_Point,MATCH($A84,DataStreams,0)),INDEX(Last_Data_Point,MATCH(AK$6,DataStreams,0)),$B$4),DateRange,0)-1,MATCH(INDEX(Returns!$100:$100,MATCH($A84,DataStreams,0)),DataStreams,0)-1)),
OFFSET(HOMECELL,MATCH(MAX(INDEX(First_Data_Point,MATCH($A84,DataStreams,0)),INDEX(First_Data_Point,MATCH(AK$6,DataStreams,0)),$B$3),DateRange,0)-1,MATCH(AK$6,DataStreams,0)-1):OFFSET(HOMECELL,MATCH(MIN(INDEX(Last_Data_Point,MATCH($A84,DataStreams,0)),INDEX(Last_Data_Point,MATCH(AK$6,DataStreams,0)),$B$4),DateRange,0)-1,MATCH(AK$6,DataStreams,0)-1) -
(INDEX(Returns!$102:$102,MATCH(AK$6,DataStreams,0))*
OFFSET(HOMECELL,MATCH(MAX(INDEX(First_Data_Point,MATCH($A84,DataStreams,0)),INDEX(First_Data_Point,MATCH(AK$6,DataStreams,0)),$B$3),DateRange,0)-1,MATCH(INDEX(Returns!$100:$100,MATCH(AK$6,DataStreams,0)),DataStreams,0)-1):OFFSET(HOMECELL,MATCH(MIN(INDEX(Last_Data_Point,MATCH($A84,DataStreams,0)),INDEX(Last_Data_Point,MATCH(AK$6,DataStreams,0)),$B$4),DateRange,0)-1,MATCH(INDEX(Returns!$100:$100,MATCH(AK$6,DataStreams,0)),DataStreams,0)-1))),"")</f>
        <v>6.3786764949863871E-5</v>
      </c>
      <c r="AL84" s="233" cm="1">
        <f t="array" aca="1" ref="AL84" ca="1">_xlfn.IFNA(_xlfn.COVARIANCE.S(
OFFSET(HOMECELL,MATCH(MAX(INDEX(First_Data_Point,MATCH($A84,DataStreams,0)),INDEX(First_Data_Point,MATCH(AL$6,DataStreams,0)),$B$3),DateRange,0)-1,MATCH($A84,DataStreams,0)-1):OFFSET(HOMECELL,MATCH(MIN(INDEX(Last_Data_Point,MATCH($A84,DataStreams,0)),INDEX(Last_Data_Point,MATCH(AL$6,DataStreams,0)),$B$4),DateRange,0)-1,MATCH($A84,DataStreams,0)-1) -
(INDEX(Returns!$102:$102,MATCH($A84,DataStreams,0))*
OFFSET(HOMECELL,MATCH(MAX(INDEX(First_Data_Point,MATCH($A84,DataStreams,0)),INDEX(First_Data_Point,MATCH(AL$6,DataStreams,0)),$B$3),DateRange,0)-1,MATCH(INDEX(Returns!$100:$100,MATCH($A84,DataStreams,0)),DataStreams,0)-1):OFFSET(HOMECELL,MATCH(MIN(INDEX(Last_Data_Point,MATCH($A84,DataStreams,0)),INDEX(Last_Data_Point,MATCH(AL$6,DataStreams,0)),$B$4),DateRange,0)-1,MATCH(INDEX(Returns!$100:$100,MATCH($A84,DataStreams,0)),DataStreams,0)-1)),
OFFSET(HOMECELL,MATCH(MAX(INDEX(First_Data_Point,MATCH($A84,DataStreams,0)),INDEX(First_Data_Point,MATCH(AL$6,DataStreams,0)),$B$3),DateRange,0)-1,MATCH(AL$6,DataStreams,0)-1):OFFSET(HOMECELL,MATCH(MIN(INDEX(Last_Data_Point,MATCH($A84,DataStreams,0)),INDEX(Last_Data_Point,MATCH(AL$6,DataStreams,0)),$B$4),DateRange,0)-1,MATCH(AL$6,DataStreams,0)-1) -
(INDEX(Returns!$102:$102,MATCH(AL$6,DataStreams,0))*
OFFSET(HOMECELL,MATCH(MAX(INDEX(First_Data_Point,MATCH($A84,DataStreams,0)),INDEX(First_Data_Point,MATCH(AL$6,DataStreams,0)),$B$3),DateRange,0)-1,MATCH(INDEX(Returns!$100:$100,MATCH(AL$6,DataStreams,0)),DataStreams,0)-1):OFFSET(HOMECELL,MATCH(MIN(INDEX(Last_Data_Point,MATCH($A84,DataStreams,0)),INDEX(Last_Data_Point,MATCH(AL$6,DataStreams,0)),$B$4),DateRange,0)-1,MATCH(INDEX(Returns!$100:$100,MATCH(AL$6,DataStreams,0)),DataStreams,0)-1))),"")</f>
        <v>-2.4249164773865883E-4</v>
      </c>
      <c r="AM84" s="233" cm="1">
        <f t="array" aca="1" ref="AM84" ca="1">_xlfn.IFNA(_xlfn.COVARIANCE.S(
OFFSET(HOMECELL,MATCH(MAX(INDEX(First_Data_Point,MATCH($A84,DataStreams,0)),INDEX(First_Data_Point,MATCH(AM$6,DataStreams,0)),$B$3),DateRange,0)-1,MATCH($A84,DataStreams,0)-1):OFFSET(HOMECELL,MATCH(MIN(INDEX(Last_Data_Point,MATCH($A84,DataStreams,0)),INDEX(Last_Data_Point,MATCH(AM$6,DataStreams,0)),$B$4),DateRange,0)-1,MATCH($A84,DataStreams,0)-1) -
(INDEX(Returns!$102:$102,MATCH($A84,DataStreams,0))*
OFFSET(HOMECELL,MATCH(MAX(INDEX(First_Data_Point,MATCH($A84,DataStreams,0)),INDEX(First_Data_Point,MATCH(AM$6,DataStreams,0)),$B$3),DateRange,0)-1,MATCH(INDEX(Returns!$100:$100,MATCH($A84,DataStreams,0)),DataStreams,0)-1):OFFSET(HOMECELL,MATCH(MIN(INDEX(Last_Data_Point,MATCH($A84,DataStreams,0)),INDEX(Last_Data_Point,MATCH(AM$6,DataStreams,0)),$B$4),DateRange,0)-1,MATCH(INDEX(Returns!$100:$100,MATCH($A84,DataStreams,0)),DataStreams,0)-1)),
OFFSET(HOMECELL,MATCH(MAX(INDEX(First_Data_Point,MATCH($A84,DataStreams,0)),INDEX(First_Data_Point,MATCH(AM$6,DataStreams,0)),$B$3),DateRange,0)-1,MATCH(AM$6,DataStreams,0)-1):OFFSET(HOMECELL,MATCH(MIN(INDEX(Last_Data_Point,MATCH($A84,DataStreams,0)),INDEX(Last_Data_Point,MATCH(AM$6,DataStreams,0)),$B$4),DateRange,0)-1,MATCH(AM$6,DataStreams,0)-1) -
(INDEX(Returns!$102:$102,MATCH(AM$6,DataStreams,0))*
OFFSET(HOMECELL,MATCH(MAX(INDEX(First_Data_Point,MATCH($A84,DataStreams,0)),INDEX(First_Data_Point,MATCH(AM$6,DataStreams,0)),$B$3),DateRange,0)-1,MATCH(INDEX(Returns!$100:$100,MATCH(AM$6,DataStreams,0)),DataStreams,0)-1):OFFSET(HOMECELL,MATCH(MIN(INDEX(Last_Data_Point,MATCH($A84,DataStreams,0)),INDEX(Last_Data_Point,MATCH(AM$6,DataStreams,0)),$B$4),DateRange,0)-1,MATCH(INDEX(Returns!$100:$100,MATCH(AM$6,DataStreams,0)),DataStreams,0)-1))),"")</f>
        <v>4.2224585883541248E-4</v>
      </c>
      <c r="AN84" s="233" cm="1">
        <f t="array" aca="1" ref="AN84" ca="1">_xlfn.IFNA(_xlfn.COVARIANCE.S(
OFFSET(HOMECELL,MATCH(MAX(INDEX(First_Data_Point,MATCH($A84,DataStreams,0)),INDEX(First_Data_Point,MATCH(AN$6,DataStreams,0)),$B$3),DateRange,0)-1,MATCH($A84,DataStreams,0)-1):OFFSET(HOMECELL,MATCH(MIN(INDEX(Last_Data_Point,MATCH($A84,DataStreams,0)),INDEX(Last_Data_Point,MATCH(AN$6,DataStreams,0)),$B$4),DateRange,0)-1,MATCH($A84,DataStreams,0)-1) -
(INDEX(Returns!$102:$102,MATCH($A84,DataStreams,0))*
OFFSET(HOMECELL,MATCH(MAX(INDEX(First_Data_Point,MATCH($A84,DataStreams,0)),INDEX(First_Data_Point,MATCH(AN$6,DataStreams,0)),$B$3),DateRange,0)-1,MATCH(INDEX(Returns!$100:$100,MATCH($A84,DataStreams,0)),DataStreams,0)-1):OFFSET(HOMECELL,MATCH(MIN(INDEX(Last_Data_Point,MATCH($A84,DataStreams,0)),INDEX(Last_Data_Point,MATCH(AN$6,DataStreams,0)),$B$4),DateRange,0)-1,MATCH(INDEX(Returns!$100:$100,MATCH($A84,DataStreams,0)),DataStreams,0)-1)),
OFFSET(HOMECELL,MATCH(MAX(INDEX(First_Data_Point,MATCH($A84,DataStreams,0)),INDEX(First_Data_Point,MATCH(AN$6,DataStreams,0)),$B$3),DateRange,0)-1,MATCH(AN$6,DataStreams,0)-1):OFFSET(HOMECELL,MATCH(MIN(INDEX(Last_Data_Point,MATCH($A84,DataStreams,0)),INDEX(Last_Data_Point,MATCH(AN$6,DataStreams,0)),$B$4),DateRange,0)-1,MATCH(AN$6,DataStreams,0)-1) -
(INDEX(Returns!$102:$102,MATCH(AN$6,DataStreams,0))*
OFFSET(HOMECELL,MATCH(MAX(INDEX(First_Data_Point,MATCH($A84,DataStreams,0)),INDEX(First_Data_Point,MATCH(AN$6,DataStreams,0)),$B$3),DateRange,0)-1,MATCH(INDEX(Returns!$100:$100,MATCH(AN$6,DataStreams,0)),DataStreams,0)-1):OFFSET(HOMECELL,MATCH(MIN(INDEX(Last_Data_Point,MATCH($A84,DataStreams,0)),INDEX(Last_Data_Point,MATCH(AN$6,DataStreams,0)),$B$4),DateRange,0)-1,MATCH(INDEX(Returns!$100:$100,MATCH(AN$6,DataStreams,0)),DataStreams,0)-1))),"")</f>
        <v>-2.7515839034694253E-3</v>
      </c>
      <c r="AO84" s="233" cm="1">
        <f t="array" aca="1" ref="AO84" ca="1">_xlfn.IFNA(_xlfn.COVARIANCE.S(
OFFSET(HOMECELL,MATCH(MAX(INDEX(First_Data_Point,MATCH($A84,DataStreams,0)),INDEX(First_Data_Point,MATCH(AO$6,DataStreams,0)),$B$3),DateRange,0)-1,MATCH($A84,DataStreams,0)-1):OFFSET(HOMECELL,MATCH(MIN(INDEX(Last_Data_Point,MATCH($A84,DataStreams,0)),INDEX(Last_Data_Point,MATCH(AO$6,DataStreams,0)),$B$4),DateRange,0)-1,MATCH($A84,DataStreams,0)-1) -
(INDEX(Returns!$102:$102,MATCH($A84,DataStreams,0))*
OFFSET(HOMECELL,MATCH(MAX(INDEX(First_Data_Point,MATCH($A84,DataStreams,0)),INDEX(First_Data_Point,MATCH(AO$6,DataStreams,0)),$B$3),DateRange,0)-1,MATCH(INDEX(Returns!$100:$100,MATCH($A84,DataStreams,0)),DataStreams,0)-1):OFFSET(HOMECELL,MATCH(MIN(INDEX(Last_Data_Point,MATCH($A84,DataStreams,0)),INDEX(Last_Data_Point,MATCH(AO$6,DataStreams,0)),$B$4),DateRange,0)-1,MATCH(INDEX(Returns!$100:$100,MATCH($A84,DataStreams,0)),DataStreams,0)-1)),
OFFSET(HOMECELL,MATCH(MAX(INDEX(First_Data_Point,MATCH($A84,DataStreams,0)),INDEX(First_Data_Point,MATCH(AO$6,DataStreams,0)),$B$3),DateRange,0)-1,MATCH(AO$6,DataStreams,0)-1):OFFSET(HOMECELL,MATCH(MIN(INDEX(Last_Data_Point,MATCH($A84,DataStreams,0)),INDEX(Last_Data_Point,MATCH(AO$6,DataStreams,0)),$B$4),DateRange,0)-1,MATCH(AO$6,DataStreams,0)-1) -
(INDEX(Returns!$102:$102,MATCH(AO$6,DataStreams,0))*
OFFSET(HOMECELL,MATCH(MAX(INDEX(First_Data_Point,MATCH($A84,DataStreams,0)),INDEX(First_Data_Point,MATCH(AO$6,DataStreams,0)),$B$3),DateRange,0)-1,MATCH(INDEX(Returns!$100:$100,MATCH(AO$6,DataStreams,0)),DataStreams,0)-1):OFFSET(HOMECELL,MATCH(MIN(INDEX(Last_Data_Point,MATCH($A84,DataStreams,0)),INDEX(Last_Data_Point,MATCH(AO$6,DataStreams,0)),$B$4),DateRange,0)-1,MATCH(INDEX(Returns!$100:$100,MATCH(AO$6,DataStreams,0)),DataStreams,0)-1))),"")</f>
        <v>-1.9461508121761078E-3</v>
      </c>
      <c r="AP84" s="233" cm="1">
        <f t="array" aca="1" ref="AP84" ca="1">_xlfn.IFNA(_xlfn.COVARIANCE.S(
OFFSET(HOMECELL,MATCH(MAX(INDEX(First_Data_Point,MATCH($A84,DataStreams,0)),INDEX(First_Data_Point,MATCH(AP$6,DataStreams,0)),$B$3),DateRange,0)-1,MATCH($A84,DataStreams,0)-1):OFFSET(HOMECELL,MATCH(MIN(INDEX(Last_Data_Point,MATCH($A84,DataStreams,0)),INDEX(Last_Data_Point,MATCH(AP$6,DataStreams,0)),$B$4),DateRange,0)-1,MATCH($A84,DataStreams,0)-1) -
(INDEX(Returns!$102:$102,MATCH($A84,DataStreams,0))*
OFFSET(HOMECELL,MATCH(MAX(INDEX(First_Data_Point,MATCH($A84,DataStreams,0)),INDEX(First_Data_Point,MATCH(AP$6,DataStreams,0)),$B$3),DateRange,0)-1,MATCH(INDEX(Returns!$100:$100,MATCH($A84,DataStreams,0)),DataStreams,0)-1):OFFSET(HOMECELL,MATCH(MIN(INDEX(Last_Data_Point,MATCH($A84,DataStreams,0)),INDEX(Last_Data_Point,MATCH(AP$6,DataStreams,0)),$B$4),DateRange,0)-1,MATCH(INDEX(Returns!$100:$100,MATCH($A84,DataStreams,0)),DataStreams,0)-1)),
OFFSET(HOMECELL,MATCH(MAX(INDEX(First_Data_Point,MATCH($A84,DataStreams,0)),INDEX(First_Data_Point,MATCH(AP$6,DataStreams,0)),$B$3),DateRange,0)-1,MATCH(AP$6,DataStreams,0)-1):OFFSET(HOMECELL,MATCH(MIN(INDEX(Last_Data_Point,MATCH($A84,DataStreams,0)),INDEX(Last_Data_Point,MATCH(AP$6,DataStreams,0)),$B$4),DateRange,0)-1,MATCH(AP$6,DataStreams,0)-1) -
(INDEX(Returns!$102:$102,MATCH(AP$6,DataStreams,0))*
OFFSET(HOMECELL,MATCH(MAX(INDEX(First_Data_Point,MATCH($A84,DataStreams,0)),INDEX(First_Data_Point,MATCH(AP$6,DataStreams,0)),$B$3),DateRange,0)-1,MATCH(INDEX(Returns!$100:$100,MATCH(AP$6,DataStreams,0)),DataStreams,0)-1):OFFSET(HOMECELL,MATCH(MIN(INDEX(Last_Data_Point,MATCH($A84,DataStreams,0)),INDEX(Last_Data_Point,MATCH(AP$6,DataStreams,0)),$B$4),DateRange,0)-1,MATCH(INDEX(Returns!$100:$100,MATCH(AP$6,DataStreams,0)),DataStreams,0)-1))),"")</f>
        <v>-1.3566913648429733E-3</v>
      </c>
      <c r="AQ84" s="233" t="str" cm="1">
        <f t="array" aca="1" ref="AQ84" ca="1">_xlfn.IFNA(_xlfn.COVARIANCE.S(
OFFSET(HOMECELL,MATCH(MAX(INDEX(First_Data_Point,MATCH($A84,DataStreams,0)),INDEX(First_Data_Point,MATCH(AQ$6,DataStreams,0)),$B$3),DateRange,0)-1,MATCH($A84,DataStreams,0)-1):OFFSET(HOMECELL,MATCH(MIN(INDEX(Last_Data_Point,MATCH($A84,DataStreams,0)),INDEX(Last_Data_Point,MATCH(AQ$6,DataStreams,0)),$B$4),DateRange,0)-1,MATCH($A84,DataStreams,0)-1) -
(INDEX(Returns!$102:$102,MATCH($A84,DataStreams,0))*
OFFSET(HOMECELL,MATCH(MAX(INDEX(First_Data_Point,MATCH($A84,DataStreams,0)),INDEX(First_Data_Point,MATCH(AQ$6,DataStreams,0)),$B$3),DateRange,0)-1,MATCH(INDEX(Returns!$100:$100,MATCH($A84,DataStreams,0)),DataStreams,0)-1):OFFSET(HOMECELL,MATCH(MIN(INDEX(Last_Data_Point,MATCH($A84,DataStreams,0)),INDEX(Last_Data_Point,MATCH(AQ$6,DataStreams,0)),$B$4),DateRange,0)-1,MATCH(INDEX(Returns!$100:$100,MATCH($A84,DataStreams,0)),DataStreams,0)-1)),
OFFSET(HOMECELL,MATCH(MAX(INDEX(First_Data_Point,MATCH($A84,DataStreams,0)),INDEX(First_Data_Point,MATCH(AQ$6,DataStreams,0)),$B$3),DateRange,0)-1,MATCH(AQ$6,DataStreams,0)-1):OFFSET(HOMECELL,MATCH(MIN(INDEX(Last_Data_Point,MATCH($A84,DataStreams,0)),INDEX(Last_Data_Point,MATCH(AQ$6,DataStreams,0)),$B$4),DateRange,0)-1,MATCH(AQ$6,DataStreams,0)-1) -
(INDEX(Returns!$102:$102,MATCH(AQ$6,DataStreams,0))*
OFFSET(HOMECELL,MATCH(MAX(INDEX(First_Data_Point,MATCH($A84,DataStreams,0)),INDEX(First_Data_Point,MATCH(AQ$6,DataStreams,0)),$B$3),DateRange,0)-1,MATCH(INDEX(Returns!$100:$100,MATCH(AQ$6,DataStreams,0)),DataStreams,0)-1):OFFSET(HOMECELL,MATCH(MIN(INDEX(Last_Data_Point,MATCH($A84,DataStreams,0)),INDEX(Last_Data_Point,MATCH(AQ$6,DataStreams,0)),$B$4),DateRange,0)-1,MATCH(INDEX(Returns!$100:$100,MATCH(AQ$6,DataStreams,0)),DataStreams,0)-1))),"")</f>
        <v/>
      </c>
      <c r="AR84" s="233" t="str" cm="1">
        <f t="array" aca="1" ref="AR84" ca="1">_xlfn.IFNA(_xlfn.COVARIANCE.S(
OFFSET(HOMECELL,MATCH(MAX(INDEX(First_Data_Point,MATCH($A84,DataStreams,0)),INDEX(First_Data_Point,MATCH(AR$6,DataStreams,0)),$B$3),DateRange,0)-1,MATCH($A84,DataStreams,0)-1):OFFSET(HOMECELL,MATCH(MIN(INDEX(Last_Data_Point,MATCH($A84,DataStreams,0)),INDEX(Last_Data_Point,MATCH(AR$6,DataStreams,0)),$B$4),DateRange,0)-1,MATCH($A84,DataStreams,0)-1) -
(INDEX(Returns!$102:$102,MATCH($A84,DataStreams,0))*
OFFSET(HOMECELL,MATCH(MAX(INDEX(First_Data_Point,MATCH($A84,DataStreams,0)),INDEX(First_Data_Point,MATCH(AR$6,DataStreams,0)),$B$3),DateRange,0)-1,MATCH(INDEX(Returns!$100:$100,MATCH($A84,DataStreams,0)),DataStreams,0)-1):OFFSET(HOMECELL,MATCH(MIN(INDEX(Last_Data_Point,MATCH($A84,DataStreams,0)),INDEX(Last_Data_Point,MATCH(AR$6,DataStreams,0)),$B$4),DateRange,0)-1,MATCH(INDEX(Returns!$100:$100,MATCH($A84,DataStreams,0)),DataStreams,0)-1)),
OFFSET(HOMECELL,MATCH(MAX(INDEX(First_Data_Point,MATCH($A84,DataStreams,0)),INDEX(First_Data_Point,MATCH(AR$6,DataStreams,0)),$B$3),DateRange,0)-1,MATCH(AR$6,DataStreams,0)-1):OFFSET(HOMECELL,MATCH(MIN(INDEX(Last_Data_Point,MATCH($A84,DataStreams,0)),INDEX(Last_Data_Point,MATCH(AR$6,DataStreams,0)),$B$4),DateRange,0)-1,MATCH(AR$6,DataStreams,0)-1) -
(INDEX(Returns!$102:$102,MATCH(AR$6,DataStreams,0))*
OFFSET(HOMECELL,MATCH(MAX(INDEX(First_Data_Point,MATCH($A84,DataStreams,0)),INDEX(First_Data_Point,MATCH(AR$6,DataStreams,0)),$B$3),DateRange,0)-1,MATCH(INDEX(Returns!$100:$100,MATCH(AR$6,DataStreams,0)),DataStreams,0)-1):OFFSET(HOMECELL,MATCH(MIN(INDEX(Last_Data_Point,MATCH($A84,DataStreams,0)),INDEX(Last_Data_Point,MATCH(AR$6,DataStreams,0)),$B$4),DateRange,0)-1,MATCH(INDEX(Returns!$100:$100,MATCH(AR$6,DataStreams,0)),DataStreams,0)-1))),"")</f>
        <v/>
      </c>
      <c r="AS84" s="233" t="str" cm="1">
        <f t="array" aca="1" ref="AS84" ca="1">_xlfn.IFNA(_xlfn.COVARIANCE.S(
OFFSET(HOMECELL,MATCH(MAX(INDEX(First_Data_Point,MATCH($A84,DataStreams,0)),INDEX(First_Data_Point,MATCH(AS$6,DataStreams,0)),$B$3),DateRange,0)-1,MATCH($A84,DataStreams,0)-1):OFFSET(HOMECELL,MATCH(MIN(INDEX(Last_Data_Point,MATCH($A84,DataStreams,0)),INDEX(Last_Data_Point,MATCH(AS$6,DataStreams,0)),$B$4),DateRange,0)-1,MATCH($A84,DataStreams,0)-1) -
(INDEX(Returns!$102:$102,MATCH($A84,DataStreams,0))*
OFFSET(HOMECELL,MATCH(MAX(INDEX(First_Data_Point,MATCH($A84,DataStreams,0)),INDEX(First_Data_Point,MATCH(AS$6,DataStreams,0)),$B$3),DateRange,0)-1,MATCH(INDEX(Returns!$100:$100,MATCH($A84,DataStreams,0)),DataStreams,0)-1):OFFSET(HOMECELL,MATCH(MIN(INDEX(Last_Data_Point,MATCH($A84,DataStreams,0)),INDEX(Last_Data_Point,MATCH(AS$6,DataStreams,0)),$B$4),DateRange,0)-1,MATCH(INDEX(Returns!$100:$100,MATCH($A84,DataStreams,0)),DataStreams,0)-1)),
OFFSET(HOMECELL,MATCH(MAX(INDEX(First_Data_Point,MATCH($A84,DataStreams,0)),INDEX(First_Data_Point,MATCH(AS$6,DataStreams,0)),$B$3),DateRange,0)-1,MATCH(AS$6,DataStreams,0)-1):OFFSET(HOMECELL,MATCH(MIN(INDEX(Last_Data_Point,MATCH($A84,DataStreams,0)),INDEX(Last_Data_Point,MATCH(AS$6,DataStreams,0)),$B$4),DateRange,0)-1,MATCH(AS$6,DataStreams,0)-1) -
(INDEX(Returns!$102:$102,MATCH(AS$6,DataStreams,0))*
OFFSET(HOMECELL,MATCH(MAX(INDEX(First_Data_Point,MATCH($A84,DataStreams,0)),INDEX(First_Data_Point,MATCH(AS$6,DataStreams,0)),$B$3),DateRange,0)-1,MATCH(INDEX(Returns!$100:$100,MATCH(AS$6,DataStreams,0)),DataStreams,0)-1):OFFSET(HOMECELL,MATCH(MIN(INDEX(Last_Data_Point,MATCH($A84,DataStreams,0)),INDEX(Last_Data_Point,MATCH(AS$6,DataStreams,0)),$B$4),DateRange,0)-1,MATCH(INDEX(Returns!$100:$100,MATCH(AS$6,DataStreams,0)),DataStreams,0)-1))),"")</f>
        <v/>
      </c>
      <c r="AT84" s="233" t="str" cm="1">
        <f t="array" aca="1" ref="AT84" ca="1">_xlfn.IFNA(_xlfn.COVARIANCE.S(
OFFSET(HOMECELL,MATCH(MAX(INDEX(First_Data_Point,MATCH($A84,DataStreams,0)),INDEX(First_Data_Point,MATCH(AT$6,DataStreams,0)),$B$3),DateRange,0)-1,MATCH($A84,DataStreams,0)-1):OFFSET(HOMECELL,MATCH(MIN(INDEX(Last_Data_Point,MATCH($A84,DataStreams,0)),INDEX(Last_Data_Point,MATCH(AT$6,DataStreams,0)),$B$4),DateRange,0)-1,MATCH($A84,DataStreams,0)-1) -
(INDEX(Returns!$102:$102,MATCH($A84,DataStreams,0))*
OFFSET(HOMECELL,MATCH(MAX(INDEX(First_Data_Point,MATCH($A84,DataStreams,0)),INDEX(First_Data_Point,MATCH(AT$6,DataStreams,0)),$B$3),DateRange,0)-1,MATCH(INDEX(Returns!$100:$100,MATCH($A84,DataStreams,0)),DataStreams,0)-1):OFFSET(HOMECELL,MATCH(MIN(INDEX(Last_Data_Point,MATCH($A84,DataStreams,0)),INDEX(Last_Data_Point,MATCH(AT$6,DataStreams,0)),$B$4),DateRange,0)-1,MATCH(INDEX(Returns!$100:$100,MATCH($A84,DataStreams,0)),DataStreams,0)-1)),
OFFSET(HOMECELL,MATCH(MAX(INDEX(First_Data_Point,MATCH($A84,DataStreams,0)),INDEX(First_Data_Point,MATCH(AT$6,DataStreams,0)),$B$3),DateRange,0)-1,MATCH(AT$6,DataStreams,0)-1):OFFSET(HOMECELL,MATCH(MIN(INDEX(Last_Data_Point,MATCH($A84,DataStreams,0)),INDEX(Last_Data_Point,MATCH(AT$6,DataStreams,0)),$B$4),DateRange,0)-1,MATCH(AT$6,DataStreams,0)-1) -
(INDEX(Returns!$102:$102,MATCH(AT$6,DataStreams,0))*
OFFSET(HOMECELL,MATCH(MAX(INDEX(First_Data_Point,MATCH($A84,DataStreams,0)),INDEX(First_Data_Point,MATCH(AT$6,DataStreams,0)),$B$3),DateRange,0)-1,MATCH(INDEX(Returns!$100:$100,MATCH(AT$6,DataStreams,0)),DataStreams,0)-1):OFFSET(HOMECELL,MATCH(MIN(INDEX(Last_Data_Point,MATCH($A84,DataStreams,0)),INDEX(Last_Data_Point,MATCH(AT$6,DataStreams,0)),$B$4),DateRange,0)-1,MATCH(INDEX(Returns!$100:$100,MATCH(AT$6,DataStreams,0)),DataStreams,0)-1))),"")</f>
        <v/>
      </c>
      <c r="AU84" s="233" t="str" cm="1">
        <f t="array" aca="1" ref="AU84" ca="1">_xlfn.IFNA(_xlfn.COVARIANCE.S(
OFFSET(HOMECELL,MATCH(MAX(INDEX(First_Data_Point,MATCH($A84,DataStreams,0)),INDEX(First_Data_Point,MATCH(AU$6,DataStreams,0)),$B$3),DateRange,0)-1,MATCH($A84,DataStreams,0)-1):OFFSET(HOMECELL,MATCH(MIN(INDEX(Last_Data_Point,MATCH($A84,DataStreams,0)),INDEX(Last_Data_Point,MATCH(AU$6,DataStreams,0)),$B$4),DateRange,0)-1,MATCH($A84,DataStreams,0)-1) -
(INDEX(Returns!$102:$102,MATCH($A84,DataStreams,0))*
OFFSET(HOMECELL,MATCH(MAX(INDEX(First_Data_Point,MATCH($A84,DataStreams,0)),INDEX(First_Data_Point,MATCH(AU$6,DataStreams,0)),$B$3),DateRange,0)-1,MATCH(INDEX(Returns!$100:$100,MATCH($A84,DataStreams,0)),DataStreams,0)-1):OFFSET(HOMECELL,MATCH(MIN(INDEX(Last_Data_Point,MATCH($A84,DataStreams,0)),INDEX(Last_Data_Point,MATCH(AU$6,DataStreams,0)),$B$4),DateRange,0)-1,MATCH(INDEX(Returns!$100:$100,MATCH($A84,DataStreams,0)),DataStreams,0)-1)),
OFFSET(HOMECELL,MATCH(MAX(INDEX(First_Data_Point,MATCH($A84,DataStreams,0)),INDEX(First_Data_Point,MATCH(AU$6,DataStreams,0)),$B$3),DateRange,0)-1,MATCH(AU$6,DataStreams,0)-1):OFFSET(HOMECELL,MATCH(MIN(INDEX(Last_Data_Point,MATCH($A84,DataStreams,0)),INDEX(Last_Data_Point,MATCH(AU$6,DataStreams,0)),$B$4),DateRange,0)-1,MATCH(AU$6,DataStreams,0)-1) -
(INDEX(Returns!$102:$102,MATCH(AU$6,DataStreams,0))*
OFFSET(HOMECELL,MATCH(MAX(INDEX(First_Data_Point,MATCH($A84,DataStreams,0)),INDEX(First_Data_Point,MATCH(AU$6,DataStreams,0)),$B$3),DateRange,0)-1,MATCH(INDEX(Returns!$100:$100,MATCH(AU$6,DataStreams,0)),DataStreams,0)-1):OFFSET(HOMECELL,MATCH(MIN(INDEX(Last_Data_Point,MATCH($A84,DataStreams,0)),INDEX(Last_Data_Point,MATCH(AU$6,DataStreams,0)),$B$4),DateRange,0)-1,MATCH(INDEX(Returns!$100:$100,MATCH(AU$6,DataStreams,0)),DataStreams,0)-1))),"")</f>
        <v/>
      </c>
      <c r="AV84" s="233" t="str" cm="1">
        <f t="array" aca="1" ref="AV84" ca="1">_xlfn.IFNA(_xlfn.COVARIANCE.S(
OFFSET(HOMECELL,MATCH(MAX(INDEX(First_Data_Point,MATCH($A84,DataStreams,0)),INDEX(First_Data_Point,MATCH(AV$6,DataStreams,0)),$B$3),DateRange,0)-1,MATCH($A84,DataStreams,0)-1):OFFSET(HOMECELL,MATCH(MIN(INDEX(Last_Data_Point,MATCH($A84,DataStreams,0)),INDEX(Last_Data_Point,MATCH(AV$6,DataStreams,0)),$B$4),DateRange,0)-1,MATCH($A84,DataStreams,0)-1) -
(INDEX(Returns!$102:$102,MATCH($A84,DataStreams,0))*
OFFSET(HOMECELL,MATCH(MAX(INDEX(First_Data_Point,MATCH($A84,DataStreams,0)),INDEX(First_Data_Point,MATCH(AV$6,DataStreams,0)),$B$3),DateRange,0)-1,MATCH(INDEX(Returns!$100:$100,MATCH($A84,DataStreams,0)),DataStreams,0)-1):OFFSET(HOMECELL,MATCH(MIN(INDEX(Last_Data_Point,MATCH($A84,DataStreams,0)),INDEX(Last_Data_Point,MATCH(AV$6,DataStreams,0)),$B$4),DateRange,0)-1,MATCH(INDEX(Returns!$100:$100,MATCH($A84,DataStreams,0)),DataStreams,0)-1)),
OFFSET(HOMECELL,MATCH(MAX(INDEX(First_Data_Point,MATCH($A84,DataStreams,0)),INDEX(First_Data_Point,MATCH(AV$6,DataStreams,0)),$B$3),DateRange,0)-1,MATCH(AV$6,DataStreams,0)-1):OFFSET(HOMECELL,MATCH(MIN(INDEX(Last_Data_Point,MATCH($A84,DataStreams,0)),INDEX(Last_Data_Point,MATCH(AV$6,DataStreams,0)),$B$4),DateRange,0)-1,MATCH(AV$6,DataStreams,0)-1) -
(INDEX(Returns!$102:$102,MATCH(AV$6,DataStreams,0))*
OFFSET(HOMECELL,MATCH(MAX(INDEX(First_Data_Point,MATCH($A84,DataStreams,0)),INDEX(First_Data_Point,MATCH(AV$6,DataStreams,0)),$B$3),DateRange,0)-1,MATCH(INDEX(Returns!$100:$100,MATCH(AV$6,DataStreams,0)),DataStreams,0)-1):OFFSET(HOMECELL,MATCH(MIN(INDEX(Last_Data_Point,MATCH($A84,DataStreams,0)),INDEX(Last_Data_Point,MATCH(AV$6,DataStreams,0)),$B$4),DateRange,0)-1,MATCH(INDEX(Returns!$100:$100,MATCH(AV$6,DataStreams,0)),DataStreams,0)-1))),"")</f>
        <v/>
      </c>
      <c r="AW84" s="233" t="str" cm="1">
        <f t="array" aca="1" ref="AW84" ca="1">_xlfn.IFNA(_xlfn.COVARIANCE.S(
OFFSET(HOMECELL,MATCH(MAX(INDEX(First_Data_Point,MATCH($A84,DataStreams,0)),INDEX(First_Data_Point,MATCH(AW$6,DataStreams,0)),$B$3),DateRange,0)-1,MATCH($A84,DataStreams,0)-1):OFFSET(HOMECELL,MATCH(MIN(INDEX(Last_Data_Point,MATCH($A84,DataStreams,0)),INDEX(Last_Data_Point,MATCH(AW$6,DataStreams,0)),$B$4),DateRange,0)-1,MATCH($A84,DataStreams,0)-1) -
(INDEX(Returns!$102:$102,MATCH($A84,DataStreams,0))*
OFFSET(HOMECELL,MATCH(MAX(INDEX(First_Data_Point,MATCH($A84,DataStreams,0)),INDEX(First_Data_Point,MATCH(AW$6,DataStreams,0)),$B$3),DateRange,0)-1,MATCH(INDEX(Returns!$100:$100,MATCH($A84,DataStreams,0)),DataStreams,0)-1):OFFSET(HOMECELL,MATCH(MIN(INDEX(Last_Data_Point,MATCH($A84,DataStreams,0)),INDEX(Last_Data_Point,MATCH(AW$6,DataStreams,0)),$B$4),DateRange,0)-1,MATCH(INDEX(Returns!$100:$100,MATCH($A84,DataStreams,0)),DataStreams,0)-1)),
OFFSET(HOMECELL,MATCH(MAX(INDEX(First_Data_Point,MATCH($A84,DataStreams,0)),INDEX(First_Data_Point,MATCH(AW$6,DataStreams,0)),$B$3),DateRange,0)-1,MATCH(AW$6,DataStreams,0)-1):OFFSET(HOMECELL,MATCH(MIN(INDEX(Last_Data_Point,MATCH($A84,DataStreams,0)),INDEX(Last_Data_Point,MATCH(AW$6,DataStreams,0)),$B$4),DateRange,0)-1,MATCH(AW$6,DataStreams,0)-1) -
(INDEX(Returns!$102:$102,MATCH(AW$6,DataStreams,0))*
OFFSET(HOMECELL,MATCH(MAX(INDEX(First_Data_Point,MATCH($A84,DataStreams,0)),INDEX(First_Data_Point,MATCH(AW$6,DataStreams,0)),$B$3),DateRange,0)-1,MATCH(INDEX(Returns!$100:$100,MATCH(AW$6,DataStreams,0)),DataStreams,0)-1):OFFSET(HOMECELL,MATCH(MIN(INDEX(Last_Data_Point,MATCH($A84,DataStreams,0)),INDEX(Last_Data_Point,MATCH(AW$6,DataStreams,0)),$B$4),DateRange,0)-1,MATCH(INDEX(Returns!$100:$100,MATCH(AW$6,DataStreams,0)),DataStreams,0)-1))),"")</f>
        <v/>
      </c>
      <c r="AX84" s="233" t="str" cm="1">
        <f t="array" aca="1" ref="AX84" ca="1">_xlfn.IFNA(_xlfn.COVARIANCE.S(
OFFSET(HOMECELL,MATCH(MAX(INDEX(First_Data_Point,MATCH($A84,DataStreams,0)),INDEX(First_Data_Point,MATCH(AX$6,DataStreams,0)),$B$3),DateRange,0)-1,MATCH($A84,DataStreams,0)-1):OFFSET(HOMECELL,MATCH(MIN(INDEX(Last_Data_Point,MATCH($A84,DataStreams,0)),INDEX(Last_Data_Point,MATCH(AX$6,DataStreams,0)),$B$4),DateRange,0)-1,MATCH($A84,DataStreams,0)-1) -
(INDEX(Returns!$102:$102,MATCH($A84,DataStreams,0))*
OFFSET(HOMECELL,MATCH(MAX(INDEX(First_Data_Point,MATCH($A84,DataStreams,0)),INDEX(First_Data_Point,MATCH(AX$6,DataStreams,0)),$B$3),DateRange,0)-1,MATCH(INDEX(Returns!$100:$100,MATCH($A84,DataStreams,0)),DataStreams,0)-1):OFFSET(HOMECELL,MATCH(MIN(INDEX(Last_Data_Point,MATCH($A84,DataStreams,0)),INDEX(Last_Data_Point,MATCH(AX$6,DataStreams,0)),$B$4),DateRange,0)-1,MATCH(INDEX(Returns!$100:$100,MATCH($A84,DataStreams,0)),DataStreams,0)-1)),
OFFSET(HOMECELL,MATCH(MAX(INDEX(First_Data_Point,MATCH($A84,DataStreams,0)),INDEX(First_Data_Point,MATCH(AX$6,DataStreams,0)),$B$3),DateRange,0)-1,MATCH(AX$6,DataStreams,0)-1):OFFSET(HOMECELL,MATCH(MIN(INDEX(Last_Data_Point,MATCH($A84,DataStreams,0)),INDEX(Last_Data_Point,MATCH(AX$6,DataStreams,0)),$B$4),DateRange,0)-1,MATCH(AX$6,DataStreams,0)-1) -
(INDEX(Returns!$102:$102,MATCH(AX$6,DataStreams,0))*
OFFSET(HOMECELL,MATCH(MAX(INDEX(First_Data_Point,MATCH($A84,DataStreams,0)),INDEX(First_Data_Point,MATCH(AX$6,DataStreams,0)),$B$3),DateRange,0)-1,MATCH(INDEX(Returns!$100:$100,MATCH(AX$6,DataStreams,0)),DataStreams,0)-1):OFFSET(HOMECELL,MATCH(MIN(INDEX(Last_Data_Point,MATCH($A84,DataStreams,0)),INDEX(Last_Data_Point,MATCH(AX$6,DataStreams,0)),$B$4),DateRange,0)-1,MATCH(INDEX(Returns!$100:$100,MATCH(AX$6,DataStreams,0)),DataStreams,0)-1))),"")</f>
        <v/>
      </c>
      <c r="AY84" s="233" t="str" cm="1">
        <f t="array" aca="1" ref="AY84" ca="1">_xlfn.IFNA(_xlfn.COVARIANCE.S(
OFFSET(HOMECELL,MATCH(MAX(INDEX(First_Data_Point,MATCH($A84,DataStreams,0)),INDEX(First_Data_Point,MATCH(AY$6,DataStreams,0)),$B$3),DateRange,0)-1,MATCH($A84,DataStreams,0)-1):OFFSET(HOMECELL,MATCH(MIN(INDEX(Last_Data_Point,MATCH($A84,DataStreams,0)),INDEX(Last_Data_Point,MATCH(AY$6,DataStreams,0)),$B$4),DateRange,0)-1,MATCH($A84,DataStreams,0)-1) -
(INDEX(Returns!$102:$102,MATCH($A84,DataStreams,0))*
OFFSET(HOMECELL,MATCH(MAX(INDEX(First_Data_Point,MATCH($A84,DataStreams,0)),INDEX(First_Data_Point,MATCH(AY$6,DataStreams,0)),$B$3),DateRange,0)-1,MATCH(INDEX(Returns!$100:$100,MATCH($A84,DataStreams,0)),DataStreams,0)-1):OFFSET(HOMECELL,MATCH(MIN(INDEX(Last_Data_Point,MATCH($A84,DataStreams,0)),INDEX(Last_Data_Point,MATCH(AY$6,DataStreams,0)),$B$4),DateRange,0)-1,MATCH(INDEX(Returns!$100:$100,MATCH($A84,DataStreams,0)),DataStreams,0)-1)),
OFFSET(HOMECELL,MATCH(MAX(INDEX(First_Data_Point,MATCH($A84,DataStreams,0)),INDEX(First_Data_Point,MATCH(AY$6,DataStreams,0)),$B$3),DateRange,0)-1,MATCH(AY$6,DataStreams,0)-1):OFFSET(HOMECELL,MATCH(MIN(INDEX(Last_Data_Point,MATCH($A84,DataStreams,0)),INDEX(Last_Data_Point,MATCH(AY$6,DataStreams,0)),$B$4),DateRange,0)-1,MATCH(AY$6,DataStreams,0)-1) -
(INDEX(Returns!$102:$102,MATCH(AY$6,DataStreams,0))*
OFFSET(HOMECELL,MATCH(MAX(INDEX(First_Data_Point,MATCH($A84,DataStreams,0)),INDEX(First_Data_Point,MATCH(AY$6,DataStreams,0)),$B$3),DateRange,0)-1,MATCH(INDEX(Returns!$100:$100,MATCH(AY$6,DataStreams,0)),DataStreams,0)-1):OFFSET(HOMECELL,MATCH(MIN(INDEX(Last_Data_Point,MATCH($A84,DataStreams,0)),INDEX(Last_Data_Point,MATCH(AY$6,DataStreams,0)),$B$4),DateRange,0)-1,MATCH(INDEX(Returns!$100:$100,MATCH(AY$6,DataStreams,0)),DataStreams,0)-1))),"")</f>
        <v/>
      </c>
      <c r="AZ84" s="233" t="str" cm="1">
        <f t="array" aca="1" ref="AZ84" ca="1">_xlfn.IFNA(_xlfn.COVARIANCE.S(
OFFSET(HOMECELL,MATCH(MAX(INDEX(First_Data_Point,MATCH($A84,DataStreams,0)),INDEX(First_Data_Point,MATCH(AZ$6,DataStreams,0)),$B$3),DateRange,0)-1,MATCH($A84,DataStreams,0)-1):OFFSET(HOMECELL,MATCH(MIN(INDEX(Last_Data_Point,MATCH($A84,DataStreams,0)),INDEX(Last_Data_Point,MATCH(AZ$6,DataStreams,0)),$B$4),DateRange,0)-1,MATCH($A84,DataStreams,0)-1) -
(INDEX(Returns!$102:$102,MATCH($A84,DataStreams,0))*
OFFSET(HOMECELL,MATCH(MAX(INDEX(First_Data_Point,MATCH($A84,DataStreams,0)),INDEX(First_Data_Point,MATCH(AZ$6,DataStreams,0)),$B$3),DateRange,0)-1,MATCH(INDEX(Returns!$100:$100,MATCH($A84,DataStreams,0)),DataStreams,0)-1):OFFSET(HOMECELL,MATCH(MIN(INDEX(Last_Data_Point,MATCH($A84,DataStreams,0)),INDEX(Last_Data_Point,MATCH(AZ$6,DataStreams,0)),$B$4),DateRange,0)-1,MATCH(INDEX(Returns!$100:$100,MATCH($A84,DataStreams,0)),DataStreams,0)-1)),
OFFSET(HOMECELL,MATCH(MAX(INDEX(First_Data_Point,MATCH($A84,DataStreams,0)),INDEX(First_Data_Point,MATCH(AZ$6,DataStreams,0)),$B$3),DateRange,0)-1,MATCH(AZ$6,DataStreams,0)-1):OFFSET(HOMECELL,MATCH(MIN(INDEX(Last_Data_Point,MATCH($A84,DataStreams,0)),INDEX(Last_Data_Point,MATCH(AZ$6,DataStreams,0)),$B$4),DateRange,0)-1,MATCH(AZ$6,DataStreams,0)-1) -
(INDEX(Returns!$102:$102,MATCH(AZ$6,DataStreams,0))*
OFFSET(HOMECELL,MATCH(MAX(INDEX(First_Data_Point,MATCH($A84,DataStreams,0)),INDEX(First_Data_Point,MATCH(AZ$6,DataStreams,0)),$B$3),DateRange,0)-1,MATCH(INDEX(Returns!$100:$100,MATCH(AZ$6,DataStreams,0)),DataStreams,0)-1):OFFSET(HOMECELL,MATCH(MIN(INDEX(Last_Data_Point,MATCH($A84,DataStreams,0)),INDEX(Last_Data_Point,MATCH(AZ$6,DataStreams,0)),$B$4),DateRange,0)-1,MATCH(INDEX(Returns!$100:$100,MATCH(AZ$6,DataStreams,0)),DataStreams,0)-1))),"")</f>
        <v/>
      </c>
      <c r="BA84" s="233" t="str" cm="1">
        <f t="array" aca="1" ref="BA84" ca="1">_xlfn.IFNA(_xlfn.COVARIANCE.S(
OFFSET(HOMECELL,MATCH(MAX(INDEX(First_Data_Point,MATCH($A84,DataStreams,0)),INDEX(First_Data_Point,MATCH(BA$6,DataStreams,0)),$B$3),DateRange,0)-1,MATCH($A84,DataStreams,0)-1):OFFSET(HOMECELL,MATCH(MIN(INDEX(Last_Data_Point,MATCH($A84,DataStreams,0)),INDEX(Last_Data_Point,MATCH(BA$6,DataStreams,0)),$B$4),DateRange,0)-1,MATCH($A84,DataStreams,0)-1) -
(INDEX(Returns!$102:$102,MATCH($A84,DataStreams,0))*
OFFSET(HOMECELL,MATCH(MAX(INDEX(First_Data_Point,MATCH($A84,DataStreams,0)),INDEX(First_Data_Point,MATCH(BA$6,DataStreams,0)),$B$3),DateRange,0)-1,MATCH(INDEX(Returns!$100:$100,MATCH($A84,DataStreams,0)),DataStreams,0)-1):OFFSET(HOMECELL,MATCH(MIN(INDEX(Last_Data_Point,MATCH($A84,DataStreams,0)),INDEX(Last_Data_Point,MATCH(BA$6,DataStreams,0)),$B$4),DateRange,0)-1,MATCH(INDEX(Returns!$100:$100,MATCH($A84,DataStreams,0)),DataStreams,0)-1)),
OFFSET(HOMECELL,MATCH(MAX(INDEX(First_Data_Point,MATCH($A84,DataStreams,0)),INDEX(First_Data_Point,MATCH(BA$6,DataStreams,0)),$B$3),DateRange,0)-1,MATCH(BA$6,DataStreams,0)-1):OFFSET(HOMECELL,MATCH(MIN(INDEX(Last_Data_Point,MATCH($A84,DataStreams,0)),INDEX(Last_Data_Point,MATCH(BA$6,DataStreams,0)),$B$4),DateRange,0)-1,MATCH(BA$6,DataStreams,0)-1) -
(INDEX(Returns!$102:$102,MATCH(BA$6,DataStreams,0))*
OFFSET(HOMECELL,MATCH(MAX(INDEX(First_Data_Point,MATCH($A84,DataStreams,0)),INDEX(First_Data_Point,MATCH(BA$6,DataStreams,0)),$B$3),DateRange,0)-1,MATCH(INDEX(Returns!$100:$100,MATCH(BA$6,DataStreams,0)),DataStreams,0)-1):OFFSET(HOMECELL,MATCH(MIN(INDEX(Last_Data_Point,MATCH($A84,DataStreams,0)),INDEX(Last_Data_Point,MATCH(BA$6,DataStreams,0)),$B$4),DateRange,0)-1,MATCH(INDEX(Returns!$100:$100,MATCH(BA$6,DataStreams,0)),DataStreams,0)-1))),"")</f>
        <v/>
      </c>
      <c r="BB84" s="233" t="str" cm="1">
        <f t="array" aca="1" ref="BB84" ca="1">_xlfn.IFNA(_xlfn.COVARIANCE.S(
OFFSET(HOMECELL,MATCH(MAX(INDEX(First_Data_Point,MATCH($A84,DataStreams,0)),INDEX(First_Data_Point,MATCH(BB$6,DataStreams,0)),$B$3),DateRange,0)-1,MATCH($A84,DataStreams,0)-1):OFFSET(HOMECELL,MATCH(MIN(INDEX(Last_Data_Point,MATCH($A84,DataStreams,0)),INDEX(Last_Data_Point,MATCH(BB$6,DataStreams,0)),$B$4),DateRange,0)-1,MATCH($A84,DataStreams,0)-1) -
(INDEX(Returns!$102:$102,MATCH($A84,DataStreams,0))*
OFFSET(HOMECELL,MATCH(MAX(INDEX(First_Data_Point,MATCH($A84,DataStreams,0)),INDEX(First_Data_Point,MATCH(BB$6,DataStreams,0)),$B$3),DateRange,0)-1,MATCH(INDEX(Returns!$100:$100,MATCH($A84,DataStreams,0)),DataStreams,0)-1):OFFSET(HOMECELL,MATCH(MIN(INDEX(Last_Data_Point,MATCH($A84,DataStreams,0)),INDEX(Last_Data_Point,MATCH(BB$6,DataStreams,0)),$B$4),DateRange,0)-1,MATCH(INDEX(Returns!$100:$100,MATCH($A84,DataStreams,0)),DataStreams,0)-1)),
OFFSET(HOMECELL,MATCH(MAX(INDEX(First_Data_Point,MATCH($A84,DataStreams,0)),INDEX(First_Data_Point,MATCH(BB$6,DataStreams,0)),$B$3),DateRange,0)-1,MATCH(BB$6,DataStreams,0)-1):OFFSET(HOMECELL,MATCH(MIN(INDEX(Last_Data_Point,MATCH($A84,DataStreams,0)),INDEX(Last_Data_Point,MATCH(BB$6,DataStreams,0)),$B$4),DateRange,0)-1,MATCH(BB$6,DataStreams,0)-1) -
(INDEX(Returns!$102:$102,MATCH(BB$6,DataStreams,0))*
OFFSET(HOMECELL,MATCH(MAX(INDEX(First_Data_Point,MATCH($A84,DataStreams,0)),INDEX(First_Data_Point,MATCH(BB$6,DataStreams,0)),$B$3),DateRange,0)-1,MATCH(INDEX(Returns!$100:$100,MATCH(BB$6,DataStreams,0)),DataStreams,0)-1):OFFSET(HOMECELL,MATCH(MIN(INDEX(Last_Data_Point,MATCH($A84,DataStreams,0)),INDEX(Last_Data_Point,MATCH(BB$6,DataStreams,0)),$B$4),DateRange,0)-1,MATCH(INDEX(Returns!$100:$100,MATCH(BB$6,DataStreams,0)),DataStreams,0)-1))),"")</f>
        <v/>
      </c>
      <c r="BC84" s="236"/>
    </row>
    <row r="85" spans="1:55">
      <c r="A85" s="239" t="str">
        <f ca="1"/>
        <v>MSFT</v>
      </c>
      <c r="B85" s="233" cm="1">
        <f t="array" aca="1" ref="B85" ca="1">_xlfn.IFNA(_xlfn.COVARIANCE.S(
OFFSET(HOMECELL,MATCH(MAX(INDEX(First_Data_Point,MATCH($A85,DataStreams,0)),INDEX(First_Data_Point,MATCH(B$6,DataStreams,0)),$B$3),DateRange,0)-1,MATCH($A85,DataStreams,0)-1):OFFSET(HOMECELL,MATCH(MIN(INDEX(Last_Data_Point,MATCH($A85,DataStreams,0)),INDEX(Last_Data_Point,MATCH(B$6,DataStreams,0)),$B$4),DateRange,0)-1,MATCH($A85,DataStreams,0)-1) -
(INDEX(Returns!$102:$102,MATCH($A85,DataStreams,0))*
OFFSET(HOMECELL,MATCH(MAX(INDEX(First_Data_Point,MATCH($A85,DataStreams,0)),INDEX(First_Data_Point,MATCH(B$6,DataStreams,0)),$B$3),DateRange,0)-1,MATCH(INDEX(Returns!$100:$100,MATCH($A85,DataStreams,0)),DataStreams,0)-1):OFFSET(HOMECELL,MATCH(MIN(INDEX(Last_Data_Point,MATCH($A85,DataStreams,0)),INDEX(Last_Data_Point,MATCH(B$6,DataStreams,0)),$B$4),DateRange,0)-1,MATCH(INDEX(Returns!$100:$100,MATCH($A85,DataStreams,0)),DataStreams,0)-1)),
OFFSET(HOMECELL,MATCH(MAX(INDEX(First_Data_Point,MATCH($A85,DataStreams,0)),INDEX(First_Data_Point,MATCH(B$6,DataStreams,0)),$B$3),DateRange,0)-1,MATCH(B$6,DataStreams,0)-1):OFFSET(HOMECELL,MATCH(MIN(INDEX(Last_Data_Point,MATCH($A85,DataStreams,0)),INDEX(Last_Data_Point,MATCH(B$6,DataStreams,0)),$B$4),DateRange,0)-1,MATCH(B$6,DataStreams,0)-1) -
(INDEX(Returns!$102:$102,MATCH(B$6,DataStreams,0))*
OFFSET(HOMECELL,MATCH(MAX(INDEX(First_Data_Point,MATCH($A85,DataStreams,0)),INDEX(First_Data_Point,MATCH(B$6,DataStreams,0)),$B$3),DateRange,0)-1,MATCH(INDEX(Returns!$100:$100,MATCH(B$6,DataStreams,0)),DataStreams,0)-1):OFFSET(HOMECELL,MATCH(MIN(INDEX(Last_Data_Point,MATCH($A85,DataStreams,0)),INDEX(Last_Data_Point,MATCH(B$6,DataStreams,0)),$B$4),DateRange,0)-1,MATCH(INDEX(Returns!$100:$100,MATCH(B$6,DataStreams,0)),DataStreams,0)-1))),"")</f>
        <v>3.0247865931744488E-6</v>
      </c>
      <c r="C85" s="233" cm="1">
        <f t="array" aca="1" ref="C85" ca="1">_xlfn.IFNA(_xlfn.COVARIANCE.S(
OFFSET(HOMECELL,MATCH(MAX(INDEX(First_Data_Point,MATCH($A85,DataStreams,0)),INDEX(First_Data_Point,MATCH(C$6,DataStreams,0)),$B$3),DateRange,0)-1,MATCH($A85,DataStreams,0)-1):OFFSET(HOMECELL,MATCH(MIN(INDEX(Last_Data_Point,MATCH($A85,DataStreams,0)),INDEX(Last_Data_Point,MATCH(C$6,DataStreams,0)),$B$4),DateRange,0)-1,MATCH($A85,DataStreams,0)-1) -
(INDEX(Returns!$102:$102,MATCH($A85,DataStreams,0))*
OFFSET(HOMECELL,MATCH(MAX(INDEX(First_Data_Point,MATCH($A85,DataStreams,0)),INDEX(First_Data_Point,MATCH(C$6,DataStreams,0)),$B$3),DateRange,0)-1,MATCH(INDEX(Returns!$100:$100,MATCH($A85,DataStreams,0)),DataStreams,0)-1):OFFSET(HOMECELL,MATCH(MIN(INDEX(Last_Data_Point,MATCH($A85,DataStreams,0)),INDEX(Last_Data_Point,MATCH(C$6,DataStreams,0)),$B$4),DateRange,0)-1,MATCH(INDEX(Returns!$100:$100,MATCH($A85,DataStreams,0)),DataStreams,0)-1)),
OFFSET(HOMECELL,MATCH(MAX(INDEX(First_Data_Point,MATCH($A85,DataStreams,0)),INDEX(First_Data_Point,MATCH(C$6,DataStreams,0)),$B$3),DateRange,0)-1,MATCH(C$6,DataStreams,0)-1):OFFSET(HOMECELL,MATCH(MIN(INDEX(Last_Data_Point,MATCH($A85,DataStreams,0)),INDEX(Last_Data_Point,MATCH(C$6,DataStreams,0)),$B$4),DateRange,0)-1,MATCH(C$6,DataStreams,0)-1) -
(INDEX(Returns!$102:$102,MATCH(C$6,DataStreams,0))*
OFFSET(HOMECELL,MATCH(MAX(INDEX(First_Data_Point,MATCH($A85,DataStreams,0)),INDEX(First_Data_Point,MATCH(C$6,DataStreams,0)),$B$3),DateRange,0)-1,MATCH(INDEX(Returns!$100:$100,MATCH(C$6,DataStreams,0)),DataStreams,0)-1):OFFSET(HOMECELL,MATCH(MIN(INDEX(Last_Data_Point,MATCH($A85,DataStreams,0)),INDEX(Last_Data_Point,MATCH(C$6,DataStreams,0)),$B$4),DateRange,0)-1,MATCH(INDEX(Returns!$100:$100,MATCH(C$6,DataStreams,0)),DataStreams,0)-1))),"")</f>
        <v>3.0101144655610277E-5</v>
      </c>
      <c r="D85" s="233" cm="1">
        <f t="array" aca="1" ref="D85" ca="1">_xlfn.IFNA(_xlfn.COVARIANCE.S(
OFFSET(HOMECELL,MATCH(MAX(INDEX(First_Data_Point,MATCH($A85,DataStreams,0)),INDEX(First_Data_Point,MATCH(D$6,DataStreams,0)),$B$3),DateRange,0)-1,MATCH($A85,DataStreams,0)-1):OFFSET(HOMECELL,MATCH(MIN(INDEX(Last_Data_Point,MATCH($A85,DataStreams,0)),INDEX(Last_Data_Point,MATCH(D$6,DataStreams,0)),$B$4),DateRange,0)-1,MATCH($A85,DataStreams,0)-1) -
(INDEX(Returns!$102:$102,MATCH($A85,DataStreams,0))*
OFFSET(HOMECELL,MATCH(MAX(INDEX(First_Data_Point,MATCH($A85,DataStreams,0)),INDEX(First_Data_Point,MATCH(D$6,DataStreams,0)),$B$3),DateRange,0)-1,MATCH(INDEX(Returns!$100:$100,MATCH($A85,DataStreams,0)),DataStreams,0)-1):OFFSET(HOMECELL,MATCH(MIN(INDEX(Last_Data_Point,MATCH($A85,DataStreams,0)),INDEX(Last_Data_Point,MATCH(D$6,DataStreams,0)),$B$4),DateRange,0)-1,MATCH(INDEX(Returns!$100:$100,MATCH($A85,DataStreams,0)),DataStreams,0)-1)),
OFFSET(HOMECELL,MATCH(MAX(INDEX(First_Data_Point,MATCH($A85,DataStreams,0)),INDEX(First_Data_Point,MATCH(D$6,DataStreams,0)),$B$3),DateRange,0)-1,MATCH(D$6,DataStreams,0)-1):OFFSET(HOMECELL,MATCH(MIN(INDEX(Last_Data_Point,MATCH($A85,DataStreams,0)),INDEX(Last_Data_Point,MATCH(D$6,DataStreams,0)),$B$4),DateRange,0)-1,MATCH(D$6,DataStreams,0)-1) -
(INDEX(Returns!$102:$102,MATCH(D$6,DataStreams,0))*
OFFSET(HOMECELL,MATCH(MAX(INDEX(First_Data_Point,MATCH($A85,DataStreams,0)),INDEX(First_Data_Point,MATCH(D$6,DataStreams,0)),$B$3),DateRange,0)-1,MATCH(INDEX(Returns!$100:$100,MATCH(D$6,DataStreams,0)),DataStreams,0)-1):OFFSET(HOMECELL,MATCH(MIN(INDEX(Last_Data_Point,MATCH($A85,DataStreams,0)),INDEX(Last_Data_Point,MATCH(D$6,DataStreams,0)),$B$4),DateRange,0)-1,MATCH(INDEX(Returns!$100:$100,MATCH(D$6,DataStreams,0)),DataStreams,0)-1))),"")</f>
        <v>-7.196935709111392E-4</v>
      </c>
      <c r="E85" s="233" cm="1">
        <f t="array" aca="1" ref="E85" ca="1">_xlfn.IFNA(_xlfn.COVARIANCE.S(
OFFSET(HOMECELL,MATCH(MAX(INDEX(First_Data_Point,MATCH($A85,DataStreams,0)),INDEX(First_Data_Point,MATCH(E$6,DataStreams,0)),$B$3),DateRange,0)-1,MATCH($A85,DataStreams,0)-1):OFFSET(HOMECELL,MATCH(MIN(INDEX(Last_Data_Point,MATCH($A85,DataStreams,0)),INDEX(Last_Data_Point,MATCH(E$6,DataStreams,0)),$B$4),DateRange,0)-1,MATCH($A85,DataStreams,0)-1) -
(INDEX(Returns!$102:$102,MATCH($A85,DataStreams,0))*
OFFSET(HOMECELL,MATCH(MAX(INDEX(First_Data_Point,MATCH($A85,DataStreams,0)),INDEX(First_Data_Point,MATCH(E$6,DataStreams,0)),$B$3),DateRange,0)-1,MATCH(INDEX(Returns!$100:$100,MATCH($A85,DataStreams,0)),DataStreams,0)-1):OFFSET(HOMECELL,MATCH(MIN(INDEX(Last_Data_Point,MATCH($A85,DataStreams,0)),INDEX(Last_Data_Point,MATCH(E$6,DataStreams,0)),$B$4),DateRange,0)-1,MATCH(INDEX(Returns!$100:$100,MATCH($A85,DataStreams,0)),DataStreams,0)-1)),
OFFSET(HOMECELL,MATCH(MAX(INDEX(First_Data_Point,MATCH($A85,DataStreams,0)),INDEX(First_Data_Point,MATCH(E$6,DataStreams,0)),$B$3),DateRange,0)-1,MATCH(E$6,DataStreams,0)-1):OFFSET(HOMECELL,MATCH(MIN(INDEX(Last_Data_Point,MATCH($A85,DataStreams,0)),INDEX(Last_Data_Point,MATCH(E$6,DataStreams,0)),$B$4),DateRange,0)-1,MATCH(E$6,DataStreams,0)-1) -
(INDEX(Returns!$102:$102,MATCH(E$6,DataStreams,0))*
OFFSET(HOMECELL,MATCH(MAX(INDEX(First_Data_Point,MATCH($A85,DataStreams,0)),INDEX(First_Data_Point,MATCH(E$6,DataStreams,0)),$B$3),DateRange,0)-1,MATCH(INDEX(Returns!$100:$100,MATCH(E$6,DataStreams,0)),DataStreams,0)-1):OFFSET(HOMECELL,MATCH(MIN(INDEX(Last_Data_Point,MATCH($A85,DataStreams,0)),INDEX(Last_Data_Point,MATCH(E$6,DataStreams,0)),$B$4),DateRange,0)-1,MATCH(INDEX(Returns!$100:$100,MATCH(E$6,DataStreams,0)),DataStreams,0)-1))),"")</f>
        <v>-9.27209554601265E-4</v>
      </c>
      <c r="F85" s="233" cm="1">
        <f t="array" aca="1" ref="F85" ca="1">_xlfn.IFNA(_xlfn.COVARIANCE.S(
OFFSET(HOMECELL,MATCH(MAX(INDEX(First_Data_Point,MATCH($A85,DataStreams,0)),INDEX(First_Data_Point,MATCH(F$6,DataStreams,0)),$B$3),DateRange,0)-1,MATCH($A85,DataStreams,0)-1):OFFSET(HOMECELL,MATCH(MIN(INDEX(Last_Data_Point,MATCH($A85,DataStreams,0)),INDEX(Last_Data_Point,MATCH(F$6,DataStreams,0)),$B$4),DateRange,0)-1,MATCH($A85,DataStreams,0)-1) -
(INDEX(Returns!$102:$102,MATCH($A85,DataStreams,0))*
OFFSET(HOMECELL,MATCH(MAX(INDEX(First_Data_Point,MATCH($A85,DataStreams,0)),INDEX(First_Data_Point,MATCH(F$6,DataStreams,0)),$B$3),DateRange,0)-1,MATCH(INDEX(Returns!$100:$100,MATCH($A85,DataStreams,0)),DataStreams,0)-1):OFFSET(HOMECELL,MATCH(MIN(INDEX(Last_Data_Point,MATCH($A85,DataStreams,0)),INDEX(Last_Data_Point,MATCH(F$6,DataStreams,0)),$B$4),DateRange,0)-1,MATCH(INDEX(Returns!$100:$100,MATCH($A85,DataStreams,0)),DataStreams,0)-1)),
OFFSET(HOMECELL,MATCH(MAX(INDEX(First_Data_Point,MATCH($A85,DataStreams,0)),INDEX(First_Data_Point,MATCH(F$6,DataStreams,0)),$B$3),DateRange,0)-1,MATCH(F$6,DataStreams,0)-1):OFFSET(HOMECELL,MATCH(MIN(INDEX(Last_Data_Point,MATCH($A85,DataStreams,0)),INDEX(Last_Data_Point,MATCH(F$6,DataStreams,0)),$B$4),DateRange,0)-1,MATCH(F$6,DataStreams,0)-1) -
(INDEX(Returns!$102:$102,MATCH(F$6,DataStreams,0))*
OFFSET(HOMECELL,MATCH(MAX(INDEX(First_Data_Point,MATCH($A85,DataStreams,0)),INDEX(First_Data_Point,MATCH(F$6,DataStreams,0)),$B$3),DateRange,0)-1,MATCH(INDEX(Returns!$100:$100,MATCH(F$6,DataStreams,0)),DataStreams,0)-1):OFFSET(HOMECELL,MATCH(MIN(INDEX(Last_Data_Point,MATCH($A85,DataStreams,0)),INDEX(Last_Data_Point,MATCH(F$6,DataStreams,0)),$B$4),DateRange,0)-1,MATCH(INDEX(Returns!$100:$100,MATCH(F$6,DataStreams,0)),DataStreams,0)-1))),"")</f>
        <v>-6.000192057359486E-4</v>
      </c>
      <c r="G85" s="233" cm="1">
        <f t="array" aca="1" ref="G85" ca="1">_xlfn.IFNA(_xlfn.COVARIANCE.S(
OFFSET(HOMECELL,MATCH(MAX(INDEX(First_Data_Point,MATCH($A85,DataStreams,0)),INDEX(First_Data_Point,MATCH(G$6,DataStreams,0)),$B$3),DateRange,0)-1,MATCH($A85,DataStreams,0)-1):OFFSET(HOMECELL,MATCH(MIN(INDEX(Last_Data_Point,MATCH($A85,DataStreams,0)),INDEX(Last_Data_Point,MATCH(G$6,DataStreams,0)),$B$4),DateRange,0)-1,MATCH($A85,DataStreams,0)-1) -
(INDEX(Returns!$102:$102,MATCH($A85,DataStreams,0))*
OFFSET(HOMECELL,MATCH(MAX(INDEX(First_Data_Point,MATCH($A85,DataStreams,0)),INDEX(First_Data_Point,MATCH(G$6,DataStreams,0)),$B$3),DateRange,0)-1,MATCH(INDEX(Returns!$100:$100,MATCH($A85,DataStreams,0)),DataStreams,0)-1):OFFSET(HOMECELL,MATCH(MIN(INDEX(Last_Data_Point,MATCH($A85,DataStreams,0)),INDEX(Last_Data_Point,MATCH(G$6,DataStreams,0)),$B$4),DateRange,0)-1,MATCH(INDEX(Returns!$100:$100,MATCH($A85,DataStreams,0)),DataStreams,0)-1)),
OFFSET(HOMECELL,MATCH(MAX(INDEX(First_Data_Point,MATCH($A85,DataStreams,0)),INDEX(First_Data_Point,MATCH(G$6,DataStreams,0)),$B$3),DateRange,0)-1,MATCH(G$6,DataStreams,0)-1):OFFSET(HOMECELL,MATCH(MIN(INDEX(Last_Data_Point,MATCH($A85,DataStreams,0)),INDEX(Last_Data_Point,MATCH(G$6,DataStreams,0)),$B$4),DateRange,0)-1,MATCH(G$6,DataStreams,0)-1) -
(INDEX(Returns!$102:$102,MATCH(G$6,DataStreams,0))*
OFFSET(HOMECELL,MATCH(MAX(INDEX(First_Data_Point,MATCH($A85,DataStreams,0)),INDEX(First_Data_Point,MATCH(G$6,DataStreams,0)),$B$3),DateRange,0)-1,MATCH(INDEX(Returns!$100:$100,MATCH(G$6,DataStreams,0)),DataStreams,0)-1):OFFSET(HOMECELL,MATCH(MIN(INDEX(Last_Data_Point,MATCH($A85,DataStreams,0)),INDEX(Last_Data_Point,MATCH(G$6,DataStreams,0)),$B$4),DateRange,0)-1,MATCH(INDEX(Returns!$100:$100,MATCH(G$6,DataStreams,0)),DataStreams,0)-1))),"")</f>
        <v>8.1538329338134215E-4</v>
      </c>
      <c r="H85" s="233" cm="1">
        <f t="array" aca="1" ref="H85" ca="1">_xlfn.IFNA(_xlfn.COVARIANCE.S(
OFFSET(HOMECELL,MATCH(MAX(INDEX(First_Data_Point,MATCH($A85,DataStreams,0)),INDEX(First_Data_Point,MATCH(H$6,DataStreams,0)),$B$3),DateRange,0)-1,MATCH($A85,DataStreams,0)-1):OFFSET(HOMECELL,MATCH(MIN(INDEX(Last_Data_Point,MATCH($A85,DataStreams,0)),INDEX(Last_Data_Point,MATCH(H$6,DataStreams,0)),$B$4),DateRange,0)-1,MATCH($A85,DataStreams,0)-1) -
(INDEX(Returns!$102:$102,MATCH($A85,DataStreams,0))*
OFFSET(HOMECELL,MATCH(MAX(INDEX(First_Data_Point,MATCH($A85,DataStreams,0)),INDEX(First_Data_Point,MATCH(H$6,DataStreams,0)),$B$3),DateRange,0)-1,MATCH(INDEX(Returns!$100:$100,MATCH($A85,DataStreams,0)),DataStreams,0)-1):OFFSET(HOMECELL,MATCH(MIN(INDEX(Last_Data_Point,MATCH($A85,DataStreams,0)),INDEX(Last_Data_Point,MATCH(H$6,DataStreams,0)),$B$4),DateRange,0)-1,MATCH(INDEX(Returns!$100:$100,MATCH($A85,DataStreams,0)),DataStreams,0)-1)),
OFFSET(HOMECELL,MATCH(MAX(INDEX(First_Data_Point,MATCH($A85,DataStreams,0)),INDEX(First_Data_Point,MATCH(H$6,DataStreams,0)),$B$3),DateRange,0)-1,MATCH(H$6,DataStreams,0)-1):OFFSET(HOMECELL,MATCH(MIN(INDEX(Last_Data_Point,MATCH($A85,DataStreams,0)),INDEX(Last_Data_Point,MATCH(H$6,DataStreams,0)),$B$4),DateRange,0)-1,MATCH(H$6,DataStreams,0)-1) -
(INDEX(Returns!$102:$102,MATCH(H$6,DataStreams,0))*
OFFSET(HOMECELL,MATCH(MAX(INDEX(First_Data_Point,MATCH($A85,DataStreams,0)),INDEX(First_Data_Point,MATCH(H$6,DataStreams,0)),$B$3),DateRange,0)-1,MATCH(INDEX(Returns!$100:$100,MATCH(H$6,DataStreams,0)),DataStreams,0)-1):OFFSET(HOMECELL,MATCH(MIN(INDEX(Last_Data_Point,MATCH($A85,DataStreams,0)),INDEX(Last_Data_Point,MATCH(H$6,DataStreams,0)),$B$4),DateRange,0)-1,MATCH(INDEX(Returns!$100:$100,MATCH(H$6,DataStreams,0)),DataStreams,0)-1))),"")</f>
        <v>-1.8311774978929044E-4</v>
      </c>
      <c r="I85" s="233" cm="1">
        <f t="array" aca="1" ref="I85" ca="1">_xlfn.IFNA(_xlfn.COVARIANCE.S(
OFFSET(HOMECELL,MATCH(MAX(INDEX(First_Data_Point,MATCH($A85,DataStreams,0)),INDEX(First_Data_Point,MATCH(I$6,DataStreams,0)),$B$3),DateRange,0)-1,MATCH($A85,DataStreams,0)-1):OFFSET(HOMECELL,MATCH(MIN(INDEX(Last_Data_Point,MATCH($A85,DataStreams,0)),INDEX(Last_Data_Point,MATCH(I$6,DataStreams,0)),$B$4),DateRange,0)-1,MATCH($A85,DataStreams,0)-1) -
(INDEX(Returns!$102:$102,MATCH($A85,DataStreams,0))*
OFFSET(HOMECELL,MATCH(MAX(INDEX(First_Data_Point,MATCH($A85,DataStreams,0)),INDEX(First_Data_Point,MATCH(I$6,DataStreams,0)),$B$3),DateRange,0)-1,MATCH(INDEX(Returns!$100:$100,MATCH($A85,DataStreams,0)),DataStreams,0)-1):OFFSET(HOMECELL,MATCH(MIN(INDEX(Last_Data_Point,MATCH($A85,DataStreams,0)),INDEX(Last_Data_Point,MATCH(I$6,DataStreams,0)),$B$4),DateRange,0)-1,MATCH(INDEX(Returns!$100:$100,MATCH($A85,DataStreams,0)),DataStreams,0)-1)),
OFFSET(HOMECELL,MATCH(MAX(INDEX(First_Data_Point,MATCH($A85,DataStreams,0)),INDEX(First_Data_Point,MATCH(I$6,DataStreams,0)),$B$3),DateRange,0)-1,MATCH(I$6,DataStreams,0)-1):OFFSET(HOMECELL,MATCH(MIN(INDEX(Last_Data_Point,MATCH($A85,DataStreams,0)),INDEX(Last_Data_Point,MATCH(I$6,DataStreams,0)),$B$4),DateRange,0)-1,MATCH(I$6,DataStreams,0)-1) -
(INDEX(Returns!$102:$102,MATCH(I$6,DataStreams,0))*
OFFSET(HOMECELL,MATCH(MAX(INDEX(First_Data_Point,MATCH($A85,DataStreams,0)),INDEX(First_Data_Point,MATCH(I$6,DataStreams,0)),$B$3),DateRange,0)-1,MATCH(INDEX(Returns!$100:$100,MATCH(I$6,DataStreams,0)),DataStreams,0)-1):OFFSET(HOMECELL,MATCH(MIN(INDEX(Last_Data_Point,MATCH($A85,DataStreams,0)),INDEX(Last_Data_Point,MATCH(I$6,DataStreams,0)),$B$4),DateRange,0)-1,MATCH(INDEX(Returns!$100:$100,MATCH(I$6,DataStreams,0)),DataStreams,0)-1))),"")</f>
        <v>1.252586825715041E-3</v>
      </c>
      <c r="J85" s="233" cm="1">
        <f t="array" aca="1" ref="J85" ca="1">_xlfn.IFNA(_xlfn.COVARIANCE.S(
OFFSET(HOMECELL,MATCH(MAX(INDEX(First_Data_Point,MATCH($A85,DataStreams,0)),INDEX(First_Data_Point,MATCH(J$6,DataStreams,0)),$B$3),DateRange,0)-1,MATCH($A85,DataStreams,0)-1):OFFSET(HOMECELL,MATCH(MIN(INDEX(Last_Data_Point,MATCH($A85,DataStreams,0)),INDEX(Last_Data_Point,MATCH(J$6,DataStreams,0)),$B$4),DateRange,0)-1,MATCH($A85,DataStreams,0)-1) -
(INDEX(Returns!$102:$102,MATCH($A85,DataStreams,0))*
OFFSET(HOMECELL,MATCH(MAX(INDEX(First_Data_Point,MATCH($A85,DataStreams,0)),INDEX(First_Data_Point,MATCH(J$6,DataStreams,0)),$B$3),DateRange,0)-1,MATCH(INDEX(Returns!$100:$100,MATCH($A85,DataStreams,0)),DataStreams,0)-1):OFFSET(HOMECELL,MATCH(MIN(INDEX(Last_Data_Point,MATCH($A85,DataStreams,0)),INDEX(Last_Data_Point,MATCH(J$6,DataStreams,0)),$B$4),DateRange,0)-1,MATCH(INDEX(Returns!$100:$100,MATCH($A85,DataStreams,0)),DataStreams,0)-1)),
OFFSET(HOMECELL,MATCH(MAX(INDEX(First_Data_Point,MATCH($A85,DataStreams,0)),INDEX(First_Data_Point,MATCH(J$6,DataStreams,0)),$B$3),DateRange,0)-1,MATCH(J$6,DataStreams,0)-1):OFFSET(HOMECELL,MATCH(MIN(INDEX(Last_Data_Point,MATCH($A85,DataStreams,0)),INDEX(Last_Data_Point,MATCH(J$6,DataStreams,0)),$B$4),DateRange,0)-1,MATCH(J$6,DataStreams,0)-1) -
(INDEX(Returns!$102:$102,MATCH(J$6,DataStreams,0))*
OFFSET(HOMECELL,MATCH(MAX(INDEX(First_Data_Point,MATCH($A85,DataStreams,0)),INDEX(First_Data_Point,MATCH(J$6,DataStreams,0)),$B$3),DateRange,0)-1,MATCH(INDEX(Returns!$100:$100,MATCH(J$6,DataStreams,0)),DataStreams,0)-1):OFFSET(HOMECELL,MATCH(MIN(INDEX(Last_Data_Point,MATCH($A85,DataStreams,0)),INDEX(Last_Data_Point,MATCH(J$6,DataStreams,0)),$B$4),DateRange,0)-1,MATCH(INDEX(Returns!$100:$100,MATCH(J$6,DataStreams,0)),DataStreams,0)-1))),"")</f>
        <v>-7.9769383235045856E-4</v>
      </c>
      <c r="K85" s="233" cm="1">
        <f t="array" aca="1" ref="K85" ca="1">_xlfn.IFNA(_xlfn.COVARIANCE.S(
OFFSET(HOMECELL,MATCH(MAX(INDEX(First_Data_Point,MATCH($A85,DataStreams,0)),INDEX(First_Data_Point,MATCH(K$6,DataStreams,0)),$B$3),DateRange,0)-1,MATCH($A85,DataStreams,0)-1):OFFSET(HOMECELL,MATCH(MIN(INDEX(Last_Data_Point,MATCH($A85,DataStreams,0)),INDEX(Last_Data_Point,MATCH(K$6,DataStreams,0)),$B$4),DateRange,0)-1,MATCH($A85,DataStreams,0)-1) -
(INDEX(Returns!$102:$102,MATCH($A85,DataStreams,0))*
OFFSET(HOMECELL,MATCH(MAX(INDEX(First_Data_Point,MATCH($A85,DataStreams,0)),INDEX(First_Data_Point,MATCH(K$6,DataStreams,0)),$B$3),DateRange,0)-1,MATCH(INDEX(Returns!$100:$100,MATCH($A85,DataStreams,0)),DataStreams,0)-1):OFFSET(HOMECELL,MATCH(MIN(INDEX(Last_Data_Point,MATCH($A85,DataStreams,0)),INDEX(Last_Data_Point,MATCH(K$6,DataStreams,0)),$B$4),DateRange,0)-1,MATCH(INDEX(Returns!$100:$100,MATCH($A85,DataStreams,0)),DataStreams,0)-1)),
OFFSET(HOMECELL,MATCH(MAX(INDEX(First_Data_Point,MATCH($A85,DataStreams,0)),INDEX(First_Data_Point,MATCH(K$6,DataStreams,0)),$B$3),DateRange,0)-1,MATCH(K$6,DataStreams,0)-1):OFFSET(HOMECELL,MATCH(MIN(INDEX(Last_Data_Point,MATCH($A85,DataStreams,0)),INDEX(Last_Data_Point,MATCH(K$6,DataStreams,0)),$B$4),DateRange,0)-1,MATCH(K$6,DataStreams,0)-1) -
(INDEX(Returns!$102:$102,MATCH(K$6,DataStreams,0))*
OFFSET(HOMECELL,MATCH(MAX(INDEX(First_Data_Point,MATCH($A85,DataStreams,0)),INDEX(First_Data_Point,MATCH(K$6,DataStreams,0)),$B$3),DateRange,0)-1,MATCH(INDEX(Returns!$100:$100,MATCH(K$6,DataStreams,0)),DataStreams,0)-1):OFFSET(HOMECELL,MATCH(MIN(INDEX(Last_Data_Point,MATCH($A85,DataStreams,0)),INDEX(Last_Data_Point,MATCH(K$6,DataStreams,0)),$B$4),DateRange,0)-1,MATCH(INDEX(Returns!$100:$100,MATCH(K$6,DataStreams,0)),DataStreams,0)-1))),"")</f>
        <v>-6.4538298648752796E-4</v>
      </c>
      <c r="L85" s="233" cm="1">
        <f t="array" aca="1" ref="L85" ca="1">_xlfn.IFNA(_xlfn.COVARIANCE.S(
OFFSET(HOMECELL,MATCH(MAX(INDEX(First_Data_Point,MATCH($A85,DataStreams,0)),INDEX(First_Data_Point,MATCH(L$6,DataStreams,0)),$B$3),DateRange,0)-1,MATCH($A85,DataStreams,0)-1):OFFSET(HOMECELL,MATCH(MIN(INDEX(Last_Data_Point,MATCH($A85,DataStreams,0)),INDEX(Last_Data_Point,MATCH(L$6,DataStreams,0)),$B$4),DateRange,0)-1,MATCH($A85,DataStreams,0)-1) -
(INDEX(Returns!$102:$102,MATCH($A85,DataStreams,0))*
OFFSET(HOMECELL,MATCH(MAX(INDEX(First_Data_Point,MATCH($A85,DataStreams,0)),INDEX(First_Data_Point,MATCH(L$6,DataStreams,0)),$B$3),DateRange,0)-1,MATCH(INDEX(Returns!$100:$100,MATCH($A85,DataStreams,0)),DataStreams,0)-1):OFFSET(HOMECELL,MATCH(MIN(INDEX(Last_Data_Point,MATCH($A85,DataStreams,0)),INDEX(Last_Data_Point,MATCH(L$6,DataStreams,0)),$B$4),DateRange,0)-1,MATCH(INDEX(Returns!$100:$100,MATCH($A85,DataStreams,0)),DataStreams,0)-1)),
OFFSET(HOMECELL,MATCH(MAX(INDEX(First_Data_Point,MATCH($A85,DataStreams,0)),INDEX(First_Data_Point,MATCH(L$6,DataStreams,0)),$B$3),DateRange,0)-1,MATCH(L$6,DataStreams,0)-1):OFFSET(HOMECELL,MATCH(MIN(INDEX(Last_Data_Point,MATCH($A85,DataStreams,0)),INDEX(Last_Data_Point,MATCH(L$6,DataStreams,0)),$B$4),DateRange,0)-1,MATCH(L$6,DataStreams,0)-1) -
(INDEX(Returns!$102:$102,MATCH(L$6,DataStreams,0))*
OFFSET(HOMECELL,MATCH(MAX(INDEX(First_Data_Point,MATCH($A85,DataStreams,0)),INDEX(First_Data_Point,MATCH(L$6,DataStreams,0)),$B$3),DateRange,0)-1,MATCH(INDEX(Returns!$100:$100,MATCH(L$6,DataStreams,0)),DataStreams,0)-1):OFFSET(HOMECELL,MATCH(MIN(INDEX(Last_Data_Point,MATCH($A85,DataStreams,0)),INDEX(Last_Data_Point,MATCH(L$6,DataStreams,0)),$B$4),DateRange,0)-1,MATCH(INDEX(Returns!$100:$100,MATCH(L$6,DataStreams,0)),DataStreams,0)-1))),"")</f>
        <v>-1.1823729660519032E-4</v>
      </c>
      <c r="M85" s="233" cm="1">
        <f t="array" aca="1" ref="M85" ca="1">_xlfn.IFNA(_xlfn.COVARIANCE.S(
OFFSET(HOMECELL,MATCH(MAX(INDEX(First_Data_Point,MATCH($A85,DataStreams,0)),INDEX(First_Data_Point,MATCH(M$6,DataStreams,0)),$B$3),DateRange,0)-1,MATCH($A85,DataStreams,0)-1):OFFSET(HOMECELL,MATCH(MIN(INDEX(Last_Data_Point,MATCH($A85,DataStreams,0)),INDEX(Last_Data_Point,MATCH(M$6,DataStreams,0)),$B$4),DateRange,0)-1,MATCH($A85,DataStreams,0)-1) -
(INDEX(Returns!$102:$102,MATCH($A85,DataStreams,0))*
OFFSET(HOMECELL,MATCH(MAX(INDEX(First_Data_Point,MATCH($A85,DataStreams,0)),INDEX(First_Data_Point,MATCH(M$6,DataStreams,0)),$B$3),DateRange,0)-1,MATCH(INDEX(Returns!$100:$100,MATCH($A85,DataStreams,0)),DataStreams,0)-1):OFFSET(HOMECELL,MATCH(MIN(INDEX(Last_Data_Point,MATCH($A85,DataStreams,0)),INDEX(Last_Data_Point,MATCH(M$6,DataStreams,0)),$B$4),DateRange,0)-1,MATCH(INDEX(Returns!$100:$100,MATCH($A85,DataStreams,0)),DataStreams,0)-1)),
OFFSET(HOMECELL,MATCH(MAX(INDEX(First_Data_Point,MATCH($A85,DataStreams,0)),INDEX(First_Data_Point,MATCH(M$6,DataStreams,0)),$B$3),DateRange,0)-1,MATCH(M$6,DataStreams,0)-1):OFFSET(HOMECELL,MATCH(MIN(INDEX(Last_Data_Point,MATCH($A85,DataStreams,0)),INDEX(Last_Data_Point,MATCH(M$6,DataStreams,0)),$B$4),DateRange,0)-1,MATCH(M$6,DataStreams,0)-1) -
(INDEX(Returns!$102:$102,MATCH(M$6,DataStreams,0))*
OFFSET(HOMECELL,MATCH(MAX(INDEX(First_Data_Point,MATCH($A85,DataStreams,0)),INDEX(First_Data_Point,MATCH(M$6,DataStreams,0)),$B$3),DateRange,0)-1,MATCH(INDEX(Returns!$100:$100,MATCH(M$6,DataStreams,0)),DataStreams,0)-1):OFFSET(HOMECELL,MATCH(MIN(INDEX(Last_Data_Point,MATCH($A85,DataStreams,0)),INDEX(Last_Data_Point,MATCH(M$6,DataStreams,0)),$B$4),DateRange,0)-1,MATCH(INDEX(Returns!$100:$100,MATCH(M$6,DataStreams,0)),DataStreams,0)-1))),"")</f>
        <v>1.5782714787099547E-3</v>
      </c>
      <c r="N85" s="233" cm="1">
        <f t="array" aca="1" ref="N85" ca="1">_xlfn.IFNA(_xlfn.COVARIANCE.S(
OFFSET(HOMECELL,MATCH(MAX(INDEX(First_Data_Point,MATCH($A85,DataStreams,0)),INDEX(First_Data_Point,MATCH(N$6,DataStreams,0)),$B$3),DateRange,0)-1,MATCH($A85,DataStreams,0)-1):OFFSET(HOMECELL,MATCH(MIN(INDEX(Last_Data_Point,MATCH($A85,DataStreams,0)),INDEX(Last_Data_Point,MATCH(N$6,DataStreams,0)),$B$4),DateRange,0)-1,MATCH($A85,DataStreams,0)-1) -
(INDEX(Returns!$102:$102,MATCH($A85,DataStreams,0))*
OFFSET(HOMECELL,MATCH(MAX(INDEX(First_Data_Point,MATCH($A85,DataStreams,0)),INDEX(First_Data_Point,MATCH(N$6,DataStreams,0)),$B$3),DateRange,0)-1,MATCH(INDEX(Returns!$100:$100,MATCH($A85,DataStreams,0)),DataStreams,0)-1):OFFSET(HOMECELL,MATCH(MIN(INDEX(Last_Data_Point,MATCH($A85,DataStreams,0)),INDEX(Last_Data_Point,MATCH(N$6,DataStreams,0)),$B$4),DateRange,0)-1,MATCH(INDEX(Returns!$100:$100,MATCH($A85,DataStreams,0)),DataStreams,0)-1)),
OFFSET(HOMECELL,MATCH(MAX(INDEX(First_Data_Point,MATCH($A85,DataStreams,0)),INDEX(First_Data_Point,MATCH(N$6,DataStreams,0)),$B$3),DateRange,0)-1,MATCH(N$6,DataStreams,0)-1):OFFSET(HOMECELL,MATCH(MIN(INDEX(Last_Data_Point,MATCH($A85,DataStreams,0)),INDEX(Last_Data_Point,MATCH(N$6,DataStreams,0)),$B$4),DateRange,0)-1,MATCH(N$6,DataStreams,0)-1) -
(INDEX(Returns!$102:$102,MATCH(N$6,DataStreams,0))*
OFFSET(HOMECELL,MATCH(MAX(INDEX(First_Data_Point,MATCH($A85,DataStreams,0)),INDEX(First_Data_Point,MATCH(N$6,DataStreams,0)),$B$3),DateRange,0)-1,MATCH(INDEX(Returns!$100:$100,MATCH(N$6,DataStreams,0)),DataStreams,0)-1):OFFSET(HOMECELL,MATCH(MIN(INDEX(Last_Data_Point,MATCH($A85,DataStreams,0)),INDEX(Last_Data_Point,MATCH(N$6,DataStreams,0)),$B$4),DateRange,0)-1,MATCH(INDEX(Returns!$100:$100,MATCH(N$6,DataStreams,0)),DataStreams,0)-1))),"")</f>
        <v>-1.3140316292420396E-3</v>
      </c>
      <c r="O85" s="233" cm="1">
        <f t="array" aca="1" ref="O85" ca="1">_xlfn.IFNA(_xlfn.COVARIANCE.S(
OFFSET(HOMECELL,MATCH(MAX(INDEX(First_Data_Point,MATCH($A85,DataStreams,0)),INDEX(First_Data_Point,MATCH(O$6,DataStreams,0)),$B$3),DateRange,0)-1,MATCH($A85,DataStreams,0)-1):OFFSET(HOMECELL,MATCH(MIN(INDEX(Last_Data_Point,MATCH($A85,DataStreams,0)),INDEX(Last_Data_Point,MATCH(O$6,DataStreams,0)),$B$4),DateRange,0)-1,MATCH($A85,DataStreams,0)-1) -
(INDEX(Returns!$102:$102,MATCH($A85,DataStreams,0))*
OFFSET(HOMECELL,MATCH(MAX(INDEX(First_Data_Point,MATCH($A85,DataStreams,0)),INDEX(First_Data_Point,MATCH(O$6,DataStreams,0)),$B$3),DateRange,0)-1,MATCH(INDEX(Returns!$100:$100,MATCH($A85,DataStreams,0)),DataStreams,0)-1):OFFSET(HOMECELL,MATCH(MIN(INDEX(Last_Data_Point,MATCH($A85,DataStreams,0)),INDEX(Last_Data_Point,MATCH(O$6,DataStreams,0)),$B$4),DateRange,0)-1,MATCH(INDEX(Returns!$100:$100,MATCH($A85,DataStreams,0)),DataStreams,0)-1)),
OFFSET(HOMECELL,MATCH(MAX(INDEX(First_Data_Point,MATCH($A85,DataStreams,0)),INDEX(First_Data_Point,MATCH(O$6,DataStreams,0)),$B$3),DateRange,0)-1,MATCH(O$6,DataStreams,0)-1):OFFSET(HOMECELL,MATCH(MIN(INDEX(Last_Data_Point,MATCH($A85,DataStreams,0)),INDEX(Last_Data_Point,MATCH(O$6,DataStreams,0)),$B$4),DateRange,0)-1,MATCH(O$6,DataStreams,0)-1) -
(INDEX(Returns!$102:$102,MATCH(O$6,DataStreams,0))*
OFFSET(HOMECELL,MATCH(MAX(INDEX(First_Data_Point,MATCH($A85,DataStreams,0)),INDEX(First_Data_Point,MATCH(O$6,DataStreams,0)),$B$3),DateRange,0)-1,MATCH(INDEX(Returns!$100:$100,MATCH(O$6,DataStreams,0)),DataStreams,0)-1):OFFSET(HOMECELL,MATCH(MIN(INDEX(Last_Data_Point,MATCH($A85,DataStreams,0)),INDEX(Last_Data_Point,MATCH(O$6,DataStreams,0)),$B$4),DateRange,0)-1,MATCH(INDEX(Returns!$100:$100,MATCH(O$6,DataStreams,0)),DataStreams,0)-1))),"")</f>
        <v>-1.6396152853225291E-3</v>
      </c>
      <c r="P85" s="233" cm="1">
        <f t="array" aca="1" ref="P85" ca="1">_xlfn.IFNA(_xlfn.COVARIANCE.S(
OFFSET(HOMECELL,MATCH(MAX(INDEX(First_Data_Point,MATCH($A85,DataStreams,0)),INDEX(First_Data_Point,MATCH(P$6,DataStreams,0)),$B$3),DateRange,0)-1,MATCH($A85,DataStreams,0)-1):OFFSET(HOMECELL,MATCH(MIN(INDEX(Last_Data_Point,MATCH($A85,DataStreams,0)),INDEX(Last_Data_Point,MATCH(P$6,DataStreams,0)),$B$4),DateRange,0)-1,MATCH($A85,DataStreams,0)-1) -
(INDEX(Returns!$102:$102,MATCH($A85,DataStreams,0))*
OFFSET(HOMECELL,MATCH(MAX(INDEX(First_Data_Point,MATCH($A85,DataStreams,0)),INDEX(First_Data_Point,MATCH(P$6,DataStreams,0)),$B$3),DateRange,0)-1,MATCH(INDEX(Returns!$100:$100,MATCH($A85,DataStreams,0)),DataStreams,0)-1):OFFSET(HOMECELL,MATCH(MIN(INDEX(Last_Data_Point,MATCH($A85,DataStreams,0)),INDEX(Last_Data_Point,MATCH(P$6,DataStreams,0)),$B$4),DateRange,0)-1,MATCH(INDEX(Returns!$100:$100,MATCH($A85,DataStreams,0)),DataStreams,0)-1)),
OFFSET(HOMECELL,MATCH(MAX(INDEX(First_Data_Point,MATCH($A85,DataStreams,0)),INDEX(First_Data_Point,MATCH(P$6,DataStreams,0)),$B$3),DateRange,0)-1,MATCH(P$6,DataStreams,0)-1):OFFSET(HOMECELL,MATCH(MIN(INDEX(Last_Data_Point,MATCH($A85,DataStreams,0)),INDEX(Last_Data_Point,MATCH(P$6,DataStreams,0)),$B$4),DateRange,0)-1,MATCH(P$6,DataStreams,0)-1) -
(INDEX(Returns!$102:$102,MATCH(P$6,DataStreams,0))*
OFFSET(HOMECELL,MATCH(MAX(INDEX(First_Data_Point,MATCH($A85,DataStreams,0)),INDEX(First_Data_Point,MATCH(P$6,DataStreams,0)),$B$3),DateRange,0)-1,MATCH(INDEX(Returns!$100:$100,MATCH(P$6,DataStreams,0)),DataStreams,0)-1):OFFSET(HOMECELL,MATCH(MIN(INDEX(Last_Data_Point,MATCH($A85,DataStreams,0)),INDEX(Last_Data_Point,MATCH(P$6,DataStreams,0)),$B$4),DateRange,0)-1,MATCH(INDEX(Returns!$100:$100,MATCH(P$6,DataStreams,0)),DataStreams,0)-1))),"")</f>
        <v>-2.4907910217990471E-4</v>
      </c>
      <c r="Q85" s="233" cm="1">
        <f t="array" aca="1" ref="Q85" ca="1">_xlfn.IFNA(_xlfn.COVARIANCE.S(
OFFSET(HOMECELL,MATCH(MAX(INDEX(First_Data_Point,MATCH($A85,DataStreams,0)),INDEX(First_Data_Point,MATCH(Q$6,DataStreams,0)),$B$3),DateRange,0)-1,MATCH($A85,DataStreams,0)-1):OFFSET(HOMECELL,MATCH(MIN(INDEX(Last_Data_Point,MATCH($A85,DataStreams,0)),INDEX(Last_Data_Point,MATCH(Q$6,DataStreams,0)),$B$4),DateRange,0)-1,MATCH($A85,DataStreams,0)-1) -
(INDEX(Returns!$102:$102,MATCH($A85,DataStreams,0))*
OFFSET(HOMECELL,MATCH(MAX(INDEX(First_Data_Point,MATCH($A85,DataStreams,0)),INDEX(First_Data_Point,MATCH(Q$6,DataStreams,0)),$B$3),DateRange,0)-1,MATCH(INDEX(Returns!$100:$100,MATCH($A85,DataStreams,0)),DataStreams,0)-1):OFFSET(HOMECELL,MATCH(MIN(INDEX(Last_Data_Point,MATCH($A85,DataStreams,0)),INDEX(Last_Data_Point,MATCH(Q$6,DataStreams,0)),$B$4),DateRange,0)-1,MATCH(INDEX(Returns!$100:$100,MATCH($A85,DataStreams,0)),DataStreams,0)-1)),
OFFSET(HOMECELL,MATCH(MAX(INDEX(First_Data_Point,MATCH($A85,DataStreams,0)),INDEX(First_Data_Point,MATCH(Q$6,DataStreams,0)),$B$3),DateRange,0)-1,MATCH(Q$6,DataStreams,0)-1):OFFSET(HOMECELL,MATCH(MIN(INDEX(Last_Data_Point,MATCH($A85,DataStreams,0)),INDEX(Last_Data_Point,MATCH(Q$6,DataStreams,0)),$B$4),DateRange,0)-1,MATCH(Q$6,DataStreams,0)-1) -
(INDEX(Returns!$102:$102,MATCH(Q$6,DataStreams,0))*
OFFSET(HOMECELL,MATCH(MAX(INDEX(First_Data_Point,MATCH($A85,DataStreams,0)),INDEX(First_Data_Point,MATCH(Q$6,DataStreams,0)),$B$3),DateRange,0)-1,MATCH(INDEX(Returns!$100:$100,MATCH(Q$6,DataStreams,0)),DataStreams,0)-1):OFFSET(HOMECELL,MATCH(MIN(INDEX(Last_Data_Point,MATCH($A85,DataStreams,0)),INDEX(Last_Data_Point,MATCH(Q$6,DataStreams,0)),$B$4),DateRange,0)-1,MATCH(INDEX(Returns!$100:$100,MATCH(Q$6,DataStreams,0)),DataStreams,0)-1))),"")</f>
        <v>-5.8175073604679764E-4</v>
      </c>
      <c r="R85" s="233" cm="1">
        <f t="array" aca="1" ref="R85" ca="1">_xlfn.IFNA(_xlfn.COVARIANCE.S(
OFFSET(HOMECELL,MATCH(MAX(INDEX(First_Data_Point,MATCH($A85,DataStreams,0)),INDEX(First_Data_Point,MATCH(R$6,DataStreams,0)),$B$3),DateRange,0)-1,MATCH($A85,DataStreams,0)-1):OFFSET(HOMECELL,MATCH(MIN(INDEX(Last_Data_Point,MATCH($A85,DataStreams,0)),INDEX(Last_Data_Point,MATCH(R$6,DataStreams,0)),$B$4),DateRange,0)-1,MATCH($A85,DataStreams,0)-1) -
(INDEX(Returns!$102:$102,MATCH($A85,DataStreams,0))*
OFFSET(HOMECELL,MATCH(MAX(INDEX(First_Data_Point,MATCH($A85,DataStreams,0)),INDEX(First_Data_Point,MATCH(R$6,DataStreams,0)),$B$3),DateRange,0)-1,MATCH(INDEX(Returns!$100:$100,MATCH($A85,DataStreams,0)),DataStreams,0)-1):OFFSET(HOMECELL,MATCH(MIN(INDEX(Last_Data_Point,MATCH($A85,DataStreams,0)),INDEX(Last_Data_Point,MATCH(R$6,DataStreams,0)),$B$4),DateRange,0)-1,MATCH(INDEX(Returns!$100:$100,MATCH($A85,DataStreams,0)),DataStreams,0)-1)),
OFFSET(HOMECELL,MATCH(MAX(INDEX(First_Data_Point,MATCH($A85,DataStreams,0)),INDEX(First_Data_Point,MATCH(R$6,DataStreams,0)),$B$3),DateRange,0)-1,MATCH(R$6,DataStreams,0)-1):OFFSET(HOMECELL,MATCH(MIN(INDEX(Last_Data_Point,MATCH($A85,DataStreams,0)),INDEX(Last_Data_Point,MATCH(R$6,DataStreams,0)),$B$4),DateRange,0)-1,MATCH(R$6,DataStreams,0)-1) -
(INDEX(Returns!$102:$102,MATCH(R$6,DataStreams,0))*
OFFSET(HOMECELL,MATCH(MAX(INDEX(First_Data_Point,MATCH($A85,DataStreams,0)),INDEX(First_Data_Point,MATCH(R$6,DataStreams,0)),$B$3),DateRange,0)-1,MATCH(INDEX(Returns!$100:$100,MATCH(R$6,DataStreams,0)),DataStreams,0)-1):OFFSET(HOMECELL,MATCH(MIN(INDEX(Last_Data_Point,MATCH($A85,DataStreams,0)),INDEX(Last_Data_Point,MATCH(R$6,DataStreams,0)),$B$4),DateRange,0)-1,MATCH(INDEX(Returns!$100:$100,MATCH(R$6,DataStreams,0)),DataStreams,0)-1))),"")</f>
        <v>-1.6298606809008931E-4</v>
      </c>
      <c r="S85" s="233" cm="1">
        <f t="array" aca="1" ref="S85" ca="1">_xlfn.IFNA(_xlfn.COVARIANCE.S(
OFFSET(HOMECELL,MATCH(MAX(INDEX(First_Data_Point,MATCH($A85,DataStreams,0)),INDEX(First_Data_Point,MATCH(S$6,DataStreams,0)),$B$3),DateRange,0)-1,MATCH($A85,DataStreams,0)-1):OFFSET(HOMECELL,MATCH(MIN(INDEX(Last_Data_Point,MATCH($A85,DataStreams,0)),INDEX(Last_Data_Point,MATCH(S$6,DataStreams,0)),$B$4),DateRange,0)-1,MATCH($A85,DataStreams,0)-1) -
(INDEX(Returns!$102:$102,MATCH($A85,DataStreams,0))*
OFFSET(HOMECELL,MATCH(MAX(INDEX(First_Data_Point,MATCH($A85,DataStreams,0)),INDEX(First_Data_Point,MATCH(S$6,DataStreams,0)),$B$3),DateRange,0)-1,MATCH(INDEX(Returns!$100:$100,MATCH($A85,DataStreams,0)),DataStreams,0)-1):OFFSET(HOMECELL,MATCH(MIN(INDEX(Last_Data_Point,MATCH($A85,DataStreams,0)),INDEX(Last_Data_Point,MATCH(S$6,DataStreams,0)),$B$4),DateRange,0)-1,MATCH(INDEX(Returns!$100:$100,MATCH($A85,DataStreams,0)),DataStreams,0)-1)),
OFFSET(HOMECELL,MATCH(MAX(INDEX(First_Data_Point,MATCH($A85,DataStreams,0)),INDEX(First_Data_Point,MATCH(S$6,DataStreams,0)),$B$3),DateRange,0)-1,MATCH(S$6,DataStreams,0)-1):OFFSET(HOMECELL,MATCH(MIN(INDEX(Last_Data_Point,MATCH($A85,DataStreams,0)),INDEX(Last_Data_Point,MATCH(S$6,DataStreams,0)),$B$4),DateRange,0)-1,MATCH(S$6,DataStreams,0)-1) -
(INDEX(Returns!$102:$102,MATCH(S$6,DataStreams,0))*
OFFSET(HOMECELL,MATCH(MAX(INDEX(First_Data_Point,MATCH($A85,DataStreams,0)),INDEX(First_Data_Point,MATCH(S$6,DataStreams,0)),$B$3),DateRange,0)-1,MATCH(INDEX(Returns!$100:$100,MATCH(S$6,DataStreams,0)),DataStreams,0)-1):OFFSET(HOMECELL,MATCH(MIN(INDEX(Last_Data_Point,MATCH($A85,DataStreams,0)),INDEX(Last_Data_Point,MATCH(S$6,DataStreams,0)),$B$4),DateRange,0)-1,MATCH(INDEX(Returns!$100:$100,MATCH(S$6,DataStreams,0)),DataStreams,0)-1))),"")</f>
        <v>-1.2386971006163195E-3</v>
      </c>
      <c r="T85" s="233" cm="1">
        <f t="array" aca="1" ref="T85" ca="1">_xlfn.IFNA(_xlfn.COVARIANCE.S(
OFFSET(HOMECELL,MATCH(MAX(INDEX(First_Data_Point,MATCH($A85,DataStreams,0)),INDEX(First_Data_Point,MATCH(T$6,DataStreams,0)),$B$3),DateRange,0)-1,MATCH($A85,DataStreams,0)-1):OFFSET(HOMECELL,MATCH(MIN(INDEX(Last_Data_Point,MATCH($A85,DataStreams,0)),INDEX(Last_Data_Point,MATCH(T$6,DataStreams,0)),$B$4),DateRange,0)-1,MATCH($A85,DataStreams,0)-1) -
(INDEX(Returns!$102:$102,MATCH($A85,DataStreams,0))*
OFFSET(HOMECELL,MATCH(MAX(INDEX(First_Data_Point,MATCH($A85,DataStreams,0)),INDEX(First_Data_Point,MATCH(T$6,DataStreams,0)),$B$3),DateRange,0)-1,MATCH(INDEX(Returns!$100:$100,MATCH($A85,DataStreams,0)),DataStreams,0)-1):OFFSET(HOMECELL,MATCH(MIN(INDEX(Last_Data_Point,MATCH($A85,DataStreams,0)),INDEX(Last_Data_Point,MATCH(T$6,DataStreams,0)),$B$4),DateRange,0)-1,MATCH(INDEX(Returns!$100:$100,MATCH($A85,DataStreams,0)),DataStreams,0)-1)),
OFFSET(HOMECELL,MATCH(MAX(INDEX(First_Data_Point,MATCH($A85,DataStreams,0)),INDEX(First_Data_Point,MATCH(T$6,DataStreams,0)),$B$3),DateRange,0)-1,MATCH(T$6,DataStreams,0)-1):OFFSET(HOMECELL,MATCH(MIN(INDEX(Last_Data_Point,MATCH($A85,DataStreams,0)),INDEX(Last_Data_Point,MATCH(T$6,DataStreams,0)),$B$4),DateRange,0)-1,MATCH(T$6,DataStreams,0)-1) -
(INDEX(Returns!$102:$102,MATCH(T$6,DataStreams,0))*
OFFSET(HOMECELL,MATCH(MAX(INDEX(First_Data_Point,MATCH($A85,DataStreams,0)),INDEX(First_Data_Point,MATCH(T$6,DataStreams,0)),$B$3),DateRange,0)-1,MATCH(INDEX(Returns!$100:$100,MATCH(T$6,DataStreams,0)),DataStreams,0)-1):OFFSET(HOMECELL,MATCH(MIN(INDEX(Last_Data_Point,MATCH($A85,DataStreams,0)),INDEX(Last_Data_Point,MATCH(T$6,DataStreams,0)),$B$4),DateRange,0)-1,MATCH(INDEX(Returns!$100:$100,MATCH(T$6,DataStreams,0)),DataStreams,0)-1))),"")</f>
        <v>-2.7768566658920618E-3</v>
      </c>
      <c r="U85" s="233" cm="1">
        <f t="array" aca="1" ref="U85" ca="1">_xlfn.IFNA(_xlfn.COVARIANCE.S(
OFFSET(HOMECELL,MATCH(MAX(INDEX(First_Data_Point,MATCH($A85,DataStreams,0)),INDEX(First_Data_Point,MATCH(U$6,DataStreams,0)),$B$3),DateRange,0)-1,MATCH($A85,DataStreams,0)-1):OFFSET(HOMECELL,MATCH(MIN(INDEX(Last_Data_Point,MATCH($A85,DataStreams,0)),INDEX(Last_Data_Point,MATCH(U$6,DataStreams,0)),$B$4),DateRange,0)-1,MATCH($A85,DataStreams,0)-1) -
(INDEX(Returns!$102:$102,MATCH($A85,DataStreams,0))*
OFFSET(HOMECELL,MATCH(MAX(INDEX(First_Data_Point,MATCH($A85,DataStreams,0)),INDEX(First_Data_Point,MATCH(U$6,DataStreams,0)),$B$3),DateRange,0)-1,MATCH(INDEX(Returns!$100:$100,MATCH($A85,DataStreams,0)),DataStreams,0)-1):OFFSET(HOMECELL,MATCH(MIN(INDEX(Last_Data_Point,MATCH($A85,DataStreams,0)),INDEX(Last_Data_Point,MATCH(U$6,DataStreams,0)),$B$4),DateRange,0)-1,MATCH(INDEX(Returns!$100:$100,MATCH($A85,DataStreams,0)),DataStreams,0)-1)),
OFFSET(HOMECELL,MATCH(MAX(INDEX(First_Data_Point,MATCH($A85,DataStreams,0)),INDEX(First_Data_Point,MATCH(U$6,DataStreams,0)),$B$3),DateRange,0)-1,MATCH(U$6,DataStreams,0)-1):OFFSET(HOMECELL,MATCH(MIN(INDEX(Last_Data_Point,MATCH($A85,DataStreams,0)),INDEX(Last_Data_Point,MATCH(U$6,DataStreams,0)),$B$4),DateRange,0)-1,MATCH(U$6,DataStreams,0)-1) -
(INDEX(Returns!$102:$102,MATCH(U$6,DataStreams,0))*
OFFSET(HOMECELL,MATCH(MAX(INDEX(First_Data_Point,MATCH($A85,DataStreams,0)),INDEX(First_Data_Point,MATCH(U$6,DataStreams,0)),$B$3),DateRange,0)-1,MATCH(INDEX(Returns!$100:$100,MATCH(U$6,DataStreams,0)),DataStreams,0)-1):OFFSET(HOMECELL,MATCH(MIN(INDEX(Last_Data_Point,MATCH($A85,DataStreams,0)),INDEX(Last_Data_Point,MATCH(U$6,DataStreams,0)),$B$4),DateRange,0)-1,MATCH(INDEX(Returns!$100:$100,MATCH(U$6,DataStreams,0)),DataStreams,0)-1))),"")</f>
        <v>2.3353377935206735E-3</v>
      </c>
      <c r="V85" s="233" cm="1">
        <f t="array" aca="1" ref="V85" ca="1">_xlfn.IFNA(_xlfn.COVARIANCE.S(
OFFSET(HOMECELL,MATCH(MAX(INDEX(First_Data_Point,MATCH($A85,DataStreams,0)),INDEX(First_Data_Point,MATCH(V$6,DataStreams,0)),$B$3),DateRange,0)-1,MATCH($A85,DataStreams,0)-1):OFFSET(HOMECELL,MATCH(MIN(INDEX(Last_Data_Point,MATCH($A85,DataStreams,0)),INDEX(Last_Data_Point,MATCH(V$6,DataStreams,0)),$B$4),DateRange,0)-1,MATCH($A85,DataStreams,0)-1) -
(INDEX(Returns!$102:$102,MATCH($A85,DataStreams,0))*
OFFSET(HOMECELL,MATCH(MAX(INDEX(First_Data_Point,MATCH($A85,DataStreams,0)),INDEX(First_Data_Point,MATCH(V$6,DataStreams,0)),$B$3),DateRange,0)-1,MATCH(INDEX(Returns!$100:$100,MATCH($A85,DataStreams,0)),DataStreams,0)-1):OFFSET(HOMECELL,MATCH(MIN(INDEX(Last_Data_Point,MATCH($A85,DataStreams,0)),INDEX(Last_Data_Point,MATCH(V$6,DataStreams,0)),$B$4),DateRange,0)-1,MATCH(INDEX(Returns!$100:$100,MATCH($A85,DataStreams,0)),DataStreams,0)-1)),
OFFSET(HOMECELL,MATCH(MAX(INDEX(First_Data_Point,MATCH($A85,DataStreams,0)),INDEX(First_Data_Point,MATCH(V$6,DataStreams,0)),$B$3),DateRange,0)-1,MATCH(V$6,DataStreams,0)-1):OFFSET(HOMECELL,MATCH(MIN(INDEX(Last_Data_Point,MATCH($A85,DataStreams,0)),INDEX(Last_Data_Point,MATCH(V$6,DataStreams,0)),$B$4),DateRange,0)-1,MATCH(V$6,DataStreams,0)-1) -
(INDEX(Returns!$102:$102,MATCH(V$6,DataStreams,0))*
OFFSET(HOMECELL,MATCH(MAX(INDEX(First_Data_Point,MATCH($A85,DataStreams,0)),INDEX(First_Data_Point,MATCH(V$6,DataStreams,0)),$B$3),DateRange,0)-1,MATCH(INDEX(Returns!$100:$100,MATCH(V$6,DataStreams,0)),DataStreams,0)-1):OFFSET(HOMECELL,MATCH(MIN(INDEX(Last_Data_Point,MATCH($A85,DataStreams,0)),INDEX(Last_Data_Point,MATCH(V$6,DataStreams,0)),$B$4),DateRange,0)-1,MATCH(INDEX(Returns!$100:$100,MATCH(V$6,DataStreams,0)),DataStreams,0)-1))),"")</f>
        <v>-8.4885109574477893E-4</v>
      </c>
      <c r="W85" s="233" cm="1">
        <f t="array" aca="1" ref="W85" ca="1">_xlfn.IFNA(_xlfn.COVARIANCE.S(
OFFSET(HOMECELL,MATCH(MAX(INDEX(First_Data_Point,MATCH($A85,DataStreams,0)),INDEX(First_Data_Point,MATCH(W$6,DataStreams,0)),$B$3),DateRange,0)-1,MATCH($A85,DataStreams,0)-1):OFFSET(HOMECELL,MATCH(MIN(INDEX(Last_Data_Point,MATCH($A85,DataStreams,0)),INDEX(Last_Data_Point,MATCH(W$6,DataStreams,0)),$B$4),DateRange,0)-1,MATCH($A85,DataStreams,0)-1) -
(INDEX(Returns!$102:$102,MATCH($A85,DataStreams,0))*
OFFSET(HOMECELL,MATCH(MAX(INDEX(First_Data_Point,MATCH($A85,DataStreams,0)),INDEX(First_Data_Point,MATCH(W$6,DataStreams,0)),$B$3),DateRange,0)-1,MATCH(INDEX(Returns!$100:$100,MATCH($A85,DataStreams,0)),DataStreams,0)-1):OFFSET(HOMECELL,MATCH(MIN(INDEX(Last_Data_Point,MATCH($A85,DataStreams,0)),INDEX(Last_Data_Point,MATCH(W$6,DataStreams,0)),$B$4),DateRange,0)-1,MATCH(INDEX(Returns!$100:$100,MATCH($A85,DataStreams,0)),DataStreams,0)-1)),
OFFSET(HOMECELL,MATCH(MAX(INDEX(First_Data_Point,MATCH($A85,DataStreams,0)),INDEX(First_Data_Point,MATCH(W$6,DataStreams,0)),$B$3),DateRange,0)-1,MATCH(W$6,DataStreams,0)-1):OFFSET(HOMECELL,MATCH(MIN(INDEX(Last_Data_Point,MATCH($A85,DataStreams,0)),INDEX(Last_Data_Point,MATCH(W$6,DataStreams,0)),$B$4),DateRange,0)-1,MATCH(W$6,DataStreams,0)-1) -
(INDEX(Returns!$102:$102,MATCH(W$6,DataStreams,0))*
OFFSET(HOMECELL,MATCH(MAX(INDEX(First_Data_Point,MATCH($A85,DataStreams,0)),INDEX(First_Data_Point,MATCH(W$6,DataStreams,0)),$B$3),DateRange,0)-1,MATCH(INDEX(Returns!$100:$100,MATCH(W$6,DataStreams,0)),DataStreams,0)-1):OFFSET(HOMECELL,MATCH(MIN(INDEX(Last_Data_Point,MATCH($A85,DataStreams,0)),INDEX(Last_Data_Point,MATCH(W$6,DataStreams,0)),$B$4),DateRange,0)-1,MATCH(INDEX(Returns!$100:$100,MATCH(W$6,DataStreams,0)),DataStreams,0)-1))),"")</f>
        <v>-1.176767931239065E-3</v>
      </c>
      <c r="X85" s="233" cm="1">
        <f t="array" aca="1" ref="X85" ca="1">_xlfn.IFNA(_xlfn.COVARIANCE.S(
OFFSET(HOMECELL,MATCH(MAX(INDEX(First_Data_Point,MATCH($A85,DataStreams,0)),INDEX(First_Data_Point,MATCH(X$6,DataStreams,0)),$B$3),DateRange,0)-1,MATCH($A85,DataStreams,0)-1):OFFSET(HOMECELL,MATCH(MIN(INDEX(Last_Data_Point,MATCH($A85,DataStreams,0)),INDEX(Last_Data_Point,MATCH(X$6,DataStreams,0)),$B$4),DateRange,0)-1,MATCH($A85,DataStreams,0)-1) -
(INDEX(Returns!$102:$102,MATCH($A85,DataStreams,0))*
OFFSET(HOMECELL,MATCH(MAX(INDEX(First_Data_Point,MATCH($A85,DataStreams,0)),INDEX(First_Data_Point,MATCH(X$6,DataStreams,0)),$B$3),DateRange,0)-1,MATCH(INDEX(Returns!$100:$100,MATCH($A85,DataStreams,0)),DataStreams,0)-1):OFFSET(HOMECELL,MATCH(MIN(INDEX(Last_Data_Point,MATCH($A85,DataStreams,0)),INDEX(Last_Data_Point,MATCH(X$6,DataStreams,0)),$B$4),DateRange,0)-1,MATCH(INDEX(Returns!$100:$100,MATCH($A85,DataStreams,0)),DataStreams,0)-1)),
OFFSET(HOMECELL,MATCH(MAX(INDEX(First_Data_Point,MATCH($A85,DataStreams,0)),INDEX(First_Data_Point,MATCH(X$6,DataStreams,0)),$B$3),DateRange,0)-1,MATCH(X$6,DataStreams,0)-1):OFFSET(HOMECELL,MATCH(MIN(INDEX(Last_Data_Point,MATCH($A85,DataStreams,0)),INDEX(Last_Data_Point,MATCH(X$6,DataStreams,0)),$B$4),DateRange,0)-1,MATCH(X$6,DataStreams,0)-1) -
(INDEX(Returns!$102:$102,MATCH(X$6,DataStreams,0))*
OFFSET(HOMECELL,MATCH(MAX(INDEX(First_Data_Point,MATCH($A85,DataStreams,0)),INDEX(First_Data_Point,MATCH(X$6,DataStreams,0)),$B$3),DateRange,0)-1,MATCH(INDEX(Returns!$100:$100,MATCH(X$6,DataStreams,0)),DataStreams,0)-1):OFFSET(HOMECELL,MATCH(MIN(INDEX(Last_Data_Point,MATCH($A85,DataStreams,0)),INDEX(Last_Data_Point,MATCH(X$6,DataStreams,0)),$B$4),DateRange,0)-1,MATCH(INDEX(Returns!$100:$100,MATCH(X$6,DataStreams,0)),DataStreams,0)-1))),"")</f>
        <v>-1.0989467068057083E-3</v>
      </c>
      <c r="Y85" s="233" cm="1">
        <f t="array" aca="1" ref="Y85" ca="1">_xlfn.IFNA(_xlfn.COVARIANCE.S(
OFFSET(HOMECELL,MATCH(MAX(INDEX(First_Data_Point,MATCH($A85,DataStreams,0)),INDEX(First_Data_Point,MATCH(Y$6,DataStreams,0)),$B$3),DateRange,0)-1,MATCH($A85,DataStreams,0)-1):OFFSET(HOMECELL,MATCH(MIN(INDEX(Last_Data_Point,MATCH($A85,DataStreams,0)),INDEX(Last_Data_Point,MATCH(Y$6,DataStreams,0)),$B$4),DateRange,0)-1,MATCH($A85,DataStreams,0)-1) -
(INDEX(Returns!$102:$102,MATCH($A85,DataStreams,0))*
OFFSET(HOMECELL,MATCH(MAX(INDEX(First_Data_Point,MATCH($A85,DataStreams,0)),INDEX(First_Data_Point,MATCH(Y$6,DataStreams,0)),$B$3),DateRange,0)-1,MATCH(INDEX(Returns!$100:$100,MATCH($A85,DataStreams,0)),DataStreams,0)-1):OFFSET(HOMECELL,MATCH(MIN(INDEX(Last_Data_Point,MATCH($A85,DataStreams,0)),INDEX(Last_Data_Point,MATCH(Y$6,DataStreams,0)),$B$4),DateRange,0)-1,MATCH(INDEX(Returns!$100:$100,MATCH($A85,DataStreams,0)),DataStreams,0)-1)),
OFFSET(HOMECELL,MATCH(MAX(INDEX(First_Data_Point,MATCH($A85,DataStreams,0)),INDEX(First_Data_Point,MATCH(Y$6,DataStreams,0)),$B$3),DateRange,0)-1,MATCH(Y$6,DataStreams,0)-1):OFFSET(HOMECELL,MATCH(MIN(INDEX(Last_Data_Point,MATCH($A85,DataStreams,0)),INDEX(Last_Data_Point,MATCH(Y$6,DataStreams,0)),$B$4),DateRange,0)-1,MATCH(Y$6,DataStreams,0)-1) -
(INDEX(Returns!$102:$102,MATCH(Y$6,DataStreams,0))*
OFFSET(HOMECELL,MATCH(MAX(INDEX(First_Data_Point,MATCH($A85,DataStreams,0)),INDEX(First_Data_Point,MATCH(Y$6,DataStreams,0)),$B$3),DateRange,0)-1,MATCH(INDEX(Returns!$100:$100,MATCH(Y$6,DataStreams,0)),DataStreams,0)-1):OFFSET(HOMECELL,MATCH(MIN(INDEX(Last_Data_Point,MATCH($A85,DataStreams,0)),INDEX(Last_Data_Point,MATCH(Y$6,DataStreams,0)),$B$4),DateRange,0)-1,MATCH(INDEX(Returns!$100:$100,MATCH(Y$6,DataStreams,0)),DataStreams,0)-1))),"")</f>
        <v>-2.6168366010240161E-3</v>
      </c>
      <c r="Z85" s="233" cm="1">
        <f t="array" aca="1" ref="Z85" ca="1">_xlfn.IFNA(_xlfn.COVARIANCE.S(
OFFSET(HOMECELL,MATCH(MAX(INDEX(First_Data_Point,MATCH($A85,DataStreams,0)),INDEX(First_Data_Point,MATCH(Z$6,DataStreams,0)),$B$3),DateRange,0)-1,MATCH($A85,DataStreams,0)-1):OFFSET(HOMECELL,MATCH(MIN(INDEX(Last_Data_Point,MATCH($A85,DataStreams,0)),INDEX(Last_Data_Point,MATCH(Z$6,DataStreams,0)),$B$4),DateRange,0)-1,MATCH($A85,DataStreams,0)-1) -
(INDEX(Returns!$102:$102,MATCH($A85,DataStreams,0))*
OFFSET(HOMECELL,MATCH(MAX(INDEX(First_Data_Point,MATCH($A85,DataStreams,0)),INDEX(First_Data_Point,MATCH(Z$6,DataStreams,0)),$B$3),DateRange,0)-1,MATCH(INDEX(Returns!$100:$100,MATCH($A85,DataStreams,0)),DataStreams,0)-1):OFFSET(HOMECELL,MATCH(MIN(INDEX(Last_Data_Point,MATCH($A85,DataStreams,0)),INDEX(Last_Data_Point,MATCH(Z$6,DataStreams,0)),$B$4),DateRange,0)-1,MATCH(INDEX(Returns!$100:$100,MATCH($A85,DataStreams,0)),DataStreams,0)-1)),
OFFSET(HOMECELL,MATCH(MAX(INDEX(First_Data_Point,MATCH($A85,DataStreams,0)),INDEX(First_Data_Point,MATCH(Z$6,DataStreams,0)),$B$3),DateRange,0)-1,MATCH(Z$6,DataStreams,0)-1):OFFSET(HOMECELL,MATCH(MIN(INDEX(Last_Data_Point,MATCH($A85,DataStreams,0)),INDEX(Last_Data_Point,MATCH(Z$6,DataStreams,0)),$B$4),DateRange,0)-1,MATCH(Z$6,DataStreams,0)-1) -
(INDEX(Returns!$102:$102,MATCH(Z$6,DataStreams,0))*
OFFSET(HOMECELL,MATCH(MAX(INDEX(First_Data_Point,MATCH($A85,DataStreams,0)),INDEX(First_Data_Point,MATCH(Z$6,DataStreams,0)),$B$3),DateRange,0)-1,MATCH(INDEX(Returns!$100:$100,MATCH(Z$6,DataStreams,0)),DataStreams,0)-1):OFFSET(HOMECELL,MATCH(MIN(INDEX(Last_Data_Point,MATCH($A85,DataStreams,0)),INDEX(Last_Data_Point,MATCH(Z$6,DataStreams,0)),$B$4),DateRange,0)-1,MATCH(INDEX(Returns!$100:$100,MATCH(Z$6,DataStreams,0)),DataStreams,0)-1))),"")</f>
        <v>-9.5602216093199825E-4</v>
      </c>
      <c r="AA85" s="233" cm="1">
        <f t="array" aca="1" ref="AA85" ca="1">_xlfn.IFNA(_xlfn.COVARIANCE.S(
OFFSET(HOMECELL,MATCH(MAX(INDEX(First_Data_Point,MATCH($A85,DataStreams,0)),INDEX(First_Data_Point,MATCH(AA$6,DataStreams,0)),$B$3),DateRange,0)-1,MATCH($A85,DataStreams,0)-1):OFFSET(HOMECELL,MATCH(MIN(INDEX(Last_Data_Point,MATCH($A85,DataStreams,0)),INDEX(Last_Data_Point,MATCH(AA$6,DataStreams,0)),$B$4),DateRange,0)-1,MATCH($A85,DataStreams,0)-1) -
(INDEX(Returns!$102:$102,MATCH($A85,DataStreams,0))*
OFFSET(HOMECELL,MATCH(MAX(INDEX(First_Data_Point,MATCH($A85,DataStreams,0)),INDEX(First_Data_Point,MATCH(AA$6,DataStreams,0)),$B$3),DateRange,0)-1,MATCH(INDEX(Returns!$100:$100,MATCH($A85,DataStreams,0)),DataStreams,0)-1):OFFSET(HOMECELL,MATCH(MIN(INDEX(Last_Data_Point,MATCH($A85,DataStreams,0)),INDEX(Last_Data_Point,MATCH(AA$6,DataStreams,0)),$B$4),DateRange,0)-1,MATCH(INDEX(Returns!$100:$100,MATCH($A85,DataStreams,0)),DataStreams,0)-1)),
OFFSET(HOMECELL,MATCH(MAX(INDEX(First_Data_Point,MATCH($A85,DataStreams,0)),INDEX(First_Data_Point,MATCH(AA$6,DataStreams,0)),$B$3),DateRange,0)-1,MATCH(AA$6,DataStreams,0)-1):OFFSET(HOMECELL,MATCH(MIN(INDEX(Last_Data_Point,MATCH($A85,DataStreams,0)),INDEX(Last_Data_Point,MATCH(AA$6,DataStreams,0)),$B$4),DateRange,0)-1,MATCH(AA$6,DataStreams,0)-1) -
(INDEX(Returns!$102:$102,MATCH(AA$6,DataStreams,0))*
OFFSET(HOMECELL,MATCH(MAX(INDEX(First_Data_Point,MATCH($A85,DataStreams,0)),INDEX(First_Data_Point,MATCH(AA$6,DataStreams,0)),$B$3),DateRange,0)-1,MATCH(INDEX(Returns!$100:$100,MATCH(AA$6,DataStreams,0)),DataStreams,0)-1):OFFSET(HOMECELL,MATCH(MIN(INDEX(Last_Data_Point,MATCH($A85,DataStreams,0)),INDEX(Last_Data_Point,MATCH(AA$6,DataStreams,0)),$B$4),DateRange,0)-1,MATCH(INDEX(Returns!$100:$100,MATCH(AA$6,DataStreams,0)),DataStreams,0)-1))),"")</f>
        <v>-5.1412424353088721E-4</v>
      </c>
      <c r="AB85" s="233" cm="1">
        <f t="array" aca="1" ref="AB85" ca="1">_xlfn.IFNA(_xlfn.COVARIANCE.S(
OFFSET(HOMECELL,MATCH(MAX(INDEX(First_Data_Point,MATCH($A85,DataStreams,0)),INDEX(First_Data_Point,MATCH(AB$6,DataStreams,0)),$B$3),DateRange,0)-1,MATCH($A85,DataStreams,0)-1):OFFSET(HOMECELL,MATCH(MIN(INDEX(Last_Data_Point,MATCH($A85,DataStreams,0)),INDEX(Last_Data_Point,MATCH(AB$6,DataStreams,0)),$B$4),DateRange,0)-1,MATCH($A85,DataStreams,0)-1) -
(INDEX(Returns!$102:$102,MATCH($A85,DataStreams,0))*
OFFSET(HOMECELL,MATCH(MAX(INDEX(First_Data_Point,MATCH($A85,DataStreams,0)),INDEX(First_Data_Point,MATCH(AB$6,DataStreams,0)),$B$3),DateRange,0)-1,MATCH(INDEX(Returns!$100:$100,MATCH($A85,DataStreams,0)),DataStreams,0)-1):OFFSET(HOMECELL,MATCH(MIN(INDEX(Last_Data_Point,MATCH($A85,DataStreams,0)),INDEX(Last_Data_Point,MATCH(AB$6,DataStreams,0)),$B$4),DateRange,0)-1,MATCH(INDEX(Returns!$100:$100,MATCH($A85,DataStreams,0)),DataStreams,0)-1)),
OFFSET(HOMECELL,MATCH(MAX(INDEX(First_Data_Point,MATCH($A85,DataStreams,0)),INDEX(First_Data_Point,MATCH(AB$6,DataStreams,0)),$B$3),DateRange,0)-1,MATCH(AB$6,DataStreams,0)-1):OFFSET(HOMECELL,MATCH(MIN(INDEX(Last_Data_Point,MATCH($A85,DataStreams,0)),INDEX(Last_Data_Point,MATCH(AB$6,DataStreams,0)),$B$4),DateRange,0)-1,MATCH(AB$6,DataStreams,0)-1) -
(INDEX(Returns!$102:$102,MATCH(AB$6,DataStreams,0))*
OFFSET(HOMECELL,MATCH(MAX(INDEX(First_Data_Point,MATCH($A85,DataStreams,0)),INDEX(First_Data_Point,MATCH(AB$6,DataStreams,0)),$B$3),DateRange,0)-1,MATCH(INDEX(Returns!$100:$100,MATCH(AB$6,DataStreams,0)),DataStreams,0)-1):OFFSET(HOMECELL,MATCH(MIN(INDEX(Last_Data_Point,MATCH($A85,DataStreams,0)),INDEX(Last_Data_Point,MATCH(AB$6,DataStreams,0)),$B$4),DateRange,0)-1,MATCH(INDEX(Returns!$100:$100,MATCH(AB$6,DataStreams,0)),DataStreams,0)-1))),"")</f>
        <v>-2.9386526767926735E-4</v>
      </c>
      <c r="AC85" s="233" cm="1">
        <f t="array" aca="1" ref="AC85" ca="1">_xlfn.IFNA(_xlfn.COVARIANCE.S(
OFFSET(HOMECELL,MATCH(MAX(INDEX(First_Data_Point,MATCH($A85,DataStreams,0)),INDEX(First_Data_Point,MATCH(AC$6,DataStreams,0)),$B$3),DateRange,0)-1,MATCH($A85,DataStreams,0)-1):OFFSET(HOMECELL,MATCH(MIN(INDEX(Last_Data_Point,MATCH($A85,DataStreams,0)),INDEX(Last_Data_Point,MATCH(AC$6,DataStreams,0)),$B$4),DateRange,0)-1,MATCH($A85,DataStreams,0)-1) -
(INDEX(Returns!$102:$102,MATCH($A85,DataStreams,0))*
OFFSET(HOMECELL,MATCH(MAX(INDEX(First_Data_Point,MATCH($A85,DataStreams,0)),INDEX(First_Data_Point,MATCH(AC$6,DataStreams,0)),$B$3),DateRange,0)-1,MATCH(INDEX(Returns!$100:$100,MATCH($A85,DataStreams,0)),DataStreams,0)-1):OFFSET(HOMECELL,MATCH(MIN(INDEX(Last_Data_Point,MATCH($A85,DataStreams,0)),INDEX(Last_Data_Point,MATCH(AC$6,DataStreams,0)),$B$4),DateRange,0)-1,MATCH(INDEX(Returns!$100:$100,MATCH($A85,DataStreams,0)),DataStreams,0)-1)),
OFFSET(HOMECELL,MATCH(MAX(INDEX(First_Data_Point,MATCH($A85,DataStreams,0)),INDEX(First_Data_Point,MATCH(AC$6,DataStreams,0)),$B$3),DateRange,0)-1,MATCH(AC$6,DataStreams,0)-1):OFFSET(HOMECELL,MATCH(MIN(INDEX(Last_Data_Point,MATCH($A85,DataStreams,0)),INDEX(Last_Data_Point,MATCH(AC$6,DataStreams,0)),$B$4),DateRange,0)-1,MATCH(AC$6,DataStreams,0)-1) -
(INDEX(Returns!$102:$102,MATCH(AC$6,DataStreams,0))*
OFFSET(HOMECELL,MATCH(MAX(INDEX(First_Data_Point,MATCH($A85,DataStreams,0)),INDEX(First_Data_Point,MATCH(AC$6,DataStreams,0)),$B$3),DateRange,0)-1,MATCH(INDEX(Returns!$100:$100,MATCH(AC$6,DataStreams,0)),DataStreams,0)-1):OFFSET(HOMECELL,MATCH(MIN(INDEX(Last_Data_Point,MATCH($A85,DataStreams,0)),INDEX(Last_Data_Point,MATCH(AC$6,DataStreams,0)),$B$4),DateRange,0)-1,MATCH(INDEX(Returns!$100:$100,MATCH(AC$6,DataStreams,0)),DataStreams,0)-1))),"")</f>
        <v>-7.2115738123302003E-4</v>
      </c>
      <c r="AD85" s="233" cm="1">
        <f t="array" aca="1" ref="AD85" ca="1">_xlfn.IFNA(_xlfn.COVARIANCE.S(
OFFSET(HOMECELL,MATCH(MAX(INDEX(First_Data_Point,MATCH($A85,DataStreams,0)),INDEX(First_Data_Point,MATCH(AD$6,DataStreams,0)),$B$3),DateRange,0)-1,MATCH($A85,DataStreams,0)-1):OFFSET(HOMECELL,MATCH(MIN(INDEX(Last_Data_Point,MATCH($A85,DataStreams,0)),INDEX(Last_Data_Point,MATCH(AD$6,DataStreams,0)),$B$4),DateRange,0)-1,MATCH($A85,DataStreams,0)-1) -
(INDEX(Returns!$102:$102,MATCH($A85,DataStreams,0))*
OFFSET(HOMECELL,MATCH(MAX(INDEX(First_Data_Point,MATCH($A85,DataStreams,0)),INDEX(First_Data_Point,MATCH(AD$6,DataStreams,0)),$B$3),DateRange,0)-1,MATCH(INDEX(Returns!$100:$100,MATCH($A85,DataStreams,0)),DataStreams,0)-1):OFFSET(HOMECELL,MATCH(MIN(INDEX(Last_Data_Point,MATCH($A85,DataStreams,0)),INDEX(Last_Data_Point,MATCH(AD$6,DataStreams,0)),$B$4),DateRange,0)-1,MATCH(INDEX(Returns!$100:$100,MATCH($A85,DataStreams,0)),DataStreams,0)-1)),
OFFSET(HOMECELL,MATCH(MAX(INDEX(First_Data_Point,MATCH($A85,DataStreams,0)),INDEX(First_Data_Point,MATCH(AD$6,DataStreams,0)),$B$3),DateRange,0)-1,MATCH(AD$6,DataStreams,0)-1):OFFSET(HOMECELL,MATCH(MIN(INDEX(Last_Data_Point,MATCH($A85,DataStreams,0)),INDEX(Last_Data_Point,MATCH(AD$6,DataStreams,0)),$B$4),DateRange,0)-1,MATCH(AD$6,DataStreams,0)-1) -
(INDEX(Returns!$102:$102,MATCH(AD$6,DataStreams,0))*
OFFSET(HOMECELL,MATCH(MAX(INDEX(First_Data_Point,MATCH($A85,DataStreams,0)),INDEX(First_Data_Point,MATCH(AD$6,DataStreams,0)),$B$3),DateRange,0)-1,MATCH(INDEX(Returns!$100:$100,MATCH(AD$6,DataStreams,0)),DataStreams,0)-1):OFFSET(HOMECELL,MATCH(MIN(INDEX(Last_Data_Point,MATCH($A85,DataStreams,0)),INDEX(Last_Data_Point,MATCH(AD$6,DataStreams,0)),$B$4),DateRange,0)-1,MATCH(INDEX(Returns!$100:$100,MATCH(AD$6,DataStreams,0)),DataStreams,0)-1))),"")</f>
        <v>-2.0109204547933438E-5</v>
      </c>
      <c r="AE85" s="233" cm="1">
        <f t="array" aca="1" ref="AE85" ca="1">_xlfn.IFNA(_xlfn.COVARIANCE.S(
OFFSET(HOMECELL,MATCH(MAX(INDEX(First_Data_Point,MATCH($A85,DataStreams,0)),INDEX(First_Data_Point,MATCH(AE$6,DataStreams,0)),$B$3),DateRange,0)-1,MATCH($A85,DataStreams,0)-1):OFFSET(HOMECELL,MATCH(MIN(INDEX(Last_Data_Point,MATCH($A85,DataStreams,0)),INDEX(Last_Data_Point,MATCH(AE$6,DataStreams,0)),$B$4),DateRange,0)-1,MATCH($A85,DataStreams,0)-1) -
(INDEX(Returns!$102:$102,MATCH($A85,DataStreams,0))*
OFFSET(HOMECELL,MATCH(MAX(INDEX(First_Data_Point,MATCH($A85,DataStreams,0)),INDEX(First_Data_Point,MATCH(AE$6,DataStreams,0)),$B$3),DateRange,0)-1,MATCH(INDEX(Returns!$100:$100,MATCH($A85,DataStreams,0)),DataStreams,0)-1):OFFSET(HOMECELL,MATCH(MIN(INDEX(Last_Data_Point,MATCH($A85,DataStreams,0)),INDEX(Last_Data_Point,MATCH(AE$6,DataStreams,0)),$B$4),DateRange,0)-1,MATCH(INDEX(Returns!$100:$100,MATCH($A85,DataStreams,0)),DataStreams,0)-1)),
OFFSET(HOMECELL,MATCH(MAX(INDEX(First_Data_Point,MATCH($A85,DataStreams,0)),INDEX(First_Data_Point,MATCH(AE$6,DataStreams,0)),$B$3),DateRange,0)-1,MATCH(AE$6,DataStreams,0)-1):OFFSET(HOMECELL,MATCH(MIN(INDEX(Last_Data_Point,MATCH($A85,DataStreams,0)),INDEX(Last_Data_Point,MATCH(AE$6,DataStreams,0)),$B$4),DateRange,0)-1,MATCH(AE$6,DataStreams,0)-1) -
(INDEX(Returns!$102:$102,MATCH(AE$6,DataStreams,0))*
OFFSET(HOMECELL,MATCH(MAX(INDEX(First_Data_Point,MATCH($A85,DataStreams,0)),INDEX(First_Data_Point,MATCH(AE$6,DataStreams,0)),$B$3),DateRange,0)-1,MATCH(INDEX(Returns!$100:$100,MATCH(AE$6,DataStreams,0)),DataStreams,0)-1):OFFSET(HOMECELL,MATCH(MIN(INDEX(Last_Data_Point,MATCH($A85,DataStreams,0)),INDEX(Last_Data_Point,MATCH(AE$6,DataStreams,0)),$B$4),DateRange,0)-1,MATCH(INDEX(Returns!$100:$100,MATCH(AE$6,DataStreams,0)),DataStreams,0)-1))),"")</f>
        <v>-3.1455296157906605E-4</v>
      </c>
      <c r="AF85" s="233" cm="1">
        <f t="array" aca="1" ref="AF85" ca="1">_xlfn.IFNA(_xlfn.COVARIANCE.S(
OFFSET(HOMECELL,MATCH(MAX(INDEX(First_Data_Point,MATCH($A85,DataStreams,0)),INDEX(First_Data_Point,MATCH(AF$6,DataStreams,0)),$B$3),DateRange,0)-1,MATCH($A85,DataStreams,0)-1):OFFSET(HOMECELL,MATCH(MIN(INDEX(Last_Data_Point,MATCH($A85,DataStreams,0)),INDEX(Last_Data_Point,MATCH(AF$6,DataStreams,0)),$B$4),DateRange,0)-1,MATCH($A85,DataStreams,0)-1) -
(INDEX(Returns!$102:$102,MATCH($A85,DataStreams,0))*
OFFSET(HOMECELL,MATCH(MAX(INDEX(First_Data_Point,MATCH($A85,DataStreams,0)),INDEX(First_Data_Point,MATCH(AF$6,DataStreams,0)),$B$3),DateRange,0)-1,MATCH(INDEX(Returns!$100:$100,MATCH($A85,DataStreams,0)),DataStreams,0)-1):OFFSET(HOMECELL,MATCH(MIN(INDEX(Last_Data_Point,MATCH($A85,DataStreams,0)),INDEX(Last_Data_Point,MATCH(AF$6,DataStreams,0)),$B$4),DateRange,0)-1,MATCH(INDEX(Returns!$100:$100,MATCH($A85,DataStreams,0)),DataStreams,0)-1)),
OFFSET(HOMECELL,MATCH(MAX(INDEX(First_Data_Point,MATCH($A85,DataStreams,0)),INDEX(First_Data_Point,MATCH(AF$6,DataStreams,0)),$B$3),DateRange,0)-1,MATCH(AF$6,DataStreams,0)-1):OFFSET(HOMECELL,MATCH(MIN(INDEX(Last_Data_Point,MATCH($A85,DataStreams,0)),INDEX(Last_Data_Point,MATCH(AF$6,DataStreams,0)),$B$4),DateRange,0)-1,MATCH(AF$6,DataStreams,0)-1) -
(INDEX(Returns!$102:$102,MATCH(AF$6,DataStreams,0))*
OFFSET(HOMECELL,MATCH(MAX(INDEX(First_Data_Point,MATCH($A85,DataStreams,0)),INDEX(First_Data_Point,MATCH(AF$6,DataStreams,0)),$B$3),DateRange,0)-1,MATCH(INDEX(Returns!$100:$100,MATCH(AF$6,DataStreams,0)),DataStreams,0)-1):OFFSET(HOMECELL,MATCH(MIN(INDEX(Last_Data_Point,MATCH($A85,DataStreams,0)),INDEX(Last_Data_Point,MATCH(AF$6,DataStreams,0)),$B$4),DateRange,0)-1,MATCH(INDEX(Returns!$100:$100,MATCH(AF$6,DataStreams,0)),DataStreams,0)-1))),"")</f>
        <v>-1.0248896818436384E-3</v>
      </c>
      <c r="AG85" s="233" cm="1">
        <f t="array" aca="1" ref="AG85" ca="1">_xlfn.IFNA(_xlfn.COVARIANCE.S(
OFFSET(HOMECELL,MATCH(MAX(INDEX(First_Data_Point,MATCH($A85,DataStreams,0)),INDEX(First_Data_Point,MATCH(AG$6,DataStreams,0)),$B$3),DateRange,0)-1,MATCH($A85,DataStreams,0)-1):OFFSET(HOMECELL,MATCH(MIN(INDEX(Last_Data_Point,MATCH($A85,DataStreams,0)),INDEX(Last_Data_Point,MATCH(AG$6,DataStreams,0)),$B$4),DateRange,0)-1,MATCH($A85,DataStreams,0)-1) -
(INDEX(Returns!$102:$102,MATCH($A85,DataStreams,0))*
OFFSET(HOMECELL,MATCH(MAX(INDEX(First_Data_Point,MATCH($A85,DataStreams,0)),INDEX(First_Data_Point,MATCH(AG$6,DataStreams,0)),$B$3),DateRange,0)-1,MATCH(INDEX(Returns!$100:$100,MATCH($A85,DataStreams,0)),DataStreams,0)-1):OFFSET(HOMECELL,MATCH(MIN(INDEX(Last_Data_Point,MATCH($A85,DataStreams,0)),INDEX(Last_Data_Point,MATCH(AG$6,DataStreams,0)),$B$4),DateRange,0)-1,MATCH(INDEX(Returns!$100:$100,MATCH($A85,DataStreams,0)),DataStreams,0)-1)),
OFFSET(HOMECELL,MATCH(MAX(INDEX(First_Data_Point,MATCH($A85,DataStreams,0)),INDEX(First_Data_Point,MATCH(AG$6,DataStreams,0)),$B$3),DateRange,0)-1,MATCH(AG$6,DataStreams,0)-1):OFFSET(HOMECELL,MATCH(MIN(INDEX(Last_Data_Point,MATCH($A85,DataStreams,0)),INDEX(Last_Data_Point,MATCH(AG$6,DataStreams,0)),$B$4),DateRange,0)-1,MATCH(AG$6,DataStreams,0)-1) -
(INDEX(Returns!$102:$102,MATCH(AG$6,DataStreams,0))*
OFFSET(HOMECELL,MATCH(MAX(INDEX(First_Data_Point,MATCH($A85,DataStreams,0)),INDEX(First_Data_Point,MATCH(AG$6,DataStreams,0)),$B$3),DateRange,0)-1,MATCH(INDEX(Returns!$100:$100,MATCH(AG$6,DataStreams,0)),DataStreams,0)-1):OFFSET(HOMECELL,MATCH(MIN(INDEX(Last_Data_Point,MATCH($A85,DataStreams,0)),INDEX(Last_Data_Point,MATCH(AG$6,DataStreams,0)),$B$4),DateRange,0)-1,MATCH(INDEX(Returns!$100:$100,MATCH(AG$6,DataStreams,0)),DataStreams,0)-1))),"")</f>
        <v>9.2204350755661129E-6</v>
      </c>
      <c r="AH85" s="233" cm="1">
        <f t="array" aca="1" ref="AH85" ca="1">_xlfn.IFNA(_xlfn.COVARIANCE.S(
OFFSET(HOMECELL,MATCH(MAX(INDEX(First_Data_Point,MATCH($A85,DataStreams,0)),INDEX(First_Data_Point,MATCH(AH$6,DataStreams,0)),$B$3),DateRange,0)-1,MATCH($A85,DataStreams,0)-1):OFFSET(HOMECELL,MATCH(MIN(INDEX(Last_Data_Point,MATCH($A85,DataStreams,0)),INDEX(Last_Data_Point,MATCH(AH$6,DataStreams,0)),$B$4),DateRange,0)-1,MATCH($A85,DataStreams,0)-1) -
(INDEX(Returns!$102:$102,MATCH($A85,DataStreams,0))*
OFFSET(HOMECELL,MATCH(MAX(INDEX(First_Data_Point,MATCH($A85,DataStreams,0)),INDEX(First_Data_Point,MATCH(AH$6,DataStreams,0)),$B$3),DateRange,0)-1,MATCH(INDEX(Returns!$100:$100,MATCH($A85,DataStreams,0)),DataStreams,0)-1):OFFSET(HOMECELL,MATCH(MIN(INDEX(Last_Data_Point,MATCH($A85,DataStreams,0)),INDEX(Last_Data_Point,MATCH(AH$6,DataStreams,0)),$B$4),DateRange,0)-1,MATCH(INDEX(Returns!$100:$100,MATCH($A85,DataStreams,0)),DataStreams,0)-1)),
OFFSET(HOMECELL,MATCH(MAX(INDEX(First_Data_Point,MATCH($A85,DataStreams,0)),INDEX(First_Data_Point,MATCH(AH$6,DataStreams,0)),$B$3),DateRange,0)-1,MATCH(AH$6,DataStreams,0)-1):OFFSET(HOMECELL,MATCH(MIN(INDEX(Last_Data_Point,MATCH($A85,DataStreams,0)),INDEX(Last_Data_Point,MATCH(AH$6,DataStreams,0)),$B$4),DateRange,0)-1,MATCH(AH$6,DataStreams,0)-1) -
(INDEX(Returns!$102:$102,MATCH(AH$6,DataStreams,0))*
OFFSET(HOMECELL,MATCH(MAX(INDEX(First_Data_Point,MATCH($A85,DataStreams,0)),INDEX(First_Data_Point,MATCH(AH$6,DataStreams,0)),$B$3),DateRange,0)-1,MATCH(INDEX(Returns!$100:$100,MATCH(AH$6,DataStreams,0)),DataStreams,0)-1):OFFSET(HOMECELL,MATCH(MIN(INDEX(Last_Data_Point,MATCH($A85,DataStreams,0)),INDEX(Last_Data_Point,MATCH(AH$6,DataStreams,0)),$B$4),DateRange,0)-1,MATCH(INDEX(Returns!$100:$100,MATCH(AH$6,DataStreams,0)),DataStreams,0)-1))),"")</f>
        <v>-1.505756996801624E-4</v>
      </c>
      <c r="AI85" s="233" cm="1">
        <f t="array" aca="1" ref="AI85" ca="1">_xlfn.IFNA(_xlfn.COVARIANCE.S(
OFFSET(HOMECELL,MATCH(MAX(INDEX(First_Data_Point,MATCH($A85,DataStreams,0)),INDEX(First_Data_Point,MATCH(AI$6,DataStreams,0)),$B$3),DateRange,0)-1,MATCH($A85,DataStreams,0)-1):OFFSET(HOMECELL,MATCH(MIN(INDEX(Last_Data_Point,MATCH($A85,DataStreams,0)),INDEX(Last_Data_Point,MATCH(AI$6,DataStreams,0)),$B$4),DateRange,0)-1,MATCH($A85,DataStreams,0)-1) -
(INDEX(Returns!$102:$102,MATCH($A85,DataStreams,0))*
OFFSET(HOMECELL,MATCH(MAX(INDEX(First_Data_Point,MATCH($A85,DataStreams,0)),INDEX(First_Data_Point,MATCH(AI$6,DataStreams,0)),$B$3),DateRange,0)-1,MATCH(INDEX(Returns!$100:$100,MATCH($A85,DataStreams,0)),DataStreams,0)-1):OFFSET(HOMECELL,MATCH(MIN(INDEX(Last_Data_Point,MATCH($A85,DataStreams,0)),INDEX(Last_Data_Point,MATCH(AI$6,DataStreams,0)),$B$4),DateRange,0)-1,MATCH(INDEX(Returns!$100:$100,MATCH($A85,DataStreams,0)),DataStreams,0)-1)),
OFFSET(HOMECELL,MATCH(MAX(INDEX(First_Data_Point,MATCH($A85,DataStreams,0)),INDEX(First_Data_Point,MATCH(AI$6,DataStreams,0)),$B$3),DateRange,0)-1,MATCH(AI$6,DataStreams,0)-1):OFFSET(HOMECELL,MATCH(MIN(INDEX(Last_Data_Point,MATCH($A85,DataStreams,0)),INDEX(Last_Data_Point,MATCH(AI$6,DataStreams,0)),$B$4),DateRange,0)-1,MATCH(AI$6,DataStreams,0)-1) -
(INDEX(Returns!$102:$102,MATCH(AI$6,DataStreams,0))*
OFFSET(HOMECELL,MATCH(MAX(INDEX(First_Data_Point,MATCH($A85,DataStreams,0)),INDEX(First_Data_Point,MATCH(AI$6,DataStreams,0)),$B$3),DateRange,0)-1,MATCH(INDEX(Returns!$100:$100,MATCH(AI$6,DataStreams,0)),DataStreams,0)-1):OFFSET(HOMECELL,MATCH(MIN(INDEX(Last_Data_Point,MATCH($A85,DataStreams,0)),INDEX(Last_Data_Point,MATCH(AI$6,DataStreams,0)),$B$4),DateRange,0)-1,MATCH(INDEX(Returns!$100:$100,MATCH(AI$6,DataStreams,0)),DataStreams,0)-1))),"")</f>
        <v>-5.9913934718776145E-4</v>
      </c>
      <c r="AJ85" s="233" cm="1">
        <f t="array" aca="1" ref="AJ85" ca="1">_xlfn.IFNA(_xlfn.COVARIANCE.S(
OFFSET(HOMECELL,MATCH(MAX(INDEX(First_Data_Point,MATCH($A85,DataStreams,0)),INDEX(First_Data_Point,MATCH(AJ$6,DataStreams,0)),$B$3),DateRange,0)-1,MATCH($A85,DataStreams,0)-1):OFFSET(HOMECELL,MATCH(MIN(INDEX(Last_Data_Point,MATCH($A85,DataStreams,0)),INDEX(Last_Data_Point,MATCH(AJ$6,DataStreams,0)),$B$4),DateRange,0)-1,MATCH($A85,DataStreams,0)-1) -
(INDEX(Returns!$102:$102,MATCH($A85,DataStreams,0))*
OFFSET(HOMECELL,MATCH(MAX(INDEX(First_Data_Point,MATCH($A85,DataStreams,0)),INDEX(First_Data_Point,MATCH(AJ$6,DataStreams,0)),$B$3),DateRange,0)-1,MATCH(INDEX(Returns!$100:$100,MATCH($A85,DataStreams,0)),DataStreams,0)-1):OFFSET(HOMECELL,MATCH(MIN(INDEX(Last_Data_Point,MATCH($A85,DataStreams,0)),INDEX(Last_Data_Point,MATCH(AJ$6,DataStreams,0)),$B$4),DateRange,0)-1,MATCH(INDEX(Returns!$100:$100,MATCH($A85,DataStreams,0)),DataStreams,0)-1)),
OFFSET(HOMECELL,MATCH(MAX(INDEX(First_Data_Point,MATCH($A85,DataStreams,0)),INDEX(First_Data_Point,MATCH(AJ$6,DataStreams,0)),$B$3),DateRange,0)-1,MATCH(AJ$6,DataStreams,0)-1):OFFSET(HOMECELL,MATCH(MIN(INDEX(Last_Data_Point,MATCH($A85,DataStreams,0)),INDEX(Last_Data_Point,MATCH(AJ$6,DataStreams,0)),$B$4),DateRange,0)-1,MATCH(AJ$6,DataStreams,0)-1) -
(INDEX(Returns!$102:$102,MATCH(AJ$6,DataStreams,0))*
OFFSET(HOMECELL,MATCH(MAX(INDEX(First_Data_Point,MATCH($A85,DataStreams,0)),INDEX(First_Data_Point,MATCH(AJ$6,DataStreams,0)),$B$3),DateRange,0)-1,MATCH(INDEX(Returns!$100:$100,MATCH(AJ$6,DataStreams,0)),DataStreams,0)-1):OFFSET(HOMECELL,MATCH(MIN(INDEX(Last_Data_Point,MATCH($A85,DataStreams,0)),INDEX(Last_Data_Point,MATCH(AJ$6,DataStreams,0)),$B$4),DateRange,0)-1,MATCH(INDEX(Returns!$100:$100,MATCH(AJ$6,DataStreams,0)),DataStreams,0)-1))),"")</f>
        <v>-1.3923510323414633E-3</v>
      </c>
      <c r="AK85" s="233" cm="1">
        <f t="array" aca="1" ref="AK85" ca="1">_xlfn.IFNA(_xlfn.COVARIANCE.S(
OFFSET(HOMECELL,MATCH(MAX(INDEX(First_Data_Point,MATCH($A85,DataStreams,0)),INDEX(First_Data_Point,MATCH(AK$6,DataStreams,0)),$B$3),DateRange,0)-1,MATCH($A85,DataStreams,0)-1):OFFSET(HOMECELL,MATCH(MIN(INDEX(Last_Data_Point,MATCH($A85,DataStreams,0)),INDEX(Last_Data_Point,MATCH(AK$6,DataStreams,0)),$B$4),DateRange,0)-1,MATCH($A85,DataStreams,0)-1) -
(INDEX(Returns!$102:$102,MATCH($A85,DataStreams,0))*
OFFSET(HOMECELL,MATCH(MAX(INDEX(First_Data_Point,MATCH($A85,DataStreams,0)),INDEX(First_Data_Point,MATCH(AK$6,DataStreams,0)),$B$3),DateRange,0)-1,MATCH(INDEX(Returns!$100:$100,MATCH($A85,DataStreams,0)),DataStreams,0)-1):OFFSET(HOMECELL,MATCH(MIN(INDEX(Last_Data_Point,MATCH($A85,DataStreams,0)),INDEX(Last_Data_Point,MATCH(AK$6,DataStreams,0)),$B$4),DateRange,0)-1,MATCH(INDEX(Returns!$100:$100,MATCH($A85,DataStreams,0)),DataStreams,0)-1)),
OFFSET(HOMECELL,MATCH(MAX(INDEX(First_Data_Point,MATCH($A85,DataStreams,0)),INDEX(First_Data_Point,MATCH(AK$6,DataStreams,0)),$B$3),DateRange,0)-1,MATCH(AK$6,DataStreams,0)-1):OFFSET(HOMECELL,MATCH(MIN(INDEX(Last_Data_Point,MATCH($A85,DataStreams,0)),INDEX(Last_Data_Point,MATCH(AK$6,DataStreams,0)),$B$4),DateRange,0)-1,MATCH(AK$6,DataStreams,0)-1) -
(INDEX(Returns!$102:$102,MATCH(AK$6,DataStreams,0))*
OFFSET(HOMECELL,MATCH(MAX(INDEX(First_Data_Point,MATCH($A85,DataStreams,0)),INDEX(First_Data_Point,MATCH(AK$6,DataStreams,0)),$B$3),DateRange,0)-1,MATCH(INDEX(Returns!$100:$100,MATCH(AK$6,DataStreams,0)),DataStreams,0)-1):OFFSET(HOMECELL,MATCH(MIN(INDEX(Last_Data_Point,MATCH($A85,DataStreams,0)),INDEX(Last_Data_Point,MATCH(AK$6,DataStreams,0)),$B$4),DateRange,0)-1,MATCH(INDEX(Returns!$100:$100,MATCH(AK$6,DataStreams,0)),DataStreams,0)-1))),"")</f>
        <v>-1.2870106480132525E-3</v>
      </c>
      <c r="AL85" s="233" cm="1">
        <f t="array" aca="1" ref="AL85" ca="1">_xlfn.IFNA(_xlfn.COVARIANCE.S(
OFFSET(HOMECELL,MATCH(MAX(INDEX(First_Data_Point,MATCH($A85,DataStreams,0)),INDEX(First_Data_Point,MATCH(AL$6,DataStreams,0)),$B$3),DateRange,0)-1,MATCH($A85,DataStreams,0)-1):OFFSET(HOMECELL,MATCH(MIN(INDEX(Last_Data_Point,MATCH($A85,DataStreams,0)),INDEX(Last_Data_Point,MATCH(AL$6,DataStreams,0)),$B$4),DateRange,0)-1,MATCH($A85,DataStreams,0)-1) -
(INDEX(Returns!$102:$102,MATCH($A85,DataStreams,0))*
OFFSET(HOMECELL,MATCH(MAX(INDEX(First_Data_Point,MATCH($A85,DataStreams,0)),INDEX(First_Data_Point,MATCH(AL$6,DataStreams,0)),$B$3),DateRange,0)-1,MATCH(INDEX(Returns!$100:$100,MATCH($A85,DataStreams,0)),DataStreams,0)-1):OFFSET(HOMECELL,MATCH(MIN(INDEX(Last_Data_Point,MATCH($A85,DataStreams,0)),INDEX(Last_Data_Point,MATCH(AL$6,DataStreams,0)),$B$4),DateRange,0)-1,MATCH(INDEX(Returns!$100:$100,MATCH($A85,DataStreams,0)),DataStreams,0)-1)),
OFFSET(HOMECELL,MATCH(MAX(INDEX(First_Data_Point,MATCH($A85,DataStreams,0)),INDEX(First_Data_Point,MATCH(AL$6,DataStreams,0)),$B$3),DateRange,0)-1,MATCH(AL$6,DataStreams,0)-1):OFFSET(HOMECELL,MATCH(MIN(INDEX(Last_Data_Point,MATCH($A85,DataStreams,0)),INDEX(Last_Data_Point,MATCH(AL$6,DataStreams,0)),$B$4),DateRange,0)-1,MATCH(AL$6,DataStreams,0)-1) -
(INDEX(Returns!$102:$102,MATCH(AL$6,DataStreams,0))*
OFFSET(HOMECELL,MATCH(MAX(INDEX(First_Data_Point,MATCH($A85,DataStreams,0)),INDEX(First_Data_Point,MATCH(AL$6,DataStreams,0)),$B$3),DateRange,0)-1,MATCH(INDEX(Returns!$100:$100,MATCH(AL$6,DataStreams,0)),DataStreams,0)-1):OFFSET(HOMECELL,MATCH(MIN(INDEX(Last_Data_Point,MATCH($A85,DataStreams,0)),INDEX(Last_Data_Point,MATCH(AL$6,DataStreams,0)),$B$4),DateRange,0)-1,MATCH(INDEX(Returns!$100:$100,MATCH(AL$6,DataStreams,0)),DataStreams,0)-1))),"")</f>
        <v>-9.630941891390594E-4</v>
      </c>
      <c r="AM85" s="233" cm="1">
        <f t="array" aca="1" ref="AM85" ca="1">_xlfn.IFNA(_xlfn.COVARIANCE.S(
OFFSET(HOMECELL,MATCH(MAX(INDEX(First_Data_Point,MATCH($A85,DataStreams,0)),INDEX(First_Data_Point,MATCH(AM$6,DataStreams,0)),$B$3),DateRange,0)-1,MATCH($A85,DataStreams,0)-1):OFFSET(HOMECELL,MATCH(MIN(INDEX(Last_Data_Point,MATCH($A85,DataStreams,0)),INDEX(Last_Data_Point,MATCH(AM$6,DataStreams,0)),$B$4),DateRange,0)-1,MATCH($A85,DataStreams,0)-1) -
(INDEX(Returns!$102:$102,MATCH($A85,DataStreams,0))*
OFFSET(HOMECELL,MATCH(MAX(INDEX(First_Data_Point,MATCH($A85,DataStreams,0)),INDEX(First_Data_Point,MATCH(AM$6,DataStreams,0)),$B$3),DateRange,0)-1,MATCH(INDEX(Returns!$100:$100,MATCH($A85,DataStreams,0)),DataStreams,0)-1):OFFSET(HOMECELL,MATCH(MIN(INDEX(Last_Data_Point,MATCH($A85,DataStreams,0)),INDEX(Last_Data_Point,MATCH(AM$6,DataStreams,0)),$B$4),DateRange,0)-1,MATCH(INDEX(Returns!$100:$100,MATCH($A85,DataStreams,0)),DataStreams,0)-1)),
OFFSET(HOMECELL,MATCH(MAX(INDEX(First_Data_Point,MATCH($A85,DataStreams,0)),INDEX(First_Data_Point,MATCH(AM$6,DataStreams,0)),$B$3),DateRange,0)-1,MATCH(AM$6,DataStreams,0)-1):OFFSET(HOMECELL,MATCH(MIN(INDEX(Last_Data_Point,MATCH($A85,DataStreams,0)),INDEX(Last_Data_Point,MATCH(AM$6,DataStreams,0)),$B$4),DateRange,0)-1,MATCH(AM$6,DataStreams,0)-1) -
(INDEX(Returns!$102:$102,MATCH(AM$6,DataStreams,0))*
OFFSET(HOMECELL,MATCH(MAX(INDEX(First_Data_Point,MATCH($A85,DataStreams,0)),INDEX(First_Data_Point,MATCH(AM$6,DataStreams,0)),$B$3),DateRange,0)-1,MATCH(INDEX(Returns!$100:$100,MATCH(AM$6,DataStreams,0)),DataStreams,0)-1):OFFSET(HOMECELL,MATCH(MIN(INDEX(Last_Data_Point,MATCH($A85,DataStreams,0)),INDEX(Last_Data_Point,MATCH(AM$6,DataStreams,0)),$B$4),DateRange,0)-1,MATCH(INDEX(Returns!$100:$100,MATCH(AM$6,DataStreams,0)),DataStreams,0)-1))),"")</f>
        <v>1.196561211405804E-3</v>
      </c>
      <c r="AN85" s="233" cm="1">
        <f t="array" aca="1" ref="AN85" ca="1">_xlfn.IFNA(_xlfn.COVARIANCE.S(
OFFSET(HOMECELL,MATCH(MAX(INDEX(First_Data_Point,MATCH($A85,DataStreams,0)),INDEX(First_Data_Point,MATCH(AN$6,DataStreams,0)),$B$3),DateRange,0)-1,MATCH($A85,DataStreams,0)-1):OFFSET(HOMECELL,MATCH(MIN(INDEX(Last_Data_Point,MATCH($A85,DataStreams,0)),INDEX(Last_Data_Point,MATCH(AN$6,DataStreams,0)),$B$4),DateRange,0)-1,MATCH($A85,DataStreams,0)-1) -
(INDEX(Returns!$102:$102,MATCH($A85,DataStreams,0))*
OFFSET(HOMECELL,MATCH(MAX(INDEX(First_Data_Point,MATCH($A85,DataStreams,0)),INDEX(First_Data_Point,MATCH(AN$6,DataStreams,0)),$B$3),DateRange,0)-1,MATCH(INDEX(Returns!$100:$100,MATCH($A85,DataStreams,0)),DataStreams,0)-1):OFFSET(HOMECELL,MATCH(MIN(INDEX(Last_Data_Point,MATCH($A85,DataStreams,0)),INDEX(Last_Data_Point,MATCH(AN$6,DataStreams,0)),$B$4),DateRange,0)-1,MATCH(INDEX(Returns!$100:$100,MATCH($A85,DataStreams,0)),DataStreams,0)-1)),
OFFSET(HOMECELL,MATCH(MAX(INDEX(First_Data_Point,MATCH($A85,DataStreams,0)),INDEX(First_Data_Point,MATCH(AN$6,DataStreams,0)),$B$3),DateRange,0)-1,MATCH(AN$6,DataStreams,0)-1):OFFSET(HOMECELL,MATCH(MIN(INDEX(Last_Data_Point,MATCH($A85,DataStreams,0)),INDEX(Last_Data_Point,MATCH(AN$6,DataStreams,0)),$B$4),DateRange,0)-1,MATCH(AN$6,DataStreams,0)-1) -
(INDEX(Returns!$102:$102,MATCH(AN$6,DataStreams,0))*
OFFSET(HOMECELL,MATCH(MAX(INDEX(First_Data_Point,MATCH($A85,DataStreams,0)),INDEX(First_Data_Point,MATCH(AN$6,DataStreams,0)),$B$3),DateRange,0)-1,MATCH(INDEX(Returns!$100:$100,MATCH(AN$6,DataStreams,0)),DataStreams,0)-1):OFFSET(HOMECELL,MATCH(MIN(INDEX(Last_Data_Point,MATCH($A85,DataStreams,0)),INDEX(Last_Data_Point,MATCH(AN$6,DataStreams,0)),$B$4),DateRange,0)-1,MATCH(INDEX(Returns!$100:$100,MATCH(AN$6,DataStreams,0)),DataStreams,0)-1))),"")</f>
        <v>5.9278537446017226E-5</v>
      </c>
      <c r="AO85" s="233" cm="1">
        <f t="array" aca="1" ref="AO85" ca="1">_xlfn.IFNA(_xlfn.COVARIANCE.S(
OFFSET(HOMECELL,MATCH(MAX(INDEX(First_Data_Point,MATCH($A85,DataStreams,0)),INDEX(First_Data_Point,MATCH(AO$6,DataStreams,0)),$B$3),DateRange,0)-1,MATCH($A85,DataStreams,0)-1):OFFSET(HOMECELL,MATCH(MIN(INDEX(Last_Data_Point,MATCH($A85,DataStreams,0)),INDEX(Last_Data_Point,MATCH(AO$6,DataStreams,0)),$B$4),DateRange,0)-1,MATCH($A85,DataStreams,0)-1) -
(INDEX(Returns!$102:$102,MATCH($A85,DataStreams,0))*
OFFSET(HOMECELL,MATCH(MAX(INDEX(First_Data_Point,MATCH($A85,DataStreams,0)),INDEX(First_Data_Point,MATCH(AO$6,DataStreams,0)),$B$3),DateRange,0)-1,MATCH(INDEX(Returns!$100:$100,MATCH($A85,DataStreams,0)),DataStreams,0)-1):OFFSET(HOMECELL,MATCH(MIN(INDEX(Last_Data_Point,MATCH($A85,DataStreams,0)),INDEX(Last_Data_Point,MATCH(AO$6,DataStreams,0)),$B$4),DateRange,0)-1,MATCH(INDEX(Returns!$100:$100,MATCH($A85,DataStreams,0)),DataStreams,0)-1)),
OFFSET(HOMECELL,MATCH(MAX(INDEX(First_Data_Point,MATCH($A85,DataStreams,0)),INDEX(First_Data_Point,MATCH(AO$6,DataStreams,0)),$B$3),DateRange,0)-1,MATCH(AO$6,DataStreams,0)-1):OFFSET(HOMECELL,MATCH(MIN(INDEX(Last_Data_Point,MATCH($A85,DataStreams,0)),INDEX(Last_Data_Point,MATCH(AO$6,DataStreams,0)),$B$4),DateRange,0)-1,MATCH(AO$6,DataStreams,0)-1) -
(INDEX(Returns!$102:$102,MATCH(AO$6,DataStreams,0))*
OFFSET(HOMECELL,MATCH(MAX(INDEX(First_Data_Point,MATCH($A85,DataStreams,0)),INDEX(First_Data_Point,MATCH(AO$6,DataStreams,0)),$B$3),DateRange,0)-1,MATCH(INDEX(Returns!$100:$100,MATCH(AO$6,DataStreams,0)),DataStreams,0)-1):OFFSET(HOMECELL,MATCH(MIN(INDEX(Last_Data_Point,MATCH($A85,DataStreams,0)),INDEX(Last_Data_Point,MATCH(AO$6,DataStreams,0)),$B$4),DateRange,0)-1,MATCH(INDEX(Returns!$100:$100,MATCH(AO$6,DataStreams,0)),DataStreams,0)-1))),"")</f>
        <v>1.1304827431389245E-4</v>
      </c>
      <c r="AP85" s="233" cm="1">
        <f t="array" aca="1" ref="AP85" ca="1">_xlfn.IFNA(_xlfn.COVARIANCE.S(
OFFSET(HOMECELL,MATCH(MAX(INDEX(First_Data_Point,MATCH($A85,DataStreams,0)),INDEX(First_Data_Point,MATCH(AP$6,DataStreams,0)),$B$3),DateRange,0)-1,MATCH($A85,DataStreams,0)-1):OFFSET(HOMECELL,MATCH(MIN(INDEX(Last_Data_Point,MATCH($A85,DataStreams,0)),INDEX(Last_Data_Point,MATCH(AP$6,DataStreams,0)),$B$4),DateRange,0)-1,MATCH($A85,DataStreams,0)-1) -
(INDEX(Returns!$102:$102,MATCH($A85,DataStreams,0))*
OFFSET(HOMECELL,MATCH(MAX(INDEX(First_Data_Point,MATCH($A85,DataStreams,0)),INDEX(First_Data_Point,MATCH(AP$6,DataStreams,0)),$B$3),DateRange,0)-1,MATCH(INDEX(Returns!$100:$100,MATCH($A85,DataStreams,0)),DataStreams,0)-1):OFFSET(HOMECELL,MATCH(MIN(INDEX(Last_Data_Point,MATCH($A85,DataStreams,0)),INDEX(Last_Data_Point,MATCH(AP$6,DataStreams,0)),$B$4),DateRange,0)-1,MATCH(INDEX(Returns!$100:$100,MATCH($A85,DataStreams,0)),DataStreams,0)-1)),
OFFSET(HOMECELL,MATCH(MAX(INDEX(First_Data_Point,MATCH($A85,DataStreams,0)),INDEX(First_Data_Point,MATCH(AP$6,DataStreams,0)),$B$3),DateRange,0)-1,MATCH(AP$6,DataStreams,0)-1):OFFSET(HOMECELL,MATCH(MIN(INDEX(Last_Data_Point,MATCH($A85,DataStreams,0)),INDEX(Last_Data_Point,MATCH(AP$6,DataStreams,0)),$B$4),DateRange,0)-1,MATCH(AP$6,DataStreams,0)-1) -
(INDEX(Returns!$102:$102,MATCH(AP$6,DataStreams,0))*
OFFSET(HOMECELL,MATCH(MAX(INDEX(First_Data_Point,MATCH($A85,DataStreams,0)),INDEX(First_Data_Point,MATCH(AP$6,DataStreams,0)),$B$3),DateRange,0)-1,MATCH(INDEX(Returns!$100:$100,MATCH(AP$6,DataStreams,0)),DataStreams,0)-1):OFFSET(HOMECELL,MATCH(MIN(INDEX(Last_Data_Point,MATCH($A85,DataStreams,0)),INDEX(Last_Data_Point,MATCH(AP$6,DataStreams,0)),$B$4),DateRange,0)-1,MATCH(INDEX(Returns!$100:$100,MATCH(AP$6,DataStreams,0)),DataStreams,0)-1))),"")</f>
        <v>-1.5407875116018222E-3</v>
      </c>
      <c r="AQ85" s="233" t="str" cm="1">
        <f t="array" aca="1" ref="AQ85" ca="1">_xlfn.IFNA(_xlfn.COVARIANCE.S(
OFFSET(HOMECELL,MATCH(MAX(INDEX(First_Data_Point,MATCH($A85,DataStreams,0)),INDEX(First_Data_Point,MATCH(AQ$6,DataStreams,0)),$B$3),DateRange,0)-1,MATCH($A85,DataStreams,0)-1):OFFSET(HOMECELL,MATCH(MIN(INDEX(Last_Data_Point,MATCH($A85,DataStreams,0)),INDEX(Last_Data_Point,MATCH(AQ$6,DataStreams,0)),$B$4),DateRange,0)-1,MATCH($A85,DataStreams,0)-1) -
(INDEX(Returns!$102:$102,MATCH($A85,DataStreams,0))*
OFFSET(HOMECELL,MATCH(MAX(INDEX(First_Data_Point,MATCH($A85,DataStreams,0)),INDEX(First_Data_Point,MATCH(AQ$6,DataStreams,0)),$B$3),DateRange,0)-1,MATCH(INDEX(Returns!$100:$100,MATCH($A85,DataStreams,0)),DataStreams,0)-1):OFFSET(HOMECELL,MATCH(MIN(INDEX(Last_Data_Point,MATCH($A85,DataStreams,0)),INDEX(Last_Data_Point,MATCH(AQ$6,DataStreams,0)),$B$4),DateRange,0)-1,MATCH(INDEX(Returns!$100:$100,MATCH($A85,DataStreams,0)),DataStreams,0)-1)),
OFFSET(HOMECELL,MATCH(MAX(INDEX(First_Data_Point,MATCH($A85,DataStreams,0)),INDEX(First_Data_Point,MATCH(AQ$6,DataStreams,0)),$B$3),DateRange,0)-1,MATCH(AQ$6,DataStreams,0)-1):OFFSET(HOMECELL,MATCH(MIN(INDEX(Last_Data_Point,MATCH($A85,DataStreams,0)),INDEX(Last_Data_Point,MATCH(AQ$6,DataStreams,0)),$B$4),DateRange,0)-1,MATCH(AQ$6,DataStreams,0)-1) -
(INDEX(Returns!$102:$102,MATCH(AQ$6,DataStreams,0))*
OFFSET(HOMECELL,MATCH(MAX(INDEX(First_Data_Point,MATCH($A85,DataStreams,0)),INDEX(First_Data_Point,MATCH(AQ$6,DataStreams,0)),$B$3),DateRange,0)-1,MATCH(INDEX(Returns!$100:$100,MATCH(AQ$6,DataStreams,0)),DataStreams,0)-1):OFFSET(HOMECELL,MATCH(MIN(INDEX(Last_Data_Point,MATCH($A85,DataStreams,0)),INDEX(Last_Data_Point,MATCH(AQ$6,DataStreams,0)),$B$4),DateRange,0)-1,MATCH(INDEX(Returns!$100:$100,MATCH(AQ$6,DataStreams,0)),DataStreams,0)-1))),"")</f>
        <v/>
      </c>
      <c r="AR85" s="233" t="str" cm="1">
        <f t="array" aca="1" ref="AR85" ca="1">_xlfn.IFNA(_xlfn.COVARIANCE.S(
OFFSET(HOMECELL,MATCH(MAX(INDEX(First_Data_Point,MATCH($A85,DataStreams,0)),INDEX(First_Data_Point,MATCH(AR$6,DataStreams,0)),$B$3),DateRange,0)-1,MATCH($A85,DataStreams,0)-1):OFFSET(HOMECELL,MATCH(MIN(INDEX(Last_Data_Point,MATCH($A85,DataStreams,0)),INDEX(Last_Data_Point,MATCH(AR$6,DataStreams,0)),$B$4),DateRange,0)-1,MATCH($A85,DataStreams,0)-1) -
(INDEX(Returns!$102:$102,MATCH($A85,DataStreams,0))*
OFFSET(HOMECELL,MATCH(MAX(INDEX(First_Data_Point,MATCH($A85,DataStreams,0)),INDEX(First_Data_Point,MATCH(AR$6,DataStreams,0)),$B$3),DateRange,0)-1,MATCH(INDEX(Returns!$100:$100,MATCH($A85,DataStreams,0)),DataStreams,0)-1):OFFSET(HOMECELL,MATCH(MIN(INDEX(Last_Data_Point,MATCH($A85,DataStreams,0)),INDEX(Last_Data_Point,MATCH(AR$6,DataStreams,0)),$B$4),DateRange,0)-1,MATCH(INDEX(Returns!$100:$100,MATCH($A85,DataStreams,0)),DataStreams,0)-1)),
OFFSET(HOMECELL,MATCH(MAX(INDEX(First_Data_Point,MATCH($A85,DataStreams,0)),INDEX(First_Data_Point,MATCH(AR$6,DataStreams,0)),$B$3),DateRange,0)-1,MATCH(AR$6,DataStreams,0)-1):OFFSET(HOMECELL,MATCH(MIN(INDEX(Last_Data_Point,MATCH($A85,DataStreams,0)),INDEX(Last_Data_Point,MATCH(AR$6,DataStreams,0)),$B$4),DateRange,0)-1,MATCH(AR$6,DataStreams,0)-1) -
(INDEX(Returns!$102:$102,MATCH(AR$6,DataStreams,0))*
OFFSET(HOMECELL,MATCH(MAX(INDEX(First_Data_Point,MATCH($A85,DataStreams,0)),INDEX(First_Data_Point,MATCH(AR$6,DataStreams,0)),$B$3),DateRange,0)-1,MATCH(INDEX(Returns!$100:$100,MATCH(AR$6,DataStreams,0)),DataStreams,0)-1):OFFSET(HOMECELL,MATCH(MIN(INDEX(Last_Data_Point,MATCH($A85,DataStreams,0)),INDEX(Last_Data_Point,MATCH(AR$6,DataStreams,0)),$B$4),DateRange,0)-1,MATCH(INDEX(Returns!$100:$100,MATCH(AR$6,DataStreams,0)),DataStreams,0)-1))),"")</f>
        <v/>
      </c>
      <c r="AS85" s="233" t="str" cm="1">
        <f t="array" aca="1" ref="AS85" ca="1">_xlfn.IFNA(_xlfn.COVARIANCE.S(
OFFSET(HOMECELL,MATCH(MAX(INDEX(First_Data_Point,MATCH($A85,DataStreams,0)),INDEX(First_Data_Point,MATCH(AS$6,DataStreams,0)),$B$3),DateRange,0)-1,MATCH($A85,DataStreams,0)-1):OFFSET(HOMECELL,MATCH(MIN(INDEX(Last_Data_Point,MATCH($A85,DataStreams,0)),INDEX(Last_Data_Point,MATCH(AS$6,DataStreams,0)),$B$4),DateRange,0)-1,MATCH($A85,DataStreams,0)-1) -
(INDEX(Returns!$102:$102,MATCH($A85,DataStreams,0))*
OFFSET(HOMECELL,MATCH(MAX(INDEX(First_Data_Point,MATCH($A85,DataStreams,0)),INDEX(First_Data_Point,MATCH(AS$6,DataStreams,0)),$B$3),DateRange,0)-1,MATCH(INDEX(Returns!$100:$100,MATCH($A85,DataStreams,0)),DataStreams,0)-1):OFFSET(HOMECELL,MATCH(MIN(INDEX(Last_Data_Point,MATCH($A85,DataStreams,0)),INDEX(Last_Data_Point,MATCH(AS$6,DataStreams,0)),$B$4),DateRange,0)-1,MATCH(INDEX(Returns!$100:$100,MATCH($A85,DataStreams,0)),DataStreams,0)-1)),
OFFSET(HOMECELL,MATCH(MAX(INDEX(First_Data_Point,MATCH($A85,DataStreams,0)),INDEX(First_Data_Point,MATCH(AS$6,DataStreams,0)),$B$3),DateRange,0)-1,MATCH(AS$6,DataStreams,0)-1):OFFSET(HOMECELL,MATCH(MIN(INDEX(Last_Data_Point,MATCH($A85,DataStreams,0)),INDEX(Last_Data_Point,MATCH(AS$6,DataStreams,0)),$B$4),DateRange,0)-1,MATCH(AS$6,DataStreams,0)-1) -
(INDEX(Returns!$102:$102,MATCH(AS$6,DataStreams,0))*
OFFSET(HOMECELL,MATCH(MAX(INDEX(First_Data_Point,MATCH($A85,DataStreams,0)),INDEX(First_Data_Point,MATCH(AS$6,DataStreams,0)),$B$3),DateRange,0)-1,MATCH(INDEX(Returns!$100:$100,MATCH(AS$6,DataStreams,0)),DataStreams,0)-1):OFFSET(HOMECELL,MATCH(MIN(INDEX(Last_Data_Point,MATCH($A85,DataStreams,0)),INDEX(Last_Data_Point,MATCH(AS$6,DataStreams,0)),$B$4),DateRange,0)-1,MATCH(INDEX(Returns!$100:$100,MATCH(AS$6,DataStreams,0)),DataStreams,0)-1))),"")</f>
        <v/>
      </c>
      <c r="AT85" s="233" t="str" cm="1">
        <f t="array" aca="1" ref="AT85" ca="1">_xlfn.IFNA(_xlfn.COVARIANCE.S(
OFFSET(HOMECELL,MATCH(MAX(INDEX(First_Data_Point,MATCH($A85,DataStreams,0)),INDEX(First_Data_Point,MATCH(AT$6,DataStreams,0)),$B$3),DateRange,0)-1,MATCH($A85,DataStreams,0)-1):OFFSET(HOMECELL,MATCH(MIN(INDEX(Last_Data_Point,MATCH($A85,DataStreams,0)),INDEX(Last_Data_Point,MATCH(AT$6,DataStreams,0)),$B$4),DateRange,0)-1,MATCH($A85,DataStreams,0)-1) -
(INDEX(Returns!$102:$102,MATCH($A85,DataStreams,0))*
OFFSET(HOMECELL,MATCH(MAX(INDEX(First_Data_Point,MATCH($A85,DataStreams,0)),INDEX(First_Data_Point,MATCH(AT$6,DataStreams,0)),$B$3),DateRange,0)-1,MATCH(INDEX(Returns!$100:$100,MATCH($A85,DataStreams,0)),DataStreams,0)-1):OFFSET(HOMECELL,MATCH(MIN(INDEX(Last_Data_Point,MATCH($A85,DataStreams,0)),INDEX(Last_Data_Point,MATCH(AT$6,DataStreams,0)),$B$4),DateRange,0)-1,MATCH(INDEX(Returns!$100:$100,MATCH($A85,DataStreams,0)),DataStreams,0)-1)),
OFFSET(HOMECELL,MATCH(MAX(INDEX(First_Data_Point,MATCH($A85,DataStreams,0)),INDEX(First_Data_Point,MATCH(AT$6,DataStreams,0)),$B$3),DateRange,0)-1,MATCH(AT$6,DataStreams,0)-1):OFFSET(HOMECELL,MATCH(MIN(INDEX(Last_Data_Point,MATCH($A85,DataStreams,0)),INDEX(Last_Data_Point,MATCH(AT$6,DataStreams,0)),$B$4),DateRange,0)-1,MATCH(AT$6,DataStreams,0)-1) -
(INDEX(Returns!$102:$102,MATCH(AT$6,DataStreams,0))*
OFFSET(HOMECELL,MATCH(MAX(INDEX(First_Data_Point,MATCH($A85,DataStreams,0)),INDEX(First_Data_Point,MATCH(AT$6,DataStreams,0)),$B$3),DateRange,0)-1,MATCH(INDEX(Returns!$100:$100,MATCH(AT$6,DataStreams,0)),DataStreams,0)-1):OFFSET(HOMECELL,MATCH(MIN(INDEX(Last_Data_Point,MATCH($A85,DataStreams,0)),INDEX(Last_Data_Point,MATCH(AT$6,DataStreams,0)),$B$4),DateRange,0)-1,MATCH(INDEX(Returns!$100:$100,MATCH(AT$6,DataStreams,0)),DataStreams,0)-1))),"")</f>
        <v/>
      </c>
      <c r="AU85" s="233" t="str" cm="1">
        <f t="array" aca="1" ref="AU85" ca="1">_xlfn.IFNA(_xlfn.COVARIANCE.S(
OFFSET(HOMECELL,MATCH(MAX(INDEX(First_Data_Point,MATCH($A85,DataStreams,0)),INDEX(First_Data_Point,MATCH(AU$6,DataStreams,0)),$B$3),DateRange,0)-1,MATCH($A85,DataStreams,0)-1):OFFSET(HOMECELL,MATCH(MIN(INDEX(Last_Data_Point,MATCH($A85,DataStreams,0)),INDEX(Last_Data_Point,MATCH(AU$6,DataStreams,0)),$B$4),DateRange,0)-1,MATCH($A85,DataStreams,0)-1) -
(INDEX(Returns!$102:$102,MATCH($A85,DataStreams,0))*
OFFSET(HOMECELL,MATCH(MAX(INDEX(First_Data_Point,MATCH($A85,DataStreams,0)),INDEX(First_Data_Point,MATCH(AU$6,DataStreams,0)),$B$3),DateRange,0)-1,MATCH(INDEX(Returns!$100:$100,MATCH($A85,DataStreams,0)),DataStreams,0)-1):OFFSET(HOMECELL,MATCH(MIN(INDEX(Last_Data_Point,MATCH($A85,DataStreams,0)),INDEX(Last_Data_Point,MATCH(AU$6,DataStreams,0)),$B$4),DateRange,0)-1,MATCH(INDEX(Returns!$100:$100,MATCH($A85,DataStreams,0)),DataStreams,0)-1)),
OFFSET(HOMECELL,MATCH(MAX(INDEX(First_Data_Point,MATCH($A85,DataStreams,0)),INDEX(First_Data_Point,MATCH(AU$6,DataStreams,0)),$B$3),DateRange,0)-1,MATCH(AU$6,DataStreams,0)-1):OFFSET(HOMECELL,MATCH(MIN(INDEX(Last_Data_Point,MATCH($A85,DataStreams,0)),INDEX(Last_Data_Point,MATCH(AU$6,DataStreams,0)),$B$4),DateRange,0)-1,MATCH(AU$6,DataStreams,0)-1) -
(INDEX(Returns!$102:$102,MATCH(AU$6,DataStreams,0))*
OFFSET(HOMECELL,MATCH(MAX(INDEX(First_Data_Point,MATCH($A85,DataStreams,0)),INDEX(First_Data_Point,MATCH(AU$6,DataStreams,0)),$B$3),DateRange,0)-1,MATCH(INDEX(Returns!$100:$100,MATCH(AU$6,DataStreams,0)),DataStreams,0)-1):OFFSET(HOMECELL,MATCH(MIN(INDEX(Last_Data_Point,MATCH($A85,DataStreams,0)),INDEX(Last_Data_Point,MATCH(AU$6,DataStreams,0)),$B$4),DateRange,0)-1,MATCH(INDEX(Returns!$100:$100,MATCH(AU$6,DataStreams,0)),DataStreams,0)-1))),"")</f>
        <v/>
      </c>
      <c r="AV85" s="233" t="str" cm="1">
        <f t="array" aca="1" ref="AV85" ca="1">_xlfn.IFNA(_xlfn.COVARIANCE.S(
OFFSET(HOMECELL,MATCH(MAX(INDEX(First_Data_Point,MATCH($A85,DataStreams,0)),INDEX(First_Data_Point,MATCH(AV$6,DataStreams,0)),$B$3),DateRange,0)-1,MATCH($A85,DataStreams,0)-1):OFFSET(HOMECELL,MATCH(MIN(INDEX(Last_Data_Point,MATCH($A85,DataStreams,0)),INDEX(Last_Data_Point,MATCH(AV$6,DataStreams,0)),$B$4),DateRange,0)-1,MATCH($A85,DataStreams,0)-1) -
(INDEX(Returns!$102:$102,MATCH($A85,DataStreams,0))*
OFFSET(HOMECELL,MATCH(MAX(INDEX(First_Data_Point,MATCH($A85,DataStreams,0)),INDEX(First_Data_Point,MATCH(AV$6,DataStreams,0)),$B$3),DateRange,0)-1,MATCH(INDEX(Returns!$100:$100,MATCH($A85,DataStreams,0)),DataStreams,0)-1):OFFSET(HOMECELL,MATCH(MIN(INDEX(Last_Data_Point,MATCH($A85,DataStreams,0)),INDEX(Last_Data_Point,MATCH(AV$6,DataStreams,0)),$B$4),DateRange,0)-1,MATCH(INDEX(Returns!$100:$100,MATCH($A85,DataStreams,0)),DataStreams,0)-1)),
OFFSET(HOMECELL,MATCH(MAX(INDEX(First_Data_Point,MATCH($A85,DataStreams,0)),INDEX(First_Data_Point,MATCH(AV$6,DataStreams,0)),$B$3),DateRange,0)-1,MATCH(AV$6,DataStreams,0)-1):OFFSET(HOMECELL,MATCH(MIN(INDEX(Last_Data_Point,MATCH($A85,DataStreams,0)),INDEX(Last_Data_Point,MATCH(AV$6,DataStreams,0)),$B$4),DateRange,0)-1,MATCH(AV$6,DataStreams,0)-1) -
(INDEX(Returns!$102:$102,MATCH(AV$6,DataStreams,0))*
OFFSET(HOMECELL,MATCH(MAX(INDEX(First_Data_Point,MATCH($A85,DataStreams,0)),INDEX(First_Data_Point,MATCH(AV$6,DataStreams,0)),$B$3),DateRange,0)-1,MATCH(INDEX(Returns!$100:$100,MATCH(AV$6,DataStreams,0)),DataStreams,0)-1):OFFSET(HOMECELL,MATCH(MIN(INDEX(Last_Data_Point,MATCH($A85,DataStreams,0)),INDEX(Last_Data_Point,MATCH(AV$6,DataStreams,0)),$B$4),DateRange,0)-1,MATCH(INDEX(Returns!$100:$100,MATCH(AV$6,DataStreams,0)),DataStreams,0)-1))),"")</f>
        <v/>
      </c>
      <c r="AW85" s="233" t="str" cm="1">
        <f t="array" aca="1" ref="AW85" ca="1">_xlfn.IFNA(_xlfn.COVARIANCE.S(
OFFSET(HOMECELL,MATCH(MAX(INDEX(First_Data_Point,MATCH($A85,DataStreams,0)),INDEX(First_Data_Point,MATCH(AW$6,DataStreams,0)),$B$3),DateRange,0)-1,MATCH($A85,DataStreams,0)-1):OFFSET(HOMECELL,MATCH(MIN(INDEX(Last_Data_Point,MATCH($A85,DataStreams,0)),INDEX(Last_Data_Point,MATCH(AW$6,DataStreams,0)),$B$4),DateRange,0)-1,MATCH($A85,DataStreams,0)-1) -
(INDEX(Returns!$102:$102,MATCH($A85,DataStreams,0))*
OFFSET(HOMECELL,MATCH(MAX(INDEX(First_Data_Point,MATCH($A85,DataStreams,0)),INDEX(First_Data_Point,MATCH(AW$6,DataStreams,0)),$B$3),DateRange,0)-1,MATCH(INDEX(Returns!$100:$100,MATCH($A85,DataStreams,0)),DataStreams,0)-1):OFFSET(HOMECELL,MATCH(MIN(INDEX(Last_Data_Point,MATCH($A85,DataStreams,0)),INDEX(Last_Data_Point,MATCH(AW$6,DataStreams,0)),$B$4),DateRange,0)-1,MATCH(INDEX(Returns!$100:$100,MATCH($A85,DataStreams,0)),DataStreams,0)-1)),
OFFSET(HOMECELL,MATCH(MAX(INDEX(First_Data_Point,MATCH($A85,DataStreams,0)),INDEX(First_Data_Point,MATCH(AW$6,DataStreams,0)),$B$3),DateRange,0)-1,MATCH(AW$6,DataStreams,0)-1):OFFSET(HOMECELL,MATCH(MIN(INDEX(Last_Data_Point,MATCH($A85,DataStreams,0)),INDEX(Last_Data_Point,MATCH(AW$6,DataStreams,0)),$B$4),DateRange,0)-1,MATCH(AW$6,DataStreams,0)-1) -
(INDEX(Returns!$102:$102,MATCH(AW$6,DataStreams,0))*
OFFSET(HOMECELL,MATCH(MAX(INDEX(First_Data_Point,MATCH($A85,DataStreams,0)),INDEX(First_Data_Point,MATCH(AW$6,DataStreams,0)),$B$3),DateRange,0)-1,MATCH(INDEX(Returns!$100:$100,MATCH(AW$6,DataStreams,0)),DataStreams,0)-1):OFFSET(HOMECELL,MATCH(MIN(INDEX(Last_Data_Point,MATCH($A85,DataStreams,0)),INDEX(Last_Data_Point,MATCH(AW$6,DataStreams,0)),$B$4),DateRange,0)-1,MATCH(INDEX(Returns!$100:$100,MATCH(AW$6,DataStreams,0)),DataStreams,0)-1))),"")</f>
        <v/>
      </c>
      <c r="AX85" s="233" t="str" cm="1">
        <f t="array" aca="1" ref="AX85" ca="1">_xlfn.IFNA(_xlfn.COVARIANCE.S(
OFFSET(HOMECELL,MATCH(MAX(INDEX(First_Data_Point,MATCH($A85,DataStreams,0)),INDEX(First_Data_Point,MATCH(AX$6,DataStreams,0)),$B$3),DateRange,0)-1,MATCH($A85,DataStreams,0)-1):OFFSET(HOMECELL,MATCH(MIN(INDEX(Last_Data_Point,MATCH($A85,DataStreams,0)),INDEX(Last_Data_Point,MATCH(AX$6,DataStreams,0)),$B$4),DateRange,0)-1,MATCH($A85,DataStreams,0)-1) -
(INDEX(Returns!$102:$102,MATCH($A85,DataStreams,0))*
OFFSET(HOMECELL,MATCH(MAX(INDEX(First_Data_Point,MATCH($A85,DataStreams,0)),INDEX(First_Data_Point,MATCH(AX$6,DataStreams,0)),$B$3),DateRange,0)-1,MATCH(INDEX(Returns!$100:$100,MATCH($A85,DataStreams,0)),DataStreams,0)-1):OFFSET(HOMECELL,MATCH(MIN(INDEX(Last_Data_Point,MATCH($A85,DataStreams,0)),INDEX(Last_Data_Point,MATCH(AX$6,DataStreams,0)),$B$4),DateRange,0)-1,MATCH(INDEX(Returns!$100:$100,MATCH($A85,DataStreams,0)),DataStreams,0)-1)),
OFFSET(HOMECELL,MATCH(MAX(INDEX(First_Data_Point,MATCH($A85,DataStreams,0)),INDEX(First_Data_Point,MATCH(AX$6,DataStreams,0)),$B$3),DateRange,0)-1,MATCH(AX$6,DataStreams,0)-1):OFFSET(HOMECELL,MATCH(MIN(INDEX(Last_Data_Point,MATCH($A85,DataStreams,0)),INDEX(Last_Data_Point,MATCH(AX$6,DataStreams,0)),$B$4),DateRange,0)-1,MATCH(AX$6,DataStreams,0)-1) -
(INDEX(Returns!$102:$102,MATCH(AX$6,DataStreams,0))*
OFFSET(HOMECELL,MATCH(MAX(INDEX(First_Data_Point,MATCH($A85,DataStreams,0)),INDEX(First_Data_Point,MATCH(AX$6,DataStreams,0)),$B$3),DateRange,0)-1,MATCH(INDEX(Returns!$100:$100,MATCH(AX$6,DataStreams,0)),DataStreams,0)-1):OFFSET(HOMECELL,MATCH(MIN(INDEX(Last_Data_Point,MATCH($A85,DataStreams,0)),INDEX(Last_Data_Point,MATCH(AX$6,DataStreams,0)),$B$4),DateRange,0)-1,MATCH(INDEX(Returns!$100:$100,MATCH(AX$6,DataStreams,0)),DataStreams,0)-1))),"")</f>
        <v/>
      </c>
      <c r="AY85" s="233" t="str" cm="1">
        <f t="array" aca="1" ref="AY85" ca="1">_xlfn.IFNA(_xlfn.COVARIANCE.S(
OFFSET(HOMECELL,MATCH(MAX(INDEX(First_Data_Point,MATCH($A85,DataStreams,0)),INDEX(First_Data_Point,MATCH(AY$6,DataStreams,0)),$B$3),DateRange,0)-1,MATCH($A85,DataStreams,0)-1):OFFSET(HOMECELL,MATCH(MIN(INDEX(Last_Data_Point,MATCH($A85,DataStreams,0)),INDEX(Last_Data_Point,MATCH(AY$6,DataStreams,0)),$B$4),DateRange,0)-1,MATCH($A85,DataStreams,0)-1) -
(INDEX(Returns!$102:$102,MATCH($A85,DataStreams,0))*
OFFSET(HOMECELL,MATCH(MAX(INDEX(First_Data_Point,MATCH($A85,DataStreams,0)),INDEX(First_Data_Point,MATCH(AY$6,DataStreams,0)),$B$3),DateRange,0)-1,MATCH(INDEX(Returns!$100:$100,MATCH($A85,DataStreams,0)),DataStreams,0)-1):OFFSET(HOMECELL,MATCH(MIN(INDEX(Last_Data_Point,MATCH($A85,DataStreams,0)),INDEX(Last_Data_Point,MATCH(AY$6,DataStreams,0)),$B$4),DateRange,0)-1,MATCH(INDEX(Returns!$100:$100,MATCH($A85,DataStreams,0)),DataStreams,0)-1)),
OFFSET(HOMECELL,MATCH(MAX(INDEX(First_Data_Point,MATCH($A85,DataStreams,0)),INDEX(First_Data_Point,MATCH(AY$6,DataStreams,0)),$B$3),DateRange,0)-1,MATCH(AY$6,DataStreams,0)-1):OFFSET(HOMECELL,MATCH(MIN(INDEX(Last_Data_Point,MATCH($A85,DataStreams,0)),INDEX(Last_Data_Point,MATCH(AY$6,DataStreams,0)),$B$4),DateRange,0)-1,MATCH(AY$6,DataStreams,0)-1) -
(INDEX(Returns!$102:$102,MATCH(AY$6,DataStreams,0))*
OFFSET(HOMECELL,MATCH(MAX(INDEX(First_Data_Point,MATCH($A85,DataStreams,0)),INDEX(First_Data_Point,MATCH(AY$6,DataStreams,0)),$B$3),DateRange,0)-1,MATCH(INDEX(Returns!$100:$100,MATCH(AY$6,DataStreams,0)),DataStreams,0)-1):OFFSET(HOMECELL,MATCH(MIN(INDEX(Last_Data_Point,MATCH($A85,DataStreams,0)),INDEX(Last_Data_Point,MATCH(AY$6,DataStreams,0)),$B$4),DateRange,0)-1,MATCH(INDEX(Returns!$100:$100,MATCH(AY$6,DataStreams,0)),DataStreams,0)-1))),"")</f>
        <v/>
      </c>
      <c r="AZ85" s="233" t="str" cm="1">
        <f t="array" aca="1" ref="AZ85" ca="1">_xlfn.IFNA(_xlfn.COVARIANCE.S(
OFFSET(HOMECELL,MATCH(MAX(INDEX(First_Data_Point,MATCH($A85,DataStreams,0)),INDEX(First_Data_Point,MATCH(AZ$6,DataStreams,0)),$B$3),DateRange,0)-1,MATCH($A85,DataStreams,0)-1):OFFSET(HOMECELL,MATCH(MIN(INDEX(Last_Data_Point,MATCH($A85,DataStreams,0)),INDEX(Last_Data_Point,MATCH(AZ$6,DataStreams,0)),$B$4),DateRange,0)-1,MATCH($A85,DataStreams,0)-1) -
(INDEX(Returns!$102:$102,MATCH($A85,DataStreams,0))*
OFFSET(HOMECELL,MATCH(MAX(INDEX(First_Data_Point,MATCH($A85,DataStreams,0)),INDEX(First_Data_Point,MATCH(AZ$6,DataStreams,0)),$B$3),DateRange,0)-1,MATCH(INDEX(Returns!$100:$100,MATCH($A85,DataStreams,0)),DataStreams,0)-1):OFFSET(HOMECELL,MATCH(MIN(INDEX(Last_Data_Point,MATCH($A85,DataStreams,0)),INDEX(Last_Data_Point,MATCH(AZ$6,DataStreams,0)),$B$4),DateRange,0)-1,MATCH(INDEX(Returns!$100:$100,MATCH($A85,DataStreams,0)),DataStreams,0)-1)),
OFFSET(HOMECELL,MATCH(MAX(INDEX(First_Data_Point,MATCH($A85,DataStreams,0)),INDEX(First_Data_Point,MATCH(AZ$6,DataStreams,0)),$B$3),DateRange,0)-1,MATCH(AZ$6,DataStreams,0)-1):OFFSET(HOMECELL,MATCH(MIN(INDEX(Last_Data_Point,MATCH($A85,DataStreams,0)),INDEX(Last_Data_Point,MATCH(AZ$6,DataStreams,0)),$B$4),DateRange,0)-1,MATCH(AZ$6,DataStreams,0)-1) -
(INDEX(Returns!$102:$102,MATCH(AZ$6,DataStreams,0))*
OFFSET(HOMECELL,MATCH(MAX(INDEX(First_Data_Point,MATCH($A85,DataStreams,0)),INDEX(First_Data_Point,MATCH(AZ$6,DataStreams,0)),$B$3),DateRange,0)-1,MATCH(INDEX(Returns!$100:$100,MATCH(AZ$6,DataStreams,0)),DataStreams,0)-1):OFFSET(HOMECELL,MATCH(MIN(INDEX(Last_Data_Point,MATCH($A85,DataStreams,0)),INDEX(Last_Data_Point,MATCH(AZ$6,DataStreams,0)),$B$4),DateRange,0)-1,MATCH(INDEX(Returns!$100:$100,MATCH(AZ$6,DataStreams,0)),DataStreams,0)-1))),"")</f>
        <v/>
      </c>
      <c r="BA85" s="233" t="str" cm="1">
        <f t="array" aca="1" ref="BA85" ca="1">_xlfn.IFNA(_xlfn.COVARIANCE.S(
OFFSET(HOMECELL,MATCH(MAX(INDEX(First_Data_Point,MATCH($A85,DataStreams,0)),INDEX(First_Data_Point,MATCH(BA$6,DataStreams,0)),$B$3),DateRange,0)-1,MATCH($A85,DataStreams,0)-1):OFFSET(HOMECELL,MATCH(MIN(INDEX(Last_Data_Point,MATCH($A85,DataStreams,0)),INDEX(Last_Data_Point,MATCH(BA$6,DataStreams,0)),$B$4),DateRange,0)-1,MATCH($A85,DataStreams,0)-1) -
(INDEX(Returns!$102:$102,MATCH($A85,DataStreams,0))*
OFFSET(HOMECELL,MATCH(MAX(INDEX(First_Data_Point,MATCH($A85,DataStreams,0)),INDEX(First_Data_Point,MATCH(BA$6,DataStreams,0)),$B$3),DateRange,0)-1,MATCH(INDEX(Returns!$100:$100,MATCH($A85,DataStreams,0)),DataStreams,0)-1):OFFSET(HOMECELL,MATCH(MIN(INDEX(Last_Data_Point,MATCH($A85,DataStreams,0)),INDEX(Last_Data_Point,MATCH(BA$6,DataStreams,0)),$B$4),DateRange,0)-1,MATCH(INDEX(Returns!$100:$100,MATCH($A85,DataStreams,0)),DataStreams,0)-1)),
OFFSET(HOMECELL,MATCH(MAX(INDEX(First_Data_Point,MATCH($A85,DataStreams,0)),INDEX(First_Data_Point,MATCH(BA$6,DataStreams,0)),$B$3),DateRange,0)-1,MATCH(BA$6,DataStreams,0)-1):OFFSET(HOMECELL,MATCH(MIN(INDEX(Last_Data_Point,MATCH($A85,DataStreams,0)),INDEX(Last_Data_Point,MATCH(BA$6,DataStreams,0)),$B$4),DateRange,0)-1,MATCH(BA$6,DataStreams,0)-1) -
(INDEX(Returns!$102:$102,MATCH(BA$6,DataStreams,0))*
OFFSET(HOMECELL,MATCH(MAX(INDEX(First_Data_Point,MATCH($A85,DataStreams,0)),INDEX(First_Data_Point,MATCH(BA$6,DataStreams,0)),$B$3),DateRange,0)-1,MATCH(INDEX(Returns!$100:$100,MATCH(BA$6,DataStreams,0)),DataStreams,0)-1):OFFSET(HOMECELL,MATCH(MIN(INDEX(Last_Data_Point,MATCH($A85,DataStreams,0)),INDEX(Last_Data_Point,MATCH(BA$6,DataStreams,0)),$B$4),DateRange,0)-1,MATCH(INDEX(Returns!$100:$100,MATCH(BA$6,DataStreams,0)),DataStreams,0)-1))),"")</f>
        <v/>
      </c>
      <c r="BB85" s="233" t="str" cm="1">
        <f t="array" aca="1" ref="BB85" ca="1">_xlfn.IFNA(_xlfn.COVARIANCE.S(
OFFSET(HOMECELL,MATCH(MAX(INDEX(First_Data_Point,MATCH($A85,DataStreams,0)),INDEX(First_Data_Point,MATCH(BB$6,DataStreams,0)),$B$3),DateRange,0)-1,MATCH($A85,DataStreams,0)-1):OFFSET(HOMECELL,MATCH(MIN(INDEX(Last_Data_Point,MATCH($A85,DataStreams,0)),INDEX(Last_Data_Point,MATCH(BB$6,DataStreams,0)),$B$4),DateRange,0)-1,MATCH($A85,DataStreams,0)-1) -
(INDEX(Returns!$102:$102,MATCH($A85,DataStreams,0))*
OFFSET(HOMECELL,MATCH(MAX(INDEX(First_Data_Point,MATCH($A85,DataStreams,0)),INDEX(First_Data_Point,MATCH(BB$6,DataStreams,0)),$B$3),DateRange,0)-1,MATCH(INDEX(Returns!$100:$100,MATCH($A85,DataStreams,0)),DataStreams,0)-1):OFFSET(HOMECELL,MATCH(MIN(INDEX(Last_Data_Point,MATCH($A85,DataStreams,0)),INDEX(Last_Data_Point,MATCH(BB$6,DataStreams,0)),$B$4),DateRange,0)-1,MATCH(INDEX(Returns!$100:$100,MATCH($A85,DataStreams,0)),DataStreams,0)-1)),
OFFSET(HOMECELL,MATCH(MAX(INDEX(First_Data_Point,MATCH($A85,DataStreams,0)),INDEX(First_Data_Point,MATCH(BB$6,DataStreams,0)),$B$3),DateRange,0)-1,MATCH(BB$6,DataStreams,0)-1):OFFSET(HOMECELL,MATCH(MIN(INDEX(Last_Data_Point,MATCH($A85,DataStreams,0)),INDEX(Last_Data_Point,MATCH(BB$6,DataStreams,0)),$B$4),DateRange,0)-1,MATCH(BB$6,DataStreams,0)-1) -
(INDEX(Returns!$102:$102,MATCH(BB$6,DataStreams,0))*
OFFSET(HOMECELL,MATCH(MAX(INDEX(First_Data_Point,MATCH($A85,DataStreams,0)),INDEX(First_Data_Point,MATCH(BB$6,DataStreams,0)),$B$3),DateRange,0)-1,MATCH(INDEX(Returns!$100:$100,MATCH(BB$6,DataStreams,0)),DataStreams,0)-1):OFFSET(HOMECELL,MATCH(MIN(INDEX(Last_Data_Point,MATCH($A85,DataStreams,0)),INDEX(Last_Data_Point,MATCH(BB$6,DataStreams,0)),$B$4),DateRange,0)-1,MATCH(INDEX(Returns!$100:$100,MATCH(BB$6,DataStreams,0)),DataStreams,0)-1))),"")</f>
        <v/>
      </c>
      <c r="BC85" s="236"/>
    </row>
    <row r="86" spans="1:55">
      <c r="A86" s="239" t="str">
        <f ca="1"/>
        <v>QRVO</v>
      </c>
      <c r="B86" s="233" cm="1">
        <f t="array" aca="1" ref="B86" ca="1">_xlfn.IFNA(_xlfn.COVARIANCE.S(
OFFSET(HOMECELL,MATCH(MAX(INDEX(First_Data_Point,MATCH($A86,DataStreams,0)),INDEX(First_Data_Point,MATCH(B$6,DataStreams,0)),$B$3),DateRange,0)-1,MATCH($A86,DataStreams,0)-1):OFFSET(HOMECELL,MATCH(MIN(INDEX(Last_Data_Point,MATCH($A86,DataStreams,0)),INDEX(Last_Data_Point,MATCH(B$6,DataStreams,0)),$B$4),DateRange,0)-1,MATCH($A86,DataStreams,0)-1) -
(INDEX(Returns!$102:$102,MATCH($A86,DataStreams,0))*
OFFSET(HOMECELL,MATCH(MAX(INDEX(First_Data_Point,MATCH($A86,DataStreams,0)),INDEX(First_Data_Point,MATCH(B$6,DataStreams,0)),$B$3),DateRange,0)-1,MATCH(INDEX(Returns!$100:$100,MATCH($A86,DataStreams,0)),DataStreams,0)-1):OFFSET(HOMECELL,MATCH(MIN(INDEX(Last_Data_Point,MATCH($A86,DataStreams,0)),INDEX(Last_Data_Point,MATCH(B$6,DataStreams,0)),$B$4),DateRange,0)-1,MATCH(INDEX(Returns!$100:$100,MATCH($A86,DataStreams,0)),DataStreams,0)-1)),
OFFSET(HOMECELL,MATCH(MAX(INDEX(First_Data_Point,MATCH($A86,DataStreams,0)),INDEX(First_Data_Point,MATCH(B$6,DataStreams,0)),$B$3),DateRange,0)-1,MATCH(B$6,DataStreams,0)-1):OFFSET(HOMECELL,MATCH(MIN(INDEX(Last_Data_Point,MATCH($A86,DataStreams,0)),INDEX(Last_Data_Point,MATCH(B$6,DataStreams,0)),$B$4),DateRange,0)-1,MATCH(B$6,DataStreams,0)-1) -
(INDEX(Returns!$102:$102,MATCH(B$6,DataStreams,0))*
OFFSET(HOMECELL,MATCH(MAX(INDEX(First_Data_Point,MATCH($A86,DataStreams,0)),INDEX(First_Data_Point,MATCH(B$6,DataStreams,0)),$B$3),DateRange,0)-1,MATCH(INDEX(Returns!$100:$100,MATCH(B$6,DataStreams,0)),DataStreams,0)-1):OFFSET(HOMECELL,MATCH(MIN(INDEX(Last_Data_Point,MATCH($A86,DataStreams,0)),INDEX(Last_Data_Point,MATCH(B$6,DataStreams,0)),$B$4),DateRange,0)-1,MATCH(INDEX(Returns!$100:$100,MATCH(B$6,DataStreams,0)),DataStreams,0)-1))),"")</f>
        <v>1.4849985078803579E-5</v>
      </c>
      <c r="C86" s="233" cm="1">
        <f t="array" aca="1" ref="C86" ca="1">_xlfn.IFNA(_xlfn.COVARIANCE.S(
OFFSET(HOMECELL,MATCH(MAX(INDEX(First_Data_Point,MATCH($A86,DataStreams,0)),INDEX(First_Data_Point,MATCH(C$6,DataStreams,0)),$B$3),DateRange,0)-1,MATCH($A86,DataStreams,0)-1):OFFSET(HOMECELL,MATCH(MIN(INDEX(Last_Data_Point,MATCH($A86,DataStreams,0)),INDEX(Last_Data_Point,MATCH(C$6,DataStreams,0)),$B$4),DateRange,0)-1,MATCH($A86,DataStreams,0)-1) -
(INDEX(Returns!$102:$102,MATCH($A86,DataStreams,0))*
OFFSET(HOMECELL,MATCH(MAX(INDEX(First_Data_Point,MATCH($A86,DataStreams,0)),INDEX(First_Data_Point,MATCH(C$6,DataStreams,0)),$B$3),DateRange,0)-1,MATCH(INDEX(Returns!$100:$100,MATCH($A86,DataStreams,0)),DataStreams,0)-1):OFFSET(HOMECELL,MATCH(MIN(INDEX(Last_Data_Point,MATCH($A86,DataStreams,0)),INDEX(Last_Data_Point,MATCH(C$6,DataStreams,0)),$B$4),DateRange,0)-1,MATCH(INDEX(Returns!$100:$100,MATCH($A86,DataStreams,0)),DataStreams,0)-1)),
OFFSET(HOMECELL,MATCH(MAX(INDEX(First_Data_Point,MATCH($A86,DataStreams,0)),INDEX(First_Data_Point,MATCH(C$6,DataStreams,0)),$B$3),DateRange,0)-1,MATCH(C$6,DataStreams,0)-1):OFFSET(HOMECELL,MATCH(MIN(INDEX(Last_Data_Point,MATCH($A86,DataStreams,0)),INDEX(Last_Data_Point,MATCH(C$6,DataStreams,0)),$B$4),DateRange,0)-1,MATCH(C$6,DataStreams,0)-1) -
(INDEX(Returns!$102:$102,MATCH(C$6,DataStreams,0))*
OFFSET(HOMECELL,MATCH(MAX(INDEX(First_Data_Point,MATCH($A86,DataStreams,0)),INDEX(First_Data_Point,MATCH(C$6,DataStreams,0)),$B$3),DateRange,0)-1,MATCH(INDEX(Returns!$100:$100,MATCH(C$6,DataStreams,0)),DataStreams,0)-1):OFFSET(HOMECELL,MATCH(MIN(INDEX(Last_Data_Point,MATCH($A86,DataStreams,0)),INDEX(Last_Data_Point,MATCH(C$6,DataStreams,0)),$B$4),DateRange,0)-1,MATCH(INDEX(Returns!$100:$100,MATCH(C$6,DataStreams,0)),DataStreams,0)-1))),"")</f>
        <v>-6.1056746075656339E-5</v>
      </c>
      <c r="D86" s="233" cm="1">
        <f t="array" aca="1" ref="D86" ca="1">_xlfn.IFNA(_xlfn.COVARIANCE.S(
OFFSET(HOMECELL,MATCH(MAX(INDEX(First_Data_Point,MATCH($A86,DataStreams,0)),INDEX(First_Data_Point,MATCH(D$6,DataStreams,0)),$B$3),DateRange,0)-1,MATCH($A86,DataStreams,0)-1):OFFSET(HOMECELL,MATCH(MIN(INDEX(Last_Data_Point,MATCH($A86,DataStreams,0)),INDEX(Last_Data_Point,MATCH(D$6,DataStreams,0)),$B$4),DateRange,0)-1,MATCH($A86,DataStreams,0)-1) -
(INDEX(Returns!$102:$102,MATCH($A86,DataStreams,0))*
OFFSET(HOMECELL,MATCH(MAX(INDEX(First_Data_Point,MATCH($A86,DataStreams,0)),INDEX(First_Data_Point,MATCH(D$6,DataStreams,0)),$B$3),DateRange,0)-1,MATCH(INDEX(Returns!$100:$100,MATCH($A86,DataStreams,0)),DataStreams,0)-1):OFFSET(HOMECELL,MATCH(MIN(INDEX(Last_Data_Point,MATCH($A86,DataStreams,0)),INDEX(Last_Data_Point,MATCH(D$6,DataStreams,0)),$B$4),DateRange,0)-1,MATCH(INDEX(Returns!$100:$100,MATCH($A86,DataStreams,0)),DataStreams,0)-1)),
OFFSET(HOMECELL,MATCH(MAX(INDEX(First_Data_Point,MATCH($A86,DataStreams,0)),INDEX(First_Data_Point,MATCH(D$6,DataStreams,0)),$B$3),DateRange,0)-1,MATCH(D$6,DataStreams,0)-1):OFFSET(HOMECELL,MATCH(MIN(INDEX(Last_Data_Point,MATCH($A86,DataStreams,0)),INDEX(Last_Data_Point,MATCH(D$6,DataStreams,0)),$B$4),DateRange,0)-1,MATCH(D$6,DataStreams,0)-1) -
(INDEX(Returns!$102:$102,MATCH(D$6,DataStreams,0))*
OFFSET(HOMECELL,MATCH(MAX(INDEX(First_Data_Point,MATCH($A86,DataStreams,0)),INDEX(First_Data_Point,MATCH(D$6,DataStreams,0)),$B$3),DateRange,0)-1,MATCH(INDEX(Returns!$100:$100,MATCH(D$6,DataStreams,0)),DataStreams,0)-1):OFFSET(HOMECELL,MATCH(MIN(INDEX(Last_Data_Point,MATCH($A86,DataStreams,0)),INDEX(Last_Data_Point,MATCH(D$6,DataStreams,0)),$B$4),DateRange,0)-1,MATCH(INDEX(Returns!$100:$100,MATCH(D$6,DataStreams,0)),DataStreams,0)-1))),"")</f>
        <v>1.4143170751251786E-4</v>
      </c>
      <c r="E86" s="233" cm="1">
        <f t="array" aca="1" ref="E86" ca="1">_xlfn.IFNA(_xlfn.COVARIANCE.S(
OFFSET(HOMECELL,MATCH(MAX(INDEX(First_Data_Point,MATCH($A86,DataStreams,0)),INDEX(First_Data_Point,MATCH(E$6,DataStreams,0)),$B$3),DateRange,0)-1,MATCH($A86,DataStreams,0)-1):OFFSET(HOMECELL,MATCH(MIN(INDEX(Last_Data_Point,MATCH($A86,DataStreams,0)),INDEX(Last_Data_Point,MATCH(E$6,DataStreams,0)),$B$4),DateRange,0)-1,MATCH($A86,DataStreams,0)-1) -
(INDEX(Returns!$102:$102,MATCH($A86,DataStreams,0))*
OFFSET(HOMECELL,MATCH(MAX(INDEX(First_Data_Point,MATCH($A86,DataStreams,0)),INDEX(First_Data_Point,MATCH(E$6,DataStreams,0)),$B$3),DateRange,0)-1,MATCH(INDEX(Returns!$100:$100,MATCH($A86,DataStreams,0)),DataStreams,0)-1):OFFSET(HOMECELL,MATCH(MIN(INDEX(Last_Data_Point,MATCH($A86,DataStreams,0)),INDEX(Last_Data_Point,MATCH(E$6,DataStreams,0)),$B$4),DateRange,0)-1,MATCH(INDEX(Returns!$100:$100,MATCH($A86,DataStreams,0)),DataStreams,0)-1)),
OFFSET(HOMECELL,MATCH(MAX(INDEX(First_Data_Point,MATCH($A86,DataStreams,0)),INDEX(First_Data_Point,MATCH(E$6,DataStreams,0)),$B$3),DateRange,0)-1,MATCH(E$6,DataStreams,0)-1):OFFSET(HOMECELL,MATCH(MIN(INDEX(Last_Data_Point,MATCH($A86,DataStreams,0)),INDEX(Last_Data_Point,MATCH(E$6,DataStreams,0)),$B$4),DateRange,0)-1,MATCH(E$6,DataStreams,0)-1) -
(INDEX(Returns!$102:$102,MATCH(E$6,DataStreams,0))*
OFFSET(HOMECELL,MATCH(MAX(INDEX(First_Data_Point,MATCH($A86,DataStreams,0)),INDEX(First_Data_Point,MATCH(E$6,DataStreams,0)),$B$3),DateRange,0)-1,MATCH(INDEX(Returns!$100:$100,MATCH(E$6,DataStreams,0)),DataStreams,0)-1):OFFSET(HOMECELL,MATCH(MIN(INDEX(Last_Data_Point,MATCH($A86,DataStreams,0)),INDEX(Last_Data_Point,MATCH(E$6,DataStreams,0)),$B$4),DateRange,0)-1,MATCH(INDEX(Returns!$100:$100,MATCH(E$6,DataStreams,0)),DataStreams,0)-1))),"")</f>
        <v>1.4461306416192431E-4</v>
      </c>
      <c r="F86" s="233" cm="1">
        <f t="array" aca="1" ref="F86" ca="1">_xlfn.IFNA(_xlfn.COVARIANCE.S(
OFFSET(HOMECELL,MATCH(MAX(INDEX(First_Data_Point,MATCH($A86,DataStreams,0)),INDEX(First_Data_Point,MATCH(F$6,DataStreams,0)),$B$3),DateRange,0)-1,MATCH($A86,DataStreams,0)-1):OFFSET(HOMECELL,MATCH(MIN(INDEX(Last_Data_Point,MATCH($A86,DataStreams,0)),INDEX(Last_Data_Point,MATCH(F$6,DataStreams,0)),$B$4),DateRange,0)-1,MATCH($A86,DataStreams,0)-1) -
(INDEX(Returns!$102:$102,MATCH($A86,DataStreams,0))*
OFFSET(HOMECELL,MATCH(MAX(INDEX(First_Data_Point,MATCH($A86,DataStreams,0)),INDEX(First_Data_Point,MATCH(F$6,DataStreams,0)),$B$3),DateRange,0)-1,MATCH(INDEX(Returns!$100:$100,MATCH($A86,DataStreams,0)),DataStreams,0)-1):OFFSET(HOMECELL,MATCH(MIN(INDEX(Last_Data_Point,MATCH($A86,DataStreams,0)),INDEX(Last_Data_Point,MATCH(F$6,DataStreams,0)),$B$4),DateRange,0)-1,MATCH(INDEX(Returns!$100:$100,MATCH($A86,DataStreams,0)),DataStreams,0)-1)),
OFFSET(HOMECELL,MATCH(MAX(INDEX(First_Data_Point,MATCH($A86,DataStreams,0)),INDEX(First_Data_Point,MATCH(F$6,DataStreams,0)),$B$3),DateRange,0)-1,MATCH(F$6,DataStreams,0)-1):OFFSET(HOMECELL,MATCH(MIN(INDEX(Last_Data_Point,MATCH($A86,DataStreams,0)),INDEX(Last_Data_Point,MATCH(F$6,DataStreams,0)),$B$4),DateRange,0)-1,MATCH(F$6,DataStreams,0)-1) -
(INDEX(Returns!$102:$102,MATCH(F$6,DataStreams,0))*
OFFSET(HOMECELL,MATCH(MAX(INDEX(First_Data_Point,MATCH($A86,DataStreams,0)),INDEX(First_Data_Point,MATCH(F$6,DataStreams,0)),$B$3),DateRange,0)-1,MATCH(INDEX(Returns!$100:$100,MATCH(F$6,DataStreams,0)),DataStreams,0)-1):OFFSET(HOMECELL,MATCH(MIN(INDEX(Last_Data_Point,MATCH($A86,DataStreams,0)),INDEX(Last_Data_Point,MATCH(F$6,DataStreams,0)),$B$4),DateRange,0)-1,MATCH(INDEX(Returns!$100:$100,MATCH(F$6,DataStreams,0)),DataStreams,0)-1))),"")</f>
        <v>1.808685713216255E-4</v>
      </c>
      <c r="G86" s="233" cm="1">
        <f t="array" aca="1" ref="G86" ca="1">_xlfn.IFNA(_xlfn.COVARIANCE.S(
OFFSET(HOMECELL,MATCH(MAX(INDEX(First_Data_Point,MATCH($A86,DataStreams,0)),INDEX(First_Data_Point,MATCH(G$6,DataStreams,0)),$B$3),DateRange,0)-1,MATCH($A86,DataStreams,0)-1):OFFSET(HOMECELL,MATCH(MIN(INDEX(Last_Data_Point,MATCH($A86,DataStreams,0)),INDEX(Last_Data_Point,MATCH(G$6,DataStreams,0)),$B$4),DateRange,0)-1,MATCH($A86,DataStreams,0)-1) -
(INDEX(Returns!$102:$102,MATCH($A86,DataStreams,0))*
OFFSET(HOMECELL,MATCH(MAX(INDEX(First_Data_Point,MATCH($A86,DataStreams,0)),INDEX(First_Data_Point,MATCH(G$6,DataStreams,0)),$B$3),DateRange,0)-1,MATCH(INDEX(Returns!$100:$100,MATCH($A86,DataStreams,0)),DataStreams,0)-1):OFFSET(HOMECELL,MATCH(MIN(INDEX(Last_Data_Point,MATCH($A86,DataStreams,0)),INDEX(Last_Data_Point,MATCH(G$6,DataStreams,0)),$B$4),DateRange,0)-1,MATCH(INDEX(Returns!$100:$100,MATCH($A86,DataStreams,0)),DataStreams,0)-1)),
OFFSET(HOMECELL,MATCH(MAX(INDEX(First_Data_Point,MATCH($A86,DataStreams,0)),INDEX(First_Data_Point,MATCH(G$6,DataStreams,0)),$B$3),DateRange,0)-1,MATCH(G$6,DataStreams,0)-1):OFFSET(HOMECELL,MATCH(MIN(INDEX(Last_Data_Point,MATCH($A86,DataStreams,0)),INDEX(Last_Data_Point,MATCH(G$6,DataStreams,0)),$B$4),DateRange,0)-1,MATCH(G$6,DataStreams,0)-1) -
(INDEX(Returns!$102:$102,MATCH(G$6,DataStreams,0))*
OFFSET(HOMECELL,MATCH(MAX(INDEX(First_Data_Point,MATCH($A86,DataStreams,0)),INDEX(First_Data_Point,MATCH(G$6,DataStreams,0)),$B$3),DateRange,0)-1,MATCH(INDEX(Returns!$100:$100,MATCH(G$6,DataStreams,0)),DataStreams,0)-1):OFFSET(HOMECELL,MATCH(MIN(INDEX(Last_Data_Point,MATCH($A86,DataStreams,0)),INDEX(Last_Data_Point,MATCH(G$6,DataStreams,0)),$B$4),DateRange,0)-1,MATCH(INDEX(Returns!$100:$100,MATCH(G$6,DataStreams,0)),DataStreams,0)-1))),"")</f>
        <v>-3.0693926853726099E-5</v>
      </c>
      <c r="H86" s="233" cm="1">
        <f t="array" aca="1" ref="H86" ca="1">_xlfn.IFNA(_xlfn.COVARIANCE.S(
OFFSET(HOMECELL,MATCH(MAX(INDEX(First_Data_Point,MATCH($A86,DataStreams,0)),INDEX(First_Data_Point,MATCH(H$6,DataStreams,0)),$B$3),DateRange,0)-1,MATCH($A86,DataStreams,0)-1):OFFSET(HOMECELL,MATCH(MIN(INDEX(Last_Data_Point,MATCH($A86,DataStreams,0)),INDEX(Last_Data_Point,MATCH(H$6,DataStreams,0)),$B$4),DateRange,0)-1,MATCH($A86,DataStreams,0)-1) -
(INDEX(Returns!$102:$102,MATCH($A86,DataStreams,0))*
OFFSET(HOMECELL,MATCH(MAX(INDEX(First_Data_Point,MATCH($A86,DataStreams,0)),INDEX(First_Data_Point,MATCH(H$6,DataStreams,0)),$B$3),DateRange,0)-1,MATCH(INDEX(Returns!$100:$100,MATCH($A86,DataStreams,0)),DataStreams,0)-1):OFFSET(HOMECELL,MATCH(MIN(INDEX(Last_Data_Point,MATCH($A86,DataStreams,0)),INDEX(Last_Data_Point,MATCH(H$6,DataStreams,0)),$B$4),DateRange,0)-1,MATCH(INDEX(Returns!$100:$100,MATCH($A86,DataStreams,0)),DataStreams,0)-1)),
OFFSET(HOMECELL,MATCH(MAX(INDEX(First_Data_Point,MATCH($A86,DataStreams,0)),INDEX(First_Data_Point,MATCH(H$6,DataStreams,0)),$B$3),DateRange,0)-1,MATCH(H$6,DataStreams,0)-1):OFFSET(HOMECELL,MATCH(MIN(INDEX(Last_Data_Point,MATCH($A86,DataStreams,0)),INDEX(Last_Data_Point,MATCH(H$6,DataStreams,0)),$B$4),DateRange,0)-1,MATCH(H$6,DataStreams,0)-1) -
(INDEX(Returns!$102:$102,MATCH(H$6,DataStreams,0))*
OFFSET(HOMECELL,MATCH(MAX(INDEX(First_Data_Point,MATCH($A86,DataStreams,0)),INDEX(First_Data_Point,MATCH(H$6,DataStreams,0)),$B$3),DateRange,0)-1,MATCH(INDEX(Returns!$100:$100,MATCH(H$6,DataStreams,0)),DataStreams,0)-1):OFFSET(HOMECELL,MATCH(MIN(INDEX(Last_Data_Point,MATCH($A86,DataStreams,0)),INDEX(Last_Data_Point,MATCH(H$6,DataStreams,0)),$B$4),DateRange,0)-1,MATCH(INDEX(Returns!$100:$100,MATCH(H$6,DataStreams,0)),DataStreams,0)-1))),"")</f>
        <v>-1.8725192919917427E-4</v>
      </c>
      <c r="I86" s="233" cm="1">
        <f t="array" aca="1" ref="I86" ca="1">_xlfn.IFNA(_xlfn.COVARIANCE.S(
OFFSET(HOMECELL,MATCH(MAX(INDEX(First_Data_Point,MATCH($A86,DataStreams,0)),INDEX(First_Data_Point,MATCH(I$6,DataStreams,0)),$B$3),DateRange,0)-1,MATCH($A86,DataStreams,0)-1):OFFSET(HOMECELL,MATCH(MIN(INDEX(Last_Data_Point,MATCH($A86,DataStreams,0)),INDEX(Last_Data_Point,MATCH(I$6,DataStreams,0)),$B$4),DateRange,0)-1,MATCH($A86,DataStreams,0)-1) -
(INDEX(Returns!$102:$102,MATCH($A86,DataStreams,0))*
OFFSET(HOMECELL,MATCH(MAX(INDEX(First_Data_Point,MATCH($A86,DataStreams,0)),INDEX(First_Data_Point,MATCH(I$6,DataStreams,0)),$B$3),DateRange,0)-1,MATCH(INDEX(Returns!$100:$100,MATCH($A86,DataStreams,0)),DataStreams,0)-1):OFFSET(HOMECELL,MATCH(MIN(INDEX(Last_Data_Point,MATCH($A86,DataStreams,0)),INDEX(Last_Data_Point,MATCH(I$6,DataStreams,0)),$B$4),DateRange,0)-1,MATCH(INDEX(Returns!$100:$100,MATCH($A86,DataStreams,0)),DataStreams,0)-1)),
OFFSET(HOMECELL,MATCH(MAX(INDEX(First_Data_Point,MATCH($A86,DataStreams,0)),INDEX(First_Data_Point,MATCH(I$6,DataStreams,0)),$B$3),DateRange,0)-1,MATCH(I$6,DataStreams,0)-1):OFFSET(HOMECELL,MATCH(MIN(INDEX(Last_Data_Point,MATCH($A86,DataStreams,0)),INDEX(Last_Data_Point,MATCH(I$6,DataStreams,0)),$B$4),DateRange,0)-1,MATCH(I$6,DataStreams,0)-1) -
(INDEX(Returns!$102:$102,MATCH(I$6,DataStreams,0))*
OFFSET(HOMECELL,MATCH(MAX(INDEX(First_Data_Point,MATCH($A86,DataStreams,0)),INDEX(First_Data_Point,MATCH(I$6,DataStreams,0)),$B$3),DateRange,0)-1,MATCH(INDEX(Returns!$100:$100,MATCH(I$6,DataStreams,0)),DataStreams,0)-1):OFFSET(HOMECELL,MATCH(MIN(INDEX(Last_Data_Point,MATCH($A86,DataStreams,0)),INDEX(Last_Data_Point,MATCH(I$6,DataStreams,0)),$B$4),DateRange,0)-1,MATCH(INDEX(Returns!$100:$100,MATCH(I$6,DataStreams,0)),DataStreams,0)-1))),"")</f>
        <v>3.1818038003926857E-3</v>
      </c>
      <c r="J86" s="233" cm="1">
        <f t="array" aca="1" ref="J86" ca="1">_xlfn.IFNA(_xlfn.COVARIANCE.S(
OFFSET(HOMECELL,MATCH(MAX(INDEX(First_Data_Point,MATCH($A86,DataStreams,0)),INDEX(First_Data_Point,MATCH(J$6,DataStreams,0)),$B$3),DateRange,0)-1,MATCH($A86,DataStreams,0)-1):OFFSET(HOMECELL,MATCH(MIN(INDEX(Last_Data_Point,MATCH($A86,DataStreams,0)),INDEX(Last_Data_Point,MATCH(J$6,DataStreams,0)),$B$4),DateRange,0)-1,MATCH($A86,DataStreams,0)-1) -
(INDEX(Returns!$102:$102,MATCH($A86,DataStreams,0))*
OFFSET(HOMECELL,MATCH(MAX(INDEX(First_Data_Point,MATCH($A86,DataStreams,0)),INDEX(First_Data_Point,MATCH(J$6,DataStreams,0)),$B$3),DateRange,0)-1,MATCH(INDEX(Returns!$100:$100,MATCH($A86,DataStreams,0)),DataStreams,0)-1):OFFSET(HOMECELL,MATCH(MIN(INDEX(Last_Data_Point,MATCH($A86,DataStreams,0)),INDEX(Last_Data_Point,MATCH(J$6,DataStreams,0)),$B$4),DateRange,0)-1,MATCH(INDEX(Returns!$100:$100,MATCH($A86,DataStreams,0)),DataStreams,0)-1)),
OFFSET(HOMECELL,MATCH(MAX(INDEX(First_Data_Point,MATCH($A86,DataStreams,0)),INDEX(First_Data_Point,MATCH(J$6,DataStreams,0)),$B$3),DateRange,0)-1,MATCH(J$6,DataStreams,0)-1):OFFSET(HOMECELL,MATCH(MIN(INDEX(Last_Data_Point,MATCH($A86,DataStreams,0)),INDEX(Last_Data_Point,MATCH(J$6,DataStreams,0)),$B$4),DateRange,0)-1,MATCH(J$6,DataStreams,0)-1) -
(INDEX(Returns!$102:$102,MATCH(J$6,DataStreams,0))*
OFFSET(HOMECELL,MATCH(MAX(INDEX(First_Data_Point,MATCH($A86,DataStreams,0)),INDEX(First_Data_Point,MATCH(J$6,DataStreams,0)),$B$3),DateRange,0)-1,MATCH(INDEX(Returns!$100:$100,MATCH(J$6,DataStreams,0)),DataStreams,0)-1):OFFSET(HOMECELL,MATCH(MIN(INDEX(Last_Data_Point,MATCH($A86,DataStreams,0)),INDEX(Last_Data_Point,MATCH(J$6,DataStreams,0)),$B$4),DateRange,0)-1,MATCH(INDEX(Returns!$100:$100,MATCH(J$6,DataStreams,0)),DataStreams,0)-1))),"")</f>
        <v>-4.387850613363658E-4</v>
      </c>
      <c r="K86" s="233" cm="1">
        <f t="array" aca="1" ref="K86" ca="1">_xlfn.IFNA(_xlfn.COVARIANCE.S(
OFFSET(HOMECELL,MATCH(MAX(INDEX(First_Data_Point,MATCH($A86,DataStreams,0)),INDEX(First_Data_Point,MATCH(K$6,DataStreams,0)),$B$3),DateRange,0)-1,MATCH($A86,DataStreams,0)-1):OFFSET(HOMECELL,MATCH(MIN(INDEX(Last_Data_Point,MATCH($A86,DataStreams,0)),INDEX(Last_Data_Point,MATCH(K$6,DataStreams,0)),$B$4),DateRange,0)-1,MATCH($A86,DataStreams,0)-1) -
(INDEX(Returns!$102:$102,MATCH($A86,DataStreams,0))*
OFFSET(HOMECELL,MATCH(MAX(INDEX(First_Data_Point,MATCH($A86,DataStreams,0)),INDEX(First_Data_Point,MATCH(K$6,DataStreams,0)),$B$3),DateRange,0)-1,MATCH(INDEX(Returns!$100:$100,MATCH($A86,DataStreams,0)),DataStreams,0)-1):OFFSET(HOMECELL,MATCH(MIN(INDEX(Last_Data_Point,MATCH($A86,DataStreams,0)),INDEX(Last_Data_Point,MATCH(K$6,DataStreams,0)),$B$4),DateRange,0)-1,MATCH(INDEX(Returns!$100:$100,MATCH($A86,DataStreams,0)),DataStreams,0)-1)),
OFFSET(HOMECELL,MATCH(MAX(INDEX(First_Data_Point,MATCH($A86,DataStreams,0)),INDEX(First_Data_Point,MATCH(K$6,DataStreams,0)),$B$3),DateRange,0)-1,MATCH(K$6,DataStreams,0)-1):OFFSET(HOMECELL,MATCH(MIN(INDEX(Last_Data_Point,MATCH($A86,DataStreams,0)),INDEX(Last_Data_Point,MATCH(K$6,DataStreams,0)),$B$4),DateRange,0)-1,MATCH(K$6,DataStreams,0)-1) -
(INDEX(Returns!$102:$102,MATCH(K$6,DataStreams,0))*
OFFSET(HOMECELL,MATCH(MAX(INDEX(First_Data_Point,MATCH($A86,DataStreams,0)),INDEX(First_Data_Point,MATCH(K$6,DataStreams,0)),$B$3),DateRange,0)-1,MATCH(INDEX(Returns!$100:$100,MATCH(K$6,DataStreams,0)),DataStreams,0)-1):OFFSET(HOMECELL,MATCH(MIN(INDEX(Last_Data_Point,MATCH($A86,DataStreams,0)),INDEX(Last_Data_Point,MATCH(K$6,DataStreams,0)),$B$4),DateRange,0)-1,MATCH(INDEX(Returns!$100:$100,MATCH(K$6,DataStreams,0)),DataStreams,0)-1))),"")</f>
        <v>-2.5185283708710048E-4</v>
      </c>
      <c r="L86" s="233" cm="1">
        <f t="array" aca="1" ref="L86" ca="1">_xlfn.IFNA(_xlfn.COVARIANCE.S(
OFFSET(HOMECELL,MATCH(MAX(INDEX(First_Data_Point,MATCH($A86,DataStreams,0)),INDEX(First_Data_Point,MATCH(L$6,DataStreams,0)),$B$3),DateRange,0)-1,MATCH($A86,DataStreams,0)-1):OFFSET(HOMECELL,MATCH(MIN(INDEX(Last_Data_Point,MATCH($A86,DataStreams,0)),INDEX(Last_Data_Point,MATCH(L$6,DataStreams,0)),$B$4),DateRange,0)-1,MATCH($A86,DataStreams,0)-1) -
(INDEX(Returns!$102:$102,MATCH($A86,DataStreams,0))*
OFFSET(HOMECELL,MATCH(MAX(INDEX(First_Data_Point,MATCH($A86,DataStreams,0)),INDEX(First_Data_Point,MATCH(L$6,DataStreams,0)),$B$3),DateRange,0)-1,MATCH(INDEX(Returns!$100:$100,MATCH($A86,DataStreams,0)),DataStreams,0)-1):OFFSET(HOMECELL,MATCH(MIN(INDEX(Last_Data_Point,MATCH($A86,DataStreams,0)),INDEX(Last_Data_Point,MATCH(L$6,DataStreams,0)),$B$4),DateRange,0)-1,MATCH(INDEX(Returns!$100:$100,MATCH($A86,DataStreams,0)),DataStreams,0)-1)),
OFFSET(HOMECELL,MATCH(MAX(INDEX(First_Data_Point,MATCH($A86,DataStreams,0)),INDEX(First_Data_Point,MATCH(L$6,DataStreams,0)),$B$3),DateRange,0)-1,MATCH(L$6,DataStreams,0)-1):OFFSET(HOMECELL,MATCH(MIN(INDEX(Last_Data_Point,MATCH($A86,DataStreams,0)),INDEX(Last_Data_Point,MATCH(L$6,DataStreams,0)),$B$4),DateRange,0)-1,MATCH(L$6,DataStreams,0)-1) -
(INDEX(Returns!$102:$102,MATCH(L$6,DataStreams,0))*
OFFSET(HOMECELL,MATCH(MAX(INDEX(First_Data_Point,MATCH($A86,DataStreams,0)),INDEX(First_Data_Point,MATCH(L$6,DataStreams,0)),$B$3),DateRange,0)-1,MATCH(INDEX(Returns!$100:$100,MATCH(L$6,DataStreams,0)),DataStreams,0)-1):OFFSET(HOMECELL,MATCH(MIN(INDEX(Last_Data_Point,MATCH($A86,DataStreams,0)),INDEX(Last_Data_Point,MATCH(L$6,DataStreams,0)),$B$4),DateRange,0)-1,MATCH(INDEX(Returns!$100:$100,MATCH(L$6,DataStreams,0)),DataStreams,0)-1))),"")</f>
        <v>5.4945900562379957E-4</v>
      </c>
      <c r="M86" s="233" cm="1">
        <f t="array" aca="1" ref="M86" ca="1">_xlfn.IFNA(_xlfn.COVARIANCE.S(
OFFSET(HOMECELL,MATCH(MAX(INDEX(First_Data_Point,MATCH($A86,DataStreams,0)),INDEX(First_Data_Point,MATCH(M$6,DataStreams,0)),$B$3),DateRange,0)-1,MATCH($A86,DataStreams,0)-1):OFFSET(HOMECELL,MATCH(MIN(INDEX(Last_Data_Point,MATCH($A86,DataStreams,0)),INDEX(Last_Data_Point,MATCH(M$6,DataStreams,0)),$B$4),DateRange,0)-1,MATCH($A86,DataStreams,0)-1) -
(INDEX(Returns!$102:$102,MATCH($A86,DataStreams,0))*
OFFSET(HOMECELL,MATCH(MAX(INDEX(First_Data_Point,MATCH($A86,DataStreams,0)),INDEX(First_Data_Point,MATCH(M$6,DataStreams,0)),$B$3),DateRange,0)-1,MATCH(INDEX(Returns!$100:$100,MATCH($A86,DataStreams,0)),DataStreams,0)-1):OFFSET(HOMECELL,MATCH(MIN(INDEX(Last_Data_Point,MATCH($A86,DataStreams,0)),INDEX(Last_Data_Point,MATCH(M$6,DataStreams,0)),$B$4),DateRange,0)-1,MATCH(INDEX(Returns!$100:$100,MATCH($A86,DataStreams,0)),DataStreams,0)-1)),
OFFSET(HOMECELL,MATCH(MAX(INDEX(First_Data_Point,MATCH($A86,DataStreams,0)),INDEX(First_Data_Point,MATCH(M$6,DataStreams,0)),$B$3),DateRange,0)-1,MATCH(M$6,DataStreams,0)-1):OFFSET(HOMECELL,MATCH(MIN(INDEX(Last_Data_Point,MATCH($A86,DataStreams,0)),INDEX(Last_Data_Point,MATCH(M$6,DataStreams,0)),$B$4),DateRange,0)-1,MATCH(M$6,DataStreams,0)-1) -
(INDEX(Returns!$102:$102,MATCH(M$6,DataStreams,0))*
OFFSET(HOMECELL,MATCH(MAX(INDEX(First_Data_Point,MATCH($A86,DataStreams,0)),INDEX(First_Data_Point,MATCH(M$6,DataStreams,0)),$B$3),DateRange,0)-1,MATCH(INDEX(Returns!$100:$100,MATCH(M$6,DataStreams,0)),DataStreams,0)-1):OFFSET(HOMECELL,MATCH(MIN(INDEX(Last_Data_Point,MATCH($A86,DataStreams,0)),INDEX(Last_Data_Point,MATCH(M$6,DataStreams,0)),$B$4),DateRange,0)-1,MATCH(INDEX(Returns!$100:$100,MATCH(M$6,DataStreams,0)),DataStreams,0)-1))),"")</f>
        <v>1.4397797904971477E-3</v>
      </c>
      <c r="N86" s="233" cm="1">
        <f t="array" aca="1" ref="N86" ca="1">_xlfn.IFNA(_xlfn.COVARIANCE.S(
OFFSET(HOMECELL,MATCH(MAX(INDEX(First_Data_Point,MATCH($A86,DataStreams,0)),INDEX(First_Data_Point,MATCH(N$6,DataStreams,0)),$B$3),DateRange,0)-1,MATCH($A86,DataStreams,0)-1):OFFSET(HOMECELL,MATCH(MIN(INDEX(Last_Data_Point,MATCH($A86,DataStreams,0)),INDEX(Last_Data_Point,MATCH(N$6,DataStreams,0)),$B$4),DateRange,0)-1,MATCH($A86,DataStreams,0)-1) -
(INDEX(Returns!$102:$102,MATCH($A86,DataStreams,0))*
OFFSET(HOMECELL,MATCH(MAX(INDEX(First_Data_Point,MATCH($A86,DataStreams,0)),INDEX(First_Data_Point,MATCH(N$6,DataStreams,0)),$B$3),DateRange,0)-1,MATCH(INDEX(Returns!$100:$100,MATCH($A86,DataStreams,0)),DataStreams,0)-1):OFFSET(HOMECELL,MATCH(MIN(INDEX(Last_Data_Point,MATCH($A86,DataStreams,0)),INDEX(Last_Data_Point,MATCH(N$6,DataStreams,0)),$B$4),DateRange,0)-1,MATCH(INDEX(Returns!$100:$100,MATCH($A86,DataStreams,0)),DataStreams,0)-1)),
OFFSET(HOMECELL,MATCH(MAX(INDEX(First_Data_Point,MATCH($A86,DataStreams,0)),INDEX(First_Data_Point,MATCH(N$6,DataStreams,0)),$B$3),DateRange,0)-1,MATCH(N$6,DataStreams,0)-1):OFFSET(HOMECELL,MATCH(MIN(INDEX(Last_Data_Point,MATCH($A86,DataStreams,0)),INDEX(Last_Data_Point,MATCH(N$6,DataStreams,0)),$B$4),DateRange,0)-1,MATCH(N$6,DataStreams,0)-1) -
(INDEX(Returns!$102:$102,MATCH(N$6,DataStreams,0))*
OFFSET(HOMECELL,MATCH(MAX(INDEX(First_Data_Point,MATCH($A86,DataStreams,0)),INDEX(First_Data_Point,MATCH(N$6,DataStreams,0)),$B$3),DateRange,0)-1,MATCH(INDEX(Returns!$100:$100,MATCH(N$6,DataStreams,0)),DataStreams,0)-1):OFFSET(HOMECELL,MATCH(MIN(INDEX(Last_Data_Point,MATCH($A86,DataStreams,0)),INDEX(Last_Data_Point,MATCH(N$6,DataStreams,0)),$B$4),DateRange,0)-1,MATCH(INDEX(Returns!$100:$100,MATCH(N$6,DataStreams,0)),DataStreams,0)-1))),"")</f>
        <v>3.3823007815450179E-3</v>
      </c>
      <c r="O86" s="233" cm="1">
        <f t="array" aca="1" ref="O86" ca="1">_xlfn.IFNA(_xlfn.COVARIANCE.S(
OFFSET(HOMECELL,MATCH(MAX(INDEX(First_Data_Point,MATCH($A86,DataStreams,0)),INDEX(First_Data_Point,MATCH(O$6,DataStreams,0)),$B$3),DateRange,0)-1,MATCH($A86,DataStreams,0)-1):OFFSET(HOMECELL,MATCH(MIN(INDEX(Last_Data_Point,MATCH($A86,DataStreams,0)),INDEX(Last_Data_Point,MATCH(O$6,DataStreams,0)),$B$4),DateRange,0)-1,MATCH($A86,DataStreams,0)-1) -
(INDEX(Returns!$102:$102,MATCH($A86,DataStreams,0))*
OFFSET(HOMECELL,MATCH(MAX(INDEX(First_Data_Point,MATCH($A86,DataStreams,0)),INDEX(First_Data_Point,MATCH(O$6,DataStreams,0)),$B$3),DateRange,0)-1,MATCH(INDEX(Returns!$100:$100,MATCH($A86,DataStreams,0)),DataStreams,0)-1):OFFSET(HOMECELL,MATCH(MIN(INDEX(Last_Data_Point,MATCH($A86,DataStreams,0)),INDEX(Last_Data_Point,MATCH(O$6,DataStreams,0)),$B$4),DateRange,0)-1,MATCH(INDEX(Returns!$100:$100,MATCH($A86,DataStreams,0)),DataStreams,0)-1)),
OFFSET(HOMECELL,MATCH(MAX(INDEX(First_Data_Point,MATCH($A86,DataStreams,0)),INDEX(First_Data_Point,MATCH(O$6,DataStreams,0)),$B$3),DateRange,0)-1,MATCH(O$6,DataStreams,0)-1):OFFSET(HOMECELL,MATCH(MIN(INDEX(Last_Data_Point,MATCH($A86,DataStreams,0)),INDEX(Last_Data_Point,MATCH(O$6,DataStreams,0)),$B$4),DateRange,0)-1,MATCH(O$6,DataStreams,0)-1) -
(INDEX(Returns!$102:$102,MATCH(O$6,DataStreams,0))*
OFFSET(HOMECELL,MATCH(MAX(INDEX(First_Data_Point,MATCH($A86,DataStreams,0)),INDEX(First_Data_Point,MATCH(O$6,DataStreams,0)),$B$3),DateRange,0)-1,MATCH(INDEX(Returns!$100:$100,MATCH(O$6,DataStreams,0)),DataStreams,0)-1):OFFSET(HOMECELL,MATCH(MIN(INDEX(Last_Data_Point,MATCH($A86,DataStreams,0)),INDEX(Last_Data_Point,MATCH(O$6,DataStreams,0)),$B$4),DateRange,0)-1,MATCH(INDEX(Returns!$100:$100,MATCH(O$6,DataStreams,0)),DataStreams,0)-1))),"")</f>
        <v>1.03273029492599E-3</v>
      </c>
      <c r="P86" s="233" cm="1">
        <f t="array" aca="1" ref="P86" ca="1">_xlfn.IFNA(_xlfn.COVARIANCE.S(
OFFSET(HOMECELL,MATCH(MAX(INDEX(First_Data_Point,MATCH($A86,DataStreams,0)),INDEX(First_Data_Point,MATCH(P$6,DataStreams,0)),$B$3),DateRange,0)-1,MATCH($A86,DataStreams,0)-1):OFFSET(HOMECELL,MATCH(MIN(INDEX(Last_Data_Point,MATCH($A86,DataStreams,0)),INDEX(Last_Data_Point,MATCH(P$6,DataStreams,0)),$B$4),DateRange,0)-1,MATCH($A86,DataStreams,0)-1) -
(INDEX(Returns!$102:$102,MATCH($A86,DataStreams,0))*
OFFSET(HOMECELL,MATCH(MAX(INDEX(First_Data_Point,MATCH($A86,DataStreams,0)),INDEX(First_Data_Point,MATCH(P$6,DataStreams,0)),$B$3),DateRange,0)-1,MATCH(INDEX(Returns!$100:$100,MATCH($A86,DataStreams,0)),DataStreams,0)-1):OFFSET(HOMECELL,MATCH(MIN(INDEX(Last_Data_Point,MATCH($A86,DataStreams,0)),INDEX(Last_Data_Point,MATCH(P$6,DataStreams,0)),$B$4),DateRange,0)-1,MATCH(INDEX(Returns!$100:$100,MATCH($A86,DataStreams,0)),DataStreams,0)-1)),
OFFSET(HOMECELL,MATCH(MAX(INDEX(First_Data_Point,MATCH($A86,DataStreams,0)),INDEX(First_Data_Point,MATCH(P$6,DataStreams,0)),$B$3),DateRange,0)-1,MATCH(P$6,DataStreams,0)-1):OFFSET(HOMECELL,MATCH(MIN(INDEX(Last_Data_Point,MATCH($A86,DataStreams,0)),INDEX(Last_Data_Point,MATCH(P$6,DataStreams,0)),$B$4),DateRange,0)-1,MATCH(P$6,DataStreams,0)-1) -
(INDEX(Returns!$102:$102,MATCH(P$6,DataStreams,0))*
OFFSET(HOMECELL,MATCH(MAX(INDEX(First_Data_Point,MATCH($A86,DataStreams,0)),INDEX(First_Data_Point,MATCH(P$6,DataStreams,0)),$B$3),DateRange,0)-1,MATCH(INDEX(Returns!$100:$100,MATCH(P$6,DataStreams,0)),DataStreams,0)-1):OFFSET(HOMECELL,MATCH(MIN(INDEX(Last_Data_Point,MATCH($A86,DataStreams,0)),INDEX(Last_Data_Point,MATCH(P$6,DataStreams,0)),$B$4),DateRange,0)-1,MATCH(INDEX(Returns!$100:$100,MATCH(P$6,DataStreams,0)),DataStreams,0)-1))),"")</f>
        <v>-2.8773411814093469E-4</v>
      </c>
      <c r="Q86" s="233" cm="1">
        <f t="array" aca="1" ref="Q86" ca="1">_xlfn.IFNA(_xlfn.COVARIANCE.S(
OFFSET(HOMECELL,MATCH(MAX(INDEX(First_Data_Point,MATCH($A86,DataStreams,0)),INDEX(First_Data_Point,MATCH(Q$6,DataStreams,0)),$B$3),DateRange,0)-1,MATCH($A86,DataStreams,0)-1):OFFSET(HOMECELL,MATCH(MIN(INDEX(Last_Data_Point,MATCH($A86,DataStreams,0)),INDEX(Last_Data_Point,MATCH(Q$6,DataStreams,0)),$B$4),DateRange,0)-1,MATCH($A86,DataStreams,0)-1) -
(INDEX(Returns!$102:$102,MATCH($A86,DataStreams,0))*
OFFSET(HOMECELL,MATCH(MAX(INDEX(First_Data_Point,MATCH($A86,DataStreams,0)),INDEX(First_Data_Point,MATCH(Q$6,DataStreams,0)),$B$3),DateRange,0)-1,MATCH(INDEX(Returns!$100:$100,MATCH($A86,DataStreams,0)),DataStreams,0)-1):OFFSET(HOMECELL,MATCH(MIN(INDEX(Last_Data_Point,MATCH($A86,DataStreams,0)),INDEX(Last_Data_Point,MATCH(Q$6,DataStreams,0)),$B$4),DateRange,0)-1,MATCH(INDEX(Returns!$100:$100,MATCH($A86,DataStreams,0)),DataStreams,0)-1)),
OFFSET(HOMECELL,MATCH(MAX(INDEX(First_Data_Point,MATCH($A86,DataStreams,0)),INDEX(First_Data_Point,MATCH(Q$6,DataStreams,0)),$B$3),DateRange,0)-1,MATCH(Q$6,DataStreams,0)-1):OFFSET(HOMECELL,MATCH(MIN(INDEX(Last_Data_Point,MATCH($A86,DataStreams,0)),INDEX(Last_Data_Point,MATCH(Q$6,DataStreams,0)),$B$4),DateRange,0)-1,MATCH(Q$6,DataStreams,0)-1) -
(INDEX(Returns!$102:$102,MATCH(Q$6,DataStreams,0))*
OFFSET(HOMECELL,MATCH(MAX(INDEX(First_Data_Point,MATCH($A86,DataStreams,0)),INDEX(First_Data_Point,MATCH(Q$6,DataStreams,0)),$B$3),DateRange,0)-1,MATCH(INDEX(Returns!$100:$100,MATCH(Q$6,DataStreams,0)),DataStreams,0)-1):OFFSET(HOMECELL,MATCH(MIN(INDEX(Last_Data_Point,MATCH($A86,DataStreams,0)),INDEX(Last_Data_Point,MATCH(Q$6,DataStreams,0)),$B$4),DateRange,0)-1,MATCH(INDEX(Returns!$100:$100,MATCH(Q$6,DataStreams,0)),DataStreams,0)-1))),"")</f>
        <v>4.4312908708959023E-3</v>
      </c>
      <c r="R86" s="233" cm="1">
        <f t="array" aca="1" ref="R86" ca="1">_xlfn.IFNA(_xlfn.COVARIANCE.S(
OFFSET(HOMECELL,MATCH(MAX(INDEX(First_Data_Point,MATCH($A86,DataStreams,0)),INDEX(First_Data_Point,MATCH(R$6,DataStreams,0)),$B$3),DateRange,0)-1,MATCH($A86,DataStreams,0)-1):OFFSET(HOMECELL,MATCH(MIN(INDEX(Last_Data_Point,MATCH($A86,DataStreams,0)),INDEX(Last_Data_Point,MATCH(R$6,DataStreams,0)),$B$4),DateRange,0)-1,MATCH($A86,DataStreams,0)-1) -
(INDEX(Returns!$102:$102,MATCH($A86,DataStreams,0))*
OFFSET(HOMECELL,MATCH(MAX(INDEX(First_Data_Point,MATCH($A86,DataStreams,0)),INDEX(First_Data_Point,MATCH(R$6,DataStreams,0)),$B$3),DateRange,0)-1,MATCH(INDEX(Returns!$100:$100,MATCH($A86,DataStreams,0)),DataStreams,0)-1):OFFSET(HOMECELL,MATCH(MIN(INDEX(Last_Data_Point,MATCH($A86,DataStreams,0)),INDEX(Last_Data_Point,MATCH(R$6,DataStreams,0)),$B$4),DateRange,0)-1,MATCH(INDEX(Returns!$100:$100,MATCH($A86,DataStreams,0)),DataStreams,0)-1)),
OFFSET(HOMECELL,MATCH(MAX(INDEX(First_Data_Point,MATCH($A86,DataStreams,0)),INDEX(First_Data_Point,MATCH(R$6,DataStreams,0)),$B$3),DateRange,0)-1,MATCH(R$6,DataStreams,0)-1):OFFSET(HOMECELL,MATCH(MIN(INDEX(Last_Data_Point,MATCH($A86,DataStreams,0)),INDEX(Last_Data_Point,MATCH(R$6,DataStreams,0)),$B$4),DateRange,0)-1,MATCH(R$6,DataStreams,0)-1) -
(INDEX(Returns!$102:$102,MATCH(R$6,DataStreams,0))*
OFFSET(HOMECELL,MATCH(MAX(INDEX(First_Data_Point,MATCH($A86,DataStreams,0)),INDEX(First_Data_Point,MATCH(R$6,DataStreams,0)),$B$3),DateRange,0)-1,MATCH(INDEX(Returns!$100:$100,MATCH(R$6,DataStreams,0)),DataStreams,0)-1):OFFSET(HOMECELL,MATCH(MIN(INDEX(Last_Data_Point,MATCH($A86,DataStreams,0)),INDEX(Last_Data_Point,MATCH(R$6,DataStreams,0)),$B$4),DateRange,0)-1,MATCH(INDEX(Returns!$100:$100,MATCH(R$6,DataStreams,0)),DataStreams,0)-1))),"")</f>
        <v>3.7773536863051102E-4</v>
      </c>
      <c r="S86" s="233" cm="1">
        <f t="array" aca="1" ref="S86" ca="1">_xlfn.IFNA(_xlfn.COVARIANCE.S(
OFFSET(HOMECELL,MATCH(MAX(INDEX(First_Data_Point,MATCH($A86,DataStreams,0)),INDEX(First_Data_Point,MATCH(S$6,DataStreams,0)),$B$3),DateRange,0)-1,MATCH($A86,DataStreams,0)-1):OFFSET(HOMECELL,MATCH(MIN(INDEX(Last_Data_Point,MATCH($A86,DataStreams,0)),INDEX(Last_Data_Point,MATCH(S$6,DataStreams,0)),$B$4),DateRange,0)-1,MATCH($A86,DataStreams,0)-1) -
(INDEX(Returns!$102:$102,MATCH($A86,DataStreams,0))*
OFFSET(HOMECELL,MATCH(MAX(INDEX(First_Data_Point,MATCH($A86,DataStreams,0)),INDEX(First_Data_Point,MATCH(S$6,DataStreams,0)),$B$3),DateRange,0)-1,MATCH(INDEX(Returns!$100:$100,MATCH($A86,DataStreams,0)),DataStreams,0)-1):OFFSET(HOMECELL,MATCH(MIN(INDEX(Last_Data_Point,MATCH($A86,DataStreams,0)),INDEX(Last_Data_Point,MATCH(S$6,DataStreams,0)),$B$4),DateRange,0)-1,MATCH(INDEX(Returns!$100:$100,MATCH($A86,DataStreams,0)),DataStreams,0)-1)),
OFFSET(HOMECELL,MATCH(MAX(INDEX(First_Data_Point,MATCH($A86,DataStreams,0)),INDEX(First_Data_Point,MATCH(S$6,DataStreams,0)),$B$3),DateRange,0)-1,MATCH(S$6,DataStreams,0)-1):OFFSET(HOMECELL,MATCH(MIN(INDEX(Last_Data_Point,MATCH($A86,DataStreams,0)),INDEX(Last_Data_Point,MATCH(S$6,DataStreams,0)),$B$4),DateRange,0)-1,MATCH(S$6,DataStreams,0)-1) -
(INDEX(Returns!$102:$102,MATCH(S$6,DataStreams,0))*
OFFSET(HOMECELL,MATCH(MAX(INDEX(First_Data_Point,MATCH($A86,DataStreams,0)),INDEX(First_Data_Point,MATCH(S$6,DataStreams,0)),$B$3),DateRange,0)-1,MATCH(INDEX(Returns!$100:$100,MATCH(S$6,DataStreams,0)),DataStreams,0)-1):OFFSET(HOMECELL,MATCH(MIN(INDEX(Last_Data_Point,MATCH($A86,DataStreams,0)),INDEX(Last_Data_Point,MATCH(S$6,DataStreams,0)),$B$4),DateRange,0)-1,MATCH(INDEX(Returns!$100:$100,MATCH(S$6,DataStreams,0)),DataStreams,0)-1))),"")</f>
        <v>-1.9881163358565455E-4</v>
      </c>
      <c r="T86" s="233" cm="1">
        <f t="array" aca="1" ref="T86" ca="1">_xlfn.IFNA(_xlfn.COVARIANCE.S(
OFFSET(HOMECELL,MATCH(MAX(INDEX(First_Data_Point,MATCH($A86,DataStreams,0)),INDEX(First_Data_Point,MATCH(T$6,DataStreams,0)),$B$3),DateRange,0)-1,MATCH($A86,DataStreams,0)-1):OFFSET(HOMECELL,MATCH(MIN(INDEX(Last_Data_Point,MATCH($A86,DataStreams,0)),INDEX(Last_Data_Point,MATCH(T$6,DataStreams,0)),$B$4),DateRange,0)-1,MATCH($A86,DataStreams,0)-1) -
(INDEX(Returns!$102:$102,MATCH($A86,DataStreams,0))*
OFFSET(HOMECELL,MATCH(MAX(INDEX(First_Data_Point,MATCH($A86,DataStreams,0)),INDEX(First_Data_Point,MATCH(T$6,DataStreams,0)),$B$3),DateRange,0)-1,MATCH(INDEX(Returns!$100:$100,MATCH($A86,DataStreams,0)),DataStreams,0)-1):OFFSET(HOMECELL,MATCH(MIN(INDEX(Last_Data_Point,MATCH($A86,DataStreams,0)),INDEX(Last_Data_Point,MATCH(T$6,DataStreams,0)),$B$4),DateRange,0)-1,MATCH(INDEX(Returns!$100:$100,MATCH($A86,DataStreams,0)),DataStreams,0)-1)),
OFFSET(HOMECELL,MATCH(MAX(INDEX(First_Data_Point,MATCH($A86,DataStreams,0)),INDEX(First_Data_Point,MATCH(T$6,DataStreams,0)),$B$3),DateRange,0)-1,MATCH(T$6,DataStreams,0)-1):OFFSET(HOMECELL,MATCH(MIN(INDEX(Last_Data_Point,MATCH($A86,DataStreams,0)),INDEX(Last_Data_Point,MATCH(T$6,DataStreams,0)),$B$4),DateRange,0)-1,MATCH(T$6,DataStreams,0)-1) -
(INDEX(Returns!$102:$102,MATCH(T$6,DataStreams,0))*
OFFSET(HOMECELL,MATCH(MAX(INDEX(First_Data_Point,MATCH($A86,DataStreams,0)),INDEX(First_Data_Point,MATCH(T$6,DataStreams,0)),$B$3),DateRange,0)-1,MATCH(INDEX(Returns!$100:$100,MATCH(T$6,DataStreams,0)),DataStreams,0)-1):OFFSET(HOMECELL,MATCH(MIN(INDEX(Last_Data_Point,MATCH($A86,DataStreams,0)),INDEX(Last_Data_Point,MATCH(T$6,DataStreams,0)),$B$4),DateRange,0)-1,MATCH(INDEX(Returns!$100:$100,MATCH(T$6,DataStreams,0)),DataStreams,0)-1))),"")</f>
        <v>-6.5425472717739962E-4</v>
      </c>
      <c r="U86" s="233" cm="1">
        <f t="array" aca="1" ref="U86" ca="1">_xlfn.IFNA(_xlfn.COVARIANCE.S(
OFFSET(HOMECELL,MATCH(MAX(INDEX(First_Data_Point,MATCH($A86,DataStreams,0)),INDEX(First_Data_Point,MATCH(U$6,DataStreams,0)),$B$3),DateRange,0)-1,MATCH($A86,DataStreams,0)-1):OFFSET(HOMECELL,MATCH(MIN(INDEX(Last_Data_Point,MATCH($A86,DataStreams,0)),INDEX(Last_Data_Point,MATCH(U$6,DataStreams,0)),$B$4),DateRange,0)-1,MATCH($A86,DataStreams,0)-1) -
(INDEX(Returns!$102:$102,MATCH($A86,DataStreams,0))*
OFFSET(HOMECELL,MATCH(MAX(INDEX(First_Data_Point,MATCH($A86,DataStreams,0)),INDEX(First_Data_Point,MATCH(U$6,DataStreams,0)),$B$3),DateRange,0)-1,MATCH(INDEX(Returns!$100:$100,MATCH($A86,DataStreams,0)),DataStreams,0)-1):OFFSET(HOMECELL,MATCH(MIN(INDEX(Last_Data_Point,MATCH($A86,DataStreams,0)),INDEX(Last_Data_Point,MATCH(U$6,DataStreams,0)),$B$4),DateRange,0)-1,MATCH(INDEX(Returns!$100:$100,MATCH($A86,DataStreams,0)),DataStreams,0)-1)),
OFFSET(HOMECELL,MATCH(MAX(INDEX(First_Data_Point,MATCH($A86,DataStreams,0)),INDEX(First_Data_Point,MATCH(U$6,DataStreams,0)),$B$3),DateRange,0)-1,MATCH(U$6,DataStreams,0)-1):OFFSET(HOMECELL,MATCH(MIN(INDEX(Last_Data_Point,MATCH($A86,DataStreams,0)),INDEX(Last_Data_Point,MATCH(U$6,DataStreams,0)),$B$4),DateRange,0)-1,MATCH(U$6,DataStreams,0)-1) -
(INDEX(Returns!$102:$102,MATCH(U$6,DataStreams,0))*
OFFSET(HOMECELL,MATCH(MAX(INDEX(First_Data_Point,MATCH($A86,DataStreams,0)),INDEX(First_Data_Point,MATCH(U$6,DataStreams,0)),$B$3),DateRange,0)-1,MATCH(INDEX(Returns!$100:$100,MATCH(U$6,DataStreams,0)),DataStreams,0)-1):OFFSET(HOMECELL,MATCH(MIN(INDEX(Last_Data_Point,MATCH($A86,DataStreams,0)),INDEX(Last_Data_Point,MATCH(U$6,DataStreams,0)),$B$4),DateRange,0)-1,MATCH(INDEX(Returns!$100:$100,MATCH(U$6,DataStreams,0)),DataStreams,0)-1))),"")</f>
        <v>-8.4885109574477893E-4</v>
      </c>
      <c r="V86" s="233" cm="1">
        <f t="array" aca="1" ref="V86" ca="1">_xlfn.IFNA(_xlfn.COVARIANCE.S(
OFFSET(HOMECELL,MATCH(MAX(INDEX(First_Data_Point,MATCH($A86,DataStreams,0)),INDEX(First_Data_Point,MATCH(V$6,DataStreams,0)),$B$3),DateRange,0)-1,MATCH($A86,DataStreams,0)-1):OFFSET(HOMECELL,MATCH(MIN(INDEX(Last_Data_Point,MATCH($A86,DataStreams,0)),INDEX(Last_Data_Point,MATCH(V$6,DataStreams,0)),$B$4),DateRange,0)-1,MATCH($A86,DataStreams,0)-1) -
(INDEX(Returns!$102:$102,MATCH($A86,DataStreams,0))*
OFFSET(HOMECELL,MATCH(MAX(INDEX(First_Data_Point,MATCH($A86,DataStreams,0)),INDEX(First_Data_Point,MATCH(V$6,DataStreams,0)),$B$3),DateRange,0)-1,MATCH(INDEX(Returns!$100:$100,MATCH($A86,DataStreams,0)),DataStreams,0)-1):OFFSET(HOMECELL,MATCH(MIN(INDEX(Last_Data_Point,MATCH($A86,DataStreams,0)),INDEX(Last_Data_Point,MATCH(V$6,DataStreams,0)),$B$4),DateRange,0)-1,MATCH(INDEX(Returns!$100:$100,MATCH($A86,DataStreams,0)),DataStreams,0)-1)),
OFFSET(HOMECELL,MATCH(MAX(INDEX(First_Data_Point,MATCH($A86,DataStreams,0)),INDEX(First_Data_Point,MATCH(V$6,DataStreams,0)),$B$3),DateRange,0)-1,MATCH(V$6,DataStreams,0)-1):OFFSET(HOMECELL,MATCH(MIN(INDEX(Last_Data_Point,MATCH($A86,DataStreams,0)),INDEX(Last_Data_Point,MATCH(V$6,DataStreams,0)),$B$4),DateRange,0)-1,MATCH(V$6,DataStreams,0)-1) -
(INDEX(Returns!$102:$102,MATCH(V$6,DataStreams,0))*
OFFSET(HOMECELL,MATCH(MAX(INDEX(First_Data_Point,MATCH($A86,DataStreams,0)),INDEX(First_Data_Point,MATCH(V$6,DataStreams,0)),$B$3),DateRange,0)-1,MATCH(INDEX(Returns!$100:$100,MATCH(V$6,DataStreams,0)),DataStreams,0)-1):OFFSET(HOMECELL,MATCH(MIN(INDEX(Last_Data_Point,MATCH($A86,DataStreams,0)),INDEX(Last_Data_Point,MATCH(V$6,DataStreams,0)),$B$4),DateRange,0)-1,MATCH(INDEX(Returns!$100:$100,MATCH(V$6,DataStreams,0)),DataStreams,0)-1))),"")</f>
        <v>6.0072488480028595E-3</v>
      </c>
      <c r="W86" s="233" cm="1">
        <f t="array" aca="1" ref="W86" ca="1">_xlfn.IFNA(_xlfn.COVARIANCE.S(
OFFSET(HOMECELL,MATCH(MAX(INDEX(First_Data_Point,MATCH($A86,DataStreams,0)),INDEX(First_Data_Point,MATCH(W$6,DataStreams,0)),$B$3),DateRange,0)-1,MATCH($A86,DataStreams,0)-1):OFFSET(HOMECELL,MATCH(MIN(INDEX(Last_Data_Point,MATCH($A86,DataStreams,0)),INDEX(Last_Data_Point,MATCH(W$6,DataStreams,0)),$B$4),DateRange,0)-1,MATCH($A86,DataStreams,0)-1) -
(INDEX(Returns!$102:$102,MATCH($A86,DataStreams,0))*
OFFSET(HOMECELL,MATCH(MAX(INDEX(First_Data_Point,MATCH($A86,DataStreams,0)),INDEX(First_Data_Point,MATCH(W$6,DataStreams,0)),$B$3),DateRange,0)-1,MATCH(INDEX(Returns!$100:$100,MATCH($A86,DataStreams,0)),DataStreams,0)-1):OFFSET(HOMECELL,MATCH(MIN(INDEX(Last_Data_Point,MATCH($A86,DataStreams,0)),INDEX(Last_Data_Point,MATCH(W$6,DataStreams,0)),$B$4),DateRange,0)-1,MATCH(INDEX(Returns!$100:$100,MATCH($A86,DataStreams,0)),DataStreams,0)-1)),
OFFSET(HOMECELL,MATCH(MAX(INDEX(First_Data_Point,MATCH($A86,DataStreams,0)),INDEX(First_Data_Point,MATCH(W$6,DataStreams,0)),$B$3),DateRange,0)-1,MATCH(W$6,DataStreams,0)-1):OFFSET(HOMECELL,MATCH(MIN(INDEX(Last_Data_Point,MATCH($A86,DataStreams,0)),INDEX(Last_Data_Point,MATCH(W$6,DataStreams,0)),$B$4),DateRange,0)-1,MATCH(W$6,DataStreams,0)-1) -
(INDEX(Returns!$102:$102,MATCH(W$6,DataStreams,0))*
OFFSET(HOMECELL,MATCH(MAX(INDEX(First_Data_Point,MATCH($A86,DataStreams,0)),INDEX(First_Data_Point,MATCH(W$6,DataStreams,0)),$B$3),DateRange,0)-1,MATCH(INDEX(Returns!$100:$100,MATCH(W$6,DataStreams,0)),DataStreams,0)-1):OFFSET(HOMECELL,MATCH(MIN(INDEX(Last_Data_Point,MATCH($A86,DataStreams,0)),INDEX(Last_Data_Point,MATCH(W$6,DataStreams,0)),$B$4),DateRange,0)-1,MATCH(INDEX(Returns!$100:$100,MATCH(W$6,DataStreams,0)),DataStreams,0)-1))),"")</f>
        <v>5.641385348197814E-4</v>
      </c>
      <c r="X86" s="233" cm="1">
        <f t="array" aca="1" ref="X86" ca="1">_xlfn.IFNA(_xlfn.COVARIANCE.S(
OFFSET(HOMECELL,MATCH(MAX(INDEX(First_Data_Point,MATCH($A86,DataStreams,0)),INDEX(First_Data_Point,MATCH(X$6,DataStreams,0)),$B$3),DateRange,0)-1,MATCH($A86,DataStreams,0)-1):OFFSET(HOMECELL,MATCH(MIN(INDEX(Last_Data_Point,MATCH($A86,DataStreams,0)),INDEX(Last_Data_Point,MATCH(X$6,DataStreams,0)),$B$4),DateRange,0)-1,MATCH($A86,DataStreams,0)-1) -
(INDEX(Returns!$102:$102,MATCH($A86,DataStreams,0))*
OFFSET(HOMECELL,MATCH(MAX(INDEX(First_Data_Point,MATCH($A86,DataStreams,0)),INDEX(First_Data_Point,MATCH(X$6,DataStreams,0)),$B$3),DateRange,0)-1,MATCH(INDEX(Returns!$100:$100,MATCH($A86,DataStreams,0)),DataStreams,0)-1):OFFSET(HOMECELL,MATCH(MIN(INDEX(Last_Data_Point,MATCH($A86,DataStreams,0)),INDEX(Last_Data_Point,MATCH(X$6,DataStreams,0)),$B$4),DateRange,0)-1,MATCH(INDEX(Returns!$100:$100,MATCH($A86,DataStreams,0)),DataStreams,0)-1)),
OFFSET(HOMECELL,MATCH(MAX(INDEX(First_Data_Point,MATCH($A86,DataStreams,0)),INDEX(First_Data_Point,MATCH(X$6,DataStreams,0)),$B$3),DateRange,0)-1,MATCH(X$6,DataStreams,0)-1):OFFSET(HOMECELL,MATCH(MIN(INDEX(Last_Data_Point,MATCH($A86,DataStreams,0)),INDEX(Last_Data_Point,MATCH(X$6,DataStreams,0)),$B$4),DateRange,0)-1,MATCH(X$6,DataStreams,0)-1) -
(INDEX(Returns!$102:$102,MATCH(X$6,DataStreams,0))*
OFFSET(HOMECELL,MATCH(MAX(INDEX(First_Data_Point,MATCH($A86,DataStreams,0)),INDEX(First_Data_Point,MATCH(X$6,DataStreams,0)),$B$3),DateRange,0)-1,MATCH(INDEX(Returns!$100:$100,MATCH(X$6,DataStreams,0)),DataStreams,0)-1):OFFSET(HOMECELL,MATCH(MIN(INDEX(Last_Data_Point,MATCH($A86,DataStreams,0)),INDEX(Last_Data_Point,MATCH(X$6,DataStreams,0)),$B$4),DateRange,0)-1,MATCH(INDEX(Returns!$100:$100,MATCH(X$6,DataStreams,0)),DataStreams,0)-1))),"")</f>
        <v>-2.2761365223088114E-4</v>
      </c>
      <c r="Y86" s="233" cm="1">
        <f t="array" aca="1" ref="Y86" ca="1">_xlfn.IFNA(_xlfn.COVARIANCE.S(
OFFSET(HOMECELL,MATCH(MAX(INDEX(First_Data_Point,MATCH($A86,DataStreams,0)),INDEX(First_Data_Point,MATCH(Y$6,DataStreams,0)),$B$3),DateRange,0)-1,MATCH($A86,DataStreams,0)-1):OFFSET(HOMECELL,MATCH(MIN(INDEX(Last_Data_Point,MATCH($A86,DataStreams,0)),INDEX(Last_Data_Point,MATCH(Y$6,DataStreams,0)),$B$4),DateRange,0)-1,MATCH($A86,DataStreams,0)-1) -
(INDEX(Returns!$102:$102,MATCH($A86,DataStreams,0))*
OFFSET(HOMECELL,MATCH(MAX(INDEX(First_Data_Point,MATCH($A86,DataStreams,0)),INDEX(First_Data_Point,MATCH(Y$6,DataStreams,0)),$B$3),DateRange,0)-1,MATCH(INDEX(Returns!$100:$100,MATCH($A86,DataStreams,0)),DataStreams,0)-1):OFFSET(HOMECELL,MATCH(MIN(INDEX(Last_Data_Point,MATCH($A86,DataStreams,0)),INDEX(Last_Data_Point,MATCH(Y$6,DataStreams,0)),$B$4),DateRange,0)-1,MATCH(INDEX(Returns!$100:$100,MATCH($A86,DataStreams,0)),DataStreams,0)-1)),
OFFSET(HOMECELL,MATCH(MAX(INDEX(First_Data_Point,MATCH($A86,DataStreams,0)),INDEX(First_Data_Point,MATCH(Y$6,DataStreams,0)),$B$3),DateRange,0)-1,MATCH(Y$6,DataStreams,0)-1):OFFSET(HOMECELL,MATCH(MIN(INDEX(Last_Data_Point,MATCH($A86,DataStreams,0)),INDEX(Last_Data_Point,MATCH(Y$6,DataStreams,0)),$B$4),DateRange,0)-1,MATCH(Y$6,DataStreams,0)-1) -
(INDEX(Returns!$102:$102,MATCH(Y$6,DataStreams,0))*
OFFSET(HOMECELL,MATCH(MAX(INDEX(First_Data_Point,MATCH($A86,DataStreams,0)),INDEX(First_Data_Point,MATCH(Y$6,DataStreams,0)),$B$3),DateRange,0)-1,MATCH(INDEX(Returns!$100:$100,MATCH(Y$6,DataStreams,0)),DataStreams,0)-1):OFFSET(HOMECELL,MATCH(MIN(INDEX(Last_Data_Point,MATCH($A86,DataStreams,0)),INDEX(Last_Data_Point,MATCH(Y$6,DataStreams,0)),$B$4),DateRange,0)-1,MATCH(INDEX(Returns!$100:$100,MATCH(Y$6,DataStreams,0)),DataStreams,0)-1))),"")</f>
        <v>1.9759223533728876E-4</v>
      </c>
      <c r="Z86" s="233" cm="1">
        <f t="array" aca="1" ref="Z86" ca="1">_xlfn.IFNA(_xlfn.COVARIANCE.S(
OFFSET(HOMECELL,MATCH(MAX(INDEX(First_Data_Point,MATCH($A86,DataStreams,0)),INDEX(First_Data_Point,MATCH(Z$6,DataStreams,0)),$B$3),DateRange,0)-1,MATCH($A86,DataStreams,0)-1):OFFSET(HOMECELL,MATCH(MIN(INDEX(Last_Data_Point,MATCH($A86,DataStreams,0)),INDEX(Last_Data_Point,MATCH(Z$6,DataStreams,0)),$B$4),DateRange,0)-1,MATCH($A86,DataStreams,0)-1) -
(INDEX(Returns!$102:$102,MATCH($A86,DataStreams,0))*
OFFSET(HOMECELL,MATCH(MAX(INDEX(First_Data_Point,MATCH($A86,DataStreams,0)),INDEX(First_Data_Point,MATCH(Z$6,DataStreams,0)),$B$3),DateRange,0)-1,MATCH(INDEX(Returns!$100:$100,MATCH($A86,DataStreams,0)),DataStreams,0)-1):OFFSET(HOMECELL,MATCH(MIN(INDEX(Last_Data_Point,MATCH($A86,DataStreams,0)),INDEX(Last_Data_Point,MATCH(Z$6,DataStreams,0)),$B$4),DateRange,0)-1,MATCH(INDEX(Returns!$100:$100,MATCH($A86,DataStreams,0)),DataStreams,0)-1)),
OFFSET(HOMECELL,MATCH(MAX(INDEX(First_Data_Point,MATCH($A86,DataStreams,0)),INDEX(First_Data_Point,MATCH(Z$6,DataStreams,0)),$B$3),DateRange,0)-1,MATCH(Z$6,DataStreams,0)-1):OFFSET(HOMECELL,MATCH(MIN(INDEX(Last_Data_Point,MATCH($A86,DataStreams,0)),INDEX(Last_Data_Point,MATCH(Z$6,DataStreams,0)),$B$4),DateRange,0)-1,MATCH(Z$6,DataStreams,0)-1) -
(INDEX(Returns!$102:$102,MATCH(Z$6,DataStreams,0))*
OFFSET(HOMECELL,MATCH(MAX(INDEX(First_Data_Point,MATCH($A86,DataStreams,0)),INDEX(First_Data_Point,MATCH(Z$6,DataStreams,0)),$B$3),DateRange,0)-1,MATCH(INDEX(Returns!$100:$100,MATCH(Z$6,DataStreams,0)),DataStreams,0)-1):OFFSET(HOMECELL,MATCH(MIN(INDEX(Last_Data_Point,MATCH($A86,DataStreams,0)),INDEX(Last_Data_Point,MATCH(Z$6,DataStreams,0)),$B$4),DateRange,0)-1,MATCH(INDEX(Returns!$100:$100,MATCH(Z$6,DataStreams,0)),DataStreams,0)-1))),"")</f>
        <v>6.997632956793743E-5</v>
      </c>
      <c r="AA86" s="233" cm="1">
        <f t="array" aca="1" ref="AA86" ca="1">_xlfn.IFNA(_xlfn.COVARIANCE.S(
OFFSET(HOMECELL,MATCH(MAX(INDEX(First_Data_Point,MATCH($A86,DataStreams,0)),INDEX(First_Data_Point,MATCH(AA$6,DataStreams,0)),$B$3),DateRange,0)-1,MATCH($A86,DataStreams,0)-1):OFFSET(HOMECELL,MATCH(MIN(INDEX(Last_Data_Point,MATCH($A86,DataStreams,0)),INDEX(Last_Data_Point,MATCH(AA$6,DataStreams,0)),$B$4),DateRange,0)-1,MATCH($A86,DataStreams,0)-1) -
(INDEX(Returns!$102:$102,MATCH($A86,DataStreams,0))*
OFFSET(HOMECELL,MATCH(MAX(INDEX(First_Data_Point,MATCH($A86,DataStreams,0)),INDEX(First_Data_Point,MATCH(AA$6,DataStreams,0)),$B$3),DateRange,0)-1,MATCH(INDEX(Returns!$100:$100,MATCH($A86,DataStreams,0)),DataStreams,0)-1):OFFSET(HOMECELL,MATCH(MIN(INDEX(Last_Data_Point,MATCH($A86,DataStreams,0)),INDEX(Last_Data_Point,MATCH(AA$6,DataStreams,0)),$B$4),DateRange,0)-1,MATCH(INDEX(Returns!$100:$100,MATCH($A86,DataStreams,0)),DataStreams,0)-1)),
OFFSET(HOMECELL,MATCH(MAX(INDEX(First_Data_Point,MATCH($A86,DataStreams,0)),INDEX(First_Data_Point,MATCH(AA$6,DataStreams,0)),$B$3),DateRange,0)-1,MATCH(AA$6,DataStreams,0)-1):OFFSET(HOMECELL,MATCH(MIN(INDEX(Last_Data_Point,MATCH($A86,DataStreams,0)),INDEX(Last_Data_Point,MATCH(AA$6,DataStreams,0)),$B$4),DateRange,0)-1,MATCH(AA$6,DataStreams,0)-1) -
(INDEX(Returns!$102:$102,MATCH(AA$6,DataStreams,0))*
OFFSET(HOMECELL,MATCH(MAX(INDEX(First_Data_Point,MATCH($A86,DataStreams,0)),INDEX(First_Data_Point,MATCH(AA$6,DataStreams,0)),$B$3),DateRange,0)-1,MATCH(INDEX(Returns!$100:$100,MATCH(AA$6,DataStreams,0)),DataStreams,0)-1):OFFSET(HOMECELL,MATCH(MIN(INDEX(Last_Data_Point,MATCH($A86,DataStreams,0)),INDEX(Last_Data_Point,MATCH(AA$6,DataStreams,0)),$B$4),DateRange,0)-1,MATCH(INDEX(Returns!$100:$100,MATCH(AA$6,DataStreams,0)),DataStreams,0)-1))),"")</f>
        <v>1.7225330747984308E-4</v>
      </c>
      <c r="AB86" s="233" cm="1">
        <f t="array" aca="1" ref="AB86" ca="1">_xlfn.IFNA(_xlfn.COVARIANCE.S(
OFFSET(HOMECELL,MATCH(MAX(INDEX(First_Data_Point,MATCH($A86,DataStreams,0)),INDEX(First_Data_Point,MATCH(AB$6,DataStreams,0)),$B$3),DateRange,0)-1,MATCH($A86,DataStreams,0)-1):OFFSET(HOMECELL,MATCH(MIN(INDEX(Last_Data_Point,MATCH($A86,DataStreams,0)),INDEX(Last_Data_Point,MATCH(AB$6,DataStreams,0)),$B$4),DateRange,0)-1,MATCH($A86,DataStreams,0)-1) -
(INDEX(Returns!$102:$102,MATCH($A86,DataStreams,0))*
OFFSET(HOMECELL,MATCH(MAX(INDEX(First_Data_Point,MATCH($A86,DataStreams,0)),INDEX(First_Data_Point,MATCH(AB$6,DataStreams,0)),$B$3),DateRange,0)-1,MATCH(INDEX(Returns!$100:$100,MATCH($A86,DataStreams,0)),DataStreams,0)-1):OFFSET(HOMECELL,MATCH(MIN(INDEX(Last_Data_Point,MATCH($A86,DataStreams,0)),INDEX(Last_Data_Point,MATCH(AB$6,DataStreams,0)),$B$4),DateRange,0)-1,MATCH(INDEX(Returns!$100:$100,MATCH($A86,DataStreams,0)),DataStreams,0)-1)),
OFFSET(HOMECELL,MATCH(MAX(INDEX(First_Data_Point,MATCH($A86,DataStreams,0)),INDEX(First_Data_Point,MATCH(AB$6,DataStreams,0)),$B$3),DateRange,0)-1,MATCH(AB$6,DataStreams,0)-1):OFFSET(HOMECELL,MATCH(MIN(INDEX(Last_Data_Point,MATCH($A86,DataStreams,0)),INDEX(Last_Data_Point,MATCH(AB$6,DataStreams,0)),$B$4),DateRange,0)-1,MATCH(AB$6,DataStreams,0)-1) -
(INDEX(Returns!$102:$102,MATCH(AB$6,DataStreams,0))*
OFFSET(HOMECELL,MATCH(MAX(INDEX(First_Data_Point,MATCH($A86,DataStreams,0)),INDEX(First_Data_Point,MATCH(AB$6,DataStreams,0)),$B$3),DateRange,0)-1,MATCH(INDEX(Returns!$100:$100,MATCH(AB$6,DataStreams,0)),DataStreams,0)-1):OFFSET(HOMECELL,MATCH(MIN(INDEX(Last_Data_Point,MATCH($A86,DataStreams,0)),INDEX(Last_Data_Point,MATCH(AB$6,DataStreams,0)),$B$4),DateRange,0)-1,MATCH(INDEX(Returns!$100:$100,MATCH(AB$6,DataStreams,0)),DataStreams,0)-1))),"")</f>
        <v>-2.6493360789679504E-4</v>
      </c>
      <c r="AC86" s="233" cm="1">
        <f t="array" aca="1" ref="AC86" ca="1">_xlfn.IFNA(_xlfn.COVARIANCE.S(
OFFSET(HOMECELL,MATCH(MAX(INDEX(First_Data_Point,MATCH($A86,DataStreams,0)),INDEX(First_Data_Point,MATCH(AC$6,DataStreams,0)),$B$3),DateRange,0)-1,MATCH($A86,DataStreams,0)-1):OFFSET(HOMECELL,MATCH(MIN(INDEX(Last_Data_Point,MATCH($A86,DataStreams,0)),INDEX(Last_Data_Point,MATCH(AC$6,DataStreams,0)),$B$4),DateRange,0)-1,MATCH($A86,DataStreams,0)-1) -
(INDEX(Returns!$102:$102,MATCH($A86,DataStreams,0))*
OFFSET(HOMECELL,MATCH(MAX(INDEX(First_Data_Point,MATCH($A86,DataStreams,0)),INDEX(First_Data_Point,MATCH(AC$6,DataStreams,0)),$B$3),DateRange,0)-1,MATCH(INDEX(Returns!$100:$100,MATCH($A86,DataStreams,0)),DataStreams,0)-1):OFFSET(HOMECELL,MATCH(MIN(INDEX(Last_Data_Point,MATCH($A86,DataStreams,0)),INDEX(Last_Data_Point,MATCH(AC$6,DataStreams,0)),$B$4),DateRange,0)-1,MATCH(INDEX(Returns!$100:$100,MATCH($A86,DataStreams,0)),DataStreams,0)-1)),
OFFSET(HOMECELL,MATCH(MAX(INDEX(First_Data_Point,MATCH($A86,DataStreams,0)),INDEX(First_Data_Point,MATCH(AC$6,DataStreams,0)),$B$3),DateRange,0)-1,MATCH(AC$6,DataStreams,0)-1):OFFSET(HOMECELL,MATCH(MIN(INDEX(Last_Data_Point,MATCH($A86,DataStreams,0)),INDEX(Last_Data_Point,MATCH(AC$6,DataStreams,0)),$B$4),DateRange,0)-1,MATCH(AC$6,DataStreams,0)-1) -
(INDEX(Returns!$102:$102,MATCH(AC$6,DataStreams,0))*
OFFSET(HOMECELL,MATCH(MAX(INDEX(First_Data_Point,MATCH($A86,DataStreams,0)),INDEX(First_Data_Point,MATCH(AC$6,DataStreams,0)),$B$3),DateRange,0)-1,MATCH(INDEX(Returns!$100:$100,MATCH(AC$6,DataStreams,0)),DataStreams,0)-1):OFFSET(HOMECELL,MATCH(MIN(INDEX(Last_Data_Point,MATCH($A86,DataStreams,0)),INDEX(Last_Data_Point,MATCH(AC$6,DataStreams,0)),$B$4),DateRange,0)-1,MATCH(INDEX(Returns!$100:$100,MATCH(AC$6,DataStreams,0)),DataStreams,0)-1))),"")</f>
        <v>-9.9010278556450264E-4</v>
      </c>
      <c r="AD86" s="233" cm="1">
        <f t="array" aca="1" ref="AD86" ca="1">_xlfn.IFNA(_xlfn.COVARIANCE.S(
OFFSET(HOMECELL,MATCH(MAX(INDEX(First_Data_Point,MATCH($A86,DataStreams,0)),INDEX(First_Data_Point,MATCH(AD$6,DataStreams,0)),$B$3),DateRange,0)-1,MATCH($A86,DataStreams,0)-1):OFFSET(HOMECELL,MATCH(MIN(INDEX(Last_Data_Point,MATCH($A86,DataStreams,0)),INDEX(Last_Data_Point,MATCH(AD$6,DataStreams,0)),$B$4),DateRange,0)-1,MATCH($A86,DataStreams,0)-1) -
(INDEX(Returns!$102:$102,MATCH($A86,DataStreams,0))*
OFFSET(HOMECELL,MATCH(MAX(INDEX(First_Data_Point,MATCH($A86,DataStreams,0)),INDEX(First_Data_Point,MATCH(AD$6,DataStreams,0)),$B$3),DateRange,0)-1,MATCH(INDEX(Returns!$100:$100,MATCH($A86,DataStreams,0)),DataStreams,0)-1):OFFSET(HOMECELL,MATCH(MIN(INDEX(Last_Data_Point,MATCH($A86,DataStreams,0)),INDEX(Last_Data_Point,MATCH(AD$6,DataStreams,0)),$B$4),DateRange,0)-1,MATCH(INDEX(Returns!$100:$100,MATCH($A86,DataStreams,0)),DataStreams,0)-1)),
OFFSET(HOMECELL,MATCH(MAX(INDEX(First_Data_Point,MATCH($A86,DataStreams,0)),INDEX(First_Data_Point,MATCH(AD$6,DataStreams,0)),$B$3),DateRange,0)-1,MATCH(AD$6,DataStreams,0)-1):OFFSET(HOMECELL,MATCH(MIN(INDEX(Last_Data_Point,MATCH($A86,DataStreams,0)),INDEX(Last_Data_Point,MATCH(AD$6,DataStreams,0)),$B$4),DateRange,0)-1,MATCH(AD$6,DataStreams,0)-1) -
(INDEX(Returns!$102:$102,MATCH(AD$6,DataStreams,0))*
OFFSET(HOMECELL,MATCH(MAX(INDEX(First_Data_Point,MATCH($A86,DataStreams,0)),INDEX(First_Data_Point,MATCH(AD$6,DataStreams,0)),$B$3),DateRange,0)-1,MATCH(INDEX(Returns!$100:$100,MATCH(AD$6,DataStreams,0)),DataStreams,0)-1):OFFSET(HOMECELL,MATCH(MIN(INDEX(Last_Data_Point,MATCH($A86,DataStreams,0)),INDEX(Last_Data_Point,MATCH(AD$6,DataStreams,0)),$B$4),DateRange,0)-1,MATCH(INDEX(Returns!$100:$100,MATCH(AD$6,DataStreams,0)),DataStreams,0)-1))),"")</f>
        <v>-1.3033427006879095E-3</v>
      </c>
      <c r="AE86" s="233" cm="1">
        <f t="array" aca="1" ref="AE86" ca="1">_xlfn.IFNA(_xlfn.COVARIANCE.S(
OFFSET(HOMECELL,MATCH(MAX(INDEX(First_Data_Point,MATCH($A86,DataStreams,0)),INDEX(First_Data_Point,MATCH(AE$6,DataStreams,0)),$B$3),DateRange,0)-1,MATCH($A86,DataStreams,0)-1):OFFSET(HOMECELL,MATCH(MIN(INDEX(Last_Data_Point,MATCH($A86,DataStreams,0)),INDEX(Last_Data_Point,MATCH(AE$6,DataStreams,0)),$B$4),DateRange,0)-1,MATCH($A86,DataStreams,0)-1) -
(INDEX(Returns!$102:$102,MATCH($A86,DataStreams,0))*
OFFSET(HOMECELL,MATCH(MAX(INDEX(First_Data_Point,MATCH($A86,DataStreams,0)),INDEX(First_Data_Point,MATCH(AE$6,DataStreams,0)),$B$3),DateRange,0)-1,MATCH(INDEX(Returns!$100:$100,MATCH($A86,DataStreams,0)),DataStreams,0)-1):OFFSET(HOMECELL,MATCH(MIN(INDEX(Last_Data_Point,MATCH($A86,DataStreams,0)),INDEX(Last_Data_Point,MATCH(AE$6,DataStreams,0)),$B$4),DateRange,0)-1,MATCH(INDEX(Returns!$100:$100,MATCH($A86,DataStreams,0)),DataStreams,0)-1)),
OFFSET(HOMECELL,MATCH(MAX(INDEX(First_Data_Point,MATCH($A86,DataStreams,0)),INDEX(First_Data_Point,MATCH(AE$6,DataStreams,0)),$B$3),DateRange,0)-1,MATCH(AE$6,DataStreams,0)-1):OFFSET(HOMECELL,MATCH(MIN(INDEX(Last_Data_Point,MATCH($A86,DataStreams,0)),INDEX(Last_Data_Point,MATCH(AE$6,DataStreams,0)),$B$4),DateRange,0)-1,MATCH(AE$6,DataStreams,0)-1) -
(INDEX(Returns!$102:$102,MATCH(AE$6,DataStreams,0))*
OFFSET(HOMECELL,MATCH(MAX(INDEX(First_Data_Point,MATCH($A86,DataStreams,0)),INDEX(First_Data_Point,MATCH(AE$6,DataStreams,0)),$B$3),DateRange,0)-1,MATCH(INDEX(Returns!$100:$100,MATCH(AE$6,DataStreams,0)),DataStreams,0)-1):OFFSET(HOMECELL,MATCH(MIN(INDEX(Last_Data_Point,MATCH($A86,DataStreams,0)),INDEX(Last_Data_Point,MATCH(AE$6,DataStreams,0)),$B$4),DateRange,0)-1,MATCH(INDEX(Returns!$100:$100,MATCH(AE$6,DataStreams,0)),DataStreams,0)-1))),"")</f>
        <v>-4.6366257416108466E-4</v>
      </c>
      <c r="AF86" s="233" cm="1">
        <f t="array" aca="1" ref="AF86" ca="1">_xlfn.IFNA(_xlfn.COVARIANCE.S(
OFFSET(HOMECELL,MATCH(MAX(INDEX(First_Data_Point,MATCH($A86,DataStreams,0)),INDEX(First_Data_Point,MATCH(AF$6,DataStreams,0)),$B$3),DateRange,0)-1,MATCH($A86,DataStreams,0)-1):OFFSET(HOMECELL,MATCH(MIN(INDEX(Last_Data_Point,MATCH($A86,DataStreams,0)),INDEX(Last_Data_Point,MATCH(AF$6,DataStreams,0)),$B$4),DateRange,0)-1,MATCH($A86,DataStreams,0)-1) -
(INDEX(Returns!$102:$102,MATCH($A86,DataStreams,0))*
OFFSET(HOMECELL,MATCH(MAX(INDEX(First_Data_Point,MATCH($A86,DataStreams,0)),INDEX(First_Data_Point,MATCH(AF$6,DataStreams,0)),$B$3),DateRange,0)-1,MATCH(INDEX(Returns!$100:$100,MATCH($A86,DataStreams,0)),DataStreams,0)-1):OFFSET(HOMECELL,MATCH(MIN(INDEX(Last_Data_Point,MATCH($A86,DataStreams,0)),INDEX(Last_Data_Point,MATCH(AF$6,DataStreams,0)),$B$4),DateRange,0)-1,MATCH(INDEX(Returns!$100:$100,MATCH($A86,DataStreams,0)),DataStreams,0)-1)),
OFFSET(HOMECELL,MATCH(MAX(INDEX(First_Data_Point,MATCH($A86,DataStreams,0)),INDEX(First_Data_Point,MATCH(AF$6,DataStreams,0)),$B$3),DateRange,0)-1,MATCH(AF$6,DataStreams,0)-1):OFFSET(HOMECELL,MATCH(MIN(INDEX(Last_Data_Point,MATCH($A86,DataStreams,0)),INDEX(Last_Data_Point,MATCH(AF$6,DataStreams,0)),$B$4),DateRange,0)-1,MATCH(AF$6,DataStreams,0)-1) -
(INDEX(Returns!$102:$102,MATCH(AF$6,DataStreams,0))*
OFFSET(HOMECELL,MATCH(MAX(INDEX(First_Data_Point,MATCH($A86,DataStreams,0)),INDEX(First_Data_Point,MATCH(AF$6,DataStreams,0)),$B$3),DateRange,0)-1,MATCH(INDEX(Returns!$100:$100,MATCH(AF$6,DataStreams,0)),DataStreams,0)-1):OFFSET(HOMECELL,MATCH(MIN(INDEX(Last_Data_Point,MATCH($A86,DataStreams,0)),INDEX(Last_Data_Point,MATCH(AF$6,DataStreams,0)),$B$4),DateRange,0)-1,MATCH(INDEX(Returns!$100:$100,MATCH(AF$6,DataStreams,0)),DataStreams,0)-1))),"")</f>
        <v>1.0422216399730775E-4</v>
      </c>
      <c r="AG86" s="233" cm="1">
        <f t="array" aca="1" ref="AG86" ca="1">_xlfn.IFNA(_xlfn.COVARIANCE.S(
OFFSET(HOMECELL,MATCH(MAX(INDEX(First_Data_Point,MATCH($A86,DataStreams,0)),INDEX(First_Data_Point,MATCH(AG$6,DataStreams,0)),$B$3),DateRange,0)-1,MATCH($A86,DataStreams,0)-1):OFFSET(HOMECELL,MATCH(MIN(INDEX(Last_Data_Point,MATCH($A86,DataStreams,0)),INDEX(Last_Data_Point,MATCH(AG$6,DataStreams,0)),$B$4),DateRange,0)-1,MATCH($A86,DataStreams,0)-1) -
(INDEX(Returns!$102:$102,MATCH($A86,DataStreams,0))*
OFFSET(HOMECELL,MATCH(MAX(INDEX(First_Data_Point,MATCH($A86,DataStreams,0)),INDEX(First_Data_Point,MATCH(AG$6,DataStreams,0)),$B$3),DateRange,0)-1,MATCH(INDEX(Returns!$100:$100,MATCH($A86,DataStreams,0)),DataStreams,0)-1):OFFSET(HOMECELL,MATCH(MIN(INDEX(Last_Data_Point,MATCH($A86,DataStreams,0)),INDEX(Last_Data_Point,MATCH(AG$6,DataStreams,0)),$B$4),DateRange,0)-1,MATCH(INDEX(Returns!$100:$100,MATCH($A86,DataStreams,0)),DataStreams,0)-1)),
OFFSET(HOMECELL,MATCH(MAX(INDEX(First_Data_Point,MATCH($A86,DataStreams,0)),INDEX(First_Data_Point,MATCH(AG$6,DataStreams,0)),$B$3),DateRange,0)-1,MATCH(AG$6,DataStreams,0)-1):OFFSET(HOMECELL,MATCH(MIN(INDEX(Last_Data_Point,MATCH($A86,DataStreams,0)),INDEX(Last_Data_Point,MATCH(AG$6,DataStreams,0)),$B$4),DateRange,0)-1,MATCH(AG$6,DataStreams,0)-1) -
(INDEX(Returns!$102:$102,MATCH(AG$6,DataStreams,0))*
OFFSET(HOMECELL,MATCH(MAX(INDEX(First_Data_Point,MATCH($A86,DataStreams,0)),INDEX(First_Data_Point,MATCH(AG$6,DataStreams,0)),$B$3),DateRange,0)-1,MATCH(INDEX(Returns!$100:$100,MATCH(AG$6,DataStreams,0)),DataStreams,0)-1):OFFSET(HOMECELL,MATCH(MIN(INDEX(Last_Data_Point,MATCH($A86,DataStreams,0)),INDEX(Last_Data_Point,MATCH(AG$6,DataStreams,0)),$B$4),DateRange,0)-1,MATCH(INDEX(Returns!$100:$100,MATCH(AG$6,DataStreams,0)),DataStreams,0)-1))),"")</f>
        <v>2.5816209384973351E-5</v>
      </c>
      <c r="AH86" s="233" cm="1">
        <f t="array" aca="1" ref="AH86" ca="1">_xlfn.IFNA(_xlfn.COVARIANCE.S(
OFFSET(HOMECELL,MATCH(MAX(INDEX(First_Data_Point,MATCH($A86,DataStreams,0)),INDEX(First_Data_Point,MATCH(AH$6,DataStreams,0)),$B$3),DateRange,0)-1,MATCH($A86,DataStreams,0)-1):OFFSET(HOMECELL,MATCH(MIN(INDEX(Last_Data_Point,MATCH($A86,DataStreams,0)),INDEX(Last_Data_Point,MATCH(AH$6,DataStreams,0)),$B$4),DateRange,0)-1,MATCH($A86,DataStreams,0)-1) -
(INDEX(Returns!$102:$102,MATCH($A86,DataStreams,0))*
OFFSET(HOMECELL,MATCH(MAX(INDEX(First_Data_Point,MATCH($A86,DataStreams,0)),INDEX(First_Data_Point,MATCH(AH$6,DataStreams,0)),$B$3),DateRange,0)-1,MATCH(INDEX(Returns!$100:$100,MATCH($A86,DataStreams,0)),DataStreams,0)-1):OFFSET(HOMECELL,MATCH(MIN(INDEX(Last_Data_Point,MATCH($A86,DataStreams,0)),INDEX(Last_Data_Point,MATCH(AH$6,DataStreams,0)),$B$4),DateRange,0)-1,MATCH(INDEX(Returns!$100:$100,MATCH($A86,DataStreams,0)),DataStreams,0)-1)),
OFFSET(HOMECELL,MATCH(MAX(INDEX(First_Data_Point,MATCH($A86,DataStreams,0)),INDEX(First_Data_Point,MATCH(AH$6,DataStreams,0)),$B$3),DateRange,0)-1,MATCH(AH$6,DataStreams,0)-1):OFFSET(HOMECELL,MATCH(MIN(INDEX(Last_Data_Point,MATCH($A86,DataStreams,0)),INDEX(Last_Data_Point,MATCH(AH$6,DataStreams,0)),$B$4),DateRange,0)-1,MATCH(AH$6,DataStreams,0)-1) -
(INDEX(Returns!$102:$102,MATCH(AH$6,DataStreams,0))*
OFFSET(HOMECELL,MATCH(MAX(INDEX(First_Data_Point,MATCH($A86,DataStreams,0)),INDEX(First_Data_Point,MATCH(AH$6,DataStreams,0)),$B$3),DateRange,0)-1,MATCH(INDEX(Returns!$100:$100,MATCH(AH$6,DataStreams,0)),DataStreams,0)-1):OFFSET(HOMECELL,MATCH(MIN(INDEX(Last_Data_Point,MATCH($A86,DataStreams,0)),INDEX(Last_Data_Point,MATCH(AH$6,DataStreams,0)),$B$4),DateRange,0)-1,MATCH(INDEX(Returns!$100:$100,MATCH(AH$6,DataStreams,0)),DataStreams,0)-1))),"")</f>
        <v>-6.8406764834206581E-4</v>
      </c>
      <c r="AI86" s="233" cm="1">
        <f t="array" aca="1" ref="AI86" ca="1">_xlfn.IFNA(_xlfn.COVARIANCE.S(
OFFSET(HOMECELL,MATCH(MAX(INDEX(First_Data_Point,MATCH($A86,DataStreams,0)),INDEX(First_Data_Point,MATCH(AI$6,DataStreams,0)),$B$3),DateRange,0)-1,MATCH($A86,DataStreams,0)-1):OFFSET(HOMECELL,MATCH(MIN(INDEX(Last_Data_Point,MATCH($A86,DataStreams,0)),INDEX(Last_Data_Point,MATCH(AI$6,DataStreams,0)),$B$4),DateRange,0)-1,MATCH($A86,DataStreams,0)-1) -
(INDEX(Returns!$102:$102,MATCH($A86,DataStreams,0))*
OFFSET(HOMECELL,MATCH(MAX(INDEX(First_Data_Point,MATCH($A86,DataStreams,0)),INDEX(First_Data_Point,MATCH(AI$6,DataStreams,0)),$B$3),DateRange,0)-1,MATCH(INDEX(Returns!$100:$100,MATCH($A86,DataStreams,0)),DataStreams,0)-1):OFFSET(HOMECELL,MATCH(MIN(INDEX(Last_Data_Point,MATCH($A86,DataStreams,0)),INDEX(Last_Data_Point,MATCH(AI$6,DataStreams,0)),$B$4),DateRange,0)-1,MATCH(INDEX(Returns!$100:$100,MATCH($A86,DataStreams,0)),DataStreams,0)-1)),
OFFSET(HOMECELL,MATCH(MAX(INDEX(First_Data_Point,MATCH($A86,DataStreams,0)),INDEX(First_Data_Point,MATCH(AI$6,DataStreams,0)),$B$3),DateRange,0)-1,MATCH(AI$6,DataStreams,0)-1):OFFSET(HOMECELL,MATCH(MIN(INDEX(Last_Data_Point,MATCH($A86,DataStreams,0)),INDEX(Last_Data_Point,MATCH(AI$6,DataStreams,0)),$B$4),DateRange,0)-1,MATCH(AI$6,DataStreams,0)-1) -
(INDEX(Returns!$102:$102,MATCH(AI$6,DataStreams,0))*
OFFSET(HOMECELL,MATCH(MAX(INDEX(First_Data_Point,MATCH($A86,DataStreams,0)),INDEX(First_Data_Point,MATCH(AI$6,DataStreams,0)),$B$3),DateRange,0)-1,MATCH(INDEX(Returns!$100:$100,MATCH(AI$6,DataStreams,0)),DataStreams,0)-1):OFFSET(HOMECELL,MATCH(MIN(INDEX(Last_Data_Point,MATCH($A86,DataStreams,0)),INDEX(Last_Data_Point,MATCH(AI$6,DataStreams,0)),$B$4),DateRange,0)-1,MATCH(INDEX(Returns!$100:$100,MATCH(AI$6,DataStreams,0)),DataStreams,0)-1))),"")</f>
        <v>1.1567255091771812E-4</v>
      </c>
      <c r="AJ86" s="233" cm="1">
        <f t="array" aca="1" ref="AJ86" ca="1">_xlfn.IFNA(_xlfn.COVARIANCE.S(
OFFSET(HOMECELL,MATCH(MAX(INDEX(First_Data_Point,MATCH($A86,DataStreams,0)),INDEX(First_Data_Point,MATCH(AJ$6,DataStreams,0)),$B$3),DateRange,0)-1,MATCH($A86,DataStreams,0)-1):OFFSET(HOMECELL,MATCH(MIN(INDEX(Last_Data_Point,MATCH($A86,DataStreams,0)),INDEX(Last_Data_Point,MATCH(AJ$6,DataStreams,0)),$B$4),DateRange,0)-1,MATCH($A86,DataStreams,0)-1) -
(INDEX(Returns!$102:$102,MATCH($A86,DataStreams,0))*
OFFSET(HOMECELL,MATCH(MAX(INDEX(First_Data_Point,MATCH($A86,DataStreams,0)),INDEX(First_Data_Point,MATCH(AJ$6,DataStreams,0)),$B$3),DateRange,0)-1,MATCH(INDEX(Returns!$100:$100,MATCH($A86,DataStreams,0)),DataStreams,0)-1):OFFSET(HOMECELL,MATCH(MIN(INDEX(Last_Data_Point,MATCH($A86,DataStreams,0)),INDEX(Last_Data_Point,MATCH(AJ$6,DataStreams,0)),$B$4),DateRange,0)-1,MATCH(INDEX(Returns!$100:$100,MATCH($A86,DataStreams,0)),DataStreams,0)-1)),
OFFSET(HOMECELL,MATCH(MAX(INDEX(First_Data_Point,MATCH($A86,DataStreams,0)),INDEX(First_Data_Point,MATCH(AJ$6,DataStreams,0)),$B$3),DateRange,0)-1,MATCH(AJ$6,DataStreams,0)-1):OFFSET(HOMECELL,MATCH(MIN(INDEX(Last_Data_Point,MATCH($A86,DataStreams,0)),INDEX(Last_Data_Point,MATCH(AJ$6,DataStreams,0)),$B$4),DateRange,0)-1,MATCH(AJ$6,DataStreams,0)-1) -
(INDEX(Returns!$102:$102,MATCH(AJ$6,DataStreams,0))*
OFFSET(HOMECELL,MATCH(MAX(INDEX(First_Data_Point,MATCH($A86,DataStreams,0)),INDEX(First_Data_Point,MATCH(AJ$6,DataStreams,0)),$B$3),DateRange,0)-1,MATCH(INDEX(Returns!$100:$100,MATCH(AJ$6,DataStreams,0)),DataStreams,0)-1):OFFSET(HOMECELL,MATCH(MIN(INDEX(Last_Data_Point,MATCH($A86,DataStreams,0)),INDEX(Last_Data_Point,MATCH(AJ$6,DataStreams,0)),$B$4),DateRange,0)-1,MATCH(INDEX(Returns!$100:$100,MATCH(AJ$6,DataStreams,0)),DataStreams,0)-1))),"")</f>
        <v>-9.1429643046990071E-4</v>
      </c>
      <c r="AK86" s="233" cm="1">
        <f t="array" aca="1" ref="AK86" ca="1">_xlfn.IFNA(_xlfn.COVARIANCE.S(
OFFSET(HOMECELL,MATCH(MAX(INDEX(First_Data_Point,MATCH($A86,DataStreams,0)),INDEX(First_Data_Point,MATCH(AK$6,DataStreams,0)),$B$3),DateRange,0)-1,MATCH($A86,DataStreams,0)-1):OFFSET(HOMECELL,MATCH(MIN(INDEX(Last_Data_Point,MATCH($A86,DataStreams,0)),INDEX(Last_Data_Point,MATCH(AK$6,DataStreams,0)),$B$4),DateRange,0)-1,MATCH($A86,DataStreams,0)-1) -
(INDEX(Returns!$102:$102,MATCH($A86,DataStreams,0))*
OFFSET(HOMECELL,MATCH(MAX(INDEX(First_Data_Point,MATCH($A86,DataStreams,0)),INDEX(First_Data_Point,MATCH(AK$6,DataStreams,0)),$B$3),DateRange,0)-1,MATCH(INDEX(Returns!$100:$100,MATCH($A86,DataStreams,0)),DataStreams,0)-1):OFFSET(HOMECELL,MATCH(MIN(INDEX(Last_Data_Point,MATCH($A86,DataStreams,0)),INDEX(Last_Data_Point,MATCH(AK$6,DataStreams,0)),$B$4),DateRange,0)-1,MATCH(INDEX(Returns!$100:$100,MATCH($A86,DataStreams,0)),DataStreams,0)-1)),
OFFSET(HOMECELL,MATCH(MAX(INDEX(First_Data_Point,MATCH($A86,DataStreams,0)),INDEX(First_Data_Point,MATCH(AK$6,DataStreams,0)),$B$3),DateRange,0)-1,MATCH(AK$6,DataStreams,0)-1):OFFSET(HOMECELL,MATCH(MIN(INDEX(Last_Data_Point,MATCH($A86,DataStreams,0)),INDEX(Last_Data_Point,MATCH(AK$6,DataStreams,0)),$B$4),DateRange,0)-1,MATCH(AK$6,DataStreams,0)-1) -
(INDEX(Returns!$102:$102,MATCH(AK$6,DataStreams,0))*
OFFSET(HOMECELL,MATCH(MAX(INDEX(First_Data_Point,MATCH($A86,DataStreams,0)),INDEX(First_Data_Point,MATCH(AK$6,DataStreams,0)),$B$3),DateRange,0)-1,MATCH(INDEX(Returns!$100:$100,MATCH(AK$6,DataStreams,0)),DataStreams,0)-1):OFFSET(HOMECELL,MATCH(MIN(INDEX(Last_Data_Point,MATCH($A86,DataStreams,0)),INDEX(Last_Data_Point,MATCH(AK$6,DataStreams,0)),$B$4),DateRange,0)-1,MATCH(INDEX(Returns!$100:$100,MATCH(AK$6,DataStreams,0)),DataStreams,0)-1))),"")</f>
        <v>2.6725907265008164E-4</v>
      </c>
      <c r="AL86" s="233" cm="1">
        <f t="array" aca="1" ref="AL86" ca="1">_xlfn.IFNA(_xlfn.COVARIANCE.S(
OFFSET(HOMECELL,MATCH(MAX(INDEX(First_Data_Point,MATCH($A86,DataStreams,0)),INDEX(First_Data_Point,MATCH(AL$6,DataStreams,0)),$B$3),DateRange,0)-1,MATCH($A86,DataStreams,0)-1):OFFSET(HOMECELL,MATCH(MIN(INDEX(Last_Data_Point,MATCH($A86,DataStreams,0)),INDEX(Last_Data_Point,MATCH(AL$6,DataStreams,0)),$B$4),DateRange,0)-1,MATCH($A86,DataStreams,0)-1) -
(INDEX(Returns!$102:$102,MATCH($A86,DataStreams,0))*
OFFSET(HOMECELL,MATCH(MAX(INDEX(First_Data_Point,MATCH($A86,DataStreams,0)),INDEX(First_Data_Point,MATCH(AL$6,DataStreams,0)),$B$3),DateRange,0)-1,MATCH(INDEX(Returns!$100:$100,MATCH($A86,DataStreams,0)),DataStreams,0)-1):OFFSET(HOMECELL,MATCH(MIN(INDEX(Last_Data_Point,MATCH($A86,DataStreams,0)),INDEX(Last_Data_Point,MATCH(AL$6,DataStreams,0)),$B$4),DateRange,0)-1,MATCH(INDEX(Returns!$100:$100,MATCH($A86,DataStreams,0)),DataStreams,0)-1)),
OFFSET(HOMECELL,MATCH(MAX(INDEX(First_Data_Point,MATCH($A86,DataStreams,0)),INDEX(First_Data_Point,MATCH(AL$6,DataStreams,0)),$B$3),DateRange,0)-1,MATCH(AL$6,DataStreams,0)-1):OFFSET(HOMECELL,MATCH(MIN(INDEX(Last_Data_Point,MATCH($A86,DataStreams,0)),INDEX(Last_Data_Point,MATCH(AL$6,DataStreams,0)),$B$4),DateRange,0)-1,MATCH(AL$6,DataStreams,0)-1) -
(INDEX(Returns!$102:$102,MATCH(AL$6,DataStreams,0))*
OFFSET(HOMECELL,MATCH(MAX(INDEX(First_Data_Point,MATCH($A86,DataStreams,0)),INDEX(First_Data_Point,MATCH(AL$6,DataStreams,0)),$B$3),DateRange,0)-1,MATCH(INDEX(Returns!$100:$100,MATCH(AL$6,DataStreams,0)),DataStreams,0)-1):OFFSET(HOMECELL,MATCH(MIN(INDEX(Last_Data_Point,MATCH($A86,DataStreams,0)),INDEX(Last_Data_Point,MATCH(AL$6,DataStreams,0)),$B$4),DateRange,0)-1,MATCH(INDEX(Returns!$100:$100,MATCH(AL$6,DataStreams,0)),DataStreams,0)-1))),"")</f>
        <v>1.1359996529935537E-3</v>
      </c>
      <c r="AM86" s="233" cm="1">
        <f t="array" aca="1" ref="AM86" ca="1">_xlfn.IFNA(_xlfn.COVARIANCE.S(
OFFSET(HOMECELL,MATCH(MAX(INDEX(First_Data_Point,MATCH($A86,DataStreams,0)),INDEX(First_Data_Point,MATCH(AM$6,DataStreams,0)),$B$3),DateRange,0)-1,MATCH($A86,DataStreams,0)-1):OFFSET(HOMECELL,MATCH(MIN(INDEX(Last_Data_Point,MATCH($A86,DataStreams,0)),INDEX(Last_Data_Point,MATCH(AM$6,DataStreams,0)),$B$4),DateRange,0)-1,MATCH($A86,DataStreams,0)-1) -
(INDEX(Returns!$102:$102,MATCH($A86,DataStreams,0))*
OFFSET(HOMECELL,MATCH(MAX(INDEX(First_Data_Point,MATCH($A86,DataStreams,0)),INDEX(First_Data_Point,MATCH(AM$6,DataStreams,0)),$B$3),DateRange,0)-1,MATCH(INDEX(Returns!$100:$100,MATCH($A86,DataStreams,0)),DataStreams,0)-1):OFFSET(HOMECELL,MATCH(MIN(INDEX(Last_Data_Point,MATCH($A86,DataStreams,0)),INDEX(Last_Data_Point,MATCH(AM$6,DataStreams,0)),$B$4),DateRange,0)-1,MATCH(INDEX(Returns!$100:$100,MATCH($A86,DataStreams,0)),DataStreams,0)-1)),
OFFSET(HOMECELL,MATCH(MAX(INDEX(First_Data_Point,MATCH($A86,DataStreams,0)),INDEX(First_Data_Point,MATCH(AM$6,DataStreams,0)),$B$3),DateRange,0)-1,MATCH(AM$6,DataStreams,0)-1):OFFSET(HOMECELL,MATCH(MIN(INDEX(Last_Data_Point,MATCH($A86,DataStreams,0)),INDEX(Last_Data_Point,MATCH(AM$6,DataStreams,0)),$B$4),DateRange,0)-1,MATCH(AM$6,DataStreams,0)-1) -
(INDEX(Returns!$102:$102,MATCH(AM$6,DataStreams,0))*
OFFSET(HOMECELL,MATCH(MAX(INDEX(First_Data_Point,MATCH($A86,DataStreams,0)),INDEX(First_Data_Point,MATCH(AM$6,DataStreams,0)),$B$3),DateRange,0)-1,MATCH(INDEX(Returns!$100:$100,MATCH(AM$6,DataStreams,0)),DataStreams,0)-1):OFFSET(HOMECELL,MATCH(MIN(INDEX(Last_Data_Point,MATCH($A86,DataStreams,0)),INDEX(Last_Data_Point,MATCH(AM$6,DataStreams,0)),$B$4),DateRange,0)-1,MATCH(INDEX(Returns!$100:$100,MATCH(AM$6,DataStreams,0)),DataStreams,0)-1))),"")</f>
        <v>-2.1943700870152605E-4</v>
      </c>
      <c r="AN86" s="233" cm="1">
        <f t="array" aca="1" ref="AN86" ca="1">_xlfn.IFNA(_xlfn.COVARIANCE.S(
OFFSET(HOMECELL,MATCH(MAX(INDEX(First_Data_Point,MATCH($A86,DataStreams,0)),INDEX(First_Data_Point,MATCH(AN$6,DataStreams,0)),$B$3),DateRange,0)-1,MATCH($A86,DataStreams,0)-1):OFFSET(HOMECELL,MATCH(MIN(INDEX(Last_Data_Point,MATCH($A86,DataStreams,0)),INDEX(Last_Data_Point,MATCH(AN$6,DataStreams,0)),$B$4),DateRange,0)-1,MATCH($A86,DataStreams,0)-1) -
(INDEX(Returns!$102:$102,MATCH($A86,DataStreams,0))*
OFFSET(HOMECELL,MATCH(MAX(INDEX(First_Data_Point,MATCH($A86,DataStreams,0)),INDEX(First_Data_Point,MATCH(AN$6,DataStreams,0)),$B$3),DateRange,0)-1,MATCH(INDEX(Returns!$100:$100,MATCH($A86,DataStreams,0)),DataStreams,0)-1):OFFSET(HOMECELL,MATCH(MIN(INDEX(Last_Data_Point,MATCH($A86,DataStreams,0)),INDEX(Last_Data_Point,MATCH(AN$6,DataStreams,0)),$B$4),DateRange,0)-1,MATCH(INDEX(Returns!$100:$100,MATCH($A86,DataStreams,0)),DataStreams,0)-1)),
OFFSET(HOMECELL,MATCH(MAX(INDEX(First_Data_Point,MATCH($A86,DataStreams,0)),INDEX(First_Data_Point,MATCH(AN$6,DataStreams,0)),$B$3),DateRange,0)-1,MATCH(AN$6,DataStreams,0)-1):OFFSET(HOMECELL,MATCH(MIN(INDEX(Last_Data_Point,MATCH($A86,DataStreams,0)),INDEX(Last_Data_Point,MATCH(AN$6,DataStreams,0)),$B$4),DateRange,0)-1,MATCH(AN$6,DataStreams,0)-1) -
(INDEX(Returns!$102:$102,MATCH(AN$6,DataStreams,0))*
OFFSET(HOMECELL,MATCH(MAX(INDEX(First_Data_Point,MATCH($A86,DataStreams,0)),INDEX(First_Data_Point,MATCH(AN$6,DataStreams,0)),$B$3),DateRange,0)-1,MATCH(INDEX(Returns!$100:$100,MATCH(AN$6,DataStreams,0)),DataStreams,0)-1):OFFSET(HOMECELL,MATCH(MIN(INDEX(Last_Data_Point,MATCH($A86,DataStreams,0)),INDEX(Last_Data_Point,MATCH(AN$6,DataStreams,0)),$B$4),DateRange,0)-1,MATCH(INDEX(Returns!$100:$100,MATCH(AN$6,DataStreams,0)),DataStreams,0)-1))),"")</f>
        <v>-5.0208298849981656E-4</v>
      </c>
      <c r="AO86" s="233" cm="1">
        <f t="array" aca="1" ref="AO86" ca="1">_xlfn.IFNA(_xlfn.COVARIANCE.S(
OFFSET(HOMECELL,MATCH(MAX(INDEX(First_Data_Point,MATCH($A86,DataStreams,0)),INDEX(First_Data_Point,MATCH(AO$6,DataStreams,0)),$B$3),DateRange,0)-1,MATCH($A86,DataStreams,0)-1):OFFSET(HOMECELL,MATCH(MIN(INDEX(Last_Data_Point,MATCH($A86,DataStreams,0)),INDEX(Last_Data_Point,MATCH(AO$6,DataStreams,0)),$B$4),DateRange,0)-1,MATCH($A86,DataStreams,0)-1) -
(INDEX(Returns!$102:$102,MATCH($A86,DataStreams,0))*
OFFSET(HOMECELL,MATCH(MAX(INDEX(First_Data_Point,MATCH($A86,DataStreams,0)),INDEX(First_Data_Point,MATCH(AO$6,DataStreams,0)),$B$3),DateRange,0)-1,MATCH(INDEX(Returns!$100:$100,MATCH($A86,DataStreams,0)),DataStreams,0)-1):OFFSET(HOMECELL,MATCH(MIN(INDEX(Last_Data_Point,MATCH($A86,DataStreams,0)),INDEX(Last_Data_Point,MATCH(AO$6,DataStreams,0)),$B$4),DateRange,0)-1,MATCH(INDEX(Returns!$100:$100,MATCH($A86,DataStreams,0)),DataStreams,0)-1)),
OFFSET(HOMECELL,MATCH(MAX(INDEX(First_Data_Point,MATCH($A86,DataStreams,0)),INDEX(First_Data_Point,MATCH(AO$6,DataStreams,0)),$B$3),DateRange,0)-1,MATCH(AO$6,DataStreams,0)-1):OFFSET(HOMECELL,MATCH(MIN(INDEX(Last_Data_Point,MATCH($A86,DataStreams,0)),INDEX(Last_Data_Point,MATCH(AO$6,DataStreams,0)),$B$4),DateRange,0)-1,MATCH(AO$6,DataStreams,0)-1) -
(INDEX(Returns!$102:$102,MATCH(AO$6,DataStreams,0))*
OFFSET(HOMECELL,MATCH(MAX(INDEX(First_Data_Point,MATCH($A86,DataStreams,0)),INDEX(First_Data_Point,MATCH(AO$6,DataStreams,0)),$B$3),DateRange,0)-1,MATCH(INDEX(Returns!$100:$100,MATCH(AO$6,DataStreams,0)),DataStreams,0)-1):OFFSET(HOMECELL,MATCH(MIN(INDEX(Last_Data_Point,MATCH($A86,DataStreams,0)),INDEX(Last_Data_Point,MATCH(AO$6,DataStreams,0)),$B$4),DateRange,0)-1,MATCH(INDEX(Returns!$100:$100,MATCH(AO$6,DataStreams,0)),DataStreams,0)-1))),"")</f>
        <v>2.5038912900479188E-4</v>
      </c>
      <c r="AP86" s="233" cm="1">
        <f t="array" aca="1" ref="AP86" ca="1">_xlfn.IFNA(_xlfn.COVARIANCE.S(
OFFSET(HOMECELL,MATCH(MAX(INDEX(First_Data_Point,MATCH($A86,DataStreams,0)),INDEX(First_Data_Point,MATCH(AP$6,DataStreams,0)),$B$3),DateRange,0)-1,MATCH($A86,DataStreams,0)-1):OFFSET(HOMECELL,MATCH(MIN(INDEX(Last_Data_Point,MATCH($A86,DataStreams,0)),INDEX(Last_Data_Point,MATCH(AP$6,DataStreams,0)),$B$4),DateRange,0)-1,MATCH($A86,DataStreams,0)-1) -
(INDEX(Returns!$102:$102,MATCH($A86,DataStreams,0))*
OFFSET(HOMECELL,MATCH(MAX(INDEX(First_Data_Point,MATCH($A86,DataStreams,0)),INDEX(First_Data_Point,MATCH(AP$6,DataStreams,0)),$B$3),DateRange,0)-1,MATCH(INDEX(Returns!$100:$100,MATCH($A86,DataStreams,0)),DataStreams,0)-1):OFFSET(HOMECELL,MATCH(MIN(INDEX(Last_Data_Point,MATCH($A86,DataStreams,0)),INDEX(Last_Data_Point,MATCH(AP$6,DataStreams,0)),$B$4),DateRange,0)-1,MATCH(INDEX(Returns!$100:$100,MATCH($A86,DataStreams,0)),DataStreams,0)-1)),
OFFSET(HOMECELL,MATCH(MAX(INDEX(First_Data_Point,MATCH($A86,DataStreams,0)),INDEX(First_Data_Point,MATCH(AP$6,DataStreams,0)),$B$3),DateRange,0)-1,MATCH(AP$6,DataStreams,0)-1):OFFSET(HOMECELL,MATCH(MIN(INDEX(Last_Data_Point,MATCH($A86,DataStreams,0)),INDEX(Last_Data_Point,MATCH(AP$6,DataStreams,0)),$B$4),DateRange,0)-1,MATCH(AP$6,DataStreams,0)-1) -
(INDEX(Returns!$102:$102,MATCH(AP$6,DataStreams,0))*
OFFSET(HOMECELL,MATCH(MAX(INDEX(First_Data_Point,MATCH($A86,DataStreams,0)),INDEX(First_Data_Point,MATCH(AP$6,DataStreams,0)),$B$3),DateRange,0)-1,MATCH(INDEX(Returns!$100:$100,MATCH(AP$6,DataStreams,0)),DataStreams,0)-1):OFFSET(HOMECELL,MATCH(MIN(INDEX(Last_Data_Point,MATCH($A86,DataStreams,0)),INDEX(Last_Data_Point,MATCH(AP$6,DataStreams,0)),$B$4),DateRange,0)-1,MATCH(INDEX(Returns!$100:$100,MATCH(AP$6,DataStreams,0)),DataStreams,0)-1))),"")</f>
        <v>1.0051074206317063E-4</v>
      </c>
      <c r="AQ86" s="233" t="str" cm="1">
        <f t="array" aca="1" ref="AQ86" ca="1">_xlfn.IFNA(_xlfn.COVARIANCE.S(
OFFSET(HOMECELL,MATCH(MAX(INDEX(First_Data_Point,MATCH($A86,DataStreams,0)),INDEX(First_Data_Point,MATCH(AQ$6,DataStreams,0)),$B$3),DateRange,0)-1,MATCH($A86,DataStreams,0)-1):OFFSET(HOMECELL,MATCH(MIN(INDEX(Last_Data_Point,MATCH($A86,DataStreams,0)),INDEX(Last_Data_Point,MATCH(AQ$6,DataStreams,0)),$B$4),DateRange,0)-1,MATCH($A86,DataStreams,0)-1) -
(INDEX(Returns!$102:$102,MATCH($A86,DataStreams,0))*
OFFSET(HOMECELL,MATCH(MAX(INDEX(First_Data_Point,MATCH($A86,DataStreams,0)),INDEX(First_Data_Point,MATCH(AQ$6,DataStreams,0)),$B$3),DateRange,0)-1,MATCH(INDEX(Returns!$100:$100,MATCH($A86,DataStreams,0)),DataStreams,0)-1):OFFSET(HOMECELL,MATCH(MIN(INDEX(Last_Data_Point,MATCH($A86,DataStreams,0)),INDEX(Last_Data_Point,MATCH(AQ$6,DataStreams,0)),$B$4),DateRange,0)-1,MATCH(INDEX(Returns!$100:$100,MATCH($A86,DataStreams,0)),DataStreams,0)-1)),
OFFSET(HOMECELL,MATCH(MAX(INDEX(First_Data_Point,MATCH($A86,DataStreams,0)),INDEX(First_Data_Point,MATCH(AQ$6,DataStreams,0)),$B$3),DateRange,0)-1,MATCH(AQ$6,DataStreams,0)-1):OFFSET(HOMECELL,MATCH(MIN(INDEX(Last_Data_Point,MATCH($A86,DataStreams,0)),INDEX(Last_Data_Point,MATCH(AQ$6,DataStreams,0)),$B$4),DateRange,0)-1,MATCH(AQ$6,DataStreams,0)-1) -
(INDEX(Returns!$102:$102,MATCH(AQ$6,DataStreams,0))*
OFFSET(HOMECELL,MATCH(MAX(INDEX(First_Data_Point,MATCH($A86,DataStreams,0)),INDEX(First_Data_Point,MATCH(AQ$6,DataStreams,0)),$B$3),DateRange,0)-1,MATCH(INDEX(Returns!$100:$100,MATCH(AQ$6,DataStreams,0)),DataStreams,0)-1):OFFSET(HOMECELL,MATCH(MIN(INDEX(Last_Data_Point,MATCH($A86,DataStreams,0)),INDEX(Last_Data_Point,MATCH(AQ$6,DataStreams,0)),$B$4),DateRange,0)-1,MATCH(INDEX(Returns!$100:$100,MATCH(AQ$6,DataStreams,0)),DataStreams,0)-1))),"")</f>
        <v/>
      </c>
      <c r="AR86" s="233" t="str" cm="1">
        <f t="array" aca="1" ref="AR86" ca="1">_xlfn.IFNA(_xlfn.COVARIANCE.S(
OFFSET(HOMECELL,MATCH(MAX(INDEX(First_Data_Point,MATCH($A86,DataStreams,0)),INDEX(First_Data_Point,MATCH(AR$6,DataStreams,0)),$B$3),DateRange,0)-1,MATCH($A86,DataStreams,0)-1):OFFSET(HOMECELL,MATCH(MIN(INDEX(Last_Data_Point,MATCH($A86,DataStreams,0)),INDEX(Last_Data_Point,MATCH(AR$6,DataStreams,0)),$B$4),DateRange,0)-1,MATCH($A86,DataStreams,0)-1) -
(INDEX(Returns!$102:$102,MATCH($A86,DataStreams,0))*
OFFSET(HOMECELL,MATCH(MAX(INDEX(First_Data_Point,MATCH($A86,DataStreams,0)),INDEX(First_Data_Point,MATCH(AR$6,DataStreams,0)),$B$3),DateRange,0)-1,MATCH(INDEX(Returns!$100:$100,MATCH($A86,DataStreams,0)),DataStreams,0)-1):OFFSET(HOMECELL,MATCH(MIN(INDEX(Last_Data_Point,MATCH($A86,DataStreams,0)),INDEX(Last_Data_Point,MATCH(AR$6,DataStreams,0)),$B$4),DateRange,0)-1,MATCH(INDEX(Returns!$100:$100,MATCH($A86,DataStreams,0)),DataStreams,0)-1)),
OFFSET(HOMECELL,MATCH(MAX(INDEX(First_Data_Point,MATCH($A86,DataStreams,0)),INDEX(First_Data_Point,MATCH(AR$6,DataStreams,0)),$B$3),DateRange,0)-1,MATCH(AR$6,DataStreams,0)-1):OFFSET(HOMECELL,MATCH(MIN(INDEX(Last_Data_Point,MATCH($A86,DataStreams,0)),INDEX(Last_Data_Point,MATCH(AR$6,DataStreams,0)),$B$4),DateRange,0)-1,MATCH(AR$6,DataStreams,0)-1) -
(INDEX(Returns!$102:$102,MATCH(AR$6,DataStreams,0))*
OFFSET(HOMECELL,MATCH(MAX(INDEX(First_Data_Point,MATCH($A86,DataStreams,0)),INDEX(First_Data_Point,MATCH(AR$6,DataStreams,0)),$B$3),DateRange,0)-1,MATCH(INDEX(Returns!$100:$100,MATCH(AR$6,DataStreams,0)),DataStreams,0)-1):OFFSET(HOMECELL,MATCH(MIN(INDEX(Last_Data_Point,MATCH($A86,DataStreams,0)),INDEX(Last_Data_Point,MATCH(AR$6,DataStreams,0)),$B$4),DateRange,0)-1,MATCH(INDEX(Returns!$100:$100,MATCH(AR$6,DataStreams,0)),DataStreams,0)-1))),"")</f>
        <v/>
      </c>
      <c r="AS86" s="233" t="str" cm="1">
        <f t="array" aca="1" ref="AS86" ca="1">_xlfn.IFNA(_xlfn.COVARIANCE.S(
OFFSET(HOMECELL,MATCH(MAX(INDEX(First_Data_Point,MATCH($A86,DataStreams,0)),INDEX(First_Data_Point,MATCH(AS$6,DataStreams,0)),$B$3),DateRange,0)-1,MATCH($A86,DataStreams,0)-1):OFFSET(HOMECELL,MATCH(MIN(INDEX(Last_Data_Point,MATCH($A86,DataStreams,0)),INDEX(Last_Data_Point,MATCH(AS$6,DataStreams,0)),$B$4),DateRange,0)-1,MATCH($A86,DataStreams,0)-1) -
(INDEX(Returns!$102:$102,MATCH($A86,DataStreams,0))*
OFFSET(HOMECELL,MATCH(MAX(INDEX(First_Data_Point,MATCH($A86,DataStreams,0)),INDEX(First_Data_Point,MATCH(AS$6,DataStreams,0)),$B$3),DateRange,0)-1,MATCH(INDEX(Returns!$100:$100,MATCH($A86,DataStreams,0)),DataStreams,0)-1):OFFSET(HOMECELL,MATCH(MIN(INDEX(Last_Data_Point,MATCH($A86,DataStreams,0)),INDEX(Last_Data_Point,MATCH(AS$6,DataStreams,0)),$B$4),DateRange,0)-1,MATCH(INDEX(Returns!$100:$100,MATCH($A86,DataStreams,0)),DataStreams,0)-1)),
OFFSET(HOMECELL,MATCH(MAX(INDEX(First_Data_Point,MATCH($A86,DataStreams,0)),INDEX(First_Data_Point,MATCH(AS$6,DataStreams,0)),$B$3),DateRange,0)-1,MATCH(AS$6,DataStreams,0)-1):OFFSET(HOMECELL,MATCH(MIN(INDEX(Last_Data_Point,MATCH($A86,DataStreams,0)),INDEX(Last_Data_Point,MATCH(AS$6,DataStreams,0)),$B$4),DateRange,0)-1,MATCH(AS$6,DataStreams,0)-1) -
(INDEX(Returns!$102:$102,MATCH(AS$6,DataStreams,0))*
OFFSET(HOMECELL,MATCH(MAX(INDEX(First_Data_Point,MATCH($A86,DataStreams,0)),INDEX(First_Data_Point,MATCH(AS$6,DataStreams,0)),$B$3),DateRange,0)-1,MATCH(INDEX(Returns!$100:$100,MATCH(AS$6,DataStreams,0)),DataStreams,0)-1):OFFSET(HOMECELL,MATCH(MIN(INDEX(Last_Data_Point,MATCH($A86,DataStreams,0)),INDEX(Last_Data_Point,MATCH(AS$6,DataStreams,0)),$B$4),DateRange,0)-1,MATCH(INDEX(Returns!$100:$100,MATCH(AS$6,DataStreams,0)),DataStreams,0)-1))),"")</f>
        <v/>
      </c>
      <c r="AT86" s="233" t="str" cm="1">
        <f t="array" aca="1" ref="AT86" ca="1">_xlfn.IFNA(_xlfn.COVARIANCE.S(
OFFSET(HOMECELL,MATCH(MAX(INDEX(First_Data_Point,MATCH($A86,DataStreams,0)),INDEX(First_Data_Point,MATCH(AT$6,DataStreams,0)),$B$3),DateRange,0)-1,MATCH($A86,DataStreams,0)-1):OFFSET(HOMECELL,MATCH(MIN(INDEX(Last_Data_Point,MATCH($A86,DataStreams,0)),INDEX(Last_Data_Point,MATCH(AT$6,DataStreams,0)),$B$4),DateRange,0)-1,MATCH($A86,DataStreams,0)-1) -
(INDEX(Returns!$102:$102,MATCH($A86,DataStreams,0))*
OFFSET(HOMECELL,MATCH(MAX(INDEX(First_Data_Point,MATCH($A86,DataStreams,0)),INDEX(First_Data_Point,MATCH(AT$6,DataStreams,0)),$B$3),DateRange,0)-1,MATCH(INDEX(Returns!$100:$100,MATCH($A86,DataStreams,0)),DataStreams,0)-1):OFFSET(HOMECELL,MATCH(MIN(INDEX(Last_Data_Point,MATCH($A86,DataStreams,0)),INDEX(Last_Data_Point,MATCH(AT$6,DataStreams,0)),$B$4),DateRange,0)-1,MATCH(INDEX(Returns!$100:$100,MATCH($A86,DataStreams,0)),DataStreams,0)-1)),
OFFSET(HOMECELL,MATCH(MAX(INDEX(First_Data_Point,MATCH($A86,DataStreams,0)),INDEX(First_Data_Point,MATCH(AT$6,DataStreams,0)),$B$3),DateRange,0)-1,MATCH(AT$6,DataStreams,0)-1):OFFSET(HOMECELL,MATCH(MIN(INDEX(Last_Data_Point,MATCH($A86,DataStreams,0)),INDEX(Last_Data_Point,MATCH(AT$6,DataStreams,0)),$B$4),DateRange,0)-1,MATCH(AT$6,DataStreams,0)-1) -
(INDEX(Returns!$102:$102,MATCH(AT$6,DataStreams,0))*
OFFSET(HOMECELL,MATCH(MAX(INDEX(First_Data_Point,MATCH($A86,DataStreams,0)),INDEX(First_Data_Point,MATCH(AT$6,DataStreams,0)),$B$3),DateRange,0)-1,MATCH(INDEX(Returns!$100:$100,MATCH(AT$6,DataStreams,0)),DataStreams,0)-1):OFFSET(HOMECELL,MATCH(MIN(INDEX(Last_Data_Point,MATCH($A86,DataStreams,0)),INDEX(Last_Data_Point,MATCH(AT$6,DataStreams,0)),$B$4),DateRange,0)-1,MATCH(INDEX(Returns!$100:$100,MATCH(AT$6,DataStreams,0)),DataStreams,0)-1))),"")</f>
        <v/>
      </c>
      <c r="AU86" s="233" t="str" cm="1">
        <f t="array" aca="1" ref="AU86" ca="1">_xlfn.IFNA(_xlfn.COVARIANCE.S(
OFFSET(HOMECELL,MATCH(MAX(INDEX(First_Data_Point,MATCH($A86,DataStreams,0)),INDEX(First_Data_Point,MATCH(AU$6,DataStreams,0)),$B$3),DateRange,0)-1,MATCH($A86,DataStreams,0)-1):OFFSET(HOMECELL,MATCH(MIN(INDEX(Last_Data_Point,MATCH($A86,DataStreams,0)),INDEX(Last_Data_Point,MATCH(AU$6,DataStreams,0)),$B$4),DateRange,0)-1,MATCH($A86,DataStreams,0)-1) -
(INDEX(Returns!$102:$102,MATCH($A86,DataStreams,0))*
OFFSET(HOMECELL,MATCH(MAX(INDEX(First_Data_Point,MATCH($A86,DataStreams,0)),INDEX(First_Data_Point,MATCH(AU$6,DataStreams,0)),$B$3),DateRange,0)-1,MATCH(INDEX(Returns!$100:$100,MATCH($A86,DataStreams,0)),DataStreams,0)-1):OFFSET(HOMECELL,MATCH(MIN(INDEX(Last_Data_Point,MATCH($A86,DataStreams,0)),INDEX(Last_Data_Point,MATCH(AU$6,DataStreams,0)),$B$4),DateRange,0)-1,MATCH(INDEX(Returns!$100:$100,MATCH($A86,DataStreams,0)),DataStreams,0)-1)),
OFFSET(HOMECELL,MATCH(MAX(INDEX(First_Data_Point,MATCH($A86,DataStreams,0)),INDEX(First_Data_Point,MATCH(AU$6,DataStreams,0)),$B$3),DateRange,0)-1,MATCH(AU$6,DataStreams,0)-1):OFFSET(HOMECELL,MATCH(MIN(INDEX(Last_Data_Point,MATCH($A86,DataStreams,0)),INDEX(Last_Data_Point,MATCH(AU$6,DataStreams,0)),$B$4),DateRange,0)-1,MATCH(AU$6,DataStreams,0)-1) -
(INDEX(Returns!$102:$102,MATCH(AU$6,DataStreams,0))*
OFFSET(HOMECELL,MATCH(MAX(INDEX(First_Data_Point,MATCH($A86,DataStreams,0)),INDEX(First_Data_Point,MATCH(AU$6,DataStreams,0)),$B$3),DateRange,0)-1,MATCH(INDEX(Returns!$100:$100,MATCH(AU$6,DataStreams,0)),DataStreams,0)-1):OFFSET(HOMECELL,MATCH(MIN(INDEX(Last_Data_Point,MATCH($A86,DataStreams,0)),INDEX(Last_Data_Point,MATCH(AU$6,DataStreams,0)),$B$4),DateRange,0)-1,MATCH(INDEX(Returns!$100:$100,MATCH(AU$6,DataStreams,0)),DataStreams,0)-1))),"")</f>
        <v/>
      </c>
      <c r="AV86" s="233" t="str" cm="1">
        <f t="array" aca="1" ref="AV86" ca="1">_xlfn.IFNA(_xlfn.COVARIANCE.S(
OFFSET(HOMECELL,MATCH(MAX(INDEX(First_Data_Point,MATCH($A86,DataStreams,0)),INDEX(First_Data_Point,MATCH(AV$6,DataStreams,0)),$B$3),DateRange,0)-1,MATCH($A86,DataStreams,0)-1):OFFSET(HOMECELL,MATCH(MIN(INDEX(Last_Data_Point,MATCH($A86,DataStreams,0)),INDEX(Last_Data_Point,MATCH(AV$6,DataStreams,0)),$B$4),DateRange,0)-1,MATCH($A86,DataStreams,0)-1) -
(INDEX(Returns!$102:$102,MATCH($A86,DataStreams,0))*
OFFSET(HOMECELL,MATCH(MAX(INDEX(First_Data_Point,MATCH($A86,DataStreams,0)),INDEX(First_Data_Point,MATCH(AV$6,DataStreams,0)),$B$3),DateRange,0)-1,MATCH(INDEX(Returns!$100:$100,MATCH($A86,DataStreams,0)),DataStreams,0)-1):OFFSET(HOMECELL,MATCH(MIN(INDEX(Last_Data_Point,MATCH($A86,DataStreams,0)),INDEX(Last_Data_Point,MATCH(AV$6,DataStreams,0)),$B$4),DateRange,0)-1,MATCH(INDEX(Returns!$100:$100,MATCH($A86,DataStreams,0)),DataStreams,0)-1)),
OFFSET(HOMECELL,MATCH(MAX(INDEX(First_Data_Point,MATCH($A86,DataStreams,0)),INDEX(First_Data_Point,MATCH(AV$6,DataStreams,0)),$B$3),DateRange,0)-1,MATCH(AV$6,DataStreams,0)-1):OFFSET(HOMECELL,MATCH(MIN(INDEX(Last_Data_Point,MATCH($A86,DataStreams,0)),INDEX(Last_Data_Point,MATCH(AV$6,DataStreams,0)),$B$4),DateRange,0)-1,MATCH(AV$6,DataStreams,0)-1) -
(INDEX(Returns!$102:$102,MATCH(AV$6,DataStreams,0))*
OFFSET(HOMECELL,MATCH(MAX(INDEX(First_Data_Point,MATCH($A86,DataStreams,0)),INDEX(First_Data_Point,MATCH(AV$6,DataStreams,0)),$B$3),DateRange,0)-1,MATCH(INDEX(Returns!$100:$100,MATCH(AV$6,DataStreams,0)),DataStreams,0)-1):OFFSET(HOMECELL,MATCH(MIN(INDEX(Last_Data_Point,MATCH($A86,DataStreams,0)),INDEX(Last_Data_Point,MATCH(AV$6,DataStreams,0)),$B$4),DateRange,0)-1,MATCH(INDEX(Returns!$100:$100,MATCH(AV$6,DataStreams,0)),DataStreams,0)-1))),"")</f>
        <v/>
      </c>
      <c r="AW86" s="233" t="str" cm="1">
        <f t="array" aca="1" ref="AW86" ca="1">_xlfn.IFNA(_xlfn.COVARIANCE.S(
OFFSET(HOMECELL,MATCH(MAX(INDEX(First_Data_Point,MATCH($A86,DataStreams,0)),INDEX(First_Data_Point,MATCH(AW$6,DataStreams,0)),$B$3),DateRange,0)-1,MATCH($A86,DataStreams,0)-1):OFFSET(HOMECELL,MATCH(MIN(INDEX(Last_Data_Point,MATCH($A86,DataStreams,0)),INDEX(Last_Data_Point,MATCH(AW$6,DataStreams,0)),$B$4),DateRange,0)-1,MATCH($A86,DataStreams,0)-1) -
(INDEX(Returns!$102:$102,MATCH($A86,DataStreams,0))*
OFFSET(HOMECELL,MATCH(MAX(INDEX(First_Data_Point,MATCH($A86,DataStreams,0)),INDEX(First_Data_Point,MATCH(AW$6,DataStreams,0)),$B$3),DateRange,0)-1,MATCH(INDEX(Returns!$100:$100,MATCH($A86,DataStreams,0)),DataStreams,0)-1):OFFSET(HOMECELL,MATCH(MIN(INDEX(Last_Data_Point,MATCH($A86,DataStreams,0)),INDEX(Last_Data_Point,MATCH(AW$6,DataStreams,0)),$B$4),DateRange,0)-1,MATCH(INDEX(Returns!$100:$100,MATCH($A86,DataStreams,0)),DataStreams,0)-1)),
OFFSET(HOMECELL,MATCH(MAX(INDEX(First_Data_Point,MATCH($A86,DataStreams,0)),INDEX(First_Data_Point,MATCH(AW$6,DataStreams,0)),$B$3),DateRange,0)-1,MATCH(AW$6,DataStreams,0)-1):OFFSET(HOMECELL,MATCH(MIN(INDEX(Last_Data_Point,MATCH($A86,DataStreams,0)),INDEX(Last_Data_Point,MATCH(AW$6,DataStreams,0)),$B$4),DateRange,0)-1,MATCH(AW$6,DataStreams,0)-1) -
(INDEX(Returns!$102:$102,MATCH(AW$6,DataStreams,0))*
OFFSET(HOMECELL,MATCH(MAX(INDEX(First_Data_Point,MATCH($A86,DataStreams,0)),INDEX(First_Data_Point,MATCH(AW$6,DataStreams,0)),$B$3),DateRange,0)-1,MATCH(INDEX(Returns!$100:$100,MATCH(AW$6,DataStreams,0)),DataStreams,0)-1):OFFSET(HOMECELL,MATCH(MIN(INDEX(Last_Data_Point,MATCH($A86,DataStreams,0)),INDEX(Last_Data_Point,MATCH(AW$6,DataStreams,0)),$B$4),DateRange,0)-1,MATCH(INDEX(Returns!$100:$100,MATCH(AW$6,DataStreams,0)),DataStreams,0)-1))),"")</f>
        <v/>
      </c>
      <c r="AX86" s="233" t="str" cm="1">
        <f t="array" aca="1" ref="AX86" ca="1">_xlfn.IFNA(_xlfn.COVARIANCE.S(
OFFSET(HOMECELL,MATCH(MAX(INDEX(First_Data_Point,MATCH($A86,DataStreams,0)),INDEX(First_Data_Point,MATCH(AX$6,DataStreams,0)),$B$3),DateRange,0)-1,MATCH($A86,DataStreams,0)-1):OFFSET(HOMECELL,MATCH(MIN(INDEX(Last_Data_Point,MATCH($A86,DataStreams,0)),INDEX(Last_Data_Point,MATCH(AX$6,DataStreams,0)),$B$4),DateRange,0)-1,MATCH($A86,DataStreams,0)-1) -
(INDEX(Returns!$102:$102,MATCH($A86,DataStreams,0))*
OFFSET(HOMECELL,MATCH(MAX(INDEX(First_Data_Point,MATCH($A86,DataStreams,0)),INDEX(First_Data_Point,MATCH(AX$6,DataStreams,0)),$B$3),DateRange,0)-1,MATCH(INDEX(Returns!$100:$100,MATCH($A86,DataStreams,0)),DataStreams,0)-1):OFFSET(HOMECELL,MATCH(MIN(INDEX(Last_Data_Point,MATCH($A86,DataStreams,0)),INDEX(Last_Data_Point,MATCH(AX$6,DataStreams,0)),$B$4),DateRange,0)-1,MATCH(INDEX(Returns!$100:$100,MATCH($A86,DataStreams,0)),DataStreams,0)-1)),
OFFSET(HOMECELL,MATCH(MAX(INDEX(First_Data_Point,MATCH($A86,DataStreams,0)),INDEX(First_Data_Point,MATCH(AX$6,DataStreams,0)),$B$3),DateRange,0)-1,MATCH(AX$6,DataStreams,0)-1):OFFSET(HOMECELL,MATCH(MIN(INDEX(Last_Data_Point,MATCH($A86,DataStreams,0)),INDEX(Last_Data_Point,MATCH(AX$6,DataStreams,0)),$B$4),DateRange,0)-1,MATCH(AX$6,DataStreams,0)-1) -
(INDEX(Returns!$102:$102,MATCH(AX$6,DataStreams,0))*
OFFSET(HOMECELL,MATCH(MAX(INDEX(First_Data_Point,MATCH($A86,DataStreams,0)),INDEX(First_Data_Point,MATCH(AX$6,DataStreams,0)),$B$3),DateRange,0)-1,MATCH(INDEX(Returns!$100:$100,MATCH(AX$6,DataStreams,0)),DataStreams,0)-1):OFFSET(HOMECELL,MATCH(MIN(INDEX(Last_Data_Point,MATCH($A86,DataStreams,0)),INDEX(Last_Data_Point,MATCH(AX$6,DataStreams,0)),$B$4),DateRange,0)-1,MATCH(INDEX(Returns!$100:$100,MATCH(AX$6,DataStreams,0)),DataStreams,0)-1))),"")</f>
        <v/>
      </c>
      <c r="AY86" s="233" t="str" cm="1">
        <f t="array" aca="1" ref="AY86" ca="1">_xlfn.IFNA(_xlfn.COVARIANCE.S(
OFFSET(HOMECELL,MATCH(MAX(INDEX(First_Data_Point,MATCH($A86,DataStreams,0)),INDEX(First_Data_Point,MATCH(AY$6,DataStreams,0)),$B$3),DateRange,0)-1,MATCH($A86,DataStreams,0)-1):OFFSET(HOMECELL,MATCH(MIN(INDEX(Last_Data_Point,MATCH($A86,DataStreams,0)),INDEX(Last_Data_Point,MATCH(AY$6,DataStreams,0)),$B$4),DateRange,0)-1,MATCH($A86,DataStreams,0)-1) -
(INDEX(Returns!$102:$102,MATCH($A86,DataStreams,0))*
OFFSET(HOMECELL,MATCH(MAX(INDEX(First_Data_Point,MATCH($A86,DataStreams,0)),INDEX(First_Data_Point,MATCH(AY$6,DataStreams,0)),$B$3),DateRange,0)-1,MATCH(INDEX(Returns!$100:$100,MATCH($A86,DataStreams,0)),DataStreams,0)-1):OFFSET(HOMECELL,MATCH(MIN(INDEX(Last_Data_Point,MATCH($A86,DataStreams,0)),INDEX(Last_Data_Point,MATCH(AY$6,DataStreams,0)),$B$4),DateRange,0)-1,MATCH(INDEX(Returns!$100:$100,MATCH($A86,DataStreams,0)),DataStreams,0)-1)),
OFFSET(HOMECELL,MATCH(MAX(INDEX(First_Data_Point,MATCH($A86,DataStreams,0)),INDEX(First_Data_Point,MATCH(AY$6,DataStreams,0)),$B$3),DateRange,0)-1,MATCH(AY$6,DataStreams,0)-1):OFFSET(HOMECELL,MATCH(MIN(INDEX(Last_Data_Point,MATCH($A86,DataStreams,0)),INDEX(Last_Data_Point,MATCH(AY$6,DataStreams,0)),$B$4),DateRange,0)-1,MATCH(AY$6,DataStreams,0)-1) -
(INDEX(Returns!$102:$102,MATCH(AY$6,DataStreams,0))*
OFFSET(HOMECELL,MATCH(MAX(INDEX(First_Data_Point,MATCH($A86,DataStreams,0)),INDEX(First_Data_Point,MATCH(AY$6,DataStreams,0)),$B$3),DateRange,0)-1,MATCH(INDEX(Returns!$100:$100,MATCH(AY$6,DataStreams,0)),DataStreams,0)-1):OFFSET(HOMECELL,MATCH(MIN(INDEX(Last_Data_Point,MATCH($A86,DataStreams,0)),INDEX(Last_Data_Point,MATCH(AY$6,DataStreams,0)),$B$4),DateRange,0)-1,MATCH(INDEX(Returns!$100:$100,MATCH(AY$6,DataStreams,0)),DataStreams,0)-1))),"")</f>
        <v/>
      </c>
      <c r="AZ86" s="233" t="str" cm="1">
        <f t="array" aca="1" ref="AZ86" ca="1">_xlfn.IFNA(_xlfn.COVARIANCE.S(
OFFSET(HOMECELL,MATCH(MAX(INDEX(First_Data_Point,MATCH($A86,DataStreams,0)),INDEX(First_Data_Point,MATCH(AZ$6,DataStreams,0)),$B$3),DateRange,0)-1,MATCH($A86,DataStreams,0)-1):OFFSET(HOMECELL,MATCH(MIN(INDEX(Last_Data_Point,MATCH($A86,DataStreams,0)),INDEX(Last_Data_Point,MATCH(AZ$6,DataStreams,0)),$B$4),DateRange,0)-1,MATCH($A86,DataStreams,0)-1) -
(INDEX(Returns!$102:$102,MATCH($A86,DataStreams,0))*
OFFSET(HOMECELL,MATCH(MAX(INDEX(First_Data_Point,MATCH($A86,DataStreams,0)),INDEX(First_Data_Point,MATCH(AZ$6,DataStreams,0)),$B$3),DateRange,0)-1,MATCH(INDEX(Returns!$100:$100,MATCH($A86,DataStreams,0)),DataStreams,0)-1):OFFSET(HOMECELL,MATCH(MIN(INDEX(Last_Data_Point,MATCH($A86,DataStreams,0)),INDEX(Last_Data_Point,MATCH(AZ$6,DataStreams,0)),$B$4),DateRange,0)-1,MATCH(INDEX(Returns!$100:$100,MATCH($A86,DataStreams,0)),DataStreams,0)-1)),
OFFSET(HOMECELL,MATCH(MAX(INDEX(First_Data_Point,MATCH($A86,DataStreams,0)),INDEX(First_Data_Point,MATCH(AZ$6,DataStreams,0)),$B$3),DateRange,0)-1,MATCH(AZ$6,DataStreams,0)-1):OFFSET(HOMECELL,MATCH(MIN(INDEX(Last_Data_Point,MATCH($A86,DataStreams,0)),INDEX(Last_Data_Point,MATCH(AZ$6,DataStreams,0)),$B$4),DateRange,0)-1,MATCH(AZ$6,DataStreams,0)-1) -
(INDEX(Returns!$102:$102,MATCH(AZ$6,DataStreams,0))*
OFFSET(HOMECELL,MATCH(MAX(INDEX(First_Data_Point,MATCH($A86,DataStreams,0)),INDEX(First_Data_Point,MATCH(AZ$6,DataStreams,0)),$B$3),DateRange,0)-1,MATCH(INDEX(Returns!$100:$100,MATCH(AZ$6,DataStreams,0)),DataStreams,0)-1):OFFSET(HOMECELL,MATCH(MIN(INDEX(Last_Data_Point,MATCH($A86,DataStreams,0)),INDEX(Last_Data_Point,MATCH(AZ$6,DataStreams,0)),$B$4),DateRange,0)-1,MATCH(INDEX(Returns!$100:$100,MATCH(AZ$6,DataStreams,0)),DataStreams,0)-1))),"")</f>
        <v/>
      </c>
      <c r="BA86" s="233" t="str" cm="1">
        <f t="array" aca="1" ref="BA86" ca="1">_xlfn.IFNA(_xlfn.COVARIANCE.S(
OFFSET(HOMECELL,MATCH(MAX(INDEX(First_Data_Point,MATCH($A86,DataStreams,0)),INDEX(First_Data_Point,MATCH(BA$6,DataStreams,0)),$B$3),DateRange,0)-1,MATCH($A86,DataStreams,0)-1):OFFSET(HOMECELL,MATCH(MIN(INDEX(Last_Data_Point,MATCH($A86,DataStreams,0)),INDEX(Last_Data_Point,MATCH(BA$6,DataStreams,0)),$B$4),DateRange,0)-1,MATCH($A86,DataStreams,0)-1) -
(INDEX(Returns!$102:$102,MATCH($A86,DataStreams,0))*
OFFSET(HOMECELL,MATCH(MAX(INDEX(First_Data_Point,MATCH($A86,DataStreams,0)),INDEX(First_Data_Point,MATCH(BA$6,DataStreams,0)),$B$3),DateRange,0)-1,MATCH(INDEX(Returns!$100:$100,MATCH($A86,DataStreams,0)),DataStreams,0)-1):OFFSET(HOMECELL,MATCH(MIN(INDEX(Last_Data_Point,MATCH($A86,DataStreams,0)),INDEX(Last_Data_Point,MATCH(BA$6,DataStreams,0)),$B$4),DateRange,0)-1,MATCH(INDEX(Returns!$100:$100,MATCH($A86,DataStreams,0)),DataStreams,0)-1)),
OFFSET(HOMECELL,MATCH(MAX(INDEX(First_Data_Point,MATCH($A86,DataStreams,0)),INDEX(First_Data_Point,MATCH(BA$6,DataStreams,0)),$B$3),DateRange,0)-1,MATCH(BA$6,DataStreams,0)-1):OFFSET(HOMECELL,MATCH(MIN(INDEX(Last_Data_Point,MATCH($A86,DataStreams,0)),INDEX(Last_Data_Point,MATCH(BA$6,DataStreams,0)),$B$4),DateRange,0)-1,MATCH(BA$6,DataStreams,0)-1) -
(INDEX(Returns!$102:$102,MATCH(BA$6,DataStreams,0))*
OFFSET(HOMECELL,MATCH(MAX(INDEX(First_Data_Point,MATCH($A86,DataStreams,0)),INDEX(First_Data_Point,MATCH(BA$6,DataStreams,0)),$B$3),DateRange,0)-1,MATCH(INDEX(Returns!$100:$100,MATCH(BA$6,DataStreams,0)),DataStreams,0)-1):OFFSET(HOMECELL,MATCH(MIN(INDEX(Last_Data_Point,MATCH($A86,DataStreams,0)),INDEX(Last_Data_Point,MATCH(BA$6,DataStreams,0)),$B$4),DateRange,0)-1,MATCH(INDEX(Returns!$100:$100,MATCH(BA$6,DataStreams,0)),DataStreams,0)-1))),"")</f>
        <v/>
      </c>
      <c r="BB86" s="233" t="str" cm="1">
        <f t="array" aca="1" ref="BB86" ca="1">_xlfn.IFNA(_xlfn.COVARIANCE.S(
OFFSET(HOMECELL,MATCH(MAX(INDEX(First_Data_Point,MATCH($A86,DataStreams,0)),INDEX(First_Data_Point,MATCH(BB$6,DataStreams,0)),$B$3),DateRange,0)-1,MATCH($A86,DataStreams,0)-1):OFFSET(HOMECELL,MATCH(MIN(INDEX(Last_Data_Point,MATCH($A86,DataStreams,0)),INDEX(Last_Data_Point,MATCH(BB$6,DataStreams,0)),$B$4),DateRange,0)-1,MATCH($A86,DataStreams,0)-1) -
(INDEX(Returns!$102:$102,MATCH($A86,DataStreams,0))*
OFFSET(HOMECELL,MATCH(MAX(INDEX(First_Data_Point,MATCH($A86,DataStreams,0)),INDEX(First_Data_Point,MATCH(BB$6,DataStreams,0)),$B$3),DateRange,0)-1,MATCH(INDEX(Returns!$100:$100,MATCH($A86,DataStreams,0)),DataStreams,0)-1):OFFSET(HOMECELL,MATCH(MIN(INDEX(Last_Data_Point,MATCH($A86,DataStreams,0)),INDEX(Last_Data_Point,MATCH(BB$6,DataStreams,0)),$B$4),DateRange,0)-1,MATCH(INDEX(Returns!$100:$100,MATCH($A86,DataStreams,0)),DataStreams,0)-1)),
OFFSET(HOMECELL,MATCH(MAX(INDEX(First_Data_Point,MATCH($A86,DataStreams,0)),INDEX(First_Data_Point,MATCH(BB$6,DataStreams,0)),$B$3),DateRange,0)-1,MATCH(BB$6,DataStreams,0)-1):OFFSET(HOMECELL,MATCH(MIN(INDEX(Last_Data_Point,MATCH($A86,DataStreams,0)),INDEX(Last_Data_Point,MATCH(BB$6,DataStreams,0)),$B$4),DateRange,0)-1,MATCH(BB$6,DataStreams,0)-1) -
(INDEX(Returns!$102:$102,MATCH(BB$6,DataStreams,0))*
OFFSET(HOMECELL,MATCH(MAX(INDEX(First_Data_Point,MATCH($A86,DataStreams,0)),INDEX(First_Data_Point,MATCH(BB$6,DataStreams,0)),$B$3),DateRange,0)-1,MATCH(INDEX(Returns!$100:$100,MATCH(BB$6,DataStreams,0)),DataStreams,0)-1):OFFSET(HOMECELL,MATCH(MIN(INDEX(Last_Data_Point,MATCH($A86,DataStreams,0)),INDEX(Last_Data_Point,MATCH(BB$6,DataStreams,0)),$B$4),DateRange,0)-1,MATCH(INDEX(Returns!$100:$100,MATCH(BB$6,DataStreams,0)),DataStreams,0)-1))),"")</f>
        <v/>
      </c>
      <c r="BC86" s="236"/>
    </row>
    <row r="87" spans="1:55">
      <c r="A87" s="239" t="str">
        <f ca="1"/>
        <v>PM</v>
      </c>
      <c r="B87" s="233" cm="1">
        <f t="array" aca="1" ref="B87" ca="1">_xlfn.IFNA(_xlfn.COVARIANCE.S(
OFFSET(HOMECELL,MATCH(MAX(INDEX(First_Data_Point,MATCH($A87,DataStreams,0)),INDEX(First_Data_Point,MATCH(B$6,DataStreams,0)),$B$3),DateRange,0)-1,MATCH($A87,DataStreams,0)-1):OFFSET(HOMECELL,MATCH(MIN(INDEX(Last_Data_Point,MATCH($A87,DataStreams,0)),INDEX(Last_Data_Point,MATCH(B$6,DataStreams,0)),$B$4),DateRange,0)-1,MATCH($A87,DataStreams,0)-1) -
(INDEX(Returns!$102:$102,MATCH($A87,DataStreams,0))*
OFFSET(HOMECELL,MATCH(MAX(INDEX(First_Data_Point,MATCH($A87,DataStreams,0)),INDEX(First_Data_Point,MATCH(B$6,DataStreams,0)),$B$3),DateRange,0)-1,MATCH(INDEX(Returns!$100:$100,MATCH($A87,DataStreams,0)),DataStreams,0)-1):OFFSET(HOMECELL,MATCH(MIN(INDEX(Last_Data_Point,MATCH($A87,DataStreams,0)),INDEX(Last_Data_Point,MATCH(B$6,DataStreams,0)),$B$4),DateRange,0)-1,MATCH(INDEX(Returns!$100:$100,MATCH($A87,DataStreams,0)),DataStreams,0)-1)),
OFFSET(HOMECELL,MATCH(MAX(INDEX(First_Data_Point,MATCH($A87,DataStreams,0)),INDEX(First_Data_Point,MATCH(B$6,DataStreams,0)),$B$3),DateRange,0)-1,MATCH(B$6,DataStreams,0)-1):OFFSET(HOMECELL,MATCH(MIN(INDEX(Last_Data_Point,MATCH($A87,DataStreams,0)),INDEX(Last_Data_Point,MATCH(B$6,DataStreams,0)),$B$4),DateRange,0)-1,MATCH(B$6,DataStreams,0)-1) -
(INDEX(Returns!$102:$102,MATCH(B$6,DataStreams,0))*
OFFSET(HOMECELL,MATCH(MAX(INDEX(First_Data_Point,MATCH($A87,DataStreams,0)),INDEX(First_Data_Point,MATCH(B$6,DataStreams,0)),$B$3),DateRange,0)-1,MATCH(INDEX(Returns!$100:$100,MATCH(B$6,DataStreams,0)),DataStreams,0)-1):OFFSET(HOMECELL,MATCH(MIN(INDEX(Last_Data_Point,MATCH($A87,DataStreams,0)),INDEX(Last_Data_Point,MATCH(B$6,DataStreams,0)),$B$4),DateRange,0)-1,MATCH(INDEX(Returns!$100:$100,MATCH(B$6,DataStreams,0)),DataStreams,0)-1))),"")</f>
        <v>-1.8101470433175788E-6</v>
      </c>
      <c r="C87" s="233" cm="1">
        <f t="array" aca="1" ref="C87" ca="1">_xlfn.IFNA(_xlfn.COVARIANCE.S(
OFFSET(HOMECELL,MATCH(MAX(INDEX(First_Data_Point,MATCH($A87,DataStreams,0)),INDEX(First_Data_Point,MATCH(C$6,DataStreams,0)),$B$3),DateRange,0)-1,MATCH($A87,DataStreams,0)-1):OFFSET(HOMECELL,MATCH(MIN(INDEX(Last_Data_Point,MATCH($A87,DataStreams,0)),INDEX(Last_Data_Point,MATCH(C$6,DataStreams,0)),$B$4),DateRange,0)-1,MATCH($A87,DataStreams,0)-1) -
(INDEX(Returns!$102:$102,MATCH($A87,DataStreams,0))*
OFFSET(HOMECELL,MATCH(MAX(INDEX(First_Data_Point,MATCH($A87,DataStreams,0)),INDEX(First_Data_Point,MATCH(C$6,DataStreams,0)),$B$3),DateRange,0)-1,MATCH(INDEX(Returns!$100:$100,MATCH($A87,DataStreams,0)),DataStreams,0)-1):OFFSET(HOMECELL,MATCH(MIN(INDEX(Last_Data_Point,MATCH($A87,DataStreams,0)),INDEX(Last_Data_Point,MATCH(C$6,DataStreams,0)),$B$4),DateRange,0)-1,MATCH(INDEX(Returns!$100:$100,MATCH($A87,DataStreams,0)),DataStreams,0)-1)),
OFFSET(HOMECELL,MATCH(MAX(INDEX(First_Data_Point,MATCH($A87,DataStreams,0)),INDEX(First_Data_Point,MATCH(C$6,DataStreams,0)),$B$3),DateRange,0)-1,MATCH(C$6,DataStreams,0)-1):OFFSET(HOMECELL,MATCH(MIN(INDEX(Last_Data_Point,MATCH($A87,DataStreams,0)),INDEX(Last_Data_Point,MATCH(C$6,DataStreams,0)),$B$4),DateRange,0)-1,MATCH(C$6,DataStreams,0)-1) -
(INDEX(Returns!$102:$102,MATCH(C$6,DataStreams,0))*
OFFSET(HOMECELL,MATCH(MAX(INDEX(First_Data_Point,MATCH($A87,DataStreams,0)),INDEX(First_Data_Point,MATCH(C$6,DataStreams,0)),$B$3),DateRange,0)-1,MATCH(INDEX(Returns!$100:$100,MATCH(C$6,DataStreams,0)),DataStreams,0)-1):OFFSET(HOMECELL,MATCH(MIN(INDEX(Last_Data_Point,MATCH($A87,DataStreams,0)),INDEX(Last_Data_Point,MATCH(C$6,DataStreams,0)),$B$4),DateRange,0)-1,MATCH(INDEX(Returns!$100:$100,MATCH(C$6,DataStreams,0)),DataStreams,0)-1))),"")</f>
        <v>-2.1658969552106947E-5</v>
      </c>
      <c r="D87" s="233" cm="1">
        <f t="array" aca="1" ref="D87" ca="1">_xlfn.IFNA(_xlfn.COVARIANCE.S(
OFFSET(HOMECELL,MATCH(MAX(INDEX(First_Data_Point,MATCH($A87,DataStreams,0)),INDEX(First_Data_Point,MATCH(D$6,DataStreams,0)),$B$3),DateRange,0)-1,MATCH($A87,DataStreams,0)-1):OFFSET(HOMECELL,MATCH(MIN(INDEX(Last_Data_Point,MATCH($A87,DataStreams,0)),INDEX(Last_Data_Point,MATCH(D$6,DataStreams,0)),$B$4),DateRange,0)-1,MATCH($A87,DataStreams,0)-1) -
(INDEX(Returns!$102:$102,MATCH($A87,DataStreams,0))*
OFFSET(HOMECELL,MATCH(MAX(INDEX(First_Data_Point,MATCH($A87,DataStreams,0)),INDEX(First_Data_Point,MATCH(D$6,DataStreams,0)),$B$3),DateRange,0)-1,MATCH(INDEX(Returns!$100:$100,MATCH($A87,DataStreams,0)),DataStreams,0)-1):OFFSET(HOMECELL,MATCH(MIN(INDEX(Last_Data_Point,MATCH($A87,DataStreams,0)),INDEX(Last_Data_Point,MATCH(D$6,DataStreams,0)),$B$4),DateRange,0)-1,MATCH(INDEX(Returns!$100:$100,MATCH($A87,DataStreams,0)),DataStreams,0)-1)),
OFFSET(HOMECELL,MATCH(MAX(INDEX(First_Data_Point,MATCH($A87,DataStreams,0)),INDEX(First_Data_Point,MATCH(D$6,DataStreams,0)),$B$3),DateRange,0)-1,MATCH(D$6,DataStreams,0)-1):OFFSET(HOMECELL,MATCH(MIN(INDEX(Last_Data_Point,MATCH($A87,DataStreams,0)),INDEX(Last_Data_Point,MATCH(D$6,DataStreams,0)),$B$4),DateRange,0)-1,MATCH(D$6,DataStreams,0)-1) -
(INDEX(Returns!$102:$102,MATCH(D$6,DataStreams,0))*
OFFSET(HOMECELL,MATCH(MAX(INDEX(First_Data_Point,MATCH($A87,DataStreams,0)),INDEX(First_Data_Point,MATCH(D$6,DataStreams,0)),$B$3),DateRange,0)-1,MATCH(INDEX(Returns!$100:$100,MATCH(D$6,DataStreams,0)),DataStreams,0)-1):OFFSET(HOMECELL,MATCH(MIN(INDEX(Last_Data_Point,MATCH($A87,DataStreams,0)),INDEX(Last_Data_Point,MATCH(D$6,DataStreams,0)),$B$4),DateRange,0)-1,MATCH(INDEX(Returns!$100:$100,MATCH(D$6,DataStreams,0)),DataStreams,0)-1))),"")</f>
        <v>8.6143249526822419E-4</v>
      </c>
      <c r="E87" s="233" cm="1">
        <f t="array" aca="1" ref="E87" ca="1">_xlfn.IFNA(_xlfn.COVARIANCE.S(
OFFSET(HOMECELL,MATCH(MAX(INDEX(First_Data_Point,MATCH($A87,DataStreams,0)),INDEX(First_Data_Point,MATCH(E$6,DataStreams,0)),$B$3),DateRange,0)-1,MATCH($A87,DataStreams,0)-1):OFFSET(HOMECELL,MATCH(MIN(INDEX(Last_Data_Point,MATCH($A87,DataStreams,0)),INDEX(Last_Data_Point,MATCH(E$6,DataStreams,0)),$B$4),DateRange,0)-1,MATCH($A87,DataStreams,0)-1) -
(INDEX(Returns!$102:$102,MATCH($A87,DataStreams,0))*
OFFSET(HOMECELL,MATCH(MAX(INDEX(First_Data_Point,MATCH($A87,DataStreams,0)),INDEX(First_Data_Point,MATCH(E$6,DataStreams,0)),$B$3),DateRange,0)-1,MATCH(INDEX(Returns!$100:$100,MATCH($A87,DataStreams,0)),DataStreams,0)-1):OFFSET(HOMECELL,MATCH(MIN(INDEX(Last_Data_Point,MATCH($A87,DataStreams,0)),INDEX(Last_Data_Point,MATCH(E$6,DataStreams,0)),$B$4),DateRange,0)-1,MATCH(INDEX(Returns!$100:$100,MATCH($A87,DataStreams,0)),DataStreams,0)-1)),
OFFSET(HOMECELL,MATCH(MAX(INDEX(First_Data_Point,MATCH($A87,DataStreams,0)),INDEX(First_Data_Point,MATCH(E$6,DataStreams,0)),$B$3),DateRange,0)-1,MATCH(E$6,DataStreams,0)-1):OFFSET(HOMECELL,MATCH(MIN(INDEX(Last_Data_Point,MATCH($A87,DataStreams,0)),INDEX(Last_Data_Point,MATCH(E$6,DataStreams,0)),$B$4),DateRange,0)-1,MATCH(E$6,DataStreams,0)-1) -
(INDEX(Returns!$102:$102,MATCH(E$6,DataStreams,0))*
OFFSET(HOMECELL,MATCH(MAX(INDEX(First_Data_Point,MATCH($A87,DataStreams,0)),INDEX(First_Data_Point,MATCH(E$6,DataStreams,0)),$B$3),DateRange,0)-1,MATCH(INDEX(Returns!$100:$100,MATCH(E$6,DataStreams,0)),DataStreams,0)-1):OFFSET(HOMECELL,MATCH(MIN(INDEX(Last_Data_Point,MATCH($A87,DataStreams,0)),INDEX(Last_Data_Point,MATCH(E$6,DataStreams,0)),$B$4),DateRange,0)-1,MATCH(INDEX(Returns!$100:$100,MATCH(E$6,DataStreams,0)),DataStreams,0)-1))),"")</f>
        <v>8.1111162274794381E-4</v>
      </c>
      <c r="F87" s="233" cm="1">
        <f t="array" aca="1" ref="F87" ca="1">_xlfn.IFNA(_xlfn.COVARIANCE.S(
OFFSET(HOMECELL,MATCH(MAX(INDEX(First_Data_Point,MATCH($A87,DataStreams,0)),INDEX(First_Data_Point,MATCH(F$6,DataStreams,0)),$B$3),DateRange,0)-1,MATCH($A87,DataStreams,0)-1):OFFSET(HOMECELL,MATCH(MIN(INDEX(Last_Data_Point,MATCH($A87,DataStreams,0)),INDEX(Last_Data_Point,MATCH(F$6,DataStreams,0)),$B$4),DateRange,0)-1,MATCH($A87,DataStreams,0)-1) -
(INDEX(Returns!$102:$102,MATCH($A87,DataStreams,0))*
OFFSET(HOMECELL,MATCH(MAX(INDEX(First_Data_Point,MATCH($A87,DataStreams,0)),INDEX(First_Data_Point,MATCH(F$6,DataStreams,0)),$B$3),DateRange,0)-1,MATCH(INDEX(Returns!$100:$100,MATCH($A87,DataStreams,0)),DataStreams,0)-1):OFFSET(HOMECELL,MATCH(MIN(INDEX(Last_Data_Point,MATCH($A87,DataStreams,0)),INDEX(Last_Data_Point,MATCH(F$6,DataStreams,0)),$B$4),DateRange,0)-1,MATCH(INDEX(Returns!$100:$100,MATCH($A87,DataStreams,0)),DataStreams,0)-1)),
OFFSET(HOMECELL,MATCH(MAX(INDEX(First_Data_Point,MATCH($A87,DataStreams,0)),INDEX(First_Data_Point,MATCH(F$6,DataStreams,0)),$B$3),DateRange,0)-1,MATCH(F$6,DataStreams,0)-1):OFFSET(HOMECELL,MATCH(MIN(INDEX(Last_Data_Point,MATCH($A87,DataStreams,0)),INDEX(Last_Data_Point,MATCH(F$6,DataStreams,0)),$B$4),DateRange,0)-1,MATCH(F$6,DataStreams,0)-1) -
(INDEX(Returns!$102:$102,MATCH(F$6,DataStreams,0))*
OFFSET(HOMECELL,MATCH(MAX(INDEX(First_Data_Point,MATCH($A87,DataStreams,0)),INDEX(First_Data_Point,MATCH(F$6,DataStreams,0)),$B$3),DateRange,0)-1,MATCH(INDEX(Returns!$100:$100,MATCH(F$6,DataStreams,0)),DataStreams,0)-1):OFFSET(HOMECELL,MATCH(MIN(INDEX(Last_Data_Point,MATCH($A87,DataStreams,0)),INDEX(Last_Data_Point,MATCH(F$6,DataStreams,0)),$B$4),DateRange,0)-1,MATCH(INDEX(Returns!$100:$100,MATCH(F$6,DataStreams,0)),DataStreams,0)-1))),"")</f>
        <v>4.5884868625163894E-4</v>
      </c>
      <c r="G87" s="233" cm="1">
        <f t="array" aca="1" ref="G87" ca="1">_xlfn.IFNA(_xlfn.COVARIANCE.S(
OFFSET(HOMECELL,MATCH(MAX(INDEX(First_Data_Point,MATCH($A87,DataStreams,0)),INDEX(First_Data_Point,MATCH(G$6,DataStreams,0)),$B$3),DateRange,0)-1,MATCH($A87,DataStreams,0)-1):OFFSET(HOMECELL,MATCH(MIN(INDEX(Last_Data_Point,MATCH($A87,DataStreams,0)),INDEX(Last_Data_Point,MATCH(G$6,DataStreams,0)),$B$4),DateRange,0)-1,MATCH($A87,DataStreams,0)-1) -
(INDEX(Returns!$102:$102,MATCH($A87,DataStreams,0))*
OFFSET(HOMECELL,MATCH(MAX(INDEX(First_Data_Point,MATCH($A87,DataStreams,0)),INDEX(First_Data_Point,MATCH(G$6,DataStreams,0)),$B$3),DateRange,0)-1,MATCH(INDEX(Returns!$100:$100,MATCH($A87,DataStreams,0)),DataStreams,0)-1):OFFSET(HOMECELL,MATCH(MIN(INDEX(Last_Data_Point,MATCH($A87,DataStreams,0)),INDEX(Last_Data_Point,MATCH(G$6,DataStreams,0)),$B$4),DateRange,0)-1,MATCH(INDEX(Returns!$100:$100,MATCH($A87,DataStreams,0)),DataStreams,0)-1)),
OFFSET(HOMECELL,MATCH(MAX(INDEX(First_Data_Point,MATCH($A87,DataStreams,0)),INDEX(First_Data_Point,MATCH(G$6,DataStreams,0)),$B$3),DateRange,0)-1,MATCH(G$6,DataStreams,0)-1):OFFSET(HOMECELL,MATCH(MIN(INDEX(Last_Data_Point,MATCH($A87,DataStreams,0)),INDEX(Last_Data_Point,MATCH(G$6,DataStreams,0)),$B$4),DateRange,0)-1,MATCH(G$6,DataStreams,0)-1) -
(INDEX(Returns!$102:$102,MATCH(G$6,DataStreams,0))*
OFFSET(HOMECELL,MATCH(MAX(INDEX(First_Data_Point,MATCH($A87,DataStreams,0)),INDEX(First_Data_Point,MATCH(G$6,DataStreams,0)),$B$3),DateRange,0)-1,MATCH(INDEX(Returns!$100:$100,MATCH(G$6,DataStreams,0)),DataStreams,0)-1):OFFSET(HOMECELL,MATCH(MIN(INDEX(Last_Data_Point,MATCH($A87,DataStreams,0)),INDEX(Last_Data_Point,MATCH(G$6,DataStreams,0)),$B$4),DateRange,0)-1,MATCH(INDEX(Returns!$100:$100,MATCH(G$6,DataStreams,0)),DataStreams,0)-1))),"")</f>
        <v>-8.6303774519608267E-4</v>
      </c>
      <c r="H87" s="233" cm="1">
        <f t="array" aca="1" ref="H87" ca="1">_xlfn.IFNA(_xlfn.COVARIANCE.S(
OFFSET(HOMECELL,MATCH(MAX(INDEX(First_Data_Point,MATCH($A87,DataStreams,0)),INDEX(First_Data_Point,MATCH(H$6,DataStreams,0)),$B$3),DateRange,0)-1,MATCH($A87,DataStreams,0)-1):OFFSET(HOMECELL,MATCH(MIN(INDEX(Last_Data_Point,MATCH($A87,DataStreams,0)),INDEX(Last_Data_Point,MATCH(H$6,DataStreams,0)),$B$4),DateRange,0)-1,MATCH($A87,DataStreams,0)-1) -
(INDEX(Returns!$102:$102,MATCH($A87,DataStreams,0))*
OFFSET(HOMECELL,MATCH(MAX(INDEX(First_Data_Point,MATCH($A87,DataStreams,0)),INDEX(First_Data_Point,MATCH(H$6,DataStreams,0)),$B$3),DateRange,0)-1,MATCH(INDEX(Returns!$100:$100,MATCH($A87,DataStreams,0)),DataStreams,0)-1):OFFSET(HOMECELL,MATCH(MIN(INDEX(Last_Data_Point,MATCH($A87,DataStreams,0)),INDEX(Last_Data_Point,MATCH(H$6,DataStreams,0)),$B$4),DateRange,0)-1,MATCH(INDEX(Returns!$100:$100,MATCH($A87,DataStreams,0)),DataStreams,0)-1)),
OFFSET(HOMECELL,MATCH(MAX(INDEX(First_Data_Point,MATCH($A87,DataStreams,0)),INDEX(First_Data_Point,MATCH(H$6,DataStreams,0)),$B$3),DateRange,0)-1,MATCH(H$6,DataStreams,0)-1):OFFSET(HOMECELL,MATCH(MIN(INDEX(Last_Data_Point,MATCH($A87,DataStreams,0)),INDEX(Last_Data_Point,MATCH(H$6,DataStreams,0)),$B$4),DateRange,0)-1,MATCH(H$6,DataStreams,0)-1) -
(INDEX(Returns!$102:$102,MATCH(H$6,DataStreams,0))*
OFFSET(HOMECELL,MATCH(MAX(INDEX(First_Data_Point,MATCH($A87,DataStreams,0)),INDEX(First_Data_Point,MATCH(H$6,DataStreams,0)),$B$3),DateRange,0)-1,MATCH(INDEX(Returns!$100:$100,MATCH(H$6,DataStreams,0)),DataStreams,0)-1):OFFSET(HOMECELL,MATCH(MIN(INDEX(Last_Data_Point,MATCH($A87,DataStreams,0)),INDEX(Last_Data_Point,MATCH(H$6,DataStreams,0)),$B$4),DateRange,0)-1,MATCH(INDEX(Returns!$100:$100,MATCH(H$6,DataStreams,0)),DataStreams,0)-1))),"")</f>
        <v>9.6478399912962407E-4</v>
      </c>
      <c r="I87" s="233" cm="1">
        <f t="array" aca="1" ref="I87" ca="1">_xlfn.IFNA(_xlfn.COVARIANCE.S(
OFFSET(HOMECELL,MATCH(MAX(INDEX(First_Data_Point,MATCH($A87,DataStreams,0)),INDEX(First_Data_Point,MATCH(I$6,DataStreams,0)),$B$3),DateRange,0)-1,MATCH($A87,DataStreams,0)-1):OFFSET(HOMECELL,MATCH(MIN(INDEX(Last_Data_Point,MATCH($A87,DataStreams,0)),INDEX(Last_Data_Point,MATCH(I$6,DataStreams,0)),$B$4),DateRange,0)-1,MATCH($A87,DataStreams,0)-1) -
(INDEX(Returns!$102:$102,MATCH($A87,DataStreams,0))*
OFFSET(HOMECELL,MATCH(MAX(INDEX(First_Data_Point,MATCH($A87,DataStreams,0)),INDEX(First_Data_Point,MATCH(I$6,DataStreams,0)),$B$3),DateRange,0)-1,MATCH(INDEX(Returns!$100:$100,MATCH($A87,DataStreams,0)),DataStreams,0)-1):OFFSET(HOMECELL,MATCH(MIN(INDEX(Last_Data_Point,MATCH($A87,DataStreams,0)),INDEX(Last_Data_Point,MATCH(I$6,DataStreams,0)),$B$4),DateRange,0)-1,MATCH(INDEX(Returns!$100:$100,MATCH($A87,DataStreams,0)),DataStreams,0)-1)),
OFFSET(HOMECELL,MATCH(MAX(INDEX(First_Data_Point,MATCH($A87,DataStreams,0)),INDEX(First_Data_Point,MATCH(I$6,DataStreams,0)),$B$3),DateRange,0)-1,MATCH(I$6,DataStreams,0)-1):OFFSET(HOMECELL,MATCH(MIN(INDEX(Last_Data_Point,MATCH($A87,DataStreams,0)),INDEX(Last_Data_Point,MATCH(I$6,DataStreams,0)),$B$4),DateRange,0)-1,MATCH(I$6,DataStreams,0)-1) -
(INDEX(Returns!$102:$102,MATCH(I$6,DataStreams,0))*
OFFSET(HOMECELL,MATCH(MAX(INDEX(First_Data_Point,MATCH($A87,DataStreams,0)),INDEX(First_Data_Point,MATCH(I$6,DataStreams,0)),$B$3),DateRange,0)-1,MATCH(INDEX(Returns!$100:$100,MATCH(I$6,DataStreams,0)),DataStreams,0)-1):OFFSET(HOMECELL,MATCH(MIN(INDEX(Last_Data_Point,MATCH($A87,DataStreams,0)),INDEX(Last_Data_Point,MATCH(I$6,DataStreams,0)),$B$4),DateRange,0)-1,MATCH(INDEX(Returns!$100:$100,MATCH(I$6,DataStreams,0)),DataStreams,0)-1))),"")</f>
        <v>-2.4076712402420057E-3</v>
      </c>
      <c r="J87" s="233" cm="1">
        <f t="array" aca="1" ref="J87" ca="1">_xlfn.IFNA(_xlfn.COVARIANCE.S(
OFFSET(HOMECELL,MATCH(MAX(INDEX(First_Data_Point,MATCH($A87,DataStreams,0)),INDEX(First_Data_Point,MATCH(J$6,DataStreams,0)),$B$3),DateRange,0)-1,MATCH($A87,DataStreams,0)-1):OFFSET(HOMECELL,MATCH(MIN(INDEX(Last_Data_Point,MATCH($A87,DataStreams,0)),INDEX(Last_Data_Point,MATCH(J$6,DataStreams,0)),$B$4),DateRange,0)-1,MATCH($A87,DataStreams,0)-1) -
(INDEX(Returns!$102:$102,MATCH($A87,DataStreams,0))*
OFFSET(HOMECELL,MATCH(MAX(INDEX(First_Data_Point,MATCH($A87,DataStreams,0)),INDEX(First_Data_Point,MATCH(J$6,DataStreams,0)),$B$3),DateRange,0)-1,MATCH(INDEX(Returns!$100:$100,MATCH($A87,DataStreams,0)),DataStreams,0)-1):OFFSET(HOMECELL,MATCH(MIN(INDEX(Last_Data_Point,MATCH($A87,DataStreams,0)),INDEX(Last_Data_Point,MATCH(J$6,DataStreams,0)),$B$4),DateRange,0)-1,MATCH(INDEX(Returns!$100:$100,MATCH($A87,DataStreams,0)),DataStreams,0)-1)),
OFFSET(HOMECELL,MATCH(MAX(INDEX(First_Data_Point,MATCH($A87,DataStreams,0)),INDEX(First_Data_Point,MATCH(J$6,DataStreams,0)),$B$3),DateRange,0)-1,MATCH(J$6,DataStreams,0)-1):OFFSET(HOMECELL,MATCH(MIN(INDEX(Last_Data_Point,MATCH($A87,DataStreams,0)),INDEX(Last_Data_Point,MATCH(J$6,DataStreams,0)),$B$4),DateRange,0)-1,MATCH(J$6,DataStreams,0)-1) -
(INDEX(Returns!$102:$102,MATCH(J$6,DataStreams,0))*
OFFSET(HOMECELL,MATCH(MAX(INDEX(First_Data_Point,MATCH($A87,DataStreams,0)),INDEX(First_Data_Point,MATCH(J$6,DataStreams,0)),$B$3),DateRange,0)-1,MATCH(INDEX(Returns!$100:$100,MATCH(J$6,DataStreams,0)),DataStreams,0)-1):OFFSET(HOMECELL,MATCH(MIN(INDEX(Last_Data_Point,MATCH($A87,DataStreams,0)),INDEX(Last_Data_Point,MATCH(J$6,DataStreams,0)),$B$4),DateRange,0)-1,MATCH(INDEX(Returns!$100:$100,MATCH(J$6,DataStreams,0)),DataStreams,0)-1))),"")</f>
        <v>1.1591955272301471E-3</v>
      </c>
      <c r="K87" s="233" cm="1">
        <f t="array" aca="1" ref="K87" ca="1">_xlfn.IFNA(_xlfn.COVARIANCE.S(
OFFSET(HOMECELL,MATCH(MAX(INDEX(First_Data_Point,MATCH($A87,DataStreams,0)),INDEX(First_Data_Point,MATCH(K$6,DataStreams,0)),$B$3),DateRange,0)-1,MATCH($A87,DataStreams,0)-1):OFFSET(HOMECELL,MATCH(MIN(INDEX(Last_Data_Point,MATCH($A87,DataStreams,0)),INDEX(Last_Data_Point,MATCH(K$6,DataStreams,0)),$B$4),DateRange,0)-1,MATCH($A87,DataStreams,0)-1) -
(INDEX(Returns!$102:$102,MATCH($A87,DataStreams,0))*
OFFSET(HOMECELL,MATCH(MAX(INDEX(First_Data_Point,MATCH($A87,DataStreams,0)),INDEX(First_Data_Point,MATCH(K$6,DataStreams,0)),$B$3),DateRange,0)-1,MATCH(INDEX(Returns!$100:$100,MATCH($A87,DataStreams,0)),DataStreams,0)-1):OFFSET(HOMECELL,MATCH(MIN(INDEX(Last_Data_Point,MATCH($A87,DataStreams,0)),INDEX(Last_Data_Point,MATCH(K$6,DataStreams,0)),$B$4),DateRange,0)-1,MATCH(INDEX(Returns!$100:$100,MATCH($A87,DataStreams,0)),DataStreams,0)-1)),
OFFSET(HOMECELL,MATCH(MAX(INDEX(First_Data_Point,MATCH($A87,DataStreams,0)),INDEX(First_Data_Point,MATCH(K$6,DataStreams,0)),$B$3),DateRange,0)-1,MATCH(K$6,DataStreams,0)-1):OFFSET(HOMECELL,MATCH(MIN(INDEX(Last_Data_Point,MATCH($A87,DataStreams,0)),INDEX(Last_Data_Point,MATCH(K$6,DataStreams,0)),$B$4),DateRange,0)-1,MATCH(K$6,DataStreams,0)-1) -
(INDEX(Returns!$102:$102,MATCH(K$6,DataStreams,0))*
OFFSET(HOMECELL,MATCH(MAX(INDEX(First_Data_Point,MATCH($A87,DataStreams,0)),INDEX(First_Data_Point,MATCH(K$6,DataStreams,0)),$B$3),DateRange,0)-1,MATCH(INDEX(Returns!$100:$100,MATCH(K$6,DataStreams,0)),DataStreams,0)-1):OFFSET(HOMECELL,MATCH(MIN(INDEX(Last_Data_Point,MATCH($A87,DataStreams,0)),INDEX(Last_Data_Point,MATCH(K$6,DataStreams,0)),$B$4),DateRange,0)-1,MATCH(INDEX(Returns!$100:$100,MATCH(K$6,DataStreams,0)),DataStreams,0)-1))),"")</f>
        <v>1.3061718584061251E-3</v>
      </c>
      <c r="L87" s="233" cm="1">
        <f t="array" aca="1" ref="L87" ca="1">_xlfn.IFNA(_xlfn.COVARIANCE.S(
OFFSET(HOMECELL,MATCH(MAX(INDEX(First_Data_Point,MATCH($A87,DataStreams,0)),INDEX(First_Data_Point,MATCH(L$6,DataStreams,0)),$B$3),DateRange,0)-1,MATCH($A87,DataStreams,0)-1):OFFSET(HOMECELL,MATCH(MIN(INDEX(Last_Data_Point,MATCH($A87,DataStreams,0)),INDEX(Last_Data_Point,MATCH(L$6,DataStreams,0)),$B$4),DateRange,0)-1,MATCH($A87,DataStreams,0)-1) -
(INDEX(Returns!$102:$102,MATCH($A87,DataStreams,0))*
OFFSET(HOMECELL,MATCH(MAX(INDEX(First_Data_Point,MATCH($A87,DataStreams,0)),INDEX(First_Data_Point,MATCH(L$6,DataStreams,0)),$B$3),DateRange,0)-1,MATCH(INDEX(Returns!$100:$100,MATCH($A87,DataStreams,0)),DataStreams,0)-1):OFFSET(HOMECELL,MATCH(MIN(INDEX(Last_Data_Point,MATCH($A87,DataStreams,0)),INDEX(Last_Data_Point,MATCH(L$6,DataStreams,0)),$B$4),DateRange,0)-1,MATCH(INDEX(Returns!$100:$100,MATCH($A87,DataStreams,0)),DataStreams,0)-1)),
OFFSET(HOMECELL,MATCH(MAX(INDEX(First_Data_Point,MATCH($A87,DataStreams,0)),INDEX(First_Data_Point,MATCH(L$6,DataStreams,0)),$B$3),DateRange,0)-1,MATCH(L$6,DataStreams,0)-1):OFFSET(HOMECELL,MATCH(MIN(INDEX(Last_Data_Point,MATCH($A87,DataStreams,0)),INDEX(Last_Data_Point,MATCH(L$6,DataStreams,0)),$B$4),DateRange,0)-1,MATCH(L$6,DataStreams,0)-1) -
(INDEX(Returns!$102:$102,MATCH(L$6,DataStreams,0))*
OFFSET(HOMECELL,MATCH(MAX(INDEX(First_Data_Point,MATCH($A87,DataStreams,0)),INDEX(First_Data_Point,MATCH(L$6,DataStreams,0)),$B$3),DateRange,0)-1,MATCH(INDEX(Returns!$100:$100,MATCH(L$6,DataStreams,0)),DataStreams,0)-1):OFFSET(HOMECELL,MATCH(MIN(INDEX(Last_Data_Point,MATCH($A87,DataStreams,0)),INDEX(Last_Data_Point,MATCH(L$6,DataStreams,0)),$B$4),DateRange,0)-1,MATCH(INDEX(Returns!$100:$100,MATCH(L$6,DataStreams,0)),DataStreams,0)-1))),"")</f>
        <v>2.9594433356519995E-5</v>
      </c>
      <c r="M87" s="233" cm="1">
        <f t="array" aca="1" ref="M87" ca="1">_xlfn.IFNA(_xlfn.COVARIANCE.S(
OFFSET(HOMECELL,MATCH(MAX(INDEX(First_Data_Point,MATCH($A87,DataStreams,0)),INDEX(First_Data_Point,MATCH(M$6,DataStreams,0)),$B$3),DateRange,0)-1,MATCH($A87,DataStreams,0)-1):OFFSET(HOMECELL,MATCH(MIN(INDEX(Last_Data_Point,MATCH($A87,DataStreams,0)),INDEX(Last_Data_Point,MATCH(M$6,DataStreams,0)),$B$4),DateRange,0)-1,MATCH($A87,DataStreams,0)-1) -
(INDEX(Returns!$102:$102,MATCH($A87,DataStreams,0))*
OFFSET(HOMECELL,MATCH(MAX(INDEX(First_Data_Point,MATCH($A87,DataStreams,0)),INDEX(First_Data_Point,MATCH(M$6,DataStreams,0)),$B$3),DateRange,0)-1,MATCH(INDEX(Returns!$100:$100,MATCH($A87,DataStreams,0)),DataStreams,0)-1):OFFSET(HOMECELL,MATCH(MIN(INDEX(Last_Data_Point,MATCH($A87,DataStreams,0)),INDEX(Last_Data_Point,MATCH(M$6,DataStreams,0)),$B$4),DateRange,0)-1,MATCH(INDEX(Returns!$100:$100,MATCH($A87,DataStreams,0)),DataStreams,0)-1)),
OFFSET(HOMECELL,MATCH(MAX(INDEX(First_Data_Point,MATCH($A87,DataStreams,0)),INDEX(First_Data_Point,MATCH(M$6,DataStreams,0)),$B$3),DateRange,0)-1,MATCH(M$6,DataStreams,0)-1):OFFSET(HOMECELL,MATCH(MIN(INDEX(Last_Data_Point,MATCH($A87,DataStreams,0)),INDEX(Last_Data_Point,MATCH(M$6,DataStreams,0)),$B$4),DateRange,0)-1,MATCH(M$6,DataStreams,0)-1) -
(INDEX(Returns!$102:$102,MATCH(M$6,DataStreams,0))*
OFFSET(HOMECELL,MATCH(MAX(INDEX(First_Data_Point,MATCH($A87,DataStreams,0)),INDEX(First_Data_Point,MATCH(M$6,DataStreams,0)),$B$3),DateRange,0)-1,MATCH(INDEX(Returns!$100:$100,MATCH(M$6,DataStreams,0)),DataStreams,0)-1):OFFSET(HOMECELL,MATCH(MIN(INDEX(Last_Data_Point,MATCH($A87,DataStreams,0)),INDEX(Last_Data_Point,MATCH(M$6,DataStreams,0)),$B$4),DateRange,0)-1,MATCH(INDEX(Returns!$100:$100,MATCH(M$6,DataStreams,0)),DataStreams,0)-1))),"")</f>
        <v>-2.2966815026352031E-3</v>
      </c>
      <c r="N87" s="233" cm="1">
        <f t="array" aca="1" ref="N87" ca="1">_xlfn.IFNA(_xlfn.COVARIANCE.S(
OFFSET(HOMECELL,MATCH(MAX(INDEX(First_Data_Point,MATCH($A87,DataStreams,0)),INDEX(First_Data_Point,MATCH(N$6,DataStreams,0)),$B$3),DateRange,0)-1,MATCH($A87,DataStreams,0)-1):OFFSET(HOMECELL,MATCH(MIN(INDEX(Last_Data_Point,MATCH($A87,DataStreams,0)),INDEX(Last_Data_Point,MATCH(N$6,DataStreams,0)),$B$4),DateRange,0)-1,MATCH($A87,DataStreams,0)-1) -
(INDEX(Returns!$102:$102,MATCH($A87,DataStreams,0))*
OFFSET(HOMECELL,MATCH(MAX(INDEX(First_Data_Point,MATCH($A87,DataStreams,0)),INDEX(First_Data_Point,MATCH(N$6,DataStreams,0)),$B$3),DateRange,0)-1,MATCH(INDEX(Returns!$100:$100,MATCH($A87,DataStreams,0)),DataStreams,0)-1):OFFSET(HOMECELL,MATCH(MIN(INDEX(Last_Data_Point,MATCH($A87,DataStreams,0)),INDEX(Last_Data_Point,MATCH(N$6,DataStreams,0)),$B$4),DateRange,0)-1,MATCH(INDEX(Returns!$100:$100,MATCH($A87,DataStreams,0)),DataStreams,0)-1)),
OFFSET(HOMECELL,MATCH(MAX(INDEX(First_Data_Point,MATCH($A87,DataStreams,0)),INDEX(First_Data_Point,MATCH(N$6,DataStreams,0)),$B$3),DateRange,0)-1,MATCH(N$6,DataStreams,0)-1):OFFSET(HOMECELL,MATCH(MIN(INDEX(Last_Data_Point,MATCH($A87,DataStreams,0)),INDEX(Last_Data_Point,MATCH(N$6,DataStreams,0)),$B$4),DateRange,0)-1,MATCH(N$6,DataStreams,0)-1) -
(INDEX(Returns!$102:$102,MATCH(N$6,DataStreams,0))*
OFFSET(HOMECELL,MATCH(MAX(INDEX(First_Data_Point,MATCH($A87,DataStreams,0)),INDEX(First_Data_Point,MATCH(N$6,DataStreams,0)),$B$3),DateRange,0)-1,MATCH(INDEX(Returns!$100:$100,MATCH(N$6,DataStreams,0)),DataStreams,0)-1):OFFSET(HOMECELL,MATCH(MIN(INDEX(Last_Data_Point,MATCH($A87,DataStreams,0)),INDEX(Last_Data_Point,MATCH(N$6,DataStreams,0)),$B$4),DateRange,0)-1,MATCH(INDEX(Returns!$100:$100,MATCH(N$6,DataStreams,0)),DataStreams,0)-1))),"")</f>
        <v>1.7818335396709399E-3</v>
      </c>
      <c r="O87" s="233" cm="1">
        <f t="array" aca="1" ref="O87" ca="1">_xlfn.IFNA(_xlfn.COVARIANCE.S(
OFFSET(HOMECELL,MATCH(MAX(INDEX(First_Data_Point,MATCH($A87,DataStreams,0)),INDEX(First_Data_Point,MATCH(O$6,DataStreams,0)),$B$3),DateRange,0)-1,MATCH($A87,DataStreams,0)-1):OFFSET(HOMECELL,MATCH(MIN(INDEX(Last_Data_Point,MATCH($A87,DataStreams,0)),INDEX(Last_Data_Point,MATCH(O$6,DataStreams,0)),$B$4),DateRange,0)-1,MATCH($A87,DataStreams,0)-1) -
(INDEX(Returns!$102:$102,MATCH($A87,DataStreams,0))*
OFFSET(HOMECELL,MATCH(MAX(INDEX(First_Data_Point,MATCH($A87,DataStreams,0)),INDEX(First_Data_Point,MATCH(O$6,DataStreams,0)),$B$3),DateRange,0)-1,MATCH(INDEX(Returns!$100:$100,MATCH($A87,DataStreams,0)),DataStreams,0)-1):OFFSET(HOMECELL,MATCH(MIN(INDEX(Last_Data_Point,MATCH($A87,DataStreams,0)),INDEX(Last_Data_Point,MATCH(O$6,DataStreams,0)),$B$4),DateRange,0)-1,MATCH(INDEX(Returns!$100:$100,MATCH($A87,DataStreams,0)),DataStreams,0)-1)),
OFFSET(HOMECELL,MATCH(MAX(INDEX(First_Data_Point,MATCH($A87,DataStreams,0)),INDEX(First_Data_Point,MATCH(O$6,DataStreams,0)),$B$3),DateRange,0)-1,MATCH(O$6,DataStreams,0)-1):OFFSET(HOMECELL,MATCH(MIN(INDEX(Last_Data_Point,MATCH($A87,DataStreams,0)),INDEX(Last_Data_Point,MATCH(O$6,DataStreams,0)),$B$4),DateRange,0)-1,MATCH(O$6,DataStreams,0)-1) -
(INDEX(Returns!$102:$102,MATCH(O$6,DataStreams,0))*
OFFSET(HOMECELL,MATCH(MAX(INDEX(First_Data_Point,MATCH($A87,DataStreams,0)),INDEX(First_Data_Point,MATCH(O$6,DataStreams,0)),$B$3),DateRange,0)-1,MATCH(INDEX(Returns!$100:$100,MATCH(O$6,DataStreams,0)),DataStreams,0)-1):OFFSET(HOMECELL,MATCH(MIN(INDEX(Last_Data_Point,MATCH($A87,DataStreams,0)),INDEX(Last_Data_Point,MATCH(O$6,DataStreams,0)),$B$4),DateRange,0)-1,MATCH(INDEX(Returns!$100:$100,MATCH(O$6,DataStreams,0)),DataStreams,0)-1))),"")</f>
        <v>1.2544697881230423E-3</v>
      </c>
      <c r="P87" s="233" cm="1">
        <f t="array" aca="1" ref="P87" ca="1">_xlfn.IFNA(_xlfn.COVARIANCE.S(
OFFSET(HOMECELL,MATCH(MAX(INDEX(First_Data_Point,MATCH($A87,DataStreams,0)),INDEX(First_Data_Point,MATCH(P$6,DataStreams,0)),$B$3),DateRange,0)-1,MATCH($A87,DataStreams,0)-1):OFFSET(HOMECELL,MATCH(MIN(INDEX(Last_Data_Point,MATCH($A87,DataStreams,0)),INDEX(Last_Data_Point,MATCH(P$6,DataStreams,0)),$B$4),DateRange,0)-1,MATCH($A87,DataStreams,0)-1) -
(INDEX(Returns!$102:$102,MATCH($A87,DataStreams,0))*
OFFSET(HOMECELL,MATCH(MAX(INDEX(First_Data_Point,MATCH($A87,DataStreams,0)),INDEX(First_Data_Point,MATCH(P$6,DataStreams,0)),$B$3),DateRange,0)-1,MATCH(INDEX(Returns!$100:$100,MATCH($A87,DataStreams,0)),DataStreams,0)-1):OFFSET(HOMECELL,MATCH(MIN(INDEX(Last_Data_Point,MATCH($A87,DataStreams,0)),INDEX(Last_Data_Point,MATCH(P$6,DataStreams,0)),$B$4),DateRange,0)-1,MATCH(INDEX(Returns!$100:$100,MATCH($A87,DataStreams,0)),DataStreams,0)-1)),
OFFSET(HOMECELL,MATCH(MAX(INDEX(First_Data_Point,MATCH($A87,DataStreams,0)),INDEX(First_Data_Point,MATCH(P$6,DataStreams,0)),$B$3),DateRange,0)-1,MATCH(P$6,DataStreams,0)-1):OFFSET(HOMECELL,MATCH(MIN(INDEX(Last_Data_Point,MATCH($A87,DataStreams,0)),INDEX(Last_Data_Point,MATCH(P$6,DataStreams,0)),$B$4),DateRange,0)-1,MATCH(P$6,DataStreams,0)-1) -
(INDEX(Returns!$102:$102,MATCH(P$6,DataStreams,0))*
OFFSET(HOMECELL,MATCH(MAX(INDEX(First_Data_Point,MATCH($A87,DataStreams,0)),INDEX(First_Data_Point,MATCH(P$6,DataStreams,0)),$B$3),DateRange,0)-1,MATCH(INDEX(Returns!$100:$100,MATCH(P$6,DataStreams,0)),DataStreams,0)-1):OFFSET(HOMECELL,MATCH(MIN(INDEX(Last_Data_Point,MATCH($A87,DataStreams,0)),INDEX(Last_Data_Point,MATCH(P$6,DataStreams,0)),$B$4),DateRange,0)-1,MATCH(INDEX(Returns!$100:$100,MATCH(P$6,DataStreams,0)),DataStreams,0)-1))),"")</f>
        <v>1.1542844950727254E-3</v>
      </c>
      <c r="Q87" s="233" cm="1">
        <f t="array" aca="1" ref="Q87" ca="1">_xlfn.IFNA(_xlfn.COVARIANCE.S(
OFFSET(HOMECELL,MATCH(MAX(INDEX(First_Data_Point,MATCH($A87,DataStreams,0)),INDEX(First_Data_Point,MATCH(Q$6,DataStreams,0)),$B$3),DateRange,0)-1,MATCH($A87,DataStreams,0)-1):OFFSET(HOMECELL,MATCH(MIN(INDEX(Last_Data_Point,MATCH($A87,DataStreams,0)),INDEX(Last_Data_Point,MATCH(Q$6,DataStreams,0)),$B$4),DateRange,0)-1,MATCH($A87,DataStreams,0)-1) -
(INDEX(Returns!$102:$102,MATCH($A87,DataStreams,0))*
OFFSET(HOMECELL,MATCH(MAX(INDEX(First_Data_Point,MATCH($A87,DataStreams,0)),INDEX(First_Data_Point,MATCH(Q$6,DataStreams,0)),$B$3),DateRange,0)-1,MATCH(INDEX(Returns!$100:$100,MATCH($A87,DataStreams,0)),DataStreams,0)-1):OFFSET(HOMECELL,MATCH(MIN(INDEX(Last_Data_Point,MATCH($A87,DataStreams,0)),INDEX(Last_Data_Point,MATCH(Q$6,DataStreams,0)),$B$4),DateRange,0)-1,MATCH(INDEX(Returns!$100:$100,MATCH($A87,DataStreams,0)),DataStreams,0)-1)),
OFFSET(HOMECELL,MATCH(MAX(INDEX(First_Data_Point,MATCH($A87,DataStreams,0)),INDEX(First_Data_Point,MATCH(Q$6,DataStreams,0)),$B$3),DateRange,0)-1,MATCH(Q$6,DataStreams,0)-1):OFFSET(HOMECELL,MATCH(MIN(INDEX(Last_Data_Point,MATCH($A87,DataStreams,0)),INDEX(Last_Data_Point,MATCH(Q$6,DataStreams,0)),$B$4),DateRange,0)-1,MATCH(Q$6,DataStreams,0)-1) -
(INDEX(Returns!$102:$102,MATCH(Q$6,DataStreams,0))*
OFFSET(HOMECELL,MATCH(MAX(INDEX(First_Data_Point,MATCH($A87,DataStreams,0)),INDEX(First_Data_Point,MATCH(Q$6,DataStreams,0)),$B$3),DateRange,0)-1,MATCH(INDEX(Returns!$100:$100,MATCH(Q$6,DataStreams,0)),DataStreams,0)-1):OFFSET(HOMECELL,MATCH(MIN(INDEX(Last_Data_Point,MATCH($A87,DataStreams,0)),INDEX(Last_Data_Point,MATCH(Q$6,DataStreams,0)),$B$4),DateRange,0)-1,MATCH(INDEX(Returns!$100:$100,MATCH(Q$6,DataStreams,0)),DataStreams,0)-1))),"")</f>
        <v>6.4262567383193455E-4</v>
      </c>
      <c r="R87" s="233" cm="1">
        <f t="array" aca="1" ref="R87" ca="1">_xlfn.IFNA(_xlfn.COVARIANCE.S(
OFFSET(HOMECELL,MATCH(MAX(INDEX(First_Data_Point,MATCH($A87,DataStreams,0)),INDEX(First_Data_Point,MATCH(R$6,DataStreams,0)),$B$3),DateRange,0)-1,MATCH($A87,DataStreams,0)-1):OFFSET(HOMECELL,MATCH(MIN(INDEX(Last_Data_Point,MATCH($A87,DataStreams,0)),INDEX(Last_Data_Point,MATCH(R$6,DataStreams,0)),$B$4),DateRange,0)-1,MATCH($A87,DataStreams,0)-1) -
(INDEX(Returns!$102:$102,MATCH($A87,DataStreams,0))*
OFFSET(HOMECELL,MATCH(MAX(INDEX(First_Data_Point,MATCH($A87,DataStreams,0)),INDEX(First_Data_Point,MATCH(R$6,DataStreams,0)),$B$3),DateRange,0)-1,MATCH(INDEX(Returns!$100:$100,MATCH($A87,DataStreams,0)),DataStreams,0)-1):OFFSET(HOMECELL,MATCH(MIN(INDEX(Last_Data_Point,MATCH($A87,DataStreams,0)),INDEX(Last_Data_Point,MATCH(R$6,DataStreams,0)),$B$4),DateRange,0)-1,MATCH(INDEX(Returns!$100:$100,MATCH($A87,DataStreams,0)),DataStreams,0)-1)),
OFFSET(HOMECELL,MATCH(MAX(INDEX(First_Data_Point,MATCH($A87,DataStreams,0)),INDEX(First_Data_Point,MATCH(R$6,DataStreams,0)),$B$3),DateRange,0)-1,MATCH(R$6,DataStreams,0)-1):OFFSET(HOMECELL,MATCH(MIN(INDEX(Last_Data_Point,MATCH($A87,DataStreams,0)),INDEX(Last_Data_Point,MATCH(R$6,DataStreams,0)),$B$4),DateRange,0)-1,MATCH(R$6,DataStreams,0)-1) -
(INDEX(Returns!$102:$102,MATCH(R$6,DataStreams,0))*
OFFSET(HOMECELL,MATCH(MAX(INDEX(First_Data_Point,MATCH($A87,DataStreams,0)),INDEX(First_Data_Point,MATCH(R$6,DataStreams,0)),$B$3),DateRange,0)-1,MATCH(INDEX(Returns!$100:$100,MATCH(R$6,DataStreams,0)),DataStreams,0)-1):OFFSET(HOMECELL,MATCH(MIN(INDEX(Last_Data_Point,MATCH($A87,DataStreams,0)),INDEX(Last_Data_Point,MATCH(R$6,DataStreams,0)),$B$4),DateRange,0)-1,MATCH(INDEX(Returns!$100:$100,MATCH(R$6,DataStreams,0)),DataStreams,0)-1))),"")</f>
        <v>-7.5999089162230311E-4</v>
      </c>
      <c r="S87" s="233" cm="1">
        <f t="array" aca="1" ref="S87" ca="1">_xlfn.IFNA(_xlfn.COVARIANCE.S(
OFFSET(HOMECELL,MATCH(MAX(INDEX(First_Data_Point,MATCH($A87,DataStreams,0)),INDEX(First_Data_Point,MATCH(S$6,DataStreams,0)),$B$3),DateRange,0)-1,MATCH($A87,DataStreams,0)-1):OFFSET(HOMECELL,MATCH(MIN(INDEX(Last_Data_Point,MATCH($A87,DataStreams,0)),INDEX(Last_Data_Point,MATCH(S$6,DataStreams,0)),$B$4),DateRange,0)-1,MATCH($A87,DataStreams,0)-1) -
(INDEX(Returns!$102:$102,MATCH($A87,DataStreams,0))*
OFFSET(HOMECELL,MATCH(MAX(INDEX(First_Data_Point,MATCH($A87,DataStreams,0)),INDEX(First_Data_Point,MATCH(S$6,DataStreams,0)),$B$3),DateRange,0)-1,MATCH(INDEX(Returns!$100:$100,MATCH($A87,DataStreams,0)),DataStreams,0)-1):OFFSET(HOMECELL,MATCH(MIN(INDEX(Last_Data_Point,MATCH($A87,DataStreams,0)),INDEX(Last_Data_Point,MATCH(S$6,DataStreams,0)),$B$4),DateRange,0)-1,MATCH(INDEX(Returns!$100:$100,MATCH($A87,DataStreams,0)),DataStreams,0)-1)),
OFFSET(HOMECELL,MATCH(MAX(INDEX(First_Data_Point,MATCH($A87,DataStreams,0)),INDEX(First_Data_Point,MATCH(S$6,DataStreams,0)),$B$3),DateRange,0)-1,MATCH(S$6,DataStreams,0)-1):OFFSET(HOMECELL,MATCH(MIN(INDEX(Last_Data_Point,MATCH($A87,DataStreams,0)),INDEX(Last_Data_Point,MATCH(S$6,DataStreams,0)),$B$4),DateRange,0)-1,MATCH(S$6,DataStreams,0)-1) -
(INDEX(Returns!$102:$102,MATCH(S$6,DataStreams,0))*
OFFSET(HOMECELL,MATCH(MAX(INDEX(First_Data_Point,MATCH($A87,DataStreams,0)),INDEX(First_Data_Point,MATCH(S$6,DataStreams,0)),$B$3),DateRange,0)-1,MATCH(INDEX(Returns!$100:$100,MATCH(S$6,DataStreams,0)),DataStreams,0)-1):OFFSET(HOMECELL,MATCH(MIN(INDEX(Last_Data_Point,MATCH($A87,DataStreams,0)),INDEX(Last_Data_Point,MATCH(S$6,DataStreams,0)),$B$4),DateRange,0)-1,MATCH(INDEX(Returns!$100:$100,MATCH(S$6,DataStreams,0)),DataStreams,0)-1))),"")</f>
        <v>1.8496252061600343E-3</v>
      </c>
      <c r="T87" s="233" cm="1">
        <f t="array" aca="1" ref="T87" ca="1">_xlfn.IFNA(_xlfn.COVARIANCE.S(
OFFSET(HOMECELL,MATCH(MAX(INDEX(First_Data_Point,MATCH($A87,DataStreams,0)),INDEX(First_Data_Point,MATCH(T$6,DataStreams,0)),$B$3),DateRange,0)-1,MATCH($A87,DataStreams,0)-1):OFFSET(HOMECELL,MATCH(MIN(INDEX(Last_Data_Point,MATCH($A87,DataStreams,0)),INDEX(Last_Data_Point,MATCH(T$6,DataStreams,0)),$B$4),DateRange,0)-1,MATCH($A87,DataStreams,0)-1) -
(INDEX(Returns!$102:$102,MATCH($A87,DataStreams,0))*
OFFSET(HOMECELL,MATCH(MAX(INDEX(First_Data_Point,MATCH($A87,DataStreams,0)),INDEX(First_Data_Point,MATCH(T$6,DataStreams,0)),$B$3),DateRange,0)-1,MATCH(INDEX(Returns!$100:$100,MATCH($A87,DataStreams,0)),DataStreams,0)-1):OFFSET(HOMECELL,MATCH(MIN(INDEX(Last_Data_Point,MATCH($A87,DataStreams,0)),INDEX(Last_Data_Point,MATCH(T$6,DataStreams,0)),$B$4),DateRange,0)-1,MATCH(INDEX(Returns!$100:$100,MATCH($A87,DataStreams,0)),DataStreams,0)-1)),
OFFSET(HOMECELL,MATCH(MAX(INDEX(First_Data_Point,MATCH($A87,DataStreams,0)),INDEX(First_Data_Point,MATCH(T$6,DataStreams,0)),$B$3),DateRange,0)-1,MATCH(T$6,DataStreams,0)-1):OFFSET(HOMECELL,MATCH(MIN(INDEX(Last_Data_Point,MATCH($A87,DataStreams,0)),INDEX(Last_Data_Point,MATCH(T$6,DataStreams,0)),$B$4),DateRange,0)-1,MATCH(T$6,DataStreams,0)-1) -
(INDEX(Returns!$102:$102,MATCH(T$6,DataStreams,0))*
OFFSET(HOMECELL,MATCH(MAX(INDEX(First_Data_Point,MATCH($A87,DataStreams,0)),INDEX(First_Data_Point,MATCH(T$6,DataStreams,0)),$B$3),DateRange,0)-1,MATCH(INDEX(Returns!$100:$100,MATCH(T$6,DataStreams,0)),DataStreams,0)-1):OFFSET(HOMECELL,MATCH(MIN(INDEX(Last_Data_Point,MATCH($A87,DataStreams,0)),INDEX(Last_Data_Point,MATCH(T$6,DataStreams,0)),$B$4),DateRange,0)-1,MATCH(INDEX(Returns!$100:$100,MATCH(T$6,DataStreams,0)),DataStreams,0)-1))),"")</f>
        <v>-1.3708924954949403E-3</v>
      </c>
      <c r="U87" s="233" cm="1">
        <f t="array" aca="1" ref="U87" ca="1">_xlfn.IFNA(_xlfn.COVARIANCE.S(
OFFSET(HOMECELL,MATCH(MAX(INDEX(First_Data_Point,MATCH($A87,DataStreams,0)),INDEX(First_Data_Point,MATCH(U$6,DataStreams,0)),$B$3),DateRange,0)-1,MATCH($A87,DataStreams,0)-1):OFFSET(HOMECELL,MATCH(MIN(INDEX(Last_Data_Point,MATCH($A87,DataStreams,0)),INDEX(Last_Data_Point,MATCH(U$6,DataStreams,0)),$B$4),DateRange,0)-1,MATCH($A87,DataStreams,0)-1) -
(INDEX(Returns!$102:$102,MATCH($A87,DataStreams,0))*
OFFSET(HOMECELL,MATCH(MAX(INDEX(First_Data_Point,MATCH($A87,DataStreams,0)),INDEX(First_Data_Point,MATCH(U$6,DataStreams,0)),$B$3),DateRange,0)-1,MATCH(INDEX(Returns!$100:$100,MATCH($A87,DataStreams,0)),DataStreams,0)-1):OFFSET(HOMECELL,MATCH(MIN(INDEX(Last_Data_Point,MATCH($A87,DataStreams,0)),INDEX(Last_Data_Point,MATCH(U$6,DataStreams,0)),$B$4),DateRange,0)-1,MATCH(INDEX(Returns!$100:$100,MATCH($A87,DataStreams,0)),DataStreams,0)-1)),
OFFSET(HOMECELL,MATCH(MAX(INDEX(First_Data_Point,MATCH($A87,DataStreams,0)),INDEX(First_Data_Point,MATCH(U$6,DataStreams,0)),$B$3),DateRange,0)-1,MATCH(U$6,DataStreams,0)-1):OFFSET(HOMECELL,MATCH(MIN(INDEX(Last_Data_Point,MATCH($A87,DataStreams,0)),INDEX(Last_Data_Point,MATCH(U$6,DataStreams,0)),$B$4),DateRange,0)-1,MATCH(U$6,DataStreams,0)-1) -
(INDEX(Returns!$102:$102,MATCH(U$6,DataStreams,0))*
OFFSET(HOMECELL,MATCH(MAX(INDEX(First_Data_Point,MATCH($A87,DataStreams,0)),INDEX(First_Data_Point,MATCH(U$6,DataStreams,0)),$B$3),DateRange,0)-1,MATCH(INDEX(Returns!$100:$100,MATCH(U$6,DataStreams,0)),DataStreams,0)-1):OFFSET(HOMECELL,MATCH(MIN(INDEX(Last_Data_Point,MATCH($A87,DataStreams,0)),INDEX(Last_Data_Point,MATCH(U$6,DataStreams,0)),$B$4),DateRange,0)-1,MATCH(INDEX(Returns!$100:$100,MATCH(U$6,DataStreams,0)),DataStreams,0)-1))),"")</f>
        <v>-1.176767931239065E-3</v>
      </c>
      <c r="V87" s="233" cm="1">
        <f t="array" aca="1" ref="V87" ca="1">_xlfn.IFNA(_xlfn.COVARIANCE.S(
OFFSET(HOMECELL,MATCH(MAX(INDEX(First_Data_Point,MATCH($A87,DataStreams,0)),INDEX(First_Data_Point,MATCH(V$6,DataStreams,0)),$B$3),DateRange,0)-1,MATCH($A87,DataStreams,0)-1):OFFSET(HOMECELL,MATCH(MIN(INDEX(Last_Data_Point,MATCH($A87,DataStreams,0)),INDEX(Last_Data_Point,MATCH(V$6,DataStreams,0)),$B$4),DateRange,0)-1,MATCH($A87,DataStreams,0)-1) -
(INDEX(Returns!$102:$102,MATCH($A87,DataStreams,0))*
OFFSET(HOMECELL,MATCH(MAX(INDEX(First_Data_Point,MATCH($A87,DataStreams,0)),INDEX(First_Data_Point,MATCH(V$6,DataStreams,0)),$B$3),DateRange,0)-1,MATCH(INDEX(Returns!$100:$100,MATCH($A87,DataStreams,0)),DataStreams,0)-1):OFFSET(HOMECELL,MATCH(MIN(INDEX(Last_Data_Point,MATCH($A87,DataStreams,0)),INDEX(Last_Data_Point,MATCH(V$6,DataStreams,0)),$B$4),DateRange,0)-1,MATCH(INDEX(Returns!$100:$100,MATCH($A87,DataStreams,0)),DataStreams,0)-1)),
OFFSET(HOMECELL,MATCH(MAX(INDEX(First_Data_Point,MATCH($A87,DataStreams,0)),INDEX(First_Data_Point,MATCH(V$6,DataStreams,0)),$B$3),DateRange,0)-1,MATCH(V$6,DataStreams,0)-1):OFFSET(HOMECELL,MATCH(MIN(INDEX(Last_Data_Point,MATCH($A87,DataStreams,0)),INDEX(Last_Data_Point,MATCH(V$6,DataStreams,0)),$B$4),DateRange,0)-1,MATCH(V$6,DataStreams,0)-1) -
(INDEX(Returns!$102:$102,MATCH(V$6,DataStreams,0))*
OFFSET(HOMECELL,MATCH(MAX(INDEX(First_Data_Point,MATCH($A87,DataStreams,0)),INDEX(First_Data_Point,MATCH(V$6,DataStreams,0)),$B$3),DateRange,0)-1,MATCH(INDEX(Returns!$100:$100,MATCH(V$6,DataStreams,0)),DataStreams,0)-1):OFFSET(HOMECELL,MATCH(MIN(INDEX(Last_Data_Point,MATCH($A87,DataStreams,0)),INDEX(Last_Data_Point,MATCH(V$6,DataStreams,0)),$B$4),DateRange,0)-1,MATCH(INDEX(Returns!$100:$100,MATCH(V$6,DataStreams,0)),DataStreams,0)-1))),"")</f>
        <v>5.641385348197814E-4</v>
      </c>
      <c r="W87" s="233" cm="1">
        <f t="array" aca="1" ref="W87" ca="1">_xlfn.IFNA(_xlfn.COVARIANCE.S(
OFFSET(HOMECELL,MATCH(MAX(INDEX(First_Data_Point,MATCH($A87,DataStreams,0)),INDEX(First_Data_Point,MATCH(W$6,DataStreams,0)),$B$3),DateRange,0)-1,MATCH($A87,DataStreams,0)-1):OFFSET(HOMECELL,MATCH(MIN(INDEX(Last_Data_Point,MATCH($A87,DataStreams,0)),INDEX(Last_Data_Point,MATCH(W$6,DataStreams,0)),$B$4),DateRange,0)-1,MATCH($A87,DataStreams,0)-1) -
(INDEX(Returns!$102:$102,MATCH($A87,DataStreams,0))*
OFFSET(HOMECELL,MATCH(MAX(INDEX(First_Data_Point,MATCH($A87,DataStreams,0)),INDEX(First_Data_Point,MATCH(W$6,DataStreams,0)),$B$3),DateRange,0)-1,MATCH(INDEX(Returns!$100:$100,MATCH($A87,DataStreams,0)),DataStreams,0)-1):OFFSET(HOMECELL,MATCH(MIN(INDEX(Last_Data_Point,MATCH($A87,DataStreams,0)),INDEX(Last_Data_Point,MATCH(W$6,DataStreams,0)),$B$4),DateRange,0)-1,MATCH(INDEX(Returns!$100:$100,MATCH($A87,DataStreams,0)),DataStreams,0)-1)),
OFFSET(HOMECELL,MATCH(MAX(INDEX(First_Data_Point,MATCH($A87,DataStreams,0)),INDEX(First_Data_Point,MATCH(W$6,DataStreams,0)),$B$3),DateRange,0)-1,MATCH(W$6,DataStreams,0)-1):OFFSET(HOMECELL,MATCH(MIN(INDEX(Last_Data_Point,MATCH($A87,DataStreams,0)),INDEX(Last_Data_Point,MATCH(W$6,DataStreams,0)),$B$4),DateRange,0)-1,MATCH(W$6,DataStreams,0)-1) -
(INDEX(Returns!$102:$102,MATCH(W$6,DataStreams,0))*
OFFSET(HOMECELL,MATCH(MAX(INDEX(First_Data_Point,MATCH($A87,DataStreams,0)),INDEX(First_Data_Point,MATCH(W$6,DataStreams,0)),$B$3),DateRange,0)-1,MATCH(INDEX(Returns!$100:$100,MATCH(W$6,DataStreams,0)),DataStreams,0)-1):OFFSET(HOMECELL,MATCH(MIN(INDEX(Last_Data_Point,MATCH($A87,DataStreams,0)),INDEX(Last_Data_Point,MATCH(W$6,DataStreams,0)),$B$4),DateRange,0)-1,MATCH(INDEX(Returns!$100:$100,MATCH(W$6,DataStreams,0)),DataStreams,0)-1))),"")</f>
        <v>3.3704537117917968E-3</v>
      </c>
      <c r="X87" s="233" cm="1">
        <f t="array" aca="1" ref="X87" ca="1">_xlfn.IFNA(_xlfn.COVARIANCE.S(
OFFSET(HOMECELL,MATCH(MAX(INDEX(First_Data_Point,MATCH($A87,DataStreams,0)),INDEX(First_Data_Point,MATCH(X$6,DataStreams,0)),$B$3),DateRange,0)-1,MATCH($A87,DataStreams,0)-1):OFFSET(HOMECELL,MATCH(MIN(INDEX(Last_Data_Point,MATCH($A87,DataStreams,0)),INDEX(Last_Data_Point,MATCH(X$6,DataStreams,0)),$B$4),DateRange,0)-1,MATCH($A87,DataStreams,0)-1) -
(INDEX(Returns!$102:$102,MATCH($A87,DataStreams,0))*
OFFSET(HOMECELL,MATCH(MAX(INDEX(First_Data_Point,MATCH($A87,DataStreams,0)),INDEX(First_Data_Point,MATCH(X$6,DataStreams,0)),$B$3),DateRange,0)-1,MATCH(INDEX(Returns!$100:$100,MATCH($A87,DataStreams,0)),DataStreams,0)-1):OFFSET(HOMECELL,MATCH(MIN(INDEX(Last_Data_Point,MATCH($A87,DataStreams,0)),INDEX(Last_Data_Point,MATCH(X$6,DataStreams,0)),$B$4),DateRange,0)-1,MATCH(INDEX(Returns!$100:$100,MATCH($A87,DataStreams,0)),DataStreams,0)-1)),
OFFSET(HOMECELL,MATCH(MAX(INDEX(First_Data_Point,MATCH($A87,DataStreams,0)),INDEX(First_Data_Point,MATCH(X$6,DataStreams,0)),$B$3),DateRange,0)-1,MATCH(X$6,DataStreams,0)-1):OFFSET(HOMECELL,MATCH(MIN(INDEX(Last_Data_Point,MATCH($A87,DataStreams,0)),INDEX(Last_Data_Point,MATCH(X$6,DataStreams,0)),$B$4),DateRange,0)-1,MATCH(X$6,DataStreams,0)-1) -
(INDEX(Returns!$102:$102,MATCH(X$6,DataStreams,0))*
OFFSET(HOMECELL,MATCH(MAX(INDEX(First_Data_Point,MATCH($A87,DataStreams,0)),INDEX(First_Data_Point,MATCH(X$6,DataStreams,0)),$B$3),DateRange,0)-1,MATCH(INDEX(Returns!$100:$100,MATCH(X$6,DataStreams,0)),DataStreams,0)-1):OFFSET(HOMECELL,MATCH(MIN(INDEX(Last_Data_Point,MATCH($A87,DataStreams,0)),INDEX(Last_Data_Point,MATCH(X$6,DataStreams,0)),$B$4),DateRange,0)-1,MATCH(INDEX(Returns!$100:$100,MATCH(X$6,DataStreams,0)),DataStreams,0)-1))),"")</f>
        <v>2.1363577418411594E-3</v>
      </c>
      <c r="Y87" s="233" cm="1">
        <f t="array" aca="1" ref="Y87" ca="1">_xlfn.IFNA(_xlfn.COVARIANCE.S(
OFFSET(HOMECELL,MATCH(MAX(INDEX(First_Data_Point,MATCH($A87,DataStreams,0)),INDEX(First_Data_Point,MATCH(Y$6,DataStreams,0)),$B$3),DateRange,0)-1,MATCH($A87,DataStreams,0)-1):OFFSET(HOMECELL,MATCH(MIN(INDEX(Last_Data_Point,MATCH($A87,DataStreams,0)),INDEX(Last_Data_Point,MATCH(Y$6,DataStreams,0)),$B$4),DateRange,0)-1,MATCH($A87,DataStreams,0)-1) -
(INDEX(Returns!$102:$102,MATCH($A87,DataStreams,0))*
OFFSET(HOMECELL,MATCH(MAX(INDEX(First_Data_Point,MATCH($A87,DataStreams,0)),INDEX(First_Data_Point,MATCH(Y$6,DataStreams,0)),$B$3),DateRange,0)-1,MATCH(INDEX(Returns!$100:$100,MATCH($A87,DataStreams,0)),DataStreams,0)-1):OFFSET(HOMECELL,MATCH(MIN(INDEX(Last_Data_Point,MATCH($A87,DataStreams,0)),INDEX(Last_Data_Point,MATCH(Y$6,DataStreams,0)),$B$4),DateRange,0)-1,MATCH(INDEX(Returns!$100:$100,MATCH($A87,DataStreams,0)),DataStreams,0)-1)),
OFFSET(HOMECELL,MATCH(MAX(INDEX(First_Data_Point,MATCH($A87,DataStreams,0)),INDEX(First_Data_Point,MATCH(Y$6,DataStreams,0)),$B$3),DateRange,0)-1,MATCH(Y$6,DataStreams,0)-1):OFFSET(HOMECELL,MATCH(MIN(INDEX(Last_Data_Point,MATCH($A87,DataStreams,0)),INDEX(Last_Data_Point,MATCH(Y$6,DataStreams,0)),$B$4),DateRange,0)-1,MATCH(Y$6,DataStreams,0)-1) -
(INDEX(Returns!$102:$102,MATCH(Y$6,DataStreams,0))*
OFFSET(HOMECELL,MATCH(MAX(INDEX(First_Data_Point,MATCH($A87,DataStreams,0)),INDEX(First_Data_Point,MATCH(Y$6,DataStreams,0)),$B$3),DateRange,0)-1,MATCH(INDEX(Returns!$100:$100,MATCH(Y$6,DataStreams,0)),DataStreams,0)-1):OFFSET(HOMECELL,MATCH(MIN(INDEX(Last_Data_Point,MATCH($A87,DataStreams,0)),INDEX(Last_Data_Point,MATCH(Y$6,DataStreams,0)),$B$4),DateRange,0)-1,MATCH(INDEX(Returns!$100:$100,MATCH(Y$6,DataStreams,0)),DataStreams,0)-1))),"")</f>
        <v>2.9146405991562732E-3</v>
      </c>
      <c r="Z87" s="233" cm="1">
        <f t="array" aca="1" ref="Z87" ca="1">_xlfn.IFNA(_xlfn.COVARIANCE.S(
OFFSET(HOMECELL,MATCH(MAX(INDEX(First_Data_Point,MATCH($A87,DataStreams,0)),INDEX(First_Data_Point,MATCH(Z$6,DataStreams,0)),$B$3),DateRange,0)-1,MATCH($A87,DataStreams,0)-1):OFFSET(HOMECELL,MATCH(MIN(INDEX(Last_Data_Point,MATCH($A87,DataStreams,0)),INDEX(Last_Data_Point,MATCH(Z$6,DataStreams,0)),$B$4),DateRange,0)-1,MATCH($A87,DataStreams,0)-1) -
(INDEX(Returns!$102:$102,MATCH($A87,DataStreams,0))*
OFFSET(HOMECELL,MATCH(MAX(INDEX(First_Data_Point,MATCH($A87,DataStreams,0)),INDEX(First_Data_Point,MATCH(Z$6,DataStreams,0)),$B$3),DateRange,0)-1,MATCH(INDEX(Returns!$100:$100,MATCH($A87,DataStreams,0)),DataStreams,0)-1):OFFSET(HOMECELL,MATCH(MIN(INDEX(Last_Data_Point,MATCH($A87,DataStreams,0)),INDEX(Last_Data_Point,MATCH(Z$6,DataStreams,0)),$B$4),DateRange,0)-1,MATCH(INDEX(Returns!$100:$100,MATCH($A87,DataStreams,0)),DataStreams,0)-1)),
OFFSET(HOMECELL,MATCH(MAX(INDEX(First_Data_Point,MATCH($A87,DataStreams,0)),INDEX(First_Data_Point,MATCH(Z$6,DataStreams,0)),$B$3),DateRange,0)-1,MATCH(Z$6,DataStreams,0)-1):OFFSET(HOMECELL,MATCH(MIN(INDEX(Last_Data_Point,MATCH($A87,DataStreams,0)),INDEX(Last_Data_Point,MATCH(Z$6,DataStreams,0)),$B$4),DateRange,0)-1,MATCH(Z$6,DataStreams,0)-1) -
(INDEX(Returns!$102:$102,MATCH(Z$6,DataStreams,0))*
OFFSET(HOMECELL,MATCH(MAX(INDEX(First_Data_Point,MATCH($A87,DataStreams,0)),INDEX(First_Data_Point,MATCH(Z$6,DataStreams,0)),$B$3),DateRange,0)-1,MATCH(INDEX(Returns!$100:$100,MATCH(Z$6,DataStreams,0)),DataStreams,0)-1):OFFSET(HOMECELL,MATCH(MIN(INDEX(Last_Data_Point,MATCH($A87,DataStreams,0)),INDEX(Last_Data_Point,MATCH(Z$6,DataStreams,0)),$B$4),DateRange,0)-1,MATCH(INDEX(Returns!$100:$100,MATCH(Z$6,DataStreams,0)),DataStreams,0)-1))),"")</f>
        <v>7.2752882704133642E-4</v>
      </c>
      <c r="AA87" s="233" cm="1">
        <f t="array" aca="1" ref="AA87" ca="1">_xlfn.IFNA(_xlfn.COVARIANCE.S(
OFFSET(HOMECELL,MATCH(MAX(INDEX(First_Data_Point,MATCH($A87,DataStreams,0)),INDEX(First_Data_Point,MATCH(AA$6,DataStreams,0)),$B$3),DateRange,0)-1,MATCH($A87,DataStreams,0)-1):OFFSET(HOMECELL,MATCH(MIN(INDEX(Last_Data_Point,MATCH($A87,DataStreams,0)),INDEX(Last_Data_Point,MATCH(AA$6,DataStreams,0)),$B$4),DateRange,0)-1,MATCH($A87,DataStreams,0)-1) -
(INDEX(Returns!$102:$102,MATCH($A87,DataStreams,0))*
OFFSET(HOMECELL,MATCH(MAX(INDEX(First_Data_Point,MATCH($A87,DataStreams,0)),INDEX(First_Data_Point,MATCH(AA$6,DataStreams,0)),$B$3),DateRange,0)-1,MATCH(INDEX(Returns!$100:$100,MATCH($A87,DataStreams,0)),DataStreams,0)-1):OFFSET(HOMECELL,MATCH(MIN(INDEX(Last_Data_Point,MATCH($A87,DataStreams,0)),INDEX(Last_Data_Point,MATCH(AA$6,DataStreams,0)),$B$4),DateRange,0)-1,MATCH(INDEX(Returns!$100:$100,MATCH($A87,DataStreams,0)),DataStreams,0)-1)),
OFFSET(HOMECELL,MATCH(MAX(INDEX(First_Data_Point,MATCH($A87,DataStreams,0)),INDEX(First_Data_Point,MATCH(AA$6,DataStreams,0)),$B$3),DateRange,0)-1,MATCH(AA$6,DataStreams,0)-1):OFFSET(HOMECELL,MATCH(MIN(INDEX(Last_Data_Point,MATCH($A87,DataStreams,0)),INDEX(Last_Data_Point,MATCH(AA$6,DataStreams,0)),$B$4),DateRange,0)-1,MATCH(AA$6,DataStreams,0)-1) -
(INDEX(Returns!$102:$102,MATCH(AA$6,DataStreams,0))*
OFFSET(HOMECELL,MATCH(MAX(INDEX(First_Data_Point,MATCH($A87,DataStreams,0)),INDEX(First_Data_Point,MATCH(AA$6,DataStreams,0)),$B$3),DateRange,0)-1,MATCH(INDEX(Returns!$100:$100,MATCH(AA$6,DataStreams,0)),DataStreams,0)-1):OFFSET(HOMECELL,MATCH(MIN(INDEX(Last_Data_Point,MATCH($A87,DataStreams,0)),INDEX(Last_Data_Point,MATCH(AA$6,DataStreams,0)),$B$4),DateRange,0)-1,MATCH(INDEX(Returns!$100:$100,MATCH(AA$6,DataStreams,0)),DataStreams,0)-1))),"")</f>
        <v>1.0000954980856442E-3</v>
      </c>
      <c r="AB87" s="233" cm="1">
        <f t="array" aca="1" ref="AB87" ca="1">_xlfn.IFNA(_xlfn.COVARIANCE.S(
OFFSET(HOMECELL,MATCH(MAX(INDEX(First_Data_Point,MATCH($A87,DataStreams,0)),INDEX(First_Data_Point,MATCH(AB$6,DataStreams,0)),$B$3),DateRange,0)-1,MATCH($A87,DataStreams,0)-1):OFFSET(HOMECELL,MATCH(MIN(INDEX(Last_Data_Point,MATCH($A87,DataStreams,0)),INDEX(Last_Data_Point,MATCH(AB$6,DataStreams,0)),$B$4),DateRange,0)-1,MATCH($A87,DataStreams,0)-1) -
(INDEX(Returns!$102:$102,MATCH($A87,DataStreams,0))*
OFFSET(HOMECELL,MATCH(MAX(INDEX(First_Data_Point,MATCH($A87,DataStreams,0)),INDEX(First_Data_Point,MATCH(AB$6,DataStreams,0)),$B$3),DateRange,0)-1,MATCH(INDEX(Returns!$100:$100,MATCH($A87,DataStreams,0)),DataStreams,0)-1):OFFSET(HOMECELL,MATCH(MIN(INDEX(Last_Data_Point,MATCH($A87,DataStreams,0)),INDEX(Last_Data_Point,MATCH(AB$6,DataStreams,0)),$B$4),DateRange,0)-1,MATCH(INDEX(Returns!$100:$100,MATCH($A87,DataStreams,0)),DataStreams,0)-1)),
OFFSET(HOMECELL,MATCH(MAX(INDEX(First_Data_Point,MATCH($A87,DataStreams,0)),INDEX(First_Data_Point,MATCH(AB$6,DataStreams,0)),$B$3),DateRange,0)-1,MATCH(AB$6,DataStreams,0)-1):OFFSET(HOMECELL,MATCH(MIN(INDEX(Last_Data_Point,MATCH($A87,DataStreams,0)),INDEX(Last_Data_Point,MATCH(AB$6,DataStreams,0)),$B$4),DateRange,0)-1,MATCH(AB$6,DataStreams,0)-1) -
(INDEX(Returns!$102:$102,MATCH(AB$6,DataStreams,0))*
OFFSET(HOMECELL,MATCH(MAX(INDEX(First_Data_Point,MATCH($A87,DataStreams,0)),INDEX(First_Data_Point,MATCH(AB$6,DataStreams,0)),$B$3),DateRange,0)-1,MATCH(INDEX(Returns!$100:$100,MATCH(AB$6,DataStreams,0)),DataStreams,0)-1):OFFSET(HOMECELL,MATCH(MIN(INDEX(Last_Data_Point,MATCH($A87,DataStreams,0)),INDEX(Last_Data_Point,MATCH(AB$6,DataStreams,0)),$B$4),DateRange,0)-1,MATCH(INDEX(Returns!$100:$100,MATCH(AB$6,DataStreams,0)),DataStreams,0)-1))),"")</f>
        <v>-6.1645063788214245E-4</v>
      </c>
      <c r="AC87" s="233" cm="1">
        <f t="array" aca="1" ref="AC87" ca="1">_xlfn.IFNA(_xlfn.COVARIANCE.S(
OFFSET(HOMECELL,MATCH(MAX(INDEX(First_Data_Point,MATCH($A87,DataStreams,0)),INDEX(First_Data_Point,MATCH(AC$6,DataStreams,0)),$B$3),DateRange,0)-1,MATCH($A87,DataStreams,0)-1):OFFSET(HOMECELL,MATCH(MIN(INDEX(Last_Data_Point,MATCH($A87,DataStreams,0)),INDEX(Last_Data_Point,MATCH(AC$6,DataStreams,0)),$B$4),DateRange,0)-1,MATCH($A87,DataStreams,0)-1) -
(INDEX(Returns!$102:$102,MATCH($A87,DataStreams,0))*
OFFSET(HOMECELL,MATCH(MAX(INDEX(First_Data_Point,MATCH($A87,DataStreams,0)),INDEX(First_Data_Point,MATCH(AC$6,DataStreams,0)),$B$3),DateRange,0)-1,MATCH(INDEX(Returns!$100:$100,MATCH($A87,DataStreams,0)),DataStreams,0)-1):OFFSET(HOMECELL,MATCH(MIN(INDEX(Last_Data_Point,MATCH($A87,DataStreams,0)),INDEX(Last_Data_Point,MATCH(AC$6,DataStreams,0)),$B$4),DateRange,0)-1,MATCH(INDEX(Returns!$100:$100,MATCH($A87,DataStreams,0)),DataStreams,0)-1)),
OFFSET(HOMECELL,MATCH(MAX(INDEX(First_Data_Point,MATCH($A87,DataStreams,0)),INDEX(First_Data_Point,MATCH(AC$6,DataStreams,0)),$B$3),DateRange,0)-1,MATCH(AC$6,DataStreams,0)-1):OFFSET(HOMECELL,MATCH(MIN(INDEX(Last_Data_Point,MATCH($A87,DataStreams,0)),INDEX(Last_Data_Point,MATCH(AC$6,DataStreams,0)),$B$4),DateRange,0)-1,MATCH(AC$6,DataStreams,0)-1) -
(INDEX(Returns!$102:$102,MATCH(AC$6,DataStreams,0))*
OFFSET(HOMECELL,MATCH(MAX(INDEX(First_Data_Point,MATCH($A87,DataStreams,0)),INDEX(First_Data_Point,MATCH(AC$6,DataStreams,0)),$B$3),DateRange,0)-1,MATCH(INDEX(Returns!$100:$100,MATCH(AC$6,DataStreams,0)),DataStreams,0)-1):OFFSET(HOMECELL,MATCH(MIN(INDEX(Last_Data_Point,MATCH($A87,DataStreams,0)),INDEX(Last_Data_Point,MATCH(AC$6,DataStreams,0)),$B$4),DateRange,0)-1,MATCH(INDEX(Returns!$100:$100,MATCH(AC$6,DataStreams,0)),DataStreams,0)-1))),"")</f>
        <v>1.1220495688111678E-3</v>
      </c>
      <c r="AD87" s="233" cm="1">
        <f t="array" aca="1" ref="AD87" ca="1">_xlfn.IFNA(_xlfn.COVARIANCE.S(
OFFSET(HOMECELL,MATCH(MAX(INDEX(First_Data_Point,MATCH($A87,DataStreams,0)),INDEX(First_Data_Point,MATCH(AD$6,DataStreams,0)),$B$3),DateRange,0)-1,MATCH($A87,DataStreams,0)-1):OFFSET(HOMECELL,MATCH(MIN(INDEX(Last_Data_Point,MATCH($A87,DataStreams,0)),INDEX(Last_Data_Point,MATCH(AD$6,DataStreams,0)),$B$4),DateRange,0)-1,MATCH($A87,DataStreams,0)-1) -
(INDEX(Returns!$102:$102,MATCH($A87,DataStreams,0))*
OFFSET(HOMECELL,MATCH(MAX(INDEX(First_Data_Point,MATCH($A87,DataStreams,0)),INDEX(First_Data_Point,MATCH(AD$6,DataStreams,0)),$B$3),DateRange,0)-1,MATCH(INDEX(Returns!$100:$100,MATCH($A87,DataStreams,0)),DataStreams,0)-1):OFFSET(HOMECELL,MATCH(MIN(INDEX(Last_Data_Point,MATCH($A87,DataStreams,0)),INDEX(Last_Data_Point,MATCH(AD$6,DataStreams,0)),$B$4),DateRange,0)-1,MATCH(INDEX(Returns!$100:$100,MATCH($A87,DataStreams,0)),DataStreams,0)-1)),
OFFSET(HOMECELL,MATCH(MAX(INDEX(First_Data_Point,MATCH($A87,DataStreams,0)),INDEX(First_Data_Point,MATCH(AD$6,DataStreams,0)),$B$3),DateRange,0)-1,MATCH(AD$6,DataStreams,0)-1):OFFSET(HOMECELL,MATCH(MIN(INDEX(Last_Data_Point,MATCH($A87,DataStreams,0)),INDEX(Last_Data_Point,MATCH(AD$6,DataStreams,0)),$B$4),DateRange,0)-1,MATCH(AD$6,DataStreams,0)-1) -
(INDEX(Returns!$102:$102,MATCH(AD$6,DataStreams,0))*
OFFSET(HOMECELL,MATCH(MAX(INDEX(First_Data_Point,MATCH($A87,DataStreams,0)),INDEX(First_Data_Point,MATCH(AD$6,DataStreams,0)),$B$3),DateRange,0)-1,MATCH(INDEX(Returns!$100:$100,MATCH(AD$6,DataStreams,0)),DataStreams,0)-1):OFFSET(HOMECELL,MATCH(MIN(INDEX(Last_Data_Point,MATCH($A87,DataStreams,0)),INDEX(Last_Data_Point,MATCH(AD$6,DataStreams,0)),$B$4),DateRange,0)-1,MATCH(INDEX(Returns!$100:$100,MATCH(AD$6,DataStreams,0)),DataStreams,0)-1))),"")</f>
        <v>4.795064845737193E-4</v>
      </c>
      <c r="AE87" s="233" cm="1">
        <f t="array" aca="1" ref="AE87" ca="1">_xlfn.IFNA(_xlfn.COVARIANCE.S(
OFFSET(HOMECELL,MATCH(MAX(INDEX(First_Data_Point,MATCH($A87,DataStreams,0)),INDEX(First_Data_Point,MATCH(AE$6,DataStreams,0)),$B$3),DateRange,0)-1,MATCH($A87,DataStreams,0)-1):OFFSET(HOMECELL,MATCH(MIN(INDEX(Last_Data_Point,MATCH($A87,DataStreams,0)),INDEX(Last_Data_Point,MATCH(AE$6,DataStreams,0)),$B$4),DateRange,0)-1,MATCH($A87,DataStreams,0)-1) -
(INDEX(Returns!$102:$102,MATCH($A87,DataStreams,0))*
OFFSET(HOMECELL,MATCH(MAX(INDEX(First_Data_Point,MATCH($A87,DataStreams,0)),INDEX(First_Data_Point,MATCH(AE$6,DataStreams,0)),$B$3),DateRange,0)-1,MATCH(INDEX(Returns!$100:$100,MATCH($A87,DataStreams,0)),DataStreams,0)-1):OFFSET(HOMECELL,MATCH(MIN(INDEX(Last_Data_Point,MATCH($A87,DataStreams,0)),INDEX(Last_Data_Point,MATCH(AE$6,DataStreams,0)),$B$4),DateRange,0)-1,MATCH(INDEX(Returns!$100:$100,MATCH($A87,DataStreams,0)),DataStreams,0)-1)),
OFFSET(HOMECELL,MATCH(MAX(INDEX(First_Data_Point,MATCH($A87,DataStreams,0)),INDEX(First_Data_Point,MATCH(AE$6,DataStreams,0)),$B$3),DateRange,0)-1,MATCH(AE$6,DataStreams,0)-1):OFFSET(HOMECELL,MATCH(MIN(INDEX(Last_Data_Point,MATCH($A87,DataStreams,0)),INDEX(Last_Data_Point,MATCH(AE$6,DataStreams,0)),$B$4),DateRange,0)-1,MATCH(AE$6,DataStreams,0)-1) -
(INDEX(Returns!$102:$102,MATCH(AE$6,DataStreams,0))*
OFFSET(HOMECELL,MATCH(MAX(INDEX(First_Data_Point,MATCH($A87,DataStreams,0)),INDEX(First_Data_Point,MATCH(AE$6,DataStreams,0)),$B$3),DateRange,0)-1,MATCH(INDEX(Returns!$100:$100,MATCH(AE$6,DataStreams,0)),DataStreams,0)-1):OFFSET(HOMECELL,MATCH(MIN(INDEX(Last_Data_Point,MATCH($A87,DataStreams,0)),INDEX(Last_Data_Point,MATCH(AE$6,DataStreams,0)),$B$4),DateRange,0)-1,MATCH(INDEX(Returns!$100:$100,MATCH(AE$6,DataStreams,0)),DataStreams,0)-1))),"")</f>
        <v>9.541525900433049E-4</v>
      </c>
      <c r="AF87" s="233" cm="1">
        <f t="array" aca="1" ref="AF87" ca="1">_xlfn.IFNA(_xlfn.COVARIANCE.S(
OFFSET(HOMECELL,MATCH(MAX(INDEX(First_Data_Point,MATCH($A87,DataStreams,0)),INDEX(First_Data_Point,MATCH(AF$6,DataStreams,0)),$B$3),DateRange,0)-1,MATCH($A87,DataStreams,0)-1):OFFSET(HOMECELL,MATCH(MIN(INDEX(Last_Data_Point,MATCH($A87,DataStreams,0)),INDEX(Last_Data_Point,MATCH(AF$6,DataStreams,0)),$B$4),DateRange,0)-1,MATCH($A87,DataStreams,0)-1) -
(INDEX(Returns!$102:$102,MATCH($A87,DataStreams,0))*
OFFSET(HOMECELL,MATCH(MAX(INDEX(First_Data_Point,MATCH($A87,DataStreams,0)),INDEX(First_Data_Point,MATCH(AF$6,DataStreams,0)),$B$3),DateRange,0)-1,MATCH(INDEX(Returns!$100:$100,MATCH($A87,DataStreams,0)),DataStreams,0)-1):OFFSET(HOMECELL,MATCH(MIN(INDEX(Last_Data_Point,MATCH($A87,DataStreams,0)),INDEX(Last_Data_Point,MATCH(AF$6,DataStreams,0)),$B$4),DateRange,0)-1,MATCH(INDEX(Returns!$100:$100,MATCH($A87,DataStreams,0)),DataStreams,0)-1)),
OFFSET(HOMECELL,MATCH(MAX(INDEX(First_Data_Point,MATCH($A87,DataStreams,0)),INDEX(First_Data_Point,MATCH(AF$6,DataStreams,0)),$B$3),DateRange,0)-1,MATCH(AF$6,DataStreams,0)-1):OFFSET(HOMECELL,MATCH(MIN(INDEX(Last_Data_Point,MATCH($A87,DataStreams,0)),INDEX(Last_Data_Point,MATCH(AF$6,DataStreams,0)),$B$4),DateRange,0)-1,MATCH(AF$6,DataStreams,0)-1) -
(INDEX(Returns!$102:$102,MATCH(AF$6,DataStreams,0))*
OFFSET(HOMECELL,MATCH(MAX(INDEX(First_Data_Point,MATCH($A87,DataStreams,0)),INDEX(First_Data_Point,MATCH(AF$6,DataStreams,0)),$B$3),DateRange,0)-1,MATCH(INDEX(Returns!$100:$100,MATCH(AF$6,DataStreams,0)),DataStreams,0)-1):OFFSET(HOMECELL,MATCH(MIN(INDEX(Last_Data_Point,MATCH($A87,DataStreams,0)),INDEX(Last_Data_Point,MATCH(AF$6,DataStreams,0)),$B$4),DateRange,0)-1,MATCH(INDEX(Returns!$100:$100,MATCH(AF$6,DataStreams,0)),DataStreams,0)-1))),"")</f>
        <v>4.4354580245317828E-4</v>
      </c>
      <c r="AG87" s="233" cm="1">
        <f t="array" aca="1" ref="AG87" ca="1">_xlfn.IFNA(_xlfn.COVARIANCE.S(
OFFSET(HOMECELL,MATCH(MAX(INDEX(First_Data_Point,MATCH($A87,DataStreams,0)),INDEX(First_Data_Point,MATCH(AG$6,DataStreams,0)),$B$3),DateRange,0)-1,MATCH($A87,DataStreams,0)-1):OFFSET(HOMECELL,MATCH(MIN(INDEX(Last_Data_Point,MATCH($A87,DataStreams,0)),INDEX(Last_Data_Point,MATCH(AG$6,DataStreams,0)),$B$4),DateRange,0)-1,MATCH($A87,DataStreams,0)-1) -
(INDEX(Returns!$102:$102,MATCH($A87,DataStreams,0))*
OFFSET(HOMECELL,MATCH(MAX(INDEX(First_Data_Point,MATCH($A87,DataStreams,0)),INDEX(First_Data_Point,MATCH(AG$6,DataStreams,0)),$B$3),DateRange,0)-1,MATCH(INDEX(Returns!$100:$100,MATCH($A87,DataStreams,0)),DataStreams,0)-1):OFFSET(HOMECELL,MATCH(MIN(INDEX(Last_Data_Point,MATCH($A87,DataStreams,0)),INDEX(Last_Data_Point,MATCH(AG$6,DataStreams,0)),$B$4),DateRange,0)-1,MATCH(INDEX(Returns!$100:$100,MATCH($A87,DataStreams,0)),DataStreams,0)-1)),
OFFSET(HOMECELL,MATCH(MAX(INDEX(First_Data_Point,MATCH($A87,DataStreams,0)),INDEX(First_Data_Point,MATCH(AG$6,DataStreams,0)),$B$3),DateRange,0)-1,MATCH(AG$6,DataStreams,0)-1):OFFSET(HOMECELL,MATCH(MIN(INDEX(Last_Data_Point,MATCH($A87,DataStreams,0)),INDEX(Last_Data_Point,MATCH(AG$6,DataStreams,0)),$B$4),DateRange,0)-1,MATCH(AG$6,DataStreams,0)-1) -
(INDEX(Returns!$102:$102,MATCH(AG$6,DataStreams,0))*
OFFSET(HOMECELL,MATCH(MAX(INDEX(First_Data_Point,MATCH($A87,DataStreams,0)),INDEX(First_Data_Point,MATCH(AG$6,DataStreams,0)),$B$3),DateRange,0)-1,MATCH(INDEX(Returns!$100:$100,MATCH(AG$6,DataStreams,0)),DataStreams,0)-1):OFFSET(HOMECELL,MATCH(MIN(INDEX(Last_Data_Point,MATCH($A87,DataStreams,0)),INDEX(Last_Data_Point,MATCH(AG$6,DataStreams,0)),$B$4),DateRange,0)-1,MATCH(INDEX(Returns!$100:$100,MATCH(AG$6,DataStreams,0)),DataStreams,0)-1))),"")</f>
        <v>1.6324505455798345E-3</v>
      </c>
      <c r="AH87" s="233" cm="1">
        <f t="array" aca="1" ref="AH87" ca="1">_xlfn.IFNA(_xlfn.COVARIANCE.S(
OFFSET(HOMECELL,MATCH(MAX(INDEX(First_Data_Point,MATCH($A87,DataStreams,0)),INDEX(First_Data_Point,MATCH(AH$6,DataStreams,0)),$B$3),DateRange,0)-1,MATCH($A87,DataStreams,0)-1):OFFSET(HOMECELL,MATCH(MIN(INDEX(Last_Data_Point,MATCH($A87,DataStreams,0)),INDEX(Last_Data_Point,MATCH(AH$6,DataStreams,0)),$B$4),DateRange,0)-1,MATCH($A87,DataStreams,0)-1) -
(INDEX(Returns!$102:$102,MATCH($A87,DataStreams,0))*
OFFSET(HOMECELL,MATCH(MAX(INDEX(First_Data_Point,MATCH($A87,DataStreams,0)),INDEX(First_Data_Point,MATCH(AH$6,DataStreams,0)),$B$3),DateRange,0)-1,MATCH(INDEX(Returns!$100:$100,MATCH($A87,DataStreams,0)),DataStreams,0)-1):OFFSET(HOMECELL,MATCH(MIN(INDEX(Last_Data_Point,MATCH($A87,DataStreams,0)),INDEX(Last_Data_Point,MATCH(AH$6,DataStreams,0)),$B$4),DateRange,0)-1,MATCH(INDEX(Returns!$100:$100,MATCH($A87,DataStreams,0)),DataStreams,0)-1)),
OFFSET(HOMECELL,MATCH(MAX(INDEX(First_Data_Point,MATCH($A87,DataStreams,0)),INDEX(First_Data_Point,MATCH(AH$6,DataStreams,0)),$B$3),DateRange,0)-1,MATCH(AH$6,DataStreams,0)-1):OFFSET(HOMECELL,MATCH(MIN(INDEX(Last_Data_Point,MATCH($A87,DataStreams,0)),INDEX(Last_Data_Point,MATCH(AH$6,DataStreams,0)),$B$4),DateRange,0)-1,MATCH(AH$6,DataStreams,0)-1) -
(INDEX(Returns!$102:$102,MATCH(AH$6,DataStreams,0))*
OFFSET(HOMECELL,MATCH(MAX(INDEX(First_Data_Point,MATCH($A87,DataStreams,0)),INDEX(First_Data_Point,MATCH(AH$6,DataStreams,0)),$B$3),DateRange,0)-1,MATCH(INDEX(Returns!$100:$100,MATCH(AH$6,DataStreams,0)),DataStreams,0)-1):OFFSET(HOMECELL,MATCH(MIN(INDEX(Last_Data_Point,MATCH($A87,DataStreams,0)),INDEX(Last_Data_Point,MATCH(AH$6,DataStreams,0)),$B$4),DateRange,0)-1,MATCH(INDEX(Returns!$100:$100,MATCH(AH$6,DataStreams,0)),DataStreams,0)-1))),"")</f>
        <v>-1.180051522269355E-3</v>
      </c>
      <c r="AI87" s="233" cm="1">
        <f t="array" aca="1" ref="AI87" ca="1">_xlfn.IFNA(_xlfn.COVARIANCE.S(
OFFSET(HOMECELL,MATCH(MAX(INDEX(First_Data_Point,MATCH($A87,DataStreams,0)),INDEX(First_Data_Point,MATCH(AI$6,DataStreams,0)),$B$3),DateRange,0)-1,MATCH($A87,DataStreams,0)-1):OFFSET(HOMECELL,MATCH(MIN(INDEX(Last_Data_Point,MATCH($A87,DataStreams,0)),INDEX(Last_Data_Point,MATCH(AI$6,DataStreams,0)),$B$4),DateRange,0)-1,MATCH($A87,DataStreams,0)-1) -
(INDEX(Returns!$102:$102,MATCH($A87,DataStreams,0))*
OFFSET(HOMECELL,MATCH(MAX(INDEX(First_Data_Point,MATCH($A87,DataStreams,0)),INDEX(First_Data_Point,MATCH(AI$6,DataStreams,0)),$B$3),DateRange,0)-1,MATCH(INDEX(Returns!$100:$100,MATCH($A87,DataStreams,0)),DataStreams,0)-1):OFFSET(HOMECELL,MATCH(MIN(INDEX(Last_Data_Point,MATCH($A87,DataStreams,0)),INDEX(Last_Data_Point,MATCH(AI$6,DataStreams,0)),$B$4),DateRange,0)-1,MATCH(INDEX(Returns!$100:$100,MATCH($A87,DataStreams,0)),DataStreams,0)-1)),
OFFSET(HOMECELL,MATCH(MAX(INDEX(First_Data_Point,MATCH($A87,DataStreams,0)),INDEX(First_Data_Point,MATCH(AI$6,DataStreams,0)),$B$3),DateRange,0)-1,MATCH(AI$6,DataStreams,0)-1):OFFSET(HOMECELL,MATCH(MIN(INDEX(Last_Data_Point,MATCH($A87,DataStreams,0)),INDEX(Last_Data_Point,MATCH(AI$6,DataStreams,0)),$B$4),DateRange,0)-1,MATCH(AI$6,DataStreams,0)-1) -
(INDEX(Returns!$102:$102,MATCH(AI$6,DataStreams,0))*
OFFSET(HOMECELL,MATCH(MAX(INDEX(First_Data_Point,MATCH($A87,DataStreams,0)),INDEX(First_Data_Point,MATCH(AI$6,DataStreams,0)),$B$3),DateRange,0)-1,MATCH(INDEX(Returns!$100:$100,MATCH(AI$6,DataStreams,0)),DataStreams,0)-1):OFFSET(HOMECELL,MATCH(MIN(INDEX(Last_Data_Point,MATCH($A87,DataStreams,0)),INDEX(Last_Data_Point,MATCH(AI$6,DataStreams,0)),$B$4),DateRange,0)-1,MATCH(INDEX(Returns!$100:$100,MATCH(AI$6,DataStreams,0)),DataStreams,0)-1))),"")</f>
        <v>1.3101041041433247E-3</v>
      </c>
      <c r="AJ87" s="233" cm="1">
        <f t="array" aca="1" ref="AJ87" ca="1">_xlfn.IFNA(_xlfn.COVARIANCE.S(
OFFSET(HOMECELL,MATCH(MAX(INDEX(First_Data_Point,MATCH($A87,DataStreams,0)),INDEX(First_Data_Point,MATCH(AJ$6,DataStreams,0)),$B$3),DateRange,0)-1,MATCH($A87,DataStreams,0)-1):OFFSET(HOMECELL,MATCH(MIN(INDEX(Last_Data_Point,MATCH($A87,DataStreams,0)),INDEX(Last_Data_Point,MATCH(AJ$6,DataStreams,0)),$B$4),DateRange,0)-1,MATCH($A87,DataStreams,0)-1) -
(INDEX(Returns!$102:$102,MATCH($A87,DataStreams,0))*
OFFSET(HOMECELL,MATCH(MAX(INDEX(First_Data_Point,MATCH($A87,DataStreams,0)),INDEX(First_Data_Point,MATCH(AJ$6,DataStreams,0)),$B$3),DateRange,0)-1,MATCH(INDEX(Returns!$100:$100,MATCH($A87,DataStreams,0)),DataStreams,0)-1):OFFSET(HOMECELL,MATCH(MIN(INDEX(Last_Data_Point,MATCH($A87,DataStreams,0)),INDEX(Last_Data_Point,MATCH(AJ$6,DataStreams,0)),$B$4),DateRange,0)-1,MATCH(INDEX(Returns!$100:$100,MATCH($A87,DataStreams,0)),DataStreams,0)-1)),
OFFSET(HOMECELL,MATCH(MAX(INDEX(First_Data_Point,MATCH($A87,DataStreams,0)),INDEX(First_Data_Point,MATCH(AJ$6,DataStreams,0)),$B$3),DateRange,0)-1,MATCH(AJ$6,DataStreams,0)-1):OFFSET(HOMECELL,MATCH(MIN(INDEX(Last_Data_Point,MATCH($A87,DataStreams,0)),INDEX(Last_Data_Point,MATCH(AJ$6,DataStreams,0)),$B$4),DateRange,0)-1,MATCH(AJ$6,DataStreams,0)-1) -
(INDEX(Returns!$102:$102,MATCH(AJ$6,DataStreams,0))*
OFFSET(HOMECELL,MATCH(MAX(INDEX(First_Data_Point,MATCH($A87,DataStreams,0)),INDEX(First_Data_Point,MATCH(AJ$6,DataStreams,0)),$B$3),DateRange,0)-1,MATCH(INDEX(Returns!$100:$100,MATCH(AJ$6,DataStreams,0)),DataStreams,0)-1):OFFSET(HOMECELL,MATCH(MIN(INDEX(Last_Data_Point,MATCH($A87,DataStreams,0)),INDEX(Last_Data_Point,MATCH(AJ$6,DataStreams,0)),$B$4),DateRange,0)-1,MATCH(INDEX(Returns!$100:$100,MATCH(AJ$6,DataStreams,0)),DataStreams,0)-1))),"")</f>
        <v>2.0046365316685418E-3</v>
      </c>
      <c r="AK87" s="233" cm="1">
        <f t="array" aca="1" ref="AK87" ca="1">_xlfn.IFNA(_xlfn.COVARIANCE.S(
OFFSET(HOMECELL,MATCH(MAX(INDEX(First_Data_Point,MATCH($A87,DataStreams,0)),INDEX(First_Data_Point,MATCH(AK$6,DataStreams,0)),$B$3),DateRange,0)-1,MATCH($A87,DataStreams,0)-1):OFFSET(HOMECELL,MATCH(MIN(INDEX(Last_Data_Point,MATCH($A87,DataStreams,0)),INDEX(Last_Data_Point,MATCH(AK$6,DataStreams,0)),$B$4),DateRange,0)-1,MATCH($A87,DataStreams,0)-1) -
(INDEX(Returns!$102:$102,MATCH($A87,DataStreams,0))*
OFFSET(HOMECELL,MATCH(MAX(INDEX(First_Data_Point,MATCH($A87,DataStreams,0)),INDEX(First_Data_Point,MATCH(AK$6,DataStreams,0)),$B$3),DateRange,0)-1,MATCH(INDEX(Returns!$100:$100,MATCH($A87,DataStreams,0)),DataStreams,0)-1):OFFSET(HOMECELL,MATCH(MIN(INDEX(Last_Data_Point,MATCH($A87,DataStreams,0)),INDEX(Last_Data_Point,MATCH(AK$6,DataStreams,0)),$B$4),DateRange,0)-1,MATCH(INDEX(Returns!$100:$100,MATCH($A87,DataStreams,0)),DataStreams,0)-1)),
OFFSET(HOMECELL,MATCH(MAX(INDEX(First_Data_Point,MATCH($A87,DataStreams,0)),INDEX(First_Data_Point,MATCH(AK$6,DataStreams,0)),$B$3),DateRange,0)-1,MATCH(AK$6,DataStreams,0)-1):OFFSET(HOMECELL,MATCH(MIN(INDEX(Last_Data_Point,MATCH($A87,DataStreams,0)),INDEX(Last_Data_Point,MATCH(AK$6,DataStreams,0)),$B$4),DateRange,0)-1,MATCH(AK$6,DataStreams,0)-1) -
(INDEX(Returns!$102:$102,MATCH(AK$6,DataStreams,0))*
OFFSET(HOMECELL,MATCH(MAX(INDEX(First_Data_Point,MATCH($A87,DataStreams,0)),INDEX(First_Data_Point,MATCH(AK$6,DataStreams,0)),$B$3),DateRange,0)-1,MATCH(INDEX(Returns!$100:$100,MATCH(AK$6,DataStreams,0)),DataStreams,0)-1):OFFSET(HOMECELL,MATCH(MIN(INDEX(Last_Data_Point,MATCH($A87,DataStreams,0)),INDEX(Last_Data_Point,MATCH(AK$6,DataStreams,0)),$B$4),DateRange,0)-1,MATCH(INDEX(Returns!$100:$100,MATCH(AK$6,DataStreams,0)),DataStreams,0)-1))),"")</f>
        <v>2.485976963276626E-3</v>
      </c>
      <c r="AL87" s="233" cm="1">
        <f t="array" aca="1" ref="AL87" ca="1">_xlfn.IFNA(_xlfn.COVARIANCE.S(
OFFSET(HOMECELL,MATCH(MAX(INDEX(First_Data_Point,MATCH($A87,DataStreams,0)),INDEX(First_Data_Point,MATCH(AL$6,DataStreams,0)),$B$3),DateRange,0)-1,MATCH($A87,DataStreams,0)-1):OFFSET(HOMECELL,MATCH(MIN(INDEX(Last_Data_Point,MATCH($A87,DataStreams,0)),INDEX(Last_Data_Point,MATCH(AL$6,DataStreams,0)),$B$4),DateRange,0)-1,MATCH($A87,DataStreams,0)-1) -
(INDEX(Returns!$102:$102,MATCH($A87,DataStreams,0))*
OFFSET(HOMECELL,MATCH(MAX(INDEX(First_Data_Point,MATCH($A87,DataStreams,0)),INDEX(First_Data_Point,MATCH(AL$6,DataStreams,0)),$B$3),DateRange,0)-1,MATCH(INDEX(Returns!$100:$100,MATCH($A87,DataStreams,0)),DataStreams,0)-1):OFFSET(HOMECELL,MATCH(MIN(INDEX(Last_Data_Point,MATCH($A87,DataStreams,0)),INDEX(Last_Data_Point,MATCH(AL$6,DataStreams,0)),$B$4),DateRange,0)-1,MATCH(INDEX(Returns!$100:$100,MATCH($A87,DataStreams,0)),DataStreams,0)-1)),
OFFSET(HOMECELL,MATCH(MAX(INDEX(First_Data_Point,MATCH($A87,DataStreams,0)),INDEX(First_Data_Point,MATCH(AL$6,DataStreams,0)),$B$3),DateRange,0)-1,MATCH(AL$6,DataStreams,0)-1):OFFSET(HOMECELL,MATCH(MIN(INDEX(Last_Data_Point,MATCH($A87,DataStreams,0)),INDEX(Last_Data_Point,MATCH(AL$6,DataStreams,0)),$B$4),DateRange,0)-1,MATCH(AL$6,DataStreams,0)-1) -
(INDEX(Returns!$102:$102,MATCH(AL$6,DataStreams,0))*
OFFSET(HOMECELL,MATCH(MAX(INDEX(First_Data_Point,MATCH($A87,DataStreams,0)),INDEX(First_Data_Point,MATCH(AL$6,DataStreams,0)),$B$3),DateRange,0)-1,MATCH(INDEX(Returns!$100:$100,MATCH(AL$6,DataStreams,0)),DataStreams,0)-1):OFFSET(HOMECELL,MATCH(MIN(INDEX(Last_Data_Point,MATCH($A87,DataStreams,0)),INDEX(Last_Data_Point,MATCH(AL$6,DataStreams,0)),$B$4),DateRange,0)-1,MATCH(INDEX(Returns!$100:$100,MATCH(AL$6,DataStreams,0)),DataStreams,0)-1))),"")</f>
        <v>2.2609043605466583E-3</v>
      </c>
      <c r="AM87" s="233" cm="1">
        <f t="array" aca="1" ref="AM87" ca="1">_xlfn.IFNA(_xlfn.COVARIANCE.S(
OFFSET(HOMECELL,MATCH(MAX(INDEX(First_Data_Point,MATCH($A87,DataStreams,0)),INDEX(First_Data_Point,MATCH(AM$6,DataStreams,0)),$B$3),DateRange,0)-1,MATCH($A87,DataStreams,0)-1):OFFSET(HOMECELL,MATCH(MIN(INDEX(Last_Data_Point,MATCH($A87,DataStreams,0)),INDEX(Last_Data_Point,MATCH(AM$6,DataStreams,0)),$B$4),DateRange,0)-1,MATCH($A87,DataStreams,0)-1) -
(INDEX(Returns!$102:$102,MATCH($A87,DataStreams,0))*
OFFSET(HOMECELL,MATCH(MAX(INDEX(First_Data_Point,MATCH($A87,DataStreams,0)),INDEX(First_Data_Point,MATCH(AM$6,DataStreams,0)),$B$3),DateRange,0)-1,MATCH(INDEX(Returns!$100:$100,MATCH($A87,DataStreams,0)),DataStreams,0)-1):OFFSET(HOMECELL,MATCH(MIN(INDEX(Last_Data_Point,MATCH($A87,DataStreams,0)),INDEX(Last_Data_Point,MATCH(AM$6,DataStreams,0)),$B$4),DateRange,0)-1,MATCH(INDEX(Returns!$100:$100,MATCH($A87,DataStreams,0)),DataStreams,0)-1)),
OFFSET(HOMECELL,MATCH(MAX(INDEX(First_Data_Point,MATCH($A87,DataStreams,0)),INDEX(First_Data_Point,MATCH(AM$6,DataStreams,0)),$B$3),DateRange,0)-1,MATCH(AM$6,DataStreams,0)-1):OFFSET(HOMECELL,MATCH(MIN(INDEX(Last_Data_Point,MATCH($A87,DataStreams,0)),INDEX(Last_Data_Point,MATCH(AM$6,DataStreams,0)),$B$4),DateRange,0)-1,MATCH(AM$6,DataStreams,0)-1) -
(INDEX(Returns!$102:$102,MATCH(AM$6,DataStreams,0))*
OFFSET(HOMECELL,MATCH(MAX(INDEX(First_Data_Point,MATCH($A87,DataStreams,0)),INDEX(First_Data_Point,MATCH(AM$6,DataStreams,0)),$B$3),DateRange,0)-1,MATCH(INDEX(Returns!$100:$100,MATCH(AM$6,DataStreams,0)),DataStreams,0)-1):OFFSET(HOMECELL,MATCH(MIN(INDEX(Last_Data_Point,MATCH($A87,DataStreams,0)),INDEX(Last_Data_Point,MATCH(AM$6,DataStreams,0)),$B$4),DateRange,0)-1,MATCH(INDEX(Returns!$100:$100,MATCH(AM$6,DataStreams,0)),DataStreams,0)-1))),"")</f>
        <v>-1.3788993150723732E-3</v>
      </c>
      <c r="AN87" s="233" cm="1">
        <f t="array" aca="1" ref="AN87" ca="1">_xlfn.IFNA(_xlfn.COVARIANCE.S(
OFFSET(HOMECELL,MATCH(MAX(INDEX(First_Data_Point,MATCH($A87,DataStreams,0)),INDEX(First_Data_Point,MATCH(AN$6,DataStreams,0)),$B$3),DateRange,0)-1,MATCH($A87,DataStreams,0)-1):OFFSET(HOMECELL,MATCH(MIN(INDEX(Last_Data_Point,MATCH($A87,DataStreams,0)),INDEX(Last_Data_Point,MATCH(AN$6,DataStreams,0)),$B$4),DateRange,0)-1,MATCH($A87,DataStreams,0)-1) -
(INDEX(Returns!$102:$102,MATCH($A87,DataStreams,0))*
OFFSET(HOMECELL,MATCH(MAX(INDEX(First_Data_Point,MATCH($A87,DataStreams,0)),INDEX(First_Data_Point,MATCH(AN$6,DataStreams,0)),$B$3),DateRange,0)-1,MATCH(INDEX(Returns!$100:$100,MATCH($A87,DataStreams,0)),DataStreams,0)-1):OFFSET(HOMECELL,MATCH(MIN(INDEX(Last_Data_Point,MATCH($A87,DataStreams,0)),INDEX(Last_Data_Point,MATCH(AN$6,DataStreams,0)),$B$4),DateRange,0)-1,MATCH(INDEX(Returns!$100:$100,MATCH($A87,DataStreams,0)),DataStreams,0)-1)),
OFFSET(HOMECELL,MATCH(MAX(INDEX(First_Data_Point,MATCH($A87,DataStreams,0)),INDEX(First_Data_Point,MATCH(AN$6,DataStreams,0)),$B$3),DateRange,0)-1,MATCH(AN$6,DataStreams,0)-1):OFFSET(HOMECELL,MATCH(MIN(INDEX(Last_Data_Point,MATCH($A87,DataStreams,0)),INDEX(Last_Data_Point,MATCH(AN$6,DataStreams,0)),$B$4),DateRange,0)-1,MATCH(AN$6,DataStreams,0)-1) -
(INDEX(Returns!$102:$102,MATCH(AN$6,DataStreams,0))*
OFFSET(HOMECELL,MATCH(MAX(INDEX(First_Data_Point,MATCH($A87,DataStreams,0)),INDEX(First_Data_Point,MATCH(AN$6,DataStreams,0)),$B$3),DateRange,0)-1,MATCH(INDEX(Returns!$100:$100,MATCH(AN$6,DataStreams,0)),DataStreams,0)-1):OFFSET(HOMECELL,MATCH(MIN(INDEX(Last_Data_Point,MATCH($A87,DataStreams,0)),INDEX(Last_Data_Point,MATCH(AN$6,DataStreams,0)),$B$4),DateRange,0)-1,MATCH(INDEX(Returns!$100:$100,MATCH(AN$6,DataStreams,0)),DataStreams,0)-1))),"")</f>
        <v>5.0083570410416672E-4</v>
      </c>
      <c r="AO87" s="233" cm="1">
        <f t="array" aca="1" ref="AO87" ca="1">_xlfn.IFNA(_xlfn.COVARIANCE.S(
OFFSET(HOMECELL,MATCH(MAX(INDEX(First_Data_Point,MATCH($A87,DataStreams,0)),INDEX(First_Data_Point,MATCH(AO$6,DataStreams,0)),$B$3),DateRange,0)-1,MATCH($A87,DataStreams,0)-1):OFFSET(HOMECELL,MATCH(MIN(INDEX(Last_Data_Point,MATCH($A87,DataStreams,0)),INDEX(Last_Data_Point,MATCH(AO$6,DataStreams,0)),$B$4),DateRange,0)-1,MATCH($A87,DataStreams,0)-1) -
(INDEX(Returns!$102:$102,MATCH($A87,DataStreams,0))*
OFFSET(HOMECELL,MATCH(MAX(INDEX(First_Data_Point,MATCH($A87,DataStreams,0)),INDEX(First_Data_Point,MATCH(AO$6,DataStreams,0)),$B$3),DateRange,0)-1,MATCH(INDEX(Returns!$100:$100,MATCH($A87,DataStreams,0)),DataStreams,0)-1):OFFSET(HOMECELL,MATCH(MIN(INDEX(Last_Data_Point,MATCH($A87,DataStreams,0)),INDEX(Last_Data_Point,MATCH(AO$6,DataStreams,0)),$B$4),DateRange,0)-1,MATCH(INDEX(Returns!$100:$100,MATCH($A87,DataStreams,0)),DataStreams,0)-1)),
OFFSET(HOMECELL,MATCH(MAX(INDEX(First_Data_Point,MATCH($A87,DataStreams,0)),INDEX(First_Data_Point,MATCH(AO$6,DataStreams,0)),$B$3),DateRange,0)-1,MATCH(AO$6,DataStreams,0)-1):OFFSET(HOMECELL,MATCH(MIN(INDEX(Last_Data_Point,MATCH($A87,DataStreams,0)),INDEX(Last_Data_Point,MATCH(AO$6,DataStreams,0)),$B$4),DateRange,0)-1,MATCH(AO$6,DataStreams,0)-1) -
(INDEX(Returns!$102:$102,MATCH(AO$6,DataStreams,0))*
OFFSET(HOMECELL,MATCH(MAX(INDEX(First_Data_Point,MATCH($A87,DataStreams,0)),INDEX(First_Data_Point,MATCH(AO$6,DataStreams,0)),$B$3),DateRange,0)-1,MATCH(INDEX(Returns!$100:$100,MATCH(AO$6,DataStreams,0)),DataStreams,0)-1):OFFSET(HOMECELL,MATCH(MIN(INDEX(Last_Data_Point,MATCH($A87,DataStreams,0)),INDEX(Last_Data_Point,MATCH(AO$6,DataStreams,0)),$B$4),DateRange,0)-1,MATCH(INDEX(Returns!$100:$100,MATCH(AO$6,DataStreams,0)),DataStreams,0)-1))),"")</f>
        <v>1.0004440968597401E-3</v>
      </c>
      <c r="AP87" s="233" cm="1">
        <f t="array" aca="1" ref="AP87" ca="1">_xlfn.IFNA(_xlfn.COVARIANCE.S(
OFFSET(HOMECELL,MATCH(MAX(INDEX(First_Data_Point,MATCH($A87,DataStreams,0)),INDEX(First_Data_Point,MATCH(AP$6,DataStreams,0)),$B$3),DateRange,0)-1,MATCH($A87,DataStreams,0)-1):OFFSET(HOMECELL,MATCH(MIN(INDEX(Last_Data_Point,MATCH($A87,DataStreams,0)),INDEX(Last_Data_Point,MATCH(AP$6,DataStreams,0)),$B$4),DateRange,0)-1,MATCH($A87,DataStreams,0)-1) -
(INDEX(Returns!$102:$102,MATCH($A87,DataStreams,0))*
OFFSET(HOMECELL,MATCH(MAX(INDEX(First_Data_Point,MATCH($A87,DataStreams,0)),INDEX(First_Data_Point,MATCH(AP$6,DataStreams,0)),$B$3),DateRange,0)-1,MATCH(INDEX(Returns!$100:$100,MATCH($A87,DataStreams,0)),DataStreams,0)-1):OFFSET(HOMECELL,MATCH(MIN(INDEX(Last_Data_Point,MATCH($A87,DataStreams,0)),INDEX(Last_Data_Point,MATCH(AP$6,DataStreams,0)),$B$4),DateRange,0)-1,MATCH(INDEX(Returns!$100:$100,MATCH($A87,DataStreams,0)),DataStreams,0)-1)),
OFFSET(HOMECELL,MATCH(MAX(INDEX(First_Data_Point,MATCH($A87,DataStreams,0)),INDEX(First_Data_Point,MATCH(AP$6,DataStreams,0)),$B$3),DateRange,0)-1,MATCH(AP$6,DataStreams,0)-1):OFFSET(HOMECELL,MATCH(MIN(INDEX(Last_Data_Point,MATCH($A87,DataStreams,0)),INDEX(Last_Data_Point,MATCH(AP$6,DataStreams,0)),$B$4),DateRange,0)-1,MATCH(AP$6,DataStreams,0)-1) -
(INDEX(Returns!$102:$102,MATCH(AP$6,DataStreams,0))*
OFFSET(HOMECELL,MATCH(MAX(INDEX(First_Data_Point,MATCH($A87,DataStreams,0)),INDEX(First_Data_Point,MATCH(AP$6,DataStreams,0)),$B$3),DateRange,0)-1,MATCH(INDEX(Returns!$100:$100,MATCH(AP$6,DataStreams,0)),DataStreams,0)-1):OFFSET(HOMECELL,MATCH(MIN(INDEX(Last_Data_Point,MATCH($A87,DataStreams,0)),INDEX(Last_Data_Point,MATCH(AP$6,DataStreams,0)),$B$4),DateRange,0)-1,MATCH(INDEX(Returns!$100:$100,MATCH(AP$6,DataStreams,0)),DataStreams,0)-1))),"")</f>
        <v>1.5009947666342579E-3</v>
      </c>
      <c r="AQ87" s="233" t="str" cm="1">
        <f t="array" aca="1" ref="AQ87" ca="1">_xlfn.IFNA(_xlfn.COVARIANCE.S(
OFFSET(HOMECELL,MATCH(MAX(INDEX(First_Data_Point,MATCH($A87,DataStreams,0)),INDEX(First_Data_Point,MATCH(AQ$6,DataStreams,0)),$B$3),DateRange,0)-1,MATCH($A87,DataStreams,0)-1):OFFSET(HOMECELL,MATCH(MIN(INDEX(Last_Data_Point,MATCH($A87,DataStreams,0)),INDEX(Last_Data_Point,MATCH(AQ$6,DataStreams,0)),$B$4),DateRange,0)-1,MATCH($A87,DataStreams,0)-1) -
(INDEX(Returns!$102:$102,MATCH($A87,DataStreams,0))*
OFFSET(HOMECELL,MATCH(MAX(INDEX(First_Data_Point,MATCH($A87,DataStreams,0)),INDEX(First_Data_Point,MATCH(AQ$6,DataStreams,0)),$B$3),DateRange,0)-1,MATCH(INDEX(Returns!$100:$100,MATCH($A87,DataStreams,0)),DataStreams,0)-1):OFFSET(HOMECELL,MATCH(MIN(INDEX(Last_Data_Point,MATCH($A87,DataStreams,0)),INDEX(Last_Data_Point,MATCH(AQ$6,DataStreams,0)),$B$4),DateRange,0)-1,MATCH(INDEX(Returns!$100:$100,MATCH($A87,DataStreams,0)),DataStreams,0)-1)),
OFFSET(HOMECELL,MATCH(MAX(INDEX(First_Data_Point,MATCH($A87,DataStreams,0)),INDEX(First_Data_Point,MATCH(AQ$6,DataStreams,0)),$B$3),DateRange,0)-1,MATCH(AQ$6,DataStreams,0)-1):OFFSET(HOMECELL,MATCH(MIN(INDEX(Last_Data_Point,MATCH($A87,DataStreams,0)),INDEX(Last_Data_Point,MATCH(AQ$6,DataStreams,0)),$B$4),DateRange,0)-1,MATCH(AQ$6,DataStreams,0)-1) -
(INDEX(Returns!$102:$102,MATCH(AQ$6,DataStreams,0))*
OFFSET(HOMECELL,MATCH(MAX(INDEX(First_Data_Point,MATCH($A87,DataStreams,0)),INDEX(First_Data_Point,MATCH(AQ$6,DataStreams,0)),$B$3),DateRange,0)-1,MATCH(INDEX(Returns!$100:$100,MATCH(AQ$6,DataStreams,0)),DataStreams,0)-1):OFFSET(HOMECELL,MATCH(MIN(INDEX(Last_Data_Point,MATCH($A87,DataStreams,0)),INDEX(Last_Data_Point,MATCH(AQ$6,DataStreams,0)),$B$4),DateRange,0)-1,MATCH(INDEX(Returns!$100:$100,MATCH(AQ$6,DataStreams,0)),DataStreams,0)-1))),"")</f>
        <v/>
      </c>
      <c r="AR87" s="233" t="str" cm="1">
        <f t="array" aca="1" ref="AR87" ca="1">_xlfn.IFNA(_xlfn.COVARIANCE.S(
OFFSET(HOMECELL,MATCH(MAX(INDEX(First_Data_Point,MATCH($A87,DataStreams,0)),INDEX(First_Data_Point,MATCH(AR$6,DataStreams,0)),$B$3),DateRange,0)-1,MATCH($A87,DataStreams,0)-1):OFFSET(HOMECELL,MATCH(MIN(INDEX(Last_Data_Point,MATCH($A87,DataStreams,0)),INDEX(Last_Data_Point,MATCH(AR$6,DataStreams,0)),$B$4),DateRange,0)-1,MATCH($A87,DataStreams,0)-1) -
(INDEX(Returns!$102:$102,MATCH($A87,DataStreams,0))*
OFFSET(HOMECELL,MATCH(MAX(INDEX(First_Data_Point,MATCH($A87,DataStreams,0)),INDEX(First_Data_Point,MATCH(AR$6,DataStreams,0)),$B$3),DateRange,0)-1,MATCH(INDEX(Returns!$100:$100,MATCH($A87,DataStreams,0)),DataStreams,0)-1):OFFSET(HOMECELL,MATCH(MIN(INDEX(Last_Data_Point,MATCH($A87,DataStreams,0)),INDEX(Last_Data_Point,MATCH(AR$6,DataStreams,0)),$B$4),DateRange,0)-1,MATCH(INDEX(Returns!$100:$100,MATCH($A87,DataStreams,0)),DataStreams,0)-1)),
OFFSET(HOMECELL,MATCH(MAX(INDEX(First_Data_Point,MATCH($A87,DataStreams,0)),INDEX(First_Data_Point,MATCH(AR$6,DataStreams,0)),$B$3),DateRange,0)-1,MATCH(AR$6,DataStreams,0)-1):OFFSET(HOMECELL,MATCH(MIN(INDEX(Last_Data_Point,MATCH($A87,DataStreams,0)),INDEX(Last_Data_Point,MATCH(AR$6,DataStreams,0)),$B$4),DateRange,0)-1,MATCH(AR$6,DataStreams,0)-1) -
(INDEX(Returns!$102:$102,MATCH(AR$6,DataStreams,0))*
OFFSET(HOMECELL,MATCH(MAX(INDEX(First_Data_Point,MATCH($A87,DataStreams,0)),INDEX(First_Data_Point,MATCH(AR$6,DataStreams,0)),$B$3),DateRange,0)-1,MATCH(INDEX(Returns!$100:$100,MATCH(AR$6,DataStreams,0)),DataStreams,0)-1):OFFSET(HOMECELL,MATCH(MIN(INDEX(Last_Data_Point,MATCH($A87,DataStreams,0)),INDEX(Last_Data_Point,MATCH(AR$6,DataStreams,0)),$B$4),DateRange,0)-1,MATCH(INDEX(Returns!$100:$100,MATCH(AR$6,DataStreams,0)),DataStreams,0)-1))),"")</f>
        <v/>
      </c>
      <c r="AS87" s="233" t="str" cm="1">
        <f t="array" aca="1" ref="AS87" ca="1">_xlfn.IFNA(_xlfn.COVARIANCE.S(
OFFSET(HOMECELL,MATCH(MAX(INDEX(First_Data_Point,MATCH($A87,DataStreams,0)),INDEX(First_Data_Point,MATCH(AS$6,DataStreams,0)),$B$3),DateRange,0)-1,MATCH($A87,DataStreams,0)-1):OFFSET(HOMECELL,MATCH(MIN(INDEX(Last_Data_Point,MATCH($A87,DataStreams,0)),INDEX(Last_Data_Point,MATCH(AS$6,DataStreams,0)),$B$4),DateRange,0)-1,MATCH($A87,DataStreams,0)-1) -
(INDEX(Returns!$102:$102,MATCH($A87,DataStreams,0))*
OFFSET(HOMECELL,MATCH(MAX(INDEX(First_Data_Point,MATCH($A87,DataStreams,0)),INDEX(First_Data_Point,MATCH(AS$6,DataStreams,0)),$B$3),DateRange,0)-1,MATCH(INDEX(Returns!$100:$100,MATCH($A87,DataStreams,0)),DataStreams,0)-1):OFFSET(HOMECELL,MATCH(MIN(INDEX(Last_Data_Point,MATCH($A87,DataStreams,0)),INDEX(Last_Data_Point,MATCH(AS$6,DataStreams,0)),$B$4),DateRange,0)-1,MATCH(INDEX(Returns!$100:$100,MATCH($A87,DataStreams,0)),DataStreams,0)-1)),
OFFSET(HOMECELL,MATCH(MAX(INDEX(First_Data_Point,MATCH($A87,DataStreams,0)),INDEX(First_Data_Point,MATCH(AS$6,DataStreams,0)),$B$3),DateRange,0)-1,MATCH(AS$6,DataStreams,0)-1):OFFSET(HOMECELL,MATCH(MIN(INDEX(Last_Data_Point,MATCH($A87,DataStreams,0)),INDEX(Last_Data_Point,MATCH(AS$6,DataStreams,0)),$B$4),DateRange,0)-1,MATCH(AS$6,DataStreams,0)-1) -
(INDEX(Returns!$102:$102,MATCH(AS$6,DataStreams,0))*
OFFSET(HOMECELL,MATCH(MAX(INDEX(First_Data_Point,MATCH($A87,DataStreams,0)),INDEX(First_Data_Point,MATCH(AS$6,DataStreams,0)),$B$3),DateRange,0)-1,MATCH(INDEX(Returns!$100:$100,MATCH(AS$6,DataStreams,0)),DataStreams,0)-1):OFFSET(HOMECELL,MATCH(MIN(INDEX(Last_Data_Point,MATCH($A87,DataStreams,0)),INDEX(Last_Data_Point,MATCH(AS$6,DataStreams,0)),$B$4),DateRange,0)-1,MATCH(INDEX(Returns!$100:$100,MATCH(AS$6,DataStreams,0)),DataStreams,0)-1))),"")</f>
        <v/>
      </c>
      <c r="AT87" s="233" t="str" cm="1">
        <f t="array" aca="1" ref="AT87" ca="1">_xlfn.IFNA(_xlfn.COVARIANCE.S(
OFFSET(HOMECELL,MATCH(MAX(INDEX(First_Data_Point,MATCH($A87,DataStreams,0)),INDEX(First_Data_Point,MATCH(AT$6,DataStreams,0)),$B$3),DateRange,0)-1,MATCH($A87,DataStreams,0)-1):OFFSET(HOMECELL,MATCH(MIN(INDEX(Last_Data_Point,MATCH($A87,DataStreams,0)),INDEX(Last_Data_Point,MATCH(AT$6,DataStreams,0)),$B$4),DateRange,0)-1,MATCH($A87,DataStreams,0)-1) -
(INDEX(Returns!$102:$102,MATCH($A87,DataStreams,0))*
OFFSET(HOMECELL,MATCH(MAX(INDEX(First_Data_Point,MATCH($A87,DataStreams,0)),INDEX(First_Data_Point,MATCH(AT$6,DataStreams,0)),$B$3),DateRange,0)-1,MATCH(INDEX(Returns!$100:$100,MATCH($A87,DataStreams,0)),DataStreams,0)-1):OFFSET(HOMECELL,MATCH(MIN(INDEX(Last_Data_Point,MATCH($A87,DataStreams,0)),INDEX(Last_Data_Point,MATCH(AT$6,DataStreams,0)),$B$4),DateRange,0)-1,MATCH(INDEX(Returns!$100:$100,MATCH($A87,DataStreams,0)),DataStreams,0)-1)),
OFFSET(HOMECELL,MATCH(MAX(INDEX(First_Data_Point,MATCH($A87,DataStreams,0)),INDEX(First_Data_Point,MATCH(AT$6,DataStreams,0)),$B$3),DateRange,0)-1,MATCH(AT$6,DataStreams,0)-1):OFFSET(HOMECELL,MATCH(MIN(INDEX(Last_Data_Point,MATCH($A87,DataStreams,0)),INDEX(Last_Data_Point,MATCH(AT$6,DataStreams,0)),$B$4),DateRange,0)-1,MATCH(AT$6,DataStreams,0)-1) -
(INDEX(Returns!$102:$102,MATCH(AT$6,DataStreams,0))*
OFFSET(HOMECELL,MATCH(MAX(INDEX(First_Data_Point,MATCH($A87,DataStreams,0)),INDEX(First_Data_Point,MATCH(AT$6,DataStreams,0)),$B$3),DateRange,0)-1,MATCH(INDEX(Returns!$100:$100,MATCH(AT$6,DataStreams,0)),DataStreams,0)-1):OFFSET(HOMECELL,MATCH(MIN(INDEX(Last_Data_Point,MATCH($A87,DataStreams,0)),INDEX(Last_Data_Point,MATCH(AT$6,DataStreams,0)),$B$4),DateRange,0)-1,MATCH(INDEX(Returns!$100:$100,MATCH(AT$6,DataStreams,0)),DataStreams,0)-1))),"")</f>
        <v/>
      </c>
      <c r="AU87" s="233" t="str" cm="1">
        <f t="array" aca="1" ref="AU87" ca="1">_xlfn.IFNA(_xlfn.COVARIANCE.S(
OFFSET(HOMECELL,MATCH(MAX(INDEX(First_Data_Point,MATCH($A87,DataStreams,0)),INDEX(First_Data_Point,MATCH(AU$6,DataStreams,0)),$B$3),DateRange,0)-1,MATCH($A87,DataStreams,0)-1):OFFSET(HOMECELL,MATCH(MIN(INDEX(Last_Data_Point,MATCH($A87,DataStreams,0)),INDEX(Last_Data_Point,MATCH(AU$6,DataStreams,0)),$B$4),DateRange,0)-1,MATCH($A87,DataStreams,0)-1) -
(INDEX(Returns!$102:$102,MATCH($A87,DataStreams,0))*
OFFSET(HOMECELL,MATCH(MAX(INDEX(First_Data_Point,MATCH($A87,DataStreams,0)),INDEX(First_Data_Point,MATCH(AU$6,DataStreams,0)),$B$3),DateRange,0)-1,MATCH(INDEX(Returns!$100:$100,MATCH($A87,DataStreams,0)),DataStreams,0)-1):OFFSET(HOMECELL,MATCH(MIN(INDEX(Last_Data_Point,MATCH($A87,DataStreams,0)),INDEX(Last_Data_Point,MATCH(AU$6,DataStreams,0)),$B$4),DateRange,0)-1,MATCH(INDEX(Returns!$100:$100,MATCH($A87,DataStreams,0)),DataStreams,0)-1)),
OFFSET(HOMECELL,MATCH(MAX(INDEX(First_Data_Point,MATCH($A87,DataStreams,0)),INDEX(First_Data_Point,MATCH(AU$6,DataStreams,0)),$B$3),DateRange,0)-1,MATCH(AU$6,DataStreams,0)-1):OFFSET(HOMECELL,MATCH(MIN(INDEX(Last_Data_Point,MATCH($A87,DataStreams,0)),INDEX(Last_Data_Point,MATCH(AU$6,DataStreams,0)),$B$4),DateRange,0)-1,MATCH(AU$6,DataStreams,0)-1) -
(INDEX(Returns!$102:$102,MATCH(AU$6,DataStreams,0))*
OFFSET(HOMECELL,MATCH(MAX(INDEX(First_Data_Point,MATCH($A87,DataStreams,0)),INDEX(First_Data_Point,MATCH(AU$6,DataStreams,0)),$B$3),DateRange,0)-1,MATCH(INDEX(Returns!$100:$100,MATCH(AU$6,DataStreams,0)),DataStreams,0)-1):OFFSET(HOMECELL,MATCH(MIN(INDEX(Last_Data_Point,MATCH($A87,DataStreams,0)),INDEX(Last_Data_Point,MATCH(AU$6,DataStreams,0)),$B$4),DateRange,0)-1,MATCH(INDEX(Returns!$100:$100,MATCH(AU$6,DataStreams,0)),DataStreams,0)-1))),"")</f>
        <v/>
      </c>
      <c r="AV87" s="233" t="str" cm="1">
        <f t="array" aca="1" ref="AV87" ca="1">_xlfn.IFNA(_xlfn.COVARIANCE.S(
OFFSET(HOMECELL,MATCH(MAX(INDEX(First_Data_Point,MATCH($A87,DataStreams,0)),INDEX(First_Data_Point,MATCH(AV$6,DataStreams,0)),$B$3),DateRange,0)-1,MATCH($A87,DataStreams,0)-1):OFFSET(HOMECELL,MATCH(MIN(INDEX(Last_Data_Point,MATCH($A87,DataStreams,0)),INDEX(Last_Data_Point,MATCH(AV$6,DataStreams,0)),$B$4),DateRange,0)-1,MATCH($A87,DataStreams,0)-1) -
(INDEX(Returns!$102:$102,MATCH($A87,DataStreams,0))*
OFFSET(HOMECELL,MATCH(MAX(INDEX(First_Data_Point,MATCH($A87,DataStreams,0)),INDEX(First_Data_Point,MATCH(AV$6,DataStreams,0)),$B$3),DateRange,0)-1,MATCH(INDEX(Returns!$100:$100,MATCH($A87,DataStreams,0)),DataStreams,0)-1):OFFSET(HOMECELL,MATCH(MIN(INDEX(Last_Data_Point,MATCH($A87,DataStreams,0)),INDEX(Last_Data_Point,MATCH(AV$6,DataStreams,0)),$B$4),DateRange,0)-1,MATCH(INDEX(Returns!$100:$100,MATCH($A87,DataStreams,0)),DataStreams,0)-1)),
OFFSET(HOMECELL,MATCH(MAX(INDEX(First_Data_Point,MATCH($A87,DataStreams,0)),INDEX(First_Data_Point,MATCH(AV$6,DataStreams,0)),$B$3),DateRange,0)-1,MATCH(AV$6,DataStreams,0)-1):OFFSET(HOMECELL,MATCH(MIN(INDEX(Last_Data_Point,MATCH($A87,DataStreams,0)),INDEX(Last_Data_Point,MATCH(AV$6,DataStreams,0)),$B$4),DateRange,0)-1,MATCH(AV$6,DataStreams,0)-1) -
(INDEX(Returns!$102:$102,MATCH(AV$6,DataStreams,0))*
OFFSET(HOMECELL,MATCH(MAX(INDEX(First_Data_Point,MATCH($A87,DataStreams,0)),INDEX(First_Data_Point,MATCH(AV$6,DataStreams,0)),$B$3),DateRange,0)-1,MATCH(INDEX(Returns!$100:$100,MATCH(AV$6,DataStreams,0)),DataStreams,0)-1):OFFSET(HOMECELL,MATCH(MIN(INDEX(Last_Data_Point,MATCH($A87,DataStreams,0)),INDEX(Last_Data_Point,MATCH(AV$6,DataStreams,0)),$B$4),DateRange,0)-1,MATCH(INDEX(Returns!$100:$100,MATCH(AV$6,DataStreams,0)),DataStreams,0)-1))),"")</f>
        <v/>
      </c>
      <c r="AW87" s="233" t="str" cm="1">
        <f t="array" aca="1" ref="AW87" ca="1">_xlfn.IFNA(_xlfn.COVARIANCE.S(
OFFSET(HOMECELL,MATCH(MAX(INDEX(First_Data_Point,MATCH($A87,DataStreams,0)),INDEX(First_Data_Point,MATCH(AW$6,DataStreams,0)),$B$3),DateRange,0)-1,MATCH($A87,DataStreams,0)-1):OFFSET(HOMECELL,MATCH(MIN(INDEX(Last_Data_Point,MATCH($A87,DataStreams,0)),INDEX(Last_Data_Point,MATCH(AW$6,DataStreams,0)),$B$4),DateRange,0)-1,MATCH($A87,DataStreams,0)-1) -
(INDEX(Returns!$102:$102,MATCH($A87,DataStreams,0))*
OFFSET(HOMECELL,MATCH(MAX(INDEX(First_Data_Point,MATCH($A87,DataStreams,0)),INDEX(First_Data_Point,MATCH(AW$6,DataStreams,0)),$B$3),DateRange,0)-1,MATCH(INDEX(Returns!$100:$100,MATCH($A87,DataStreams,0)),DataStreams,0)-1):OFFSET(HOMECELL,MATCH(MIN(INDEX(Last_Data_Point,MATCH($A87,DataStreams,0)),INDEX(Last_Data_Point,MATCH(AW$6,DataStreams,0)),$B$4),DateRange,0)-1,MATCH(INDEX(Returns!$100:$100,MATCH($A87,DataStreams,0)),DataStreams,0)-1)),
OFFSET(HOMECELL,MATCH(MAX(INDEX(First_Data_Point,MATCH($A87,DataStreams,0)),INDEX(First_Data_Point,MATCH(AW$6,DataStreams,0)),$B$3),DateRange,0)-1,MATCH(AW$6,DataStreams,0)-1):OFFSET(HOMECELL,MATCH(MIN(INDEX(Last_Data_Point,MATCH($A87,DataStreams,0)),INDEX(Last_Data_Point,MATCH(AW$6,DataStreams,0)),$B$4),DateRange,0)-1,MATCH(AW$6,DataStreams,0)-1) -
(INDEX(Returns!$102:$102,MATCH(AW$6,DataStreams,0))*
OFFSET(HOMECELL,MATCH(MAX(INDEX(First_Data_Point,MATCH($A87,DataStreams,0)),INDEX(First_Data_Point,MATCH(AW$6,DataStreams,0)),$B$3),DateRange,0)-1,MATCH(INDEX(Returns!$100:$100,MATCH(AW$6,DataStreams,0)),DataStreams,0)-1):OFFSET(HOMECELL,MATCH(MIN(INDEX(Last_Data_Point,MATCH($A87,DataStreams,0)),INDEX(Last_Data_Point,MATCH(AW$6,DataStreams,0)),$B$4),DateRange,0)-1,MATCH(INDEX(Returns!$100:$100,MATCH(AW$6,DataStreams,0)),DataStreams,0)-1))),"")</f>
        <v/>
      </c>
      <c r="AX87" s="233" t="str" cm="1">
        <f t="array" aca="1" ref="AX87" ca="1">_xlfn.IFNA(_xlfn.COVARIANCE.S(
OFFSET(HOMECELL,MATCH(MAX(INDEX(First_Data_Point,MATCH($A87,DataStreams,0)),INDEX(First_Data_Point,MATCH(AX$6,DataStreams,0)),$B$3),DateRange,0)-1,MATCH($A87,DataStreams,0)-1):OFFSET(HOMECELL,MATCH(MIN(INDEX(Last_Data_Point,MATCH($A87,DataStreams,0)),INDEX(Last_Data_Point,MATCH(AX$6,DataStreams,0)),$B$4),DateRange,0)-1,MATCH($A87,DataStreams,0)-1) -
(INDEX(Returns!$102:$102,MATCH($A87,DataStreams,0))*
OFFSET(HOMECELL,MATCH(MAX(INDEX(First_Data_Point,MATCH($A87,DataStreams,0)),INDEX(First_Data_Point,MATCH(AX$6,DataStreams,0)),$B$3),DateRange,0)-1,MATCH(INDEX(Returns!$100:$100,MATCH($A87,DataStreams,0)),DataStreams,0)-1):OFFSET(HOMECELL,MATCH(MIN(INDEX(Last_Data_Point,MATCH($A87,DataStreams,0)),INDEX(Last_Data_Point,MATCH(AX$6,DataStreams,0)),$B$4),DateRange,0)-1,MATCH(INDEX(Returns!$100:$100,MATCH($A87,DataStreams,0)),DataStreams,0)-1)),
OFFSET(HOMECELL,MATCH(MAX(INDEX(First_Data_Point,MATCH($A87,DataStreams,0)),INDEX(First_Data_Point,MATCH(AX$6,DataStreams,0)),$B$3),DateRange,0)-1,MATCH(AX$6,DataStreams,0)-1):OFFSET(HOMECELL,MATCH(MIN(INDEX(Last_Data_Point,MATCH($A87,DataStreams,0)),INDEX(Last_Data_Point,MATCH(AX$6,DataStreams,0)),$B$4),DateRange,0)-1,MATCH(AX$6,DataStreams,0)-1) -
(INDEX(Returns!$102:$102,MATCH(AX$6,DataStreams,0))*
OFFSET(HOMECELL,MATCH(MAX(INDEX(First_Data_Point,MATCH($A87,DataStreams,0)),INDEX(First_Data_Point,MATCH(AX$6,DataStreams,0)),$B$3),DateRange,0)-1,MATCH(INDEX(Returns!$100:$100,MATCH(AX$6,DataStreams,0)),DataStreams,0)-1):OFFSET(HOMECELL,MATCH(MIN(INDEX(Last_Data_Point,MATCH($A87,DataStreams,0)),INDEX(Last_Data_Point,MATCH(AX$6,DataStreams,0)),$B$4),DateRange,0)-1,MATCH(INDEX(Returns!$100:$100,MATCH(AX$6,DataStreams,0)),DataStreams,0)-1))),"")</f>
        <v/>
      </c>
      <c r="AY87" s="233" t="str" cm="1">
        <f t="array" aca="1" ref="AY87" ca="1">_xlfn.IFNA(_xlfn.COVARIANCE.S(
OFFSET(HOMECELL,MATCH(MAX(INDEX(First_Data_Point,MATCH($A87,DataStreams,0)),INDEX(First_Data_Point,MATCH(AY$6,DataStreams,0)),$B$3),DateRange,0)-1,MATCH($A87,DataStreams,0)-1):OFFSET(HOMECELL,MATCH(MIN(INDEX(Last_Data_Point,MATCH($A87,DataStreams,0)),INDEX(Last_Data_Point,MATCH(AY$6,DataStreams,0)),$B$4),DateRange,0)-1,MATCH($A87,DataStreams,0)-1) -
(INDEX(Returns!$102:$102,MATCH($A87,DataStreams,0))*
OFFSET(HOMECELL,MATCH(MAX(INDEX(First_Data_Point,MATCH($A87,DataStreams,0)),INDEX(First_Data_Point,MATCH(AY$6,DataStreams,0)),$B$3),DateRange,0)-1,MATCH(INDEX(Returns!$100:$100,MATCH($A87,DataStreams,0)),DataStreams,0)-1):OFFSET(HOMECELL,MATCH(MIN(INDEX(Last_Data_Point,MATCH($A87,DataStreams,0)),INDEX(Last_Data_Point,MATCH(AY$6,DataStreams,0)),$B$4),DateRange,0)-1,MATCH(INDEX(Returns!$100:$100,MATCH($A87,DataStreams,0)),DataStreams,0)-1)),
OFFSET(HOMECELL,MATCH(MAX(INDEX(First_Data_Point,MATCH($A87,DataStreams,0)),INDEX(First_Data_Point,MATCH(AY$6,DataStreams,0)),$B$3),DateRange,0)-1,MATCH(AY$6,DataStreams,0)-1):OFFSET(HOMECELL,MATCH(MIN(INDEX(Last_Data_Point,MATCH($A87,DataStreams,0)),INDEX(Last_Data_Point,MATCH(AY$6,DataStreams,0)),$B$4),DateRange,0)-1,MATCH(AY$6,DataStreams,0)-1) -
(INDEX(Returns!$102:$102,MATCH(AY$6,DataStreams,0))*
OFFSET(HOMECELL,MATCH(MAX(INDEX(First_Data_Point,MATCH($A87,DataStreams,0)),INDEX(First_Data_Point,MATCH(AY$6,DataStreams,0)),$B$3),DateRange,0)-1,MATCH(INDEX(Returns!$100:$100,MATCH(AY$6,DataStreams,0)),DataStreams,0)-1):OFFSET(HOMECELL,MATCH(MIN(INDEX(Last_Data_Point,MATCH($A87,DataStreams,0)),INDEX(Last_Data_Point,MATCH(AY$6,DataStreams,0)),$B$4),DateRange,0)-1,MATCH(INDEX(Returns!$100:$100,MATCH(AY$6,DataStreams,0)),DataStreams,0)-1))),"")</f>
        <v/>
      </c>
      <c r="AZ87" s="233" t="str" cm="1">
        <f t="array" aca="1" ref="AZ87" ca="1">_xlfn.IFNA(_xlfn.COVARIANCE.S(
OFFSET(HOMECELL,MATCH(MAX(INDEX(First_Data_Point,MATCH($A87,DataStreams,0)),INDEX(First_Data_Point,MATCH(AZ$6,DataStreams,0)),$B$3),DateRange,0)-1,MATCH($A87,DataStreams,0)-1):OFFSET(HOMECELL,MATCH(MIN(INDEX(Last_Data_Point,MATCH($A87,DataStreams,0)),INDEX(Last_Data_Point,MATCH(AZ$6,DataStreams,0)),$B$4),DateRange,0)-1,MATCH($A87,DataStreams,0)-1) -
(INDEX(Returns!$102:$102,MATCH($A87,DataStreams,0))*
OFFSET(HOMECELL,MATCH(MAX(INDEX(First_Data_Point,MATCH($A87,DataStreams,0)),INDEX(First_Data_Point,MATCH(AZ$6,DataStreams,0)),$B$3),DateRange,0)-1,MATCH(INDEX(Returns!$100:$100,MATCH($A87,DataStreams,0)),DataStreams,0)-1):OFFSET(HOMECELL,MATCH(MIN(INDEX(Last_Data_Point,MATCH($A87,DataStreams,0)),INDEX(Last_Data_Point,MATCH(AZ$6,DataStreams,0)),$B$4),DateRange,0)-1,MATCH(INDEX(Returns!$100:$100,MATCH($A87,DataStreams,0)),DataStreams,0)-1)),
OFFSET(HOMECELL,MATCH(MAX(INDEX(First_Data_Point,MATCH($A87,DataStreams,0)),INDEX(First_Data_Point,MATCH(AZ$6,DataStreams,0)),$B$3),DateRange,0)-1,MATCH(AZ$6,DataStreams,0)-1):OFFSET(HOMECELL,MATCH(MIN(INDEX(Last_Data_Point,MATCH($A87,DataStreams,0)),INDEX(Last_Data_Point,MATCH(AZ$6,DataStreams,0)),$B$4),DateRange,0)-1,MATCH(AZ$6,DataStreams,0)-1) -
(INDEX(Returns!$102:$102,MATCH(AZ$6,DataStreams,0))*
OFFSET(HOMECELL,MATCH(MAX(INDEX(First_Data_Point,MATCH($A87,DataStreams,0)),INDEX(First_Data_Point,MATCH(AZ$6,DataStreams,0)),$B$3),DateRange,0)-1,MATCH(INDEX(Returns!$100:$100,MATCH(AZ$6,DataStreams,0)),DataStreams,0)-1):OFFSET(HOMECELL,MATCH(MIN(INDEX(Last_Data_Point,MATCH($A87,DataStreams,0)),INDEX(Last_Data_Point,MATCH(AZ$6,DataStreams,0)),$B$4),DateRange,0)-1,MATCH(INDEX(Returns!$100:$100,MATCH(AZ$6,DataStreams,0)),DataStreams,0)-1))),"")</f>
        <v/>
      </c>
      <c r="BA87" s="233" t="str" cm="1">
        <f t="array" aca="1" ref="BA87" ca="1">_xlfn.IFNA(_xlfn.COVARIANCE.S(
OFFSET(HOMECELL,MATCH(MAX(INDEX(First_Data_Point,MATCH($A87,DataStreams,0)),INDEX(First_Data_Point,MATCH(BA$6,DataStreams,0)),$B$3),DateRange,0)-1,MATCH($A87,DataStreams,0)-1):OFFSET(HOMECELL,MATCH(MIN(INDEX(Last_Data_Point,MATCH($A87,DataStreams,0)),INDEX(Last_Data_Point,MATCH(BA$6,DataStreams,0)),$B$4),DateRange,0)-1,MATCH($A87,DataStreams,0)-1) -
(INDEX(Returns!$102:$102,MATCH($A87,DataStreams,0))*
OFFSET(HOMECELL,MATCH(MAX(INDEX(First_Data_Point,MATCH($A87,DataStreams,0)),INDEX(First_Data_Point,MATCH(BA$6,DataStreams,0)),$B$3),DateRange,0)-1,MATCH(INDEX(Returns!$100:$100,MATCH($A87,DataStreams,0)),DataStreams,0)-1):OFFSET(HOMECELL,MATCH(MIN(INDEX(Last_Data_Point,MATCH($A87,DataStreams,0)),INDEX(Last_Data_Point,MATCH(BA$6,DataStreams,0)),$B$4),DateRange,0)-1,MATCH(INDEX(Returns!$100:$100,MATCH($A87,DataStreams,0)),DataStreams,0)-1)),
OFFSET(HOMECELL,MATCH(MAX(INDEX(First_Data_Point,MATCH($A87,DataStreams,0)),INDEX(First_Data_Point,MATCH(BA$6,DataStreams,0)),$B$3),DateRange,0)-1,MATCH(BA$6,DataStreams,0)-1):OFFSET(HOMECELL,MATCH(MIN(INDEX(Last_Data_Point,MATCH($A87,DataStreams,0)),INDEX(Last_Data_Point,MATCH(BA$6,DataStreams,0)),$B$4),DateRange,0)-1,MATCH(BA$6,DataStreams,0)-1) -
(INDEX(Returns!$102:$102,MATCH(BA$6,DataStreams,0))*
OFFSET(HOMECELL,MATCH(MAX(INDEX(First_Data_Point,MATCH($A87,DataStreams,0)),INDEX(First_Data_Point,MATCH(BA$6,DataStreams,0)),$B$3),DateRange,0)-1,MATCH(INDEX(Returns!$100:$100,MATCH(BA$6,DataStreams,0)),DataStreams,0)-1):OFFSET(HOMECELL,MATCH(MIN(INDEX(Last_Data_Point,MATCH($A87,DataStreams,0)),INDEX(Last_Data_Point,MATCH(BA$6,DataStreams,0)),$B$4),DateRange,0)-1,MATCH(INDEX(Returns!$100:$100,MATCH(BA$6,DataStreams,0)),DataStreams,0)-1))),"")</f>
        <v/>
      </c>
      <c r="BB87" s="233" t="str" cm="1">
        <f t="array" aca="1" ref="BB87" ca="1">_xlfn.IFNA(_xlfn.COVARIANCE.S(
OFFSET(HOMECELL,MATCH(MAX(INDEX(First_Data_Point,MATCH($A87,DataStreams,0)),INDEX(First_Data_Point,MATCH(BB$6,DataStreams,0)),$B$3),DateRange,0)-1,MATCH($A87,DataStreams,0)-1):OFFSET(HOMECELL,MATCH(MIN(INDEX(Last_Data_Point,MATCH($A87,DataStreams,0)),INDEX(Last_Data_Point,MATCH(BB$6,DataStreams,0)),$B$4),DateRange,0)-1,MATCH($A87,DataStreams,0)-1) -
(INDEX(Returns!$102:$102,MATCH($A87,DataStreams,0))*
OFFSET(HOMECELL,MATCH(MAX(INDEX(First_Data_Point,MATCH($A87,DataStreams,0)),INDEX(First_Data_Point,MATCH(BB$6,DataStreams,0)),$B$3),DateRange,0)-1,MATCH(INDEX(Returns!$100:$100,MATCH($A87,DataStreams,0)),DataStreams,0)-1):OFFSET(HOMECELL,MATCH(MIN(INDEX(Last_Data_Point,MATCH($A87,DataStreams,0)),INDEX(Last_Data_Point,MATCH(BB$6,DataStreams,0)),$B$4),DateRange,0)-1,MATCH(INDEX(Returns!$100:$100,MATCH($A87,DataStreams,0)),DataStreams,0)-1)),
OFFSET(HOMECELL,MATCH(MAX(INDEX(First_Data_Point,MATCH($A87,DataStreams,0)),INDEX(First_Data_Point,MATCH(BB$6,DataStreams,0)),$B$3),DateRange,0)-1,MATCH(BB$6,DataStreams,0)-1):OFFSET(HOMECELL,MATCH(MIN(INDEX(Last_Data_Point,MATCH($A87,DataStreams,0)),INDEX(Last_Data_Point,MATCH(BB$6,DataStreams,0)),$B$4),DateRange,0)-1,MATCH(BB$6,DataStreams,0)-1) -
(INDEX(Returns!$102:$102,MATCH(BB$6,DataStreams,0))*
OFFSET(HOMECELL,MATCH(MAX(INDEX(First_Data_Point,MATCH($A87,DataStreams,0)),INDEX(First_Data_Point,MATCH(BB$6,DataStreams,0)),$B$3),DateRange,0)-1,MATCH(INDEX(Returns!$100:$100,MATCH(BB$6,DataStreams,0)),DataStreams,0)-1):OFFSET(HOMECELL,MATCH(MIN(INDEX(Last_Data_Point,MATCH($A87,DataStreams,0)),INDEX(Last_Data_Point,MATCH(BB$6,DataStreams,0)),$B$4),DateRange,0)-1,MATCH(INDEX(Returns!$100:$100,MATCH(BB$6,DataStreams,0)),DataStreams,0)-1))),"")</f>
        <v/>
      </c>
      <c r="BC87" s="236"/>
    </row>
    <row r="88" spans="1:55">
      <c r="A88" s="239" t="str">
        <f ca="1"/>
        <v>SAN</v>
      </c>
      <c r="B88" s="233" cm="1">
        <f t="array" aca="1" ref="B88" ca="1">_xlfn.IFNA(_xlfn.COVARIANCE.S(
OFFSET(HOMECELL,MATCH(MAX(INDEX(First_Data_Point,MATCH($A88,DataStreams,0)),INDEX(First_Data_Point,MATCH(B$6,DataStreams,0)),$B$3),DateRange,0)-1,MATCH($A88,DataStreams,0)-1):OFFSET(HOMECELL,MATCH(MIN(INDEX(Last_Data_Point,MATCH($A88,DataStreams,0)),INDEX(Last_Data_Point,MATCH(B$6,DataStreams,0)),$B$4),DateRange,0)-1,MATCH($A88,DataStreams,0)-1) -
(INDEX(Returns!$102:$102,MATCH($A88,DataStreams,0))*
OFFSET(HOMECELL,MATCH(MAX(INDEX(First_Data_Point,MATCH($A88,DataStreams,0)),INDEX(First_Data_Point,MATCH(B$6,DataStreams,0)),$B$3),DateRange,0)-1,MATCH(INDEX(Returns!$100:$100,MATCH($A88,DataStreams,0)),DataStreams,0)-1):OFFSET(HOMECELL,MATCH(MIN(INDEX(Last_Data_Point,MATCH($A88,DataStreams,0)),INDEX(Last_Data_Point,MATCH(B$6,DataStreams,0)),$B$4),DateRange,0)-1,MATCH(INDEX(Returns!$100:$100,MATCH($A88,DataStreams,0)),DataStreams,0)-1)),
OFFSET(HOMECELL,MATCH(MAX(INDEX(First_Data_Point,MATCH($A88,DataStreams,0)),INDEX(First_Data_Point,MATCH(B$6,DataStreams,0)),$B$3),DateRange,0)-1,MATCH(B$6,DataStreams,0)-1):OFFSET(HOMECELL,MATCH(MIN(INDEX(Last_Data_Point,MATCH($A88,DataStreams,0)),INDEX(Last_Data_Point,MATCH(B$6,DataStreams,0)),$B$4),DateRange,0)-1,MATCH(B$6,DataStreams,0)-1) -
(INDEX(Returns!$102:$102,MATCH(B$6,DataStreams,0))*
OFFSET(HOMECELL,MATCH(MAX(INDEX(First_Data_Point,MATCH($A88,DataStreams,0)),INDEX(First_Data_Point,MATCH(B$6,DataStreams,0)),$B$3),DateRange,0)-1,MATCH(INDEX(Returns!$100:$100,MATCH(B$6,DataStreams,0)),DataStreams,0)-1):OFFSET(HOMECELL,MATCH(MIN(INDEX(Last_Data_Point,MATCH($A88,DataStreams,0)),INDEX(Last_Data_Point,MATCH(B$6,DataStreams,0)),$B$4),DateRange,0)-1,MATCH(INDEX(Returns!$100:$100,MATCH(B$6,DataStreams,0)),DataStreams,0)-1))),"")</f>
        <v>2.6209216604511687E-5</v>
      </c>
      <c r="C88" s="233" cm="1">
        <f t="array" aca="1" ref="C88" ca="1">_xlfn.IFNA(_xlfn.COVARIANCE.S(
OFFSET(HOMECELL,MATCH(MAX(INDEX(First_Data_Point,MATCH($A88,DataStreams,0)),INDEX(First_Data_Point,MATCH(C$6,DataStreams,0)),$B$3),DateRange,0)-1,MATCH($A88,DataStreams,0)-1):OFFSET(HOMECELL,MATCH(MIN(INDEX(Last_Data_Point,MATCH($A88,DataStreams,0)),INDEX(Last_Data_Point,MATCH(C$6,DataStreams,0)),$B$4),DateRange,0)-1,MATCH($A88,DataStreams,0)-1) -
(INDEX(Returns!$102:$102,MATCH($A88,DataStreams,0))*
OFFSET(HOMECELL,MATCH(MAX(INDEX(First_Data_Point,MATCH($A88,DataStreams,0)),INDEX(First_Data_Point,MATCH(C$6,DataStreams,0)),$B$3),DateRange,0)-1,MATCH(INDEX(Returns!$100:$100,MATCH($A88,DataStreams,0)),DataStreams,0)-1):OFFSET(HOMECELL,MATCH(MIN(INDEX(Last_Data_Point,MATCH($A88,DataStreams,0)),INDEX(Last_Data_Point,MATCH(C$6,DataStreams,0)),$B$4),DateRange,0)-1,MATCH(INDEX(Returns!$100:$100,MATCH($A88,DataStreams,0)),DataStreams,0)-1)),
OFFSET(HOMECELL,MATCH(MAX(INDEX(First_Data_Point,MATCH($A88,DataStreams,0)),INDEX(First_Data_Point,MATCH(C$6,DataStreams,0)),$B$3),DateRange,0)-1,MATCH(C$6,DataStreams,0)-1):OFFSET(HOMECELL,MATCH(MIN(INDEX(Last_Data_Point,MATCH($A88,DataStreams,0)),INDEX(Last_Data_Point,MATCH(C$6,DataStreams,0)),$B$4),DateRange,0)-1,MATCH(C$6,DataStreams,0)-1) -
(INDEX(Returns!$102:$102,MATCH(C$6,DataStreams,0))*
OFFSET(HOMECELL,MATCH(MAX(INDEX(First_Data_Point,MATCH($A88,DataStreams,0)),INDEX(First_Data_Point,MATCH(C$6,DataStreams,0)),$B$3),DateRange,0)-1,MATCH(INDEX(Returns!$100:$100,MATCH(C$6,DataStreams,0)),DataStreams,0)-1):OFFSET(HOMECELL,MATCH(MIN(INDEX(Last_Data_Point,MATCH($A88,DataStreams,0)),INDEX(Last_Data_Point,MATCH(C$6,DataStreams,0)),$B$4),DateRange,0)-1,MATCH(INDEX(Returns!$100:$100,MATCH(C$6,DataStreams,0)),DataStreams,0)-1))),"")</f>
        <v>-1.2263540355853068E-5</v>
      </c>
      <c r="D88" s="233" cm="1">
        <f t="array" aca="1" ref="D88" ca="1">_xlfn.IFNA(_xlfn.COVARIANCE.S(
OFFSET(HOMECELL,MATCH(MAX(INDEX(First_Data_Point,MATCH($A88,DataStreams,0)),INDEX(First_Data_Point,MATCH(D$6,DataStreams,0)),$B$3),DateRange,0)-1,MATCH($A88,DataStreams,0)-1):OFFSET(HOMECELL,MATCH(MIN(INDEX(Last_Data_Point,MATCH($A88,DataStreams,0)),INDEX(Last_Data_Point,MATCH(D$6,DataStreams,0)),$B$4),DateRange,0)-1,MATCH($A88,DataStreams,0)-1) -
(INDEX(Returns!$102:$102,MATCH($A88,DataStreams,0))*
OFFSET(HOMECELL,MATCH(MAX(INDEX(First_Data_Point,MATCH($A88,DataStreams,0)),INDEX(First_Data_Point,MATCH(D$6,DataStreams,0)),$B$3),DateRange,0)-1,MATCH(INDEX(Returns!$100:$100,MATCH($A88,DataStreams,0)),DataStreams,0)-1):OFFSET(HOMECELL,MATCH(MIN(INDEX(Last_Data_Point,MATCH($A88,DataStreams,0)),INDEX(Last_Data_Point,MATCH(D$6,DataStreams,0)),$B$4),DateRange,0)-1,MATCH(INDEX(Returns!$100:$100,MATCH($A88,DataStreams,0)),DataStreams,0)-1)),
OFFSET(HOMECELL,MATCH(MAX(INDEX(First_Data_Point,MATCH($A88,DataStreams,0)),INDEX(First_Data_Point,MATCH(D$6,DataStreams,0)),$B$3),DateRange,0)-1,MATCH(D$6,DataStreams,0)-1):OFFSET(HOMECELL,MATCH(MIN(INDEX(Last_Data_Point,MATCH($A88,DataStreams,0)),INDEX(Last_Data_Point,MATCH(D$6,DataStreams,0)),$B$4),DateRange,0)-1,MATCH(D$6,DataStreams,0)-1) -
(INDEX(Returns!$102:$102,MATCH(D$6,DataStreams,0))*
OFFSET(HOMECELL,MATCH(MAX(INDEX(First_Data_Point,MATCH($A88,DataStreams,0)),INDEX(First_Data_Point,MATCH(D$6,DataStreams,0)),$B$3),DateRange,0)-1,MATCH(INDEX(Returns!$100:$100,MATCH(D$6,DataStreams,0)),DataStreams,0)-1):OFFSET(HOMECELL,MATCH(MIN(INDEX(Last_Data_Point,MATCH($A88,DataStreams,0)),INDEX(Last_Data_Point,MATCH(D$6,DataStreams,0)),$B$4),DateRange,0)-1,MATCH(INDEX(Returns!$100:$100,MATCH(D$6,DataStreams,0)),DataStreams,0)-1))),"")</f>
        <v>1.2036618472723516E-3</v>
      </c>
      <c r="E88" s="233" cm="1">
        <f t="array" aca="1" ref="E88" ca="1">_xlfn.IFNA(_xlfn.COVARIANCE.S(
OFFSET(HOMECELL,MATCH(MAX(INDEX(First_Data_Point,MATCH($A88,DataStreams,0)),INDEX(First_Data_Point,MATCH(E$6,DataStreams,0)),$B$3),DateRange,0)-1,MATCH($A88,DataStreams,0)-1):OFFSET(HOMECELL,MATCH(MIN(INDEX(Last_Data_Point,MATCH($A88,DataStreams,0)),INDEX(Last_Data_Point,MATCH(E$6,DataStreams,0)),$B$4),DateRange,0)-1,MATCH($A88,DataStreams,0)-1) -
(INDEX(Returns!$102:$102,MATCH($A88,DataStreams,0))*
OFFSET(HOMECELL,MATCH(MAX(INDEX(First_Data_Point,MATCH($A88,DataStreams,0)),INDEX(First_Data_Point,MATCH(E$6,DataStreams,0)),$B$3),DateRange,0)-1,MATCH(INDEX(Returns!$100:$100,MATCH($A88,DataStreams,0)),DataStreams,0)-1):OFFSET(HOMECELL,MATCH(MIN(INDEX(Last_Data_Point,MATCH($A88,DataStreams,0)),INDEX(Last_Data_Point,MATCH(E$6,DataStreams,0)),$B$4),DateRange,0)-1,MATCH(INDEX(Returns!$100:$100,MATCH($A88,DataStreams,0)),DataStreams,0)-1)),
OFFSET(HOMECELL,MATCH(MAX(INDEX(First_Data_Point,MATCH($A88,DataStreams,0)),INDEX(First_Data_Point,MATCH(E$6,DataStreams,0)),$B$3),DateRange,0)-1,MATCH(E$6,DataStreams,0)-1):OFFSET(HOMECELL,MATCH(MIN(INDEX(Last_Data_Point,MATCH($A88,DataStreams,0)),INDEX(Last_Data_Point,MATCH(E$6,DataStreams,0)),$B$4),DateRange,0)-1,MATCH(E$6,DataStreams,0)-1) -
(INDEX(Returns!$102:$102,MATCH(E$6,DataStreams,0))*
OFFSET(HOMECELL,MATCH(MAX(INDEX(First_Data_Point,MATCH($A88,DataStreams,0)),INDEX(First_Data_Point,MATCH(E$6,DataStreams,0)),$B$3),DateRange,0)-1,MATCH(INDEX(Returns!$100:$100,MATCH(E$6,DataStreams,0)),DataStreams,0)-1):OFFSET(HOMECELL,MATCH(MIN(INDEX(Last_Data_Point,MATCH($A88,DataStreams,0)),INDEX(Last_Data_Point,MATCH(E$6,DataStreams,0)),$B$4),DateRange,0)-1,MATCH(INDEX(Returns!$100:$100,MATCH(E$6,DataStreams,0)),DataStreams,0)-1))),"")</f>
        <v>1.569321118093072E-3</v>
      </c>
      <c r="F88" s="233" cm="1">
        <f t="array" aca="1" ref="F88" ca="1">_xlfn.IFNA(_xlfn.COVARIANCE.S(
OFFSET(HOMECELL,MATCH(MAX(INDEX(First_Data_Point,MATCH($A88,DataStreams,0)),INDEX(First_Data_Point,MATCH(F$6,DataStreams,0)),$B$3),DateRange,0)-1,MATCH($A88,DataStreams,0)-1):OFFSET(HOMECELL,MATCH(MIN(INDEX(Last_Data_Point,MATCH($A88,DataStreams,0)),INDEX(Last_Data_Point,MATCH(F$6,DataStreams,0)),$B$4),DateRange,0)-1,MATCH($A88,DataStreams,0)-1) -
(INDEX(Returns!$102:$102,MATCH($A88,DataStreams,0))*
OFFSET(HOMECELL,MATCH(MAX(INDEX(First_Data_Point,MATCH($A88,DataStreams,0)),INDEX(First_Data_Point,MATCH(F$6,DataStreams,0)),$B$3),DateRange,0)-1,MATCH(INDEX(Returns!$100:$100,MATCH($A88,DataStreams,0)),DataStreams,0)-1):OFFSET(HOMECELL,MATCH(MIN(INDEX(Last_Data_Point,MATCH($A88,DataStreams,0)),INDEX(Last_Data_Point,MATCH(F$6,DataStreams,0)),$B$4),DateRange,0)-1,MATCH(INDEX(Returns!$100:$100,MATCH($A88,DataStreams,0)),DataStreams,0)-1)),
OFFSET(HOMECELL,MATCH(MAX(INDEX(First_Data_Point,MATCH($A88,DataStreams,0)),INDEX(First_Data_Point,MATCH(F$6,DataStreams,0)),$B$3),DateRange,0)-1,MATCH(F$6,DataStreams,0)-1):OFFSET(HOMECELL,MATCH(MIN(INDEX(Last_Data_Point,MATCH($A88,DataStreams,0)),INDEX(Last_Data_Point,MATCH(F$6,DataStreams,0)),$B$4),DateRange,0)-1,MATCH(F$6,DataStreams,0)-1) -
(INDEX(Returns!$102:$102,MATCH(F$6,DataStreams,0))*
OFFSET(HOMECELL,MATCH(MAX(INDEX(First_Data_Point,MATCH($A88,DataStreams,0)),INDEX(First_Data_Point,MATCH(F$6,DataStreams,0)),$B$3),DateRange,0)-1,MATCH(INDEX(Returns!$100:$100,MATCH(F$6,DataStreams,0)),DataStreams,0)-1):OFFSET(HOMECELL,MATCH(MIN(INDEX(Last_Data_Point,MATCH($A88,DataStreams,0)),INDEX(Last_Data_Point,MATCH(F$6,DataStreams,0)),$B$4),DateRange,0)-1,MATCH(INDEX(Returns!$100:$100,MATCH(F$6,DataStreams,0)),DataStreams,0)-1))),"")</f>
        <v>6.1473183785032014E-4</v>
      </c>
      <c r="G88" s="233" cm="1">
        <f t="array" aca="1" ref="G88" ca="1">_xlfn.IFNA(_xlfn.COVARIANCE.S(
OFFSET(HOMECELL,MATCH(MAX(INDEX(First_Data_Point,MATCH($A88,DataStreams,0)),INDEX(First_Data_Point,MATCH(G$6,DataStreams,0)),$B$3),DateRange,0)-1,MATCH($A88,DataStreams,0)-1):OFFSET(HOMECELL,MATCH(MIN(INDEX(Last_Data_Point,MATCH($A88,DataStreams,0)),INDEX(Last_Data_Point,MATCH(G$6,DataStreams,0)),$B$4),DateRange,0)-1,MATCH($A88,DataStreams,0)-1) -
(INDEX(Returns!$102:$102,MATCH($A88,DataStreams,0))*
OFFSET(HOMECELL,MATCH(MAX(INDEX(First_Data_Point,MATCH($A88,DataStreams,0)),INDEX(First_Data_Point,MATCH(G$6,DataStreams,0)),$B$3),DateRange,0)-1,MATCH(INDEX(Returns!$100:$100,MATCH($A88,DataStreams,0)),DataStreams,0)-1):OFFSET(HOMECELL,MATCH(MIN(INDEX(Last_Data_Point,MATCH($A88,DataStreams,0)),INDEX(Last_Data_Point,MATCH(G$6,DataStreams,0)),$B$4),DateRange,0)-1,MATCH(INDEX(Returns!$100:$100,MATCH($A88,DataStreams,0)),DataStreams,0)-1)),
OFFSET(HOMECELL,MATCH(MAX(INDEX(First_Data_Point,MATCH($A88,DataStreams,0)),INDEX(First_Data_Point,MATCH(G$6,DataStreams,0)),$B$3),DateRange,0)-1,MATCH(G$6,DataStreams,0)-1):OFFSET(HOMECELL,MATCH(MIN(INDEX(Last_Data_Point,MATCH($A88,DataStreams,0)),INDEX(Last_Data_Point,MATCH(G$6,DataStreams,0)),$B$4),DateRange,0)-1,MATCH(G$6,DataStreams,0)-1) -
(INDEX(Returns!$102:$102,MATCH(G$6,DataStreams,0))*
OFFSET(HOMECELL,MATCH(MAX(INDEX(First_Data_Point,MATCH($A88,DataStreams,0)),INDEX(First_Data_Point,MATCH(G$6,DataStreams,0)),$B$3),DateRange,0)-1,MATCH(INDEX(Returns!$100:$100,MATCH(G$6,DataStreams,0)),DataStreams,0)-1):OFFSET(HOMECELL,MATCH(MIN(INDEX(Last_Data_Point,MATCH($A88,DataStreams,0)),INDEX(Last_Data_Point,MATCH(G$6,DataStreams,0)),$B$4),DateRange,0)-1,MATCH(INDEX(Returns!$100:$100,MATCH(G$6,DataStreams,0)),DataStreams,0)-1))),"")</f>
        <v>-1.01843061214178E-3</v>
      </c>
      <c r="H88" s="233" cm="1">
        <f t="array" aca="1" ref="H88" ca="1">_xlfn.IFNA(_xlfn.COVARIANCE.S(
OFFSET(HOMECELL,MATCH(MAX(INDEX(First_Data_Point,MATCH($A88,DataStreams,0)),INDEX(First_Data_Point,MATCH(H$6,DataStreams,0)),$B$3),DateRange,0)-1,MATCH($A88,DataStreams,0)-1):OFFSET(HOMECELL,MATCH(MIN(INDEX(Last_Data_Point,MATCH($A88,DataStreams,0)),INDEX(Last_Data_Point,MATCH(H$6,DataStreams,0)),$B$4),DateRange,0)-1,MATCH($A88,DataStreams,0)-1) -
(INDEX(Returns!$102:$102,MATCH($A88,DataStreams,0))*
OFFSET(HOMECELL,MATCH(MAX(INDEX(First_Data_Point,MATCH($A88,DataStreams,0)),INDEX(First_Data_Point,MATCH(H$6,DataStreams,0)),$B$3),DateRange,0)-1,MATCH(INDEX(Returns!$100:$100,MATCH($A88,DataStreams,0)),DataStreams,0)-1):OFFSET(HOMECELL,MATCH(MIN(INDEX(Last_Data_Point,MATCH($A88,DataStreams,0)),INDEX(Last_Data_Point,MATCH(H$6,DataStreams,0)),$B$4),DateRange,0)-1,MATCH(INDEX(Returns!$100:$100,MATCH($A88,DataStreams,0)),DataStreams,0)-1)),
OFFSET(HOMECELL,MATCH(MAX(INDEX(First_Data_Point,MATCH($A88,DataStreams,0)),INDEX(First_Data_Point,MATCH(H$6,DataStreams,0)),$B$3),DateRange,0)-1,MATCH(H$6,DataStreams,0)-1):OFFSET(HOMECELL,MATCH(MIN(INDEX(Last_Data_Point,MATCH($A88,DataStreams,0)),INDEX(Last_Data_Point,MATCH(H$6,DataStreams,0)),$B$4),DateRange,0)-1,MATCH(H$6,DataStreams,0)-1) -
(INDEX(Returns!$102:$102,MATCH(H$6,DataStreams,0))*
OFFSET(HOMECELL,MATCH(MAX(INDEX(First_Data_Point,MATCH($A88,DataStreams,0)),INDEX(First_Data_Point,MATCH(H$6,DataStreams,0)),$B$3),DateRange,0)-1,MATCH(INDEX(Returns!$100:$100,MATCH(H$6,DataStreams,0)),DataStreams,0)-1):OFFSET(HOMECELL,MATCH(MIN(INDEX(Last_Data_Point,MATCH($A88,DataStreams,0)),INDEX(Last_Data_Point,MATCH(H$6,DataStreams,0)),$B$4),DateRange,0)-1,MATCH(INDEX(Returns!$100:$100,MATCH(H$6,DataStreams,0)),DataStreams,0)-1))),"")</f>
        <v>1.65687038683329E-4</v>
      </c>
      <c r="I88" s="233" cm="1">
        <f t="array" aca="1" ref="I88" ca="1">_xlfn.IFNA(_xlfn.COVARIANCE.S(
OFFSET(HOMECELL,MATCH(MAX(INDEX(First_Data_Point,MATCH($A88,DataStreams,0)),INDEX(First_Data_Point,MATCH(I$6,DataStreams,0)),$B$3),DateRange,0)-1,MATCH($A88,DataStreams,0)-1):OFFSET(HOMECELL,MATCH(MIN(INDEX(Last_Data_Point,MATCH($A88,DataStreams,0)),INDEX(Last_Data_Point,MATCH(I$6,DataStreams,0)),$B$4),DateRange,0)-1,MATCH($A88,DataStreams,0)-1) -
(INDEX(Returns!$102:$102,MATCH($A88,DataStreams,0))*
OFFSET(HOMECELL,MATCH(MAX(INDEX(First_Data_Point,MATCH($A88,DataStreams,0)),INDEX(First_Data_Point,MATCH(I$6,DataStreams,0)),$B$3),DateRange,0)-1,MATCH(INDEX(Returns!$100:$100,MATCH($A88,DataStreams,0)),DataStreams,0)-1):OFFSET(HOMECELL,MATCH(MIN(INDEX(Last_Data_Point,MATCH($A88,DataStreams,0)),INDEX(Last_Data_Point,MATCH(I$6,DataStreams,0)),$B$4),DateRange,0)-1,MATCH(INDEX(Returns!$100:$100,MATCH($A88,DataStreams,0)),DataStreams,0)-1)),
OFFSET(HOMECELL,MATCH(MAX(INDEX(First_Data_Point,MATCH($A88,DataStreams,0)),INDEX(First_Data_Point,MATCH(I$6,DataStreams,0)),$B$3),DateRange,0)-1,MATCH(I$6,DataStreams,0)-1):OFFSET(HOMECELL,MATCH(MIN(INDEX(Last_Data_Point,MATCH($A88,DataStreams,0)),INDEX(Last_Data_Point,MATCH(I$6,DataStreams,0)),$B$4),DateRange,0)-1,MATCH(I$6,DataStreams,0)-1) -
(INDEX(Returns!$102:$102,MATCH(I$6,DataStreams,0))*
OFFSET(HOMECELL,MATCH(MAX(INDEX(First_Data_Point,MATCH($A88,DataStreams,0)),INDEX(First_Data_Point,MATCH(I$6,DataStreams,0)),$B$3),DateRange,0)-1,MATCH(INDEX(Returns!$100:$100,MATCH(I$6,DataStreams,0)),DataStreams,0)-1):OFFSET(HOMECELL,MATCH(MIN(INDEX(Last_Data_Point,MATCH($A88,DataStreams,0)),INDEX(Last_Data_Point,MATCH(I$6,DataStreams,0)),$B$4),DateRange,0)-1,MATCH(INDEX(Returns!$100:$100,MATCH(I$6,DataStreams,0)),DataStreams,0)-1))),"")</f>
        <v>-1.1105593495445844E-3</v>
      </c>
      <c r="J88" s="233" cm="1">
        <f t="array" aca="1" ref="J88" ca="1">_xlfn.IFNA(_xlfn.COVARIANCE.S(
OFFSET(HOMECELL,MATCH(MAX(INDEX(First_Data_Point,MATCH($A88,DataStreams,0)),INDEX(First_Data_Point,MATCH(J$6,DataStreams,0)),$B$3),DateRange,0)-1,MATCH($A88,DataStreams,0)-1):OFFSET(HOMECELL,MATCH(MIN(INDEX(Last_Data_Point,MATCH($A88,DataStreams,0)),INDEX(Last_Data_Point,MATCH(J$6,DataStreams,0)),$B$4),DateRange,0)-1,MATCH($A88,DataStreams,0)-1) -
(INDEX(Returns!$102:$102,MATCH($A88,DataStreams,0))*
OFFSET(HOMECELL,MATCH(MAX(INDEX(First_Data_Point,MATCH($A88,DataStreams,0)),INDEX(First_Data_Point,MATCH(J$6,DataStreams,0)),$B$3),DateRange,0)-1,MATCH(INDEX(Returns!$100:$100,MATCH($A88,DataStreams,0)),DataStreams,0)-1):OFFSET(HOMECELL,MATCH(MIN(INDEX(Last_Data_Point,MATCH($A88,DataStreams,0)),INDEX(Last_Data_Point,MATCH(J$6,DataStreams,0)),$B$4),DateRange,0)-1,MATCH(INDEX(Returns!$100:$100,MATCH($A88,DataStreams,0)),DataStreams,0)-1)),
OFFSET(HOMECELL,MATCH(MAX(INDEX(First_Data_Point,MATCH($A88,DataStreams,0)),INDEX(First_Data_Point,MATCH(J$6,DataStreams,0)),$B$3),DateRange,0)-1,MATCH(J$6,DataStreams,0)-1):OFFSET(HOMECELL,MATCH(MIN(INDEX(Last_Data_Point,MATCH($A88,DataStreams,0)),INDEX(Last_Data_Point,MATCH(J$6,DataStreams,0)),$B$4),DateRange,0)-1,MATCH(J$6,DataStreams,0)-1) -
(INDEX(Returns!$102:$102,MATCH(J$6,DataStreams,0))*
OFFSET(HOMECELL,MATCH(MAX(INDEX(First_Data_Point,MATCH($A88,DataStreams,0)),INDEX(First_Data_Point,MATCH(J$6,DataStreams,0)),$B$3),DateRange,0)-1,MATCH(INDEX(Returns!$100:$100,MATCH(J$6,DataStreams,0)),DataStreams,0)-1):OFFSET(HOMECELL,MATCH(MIN(INDEX(Last_Data_Point,MATCH($A88,DataStreams,0)),INDEX(Last_Data_Point,MATCH(J$6,DataStreams,0)),$B$4),DateRange,0)-1,MATCH(INDEX(Returns!$100:$100,MATCH(J$6,DataStreams,0)),DataStreams,0)-1))),"")</f>
        <v>4.7692464593202444E-4</v>
      </c>
      <c r="K88" s="233" cm="1">
        <f t="array" aca="1" ref="K88" ca="1">_xlfn.IFNA(_xlfn.COVARIANCE.S(
OFFSET(HOMECELL,MATCH(MAX(INDEX(First_Data_Point,MATCH($A88,DataStreams,0)),INDEX(First_Data_Point,MATCH(K$6,DataStreams,0)),$B$3),DateRange,0)-1,MATCH($A88,DataStreams,0)-1):OFFSET(HOMECELL,MATCH(MIN(INDEX(Last_Data_Point,MATCH($A88,DataStreams,0)),INDEX(Last_Data_Point,MATCH(K$6,DataStreams,0)),$B$4),DateRange,0)-1,MATCH($A88,DataStreams,0)-1) -
(INDEX(Returns!$102:$102,MATCH($A88,DataStreams,0))*
OFFSET(HOMECELL,MATCH(MAX(INDEX(First_Data_Point,MATCH($A88,DataStreams,0)),INDEX(First_Data_Point,MATCH(K$6,DataStreams,0)),$B$3),DateRange,0)-1,MATCH(INDEX(Returns!$100:$100,MATCH($A88,DataStreams,0)),DataStreams,0)-1):OFFSET(HOMECELL,MATCH(MIN(INDEX(Last_Data_Point,MATCH($A88,DataStreams,0)),INDEX(Last_Data_Point,MATCH(K$6,DataStreams,0)),$B$4),DateRange,0)-1,MATCH(INDEX(Returns!$100:$100,MATCH($A88,DataStreams,0)),DataStreams,0)-1)),
OFFSET(HOMECELL,MATCH(MAX(INDEX(First_Data_Point,MATCH($A88,DataStreams,0)),INDEX(First_Data_Point,MATCH(K$6,DataStreams,0)),$B$3),DateRange,0)-1,MATCH(K$6,DataStreams,0)-1):OFFSET(HOMECELL,MATCH(MIN(INDEX(Last_Data_Point,MATCH($A88,DataStreams,0)),INDEX(Last_Data_Point,MATCH(K$6,DataStreams,0)),$B$4),DateRange,0)-1,MATCH(K$6,DataStreams,0)-1) -
(INDEX(Returns!$102:$102,MATCH(K$6,DataStreams,0))*
OFFSET(HOMECELL,MATCH(MAX(INDEX(First_Data_Point,MATCH($A88,DataStreams,0)),INDEX(First_Data_Point,MATCH(K$6,DataStreams,0)),$B$3),DateRange,0)-1,MATCH(INDEX(Returns!$100:$100,MATCH(K$6,DataStreams,0)),DataStreams,0)-1):OFFSET(HOMECELL,MATCH(MIN(INDEX(Last_Data_Point,MATCH($A88,DataStreams,0)),INDEX(Last_Data_Point,MATCH(K$6,DataStreams,0)),$B$4),DateRange,0)-1,MATCH(INDEX(Returns!$100:$100,MATCH(K$6,DataStreams,0)),DataStreams,0)-1))),"")</f>
        <v>2.0541953462918389E-3</v>
      </c>
      <c r="L88" s="233" cm="1">
        <f t="array" aca="1" ref="L88" ca="1">_xlfn.IFNA(_xlfn.COVARIANCE.S(
OFFSET(HOMECELL,MATCH(MAX(INDEX(First_Data_Point,MATCH($A88,DataStreams,0)),INDEX(First_Data_Point,MATCH(L$6,DataStreams,0)),$B$3),DateRange,0)-1,MATCH($A88,DataStreams,0)-1):OFFSET(HOMECELL,MATCH(MIN(INDEX(Last_Data_Point,MATCH($A88,DataStreams,0)),INDEX(Last_Data_Point,MATCH(L$6,DataStreams,0)),$B$4),DateRange,0)-1,MATCH($A88,DataStreams,0)-1) -
(INDEX(Returns!$102:$102,MATCH($A88,DataStreams,0))*
OFFSET(HOMECELL,MATCH(MAX(INDEX(First_Data_Point,MATCH($A88,DataStreams,0)),INDEX(First_Data_Point,MATCH(L$6,DataStreams,0)),$B$3),DateRange,0)-1,MATCH(INDEX(Returns!$100:$100,MATCH($A88,DataStreams,0)),DataStreams,0)-1):OFFSET(HOMECELL,MATCH(MIN(INDEX(Last_Data_Point,MATCH($A88,DataStreams,0)),INDEX(Last_Data_Point,MATCH(L$6,DataStreams,0)),$B$4),DateRange,0)-1,MATCH(INDEX(Returns!$100:$100,MATCH($A88,DataStreams,0)),DataStreams,0)-1)),
OFFSET(HOMECELL,MATCH(MAX(INDEX(First_Data_Point,MATCH($A88,DataStreams,0)),INDEX(First_Data_Point,MATCH(L$6,DataStreams,0)),$B$3),DateRange,0)-1,MATCH(L$6,DataStreams,0)-1):OFFSET(HOMECELL,MATCH(MIN(INDEX(Last_Data_Point,MATCH($A88,DataStreams,0)),INDEX(Last_Data_Point,MATCH(L$6,DataStreams,0)),$B$4),DateRange,0)-1,MATCH(L$6,DataStreams,0)-1) -
(INDEX(Returns!$102:$102,MATCH(L$6,DataStreams,0))*
OFFSET(HOMECELL,MATCH(MAX(INDEX(First_Data_Point,MATCH($A88,DataStreams,0)),INDEX(First_Data_Point,MATCH(L$6,DataStreams,0)),$B$3),DateRange,0)-1,MATCH(INDEX(Returns!$100:$100,MATCH(L$6,DataStreams,0)),DataStreams,0)-1):OFFSET(HOMECELL,MATCH(MIN(INDEX(Last_Data_Point,MATCH($A88,DataStreams,0)),INDEX(Last_Data_Point,MATCH(L$6,DataStreams,0)),$B$4),DateRange,0)-1,MATCH(INDEX(Returns!$100:$100,MATCH(L$6,DataStreams,0)),DataStreams,0)-1))),"")</f>
        <v>-7.2980948635153033E-4</v>
      </c>
      <c r="M88" s="233" cm="1">
        <f t="array" aca="1" ref="M88" ca="1">_xlfn.IFNA(_xlfn.COVARIANCE.S(
OFFSET(HOMECELL,MATCH(MAX(INDEX(First_Data_Point,MATCH($A88,DataStreams,0)),INDEX(First_Data_Point,MATCH(M$6,DataStreams,0)),$B$3),DateRange,0)-1,MATCH($A88,DataStreams,0)-1):OFFSET(HOMECELL,MATCH(MIN(INDEX(Last_Data_Point,MATCH($A88,DataStreams,0)),INDEX(Last_Data_Point,MATCH(M$6,DataStreams,0)),$B$4),DateRange,0)-1,MATCH($A88,DataStreams,0)-1) -
(INDEX(Returns!$102:$102,MATCH($A88,DataStreams,0))*
OFFSET(HOMECELL,MATCH(MAX(INDEX(First_Data_Point,MATCH($A88,DataStreams,0)),INDEX(First_Data_Point,MATCH(M$6,DataStreams,0)),$B$3),DateRange,0)-1,MATCH(INDEX(Returns!$100:$100,MATCH($A88,DataStreams,0)),DataStreams,0)-1):OFFSET(HOMECELL,MATCH(MIN(INDEX(Last_Data_Point,MATCH($A88,DataStreams,0)),INDEX(Last_Data_Point,MATCH(M$6,DataStreams,0)),$B$4),DateRange,0)-1,MATCH(INDEX(Returns!$100:$100,MATCH($A88,DataStreams,0)),DataStreams,0)-1)),
OFFSET(HOMECELL,MATCH(MAX(INDEX(First_Data_Point,MATCH($A88,DataStreams,0)),INDEX(First_Data_Point,MATCH(M$6,DataStreams,0)),$B$3),DateRange,0)-1,MATCH(M$6,DataStreams,0)-1):OFFSET(HOMECELL,MATCH(MIN(INDEX(Last_Data_Point,MATCH($A88,DataStreams,0)),INDEX(Last_Data_Point,MATCH(M$6,DataStreams,0)),$B$4),DateRange,0)-1,MATCH(M$6,DataStreams,0)-1) -
(INDEX(Returns!$102:$102,MATCH(M$6,DataStreams,0))*
OFFSET(HOMECELL,MATCH(MAX(INDEX(First_Data_Point,MATCH($A88,DataStreams,0)),INDEX(First_Data_Point,MATCH(M$6,DataStreams,0)),$B$3),DateRange,0)-1,MATCH(INDEX(Returns!$100:$100,MATCH(M$6,DataStreams,0)),DataStreams,0)-1):OFFSET(HOMECELL,MATCH(MIN(INDEX(Last_Data_Point,MATCH($A88,DataStreams,0)),INDEX(Last_Data_Point,MATCH(M$6,DataStreams,0)),$B$4),DateRange,0)-1,MATCH(INDEX(Returns!$100:$100,MATCH(M$6,DataStreams,0)),DataStreams,0)-1))),"")</f>
        <v>-1.6892615453340724E-3</v>
      </c>
      <c r="N88" s="233" cm="1">
        <f t="array" aca="1" ref="N88" ca="1">_xlfn.IFNA(_xlfn.COVARIANCE.S(
OFFSET(HOMECELL,MATCH(MAX(INDEX(First_Data_Point,MATCH($A88,DataStreams,0)),INDEX(First_Data_Point,MATCH(N$6,DataStreams,0)),$B$3),DateRange,0)-1,MATCH($A88,DataStreams,0)-1):OFFSET(HOMECELL,MATCH(MIN(INDEX(Last_Data_Point,MATCH($A88,DataStreams,0)),INDEX(Last_Data_Point,MATCH(N$6,DataStreams,0)),$B$4),DateRange,0)-1,MATCH($A88,DataStreams,0)-1) -
(INDEX(Returns!$102:$102,MATCH($A88,DataStreams,0))*
OFFSET(HOMECELL,MATCH(MAX(INDEX(First_Data_Point,MATCH($A88,DataStreams,0)),INDEX(First_Data_Point,MATCH(N$6,DataStreams,0)),$B$3),DateRange,0)-1,MATCH(INDEX(Returns!$100:$100,MATCH($A88,DataStreams,0)),DataStreams,0)-1):OFFSET(HOMECELL,MATCH(MIN(INDEX(Last_Data_Point,MATCH($A88,DataStreams,0)),INDEX(Last_Data_Point,MATCH(N$6,DataStreams,0)),$B$4),DateRange,0)-1,MATCH(INDEX(Returns!$100:$100,MATCH($A88,DataStreams,0)),DataStreams,0)-1)),
OFFSET(HOMECELL,MATCH(MAX(INDEX(First_Data_Point,MATCH($A88,DataStreams,0)),INDEX(First_Data_Point,MATCH(N$6,DataStreams,0)),$B$3),DateRange,0)-1,MATCH(N$6,DataStreams,0)-1):OFFSET(HOMECELL,MATCH(MIN(INDEX(Last_Data_Point,MATCH($A88,DataStreams,0)),INDEX(Last_Data_Point,MATCH(N$6,DataStreams,0)),$B$4),DateRange,0)-1,MATCH(N$6,DataStreams,0)-1) -
(INDEX(Returns!$102:$102,MATCH(N$6,DataStreams,0))*
OFFSET(HOMECELL,MATCH(MAX(INDEX(First_Data_Point,MATCH($A88,DataStreams,0)),INDEX(First_Data_Point,MATCH(N$6,DataStreams,0)),$B$3),DateRange,0)-1,MATCH(INDEX(Returns!$100:$100,MATCH(N$6,DataStreams,0)),DataStreams,0)-1):OFFSET(HOMECELL,MATCH(MIN(INDEX(Last_Data_Point,MATCH($A88,DataStreams,0)),INDEX(Last_Data_Point,MATCH(N$6,DataStreams,0)),$B$4),DateRange,0)-1,MATCH(INDEX(Returns!$100:$100,MATCH(N$6,DataStreams,0)),DataStreams,0)-1))),"")</f>
        <v>1.7681687987074969E-3</v>
      </c>
      <c r="O88" s="233" cm="1">
        <f t="array" aca="1" ref="O88" ca="1">_xlfn.IFNA(_xlfn.COVARIANCE.S(
OFFSET(HOMECELL,MATCH(MAX(INDEX(First_Data_Point,MATCH($A88,DataStreams,0)),INDEX(First_Data_Point,MATCH(O$6,DataStreams,0)),$B$3),DateRange,0)-1,MATCH($A88,DataStreams,0)-1):OFFSET(HOMECELL,MATCH(MIN(INDEX(Last_Data_Point,MATCH($A88,DataStreams,0)),INDEX(Last_Data_Point,MATCH(O$6,DataStreams,0)),$B$4),DateRange,0)-1,MATCH($A88,DataStreams,0)-1) -
(INDEX(Returns!$102:$102,MATCH($A88,DataStreams,0))*
OFFSET(HOMECELL,MATCH(MAX(INDEX(First_Data_Point,MATCH($A88,DataStreams,0)),INDEX(First_Data_Point,MATCH(O$6,DataStreams,0)),$B$3),DateRange,0)-1,MATCH(INDEX(Returns!$100:$100,MATCH($A88,DataStreams,0)),DataStreams,0)-1):OFFSET(HOMECELL,MATCH(MIN(INDEX(Last_Data_Point,MATCH($A88,DataStreams,0)),INDEX(Last_Data_Point,MATCH(O$6,DataStreams,0)),$B$4),DateRange,0)-1,MATCH(INDEX(Returns!$100:$100,MATCH($A88,DataStreams,0)),DataStreams,0)-1)),
OFFSET(HOMECELL,MATCH(MAX(INDEX(First_Data_Point,MATCH($A88,DataStreams,0)),INDEX(First_Data_Point,MATCH(O$6,DataStreams,0)),$B$3),DateRange,0)-1,MATCH(O$6,DataStreams,0)-1):OFFSET(HOMECELL,MATCH(MIN(INDEX(Last_Data_Point,MATCH($A88,DataStreams,0)),INDEX(Last_Data_Point,MATCH(O$6,DataStreams,0)),$B$4),DateRange,0)-1,MATCH(O$6,DataStreams,0)-1) -
(INDEX(Returns!$102:$102,MATCH(O$6,DataStreams,0))*
OFFSET(HOMECELL,MATCH(MAX(INDEX(First_Data_Point,MATCH($A88,DataStreams,0)),INDEX(First_Data_Point,MATCH(O$6,DataStreams,0)),$B$3),DateRange,0)-1,MATCH(INDEX(Returns!$100:$100,MATCH(O$6,DataStreams,0)),DataStreams,0)-1):OFFSET(HOMECELL,MATCH(MIN(INDEX(Last_Data_Point,MATCH($A88,DataStreams,0)),INDEX(Last_Data_Point,MATCH(O$6,DataStreams,0)),$B$4),DateRange,0)-1,MATCH(INDEX(Returns!$100:$100,MATCH(O$6,DataStreams,0)),DataStreams,0)-1))),"")</f>
        <v>1.7118270549291036E-3</v>
      </c>
      <c r="P88" s="233" cm="1">
        <f t="array" aca="1" ref="P88" ca="1">_xlfn.IFNA(_xlfn.COVARIANCE.S(
OFFSET(HOMECELL,MATCH(MAX(INDEX(First_Data_Point,MATCH($A88,DataStreams,0)),INDEX(First_Data_Point,MATCH(P$6,DataStreams,0)),$B$3),DateRange,0)-1,MATCH($A88,DataStreams,0)-1):OFFSET(HOMECELL,MATCH(MIN(INDEX(Last_Data_Point,MATCH($A88,DataStreams,0)),INDEX(Last_Data_Point,MATCH(P$6,DataStreams,0)),$B$4),DateRange,0)-1,MATCH($A88,DataStreams,0)-1) -
(INDEX(Returns!$102:$102,MATCH($A88,DataStreams,0))*
OFFSET(HOMECELL,MATCH(MAX(INDEX(First_Data_Point,MATCH($A88,DataStreams,0)),INDEX(First_Data_Point,MATCH(P$6,DataStreams,0)),$B$3),DateRange,0)-1,MATCH(INDEX(Returns!$100:$100,MATCH($A88,DataStreams,0)),DataStreams,0)-1):OFFSET(HOMECELL,MATCH(MIN(INDEX(Last_Data_Point,MATCH($A88,DataStreams,0)),INDEX(Last_Data_Point,MATCH(P$6,DataStreams,0)),$B$4),DateRange,0)-1,MATCH(INDEX(Returns!$100:$100,MATCH($A88,DataStreams,0)),DataStreams,0)-1)),
OFFSET(HOMECELL,MATCH(MAX(INDEX(First_Data_Point,MATCH($A88,DataStreams,0)),INDEX(First_Data_Point,MATCH(P$6,DataStreams,0)),$B$3),DateRange,0)-1,MATCH(P$6,DataStreams,0)-1):OFFSET(HOMECELL,MATCH(MIN(INDEX(Last_Data_Point,MATCH($A88,DataStreams,0)),INDEX(Last_Data_Point,MATCH(P$6,DataStreams,0)),$B$4),DateRange,0)-1,MATCH(P$6,DataStreams,0)-1) -
(INDEX(Returns!$102:$102,MATCH(P$6,DataStreams,0))*
OFFSET(HOMECELL,MATCH(MAX(INDEX(First_Data_Point,MATCH($A88,DataStreams,0)),INDEX(First_Data_Point,MATCH(P$6,DataStreams,0)),$B$3),DateRange,0)-1,MATCH(INDEX(Returns!$100:$100,MATCH(P$6,DataStreams,0)),DataStreams,0)-1):OFFSET(HOMECELL,MATCH(MIN(INDEX(Last_Data_Point,MATCH($A88,DataStreams,0)),INDEX(Last_Data_Point,MATCH(P$6,DataStreams,0)),$B$4),DateRange,0)-1,MATCH(INDEX(Returns!$100:$100,MATCH(P$6,DataStreams,0)),DataStreams,0)-1))),"")</f>
        <v>2.0271397246810283E-4</v>
      </c>
      <c r="Q88" s="233" cm="1">
        <f t="array" aca="1" ref="Q88" ca="1">_xlfn.IFNA(_xlfn.COVARIANCE.S(
OFFSET(HOMECELL,MATCH(MAX(INDEX(First_Data_Point,MATCH($A88,DataStreams,0)),INDEX(First_Data_Point,MATCH(Q$6,DataStreams,0)),$B$3),DateRange,0)-1,MATCH($A88,DataStreams,0)-1):OFFSET(HOMECELL,MATCH(MIN(INDEX(Last_Data_Point,MATCH($A88,DataStreams,0)),INDEX(Last_Data_Point,MATCH(Q$6,DataStreams,0)),$B$4),DateRange,0)-1,MATCH($A88,DataStreams,0)-1) -
(INDEX(Returns!$102:$102,MATCH($A88,DataStreams,0))*
OFFSET(HOMECELL,MATCH(MAX(INDEX(First_Data_Point,MATCH($A88,DataStreams,0)),INDEX(First_Data_Point,MATCH(Q$6,DataStreams,0)),$B$3),DateRange,0)-1,MATCH(INDEX(Returns!$100:$100,MATCH($A88,DataStreams,0)),DataStreams,0)-1):OFFSET(HOMECELL,MATCH(MIN(INDEX(Last_Data_Point,MATCH($A88,DataStreams,0)),INDEX(Last_Data_Point,MATCH(Q$6,DataStreams,0)),$B$4),DateRange,0)-1,MATCH(INDEX(Returns!$100:$100,MATCH($A88,DataStreams,0)),DataStreams,0)-1)),
OFFSET(HOMECELL,MATCH(MAX(INDEX(First_Data_Point,MATCH($A88,DataStreams,0)),INDEX(First_Data_Point,MATCH(Q$6,DataStreams,0)),$B$3),DateRange,0)-1,MATCH(Q$6,DataStreams,0)-1):OFFSET(HOMECELL,MATCH(MIN(INDEX(Last_Data_Point,MATCH($A88,DataStreams,0)),INDEX(Last_Data_Point,MATCH(Q$6,DataStreams,0)),$B$4),DateRange,0)-1,MATCH(Q$6,DataStreams,0)-1) -
(INDEX(Returns!$102:$102,MATCH(Q$6,DataStreams,0))*
OFFSET(HOMECELL,MATCH(MAX(INDEX(First_Data_Point,MATCH($A88,DataStreams,0)),INDEX(First_Data_Point,MATCH(Q$6,DataStreams,0)),$B$3),DateRange,0)-1,MATCH(INDEX(Returns!$100:$100,MATCH(Q$6,DataStreams,0)),DataStreams,0)-1):OFFSET(HOMECELL,MATCH(MIN(INDEX(Last_Data_Point,MATCH($A88,DataStreams,0)),INDEX(Last_Data_Point,MATCH(Q$6,DataStreams,0)),$B$4),DateRange,0)-1,MATCH(INDEX(Returns!$100:$100,MATCH(Q$6,DataStreams,0)),DataStreams,0)-1))),"")</f>
        <v>-8.1715775623853867E-5</v>
      </c>
      <c r="R88" s="233" cm="1">
        <f t="array" aca="1" ref="R88" ca="1">_xlfn.IFNA(_xlfn.COVARIANCE.S(
OFFSET(HOMECELL,MATCH(MAX(INDEX(First_Data_Point,MATCH($A88,DataStreams,0)),INDEX(First_Data_Point,MATCH(R$6,DataStreams,0)),$B$3),DateRange,0)-1,MATCH($A88,DataStreams,0)-1):OFFSET(HOMECELL,MATCH(MIN(INDEX(Last_Data_Point,MATCH($A88,DataStreams,0)),INDEX(Last_Data_Point,MATCH(R$6,DataStreams,0)),$B$4),DateRange,0)-1,MATCH($A88,DataStreams,0)-1) -
(INDEX(Returns!$102:$102,MATCH($A88,DataStreams,0))*
OFFSET(HOMECELL,MATCH(MAX(INDEX(First_Data_Point,MATCH($A88,DataStreams,0)),INDEX(First_Data_Point,MATCH(R$6,DataStreams,0)),$B$3),DateRange,0)-1,MATCH(INDEX(Returns!$100:$100,MATCH($A88,DataStreams,0)),DataStreams,0)-1):OFFSET(HOMECELL,MATCH(MIN(INDEX(Last_Data_Point,MATCH($A88,DataStreams,0)),INDEX(Last_Data_Point,MATCH(R$6,DataStreams,0)),$B$4),DateRange,0)-1,MATCH(INDEX(Returns!$100:$100,MATCH($A88,DataStreams,0)),DataStreams,0)-1)),
OFFSET(HOMECELL,MATCH(MAX(INDEX(First_Data_Point,MATCH($A88,DataStreams,0)),INDEX(First_Data_Point,MATCH(R$6,DataStreams,0)),$B$3),DateRange,0)-1,MATCH(R$6,DataStreams,0)-1):OFFSET(HOMECELL,MATCH(MIN(INDEX(Last_Data_Point,MATCH($A88,DataStreams,0)),INDEX(Last_Data_Point,MATCH(R$6,DataStreams,0)),$B$4),DateRange,0)-1,MATCH(R$6,DataStreams,0)-1) -
(INDEX(Returns!$102:$102,MATCH(R$6,DataStreams,0))*
OFFSET(HOMECELL,MATCH(MAX(INDEX(First_Data_Point,MATCH($A88,DataStreams,0)),INDEX(First_Data_Point,MATCH(R$6,DataStreams,0)),$B$3),DateRange,0)-1,MATCH(INDEX(Returns!$100:$100,MATCH(R$6,DataStreams,0)),DataStreams,0)-1):OFFSET(HOMECELL,MATCH(MIN(INDEX(Last_Data_Point,MATCH($A88,DataStreams,0)),INDEX(Last_Data_Point,MATCH(R$6,DataStreams,0)),$B$4),DateRange,0)-1,MATCH(INDEX(Returns!$100:$100,MATCH(R$6,DataStreams,0)),DataStreams,0)-1))),"")</f>
        <v>-1.8521254890294242E-3</v>
      </c>
      <c r="S88" s="233" cm="1">
        <f t="array" aca="1" ref="S88" ca="1">_xlfn.IFNA(_xlfn.COVARIANCE.S(
OFFSET(HOMECELL,MATCH(MAX(INDEX(First_Data_Point,MATCH($A88,DataStreams,0)),INDEX(First_Data_Point,MATCH(S$6,DataStreams,0)),$B$3),DateRange,0)-1,MATCH($A88,DataStreams,0)-1):OFFSET(HOMECELL,MATCH(MIN(INDEX(Last_Data_Point,MATCH($A88,DataStreams,0)),INDEX(Last_Data_Point,MATCH(S$6,DataStreams,0)),$B$4),DateRange,0)-1,MATCH($A88,DataStreams,0)-1) -
(INDEX(Returns!$102:$102,MATCH($A88,DataStreams,0))*
OFFSET(HOMECELL,MATCH(MAX(INDEX(First_Data_Point,MATCH($A88,DataStreams,0)),INDEX(First_Data_Point,MATCH(S$6,DataStreams,0)),$B$3),DateRange,0)-1,MATCH(INDEX(Returns!$100:$100,MATCH($A88,DataStreams,0)),DataStreams,0)-1):OFFSET(HOMECELL,MATCH(MIN(INDEX(Last_Data_Point,MATCH($A88,DataStreams,0)),INDEX(Last_Data_Point,MATCH(S$6,DataStreams,0)),$B$4),DateRange,0)-1,MATCH(INDEX(Returns!$100:$100,MATCH($A88,DataStreams,0)),DataStreams,0)-1)),
OFFSET(HOMECELL,MATCH(MAX(INDEX(First_Data_Point,MATCH($A88,DataStreams,0)),INDEX(First_Data_Point,MATCH(S$6,DataStreams,0)),$B$3),DateRange,0)-1,MATCH(S$6,DataStreams,0)-1):OFFSET(HOMECELL,MATCH(MIN(INDEX(Last_Data_Point,MATCH($A88,DataStreams,0)),INDEX(Last_Data_Point,MATCH(S$6,DataStreams,0)),$B$4),DateRange,0)-1,MATCH(S$6,DataStreams,0)-1) -
(INDEX(Returns!$102:$102,MATCH(S$6,DataStreams,0))*
OFFSET(HOMECELL,MATCH(MAX(INDEX(First_Data_Point,MATCH($A88,DataStreams,0)),INDEX(First_Data_Point,MATCH(S$6,DataStreams,0)),$B$3),DateRange,0)-1,MATCH(INDEX(Returns!$100:$100,MATCH(S$6,DataStreams,0)),DataStreams,0)-1):OFFSET(HOMECELL,MATCH(MIN(INDEX(Last_Data_Point,MATCH($A88,DataStreams,0)),INDEX(Last_Data_Point,MATCH(S$6,DataStreams,0)),$B$4),DateRange,0)-1,MATCH(INDEX(Returns!$100:$100,MATCH(S$6,DataStreams,0)),DataStreams,0)-1))),"")</f>
        <v>1.4704027634903931E-3</v>
      </c>
      <c r="T88" s="233" cm="1">
        <f t="array" aca="1" ref="T88" ca="1">_xlfn.IFNA(_xlfn.COVARIANCE.S(
OFFSET(HOMECELL,MATCH(MAX(INDEX(First_Data_Point,MATCH($A88,DataStreams,0)),INDEX(First_Data_Point,MATCH(T$6,DataStreams,0)),$B$3),DateRange,0)-1,MATCH($A88,DataStreams,0)-1):OFFSET(HOMECELL,MATCH(MIN(INDEX(Last_Data_Point,MATCH($A88,DataStreams,0)),INDEX(Last_Data_Point,MATCH(T$6,DataStreams,0)),$B$4),DateRange,0)-1,MATCH($A88,DataStreams,0)-1) -
(INDEX(Returns!$102:$102,MATCH($A88,DataStreams,0))*
OFFSET(HOMECELL,MATCH(MAX(INDEX(First_Data_Point,MATCH($A88,DataStreams,0)),INDEX(First_Data_Point,MATCH(T$6,DataStreams,0)),$B$3),DateRange,0)-1,MATCH(INDEX(Returns!$100:$100,MATCH($A88,DataStreams,0)),DataStreams,0)-1):OFFSET(HOMECELL,MATCH(MIN(INDEX(Last_Data_Point,MATCH($A88,DataStreams,0)),INDEX(Last_Data_Point,MATCH(T$6,DataStreams,0)),$B$4),DateRange,0)-1,MATCH(INDEX(Returns!$100:$100,MATCH($A88,DataStreams,0)),DataStreams,0)-1)),
OFFSET(HOMECELL,MATCH(MAX(INDEX(First_Data_Point,MATCH($A88,DataStreams,0)),INDEX(First_Data_Point,MATCH(T$6,DataStreams,0)),$B$3),DateRange,0)-1,MATCH(T$6,DataStreams,0)-1):OFFSET(HOMECELL,MATCH(MIN(INDEX(Last_Data_Point,MATCH($A88,DataStreams,0)),INDEX(Last_Data_Point,MATCH(T$6,DataStreams,0)),$B$4),DateRange,0)-1,MATCH(T$6,DataStreams,0)-1) -
(INDEX(Returns!$102:$102,MATCH(T$6,DataStreams,0))*
OFFSET(HOMECELL,MATCH(MAX(INDEX(First_Data_Point,MATCH($A88,DataStreams,0)),INDEX(First_Data_Point,MATCH(T$6,DataStreams,0)),$B$3),DateRange,0)-1,MATCH(INDEX(Returns!$100:$100,MATCH(T$6,DataStreams,0)),DataStreams,0)-1):OFFSET(HOMECELL,MATCH(MIN(INDEX(Last_Data_Point,MATCH($A88,DataStreams,0)),INDEX(Last_Data_Point,MATCH(T$6,DataStreams,0)),$B$4),DateRange,0)-1,MATCH(INDEX(Returns!$100:$100,MATCH(T$6,DataStreams,0)),DataStreams,0)-1))),"")</f>
        <v>1.3537148772749593E-3</v>
      </c>
      <c r="U88" s="233" cm="1">
        <f t="array" aca="1" ref="U88" ca="1">_xlfn.IFNA(_xlfn.COVARIANCE.S(
OFFSET(HOMECELL,MATCH(MAX(INDEX(First_Data_Point,MATCH($A88,DataStreams,0)),INDEX(First_Data_Point,MATCH(U$6,DataStreams,0)),$B$3),DateRange,0)-1,MATCH($A88,DataStreams,0)-1):OFFSET(HOMECELL,MATCH(MIN(INDEX(Last_Data_Point,MATCH($A88,DataStreams,0)),INDEX(Last_Data_Point,MATCH(U$6,DataStreams,0)),$B$4),DateRange,0)-1,MATCH($A88,DataStreams,0)-1) -
(INDEX(Returns!$102:$102,MATCH($A88,DataStreams,0))*
OFFSET(HOMECELL,MATCH(MAX(INDEX(First_Data_Point,MATCH($A88,DataStreams,0)),INDEX(First_Data_Point,MATCH(U$6,DataStreams,0)),$B$3),DateRange,0)-1,MATCH(INDEX(Returns!$100:$100,MATCH($A88,DataStreams,0)),DataStreams,0)-1):OFFSET(HOMECELL,MATCH(MIN(INDEX(Last_Data_Point,MATCH($A88,DataStreams,0)),INDEX(Last_Data_Point,MATCH(U$6,DataStreams,0)),$B$4),DateRange,0)-1,MATCH(INDEX(Returns!$100:$100,MATCH($A88,DataStreams,0)),DataStreams,0)-1)),
OFFSET(HOMECELL,MATCH(MAX(INDEX(First_Data_Point,MATCH($A88,DataStreams,0)),INDEX(First_Data_Point,MATCH(U$6,DataStreams,0)),$B$3),DateRange,0)-1,MATCH(U$6,DataStreams,0)-1):OFFSET(HOMECELL,MATCH(MIN(INDEX(Last_Data_Point,MATCH($A88,DataStreams,0)),INDEX(Last_Data_Point,MATCH(U$6,DataStreams,0)),$B$4),DateRange,0)-1,MATCH(U$6,DataStreams,0)-1) -
(INDEX(Returns!$102:$102,MATCH(U$6,DataStreams,0))*
OFFSET(HOMECELL,MATCH(MAX(INDEX(First_Data_Point,MATCH($A88,DataStreams,0)),INDEX(First_Data_Point,MATCH(U$6,DataStreams,0)),$B$3),DateRange,0)-1,MATCH(INDEX(Returns!$100:$100,MATCH(U$6,DataStreams,0)),DataStreams,0)-1):OFFSET(HOMECELL,MATCH(MIN(INDEX(Last_Data_Point,MATCH($A88,DataStreams,0)),INDEX(Last_Data_Point,MATCH(U$6,DataStreams,0)),$B$4),DateRange,0)-1,MATCH(INDEX(Returns!$100:$100,MATCH(U$6,DataStreams,0)),DataStreams,0)-1))),"")</f>
        <v>-1.0989467068057083E-3</v>
      </c>
      <c r="V88" s="233" cm="1">
        <f t="array" aca="1" ref="V88" ca="1">_xlfn.IFNA(_xlfn.COVARIANCE.S(
OFFSET(HOMECELL,MATCH(MAX(INDEX(First_Data_Point,MATCH($A88,DataStreams,0)),INDEX(First_Data_Point,MATCH(V$6,DataStreams,0)),$B$3),DateRange,0)-1,MATCH($A88,DataStreams,0)-1):OFFSET(HOMECELL,MATCH(MIN(INDEX(Last_Data_Point,MATCH($A88,DataStreams,0)),INDEX(Last_Data_Point,MATCH(V$6,DataStreams,0)),$B$4),DateRange,0)-1,MATCH($A88,DataStreams,0)-1) -
(INDEX(Returns!$102:$102,MATCH($A88,DataStreams,0))*
OFFSET(HOMECELL,MATCH(MAX(INDEX(First_Data_Point,MATCH($A88,DataStreams,0)),INDEX(First_Data_Point,MATCH(V$6,DataStreams,0)),$B$3),DateRange,0)-1,MATCH(INDEX(Returns!$100:$100,MATCH($A88,DataStreams,0)),DataStreams,0)-1):OFFSET(HOMECELL,MATCH(MIN(INDEX(Last_Data_Point,MATCH($A88,DataStreams,0)),INDEX(Last_Data_Point,MATCH(V$6,DataStreams,0)),$B$4),DateRange,0)-1,MATCH(INDEX(Returns!$100:$100,MATCH($A88,DataStreams,0)),DataStreams,0)-1)),
OFFSET(HOMECELL,MATCH(MAX(INDEX(First_Data_Point,MATCH($A88,DataStreams,0)),INDEX(First_Data_Point,MATCH(V$6,DataStreams,0)),$B$3),DateRange,0)-1,MATCH(V$6,DataStreams,0)-1):OFFSET(HOMECELL,MATCH(MIN(INDEX(Last_Data_Point,MATCH($A88,DataStreams,0)),INDEX(Last_Data_Point,MATCH(V$6,DataStreams,0)),$B$4),DateRange,0)-1,MATCH(V$6,DataStreams,0)-1) -
(INDEX(Returns!$102:$102,MATCH(V$6,DataStreams,0))*
OFFSET(HOMECELL,MATCH(MAX(INDEX(First_Data_Point,MATCH($A88,DataStreams,0)),INDEX(First_Data_Point,MATCH(V$6,DataStreams,0)),$B$3),DateRange,0)-1,MATCH(INDEX(Returns!$100:$100,MATCH(V$6,DataStreams,0)),DataStreams,0)-1):OFFSET(HOMECELL,MATCH(MIN(INDEX(Last_Data_Point,MATCH($A88,DataStreams,0)),INDEX(Last_Data_Point,MATCH(V$6,DataStreams,0)),$B$4),DateRange,0)-1,MATCH(INDEX(Returns!$100:$100,MATCH(V$6,DataStreams,0)),DataStreams,0)-1))),"")</f>
        <v>-2.2761365223088114E-4</v>
      </c>
      <c r="W88" s="233" cm="1">
        <f t="array" aca="1" ref="W88" ca="1">_xlfn.IFNA(_xlfn.COVARIANCE.S(
OFFSET(HOMECELL,MATCH(MAX(INDEX(First_Data_Point,MATCH($A88,DataStreams,0)),INDEX(First_Data_Point,MATCH(W$6,DataStreams,0)),$B$3),DateRange,0)-1,MATCH($A88,DataStreams,0)-1):OFFSET(HOMECELL,MATCH(MIN(INDEX(Last_Data_Point,MATCH($A88,DataStreams,0)),INDEX(Last_Data_Point,MATCH(W$6,DataStreams,0)),$B$4),DateRange,0)-1,MATCH($A88,DataStreams,0)-1) -
(INDEX(Returns!$102:$102,MATCH($A88,DataStreams,0))*
OFFSET(HOMECELL,MATCH(MAX(INDEX(First_Data_Point,MATCH($A88,DataStreams,0)),INDEX(First_Data_Point,MATCH(W$6,DataStreams,0)),$B$3),DateRange,0)-1,MATCH(INDEX(Returns!$100:$100,MATCH($A88,DataStreams,0)),DataStreams,0)-1):OFFSET(HOMECELL,MATCH(MIN(INDEX(Last_Data_Point,MATCH($A88,DataStreams,0)),INDEX(Last_Data_Point,MATCH(W$6,DataStreams,0)),$B$4),DateRange,0)-1,MATCH(INDEX(Returns!$100:$100,MATCH($A88,DataStreams,0)),DataStreams,0)-1)),
OFFSET(HOMECELL,MATCH(MAX(INDEX(First_Data_Point,MATCH($A88,DataStreams,0)),INDEX(First_Data_Point,MATCH(W$6,DataStreams,0)),$B$3),DateRange,0)-1,MATCH(W$6,DataStreams,0)-1):OFFSET(HOMECELL,MATCH(MIN(INDEX(Last_Data_Point,MATCH($A88,DataStreams,0)),INDEX(Last_Data_Point,MATCH(W$6,DataStreams,0)),$B$4),DateRange,0)-1,MATCH(W$6,DataStreams,0)-1) -
(INDEX(Returns!$102:$102,MATCH(W$6,DataStreams,0))*
OFFSET(HOMECELL,MATCH(MAX(INDEX(First_Data_Point,MATCH($A88,DataStreams,0)),INDEX(First_Data_Point,MATCH(W$6,DataStreams,0)),$B$3),DateRange,0)-1,MATCH(INDEX(Returns!$100:$100,MATCH(W$6,DataStreams,0)),DataStreams,0)-1):OFFSET(HOMECELL,MATCH(MIN(INDEX(Last_Data_Point,MATCH($A88,DataStreams,0)),INDEX(Last_Data_Point,MATCH(W$6,DataStreams,0)),$B$4),DateRange,0)-1,MATCH(INDEX(Returns!$100:$100,MATCH(W$6,DataStreams,0)),DataStreams,0)-1))),"")</f>
        <v>2.1363577418411594E-3</v>
      </c>
      <c r="X88" s="233" cm="1">
        <f t="array" aca="1" ref="X88" ca="1">_xlfn.IFNA(_xlfn.COVARIANCE.S(
OFFSET(HOMECELL,MATCH(MAX(INDEX(First_Data_Point,MATCH($A88,DataStreams,0)),INDEX(First_Data_Point,MATCH(X$6,DataStreams,0)),$B$3),DateRange,0)-1,MATCH($A88,DataStreams,0)-1):OFFSET(HOMECELL,MATCH(MIN(INDEX(Last_Data_Point,MATCH($A88,DataStreams,0)),INDEX(Last_Data_Point,MATCH(X$6,DataStreams,0)),$B$4),DateRange,0)-1,MATCH($A88,DataStreams,0)-1) -
(INDEX(Returns!$102:$102,MATCH($A88,DataStreams,0))*
OFFSET(HOMECELL,MATCH(MAX(INDEX(First_Data_Point,MATCH($A88,DataStreams,0)),INDEX(First_Data_Point,MATCH(X$6,DataStreams,0)),$B$3),DateRange,0)-1,MATCH(INDEX(Returns!$100:$100,MATCH($A88,DataStreams,0)),DataStreams,0)-1):OFFSET(HOMECELL,MATCH(MIN(INDEX(Last_Data_Point,MATCH($A88,DataStreams,0)),INDEX(Last_Data_Point,MATCH(X$6,DataStreams,0)),$B$4),DateRange,0)-1,MATCH(INDEX(Returns!$100:$100,MATCH($A88,DataStreams,0)),DataStreams,0)-1)),
OFFSET(HOMECELL,MATCH(MAX(INDEX(First_Data_Point,MATCH($A88,DataStreams,0)),INDEX(First_Data_Point,MATCH(X$6,DataStreams,0)),$B$3),DateRange,0)-1,MATCH(X$6,DataStreams,0)-1):OFFSET(HOMECELL,MATCH(MIN(INDEX(Last_Data_Point,MATCH($A88,DataStreams,0)),INDEX(Last_Data_Point,MATCH(X$6,DataStreams,0)),$B$4),DateRange,0)-1,MATCH(X$6,DataStreams,0)-1) -
(INDEX(Returns!$102:$102,MATCH(X$6,DataStreams,0))*
OFFSET(HOMECELL,MATCH(MAX(INDEX(First_Data_Point,MATCH($A88,DataStreams,0)),INDEX(First_Data_Point,MATCH(X$6,DataStreams,0)),$B$3),DateRange,0)-1,MATCH(INDEX(Returns!$100:$100,MATCH(X$6,DataStreams,0)),DataStreams,0)-1):OFFSET(HOMECELL,MATCH(MIN(INDEX(Last_Data_Point,MATCH($A88,DataStreams,0)),INDEX(Last_Data_Point,MATCH(X$6,DataStreams,0)),$B$4),DateRange,0)-1,MATCH(INDEX(Returns!$100:$100,MATCH(X$6,DataStreams,0)),DataStreams,0)-1))),"")</f>
        <v>6.720770834746378E-3</v>
      </c>
      <c r="Y88" s="233" cm="1">
        <f t="array" aca="1" ref="Y88" ca="1">_xlfn.IFNA(_xlfn.COVARIANCE.S(
OFFSET(HOMECELL,MATCH(MAX(INDEX(First_Data_Point,MATCH($A88,DataStreams,0)),INDEX(First_Data_Point,MATCH(Y$6,DataStreams,0)),$B$3),DateRange,0)-1,MATCH($A88,DataStreams,0)-1):OFFSET(HOMECELL,MATCH(MIN(INDEX(Last_Data_Point,MATCH($A88,DataStreams,0)),INDEX(Last_Data_Point,MATCH(Y$6,DataStreams,0)),$B$4),DateRange,0)-1,MATCH($A88,DataStreams,0)-1) -
(INDEX(Returns!$102:$102,MATCH($A88,DataStreams,0))*
OFFSET(HOMECELL,MATCH(MAX(INDEX(First_Data_Point,MATCH($A88,DataStreams,0)),INDEX(First_Data_Point,MATCH(Y$6,DataStreams,0)),$B$3),DateRange,0)-1,MATCH(INDEX(Returns!$100:$100,MATCH($A88,DataStreams,0)),DataStreams,0)-1):OFFSET(HOMECELL,MATCH(MIN(INDEX(Last_Data_Point,MATCH($A88,DataStreams,0)),INDEX(Last_Data_Point,MATCH(Y$6,DataStreams,0)),$B$4),DateRange,0)-1,MATCH(INDEX(Returns!$100:$100,MATCH($A88,DataStreams,0)),DataStreams,0)-1)),
OFFSET(HOMECELL,MATCH(MAX(INDEX(First_Data_Point,MATCH($A88,DataStreams,0)),INDEX(First_Data_Point,MATCH(Y$6,DataStreams,0)),$B$3),DateRange,0)-1,MATCH(Y$6,DataStreams,0)-1):OFFSET(HOMECELL,MATCH(MIN(INDEX(Last_Data_Point,MATCH($A88,DataStreams,0)),INDEX(Last_Data_Point,MATCH(Y$6,DataStreams,0)),$B$4),DateRange,0)-1,MATCH(Y$6,DataStreams,0)-1) -
(INDEX(Returns!$102:$102,MATCH(Y$6,DataStreams,0))*
OFFSET(HOMECELL,MATCH(MAX(INDEX(First_Data_Point,MATCH($A88,DataStreams,0)),INDEX(First_Data_Point,MATCH(Y$6,DataStreams,0)),$B$3),DateRange,0)-1,MATCH(INDEX(Returns!$100:$100,MATCH(Y$6,DataStreams,0)),DataStreams,0)-1):OFFSET(HOMECELL,MATCH(MIN(INDEX(Last_Data_Point,MATCH($A88,DataStreams,0)),INDEX(Last_Data_Point,MATCH(Y$6,DataStreams,0)),$B$4),DateRange,0)-1,MATCH(INDEX(Returns!$100:$100,MATCH(Y$6,DataStreams,0)),DataStreams,0)-1))),"")</f>
        <v>4.4174029092949431E-3</v>
      </c>
      <c r="Z88" s="233" cm="1">
        <f t="array" aca="1" ref="Z88" ca="1">_xlfn.IFNA(_xlfn.COVARIANCE.S(
OFFSET(HOMECELL,MATCH(MAX(INDEX(First_Data_Point,MATCH($A88,DataStreams,0)),INDEX(First_Data_Point,MATCH(Z$6,DataStreams,0)),$B$3),DateRange,0)-1,MATCH($A88,DataStreams,0)-1):OFFSET(HOMECELL,MATCH(MIN(INDEX(Last_Data_Point,MATCH($A88,DataStreams,0)),INDEX(Last_Data_Point,MATCH(Z$6,DataStreams,0)),$B$4),DateRange,0)-1,MATCH($A88,DataStreams,0)-1) -
(INDEX(Returns!$102:$102,MATCH($A88,DataStreams,0))*
OFFSET(HOMECELL,MATCH(MAX(INDEX(First_Data_Point,MATCH($A88,DataStreams,0)),INDEX(First_Data_Point,MATCH(Z$6,DataStreams,0)),$B$3),DateRange,0)-1,MATCH(INDEX(Returns!$100:$100,MATCH($A88,DataStreams,0)),DataStreams,0)-1):OFFSET(HOMECELL,MATCH(MIN(INDEX(Last_Data_Point,MATCH($A88,DataStreams,0)),INDEX(Last_Data_Point,MATCH(Z$6,DataStreams,0)),$B$4),DateRange,0)-1,MATCH(INDEX(Returns!$100:$100,MATCH($A88,DataStreams,0)),DataStreams,0)-1)),
OFFSET(HOMECELL,MATCH(MAX(INDEX(First_Data_Point,MATCH($A88,DataStreams,0)),INDEX(First_Data_Point,MATCH(Z$6,DataStreams,0)),$B$3),DateRange,0)-1,MATCH(Z$6,DataStreams,0)-1):OFFSET(HOMECELL,MATCH(MIN(INDEX(Last_Data_Point,MATCH($A88,DataStreams,0)),INDEX(Last_Data_Point,MATCH(Z$6,DataStreams,0)),$B$4),DateRange,0)-1,MATCH(Z$6,DataStreams,0)-1) -
(INDEX(Returns!$102:$102,MATCH(Z$6,DataStreams,0))*
OFFSET(HOMECELL,MATCH(MAX(INDEX(First_Data_Point,MATCH($A88,DataStreams,0)),INDEX(First_Data_Point,MATCH(Z$6,DataStreams,0)),$B$3),DateRange,0)-1,MATCH(INDEX(Returns!$100:$100,MATCH(Z$6,DataStreams,0)),DataStreams,0)-1):OFFSET(HOMECELL,MATCH(MIN(INDEX(Last_Data_Point,MATCH($A88,DataStreams,0)),INDEX(Last_Data_Point,MATCH(Z$6,DataStreams,0)),$B$4),DateRange,0)-1,MATCH(INDEX(Returns!$100:$100,MATCH(Z$6,DataStreams,0)),DataStreams,0)-1))),"")</f>
        <v>3.9459195240199031E-5</v>
      </c>
      <c r="AA88" s="233" cm="1">
        <f t="array" aca="1" ref="AA88" ca="1">_xlfn.IFNA(_xlfn.COVARIANCE.S(
OFFSET(HOMECELL,MATCH(MAX(INDEX(First_Data_Point,MATCH($A88,DataStreams,0)),INDEX(First_Data_Point,MATCH(AA$6,DataStreams,0)),$B$3),DateRange,0)-1,MATCH($A88,DataStreams,0)-1):OFFSET(HOMECELL,MATCH(MIN(INDEX(Last_Data_Point,MATCH($A88,DataStreams,0)),INDEX(Last_Data_Point,MATCH(AA$6,DataStreams,0)),$B$4),DateRange,0)-1,MATCH($A88,DataStreams,0)-1) -
(INDEX(Returns!$102:$102,MATCH($A88,DataStreams,0))*
OFFSET(HOMECELL,MATCH(MAX(INDEX(First_Data_Point,MATCH($A88,DataStreams,0)),INDEX(First_Data_Point,MATCH(AA$6,DataStreams,0)),$B$3),DateRange,0)-1,MATCH(INDEX(Returns!$100:$100,MATCH($A88,DataStreams,0)),DataStreams,0)-1):OFFSET(HOMECELL,MATCH(MIN(INDEX(Last_Data_Point,MATCH($A88,DataStreams,0)),INDEX(Last_Data_Point,MATCH(AA$6,DataStreams,0)),$B$4),DateRange,0)-1,MATCH(INDEX(Returns!$100:$100,MATCH($A88,DataStreams,0)),DataStreams,0)-1)),
OFFSET(HOMECELL,MATCH(MAX(INDEX(First_Data_Point,MATCH($A88,DataStreams,0)),INDEX(First_Data_Point,MATCH(AA$6,DataStreams,0)),$B$3),DateRange,0)-1,MATCH(AA$6,DataStreams,0)-1):OFFSET(HOMECELL,MATCH(MIN(INDEX(Last_Data_Point,MATCH($A88,DataStreams,0)),INDEX(Last_Data_Point,MATCH(AA$6,DataStreams,0)),$B$4),DateRange,0)-1,MATCH(AA$6,DataStreams,0)-1) -
(INDEX(Returns!$102:$102,MATCH(AA$6,DataStreams,0))*
OFFSET(HOMECELL,MATCH(MAX(INDEX(First_Data_Point,MATCH($A88,DataStreams,0)),INDEX(First_Data_Point,MATCH(AA$6,DataStreams,0)),$B$3),DateRange,0)-1,MATCH(INDEX(Returns!$100:$100,MATCH(AA$6,DataStreams,0)),DataStreams,0)-1):OFFSET(HOMECELL,MATCH(MIN(INDEX(Last_Data_Point,MATCH($A88,DataStreams,0)),INDEX(Last_Data_Point,MATCH(AA$6,DataStreams,0)),$B$4),DateRange,0)-1,MATCH(INDEX(Returns!$100:$100,MATCH(AA$6,DataStreams,0)),DataStreams,0)-1))),"")</f>
        <v>-1.7656147466365072E-4</v>
      </c>
      <c r="AB88" s="233" cm="1">
        <f t="array" aca="1" ref="AB88" ca="1">_xlfn.IFNA(_xlfn.COVARIANCE.S(
OFFSET(HOMECELL,MATCH(MAX(INDEX(First_Data_Point,MATCH($A88,DataStreams,0)),INDEX(First_Data_Point,MATCH(AB$6,DataStreams,0)),$B$3),DateRange,0)-1,MATCH($A88,DataStreams,0)-1):OFFSET(HOMECELL,MATCH(MIN(INDEX(Last_Data_Point,MATCH($A88,DataStreams,0)),INDEX(Last_Data_Point,MATCH(AB$6,DataStreams,0)),$B$4),DateRange,0)-1,MATCH($A88,DataStreams,0)-1) -
(INDEX(Returns!$102:$102,MATCH($A88,DataStreams,0))*
OFFSET(HOMECELL,MATCH(MAX(INDEX(First_Data_Point,MATCH($A88,DataStreams,0)),INDEX(First_Data_Point,MATCH(AB$6,DataStreams,0)),$B$3),DateRange,0)-1,MATCH(INDEX(Returns!$100:$100,MATCH($A88,DataStreams,0)),DataStreams,0)-1):OFFSET(HOMECELL,MATCH(MIN(INDEX(Last_Data_Point,MATCH($A88,DataStreams,0)),INDEX(Last_Data_Point,MATCH(AB$6,DataStreams,0)),$B$4),DateRange,0)-1,MATCH(INDEX(Returns!$100:$100,MATCH($A88,DataStreams,0)),DataStreams,0)-1)),
OFFSET(HOMECELL,MATCH(MAX(INDEX(First_Data_Point,MATCH($A88,DataStreams,0)),INDEX(First_Data_Point,MATCH(AB$6,DataStreams,0)),$B$3),DateRange,0)-1,MATCH(AB$6,DataStreams,0)-1):OFFSET(HOMECELL,MATCH(MIN(INDEX(Last_Data_Point,MATCH($A88,DataStreams,0)),INDEX(Last_Data_Point,MATCH(AB$6,DataStreams,0)),$B$4),DateRange,0)-1,MATCH(AB$6,DataStreams,0)-1) -
(INDEX(Returns!$102:$102,MATCH(AB$6,DataStreams,0))*
OFFSET(HOMECELL,MATCH(MAX(INDEX(First_Data_Point,MATCH($A88,DataStreams,0)),INDEX(First_Data_Point,MATCH(AB$6,DataStreams,0)),$B$3),DateRange,0)-1,MATCH(INDEX(Returns!$100:$100,MATCH(AB$6,DataStreams,0)),DataStreams,0)-1):OFFSET(HOMECELL,MATCH(MIN(INDEX(Last_Data_Point,MATCH($A88,DataStreams,0)),INDEX(Last_Data_Point,MATCH(AB$6,DataStreams,0)),$B$4),DateRange,0)-1,MATCH(INDEX(Returns!$100:$100,MATCH(AB$6,DataStreams,0)),DataStreams,0)-1))),"")</f>
        <v>5.1764647972988499E-5</v>
      </c>
      <c r="AC88" s="233" cm="1">
        <f t="array" aca="1" ref="AC88" ca="1">_xlfn.IFNA(_xlfn.COVARIANCE.S(
OFFSET(HOMECELL,MATCH(MAX(INDEX(First_Data_Point,MATCH($A88,DataStreams,0)),INDEX(First_Data_Point,MATCH(AC$6,DataStreams,0)),$B$3),DateRange,0)-1,MATCH($A88,DataStreams,0)-1):OFFSET(HOMECELL,MATCH(MIN(INDEX(Last_Data_Point,MATCH($A88,DataStreams,0)),INDEX(Last_Data_Point,MATCH(AC$6,DataStreams,0)),$B$4),DateRange,0)-1,MATCH($A88,DataStreams,0)-1) -
(INDEX(Returns!$102:$102,MATCH($A88,DataStreams,0))*
OFFSET(HOMECELL,MATCH(MAX(INDEX(First_Data_Point,MATCH($A88,DataStreams,0)),INDEX(First_Data_Point,MATCH(AC$6,DataStreams,0)),$B$3),DateRange,0)-1,MATCH(INDEX(Returns!$100:$100,MATCH($A88,DataStreams,0)),DataStreams,0)-1):OFFSET(HOMECELL,MATCH(MIN(INDEX(Last_Data_Point,MATCH($A88,DataStreams,0)),INDEX(Last_Data_Point,MATCH(AC$6,DataStreams,0)),$B$4),DateRange,0)-1,MATCH(INDEX(Returns!$100:$100,MATCH($A88,DataStreams,0)),DataStreams,0)-1)),
OFFSET(HOMECELL,MATCH(MAX(INDEX(First_Data_Point,MATCH($A88,DataStreams,0)),INDEX(First_Data_Point,MATCH(AC$6,DataStreams,0)),$B$3),DateRange,0)-1,MATCH(AC$6,DataStreams,0)-1):OFFSET(HOMECELL,MATCH(MIN(INDEX(Last_Data_Point,MATCH($A88,DataStreams,0)),INDEX(Last_Data_Point,MATCH(AC$6,DataStreams,0)),$B$4),DateRange,0)-1,MATCH(AC$6,DataStreams,0)-1) -
(INDEX(Returns!$102:$102,MATCH(AC$6,DataStreams,0))*
OFFSET(HOMECELL,MATCH(MAX(INDEX(First_Data_Point,MATCH($A88,DataStreams,0)),INDEX(First_Data_Point,MATCH(AC$6,DataStreams,0)),$B$3),DateRange,0)-1,MATCH(INDEX(Returns!$100:$100,MATCH(AC$6,DataStreams,0)),DataStreams,0)-1):OFFSET(HOMECELL,MATCH(MIN(INDEX(Last_Data_Point,MATCH($A88,DataStreams,0)),INDEX(Last_Data_Point,MATCH(AC$6,DataStreams,0)),$B$4),DateRange,0)-1,MATCH(INDEX(Returns!$100:$100,MATCH(AC$6,DataStreams,0)),DataStreams,0)-1))),"")</f>
        <v>4.6525298913219156E-4</v>
      </c>
      <c r="AD88" s="233" cm="1">
        <f t="array" aca="1" ref="AD88" ca="1">_xlfn.IFNA(_xlfn.COVARIANCE.S(
OFFSET(HOMECELL,MATCH(MAX(INDEX(First_Data_Point,MATCH($A88,DataStreams,0)),INDEX(First_Data_Point,MATCH(AD$6,DataStreams,0)),$B$3),DateRange,0)-1,MATCH($A88,DataStreams,0)-1):OFFSET(HOMECELL,MATCH(MIN(INDEX(Last_Data_Point,MATCH($A88,DataStreams,0)),INDEX(Last_Data_Point,MATCH(AD$6,DataStreams,0)),$B$4),DateRange,0)-1,MATCH($A88,DataStreams,0)-1) -
(INDEX(Returns!$102:$102,MATCH($A88,DataStreams,0))*
OFFSET(HOMECELL,MATCH(MAX(INDEX(First_Data_Point,MATCH($A88,DataStreams,0)),INDEX(First_Data_Point,MATCH(AD$6,DataStreams,0)),$B$3),DateRange,0)-1,MATCH(INDEX(Returns!$100:$100,MATCH($A88,DataStreams,0)),DataStreams,0)-1):OFFSET(HOMECELL,MATCH(MIN(INDEX(Last_Data_Point,MATCH($A88,DataStreams,0)),INDEX(Last_Data_Point,MATCH(AD$6,DataStreams,0)),$B$4),DateRange,0)-1,MATCH(INDEX(Returns!$100:$100,MATCH($A88,DataStreams,0)),DataStreams,0)-1)),
OFFSET(HOMECELL,MATCH(MAX(INDEX(First_Data_Point,MATCH($A88,DataStreams,0)),INDEX(First_Data_Point,MATCH(AD$6,DataStreams,0)),$B$3),DateRange,0)-1,MATCH(AD$6,DataStreams,0)-1):OFFSET(HOMECELL,MATCH(MIN(INDEX(Last_Data_Point,MATCH($A88,DataStreams,0)),INDEX(Last_Data_Point,MATCH(AD$6,DataStreams,0)),$B$4),DateRange,0)-1,MATCH(AD$6,DataStreams,0)-1) -
(INDEX(Returns!$102:$102,MATCH(AD$6,DataStreams,0))*
OFFSET(HOMECELL,MATCH(MAX(INDEX(First_Data_Point,MATCH($A88,DataStreams,0)),INDEX(First_Data_Point,MATCH(AD$6,DataStreams,0)),$B$3),DateRange,0)-1,MATCH(INDEX(Returns!$100:$100,MATCH(AD$6,DataStreams,0)),DataStreams,0)-1):OFFSET(HOMECELL,MATCH(MIN(INDEX(Last_Data_Point,MATCH($A88,DataStreams,0)),INDEX(Last_Data_Point,MATCH(AD$6,DataStreams,0)),$B$4),DateRange,0)-1,MATCH(INDEX(Returns!$100:$100,MATCH(AD$6,DataStreams,0)),DataStreams,0)-1))),"")</f>
        <v>-6.6102755723074124E-5</v>
      </c>
      <c r="AE88" s="233" cm="1">
        <f t="array" aca="1" ref="AE88" ca="1">_xlfn.IFNA(_xlfn.COVARIANCE.S(
OFFSET(HOMECELL,MATCH(MAX(INDEX(First_Data_Point,MATCH($A88,DataStreams,0)),INDEX(First_Data_Point,MATCH(AE$6,DataStreams,0)),$B$3),DateRange,0)-1,MATCH($A88,DataStreams,0)-1):OFFSET(HOMECELL,MATCH(MIN(INDEX(Last_Data_Point,MATCH($A88,DataStreams,0)),INDEX(Last_Data_Point,MATCH(AE$6,DataStreams,0)),$B$4),DateRange,0)-1,MATCH($A88,DataStreams,0)-1) -
(INDEX(Returns!$102:$102,MATCH($A88,DataStreams,0))*
OFFSET(HOMECELL,MATCH(MAX(INDEX(First_Data_Point,MATCH($A88,DataStreams,0)),INDEX(First_Data_Point,MATCH(AE$6,DataStreams,0)),$B$3),DateRange,0)-1,MATCH(INDEX(Returns!$100:$100,MATCH($A88,DataStreams,0)),DataStreams,0)-1):OFFSET(HOMECELL,MATCH(MIN(INDEX(Last_Data_Point,MATCH($A88,DataStreams,0)),INDEX(Last_Data_Point,MATCH(AE$6,DataStreams,0)),$B$4),DateRange,0)-1,MATCH(INDEX(Returns!$100:$100,MATCH($A88,DataStreams,0)),DataStreams,0)-1)),
OFFSET(HOMECELL,MATCH(MAX(INDEX(First_Data_Point,MATCH($A88,DataStreams,0)),INDEX(First_Data_Point,MATCH(AE$6,DataStreams,0)),$B$3),DateRange,0)-1,MATCH(AE$6,DataStreams,0)-1):OFFSET(HOMECELL,MATCH(MIN(INDEX(Last_Data_Point,MATCH($A88,DataStreams,0)),INDEX(Last_Data_Point,MATCH(AE$6,DataStreams,0)),$B$4),DateRange,0)-1,MATCH(AE$6,DataStreams,0)-1) -
(INDEX(Returns!$102:$102,MATCH(AE$6,DataStreams,0))*
OFFSET(HOMECELL,MATCH(MAX(INDEX(First_Data_Point,MATCH($A88,DataStreams,0)),INDEX(First_Data_Point,MATCH(AE$6,DataStreams,0)),$B$3),DateRange,0)-1,MATCH(INDEX(Returns!$100:$100,MATCH(AE$6,DataStreams,0)),DataStreams,0)-1):OFFSET(HOMECELL,MATCH(MIN(INDEX(Last_Data_Point,MATCH($A88,DataStreams,0)),INDEX(Last_Data_Point,MATCH(AE$6,DataStreams,0)),$B$4),DateRange,0)-1,MATCH(INDEX(Returns!$100:$100,MATCH(AE$6,DataStreams,0)),DataStreams,0)-1))),"")</f>
        <v>3.7050399262206941E-5</v>
      </c>
      <c r="AF88" s="233" cm="1">
        <f t="array" aca="1" ref="AF88" ca="1">_xlfn.IFNA(_xlfn.COVARIANCE.S(
OFFSET(HOMECELL,MATCH(MAX(INDEX(First_Data_Point,MATCH($A88,DataStreams,0)),INDEX(First_Data_Point,MATCH(AF$6,DataStreams,0)),$B$3),DateRange,0)-1,MATCH($A88,DataStreams,0)-1):OFFSET(HOMECELL,MATCH(MIN(INDEX(Last_Data_Point,MATCH($A88,DataStreams,0)),INDEX(Last_Data_Point,MATCH(AF$6,DataStreams,0)),$B$4),DateRange,0)-1,MATCH($A88,DataStreams,0)-1) -
(INDEX(Returns!$102:$102,MATCH($A88,DataStreams,0))*
OFFSET(HOMECELL,MATCH(MAX(INDEX(First_Data_Point,MATCH($A88,DataStreams,0)),INDEX(First_Data_Point,MATCH(AF$6,DataStreams,0)),$B$3),DateRange,0)-1,MATCH(INDEX(Returns!$100:$100,MATCH($A88,DataStreams,0)),DataStreams,0)-1):OFFSET(HOMECELL,MATCH(MIN(INDEX(Last_Data_Point,MATCH($A88,DataStreams,0)),INDEX(Last_Data_Point,MATCH(AF$6,DataStreams,0)),$B$4),DateRange,0)-1,MATCH(INDEX(Returns!$100:$100,MATCH($A88,DataStreams,0)),DataStreams,0)-1)),
OFFSET(HOMECELL,MATCH(MAX(INDEX(First_Data_Point,MATCH($A88,DataStreams,0)),INDEX(First_Data_Point,MATCH(AF$6,DataStreams,0)),$B$3),DateRange,0)-1,MATCH(AF$6,DataStreams,0)-1):OFFSET(HOMECELL,MATCH(MIN(INDEX(Last_Data_Point,MATCH($A88,DataStreams,0)),INDEX(Last_Data_Point,MATCH(AF$6,DataStreams,0)),$B$4),DateRange,0)-1,MATCH(AF$6,DataStreams,0)-1) -
(INDEX(Returns!$102:$102,MATCH(AF$6,DataStreams,0))*
OFFSET(HOMECELL,MATCH(MAX(INDEX(First_Data_Point,MATCH($A88,DataStreams,0)),INDEX(First_Data_Point,MATCH(AF$6,DataStreams,0)),$B$3),DateRange,0)-1,MATCH(INDEX(Returns!$100:$100,MATCH(AF$6,DataStreams,0)),DataStreams,0)-1):OFFSET(HOMECELL,MATCH(MIN(INDEX(Last_Data_Point,MATCH($A88,DataStreams,0)),INDEX(Last_Data_Point,MATCH(AF$6,DataStreams,0)),$B$4),DateRange,0)-1,MATCH(INDEX(Returns!$100:$100,MATCH(AF$6,DataStreams,0)),DataStreams,0)-1))),"")</f>
        <v>6.1136573377738141E-4</v>
      </c>
      <c r="AG88" s="233" cm="1">
        <f t="array" aca="1" ref="AG88" ca="1">_xlfn.IFNA(_xlfn.COVARIANCE.S(
OFFSET(HOMECELL,MATCH(MAX(INDEX(First_Data_Point,MATCH($A88,DataStreams,0)),INDEX(First_Data_Point,MATCH(AG$6,DataStreams,0)),$B$3),DateRange,0)-1,MATCH($A88,DataStreams,0)-1):OFFSET(HOMECELL,MATCH(MIN(INDEX(Last_Data_Point,MATCH($A88,DataStreams,0)),INDEX(Last_Data_Point,MATCH(AG$6,DataStreams,0)),$B$4),DateRange,0)-1,MATCH($A88,DataStreams,0)-1) -
(INDEX(Returns!$102:$102,MATCH($A88,DataStreams,0))*
OFFSET(HOMECELL,MATCH(MAX(INDEX(First_Data_Point,MATCH($A88,DataStreams,0)),INDEX(First_Data_Point,MATCH(AG$6,DataStreams,0)),$B$3),DateRange,0)-1,MATCH(INDEX(Returns!$100:$100,MATCH($A88,DataStreams,0)),DataStreams,0)-1):OFFSET(HOMECELL,MATCH(MIN(INDEX(Last_Data_Point,MATCH($A88,DataStreams,0)),INDEX(Last_Data_Point,MATCH(AG$6,DataStreams,0)),$B$4),DateRange,0)-1,MATCH(INDEX(Returns!$100:$100,MATCH($A88,DataStreams,0)),DataStreams,0)-1)),
OFFSET(HOMECELL,MATCH(MAX(INDEX(First_Data_Point,MATCH($A88,DataStreams,0)),INDEX(First_Data_Point,MATCH(AG$6,DataStreams,0)),$B$3),DateRange,0)-1,MATCH(AG$6,DataStreams,0)-1):OFFSET(HOMECELL,MATCH(MIN(INDEX(Last_Data_Point,MATCH($A88,DataStreams,0)),INDEX(Last_Data_Point,MATCH(AG$6,DataStreams,0)),$B$4),DateRange,0)-1,MATCH(AG$6,DataStreams,0)-1) -
(INDEX(Returns!$102:$102,MATCH(AG$6,DataStreams,0))*
OFFSET(HOMECELL,MATCH(MAX(INDEX(First_Data_Point,MATCH($A88,DataStreams,0)),INDEX(First_Data_Point,MATCH(AG$6,DataStreams,0)),$B$3),DateRange,0)-1,MATCH(INDEX(Returns!$100:$100,MATCH(AG$6,DataStreams,0)),DataStreams,0)-1):OFFSET(HOMECELL,MATCH(MIN(INDEX(Last_Data_Point,MATCH($A88,DataStreams,0)),INDEX(Last_Data_Point,MATCH(AG$6,DataStreams,0)),$B$4),DateRange,0)-1,MATCH(INDEX(Returns!$100:$100,MATCH(AG$6,DataStreams,0)),DataStreams,0)-1))),"")</f>
        <v>4.2908721494080998E-4</v>
      </c>
      <c r="AH88" s="233" cm="1">
        <f t="array" aca="1" ref="AH88" ca="1">_xlfn.IFNA(_xlfn.COVARIANCE.S(
OFFSET(HOMECELL,MATCH(MAX(INDEX(First_Data_Point,MATCH($A88,DataStreams,0)),INDEX(First_Data_Point,MATCH(AH$6,DataStreams,0)),$B$3),DateRange,0)-1,MATCH($A88,DataStreams,0)-1):OFFSET(HOMECELL,MATCH(MIN(INDEX(Last_Data_Point,MATCH($A88,DataStreams,0)),INDEX(Last_Data_Point,MATCH(AH$6,DataStreams,0)),$B$4),DateRange,0)-1,MATCH($A88,DataStreams,0)-1) -
(INDEX(Returns!$102:$102,MATCH($A88,DataStreams,0))*
OFFSET(HOMECELL,MATCH(MAX(INDEX(First_Data_Point,MATCH($A88,DataStreams,0)),INDEX(First_Data_Point,MATCH(AH$6,DataStreams,0)),$B$3),DateRange,0)-1,MATCH(INDEX(Returns!$100:$100,MATCH($A88,DataStreams,0)),DataStreams,0)-1):OFFSET(HOMECELL,MATCH(MIN(INDEX(Last_Data_Point,MATCH($A88,DataStreams,0)),INDEX(Last_Data_Point,MATCH(AH$6,DataStreams,0)),$B$4),DateRange,0)-1,MATCH(INDEX(Returns!$100:$100,MATCH($A88,DataStreams,0)),DataStreams,0)-1)),
OFFSET(HOMECELL,MATCH(MAX(INDEX(First_Data_Point,MATCH($A88,DataStreams,0)),INDEX(First_Data_Point,MATCH(AH$6,DataStreams,0)),$B$3),DateRange,0)-1,MATCH(AH$6,DataStreams,0)-1):OFFSET(HOMECELL,MATCH(MIN(INDEX(Last_Data_Point,MATCH($A88,DataStreams,0)),INDEX(Last_Data_Point,MATCH(AH$6,DataStreams,0)),$B$4),DateRange,0)-1,MATCH(AH$6,DataStreams,0)-1) -
(INDEX(Returns!$102:$102,MATCH(AH$6,DataStreams,0))*
OFFSET(HOMECELL,MATCH(MAX(INDEX(First_Data_Point,MATCH($A88,DataStreams,0)),INDEX(First_Data_Point,MATCH(AH$6,DataStreams,0)),$B$3),DateRange,0)-1,MATCH(INDEX(Returns!$100:$100,MATCH(AH$6,DataStreams,0)),DataStreams,0)-1):OFFSET(HOMECELL,MATCH(MIN(INDEX(Last_Data_Point,MATCH($A88,DataStreams,0)),INDEX(Last_Data_Point,MATCH(AH$6,DataStreams,0)),$B$4),DateRange,0)-1,MATCH(INDEX(Returns!$100:$100,MATCH(AH$6,DataStreams,0)),DataStreams,0)-1))),"")</f>
        <v>7.4224471018919451E-5</v>
      </c>
      <c r="AI88" s="233" cm="1">
        <f t="array" aca="1" ref="AI88" ca="1">_xlfn.IFNA(_xlfn.COVARIANCE.S(
OFFSET(HOMECELL,MATCH(MAX(INDEX(First_Data_Point,MATCH($A88,DataStreams,0)),INDEX(First_Data_Point,MATCH(AI$6,DataStreams,0)),$B$3),DateRange,0)-1,MATCH($A88,DataStreams,0)-1):OFFSET(HOMECELL,MATCH(MIN(INDEX(Last_Data_Point,MATCH($A88,DataStreams,0)),INDEX(Last_Data_Point,MATCH(AI$6,DataStreams,0)),$B$4),DateRange,0)-1,MATCH($A88,DataStreams,0)-1) -
(INDEX(Returns!$102:$102,MATCH($A88,DataStreams,0))*
OFFSET(HOMECELL,MATCH(MAX(INDEX(First_Data_Point,MATCH($A88,DataStreams,0)),INDEX(First_Data_Point,MATCH(AI$6,DataStreams,0)),$B$3),DateRange,0)-1,MATCH(INDEX(Returns!$100:$100,MATCH($A88,DataStreams,0)),DataStreams,0)-1):OFFSET(HOMECELL,MATCH(MIN(INDEX(Last_Data_Point,MATCH($A88,DataStreams,0)),INDEX(Last_Data_Point,MATCH(AI$6,DataStreams,0)),$B$4),DateRange,0)-1,MATCH(INDEX(Returns!$100:$100,MATCH($A88,DataStreams,0)),DataStreams,0)-1)),
OFFSET(HOMECELL,MATCH(MAX(INDEX(First_Data_Point,MATCH($A88,DataStreams,0)),INDEX(First_Data_Point,MATCH(AI$6,DataStreams,0)),$B$3),DateRange,0)-1,MATCH(AI$6,DataStreams,0)-1):OFFSET(HOMECELL,MATCH(MIN(INDEX(Last_Data_Point,MATCH($A88,DataStreams,0)),INDEX(Last_Data_Point,MATCH(AI$6,DataStreams,0)),$B$4),DateRange,0)-1,MATCH(AI$6,DataStreams,0)-1) -
(INDEX(Returns!$102:$102,MATCH(AI$6,DataStreams,0))*
OFFSET(HOMECELL,MATCH(MAX(INDEX(First_Data_Point,MATCH($A88,DataStreams,0)),INDEX(First_Data_Point,MATCH(AI$6,DataStreams,0)),$B$3),DateRange,0)-1,MATCH(INDEX(Returns!$100:$100,MATCH(AI$6,DataStreams,0)),DataStreams,0)-1):OFFSET(HOMECELL,MATCH(MIN(INDEX(Last_Data_Point,MATCH($A88,DataStreams,0)),INDEX(Last_Data_Point,MATCH(AI$6,DataStreams,0)),$B$4),DateRange,0)-1,MATCH(INDEX(Returns!$100:$100,MATCH(AI$6,DataStreams,0)),DataStreams,0)-1))),"")</f>
        <v>1.1026742465193719E-3</v>
      </c>
      <c r="AJ88" s="233" cm="1">
        <f t="array" aca="1" ref="AJ88" ca="1">_xlfn.IFNA(_xlfn.COVARIANCE.S(
OFFSET(HOMECELL,MATCH(MAX(INDEX(First_Data_Point,MATCH($A88,DataStreams,0)),INDEX(First_Data_Point,MATCH(AJ$6,DataStreams,0)),$B$3),DateRange,0)-1,MATCH($A88,DataStreams,0)-1):OFFSET(HOMECELL,MATCH(MIN(INDEX(Last_Data_Point,MATCH($A88,DataStreams,0)),INDEX(Last_Data_Point,MATCH(AJ$6,DataStreams,0)),$B$4),DateRange,0)-1,MATCH($A88,DataStreams,0)-1) -
(INDEX(Returns!$102:$102,MATCH($A88,DataStreams,0))*
OFFSET(HOMECELL,MATCH(MAX(INDEX(First_Data_Point,MATCH($A88,DataStreams,0)),INDEX(First_Data_Point,MATCH(AJ$6,DataStreams,0)),$B$3),DateRange,0)-1,MATCH(INDEX(Returns!$100:$100,MATCH($A88,DataStreams,0)),DataStreams,0)-1):OFFSET(HOMECELL,MATCH(MIN(INDEX(Last_Data_Point,MATCH($A88,DataStreams,0)),INDEX(Last_Data_Point,MATCH(AJ$6,DataStreams,0)),$B$4),DateRange,0)-1,MATCH(INDEX(Returns!$100:$100,MATCH($A88,DataStreams,0)),DataStreams,0)-1)),
OFFSET(HOMECELL,MATCH(MAX(INDEX(First_Data_Point,MATCH($A88,DataStreams,0)),INDEX(First_Data_Point,MATCH(AJ$6,DataStreams,0)),$B$3),DateRange,0)-1,MATCH(AJ$6,DataStreams,0)-1):OFFSET(HOMECELL,MATCH(MIN(INDEX(Last_Data_Point,MATCH($A88,DataStreams,0)),INDEX(Last_Data_Point,MATCH(AJ$6,DataStreams,0)),$B$4),DateRange,0)-1,MATCH(AJ$6,DataStreams,0)-1) -
(INDEX(Returns!$102:$102,MATCH(AJ$6,DataStreams,0))*
OFFSET(HOMECELL,MATCH(MAX(INDEX(First_Data_Point,MATCH($A88,DataStreams,0)),INDEX(First_Data_Point,MATCH(AJ$6,DataStreams,0)),$B$3),DateRange,0)-1,MATCH(INDEX(Returns!$100:$100,MATCH(AJ$6,DataStreams,0)),DataStreams,0)-1):OFFSET(HOMECELL,MATCH(MIN(INDEX(Last_Data_Point,MATCH($A88,DataStreams,0)),INDEX(Last_Data_Point,MATCH(AJ$6,DataStreams,0)),$B$4),DateRange,0)-1,MATCH(INDEX(Returns!$100:$100,MATCH(AJ$6,DataStreams,0)),DataStreams,0)-1))),"")</f>
        <v>1.4865805306696768E-3</v>
      </c>
      <c r="AK88" s="233" cm="1">
        <f t="array" aca="1" ref="AK88" ca="1">_xlfn.IFNA(_xlfn.COVARIANCE.S(
OFFSET(HOMECELL,MATCH(MAX(INDEX(First_Data_Point,MATCH($A88,DataStreams,0)),INDEX(First_Data_Point,MATCH(AK$6,DataStreams,0)),$B$3),DateRange,0)-1,MATCH($A88,DataStreams,0)-1):OFFSET(HOMECELL,MATCH(MIN(INDEX(Last_Data_Point,MATCH($A88,DataStreams,0)),INDEX(Last_Data_Point,MATCH(AK$6,DataStreams,0)),$B$4),DateRange,0)-1,MATCH($A88,DataStreams,0)-1) -
(INDEX(Returns!$102:$102,MATCH($A88,DataStreams,0))*
OFFSET(HOMECELL,MATCH(MAX(INDEX(First_Data_Point,MATCH($A88,DataStreams,0)),INDEX(First_Data_Point,MATCH(AK$6,DataStreams,0)),$B$3),DateRange,0)-1,MATCH(INDEX(Returns!$100:$100,MATCH($A88,DataStreams,0)),DataStreams,0)-1):OFFSET(HOMECELL,MATCH(MIN(INDEX(Last_Data_Point,MATCH($A88,DataStreams,0)),INDEX(Last_Data_Point,MATCH(AK$6,DataStreams,0)),$B$4),DateRange,0)-1,MATCH(INDEX(Returns!$100:$100,MATCH($A88,DataStreams,0)),DataStreams,0)-1)),
OFFSET(HOMECELL,MATCH(MAX(INDEX(First_Data_Point,MATCH($A88,DataStreams,0)),INDEX(First_Data_Point,MATCH(AK$6,DataStreams,0)),$B$3),DateRange,0)-1,MATCH(AK$6,DataStreams,0)-1):OFFSET(HOMECELL,MATCH(MIN(INDEX(Last_Data_Point,MATCH($A88,DataStreams,0)),INDEX(Last_Data_Point,MATCH(AK$6,DataStreams,0)),$B$4),DateRange,0)-1,MATCH(AK$6,DataStreams,0)-1) -
(INDEX(Returns!$102:$102,MATCH(AK$6,DataStreams,0))*
OFFSET(HOMECELL,MATCH(MAX(INDEX(First_Data_Point,MATCH($A88,DataStreams,0)),INDEX(First_Data_Point,MATCH(AK$6,DataStreams,0)),$B$3),DateRange,0)-1,MATCH(INDEX(Returns!$100:$100,MATCH(AK$6,DataStreams,0)),DataStreams,0)-1):OFFSET(HOMECELL,MATCH(MIN(INDEX(Last_Data_Point,MATCH($A88,DataStreams,0)),INDEX(Last_Data_Point,MATCH(AK$6,DataStreams,0)),$B$4),DateRange,0)-1,MATCH(INDEX(Returns!$100:$100,MATCH(AK$6,DataStreams,0)),DataStreams,0)-1))),"")</f>
        <v>2.7949102386660499E-3</v>
      </c>
      <c r="AL88" s="233" cm="1">
        <f t="array" aca="1" ref="AL88" ca="1">_xlfn.IFNA(_xlfn.COVARIANCE.S(
OFFSET(HOMECELL,MATCH(MAX(INDEX(First_Data_Point,MATCH($A88,DataStreams,0)),INDEX(First_Data_Point,MATCH(AL$6,DataStreams,0)),$B$3),DateRange,0)-1,MATCH($A88,DataStreams,0)-1):OFFSET(HOMECELL,MATCH(MIN(INDEX(Last_Data_Point,MATCH($A88,DataStreams,0)),INDEX(Last_Data_Point,MATCH(AL$6,DataStreams,0)),$B$4),DateRange,0)-1,MATCH($A88,DataStreams,0)-1) -
(INDEX(Returns!$102:$102,MATCH($A88,DataStreams,0))*
OFFSET(HOMECELL,MATCH(MAX(INDEX(First_Data_Point,MATCH($A88,DataStreams,0)),INDEX(First_Data_Point,MATCH(AL$6,DataStreams,0)),$B$3),DateRange,0)-1,MATCH(INDEX(Returns!$100:$100,MATCH($A88,DataStreams,0)),DataStreams,0)-1):OFFSET(HOMECELL,MATCH(MIN(INDEX(Last_Data_Point,MATCH($A88,DataStreams,0)),INDEX(Last_Data_Point,MATCH(AL$6,DataStreams,0)),$B$4),DateRange,0)-1,MATCH(INDEX(Returns!$100:$100,MATCH($A88,DataStreams,0)),DataStreams,0)-1)),
OFFSET(HOMECELL,MATCH(MAX(INDEX(First_Data_Point,MATCH($A88,DataStreams,0)),INDEX(First_Data_Point,MATCH(AL$6,DataStreams,0)),$B$3),DateRange,0)-1,MATCH(AL$6,DataStreams,0)-1):OFFSET(HOMECELL,MATCH(MIN(INDEX(Last_Data_Point,MATCH($A88,DataStreams,0)),INDEX(Last_Data_Point,MATCH(AL$6,DataStreams,0)),$B$4),DateRange,0)-1,MATCH(AL$6,DataStreams,0)-1) -
(INDEX(Returns!$102:$102,MATCH(AL$6,DataStreams,0))*
OFFSET(HOMECELL,MATCH(MAX(INDEX(First_Data_Point,MATCH($A88,DataStreams,0)),INDEX(First_Data_Point,MATCH(AL$6,DataStreams,0)),$B$3),DateRange,0)-1,MATCH(INDEX(Returns!$100:$100,MATCH(AL$6,DataStreams,0)),DataStreams,0)-1):OFFSET(HOMECELL,MATCH(MIN(INDEX(Last_Data_Point,MATCH($A88,DataStreams,0)),INDEX(Last_Data_Point,MATCH(AL$6,DataStreams,0)),$B$4),DateRange,0)-1,MATCH(INDEX(Returns!$100:$100,MATCH(AL$6,DataStreams,0)),DataStreams,0)-1))),"")</f>
        <v>1.3679727085393646E-3</v>
      </c>
      <c r="AM88" s="233" cm="1">
        <f t="array" aca="1" ref="AM88" ca="1">_xlfn.IFNA(_xlfn.COVARIANCE.S(
OFFSET(HOMECELL,MATCH(MAX(INDEX(First_Data_Point,MATCH($A88,DataStreams,0)),INDEX(First_Data_Point,MATCH(AM$6,DataStreams,0)),$B$3),DateRange,0)-1,MATCH($A88,DataStreams,0)-1):OFFSET(HOMECELL,MATCH(MIN(INDEX(Last_Data_Point,MATCH($A88,DataStreams,0)),INDEX(Last_Data_Point,MATCH(AM$6,DataStreams,0)),$B$4),DateRange,0)-1,MATCH($A88,DataStreams,0)-1) -
(INDEX(Returns!$102:$102,MATCH($A88,DataStreams,0))*
OFFSET(HOMECELL,MATCH(MAX(INDEX(First_Data_Point,MATCH($A88,DataStreams,0)),INDEX(First_Data_Point,MATCH(AM$6,DataStreams,0)),$B$3),DateRange,0)-1,MATCH(INDEX(Returns!$100:$100,MATCH($A88,DataStreams,0)),DataStreams,0)-1):OFFSET(HOMECELL,MATCH(MIN(INDEX(Last_Data_Point,MATCH($A88,DataStreams,0)),INDEX(Last_Data_Point,MATCH(AM$6,DataStreams,0)),$B$4),DateRange,0)-1,MATCH(INDEX(Returns!$100:$100,MATCH($A88,DataStreams,0)),DataStreams,0)-1)),
OFFSET(HOMECELL,MATCH(MAX(INDEX(First_Data_Point,MATCH($A88,DataStreams,0)),INDEX(First_Data_Point,MATCH(AM$6,DataStreams,0)),$B$3),DateRange,0)-1,MATCH(AM$6,DataStreams,0)-1):OFFSET(HOMECELL,MATCH(MIN(INDEX(Last_Data_Point,MATCH($A88,DataStreams,0)),INDEX(Last_Data_Point,MATCH(AM$6,DataStreams,0)),$B$4),DateRange,0)-1,MATCH(AM$6,DataStreams,0)-1) -
(INDEX(Returns!$102:$102,MATCH(AM$6,DataStreams,0))*
OFFSET(HOMECELL,MATCH(MAX(INDEX(First_Data_Point,MATCH($A88,DataStreams,0)),INDEX(First_Data_Point,MATCH(AM$6,DataStreams,0)),$B$3),DateRange,0)-1,MATCH(INDEX(Returns!$100:$100,MATCH(AM$6,DataStreams,0)),DataStreams,0)-1):OFFSET(HOMECELL,MATCH(MIN(INDEX(Last_Data_Point,MATCH($A88,DataStreams,0)),INDEX(Last_Data_Point,MATCH(AM$6,DataStreams,0)),$B$4),DateRange,0)-1,MATCH(INDEX(Returns!$100:$100,MATCH(AM$6,DataStreams,0)),DataStreams,0)-1))),"")</f>
        <v>-1.6976969446009698E-3</v>
      </c>
      <c r="AN88" s="233" cm="1">
        <f t="array" aca="1" ref="AN88" ca="1">_xlfn.IFNA(_xlfn.COVARIANCE.S(
OFFSET(HOMECELL,MATCH(MAX(INDEX(First_Data_Point,MATCH($A88,DataStreams,0)),INDEX(First_Data_Point,MATCH(AN$6,DataStreams,0)),$B$3),DateRange,0)-1,MATCH($A88,DataStreams,0)-1):OFFSET(HOMECELL,MATCH(MIN(INDEX(Last_Data_Point,MATCH($A88,DataStreams,0)),INDEX(Last_Data_Point,MATCH(AN$6,DataStreams,0)),$B$4),DateRange,0)-1,MATCH($A88,DataStreams,0)-1) -
(INDEX(Returns!$102:$102,MATCH($A88,DataStreams,0))*
OFFSET(HOMECELL,MATCH(MAX(INDEX(First_Data_Point,MATCH($A88,DataStreams,0)),INDEX(First_Data_Point,MATCH(AN$6,DataStreams,0)),$B$3),DateRange,0)-1,MATCH(INDEX(Returns!$100:$100,MATCH($A88,DataStreams,0)),DataStreams,0)-1):OFFSET(HOMECELL,MATCH(MIN(INDEX(Last_Data_Point,MATCH($A88,DataStreams,0)),INDEX(Last_Data_Point,MATCH(AN$6,DataStreams,0)),$B$4),DateRange,0)-1,MATCH(INDEX(Returns!$100:$100,MATCH($A88,DataStreams,0)),DataStreams,0)-1)),
OFFSET(HOMECELL,MATCH(MAX(INDEX(First_Data_Point,MATCH($A88,DataStreams,0)),INDEX(First_Data_Point,MATCH(AN$6,DataStreams,0)),$B$3),DateRange,0)-1,MATCH(AN$6,DataStreams,0)-1):OFFSET(HOMECELL,MATCH(MIN(INDEX(Last_Data_Point,MATCH($A88,DataStreams,0)),INDEX(Last_Data_Point,MATCH(AN$6,DataStreams,0)),$B$4),DateRange,0)-1,MATCH(AN$6,DataStreams,0)-1) -
(INDEX(Returns!$102:$102,MATCH(AN$6,DataStreams,0))*
OFFSET(HOMECELL,MATCH(MAX(INDEX(First_Data_Point,MATCH($A88,DataStreams,0)),INDEX(First_Data_Point,MATCH(AN$6,DataStreams,0)),$B$3),DateRange,0)-1,MATCH(INDEX(Returns!$100:$100,MATCH(AN$6,DataStreams,0)),DataStreams,0)-1):OFFSET(HOMECELL,MATCH(MIN(INDEX(Last_Data_Point,MATCH($A88,DataStreams,0)),INDEX(Last_Data_Point,MATCH(AN$6,DataStreams,0)),$B$4),DateRange,0)-1,MATCH(INDEX(Returns!$100:$100,MATCH(AN$6,DataStreams,0)),DataStreams,0)-1))),"")</f>
        <v>8.9490920799222809E-4</v>
      </c>
      <c r="AO88" s="233" cm="1">
        <f t="array" aca="1" ref="AO88" ca="1">_xlfn.IFNA(_xlfn.COVARIANCE.S(
OFFSET(HOMECELL,MATCH(MAX(INDEX(First_Data_Point,MATCH($A88,DataStreams,0)),INDEX(First_Data_Point,MATCH(AO$6,DataStreams,0)),$B$3),DateRange,0)-1,MATCH($A88,DataStreams,0)-1):OFFSET(HOMECELL,MATCH(MIN(INDEX(Last_Data_Point,MATCH($A88,DataStreams,0)),INDEX(Last_Data_Point,MATCH(AO$6,DataStreams,0)),$B$4),DateRange,0)-1,MATCH($A88,DataStreams,0)-1) -
(INDEX(Returns!$102:$102,MATCH($A88,DataStreams,0))*
OFFSET(HOMECELL,MATCH(MAX(INDEX(First_Data_Point,MATCH($A88,DataStreams,0)),INDEX(First_Data_Point,MATCH(AO$6,DataStreams,0)),$B$3),DateRange,0)-1,MATCH(INDEX(Returns!$100:$100,MATCH($A88,DataStreams,0)),DataStreams,0)-1):OFFSET(HOMECELL,MATCH(MIN(INDEX(Last_Data_Point,MATCH($A88,DataStreams,0)),INDEX(Last_Data_Point,MATCH(AO$6,DataStreams,0)),$B$4),DateRange,0)-1,MATCH(INDEX(Returns!$100:$100,MATCH($A88,DataStreams,0)),DataStreams,0)-1)),
OFFSET(HOMECELL,MATCH(MAX(INDEX(First_Data_Point,MATCH($A88,DataStreams,0)),INDEX(First_Data_Point,MATCH(AO$6,DataStreams,0)),$B$3),DateRange,0)-1,MATCH(AO$6,DataStreams,0)-1):OFFSET(HOMECELL,MATCH(MIN(INDEX(Last_Data_Point,MATCH($A88,DataStreams,0)),INDEX(Last_Data_Point,MATCH(AO$6,DataStreams,0)),$B$4),DateRange,0)-1,MATCH(AO$6,DataStreams,0)-1) -
(INDEX(Returns!$102:$102,MATCH(AO$6,DataStreams,0))*
OFFSET(HOMECELL,MATCH(MAX(INDEX(First_Data_Point,MATCH($A88,DataStreams,0)),INDEX(First_Data_Point,MATCH(AO$6,DataStreams,0)),$B$3),DateRange,0)-1,MATCH(INDEX(Returns!$100:$100,MATCH(AO$6,DataStreams,0)),DataStreams,0)-1):OFFSET(HOMECELL,MATCH(MIN(INDEX(Last_Data_Point,MATCH($A88,DataStreams,0)),INDEX(Last_Data_Point,MATCH(AO$6,DataStreams,0)),$B$4),DateRange,0)-1,MATCH(INDEX(Returns!$100:$100,MATCH(AO$6,DataStreams,0)),DataStreams,0)-1))),"")</f>
        <v>3.1876227816216973E-4</v>
      </c>
      <c r="AP88" s="233" cm="1">
        <f t="array" aca="1" ref="AP88" ca="1">_xlfn.IFNA(_xlfn.COVARIANCE.S(
OFFSET(HOMECELL,MATCH(MAX(INDEX(First_Data_Point,MATCH($A88,DataStreams,0)),INDEX(First_Data_Point,MATCH(AP$6,DataStreams,0)),$B$3),DateRange,0)-1,MATCH($A88,DataStreams,0)-1):OFFSET(HOMECELL,MATCH(MIN(INDEX(Last_Data_Point,MATCH($A88,DataStreams,0)),INDEX(Last_Data_Point,MATCH(AP$6,DataStreams,0)),$B$4),DateRange,0)-1,MATCH($A88,DataStreams,0)-1) -
(INDEX(Returns!$102:$102,MATCH($A88,DataStreams,0))*
OFFSET(HOMECELL,MATCH(MAX(INDEX(First_Data_Point,MATCH($A88,DataStreams,0)),INDEX(First_Data_Point,MATCH(AP$6,DataStreams,0)),$B$3),DateRange,0)-1,MATCH(INDEX(Returns!$100:$100,MATCH($A88,DataStreams,0)),DataStreams,0)-1):OFFSET(HOMECELL,MATCH(MIN(INDEX(Last_Data_Point,MATCH($A88,DataStreams,0)),INDEX(Last_Data_Point,MATCH(AP$6,DataStreams,0)),$B$4),DateRange,0)-1,MATCH(INDEX(Returns!$100:$100,MATCH($A88,DataStreams,0)),DataStreams,0)-1)),
OFFSET(HOMECELL,MATCH(MAX(INDEX(First_Data_Point,MATCH($A88,DataStreams,0)),INDEX(First_Data_Point,MATCH(AP$6,DataStreams,0)),$B$3),DateRange,0)-1,MATCH(AP$6,DataStreams,0)-1):OFFSET(HOMECELL,MATCH(MIN(INDEX(Last_Data_Point,MATCH($A88,DataStreams,0)),INDEX(Last_Data_Point,MATCH(AP$6,DataStreams,0)),$B$4),DateRange,0)-1,MATCH(AP$6,DataStreams,0)-1) -
(INDEX(Returns!$102:$102,MATCH(AP$6,DataStreams,0))*
OFFSET(HOMECELL,MATCH(MAX(INDEX(First_Data_Point,MATCH($A88,DataStreams,0)),INDEX(First_Data_Point,MATCH(AP$6,DataStreams,0)),$B$3),DateRange,0)-1,MATCH(INDEX(Returns!$100:$100,MATCH(AP$6,DataStreams,0)),DataStreams,0)-1):OFFSET(HOMECELL,MATCH(MIN(INDEX(Last_Data_Point,MATCH($A88,DataStreams,0)),INDEX(Last_Data_Point,MATCH(AP$6,DataStreams,0)),$B$4),DateRange,0)-1,MATCH(INDEX(Returns!$100:$100,MATCH(AP$6,DataStreams,0)),DataStreams,0)-1))),"")</f>
        <v>7.9353203566897939E-4</v>
      </c>
      <c r="AQ88" s="233" t="str" cm="1">
        <f t="array" aca="1" ref="AQ88" ca="1">_xlfn.IFNA(_xlfn.COVARIANCE.S(
OFFSET(HOMECELL,MATCH(MAX(INDEX(First_Data_Point,MATCH($A88,DataStreams,0)),INDEX(First_Data_Point,MATCH(AQ$6,DataStreams,0)),$B$3),DateRange,0)-1,MATCH($A88,DataStreams,0)-1):OFFSET(HOMECELL,MATCH(MIN(INDEX(Last_Data_Point,MATCH($A88,DataStreams,0)),INDEX(Last_Data_Point,MATCH(AQ$6,DataStreams,0)),$B$4),DateRange,0)-1,MATCH($A88,DataStreams,0)-1) -
(INDEX(Returns!$102:$102,MATCH($A88,DataStreams,0))*
OFFSET(HOMECELL,MATCH(MAX(INDEX(First_Data_Point,MATCH($A88,DataStreams,0)),INDEX(First_Data_Point,MATCH(AQ$6,DataStreams,0)),$B$3),DateRange,0)-1,MATCH(INDEX(Returns!$100:$100,MATCH($A88,DataStreams,0)),DataStreams,0)-1):OFFSET(HOMECELL,MATCH(MIN(INDEX(Last_Data_Point,MATCH($A88,DataStreams,0)),INDEX(Last_Data_Point,MATCH(AQ$6,DataStreams,0)),$B$4),DateRange,0)-1,MATCH(INDEX(Returns!$100:$100,MATCH($A88,DataStreams,0)),DataStreams,0)-1)),
OFFSET(HOMECELL,MATCH(MAX(INDEX(First_Data_Point,MATCH($A88,DataStreams,0)),INDEX(First_Data_Point,MATCH(AQ$6,DataStreams,0)),$B$3),DateRange,0)-1,MATCH(AQ$6,DataStreams,0)-1):OFFSET(HOMECELL,MATCH(MIN(INDEX(Last_Data_Point,MATCH($A88,DataStreams,0)),INDEX(Last_Data_Point,MATCH(AQ$6,DataStreams,0)),$B$4),DateRange,0)-1,MATCH(AQ$6,DataStreams,0)-1) -
(INDEX(Returns!$102:$102,MATCH(AQ$6,DataStreams,0))*
OFFSET(HOMECELL,MATCH(MAX(INDEX(First_Data_Point,MATCH($A88,DataStreams,0)),INDEX(First_Data_Point,MATCH(AQ$6,DataStreams,0)),$B$3),DateRange,0)-1,MATCH(INDEX(Returns!$100:$100,MATCH(AQ$6,DataStreams,0)),DataStreams,0)-1):OFFSET(HOMECELL,MATCH(MIN(INDEX(Last_Data_Point,MATCH($A88,DataStreams,0)),INDEX(Last_Data_Point,MATCH(AQ$6,DataStreams,0)),$B$4),DateRange,0)-1,MATCH(INDEX(Returns!$100:$100,MATCH(AQ$6,DataStreams,0)),DataStreams,0)-1))),"")</f>
        <v/>
      </c>
      <c r="AR88" s="233" t="str" cm="1">
        <f t="array" aca="1" ref="AR88" ca="1">_xlfn.IFNA(_xlfn.COVARIANCE.S(
OFFSET(HOMECELL,MATCH(MAX(INDEX(First_Data_Point,MATCH($A88,DataStreams,0)),INDEX(First_Data_Point,MATCH(AR$6,DataStreams,0)),$B$3),DateRange,0)-1,MATCH($A88,DataStreams,0)-1):OFFSET(HOMECELL,MATCH(MIN(INDEX(Last_Data_Point,MATCH($A88,DataStreams,0)),INDEX(Last_Data_Point,MATCH(AR$6,DataStreams,0)),$B$4),DateRange,0)-1,MATCH($A88,DataStreams,0)-1) -
(INDEX(Returns!$102:$102,MATCH($A88,DataStreams,0))*
OFFSET(HOMECELL,MATCH(MAX(INDEX(First_Data_Point,MATCH($A88,DataStreams,0)),INDEX(First_Data_Point,MATCH(AR$6,DataStreams,0)),$B$3),DateRange,0)-1,MATCH(INDEX(Returns!$100:$100,MATCH($A88,DataStreams,0)),DataStreams,0)-1):OFFSET(HOMECELL,MATCH(MIN(INDEX(Last_Data_Point,MATCH($A88,DataStreams,0)),INDEX(Last_Data_Point,MATCH(AR$6,DataStreams,0)),$B$4),DateRange,0)-1,MATCH(INDEX(Returns!$100:$100,MATCH($A88,DataStreams,0)),DataStreams,0)-1)),
OFFSET(HOMECELL,MATCH(MAX(INDEX(First_Data_Point,MATCH($A88,DataStreams,0)),INDEX(First_Data_Point,MATCH(AR$6,DataStreams,0)),$B$3),DateRange,0)-1,MATCH(AR$6,DataStreams,0)-1):OFFSET(HOMECELL,MATCH(MIN(INDEX(Last_Data_Point,MATCH($A88,DataStreams,0)),INDEX(Last_Data_Point,MATCH(AR$6,DataStreams,0)),$B$4),DateRange,0)-1,MATCH(AR$6,DataStreams,0)-1) -
(INDEX(Returns!$102:$102,MATCH(AR$6,DataStreams,0))*
OFFSET(HOMECELL,MATCH(MAX(INDEX(First_Data_Point,MATCH($A88,DataStreams,0)),INDEX(First_Data_Point,MATCH(AR$6,DataStreams,0)),$B$3),DateRange,0)-1,MATCH(INDEX(Returns!$100:$100,MATCH(AR$6,DataStreams,0)),DataStreams,0)-1):OFFSET(HOMECELL,MATCH(MIN(INDEX(Last_Data_Point,MATCH($A88,DataStreams,0)),INDEX(Last_Data_Point,MATCH(AR$6,DataStreams,0)),$B$4),DateRange,0)-1,MATCH(INDEX(Returns!$100:$100,MATCH(AR$6,DataStreams,0)),DataStreams,0)-1))),"")</f>
        <v/>
      </c>
      <c r="AS88" s="233" t="str" cm="1">
        <f t="array" aca="1" ref="AS88" ca="1">_xlfn.IFNA(_xlfn.COVARIANCE.S(
OFFSET(HOMECELL,MATCH(MAX(INDEX(First_Data_Point,MATCH($A88,DataStreams,0)),INDEX(First_Data_Point,MATCH(AS$6,DataStreams,0)),$B$3),DateRange,0)-1,MATCH($A88,DataStreams,0)-1):OFFSET(HOMECELL,MATCH(MIN(INDEX(Last_Data_Point,MATCH($A88,DataStreams,0)),INDEX(Last_Data_Point,MATCH(AS$6,DataStreams,0)),$B$4),DateRange,0)-1,MATCH($A88,DataStreams,0)-1) -
(INDEX(Returns!$102:$102,MATCH($A88,DataStreams,0))*
OFFSET(HOMECELL,MATCH(MAX(INDEX(First_Data_Point,MATCH($A88,DataStreams,0)),INDEX(First_Data_Point,MATCH(AS$6,DataStreams,0)),$B$3),DateRange,0)-1,MATCH(INDEX(Returns!$100:$100,MATCH($A88,DataStreams,0)),DataStreams,0)-1):OFFSET(HOMECELL,MATCH(MIN(INDEX(Last_Data_Point,MATCH($A88,DataStreams,0)),INDEX(Last_Data_Point,MATCH(AS$6,DataStreams,0)),$B$4),DateRange,0)-1,MATCH(INDEX(Returns!$100:$100,MATCH($A88,DataStreams,0)),DataStreams,0)-1)),
OFFSET(HOMECELL,MATCH(MAX(INDEX(First_Data_Point,MATCH($A88,DataStreams,0)),INDEX(First_Data_Point,MATCH(AS$6,DataStreams,0)),$B$3),DateRange,0)-1,MATCH(AS$6,DataStreams,0)-1):OFFSET(HOMECELL,MATCH(MIN(INDEX(Last_Data_Point,MATCH($A88,DataStreams,0)),INDEX(Last_Data_Point,MATCH(AS$6,DataStreams,0)),$B$4),DateRange,0)-1,MATCH(AS$6,DataStreams,0)-1) -
(INDEX(Returns!$102:$102,MATCH(AS$6,DataStreams,0))*
OFFSET(HOMECELL,MATCH(MAX(INDEX(First_Data_Point,MATCH($A88,DataStreams,0)),INDEX(First_Data_Point,MATCH(AS$6,DataStreams,0)),$B$3),DateRange,0)-1,MATCH(INDEX(Returns!$100:$100,MATCH(AS$6,DataStreams,0)),DataStreams,0)-1):OFFSET(HOMECELL,MATCH(MIN(INDEX(Last_Data_Point,MATCH($A88,DataStreams,0)),INDEX(Last_Data_Point,MATCH(AS$6,DataStreams,0)),$B$4),DateRange,0)-1,MATCH(INDEX(Returns!$100:$100,MATCH(AS$6,DataStreams,0)),DataStreams,0)-1))),"")</f>
        <v/>
      </c>
      <c r="AT88" s="233" t="str" cm="1">
        <f t="array" aca="1" ref="AT88" ca="1">_xlfn.IFNA(_xlfn.COVARIANCE.S(
OFFSET(HOMECELL,MATCH(MAX(INDEX(First_Data_Point,MATCH($A88,DataStreams,0)),INDEX(First_Data_Point,MATCH(AT$6,DataStreams,0)),$B$3),DateRange,0)-1,MATCH($A88,DataStreams,0)-1):OFFSET(HOMECELL,MATCH(MIN(INDEX(Last_Data_Point,MATCH($A88,DataStreams,0)),INDEX(Last_Data_Point,MATCH(AT$6,DataStreams,0)),$B$4),DateRange,0)-1,MATCH($A88,DataStreams,0)-1) -
(INDEX(Returns!$102:$102,MATCH($A88,DataStreams,0))*
OFFSET(HOMECELL,MATCH(MAX(INDEX(First_Data_Point,MATCH($A88,DataStreams,0)),INDEX(First_Data_Point,MATCH(AT$6,DataStreams,0)),$B$3),DateRange,0)-1,MATCH(INDEX(Returns!$100:$100,MATCH($A88,DataStreams,0)),DataStreams,0)-1):OFFSET(HOMECELL,MATCH(MIN(INDEX(Last_Data_Point,MATCH($A88,DataStreams,0)),INDEX(Last_Data_Point,MATCH(AT$6,DataStreams,0)),$B$4),DateRange,0)-1,MATCH(INDEX(Returns!$100:$100,MATCH($A88,DataStreams,0)),DataStreams,0)-1)),
OFFSET(HOMECELL,MATCH(MAX(INDEX(First_Data_Point,MATCH($A88,DataStreams,0)),INDEX(First_Data_Point,MATCH(AT$6,DataStreams,0)),$B$3),DateRange,0)-1,MATCH(AT$6,DataStreams,0)-1):OFFSET(HOMECELL,MATCH(MIN(INDEX(Last_Data_Point,MATCH($A88,DataStreams,0)),INDEX(Last_Data_Point,MATCH(AT$6,DataStreams,0)),$B$4),DateRange,0)-1,MATCH(AT$6,DataStreams,0)-1) -
(INDEX(Returns!$102:$102,MATCH(AT$6,DataStreams,0))*
OFFSET(HOMECELL,MATCH(MAX(INDEX(First_Data_Point,MATCH($A88,DataStreams,0)),INDEX(First_Data_Point,MATCH(AT$6,DataStreams,0)),$B$3),DateRange,0)-1,MATCH(INDEX(Returns!$100:$100,MATCH(AT$6,DataStreams,0)),DataStreams,0)-1):OFFSET(HOMECELL,MATCH(MIN(INDEX(Last_Data_Point,MATCH($A88,DataStreams,0)),INDEX(Last_Data_Point,MATCH(AT$6,DataStreams,0)),$B$4),DateRange,0)-1,MATCH(INDEX(Returns!$100:$100,MATCH(AT$6,DataStreams,0)),DataStreams,0)-1))),"")</f>
        <v/>
      </c>
      <c r="AU88" s="233" t="str" cm="1">
        <f t="array" aca="1" ref="AU88" ca="1">_xlfn.IFNA(_xlfn.COVARIANCE.S(
OFFSET(HOMECELL,MATCH(MAX(INDEX(First_Data_Point,MATCH($A88,DataStreams,0)),INDEX(First_Data_Point,MATCH(AU$6,DataStreams,0)),$B$3),DateRange,0)-1,MATCH($A88,DataStreams,0)-1):OFFSET(HOMECELL,MATCH(MIN(INDEX(Last_Data_Point,MATCH($A88,DataStreams,0)),INDEX(Last_Data_Point,MATCH(AU$6,DataStreams,0)),$B$4),DateRange,0)-1,MATCH($A88,DataStreams,0)-1) -
(INDEX(Returns!$102:$102,MATCH($A88,DataStreams,0))*
OFFSET(HOMECELL,MATCH(MAX(INDEX(First_Data_Point,MATCH($A88,DataStreams,0)),INDEX(First_Data_Point,MATCH(AU$6,DataStreams,0)),$B$3),DateRange,0)-1,MATCH(INDEX(Returns!$100:$100,MATCH($A88,DataStreams,0)),DataStreams,0)-1):OFFSET(HOMECELL,MATCH(MIN(INDEX(Last_Data_Point,MATCH($A88,DataStreams,0)),INDEX(Last_Data_Point,MATCH(AU$6,DataStreams,0)),$B$4),DateRange,0)-1,MATCH(INDEX(Returns!$100:$100,MATCH($A88,DataStreams,0)),DataStreams,0)-1)),
OFFSET(HOMECELL,MATCH(MAX(INDEX(First_Data_Point,MATCH($A88,DataStreams,0)),INDEX(First_Data_Point,MATCH(AU$6,DataStreams,0)),$B$3),DateRange,0)-1,MATCH(AU$6,DataStreams,0)-1):OFFSET(HOMECELL,MATCH(MIN(INDEX(Last_Data_Point,MATCH($A88,DataStreams,0)),INDEX(Last_Data_Point,MATCH(AU$6,DataStreams,0)),$B$4),DateRange,0)-1,MATCH(AU$6,DataStreams,0)-1) -
(INDEX(Returns!$102:$102,MATCH(AU$6,DataStreams,0))*
OFFSET(HOMECELL,MATCH(MAX(INDEX(First_Data_Point,MATCH($A88,DataStreams,0)),INDEX(First_Data_Point,MATCH(AU$6,DataStreams,0)),$B$3),DateRange,0)-1,MATCH(INDEX(Returns!$100:$100,MATCH(AU$6,DataStreams,0)),DataStreams,0)-1):OFFSET(HOMECELL,MATCH(MIN(INDEX(Last_Data_Point,MATCH($A88,DataStreams,0)),INDEX(Last_Data_Point,MATCH(AU$6,DataStreams,0)),$B$4),DateRange,0)-1,MATCH(INDEX(Returns!$100:$100,MATCH(AU$6,DataStreams,0)),DataStreams,0)-1))),"")</f>
        <v/>
      </c>
      <c r="AV88" s="233" t="str" cm="1">
        <f t="array" aca="1" ref="AV88" ca="1">_xlfn.IFNA(_xlfn.COVARIANCE.S(
OFFSET(HOMECELL,MATCH(MAX(INDEX(First_Data_Point,MATCH($A88,DataStreams,0)),INDEX(First_Data_Point,MATCH(AV$6,DataStreams,0)),$B$3),DateRange,0)-1,MATCH($A88,DataStreams,0)-1):OFFSET(HOMECELL,MATCH(MIN(INDEX(Last_Data_Point,MATCH($A88,DataStreams,0)),INDEX(Last_Data_Point,MATCH(AV$6,DataStreams,0)),$B$4),DateRange,0)-1,MATCH($A88,DataStreams,0)-1) -
(INDEX(Returns!$102:$102,MATCH($A88,DataStreams,0))*
OFFSET(HOMECELL,MATCH(MAX(INDEX(First_Data_Point,MATCH($A88,DataStreams,0)),INDEX(First_Data_Point,MATCH(AV$6,DataStreams,0)),$B$3),DateRange,0)-1,MATCH(INDEX(Returns!$100:$100,MATCH($A88,DataStreams,0)),DataStreams,0)-1):OFFSET(HOMECELL,MATCH(MIN(INDEX(Last_Data_Point,MATCH($A88,DataStreams,0)),INDEX(Last_Data_Point,MATCH(AV$6,DataStreams,0)),$B$4),DateRange,0)-1,MATCH(INDEX(Returns!$100:$100,MATCH($A88,DataStreams,0)),DataStreams,0)-1)),
OFFSET(HOMECELL,MATCH(MAX(INDEX(First_Data_Point,MATCH($A88,DataStreams,0)),INDEX(First_Data_Point,MATCH(AV$6,DataStreams,0)),$B$3),DateRange,0)-1,MATCH(AV$6,DataStreams,0)-1):OFFSET(HOMECELL,MATCH(MIN(INDEX(Last_Data_Point,MATCH($A88,DataStreams,0)),INDEX(Last_Data_Point,MATCH(AV$6,DataStreams,0)),$B$4),DateRange,0)-1,MATCH(AV$6,DataStreams,0)-1) -
(INDEX(Returns!$102:$102,MATCH(AV$6,DataStreams,0))*
OFFSET(HOMECELL,MATCH(MAX(INDEX(First_Data_Point,MATCH($A88,DataStreams,0)),INDEX(First_Data_Point,MATCH(AV$6,DataStreams,0)),$B$3),DateRange,0)-1,MATCH(INDEX(Returns!$100:$100,MATCH(AV$6,DataStreams,0)),DataStreams,0)-1):OFFSET(HOMECELL,MATCH(MIN(INDEX(Last_Data_Point,MATCH($A88,DataStreams,0)),INDEX(Last_Data_Point,MATCH(AV$6,DataStreams,0)),$B$4),DateRange,0)-1,MATCH(INDEX(Returns!$100:$100,MATCH(AV$6,DataStreams,0)),DataStreams,0)-1))),"")</f>
        <v/>
      </c>
      <c r="AW88" s="233" t="str" cm="1">
        <f t="array" aca="1" ref="AW88" ca="1">_xlfn.IFNA(_xlfn.COVARIANCE.S(
OFFSET(HOMECELL,MATCH(MAX(INDEX(First_Data_Point,MATCH($A88,DataStreams,0)),INDEX(First_Data_Point,MATCH(AW$6,DataStreams,0)),$B$3),DateRange,0)-1,MATCH($A88,DataStreams,0)-1):OFFSET(HOMECELL,MATCH(MIN(INDEX(Last_Data_Point,MATCH($A88,DataStreams,0)),INDEX(Last_Data_Point,MATCH(AW$6,DataStreams,0)),$B$4),DateRange,0)-1,MATCH($A88,DataStreams,0)-1) -
(INDEX(Returns!$102:$102,MATCH($A88,DataStreams,0))*
OFFSET(HOMECELL,MATCH(MAX(INDEX(First_Data_Point,MATCH($A88,DataStreams,0)),INDEX(First_Data_Point,MATCH(AW$6,DataStreams,0)),$B$3),DateRange,0)-1,MATCH(INDEX(Returns!$100:$100,MATCH($A88,DataStreams,0)),DataStreams,0)-1):OFFSET(HOMECELL,MATCH(MIN(INDEX(Last_Data_Point,MATCH($A88,DataStreams,0)),INDEX(Last_Data_Point,MATCH(AW$6,DataStreams,0)),$B$4),DateRange,0)-1,MATCH(INDEX(Returns!$100:$100,MATCH($A88,DataStreams,0)),DataStreams,0)-1)),
OFFSET(HOMECELL,MATCH(MAX(INDEX(First_Data_Point,MATCH($A88,DataStreams,0)),INDEX(First_Data_Point,MATCH(AW$6,DataStreams,0)),$B$3),DateRange,0)-1,MATCH(AW$6,DataStreams,0)-1):OFFSET(HOMECELL,MATCH(MIN(INDEX(Last_Data_Point,MATCH($A88,DataStreams,0)),INDEX(Last_Data_Point,MATCH(AW$6,DataStreams,0)),$B$4),DateRange,0)-1,MATCH(AW$6,DataStreams,0)-1) -
(INDEX(Returns!$102:$102,MATCH(AW$6,DataStreams,0))*
OFFSET(HOMECELL,MATCH(MAX(INDEX(First_Data_Point,MATCH($A88,DataStreams,0)),INDEX(First_Data_Point,MATCH(AW$6,DataStreams,0)),$B$3),DateRange,0)-1,MATCH(INDEX(Returns!$100:$100,MATCH(AW$6,DataStreams,0)),DataStreams,0)-1):OFFSET(HOMECELL,MATCH(MIN(INDEX(Last_Data_Point,MATCH($A88,DataStreams,0)),INDEX(Last_Data_Point,MATCH(AW$6,DataStreams,0)),$B$4),DateRange,0)-1,MATCH(INDEX(Returns!$100:$100,MATCH(AW$6,DataStreams,0)),DataStreams,0)-1))),"")</f>
        <v/>
      </c>
      <c r="AX88" s="233" t="str" cm="1">
        <f t="array" aca="1" ref="AX88" ca="1">_xlfn.IFNA(_xlfn.COVARIANCE.S(
OFFSET(HOMECELL,MATCH(MAX(INDEX(First_Data_Point,MATCH($A88,DataStreams,0)),INDEX(First_Data_Point,MATCH(AX$6,DataStreams,0)),$B$3),DateRange,0)-1,MATCH($A88,DataStreams,0)-1):OFFSET(HOMECELL,MATCH(MIN(INDEX(Last_Data_Point,MATCH($A88,DataStreams,0)),INDEX(Last_Data_Point,MATCH(AX$6,DataStreams,0)),$B$4),DateRange,0)-1,MATCH($A88,DataStreams,0)-1) -
(INDEX(Returns!$102:$102,MATCH($A88,DataStreams,0))*
OFFSET(HOMECELL,MATCH(MAX(INDEX(First_Data_Point,MATCH($A88,DataStreams,0)),INDEX(First_Data_Point,MATCH(AX$6,DataStreams,0)),$B$3),DateRange,0)-1,MATCH(INDEX(Returns!$100:$100,MATCH($A88,DataStreams,0)),DataStreams,0)-1):OFFSET(HOMECELL,MATCH(MIN(INDEX(Last_Data_Point,MATCH($A88,DataStreams,0)),INDEX(Last_Data_Point,MATCH(AX$6,DataStreams,0)),$B$4),DateRange,0)-1,MATCH(INDEX(Returns!$100:$100,MATCH($A88,DataStreams,0)),DataStreams,0)-1)),
OFFSET(HOMECELL,MATCH(MAX(INDEX(First_Data_Point,MATCH($A88,DataStreams,0)),INDEX(First_Data_Point,MATCH(AX$6,DataStreams,0)),$B$3),DateRange,0)-1,MATCH(AX$6,DataStreams,0)-1):OFFSET(HOMECELL,MATCH(MIN(INDEX(Last_Data_Point,MATCH($A88,DataStreams,0)),INDEX(Last_Data_Point,MATCH(AX$6,DataStreams,0)),$B$4),DateRange,0)-1,MATCH(AX$6,DataStreams,0)-1) -
(INDEX(Returns!$102:$102,MATCH(AX$6,DataStreams,0))*
OFFSET(HOMECELL,MATCH(MAX(INDEX(First_Data_Point,MATCH($A88,DataStreams,0)),INDEX(First_Data_Point,MATCH(AX$6,DataStreams,0)),$B$3),DateRange,0)-1,MATCH(INDEX(Returns!$100:$100,MATCH(AX$6,DataStreams,0)),DataStreams,0)-1):OFFSET(HOMECELL,MATCH(MIN(INDEX(Last_Data_Point,MATCH($A88,DataStreams,0)),INDEX(Last_Data_Point,MATCH(AX$6,DataStreams,0)),$B$4),DateRange,0)-1,MATCH(INDEX(Returns!$100:$100,MATCH(AX$6,DataStreams,0)),DataStreams,0)-1))),"")</f>
        <v/>
      </c>
      <c r="AY88" s="233" t="str" cm="1">
        <f t="array" aca="1" ref="AY88" ca="1">_xlfn.IFNA(_xlfn.COVARIANCE.S(
OFFSET(HOMECELL,MATCH(MAX(INDEX(First_Data_Point,MATCH($A88,DataStreams,0)),INDEX(First_Data_Point,MATCH(AY$6,DataStreams,0)),$B$3),DateRange,0)-1,MATCH($A88,DataStreams,0)-1):OFFSET(HOMECELL,MATCH(MIN(INDEX(Last_Data_Point,MATCH($A88,DataStreams,0)),INDEX(Last_Data_Point,MATCH(AY$6,DataStreams,0)),$B$4),DateRange,0)-1,MATCH($A88,DataStreams,0)-1) -
(INDEX(Returns!$102:$102,MATCH($A88,DataStreams,0))*
OFFSET(HOMECELL,MATCH(MAX(INDEX(First_Data_Point,MATCH($A88,DataStreams,0)),INDEX(First_Data_Point,MATCH(AY$6,DataStreams,0)),$B$3),DateRange,0)-1,MATCH(INDEX(Returns!$100:$100,MATCH($A88,DataStreams,0)),DataStreams,0)-1):OFFSET(HOMECELL,MATCH(MIN(INDEX(Last_Data_Point,MATCH($A88,DataStreams,0)),INDEX(Last_Data_Point,MATCH(AY$6,DataStreams,0)),$B$4),DateRange,0)-1,MATCH(INDEX(Returns!$100:$100,MATCH($A88,DataStreams,0)),DataStreams,0)-1)),
OFFSET(HOMECELL,MATCH(MAX(INDEX(First_Data_Point,MATCH($A88,DataStreams,0)),INDEX(First_Data_Point,MATCH(AY$6,DataStreams,0)),$B$3),DateRange,0)-1,MATCH(AY$6,DataStreams,0)-1):OFFSET(HOMECELL,MATCH(MIN(INDEX(Last_Data_Point,MATCH($A88,DataStreams,0)),INDEX(Last_Data_Point,MATCH(AY$6,DataStreams,0)),$B$4),DateRange,0)-1,MATCH(AY$6,DataStreams,0)-1) -
(INDEX(Returns!$102:$102,MATCH(AY$6,DataStreams,0))*
OFFSET(HOMECELL,MATCH(MAX(INDEX(First_Data_Point,MATCH($A88,DataStreams,0)),INDEX(First_Data_Point,MATCH(AY$6,DataStreams,0)),$B$3),DateRange,0)-1,MATCH(INDEX(Returns!$100:$100,MATCH(AY$6,DataStreams,0)),DataStreams,0)-1):OFFSET(HOMECELL,MATCH(MIN(INDEX(Last_Data_Point,MATCH($A88,DataStreams,0)),INDEX(Last_Data_Point,MATCH(AY$6,DataStreams,0)),$B$4),DateRange,0)-1,MATCH(INDEX(Returns!$100:$100,MATCH(AY$6,DataStreams,0)),DataStreams,0)-1))),"")</f>
        <v/>
      </c>
      <c r="AZ88" s="233" t="str" cm="1">
        <f t="array" aca="1" ref="AZ88" ca="1">_xlfn.IFNA(_xlfn.COVARIANCE.S(
OFFSET(HOMECELL,MATCH(MAX(INDEX(First_Data_Point,MATCH($A88,DataStreams,0)),INDEX(First_Data_Point,MATCH(AZ$6,DataStreams,0)),$B$3),DateRange,0)-1,MATCH($A88,DataStreams,0)-1):OFFSET(HOMECELL,MATCH(MIN(INDEX(Last_Data_Point,MATCH($A88,DataStreams,0)),INDEX(Last_Data_Point,MATCH(AZ$6,DataStreams,0)),$B$4),DateRange,0)-1,MATCH($A88,DataStreams,0)-1) -
(INDEX(Returns!$102:$102,MATCH($A88,DataStreams,0))*
OFFSET(HOMECELL,MATCH(MAX(INDEX(First_Data_Point,MATCH($A88,DataStreams,0)),INDEX(First_Data_Point,MATCH(AZ$6,DataStreams,0)),$B$3),DateRange,0)-1,MATCH(INDEX(Returns!$100:$100,MATCH($A88,DataStreams,0)),DataStreams,0)-1):OFFSET(HOMECELL,MATCH(MIN(INDEX(Last_Data_Point,MATCH($A88,DataStreams,0)),INDEX(Last_Data_Point,MATCH(AZ$6,DataStreams,0)),$B$4),DateRange,0)-1,MATCH(INDEX(Returns!$100:$100,MATCH($A88,DataStreams,0)),DataStreams,0)-1)),
OFFSET(HOMECELL,MATCH(MAX(INDEX(First_Data_Point,MATCH($A88,DataStreams,0)),INDEX(First_Data_Point,MATCH(AZ$6,DataStreams,0)),$B$3),DateRange,0)-1,MATCH(AZ$6,DataStreams,0)-1):OFFSET(HOMECELL,MATCH(MIN(INDEX(Last_Data_Point,MATCH($A88,DataStreams,0)),INDEX(Last_Data_Point,MATCH(AZ$6,DataStreams,0)),$B$4),DateRange,0)-1,MATCH(AZ$6,DataStreams,0)-1) -
(INDEX(Returns!$102:$102,MATCH(AZ$6,DataStreams,0))*
OFFSET(HOMECELL,MATCH(MAX(INDEX(First_Data_Point,MATCH($A88,DataStreams,0)),INDEX(First_Data_Point,MATCH(AZ$6,DataStreams,0)),$B$3),DateRange,0)-1,MATCH(INDEX(Returns!$100:$100,MATCH(AZ$6,DataStreams,0)),DataStreams,0)-1):OFFSET(HOMECELL,MATCH(MIN(INDEX(Last_Data_Point,MATCH($A88,DataStreams,0)),INDEX(Last_Data_Point,MATCH(AZ$6,DataStreams,0)),$B$4),DateRange,0)-1,MATCH(INDEX(Returns!$100:$100,MATCH(AZ$6,DataStreams,0)),DataStreams,0)-1))),"")</f>
        <v/>
      </c>
      <c r="BA88" s="233" t="str" cm="1">
        <f t="array" aca="1" ref="BA88" ca="1">_xlfn.IFNA(_xlfn.COVARIANCE.S(
OFFSET(HOMECELL,MATCH(MAX(INDEX(First_Data_Point,MATCH($A88,DataStreams,0)),INDEX(First_Data_Point,MATCH(BA$6,DataStreams,0)),$B$3),DateRange,0)-1,MATCH($A88,DataStreams,0)-1):OFFSET(HOMECELL,MATCH(MIN(INDEX(Last_Data_Point,MATCH($A88,DataStreams,0)),INDEX(Last_Data_Point,MATCH(BA$6,DataStreams,0)),$B$4),DateRange,0)-1,MATCH($A88,DataStreams,0)-1) -
(INDEX(Returns!$102:$102,MATCH($A88,DataStreams,0))*
OFFSET(HOMECELL,MATCH(MAX(INDEX(First_Data_Point,MATCH($A88,DataStreams,0)),INDEX(First_Data_Point,MATCH(BA$6,DataStreams,0)),$B$3),DateRange,0)-1,MATCH(INDEX(Returns!$100:$100,MATCH($A88,DataStreams,0)),DataStreams,0)-1):OFFSET(HOMECELL,MATCH(MIN(INDEX(Last_Data_Point,MATCH($A88,DataStreams,0)),INDEX(Last_Data_Point,MATCH(BA$6,DataStreams,0)),$B$4),DateRange,0)-1,MATCH(INDEX(Returns!$100:$100,MATCH($A88,DataStreams,0)),DataStreams,0)-1)),
OFFSET(HOMECELL,MATCH(MAX(INDEX(First_Data_Point,MATCH($A88,DataStreams,0)),INDEX(First_Data_Point,MATCH(BA$6,DataStreams,0)),$B$3),DateRange,0)-1,MATCH(BA$6,DataStreams,0)-1):OFFSET(HOMECELL,MATCH(MIN(INDEX(Last_Data_Point,MATCH($A88,DataStreams,0)),INDEX(Last_Data_Point,MATCH(BA$6,DataStreams,0)),$B$4),DateRange,0)-1,MATCH(BA$6,DataStreams,0)-1) -
(INDEX(Returns!$102:$102,MATCH(BA$6,DataStreams,0))*
OFFSET(HOMECELL,MATCH(MAX(INDEX(First_Data_Point,MATCH($A88,DataStreams,0)),INDEX(First_Data_Point,MATCH(BA$6,DataStreams,0)),$B$3),DateRange,0)-1,MATCH(INDEX(Returns!$100:$100,MATCH(BA$6,DataStreams,0)),DataStreams,0)-1):OFFSET(HOMECELL,MATCH(MIN(INDEX(Last_Data_Point,MATCH($A88,DataStreams,0)),INDEX(Last_Data_Point,MATCH(BA$6,DataStreams,0)),$B$4),DateRange,0)-1,MATCH(INDEX(Returns!$100:$100,MATCH(BA$6,DataStreams,0)),DataStreams,0)-1))),"")</f>
        <v/>
      </c>
      <c r="BB88" s="233" t="str" cm="1">
        <f t="array" aca="1" ref="BB88" ca="1">_xlfn.IFNA(_xlfn.COVARIANCE.S(
OFFSET(HOMECELL,MATCH(MAX(INDEX(First_Data_Point,MATCH($A88,DataStreams,0)),INDEX(First_Data_Point,MATCH(BB$6,DataStreams,0)),$B$3),DateRange,0)-1,MATCH($A88,DataStreams,0)-1):OFFSET(HOMECELL,MATCH(MIN(INDEX(Last_Data_Point,MATCH($A88,DataStreams,0)),INDEX(Last_Data_Point,MATCH(BB$6,DataStreams,0)),$B$4),DateRange,0)-1,MATCH($A88,DataStreams,0)-1) -
(INDEX(Returns!$102:$102,MATCH($A88,DataStreams,0))*
OFFSET(HOMECELL,MATCH(MAX(INDEX(First_Data_Point,MATCH($A88,DataStreams,0)),INDEX(First_Data_Point,MATCH(BB$6,DataStreams,0)),$B$3),DateRange,0)-1,MATCH(INDEX(Returns!$100:$100,MATCH($A88,DataStreams,0)),DataStreams,0)-1):OFFSET(HOMECELL,MATCH(MIN(INDEX(Last_Data_Point,MATCH($A88,DataStreams,0)),INDEX(Last_Data_Point,MATCH(BB$6,DataStreams,0)),$B$4),DateRange,0)-1,MATCH(INDEX(Returns!$100:$100,MATCH($A88,DataStreams,0)),DataStreams,0)-1)),
OFFSET(HOMECELL,MATCH(MAX(INDEX(First_Data_Point,MATCH($A88,DataStreams,0)),INDEX(First_Data_Point,MATCH(BB$6,DataStreams,0)),$B$3),DateRange,0)-1,MATCH(BB$6,DataStreams,0)-1):OFFSET(HOMECELL,MATCH(MIN(INDEX(Last_Data_Point,MATCH($A88,DataStreams,0)),INDEX(Last_Data_Point,MATCH(BB$6,DataStreams,0)),$B$4),DateRange,0)-1,MATCH(BB$6,DataStreams,0)-1) -
(INDEX(Returns!$102:$102,MATCH(BB$6,DataStreams,0))*
OFFSET(HOMECELL,MATCH(MAX(INDEX(First_Data_Point,MATCH($A88,DataStreams,0)),INDEX(First_Data_Point,MATCH(BB$6,DataStreams,0)),$B$3),DateRange,0)-1,MATCH(INDEX(Returns!$100:$100,MATCH(BB$6,DataStreams,0)),DataStreams,0)-1):OFFSET(HOMECELL,MATCH(MIN(INDEX(Last_Data_Point,MATCH($A88,DataStreams,0)),INDEX(Last_Data_Point,MATCH(BB$6,DataStreams,0)),$B$4),DateRange,0)-1,MATCH(INDEX(Returns!$100:$100,MATCH(BB$6,DataStreams,0)),DataStreams,0)-1))),"")</f>
        <v/>
      </c>
      <c r="BC88" s="236"/>
    </row>
    <row r="89" spans="1:55">
      <c r="A89" s="239" t="str">
        <f ca="1"/>
        <v>SLB</v>
      </c>
      <c r="B89" s="233" cm="1">
        <f t="array" aca="1" ref="B89" ca="1">_xlfn.IFNA(_xlfn.COVARIANCE.S(
OFFSET(HOMECELL,MATCH(MAX(INDEX(First_Data_Point,MATCH($A89,DataStreams,0)),INDEX(First_Data_Point,MATCH(B$6,DataStreams,0)),$B$3),DateRange,0)-1,MATCH($A89,DataStreams,0)-1):OFFSET(HOMECELL,MATCH(MIN(INDEX(Last_Data_Point,MATCH($A89,DataStreams,0)),INDEX(Last_Data_Point,MATCH(B$6,DataStreams,0)),$B$4),DateRange,0)-1,MATCH($A89,DataStreams,0)-1) -
(INDEX(Returns!$102:$102,MATCH($A89,DataStreams,0))*
OFFSET(HOMECELL,MATCH(MAX(INDEX(First_Data_Point,MATCH($A89,DataStreams,0)),INDEX(First_Data_Point,MATCH(B$6,DataStreams,0)),$B$3),DateRange,0)-1,MATCH(INDEX(Returns!$100:$100,MATCH($A89,DataStreams,0)),DataStreams,0)-1):OFFSET(HOMECELL,MATCH(MIN(INDEX(Last_Data_Point,MATCH($A89,DataStreams,0)),INDEX(Last_Data_Point,MATCH(B$6,DataStreams,0)),$B$4),DateRange,0)-1,MATCH(INDEX(Returns!$100:$100,MATCH($A89,DataStreams,0)),DataStreams,0)-1)),
OFFSET(HOMECELL,MATCH(MAX(INDEX(First_Data_Point,MATCH($A89,DataStreams,0)),INDEX(First_Data_Point,MATCH(B$6,DataStreams,0)),$B$3),DateRange,0)-1,MATCH(B$6,DataStreams,0)-1):OFFSET(HOMECELL,MATCH(MIN(INDEX(Last_Data_Point,MATCH($A89,DataStreams,0)),INDEX(Last_Data_Point,MATCH(B$6,DataStreams,0)),$B$4),DateRange,0)-1,MATCH(B$6,DataStreams,0)-1) -
(INDEX(Returns!$102:$102,MATCH(B$6,DataStreams,0))*
OFFSET(HOMECELL,MATCH(MAX(INDEX(First_Data_Point,MATCH($A89,DataStreams,0)),INDEX(First_Data_Point,MATCH(B$6,DataStreams,0)),$B$3),DateRange,0)-1,MATCH(INDEX(Returns!$100:$100,MATCH(B$6,DataStreams,0)),DataStreams,0)-1):OFFSET(HOMECELL,MATCH(MIN(INDEX(Last_Data_Point,MATCH($A89,DataStreams,0)),INDEX(Last_Data_Point,MATCH(B$6,DataStreams,0)),$B$4),DateRange,0)-1,MATCH(INDEX(Returns!$100:$100,MATCH(B$6,DataStreams,0)),DataStreams,0)-1))),"")</f>
        <v>-5.2997392776372266E-5</v>
      </c>
      <c r="C89" s="233" cm="1">
        <f t="array" aca="1" ref="C89" ca="1">_xlfn.IFNA(_xlfn.COVARIANCE.S(
OFFSET(HOMECELL,MATCH(MAX(INDEX(First_Data_Point,MATCH($A89,DataStreams,0)),INDEX(First_Data_Point,MATCH(C$6,DataStreams,0)),$B$3),DateRange,0)-1,MATCH($A89,DataStreams,0)-1):OFFSET(HOMECELL,MATCH(MIN(INDEX(Last_Data_Point,MATCH($A89,DataStreams,0)),INDEX(Last_Data_Point,MATCH(C$6,DataStreams,0)),$B$4),DateRange,0)-1,MATCH($A89,DataStreams,0)-1) -
(INDEX(Returns!$102:$102,MATCH($A89,DataStreams,0))*
OFFSET(HOMECELL,MATCH(MAX(INDEX(First_Data_Point,MATCH($A89,DataStreams,0)),INDEX(First_Data_Point,MATCH(C$6,DataStreams,0)),$B$3),DateRange,0)-1,MATCH(INDEX(Returns!$100:$100,MATCH($A89,DataStreams,0)),DataStreams,0)-1):OFFSET(HOMECELL,MATCH(MIN(INDEX(Last_Data_Point,MATCH($A89,DataStreams,0)),INDEX(Last_Data_Point,MATCH(C$6,DataStreams,0)),$B$4),DateRange,0)-1,MATCH(INDEX(Returns!$100:$100,MATCH($A89,DataStreams,0)),DataStreams,0)-1)),
OFFSET(HOMECELL,MATCH(MAX(INDEX(First_Data_Point,MATCH($A89,DataStreams,0)),INDEX(First_Data_Point,MATCH(C$6,DataStreams,0)),$B$3),DateRange,0)-1,MATCH(C$6,DataStreams,0)-1):OFFSET(HOMECELL,MATCH(MIN(INDEX(Last_Data_Point,MATCH($A89,DataStreams,0)),INDEX(Last_Data_Point,MATCH(C$6,DataStreams,0)),$B$4),DateRange,0)-1,MATCH(C$6,DataStreams,0)-1) -
(INDEX(Returns!$102:$102,MATCH(C$6,DataStreams,0))*
OFFSET(HOMECELL,MATCH(MAX(INDEX(First_Data_Point,MATCH($A89,DataStreams,0)),INDEX(First_Data_Point,MATCH(C$6,DataStreams,0)),$B$3),DateRange,0)-1,MATCH(INDEX(Returns!$100:$100,MATCH(C$6,DataStreams,0)),DataStreams,0)-1):OFFSET(HOMECELL,MATCH(MIN(INDEX(Last_Data_Point,MATCH($A89,DataStreams,0)),INDEX(Last_Data_Point,MATCH(C$6,DataStreams,0)),$B$4),DateRange,0)-1,MATCH(INDEX(Returns!$100:$100,MATCH(C$6,DataStreams,0)),DataStreams,0)-1))),"")</f>
        <v>-3.9729383953137789E-5</v>
      </c>
      <c r="D89" s="233" cm="1">
        <f t="array" aca="1" ref="D89" ca="1">_xlfn.IFNA(_xlfn.COVARIANCE.S(
OFFSET(HOMECELL,MATCH(MAX(INDEX(First_Data_Point,MATCH($A89,DataStreams,0)),INDEX(First_Data_Point,MATCH(D$6,DataStreams,0)),$B$3),DateRange,0)-1,MATCH($A89,DataStreams,0)-1):OFFSET(HOMECELL,MATCH(MIN(INDEX(Last_Data_Point,MATCH($A89,DataStreams,0)),INDEX(Last_Data_Point,MATCH(D$6,DataStreams,0)),$B$4),DateRange,0)-1,MATCH($A89,DataStreams,0)-1) -
(INDEX(Returns!$102:$102,MATCH($A89,DataStreams,0))*
OFFSET(HOMECELL,MATCH(MAX(INDEX(First_Data_Point,MATCH($A89,DataStreams,0)),INDEX(First_Data_Point,MATCH(D$6,DataStreams,0)),$B$3),DateRange,0)-1,MATCH(INDEX(Returns!$100:$100,MATCH($A89,DataStreams,0)),DataStreams,0)-1):OFFSET(HOMECELL,MATCH(MIN(INDEX(Last_Data_Point,MATCH($A89,DataStreams,0)),INDEX(Last_Data_Point,MATCH(D$6,DataStreams,0)),$B$4),DateRange,0)-1,MATCH(INDEX(Returns!$100:$100,MATCH($A89,DataStreams,0)),DataStreams,0)-1)),
OFFSET(HOMECELL,MATCH(MAX(INDEX(First_Data_Point,MATCH($A89,DataStreams,0)),INDEX(First_Data_Point,MATCH(D$6,DataStreams,0)),$B$3),DateRange,0)-1,MATCH(D$6,DataStreams,0)-1):OFFSET(HOMECELL,MATCH(MIN(INDEX(Last_Data_Point,MATCH($A89,DataStreams,0)),INDEX(Last_Data_Point,MATCH(D$6,DataStreams,0)),$B$4),DateRange,0)-1,MATCH(D$6,DataStreams,0)-1) -
(INDEX(Returns!$102:$102,MATCH(D$6,DataStreams,0))*
OFFSET(HOMECELL,MATCH(MAX(INDEX(First_Data_Point,MATCH($A89,DataStreams,0)),INDEX(First_Data_Point,MATCH(D$6,DataStreams,0)),$B$3),DateRange,0)-1,MATCH(INDEX(Returns!$100:$100,MATCH(D$6,DataStreams,0)),DataStreams,0)-1):OFFSET(HOMECELL,MATCH(MIN(INDEX(Last_Data_Point,MATCH($A89,DataStreams,0)),INDEX(Last_Data_Point,MATCH(D$6,DataStreams,0)),$B$4),DateRange,0)-1,MATCH(INDEX(Returns!$100:$100,MATCH(D$6,DataStreams,0)),DataStreams,0)-1))),"")</f>
        <v>1.160555357056219E-3</v>
      </c>
      <c r="E89" s="233" cm="1">
        <f t="array" aca="1" ref="E89" ca="1">_xlfn.IFNA(_xlfn.COVARIANCE.S(
OFFSET(HOMECELL,MATCH(MAX(INDEX(First_Data_Point,MATCH($A89,DataStreams,0)),INDEX(First_Data_Point,MATCH(E$6,DataStreams,0)),$B$3),DateRange,0)-1,MATCH($A89,DataStreams,0)-1):OFFSET(HOMECELL,MATCH(MIN(INDEX(Last_Data_Point,MATCH($A89,DataStreams,0)),INDEX(Last_Data_Point,MATCH(E$6,DataStreams,0)),$B$4),DateRange,0)-1,MATCH($A89,DataStreams,0)-1) -
(INDEX(Returns!$102:$102,MATCH($A89,DataStreams,0))*
OFFSET(HOMECELL,MATCH(MAX(INDEX(First_Data_Point,MATCH($A89,DataStreams,0)),INDEX(First_Data_Point,MATCH(E$6,DataStreams,0)),$B$3),DateRange,0)-1,MATCH(INDEX(Returns!$100:$100,MATCH($A89,DataStreams,0)),DataStreams,0)-1):OFFSET(HOMECELL,MATCH(MIN(INDEX(Last_Data_Point,MATCH($A89,DataStreams,0)),INDEX(Last_Data_Point,MATCH(E$6,DataStreams,0)),$B$4),DateRange,0)-1,MATCH(INDEX(Returns!$100:$100,MATCH($A89,DataStreams,0)),DataStreams,0)-1)),
OFFSET(HOMECELL,MATCH(MAX(INDEX(First_Data_Point,MATCH($A89,DataStreams,0)),INDEX(First_Data_Point,MATCH(E$6,DataStreams,0)),$B$3),DateRange,0)-1,MATCH(E$6,DataStreams,0)-1):OFFSET(HOMECELL,MATCH(MIN(INDEX(Last_Data_Point,MATCH($A89,DataStreams,0)),INDEX(Last_Data_Point,MATCH(E$6,DataStreams,0)),$B$4),DateRange,0)-1,MATCH(E$6,DataStreams,0)-1) -
(INDEX(Returns!$102:$102,MATCH(E$6,DataStreams,0))*
OFFSET(HOMECELL,MATCH(MAX(INDEX(First_Data_Point,MATCH($A89,DataStreams,0)),INDEX(First_Data_Point,MATCH(E$6,DataStreams,0)),$B$3),DateRange,0)-1,MATCH(INDEX(Returns!$100:$100,MATCH(E$6,DataStreams,0)),DataStreams,0)-1):OFFSET(HOMECELL,MATCH(MIN(INDEX(Last_Data_Point,MATCH($A89,DataStreams,0)),INDEX(Last_Data_Point,MATCH(E$6,DataStreams,0)),$B$4),DateRange,0)-1,MATCH(INDEX(Returns!$100:$100,MATCH(E$6,DataStreams,0)),DataStreams,0)-1))),"")</f>
        <v>2.0129276331848191E-3</v>
      </c>
      <c r="F89" s="233" cm="1">
        <f t="array" aca="1" ref="F89" ca="1">_xlfn.IFNA(_xlfn.COVARIANCE.S(
OFFSET(HOMECELL,MATCH(MAX(INDEX(First_Data_Point,MATCH($A89,DataStreams,0)),INDEX(First_Data_Point,MATCH(F$6,DataStreams,0)),$B$3),DateRange,0)-1,MATCH($A89,DataStreams,0)-1):OFFSET(HOMECELL,MATCH(MIN(INDEX(Last_Data_Point,MATCH($A89,DataStreams,0)),INDEX(Last_Data_Point,MATCH(F$6,DataStreams,0)),$B$4),DateRange,0)-1,MATCH($A89,DataStreams,0)-1) -
(INDEX(Returns!$102:$102,MATCH($A89,DataStreams,0))*
OFFSET(HOMECELL,MATCH(MAX(INDEX(First_Data_Point,MATCH($A89,DataStreams,0)),INDEX(First_Data_Point,MATCH(F$6,DataStreams,0)),$B$3),DateRange,0)-1,MATCH(INDEX(Returns!$100:$100,MATCH($A89,DataStreams,0)),DataStreams,0)-1):OFFSET(HOMECELL,MATCH(MIN(INDEX(Last_Data_Point,MATCH($A89,DataStreams,0)),INDEX(Last_Data_Point,MATCH(F$6,DataStreams,0)),$B$4),DateRange,0)-1,MATCH(INDEX(Returns!$100:$100,MATCH($A89,DataStreams,0)),DataStreams,0)-1)),
OFFSET(HOMECELL,MATCH(MAX(INDEX(First_Data_Point,MATCH($A89,DataStreams,0)),INDEX(First_Data_Point,MATCH(F$6,DataStreams,0)),$B$3),DateRange,0)-1,MATCH(F$6,DataStreams,0)-1):OFFSET(HOMECELL,MATCH(MIN(INDEX(Last_Data_Point,MATCH($A89,DataStreams,0)),INDEX(Last_Data_Point,MATCH(F$6,DataStreams,0)),$B$4),DateRange,0)-1,MATCH(F$6,DataStreams,0)-1) -
(INDEX(Returns!$102:$102,MATCH(F$6,DataStreams,0))*
OFFSET(HOMECELL,MATCH(MAX(INDEX(First_Data_Point,MATCH($A89,DataStreams,0)),INDEX(First_Data_Point,MATCH(F$6,DataStreams,0)),$B$3),DateRange,0)-1,MATCH(INDEX(Returns!$100:$100,MATCH(F$6,DataStreams,0)),DataStreams,0)-1):OFFSET(HOMECELL,MATCH(MIN(INDEX(Last_Data_Point,MATCH($A89,DataStreams,0)),INDEX(Last_Data_Point,MATCH(F$6,DataStreams,0)),$B$4),DateRange,0)-1,MATCH(INDEX(Returns!$100:$100,MATCH(F$6,DataStreams,0)),DataStreams,0)-1))),"")</f>
        <v>8.283954446083948E-4</v>
      </c>
      <c r="G89" s="233" cm="1">
        <f t="array" aca="1" ref="G89" ca="1">_xlfn.IFNA(_xlfn.COVARIANCE.S(
OFFSET(HOMECELL,MATCH(MAX(INDEX(First_Data_Point,MATCH($A89,DataStreams,0)),INDEX(First_Data_Point,MATCH(G$6,DataStreams,0)),$B$3),DateRange,0)-1,MATCH($A89,DataStreams,0)-1):OFFSET(HOMECELL,MATCH(MIN(INDEX(Last_Data_Point,MATCH($A89,DataStreams,0)),INDEX(Last_Data_Point,MATCH(G$6,DataStreams,0)),$B$4),DateRange,0)-1,MATCH($A89,DataStreams,0)-1) -
(INDEX(Returns!$102:$102,MATCH($A89,DataStreams,0))*
OFFSET(HOMECELL,MATCH(MAX(INDEX(First_Data_Point,MATCH($A89,DataStreams,0)),INDEX(First_Data_Point,MATCH(G$6,DataStreams,0)),$B$3),DateRange,0)-1,MATCH(INDEX(Returns!$100:$100,MATCH($A89,DataStreams,0)),DataStreams,0)-1):OFFSET(HOMECELL,MATCH(MIN(INDEX(Last_Data_Point,MATCH($A89,DataStreams,0)),INDEX(Last_Data_Point,MATCH(G$6,DataStreams,0)),$B$4),DateRange,0)-1,MATCH(INDEX(Returns!$100:$100,MATCH($A89,DataStreams,0)),DataStreams,0)-1)),
OFFSET(HOMECELL,MATCH(MAX(INDEX(First_Data_Point,MATCH($A89,DataStreams,0)),INDEX(First_Data_Point,MATCH(G$6,DataStreams,0)),$B$3),DateRange,0)-1,MATCH(G$6,DataStreams,0)-1):OFFSET(HOMECELL,MATCH(MIN(INDEX(Last_Data_Point,MATCH($A89,DataStreams,0)),INDEX(Last_Data_Point,MATCH(G$6,DataStreams,0)),$B$4),DateRange,0)-1,MATCH(G$6,DataStreams,0)-1) -
(INDEX(Returns!$102:$102,MATCH(G$6,DataStreams,0))*
OFFSET(HOMECELL,MATCH(MAX(INDEX(First_Data_Point,MATCH($A89,DataStreams,0)),INDEX(First_Data_Point,MATCH(G$6,DataStreams,0)),$B$3),DateRange,0)-1,MATCH(INDEX(Returns!$100:$100,MATCH(G$6,DataStreams,0)),DataStreams,0)-1):OFFSET(HOMECELL,MATCH(MIN(INDEX(Last_Data_Point,MATCH($A89,DataStreams,0)),INDEX(Last_Data_Point,MATCH(G$6,DataStreams,0)),$B$4),DateRange,0)-1,MATCH(INDEX(Returns!$100:$100,MATCH(G$6,DataStreams,0)),DataStreams,0)-1))),"")</f>
        <v>-1.4899972738695068E-3</v>
      </c>
      <c r="H89" s="233" cm="1">
        <f t="array" aca="1" ref="H89" ca="1">_xlfn.IFNA(_xlfn.COVARIANCE.S(
OFFSET(HOMECELL,MATCH(MAX(INDEX(First_Data_Point,MATCH($A89,DataStreams,0)),INDEX(First_Data_Point,MATCH(H$6,DataStreams,0)),$B$3),DateRange,0)-1,MATCH($A89,DataStreams,0)-1):OFFSET(HOMECELL,MATCH(MIN(INDEX(Last_Data_Point,MATCH($A89,DataStreams,0)),INDEX(Last_Data_Point,MATCH(H$6,DataStreams,0)),$B$4),DateRange,0)-1,MATCH($A89,DataStreams,0)-1) -
(INDEX(Returns!$102:$102,MATCH($A89,DataStreams,0))*
OFFSET(HOMECELL,MATCH(MAX(INDEX(First_Data_Point,MATCH($A89,DataStreams,0)),INDEX(First_Data_Point,MATCH(H$6,DataStreams,0)),$B$3),DateRange,0)-1,MATCH(INDEX(Returns!$100:$100,MATCH($A89,DataStreams,0)),DataStreams,0)-1):OFFSET(HOMECELL,MATCH(MIN(INDEX(Last_Data_Point,MATCH($A89,DataStreams,0)),INDEX(Last_Data_Point,MATCH(H$6,DataStreams,0)),$B$4),DateRange,0)-1,MATCH(INDEX(Returns!$100:$100,MATCH($A89,DataStreams,0)),DataStreams,0)-1)),
OFFSET(HOMECELL,MATCH(MAX(INDEX(First_Data_Point,MATCH($A89,DataStreams,0)),INDEX(First_Data_Point,MATCH(H$6,DataStreams,0)),$B$3),DateRange,0)-1,MATCH(H$6,DataStreams,0)-1):OFFSET(HOMECELL,MATCH(MIN(INDEX(Last_Data_Point,MATCH($A89,DataStreams,0)),INDEX(Last_Data_Point,MATCH(H$6,DataStreams,0)),$B$4),DateRange,0)-1,MATCH(H$6,DataStreams,0)-1) -
(INDEX(Returns!$102:$102,MATCH(H$6,DataStreams,0))*
OFFSET(HOMECELL,MATCH(MAX(INDEX(First_Data_Point,MATCH($A89,DataStreams,0)),INDEX(First_Data_Point,MATCH(H$6,DataStreams,0)),$B$3),DateRange,0)-1,MATCH(INDEX(Returns!$100:$100,MATCH(H$6,DataStreams,0)),DataStreams,0)-1):OFFSET(HOMECELL,MATCH(MIN(INDEX(Last_Data_Point,MATCH($A89,DataStreams,0)),INDEX(Last_Data_Point,MATCH(H$6,DataStreams,0)),$B$4),DateRange,0)-1,MATCH(INDEX(Returns!$100:$100,MATCH(H$6,DataStreams,0)),DataStreams,0)-1))),"")</f>
        <v>4.0505672744955068E-4</v>
      </c>
      <c r="I89" s="233" cm="1">
        <f t="array" aca="1" ref="I89" ca="1">_xlfn.IFNA(_xlfn.COVARIANCE.S(
OFFSET(HOMECELL,MATCH(MAX(INDEX(First_Data_Point,MATCH($A89,DataStreams,0)),INDEX(First_Data_Point,MATCH(I$6,DataStreams,0)),$B$3),DateRange,0)-1,MATCH($A89,DataStreams,0)-1):OFFSET(HOMECELL,MATCH(MIN(INDEX(Last_Data_Point,MATCH($A89,DataStreams,0)),INDEX(Last_Data_Point,MATCH(I$6,DataStreams,0)),$B$4),DateRange,0)-1,MATCH($A89,DataStreams,0)-1) -
(INDEX(Returns!$102:$102,MATCH($A89,DataStreams,0))*
OFFSET(HOMECELL,MATCH(MAX(INDEX(First_Data_Point,MATCH($A89,DataStreams,0)),INDEX(First_Data_Point,MATCH(I$6,DataStreams,0)),$B$3),DateRange,0)-1,MATCH(INDEX(Returns!$100:$100,MATCH($A89,DataStreams,0)),DataStreams,0)-1):OFFSET(HOMECELL,MATCH(MIN(INDEX(Last_Data_Point,MATCH($A89,DataStreams,0)),INDEX(Last_Data_Point,MATCH(I$6,DataStreams,0)),$B$4),DateRange,0)-1,MATCH(INDEX(Returns!$100:$100,MATCH($A89,DataStreams,0)),DataStreams,0)-1)),
OFFSET(HOMECELL,MATCH(MAX(INDEX(First_Data_Point,MATCH($A89,DataStreams,0)),INDEX(First_Data_Point,MATCH(I$6,DataStreams,0)),$B$3),DateRange,0)-1,MATCH(I$6,DataStreams,0)-1):OFFSET(HOMECELL,MATCH(MIN(INDEX(Last_Data_Point,MATCH($A89,DataStreams,0)),INDEX(Last_Data_Point,MATCH(I$6,DataStreams,0)),$B$4),DateRange,0)-1,MATCH(I$6,DataStreams,0)-1) -
(INDEX(Returns!$102:$102,MATCH(I$6,DataStreams,0))*
OFFSET(HOMECELL,MATCH(MAX(INDEX(First_Data_Point,MATCH($A89,DataStreams,0)),INDEX(First_Data_Point,MATCH(I$6,DataStreams,0)),$B$3),DateRange,0)-1,MATCH(INDEX(Returns!$100:$100,MATCH(I$6,DataStreams,0)),DataStreams,0)-1):OFFSET(HOMECELL,MATCH(MIN(INDEX(Last_Data_Point,MATCH($A89,DataStreams,0)),INDEX(Last_Data_Point,MATCH(I$6,DataStreams,0)),$B$4),DateRange,0)-1,MATCH(INDEX(Returns!$100:$100,MATCH(I$6,DataStreams,0)),DataStreams,0)-1))),"")</f>
        <v>-2.1796167216541801E-3</v>
      </c>
      <c r="J89" s="233" cm="1">
        <f t="array" aca="1" ref="J89" ca="1">_xlfn.IFNA(_xlfn.COVARIANCE.S(
OFFSET(HOMECELL,MATCH(MAX(INDEX(First_Data_Point,MATCH($A89,DataStreams,0)),INDEX(First_Data_Point,MATCH(J$6,DataStreams,0)),$B$3),DateRange,0)-1,MATCH($A89,DataStreams,0)-1):OFFSET(HOMECELL,MATCH(MIN(INDEX(Last_Data_Point,MATCH($A89,DataStreams,0)),INDEX(Last_Data_Point,MATCH(J$6,DataStreams,0)),$B$4),DateRange,0)-1,MATCH($A89,DataStreams,0)-1) -
(INDEX(Returns!$102:$102,MATCH($A89,DataStreams,0))*
OFFSET(HOMECELL,MATCH(MAX(INDEX(First_Data_Point,MATCH($A89,DataStreams,0)),INDEX(First_Data_Point,MATCH(J$6,DataStreams,0)),$B$3),DateRange,0)-1,MATCH(INDEX(Returns!$100:$100,MATCH($A89,DataStreams,0)),DataStreams,0)-1):OFFSET(HOMECELL,MATCH(MIN(INDEX(Last_Data_Point,MATCH($A89,DataStreams,0)),INDEX(Last_Data_Point,MATCH(J$6,DataStreams,0)),$B$4),DateRange,0)-1,MATCH(INDEX(Returns!$100:$100,MATCH($A89,DataStreams,0)),DataStreams,0)-1)),
OFFSET(HOMECELL,MATCH(MAX(INDEX(First_Data_Point,MATCH($A89,DataStreams,0)),INDEX(First_Data_Point,MATCH(J$6,DataStreams,0)),$B$3),DateRange,0)-1,MATCH(J$6,DataStreams,0)-1):OFFSET(HOMECELL,MATCH(MIN(INDEX(Last_Data_Point,MATCH($A89,DataStreams,0)),INDEX(Last_Data_Point,MATCH(J$6,DataStreams,0)),$B$4),DateRange,0)-1,MATCH(J$6,DataStreams,0)-1) -
(INDEX(Returns!$102:$102,MATCH(J$6,DataStreams,0))*
OFFSET(HOMECELL,MATCH(MAX(INDEX(First_Data_Point,MATCH($A89,DataStreams,0)),INDEX(First_Data_Point,MATCH(J$6,DataStreams,0)),$B$3),DateRange,0)-1,MATCH(INDEX(Returns!$100:$100,MATCH(J$6,DataStreams,0)),DataStreams,0)-1):OFFSET(HOMECELL,MATCH(MIN(INDEX(Last_Data_Point,MATCH($A89,DataStreams,0)),INDEX(Last_Data_Point,MATCH(J$6,DataStreams,0)),$B$4),DateRange,0)-1,MATCH(INDEX(Returns!$100:$100,MATCH(J$6,DataStreams,0)),DataStreams,0)-1))),"")</f>
        <v>1.8150189300734309E-3</v>
      </c>
      <c r="K89" s="233" cm="1">
        <f t="array" aca="1" ref="K89" ca="1">_xlfn.IFNA(_xlfn.COVARIANCE.S(
OFFSET(HOMECELL,MATCH(MAX(INDEX(First_Data_Point,MATCH($A89,DataStreams,0)),INDEX(First_Data_Point,MATCH(K$6,DataStreams,0)),$B$3),DateRange,0)-1,MATCH($A89,DataStreams,0)-1):OFFSET(HOMECELL,MATCH(MIN(INDEX(Last_Data_Point,MATCH($A89,DataStreams,0)),INDEX(Last_Data_Point,MATCH(K$6,DataStreams,0)),$B$4),DateRange,0)-1,MATCH($A89,DataStreams,0)-1) -
(INDEX(Returns!$102:$102,MATCH($A89,DataStreams,0))*
OFFSET(HOMECELL,MATCH(MAX(INDEX(First_Data_Point,MATCH($A89,DataStreams,0)),INDEX(First_Data_Point,MATCH(K$6,DataStreams,0)),$B$3),DateRange,0)-1,MATCH(INDEX(Returns!$100:$100,MATCH($A89,DataStreams,0)),DataStreams,0)-1):OFFSET(HOMECELL,MATCH(MIN(INDEX(Last_Data_Point,MATCH($A89,DataStreams,0)),INDEX(Last_Data_Point,MATCH(K$6,DataStreams,0)),$B$4),DateRange,0)-1,MATCH(INDEX(Returns!$100:$100,MATCH($A89,DataStreams,0)),DataStreams,0)-1)),
OFFSET(HOMECELL,MATCH(MAX(INDEX(First_Data_Point,MATCH($A89,DataStreams,0)),INDEX(First_Data_Point,MATCH(K$6,DataStreams,0)),$B$3),DateRange,0)-1,MATCH(K$6,DataStreams,0)-1):OFFSET(HOMECELL,MATCH(MIN(INDEX(Last_Data_Point,MATCH($A89,DataStreams,0)),INDEX(Last_Data_Point,MATCH(K$6,DataStreams,0)),$B$4),DateRange,0)-1,MATCH(K$6,DataStreams,0)-1) -
(INDEX(Returns!$102:$102,MATCH(K$6,DataStreams,0))*
OFFSET(HOMECELL,MATCH(MAX(INDEX(First_Data_Point,MATCH($A89,DataStreams,0)),INDEX(First_Data_Point,MATCH(K$6,DataStreams,0)),$B$3),DateRange,0)-1,MATCH(INDEX(Returns!$100:$100,MATCH(K$6,DataStreams,0)),DataStreams,0)-1):OFFSET(HOMECELL,MATCH(MIN(INDEX(Last_Data_Point,MATCH($A89,DataStreams,0)),INDEX(Last_Data_Point,MATCH(K$6,DataStreams,0)),$B$4),DateRange,0)-1,MATCH(INDEX(Returns!$100:$100,MATCH(K$6,DataStreams,0)),DataStreams,0)-1))),"")</f>
        <v>2.5658598397595416E-3</v>
      </c>
      <c r="L89" s="233" cm="1">
        <f t="array" aca="1" ref="L89" ca="1">_xlfn.IFNA(_xlfn.COVARIANCE.S(
OFFSET(HOMECELL,MATCH(MAX(INDEX(First_Data_Point,MATCH($A89,DataStreams,0)),INDEX(First_Data_Point,MATCH(L$6,DataStreams,0)),$B$3),DateRange,0)-1,MATCH($A89,DataStreams,0)-1):OFFSET(HOMECELL,MATCH(MIN(INDEX(Last_Data_Point,MATCH($A89,DataStreams,0)),INDEX(Last_Data_Point,MATCH(L$6,DataStreams,0)),$B$4),DateRange,0)-1,MATCH($A89,DataStreams,0)-1) -
(INDEX(Returns!$102:$102,MATCH($A89,DataStreams,0))*
OFFSET(HOMECELL,MATCH(MAX(INDEX(First_Data_Point,MATCH($A89,DataStreams,0)),INDEX(First_Data_Point,MATCH(L$6,DataStreams,0)),$B$3),DateRange,0)-1,MATCH(INDEX(Returns!$100:$100,MATCH($A89,DataStreams,0)),DataStreams,0)-1):OFFSET(HOMECELL,MATCH(MIN(INDEX(Last_Data_Point,MATCH($A89,DataStreams,0)),INDEX(Last_Data_Point,MATCH(L$6,DataStreams,0)),$B$4),DateRange,0)-1,MATCH(INDEX(Returns!$100:$100,MATCH($A89,DataStreams,0)),DataStreams,0)-1)),
OFFSET(HOMECELL,MATCH(MAX(INDEX(First_Data_Point,MATCH($A89,DataStreams,0)),INDEX(First_Data_Point,MATCH(L$6,DataStreams,0)),$B$3),DateRange,0)-1,MATCH(L$6,DataStreams,0)-1):OFFSET(HOMECELL,MATCH(MIN(INDEX(Last_Data_Point,MATCH($A89,DataStreams,0)),INDEX(Last_Data_Point,MATCH(L$6,DataStreams,0)),$B$4),DateRange,0)-1,MATCH(L$6,DataStreams,0)-1) -
(INDEX(Returns!$102:$102,MATCH(L$6,DataStreams,0))*
OFFSET(HOMECELL,MATCH(MAX(INDEX(First_Data_Point,MATCH($A89,DataStreams,0)),INDEX(First_Data_Point,MATCH(L$6,DataStreams,0)),$B$3),DateRange,0)-1,MATCH(INDEX(Returns!$100:$100,MATCH(L$6,DataStreams,0)),DataStreams,0)-1):OFFSET(HOMECELL,MATCH(MIN(INDEX(Last_Data_Point,MATCH($A89,DataStreams,0)),INDEX(Last_Data_Point,MATCH(L$6,DataStreams,0)),$B$4),DateRange,0)-1,MATCH(INDEX(Returns!$100:$100,MATCH(L$6,DataStreams,0)),DataStreams,0)-1))),"")</f>
        <v>3.8566186016839142E-5</v>
      </c>
      <c r="M89" s="233" cm="1">
        <f t="array" aca="1" ref="M89" ca="1">_xlfn.IFNA(_xlfn.COVARIANCE.S(
OFFSET(HOMECELL,MATCH(MAX(INDEX(First_Data_Point,MATCH($A89,DataStreams,0)),INDEX(First_Data_Point,MATCH(M$6,DataStreams,0)),$B$3),DateRange,0)-1,MATCH($A89,DataStreams,0)-1):OFFSET(HOMECELL,MATCH(MIN(INDEX(Last_Data_Point,MATCH($A89,DataStreams,0)),INDEX(Last_Data_Point,MATCH(M$6,DataStreams,0)),$B$4),DateRange,0)-1,MATCH($A89,DataStreams,0)-1) -
(INDEX(Returns!$102:$102,MATCH($A89,DataStreams,0))*
OFFSET(HOMECELL,MATCH(MAX(INDEX(First_Data_Point,MATCH($A89,DataStreams,0)),INDEX(First_Data_Point,MATCH(M$6,DataStreams,0)),$B$3),DateRange,0)-1,MATCH(INDEX(Returns!$100:$100,MATCH($A89,DataStreams,0)),DataStreams,0)-1):OFFSET(HOMECELL,MATCH(MIN(INDEX(Last_Data_Point,MATCH($A89,DataStreams,0)),INDEX(Last_Data_Point,MATCH(M$6,DataStreams,0)),$B$4),DateRange,0)-1,MATCH(INDEX(Returns!$100:$100,MATCH($A89,DataStreams,0)),DataStreams,0)-1)),
OFFSET(HOMECELL,MATCH(MAX(INDEX(First_Data_Point,MATCH($A89,DataStreams,0)),INDEX(First_Data_Point,MATCH(M$6,DataStreams,0)),$B$3),DateRange,0)-1,MATCH(M$6,DataStreams,0)-1):OFFSET(HOMECELL,MATCH(MIN(INDEX(Last_Data_Point,MATCH($A89,DataStreams,0)),INDEX(Last_Data_Point,MATCH(M$6,DataStreams,0)),$B$4),DateRange,0)-1,MATCH(M$6,DataStreams,0)-1) -
(INDEX(Returns!$102:$102,MATCH(M$6,DataStreams,0))*
OFFSET(HOMECELL,MATCH(MAX(INDEX(First_Data_Point,MATCH($A89,DataStreams,0)),INDEX(First_Data_Point,MATCH(M$6,DataStreams,0)),$B$3),DateRange,0)-1,MATCH(INDEX(Returns!$100:$100,MATCH(M$6,DataStreams,0)),DataStreams,0)-1):OFFSET(HOMECELL,MATCH(MIN(INDEX(Last_Data_Point,MATCH($A89,DataStreams,0)),INDEX(Last_Data_Point,MATCH(M$6,DataStreams,0)),$B$4),DateRange,0)-1,MATCH(INDEX(Returns!$100:$100,MATCH(M$6,DataStreams,0)),DataStreams,0)-1))),"")</f>
        <v>-2.7456164892802446E-3</v>
      </c>
      <c r="N89" s="233" cm="1">
        <f t="array" aca="1" ref="N89" ca="1">_xlfn.IFNA(_xlfn.COVARIANCE.S(
OFFSET(HOMECELL,MATCH(MAX(INDEX(First_Data_Point,MATCH($A89,DataStreams,0)),INDEX(First_Data_Point,MATCH(N$6,DataStreams,0)),$B$3),DateRange,0)-1,MATCH($A89,DataStreams,0)-1):OFFSET(HOMECELL,MATCH(MIN(INDEX(Last_Data_Point,MATCH($A89,DataStreams,0)),INDEX(Last_Data_Point,MATCH(N$6,DataStreams,0)),$B$4),DateRange,0)-1,MATCH($A89,DataStreams,0)-1) -
(INDEX(Returns!$102:$102,MATCH($A89,DataStreams,0))*
OFFSET(HOMECELL,MATCH(MAX(INDEX(First_Data_Point,MATCH($A89,DataStreams,0)),INDEX(First_Data_Point,MATCH(N$6,DataStreams,0)),$B$3),DateRange,0)-1,MATCH(INDEX(Returns!$100:$100,MATCH($A89,DataStreams,0)),DataStreams,0)-1):OFFSET(HOMECELL,MATCH(MIN(INDEX(Last_Data_Point,MATCH($A89,DataStreams,0)),INDEX(Last_Data_Point,MATCH(N$6,DataStreams,0)),$B$4),DateRange,0)-1,MATCH(INDEX(Returns!$100:$100,MATCH($A89,DataStreams,0)),DataStreams,0)-1)),
OFFSET(HOMECELL,MATCH(MAX(INDEX(First_Data_Point,MATCH($A89,DataStreams,0)),INDEX(First_Data_Point,MATCH(N$6,DataStreams,0)),$B$3),DateRange,0)-1,MATCH(N$6,DataStreams,0)-1):OFFSET(HOMECELL,MATCH(MIN(INDEX(Last_Data_Point,MATCH($A89,DataStreams,0)),INDEX(Last_Data_Point,MATCH(N$6,DataStreams,0)),$B$4),DateRange,0)-1,MATCH(N$6,DataStreams,0)-1) -
(INDEX(Returns!$102:$102,MATCH(N$6,DataStreams,0))*
OFFSET(HOMECELL,MATCH(MAX(INDEX(First_Data_Point,MATCH($A89,DataStreams,0)),INDEX(First_Data_Point,MATCH(N$6,DataStreams,0)),$B$3),DateRange,0)-1,MATCH(INDEX(Returns!$100:$100,MATCH(N$6,DataStreams,0)),DataStreams,0)-1):OFFSET(HOMECELL,MATCH(MIN(INDEX(Last_Data_Point,MATCH($A89,DataStreams,0)),INDEX(Last_Data_Point,MATCH(N$6,DataStreams,0)),$B$4),DateRange,0)-1,MATCH(INDEX(Returns!$100:$100,MATCH(N$6,DataStreams,0)),DataStreams,0)-1))),"")</f>
        <v>2.1839443228414973E-4</v>
      </c>
      <c r="O89" s="233" cm="1">
        <f t="array" aca="1" ref="O89" ca="1">_xlfn.IFNA(_xlfn.COVARIANCE.S(
OFFSET(HOMECELL,MATCH(MAX(INDEX(First_Data_Point,MATCH($A89,DataStreams,0)),INDEX(First_Data_Point,MATCH(O$6,DataStreams,0)),$B$3),DateRange,0)-1,MATCH($A89,DataStreams,0)-1):OFFSET(HOMECELL,MATCH(MIN(INDEX(Last_Data_Point,MATCH($A89,DataStreams,0)),INDEX(Last_Data_Point,MATCH(O$6,DataStreams,0)),$B$4),DateRange,0)-1,MATCH($A89,DataStreams,0)-1) -
(INDEX(Returns!$102:$102,MATCH($A89,DataStreams,0))*
OFFSET(HOMECELL,MATCH(MAX(INDEX(First_Data_Point,MATCH($A89,DataStreams,0)),INDEX(First_Data_Point,MATCH(O$6,DataStreams,0)),$B$3),DateRange,0)-1,MATCH(INDEX(Returns!$100:$100,MATCH($A89,DataStreams,0)),DataStreams,0)-1):OFFSET(HOMECELL,MATCH(MIN(INDEX(Last_Data_Point,MATCH($A89,DataStreams,0)),INDEX(Last_Data_Point,MATCH(O$6,DataStreams,0)),$B$4),DateRange,0)-1,MATCH(INDEX(Returns!$100:$100,MATCH($A89,DataStreams,0)),DataStreams,0)-1)),
OFFSET(HOMECELL,MATCH(MAX(INDEX(First_Data_Point,MATCH($A89,DataStreams,0)),INDEX(First_Data_Point,MATCH(O$6,DataStreams,0)),$B$3),DateRange,0)-1,MATCH(O$6,DataStreams,0)-1):OFFSET(HOMECELL,MATCH(MIN(INDEX(Last_Data_Point,MATCH($A89,DataStreams,0)),INDEX(Last_Data_Point,MATCH(O$6,DataStreams,0)),$B$4),DateRange,0)-1,MATCH(O$6,DataStreams,0)-1) -
(INDEX(Returns!$102:$102,MATCH(O$6,DataStreams,0))*
OFFSET(HOMECELL,MATCH(MAX(INDEX(First_Data_Point,MATCH($A89,DataStreams,0)),INDEX(First_Data_Point,MATCH(O$6,DataStreams,0)),$B$3),DateRange,0)-1,MATCH(INDEX(Returns!$100:$100,MATCH(O$6,DataStreams,0)),DataStreams,0)-1):OFFSET(HOMECELL,MATCH(MIN(INDEX(Last_Data_Point,MATCH($A89,DataStreams,0)),INDEX(Last_Data_Point,MATCH(O$6,DataStreams,0)),$B$4),DateRange,0)-1,MATCH(INDEX(Returns!$100:$100,MATCH(O$6,DataStreams,0)),DataStreams,0)-1))),"")</f>
        <v>4.309856278796315E-3</v>
      </c>
      <c r="P89" s="233" cm="1">
        <f t="array" aca="1" ref="P89" ca="1">_xlfn.IFNA(_xlfn.COVARIANCE.S(
OFFSET(HOMECELL,MATCH(MAX(INDEX(First_Data_Point,MATCH($A89,DataStreams,0)),INDEX(First_Data_Point,MATCH(P$6,DataStreams,0)),$B$3),DateRange,0)-1,MATCH($A89,DataStreams,0)-1):OFFSET(HOMECELL,MATCH(MIN(INDEX(Last_Data_Point,MATCH($A89,DataStreams,0)),INDEX(Last_Data_Point,MATCH(P$6,DataStreams,0)),$B$4),DateRange,0)-1,MATCH($A89,DataStreams,0)-1) -
(INDEX(Returns!$102:$102,MATCH($A89,DataStreams,0))*
OFFSET(HOMECELL,MATCH(MAX(INDEX(First_Data_Point,MATCH($A89,DataStreams,0)),INDEX(First_Data_Point,MATCH(P$6,DataStreams,0)),$B$3),DateRange,0)-1,MATCH(INDEX(Returns!$100:$100,MATCH($A89,DataStreams,0)),DataStreams,0)-1):OFFSET(HOMECELL,MATCH(MIN(INDEX(Last_Data_Point,MATCH($A89,DataStreams,0)),INDEX(Last_Data_Point,MATCH(P$6,DataStreams,0)),$B$4),DateRange,0)-1,MATCH(INDEX(Returns!$100:$100,MATCH($A89,DataStreams,0)),DataStreams,0)-1)),
OFFSET(HOMECELL,MATCH(MAX(INDEX(First_Data_Point,MATCH($A89,DataStreams,0)),INDEX(First_Data_Point,MATCH(P$6,DataStreams,0)),$B$3),DateRange,0)-1,MATCH(P$6,DataStreams,0)-1):OFFSET(HOMECELL,MATCH(MIN(INDEX(Last_Data_Point,MATCH($A89,DataStreams,0)),INDEX(Last_Data_Point,MATCH(P$6,DataStreams,0)),$B$4),DateRange,0)-1,MATCH(P$6,DataStreams,0)-1) -
(INDEX(Returns!$102:$102,MATCH(P$6,DataStreams,0))*
OFFSET(HOMECELL,MATCH(MAX(INDEX(First_Data_Point,MATCH($A89,DataStreams,0)),INDEX(First_Data_Point,MATCH(P$6,DataStreams,0)),$B$3),DateRange,0)-1,MATCH(INDEX(Returns!$100:$100,MATCH(P$6,DataStreams,0)),DataStreams,0)-1):OFFSET(HOMECELL,MATCH(MIN(INDEX(Last_Data_Point,MATCH($A89,DataStreams,0)),INDEX(Last_Data_Point,MATCH(P$6,DataStreams,0)),$B$4),DateRange,0)-1,MATCH(INDEX(Returns!$100:$100,MATCH(P$6,DataStreams,0)),DataStreams,0)-1))),"")</f>
        <v>2.4492298803075394E-3</v>
      </c>
      <c r="Q89" s="233" cm="1">
        <f t="array" aca="1" ref="Q89" ca="1">_xlfn.IFNA(_xlfn.COVARIANCE.S(
OFFSET(HOMECELL,MATCH(MAX(INDEX(First_Data_Point,MATCH($A89,DataStreams,0)),INDEX(First_Data_Point,MATCH(Q$6,DataStreams,0)),$B$3),DateRange,0)-1,MATCH($A89,DataStreams,0)-1):OFFSET(HOMECELL,MATCH(MIN(INDEX(Last_Data_Point,MATCH($A89,DataStreams,0)),INDEX(Last_Data_Point,MATCH(Q$6,DataStreams,0)),$B$4),DateRange,0)-1,MATCH($A89,DataStreams,0)-1) -
(INDEX(Returns!$102:$102,MATCH($A89,DataStreams,0))*
OFFSET(HOMECELL,MATCH(MAX(INDEX(First_Data_Point,MATCH($A89,DataStreams,0)),INDEX(First_Data_Point,MATCH(Q$6,DataStreams,0)),$B$3),DateRange,0)-1,MATCH(INDEX(Returns!$100:$100,MATCH($A89,DataStreams,0)),DataStreams,0)-1):OFFSET(HOMECELL,MATCH(MIN(INDEX(Last_Data_Point,MATCH($A89,DataStreams,0)),INDEX(Last_Data_Point,MATCH(Q$6,DataStreams,0)),$B$4),DateRange,0)-1,MATCH(INDEX(Returns!$100:$100,MATCH($A89,DataStreams,0)),DataStreams,0)-1)),
OFFSET(HOMECELL,MATCH(MAX(INDEX(First_Data_Point,MATCH($A89,DataStreams,0)),INDEX(First_Data_Point,MATCH(Q$6,DataStreams,0)),$B$3),DateRange,0)-1,MATCH(Q$6,DataStreams,0)-1):OFFSET(HOMECELL,MATCH(MIN(INDEX(Last_Data_Point,MATCH($A89,DataStreams,0)),INDEX(Last_Data_Point,MATCH(Q$6,DataStreams,0)),$B$4),DateRange,0)-1,MATCH(Q$6,DataStreams,0)-1) -
(INDEX(Returns!$102:$102,MATCH(Q$6,DataStreams,0))*
OFFSET(HOMECELL,MATCH(MAX(INDEX(First_Data_Point,MATCH($A89,DataStreams,0)),INDEX(First_Data_Point,MATCH(Q$6,DataStreams,0)),$B$3),DateRange,0)-1,MATCH(INDEX(Returns!$100:$100,MATCH(Q$6,DataStreams,0)),DataStreams,0)-1):OFFSET(HOMECELL,MATCH(MIN(INDEX(Last_Data_Point,MATCH($A89,DataStreams,0)),INDEX(Last_Data_Point,MATCH(Q$6,DataStreams,0)),$B$4),DateRange,0)-1,MATCH(INDEX(Returns!$100:$100,MATCH(Q$6,DataStreams,0)),DataStreams,0)-1))),"")</f>
        <v>-1.1775881363392848E-4</v>
      </c>
      <c r="R89" s="233" cm="1">
        <f t="array" aca="1" ref="R89" ca="1">_xlfn.IFNA(_xlfn.COVARIANCE.S(
OFFSET(HOMECELL,MATCH(MAX(INDEX(First_Data_Point,MATCH($A89,DataStreams,0)),INDEX(First_Data_Point,MATCH(R$6,DataStreams,0)),$B$3),DateRange,0)-1,MATCH($A89,DataStreams,0)-1):OFFSET(HOMECELL,MATCH(MIN(INDEX(Last_Data_Point,MATCH($A89,DataStreams,0)),INDEX(Last_Data_Point,MATCH(R$6,DataStreams,0)),$B$4),DateRange,0)-1,MATCH($A89,DataStreams,0)-1) -
(INDEX(Returns!$102:$102,MATCH($A89,DataStreams,0))*
OFFSET(HOMECELL,MATCH(MAX(INDEX(First_Data_Point,MATCH($A89,DataStreams,0)),INDEX(First_Data_Point,MATCH(R$6,DataStreams,0)),$B$3),DateRange,0)-1,MATCH(INDEX(Returns!$100:$100,MATCH($A89,DataStreams,0)),DataStreams,0)-1):OFFSET(HOMECELL,MATCH(MIN(INDEX(Last_Data_Point,MATCH($A89,DataStreams,0)),INDEX(Last_Data_Point,MATCH(R$6,DataStreams,0)),$B$4),DateRange,0)-1,MATCH(INDEX(Returns!$100:$100,MATCH($A89,DataStreams,0)),DataStreams,0)-1)),
OFFSET(HOMECELL,MATCH(MAX(INDEX(First_Data_Point,MATCH($A89,DataStreams,0)),INDEX(First_Data_Point,MATCH(R$6,DataStreams,0)),$B$3),DateRange,0)-1,MATCH(R$6,DataStreams,0)-1):OFFSET(HOMECELL,MATCH(MIN(INDEX(Last_Data_Point,MATCH($A89,DataStreams,0)),INDEX(Last_Data_Point,MATCH(R$6,DataStreams,0)),$B$4),DateRange,0)-1,MATCH(R$6,DataStreams,0)-1) -
(INDEX(Returns!$102:$102,MATCH(R$6,DataStreams,0))*
OFFSET(HOMECELL,MATCH(MAX(INDEX(First_Data_Point,MATCH($A89,DataStreams,0)),INDEX(First_Data_Point,MATCH(R$6,DataStreams,0)),$B$3),DateRange,0)-1,MATCH(INDEX(Returns!$100:$100,MATCH(R$6,DataStreams,0)),DataStreams,0)-1):OFFSET(HOMECELL,MATCH(MIN(INDEX(Last_Data_Point,MATCH($A89,DataStreams,0)),INDEX(Last_Data_Point,MATCH(R$6,DataStreams,0)),$B$4),DateRange,0)-1,MATCH(INDEX(Returns!$100:$100,MATCH(R$6,DataStreams,0)),DataStreams,0)-1))),"")</f>
        <v>-2.032431194834124E-3</v>
      </c>
      <c r="S89" s="233" cm="1">
        <f t="array" aca="1" ref="S89" ca="1">_xlfn.IFNA(_xlfn.COVARIANCE.S(
OFFSET(HOMECELL,MATCH(MAX(INDEX(First_Data_Point,MATCH($A89,DataStreams,0)),INDEX(First_Data_Point,MATCH(S$6,DataStreams,0)),$B$3),DateRange,0)-1,MATCH($A89,DataStreams,0)-1):OFFSET(HOMECELL,MATCH(MIN(INDEX(Last_Data_Point,MATCH($A89,DataStreams,0)),INDEX(Last_Data_Point,MATCH(S$6,DataStreams,0)),$B$4),DateRange,0)-1,MATCH($A89,DataStreams,0)-1) -
(INDEX(Returns!$102:$102,MATCH($A89,DataStreams,0))*
OFFSET(HOMECELL,MATCH(MAX(INDEX(First_Data_Point,MATCH($A89,DataStreams,0)),INDEX(First_Data_Point,MATCH(S$6,DataStreams,0)),$B$3),DateRange,0)-1,MATCH(INDEX(Returns!$100:$100,MATCH($A89,DataStreams,0)),DataStreams,0)-1):OFFSET(HOMECELL,MATCH(MIN(INDEX(Last_Data_Point,MATCH($A89,DataStreams,0)),INDEX(Last_Data_Point,MATCH(S$6,DataStreams,0)),$B$4),DateRange,0)-1,MATCH(INDEX(Returns!$100:$100,MATCH($A89,DataStreams,0)),DataStreams,0)-1)),
OFFSET(HOMECELL,MATCH(MAX(INDEX(First_Data_Point,MATCH($A89,DataStreams,0)),INDEX(First_Data_Point,MATCH(S$6,DataStreams,0)),$B$3),DateRange,0)-1,MATCH(S$6,DataStreams,0)-1):OFFSET(HOMECELL,MATCH(MIN(INDEX(Last_Data_Point,MATCH($A89,DataStreams,0)),INDEX(Last_Data_Point,MATCH(S$6,DataStreams,0)),$B$4),DateRange,0)-1,MATCH(S$6,DataStreams,0)-1) -
(INDEX(Returns!$102:$102,MATCH(S$6,DataStreams,0))*
OFFSET(HOMECELL,MATCH(MAX(INDEX(First_Data_Point,MATCH($A89,DataStreams,0)),INDEX(First_Data_Point,MATCH(S$6,DataStreams,0)),$B$3),DateRange,0)-1,MATCH(INDEX(Returns!$100:$100,MATCH(S$6,DataStreams,0)),DataStreams,0)-1):OFFSET(HOMECELL,MATCH(MIN(INDEX(Last_Data_Point,MATCH($A89,DataStreams,0)),INDEX(Last_Data_Point,MATCH(S$6,DataStreams,0)),$B$4),DateRange,0)-1,MATCH(INDEX(Returns!$100:$100,MATCH(S$6,DataStreams,0)),DataStreams,0)-1))),"")</f>
        <v>3.9013279923776471E-3</v>
      </c>
      <c r="T89" s="233" cm="1">
        <f t="array" aca="1" ref="T89" ca="1">_xlfn.IFNA(_xlfn.COVARIANCE.S(
OFFSET(HOMECELL,MATCH(MAX(INDEX(First_Data_Point,MATCH($A89,DataStreams,0)),INDEX(First_Data_Point,MATCH(T$6,DataStreams,0)),$B$3),DateRange,0)-1,MATCH($A89,DataStreams,0)-1):OFFSET(HOMECELL,MATCH(MIN(INDEX(Last_Data_Point,MATCH($A89,DataStreams,0)),INDEX(Last_Data_Point,MATCH(T$6,DataStreams,0)),$B$4),DateRange,0)-1,MATCH($A89,DataStreams,0)-1) -
(INDEX(Returns!$102:$102,MATCH($A89,DataStreams,0))*
OFFSET(HOMECELL,MATCH(MAX(INDEX(First_Data_Point,MATCH($A89,DataStreams,0)),INDEX(First_Data_Point,MATCH(T$6,DataStreams,0)),$B$3),DateRange,0)-1,MATCH(INDEX(Returns!$100:$100,MATCH($A89,DataStreams,0)),DataStreams,0)-1):OFFSET(HOMECELL,MATCH(MIN(INDEX(Last_Data_Point,MATCH($A89,DataStreams,0)),INDEX(Last_Data_Point,MATCH(T$6,DataStreams,0)),$B$4),DateRange,0)-1,MATCH(INDEX(Returns!$100:$100,MATCH($A89,DataStreams,0)),DataStreams,0)-1)),
OFFSET(HOMECELL,MATCH(MAX(INDEX(First_Data_Point,MATCH($A89,DataStreams,0)),INDEX(First_Data_Point,MATCH(T$6,DataStreams,0)),$B$3),DateRange,0)-1,MATCH(T$6,DataStreams,0)-1):OFFSET(HOMECELL,MATCH(MIN(INDEX(Last_Data_Point,MATCH($A89,DataStreams,0)),INDEX(Last_Data_Point,MATCH(T$6,DataStreams,0)),$B$4),DateRange,0)-1,MATCH(T$6,DataStreams,0)-1) -
(INDEX(Returns!$102:$102,MATCH(T$6,DataStreams,0))*
OFFSET(HOMECELL,MATCH(MAX(INDEX(First_Data_Point,MATCH($A89,DataStreams,0)),INDEX(First_Data_Point,MATCH(T$6,DataStreams,0)),$B$3),DateRange,0)-1,MATCH(INDEX(Returns!$100:$100,MATCH(T$6,DataStreams,0)),DataStreams,0)-1):OFFSET(HOMECELL,MATCH(MIN(INDEX(Last_Data_Point,MATCH($A89,DataStreams,0)),INDEX(Last_Data_Point,MATCH(T$6,DataStreams,0)),$B$4),DateRange,0)-1,MATCH(INDEX(Returns!$100:$100,MATCH(T$6,DataStreams,0)),DataStreams,0)-1))),"")</f>
        <v>-1.8166632916134765E-4</v>
      </c>
      <c r="U89" s="233" cm="1">
        <f t="array" aca="1" ref="U89" ca="1">_xlfn.IFNA(_xlfn.COVARIANCE.S(
OFFSET(HOMECELL,MATCH(MAX(INDEX(First_Data_Point,MATCH($A89,DataStreams,0)),INDEX(First_Data_Point,MATCH(U$6,DataStreams,0)),$B$3),DateRange,0)-1,MATCH($A89,DataStreams,0)-1):OFFSET(HOMECELL,MATCH(MIN(INDEX(Last_Data_Point,MATCH($A89,DataStreams,0)),INDEX(Last_Data_Point,MATCH(U$6,DataStreams,0)),$B$4),DateRange,0)-1,MATCH($A89,DataStreams,0)-1) -
(INDEX(Returns!$102:$102,MATCH($A89,DataStreams,0))*
OFFSET(HOMECELL,MATCH(MAX(INDEX(First_Data_Point,MATCH($A89,DataStreams,0)),INDEX(First_Data_Point,MATCH(U$6,DataStreams,0)),$B$3),DateRange,0)-1,MATCH(INDEX(Returns!$100:$100,MATCH($A89,DataStreams,0)),DataStreams,0)-1):OFFSET(HOMECELL,MATCH(MIN(INDEX(Last_Data_Point,MATCH($A89,DataStreams,0)),INDEX(Last_Data_Point,MATCH(U$6,DataStreams,0)),$B$4),DateRange,0)-1,MATCH(INDEX(Returns!$100:$100,MATCH($A89,DataStreams,0)),DataStreams,0)-1)),
OFFSET(HOMECELL,MATCH(MAX(INDEX(First_Data_Point,MATCH($A89,DataStreams,0)),INDEX(First_Data_Point,MATCH(U$6,DataStreams,0)),$B$3),DateRange,0)-1,MATCH(U$6,DataStreams,0)-1):OFFSET(HOMECELL,MATCH(MIN(INDEX(Last_Data_Point,MATCH($A89,DataStreams,0)),INDEX(Last_Data_Point,MATCH(U$6,DataStreams,0)),$B$4),DateRange,0)-1,MATCH(U$6,DataStreams,0)-1) -
(INDEX(Returns!$102:$102,MATCH(U$6,DataStreams,0))*
OFFSET(HOMECELL,MATCH(MAX(INDEX(First_Data_Point,MATCH($A89,DataStreams,0)),INDEX(First_Data_Point,MATCH(U$6,DataStreams,0)),$B$3),DateRange,0)-1,MATCH(INDEX(Returns!$100:$100,MATCH(U$6,DataStreams,0)),DataStreams,0)-1):OFFSET(HOMECELL,MATCH(MIN(INDEX(Last_Data_Point,MATCH($A89,DataStreams,0)),INDEX(Last_Data_Point,MATCH(U$6,DataStreams,0)),$B$4),DateRange,0)-1,MATCH(INDEX(Returns!$100:$100,MATCH(U$6,DataStreams,0)),DataStreams,0)-1))),"")</f>
        <v>-2.6168366010240161E-3</v>
      </c>
      <c r="V89" s="233" cm="1">
        <f t="array" aca="1" ref="V89" ca="1">_xlfn.IFNA(_xlfn.COVARIANCE.S(
OFFSET(HOMECELL,MATCH(MAX(INDEX(First_Data_Point,MATCH($A89,DataStreams,0)),INDEX(First_Data_Point,MATCH(V$6,DataStreams,0)),$B$3),DateRange,0)-1,MATCH($A89,DataStreams,0)-1):OFFSET(HOMECELL,MATCH(MIN(INDEX(Last_Data_Point,MATCH($A89,DataStreams,0)),INDEX(Last_Data_Point,MATCH(V$6,DataStreams,0)),$B$4),DateRange,0)-1,MATCH($A89,DataStreams,0)-1) -
(INDEX(Returns!$102:$102,MATCH($A89,DataStreams,0))*
OFFSET(HOMECELL,MATCH(MAX(INDEX(First_Data_Point,MATCH($A89,DataStreams,0)),INDEX(First_Data_Point,MATCH(V$6,DataStreams,0)),$B$3),DateRange,0)-1,MATCH(INDEX(Returns!$100:$100,MATCH($A89,DataStreams,0)),DataStreams,0)-1):OFFSET(HOMECELL,MATCH(MIN(INDEX(Last_Data_Point,MATCH($A89,DataStreams,0)),INDEX(Last_Data_Point,MATCH(V$6,DataStreams,0)),$B$4),DateRange,0)-1,MATCH(INDEX(Returns!$100:$100,MATCH($A89,DataStreams,0)),DataStreams,0)-1)),
OFFSET(HOMECELL,MATCH(MAX(INDEX(First_Data_Point,MATCH($A89,DataStreams,0)),INDEX(First_Data_Point,MATCH(V$6,DataStreams,0)),$B$3),DateRange,0)-1,MATCH(V$6,DataStreams,0)-1):OFFSET(HOMECELL,MATCH(MIN(INDEX(Last_Data_Point,MATCH($A89,DataStreams,0)),INDEX(Last_Data_Point,MATCH(V$6,DataStreams,0)),$B$4),DateRange,0)-1,MATCH(V$6,DataStreams,0)-1) -
(INDEX(Returns!$102:$102,MATCH(V$6,DataStreams,0))*
OFFSET(HOMECELL,MATCH(MAX(INDEX(First_Data_Point,MATCH($A89,DataStreams,0)),INDEX(First_Data_Point,MATCH(V$6,DataStreams,0)),$B$3),DateRange,0)-1,MATCH(INDEX(Returns!$100:$100,MATCH(V$6,DataStreams,0)),DataStreams,0)-1):OFFSET(HOMECELL,MATCH(MIN(INDEX(Last_Data_Point,MATCH($A89,DataStreams,0)),INDEX(Last_Data_Point,MATCH(V$6,DataStreams,0)),$B$4),DateRange,0)-1,MATCH(INDEX(Returns!$100:$100,MATCH(V$6,DataStreams,0)),DataStreams,0)-1))),"")</f>
        <v>1.9759223533728876E-4</v>
      </c>
      <c r="W89" s="233" cm="1">
        <f t="array" aca="1" ref="W89" ca="1">_xlfn.IFNA(_xlfn.COVARIANCE.S(
OFFSET(HOMECELL,MATCH(MAX(INDEX(First_Data_Point,MATCH($A89,DataStreams,0)),INDEX(First_Data_Point,MATCH(W$6,DataStreams,0)),$B$3),DateRange,0)-1,MATCH($A89,DataStreams,0)-1):OFFSET(HOMECELL,MATCH(MIN(INDEX(Last_Data_Point,MATCH($A89,DataStreams,0)),INDEX(Last_Data_Point,MATCH(W$6,DataStreams,0)),$B$4),DateRange,0)-1,MATCH($A89,DataStreams,0)-1) -
(INDEX(Returns!$102:$102,MATCH($A89,DataStreams,0))*
OFFSET(HOMECELL,MATCH(MAX(INDEX(First_Data_Point,MATCH($A89,DataStreams,0)),INDEX(First_Data_Point,MATCH(W$6,DataStreams,0)),$B$3),DateRange,0)-1,MATCH(INDEX(Returns!$100:$100,MATCH($A89,DataStreams,0)),DataStreams,0)-1):OFFSET(HOMECELL,MATCH(MIN(INDEX(Last_Data_Point,MATCH($A89,DataStreams,0)),INDEX(Last_Data_Point,MATCH(W$6,DataStreams,0)),$B$4),DateRange,0)-1,MATCH(INDEX(Returns!$100:$100,MATCH($A89,DataStreams,0)),DataStreams,0)-1)),
OFFSET(HOMECELL,MATCH(MAX(INDEX(First_Data_Point,MATCH($A89,DataStreams,0)),INDEX(First_Data_Point,MATCH(W$6,DataStreams,0)),$B$3),DateRange,0)-1,MATCH(W$6,DataStreams,0)-1):OFFSET(HOMECELL,MATCH(MIN(INDEX(Last_Data_Point,MATCH($A89,DataStreams,0)),INDEX(Last_Data_Point,MATCH(W$6,DataStreams,0)),$B$4),DateRange,0)-1,MATCH(W$6,DataStreams,0)-1) -
(INDEX(Returns!$102:$102,MATCH(W$6,DataStreams,0))*
OFFSET(HOMECELL,MATCH(MAX(INDEX(First_Data_Point,MATCH($A89,DataStreams,0)),INDEX(First_Data_Point,MATCH(W$6,DataStreams,0)),$B$3),DateRange,0)-1,MATCH(INDEX(Returns!$100:$100,MATCH(W$6,DataStreams,0)),DataStreams,0)-1):OFFSET(HOMECELL,MATCH(MIN(INDEX(Last_Data_Point,MATCH($A89,DataStreams,0)),INDEX(Last_Data_Point,MATCH(W$6,DataStreams,0)),$B$4),DateRange,0)-1,MATCH(INDEX(Returns!$100:$100,MATCH(W$6,DataStreams,0)),DataStreams,0)-1))),"")</f>
        <v>2.9146405991562732E-3</v>
      </c>
      <c r="X89" s="233" cm="1">
        <f t="array" aca="1" ref="X89" ca="1">_xlfn.IFNA(_xlfn.COVARIANCE.S(
OFFSET(HOMECELL,MATCH(MAX(INDEX(First_Data_Point,MATCH($A89,DataStreams,0)),INDEX(First_Data_Point,MATCH(X$6,DataStreams,0)),$B$3),DateRange,0)-1,MATCH($A89,DataStreams,0)-1):OFFSET(HOMECELL,MATCH(MIN(INDEX(Last_Data_Point,MATCH($A89,DataStreams,0)),INDEX(Last_Data_Point,MATCH(X$6,DataStreams,0)),$B$4),DateRange,0)-1,MATCH($A89,DataStreams,0)-1) -
(INDEX(Returns!$102:$102,MATCH($A89,DataStreams,0))*
OFFSET(HOMECELL,MATCH(MAX(INDEX(First_Data_Point,MATCH($A89,DataStreams,0)),INDEX(First_Data_Point,MATCH(X$6,DataStreams,0)),$B$3),DateRange,0)-1,MATCH(INDEX(Returns!$100:$100,MATCH($A89,DataStreams,0)),DataStreams,0)-1):OFFSET(HOMECELL,MATCH(MIN(INDEX(Last_Data_Point,MATCH($A89,DataStreams,0)),INDEX(Last_Data_Point,MATCH(X$6,DataStreams,0)),$B$4),DateRange,0)-1,MATCH(INDEX(Returns!$100:$100,MATCH($A89,DataStreams,0)),DataStreams,0)-1)),
OFFSET(HOMECELL,MATCH(MAX(INDEX(First_Data_Point,MATCH($A89,DataStreams,0)),INDEX(First_Data_Point,MATCH(X$6,DataStreams,0)),$B$3),DateRange,0)-1,MATCH(X$6,DataStreams,0)-1):OFFSET(HOMECELL,MATCH(MIN(INDEX(Last_Data_Point,MATCH($A89,DataStreams,0)),INDEX(Last_Data_Point,MATCH(X$6,DataStreams,0)),$B$4),DateRange,0)-1,MATCH(X$6,DataStreams,0)-1) -
(INDEX(Returns!$102:$102,MATCH(X$6,DataStreams,0))*
OFFSET(HOMECELL,MATCH(MAX(INDEX(First_Data_Point,MATCH($A89,DataStreams,0)),INDEX(First_Data_Point,MATCH(X$6,DataStreams,0)),$B$3),DateRange,0)-1,MATCH(INDEX(Returns!$100:$100,MATCH(X$6,DataStreams,0)),DataStreams,0)-1):OFFSET(HOMECELL,MATCH(MIN(INDEX(Last_Data_Point,MATCH($A89,DataStreams,0)),INDEX(Last_Data_Point,MATCH(X$6,DataStreams,0)),$B$4),DateRange,0)-1,MATCH(INDEX(Returns!$100:$100,MATCH(X$6,DataStreams,0)),DataStreams,0)-1))),"")</f>
        <v>4.4174029092949431E-3</v>
      </c>
      <c r="Y89" s="233" cm="1">
        <f t="array" aca="1" ref="Y89" ca="1">_xlfn.IFNA(_xlfn.COVARIANCE.S(
OFFSET(HOMECELL,MATCH(MAX(INDEX(First_Data_Point,MATCH($A89,DataStreams,0)),INDEX(First_Data_Point,MATCH(Y$6,DataStreams,0)),$B$3),DateRange,0)-1,MATCH($A89,DataStreams,0)-1):OFFSET(HOMECELL,MATCH(MIN(INDEX(Last_Data_Point,MATCH($A89,DataStreams,0)),INDEX(Last_Data_Point,MATCH(Y$6,DataStreams,0)),$B$4),DateRange,0)-1,MATCH($A89,DataStreams,0)-1) -
(INDEX(Returns!$102:$102,MATCH($A89,DataStreams,0))*
OFFSET(HOMECELL,MATCH(MAX(INDEX(First_Data_Point,MATCH($A89,DataStreams,0)),INDEX(First_Data_Point,MATCH(Y$6,DataStreams,0)),$B$3),DateRange,0)-1,MATCH(INDEX(Returns!$100:$100,MATCH($A89,DataStreams,0)),DataStreams,0)-1):OFFSET(HOMECELL,MATCH(MIN(INDEX(Last_Data_Point,MATCH($A89,DataStreams,0)),INDEX(Last_Data_Point,MATCH(Y$6,DataStreams,0)),$B$4),DateRange,0)-1,MATCH(INDEX(Returns!$100:$100,MATCH($A89,DataStreams,0)),DataStreams,0)-1)),
OFFSET(HOMECELL,MATCH(MAX(INDEX(First_Data_Point,MATCH($A89,DataStreams,0)),INDEX(First_Data_Point,MATCH(Y$6,DataStreams,0)),$B$3),DateRange,0)-1,MATCH(Y$6,DataStreams,0)-1):OFFSET(HOMECELL,MATCH(MIN(INDEX(Last_Data_Point,MATCH($A89,DataStreams,0)),INDEX(Last_Data_Point,MATCH(Y$6,DataStreams,0)),$B$4),DateRange,0)-1,MATCH(Y$6,DataStreams,0)-1) -
(INDEX(Returns!$102:$102,MATCH(Y$6,DataStreams,0))*
OFFSET(HOMECELL,MATCH(MAX(INDEX(First_Data_Point,MATCH($A89,DataStreams,0)),INDEX(First_Data_Point,MATCH(Y$6,DataStreams,0)),$B$3),DateRange,0)-1,MATCH(INDEX(Returns!$100:$100,MATCH(Y$6,DataStreams,0)),DataStreams,0)-1):OFFSET(HOMECELL,MATCH(MIN(INDEX(Last_Data_Point,MATCH($A89,DataStreams,0)),INDEX(Last_Data_Point,MATCH(Y$6,DataStreams,0)),$B$4),DateRange,0)-1,MATCH(INDEX(Returns!$100:$100,MATCH(Y$6,DataStreams,0)),DataStreams,0)-1))),"")</f>
        <v>1.3953735616518333E-2</v>
      </c>
      <c r="Z89" s="233" cm="1">
        <f t="array" aca="1" ref="Z89" ca="1">_xlfn.IFNA(_xlfn.COVARIANCE.S(
OFFSET(HOMECELL,MATCH(MAX(INDEX(First_Data_Point,MATCH($A89,DataStreams,0)),INDEX(First_Data_Point,MATCH(Z$6,DataStreams,0)),$B$3),DateRange,0)-1,MATCH($A89,DataStreams,0)-1):OFFSET(HOMECELL,MATCH(MIN(INDEX(Last_Data_Point,MATCH($A89,DataStreams,0)),INDEX(Last_Data_Point,MATCH(Z$6,DataStreams,0)),$B$4),DateRange,0)-1,MATCH($A89,DataStreams,0)-1) -
(INDEX(Returns!$102:$102,MATCH($A89,DataStreams,0))*
OFFSET(HOMECELL,MATCH(MAX(INDEX(First_Data_Point,MATCH($A89,DataStreams,0)),INDEX(First_Data_Point,MATCH(Z$6,DataStreams,0)),$B$3),DateRange,0)-1,MATCH(INDEX(Returns!$100:$100,MATCH($A89,DataStreams,0)),DataStreams,0)-1):OFFSET(HOMECELL,MATCH(MIN(INDEX(Last_Data_Point,MATCH($A89,DataStreams,0)),INDEX(Last_Data_Point,MATCH(Z$6,DataStreams,0)),$B$4),DateRange,0)-1,MATCH(INDEX(Returns!$100:$100,MATCH($A89,DataStreams,0)),DataStreams,0)-1)),
OFFSET(HOMECELL,MATCH(MAX(INDEX(First_Data_Point,MATCH($A89,DataStreams,0)),INDEX(First_Data_Point,MATCH(Z$6,DataStreams,0)),$B$3),DateRange,0)-1,MATCH(Z$6,DataStreams,0)-1):OFFSET(HOMECELL,MATCH(MIN(INDEX(Last_Data_Point,MATCH($A89,DataStreams,0)),INDEX(Last_Data_Point,MATCH(Z$6,DataStreams,0)),$B$4),DateRange,0)-1,MATCH(Z$6,DataStreams,0)-1) -
(INDEX(Returns!$102:$102,MATCH(Z$6,DataStreams,0))*
OFFSET(HOMECELL,MATCH(MAX(INDEX(First_Data_Point,MATCH($A89,DataStreams,0)),INDEX(First_Data_Point,MATCH(Z$6,DataStreams,0)),$B$3),DateRange,0)-1,MATCH(INDEX(Returns!$100:$100,MATCH(Z$6,DataStreams,0)),DataStreams,0)-1):OFFSET(HOMECELL,MATCH(MIN(INDEX(Last_Data_Point,MATCH($A89,DataStreams,0)),INDEX(Last_Data_Point,MATCH(Z$6,DataStreams,0)),$B$4),DateRange,0)-1,MATCH(INDEX(Returns!$100:$100,MATCH(Z$6,DataStreams,0)),DataStreams,0)-1))),"")</f>
        <v>2.6804388807655932E-4</v>
      </c>
      <c r="AA89" s="233" cm="1">
        <f t="array" aca="1" ref="AA89" ca="1">_xlfn.IFNA(_xlfn.COVARIANCE.S(
OFFSET(HOMECELL,MATCH(MAX(INDEX(First_Data_Point,MATCH($A89,DataStreams,0)),INDEX(First_Data_Point,MATCH(AA$6,DataStreams,0)),$B$3),DateRange,0)-1,MATCH($A89,DataStreams,0)-1):OFFSET(HOMECELL,MATCH(MIN(INDEX(Last_Data_Point,MATCH($A89,DataStreams,0)),INDEX(Last_Data_Point,MATCH(AA$6,DataStreams,0)),$B$4),DateRange,0)-1,MATCH($A89,DataStreams,0)-1) -
(INDEX(Returns!$102:$102,MATCH($A89,DataStreams,0))*
OFFSET(HOMECELL,MATCH(MAX(INDEX(First_Data_Point,MATCH($A89,DataStreams,0)),INDEX(First_Data_Point,MATCH(AA$6,DataStreams,0)),$B$3),DateRange,0)-1,MATCH(INDEX(Returns!$100:$100,MATCH($A89,DataStreams,0)),DataStreams,0)-1):OFFSET(HOMECELL,MATCH(MIN(INDEX(Last_Data_Point,MATCH($A89,DataStreams,0)),INDEX(Last_Data_Point,MATCH(AA$6,DataStreams,0)),$B$4),DateRange,0)-1,MATCH(INDEX(Returns!$100:$100,MATCH($A89,DataStreams,0)),DataStreams,0)-1)),
OFFSET(HOMECELL,MATCH(MAX(INDEX(First_Data_Point,MATCH($A89,DataStreams,0)),INDEX(First_Data_Point,MATCH(AA$6,DataStreams,0)),$B$3),DateRange,0)-1,MATCH(AA$6,DataStreams,0)-1):OFFSET(HOMECELL,MATCH(MIN(INDEX(Last_Data_Point,MATCH($A89,DataStreams,0)),INDEX(Last_Data_Point,MATCH(AA$6,DataStreams,0)),$B$4),DateRange,0)-1,MATCH(AA$6,DataStreams,0)-1) -
(INDEX(Returns!$102:$102,MATCH(AA$6,DataStreams,0))*
OFFSET(HOMECELL,MATCH(MAX(INDEX(First_Data_Point,MATCH($A89,DataStreams,0)),INDEX(First_Data_Point,MATCH(AA$6,DataStreams,0)),$B$3),DateRange,0)-1,MATCH(INDEX(Returns!$100:$100,MATCH(AA$6,DataStreams,0)),DataStreams,0)-1):OFFSET(HOMECELL,MATCH(MIN(INDEX(Last_Data_Point,MATCH($A89,DataStreams,0)),INDEX(Last_Data_Point,MATCH(AA$6,DataStreams,0)),$B$4),DateRange,0)-1,MATCH(INDEX(Returns!$100:$100,MATCH(AA$6,DataStreams,0)),DataStreams,0)-1))),"")</f>
        <v>1.5417395956983208E-3</v>
      </c>
      <c r="AB89" s="233" cm="1">
        <f t="array" aca="1" ref="AB89" ca="1">_xlfn.IFNA(_xlfn.COVARIANCE.S(
OFFSET(HOMECELL,MATCH(MAX(INDEX(First_Data_Point,MATCH($A89,DataStreams,0)),INDEX(First_Data_Point,MATCH(AB$6,DataStreams,0)),$B$3),DateRange,0)-1,MATCH($A89,DataStreams,0)-1):OFFSET(HOMECELL,MATCH(MIN(INDEX(Last_Data_Point,MATCH($A89,DataStreams,0)),INDEX(Last_Data_Point,MATCH(AB$6,DataStreams,0)),$B$4),DateRange,0)-1,MATCH($A89,DataStreams,0)-1) -
(INDEX(Returns!$102:$102,MATCH($A89,DataStreams,0))*
OFFSET(HOMECELL,MATCH(MAX(INDEX(First_Data_Point,MATCH($A89,DataStreams,0)),INDEX(First_Data_Point,MATCH(AB$6,DataStreams,0)),$B$3),DateRange,0)-1,MATCH(INDEX(Returns!$100:$100,MATCH($A89,DataStreams,0)),DataStreams,0)-1):OFFSET(HOMECELL,MATCH(MIN(INDEX(Last_Data_Point,MATCH($A89,DataStreams,0)),INDEX(Last_Data_Point,MATCH(AB$6,DataStreams,0)),$B$4),DateRange,0)-1,MATCH(INDEX(Returns!$100:$100,MATCH($A89,DataStreams,0)),DataStreams,0)-1)),
OFFSET(HOMECELL,MATCH(MAX(INDEX(First_Data_Point,MATCH($A89,DataStreams,0)),INDEX(First_Data_Point,MATCH(AB$6,DataStreams,0)),$B$3),DateRange,0)-1,MATCH(AB$6,DataStreams,0)-1):OFFSET(HOMECELL,MATCH(MIN(INDEX(Last_Data_Point,MATCH($A89,DataStreams,0)),INDEX(Last_Data_Point,MATCH(AB$6,DataStreams,0)),$B$4),DateRange,0)-1,MATCH(AB$6,DataStreams,0)-1) -
(INDEX(Returns!$102:$102,MATCH(AB$6,DataStreams,0))*
OFFSET(HOMECELL,MATCH(MAX(INDEX(First_Data_Point,MATCH($A89,DataStreams,0)),INDEX(First_Data_Point,MATCH(AB$6,DataStreams,0)),$B$3),DateRange,0)-1,MATCH(INDEX(Returns!$100:$100,MATCH(AB$6,DataStreams,0)),DataStreams,0)-1):OFFSET(HOMECELL,MATCH(MIN(INDEX(Last_Data_Point,MATCH($A89,DataStreams,0)),INDEX(Last_Data_Point,MATCH(AB$6,DataStreams,0)),$B$4),DateRange,0)-1,MATCH(INDEX(Returns!$100:$100,MATCH(AB$6,DataStreams,0)),DataStreams,0)-1))),"")</f>
        <v>8.2653834695133412E-4</v>
      </c>
      <c r="AC89" s="233" cm="1">
        <f t="array" aca="1" ref="AC89" ca="1">_xlfn.IFNA(_xlfn.COVARIANCE.S(
OFFSET(HOMECELL,MATCH(MAX(INDEX(First_Data_Point,MATCH($A89,DataStreams,0)),INDEX(First_Data_Point,MATCH(AC$6,DataStreams,0)),$B$3),DateRange,0)-1,MATCH($A89,DataStreams,0)-1):OFFSET(HOMECELL,MATCH(MIN(INDEX(Last_Data_Point,MATCH($A89,DataStreams,0)),INDEX(Last_Data_Point,MATCH(AC$6,DataStreams,0)),$B$4),DateRange,0)-1,MATCH($A89,DataStreams,0)-1) -
(INDEX(Returns!$102:$102,MATCH($A89,DataStreams,0))*
OFFSET(HOMECELL,MATCH(MAX(INDEX(First_Data_Point,MATCH($A89,DataStreams,0)),INDEX(First_Data_Point,MATCH(AC$6,DataStreams,0)),$B$3),DateRange,0)-1,MATCH(INDEX(Returns!$100:$100,MATCH($A89,DataStreams,0)),DataStreams,0)-1):OFFSET(HOMECELL,MATCH(MIN(INDEX(Last_Data_Point,MATCH($A89,DataStreams,0)),INDEX(Last_Data_Point,MATCH(AC$6,DataStreams,0)),$B$4),DateRange,0)-1,MATCH(INDEX(Returns!$100:$100,MATCH($A89,DataStreams,0)),DataStreams,0)-1)),
OFFSET(HOMECELL,MATCH(MAX(INDEX(First_Data_Point,MATCH($A89,DataStreams,0)),INDEX(First_Data_Point,MATCH(AC$6,DataStreams,0)),$B$3),DateRange,0)-1,MATCH(AC$6,DataStreams,0)-1):OFFSET(HOMECELL,MATCH(MIN(INDEX(Last_Data_Point,MATCH($A89,DataStreams,0)),INDEX(Last_Data_Point,MATCH(AC$6,DataStreams,0)),$B$4),DateRange,0)-1,MATCH(AC$6,DataStreams,0)-1) -
(INDEX(Returns!$102:$102,MATCH(AC$6,DataStreams,0))*
OFFSET(HOMECELL,MATCH(MAX(INDEX(First_Data_Point,MATCH($A89,DataStreams,0)),INDEX(First_Data_Point,MATCH(AC$6,DataStreams,0)),$B$3),DateRange,0)-1,MATCH(INDEX(Returns!$100:$100,MATCH(AC$6,DataStreams,0)),DataStreams,0)-1):OFFSET(HOMECELL,MATCH(MIN(INDEX(Last_Data_Point,MATCH($A89,DataStreams,0)),INDEX(Last_Data_Point,MATCH(AC$6,DataStreams,0)),$B$4),DateRange,0)-1,MATCH(INDEX(Returns!$100:$100,MATCH(AC$6,DataStreams,0)),DataStreams,0)-1))),"")</f>
        <v>3.8837588118406684E-4</v>
      </c>
      <c r="AD89" s="233" cm="1">
        <f t="array" aca="1" ref="AD89" ca="1">_xlfn.IFNA(_xlfn.COVARIANCE.S(
OFFSET(HOMECELL,MATCH(MAX(INDEX(First_Data_Point,MATCH($A89,DataStreams,0)),INDEX(First_Data_Point,MATCH(AD$6,DataStreams,0)),$B$3),DateRange,0)-1,MATCH($A89,DataStreams,0)-1):OFFSET(HOMECELL,MATCH(MIN(INDEX(Last_Data_Point,MATCH($A89,DataStreams,0)),INDEX(Last_Data_Point,MATCH(AD$6,DataStreams,0)),$B$4),DateRange,0)-1,MATCH($A89,DataStreams,0)-1) -
(INDEX(Returns!$102:$102,MATCH($A89,DataStreams,0))*
OFFSET(HOMECELL,MATCH(MAX(INDEX(First_Data_Point,MATCH($A89,DataStreams,0)),INDEX(First_Data_Point,MATCH(AD$6,DataStreams,0)),$B$3),DateRange,0)-1,MATCH(INDEX(Returns!$100:$100,MATCH($A89,DataStreams,0)),DataStreams,0)-1):OFFSET(HOMECELL,MATCH(MIN(INDEX(Last_Data_Point,MATCH($A89,DataStreams,0)),INDEX(Last_Data_Point,MATCH(AD$6,DataStreams,0)),$B$4),DateRange,0)-1,MATCH(INDEX(Returns!$100:$100,MATCH($A89,DataStreams,0)),DataStreams,0)-1)),
OFFSET(HOMECELL,MATCH(MAX(INDEX(First_Data_Point,MATCH($A89,DataStreams,0)),INDEX(First_Data_Point,MATCH(AD$6,DataStreams,0)),$B$3),DateRange,0)-1,MATCH(AD$6,DataStreams,0)-1):OFFSET(HOMECELL,MATCH(MIN(INDEX(Last_Data_Point,MATCH($A89,DataStreams,0)),INDEX(Last_Data_Point,MATCH(AD$6,DataStreams,0)),$B$4),DateRange,0)-1,MATCH(AD$6,DataStreams,0)-1) -
(INDEX(Returns!$102:$102,MATCH(AD$6,DataStreams,0))*
OFFSET(HOMECELL,MATCH(MAX(INDEX(First_Data_Point,MATCH($A89,DataStreams,0)),INDEX(First_Data_Point,MATCH(AD$6,DataStreams,0)),$B$3),DateRange,0)-1,MATCH(INDEX(Returns!$100:$100,MATCH(AD$6,DataStreams,0)),DataStreams,0)-1):OFFSET(HOMECELL,MATCH(MIN(INDEX(Last_Data_Point,MATCH($A89,DataStreams,0)),INDEX(Last_Data_Point,MATCH(AD$6,DataStreams,0)),$B$4),DateRange,0)-1,MATCH(INDEX(Returns!$100:$100,MATCH(AD$6,DataStreams,0)),DataStreams,0)-1))),"")</f>
        <v>6.214320646241748E-5</v>
      </c>
      <c r="AE89" s="233" cm="1">
        <f t="array" aca="1" ref="AE89" ca="1">_xlfn.IFNA(_xlfn.COVARIANCE.S(
OFFSET(HOMECELL,MATCH(MAX(INDEX(First_Data_Point,MATCH($A89,DataStreams,0)),INDEX(First_Data_Point,MATCH(AE$6,DataStreams,0)),$B$3),DateRange,0)-1,MATCH($A89,DataStreams,0)-1):OFFSET(HOMECELL,MATCH(MIN(INDEX(Last_Data_Point,MATCH($A89,DataStreams,0)),INDEX(Last_Data_Point,MATCH(AE$6,DataStreams,0)),$B$4),DateRange,0)-1,MATCH($A89,DataStreams,0)-1) -
(INDEX(Returns!$102:$102,MATCH($A89,DataStreams,0))*
OFFSET(HOMECELL,MATCH(MAX(INDEX(First_Data_Point,MATCH($A89,DataStreams,0)),INDEX(First_Data_Point,MATCH(AE$6,DataStreams,0)),$B$3),DateRange,0)-1,MATCH(INDEX(Returns!$100:$100,MATCH($A89,DataStreams,0)),DataStreams,0)-1):OFFSET(HOMECELL,MATCH(MIN(INDEX(Last_Data_Point,MATCH($A89,DataStreams,0)),INDEX(Last_Data_Point,MATCH(AE$6,DataStreams,0)),$B$4),DateRange,0)-1,MATCH(INDEX(Returns!$100:$100,MATCH($A89,DataStreams,0)),DataStreams,0)-1)),
OFFSET(HOMECELL,MATCH(MAX(INDEX(First_Data_Point,MATCH($A89,DataStreams,0)),INDEX(First_Data_Point,MATCH(AE$6,DataStreams,0)),$B$3),DateRange,0)-1,MATCH(AE$6,DataStreams,0)-1):OFFSET(HOMECELL,MATCH(MIN(INDEX(Last_Data_Point,MATCH($A89,DataStreams,0)),INDEX(Last_Data_Point,MATCH(AE$6,DataStreams,0)),$B$4),DateRange,0)-1,MATCH(AE$6,DataStreams,0)-1) -
(INDEX(Returns!$102:$102,MATCH(AE$6,DataStreams,0))*
OFFSET(HOMECELL,MATCH(MAX(INDEX(First_Data_Point,MATCH($A89,DataStreams,0)),INDEX(First_Data_Point,MATCH(AE$6,DataStreams,0)),$B$3),DateRange,0)-1,MATCH(INDEX(Returns!$100:$100,MATCH(AE$6,DataStreams,0)),DataStreams,0)-1):OFFSET(HOMECELL,MATCH(MIN(INDEX(Last_Data_Point,MATCH($A89,DataStreams,0)),INDEX(Last_Data_Point,MATCH(AE$6,DataStreams,0)),$B$4),DateRange,0)-1,MATCH(INDEX(Returns!$100:$100,MATCH(AE$6,DataStreams,0)),DataStreams,0)-1))),"")</f>
        <v>-6.6682003138359845E-4</v>
      </c>
      <c r="AF89" s="233" cm="1">
        <f t="array" aca="1" ref="AF89" ca="1">_xlfn.IFNA(_xlfn.COVARIANCE.S(
OFFSET(HOMECELL,MATCH(MAX(INDEX(First_Data_Point,MATCH($A89,DataStreams,0)),INDEX(First_Data_Point,MATCH(AF$6,DataStreams,0)),$B$3),DateRange,0)-1,MATCH($A89,DataStreams,0)-1):OFFSET(HOMECELL,MATCH(MIN(INDEX(Last_Data_Point,MATCH($A89,DataStreams,0)),INDEX(Last_Data_Point,MATCH(AF$6,DataStreams,0)),$B$4),DateRange,0)-1,MATCH($A89,DataStreams,0)-1) -
(INDEX(Returns!$102:$102,MATCH($A89,DataStreams,0))*
OFFSET(HOMECELL,MATCH(MAX(INDEX(First_Data_Point,MATCH($A89,DataStreams,0)),INDEX(First_Data_Point,MATCH(AF$6,DataStreams,0)),$B$3),DateRange,0)-1,MATCH(INDEX(Returns!$100:$100,MATCH($A89,DataStreams,0)),DataStreams,0)-1):OFFSET(HOMECELL,MATCH(MIN(INDEX(Last_Data_Point,MATCH($A89,DataStreams,0)),INDEX(Last_Data_Point,MATCH(AF$6,DataStreams,0)),$B$4),DateRange,0)-1,MATCH(INDEX(Returns!$100:$100,MATCH($A89,DataStreams,0)),DataStreams,0)-1)),
OFFSET(HOMECELL,MATCH(MAX(INDEX(First_Data_Point,MATCH($A89,DataStreams,0)),INDEX(First_Data_Point,MATCH(AF$6,DataStreams,0)),$B$3),DateRange,0)-1,MATCH(AF$6,DataStreams,0)-1):OFFSET(HOMECELL,MATCH(MIN(INDEX(Last_Data_Point,MATCH($A89,DataStreams,0)),INDEX(Last_Data_Point,MATCH(AF$6,DataStreams,0)),$B$4),DateRange,0)-1,MATCH(AF$6,DataStreams,0)-1) -
(INDEX(Returns!$102:$102,MATCH(AF$6,DataStreams,0))*
OFFSET(HOMECELL,MATCH(MAX(INDEX(First_Data_Point,MATCH($A89,DataStreams,0)),INDEX(First_Data_Point,MATCH(AF$6,DataStreams,0)),$B$3),DateRange,0)-1,MATCH(INDEX(Returns!$100:$100,MATCH(AF$6,DataStreams,0)),DataStreams,0)-1):OFFSET(HOMECELL,MATCH(MIN(INDEX(Last_Data_Point,MATCH($A89,DataStreams,0)),INDEX(Last_Data_Point,MATCH(AF$6,DataStreams,0)),$B$4),DateRange,0)-1,MATCH(INDEX(Returns!$100:$100,MATCH(AF$6,DataStreams,0)),DataStreams,0)-1))),"")</f>
        <v>2.2509250706492048E-3</v>
      </c>
      <c r="AG89" s="233" cm="1">
        <f t="array" aca="1" ref="AG89" ca="1">_xlfn.IFNA(_xlfn.COVARIANCE.S(
OFFSET(HOMECELL,MATCH(MAX(INDEX(First_Data_Point,MATCH($A89,DataStreams,0)),INDEX(First_Data_Point,MATCH(AG$6,DataStreams,0)),$B$3),DateRange,0)-1,MATCH($A89,DataStreams,0)-1):OFFSET(HOMECELL,MATCH(MIN(INDEX(Last_Data_Point,MATCH($A89,DataStreams,0)),INDEX(Last_Data_Point,MATCH(AG$6,DataStreams,0)),$B$4),DateRange,0)-1,MATCH($A89,DataStreams,0)-1) -
(INDEX(Returns!$102:$102,MATCH($A89,DataStreams,0))*
OFFSET(HOMECELL,MATCH(MAX(INDEX(First_Data_Point,MATCH($A89,DataStreams,0)),INDEX(First_Data_Point,MATCH(AG$6,DataStreams,0)),$B$3),DateRange,0)-1,MATCH(INDEX(Returns!$100:$100,MATCH($A89,DataStreams,0)),DataStreams,0)-1):OFFSET(HOMECELL,MATCH(MIN(INDEX(Last_Data_Point,MATCH($A89,DataStreams,0)),INDEX(Last_Data_Point,MATCH(AG$6,DataStreams,0)),$B$4),DateRange,0)-1,MATCH(INDEX(Returns!$100:$100,MATCH($A89,DataStreams,0)),DataStreams,0)-1)),
OFFSET(HOMECELL,MATCH(MAX(INDEX(First_Data_Point,MATCH($A89,DataStreams,0)),INDEX(First_Data_Point,MATCH(AG$6,DataStreams,0)),$B$3),DateRange,0)-1,MATCH(AG$6,DataStreams,0)-1):OFFSET(HOMECELL,MATCH(MIN(INDEX(Last_Data_Point,MATCH($A89,DataStreams,0)),INDEX(Last_Data_Point,MATCH(AG$6,DataStreams,0)),$B$4),DateRange,0)-1,MATCH(AG$6,DataStreams,0)-1) -
(INDEX(Returns!$102:$102,MATCH(AG$6,DataStreams,0))*
OFFSET(HOMECELL,MATCH(MAX(INDEX(First_Data_Point,MATCH($A89,DataStreams,0)),INDEX(First_Data_Point,MATCH(AG$6,DataStreams,0)),$B$3),DateRange,0)-1,MATCH(INDEX(Returns!$100:$100,MATCH(AG$6,DataStreams,0)),DataStreams,0)-1):OFFSET(HOMECELL,MATCH(MIN(INDEX(Last_Data_Point,MATCH($A89,DataStreams,0)),INDEX(Last_Data_Point,MATCH(AG$6,DataStreams,0)),$B$4),DateRange,0)-1,MATCH(INDEX(Returns!$100:$100,MATCH(AG$6,DataStreams,0)),DataStreams,0)-1))),"")</f>
        <v>7.1358550046484001E-4</v>
      </c>
      <c r="AH89" s="233" cm="1">
        <f t="array" aca="1" ref="AH89" ca="1">_xlfn.IFNA(_xlfn.COVARIANCE.S(
OFFSET(HOMECELL,MATCH(MAX(INDEX(First_Data_Point,MATCH($A89,DataStreams,0)),INDEX(First_Data_Point,MATCH(AH$6,DataStreams,0)),$B$3),DateRange,0)-1,MATCH($A89,DataStreams,0)-1):OFFSET(HOMECELL,MATCH(MIN(INDEX(Last_Data_Point,MATCH($A89,DataStreams,0)),INDEX(Last_Data_Point,MATCH(AH$6,DataStreams,0)),$B$4),DateRange,0)-1,MATCH($A89,DataStreams,0)-1) -
(INDEX(Returns!$102:$102,MATCH($A89,DataStreams,0))*
OFFSET(HOMECELL,MATCH(MAX(INDEX(First_Data_Point,MATCH($A89,DataStreams,0)),INDEX(First_Data_Point,MATCH(AH$6,DataStreams,0)),$B$3),DateRange,0)-1,MATCH(INDEX(Returns!$100:$100,MATCH($A89,DataStreams,0)),DataStreams,0)-1):OFFSET(HOMECELL,MATCH(MIN(INDEX(Last_Data_Point,MATCH($A89,DataStreams,0)),INDEX(Last_Data_Point,MATCH(AH$6,DataStreams,0)),$B$4),DateRange,0)-1,MATCH(INDEX(Returns!$100:$100,MATCH($A89,DataStreams,0)),DataStreams,0)-1)),
OFFSET(HOMECELL,MATCH(MAX(INDEX(First_Data_Point,MATCH($A89,DataStreams,0)),INDEX(First_Data_Point,MATCH(AH$6,DataStreams,0)),$B$3),DateRange,0)-1,MATCH(AH$6,DataStreams,0)-1):OFFSET(HOMECELL,MATCH(MIN(INDEX(Last_Data_Point,MATCH($A89,DataStreams,0)),INDEX(Last_Data_Point,MATCH(AH$6,DataStreams,0)),$B$4),DateRange,0)-1,MATCH(AH$6,DataStreams,0)-1) -
(INDEX(Returns!$102:$102,MATCH(AH$6,DataStreams,0))*
OFFSET(HOMECELL,MATCH(MAX(INDEX(First_Data_Point,MATCH($A89,DataStreams,0)),INDEX(First_Data_Point,MATCH(AH$6,DataStreams,0)),$B$3),DateRange,0)-1,MATCH(INDEX(Returns!$100:$100,MATCH(AH$6,DataStreams,0)),DataStreams,0)-1):OFFSET(HOMECELL,MATCH(MIN(INDEX(Last_Data_Point,MATCH($A89,DataStreams,0)),INDEX(Last_Data_Point,MATCH(AH$6,DataStreams,0)),$B$4),DateRange,0)-1,MATCH(INDEX(Returns!$100:$100,MATCH(AH$6,DataStreams,0)),DataStreams,0)-1))),"")</f>
        <v>5.5526873668458598E-4</v>
      </c>
      <c r="AI89" s="233" cm="1">
        <f t="array" aca="1" ref="AI89" ca="1">_xlfn.IFNA(_xlfn.COVARIANCE.S(
OFFSET(HOMECELL,MATCH(MAX(INDEX(First_Data_Point,MATCH($A89,DataStreams,0)),INDEX(First_Data_Point,MATCH(AI$6,DataStreams,0)),$B$3),DateRange,0)-1,MATCH($A89,DataStreams,0)-1):OFFSET(HOMECELL,MATCH(MIN(INDEX(Last_Data_Point,MATCH($A89,DataStreams,0)),INDEX(Last_Data_Point,MATCH(AI$6,DataStreams,0)),$B$4),DateRange,0)-1,MATCH($A89,DataStreams,0)-1) -
(INDEX(Returns!$102:$102,MATCH($A89,DataStreams,0))*
OFFSET(HOMECELL,MATCH(MAX(INDEX(First_Data_Point,MATCH($A89,DataStreams,0)),INDEX(First_Data_Point,MATCH(AI$6,DataStreams,0)),$B$3),DateRange,0)-1,MATCH(INDEX(Returns!$100:$100,MATCH($A89,DataStreams,0)),DataStreams,0)-1):OFFSET(HOMECELL,MATCH(MIN(INDEX(Last_Data_Point,MATCH($A89,DataStreams,0)),INDEX(Last_Data_Point,MATCH(AI$6,DataStreams,0)),$B$4),DateRange,0)-1,MATCH(INDEX(Returns!$100:$100,MATCH($A89,DataStreams,0)),DataStreams,0)-1)),
OFFSET(HOMECELL,MATCH(MAX(INDEX(First_Data_Point,MATCH($A89,DataStreams,0)),INDEX(First_Data_Point,MATCH(AI$6,DataStreams,0)),$B$3),DateRange,0)-1,MATCH(AI$6,DataStreams,0)-1):OFFSET(HOMECELL,MATCH(MIN(INDEX(Last_Data_Point,MATCH($A89,DataStreams,0)),INDEX(Last_Data_Point,MATCH(AI$6,DataStreams,0)),$B$4),DateRange,0)-1,MATCH(AI$6,DataStreams,0)-1) -
(INDEX(Returns!$102:$102,MATCH(AI$6,DataStreams,0))*
OFFSET(HOMECELL,MATCH(MAX(INDEX(First_Data_Point,MATCH($A89,DataStreams,0)),INDEX(First_Data_Point,MATCH(AI$6,DataStreams,0)),$B$3),DateRange,0)-1,MATCH(INDEX(Returns!$100:$100,MATCH(AI$6,DataStreams,0)),DataStreams,0)-1):OFFSET(HOMECELL,MATCH(MIN(INDEX(Last_Data_Point,MATCH($A89,DataStreams,0)),INDEX(Last_Data_Point,MATCH(AI$6,DataStreams,0)),$B$4),DateRange,0)-1,MATCH(INDEX(Returns!$100:$100,MATCH(AI$6,DataStreams,0)),DataStreams,0)-1))),"")</f>
        <v>1.9459862947689755E-3</v>
      </c>
      <c r="AJ89" s="233" cm="1">
        <f t="array" aca="1" ref="AJ89" ca="1">_xlfn.IFNA(_xlfn.COVARIANCE.S(
OFFSET(HOMECELL,MATCH(MAX(INDEX(First_Data_Point,MATCH($A89,DataStreams,0)),INDEX(First_Data_Point,MATCH(AJ$6,DataStreams,0)),$B$3),DateRange,0)-1,MATCH($A89,DataStreams,0)-1):OFFSET(HOMECELL,MATCH(MIN(INDEX(Last_Data_Point,MATCH($A89,DataStreams,0)),INDEX(Last_Data_Point,MATCH(AJ$6,DataStreams,0)),$B$4),DateRange,0)-1,MATCH($A89,DataStreams,0)-1) -
(INDEX(Returns!$102:$102,MATCH($A89,DataStreams,0))*
OFFSET(HOMECELL,MATCH(MAX(INDEX(First_Data_Point,MATCH($A89,DataStreams,0)),INDEX(First_Data_Point,MATCH(AJ$6,DataStreams,0)),$B$3),DateRange,0)-1,MATCH(INDEX(Returns!$100:$100,MATCH($A89,DataStreams,0)),DataStreams,0)-1):OFFSET(HOMECELL,MATCH(MIN(INDEX(Last_Data_Point,MATCH($A89,DataStreams,0)),INDEX(Last_Data_Point,MATCH(AJ$6,DataStreams,0)),$B$4),DateRange,0)-1,MATCH(INDEX(Returns!$100:$100,MATCH($A89,DataStreams,0)),DataStreams,0)-1)),
OFFSET(HOMECELL,MATCH(MAX(INDEX(First_Data_Point,MATCH($A89,DataStreams,0)),INDEX(First_Data_Point,MATCH(AJ$6,DataStreams,0)),$B$3),DateRange,0)-1,MATCH(AJ$6,DataStreams,0)-1):OFFSET(HOMECELL,MATCH(MIN(INDEX(Last_Data_Point,MATCH($A89,DataStreams,0)),INDEX(Last_Data_Point,MATCH(AJ$6,DataStreams,0)),$B$4),DateRange,0)-1,MATCH(AJ$6,DataStreams,0)-1) -
(INDEX(Returns!$102:$102,MATCH(AJ$6,DataStreams,0))*
OFFSET(HOMECELL,MATCH(MAX(INDEX(First_Data_Point,MATCH($A89,DataStreams,0)),INDEX(First_Data_Point,MATCH(AJ$6,DataStreams,0)),$B$3),DateRange,0)-1,MATCH(INDEX(Returns!$100:$100,MATCH(AJ$6,DataStreams,0)),DataStreams,0)-1):OFFSET(HOMECELL,MATCH(MIN(INDEX(Last_Data_Point,MATCH($A89,DataStreams,0)),INDEX(Last_Data_Point,MATCH(AJ$6,DataStreams,0)),$B$4),DateRange,0)-1,MATCH(INDEX(Returns!$100:$100,MATCH(AJ$6,DataStreams,0)),DataStreams,0)-1))),"")</f>
        <v>7.2615861107575301E-4</v>
      </c>
      <c r="AK89" s="233" cm="1">
        <f t="array" aca="1" ref="AK89" ca="1">_xlfn.IFNA(_xlfn.COVARIANCE.S(
OFFSET(HOMECELL,MATCH(MAX(INDEX(First_Data_Point,MATCH($A89,DataStreams,0)),INDEX(First_Data_Point,MATCH(AK$6,DataStreams,0)),$B$3),DateRange,0)-1,MATCH($A89,DataStreams,0)-1):OFFSET(HOMECELL,MATCH(MIN(INDEX(Last_Data_Point,MATCH($A89,DataStreams,0)),INDEX(Last_Data_Point,MATCH(AK$6,DataStreams,0)),$B$4),DateRange,0)-1,MATCH($A89,DataStreams,0)-1) -
(INDEX(Returns!$102:$102,MATCH($A89,DataStreams,0))*
OFFSET(HOMECELL,MATCH(MAX(INDEX(First_Data_Point,MATCH($A89,DataStreams,0)),INDEX(First_Data_Point,MATCH(AK$6,DataStreams,0)),$B$3),DateRange,0)-1,MATCH(INDEX(Returns!$100:$100,MATCH($A89,DataStreams,0)),DataStreams,0)-1):OFFSET(HOMECELL,MATCH(MIN(INDEX(Last_Data_Point,MATCH($A89,DataStreams,0)),INDEX(Last_Data_Point,MATCH(AK$6,DataStreams,0)),$B$4),DateRange,0)-1,MATCH(INDEX(Returns!$100:$100,MATCH($A89,DataStreams,0)),DataStreams,0)-1)),
OFFSET(HOMECELL,MATCH(MAX(INDEX(First_Data_Point,MATCH($A89,DataStreams,0)),INDEX(First_Data_Point,MATCH(AK$6,DataStreams,0)),$B$3),DateRange,0)-1,MATCH(AK$6,DataStreams,0)-1):OFFSET(HOMECELL,MATCH(MIN(INDEX(Last_Data_Point,MATCH($A89,DataStreams,0)),INDEX(Last_Data_Point,MATCH(AK$6,DataStreams,0)),$B$4),DateRange,0)-1,MATCH(AK$6,DataStreams,0)-1) -
(INDEX(Returns!$102:$102,MATCH(AK$6,DataStreams,0))*
OFFSET(HOMECELL,MATCH(MAX(INDEX(First_Data_Point,MATCH($A89,DataStreams,0)),INDEX(First_Data_Point,MATCH(AK$6,DataStreams,0)),$B$3),DateRange,0)-1,MATCH(INDEX(Returns!$100:$100,MATCH(AK$6,DataStreams,0)),DataStreams,0)-1):OFFSET(HOMECELL,MATCH(MIN(INDEX(Last_Data_Point,MATCH($A89,DataStreams,0)),INDEX(Last_Data_Point,MATCH(AK$6,DataStreams,0)),$B$4),DateRange,0)-1,MATCH(INDEX(Returns!$100:$100,MATCH(AK$6,DataStreams,0)),DataStreams,0)-1))),"")</f>
        <v>8.8868255668835688E-3</v>
      </c>
      <c r="AL89" s="233" cm="1">
        <f t="array" aca="1" ref="AL89" ca="1">_xlfn.IFNA(_xlfn.COVARIANCE.S(
OFFSET(HOMECELL,MATCH(MAX(INDEX(First_Data_Point,MATCH($A89,DataStreams,0)),INDEX(First_Data_Point,MATCH(AL$6,DataStreams,0)),$B$3),DateRange,0)-1,MATCH($A89,DataStreams,0)-1):OFFSET(HOMECELL,MATCH(MIN(INDEX(Last_Data_Point,MATCH($A89,DataStreams,0)),INDEX(Last_Data_Point,MATCH(AL$6,DataStreams,0)),$B$4),DateRange,0)-1,MATCH($A89,DataStreams,0)-1) -
(INDEX(Returns!$102:$102,MATCH($A89,DataStreams,0))*
OFFSET(HOMECELL,MATCH(MAX(INDEX(First_Data_Point,MATCH($A89,DataStreams,0)),INDEX(First_Data_Point,MATCH(AL$6,DataStreams,0)),$B$3),DateRange,0)-1,MATCH(INDEX(Returns!$100:$100,MATCH($A89,DataStreams,0)),DataStreams,0)-1):OFFSET(HOMECELL,MATCH(MIN(INDEX(Last_Data_Point,MATCH($A89,DataStreams,0)),INDEX(Last_Data_Point,MATCH(AL$6,DataStreams,0)),$B$4),DateRange,0)-1,MATCH(INDEX(Returns!$100:$100,MATCH($A89,DataStreams,0)),DataStreams,0)-1)),
OFFSET(HOMECELL,MATCH(MAX(INDEX(First_Data_Point,MATCH($A89,DataStreams,0)),INDEX(First_Data_Point,MATCH(AL$6,DataStreams,0)),$B$3),DateRange,0)-1,MATCH(AL$6,DataStreams,0)-1):OFFSET(HOMECELL,MATCH(MIN(INDEX(Last_Data_Point,MATCH($A89,DataStreams,0)),INDEX(Last_Data_Point,MATCH(AL$6,DataStreams,0)),$B$4),DateRange,0)-1,MATCH(AL$6,DataStreams,0)-1) -
(INDEX(Returns!$102:$102,MATCH(AL$6,DataStreams,0))*
OFFSET(HOMECELL,MATCH(MAX(INDEX(First_Data_Point,MATCH($A89,DataStreams,0)),INDEX(First_Data_Point,MATCH(AL$6,DataStreams,0)),$B$3),DateRange,0)-1,MATCH(INDEX(Returns!$100:$100,MATCH(AL$6,DataStreams,0)),DataStreams,0)-1):OFFSET(HOMECELL,MATCH(MIN(INDEX(Last_Data_Point,MATCH($A89,DataStreams,0)),INDEX(Last_Data_Point,MATCH(AL$6,DataStreams,0)),$B$4),DateRange,0)-1,MATCH(INDEX(Returns!$100:$100,MATCH(AL$6,DataStreams,0)),DataStreams,0)-1))),"")</f>
        <v>-4.9654038549694758E-4</v>
      </c>
      <c r="AM89" s="233" cm="1">
        <f t="array" aca="1" ref="AM89" ca="1">_xlfn.IFNA(_xlfn.COVARIANCE.S(
OFFSET(HOMECELL,MATCH(MAX(INDEX(First_Data_Point,MATCH($A89,DataStreams,0)),INDEX(First_Data_Point,MATCH(AM$6,DataStreams,0)),$B$3),DateRange,0)-1,MATCH($A89,DataStreams,0)-1):OFFSET(HOMECELL,MATCH(MIN(INDEX(Last_Data_Point,MATCH($A89,DataStreams,0)),INDEX(Last_Data_Point,MATCH(AM$6,DataStreams,0)),$B$4),DateRange,0)-1,MATCH($A89,DataStreams,0)-1) -
(INDEX(Returns!$102:$102,MATCH($A89,DataStreams,0))*
OFFSET(HOMECELL,MATCH(MAX(INDEX(First_Data_Point,MATCH($A89,DataStreams,0)),INDEX(First_Data_Point,MATCH(AM$6,DataStreams,0)),$B$3),DateRange,0)-1,MATCH(INDEX(Returns!$100:$100,MATCH($A89,DataStreams,0)),DataStreams,0)-1):OFFSET(HOMECELL,MATCH(MIN(INDEX(Last_Data_Point,MATCH($A89,DataStreams,0)),INDEX(Last_Data_Point,MATCH(AM$6,DataStreams,0)),$B$4),DateRange,0)-1,MATCH(INDEX(Returns!$100:$100,MATCH($A89,DataStreams,0)),DataStreams,0)-1)),
OFFSET(HOMECELL,MATCH(MAX(INDEX(First_Data_Point,MATCH($A89,DataStreams,0)),INDEX(First_Data_Point,MATCH(AM$6,DataStreams,0)),$B$3),DateRange,0)-1,MATCH(AM$6,DataStreams,0)-1):OFFSET(HOMECELL,MATCH(MIN(INDEX(Last_Data_Point,MATCH($A89,DataStreams,0)),INDEX(Last_Data_Point,MATCH(AM$6,DataStreams,0)),$B$4),DateRange,0)-1,MATCH(AM$6,DataStreams,0)-1) -
(INDEX(Returns!$102:$102,MATCH(AM$6,DataStreams,0))*
OFFSET(HOMECELL,MATCH(MAX(INDEX(First_Data_Point,MATCH($A89,DataStreams,0)),INDEX(First_Data_Point,MATCH(AM$6,DataStreams,0)),$B$3),DateRange,0)-1,MATCH(INDEX(Returns!$100:$100,MATCH(AM$6,DataStreams,0)),DataStreams,0)-1):OFFSET(HOMECELL,MATCH(MIN(INDEX(Last_Data_Point,MATCH($A89,DataStreams,0)),INDEX(Last_Data_Point,MATCH(AM$6,DataStreams,0)),$B$4),DateRange,0)-1,MATCH(INDEX(Returns!$100:$100,MATCH(AM$6,DataStreams,0)),DataStreams,0)-1))),"")</f>
        <v>-1.0608368928744303E-3</v>
      </c>
      <c r="AN89" s="233" cm="1">
        <f t="array" aca="1" ref="AN89" ca="1">_xlfn.IFNA(_xlfn.COVARIANCE.S(
OFFSET(HOMECELL,MATCH(MAX(INDEX(First_Data_Point,MATCH($A89,DataStreams,0)),INDEX(First_Data_Point,MATCH(AN$6,DataStreams,0)),$B$3),DateRange,0)-1,MATCH($A89,DataStreams,0)-1):OFFSET(HOMECELL,MATCH(MIN(INDEX(Last_Data_Point,MATCH($A89,DataStreams,0)),INDEX(Last_Data_Point,MATCH(AN$6,DataStreams,0)),$B$4),DateRange,0)-1,MATCH($A89,DataStreams,0)-1) -
(INDEX(Returns!$102:$102,MATCH($A89,DataStreams,0))*
OFFSET(HOMECELL,MATCH(MAX(INDEX(First_Data_Point,MATCH($A89,DataStreams,0)),INDEX(First_Data_Point,MATCH(AN$6,DataStreams,0)),$B$3),DateRange,0)-1,MATCH(INDEX(Returns!$100:$100,MATCH($A89,DataStreams,0)),DataStreams,0)-1):OFFSET(HOMECELL,MATCH(MIN(INDEX(Last_Data_Point,MATCH($A89,DataStreams,0)),INDEX(Last_Data_Point,MATCH(AN$6,DataStreams,0)),$B$4),DateRange,0)-1,MATCH(INDEX(Returns!$100:$100,MATCH($A89,DataStreams,0)),DataStreams,0)-1)),
OFFSET(HOMECELL,MATCH(MAX(INDEX(First_Data_Point,MATCH($A89,DataStreams,0)),INDEX(First_Data_Point,MATCH(AN$6,DataStreams,0)),$B$3),DateRange,0)-1,MATCH(AN$6,DataStreams,0)-1):OFFSET(HOMECELL,MATCH(MIN(INDEX(Last_Data_Point,MATCH($A89,DataStreams,0)),INDEX(Last_Data_Point,MATCH(AN$6,DataStreams,0)),$B$4),DateRange,0)-1,MATCH(AN$6,DataStreams,0)-1) -
(INDEX(Returns!$102:$102,MATCH(AN$6,DataStreams,0))*
OFFSET(HOMECELL,MATCH(MAX(INDEX(First_Data_Point,MATCH($A89,DataStreams,0)),INDEX(First_Data_Point,MATCH(AN$6,DataStreams,0)),$B$3),DateRange,0)-1,MATCH(INDEX(Returns!$100:$100,MATCH(AN$6,DataStreams,0)),DataStreams,0)-1):OFFSET(HOMECELL,MATCH(MIN(INDEX(Last_Data_Point,MATCH($A89,DataStreams,0)),INDEX(Last_Data_Point,MATCH(AN$6,DataStreams,0)),$B$4),DateRange,0)-1,MATCH(INDEX(Returns!$100:$100,MATCH(AN$6,DataStreams,0)),DataStreams,0)-1))),"")</f>
        <v>5.6584567512011957E-4</v>
      </c>
      <c r="AO89" s="233" cm="1">
        <f t="array" aca="1" ref="AO89" ca="1">_xlfn.IFNA(_xlfn.COVARIANCE.S(
OFFSET(HOMECELL,MATCH(MAX(INDEX(First_Data_Point,MATCH($A89,DataStreams,0)),INDEX(First_Data_Point,MATCH(AO$6,DataStreams,0)),$B$3),DateRange,0)-1,MATCH($A89,DataStreams,0)-1):OFFSET(HOMECELL,MATCH(MIN(INDEX(Last_Data_Point,MATCH($A89,DataStreams,0)),INDEX(Last_Data_Point,MATCH(AO$6,DataStreams,0)),$B$4),DateRange,0)-1,MATCH($A89,DataStreams,0)-1) -
(INDEX(Returns!$102:$102,MATCH($A89,DataStreams,0))*
OFFSET(HOMECELL,MATCH(MAX(INDEX(First_Data_Point,MATCH($A89,DataStreams,0)),INDEX(First_Data_Point,MATCH(AO$6,DataStreams,0)),$B$3),DateRange,0)-1,MATCH(INDEX(Returns!$100:$100,MATCH($A89,DataStreams,0)),DataStreams,0)-1):OFFSET(HOMECELL,MATCH(MIN(INDEX(Last_Data_Point,MATCH($A89,DataStreams,0)),INDEX(Last_Data_Point,MATCH(AO$6,DataStreams,0)),$B$4),DateRange,0)-1,MATCH(INDEX(Returns!$100:$100,MATCH($A89,DataStreams,0)),DataStreams,0)-1)),
OFFSET(HOMECELL,MATCH(MAX(INDEX(First_Data_Point,MATCH($A89,DataStreams,0)),INDEX(First_Data_Point,MATCH(AO$6,DataStreams,0)),$B$3),DateRange,0)-1,MATCH(AO$6,DataStreams,0)-1):OFFSET(HOMECELL,MATCH(MIN(INDEX(Last_Data_Point,MATCH($A89,DataStreams,0)),INDEX(Last_Data_Point,MATCH(AO$6,DataStreams,0)),$B$4),DateRange,0)-1,MATCH(AO$6,DataStreams,0)-1) -
(INDEX(Returns!$102:$102,MATCH(AO$6,DataStreams,0))*
OFFSET(HOMECELL,MATCH(MAX(INDEX(First_Data_Point,MATCH($A89,DataStreams,0)),INDEX(First_Data_Point,MATCH(AO$6,DataStreams,0)),$B$3),DateRange,0)-1,MATCH(INDEX(Returns!$100:$100,MATCH(AO$6,DataStreams,0)),DataStreams,0)-1):OFFSET(HOMECELL,MATCH(MIN(INDEX(Last_Data_Point,MATCH($A89,DataStreams,0)),INDEX(Last_Data_Point,MATCH(AO$6,DataStreams,0)),$B$4),DateRange,0)-1,MATCH(INDEX(Returns!$100:$100,MATCH(AO$6,DataStreams,0)),DataStreams,0)-1))),"")</f>
        <v>-2.9783762794586611E-4</v>
      </c>
      <c r="AP89" s="233" cm="1">
        <f t="array" aca="1" ref="AP89" ca="1">_xlfn.IFNA(_xlfn.COVARIANCE.S(
OFFSET(HOMECELL,MATCH(MAX(INDEX(First_Data_Point,MATCH($A89,DataStreams,0)),INDEX(First_Data_Point,MATCH(AP$6,DataStreams,0)),$B$3),DateRange,0)-1,MATCH($A89,DataStreams,0)-1):OFFSET(HOMECELL,MATCH(MIN(INDEX(Last_Data_Point,MATCH($A89,DataStreams,0)),INDEX(Last_Data_Point,MATCH(AP$6,DataStreams,0)),$B$4),DateRange,0)-1,MATCH($A89,DataStreams,0)-1) -
(INDEX(Returns!$102:$102,MATCH($A89,DataStreams,0))*
OFFSET(HOMECELL,MATCH(MAX(INDEX(First_Data_Point,MATCH($A89,DataStreams,0)),INDEX(First_Data_Point,MATCH(AP$6,DataStreams,0)),$B$3),DateRange,0)-1,MATCH(INDEX(Returns!$100:$100,MATCH($A89,DataStreams,0)),DataStreams,0)-1):OFFSET(HOMECELL,MATCH(MIN(INDEX(Last_Data_Point,MATCH($A89,DataStreams,0)),INDEX(Last_Data_Point,MATCH(AP$6,DataStreams,0)),$B$4),DateRange,0)-1,MATCH(INDEX(Returns!$100:$100,MATCH($A89,DataStreams,0)),DataStreams,0)-1)),
OFFSET(HOMECELL,MATCH(MAX(INDEX(First_Data_Point,MATCH($A89,DataStreams,0)),INDEX(First_Data_Point,MATCH(AP$6,DataStreams,0)),$B$3),DateRange,0)-1,MATCH(AP$6,DataStreams,0)-1):OFFSET(HOMECELL,MATCH(MIN(INDEX(Last_Data_Point,MATCH($A89,DataStreams,0)),INDEX(Last_Data_Point,MATCH(AP$6,DataStreams,0)),$B$4),DateRange,0)-1,MATCH(AP$6,DataStreams,0)-1) -
(INDEX(Returns!$102:$102,MATCH(AP$6,DataStreams,0))*
OFFSET(HOMECELL,MATCH(MAX(INDEX(First_Data_Point,MATCH($A89,DataStreams,0)),INDEX(First_Data_Point,MATCH(AP$6,DataStreams,0)),$B$3),DateRange,0)-1,MATCH(INDEX(Returns!$100:$100,MATCH(AP$6,DataStreams,0)),DataStreams,0)-1):OFFSET(HOMECELL,MATCH(MIN(INDEX(Last_Data_Point,MATCH($A89,DataStreams,0)),INDEX(Last_Data_Point,MATCH(AP$6,DataStreams,0)),$B$4),DateRange,0)-1,MATCH(INDEX(Returns!$100:$100,MATCH(AP$6,DataStreams,0)),DataStreams,0)-1))),"")</f>
        <v>2.2264257073963656E-3</v>
      </c>
      <c r="AQ89" s="233" t="str" cm="1">
        <f t="array" aca="1" ref="AQ89" ca="1">_xlfn.IFNA(_xlfn.COVARIANCE.S(
OFFSET(HOMECELL,MATCH(MAX(INDEX(First_Data_Point,MATCH($A89,DataStreams,0)),INDEX(First_Data_Point,MATCH(AQ$6,DataStreams,0)),$B$3),DateRange,0)-1,MATCH($A89,DataStreams,0)-1):OFFSET(HOMECELL,MATCH(MIN(INDEX(Last_Data_Point,MATCH($A89,DataStreams,0)),INDEX(Last_Data_Point,MATCH(AQ$6,DataStreams,0)),$B$4),DateRange,0)-1,MATCH($A89,DataStreams,0)-1) -
(INDEX(Returns!$102:$102,MATCH($A89,DataStreams,0))*
OFFSET(HOMECELL,MATCH(MAX(INDEX(First_Data_Point,MATCH($A89,DataStreams,0)),INDEX(First_Data_Point,MATCH(AQ$6,DataStreams,0)),$B$3),DateRange,0)-1,MATCH(INDEX(Returns!$100:$100,MATCH($A89,DataStreams,0)),DataStreams,0)-1):OFFSET(HOMECELL,MATCH(MIN(INDEX(Last_Data_Point,MATCH($A89,DataStreams,0)),INDEX(Last_Data_Point,MATCH(AQ$6,DataStreams,0)),$B$4),DateRange,0)-1,MATCH(INDEX(Returns!$100:$100,MATCH($A89,DataStreams,0)),DataStreams,0)-1)),
OFFSET(HOMECELL,MATCH(MAX(INDEX(First_Data_Point,MATCH($A89,DataStreams,0)),INDEX(First_Data_Point,MATCH(AQ$6,DataStreams,0)),$B$3),DateRange,0)-1,MATCH(AQ$6,DataStreams,0)-1):OFFSET(HOMECELL,MATCH(MIN(INDEX(Last_Data_Point,MATCH($A89,DataStreams,0)),INDEX(Last_Data_Point,MATCH(AQ$6,DataStreams,0)),$B$4),DateRange,0)-1,MATCH(AQ$6,DataStreams,0)-1) -
(INDEX(Returns!$102:$102,MATCH(AQ$6,DataStreams,0))*
OFFSET(HOMECELL,MATCH(MAX(INDEX(First_Data_Point,MATCH($A89,DataStreams,0)),INDEX(First_Data_Point,MATCH(AQ$6,DataStreams,0)),$B$3),DateRange,0)-1,MATCH(INDEX(Returns!$100:$100,MATCH(AQ$6,DataStreams,0)),DataStreams,0)-1):OFFSET(HOMECELL,MATCH(MIN(INDEX(Last_Data_Point,MATCH($A89,DataStreams,0)),INDEX(Last_Data_Point,MATCH(AQ$6,DataStreams,0)),$B$4),DateRange,0)-1,MATCH(INDEX(Returns!$100:$100,MATCH(AQ$6,DataStreams,0)),DataStreams,0)-1))),"")</f>
        <v/>
      </c>
      <c r="AR89" s="233" t="str" cm="1">
        <f t="array" aca="1" ref="AR89" ca="1">_xlfn.IFNA(_xlfn.COVARIANCE.S(
OFFSET(HOMECELL,MATCH(MAX(INDEX(First_Data_Point,MATCH($A89,DataStreams,0)),INDEX(First_Data_Point,MATCH(AR$6,DataStreams,0)),$B$3),DateRange,0)-1,MATCH($A89,DataStreams,0)-1):OFFSET(HOMECELL,MATCH(MIN(INDEX(Last_Data_Point,MATCH($A89,DataStreams,0)),INDEX(Last_Data_Point,MATCH(AR$6,DataStreams,0)),$B$4),DateRange,0)-1,MATCH($A89,DataStreams,0)-1) -
(INDEX(Returns!$102:$102,MATCH($A89,DataStreams,0))*
OFFSET(HOMECELL,MATCH(MAX(INDEX(First_Data_Point,MATCH($A89,DataStreams,0)),INDEX(First_Data_Point,MATCH(AR$6,DataStreams,0)),$B$3),DateRange,0)-1,MATCH(INDEX(Returns!$100:$100,MATCH($A89,DataStreams,0)),DataStreams,0)-1):OFFSET(HOMECELL,MATCH(MIN(INDEX(Last_Data_Point,MATCH($A89,DataStreams,0)),INDEX(Last_Data_Point,MATCH(AR$6,DataStreams,0)),$B$4),DateRange,0)-1,MATCH(INDEX(Returns!$100:$100,MATCH($A89,DataStreams,0)),DataStreams,0)-1)),
OFFSET(HOMECELL,MATCH(MAX(INDEX(First_Data_Point,MATCH($A89,DataStreams,0)),INDEX(First_Data_Point,MATCH(AR$6,DataStreams,0)),$B$3),DateRange,0)-1,MATCH(AR$6,DataStreams,0)-1):OFFSET(HOMECELL,MATCH(MIN(INDEX(Last_Data_Point,MATCH($A89,DataStreams,0)),INDEX(Last_Data_Point,MATCH(AR$6,DataStreams,0)),$B$4),DateRange,0)-1,MATCH(AR$6,DataStreams,0)-1) -
(INDEX(Returns!$102:$102,MATCH(AR$6,DataStreams,0))*
OFFSET(HOMECELL,MATCH(MAX(INDEX(First_Data_Point,MATCH($A89,DataStreams,0)),INDEX(First_Data_Point,MATCH(AR$6,DataStreams,0)),$B$3),DateRange,0)-1,MATCH(INDEX(Returns!$100:$100,MATCH(AR$6,DataStreams,0)),DataStreams,0)-1):OFFSET(HOMECELL,MATCH(MIN(INDEX(Last_Data_Point,MATCH($A89,DataStreams,0)),INDEX(Last_Data_Point,MATCH(AR$6,DataStreams,0)),$B$4),DateRange,0)-1,MATCH(INDEX(Returns!$100:$100,MATCH(AR$6,DataStreams,0)),DataStreams,0)-1))),"")</f>
        <v/>
      </c>
      <c r="AS89" s="233" t="str" cm="1">
        <f t="array" aca="1" ref="AS89" ca="1">_xlfn.IFNA(_xlfn.COVARIANCE.S(
OFFSET(HOMECELL,MATCH(MAX(INDEX(First_Data_Point,MATCH($A89,DataStreams,0)),INDEX(First_Data_Point,MATCH(AS$6,DataStreams,0)),$B$3),DateRange,0)-1,MATCH($A89,DataStreams,0)-1):OFFSET(HOMECELL,MATCH(MIN(INDEX(Last_Data_Point,MATCH($A89,DataStreams,0)),INDEX(Last_Data_Point,MATCH(AS$6,DataStreams,0)),$B$4),DateRange,0)-1,MATCH($A89,DataStreams,0)-1) -
(INDEX(Returns!$102:$102,MATCH($A89,DataStreams,0))*
OFFSET(HOMECELL,MATCH(MAX(INDEX(First_Data_Point,MATCH($A89,DataStreams,0)),INDEX(First_Data_Point,MATCH(AS$6,DataStreams,0)),$B$3),DateRange,0)-1,MATCH(INDEX(Returns!$100:$100,MATCH($A89,DataStreams,0)),DataStreams,0)-1):OFFSET(HOMECELL,MATCH(MIN(INDEX(Last_Data_Point,MATCH($A89,DataStreams,0)),INDEX(Last_Data_Point,MATCH(AS$6,DataStreams,0)),$B$4),DateRange,0)-1,MATCH(INDEX(Returns!$100:$100,MATCH($A89,DataStreams,0)),DataStreams,0)-1)),
OFFSET(HOMECELL,MATCH(MAX(INDEX(First_Data_Point,MATCH($A89,DataStreams,0)),INDEX(First_Data_Point,MATCH(AS$6,DataStreams,0)),$B$3),DateRange,0)-1,MATCH(AS$6,DataStreams,0)-1):OFFSET(HOMECELL,MATCH(MIN(INDEX(Last_Data_Point,MATCH($A89,DataStreams,0)),INDEX(Last_Data_Point,MATCH(AS$6,DataStreams,0)),$B$4),DateRange,0)-1,MATCH(AS$6,DataStreams,0)-1) -
(INDEX(Returns!$102:$102,MATCH(AS$6,DataStreams,0))*
OFFSET(HOMECELL,MATCH(MAX(INDEX(First_Data_Point,MATCH($A89,DataStreams,0)),INDEX(First_Data_Point,MATCH(AS$6,DataStreams,0)),$B$3),DateRange,0)-1,MATCH(INDEX(Returns!$100:$100,MATCH(AS$6,DataStreams,0)),DataStreams,0)-1):OFFSET(HOMECELL,MATCH(MIN(INDEX(Last_Data_Point,MATCH($A89,DataStreams,0)),INDEX(Last_Data_Point,MATCH(AS$6,DataStreams,0)),$B$4),DateRange,0)-1,MATCH(INDEX(Returns!$100:$100,MATCH(AS$6,DataStreams,0)),DataStreams,0)-1))),"")</f>
        <v/>
      </c>
      <c r="AT89" s="233" t="str" cm="1">
        <f t="array" aca="1" ref="AT89" ca="1">_xlfn.IFNA(_xlfn.COVARIANCE.S(
OFFSET(HOMECELL,MATCH(MAX(INDEX(First_Data_Point,MATCH($A89,DataStreams,0)),INDEX(First_Data_Point,MATCH(AT$6,DataStreams,0)),$B$3),DateRange,0)-1,MATCH($A89,DataStreams,0)-1):OFFSET(HOMECELL,MATCH(MIN(INDEX(Last_Data_Point,MATCH($A89,DataStreams,0)),INDEX(Last_Data_Point,MATCH(AT$6,DataStreams,0)),$B$4),DateRange,0)-1,MATCH($A89,DataStreams,0)-1) -
(INDEX(Returns!$102:$102,MATCH($A89,DataStreams,0))*
OFFSET(HOMECELL,MATCH(MAX(INDEX(First_Data_Point,MATCH($A89,DataStreams,0)),INDEX(First_Data_Point,MATCH(AT$6,DataStreams,0)),$B$3),DateRange,0)-1,MATCH(INDEX(Returns!$100:$100,MATCH($A89,DataStreams,0)),DataStreams,0)-1):OFFSET(HOMECELL,MATCH(MIN(INDEX(Last_Data_Point,MATCH($A89,DataStreams,0)),INDEX(Last_Data_Point,MATCH(AT$6,DataStreams,0)),$B$4),DateRange,0)-1,MATCH(INDEX(Returns!$100:$100,MATCH($A89,DataStreams,0)),DataStreams,0)-1)),
OFFSET(HOMECELL,MATCH(MAX(INDEX(First_Data_Point,MATCH($A89,DataStreams,0)),INDEX(First_Data_Point,MATCH(AT$6,DataStreams,0)),$B$3),DateRange,0)-1,MATCH(AT$6,DataStreams,0)-1):OFFSET(HOMECELL,MATCH(MIN(INDEX(Last_Data_Point,MATCH($A89,DataStreams,0)),INDEX(Last_Data_Point,MATCH(AT$6,DataStreams,0)),$B$4),DateRange,0)-1,MATCH(AT$6,DataStreams,0)-1) -
(INDEX(Returns!$102:$102,MATCH(AT$6,DataStreams,0))*
OFFSET(HOMECELL,MATCH(MAX(INDEX(First_Data_Point,MATCH($A89,DataStreams,0)),INDEX(First_Data_Point,MATCH(AT$6,DataStreams,0)),$B$3),DateRange,0)-1,MATCH(INDEX(Returns!$100:$100,MATCH(AT$6,DataStreams,0)),DataStreams,0)-1):OFFSET(HOMECELL,MATCH(MIN(INDEX(Last_Data_Point,MATCH($A89,DataStreams,0)),INDEX(Last_Data_Point,MATCH(AT$6,DataStreams,0)),$B$4),DateRange,0)-1,MATCH(INDEX(Returns!$100:$100,MATCH(AT$6,DataStreams,0)),DataStreams,0)-1))),"")</f>
        <v/>
      </c>
      <c r="AU89" s="233" t="str" cm="1">
        <f t="array" aca="1" ref="AU89" ca="1">_xlfn.IFNA(_xlfn.COVARIANCE.S(
OFFSET(HOMECELL,MATCH(MAX(INDEX(First_Data_Point,MATCH($A89,DataStreams,0)),INDEX(First_Data_Point,MATCH(AU$6,DataStreams,0)),$B$3),DateRange,0)-1,MATCH($A89,DataStreams,0)-1):OFFSET(HOMECELL,MATCH(MIN(INDEX(Last_Data_Point,MATCH($A89,DataStreams,0)),INDEX(Last_Data_Point,MATCH(AU$6,DataStreams,0)),$B$4),DateRange,0)-1,MATCH($A89,DataStreams,0)-1) -
(INDEX(Returns!$102:$102,MATCH($A89,DataStreams,0))*
OFFSET(HOMECELL,MATCH(MAX(INDEX(First_Data_Point,MATCH($A89,DataStreams,0)),INDEX(First_Data_Point,MATCH(AU$6,DataStreams,0)),$B$3),DateRange,0)-1,MATCH(INDEX(Returns!$100:$100,MATCH($A89,DataStreams,0)),DataStreams,0)-1):OFFSET(HOMECELL,MATCH(MIN(INDEX(Last_Data_Point,MATCH($A89,DataStreams,0)),INDEX(Last_Data_Point,MATCH(AU$6,DataStreams,0)),$B$4),DateRange,0)-1,MATCH(INDEX(Returns!$100:$100,MATCH($A89,DataStreams,0)),DataStreams,0)-1)),
OFFSET(HOMECELL,MATCH(MAX(INDEX(First_Data_Point,MATCH($A89,DataStreams,0)),INDEX(First_Data_Point,MATCH(AU$6,DataStreams,0)),$B$3),DateRange,0)-1,MATCH(AU$6,DataStreams,0)-1):OFFSET(HOMECELL,MATCH(MIN(INDEX(Last_Data_Point,MATCH($A89,DataStreams,0)),INDEX(Last_Data_Point,MATCH(AU$6,DataStreams,0)),$B$4),DateRange,0)-1,MATCH(AU$6,DataStreams,0)-1) -
(INDEX(Returns!$102:$102,MATCH(AU$6,DataStreams,0))*
OFFSET(HOMECELL,MATCH(MAX(INDEX(First_Data_Point,MATCH($A89,DataStreams,0)),INDEX(First_Data_Point,MATCH(AU$6,DataStreams,0)),$B$3),DateRange,0)-1,MATCH(INDEX(Returns!$100:$100,MATCH(AU$6,DataStreams,0)),DataStreams,0)-1):OFFSET(HOMECELL,MATCH(MIN(INDEX(Last_Data_Point,MATCH($A89,DataStreams,0)),INDEX(Last_Data_Point,MATCH(AU$6,DataStreams,0)),$B$4),DateRange,0)-1,MATCH(INDEX(Returns!$100:$100,MATCH(AU$6,DataStreams,0)),DataStreams,0)-1))),"")</f>
        <v/>
      </c>
      <c r="AV89" s="233" t="str" cm="1">
        <f t="array" aca="1" ref="AV89" ca="1">_xlfn.IFNA(_xlfn.COVARIANCE.S(
OFFSET(HOMECELL,MATCH(MAX(INDEX(First_Data_Point,MATCH($A89,DataStreams,0)),INDEX(First_Data_Point,MATCH(AV$6,DataStreams,0)),$B$3),DateRange,0)-1,MATCH($A89,DataStreams,0)-1):OFFSET(HOMECELL,MATCH(MIN(INDEX(Last_Data_Point,MATCH($A89,DataStreams,0)),INDEX(Last_Data_Point,MATCH(AV$6,DataStreams,0)),$B$4),DateRange,0)-1,MATCH($A89,DataStreams,0)-1) -
(INDEX(Returns!$102:$102,MATCH($A89,DataStreams,0))*
OFFSET(HOMECELL,MATCH(MAX(INDEX(First_Data_Point,MATCH($A89,DataStreams,0)),INDEX(First_Data_Point,MATCH(AV$6,DataStreams,0)),$B$3),DateRange,0)-1,MATCH(INDEX(Returns!$100:$100,MATCH($A89,DataStreams,0)),DataStreams,0)-1):OFFSET(HOMECELL,MATCH(MIN(INDEX(Last_Data_Point,MATCH($A89,DataStreams,0)),INDEX(Last_Data_Point,MATCH(AV$6,DataStreams,0)),$B$4),DateRange,0)-1,MATCH(INDEX(Returns!$100:$100,MATCH($A89,DataStreams,0)),DataStreams,0)-1)),
OFFSET(HOMECELL,MATCH(MAX(INDEX(First_Data_Point,MATCH($A89,DataStreams,0)),INDEX(First_Data_Point,MATCH(AV$6,DataStreams,0)),$B$3),DateRange,0)-1,MATCH(AV$6,DataStreams,0)-1):OFFSET(HOMECELL,MATCH(MIN(INDEX(Last_Data_Point,MATCH($A89,DataStreams,0)),INDEX(Last_Data_Point,MATCH(AV$6,DataStreams,0)),$B$4),DateRange,0)-1,MATCH(AV$6,DataStreams,0)-1) -
(INDEX(Returns!$102:$102,MATCH(AV$6,DataStreams,0))*
OFFSET(HOMECELL,MATCH(MAX(INDEX(First_Data_Point,MATCH($A89,DataStreams,0)),INDEX(First_Data_Point,MATCH(AV$6,DataStreams,0)),$B$3),DateRange,0)-1,MATCH(INDEX(Returns!$100:$100,MATCH(AV$6,DataStreams,0)),DataStreams,0)-1):OFFSET(HOMECELL,MATCH(MIN(INDEX(Last_Data_Point,MATCH($A89,DataStreams,0)),INDEX(Last_Data_Point,MATCH(AV$6,DataStreams,0)),$B$4),DateRange,0)-1,MATCH(INDEX(Returns!$100:$100,MATCH(AV$6,DataStreams,0)),DataStreams,0)-1))),"")</f>
        <v/>
      </c>
      <c r="AW89" s="233" t="str" cm="1">
        <f t="array" aca="1" ref="AW89" ca="1">_xlfn.IFNA(_xlfn.COVARIANCE.S(
OFFSET(HOMECELL,MATCH(MAX(INDEX(First_Data_Point,MATCH($A89,DataStreams,0)),INDEX(First_Data_Point,MATCH(AW$6,DataStreams,0)),$B$3),DateRange,0)-1,MATCH($A89,DataStreams,0)-1):OFFSET(HOMECELL,MATCH(MIN(INDEX(Last_Data_Point,MATCH($A89,DataStreams,0)),INDEX(Last_Data_Point,MATCH(AW$6,DataStreams,0)),$B$4),DateRange,0)-1,MATCH($A89,DataStreams,0)-1) -
(INDEX(Returns!$102:$102,MATCH($A89,DataStreams,0))*
OFFSET(HOMECELL,MATCH(MAX(INDEX(First_Data_Point,MATCH($A89,DataStreams,0)),INDEX(First_Data_Point,MATCH(AW$6,DataStreams,0)),$B$3),DateRange,0)-1,MATCH(INDEX(Returns!$100:$100,MATCH($A89,DataStreams,0)),DataStreams,0)-1):OFFSET(HOMECELL,MATCH(MIN(INDEX(Last_Data_Point,MATCH($A89,DataStreams,0)),INDEX(Last_Data_Point,MATCH(AW$6,DataStreams,0)),$B$4),DateRange,0)-1,MATCH(INDEX(Returns!$100:$100,MATCH($A89,DataStreams,0)),DataStreams,0)-1)),
OFFSET(HOMECELL,MATCH(MAX(INDEX(First_Data_Point,MATCH($A89,DataStreams,0)),INDEX(First_Data_Point,MATCH(AW$6,DataStreams,0)),$B$3),DateRange,0)-1,MATCH(AW$6,DataStreams,0)-1):OFFSET(HOMECELL,MATCH(MIN(INDEX(Last_Data_Point,MATCH($A89,DataStreams,0)),INDEX(Last_Data_Point,MATCH(AW$6,DataStreams,0)),$B$4),DateRange,0)-1,MATCH(AW$6,DataStreams,0)-1) -
(INDEX(Returns!$102:$102,MATCH(AW$6,DataStreams,0))*
OFFSET(HOMECELL,MATCH(MAX(INDEX(First_Data_Point,MATCH($A89,DataStreams,0)),INDEX(First_Data_Point,MATCH(AW$6,DataStreams,0)),$B$3),DateRange,0)-1,MATCH(INDEX(Returns!$100:$100,MATCH(AW$6,DataStreams,0)),DataStreams,0)-1):OFFSET(HOMECELL,MATCH(MIN(INDEX(Last_Data_Point,MATCH($A89,DataStreams,0)),INDEX(Last_Data_Point,MATCH(AW$6,DataStreams,0)),$B$4),DateRange,0)-1,MATCH(INDEX(Returns!$100:$100,MATCH(AW$6,DataStreams,0)),DataStreams,0)-1))),"")</f>
        <v/>
      </c>
      <c r="AX89" s="233" t="str" cm="1">
        <f t="array" aca="1" ref="AX89" ca="1">_xlfn.IFNA(_xlfn.COVARIANCE.S(
OFFSET(HOMECELL,MATCH(MAX(INDEX(First_Data_Point,MATCH($A89,DataStreams,0)),INDEX(First_Data_Point,MATCH(AX$6,DataStreams,0)),$B$3),DateRange,0)-1,MATCH($A89,DataStreams,0)-1):OFFSET(HOMECELL,MATCH(MIN(INDEX(Last_Data_Point,MATCH($A89,DataStreams,0)),INDEX(Last_Data_Point,MATCH(AX$6,DataStreams,0)),$B$4),DateRange,0)-1,MATCH($A89,DataStreams,0)-1) -
(INDEX(Returns!$102:$102,MATCH($A89,DataStreams,0))*
OFFSET(HOMECELL,MATCH(MAX(INDEX(First_Data_Point,MATCH($A89,DataStreams,0)),INDEX(First_Data_Point,MATCH(AX$6,DataStreams,0)),$B$3),DateRange,0)-1,MATCH(INDEX(Returns!$100:$100,MATCH($A89,DataStreams,0)),DataStreams,0)-1):OFFSET(HOMECELL,MATCH(MIN(INDEX(Last_Data_Point,MATCH($A89,DataStreams,0)),INDEX(Last_Data_Point,MATCH(AX$6,DataStreams,0)),$B$4),DateRange,0)-1,MATCH(INDEX(Returns!$100:$100,MATCH($A89,DataStreams,0)),DataStreams,0)-1)),
OFFSET(HOMECELL,MATCH(MAX(INDEX(First_Data_Point,MATCH($A89,DataStreams,0)),INDEX(First_Data_Point,MATCH(AX$6,DataStreams,0)),$B$3),DateRange,0)-1,MATCH(AX$6,DataStreams,0)-1):OFFSET(HOMECELL,MATCH(MIN(INDEX(Last_Data_Point,MATCH($A89,DataStreams,0)),INDEX(Last_Data_Point,MATCH(AX$6,DataStreams,0)),$B$4),DateRange,0)-1,MATCH(AX$6,DataStreams,0)-1) -
(INDEX(Returns!$102:$102,MATCH(AX$6,DataStreams,0))*
OFFSET(HOMECELL,MATCH(MAX(INDEX(First_Data_Point,MATCH($A89,DataStreams,0)),INDEX(First_Data_Point,MATCH(AX$6,DataStreams,0)),$B$3),DateRange,0)-1,MATCH(INDEX(Returns!$100:$100,MATCH(AX$6,DataStreams,0)),DataStreams,0)-1):OFFSET(HOMECELL,MATCH(MIN(INDEX(Last_Data_Point,MATCH($A89,DataStreams,0)),INDEX(Last_Data_Point,MATCH(AX$6,DataStreams,0)),$B$4),DateRange,0)-1,MATCH(INDEX(Returns!$100:$100,MATCH(AX$6,DataStreams,0)),DataStreams,0)-1))),"")</f>
        <v/>
      </c>
      <c r="AY89" s="233" t="str" cm="1">
        <f t="array" aca="1" ref="AY89" ca="1">_xlfn.IFNA(_xlfn.COVARIANCE.S(
OFFSET(HOMECELL,MATCH(MAX(INDEX(First_Data_Point,MATCH($A89,DataStreams,0)),INDEX(First_Data_Point,MATCH(AY$6,DataStreams,0)),$B$3),DateRange,0)-1,MATCH($A89,DataStreams,0)-1):OFFSET(HOMECELL,MATCH(MIN(INDEX(Last_Data_Point,MATCH($A89,DataStreams,0)),INDEX(Last_Data_Point,MATCH(AY$6,DataStreams,0)),$B$4),DateRange,0)-1,MATCH($A89,DataStreams,0)-1) -
(INDEX(Returns!$102:$102,MATCH($A89,DataStreams,0))*
OFFSET(HOMECELL,MATCH(MAX(INDEX(First_Data_Point,MATCH($A89,DataStreams,0)),INDEX(First_Data_Point,MATCH(AY$6,DataStreams,0)),$B$3),DateRange,0)-1,MATCH(INDEX(Returns!$100:$100,MATCH($A89,DataStreams,0)),DataStreams,0)-1):OFFSET(HOMECELL,MATCH(MIN(INDEX(Last_Data_Point,MATCH($A89,DataStreams,0)),INDEX(Last_Data_Point,MATCH(AY$6,DataStreams,0)),$B$4),DateRange,0)-1,MATCH(INDEX(Returns!$100:$100,MATCH($A89,DataStreams,0)),DataStreams,0)-1)),
OFFSET(HOMECELL,MATCH(MAX(INDEX(First_Data_Point,MATCH($A89,DataStreams,0)),INDEX(First_Data_Point,MATCH(AY$6,DataStreams,0)),$B$3),DateRange,0)-1,MATCH(AY$6,DataStreams,0)-1):OFFSET(HOMECELL,MATCH(MIN(INDEX(Last_Data_Point,MATCH($A89,DataStreams,0)),INDEX(Last_Data_Point,MATCH(AY$6,DataStreams,0)),$B$4),DateRange,0)-1,MATCH(AY$6,DataStreams,0)-1) -
(INDEX(Returns!$102:$102,MATCH(AY$6,DataStreams,0))*
OFFSET(HOMECELL,MATCH(MAX(INDEX(First_Data_Point,MATCH($A89,DataStreams,0)),INDEX(First_Data_Point,MATCH(AY$6,DataStreams,0)),$B$3),DateRange,0)-1,MATCH(INDEX(Returns!$100:$100,MATCH(AY$6,DataStreams,0)),DataStreams,0)-1):OFFSET(HOMECELL,MATCH(MIN(INDEX(Last_Data_Point,MATCH($A89,DataStreams,0)),INDEX(Last_Data_Point,MATCH(AY$6,DataStreams,0)),$B$4),DateRange,0)-1,MATCH(INDEX(Returns!$100:$100,MATCH(AY$6,DataStreams,0)),DataStreams,0)-1))),"")</f>
        <v/>
      </c>
      <c r="AZ89" s="233" t="str" cm="1">
        <f t="array" aca="1" ref="AZ89" ca="1">_xlfn.IFNA(_xlfn.COVARIANCE.S(
OFFSET(HOMECELL,MATCH(MAX(INDEX(First_Data_Point,MATCH($A89,DataStreams,0)),INDEX(First_Data_Point,MATCH(AZ$6,DataStreams,0)),$B$3),DateRange,0)-1,MATCH($A89,DataStreams,0)-1):OFFSET(HOMECELL,MATCH(MIN(INDEX(Last_Data_Point,MATCH($A89,DataStreams,0)),INDEX(Last_Data_Point,MATCH(AZ$6,DataStreams,0)),$B$4),DateRange,0)-1,MATCH($A89,DataStreams,0)-1) -
(INDEX(Returns!$102:$102,MATCH($A89,DataStreams,0))*
OFFSET(HOMECELL,MATCH(MAX(INDEX(First_Data_Point,MATCH($A89,DataStreams,0)),INDEX(First_Data_Point,MATCH(AZ$6,DataStreams,0)),$B$3),DateRange,0)-1,MATCH(INDEX(Returns!$100:$100,MATCH($A89,DataStreams,0)),DataStreams,0)-1):OFFSET(HOMECELL,MATCH(MIN(INDEX(Last_Data_Point,MATCH($A89,DataStreams,0)),INDEX(Last_Data_Point,MATCH(AZ$6,DataStreams,0)),$B$4),DateRange,0)-1,MATCH(INDEX(Returns!$100:$100,MATCH($A89,DataStreams,0)),DataStreams,0)-1)),
OFFSET(HOMECELL,MATCH(MAX(INDEX(First_Data_Point,MATCH($A89,DataStreams,0)),INDEX(First_Data_Point,MATCH(AZ$6,DataStreams,0)),$B$3),DateRange,0)-1,MATCH(AZ$6,DataStreams,0)-1):OFFSET(HOMECELL,MATCH(MIN(INDEX(Last_Data_Point,MATCH($A89,DataStreams,0)),INDEX(Last_Data_Point,MATCH(AZ$6,DataStreams,0)),$B$4),DateRange,0)-1,MATCH(AZ$6,DataStreams,0)-1) -
(INDEX(Returns!$102:$102,MATCH(AZ$6,DataStreams,0))*
OFFSET(HOMECELL,MATCH(MAX(INDEX(First_Data_Point,MATCH($A89,DataStreams,0)),INDEX(First_Data_Point,MATCH(AZ$6,DataStreams,0)),$B$3),DateRange,0)-1,MATCH(INDEX(Returns!$100:$100,MATCH(AZ$6,DataStreams,0)),DataStreams,0)-1):OFFSET(HOMECELL,MATCH(MIN(INDEX(Last_Data_Point,MATCH($A89,DataStreams,0)),INDEX(Last_Data_Point,MATCH(AZ$6,DataStreams,0)),$B$4),DateRange,0)-1,MATCH(INDEX(Returns!$100:$100,MATCH(AZ$6,DataStreams,0)),DataStreams,0)-1))),"")</f>
        <v/>
      </c>
      <c r="BA89" s="233" t="str" cm="1">
        <f t="array" aca="1" ref="BA89" ca="1">_xlfn.IFNA(_xlfn.COVARIANCE.S(
OFFSET(HOMECELL,MATCH(MAX(INDEX(First_Data_Point,MATCH($A89,DataStreams,0)),INDEX(First_Data_Point,MATCH(BA$6,DataStreams,0)),$B$3),DateRange,0)-1,MATCH($A89,DataStreams,0)-1):OFFSET(HOMECELL,MATCH(MIN(INDEX(Last_Data_Point,MATCH($A89,DataStreams,0)),INDEX(Last_Data_Point,MATCH(BA$6,DataStreams,0)),$B$4),DateRange,0)-1,MATCH($A89,DataStreams,0)-1) -
(INDEX(Returns!$102:$102,MATCH($A89,DataStreams,0))*
OFFSET(HOMECELL,MATCH(MAX(INDEX(First_Data_Point,MATCH($A89,DataStreams,0)),INDEX(First_Data_Point,MATCH(BA$6,DataStreams,0)),$B$3),DateRange,0)-1,MATCH(INDEX(Returns!$100:$100,MATCH($A89,DataStreams,0)),DataStreams,0)-1):OFFSET(HOMECELL,MATCH(MIN(INDEX(Last_Data_Point,MATCH($A89,DataStreams,0)),INDEX(Last_Data_Point,MATCH(BA$6,DataStreams,0)),$B$4),DateRange,0)-1,MATCH(INDEX(Returns!$100:$100,MATCH($A89,DataStreams,0)),DataStreams,0)-1)),
OFFSET(HOMECELL,MATCH(MAX(INDEX(First_Data_Point,MATCH($A89,DataStreams,0)),INDEX(First_Data_Point,MATCH(BA$6,DataStreams,0)),$B$3),DateRange,0)-1,MATCH(BA$6,DataStreams,0)-1):OFFSET(HOMECELL,MATCH(MIN(INDEX(Last_Data_Point,MATCH($A89,DataStreams,0)),INDEX(Last_Data_Point,MATCH(BA$6,DataStreams,0)),$B$4),DateRange,0)-1,MATCH(BA$6,DataStreams,0)-1) -
(INDEX(Returns!$102:$102,MATCH(BA$6,DataStreams,0))*
OFFSET(HOMECELL,MATCH(MAX(INDEX(First_Data_Point,MATCH($A89,DataStreams,0)),INDEX(First_Data_Point,MATCH(BA$6,DataStreams,0)),$B$3),DateRange,0)-1,MATCH(INDEX(Returns!$100:$100,MATCH(BA$6,DataStreams,0)),DataStreams,0)-1):OFFSET(HOMECELL,MATCH(MIN(INDEX(Last_Data_Point,MATCH($A89,DataStreams,0)),INDEX(Last_Data_Point,MATCH(BA$6,DataStreams,0)),$B$4),DateRange,0)-1,MATCH(INDEX(Returns!$100:$100,MATCH(BA$6,DataStreams,0)),DataStreams,0)-1))),"")</f>
        <v/>
      </c>
      <c r="BB89" s="233" t="str" cm="1">
        <f t="array" aca="1" ref="BB89" ca="1">_xlfn.IFNA(_xlfn.COVARIANCE.S(
OFFSET(HOMECELL,MATCH(MAX(INDEX(First_Data_Point,MATCH($A89,DataStreams,0)),INDEX(First_Data_Point,MATCH(BB$6,DataStreams,0)),$B$3),DateRange,0)-1,MATCH($A89,DataStreams,0)-1):OFFSET(HOMECELL,MATCH(MIN(INDEX(Last_Data_Point,MATCH($A89,DataStreams,0)),INDEX(Last_Data_Point,MATCH(BB$6,DataStreams,0)),$B$4),DateRange,0)-1,MATCH($A89,DataStreams,0)-1) -
(INDEX(Returns!$102:$102,MATCH($A89,DataStreams,0))*
OFFSET(HOMECELL,MATCH(MAX(INDEX(First_Data_Point,MATCH($A89,DataStreams,0)),INDEX(First_Data_Point,MATCH(BB$6,DataStreams,0)),$B$3),DateRange,0)-1,MATCH(INDEX(Returns!$100:$100,MATCH($A89,DataStreams,0)),DataStreams,0)-1):OFFSET(HOMECELL,MATCH(MIN(INDEX(Last_Data_Point,MATCH($A89,DataStreams,0)),INDEX(Last_Data_Point,MATCH(BB$6,DataStreams,0)),$B$4),DateRange,0)-1,MATCH(INDEX(Returns!$100:$100,MATCH($A89,DataStreams,0)),DataStreams,0)-1)),
OFFSET(HOMECELL,MATCH(MAX(INDEX(First_Data_Point,MATCH($A89,DataStreams,0)),INDEX(First_Data_Point,MATCH(BB$6,DataStreams,0)),$B$3),DateRange,0)-1,MATCH(BB$6,DataStreams,0)-1):OFFSET(HOMECELL,MATCH(MIN(INDEX(Last_Data_Point,MATCH($A89,DataStreams,0)),INDEX(Last_Data_Point,MATCH(BB$6,DataStreams,0)),$B$4),DateRange,0)-1,MATCH(BB$6,DataStreams,0)-1) -
(INDEX(Returns!$102:$102,MATCH(BB$6,DataStreams,0))*
OFFSET(HOMECELL,MATCH(MAX(INDEX(First_Data_Point,MATCH($A89,DataStreams,0)),INDEX(First_Data_Point,MATCH(BB$6,DataStreams,0)),$B$3),DateRange,0)-1,MATCH(INDEX(Returns!$100:$100,MATCH(BB$6,DataStreams,0)),DataStreams,0)-1):OFFSET(HOMECELL,MATCH(MIN(INDEX(Last_Data_Point,MATCH($A89,DataStreams,0)),INDEX(Last_Data_Point,MATCH(BB$6,DataStreams,0)),$B$4),DateRange,0)-1,MATCH(INDEX(Returns!$100:$100,MATCH(BB$6,DataStreams,0)),DataStreams,0)-1))),"")</f>
        <v/>
      </c>
      <c r="BC89" s="236"/>
    </row>
    <row r="90" spans="1:55">
      <c r="A90" s="239" t="str">
        <f ca="1"/>
        <v>TMUS</v>
      </c>
      <c r="B90" s="233" cm="1">
        <f t="array" aca="1" ref="B90" ca="1">_xlfn.IFNA(_xlfn.COVARIANCE.S(
OFFSET(HOMECELL,MATCH(MAX(INDEX(First_Data_Point,MATCH($A90,DataStreams,0)),INDEX(First_Data_Point,MATCH(B$6,DataStreams,0)),$B$3),DateRange,0)-1,MATCH($A90,DataStreams,0)-1):OFFSET(HOMECELL,MATCH(MIN(INDEX(Last_Data_Point,MATCH($A90,DataStreams,0)),INDEX(Last_Data_Point,MATCH(B$6,DataStreams,0)),$B$4),DateRange,0)-1,MATCH($A90,DataStreams,0)-1) -
(INDEX(Returns!$102:$102,MATCH($A90,DataStreams,0))*
OFFSET(HOMECELL,MATCH(MAX(INDEX(First_Data_Point,MATCH($A90,DataStreams,0)),INDEX(First_Data_Point,MATCH(B$6,DataStreams,0)),$B$3),DateRange,0)-1,MATCH(INDEX(Returns!$100:$100,MATCH($A90,DataStreams,0)),DataStreams,0)-1):OFFSET(HOMECELL,MATCH(MIN(INDEX(Last_Data_Point,MATCH($A90,DataStreams,0)),INDEX(Last_Data_Point,MATCH(B$6,DataStreams,0)),$B$4),DateRange,0)-1,MATCH(INDEX(Returns!$100:$100,MATCH($A90,DataStreams,0)),DataStreams,0)-1)),
OFFSET(HOMECELL,MATCH(MAX(INDEX(First_Data_Point,MATCH($A90,DataStreams,0)),INDEX(First_Data_Point,MATCH(B$6,DataStreams,0)),$B$3),DateRange,0)-1,MATCH(B$6,DataStreams,0)-1):OFFSET(HOMECELL,MATCH(MIN(INDEX(Last_Data_Point,MATCH($A90,DataStreams,0)),INDEX(Last_Data_Point,MATCH(B$6,DataStreams,0)),$B$4),DateRange,0)-1,MATCH(B$6,DataStreams,0)-1) -
(INDEX(Returns!$102:$102,MATCH(B$6,DataStreams,0))*
OFFSET(HOMECELL,MATCH(MAX(INDEX(First_Data_Point,MATCH($A90,DataStreams,0)),INDEX(First_Data_Point,MATCH(B$6,DataStreams,0)),$B$3),DateRange,0)-1,MATCH(INDEX(Returns!$100:$100,MATCH(B$6,DataStreams,0)),DataStreams,0)-1):OFFSET(HOMECELL,MATCH(MIN(INDEX(Last_Data_Point,MATCH($A90,DataStreams,0)),INDEX(Last_Data_Point,MATCH(B$6,DataStreams,0)),$B$4),DateRange,0)-1,MATCH(INDEX(Returns!$100:$100,MATCH(B$6,DataStreams,0)),DataStreams,0)-1))),"")</f>
        <v>-2.1639294773612399E-6</v>
      </c>
      <c r="C90" s="233" cm="1">
        <f t="array" aca="1" ref="C90" ca="1">_xlfn.IFNA(_xlfn.COVARIANCE.S(
OFFSET(HOMECELL,MATCH(MAX(INDEX(First_Data_Point,MATCH($A90,DataStreams,0)),INDEX(First_Data_Point,MATCH(C$6,DataStreams,0)),$B$3),DateRange,0)-1,MATCH($A90,DataStreams,0)-1):OFFSET(HOMECELL,MATCH(MIN(INDEX(Last_Data_Point,MATCH($A90,DataStreams,0)),INDEX(Last_Data_Point,MATCH(C$6,DataStreams,0)),$B$4),DateRange,0)-1,MATCH($A90,DataStreams,0)-1) -
(INDEX(Returns!$102:$102,MATCH($A90,DataStreams,0))*
OFFSET(HOMECELL,MATCH(MAX(INDEX(First_Data_Point,MATCH($A90,DataStreams,0)),INDEX(First_Data_Point,MATCH(C$6,DataStreams,0)),$B$3),DateRange,0)-1,MATCH(INDEX(Returns!$100:$100,MATCH($A90,DataStreams,0)),DataStreams,0)-1):OFFSET(HOMECELL,MATCH(MIN(INDEX(Last_Data_Point,MATCH($A90,DataStreams,0)),INDEX(Last_Data_Point,MATCH(C$6,DataStreams,0)),$B$4),DateRange,0)-1,MATCH(INDEX(Returns!$100:$100,MATCH($A90,DataStreams,0)),DataStreams,0)-1)),
OFFSET(HOMECELL,MATCH(MAX(INDEX(First_Data_Point,MATCH($A90,DataStreams,0)),INDEX(First_Data_Point,MATCH(C$6,DataStreams,0)),$B$3),DateRange,0)-1,MATCH(C$6,DataStreams,0)-1):OFFSET(HOMECELL,MATCH(MIN(INDEX(Last_Data_Point,MATCH($A90,DataStreams,0)),INDEX(Last_Data_Point,MATCH(C$6,DataStreams,0)),$B$4),DateRange,0)-1,MATCH(C$6,DataStreams,0)-1) -
(INDEX(Returns!$102:$102,MATCH(C$6,DataStreams,0))*
OFFSET(HOMECELL,MATCH(MAX(INDEX(First_Data_Point,MATCH($A90,DataStreams,0)),INDEX(First_Data_Point,MATCH(C$6,DataStreams,0)),$B$3),DateRange,0)-1,MATCH(INDEX(Returns!$100:$100,MATCH(C$6,DataStreams,0)),DataStreams,0)-1):OFFSET(HOMECELL,MATCH(MIN(INDEX(Last_Data_Point,MATCH($A90,DataStreams,0)),INDEX(Last_Data_Point,MATCH(C$6,DataStreams,0)),$B$4),DateRange,0)-1,MATCH(INDEX(Returns!$100:$100,MATCH(C$6,DataStreams,0)),DataStreams,0)-1))),"")</f>
        <v>-2.350417640509643E-5</v>
      </c>
      <c r="D90" s="233" cm="1">
        <f t="array" aca="1" ref="D90" ca="1">_xlfn.IFNA(_xlfn.COVARIANCE.S(
OFFSET(HOMECELL,MATCH(MAX(INDEX(First_Data_Point,MATCH($A90,DataStreams,0)),INDEX(First_Data_Point,MATCH(D$6,DataStreams,0)),$B$3),DateRange,0)-1,MATCH($A90,DataStreams,0)-1):OFFSET(HOMECELL,MATCH(MIN(INDEX(Last_Data_Point,MATCH($A90,DataStreams,0)),INDEX(Last_Data_Point,MATCH(D$6,DataStreams,0)),$B$4),DateRange,0)-1,MATCH($A90,DataStreams,0)-1) -
(INDEX(Returns!$102:$102,MATCH($A90,DataStreams,0))*
OFFSET(HOMECELL,MATCH(MAX(INDEX(First_Data_Point,MATCH($A90,DataStreams,0)),INDEX(First_Data_Point,MATCH(D$6,DataStreams,0)),$B$3),DateRange,0)-1,MATCH(INDEX(Returns!$100:$100,MATCH($A90,DataStreams,0)),DataStreams,0)-1):OFFSET(HOMECELL,MATCH(MIN(INDEX(Last_Data_Point,MATCH($A90,DataStreams,0)),INDEX(Last_Data_Point,MATCH(D$6,DataStreams,0)),$B$4),DateRange,0)-1,MATCH(INDEX(Returns!$100:$100,MATCH($A90,DataStreams,0)),DataStreams,0)-1)),
OFFSET(HOMECELL,MATCH(MAX(INDEX(First_Data_Point,MATCH($A90,DataStreams,0)),INDEX(First_Data_Point,MATCH(D$6,DataStreams,0)),$B$3),DateRange,0)-1,MATCH(D$6,DataStreams,0)-1):OFFSET(HOMECELL,MATCH(MIN(INDEX(Last_Data_Point,MATCH($A90,DataStreams,0)),INDEX(Last_Data_Point,MATCH(D$6,DataStreams,0)),$B$4),DateRange,0)-1,MATCH(D$6,DataStreams,0)-1) -
(INDEX(Returns!$102:$102,MATCH(D$6,DataStreams,0))*
OFFSET(HOMECELL,MATCH(MAX(INDEX(First_Data_Point,MATCH($A90,DataStreams,0)),INDEX(First_Data_Point,MATCH(D$6,DataStreams,0)),$B$3),DateRange,0)-1,MATCH(INDEX(Returns!$100:$100,MATCH(D$6,DataStreams,0)),DataStreams,0)-1):OFFSET(HOMECELL,MATCH(MIN(INDEX(Last_Data_Point,MATCH($A90,DataStreams,0)),INDEX(Last_Data_Point,MATCH(D$6,DataStreams,0)),$B$4),DateRange,0)-1,MATCH(INDEX(Returns!$100:$100,MATCH(D$6,DataStreams,0)),DataStreams,0)-1))),"")</f>
        <v>2.0901015401182375E-4</v>
      </c>
      <c r="E90" s="233" cm="1">
        <f t="array" aca="1" ref="E90" ca="1">_xlfn.IFNA(_xlfn.COVARIANCE.S(
OFFSET(HOMECELL,MATCH(MAX(INDEX(First_Data_Point,MATCH($A90,DataStreams,0)),INDEX(First_Data_Point,MATCH(E$6,DataStreams,0)),$B$3),DateRange,0)-1,MATCH($A90,DataStreams,0)-1):OFFSET(HOMECELL,MATCH(MIN(INDEX(Last_Data_Point,MATCH($A90,DataStreams,0)),INDEX(Last_Data_Point,MATCH(E$6,DataStreams,0)),$B$4),DateRange,0)-1,MATCH($A90,DataStreams,0)-1) -
(INDEX(Returns!$102:$102,MATCH($A90,DataStreams,0))*
OFFSET(HOMECELL,MATCH(MAX(INDEX(First_Data_Point,MATCH($A90,DataStreams,0)),INDEX(First_Data_Point,MATCH(E$6,DataStreams,0)),$B$3),DateRange,0)-1,MATCH(INDEX(Returns!$100:$100,MATCH($A90,DataStreams,0)),DataStreams,0)-1):OFFSET(HOMECELL,MATCH(MIN(INDEX(Last_Data_Point,MATCH($A90,DataStreams,0)),INDEX(Last_Data_Point,MATCH(E$6,DataStreams,0)),$B$4),DateRange,0)-1,MATCH(INDEX(Returns!$100:$100,MATCH($A90,DataStreams,0)),DataStreams,0)-1)),
OFFSET(HOMECELL,MATCH(MAX(INDEX(First_Data_Point,MATCH($A90,DataStreams,0)),INDEX(First_Data_Point,MATCH(E$6,DataStreams,0)),$B$3),DateRange,0)-1,MATCH(E$6,DataStreams,0)-1):OFFSET(HOMECELL,MATCH(MIN(INDEX(Last_Data_Point,MATCH($A90,DataStreams,0)),INDEX(Last_Data_Point,MATCH(E$6,DataStreams,0)),$B$4),DateRange,0)-1,MATCH(E$6,DataStreams,0)-1) -
(INDEX(Returns!$102:$102,MATCH(E$6,DataStreams,0))*
OFFSET(HOMECELL,MATCH(MAX(INDEX(First_Data_Point,MATCH($A90,DataStreams,0)),INDEX(First_Data_Point,MATCH(E$6,DataStreams,0)),$B$3),DateRange,0)-1,MATCH(INDEX(Returns!$100:$100,MATCH(E$6,DataStreams,0)),DataStreams,0)-1):OFFSET(HOMECELL,MATCH(MIN(INDEX(Last_Data_Point,MATCH($A90,DataStreams,0)),INDEX(Last_Data_Point,MATCH(E$6,DataStreams,0)),$B$4),DateRange,0)-1,MATCH(INDEX(Returns!$100:$100,MATCH(E$6,DataStreams,0)),DataStreams,0)-1))),"")</f>
        <v>2.2402865838828549E-4</v>
      </c>
      <c r="F90" s="233" cm="1">
        <f t="array" aca="1" ref="F90" ca="1">_xlfn.IFNA(_xlfn.COVARIANCE.S(
OFFSET(HOMECELL,MATCH(MAX(INDEX(First_Data_Point,MATCH($A90,DataStreams,0)),INDEX(First_Data_Point,MATCH(F$6,DataStreams,0)),$B$3),DateRange,0)-1,MATCH($A90,DataStreams,0)-1):OFFSET(HOMECELL,MATCH(MIN(INDEX(Last_Data_Point,MATCH($A90,DataStreams,0)),INDEX(Last_Data_Point,MATCH(F$6,DataStreams,0)),$B$4),DateRange,0)-1,MATCH($A90,DataStreams,0)-1) -
(INDEX(Returns!$102:$102,MATCH($A90,DataStreams,0))*
OFFSET(HOMECELL,MATCH(MAX(INDEX(First_Data_Point,MATCH($A90,DataStreams,0)),INDEX(First_Data_Point,MATCH(F$6,DataStreams,0)),$B$3),DateRange,0)-1,MATCH(INDEX(Returns!$100:$100,MATCH($A90,DataStreams,0)),DataStreams,0)-1):OFFSET(HOMECELL,MATCH(MIN(INDEX(Last_Data_Point,MATCH($A90,DataStreams,0)),INDEX(Last_Data_Point,MATCH(F$6,DataStreams,0)),$B$4),DateRange,0)-1,MATCH(INDEX(Returns!$100:$100,MATCH($A90,DataStreams,0)),DataStreams,0)-1)),
OFFSET(HOMECELL,MATCH(MAX(INDEX(First_Data_Point,MATCH($A90,DataStreams,0)),INDEX(First_Data_Point,MATCH(F$6,DataStreams,0)),$B$3),DateRange,0)-1,MATCH(F$6,DataStreams,0)-1):OFFSET(HOMECELL,MATCH(MIN(INDEX(Last_Data_Point,MATCH($A90,DataStreams,0)),INDEX(Last_Data_Point,MATCH(F$6,DataStreams,0)),$B$4),DateRange,0)-1,MATCH(F$6,DataStreams,0)-1) -
(INDEX(Returns!$102:$102,MATCH(F$6,DataStreams,0))*
OFFSET(HOMECELL,MATCH(MAX(INDEX(First_Data_Point,MATCH($A90,DataStreams,0)),INDEX(First_Data_Point,MATCH(F$6,DataStreams,0)),$B$3),DateRange,0)-1,MATCH(INDEX(Returns!$100:$100,MATCH(F$6,DataStreams,0)),DataStreams,0)-1):OFFSET(HOMECELL,MATCH(MIN(INDEX(Last_Data_Point,MATCH($A90,DataStreams,0)),INDEX(Last_Data_Point,MATCH(F$6,DataStreams,0)),$B$4),DateRange,0)-1,MATCH(INDEX(Returns!$100:$100,MATCH(F$6,DataStreams,0)),DataStreams,0)-1))),"")</f>
        <v>1.6628840855148702E-4</v>
      </c>
      <c r="G90" s="233" cm="1">
        <f t="array" aca="1" ref="G90" ca="1">_xlfn.IFNA(_xlfn.COVARIANCE.S(
OFFSET(HOMECELL,MATCH(MAX(INDEX(First_Data_Point,MATCH($A90,DataStreams,0)),INDEX(First_Data_Point,MATCH(G$6,DataStreams,0)),$B$3),DateRange,0)-1,MATCH($A90,DataStreams,0)-1):OFFSET(HOMECELL,MATCH(MIN(INDEX(Last_Data_Point,MATCH($A90,DataStreams,0)),INDEX(Last_Data_Point,MATCH(G$6,DataStreams,0)),$B$4),DateRange,0)-1,MATCH($A90,DataStreams,0)-1) -
(INDEX(Returns!$102:$102,MATCH($A90,DataStreams,0))*
OFFSET(HOMECELL,MATCH(MAX(INDEX(First_Data_Point,MATCH($A90,DataStreams,0)),INDEX(First_Data_Point,MATCH(G$6,DataStreams,0)),$B$3),DateRange,0)-1,MATCH(INDEX(Returns!$100:$100,MATCH($A90,DataStreams,0)),DataStreams,0)-1):OFFSET(HOMECELL,MATCH(MIN(INDEX(Last_Data_Point,MATCH($A90,DataStreams,0)),INDEX(Last_Data_Point,MATCH(G$6,DataStreams,0)),$B$4),DateRange,0)-1,MATCH(INDEX(Returns!$100:$100,MATCH($A90,DataStreams,0)),DataStreams,0)-1)),
OFFSET(HOMECELL,MATCH(MAX(INDEX(First_Data_Point,MATCH($A90,DataStreams,0)),INDEX(First_Data_Point,MATCH(G$6,DataStreams,0)),$B$3),DateRange,0)-1,MATCH(G$6,DataStreams,0)-1):OFFSET(HOMECELL,MATCH(MIN(INDEX(Last_Data_Point,MATCH($A90,DataStreams,0)),INDEX(Last_Data_Point,MATCH(G$6,DataStreams,0)),$B$4),DateRange,0)-1,MATCH(G$6,DataStreams,0)-1) -
(INDEX(Returns!$102:$102,MATCH(G$6,DataStreams,0))*
OFFSET(HOMECELL,MATCH(MAX(INDEX(First_Data_Point,MATCH($A90,DataStreams,0)),INDEX(First_Data_Point,MATCH(G$6,DataStreams,0)),$B$3),DateRange,0)-1,MATCH(INDEX(Returns!$100:$100,MATCH(G$6,DataStreams,0)),DataStreams,0)-1):OFFSET(HOMECELL,MATCH(MIN(INDEX(Last_Data_Point,MATCH($A90,DataStreams,0)),INDEX(Last_Data_Point,MATCH(G$6,DataStreams,0)),$B$4),DateRange,0)-1,MATCH(INDEX(Returns!$100:$100,MATCH(G$6,DataStreams,0)),DataStreams,0)-1))),"")</f>
        <v>-3.6656503243312109E-4</v>
      </c>
      <c r="H90" s="233" cm="1">
        <f t="array" aca="1" ref="H90" ca="1">_xlfn.IFNA(_xlfn.COVARIANCE.S(
OFFSET(HOMECELL,MATCH(MAX(INDEX(First_Data_Point,MATCH($A90,DataStreams,0)),INDEX(First_Data_Point,MATCH(H$6,DataStreams,0)),$B$3),DateRange,0)-1,MATCH($A90,DataStreams,0)-1):OFFSET(HOMECELL,MATCH(MIN(INDEX(Last_Data_Point,MATCH($A90,DataStreams,0)),INDEX(Last_Data_Point,MATCH(H$6,DataStreams,0)),$B$4),DateRange,0)-1,MATCH($A90,DataStreams,0)-1) -
(INDEX(Returns!$102:$102,MATCH($A90,DataStreams,0))*
OFFSET(HOMECELL,MATCH(MAX(INDEX(First_Data_Point,MATCH($A90,DataStreams,0)),INDEX(First_Data_Point,MATCH(H$6,DataStreams,0)),$B$3),DateRange,0)-1,MATCH(INDEX(Returns!$100:$100,MATCH($A90,DataStreams,0)),DataStreams,0)-1):OFFSET(HOMECELL,MATCH(MIN(INDEX(Last_Data_Point,MATCH($A90,DataStreams,0)),INDEX(Last_Data_Point,MATCH(H$6,DataStreams,0)),$B$4),DateRange,0)-1,MATCH(INDEX(Returns!$100:$100,MATCH($A90,DataStreams,0)),DataStreams,0)-1)),
OFFSET(HOMECELL,MATCH(MAX(INDEX(First_Data_Point,MATCH($A90,DataStreams,0)),INDEX(First_Data_Point,MATCH(H$6,DataStreams,0)),$B$3),DateRange,0)-1,MATCH(H$6,DataStreams,0)-1):OFFSET(HOMECELL,MATCH(MIN(INDEX(Last_Data_Point,MATCH($A90,DataStreams,0)),INDEX(Last_Data_Point,MATCH(H$6,DataStreams,0)),$B$4),DateRange,0)-1,MATCH(H$6,DataStreams,0)-1) -
(INDEX(Returns!$102:$102,MATCH(H$6,DataStreams,0))*
OFFSET(HOMECELL,MATCH(MAX(INDEX(First_Data_Point,MATCH($A90,DataStreams,0)),INDEX(First_Data_Point,MATCH(H$6,DataStreams,0)),$B$3),DateRange,0)-1,MATCH(INDEX(Returns!$100:$100,MATCH(H$6,DataStreams,0)),DataStreams,0)-1):OFFSET(HOMECELL,MATCH(MIN(INDEX(Last_Data_Point,MATCH($A90,DataStreams,0)),INDEX(Last_Data_Point,MATCH(H$6,DataStreams,0)),$B$4),DateRange,0)-1,MATCH(INDEX(Returns!$100:$100,MATCH(H$6,DataStreams,0)),DataStreams,0)-1))),"")</f>
        <v>2.5126401182637339E-4</v>
      </c>
      <c r="I90" s="233" cm="1">
        <f t="array" aca="1" ref="I90" ca="1">_xlfn.IFNA(_xlfn.COVARIANCE.S(
OFFSET(HOMECELL,MATCH(MAX(INDEX(First_Data_Point,MATCH($A90,DataStreams,0)),INDEX(First_Data_Point,MATCH(I$6,DataStreams,0)),$B$3),DateRange,0)-1,MATCH($A90,DataStreams,0)-1):OFFSET(HOMECELL,MATCH(MIN(INDEX(Last_Data_Point,MATCH($A90,DataStreams,0)),INDEX(Last_Data_Point,MATCH(I$6,DataStreams,0)),$B$4),DateRange,0)-1,MATCH($A90,DataStreams,0)-1) -
(INDEX(Returns!$102:$102,MATCH($A90,DataStreams,0))*
OFFSET(HOMECELL,MATCH(MAX(INDEX(First_Data_Point,MATCH($A90,DataStreams,0)),INDEX(First_Data_Point,MATCH(I$6,DataStreams,0)),$B$3),DateRange,0)-1,MATCH(INDEX(Returns!$100:$100,MATCH($A90,DataStreams,0)),DataStreams,0)-1):OFFSET(HOMECELL,MATCH(MIN(INDEX(Last_Data_Point,MATCH($A90,DataStreams,0)),INDEX(Last_Data_Point,MATCH(I$6,DataStreams,0)),$B$4),DateRange,0)-1,MATCH(INDEX(Returns!$100:$100,MATCH($A90,DataStreams,0)),DataStreams,0)-1)),
OFFSET(HOMECELL,MATCH(MAX(INDEX(First_Data_Point,MATCH($A90,DataStreams,0)),INDEX(First_Data_Point,MATCH(I$6,DataStreams,0)),$B$3),DateRange,0)-1,MATCH(I$6,DataStreams,0)-1):OFFSET(HOMECELL,MATCH(MIN(INDEX(Last_Data_Point,MATCH($A90,DataStreams,0)),INDEX(Last_Data_Point,MATCH(I$6,DataStreams,0)),$B$4),DateRange,0)-1,MATCH(I$6,DataStreams,0)-1) -
(INDEX(Returns!$102:$102,MATCH(I$6,DataStreams,0))*
OFFSET(HOMECELL,MATCH(MAX(INDEX(First_Data_Point,MATCH($A90,DataStreams,0)),INDEX(First_Data_Point,MATCH(I$6,DataStreams,0)),$B$3),DateRange,0)-1,MATCH(INDEX(Returns!$100:$100,MATCH(I$6,DataStreams,0)),DataStreams,0)-1):OFFSET(HOMECELL,MATCH(MIN(INDEX(Last_Data_Point,MATCH($A90,DataStreams,0)),INDEX(Last_Data_Point,MATCH(I$6,DataStreams,0)),$B$4),DateRange,0)-1,MATCH(INDEX(Returns!$100:$100,MATCH(I$6,DataStreams,0)),DataStreams,0)-1))),"")</f>
        <v>-1.4199749504287776E-3</v>
      </c>
      <c r="J90" s="233" cm="1">
        <f t="array" aca="1" ref="J90" ca="1">_xlfn.IFNA(_xlfn.COVARIANCE.S(
OFFSET(HOMECELL,MATCH(MAX(INDEX(First_Data_Point,MATCH($A90,DataStreams,0)),INDEX(First_Data_Point,MATCH(J$6,DataStreams,0)),$B$3),DateRange,0)-1,MATCH($A90,DataStreams,0)-1):OFFSET(HOMECELL,MATCH(MIN(INDEX(Last_Data_Point,MATCH($A90,DataStreams,0)),INDEX(Last_Data_Point,MATCH(J$6,DataStreams,0)),$B$4),DateRange,0)-1,MATCH($A90,DataStreams,0)-1) -
(INDEX(Returns!$102:$102,MATCH($A90,DataStreams,0))*
OFFSET(HOMECELL,MATCH(MAX(INDEX(First_Data_Point,MATCH($A90,DataStreams,0)),INDEX(First_Data_Point,MATCH(J$6,DataStreams,0)),$B$3),DateRange,0)-1,MATCH(INDEX(Returns!$100:$100,MATCH($A90,DataStreams,0)),DataStreams,0)-1):OFFSET(HOMECELL,MATCH(MIN(INDEX(Last_Data_Point,MATCH($A90,DataStreams,0)),INDEX(Last_Data_Point,MATCH(J$6,DataStreams,0)),$B$4),DateRange,0)-1,MATCH(INDEX(Returns!$100:$100,MATCH($A90,DataStreams,0)),DataStreams,0)-1)),
OFFSET(HOMECELL,MATCH(MAX(INDEX(First_Data_Point,MATCH($A90,DataStreams,0)),INDEX(First_Data_Point,MATCH(J$6,DataStreams,0)),$B$3),DateRange,0)-1,MATCH(J$6,DataStreams,0)-1):OFFSET(HOMECELL,MATCH(MIN(INDEX(Last_Data_Point,MATCH($A90,DataStreams,0)),INDEX(Last_Data_Point,MATCH(J$6,DataStreams,0)),$B$4),DateRange,0)-1,MATCH(J$6,DataStreams,0)-1) -
(INDEX(Returns!$102:$102,MATCH(J$6,DataStreams,0))*
OFFSET(HOMECELL,MATCH(MAX(INDEX(First_Data_Point,MATCH($A90,DataStreams,0)),INDEX(First_Data_Point,MATCH(J$6,DataStreams,0)),$B$3),DateRange,0)-1,MATCH(INDEX(Returns!$100:$100,MATCH(J$6,DataStreams,0)),DataStreams,0)-1):OFFSET(HOMECELL,MATCH(MIN(INDEX(Last_Data_Point,MATCH($A90,DataStreams,0)),INDEX(Last_Data_Point,MATCH(J$6,DataStreams,0)),$B$4),DateRange,0)-1,MATCH(INDEX(Returns!$100:$100,MATCH(J$6,DataStreams,0)),DataStreams,0)-1))),"")</f>
        <v>9.0472576841628882E-4</v>
      </c>
      <c r="K90" s="233" cm="1">
        <f t="array" aca="1" ref="K90" ca="1">_xlfn.IFNA(_xlfn.COVARIANCE.S(
OFFSET(HOMECELL,MATCH(MAX(INDEX(First_Data_Point,MATCH($A90,DataStreams,0)),INDEX(First_Data_Point,MATCH(K$6,DataStreams,0)),$B$3),DateRange,0)-1,MATCH($A90,DataStreams,0)-1):OFFSET(HOMECELL,MATCH(MIN(INDEX(Last_Data_Point,MATCH($A90,DataStreams,0)),INDEX(Last_Data_Point,MATCH(K$6,DataStreams,0)),$B$4),DateRange,0)-1,MATCH($A90,DataStreams,0)-1) -
(INDEX(Returns!$102:$102,MATCH($A90,DataStreams,0))*
OFFSET(HOMECELL,MATCH(MAX(INDEX(First_Data_Point,MATCH($A90,DataStreams,0)),INDEX(First_Data_Point,MATCH(K$6,DataStreams,0)),$B$3),DateRange,0)-1,MATCH(INDEX(Returns!$100:$100,MATCH($A90,DataStreams,0)),DataStreams,0)-1):OFFSET(HOMECELL,MATCH(MIN(INDEX(Last_Data_Point,MATCH($A90,DataStreams,0)),INDEX(Last_Data_Point,MATCH(K$6,DataStreams,0)),$B$4),DateRange,0)-1,MATCH(INDEX(Returns!$100:$100,MATCH($A90,DataStreams,0)),DataStreams,0)-1)),
OFFSET(HOMECELL,MATCH(MAX(INDEX(First_Data_Point,MATCH($A90,DataStreams,0)),INDEX(First_Data_Point,MATCH(K$6,DataStreams,0)),$B$3),DateRange,0)-1,MATCH(K$6,DataStreams,0)-1):OFFSET(HOMECELL,MATCH(MIN(INDEX(Last_Data_Point,MATCH($A90,DataStreams,0)),INDEX(Last_Data_Point,MATCH(K$6,DataStreams,0)),$B$4),DateRange,0)-1,MATCH(K$6,DataStreams,0)-1) -
(INDEX(Returns!$102:$102,MATCH(K$6,DataStreams,0))*
OFFSET(HOMECELL,MATCH(MAX(INDEX(First_Data_Point,MATCH($A90,DataStreams,0)),INDEX(First_Data_Point,MATCH(K$6,DataStreams,0)),$B$3),DateRange,0)-1,MATCH(INDEX(Returns!$100:$100,MATCH(K$6,DataStreams,0)),DataStreams,0)-1):OFFSET(HOMECELL,MATCH(MIN(INDEX(Last_Data_Point,MATCH($A90,DataStreams,0)),INDEX(Last_Data_Point,MATCH(K$6,DataStreams,0)),$B$4),DateRange,0)-1,MATCH(INDEX(Returns!$100:$100,MATCH(K$6,DataStreams,0)),DataStreams,0)-1))),"")</f>
        <v>5.5621196717974171E-4</v>
      </c>
      <c r="L90" s="233" cm="1">
        <f t="array" aca="1" ref="L90" ca="1">_xlfn.IFNA(_xlfn.COVARIANCE.S(
OFFSET(HOMECELL,MATCH(MAX(INDEX(First_Data_Point,MATCH($A90,DataStreams,0)),INDEX(First_Data_Point,MATCH(L$6,DataStreams,0)),$B$3),DateRange,0)-1,MATCH($A90,DataStreams,0)-1):OFFSET(HOMECELL,MATCH(MIN(INDEX(Last_Data_Point,MATCH($A90,DataStreams,0)),INDEX(Last_Data_Point,MATCH(L$6,DataStreams,0)),$B$4),DateRange,0)-1,MATCH($A90,DataStreams,0)-1) -
(INDEX(Returns!$102:$102,MATCH($A90,DataStreams,0))*
OFFSET(HOMECELL,MATCH(MAX(INDEX(First_Data_Point,MATCH($A90,DataStreams,0)),INDEX(First_Data_Point,MATCH(L$6,DataStreams,0)),$B$3),DateRange,0)-1,MATCH(INDEX(Returns!$100:$100,MATCH($A90,DataStreams,0)),DataStreams,0)-1):OFFSET(HOMECELL,MATCH(MIN(INDEX(Last_Data_Point,MATCH($A90,DataStreams,0)),INDEX(Last_Data_Point,MATCH(L$6,DataStreams,0)),$B$4),DateRange,0)-1,MATCH(INDEX(Returns!$100:$100,MATCH($A90,DataStreams,0)),DataStreams,0)-1)),
OFFSET(HOMECELL,MATCH(MAX(INDEX(First_Data_Point,MATCH($A90,DataStreams,0)),INDEX(First_Data_Point,MATCH(L$6,DataStreams,0)),$B$3),DateRange,0)-1,MATCH(L$6,DataStreams,0)-1):OFFSET(HOMECELL,MATCH(MIN(INDEX(Last_Data_Point,MATCH($A90,DataStreams,0)),INDEX(Last_Data_Point,MATCH(L$6,DataStreams,0)),$B$4),DateRange,0)-1,MATCH(L$6,DataStreams,0)-1) -
(INDEX(Returns!$102:$102,MATCH(L$6,DataStreams,0))*
OFFSET(HOMECELL,MATCH(MAX(INDEX(First_Data_Point,MATCH($A90,DataStreams,0)),INDEX(First_Data_Point,MATCH(L$6,DataStreams,0)),$B$3),DateRange,0)-1,MATCH(INDEX(Returns!$100:$100,MATCH(L$6,DataStreams,0)),DataStreams,0)-1):OFFSET(HOMECELL,MATCH(MIN(INDEX(Last_Data_Point,MATCH($A90,DataStreams,0)),INDEX(Last_Data_Point,MATCH(L$6,DataStreams,0)),$B$4),DateRange,0)-1,MATCH(INDEX(Returns!$100:$100,MATCH(L$6,DataStreams,0)),DataStreams,0)-1))),"")</f>
        <v>3.9534238598264642E-4</v>
      </c>
      <c r="M90" s="233" cm="1">
        <f t="array" aca="1" ref="M90" ca="1">_xlfn.IFNA(_xlfn.COVARIANCE.S(
OFFSET(HOMECELL,MATCH(MAX(INDEX(First_Data_Point,MATCH($A90,DataStreams,0)),INDEX(First_Data_Point,MATCH(M$6,DataStreams,0)),$B$3),DateRange,0)-1,MATCH($A90,DataStreams,0)-1):OFFSET(HOMECELL,MATCH(MIN(INDEX(Last_Data_Point,MATCH($A90,DataStreams,0)),INDEX(Last_Data_Point,MATCH(M$6,DataStreams,0)),$B$4),DateRange,0)-1,MATCH($A90,DataStreams,0)-1) -
(INDEX(Returns!$102:$102,MATCH($A90,DataStreams,0))*
OFFSET(HOMECELL,MATCH(MAX(INDEX(First_Data_Point,MATCH($A90,DataStreams,0)),INDEX(First_Data_Point,MATCH(M$6,DataStreams,0)),$B$3),DateRange,0)-1,MATCH(INDEX(Returns!$100:$100,MATCH($A90,DataStreams,0)),DataStreams,0)-1):OFFSET(HOMECELL,MATCH(MIN(INDEX(Last_Data_Point,MATCH($A90,DataStreams,0)),INDEX(Last_Data_Point,MATCH(M$6,DataStreams,0)),$B$4),DateRange,0)-1,MATCH(INDEX(Returns!$100:$100,MATCH($A90,DataStreams,0)),DataStreams,0)-1)),
OFFSET(HOMECELL,MATCH(MAX(INDEX(First_Data_Point,MATCH($A90,DataStreams,0)),INDEX(First_Data_Point,MATCH(M$6,DataStreams,0)),$B$3),DateRange,0)-1,MATCH(M$6,DataStreams,0)-1):OFFSET(HOMECELL,MATCH(MIN(INDEX(Last_Data_Point,MATCH($A90,DataStreams,0)),INDEX(Last_Data_Point,MATCH(M$6,DataStreams,0)),$B$4),DateRange,0)-1,MATCH(M$6,DataStreams,0)-1) -
(INDEX(Returns!$102:$102,MATCH(M$6,DataStreams,0))*
OFFSET(HOMECELL,MATCH(MAX(INDEX(First_Data_Point,MATCH($A90,DataStreams,0)),INDEX(First_Data_Point,MATCH(M$6,DataStreams,0)),$B$3),DateRange,0)-1,MATCH(INDEX(Returns!$100:$100,MATCH(M$6,DataStreams,0)),DataStreams,0)-1):OFFSET(HOMECELL,MATCH(MIN(INDEX(Last_Data_Point,MATCH($A90,DataStreams,0)),INDEX(Last_Data_Point,MATCH(M$6,DataStreams,0)),$B$4),DateRange,0)-1,MATCH(INDEX(Returns!$100:$100,MATCH(M$6,DataStreams,0)),DataStreams,0)-1))),"")</f>
        <v>-6.3361006853438211E-4</v>
      </c>
      <c r="N90" s="233" cm="1">
        <f t="array" aca="1" ref="N90" ca="1">_xlfn.IFNA(_xlfn.COVARIANCE.S(
OFFSET(HOMECELL,MATCH(MAX(INDEX(First_Data_Point,MATCH($A90,DataStreams,0)),INDEX(First_Data_Point,MATCH(N$6,DataStreams,0)),$B$3),DateRange,0)-1,MATCH($A90,DataStreams,0)-1):OFFSET(HOMECELL,MATCH(MIN(INDEX(Last_Data_Point,MATCH($A90,DataStreams,0)),INDEX(Last_Data_Point,MATCH(N$6,DataStreams,0)),$B$4),DateRange,0)-1,MATCH($A90,DataStreams,0)-1) -
(INDEX(Returns!$102:$102,MATCH($A90,DataStreams,0))*
OFFSET(HOMECELL,MATCH(MAX(INDEX(First_Data_Point,MATCH($A90,DataStreams,0)),INDEX(First_Data_Point,MATCH(N$6,DataStreams,0)),$B$3),DateRange,0)-1,MATCH(INDEX(Returns!$100:$100,MATCH($A90,DataStreams,0)),DataStreams,0)-1):OFFSET(HOMECELL,MATCH(MIN(INDEX(Last_Data_Point,MATCH($A90,DataStreams,0)),INDEX(Last_Data_Point,MATCH(N$6,DataStreams,0)),$B$4),DateRange,0)-1,MATCH(INDEX(Returns!$100:$100,MATCH($A90,DataStreams,0)),DataStreams,0)-1)),
OFFSET(HOMECELL,MATCH(MAX(INDEX(First_Data_Point,MATCH($A90,DataStreams,0)),INDEX(First_Data_Point,MATCH(N$6,DataStreams,0)),$B$3),DateRange,0)-1,MATCH(N$6,DataStreams,0)-1):OFFSET(HOMECELL,MATCH(MIN(INDEX(Last_Data_Point,MATCH($A90,DataStreams,0)),INDEX(Last_Data_Point,MATCH(N$6,DataStreams,0)),$B$4),DateRange,0)-1,MATCH(N$6,DataStreams,0)-1) -
(INDEX(Returns!$102:$102,MATCH(N$6,DataStreams,0))*
OFFSET(HOMECELL,MATCH(MAX(INDEX(First_Data_Point,MATCH($A90,DataStreams,0)),INDEX(First_Data_Point,MATCH(N$6,DataStreams,0)),$B$3),DateRange,0)-1,MATCH(INDEX(Returns!$100:$100,MATCH(N$6,DataStreams,0)),DataStreams,0)-1):OFFSET(HOMECELL,MATCH(MIN(INDEX(Last_Data_Point,MATCH($A90,DataStreams,0)),INDEX(Last_Data_Point,MATCH(N$6,DataStreams,0)),$B$4),DateRange,0)-1,MATCH(INDEX(Returns!$100:$100,MATCH(N$6,DataStreams,0)),DataStreams,0)-1))),"")</f>
        <v>2.3829901366701095E-3</v>
      </c>
      <c r="O90" s="233" cm="1">
        <f t="array" aca="1" ref="O90" ca="1">_xlfn.IFNA(_xlfn.COVARIANCE.S(
OFFSET(HOMECELL,MATCH(MAX(INDEX(First_Data_Point,MATCH($A90,DataStreams,0)),INDEX(First_Data_Point,MATCH(O$6,DataStreams,0)),$B$3),DateRange,0)-1,MATCH($A90,DataStreams,0)-1):OFFSET(HOMECELL,MATCH(MIN(INDEX(Last_Data_Point,MATCH($A90,DataStreams,0)),INDEX(Last_Data_Point,MATCH(O$6,DataStreams,0)),$B$4),DateRange,0)-1,MATCH($A90,DataStreams,0)-1) -
(INDEX(Returns!$102:$102,MATCH($A90,DataStreams,0))*
OFFSET(HOMECELL,MATCH(MAX(INDEX(First_Data_Point,MATCH($A90,DataStreams,0)),INDEX(First_Data_Point,MATCH(O$6,DataStreams,0)),$B$3),DateRange,0)-1,MATCH(INDEX(Returns!$100:$100,MATCH($A90,DataStreams,0)),DataStreams,0)-1):OFFSET(HOMECELL,MATCH(MIN(INDEX(Last_Data_Point,MATCH($A90,DataStreams,0)),INDEX(Last_Data_Point,MATCH(O$6,DataStreams,0)),$B$4),DateRange,0)-1,MATCH(INDEX(Returns!$100:$100,MATCH($A90,DataStreams,0)),DataStreams,0)-1)),
OFFSET(HOMECELL,MATCH(MAX(INDEX(First_Data_Point,MATCH($A90,DataStreams,0)),INDEX(First_Data_Point,MATCH(O$6,DataStreams,0)),$B$3),DateRange,0)-1,MATCH(O$6,DataStreams,0)-1):OFFSET(HOMECELL,MATCH(MIN(INDEX(Last_Data_Point,MATCH($A90,DataStreams,0)),INDEX(Last_Data_Point,MATCH(O$6,DataStreams,0)),$B$4),DateRange,0)-1,MATCH(O$6,DataStreams,0)-1) -
(INDEX(Returns!$102:$102,MATCH(O$6,DataStreams,0))*
OFFSET(HOMECELL,MATCH(MAX(INDEX(First_Data_Point,MATCH($A90,DataStreams,0)),INDEX(First_Data_Point,MATCH(O$6,DataStreams,0)),$B$3),DateRange,0)-1,MATCH(INDEX(Returns!$100:$100,MATCH(O$6,DataStreams,0)),DataStreams,0)-1):OFFSET(HOMECELL,MATCH(MIN(INDEX(Last_Data_Point,MATCH($A90,DataStreams,0)),INDEX(Last_Data_Point,MATCH(O$6,DataStreams,0)),$B$4),DateRange,0)-1,MATCH(INDEX(Returns!$100:$100,MATCH(O$6,DataStreams,0)),DataStreams,0)-1))),"")</f>
        <v>1.9283925851470087E-4</v>
      </c>
      <c r="P90" s="233" cm="1">
        <f t="array" aca="1" ref="P90" ca="1">_xlfn.IFNA(_xlfn.COVARIANCE.S(
OFFSET(HOMECELL,MATCH(MAX(INDEX(First_Data_Point,MATCH($A90,DataStreams,0)),INDEX(First_Data_Point,MATCH(P$6,DataStreams,0)),$B$3),DateRange,0)-1,MATCH($A90,DataStreams,0)-1):OFFSET(HOMECELL,MATCH(MIN(INDEX(Last_Data_Point,MATCH($A90,DataStreams,0)),INDEX(Last_Data_Point,MATCH(P$6,DataStreams,0)),$B$4),DateRange,0)-1,MATCH($A90,DataStreams,0)-1) -
(INDEX(Returns!$102:$102,MATCH($A90,DataStreams,0))*
OFFSET(HOMECELL,MATCH(MAX(INDEX(First_Data_Point,MATCH($A90,DataStreams,0)),INDEX(First_Data_Point,MATCH(P$6,DataStreams,0)),$B$3),DateRange,0)-1,MATCH(INDEX(Returns!$100:$100,MATCH($A90,DataStreams,0)),DataStreams,0)-1):OFFSET(HOMECELL,MATCH(MIN(INDEX(Last_Data_Point,MATCH($A90,DataStreams,0)),INDEX(Last_Data_Point,MATCH(P$6,DataStreams,0)),$B$4),DateRange,0)-1,MATCH(INDEX(Returns!$100:$100,MATCH($A90,DataStreams,0)),DataStreams,0)-1)),
OFFSET(HOMECELL,MATCH(MAX(INDEX(First_Data_Point,MATCH($A90,DataStreams,0)),INDEX(First_Data_Point,MATCH(P$6,DataStreams,0)),$B$3),DateRange,0)-1,MATCH(P$6,DataStreams,0)-1):OFFSET(HOMECELL,MATCH(MIN(INDEX(Last_Data_Point,MATCH($A90,DataStreams,0)),INDEX(Last_Data_Point,MATCH(P$6,DataStreams,0)),$B$4),DateRange,0)-1,MATCH(P$6,DataStreams,0)-1) -
(INDEX(Returns!$102:$102,MATCH(P$6,DataStreams,0))*
OFFSET(HOMECELL,MATCH(MAX(INDEX(First_Data_Point,MATCH($A90,DataStreams,0)),INDEX(First_Data_Point,MATCH(P$6,DataStreams,0)),$B$3),DateRange,0)-1,MATCH(INDEX(Returns!$100:$100,MATCH(P$6,DataStreams,0)),DataStreams,0)-1):OFFSET(HOMECELL,MATCH(MIN(INDEX(Last_Data_Point,MATCH($A90,DataStreams,0)),INDEX(Last_Data_Point,MATCH(P$6,DataStreams,0)),$B$4),DateRange,0)-1,MATCH(INDEX(Returns!$100:$100,MATCH(P$6,DataStreams,0)),DataStreams,0)-1))),"")</f>
        <v>4.6577803726827508E-4</v>
      </c>
      <c r="Q90" s="233" cm="1">
        <f t="array" aca="1" ref="Q90" ca="1">_xlfn.IFNA(_xlfn.COVARIANCE.S(
OFFSET(HOMECELL,MATCH(MAX(INDEX(First_Data_Point,MATCH($A90,DataStreams,0)),INDEX(First_Data_Point,MATCH(Q$6,DataStreams,0)),$B$3),DateRange,0)-1,MATCH($A90,DataStreams,0)-1):OFFSET(HOMECELL,MATCH(MIN(INDEX(Last_Data_Point,MATCH($A90,DataStreams,0)),INDEX(Last_Data_Point,MATCH(Q$6,DataStreams,0)),$B$4),DateRange,0)-1,MATCH($A90,DataStreams,0)-1) -
(INDEX(Returns!$102:$102,MATCH($A90,DataStreams,0))*
OFFSET(HOMECELL,MATCH(MAX(INDEX(First_Data_Point,MATCH($A90,DataStreams,0)),INDEX(First_Data_Point,MATCH(Q$6,DataStreams,0)),$B$3),DateRange,0)-1,MATCH(INDEX(Returns!$100:$100,MATCH($A90,DataStreams,0)),DataStreams,0)-1):OFFSET(HOMECELL,MATCH(MIN(INDEX(Last_Data_Point,MATCH($A90,DataStreams,0)),INDEX(Last_Data_Point,MATCH(Q$6,DataStreams,0)),$B$4),DateRange,0)-1,MATCH(INDEX(Returns!$100:$100,MATCH($A90,DataStreams,0)),DataStreams,0)-1)),
OFFSET(HOMECELL,MATCH(MAX(INDEX(First_Data_Point,MATCH($A90,DataStreams,0)),INDEX(First_Data_Point,MATCH(Q$6,DataStreams,0)),$B$3),DateRange,0)-1,MATCH(Q$6,DataStreams,0)-1):OFFSET(HOMECELL,MATCH(MIN(INDEX(Last_Data_Point,MATCH($A90,DataStreams,0)),INDEX(Last_Data_Point,MATCH(Q$6,DataStreams,0)),$B$4),DateRange,0)-1,MATCH(Q$6,DataStreams,0)-1) -
(INDEX(Returns!$102:$102,MATCH(Q$6,DataStreams,0))*
OFFSET(HOMECELL,MATCH(MAX(INDEX(First_Data_Point,MATCH($A90,DataStreams,0)),INDEX(First_Data_Point,MATCH(Q$6,DataStreams,0)),$B$3),DateRange,0)-1,MATCH(INDEX(Returns!$100:$100,MATCH(Q$6,DataStreams,0)),DataStreams,0)-1):OFFSET(HOMECELL,MATCH(MIN(INDEX(Last_Data_Point,MATCH($A90,DataStreams,0)),INDEX(Last_Data_Point,MATCH(Q$6,DataStreams,0)),$B$4),DateRange,0)-1,MATCH(INDEX(Returns!$100:$100,MATCH(Q$6,DataStreams,0)),DataStreams,0)-1))),"")</f>
        <v>1.2521747819452865E-3</v>
      </c>
      <c r="R90" s="233" cm="1">
        <f t="array" aca="1" ref="R90" ca="1">_xlfn.IFNA(_xlfn.COVARIANCE.S(
OFFSET(HOMECELL,MATCH(MAX(INDEX(First_Data_Point,MATCH($A90,DataStreams,0)),INDEX(First_Data_Point,MATCH(R$6,DataStreams,0)),$B$3),DateRange,0)-1,MATCH($A90,DataStreams,0)-1):OFFSET(HOMECELL,MATCH(MIN(INDEX(Last_Data_Point,MATCH($A90,DataStreams,0)),INDEX(Last_Data_Point,MATCH(R$6,DataStreams,0)),$B$4),DateRange,0)-1,MATCH($A90,DataStreams,0)-1) -
(INDEX(Returns!$102:$102,MATCH($A90,DataStreams,0))*
OFFSET(HOMECELL,MATCH(MAX(INDEX(First_Data_Point,MATCH($A90,DataStreams,0)),INDEX(First_Data_Point,MATCH(R$6,DataStreams,0)),$B$3),DateRange,0)-1,MATCH(INDEX(Returns!$100:$100,MATCH($A90,DataStreams,0)),DataStreams,0)-1):OFFSET(HOMECELL,MATCH(MIN(INDEX(Last_Data_Point,MATCH($A90,DataStreams,0)),INDEX(Last_Data_Point,MATCH(R$6,DataStreams,0)),$B$4),DateRange,0)-1,MATCH(INDEX(Returns!$100:$100,MATCH($A90,DataStreams,0)),DataStreams,0)-1)),
OFFSET(HOMECELL,MATCH(MAX(INDEX(First_Data_Point,MATCH($A90,DataStreams,0)),INDEX(First_Data_Point,MATCH(R$6,DataStreams,0)),$B$3),DateRange,0)-1,MATCH(R$6,DataStreams,0)-1):OFFSET(HOMECELL,MATCH(MIN(INDEX(Last_Data_Point,MATCH($A90,DataStreams,0)),INDEX(Last_Data_Point,MATCH(R$6,DataStreams,0)),$B$4),DateRange,0)-1,MATCH(R$6,DataStreams,0)-1) -
(INDEX(Returns!$102:$102,MATCH(R$6,DataStreams,0))*
OFFSET(HOMECELL,MATCH(MAX(INDEX(First_Data_Point,MATCH($A90,DataStreams,0)),INDEX(First_Data_Point,MATCH(R$6,DataStreams,0)),$B$3),DateRange,0)-1,MATCH(INDEX(Returns!$100:$100,MATCH(R$6,DataStreams,0)),DataStreams,0)-1):OFFSET(HOMECELL,MATCH(MIN(INDEX(Last_Data_Point,MATCH($A90,DataStreams,0)),INDEX(Last_Data_Point,MATCH(R$6,DataStreams,0)),$B$4),DateRange,0)-1,MATCH(INDEX(Returns!$100:$100,MATCH(R$6,DataStreams,0)),DataStreams,0)-1))),"")</f>
        <v>2.081345600364281E-4</v>
      </c>
      <c r="S90" s="233" cm="1">
        <f t="array" aca="1" ref="S90" ca="1">_xlfn.IFNA(_xlfn.COVARIANCE.S(
OFFSET(HOMECELL,MATCH(MAX(INDEX(First_Data_Point,MATCH($A90,DataStreams,0)),INDEX(First_Data_Point,MATCH(S$6,DataStreams,0)),$B$3),DateRange,0)-1,MATCH($A90,DataStreams,0)-1):OFFSET(HOMECELL,MATCH(MIN(INDEX(Last_Data_Point,MATCH($A90,DataStreams,0)),INDEX(Last_Data_Point,MATCH(S$6,DataStreams,0)),$B$4),DateRange,0)-1,MATCH($A90,DataStreams,0)-1) -
(INDEX(Returns!$102:$102,MATCH($A90,DataStreams,0))*
OFFSET(HOMECELL,MATCH(MAX(INDEX(First_Data_Point,MATCH($A90,DataStreams,0)),INDEX(First_Data_Point,MATCH(S$6,DataStreams,0)),$B$3),DateRange,0)-1,MATCH(INDEX(Returns!$100:$100,MATCH($A90,DataStreams,0)),DataStreams,0)-1):OFFSET(HOMECELL,MATCH(MIN(INDEX(Last_Data_Point,MATCH($A90,DataStreams,0)),INDEX(Last_Data_Point,MATCH(S$6,DataStreams,0)),$B$4),DateRange,0)-1,MATCH(INDEX(Returns!$100:$100,MATCH($A90,DataStreams,0)),DataStreams,0)-1)),
OFFSET(HOMECELL,MATCH(MAX(INDEX(First_Data_Point,MATCH($A90,DataStreams,0)),INDEX(First_Data_Point,MATCH(S$6,DataStreams,0)),$B$3),DateRange,0)-1,MATCH(S$6,DataStreams,0)-1):OFFSET(HOMECELL,MATCH(MIN(INDEX(Last_Data_Point,MATCH($A90,DataStreams,0)),INDEX(Last_Data_Point,MATCH(S$6,DataStreams,0)),$B$4),DateRange,0)-1,MATCH(S$6,DataStreams,0)-1) -
(INDEX(Returns!$102:$102,MATCH(S$6,DataStreams,0))*
OFFSET(HOMECELL,MATCH(MAX(INDEX(First_Data_Point,MATCH($A90,DataStreams,0)),INDEX(First_Data_Point,MATCH(S$6,DataStreams,0)),$B$3),DateRange,0)-1,MATCH(INDEX(Returns!$100:$100,MATCH(S$6,DataStreams,0)),DataStreams,0)-1):OFFSET(HOMECELL,MATCH(MIN(INDEX(Last_Data_Point,MATCH($A90,DataStreams,0)),INDEX(Last_Data_Point,MATCH(S$6,DataStreams,0)),$B$4),DateRange,0)-1,MATCH(INDEX(Returns!$100:$100,MATCH(S$6,DataStreams,0)),DataStreams,0)-1))),"")</f>
        <v>1.4310505577349811E-3</v>
      </c>
      <c r="T90" s="233" cm="1">
        <f t="array" aca="1" ref="T90" ca="1">_xlfn.IFNA(_xlfn.COVARIANCE.S(
OFFSET(HOMECELL,MATCH(MAX(INDEX(First_Data_Point,MATCH($A90,DataStreams,0)),INDEX(First_Data_Point,MATCH(T$6,DataStreams,0)),$B$3),DateRange,0)-1,MATCH($A90,DataStreams,0)-1):OFFSET(HOMECELL,MATCH(MIN(INDEX(Last_Data_Point,MATCH($A90,DataStreams,0)),INDEX(Last_Data_Point,MATCH(T$6,DataStreams,0)),$B$4),DateRange,0)-1,MATCH($A90,DataStreams,0)-1) -
(INDEX(Returns!$102:$102,MATCH($A90,DataStreams,0))*
OFFSET(HOMECELL,MATCH(MAX(INDEX(First_Data_Point,MATCH($A90,DataStreams,0)),INDEX(First_Data_Point,MATCH(T$6,DataStreams,0)),$B$3),DateRange,0)-1,MATCH(INDEX(Returns!$100:$100,MATCH($A90,DataStreams,0)),DataStreams,0)-1):OFFSET(HOMECELL,MATCH(MIN(INDEX(Last_Data_Point,MATCH($A90,DataStreams,0)),INDEX(Last_Data_Point,MATCH(T$6,DataStreams,0)),$B$4),DateRange,0)-1,MATCH(INDEX(Returns!$100:$100,MATCH($A90,DataStreams,0)),DataStreams,0)-1)),
OFFSET(HOMECELL,MATCH(MAX(INDEX(First_Data_Point,MATCH($A90,DataStreams,0)),INDEX(First_Data_Point,MATCH(T$6,DataStreams,0)),$B$3),DateRange,0)-1,MATCH(T$6,DataStreams,0)-1):OFFSET(HOMECELL,MATCH(MIN(INDEX(Last_Data_Point,MATCH($A90,DataStreams,0)),INDEX(Last_Data_Point,MATCH(T$6,DataStreams,0)),$B$4),DateRange,0)-1,MATCH(T$6,DataStreams,0)-1) -
(INDEX(Returns!$102:$102,MATCH(T$6,DataStreams,0))*
OFFSET(HOMECELL,MATCH(MAX(INDEX(First_Data_Point,MATCH($A90,DataStreams,0)),INDEX(First_Data_Point,MATCH(T$6,DataStreams,0)),$B$3),DateRange,0)-1,MATCH(INDEX(Returns!$100:$100,MATCH(T$6,DataStreams,0)),DataStreams,0)-1):OFFSET(HOMECELL,MATCH(MIN(INDEX(Last_Data_Point,MATCH($A90,DataStreams,0)),INDEX(Last_Data_Point,MATCH(T$6,DataStreams,0)),$B$4),DateRange,0)-1,MATCH(INDEX(Returns!$100:$100,MATCH(T$6,DataStreams,0)),DataStreams,0)-1))),"")</f>
        <v>1.6849664594154933E-3</v>
      </c>
      <c r="U90" s="233" cm="1">
        <f t="array" aca="1" ref="U90" ca="1">_xlfn.IFNA(_xlfn.COVARIANCE.S(
OFFSET(HOMECELL,MATCH(MAX(INDEX(First_Data_Point,MATCH($A90,DataStreams,0)),INDEX(First_Data_Point,MATCH(U$6,DataStreams,0)),$B$3),DateRange,0)-1,MATCH($A90,DataStreams,0)-1):OFFSET(HOMECELL,MATCH(MIN(INDEX(Last_Data_Point,MATCH($A90,DataStreams,0)),INDEX(Last_Data_Point,MATCH(U$6,DataStreams,0)),$B$4),DateRange,0)-1,MATCH($A90,DataStreams,0)-1) -
(INDEX(Returns!$102:$102,MATCH($A90,DataStreams,0))*
OFFSET(HOMECELL,MATCH(MAX(INDEX(First_Data_Point,MATCH($A90,DataStreams,0)),INDEX(First_Data_Point,MATCH(U$6,DataStreams,0)),$B$3),DateRange,0)-1,MATCH(INDEX(Returns!$100:$100,MATCH($A90,DataStreams,0)),DataStreams,0)-1):OFFSET(HOMECELL,MATCH(MIN(INDEX(Last_Data_Point,MATCH($A90,DataStreams,0)),INDEX(Last_Data_Point,MATCH(U$6,DataStreams,0)),$B$4),DateRange,0)-1,MATCH(INDEX(Returns!$100:$100,MATCH($A90,DataStreams,0)),DataStreams,0)-1)),
OFFSET(HOMECELL,MATCH(MAX(INDEX(First_Data_Point,MATCH($A90,DataStreams,0)),INDEX(First_Data_Point,MATCH(U$6,DataStreams,0)),$B$3),DateRange,0)-1,MATCH(U$6,DataStreams,0)-1):OFFSET(HOMECELL,MATCH(MIN(INDEX(Last_Data_Point,MATCH($A90,DataStreams,0)),INDEX(Last_Data_Point,MATCH(U$6,DataStreams,0)),$B$4),DateRange,0)-1,MATCH(U$6,DataStreams,0)-1) -
(INDEX(Returns!$102:$102,MATCH(U$6,DataStreams,0))*
OFFSET(HOMECELL,MATCH(MAX(INDEX(First_Data_Point,MATCH($A90,DataStreams,0)),INDEX(First_Data_Point,MATCH(U$6,DataStreams,0)),$B$3),DateRange,0)-1,MATCH(INDEX(Returns!$100:$100,MATCH(U$6,DataStreams,0)),DataStreams,0)-1):OFFSET(HOMECELL,MATCH(MIN(INDEX(Last_Data_Point,MATCH($A90,DataStreams,0)),INDEX(Last_Data_Point,MATCH(U$6,DataStreams,0)),$B$4),DateRange,0)-1,MATCH(INDEX(Returns!$100:$100,MATCH(U$6,DataStreams,0)),DataStreams,0)-1))),"")</f>
        <v>-9.5602216093199825E-4</v>
      </c>
      <c r="V90" s="233" cm="1">
        <f t="array" aca="1" ref="V90" ca="1">_xlfn.IFNA(_xlfn.COVARIANCE.S(
OFFSET(HOMECELL,MATCH(MAX(INDEX(First_Data_Point,MATCH($A90,DataStreams,0)),INDEX(First_Data_Point,MATCH(V$6,DataStreams,0)),$B$3),DateRange,0)-1,MATCH($A90,DataStreams,0)-1):OFFSET(HOMECELL,MATCH(MIN(INDEX(Last_Data_Point,MATCH($A90,DataStreams,0)),INDEX(Last_Data_Point,MATCH(V$6,DataStreams,0)),$B$4),DateRange,0)-1,MATCH($A90,DataStreams,0)-1) -
(INDEX(Returns!$102:$102,MATCH($A90,DataStreams,0))*
OFFSET(HOMECELL,MATCH(MAX(INDEX(First_Data_Point,MATCH($A90,DataStreams,0)),INDEX(First_Data_Point,MATCH(V$6,DataStreams,0)),$B$3),DateRange,0)-1,MATCH(INDEX(Returns!$100:$100,MATCH($A90,DataStreams,0)),DataStreams,0)-1):OFFSET(HOMECELL,MATCH(MIN(INDEX(Last_Data_Point,MATCH($A90,DataStreams,0)),INDEX(Last_Data_Point,MATCH(V$6,DataStreams,0)),$B$4),DateRange,0)-1,MATCH(INDEX(Returns!$100:$100,MATCH($A90,DataStreams,0)),DataStreams,0)-1)),
OFFSET(HOMECELL,MATCH(MAX(INDEX(First_Data_Point,MATCH($A90,DataStreams,0)),INDEX(First_Data_Point,MATCH(V$6,DataStreams,0)),$B$3),DateRange,0)-1,MATCH(V$6,DataStreams,0)-1):OFFSET(HOMECELL,MATCH(MIN(INDEX(Last_Data_Point,MATCH($A90,DataStreams,0)),INDEX(Last_Data_Point,MATCH(V$6,DataStreams,0)),$B$4),DateRange,0)-1,MATCH(V$6,DataStreams,0)-1) -
(INDEX(Returns!$102:$102,MATCH(V$6,DataStreams,0))*
OFFSET(HOMECELL,MATCH(MAX(INDEX(First_Data_Point,MATCH($A90,DataStreams,0)),INDEX(First_Data_Point,MATCH(V$6,DataStreams,0)),$B$3),DateRange,0)-1,MATCH(INDEX(Returns!$100:$100,MATCH(V$6,DataStreams,0)),DataStreams,0)-1):OFFSET(HOMECELL,MATCH(MIN(INDEX(Last_Data_Point,MATCH($A90,DataStreams,0)),INDEX(Last_Data_Point,MATCH(V$6,DataStreams,0)),$B$4),DateRange,0)-1,MATCH(INDEX(Returns!$100:$100,MATCH(V$6,DataStreams,0)),DataStreams,0)-1))),"")</f>
        <v>6.997632956793743E-5</v>
      </c>
      <c r="W90" s="233" cm="1">
        <f t="array" aca="1" ref="W90" ca="1">_xlfn.IFNA(_xlfn.COVARIANCE.S(
OFFSET(HOMECELL,MATCH(MAX(INDEX(First_Data_Point,MATCH($A90,DataStreams,0)),INDEX(First_Data_Point,MATCH(W$6,DataStreams,0)),$B$3),DateRange,0)-1,MATCH($A90,DataStreams,0)-1):OFFSET(HOMECELL,MATCH(MIN(INDEX(Last_Data_Point,MATCH($A90,DataStreams,0)),INDEX(Last_Data_Point,MATCH(W$6,DataStreams,0)),$B$4),DateRange,0)-1,MATCH($A90,DataStreams,0)-1) -
(INDEX(Returns!$102:$102,MATCH($A90,DataStreams,0))*
OFFSET(HOMECELL,MATCH(MAX(INDEX(First_Data_Point,MATCH($A90,DataStreams,0)),INDEX(First_Data_Point,MATCH(W$6,DataStreams,0)),$B$3),DateRange,0)-1,MATCH(INDEX(Returns!$100:$100,MATCH($A90,DataStreams,0)),DataStreams,0)-1):OFFSET(HOMECELL,MATCH(MIN(INDEX(Last_Data_Point,MATCH($A90,DataStreams,0)),INDEX(Last_Data_Point,MATCH(W$6,DataStreams,0)),$B$4),DateRange,0)-1,MATCH(INDEX(Returns!$100:$100,MATCH($A90,DataStreams,0)),DataStreams,0)-1)),
OFFSET(HOMECELL,MATCH(MAX(INDEX(First_Data_Point,MATCH($A90,DataStreams,0)),INDEX(First_Data_Point,MATCH(W$6,DataStreams,0)),$B$3),DateRange,0)-1,MATCH(W$6,DataStreams,0)-1):OFFSET(HOMECELL,MATCH(MIN(INDEX(Last_Data_Point,MATCH($A90,DataStreams,0)),INDEX(Last_Data_Point,MATCH(W$6,DataStreams,0)),$B$4),DateRange,0)-1,MATCH(W$6,DataStreams,0)-1) -
(INDEX(Returns!$102:$102,MATCH(W$6,DataStreams,0))*
OFFSET(HOMECELL,MATCH(MAX(INDEX(First_Data_Point,MATCH($A90,DataStreams,0)),INDEX(First_Data_Point,MATCH(W$6,DataStreams,0)),$B$3),DateRange,0)-1,MATCH(INDEX(Returns!$100:$100,MATCH(W$6,DataStreams,0)),DataStreams,0)-1):OFFSET(HOMECELL,MATCH(MIN(INDEX(Last_Data_Point,MATCH($A90,DataStreams,0)),INDEX(Last_Data_Point,MATCH(W$6,DataStreams,0)),$B$4),DateRange,0)-1,MATCH(INDEX(Returns!$100:$100,MATCH(W$6,DataStreams,0)),DataStreams,0)-1))),"")</f>
        <v>7.2752882704133642E-4</v>
      </c>
      <c r="X90" s="233" cm="1">
        <f t="array" aca="1" ref="X90" ca="1">_xlfn.IFNA(_xlfn.COVARIANCE.S(
OFFSET(HOMECELL,MATCH(MAX(INDEX(First_Data_Point,MATCH($A90,DataStreams,0)),INDEX(First_Data_Point,MATCH(X$6,DataStreams,0)),$B$3),DateRange,0)-1,MATCH($A90,DataStreams,0)-1):OFFSET(HOMECELL,MATCH(MIN(INDEX(Last_Data_Point,MATCH($A90,DataStreams,0)),INDEX(Last_Data_Point,MATCH(X$6,DataStreams,0)),$B$4),DateRange,0)-1,MATCH($A90,DataStreams,0)-1) -
(INDEX(Returns!$102:$102,MATCH($A90,DataStreams,0))*
OFFSET(HOMECELL,MATCH(MAX(INDEX(First_Data_Point,MATCH($A90,DataStreams,0)),INDEX(First_Data_Point,MATCH(X$6,DataStreams,0)),$B$3),DateRange,0)-1,MATCH(INDEX(Returns!$100:$100,MATCH($A90,DataStreams,0)),DataStreams,0)-1):OFFSET(HOMECELL,MATCH(MIN(INDEX(Last_Data_Point,MATCH($A90,DataStreams,0)),INDEX(Last_Data_Point,MATCH(X$6,DataStreams,0)),$B$4),DateRange,0)-1,MATCH(INDEX(Returns!$100:$100,MATCH($A90,DataStreams,0)),DataStreams,0)-1)),
OFFSET(HOMECELL,MATCH(MAX(INDEX(First_Data_Point,MATCH($A90,DataStreams,0)),INDEX(First_Data_Point,MATCH(X$6,DataStreams,0)),$B$3),DateRange,0)-1,MATCH(X$6,DataStreams,0)-1):OFFSET(HOMECELL,MATCH(MIN(INDEX(Last_Data_Point,MATCH($A90,DataStreams,0)),INDEX(Last_Data_Point,MATCH(X$6,DataStreams,0)),$B$4),DateRange,0)-1,MATCH(X$6,DataStreams,0)-1) -
(INDEX(Returns!$102:$102,MATCH(X$6,DataStreams,0))*
OFFSET(HOMECELL,MATCH(MAX(INDEX(First_Data_Point,MATCH($A90,DataStreams,0)),INDEX(First_Data_Point,MATCH(X$6,DataStreams,0)),$B$3),DateRange,0)-1,MATCH(INDEX(Returns!$100:$100,MATCH(X$6,DataStreams,0)),DataStreams,0)-1):OFFSET(HOMECELL,MATCH(MIN(INDEX(Last_Data_Point,MATCH($A90,DataStreams,0)),INDEX(Last_Data_Point,MATCH(X$6,DataStreams,0)),$B$4),DateRange,0)-1,MATCH(INDEX(Returns!$100:$100,MATCH(X$6,DataStreams,0)),DataStreams,0)-1))),"")</f>
        <v>3.9459195240199031E-5</v>
      </c>
      <c r="Y90" s="233" cm="1">
        <f t="array" aca="1" ref="Y90" ca="1">_xlfn.IFNA(_xlfn.COVARIANCE.S(
OFFSET(HOMECELL,MATCH(MAX(INDEX(First_Data_Point,MATCH($A90,DataStreams,0)),INDEX(First_Data_Point,MATCH(Y$6,DataStreams,0)),$B$3),DateRange,0)-1,MATCH($A90,DataStreams,0)-1):OFFSET(HOMECELL,MATCH(MIN(INDEX(Last_Data_Point,MATCH($A90,DataStreams,0)),INDEX(Last_Data_Point,MATCH(Y$6,DataStreams,0)),$B$4),DateRange,0)-1,MATCH($A90,DataStreams,0)-1) -
(INDEX(Returns!$102:$102,MATCH($A90,DataStreams,0))*
OFFSET(HOMECELL,MATCH(MAX(INDEX(First_Data_Point,MATCH($A90,DataStreams,0)),INDEX(First_Data_Point,MATCH(Y$6,DataStreams,0)),$B$3),DateRange,0)-1,MATCH(INDEX(Returns!$100:$100,MATCH($A90,DataStreams,0)),DataStreams,0)-1):OFFSET(HOMECELL,MATCH(MIN(INDEX(Last_Data_Point,MATCH($A90,DataStreams,0)),INDEX(Last_Data_Point,MATCH(Y$6,DataStreams,0)),$B$4),DateRange,0)-1,MATCH(INDEX(Returns!$100:$100,MATCH($A90,DataStreams,0)),DataStreams,0)-1)),
OFFSET(HOMECELL,MATCH(MAX(INDEX(First_Data_Point,MATCH($A90,DataStreams,0)),INDEX(First_Data_Point,MATCH(Y$6,DataStreams,0)),$B$3),DateRange,0)-1,MATCH(Y$6,DataStreams,0)-1):OFFSET(HOMECELL,MATCH(MIN(INDEX(Last_Data_Point,MATCH($A90,DataStreams,0)),INDEX(Last_Data_Point,MATCH(Y$6,DataStreams,0)),$B$4),DateRange,0)-1,MATCH(Y$6,DataStreams,0)-1) -
(INDEX(Returns!$102:$102,MATCH(Y$6,DataStreams,0))*
OFFSET(HOMECELL,MATCH(MAX(INDEX(First_Data_Point,MATCH($A90,DataStreams,0)),INDEX(First_Data_Point,MATCH(Y$6,DataStreams,0)),$B$3),DateRange,0)-1,MATCH(INDEX(Returns!$100:$100,MATCH(Y$6,DataStreams,0)),DataStreams,0)-1):OFFSET(HOMECELL,MATCH(MIN(INDEX(Last_Data_Point,MATCH($A90,DataStreams,0)),INDEX(Last_Data_Point,MATCH(Y$6,DataStreams,0)),$B$4),DateRange,0)-1,MATCH(INDEX(Returns!$100:$100,MATCH(Y$6,DataStreams,0)),DataStreams,0)-1))),"")</f>
        <v>2.6804388807655932E-4</v>
      </c>
      <c r="Z90" s="233" cm="1">
        <f t="array" aca="1" ref="Z90" ca="1">_xlfn.IFNA(_xlfn.COVARIANCE.S(
OFFSET(HOMECELL,MATCH(MAX(INDEX(First_Data_Point,MATCH($A90,DataStreams,0)),INDEX(First_Data_Point,MATCH(Z$6,DataStreams,0)),$B$3),DateRange,0)-1,MATCH($A90,DataStreams,0)-1):OFFSET(HOMECELL,MATCH(MIN(INDEX(Last_Data_Point,MATCH($A90,DataStreams,0)),INDEX(Last_Data_Point,MATCH(Z$6,DataStreams,0)),$B$4),DateRange,0)-1,MATCH($A90,DataStreams,0)-1) -
(INDEX(Returns!$102:$102,MATCH($A90,DataStreams,0))*
OFFSET(HOMECELL,MATCH(MAX(INDEX(First_Data_Point,MATCH($A90,DataStreams,0)),INDEX(First_Data_Point,MATCH(Z$6,DataStreams,0)),$B$3),DateRange,0)-1,MATCH(INDEX(Returns!$100:$100,MATCH($A90,DataStreams,0)),DataStreams,0)-1):OFFSET(HOMECELL,MATCH(MIN(INDEX(Last_Data_Point,MATCH($A90,DataStreams,0)),INDEX(Last_Data_Point,MATCH(Z$6,DataStreams,0)),$B$4),DateRange,0)-1,MATCH(INDEX(Returns!$100:$100,MATCH($A90,DataStreams,0)),DataStreams,0)-1)),
OFFSET(HOMECELL,MATCH(MAX(INDEX(First_Data_Point,MATCH($A90,DataStreams,0)),INDEX(First_Data_Point,MATCH(Z$6,DataStreams,0)),$B$3),DateRange,0)-1,MATCH(Z$6,DataStreams,0)-1):OFFSET(HOMECELL,MATCH(MIN(INDEX(Last_Data_Point,MATCH($A90,DataStreams,0)),INDEX(Last_Data_Point,MATCH(Z$6,DataStreams,0)),$B$4),DateRange,0)-1,MATCH(Z$6,DataStreams,0)-1) -
(INDEX(Returns!$102:$102,MATCH(Z$6,DataStreams,0))*
OFFSET(HOMECELL,MATCH(MAX(INDEX(First_Data_Point,MATCH($A90,DataStreams,0)),INDEX(First_Data_Point,MATCH(Z$6,DataStreams,0)),$B$3),DateRange,0)-1,MATCH(INDEX(Returns!$100:$100,MATCH(Z$6,DataStreams,0)),DataStreams,0)-1):OFFSET(HOMECELL,MATCH(MIN(INDEX(Last_Data_Point,MATCH($A90,DataStreams,0)),INDEX(Last_Data_Point,MATCH(Z$6,DataStreams,0)),$B$4),DateRange,0)-1,MATCH(INDEX(Returns!$100:$100,MATCH(Z$6,DataStreams,0)),DataStreams,0)-1))),"")</f>
        <v>2.5203708932209027E-3</v>
      </c>
      <c r="AA90" s="233" cm="1">
        <f t="array" aca="1" ref="AA90" ca="1">_xlfn.IFNA(_xlfn.COVARIANCE.S(
OFFSET(HOMECELL,MATCH(MAX(INDEX(First_Data_Point,MATCH($A90,DataStreams,0)),INDEX(First_Data_Point,MATCH(AA$6,DataStreams,0)),$B$3),DateRange,0)-1,MATCH($A90,DataStreams,0)-1):OFFSET(HOMECELL,MATCH(MIN(INDEX(Last_Data_Point,MATCH($A90,DataStreams,0)),INDEX(Last_Data_Point,MATCH(AA$6,DataStreams,0)),$B$4),DateRange,0)-1,MATCH($A90,DataStreams,0)-1) -
(INDEX(Returns!$102:$102,MATCH($A90,DataStreams,0))*
OFFSET(HOMECELL,MATCH(MAX(INDEX(First_Data_Point,MATCH($A90,DataStreams,0)),INDEX(First_Data_Point,MATCH(AA$6,DataStreams,0)),$B$3),DateRange,0)-1,MATCH(INDEX(Returns!$100:$100,MATCH($A90,DataStreams,0)),DataStreams,0)-1):OFFSET(HOMECELL,MATCH(MIN(INDEX(Last_Data_Point,MATCH($A90,DataStreams,0)),INDEX(Last_Data_Point,MATCH(AA$6,DataStreams,0)),$B$4),DateRange,0)-1,MATCH(INDEX(Returns!$100:$100,MATCH($A90,DataStreams,0)),DataStreams,0)-1)),
OFFSET(HOMECELL,MATCH(MAX(INDEX(First_Data_Point,MATCH($A90,DataStreams,0)),INDEX(First_Data_Point,MATCH(AA$6,DataStreams,0)),$B$3),DateRange,0)-1,MATCH(AA$6,DataStreams,0)-1):OFFSET(HOMECELL,MATCH(MIN(INDEX(Last_Data_Point,MATCH($A90,DataStreams,0)),INDEX(Last_Data_Point,MATCH(AA$6,DataStreams,0)),$B$4),DateRange,0)-1,MATCH(AA$6,DataStreams,0)-1) -
(INDEX(Returns!$102:$102,MATCH(AA$6,DataStreams,0))*
OFFSET(HOMECELL,MATCH(MAX(INDEX(First_Data_Point,MATCH($A90,DataStreams,0)),INDEX(First_Data_Point,MATCH(AA$6,DataStreams,0)),$B$3),DateRange,0)-1,MATCH(INDEX(Returns!$100:$100,MATCH(AA$6,DataStreams,0)),DataStreams,0)-1):OFFSET(HOMECELL,MATCH(MIN(INDEX(Last_Data_Point,MATCH($A90,DataStreams,0)),INDEX(Last_Data_Point,MATCH(AA$6,DataStreams,0)),$B$4),DateRange,0)-1,MATCH(INDEX(Returns!$100:$100,MATCH(AA$6,DataStreams,0)),DataStreams,0)-1))),"")</f>
        <v>2.8251862629254934E-5</v>
      </c>
      <c r="AB90" s="233" cm="1">
        <f t="array" aca="1" ref="AB90" ca="1">_xlfn.IFNA(_xlfn.COVARIANCE.S(
OFFSET(HOMECELL,MATCH(MAX(INDEX(First_Data_Point,MATCH($A90,DataStreams,0)),INDEX(First_Data_Point,MATCH(AB$6,DataStreams,0)),$B$3),DateRange,0)-1,MATCH($A90,DataStreams,0)-1):OFFSET(HOMECELL,MATCH(MIN(INDEX(Last_Data_Point,MATCH($A90,DataStreams,0)),INDEX(Last_Data_Point,MATCH(AB$6,DataStreams,0)),$B$4),DateRange,0)-1,MATCH($A90,DataStreams,0)-1) -
(INDEX(Returns!$102:$102,MATCH($A90,DataStreams,0))*
OFFSET(HOMECELL,MATCH(MAX(INDEX(First_Data_Point,MATCH($A90,DataStreams,0)),INDEX(First_Data_Point,MATCH(AB$6,DataStreams,0)),$B$3),DateRange,0)-1,MATCH(INDEX(Returns!$100:$100,MATCH($A90,DataStreams,0)),DataStreams,0)-1):OFFSET(HOMECELL,MATCH(MIN(INDEX(Last_Data_Point,MATCH($A90,DataStreams,0)),INDEX(Last_Data_Point,MATCH(AB$6,DataStreams,0)),$B$4),DateRange,0)-1,MATCH(INDEX(Returns!$100:$100,MATCH($A90,DataStreams,0)),DataStreams,0)-1)),
OFFSET(HOMECELL,MATCH(MAX(INDEX(First_Data_Point,MATCH($A90,DataStreams,0)),INDEX(First_Data_Point,MATCH(AB$6,DataStreams,0)),$B$3),DateRange,0)-1,MATCH(AB$6,DataStreams,0)-1):OFFSET(HOMECELL,MATCH(MIN(INDEX(Last_Data_Point,MATCH($A90,DataStreams,0)),INDEX(Last_Data_Point,MATCH(AB$6,DataStreams,0)),$B$4),DateRange,0)-1,MATCH(AB$6,DataStreams,0)-1) -
(INDEX(Returns!$102:$102,MATCH(AB$6,DataStreams,0))*
OFFSET(HOMECELL,MATCH(MAX(INDEX(First_Data_Point,MATCH($A90,DataStreams,0)),INDEX(First_Data_Point,MATCH(AB$6,DataStreams,0)),$B$3),DateRange,0)-1,MATCH(INDEX(Returns!$100:$100,MATCH(AB$6,DataStreams,0)),DataStreams,0)-1):OFFSET(HOMECELL,MATCH(MIN(INDEX(Last_Data_Point,MATCH($A90,DataStreams,0)),INDEX(Last_Data_Point,MATCH(AB$6,DataStreams,0)),$B$4),DateRange,0)-1,MATCH(INDEX(Returns!$100:$100,MATCH(AB$6,DataStreams,0)),DataStreams,0)-1))),"")</f>
        <v>2.0525626659496292E-4</v>
      </c>
      <c r="AC90" s="233" cm="1">
        <f t="array" aca="1" ref="AC90" ca="1">_xlfn.IFNA(_xlfn.COVARIANCE.S(
OFFSET(HOMECELL,MATCH(MAX(INDEX(First_Data_Point,MATCH($A90,DataStreams,0)),INDEX(First_Data_Point,MATCH(AC$6,DataStreams,0)),$B$3),DateRange,0)-1,MATCH($A90,DataStreams,0)-1):OFFSET(HOMECELL,MATCH(MIN(INDEX(Last_Data_Point,MATCH($A90,DataStreams,0)),INDEX(Last_Data_Point,MATCH(AC$6,DataStreams,0)),$B$4),DateRange,0)-1,MATCH($A90,DataStreams,0)-1) -
(INDEX(Returns!$102:$102,MATCH($A90,DataStreams,0))*
OFFSET(HOMECELL,MATCH(MAX(INDEX(First_Data_Point,MATCH($A90,DataStreams,0)),INDEX(First_Data_Point,MATCH(AC$6,DataStreams,0)),$B$3),DateRange,0)-1,MATCH(INDEX(Returns!$100:$100,MATCH($A90,DataStreams,0)),DataStreams,0)-1):OFFSET(HOMECELL,MATCH(MIN(INDEX(Last_Data_Point,MATCH($A90,DataStreams,0)),INDEX(Last_Data_Point,MATCH(AC$6,DataStreams,0)),$B$4),DateRange,0)-1,MATCH(INDEX(Returns!$100:$100,MATCH($A90,DataStreams,0)),DataStreams,0)-1)),
OFFSET(HOMECELL,MATCH(MAX(INDEX(First_Data_Point,MATCH($A90,DataStreams,0)),INDEX(First_Data_Point,MATCH(AC$6,DataStreams,0)),$B$3),DateRange,0)-1,MATCH(AC$6,DataStreams,0)-1):OFFSET(HOMECELL,MATCH(MIN(INDEX(Last_Data_Point,MATCH($A90,DataStreams,0)),INDEX(Last_Data_Point,MATCH(AC$6,DataStreams,0)),$B$4),DateRange,0)-1,MATCH(AC$6,DataStreams,0)-1) -
(INDEX(Returns!$102:$102,MATCH(AC$6,DataStreams,0))*
OFFSET(HOMECELL,MATCH(MAX(INDEX(First_Data_Point,MATCH($A90,DataStreams,0)),INDEX(First_Data_Point,MATCH(AC$6,DataStreams,0)),$B$3),DateRange,0)-1,MATCH(INDEX(Returns!$100:$100,MATCH(AC$6,DataStreams,0)),DataStreams,0)-1):OFFSET(HOMECELL,MATCH(MIN(INDEX(Last_Data_Point,MATCH($A90,DataStreams,0)),INDEX(Last_Data_Point,MATCH(AC$6,DataStreams,0)),$B$4),DateRange,0)-1,MATCH(INDEX(Returns!$100:$100,MATCH(AC$6,DataStreams,0)),DataStreams,0)-1))),"")</f>
        <v>1.0274021589910909E-3</v>
      </c>
      <c r="AD90" s="233" cm="1">
        <f t="array" aca="1" ref="AD90" ca="1">_xlfn.IFNA(_xlfn.COVARIANCE.S(
OFFSET(HOMECELL,MATCH(MAX(INDEX(First_Data_Point,MATCH($A90,DataStreams,0)),INDEX(First_Data_Point,MATCH(AD$6,DataStreams,0)),$B$3),DateRange,0)-1,MATCH($A90,DataStreams,0)-1):OFFSET(HOMECELL,MATCH(MIN(INDEX(Last_Data_Point,MATCH($A90,DataStreams,0)),INDEX(Last_Data_Point,MATCH(AD$6,DataStreams,0)),$B$4),DateRange,0)-1,MATCH($A90,DataStreams,0)-1) -
(INDEX(Returns!$102:$102,MATCH($A90,DataStreams,0))*
OFFSET(HOMECELL,MATCH(MAX(INDEX(First_Data_Point,MATCH($A90,DataStreams,0)),INDEX(First_Data_Point,MATCH(AD$6,DataStreams,0)),$B$3),DateRange,0)-1,MATCH(INDEX(Returns!$100:$100,MATCH($A90,DataStreams,0)),DataStreams,0)-1):OFFSET(HOMECELL,MATCH(MIN(INDEX(Last_Data_Point,MATCH($A90,DataStreams,0)),INDEX(Last_Data_Point,MATCH(AD$6,DataStreams,0)),$B$4),DateRange,0)-1,MATCH(INDEX(Returns!$100:$100,MATCH($A90,DataStreams,0)),DataStreams,0)-1)),
OFFSET(HOMECELL,MATCH(MAX(INDEX(First_Data_Point,MATCH($A90,DataStreams,0)),INDEX(First_Data_Point,MATCH(AD$6,DataStreams,0)),$B$3),DateRange,0)-1,MATCH(AD$6,DataStreams,0)-1):OFFSET(HOMECELL,MATCH(MIN(INDEX(Last_Data_Point,MATCH($A90,DataStreams,0)),INDEX(Last_Data_Point,MATCH(AD$6,DataStreams,0)),$B$4),DateRange,0)-1,MATCH(AD$6,DataStreams,0)-1) -
(INDEX(Returns!$102:$102,MATCH(AD$6,DataStreams,0))*
OFFSET(HOMECELL,MATCH(MAX(INDEX(First_Data_Point,MATCH($A90,DataStreams,0)),INDEX(First_Data_Point,MATCH(AD$6,DataStreams,0)),$B$3),DateRange,0)-1,MATCH(INDEX(Returns!$100:$100,MATCH(AD$6,DataStreams,0)),DataStreams,0)-1):OFFSET(HOMECELL,MATCH(MIN(INDEX(Last_Data_Point,MATCH($A90,DataStreams,0)),INDEX(Last_Data_Point,MATCH(AD$6,DataStreams,0)),$B$4),DateRange,0)-1,MATCH(INDEX(Returns!$100:$100,MATCH(AD$6,DataStreams,0)),DataStreams,0)-1))),"")</f>
        <v>1.2906873007216584E-4</v>
      </c>
      <c r="AE90" s="233" cm="1">
        <f t="array" aca="1" ref="AE90" ca="1">_xlfn.IFNA(_xlfn.COVARIANCE.S(
OFFSET(HOMECELL,MATCH(MAX(INDEX(First_Data_Point,MATCH($A90,DataStreams,0)),INDEX(First_Data_Point,MATCH(AE$6,DataStreams,0)),$B$3),DateRange,0)-1,MATCH($A90,DataStreams,0)-1):OFFSET(HOMECELL,MATCH(MIN(INDEX(Last_Data_Point,MATCH($A90,DataStreams,0)),INDEX(Last_Data_Point,MATCH(AE$6,DataStreams,0)),$B$4),DateRange,0)-1,MATCH($A90,DataStreams,0)-1) -
(INDEX(Returns!$102:$102,MATCH($A90,DataStreams,0))*
OFFSET(HOMECELL,MATCH(MAX(INDEX(First_Data_Point,MATCH($A90,DataStreams,0)),INDEX(First_Data_Point,MATCH(AE$6,DataStreams,0)),$B$3),DateRange,0)-1,MATCH(INDEX(Returns!$100:$100,MATCH($A90,DataStreams,0)),DataStreams,0)-1):OFFSET(HOMECELL,MATCH(MIN(INDEX(Last_Data_Point,MATCH($A90,DataStreams,0)),INDEX(Last_Data_Point,MATCH(AE$6,DataStreams,0)),$B$4),DateRange,0)-1,MATCH(INDEX(Returns!$100:$100,MATCH($A90,DataStreams,0)),DataStreams,0)-1)),
OFFSET(HOMECELL,MATCH(MAX(INDEX(First_Data_Point,MATCH($A90,DataStreams,0)),INDEX(First_Data_Point,MATCH(AE$6,DataStreams,0)),$B$3),DateRange,0)-1,MATCH(AE$6,DataStreams,0)-1):OFFSET(HOMECELL,MATCH(MIN(INDEX(Last_Data_Point,MATCH($A90,DataStreams,0)),INDEX(Last_Data_Point,MATCH(AE$6,DataStreams,0)),$B$4),DateRange,0)-1,MATCH(AE$6,DataStreams,0)-1) -
(INDEX(Returns!$102:$102,MATCH(AE$6,DataStreams,0))*
OFFSET(HOMECELL,MATCH(MAX(INDEX(First_Data_Point,MATCH($A90,DataStreams,0)),INDEX(First_Data_Point,MATCH(AE$6,DataStreams,0)),$B$3),DateRange,0)-1,MATCH(INDEX(Returns!$100:$100,MATCH(AE$6,DataStreams,0)),DataStreams,0)-1):OFFSET(HOMECELL,MATCH(MIN(INDEX(Last_Data_Point,MATCH($A90,DataStreams,0)),INDEX(Last_Data_Point,MATCH(AE$6,DataStreams,0)),$B$4),DateRange,0)-1,MATCH(INDEX(Returns!$100:$100,MATCH(AE$6,DataStreams,0)),DataStreams,0)-1))),"")</f>
        <v>5.5085862596413035E-4</v>
      </c>
      <c r="AF90" s="233" cm="1">
        <f t="array" aca="1" ref="AF90" ca="1">_xlfn.IFNA(_xlfn.COVARIANCE.S(
OFFSET(HOMECELL,MATCH(MAX(INDEX(First_Data_Point,MATCH($A90,DataStreams,0)),INDEX(First_Data_Point,MATCH(AF$6,DataStreams,0)),$B$3),DateRange,0)-1,MATCH($A90,DataStreams,0)-1):OFFSET(HOMECELL,MATCH(MIN(INDEX(Last_Data_Point,MATCH($A90,DataStreams,0)),INDEX(Last_Data_Point,MATCH(AF$6,DataStreams,0)),$B$4),DateRange,0)-1,MATCH($A90,DataStreams,0)-1) -
(INDEX(Returns!$102:$102,MATCH($A90,DataStreams,0))*
OFFSET(HOMECELL,MATCH(MAX(INDEX(First_Data_Point,MATCH($A90,DataStreams,0)),INDEX(First_Data_Point,MATCH(AF$6,DataStreams,0)),$B$3),DateRange,0)-1,MATCH(INDEX(Returns!$100:$100,MATCH($A90,DataStreams,0)),DataStreams,0)-1):OFFSET(HOMECELL,MATCH(MIN(INDEX(Last_Data_Point,MATCH($A90,DataStreams,0)),INDEX(Last_Data_Point,MATCH(AF$6,DataStreams,0)),$B$4),DateRange,0)-1,MATCH(INDEX(Returns!$100:$100,MATCH($A90,DataStreams,0)),DataStreams,0)-1)),
OFFSET(HOMECELL,MATCH(MAX(INDEX(First_Data_Point,MATCH($A90,DataStreams,0)),INDEX(First_Data_Point,MATCH(AF$6,DataStreams,0)),$B$3),DateRange,0)-1,MATCH(AF$6,DataStreams,0)-1):OFFSET(HOMECELL,MATCH(MIN(INDEX(Last_Data_Point,MATCH($A90,DataStreams,0)),INDEX(Last_Data_Point,MATCH(AF$6,DataStreams,0)),$B$4),DateRange,0)-1,MATCH(AF$6,DataStreams,0)-1) -
(INDEX(Returns!$102:$102,MATCH(AF$6,DataStreams,0))*
OFFSET(HOMECELL,MATCH(MAX(INDEX(First_Data_Point,MATCH($A90,DataStreams,0)),INDEX(First_Data_Point,MATCH(AF$6,DataStreams,0)),$B$3),DateRange,0)-1,MATCH(INDEX(Returns!$100:$100,MATCH(AF$6,DataStreams,0)),DataStreams,0)-1):OFFSET(HOMECELL,MATCH(MIN(INDEX(Last_Data_Point,MATCH($A90,DataStreams,0)),INDEX(Last_Data_Point,MATCH(AF$6,DataStreams,0)),$B$4),DateRange,0)-1,MATCH(INDEX(Returns!$100:$100,MATCH(AF$6,DataStreams,0)),DataStreams,0)-1))),"")</f>
        <v>5.1839640777308728E-4</v>
      </c>
      <c r="AG90" s="233" cm="1">
        <f t="array" aca="1" ref="AG90" ca="1">_xlfn.IFNA(_xlfn.COVARIANCE.S(
OFFSET(HOMECELL,MATCH(MAX(INDEX(First_Data_Point,MATCH($A90,DataStreams,0)),INDEX(First_Data_Point,MATCH(AG$6,DataStreams,0)),$B$3),DateRange,0)-1,MATCH($A90,DataStreams,0)-1):OFFSET(HOMECELL,MATCH(MIN(INDEX(Last_Data_Point,MATCH($A90,DataStreams,0)),INDEX(Last_Data_Point,MATCH(AG$6,DataStreams,0)),$B$4),DateRange,0)-1,MATCH($A90,DataStreams,0)-1) -
(INDEX(Returns!$102:$102,MATCH($A90,DataStreams,0))*
OFFSET(HOMECELL,MATCH(MAX(INDEX(First_Data_Point,MATCH($A90,DataStreams,0)),INDEX(First_Data_Point,MATCH(AG$6,DataStreams,0)),$B$3),DateRange,0)-1,MATCH(INDEX(Returns!$100:$100,MATCH($A90,DataStreams,0)),DataStreams,0)-1):OFFSET(HOMECELL,MATCH(MIN(INDEX(Last_Data_Point,MATCH($A90,DataStreams,0)),INDEX(Last_Data_Point,MATCH(AG$6,DataStreams,0)),$B$4),DateRange,0)-1,MATCH(INDEX(Returns!$100:$100,MATCH($A90,DataStreams,0)),DataStreams,0)-1)),
OFFSET(HOMECELL,MATCH(MAX(INDEX(First_Data_Point,MATCH($A90,DataStreams,0)),INDEX(First_Data_Point,MATCH(AG$6,DataStreams,0)),$B$3),DateRange,0)-1,MATCH(AG$6,DataStreams,0)-1):OFFSET(HOMECELL,MATCH(MIN(INDEX(Last_Data_Point,MATCH($A90,DataStreams,0)),INDEX(Last_Data_Point,MATCH(AG$6,DataStreams,0)),$B$4),DateRange,0)-1,MATCH(AG$6,DataStreams,0)-1) -
(INDEX(Returns!$102:$102,MATCH(AG$6,DataStreams,0))*
OFFSET(HOMECELL,MATCH(MAX(INDEX(First_Data_Point,MATCH($A90,DataStreams,0)),INDEX(First_Data_Point,MATCH(AG$6,DataStreams,0)),$B$3),DateRange,0)-1,MATCH(INDEX(Returns!$100:$100,MATCH(AG$6,DataStreams,0)),DataStreams,0)-1):OFFSET(HOMECELL,MATCH(MIN(INDEX(Last_Data_Point,MATCH($A90,DataStreams,0)),INDEX(Last_Data_Point,MATCH(AG$6,DataStreams,0)),$B$4),DateRange,0)-1,MATCH(INDEX(Returns!$100:$100,MATCH(AG$6,DataStreams,0)),DataStreams,0)-1))),"")</f>
        <v>2.8302597617207325E-4</v>
      </c>
      <c r="AH90" s="233" cm="1">
        <f t="array" aca="1" ref="AH90" ca="1">_xlfn.IFNA(_xlfn.COVARIANCE.S(
OFFSET(HOMECELL,MATCH(MAX(INDEX(First_Data_Point,MATCH($A90,DataStreams,0)),INDEX(First_Data_Point,MATCH(AH$6,DataStreams,0)),$B$3),DateRange,0)-1,MATCH($A90,DataStreams,0)-1):OFFSET(HOMECELL,MATCH(MIN(INDEX(Last_Data_Point,MATCH($A90,DataStreams,0)),INDEX(Last_Data_Point,MATCH(AH$6,DataStreams,0)),$B$4),DateRange,0)-1,MATCH($A90,DataStreams,0)-1) -
(INDEX(Returns!$102:$102,MATCH($A90,DataStreams,0))*
OFFSET(HOMECELL,MATCH(MAX(INDEX(First_Data_Point,MATCH($A90,DataStreams,0)),INDEX(First_Data_Point,MATCH(AH$6,DataStreams,0)),$B$3),DateRange,0)-1,MATCH(INDEX(Returns!$100:$100,MATCH($A90,DataStreams,0)),DataStreams,0)-1):OFFSET(HOMECELL,MATCH(MIN(INDEX(Last_Data_Point,MATCH($A90,DataStreams,0)),INDEX(Last_Data_Point,MATCH(AH$6,DataStreams,0)),$B$4),DateRange,0)-1,MATCH(INDEX(Returns!$100:$100,MATCH($A90,DataStreams,0)),DataStreams,0)-1)),
OFFSET(HOMECELL,MATCH(MAX(INDEX(First_Data_Point,MATCH($A90,DataStreams,0)),INDEX(First_Data_Point,MATCH(AH$6,DataStreams,0)),$B$3),DateRange,0)-1,MATCH(AH$6,DataStreams,0)-1):OFFSET(HOMECELL,MATCH(MIN(INDEX(Last_Data_Point,MATCH($A90,DataStreams,0)),INDEX(Last_Data_Point,MATCH(AH$6,DataStreams,0)),$B$4),DateRange,0)-1,MATCH(AH$6,DataStreams,0)-1) -
(INDEX(Returns!$102:$102,MATCH(AH$6,DataStreams,0))*
OFFSET(HOMECELL,MATCH(MAX(INDEX(First_Data_Point,MATCH($A90,DataStreams,0)),INDEX(First_Data_Point,MATCH(AH$6,DataStreams,0)),$B$3),DateRange,0)-1,MATCH(INDEX(Returns!$100:$100,MATCH(AH$6,DataStreams,0)),DataStreams,0)-1):OFFSET(HOMECELL,MATCH(MIN(INDEX(Last_Data_Point,MATCH($A90,DataStreams,0)),INDEX(Last_Data_Point,MATCH(AH$6,DataStreams,0)),$B$4),DateRange,0)-1,MATCH(INDEX(Returns!$100:$100,MATCH(AH$6,DataStreams,0)),DataStreams,0)-1))),"")</f>
        <v>-6.7920108542746365E-4</v>
      </c>
      <c r="AI90" s="233" cm="1">
        <f t="array" aca="1" ref="AI90" ca="1">_xlfn.IFNA(_xlfn.COVARIANCE.S(
OFFSET(HOMECELL,MATCH(MAX(INDEX(First_Data_Point,MATCH($A90,DataStreams,0)),INDEX(First_Data_Point,MATCH(AI$6,DataStreams,0)),$B$3),DateRange,0)-1,MATCH($A90,DataStreams,0)-1):OFFSET(HOMECELL,MATCH(MIN(INDEX(Last_Data_Point,MATCH($A90,DataStreams,0)),INDEX(Last_Data_Point,MATCH(AI$6,DataStreams,0)),$B$4),DateRange,0)-1,MATCH($A90,DataStreams,0)-1) -
(INDEX(Returns!$102:$102,MATCH($A90,DataStreams,0))*
OFFSET(HOMECELL,MATCH(MAX(INDEX(First_Data_Point,MATCH($A90,DataStreams,0)),INDEX(First_Data_Point,MATCH(AI$6,DataStreams,0)),$B$3),DateRange,0)-1,MATCH(INDEX(Returns!$100:$100,MATCH($A90,DataStreams,0)),DataStreams,0)-1):OFFSET(HOMECELL,MATCH(MIN(INDEX(Last_Data_Point,MATCH($A90,DataStreams,0)),INDEX(Last_Data_Point,MATCH(AI$6,DataStreams,0)),$B$4),DateRange,0)-1,MATCH(INDEX(Returns!$100:$100,MATCH($A90,DataStreams,0)),DataStreams,0)-1)),
OFFSET(HOMECELL,MATCH(MAX(INDEX(First_Data_Point,MATCH($A90,DataStreams,0)),INDEX(First_Data_Point,MATCH(AI$6,DataStreams,0)),$B$3),DateRange,0)-1,MATCH(AI$6,DataStreams,0)-1):OFFSET(HOMECELL,MATCH(MIN(INDEX(Last_Data_Point,MATCH($A90,DataStreams,0)),INDEX(Last_Data_Point,MATCH(AI$6,DataStreams,0)),$B$4),DateRange,0)-1,MATCH(AI$6,DataStreams,0)-1) -
(INDEX(Returns!$102:$102,MATCH(AI$6,DataStreams,0))*
OFFSET(HOMECELL,MATCH(MAX(INDEX(First_Data_Point,MATCH($A90,DataStreams,0)),INDEX(First_Data_Point,MATCH(AI$6,DataStreams,0)),$B$3),DateRange,0)-1,MATCH(INDEX(Returns!$100:$100,MATCH(AI$6,DataStreams,0)),DataStreams,0)-1):OFFSET(HOMECELL,MATCH(MIN(INDEX(Last_Data_Point,MATCH($A90,DataStreams,0)),INDEX(Last_Data_Point,MATCH(AI$6,DataStreams,0)),$B$4),DateRange,0)-1,MATCH(INDEX(Returns!$100:$100,MATCH(AI$6,DataStreams,0)),DataStreams,0)-1))),"")</f>
        <v>7.9997223818504388E-4</v>
      </c>
      <c r="AJ90" s="233" cm="1">
        <f t="array" aca="1" ref="AJ90" ca="1">_xlfn.IFNA(_xlfn.COVARIANCE.S(
OFFSET(HOMECELL,MATCH(MAX(INDEX(First_Data_Point,MATCH($A90,DataStreams,0)),INDEX(First_Data_Point,MATCH(AJ$6,DataStreams,0)),$B$3),DateRange,0)-1,MATCH($A90,DataStreams,0)-1):OFFSET(HOMECELL,MATCH(MIN(INDEX(Last_Data_Point,MATCH($A90,DataStreams,0)),INDEX(Last_Data_Point,MATCH(AJ$6,DataStreams,0)),$B$4),DateRange,0)-1,MATCH($A90,DataStreams,0)-1) -
(INDEX(Returns!$102:$102,MATCH($A90,DataStreams,0))*
OFFSET(HOMECELL,MATCH(MAX(INDEX(First_Data_Point,MATCH($A90,DataStreams,0)),INDEX(First_Data_Point,MATCH(AJ$6,DataStreams,0)),$B$3),DateRange,0)-1,MATCH(INDEX(Returns!$100:$100,MATCH($A90,DataStreams,0)),DataStreams,0)-1):OFFSET(HOMECELL,MATCH(MIN(INDEX(Last_Data_Point,MATCH($A90,DataStreams,0)),INDEX(Last_Data_Point,MATCH(AJ$6,DataStreams,0)),$B$4),DateRange,0)-1,MATCH(INDEX(Returns!$100:$100,MATCH($A90,DataStreams,0)),DataStreams,0)-1)),
OFFSET(HOMECELL,MATCH(MAX(INDEX(First_Data_Point,MATCH($A90,DataStreams,0)),INDEX(First_Data_Point,MATCH(AJ$6,DataStreams,0)),$B$3),DateRange,0)-1,MATCH(AJ$6,DataStreams,0)-1):OFFSET(HOMECELL,MATCH(MIN(INDEX(Last_Data_Point,MATCH($A90,DataStreams,0)),INDEX(Last_Data_Point,MATCH(AJ$6,DataStreams,0)),$B$4),DateRange,0)-1,MATCH(AJ$6,DataStreams,0)-1) -
(INDEX(Returns!$102:$102,MATCH(AJ$6,DataStreams,0))*
OFFSET(HOMECELL,MATCH(MAX(INDEX(First_Data_Point,MATCH($A90,DataStreams,0)),INDEX(First_Data_Point,MATCH(AJ$6,DataStreams,0)),$B$3),DateRange,0)-1,MATCH(INDEX(Returns!$100:$100,MATCH(AJ$6,DataStreams,0)),DataStreams,0)-1):OFFSET(HOMECELL,MATCH(MIN(INDEX(Last_Data_Point,MATCH($A90,DataStreams,0)),INDEX(Last_Data_Point,MATCH(AJ$6,DataStreams,0)),$B$4),DateRange,0)-1,MATCH(INDEX(Returns!$100:$100,MATCH(AJ$6,DataStreams,0)),DataStreams,0)-1))),"")</f>
        <v>1.4605033227076973E-3</v>
      </c>
      <c r="AK90" s="233" cm="1">
        <f t="array" aca="1" ref="AK90" ca="1">_xlfn.IFNA(_xlfn.COVARIANCE.S(
OFFSET(HOMECELL,MATCH(MAX(INDEX(First_Data_Point,MATCH($A90,DataStreams,0)),INDEX(First_Data_Point,MATCH(AK$6,DataStreams,0)),$B$3),DateRange,0)-1,MATCH($A90,DataStreams,0)-1):OFFSET(HOMECELL,MATCH(MIN(INDEX(Last_Data_Point,MATCH($A90,DataStreams,0)),INDEX(Last_Data_Point,MATCH(AK$6,DataStreams,0)),$B$4),DateRange,0)-1,MATCH($A90,DataStreams,0)-1) -
(INDEX(Returns!$102:$102,MATCH($A90,DataStreams,0))*
OFFSET(HOMECELL,MATCH(MAX(INDEX(First_Data_Point,MATCH($A90,DataStreams,0)),INDEX(First_Data_Point,MATCH(AK$6,DataStreams,0)),$B$3),DateRange,0)-1,MATCH(INDEX(Returns!$100:$100,MATCH($A90,DataStreams,0)),DataStreams,0)-1):OFFSET(HOMECELL,MATCH(MIN(INDEX(Last_Data_Point,MATCH($A90,DataStreams,0)),INDEX(Last_Data_Point,MATCH(AK$6,DataStreams,0)),$B$4),DateRange,0)-1,MATCH(INDEX(Returns!$100:$100,MATCH($A90,DataStreams,0)),DataStreams,0)-1)),
OFFSET(HOMECELL,MATCH(MAX(INDEX(First_Data_Point,MATCH($A90,DataStreams,0)),INDEX(First_Data_Point,MATCH(AK$6,DataStreams,0)),$B$3),DateRange,0)-1,MATCH(AK$6,DataStreams,0)-1):OFFSET(HOMECELL,MATCH(MIN(INDEX(Last_Data_Point,MATCH($A90,DataStreams,0)),INDEX(Last_Data_Point,MATCH(AK$6,DataStreams,0)),$B$4),DateRange,0)-1,MATCH(AK$6,DataStreams,0)-1) -
(INDEX(Returns!$102:$102,MATCH(AK$6,DataStreams,0))*
OFFSET(HOMECELL,MATCH(MAX(INDEX(First_Data_Point,MATCH($A90,DataStreams,0)),INDEX(First_Data_Point,MATCH(AK$6,DataStreams,0)),$B$3),DateRange,0)-1,MATCH(INDEX(Returns!$100:$100,MATCH(AK$6,DataStreams,0)),DataStreams,0)-1):OFFSET(HOMECELL,MATCH(MIN(INDEX(Last_Data_Point,MATCH($A90,DataStreams,0)),INDEX(Last_Data_Point,MATCH(AK$6,DataStreams,0)),$B$4),DateRange,0)-1,MATCH(INDEX(Returns!$100:$100,MATCH(AK$6,DataStreams,0)),DataStreams,0)-1))),"")</f>
        <v>1.5352557176851793E-4</v>
      </c>
      <c r="AL90" s="233" cm="1">
        <f t="array" aca="1" ref="AL90" ca="1">_xlfn.IFNA(_xlfn.COVARIANCE.S(
OFFSET(HOMECELL,MATCH(MAX(INDEX(First_Data_Point,MATCH($A90,DataStreams,0)),INDEX(First_Data_Point,MATCH(AL$6,DataStreams,0)),$B$3),DateRange,0)-1,MATCH($A90,DataStreams,0)-1):OFFSET(HOMECELL,MATCH(MIN(INDEX(Last_Data_Point,MATCH($A90,DataStreams,0)),INDEX(Last_Data_Point,MATCH(AL$6,DataStreams,0)),$B$4),DateRange,0)-1,MATCH($A90,DataStreams,0)-1) -
(INDEX(Returns!$102:$102,MATCH($A90,DataStreams,0))*
OFFSET(HOMECELL,MATCH(MAX(INDEX(First_Data_Point,MATCH($A90,DataStreams,0)),INDEX(First_Data_Point,MATCH(AL$6,DataStreams,0)),$B$3),DateRange,0)-1,MATCH(INDEX(Returns!$100:$100,MATCH($A90,DataStreams,0)),DataStreams,0)-1):OFFSET(HOMECELL,MATCH(MIN(INDEX(Last_Data_Point,MATCH($A90,DataStreams,0)),INDEX(Last_Data_Point,MATCH(AL$6,DataStreams,0)),$B$4),DateRange,0)-1,MATCH(INDEX(Returns!$100:$100,MATCH($A90,DataStreams,0)),DataStreams,0)-1)),
OFFSET(HOMECELL,MATCH(MAX(INDEX(First_Data_Point,MATCH($A90,DataStreams,0)),INDEX(First_Data_Point,MATCH(AL$6,DataStreams,0)),$B$3),DateRange,0)-1,MATCH(AL$6,DataStreams,0)-1):OFFSET(HOMECELL,MATCH(MIN(INDEX(Last_Data_Point,MATCH($A90,DataStreams,0)),INDEX(Last_Data_Point,MATCH(AL$6,DataStreams,0)),$B$4),DateRange,0)-1,MATCH(AL$6,DataStreams,0)-1) -
(INDEX(Returns!$102:$102,MATCH(AL$6,DataStreams,0))*
OFFSET(HOMECELL,MATCH(MAX(INDEX(First_Data_Point,MATCH($A90,DataStreams,0)),INDEX(First_Data_Point,MATCH(AL$6,DataStreams,0)),$B$3),DateRange,0)-1,MATCH(INDEX(Returns!$100:$100,MATCH(AL$6,DataStreams,0)),DataStreams,0)-1):OFFSET(HOMECELL,MATCH(MIN(INDEX(Last_Data_Point,MATCH($A90,DataStreams,0)),INDEX(Last_Data_Point,MATCH(AL$6,DataStreams,0)),$B$4),DateRange,0)-1,MATCH(INDEX(Returns!$100:$100,MATCH(AL$6,DataStreams,0)),DataStreams,0)-1))),"")</f>
        <v>-4.5920569909819125E-4</v>
      </c>
      <c r="AM90" s="233" cm="1">
        <f t="array" aca="1" ref="AM90" ca="1">_xlfn.IFNA(_xlfn.COVARIANCE.S(
OFFSET(HOMECELL,MATCH(MAX(INDEX(First_Data_Point,MATCH($A90,DataStreams,0)),INDEX(First_Data_Point,MATCH(AM$6,DataStreams,0)),$B$3),DateRange,0)-1,MATCH($A90,DataStreams,0)-1):OFFSET(HOMECELL,MATCH(MIN(INDEX(Last_Data_Point,MATCH($A90,DataStreams,0)),INDEX(Last_Data_Point,MATCH(AM$6,DataStreams,0)),$B$4),DateRange,0)-1,MATCH($A90,DataStreams,0)-1) -
(INDEX(Returns!$102:$102,MATCH($A90,DataStreams,0))*
OFFSET(HOMECELL,MATCH(MAX(INDEX(First_Data_Point,MATCH($A90,DataStreams,0)),INDEX(First_Data_Point,MATCH(AM$6,DataStreams,0)),$B$3),DateRange,0)-1,MATCH(INDEX(Returns!$100:$100,MATCH($A90,DataStreams,0)),DataStreams,0)-1):OFFSET(HOMECELL,MATCH(MIN(INDEX(Last_Data_Point,MATCH($A90,DataStreams,0)),INDEX(Last_Data_Point,MATCH(AM$6,DataStreams,0)),$B$4),DateRange,0)-1,MATCH(INDEX(Returns!$100:$100,MATCH($A90,DataStreams,0)),DataStreams,0)-1)),
OFFSET(HOMECELL,MATCH(MAX(INDEX(First_Data_Point,MATCH($A90,DataStreams,0)),INDEX(First_Data_Point,MATCH(AM$6,DataStreams,0)),$B$3),DateRange,0)-1,MATCH(AM$6,DataStreams,0)-1):OFFSET(HOMECELL,MATCH(MIN(INDEX(Last_Data_Point,MATCH($A90,DataStreams,0)),INDEX(Last_Data_Point,MATCH(AM$6,DataStreams,0)),$B$4),DateRange,0)-1,MATCH(AM$6,DataStreams,0)-1) -
(INDEX(Returns!$102:$102,MATCH(AM$6,DataStreams,0))*
OFFSET(HOMECELL,MATCH(MAX(INDEX(First_Data_Point,MATCH($A90,DataStreams,0)),INDEX(First_Data_Point,MATCH(AM$6,DataStreams,0)),$B$3),DateRange,0)-1,MATCH(INDEX(Returns!$100:$100,MATCH(AM$6,DataStreams,0)),DataStreams,0)-1):OFFSET(HOMECELL,MATCH(MIN(INDEX(Last_Data_Point,MATCH($A90,DataStreams,0)),INDEX(Last_Data_Point,MATCH(AM$6,DataStreams,0)),$B$4),DateRange,0)-1,MATCH(INDEX(Returns!$100:$100,MATCH(AM$6,DataStreams,0)),DataStreams,0)-1))),"")</f>
        <v>-3.7280978858771817E-4</v>
      </c>
      <c r="AN90" s="233" cm="1">
        <f t="array" aca="1" ref="AN90" ca="1">_xlfn.IFNA(_xlfn.COVARIANCE.S(
OFFSET(HOMECELL,MATCH(MAX(INDEX(First_Data_Point,MATCH($A90,DataStreams,0)),INDEX(First_Data_Point,MATCH(AN$6,DataStreams,0)),$B$3),DateRange,0)-1,MATCH($A90,DataStreams,0)-1):OFFSET(HOMECELL,MATCH(MIN(INDEX(Last_Data_Point,MATCH($A90,DataStreams,0)),INDEX(Last_Data_Point,MATCH(AN$6,DataStreams,0)),$B$4),DateRange,0)-1,MATCH($A90,DataStreams,0)-1) -
(INDEX(Returns!$102:$102,MATCH($A90,DataStreams,0))*
OFFSET(HOMECELL,MATCH(MAX(INDEX(First_Data_Point,MATCH($A90,DataStreams,0)),INDEX(First_Data_Point,MATCH(AN$6,DataStreams,0)),$B$3),DateRange,0)-1,MATCH(INDEX(Returns!$100:$100,MATCH($A90,DataStreams,0)),DataStreams,0)-1):OFFSET(HOMECELL,MATCH(MIN(INDEX(Last_Data_Point,MATCH($A90,DataStreams,0)),INDEX(Last_Data_Point,MATCH(AN$6,DataStreams,0)),$B$4),DateRange,0)-1,MATCH(INDEX(Returns!$100:$100,MATCH($A90,DataStreams,0)),DataStreams,0)-1)),
OFFSET(HOMECELL,MATCH(MAX(INDEX(First_Data_Point,MATCH($A90,DataStreams,0)),INDEX(First_Data_Point,MATCH(AN$6,DataStreams,0)),$B$3),DateRange,0)-1,MATCH(AN$6,DataStreams,0)-1):OFFSET(HOMECELL,MATCH(MIN(INDEX(Last_Data_Point,MATCH($A90,DataStreams,0)),INDEX(Last_Data_Point,MATCH(AN$6,DataStreams,0)),$B$4),DateRange,0)-1,MATCH(AN$6,DataStreams,0)-1) -
(INDEX(Returns!$102:$102,MATCH(AN$6,DataStreams,0))*
OFFSET(HOMECELL,MATCH(MAX(INDEX(First_Data_Point,MATCH($A90,DataStreams,0)),INDEX(First_Data_Point,MATCH(AN$6,DataStreams,0)),$B$3),DateRange,0)-1,MATCH(INDEX(Returns!$100:$100,MATCH(AN$6,DataStreams,0)),DataStreams,0)-1):OFFSET(HOMECELL,MATCH(MIN(INDEX(Last_Data_Point,MATCH($A90,DataStreams,0)),INDEX(Last_Data_Point,MATCH(AN$6,DataStreams,0)),$B$4),DateRange,0)-1,MATCH(INDEX(Returns!$100:$100,MATCH(AN$6,DataStreams,0)),DataStreams,0)-1))),"")</f>
        <v>7.606281287417079E-4</v>
      </c>
      <c r="AO90" s="233" cm="1">
        <f t="array" aca="1" ref="AO90" ca="1">_xlfn.IFNA(_xlfn.COVARIANCE.S(
OFFSET(HOMECELL,MATCH(MAX(INDEX(First_Data_Point,MATCH($A90,DataStreams,0)),INDEX(First_Data_Point,MATCH(AO$6,DataStreams,0)),$B$3),DateRange,0)-1,MATCH($A90,DataStreams,0)-1):OFFSET(HOMECELL,MATCH(MIN(INDEX(Last_Data_Point,MATCH($A90,DataStreams,0)),INDEX(Last_Data_Point,MATCH(AO$6,DataStreams,0)),$B$4),DateRange,0)-1,MATCH($A90,DataStreams,0)-1) -
(INDEX(Returns!$102:$102,MATCH($A90,DataStreams,0))*
OFFSET(HOMECELL,MATCH(MAX(INDEX(First_Data_Point,MATCH($A90,DataStreams,0)),INDEX(First_Data_Point,MATCH(AO$6,DataStreams,0)),$B$3),DateRange,0)-1,MATCH(INDEX(Returns!$100:$100,MATCH($A90,DataStreams,0)),DataStreams,0)-1):OFFSET(HOMECELL,MATCH(MIN(INDEX(Last_Data_Point,MATCH($A90,DataStreams,0)),INDEX(Last_Data_Point,MATCH(AO$6,DataStreams,0)),$B$4),DateRange,0)-1,MATCH(INDEX(Returns!$100:$100,MATCH($A90,DataStreams,0)),DataStreams,0)-1)),
OFFSET(HOMECELL,MATCH(MAX(INDEX(First_Data_Point,MATCH($A90,DataStreams,0)),INDEX(First_Data_Point,MATCH(AO$6,DataStreams,0)),$B$3),DateRange,0)-1,MATCH(AO$6,DataStreams,0)-1):OFFSET(HOMECELL,MATCH(MIN(INDEX(Last_Data_Point,MATCH($A90,DataStreams,0)),INDEX(Last_Data_Point,MATCH(AO$6,DataStreams,0)),$B$4),DateRange,0)-1,MATCH(AO$6,DataStreams,0)-1) -
(INDEX(Returns!$102:$102,MATCH(AO$6,DataStreams,0))*
OFFSET(HOMECELL,MATCH(MAX(INDEX(First_Data_Point,MATCH($A90,DataStreams,0)),INDEX(First_Data_Point,MATCH(AO$6,DataStreams,0)),$B$3),DateRange,0)-1,MATCH(INDEX(Returns!$100:$100,MATCH(AO$6,DataStreams,0)),DataStreams,0)-1):OFFSET(HOMECELL,MATCH(MIN(INDEX(Last_Data_Point,MATCH($A90,DataStreams,0)),INDEX(Last_Data_Point,MATCH(AO$6,DataStreams,0)),$B$4),DateRange,0)-1,MATCH(INDEX(Returns!$100:$100,MATCH(AO$6,DataStreams,0)),DataStreams,0)-1))),"")</f>
        <v>-1.847576104745928E-4</v>
      </c>
      <c r="AP90" s="233" cm="1">
        <f t="array" aca="1" ref="AP90" ca="1">_xlfn.IFNA(_xlfn.COVARIANCE.S(
OFFSET(HOMECELL,MATCH(MAX(INDEX(First_Data_Point,MATCH($A90,DataStreams,0)),INDEX(First_Data_Point,MATCH(AP$6,DataStreams,0)),$B$3),DateRange,0)-1,MATCH($A90,DataStreams,0)-1):OFFSET(HOMECELL,MATCH(MIN(INDEX(Last_Data_Point,MATCH($A90,DataStreams,0)),INDEX(Last_Data_Point,MATCH(AP$6,DataStreams,0)),$B$4),DateRange,0)-1,MATCH($A90,DataStreams,0)-1) -
(INDEX(Returns!$102:$102,MATCH($A90,DataStreams,0))*
OFFSET(HOMECELL,MATCH(MAX(INDEX(First_Data_Point,MATCH($A90,DataStreams,0)),INDEX(First_Data_Point,MATCH(AP$6,DataStreams,0)),$B$3),DateRange,0)-1,MATCH(INDEX(Returns!$100:$100,MATCH($A90,DataStreams,0)),DataStreams,0)-1):OFFSET(HOMECELL,MATCH(MIN(INDEX(Last_Data_Point,MATCH($A90,DataStreams,0)),INDEX(Last_Data_Point,MATCH(AP$6,DataStreams,0)),$B$4),DateRange,0)-1,MATCH(INDEX(Returns!$100:$100,MATCH($A90,DataStreams,0)),DataStreams,0)-1)),
OFFSET(HOMECELL,MATCH(MAX(INDEX(First_Data_Point,MATCH($A90,DataStreams,0)),INDEX(First_Data_Point,MATCH(AP$6,DataStreams,0)),$B$3),DateRange,0)-1,MATCH(AP$6,DataStreams,0)-1):OFFSET(HOMECELL,MATCH(MIN(INDEX(Last_Data_Point,MATCH($A90,DataStreams,0)),INDEX(Last_Data_Point,MATCH(AP$6,DataStreams,0)),$B$4),DateRange,0)-1,MATCH(AP$6,DataStreams,0)-1) -
(INDEX(Returns!$102:$102,MATCH(AP$6,DataStreams,0))*
OFFSET(HOMECELL,MATCH(MAX(INDEX(First_Data_Point,MATCH($A90,DataStreams,0)),INDEX(First_Data_Point,MATCH(AP$6,DataStreams,0)),$B$3),DateRange,0)-1,MATCH(INDEX(Returns!$100:$100,MATCH(AP$6,DataStreams,0)),DataStreams,0)-1):OFFSET(HOMECELL,MATCH(MIN(INDEX(Last_Data_Point,MATCH($A90,DataStreams,0)),INDEX(Last_Data_Point,MATCH(AP$6,DataStreams,0)),$B$4),DateRange,0)-1,MATCH(INDEX(Returns!$100:$100,MATCH(AP$6,DataStreams,0)),DataStreams,0)-1))),"")</f>
        <v>1.3559536262209213E-3</v>
      </c>
      <c r="AQ90" s="233" t="str" cm="1">
        <f t="array" aca="1" ref="AQ90" ca="1">_xlfn.IFNA(_xlfn.COVARIANCE.S(
OFFSET(HOMECELL,MATCH(MAX(INDEX(First_Data_Point,MATCH($A90,DataStreams,0)),INDEX(First_Data_Point,MATCH(AQ$6,DataStreams,0)),$B$3),DateRange,0)-1,MATCH($A90,DataStreams,0)-1):OFFSET(HOMECELL,MATCH(MIN(INDEX(Last_Data_Point,MATCH($A90,DataStreams,0)),INDEX(Last_Data_Point,MATCH(AQ$6,DataStreams,0)),$B$4),DateRange,0)-1,MATCH($A90,DataStreams,0)-1) -
(INDEX(Returns!$102:$102,MATCH($A90,DataStreams,0))*
OFFSET(HOMECELL,MATCH(MAX(INDEX(First_Data_Point,MATCH($A90,DataStreams,0)),INDEX(First_Data_Point,MATCH(AQ$6,DataStreams,0)),$B$3),DateRange,0)-1,MATCH(INDEX(Returns!$100:$100,MATCH($A90,DataStreams,0)),DataStreams,0)-1):OFFSET(HOMECELL,MATCH(MIN(INDEX(Last_Data_Point,MATCH($A90,DataStreams,0)),INDEX(Last_Data_Point,MATCH(AQ$6,DataStreams,0)),$B$4),DateRange,0)-1,MATCH(INDEX(Returns!$100:$100,MATCH($A90,DataStreams,0)),DataStreams,0)-1)),
OFFSET(HOMECELL,MATCH(MAX(INDEX(First_Data_Point,MATCH($A90,DataStreams,0)),INDEX(First_Data_Point,MATCH(AQ$6,DataStreams,0)),$B$3),DateRange,0)-1,MATCH(AQ$6,DataStreams,0)-1):OFFSET(HOMECELL,MATCH(MIN(INDEX(Last_Data_Point,MATCH($A90,DataStreams,0)),INDEX(Last_Data_Point,MATCH(AQ$6,DataStreams,0)),$B$4),DateRange,0)-1,MATCH(AQ$6,DataStreams,0)-1) -
(INDEX(Returns!$102:$102,MATCH(AQ$6,DataStreams,0))*
OFFSET(HOMECELL,MATCH(MAX(INDEX(First_Data_Point,MATCH($A90,DataStreams,0)),INDEX(First_Data_Point,MATCH(AQ$6,DataStreams,0)),$B$3),DateRange,0)-1,MATCH(INDEX(Returns!$100:$100,MATCH(AQ$6,DataStreams,0)),DataStreams,0)-1):OFFSET(HOMECELL,MATCH(MIN(INDEX(Last_Data_Point,MATCH($A90,DataStreams,0)),INDEX(Last_Data_Point,MATCH(AQ$6,DataStreams,0)),$B$4),DateRange,0)-1,MATCH(INDEX(Returns!$100:$100,MATCH(AQ$6,DataStreams,0)),DataStreams,0)-1))),"")</f>
        <v/>
      </c>
      <c r="AR90" s="233" t="str" cm="1">
        <f t="array" aca="1" ref="AR90" ca="1">_xlfn.IFNA(_xlfn.COVARIANCE.S(
OFFSET(HOMECELL,MATCH(MAX(INDEX(First_Data_Point,MATCH($A90,DataStreams,0)),INDEX(First_Data_Point,MATCH(AR$6,DataStreams,0)),$B$3),DateRange,0)-1,MATCH($A90,DataStreams,0)-1):OFFSET(HOMECELL,MATCH(MIN(INDEX(Last_Data_Point,MATCH($A90,DataStreams,0)),INDEX(Last_Data_Point,MATCH(AR$6,DataStreams,0)),$B$4),DateRange,0)-1,MATCH($A90,DataStreams,0)-1) -
(INDEX(Returns!$102:$102,MATCH($A90,DataStreams,0))*
OFFSET(HOMECELL,MATCH(MAX(INDEX(First_Data_Point,MATCH($A90,DataStreams,0)),INDEX(First_Data_Point,MATCH(AR$6,DataStreams,0)),$B$3),DateRange,0)-1,MATCH(INDEX(Returns!$100:$100,MATCH($A90,DataStreams,0)),DataStreams,0)-1):OFFSET(HOMECELL,MATCH(MIN(INDEX(Last_Data_Point,MATCH($A90,DataStreams,0)),INDEX(Last_Data_Point,MATCH(AR$6,DataStreams,0)),$B$4),DateRange,0)-1,MATCH(INDEX(Returns!$100:$100,MATCH($A90,DataStreams,0)),DataStreams,0)-1)),
OFFSET(HOMECELL,MATCH(MAX(INDEX(First_Data_Point,MATCH($A90,DataStreams,0)),INDEX(First_Data_Point,MATCH(AR$6,DataStreams,0)),$B$3),DateRange,0)-1,MATCH(AR$6,DataStreams,0)-1):OFFSET(HOMECELL,MATCH(MIN(INDEX(Last_Data_Point,MATCH($A90,DataStreams,0)),INDEX(Last_Data_Point,MATCH(AR$6,DataStreams,0)),$B$4),DateRange,0)-1,MATCH(AR$6,DataStreams,0)-1) -
(INDEX(Returns!$102:$102,MATCH(AR$6,DataStreams,0))*
OFFSET(HOMECELL,MATCH(MAX(INDEX(First_Data_Point,MATCH($A90,DataStreams,0)),INDEX(First_Data_Point,MATCH(AR$6,DataStreams,0)),$B$3),DateRange,0)-1,MATCH(INDEX(Returns!$100:$100,MATCH(AR$6,DataStreams,0)),DataStreams,0)-1):OFFSET(HOMECELL,MATCH(MIN(INDEX(Last_Data_Point,MATCH($A90,DataStreams,0)),INDEX(Last_Data_Point,MATCH(AR$6,DataStreams,0)),$B$4),DateRange,0)-1,MATCH(INDEX(Returns!$100:$100,MATCH(AR$6,DataStreams,0)),DataStreams,0)-1))),"")</f>
        <v/>
      </c>
      <c r="AS90" s="233" t="str" cm="1">
        <f t="array" aca="1" ref="AS90" ca="1">_xlfn.IFNA(_xlfn.COVARIANCE.S(
OFFSET(HOMECELL,MATCH(MAX(INDEX(First_Data_Point,MATCH($A90,DataStreams,0)),INDEX(First_Data_Point,MATCH(AS$6,DataStreams,0)),$B$3),DateRange,0)-1,MATCH($A90,DataStreams,0)-1):OFFSET(HOMECELL,MATCH(MIN(INDEX(Last_Data_Point,MATCH($A90,DataStreams,0)),INDEX(Last_Data_Point,MATCH(AS$6,DataStreams,0)),$B$4),DateRange,0)-1,MATCH($A90,DataStreams,0)-1) -
(INDEX(Returns!$102:$102,MATCH($A90,DataStreams,0))*
OFFSET(HOMECELL,MATCH(MAX(INDEX(First_Data_Point,MATCH($A90,DataStreams,0)),INDEX(First_Data_Point,MATCH(AS$6,DataStreams,0)),$B$3),DateRange,0)-1,MATCH(INDEX(Returns!$100:$100,MATCH($A90,DataStreams,0)),DataStreams,0)-1):OFFSET(HOMECELL,MATCH(MIN(INDEX(Last_Data_Point,MATCH($A90,DataStreams,0)),INDEX(Last_Data_Point,MATCH(AS$6,DataStreams,0)),$B$4),DateRange,0)-1,MATCH(INDEX(Returns!$100:$100,MATCH($A90,DataStreams,0)),DataStreams,0)-1)),
OFFSET(HOMECELL,MATCH(MAX(INDEX(First_Data_Point,MATCH($A90,DataStreams,0)),INDEX(First_Data_Point,MATCH(AS$6,DataStreams,0)),$B$3),DateRange,0)-1,MATCH(AS$6,DataStreams,0)-1):OFFSET(HOMECELL,MATCH(MIN(INDEX(Last_Data_Point,MATCH($A90,DataStreams,0)),INDEX(Last_Data_Point,MATCH(AS$6,DataStreams,0)),$B$4),DateRange,0)-1,MATCH(AS$6,DataStreams,0)-1) -
(INDEX(Returns!$102:$102,MATCH(AS$6,DataStreams,0))*
OFFSET(HOMECELL,MATCH(MAX(INDEX(First_Data_Point,MATCH($A90,DataStreams,0)),INDEX(First_Data_Point,MATCH(AS$6,DataStreams,0)),$B$3),DateRange,0)-1,MATCH(INDEX(Returns!$100:$100,MATCH(AS$6,DataStreams,0)),DataStreams,0)-1):OFFSET(HOMECELL,MATCH(MIN(INDEX(Last_Data_Point,MATCH($A90,DataStreams,0)),INDEX(Last_Data_Point,MATCH(AS$6,DataStreams,0)),$B$4),DateRange,0)-1,MATCH(INDEX(Returns!$100:$100,MATCH(AS$6,DataStreams,0)),DataStreams,0)-1))),"")</f>
        <v/>
      </c>
      <c r="AT90" s="233" t="str" cm="1">
        <f t="array" aca="1" ref="AT90" ca="1">_xlfn.IFNA(_xlfn.COVARIANCE.S(
OFFSET(HOMECELL,MATCH(MAX(INDEX(First_Data_Point,MATCH($A90,DataStreams,0)),INDEX(First_Data_Point,MATCH(AT$6,DataStreams,0)),$B$3),DateRange,0)-1,MATCH($A90,DataStreams,0)-1):OFFSET(HOMECELL,MATCH(MIN(INDEX(Last_Data_Point,MATCH($A90,DataStreams,0)),INDEX(Last_Data_Point,MATCH(AT$6,DataStreams,0)),$B$4),DateRange,0)-1,MATCH($A90,DataStreams,0)-1) -
(INDEX(Returns!$102:$102,MATCH($A90,DataStreams,0))*
OFFSET(HOMECELL,MATCH(MAX(INDEX(First_Data_Point,MATCH($A90,DataStreams,0)),INDEX(First_Data_Point,MATCH(AT$6,DataStreams,0)),$B$3),DateRange,0)-1,MATCH(INDEX(Returns!$100:$100,MATCH($A90,DataStreams,0)),DataStreams,0)-1):OFFSET(HOMECELL,MATCH(MIN(INDEX(Last_Data_Point,MATCH($A90,DataStreams,0)),INDEX(Last_Data_Point,MATCH(AT$6,DataStreams,0)),$B$4),DateRange,0)-1,MATCH(INDEX(Returns!$100:$100,MATCH($A90,DataStreams,0)),DataStreams,0)-1)),
OFFSET(HOMECELL,MATCH(MAX(INDEX(First_Data_Point,MATCH($A90,DataStreams,0)),INDEX(First_Data_Point,MATCH(AT$6,DataStreams,0)),$B$3),DateRange,0)-1,MATCH(AT$6,DataStreams,0)-1):OFFSET(HOMECELL,MATCH(MIN(INDEX(Last_Data_Point,MATCH($A90,DataStreams,0)),INDEX(Last_Data_Point,MATCH(AT$6,DataStreams,0)),$B$4),DateRange,0)-1,MATCH(AT$6,DataStreams,0)-1) -
(INDEX(Returns!$102:$102,MATCH(AT$6,DataStreams,0))*
OFFSET(HOMECELL,MATCH(MAX(INDEX(First_Data_Point,MATCH($A90,DataStreams,0)),INDEX(First_Data_Point,MATCH(AT$6,DataStreams,0)),$B$3),DateRange,0)-1,MATCH(INDEX(Returns!$100:$100,MATCH(AT$6,DataStreams,0)),DataStreams,0)-1):OFFSET(HOMECELL,MATCH(MIN(INDEX(Last_Data_Point,MATCH($A90,DataStreams,0)),INDEX(Last_Data_Point,MATCH(AT$6,DataStreams,0)),$B$4),DateRange,0)-1,MATCH(INDEX(Returns!$100:$100,MATCH(AT$6,DataStreams,0)),DataStreams,0)-1))),"")</f>
        <v/>
      </c>
      <c r="AU90" s="233" t="str" cm="1">
        <f t="array" aca="1" ref="AU90" ca="1">_xlfn.IFNA(_xlfn.COVARIANCE.S(
OFFSET(HOMECELL,MATCH(MAX(INDEX(First_Data_Point,MATCH($A90,DataStreams,0)),INDEX(First_Data_Point,MATCH(AU$6,DataStreams,0)),$B$3),DateRange,0)-1,MATCH($A90,DataStreams,0)-1):OFFSET(HOMECELL,MATCH(MIN(INDEX(Last_Data_Point,MATCH($A90,DataStreams,0)),INDEX(Last_Data_Point,MATCH(AU$6,DataStreams,0)),$B$4),DateRange,0)-1,MATCH($A90,DataStreams,0)-1) -
(INDEX(Returns!$102:$102,MATCH($A90,DataStreams,0))*
OFFSET(HOMECELL,MATCH(MAX(INDEX(First_Data_Point,MATCH($A90,DataStreams,0)),INDEX(First_Data_Point,MATCH(AU$6,DataStreams,0)),$B$3),DateRange,0)-1,MATCH(INDEX(Returns!$100:$100,MATCH($A90,DataStreams,0)),DataStreams,0)-1):OFFSET(HOMECELL,MATCH(MIN(INDEX(Last_Data_Point,MATCH($A90,DataStreams,0)),INDEX(Last_Data_Point,MATCH(AU$6,DataStreams,0)),$B$4),DateRange,0)-1,MATCH(INDEX(Returns!$100:$100,MATCH($A90,DataStreams,0)),DataStreams,0)-1)),
OFFSET(HOMECELL,MATCH(MAX(INDEX(First_Data_Point,MATCH($A90,DataStreams,0)),INDEX(First_Data_Point,MATCH(AU$6,DataStreams,0)),$B$3),DateRange,0)-1,MATCH(AU$6,DataStreams,0)-1):OFFSET(HOMECELL,MATCH(MIN(INDEX(Last_Data_Point,MATCH($A90,DataStreams,0)),INDEX(Last_Data_Point,MATCH(AU$6,DataStreams,0)),$B$4),DateRange,0)-1,MATCH(AU$6,DataStreams,0)-1) -
(INDEX(Returns!$102:$102,MATCH(AU$6,DataStreams,0))*
OFFSET(HOMECELL,MATCH(MAX(INDEX(First_Data_Point,MATCH($A90,DataStreams,0)),INDEX(First_Data_Point,MATCH(AU$6,DataStreams,0)),$B$3),DateRange,0)-1,MATCH(INDEX(Returns!$100:$100,MATCH(AU$6,DataStreams,0)),DataStreams,0)-1):OFFSET(HOMECELL,MATCH(MIN(INDEX(Last_Data_Point,MATCH($A90,DataStreams,0)),INDEX(Last_Data_Point,MATCH(AU$6,DataStreams,0)),$B$4),DateRange,0)-1,MATCH(INDEX(Returns!$100:$100,MATCH(AU$6,DataStreams,0)),DataStreams,0)-1))),"")</f>
        <v/>
      </c>
      <c r="AV90" s="233" t="str" cm="1">
        <f t="array" aca="1" ref="AV90" ca="1">_xlfn.IFNA(_xlfn.COVARIANCE.S(
OFFSET(HOMECELL,MATCH(MAX(INDEX(First_Data_Point,MATCH($A90,DataStreams,0)),INDEX(First_Data_Point,MATCH(AV$6,DataStreams,0)),$B$3),DateRange,0)-1,MATCH($A90,DataStreams,0)-1):OFFSET(HOMECELL,MATCH(MIN(INDEX(Last_Data_Point,MATCH($A90,DataStreams,0)),INDEX(Last_Data_Point,MATCH(AV$6,DataStreams,0)),$B$4),DateRange,0)-1,MATCH($A90,DataStreams,0)-1) -
(INDEX(Returns!$102:$102,MATCH($A90,DataStreams,0))*
OFFSET(HOMECELL,MATCH(MAX(INDEX(First_Data_Point,MATCH($A90,DataStreams,0)),INDEX(First_Data_Point,MATCH(AV$6,DataStreams,0)),$B$3),DateRange,0)-1,MATCH(INDEX(Returns!$100:$100,MATCH($A90,DataStreams,0)),DataStreams,0)-1):OFFSET(HOMECELL,MATCH(MIN(INDEX(Last_Data_Point,MATCH($A90,DataStreams,0)),INDEX(Last_Data_Point,MATCH(AV$6,DataStreams,0)),$B$4),DateRange,0)-1,MATCH(INDEX(Returns!$100:$100,MATCH($A90,DataStreams,0)),DataStreams,0)-1)),
OFFSET(HOMECELL,MATCH(MAX(INDEX(First_Data_Point,MATCH($A90,DataStreams,0)),INDEX(First_Data_Point,MATCH(AV$6,DataStreams,0)),$B$3),DateRange,0)-1,MATCH(AV$6,DataStreams,0)-1):OFFSET(HOMECELL,MATCH(MIN(INDEX(Last_Data_Point,MATCH($A90,DataStreams,0)),INDEX(Last_Data_Point,MATCH(AV$6,DataStreams,0)),$B$4),DateRange,0)-1,MATCH(AV$6,DataStreams,0)-1) -
(INDEX(Returns!$102:$102,MATCH(AV$6,DataStreams,0))*
OFFSET(HOMECELL,MATCH(MAX(INDEX(First_Data_Point,MATCH($A90,DataStreams,0)),INDEX(First_Data_Point,MATCH(AV$6,DataStreams,0)),$B$3),DateRange,0)-1,MATCH(INDEX(Returns!$100:$100,MATCH(AV$6,DataStreams,0)),DataStreams,0)-1):OFFSET(HOMECELL,MATCH(MIN(INDEX(Last_Data_Point,MATCH($A90,DataStreams,0)),INDEX(Last_Data_Point,MATCH(AV$6,DataStreams,0)),$B$4),DateRange,0)-1,MATCH(INDEX(Returns!$100:$100,MATCH(AV$6,DataStreams,0)),DataStreams,0)-1))),"")</f>
        <v/>
      </c>
      <c r="AW90" s="233" t="str" cm="1">
        <f t="array" aca="1" ref="AW90" ca="1">_xlfn.IFNA(_xlfn.COVARIANCE.S(
OFFSET(HOMECELL,MATCH(MAX(INDEX(First_Data_Point,MATCH($A90,DataStreams,0)),INDEX(First_Data_Point,MATCH(AW$6,DataStreams,0)),$B$3),DateRange,0)-1,MATCH($A90,DataStreams,0)-1):OFFSET(HOMECELL,MATCH(MIN(INDEX(Last_Data_Point,MATCH($A90,DataStreams,0)),INDEX(Last_Data_Point,MATCH(AW$6,DataStreams,0)),$B$4),DateRange,0)-1,MATCH($A90,DataStreams,0)-1) -
(INDEX(Returns!$102:$102,MATCH($A90,DataStreams,0))*
OFFSET(HOMECELL,MATCH(MAX(INDEX(First_Data_Point,MATCH($A90,DataStreams,0)),INDEX(First_Data_Point,MATCH(AW$6,DataStreams,0)),$B$3),DateRange,0)-1,MATCH(INDEX(Returns!$100:$100,MATCH($A90,DataStreams,0)),DataStreams,0)-1):OFFSET(HOMECELL,MATCH(MIN(INDEX(Last_Data_Point,MATCH($A90,DataStreams,0)),INDEX(Last_Data_Point,MATCH(AW$6,DataStreams,0)),$B$4),DateRange,0)-1,MATCH(INDEX(Returns!$100:$100,MATCH($A90,DataStreams,0)),DataStreams,0)-1)),
OFFSET(HOMECELL,MATCH(MAX(INDEX(First_Data_Point,MATCH($A90,DataStreams,0)),INDEX(First_Data_Point,MATCH(AW$6,DataStreams,0)),$B$3),DateRange,0)-1,MATCH(AW$6,DataStreams,0)-1):OFFSET(HOMECELL,MATCH(MIN(INDEX(Last_Data_Point,MATCH($A90,DataStreams,0)),INDEX(Last_Data_Point,MATCH(AW$6,DataStreams,0)),$B$4),DateRange,0)-1,MATCH(AW$6,DataStreams,0)-1) -
(INDEX(Returns!$102:$102,MATCH(AW$6,DataStreams,0))*
OFFSET(HOMECELL,MATCH(MAX(INDEX(First_Data_Point,MATCH($A90,DataStreams,0)),INDEX(First_Data_Point,MATCH(AW$6,DataStreams,0)),$B$3),DateRange,0)-1,MATCH(INDEX(Returns!$100:$100,MATCH(AW$6,DataStreams,0)),DataStreams,0)-1):OFFSET(HOMECELL,MATCH(MIN(INDEX(Last_Data_Point,MATCH($A90,DataStreams,0)),INDEX(Last_Data_Point,MATCH(AW$6,DataStreams,0)),$B$4),DateRange,0)-1,MATCH(INDEX(Returns!$100:$100,MATCH(AW$6,DataStreams,0)),DataStreams,0)-1))),"")</f>
        <v/>
      </c>
      <c r="AX90" s="233" t="str" cm="1">
        <f t="array" aca="1" ref="AX90" ca="1">_xlfn.IFNA(_xlfn.COVARIANCE.S(
OFFSET(HOMECELL,MATCH(MAX(INDEX(First_Data_Point,MATCH($A90,DataStreams,0)),INDEX(First_Data_Point,MATCH(AX$6,DataStreams,0)),$B$3),DateRange,0)-1,MATCH($A90,DataStreams,0)-1):OFFSET(HOMECELL,MATCH(MIN(INDEX(Last_Data_Point,MATCH($A90,DataStreams,0)),INDEX(Last_Data_Point,MATCH(AX$6,DataStreams,0)),$B$4),DateRange,0)-1,MATCH($A90,DataStreams,0)-1) -
(INDEX(Returns!$102:$102,MATCH($A90,DataStreams,0))*
OFFSET(HOMECELL,MATCH(MAX(INDEX(First_Data_Point,MATCH($A90,DataStreams,0)),INDEX(First_Data_Point,MATCH(AX$6,DataStreams,0)),$B$3),DateRange,0)-1,MATCH(INDEX(Returns!$100:$100,MATCH($A90,DataStreams,0)),DataStreams,0)-1):OFFSET(HOMECELL,MATCH(MIN(INDEX(Last_Data_Point,MATCH($A90,DataStreams,0)),INDEX(Last_Data_Point,MATCH(AX$6,DataStreams,0)),$B$4),DateRange,0)-1,MATCH(INDEX(Returns!$100:$100,MATCH($A90,DataStreams,0)),DataStreams,0)-1)),
OFFSET(HOMECELL,MATCH(MAX(INDEX(First_Data_Point,MATCH($A90,DataStreams,0)),INDEX(First_Data_Point,MATCH(AX$6,DataStreams,0)),$B$3),DateRange,0)-1,MATCH(AX$6,DataStreams,0)-1):OFFSET(HOMECELL,MATCH(MIN(INDEX(Last_Data_Point,MATCH($A90,DataStreams,0)),INDEX(Last_Data_Point,MATCH(AX$6,DataStreams,0)),$B$4),DateRange,0)-1,MATCH(AX$6,DataStreams,0)-1) -
(INDEX(Returns!$102:$102,MATCH(AX$6,DataStreams,0))*
OFFSET(HOMECELL,MATCH(MAX(INDEX(First_Data_Point,MATCH($A90,DataStreams,0)),INDEX(First_Data_Point,MATCH(AX$6,DataStreams,0)),$B$3),DateRange,0)-1,MATCH(INDEX(Returns!$100:$100,MATCH(AX$6,DataStreams,0)),DataStreams,0)-1):OFFSET(HOMECELL,MATCH(MIN(INDEX(Last_Data_Point,MATCH($A90,DataStreams,0)),INDEX(Last_Data_Point,MATCH(AX$6,DataStreams,0)),$B$4),DateRange,0)-1,MATCH(INDEX(Returns!$100:$100,MATCH(AX$6,DataStreams,0)),DataStreams,0)-1))),"")</f>
        <v/>
      </c>
      <c r="AY90" s="233" t="str" cm="1">
        <f t="array" aca="1" ref="AY90" ca="1">_xlfn.IFNA(_xlfn.COVARIANCE.S(
OFFSET(HOMECELL,MATCH(MAX(INDEX(First_Data_Point,MATCH($A90,DataStreams,0)),INDEX(First_Data_Point,MATCH(AY$6,DataStreams,0)),$B$3),DateRange,0)-1,MATCH($A90,DataStreams,0)-1):OFFSET(HOMECELL,MATCH(MIN(INDEX(Last_Data_Point,MATCH($A90,DataStreams,0)),INDEX(Last_Data_Point,MATCH(AY$6,DataStreams,0)),$B$4),DateRange,0)-1,MATCH($A90,DataStreams,0)-1) -
(INDEX(Returns!$102:$102,MATCH($A90,DataStreams,0))*
OFFSET(HOMECELL,MATCH(MAX(INDEX(First_Data_Point,MATCH($A90,DataStreams,0)),INDEX(First_Data_Point,MATCH(AY$6,DataStreams,0)),$B$3),DateRange,0)-1,MATCH(INDEX(Returns!$100:$100,MATCH($A90,DataStreams,0)),DataStreams,0)-1):OFFSET(HOMECELL,MATCH(MIN(INDEX(Last_Data_Point,MATCH($A90,DataStreams,0)),INDEX(Last_Data_Point,MATCH(AY$6,DataStreams,0)),$B$4),DateRange,0)-1,MATCH(INDEX(Returns!$100:$100,MATCH($A90,DataStreams,0)),DataStreams,0)-1)),
OFFSET(HOMECELL,MATCH(MAX(INDEX(First_Data_Point,MATCH($A90,DataStreams,0)),INDEX(First_Data_Point,MATCH(AY$6,DataStreams,0)),$B$3),DateRange,0)-1,MATCH(AY$6,DataStreams,0)-1):OFFSET(HOMECELL,MATCH(MIN(INDEX(Last_Data_Point,MATCH($A90,DataStreams,0)),INDEX(Last_Data_Point,MATCH(AY$6,DataStreams,0)),$B$4),DateRange,0)-1,MATCH(AY$6,DataStreams,0)-1) -
(INDEX(Returns!$102:$102,MATCH(AY$6,DataStreams,0))*
OFFSET(HOMECELL,MATCH(MAX(INDEX(First_Data_Point,MATCH($A90,DataStreams,0)),INDEX(First_Data_Point,MATCH(AY$6,DataStreams,0)),$B$3),DateRange,0)-1,MATCH(INDEX(Returns!$100:$100,MATCH(AY$6,DataStreams,0)),DataStreams,0)-1):OFFSET(HOMECELL,MATCH(MIN(INDEX(Last_Data_Point,MATCH($A90,DataStreams,0)),INDEX(Last_Data_Point,MATCH(AY$6,DataStreams,0)),$B$4),DateRange,0)-1,MATCH(INDEX(Returns!$100:$100,MATCH(AY$6,DataStreams,0)),DataStreams,0)-1))),"")</f>
        <v/>
      </c>
      <c r="AZ90" s="233" t="str" cm="1">
        <f t="array" aca="1" ref="AZ90" ca="1">_xlfn.IFNA(_xlfn.COVARIANCE.S(
OFFSET(HOMECELL,MATCH(MAX(INDEX(First_Data_Point,MATCH($A90,DataStreams,0)),INDEX(First_Data_Point,MATCH(AZ$6,DataStreams,0)),$B$3),DateRange,0)-1,MATCH($A90,DataStreams,0)-1):OFFSET(HOMECELL,MATCH(MIN(INDEX(Last_Data_Point,MATCH($A90,DataStreams,0)),INDEX(Last_Data_Point,MATCH(AZ$6,DataStreams,0)),$B$4),DateRange,0)-1,MATCH($A90,DataStreams,0)-1) -
(INDEX(Returns!$102:$102,MATCH($A90,DataStreams,0))*
OFFSET(HOMECELL,MATCH(MAX(INDEX(First_Data_Point,MATCH($A90,DataStreams,0)),INDEX(First_Data_Point,MATCH(AZ$6,DataStreams,0)),$B$3),DateRange,0)-1,MATCH(INDEX(Returns!$100:$100,MATCH($A90,DataStreams,0)),DataStreams,0)-1):OFFSET(HOMECELL,MATCH(MIN(INDEX(Last_Data_Point,MATCH($A90,DataStreams,0)),INDEX(Last_Data_Point,MATCH(AZ$6,DataStreams,0)),$B$4),DateRange,0)-1,MATCH(INDEX(Returns!$100:$100,MATCH($A90,DataStreams,0)),DataStreams,0)-1)),
OFFSET(HOMECELL,MATCH(MAX(INDEX(First_Data_Point,MATCH($A90,DataStreams,0)),INDEX(First_Data_Point,MATCH(AZ$6,DataStreams,0)),$B$3),DateRange,0)-1,MATCH(AZ$6,DataStreams,0)-1):OFFSET(HOMECELL,MATCH(MIN(INDEX(Last_Data_Point,MATCH($A90,DataStreams,0)),INDEX(Last_Data_Point,MATCH(AZ$6,DataStreams,0)),$B$4),DateRange,0)-1,MATCH(AZ$6,DataStreams,0)-1) -
(INDEX(Returns!$102:$102,MATCH(AZ$6,DataStreams,0))*
OFFSET(HOMECELL,MATCH(MAX(INDEX(First_Data_Point,MATCH($A90,DataStreams,0)),INDEX(First_Data_Point,MATCH(AZ$6,DataStreams,0)),$B$3),DateRange,0)-1,MATCH(INDEX(Returns!$100:$100,MATCH(AZ$6,DataStreams,0)),DataStreams,0)-1):OFFSET(HOMECELL,MATCH(MIN(INDEX(Last_Data_Point,MATCH($A90,DataStreams,0)),INDEX(Last_Data_Point,MATCH(AZ$6,DataStreams,0)),$B$4),DateRange,0)-1,MATCH(INDEX(Returns!$100:$100,MATCH(AZ$6,DataStreams,0)),DataStreams,0)-1))),"")</f>
        <v/>
      </c>
      <c r="BA90" s="233" t="str" cm="1">
        <f t="array" aca="1" ref="BA90" ca="1">_xlfn.IFNA(_xlfn.COVARIANCE.S(
OFFSET(HOMECELL,MATCH(MAX(INDEX(First_Data_Point,MATCH($A90,DataStreams,0)),INDEX(First_Data_Point,MATCH(BA$6,DataStreams,0)),$B$3),DateRange,0)-1,MATCH($A90,DataStreams,0)-1):OFFSET(HOMECELL,MATCH(MIN(INDEX(Last_Data_Point,MATCH($A90,DataStreams,0)),INDEX(Last_Data_Point,MATCH(BA$6,DataStreams,0)),$B$4),DateRange,0)-1,MATCH($A90,DataStreams,0)-1) -
(INDEX(Returns!$102:$102,MATCH($A90,DataStreams,0))*
OFFSET(HOMECELL,MATCH(MAX(INDEX(First_Data_Point,MATCH($A90,DataStreams,0)),INDEX(First_Data_Point,MATCH(BA$6,DataStreams,0)),$B$3),DateRange,0)-1,MATCH(INDEX(Returns!$100:$100,MATCH($A90,DataStreams,0)),DataStreams,0)-1):OFFSET(HOMECELL,MATCH(MIN(INDEX(Last_Data_Point,MATCH($A90,DataStreams,0)),INDEX(Last_Data_Point,MATCH(BA$6,DataStreams,0)),$B$4),DateRange,0)-1,MATCH(INDEX(Returns!$100:$100,MATCH($A90,DataStreams,0)),DataStreams,0)-1)),
OFFSET(HOMECELL,MATCH(MAX(INDEX(First_Data_Point,MATCH($A90,DataStreams,0)),INDEX(First_Data_Point,MATCH(BA$6,DataStreams,0)),$B$3),DateRange,0)-1,MATCH(BA$6,DataStreams,0)-1):OFFSET(HOMECELL,MATCH(MIN(INDEX(Last_Data_Point,MATCH($A90,DataStreams,0)),INDEX(Last_Data_Point,MATCH(BA$6,DataStreams,0)),$B$4),DateRange,0)-1,MATCH(BA$6,DataStreams,0)-1) -
(INDEX(Returns!$102:$102,MATCH(BA$6,DataStreams,0))*
OFFSET(HOMECELL,MATCH(MAX(INDEX(First_Data_Point,MATCH($A90,DataStreams,0)),INDEX(First_Data_Point,MATCH(BA$6,DataStreams,0)),$B$3),DateRange,0)-1,MATCH(INDEX(Returns!$100:$100,MATCH(BA$6,DataStreams,0)),DataStreams,0)-1):OFFSET(HOMECELL,MATCH(MIN(INDEX(Last_Data_Point,MATCH($A90,DataStreams,0)),INDEX(Last_Data_Point,MATCH(BA$6,DataStreams,0)),$B$4),DateRange,0)-1,MATCH(INDEX(Returns!$100:$100,MATCH(BA$6,DataStreams,0)),DataStreams,0)-1))),"")</f>
        <v/>
      </c>
      <c r="BB90" s="233" t="str" cm="1">
        <f t="array" aca="1" ref="BB90" ca="1">_xlfn.IFNA(_xlfn.COVARIANCE.S(
OFFSET(HOMECELL,MATCH(MAX(INDEX(First_Data_Point,MATCH($A90,DataStreams,0)),INDEX(First_Data_Point,MATCH(BB$6,DataStreams,0)),$B$3),DateRange,0)-1,MATCH($A90,DataStreams,0)-1):OFFSET(HOMECELL,MATCH(MIN(INDEX(Last_Data_Point,MATCH($A90,DataStreams,0)),INDEX(Last_Data_Point,MATCH(BB$6,DataStreams,0)),$B$4),DateRange,0)-1,MATCH($A90,DataStreams,0)-1) -
(INDEX(Returns!$102:$102,MATCH($A90,DataStreams,0))*
OFFSET(HOMECELL,MATCH(MAX(INDEX(First_Data_Point,MATCH($A90,DataStreams,0)),INDEX(First_Data_Point,MATCH(BB$6,DataStreams,0)),$B$3),DateRange,0)-1,MATCH(INDEX(Returns!$100:$100,MATCH($A90,DataStreams,0)),DataStreams,0)-1):OFFSET(HOMECELL,MATCH(MIN(INDEX(Last_Data_Point,MATCH($A90,DataStreams,0)),INDEX(Last_Data_Point,MATCH(BB$6,DataStreams,0)),$B$4),DateRange,0)-1,MATCH(INDEX(Returns!$100:$100,MATCH($A90,DataStreams,0)),DataStreams,0)-1)),
OFFSET(HOMECELL,MATCH(MAX(INDEX(First_Data_Point,MATCH($A90,DataStreams,0)),INDEX(First_Data_Point,MATCH(BB$6,DataStreams,0)),$B$3),DateRange,0)-1,MATCH(BB$6,DataStreams,0)-1):OFFSET(HOMECELL,MATCH(MIN(INDEX(Last_Data_Point,MATCH($A90,DataStreams,0)),INDEX(Last_Data_Point,MATCH(BB$6,DataStreams,0)),$B$4),DateRange,0)-1,MATCH(BB$6,DataStreams,0)-1) -
(INDEX(Returns!$102:$102,MATCH(BB$6,DataStreams,0))*
OFFSET(HOMECELL,MATCH(MAX(INDEX(First_Data_Point,MATCH($A90,DataStreams,0)),INDEX(First_Data_Point,MATCH(BB$6,DataStreams,0)),$B$3),DateRange,0)-1,MATCH(INDEX(Returns!$100:$100,MATCH(BB$6,DataStreams,0)),DataStreams,0)-1):OFFSET(HOMECELL,MATCH(MIN(INDEX(Last_Data_Point,MATCH($A90,DataStreams,0)),INDEX(Last_Data_Point,MATCH(BB$6,DataStreams,0)),$B$4),DateRange,0)-1,MATCH(INDEX(Returns!$100:$100,MATCH(BB$6,DataStreams,0)),DataStreams,0)-1))),"")</f>
        <v/>
      </c>
      <c r="BC90" s="236"/>
    </row>
    <row r="91" spans="1:55">
      <c r="A91" s="239" t="str">
        <f ca="1"/>
        <v>TJX</v>
      </c>
      <c r="B91" s="233" cm="1">
        <f t="array" aca="1" ref="B91" ca="1">_xlfn.IFNA(_xlfn.COVARIANCE.S(
OFFSET(HOMECELL,MATCH(MAX(INDEX(First_Data_Point,MATCH($A91,DataStreams,0)),INDEX(First_Data_Point,MATCH(B$6,DataStreams,0)),$B$3),DateRange,0)-1,MATCH($A91,DataStreams,0)-1):OFFSET(HOMECELL,MATCH(MIN(INDEX(Last_Data_Point,MATCH($A91,DataStreams,0)),INDEX(Last_Data_Point,MATCH(B$6,DataStreams,0)),$B$4),DateRange,0)-1,MATCH($A91,DataStreams,0)-1) -
(INDEX(Returns!$102:$102,MATCH($A91,DataStreams,0))*
OFFSET(HOMECELL,MATCH(MAX(INDEX(First_Data_Point,MATCH($A91,DataStreams,0)),INDEX(First_Data_Point,MATCH(B$6,DataStreams,0)),$B$3),DateRange,0)-1,MATCH(INDEX(Returns!$100:$100,MATCH($A91,DataStreams,0)),DataStreams,0)-1):OFFSET(HOMECELL,MATCH(MIN(INDEX(Last_Data_Point,MATCH($A91,DataStreams,0)),INDEX(Last_Data_Point,MATCH(B$6,DataStreams,0)),$B$4),DateRange,0)-1,MATCH(INDEX(Returns!$100:$100,MATCH($A91,DataStreams,0)),DataStreams,0)-1)),
OFFSET(HOMECELL,MATCH(MAX(INDEX(First_Data_Point,MATCH($A91,DataStreams,0)),INDEX(First_Data_Point,MATCH(B$6,DataStreams,0)),$B$3),DateRange,0)-1,MATCH(B$6,DataStreams,0)-1):OFFSET(HOMECELL,MATCH(MIN(INDEX(Last_Data_Point,MATCH($A91,DataStreams,0)),INDEX(Last_Data_Point,MATCH(B$6,DataStreams,0)),$B$4),DateRange,0)-1,MATCH(B$6,DataStreams,0)-1) -
(INDEX(Returns!$102:$102,MATCH(B$6,DataStreams,0))*
OFFSET(HOMECELL,MATCH(MAX(INDEX(First_Data_Point,MATCH($A91,DataStreams,0)),INDEX(First_Data_Point,MATCH(B$6,DataStreams,0)),$B$3),DateRange,0)-1,MATCH(INDEX(Returns!$100:$100,MATCH(B$6,DataStreams,0)),DataStreams,0)-1):OFFSET(HOMECELL,MATCH(MIN(INDEX(Last_Data_Point,MATCH($A91,DataStreams,0)),INDEX(Last_Data_Point,MATCH(B$6,DataStreams,0)),$B$4),DateRange,0)-1,MATCH(INDEX(Returns!$100:$100,MATCH(B$6,DataStreams,0)),DataStreams,0)-1))),"")</f>
        <v>5.679871535941208E-6</v>
      </c>
      <c r="C91" s="233" cm="1">
        <f t="array" aca="1" ref="C91" ca="1">_xlfn.IFNA(_xlfn.COVARIANCE.S(
OFFSET(HOMECELL,MATCH(MAX(INDEX(First_Data_Point,MATCH($A91,DataStreams,0)),INDEX(First_Data_Point,MATCH(C$6,DataStreams,0)),$B$3),DateRange,0)-1,MATCH($A91,DataStreams,0)-1):OFFSET(HOMECELL,MATCH(MIN(INDEX(Last_Data_Point,MATCH($A91,DataStreams,0)),INDEX(Last_Data_Point,MATCH(C$6,DataStreams,0)),$B$4),DateRange,0)-1,MATCH($A91,DataStreams,0)-1) -
(INDEX(Returns!$102:$102,MATCH($A91,DataStreams,0))*
OFFSET(HOMECELL,MATCH(MAX(INDEX(First_Data_Point,MATCH($A91,DataStreams,0)),INDEX(First_Data_Point,MATCH(C$6,DataStreams,0)),$B$3),DateRange,0)-1,MATCH(INDEX(Returns!$100:$100,MATCH($A91,DataStreams,0)),DataStreams,0)-1):OFFSET(HOMECELL,MATCH(MIN(INDEX(Last_Data_Point,MATCH($A91,DataStreams,0)),INDEX(Last_Data_Point,MATCH(C$6,DataStreams,0)),$B$4),DateRange,0)-1,MATCH(INDEX(Returns!$100:$100,MATCH($A91,DataStreams,0)),DataStreams,0)-1)),
OFFSET(HOMECELL,MATCH(MAX(INDEX(First_Data_Point,MATCH($A91,DataStreams,0)),INDEX(First_Data_Point,MATCH(C$6,DataStreams,0)),$B$3),DateRange,0)-1,MATCH(C$6,DataStreams,0)-1):OFFSET(HOMECELL,MATCH(MIN(INDEX(Last_Data_Point,MATCH($A91,DataStreams,0)),INDEX(Last_Data_Point,MATCH(C$6,DataStreams,0)),$B$4),DateRange,0)-1,MATCH(C$6,DataStreams,0)-1) -
(INDEX(Returns!$102:$102,MATCH(C$6,DataStreams,0))*
OFFSET(HOMECELL,MATCH(MAX(INDEX(First_Data_Point,MATCH($A91,DataStreams,0)),INDEX(First_Data_Point,MATCH(C$6,DataStreams,0)),$B$3),DateRange,0)-1,MATCH(INDEX(Returns!$100:$100,MATCH(C$6,DataStreams,0)),DataStreams,0)-1):OFFSET(HOMECELL,MATCH(MIN(INDEX(Last_Data_Point,MATCH($A91,DataStreams,0)),INDEX(Last_Data_Point,MATCH(C$6,DataStreams,0)),$B$4),DateRange,0)-1,MATCH(INDEX(Returns!$100:$100,MATCH(C$6,DataStreams,0)),DataStreams,0)-1))),"")</f>
        <v>1.9806421302146666E-5</v>
      </c>
      <c r="D91" s="233" cm="1">
        <f t="array" aca="1" ref="D91" ca="1">_xlfn.IFNA(_xlfn.COVARIANCE.S(
OFFSET(HOMECELL,MATCH(MAX(INDEX(First_Data_Point,MATCH($A91,DataStreams,0)),INDEX(First_Data_Point,MATCH(D$6,DataStreams,0)),$B$3),DateRange,0)-1,MATCH($A91,DataStreams,0)-1):OFFSET(HOMECELL,MATCH(MIN(INDEX(Last_Data_Point,MATCH($A91,DataStreams,0)),INDEX(Last_Data_Point,MATCH(D$6,DataStreams,0)),$B$4),DateRange,0)-1,MATCH($A91,DataStreams,0)-1) -
(INDEX(Returns!$102:$102,MATCH($A91,DataStreams,0))*
OFFSET(HOMECELL,MATCH(MAX(INDEX(First_Data_Point,MATCH($A91,DataStreams,0)),INDEX(First_Data_Point,MATCH(D$6,DataStreams,0)),$B$3),DateRange,0)-1,MATCH(INDEX(Returns!$100:$100,MATCH($A91,DataStreams,0)),DataStreams,0)-1):OFFSET(HOMECELL,MATCH(MIN(INDEX(Last_Data_Point,MATCH($A91,DataStreams,0)),INDEX(Last_Data_Point,MATCH(D$6,DataStreams,0)),$B$4),DateRange,0)-1,MATCH(INDEX(Returns!$100:$100,MATCH($A91,DataStreams,0)),DataStreams,0)-1)),
OFFSET(HOMECELL,MATCH(MAX(INDEX(First_Data_Point,MATCH($A91,DataStreams,0)),INDEX(First_Data_Point,MATCH(D$6,DataStreams,0)),$B$3),DateRange,0)-1,MATCH(D$6,DataStreams,0)-1):OFFSET(HOMECELL,MATCH(MIN(INDEX(Last_Data_Point,MATCH($A91,DataStreams,0)),INDEX(Last_Data_Point,MATCH(D$6,DataStreams,0)),$B$4),DateRange,0)-1,MATCH(D$6,DataStreams,0)-1) -
(INDEX(Returns!$102:$102,MATCH(D$6,DataStreams,0))*
OFFSET(HOMECELL,MATCH(MAX(INDEX(First_Data_Point,MATCH($A91,DataStreams,0)),INDEX(First_Data_Point,MATCH(D$6,DataStreams,0)),$B$3),DateRange,0)-1,MATCH(INDEX(Returns!$100:$100,MATCH(D$6,DataStreams,0)),DataStreams,0)-1):OFFSET(HOMECELL,MATCH(MIN(INDEX(Last_Data_Point,MATCH($A91,DataStreams,0)),INDEX(Last_Data_Point,MATCH(D$6,DataStreams,0)),$B$4),DateRange,0)-1,MATCH(INDEX(Returns!$100:$100,MATCH(D$6,DataStreams,0)),DataStreams,0)-1))),"")</f>
        <v>2.4982734311506109E-4</v>
      </c>
      <c r="E91" s="233" cm="1">
        <f t="array" aca="1" ref="E91" ca="1">_xlfn.IFNA(_xlfn.COVARIANCE.S(
OFFSET(HOMECELL,MATCH(MAX(INDEX(First_Data_Point,MATCH($A91,DataStreams,0)),INDEX(First_Data_Point,MATCH(E$6,DataStreams,0)),$B$3),DateRange,0)-1,MATCH($A91,DataStreams,0)-1):OFFSET(HOMECELL,MATCH(MIN(INDEX(Last_Data_Point,MATCH($A91,DataStreams,0)),INDEX(Last_Data_Point,MATCH(E$6,DataStreams,0)),$B$4),DateRange,0)-1,MATCH($A91,DataStreams,0)-1) -
(INDEX(Returns!$102:$102,MATCH($A91,DataStreams,0))*
OFFSET(HOMECELL,MATCH(MAX(INDEX(First_Data_Point,MATCH($A91,DataStreams,0)),INDEX(First_Data_Point,MATCH(E$6,DataStreams,0)),$B$3),DateRange,0)-1,MATCH(INDEX(Returns!$100:$100,MATCH($A91,DataStreams,0)),DataStreams,0)-1):OFFSET(HOMECELL,MATCH(MIN(INDEX(Last_Data_Point,MATCH($A91,DataStreams,0)),INDEX(Last_Data_Point,MATCH(E$6,DataStreams,0)),$B$4),DateRange,0)-1,MATCH(INDEX(Returns!$100:$100,MATCH($A91,DataStreams,0)),DataStreams,0)-1)),
OFFSET(HOMECELL,MATCH(MAX(INDEX(First_Data_Point,MATCH($A91,DataStreams,0)),INDEX(First_Data_Point,MATCH(E$6,DataStreams,0)),$B$3),DateRange,0)-1,MATCH(E$6,DataStreams,0)-1):OFFSET(HOMECELL,MATCH(MIN(INDEX(Last_Data_Point,MATCH($A91,DataStreams,0)),INDEX(Last_Data_Point,MATCH(E$6,DataStreams,0)),$B$4),DateRange,0)-1,MATCH(E$6,DataStreams,0)-1) -
(INDEX(Returns!$102:$102,MATCH(E$6,DataStreams,0))*
OFFSET(HOMECELL,MATCH(MAX(INDEX(First_Data_Point,MATCH($A91,DataStreams,0)),INDEX(First_Data_Point,MATCH(E$6,DataStreams,0)),$B$3),DateRange,0)-1,MATCH(INDEX(Returns!$100:$100,MATCH(E$6,DataStreams,0)),DataStreams,0)-1):OFFSET(HOMECELL,MATCH(MIN(INDEX(Last_Data_Point,MATCH($A91,DataStreams,0)),INDEX(Last_Data_Point,MATCH(E$6,DataStreams,0)),$B$4),DateRange,0)-1,MATCH(INDEX(Returns!$100:$100,MATCH(E$6,DataStreams,0)),DataStreams,0)-1))),"")</f>
        <v>1.6302155067991037E-4</v>
      </c>
      <c r="F91" s="233" cm="1">
        <f t="array" aca="1" ref="F91" ca="1">_xlfn.IFNA(_xlfn.COVARIANCE.S(
OFFSET(HOMECELL,MATCH(MAX(INDEX(First_Data_Point,MATCH($A91,DataStreams,0)),INDEX(First_Data_Point,MATCH(F$6,DataStreams,0)),$B$3),DateRange,0)-1,MATCH($A91,DataStreams,0)-1):OFFSET(HOMECELL,MATCH(MIN(INDEX(Last_Data_Point,MATCH($A91,DataStreams,0)),INDEX(Last_Data_Point,MATCH(F$6,DataStreams,0)),$B$4),DateRange,0)-1,MATCH($A91,DataStreams,0)-1) -
(INDEX(Returns!$102:$102,MATCH($A91,DataStreams,0))*
OFFSET(HOMECELL,MATCH(MAX(INDEX(First_Data_Point,MATCH($A91,DataStreams,0)),INDEX(First_Data_Point,MATCH(F$6,DataStreams,0)),$B$3),DateRange,0)-1,MATCH(INDEX(Returns!$100:$100,MATCH($A91,DataStreams,0)),DataStreams,0)-1):OFFSET(HOMECELL,MATCH(MIN(INDEX(Last_Data_Point,MATCH($A91,DataStreams,0)),INDEX(Last_Data_Point,MATCH(F$6,DataStreams,0)),$B$4),DateRange,0)-1,MATCH(INDEX(Returns!$100:$100,MATCH($A91,DataStreams,0)),DataStreams,0)-1)),
OFFSET(HOMECELL,MATCH(MAX(INDEX(First_Data_Point,MATCH($A91,DataStreams,0)),INDEX(First_Data_Point,MATCH(F$6,DataStreams,0)),$B$3),DateRange,0)-1,MATCH(F$6,DataStreams,0)-1):OFFSET(HOMECELL,MATCH(MIN(INDEX(Last_Data_Point,MATCH($A91,DataStreams,0)),INDEX(Last_Data_Point,MATCH(F$6,DataStreams,0)),$B$4),DateRange,0)-1,MATCH(F$6,DataStreams,0)-1) -
(INDEX(Returns!$102:$102,MATCH(F$6,DataStreams,0))*
OFFSET(HOMECELL,MATCH(MAX(INDEX(First_Data_Point,MATCH($A91,DataStreams,0)),INDEX(First_Data_Point,MATCH(F$6,DataStreams,0)),$B$3),DateRange,0)-1,MATCH(INDEX(Returns!$100:$100,MATCH(F$6,DataStreams,0)),DataStreams,0)-1):OFFSET(HOMECELL,MATCH(MIN(INDEX(Last_Data_Point,MATCH($A91,DataStreams,0)),INDEX(Last_Data_Point,MATCH(F$6,DataStreams,0)),$B$4),DateRange,0)-1,MATCH(INDEX(Returns!$100:$100,MATCH(F$6,DataStreams,0)),DataStreams,0)-1))),"")</f>
        <v>8.8222378404313672E-5</v>
      </c>
      <c r="G91" s="233" cm="1">
        <f t="array" aca="1" ref="G91" ca="1">_xlfn.IFNA(_xlfn.COVARIANCE.S(
OFFSET(HOMECELL,MATCH(MAX(INDEX(First_Data_Point,MATCH($A91,DataStreams,0)),INDEX(First_Data_Point,MATCH(G$6,DataStreams,0)),$B$3),DateRange,0)-1,MATCH($A91,DataStreams,0)-1):OFFSET(HOMECELL,MATCH(MIN(INDEX(Last_Data_Point,MATCH($A91,DataStreams,0)),INDEX(Last_Data_Point,MATCH(G$6,DataStreams,0)),$B$4),DateRange,0)-1,MATCH($A91,DataStreams,0)-1) -
(INDEX(Returns!$102:$102,MATCH($A91,DataStreams,0))*
OFFSET(HOMECELL,MATCH(MAX(INDEX(First_Data_Point,MATCH($A91,DataStreams,0)),INDEX(First_Data_Point,MATCH(G$6,DataStreams,0)),$B$3),DateRange,0)-1,MATCH(INDEX(Returns!$100:$100,MATCH($A91,DataStreams,0)),DataStreams,0)-1):OFFSET(HOMECELL,MATCH(MIN(INDEX(Last_Data_Point,MATCH($A91,DataStreams,0)),INDEX(Last_Data_Point,MATCH(G$6,DataStreams,0)),$B$4),DateRange,0)-1,MATCH(INDEX(Returns!$100:$100,MATCH($A91,DataStreams,0)),DataStreams,0)-1)),
OFFSET(HOMECELL,MATCH(MAX(INDEX(First_Data_Point,MATCH($A91,DataStreams,0)),INDEX(First_Data_Point,MATCH(G$6,DataStreams,0)),$B$3),DateRange,0)-1,MATCH(G$6,DataStreams,0)-1):OFFSET(HOMECELL,MATCH(MIN(INDEX(Last_Data_Point,MATCH($A91,DataStreams,0)),INDEX(Last_Data_Point,MATCH(G$6,DataStreams,0)),$B$4),DateRange,0)-1,MATCH(G$6,DataStreams,0)-1) -
(INDEX(Returns!$102:$102,MATCH(G$6,DataStreams,0))*
OFFSET(HOMECELL,MATCH(MAX(INDEX(First_Data_Point,MATCH($A91,DataStreams,0)),INDEX(First_Data_Point,MATCH(G$6,DataStreams,0)),$B$3),DateRange,0)-1,MATCH(INDEX(Returns!$100:$100,MATCH(G$6,DataStreams,0)),DataStreams,0)-1):OFFSET(HOMECELL,MATCH(MIN(INDEX(Last_Data_Point,MATCH($A91,DataStreams,0)),INDEX(Last_Data_Point,MATCH(G$6,DataStreams,0)),$B$4),DateRange,0)-1,MATCH(INDEX(Returns!$100:$100,MATCH(G$6,DataStreams,0)),DataStreams,0)-1))),"")</f>
        <v>-2.1107434171719255E-4</v>
      </c>
      <c r="H91" s="233" cm="1">
        <f t="array" aca="1" ref="H91" ca="1">_xlfn.IFNA(_xlfn.COVARIANCE.S(
OFFSET(HOMECELL,MATCH(MAX(INDEX(First_Data_Point,MATCH($A91,DataStreams,0)),INDEX(First_Data_Point,MATCH(H$6,DataStreams,0)),$B$3),DateRange,0)-1,MATCH($A91,DataStreams,0)-1):OFFSET(HOMECELL,MATCH(MIN(INDEX(Last_Data_Point,MATCH($A91,DataStreams,0)),INDEX(Last_Data_Point,MATCH(H$6,DataStreams,0)),$B$4),DateRange,0)-1,MATCH($A91,DataStreams,0)-1) -
(INDEX(Returns!$102:$102,MATCH($A91,DataStreams,0))*
OFFSET(HOMECELL,MATCH(MAX(INDEX(First_Data_Point,MATCH($A91,DataStreams,0)),INDEX(First_Data_Point,MATCH(H$6,DataStreams,0)),$B$3),DateRange,0)-1,MATCH(INDEX(Returns!$100:$100,MATCH($A91,DataStreams,0)),DataStreams,0)-1):OFFSET(HOMECELL,MATCH(MIN(INDEX(Last_Data_Point,MATCH($A91,DataStreams,0)),INDEX(Last_Data_Point,MATCH(H$6,DataStreams,0)),$B$4),DateRange,0)-1,MATCH(INDEX(Returns!$100:$100,MATCH($A91,DataStreams,0)),DataStreams,0)-1)),
OFFSET(HOMECELL,MATCH(MAX(INDEX(First_Data_Point,MATCH($A91,DataStreams,0)),INDEX(First_Data_Point,MATCH(H$6,DataStreams,0)),$B$3),DateRange,0)-1,MATCH(H$6,DataStreams,0)-1):OFFSET(HOMECELL,MATCH(MIN(INDEX(Last_Data_Point,MATCH($A91,DataStreams,0)),INDEX(Last_Data_Point,MATCH(H$6,DataStreams,0)),$B$4),DateRange,0)-1,MATCH(H$6,DataStreams,0)-1) -
(INDEX(Returns!$102:$102,MATCH(H$6,DataStreams,0))*
OFFSET(HOMECELL,MATCH(MAX(INDEX(First_Data_Point,MATCH($A91,DataStreams,0)),INDEX(First_Data_Point,MATCH(H$6,DataStreams,0)),$B$3),DateRange,0)-1,MATCH(INDEX(Returns!$100:$100,MATCH(H$6,DataStreams,0)),DataStreams,0)-1):OFFSET(HOMECELL,MATCH(MIN(INDEX(Last_Data_Point,MATCH($A91,DataStreams,0)),INDEX(Last_Data_Point,MATCH(H$6,DataStreams,0)),$B$4),DateRange,0)-1,MATCH(INDEX(Returns!$100:$100,MATCH(H$6,DataStreams,0)),DataStreams,0)-1))),"")</f>
        <v>3.9985271287409983E-4</v>
      </c>
      <c r="I91" s="233" cm="1">
        <f t="array" aca="1" ref="I91" ca="1">_xlfn.IFNA(_xlfn.COVARIANCE.S(
OFFSET(HOMECELL,MATCH(MAX(INDEX(First_Data_Point,MATCH($A91,DataStreams,0)),INDEX(First_Data_Point,MATCH(I$6,DataStreams,0)),$B$3),DateRange,0)-1,MATCH($A91,DataStreams,0)-1):OFFSET(HOMECELL,MATCH(MIN(INDEX(Last_Data_Point,MATCH($A91,DataStreams,0)),INDEX(Last_Data_Point,MATCH(I$6,DataStreams,0)),$B$4),DateRange,0)-1,MATCH($A91,DataStreams,0)-1) -
(INDEX(Returns!$102:$102,MATCH($A91,DataStreams,0))*
OFFSET(HOMECELL,MATCH(MAX(INDEX(First_Data_Point,MATCH($A91,DataStreams,0)),INDEX(First_Data_Point,MATCH(I$6,DataStreams,0)),$B$3),DateRange,0)-1,MATCH(INDEX(Returns!$100:$100,MATCH($A91,DataStreams,0)),DataStreams,0)-1):OFFSET(HOMECELL,MATCH(MIN(INDEX(Last_Data_Point,MATCH($A91,DataStreams,0)),INDEX(Last_Data_Point,MATCH(I$6,DataStreams,0)),$B$4),DateRange,0)-1,MATCH(INDEX(Returns!$100:$100,MATCH($A91,DataStreams,0)),DataStreams,0)-1)),
OFFSET(HOMECELL,MATCH(MAX(INDEX(First_Data_Point,MATCH($A91,DataStreams,0)),INDEX(First_Data_Point,MATCH(I$6,DataStreams,0)),$B$3),DateRange,0)-1,MATCH(I$6,DataStreams,0)-1):OFFSET(HOMECELL,MATCH(MIN(INDEX(Last_Data_Point,MATCH($A91,DataStreams,0)),INDEX(Last_Data_Point,MATCH(I$6,DataStreams,0)),$B$4),DateRange,0)-1,MATCH(I$6,DataStreams,0)-1) -
(INDEX(Returns!$102:$102,MATCH(I$6,DataStreams,0))*
OFFSET(HOMECELL,MATCH(MAX(INDEX(First_Data_Point,MATCH($A91,DataStreams,0)),INDEX(First_Data_Point,MATCH(I$6,DataStreams,0)),$B$3),DateRange,0)-1,MATCH(INDEX(Returns!$100:$100,MATCH(I$6,DataStreams,0)),DataStreams,0)-1):OFFSET(HOMECELL,MATCH(MIN(INDEX(Last_Data_Point,MATCH($A91,DataStreams,0)),INDEX(Last_Data_Point,MATCH(I$6,DataStreams,0)),$B$4),DateRange,0)-1,MATCH(INDEX(Returns!$100:$100,MATCH(I$6,DataStreams,0)),DataStreams,0)-1))),"")</f>
        <v>-3.8465044055211166E-4</v>
      </c>
      <c r="J91" s="233" cm="1">
        <f t="array" aca="1" ref="J91" ca="1">_xlfn.IFNA(_xlfn.COVARIANCE.S(
OFFSET(HOMECELL,MATCH(MAX(INDEX(First_Data_Point,MATCH($A91,DataStreams,0)),INDEX(First_Data_Point,MATCH(J$6,DataStreams,0)),$B$3),DateRange,0)-1,MATCH($A91,DataStreams,0)-1):OFFSET(HOMECELL,MATCH(MIN(INDEX(Last_Data_Point,MATCH($A91,DataStreams,0)),INDEX(Last_Data_Point,MATCH(J$6,DataStreams,0)),$B$4),DateRange,0)-1,MATCH($A91,DataStreams,0)-1) -
(INDEX(Returns!$102:$102,MATCH($A91,DataStreams,0))*
OFFSET(HOMECELL,MATCH(MAX(INDEX(First_Data_Point,MATCH($A91,DataStreams,0)),INDEX(First_Data_Point,MATCH(J$6,DataStreams,0)),$B$3),DateRange,0)-1,MATCH(INDEX(Returns!$100:$100,MATCH($A91,DataStreams,0)),DataStreams,0)-1):OFFSET(HOMECELL,MATCH(MIN(INDEX(Last_Data_Point,MATCH($A91,DataStreams,0)),INDEX(Last_Data_Point,MATCH(J$6,DataStreams,0)),$B$4),DateRange,0)-1,MATCH(INDEX(Returns!$100:$100,MATCH($A91,DataStreams,0)),DataStreams,0)-1)),
OFFSET(HOMECELL,MATCH(MAX(INDEX(First_Data_Point,MATCH($A91,DataStreams,0)),INDEX(First_Data_Point,MATCH(J$6,DataStreams,0)),$B$3),DateRange,0)-1,MATCH(J$6,DataStreams,0)-1):OFFSET(HOMECELL,MATCH(MIN(INDEX(Last_Data_Point,MATCH($A91,DataStreams,0)),INDEX(Last_Data_Point,MATCH(J$6,DataStreams,0)),$B$4),DateRange,0)-1,MATCH(J$6,DataStreams,0)-1) -
(INDEX(Returns!$102:$102,MATCH(J$6,DataStreams,0))*
OFFSET(HOMECELL,MATCH(MAX(INDEX(First_Data_Point,MATCH($A91,DataStreams,0)),INDEX(First_Data_Point,MATCH(J$6,DataStreams,0)),$B$3),DateRange,0)-1,MATCH(INDEX(Returns!$100:$100,MATCH(J$6,DataStreams,0)),DataStreams,0)-1):OFFSET(HOMECELL,MATCH(MIN(INDEX(Last_Data_Point,MATCH($A91,DataStreams,0)),INDEX(Last_Data_Point,MATCH(J$6,DataStreams,0)),$B$4),DateRange,0)-1,MATCH(INDEX(Returns!$100:$100,MATCH(J$6,DataStreams,0)),DataStreams,0)-1))),"")</f>
        <v>2.2631521963939602E-4</v>
      </c>
      <c r="K91" s="233" cm="1">
        <f t="array" aca="1" ref="K91" ca="1">_xlfn.IFNA(_xlfn.COVARIANCE.S(
OFFSET(HOMECELL,MATCH(MAX(INDEX(First_Data_Point,MATCH($A91,DataStreams,0)),INDEX(First_Data_Point,MATCH(K$6,DataStreams,0)),$B$3),DateRange,0)-1,MATCH($A91,DataStreams,0)-1):OFFSET(HOMECELL,MATCH(MIN(INDEX(Last_Data_Point,MATCH($A91,DataStreams,0)),INDEX(Last_Data_Point,MATCH(K$6,DataStreams,0)),$B$4),DateRange,0)-1,MATCH($A91,DataStreams,0)-1) -
(INDEX(Returns!$102:$102,MATCH($A91,DataStreams,0))*
OFFSET(HOMECELL,MATCH(MAX(INDEX(First_Data_Point,MATCH($A91,DataStreams,0)),INDEX(First_Data_Point,MATCH(K$6,DataStreams,0)),$B$3),DateRange,0)-1,MATCH(INDEX(Returns!$100:$100,MATCH($A91,DataStreams,0)),DataStreams,0)-1):OFFSET(HOMECELL,MATCH(MIN(INDEX(Last_Data_Point,MATCH($A91,DataStreams,0)),INDEX(Last_Data_Point,MATCH(K$6,DataStreams,0)),$B$4),DateRange,0)-1,MATCH(INDEX(Returns!$100:$100,MATCH($A91,DataStreams,0)),DataStreams,0)-1)),
OFFSET(HOMECELL,MATCH(MAX(INDEX(First_Data_Point,MATCH($A91,DataStreams,0)),INDEX(First_Data_Point,MATCH(K$6,DataStreams,0)),$B$3),DateRange,0)-1,MATCH(K$6,DataStreams,0)-1):OFFSET(HOMECELL,MATCH(MIN(INDEX(Last_Data_Point,MATCH($A91,DataStreams,0)),INDEX(Last_Data_Point,MATCH(K$6,DataStreams,0)),$B$4),DateRange,0)-1,MATCH(K$6,DataStreams,0)-1) -
(INDEX(Returns!$102:$102,MATCH(K$6,DataStreams,0))*
OFFSET(HOMECELL,MATCH(MAX(INDEX(First_Data_Point,MATCH($A91,DataStreams,0)),INDEX(First_Data_Point,MATCH(K$6,DataStreams,0)),$B$3),DateRange,0)-1,MATCH(INDEX(Returns!$100:$100,MATCH(K$6,DataStreams,0)),DataStreams,0)-1):OFFSET(HOMECELL,MATCH(MIN(INDEX(Last_Data_Point,MATCH($A91,DataStreams,0)),INDEX(Last_Data_Point,MATCH(K$6,DataStreams,0)),$B$4),DateRange,0)-1,MATCH(INDEX(Returns!$100:$100,MATCH(K$6,DataStreams,0)),DataStreams,0)-1))),"")</f>
        <v>7.9158487317995186E-4</v>
      </c>
      <c r="L91" s="233" cm="1">
        <f t="array" aca="1" ref="L91" ca="1">_xlfn.IFNA(_xlfn.COVARIANCE.S(
OFFSET(HOMECELL,MATCH(MAX(INDEX(First_Data_Point,MATCH($A91,DataStreams,0)),INDEX(First_Data_Point,MATCH(L$6,DataStreams,0)),$B$3),DateRange,0)-1,MATCH($A91,DataStreams,0)-1):OFFSET(HOMECELL,MATCH(MIN(INDEX(Last_Data_Point,MATCH($A91,DataStreams,0)),INDEX(Last_Data_Point,MATCH(L$6,DataStreams,0)),$B$4),DateRange,0)-1,MATCH($A91,DataStreams,0)-1) -
(INDEX(Returns!$102:$102,MATCH($A91,DataStreams,0))*
OFFSET(HOMECELL,MATCH(MAX(INDEX(First_Data_Point,MATCH($A91,DataStreams,0)),INDEX(First_Data_Point,MATCH(L$6,DataStreams,0)),$B$3),DateRange,0)-1,MATCH(INDEX(Returns!$100:$100,MATCH($A91,DataStreams,0)),DataStreams,0)-1):OFFSET(HOMECELL,MATCH(MIN(INDEX(Last_Data_Point,MATCH($A91,DataStreams,0)),INDEX(Last_Data_Point,MATCH(L$6,DataStreams,0)),$B$4),DateRange,0)-1,MATCH(INDEX(Returns!$100:$100,MATCH($A91,DataStreams,0)),DataStreams,0)-1)),
OFFSET(HOMECELL,MATCH(MAX(INDEX(First_Data_Point,MATCH($A91,DataStreams,0)),INDEX(First_Data_Point,MATCH(L$6,DataStreams,0)),$B$3),DateRange,0)-1,MATCH(L$6,DataStreams,0)-1):OFFSET(HOMECELL,MATCH(MIN(INDEX(Last_Data_Point,MATCH($A91,DataStreams,0)),INDEX(Last_Data_Point,MATCH(L$6,DataStreams,0)),$B$4),DateRange,0)-1,MATCH(L$6,DataStreams,0)-1) -
(INDEX(Returns!$102:$102,MATCH(L$6,DataStreams,0))*
OFFSET(HOMECELL,MATCH(MAX(INDEX(First_Data_Point,MATCH($A91,DataStreams,0)),INDEX(First_Data_Point,MATCH(L$6,DataStreams,0)),$B$3),DateRange,0)-1,MATCH(INDEX(Returns!$100:$100,MATCH(L$6,DataStreams,0)),DataStreams,0)-1):OFFSET(HOMECELL,MATCH(MIN(INDEX(Last_Data_Point,MATCH($A91,DataStreams,0)),INDEX(Last_Data_Point,MATCH(L$6,DataStreams,0)),$B$4),DateRange,0)-1,MATCH(INDEX(Returns!$100:$100,MATCH(L$6,DataStreams,0)),DataStreams,0)-1))),"")</f>
        <v>6.8094738646582635E-4</v>
      </c>
      <c r="M91" s="233" cm="1">
        <f t="array" aca="1" ref="M91" ca="1">_xlfn.IFNA(_xlfn.COVARIANCE.S(
OFFSET(HOMECELL,MATCH(MAX(INDEX(First_Data_Point,MATCH($A91,DataStreams,0)),INDEX(First_Data_Point,MATCH(M$6,DataStreams,0)),$B$3),DateRange,0)-1,MATCH($A91,DataStreams,0)-1):OFFSET(HOMECELL,MATCH(MIN(INDEX(Last_Data_Point,MATCH($A91,DataStreams,0)),INDEX(Last_Data_Point,MATCH(M$6,DataStreams,0)),$B$4),DateRange,0)-1,MATCH($A91,DataStreams,0)-1) -
(INDEX(Returns!$102:$102,MATCH($A91,DataStreams,0))*
OFFSET(HOMECELL,MATCH(MAX(INDEX(First_Data_Point,MATCH($A91,DataStreams,0)),INDEX(First_Data_Point,MATCH(M$6,DataStreams,0)),$B$3),DateRange,0)-1,MATCH(INDEX(Returns!$100:$100,MATCH($A91,DataStreams,0)),DataStreams,0)-1):OFFSET(HOMECELL,MATCH(MIN(INDEX(Last_Data_Point,MATCH($A91,DataStreams,0)),INDEX(Last_Data_Point,MATCH(M$6,DataStreams,0)),$B$4),DateRange,0)-1,MATCH(INDEX(Returns!$100:$100,MATCH($A91,DataStreams,0)),DataStreams,0)-1)),
OFFSET(HOMECELL,MATCH(MAX(INDEX(First_Data_Point,MATCH($A91,DataStreams,0)),INDEX(First_Data_Point,MATCH(M$6,DataStreams,0)),$B$3),DateRange,0)-1,MATCH(M$6,DataStreams,0)-1):OFFSET(HOMECELL,MATCH(MIN(INDEX(Last_Data_Point,MATCH($A91,DataStreams,0)),INDEX(Last_Data_Point,MATCH(M$6,DataStreams,0)),$B$4),DateRange,0)-1,MATCH(M$6,DataStreams,0)-1) -
(INDEX(Returns!$102:$102,MATCH(M$6,DataStreams,0))*
OFFSET(HOMECELL,MATCH(MAX(INDEX(First_Data_Point,MATCH($A91,DataStreams,0)),INDEX(First_Data_Point,MATCH(M$6,DataStreams,0)),$B$3),DateRange,0)-1,MATCH(INDEX(Returns!$100:$100,MATCH(M$6,DataStreams,0)),DataStreams,0)-1):OFFSET(HOMECELL,MATCH(MIN(INDEX(Last_Data_Point,MATCH($A91,DataStreams,0)),INDEX(Last_Data_Point,MATCH(M$6,DataStreams,0)),$B$4),DateRange,0)-1,MATCH(INDEX(Returns!$100:$100,MATCH(M$6,DataStreams,0)),DataStreams,0)-1))),"")</f>
        <v>-1.6952211477478548E-3</v>
      </c>
      <c r="N91" s="233" cm="1">
        <f t="array" aca="1" ref="N91" ca="1">_xlfn.IFNA(_xlfn.COVARIANCE.S(
OFFSET(HOMECELL,MATCH(MAX(INDEX(First_Data_Point,MATCH($A91,DataStreams,0)),INDEX(First_Data_Point,MATCH(N$6,DataStreams,0)),$B$3),DateRange,0)-1,MATCH($A91,DataStreams,0)-1):OFFSET(HOMECELL,MATCH(MIN(INDEX(Last_Data_Point,MATCH($A91,DataStreams,0)),INDEX(Last_Data_Point,MATCH(N$6,DataStreams,0)),$B$4),DateRange,0)-1,MATCH($A91,DataStreams,0)-1) -
(INDEX(Returns!$102:$102,MATCH($A91,DataStreams,0))*
OFFSET(HOMECELL,MATCH(MAX(INDEX(First_Data_Point,MATCH($A91,DataStreams,0)),INDEX(First_Data_Point,MATCH(N$6,DataStreams,0)),$B$3),DateRange,0)-1,MATCH(INDEX(Returns!$100:$100,MATCH($A91,DataStreams,0)),DataStreams,0)-1):OFFSET(HOMECELL,MATCH(MIN(INDEX(Last_Data_Point,MATCH($A91,DataStreams,0)),INDEX(Last_Data_Point,MATCH(N$6,DataStreams,0)),$B$4),DateRange,0)-1,MATCH(INDEX(Returns!$100:$100,MATCH($A91,DataStreams,0)),DataStreams,0)-1)),
OFFSET(HOMECELL,MATCH(MAX(INDEX(First_Data_Point,MATCH($A91,DataStreams,0)),INDEX(First_Data_Point,MATCH(N$6,DataStreams,0)),$B$3),DateRange,0)-1,MATCH(N$6,DataStreams,0)-1):OFFSET(HOMECELL,MATCH(MIN(INDEX(Last_Data_Point,MATCH($A91,DataStreams,0)),INDEX(Last_Data_Point,MATCH(N$6,DataStreams,0)),$B$4),DateRange,0)-1,MATCH(N$6,DataStreams,0)-1) -
(INDEX(Returns!$102:$102,MATCH(N$6,DataStreams,0))*
OFFSET(HOMECELL,MATCH(MAX(INDEX(First_Data_Point,MATCH($A91,DataStreams,0)),INDEX(First_Data_Point,MATCH(N$6,DataStreams,0)),$B$3),DateRange,0)-1,MATCH(INDEX(Returns!$100:$100,MATCH(N$6,DataStreams,0)),DataStreams,0)-1):OFFSET(HOMECELL,MATCH(MIN(INDEX(Last_Data_Point,MATCH($A91,DataStreams,0)),INDEX(Last_Data_Point,MATCH(N$6,DataStreams,0)),$B$4),DateRange,0)-1,MATCH(INDEX(Returns!$100:$100,MATCH(N$6,DataStreams,0)),DataStreams,0)-1))),"")</f>
        <v>-2.0672657906667575E-4</v>
      </c>
      <c r="O91" s="233" cm="1">
        <f t="array" aca="1" ref="O91" ca="1">_xlfn.IFNA(_xlfn.COVARIANCE.S(
OFFSET(HOMECELL,MATCH(MAX(INDEX(First_Data_Point,MATCH($A91,DataStreams,0)),INDEX(First_Data_Point,MATCH(O$6,DataStreams,0)),$B$3),DateRange,0)-1,MATCH($A91,DataStreams,0)-1):OFFSET(HOMECELL,MATCH(MIN(INDEX(Last_Data_Point,MATCH($A91,DataStreams,0)),INDEX(Last_Data_Point,MATCH(O$6,DataStreams,0)),$B$4),DateRange,0)-1,MATCH($A91,DataStreams,0)-1) -
(INDEX(Returns!$102:$102,MATCH($A91,DataStreams,0))*
OFFSET(HOMECELL,MATCH(MAX(INDEX(First_Data_Point,MATCH($A91,DataStreams,0)),INDEX(First_Data_Point,MATCH(O$6,DataStreams,0)),$B$3),DateRange,0)-1,MATCH(INDEX(Returns!$100:$100,MATCH($A91,DataStreams,0)),DataStreams,0)-1):OFFSET(HOMECELL,MATCH(MIN(INDEX(Last_Data_Point,MATCH($A91,DataStreams,0)),INDEX(Last_Data_Point,MATCH(O$6,DataStreams,0)),$B$4),DateRange,0)-1,MATCH(INDEX(Returns!$100:$100,MATCH($A91,DataStreams,0)),DataStreams,0)-1)),
OFFSET(HOMECELL,MATCH(MAX(INDEX(First_Data_Point,MATCH($A91,DataStreams,0)),INDEX(First_Data_Point,MATCH(O$6,DataStreams,0)),$B$3),DateRange,0)-1,MATCH(O$6,DataStreams,0)-1):OFFSET(HOMECELL,MATCH(MIN(INDEX(Last_Data_Point,MATCH($A91,DataStreams,0)),INDEX(Last_Data_Point,MATCH(O$6,DataStreams,0)),$B$4),DateRange,0)-1,MATCH(O$6,DataStreams,0)-1) -
(INDEX(Returns!$102:$102,MATCH(O$6,DataStreams,0))*
OFFSET(HOMECELL,MATCH(MAX(INDEX(First_Data_Point,MATCH($A91,DataStreams,0)),INDEX(First_Data_Point,MATCH(O$6,DataStreams,0)),$B$3),DateRange,0)-1,MATCH(INDEX(Returns!$100:$100,MATCH(O$6,DataStreams,0)),DataStreams,0)-1):OFFSET(HOMECELL,MATCH(MIN(INDEX(Last_Data_Point,MATCH($A91,DataStreams,0)),INDEX(Last_Data_Point,MATCH(O$6,DataStreams,0)),$B$4),DateRange,0)-1,MATCH(INDEX(Returns!$100:$100,MATCH(O$6,DataStreams,0)),DataStreams,0)-1))),"")</f>
        <v>1.3241635142426768E-3</v>
      </c>
      <c r="P91" s="233" cm="1">
        <f t="array" aca="1" ref="P91" ca="1">_xlfn.IFNA(_xlfn.COVARIANCE.S(
OFFSET(HOMECELL,MATCH(MAX(INDEX(First_Data_Point,MATCH($A91,DataStreams,0)),INDEX(First_Data_Point,MATCH(P$6,DataStreams,0)),$B$3),DateRange,0)-1,MATCH($A91,DataStreams,0)-1):OFFSET(HOMECELL,MATCH(MIN(INDEX(Last_Data_Point,MATCH($A91,DataStreams,0)),INDEX(Last_Data_Point,MATCH(P$6,DataStreams,0)),$B$4),DateRange,0)-1,MATCH($A91,DataStreams,0)-1) -
(INDEX(Returns!$102:$102,MATCH($A91,DataStreams,0))*
OFFSET(HOMECELL,MATCH(MAX(INDEX(First_Data_Point,MATCH($A91,DataStreams,0)),INDEX(First_Data_Point,MATCH(P$6,DataStreams,0)),$B$3),DateRange,0)-1,MATCH(INDEX(Returns!$100:$100,MATCH($A91,DataStreams,0)),DataStreams,0)-1):OFFSET(HOMECELL,MATCH(MIN(INDEX(Last_Data_Point,MATCH($A91,DataStreams,0)),INDEX(Last_Data_Point,MATCH(P$6,DataStreams,0)),$B$4),DateRange,0)-1,MATCH(INDEX(Returns!$100:$100,MATCH($A91,DataStreams,0)),DataStreams,0)-1)),
OFFSET(HOMECELL,MATCH(MAX(INDEX(First_Data_Point,MATCH($A91,DataStreams,0)),INDEX(First_Data_Point,MATCH(P$6,DataStreams,0)),$B$3),DateRange,0)-1,MATCH(P$6,DataStreams,0)-1):OFFSET(HOMECELL,MATCH(MIN(INDEX(Last_Data_Point,MATCH($A91,DataStreams,0)),INDEX(Last_Data_Point,MATCH(P$6,DataStreams,0)),$B$4),DateRange,0)-1,MATCH(P$6,DataStreams,0)-1) -
(INDEX(Returns!$102:$102,MATCH(P$6,DataStreams,0))*
OFFSET(HOMECELL,MATCH(MAX(INDEX(First_Data_Point,MATCH($A91,DataStreams,0)),INDEX(First_Data_Point,MATCH(P$6,DataStreams,0)),$B$3),DateRange,0)-1,MATCH(INDEX(Returns!$100:$100,MATCH(P$6,DataStreams,0)),DataStreams,0)-1):OFFSET(HOMECELL,MATCH(MIN(INDEX(Last_Data_Point,MATCH($A91,DataStreams,0)),INDEX(Last_Data_Point,MATCH(P$6,DataStreams,0)),$B$4),DateRange,0)-1,MATCH(INDEX(Returns!$100:$100,MATCH(P$6,DataStreams,0)),DataStreams,0)-1))),"")</f>
        <v>1.1590327310584169E-3</v>
      </c>
      <c r="Q91" s="233" cm="1">
        <f t="array" aca="1" ref="Q91" ca="1">_xlfn.IFNA(_xlfn.COVARIANCE.S(
OFFSET(HOMECELL,MATCH(MAX(INDEX(First_Data_Point,MATCH($A91,DataStreams,0)),INDEX(First_Data_Point,MATCH(Q$6,DataStreams,0)),$B$3),DateRange,0)-1,MATCH($A91,DataStreams,0)-1):OFFSET(HOMECELL,MATCH(MIN(INDEX(Last_Data_Point,MATCH($A91,DataStreams,0)),INDEX(Last_Data_Point,MATCH(Q$6,DataStreams,0)),$B$4),DateRange,0)-1,MATCH($A91,DataStreams,0)-1) -
(INDEX(Returns!$102:$102,MATCH($A91,DataStreams,0))*
OFFSET(HOMECELL,MATCH(MAX(INDEX(First_Data_Point,MATCH($A91,DataStreams,0)),INDEX(First_Data_Point,MATCH(Q$6,DataStreams,0)),$B$3),DateRange,0)-1,MATCH(INDEX(Returns!$100:$100,MATCH($A91,DataStreams,0)),DataStreams,0)-1):OFFSET(HOMECELL,MATCH(MIN(INDEX(Last_Data_Point,MATCH($A91,DataStreams,0)),INDEX(Last_Data_Point,MATCH(Q$6,DataStreams,0)),$B$4),DateRange,0)-1,MATCH(INDEX(Returns!$100:$100,MATCH($A91,DataStreams,0)),DataStreams,0)-1)),
OFFSET(HOMECELL,MATCH(MAX(INDEX(First_Data_Point,MATCH($A91,DataStreams,0)),INDEX(First_Data_Point,MATCH(Q$6,DataStreams,0)),$B$3),DateRange,0)-1,MATCH(Q$6,DataStreams,0)-1):OFFSET(HOMECELL,MATCH(MIN(INDEX(Last_Data_Point,MATCH($A91,DataStreams,0)),INDEX(Last_Data_Point,MATCH(Q$6,DataStreams,0)),$B$4),DateRange,0)-1,MATCH(Q$6,DataStreams,0)-1) -
(INDEX(Returns!$102:$102,MATCH(Q$6,DataStreams,0))*
OFFSET(HOMECELL,MATCH(MAX(INDEX(First_Data_Point,MATCH($A91,DataStreams,0)),INDEX(First_Data_Point,MATCH(Q$6,DataStreams,0)),$B$3),DateRange,0)-1,MATCH(INDEX(Returns!$100:$100,MATCH(Q$6,DataStreams,0)),DataStreams,0)-1):OFFSET(HOMECELL,MATCH(MIN(INDEX(Last_Data_Point,MATCH($A91,DataStreams,0)),INDEX(Last_Data_Point,MATCH(Q$6,DataStreams,0)),$B$4),DateRange,0)-1,MATCH(INDEX(Returns!$100:$100,MATCH(Q$6,DataStreams,0)),DataStreams,0)-1))),"")</f>
        <v>1.2173409196340763E-3</v>
      </c>
      <c r="R91" s="233" cm="1">
        <f t="array" aca="1" ref="R91" ca="1">_xlfn.IFNA(_xlfn.COVARIANCE.S(
OFFSET(HOMECELL,MATCH(MAX(INDEX(First_Data_Point,MATCH($A91,DataStreams,0)),INDEX(First_Data_Point,MATCH(R$6,DataStreams,0)),$B$3),DateRange,0)-1,MATCH($A91,DataStreams,0)-1):OFFSET(HOMECELL,MATCH(MIN(INDEX(Last_Data_Point,MATCH($A91,DataStreams,0)),INDEX(Last_Data_Point,MATCH(R$6,DataStreams,0)),$B$4),DateRange,0)-1,MATCH($A91,DataStreams,0)-1) -
(INDEX(Returns!$102:$102,MATCH($A91,DataStreams,0))*
OFFSET(HOMECELL,MATCH(MAX(INDEX(First_Data_Point,MATCH($A91,DataStreams,0)),INDEX(First_Data_Point,MATCH(R$6,DataStreams,0)),$B$3),DateRange,0)-1,MATCH(INDEX(Returns!$100:$100,MATCH($A91,DataStreams,0)),DataStreams,0)-1):OFFSET(HOMECELL,MATCH(MIN(INDEX(Last_Data_Point,MATCH($A91,DataStreams,0)),INDEX(Last_Data_Point,MATCH(R$6,DataStreams,0)),$B$4),DateRange,0)-1,MATCH(INDEX(Returns!$100:$100,MATCH($A91,DataStreams,0)),DataStreams,0)-1)),
OFFSET(HOMECELL,MATCH(MAX(INDEX(First_Data_Point,MATCH($A91,DataStreams,0)),INDEX(First_Data_Point,MATCH(R$6,DataStreams,0)),$B$3),DateRange,0)-1,MATCH(R$6,DataStreams,0)-1):OFFSET(HOMECELL,MATCH(MIN(INDEX(Last_Data_Point,MATCH($A91,DataStreams,0)),INDEX(Last_Data_Point,MATCH(R$6,DataStreams,0)),$B$4),DateRange,0)-1,MATCH(R$6,DataStreams,0)-1) -
(INDEX(Returns!$102:$102,MATCH(R$6,DataStreams,0))*
OFFSET(HOMECELL,MATCH(MAX(INDEX(First_Data_Point,MATCH($A91,DataStreams,0)),INDEX(First_Data_Point,MATCH(R$6,DataStreams,0)),$B$3),DateRange,0)-1,MATCH(INDEX(Returns!$100:$100,MATCH(R$6,DataStreams,0)),DataStreams,0)-1):OFFSET(HOMECELL,MATCH(MIN(INDEX(Last_Data_Point,MATCH($A91,DataStreams,0)),INDEX(Last_Data_Point,MATCH(R$6,DataStreams,0)),$B$4),DateRange,0)-1,MATCH(INDEX(Returns!$100:$100,MATCH(R$6,DataStreams,0)),DataStreams,0)-1))),"")</f>
        <v>1.4390940591679492E-4</v>
      </c>
      <c r="S91" s="233" cm="1">
        <f t="array" aca="1" ref="S91" ca="1">_xlfn.IFNA(_xlfn.COVARIANCE.S(
OFFSET(HOMECELL,MATCH(MAX(INDEX(First_Data_Point,MATCH($A91,DataStreams,0)),INDEX(First_Data_Point,MATCH(S$6,DataStreams,0)),$B$3),DateRange,0)-1,MATCH($A91,DataStreams,0)-1):OFFSET(HOMECELL,MATCH(MIN(INDEX(Last_Data_Point,MATCH($A91,DataStreams,0)),INDEX(Last_Data_Point,MATCH(S$6,DataStreams,0)),$B$4),DateRange,0)-1,MATCH($A91,DataStreams,0)-1) -
(INDEX(Returns!$102:$102,MATCH($A91,DataStreams,0))*
OFFSET(HOMECELL,MATCH(MAX(INDEX(First_Data_Point,MATCH($A91,DataStreams,0)),INDEX(First_Data_Point,MATCH(S$6,DataStreams,0)),$B$3),DateRange,0)-1,MATCH(INDEX(Returns!$100:$100,MATCH($A91,DataStreams,0)),DataStreams,0)-1):OFFSET(HOMECELL,MATCH(MIN(INDEX(Last_Data_Point,MATCH($A91,DataStreams,0)),INDEX(Last_Data_Point,MATCH(S$6,DataStreams,0)),$B$4),DateRange,0)-1,MATCH(INDEX(Returns!$100:$100,MATCH($A91,DataStreams,0)),DataStreams,0)-1)),
OFFSET(HOMECELL,MATCH(MAX(INDEX(First_Data_Point,MATCH($A91,DataStreams,0)),INDEX(First_Data_Point,MATCH(S$6,DataStreams,0)),$B$3),DateRange,0)-1,MATCH(S$6,DataStreams,0)-1):OFFSET(HOMECELL,MATCH(MIN(INDEX(Last_Data_Point,MATCH($A91,DataStreams,0)),INDEX(Last_Data_Point,MATCH(S$6,DataStreams,0)),$B$4),DateRange,0)-1,MATCH(S$6,DataStreams,0)-1) -
(INDEX(Returns!$102:$102,MATCH(S$6,DataStreams,0))*
OFFSET(HOMECELL,MATCH(MAX(INDEX(First_Data_Point,MATCH($A91,DataStreams,0)),INDEX(First_Data_Point,MATCH(S$6,DataStreams,0)),$B$3),DateRange,0)-1,MATCH(INDEX(Returns!$100:$100,MATCH(S$6,DataStreams,0)),DataStreams,0)-1):OFFSET(HOMECELL,MATCH(MIN(INDEX(Last_Data_Point,MATCH($A91,DataStreams,0)),INDEX(Last_Data_Point,MATCH(S$6,DataStreams,0)),$B$4),DateRange,0)-1,MATCH(INDEX(Returns!$100:$100,MATCH(S$6,DataStreams,0)),DataStreams,0)-1))),"")</f>
        <v>4.9933656235577899E-4</v>
      </c>
      <c r="T91" s="233" cm="1">
        <f t="array" aca="1" ref="T91" ca="1">_xlfn.IFNA(_xlfn.COVARIANCE.S(
OFFSET(HOMECELL,MATCH(MAX(INDEX(First_Data_Point,MATCH($A91,DataStreams,0)),INDEX(First_Data_Point,MATCH(T$6,DataStreams,0)),$B$3),DateRange,0)-1,MATCH($A91,DataStreams,0)-1):OFFSET(HOMECELL,MATCH(MIN(INDEX(Last_Data_Point,MATCH($A91,DataStreams,0)),INDEX(Last_Data_Point,MATCH(T$6,DataStreams,0)),$B$4),DateRange,0)-1,MATCH($A91,DataStreams,0)-1) -
(INDEX(Returns!$102:$102,MATCH($A91,DataStreams,0))*
OFFSET(HOMECELL,MATCH(MAX(INDEX(First_Data_Point,MATCH($A91,DataStreams,0)),INDEX(First_Data_Point,MATCH(T$6,DataStreams,0)),$B$3),DateRange,0)-1,MATCH(INDEX(Returns!$100:$100,MATCH($A91,DataStreams,0)),DataStreams,0)-1):OFFSET(HOMECELL,MATCH(MIN(INDEX(Last_Data_Point,MATCH($A91,DataStreams,0)),INDEX(Last_Data_Point,MATCH(T$6,DataStreams,0)),$B$4),DateRange,0)-1,MATCH(INDEX(Returns!$100:$100,MATCH($A91,DataStreams,0)),DataStreams,0)-1)),
OFFSET(HOMECELL,MATCH(MAX(INDEX(First_Data_Point,MATCH($A91,DataStreams,0)),INDEX(First_Data_Point,MATCH(T$6,DataStreams,0)),$B$3),DateRange,0)-1,MATCH(T$6,DataStreams,0)-1):OFFSET(HOMECELL,MATCH(MIN(INDEX(Last_Data_Point,MATCH($A91,DataStreams,0)),INDEX(Last_Data_Point,MATCH(T$6,DataStreams,0)),$B$4),DateRange,0)-1,MATCH(T$6,DataStreams,0)-1) -
(INDEX(Returns!$102:$102,MATCH(T$6,DataStreams,0))*
OFFSET(HOMECELL,MATCH(MAX(INDEX(First_Data_Point,MATCH($A91,DataStreams,0)),INDEX(First_Data_Point,MATCH(T$6,DataStreams,0)),$B$3),DateRange,0)-1,MATCH(INDEX(Returns!$100:$100,MATCH(T$6,DataStreams,0)),DataStreams,0)-1):OFFSET(HOMECELL,MATCH(MIN(INDEX(Last_Data_Point,MATCH($A91,DataStreams,0)),INDEX(Last_Data_Point,MATCH(T$6,DataStreams,0)),$B$4),DateRange,0)-1,MATCH(INDEX(Returns!$100:$100,MATCH(T$6,DataStreams,0)),DataStreams,0)-1))),"")</f>
        <v>-2.0215512788279177E-3</v>
      </c>
      <c r="U91" s="233" cm="1">
        <f t="array" aca="1" ref="U91" ca="1">_xlfn.IFNA(_xlfn.COVARIANCE.S(
OFFSET(HOMECELL,MATCH(MAX(INDEX(First_Data_Point,MATCH($A91,DataStreams,0)),INDEX(First_Data_Point,MATCH(U$6,DataStreams,0)),$B$3),DateRange,0)-1,MATCH($A91,DataStreams,0)-1):OFFSET(HOMECELL,MATCH(MIN(INDEX(Last_Data_Point,MATCH($A91,DataStreams,0)),INDEX(Last_Data_Point,MATCH(U$6,DataStreams,0)),$B$4),DateRange,0)-1,MATCH($A91,DataStreams,0)-1) -
(INDEX(Returns!$102:$102,MATCH($A91,DataStreams,0))*
OFFSET(HOMECELL,MATCH(MAX(INDEX(First_Data_Point,MATCH($A91,DataStreams,0)),INDEX(First_Data_Point,MATCH(U$6,DataStreams,0)),$B$3),DateRange,0)-1,MATCH(INDEX(Returns!$100:$100,MATCH($A91,DataStreams,0)),DataStreams,0)-1):OFFSET(HOMECELL,MATCH(MIN(INDEX(Last_Data_Point,MATCH($A91,DataStreams,0)),INDEX(Last_Data_Point,MATCH(U$6,DataStreams,0)),$B$4),DateRange,0)-1,MATCH(INDEX(Returns!$100:$100,MATCH($A91,DataStreams,0)),DataStreams,0)-1)),
OFFSET(HOMECELL,MATCH(MAX(INDEX(First_Data_Point,MATCH($A91,DataStreams,0)),INDEX(First_Data_Point,MATCH(U$6,DataStreams,0)),$B$3),DateRange,0)-1,MATCH(U$6,DataStreams,0)-1):OFFSET(HOMECELL,MATCH(MIN(INDEX(Last_Data_Point,MATCH($A91,DataStreams,0)),INDEX(Last_Data_Point,MATCH(U$6,DataStreams,0)),$B$4),DateRange,0)-1,MATCH(U$6,DataStreams,0)-1) -
(INDEX(Returns!$102:$102,MATCH(U$6,DataStreams,0))*
OFFSET(HOMECELL,MATCH(MAX(INDEX(First_Data_Point,MATCH($A91,DataStreams,0)),INDEX(First_Data_Point,MATCH(U$6,DataStreams,0)),$B$3),DateRange,0)-1,MATCH(INDEX(Returns!$100:$100,MATCH(U$6,DataStreams,0)),DataStreams,0)-1):OFFSET(HOMECELL,MATCH(MIN(INDEX(Last_Data_Point,MATCH($A91,DataStreams,0)),INDEX(Last_Data_Point,MATCH(U$6,DataStreams,0)),$B$4),DateRange,0)-1,MATCH(INDEX(Returns!$100:$100,MATCH(U$6,DataStreams,0)),DataStreams,0)-1))),"")</f>
        <v>-5.1412424353088721E-4</v>
      </c>
      <c r="V91" s="233" cm="1">
        <f t="array" aca="1" ref="V91" ca="1">_xlfn.IFNA(_xlfn.COVARIANCE.S(
OFFSET(HOMECELL,MATCH(MAX(INDEX(First_Data_Point,MATCH($A91,DataStreams,0)),INDEX(First_Data_Point,MATCH(V$6,DataStreams,0)),$B$3),DateRange,0)-1,MATCH($A91,DataStreams,0)-1):OFFSET(HOMECELL,MATCH(MIN(INDEX(Last_Data_Point,MATCH($A91,DataStreams,0)),INDEX(Last_Data_Point,MATCH(V$6,DataStreams,0)),$B$4),DateRange,0)-1,MATCH($A91,DataStreams,0)-1) -
(INDEX(Returns!$102:$102,MATCH($A91,DataStreams,0))*
OFFSET(HOMECELL,MATCH(MAX(INDEX(First_Data_Point,MATCH($A91,DataStreams,0)),INDEX(First_Data_Point,MATCH(V$6,DataStreams,0)),$B$3),DateRange,0)-1,MATCH(INDEX(Returns!$100:$100,MATCH($A91,DataStreams,0)),DataStreams,0)-1):OFFSET(HOMECELL,MATCH(MIN(INDEX(Last_Data_Point,MATCH($A91,DataStreams,0)),INDEX(Last_Data_Point,MATCH(V$6,DataStreams,0)),$B$4),DateRange,0)-1,MATCH(INDEX(Returns!$100:$100,MATCH($A91,DataStreams,0)),DataStreams,0)-1)),
OFFSET(HOMECELL,MATCH(MAX(INDEX(First_Data_Point,MATCH($A91,DataStreams,0)),INDEX(First_Data_Point,MATCH(V$6,DataStreams,0)),$B$3),DateRange,0)-1,MATCH(V$6,DataStreams,0)-1):OFFSET(HOMECELL,MATCH(MIN(INDEX(Last_Data_Point,MATCH($A91,DataStreams,0)),INDEX(Last_Data_Point,MATCH(V$6,DataStreams,0)),$B$4),DateRange,0)-1,MATCH(V$6,DataStreams,0)-1) -
(INDEX(Returns!$102:$102,MATCH(V$6,DataStreams,0))*
OFFSET(HOMECELL,MATCH(MAX(INDEX(First_Data_Point,MATCH($A91,DataStreams,0)),INDEX(First_Data_Point,MATCH(V$6,DataStreams,0)),$B$3),DateRange,0)-1,MATCH(INDEX(Returns!$100:$100,MATCH(V$6,DataStreams,0)),DataStreams,0)-1):OFFSET(HOMECELL,MATCH(MIN(INDEX(Last_Data_Point,MATCH($A91,DataStreams,0)),INDEX(Last_Data_Point,MATCH(V$6,DataStreams,0)),$B$4),DateRange,0)-1,MATCH(INDEX(Returns!$100:$100,MATCH(V$6,DataStreams,0)),DataStreams,0)-1))),"")</f>
        <v>1.7225330747984308E-4</v>
      </c>
      <c r="W91" s="233" cm="1">
        <f t="array" aca="1" ref="W91" ca="1">_xlfn.IFNA(_xlfn.COVARIANCE.S(
OFFSET(HOMECELL,MATCH(MAX(INDEX(First_Data_Point,MATCH($A91,DataStreams,0)),INDEX(First_Data_Point,MATCH(W$6,DataStreams,0)),$B$3),DateRange,0)-1,MATCH($A91,DataStreams,0)-1):OFFSET(HOMECELL,MATCH(MIN(INDEX(Last_Data_Point,MATCH($A91,DataStreams,0)),INDEX(Last_Data_Point,MATCH(W$6,DataStreams,0)),$B$4),DateRange,0)-1,MATCH($A91,DataStreams,0)-1) -
(INDEX(Returns!$102:$102,MATCH($A91,DataStreams,0))*
OFFSET(HOMECELL,MATCH(MAX(INDEX(First_Data_Point,MATCH($A91,DataStreams,0)),INDEX(First_Data_Point,MATCH(W$6,DataStreams,0)),$B$3),DateRange,0)-1,MATCH(INDEX(Returns!$100:$100,MATCH($A91,DataStreams,0)),DataStreams,0)-1):OFFSET(HOMECELL,MATCH(MIN(INDEX(Last_Data_Point,MATCH($A91,DataStreams,0)),INDEX(Last_Data_Point,MATCH(W$6,DataStreams,0)),$B$4),DateRange,0)-1,MATCH(INDEX(Returns!$100:$100,MATCH($A91,DataStreams,0)),DataStreams,0)-1)),
OFFSET(HOMECELL,MATCH(MAX(INDEX(First_Data_Point,MATCH($A91,DataStreams,0)),INDEX(First_Data_Point,MATCH(W$6,DataStreams,0)),$B$3),DateRange,0)-1,MATCH(W$6,DataStreams,0)-1):OFFSET(HOMECELL,MATCH(MIN(INDEX(Last_Data_Point,MATCH($A91,DataStreams,0)),INDEX(Last_Data_Point,MATCH(W$6,DataStreams,0)),$B$4),DateRange,0)-1,MATCH(W$6,DataStreams,0)-1) -
(INDEX(Returns!$102:$102,MATCH(W$6,DataStreams,0))*
OFFSET(HOMECELL,MATCH(MAX(INDEX(First_Data_Point,MATCH($A91,DataStreams,0)),INDEX(First_Data_Point,MATCH(W$6,DataStreams,0)),$B$3),DateRange,0)-1,MATCH(INDEX(Returns!$100:$100,MATCH(W$6,DataStreams,0)),DataStreams,0)-1):OFFSET(HOMECELL,MATCH(MIN(INDEX(Last_Data_Point,MATCH($A91,DataStreams,0)),INDEX(Last_Data_Point,MATCH(W$6,DataStreams,0)),$B$4),DateRange,0)-1,MATCH(INDEX(Returns!$100:$100,MATCH(W$6,DataStreams,0)),DataStreams,0)-1))),"")</f>
        <v>1.0000954980856442E-3</v>
      </c>
      <c r="X91" s="233" cm="1">
        <f t="array" aca="1" ref="X91" ca="1">_xlfn.IFNA(_xlfn.COVARIANCE.S(
OFFSET(HOMECELL,MATCH(MAX(INDEX(First_Data_Point,MATCH($A91,DataStreams,0)),INDEX(First_Data_Point,MATCH(X$6,DataStreams,0)),$B$3),DateRange,0)-1,MATCH($A91,DataStreams,0)-1):OFFSET(HOMECELL,MATCH(MIN(INDEX(Last_Data_Point,MATCH($A91,DataStreams,0)),INDEX(Last_Data_Point,MATCH(X$6,DataStreams,0)),$B$4),DateRange,0)-1,MATCH($A91,DataStreams,0)-1) -
(INDEX(Returns!$102:$102,MATCH($A91,DataStreams,0))*
OFFSET(HOMECELL,MATCH(MAX(INDEX(First_Data_Point,MATCH($A91,DataStreams,0)),INDEX(First_Data_Point,MATCH(X$6,DataStreams,0)),$B$3),DateRange,0)-1,MATCH(INDEX(Returns!$100:$100,MATCH($A91,DataStreams,0)),DataStreams,0)-1):OFFSET(HOMECELL,MATCH(MIN(INDEX(Last_Data_Point,MATCH($A91,DataStreams,0)),INDEX(Last_Data_Point,MATCH(X$6,DataStreams,0)),$B$4),DateRange,0)-1,MATCH(INDEX(Returns!$100:$100,MATCH($A91,DataStreams,0)),DataStreams,0)-1)),
OFFSET(HOMECELL,MATCH(MAX(INDEX(First_Data_Point,MATCH($A91,DataStreams,0)),INDEX(First_Data_Point,MATCH(X$6,DataStreams,0)),$B$3),DateRange,0)-1,MATCH(X$6,DataStreams,0)-1):OFFSET(HOMECELL,MATCH(MIN(INDEX(Last_Data_Point,MATCH($A91,DataStreams,0)),INDEX(Last_Data_Point,MATCH(X$6,DataStreams,0)),$B$4),DateRange,0)-1,MATCH(X$6,DataStreams,0)-1) -
(INDEX(Returns!$102:$102,MATCH(X$6,DataStreams,0))*
OFFSET(HOMECELL,MATCH(MAX(INDEX(First_Data_Point,MATCH($A91,DataStreams,0)),INDEX(First_Data_Point,MATCH(X$6,DataStreams,0)),$B$3),DateRange,0)-1,MATCH(INDEX(Returns!$100:$100,MATCH(X$6,DataStreams,0)),DataStreams,0)-1):OFFSET(HOMECELL,MATCH(MIN(INDEX(Last_Data_Point,MATCH($A91,DataStreams,0)),INDEX(Last_Data_Point,MATCH(X$6,DataStreams,0)),$B$4),DateRange,0)-1,MATCH(INDEX(Returns!$100:$100,MATCH(X$6,DataStreams,0)),DataStreams,0)-1))),"")</f>
        <v>-1.7656147466365072E-4</v>
      </c>
      <c r="Y91" s="233" cm="1">
        <f t="array" aca="1" ref="Y91" ca="1">_xlfn.IFNA(_xlfn.COVARIANCE.S(
OFFSET(HOMECELL,MATCH(MAX(INDEX(First_Data_Point,MATCH($A91,DataStreams,0)),INDEX(First_Data_Point,MATCH(Y$6,DataStreams,0)),$B$3),DateRange,0)-1,MATCH($A91,DataStreams,0)-1):OFFSET(HOMECELL,MATCH(MIN(INDEX(Last_Data_Point,MATCH($A91,DataStreams,0)),INDEX(Last_Data_Point,MATCH(Y$6,DataStreams,0)),$B$4),DateRange,0)-1,MATCH($A91,DataStreams,0)-1) -
(INDEX(Returns!$102:$102,MATCH($A91,DataStreams,0))*
OFFSET(HOMECELL,MATCH(MAX(INDEX(First_Data_Point,MATCH($A91,DataStreams,0)),INDEX(First_Data_Point,MATCH(Y$6,DataStreams,0)),$B$3),DateRange,0)-1,MATCH(INDEX(Returns!$100:$100,MATCH($A91,DataStreams,0)),DataStreams,0)-1):OFFSET(HOMECELL,MATCH(MIN(INDEX(Last_Data_Point,MATCH($A91,DataStreams,0)),INDEX(Last_Data_Point,MATCH(Y$6,DataStreams,0)),$B$4),DateRange,0)-1,MATCH(INDEX(Returns!$100:$100,MATCH($A91,DataStreams,0)),DataStreams,0)-1)),
OFFSET(HOMECELL,MATCH(MAX(INDEX(First_Data_Point,MATCH($A91,DataStreams,0)),INDEX(First_Data_Point,MATCH(Y$6,DataStreams,0)),$B$3),DateRange,0)-1,MATCH(Y$6,DataStreams,0)-1):OFFSET(HOMECELL,MATCH(MIN(INDEX(Last_Data_Point,MATCH($A91,DataStreams,0)),INDEX(Last_Data_Point,MATCH(Y$6,DataStreams,0)),$B$4),DateRange,0)-1,MATCH(Y$6,DataStreams,0)-1) -
(INDEX(Returns!$102:$102,MATCH(Y$6,DataStreams,0))*
OFFSET(HOMECELL,MATCH(MAX(INDEX(First_Data_Point,MATCH($A91,DataStreams,0)),INDEX(First_Data_Point,MATCH(Y$6,DataStreams,0)),$B$3),DateRange,0)-1,MATCH(INDEX(Returns!$100:$100,MATCH(Y$6,DataStreams,0)),DataStreams,0)-1):OFFSET(HOMECELL,MATCH(MIN(INDEX(Last_Data_Point,MATCH($A91,DataStreams,0)),INDEX(Last_Data_Point,MATCH(Y$6,DataStreams,0)),$B$4),DateRange,0)-1,MATCH(INDEX(Returns!$100:$100,MATCH(Y$6,DataStreams,0)),DataStreams,0)-1))),"")</f>
        <v>1.5417395956983208E-3</v>
      </c>
      <c r="Z91" s="233" cm="1">
        <f t="array" aca="1" ref="Z91" ca="1">_xlfn.IFNA(_xlfn.COVARIANCE.S(
OFFSET(HOMECELL,MATCH(MAX(INDEX(First_Data_Point,MATCH($A91,DataStreams,0)),INDEX(First_Data_Point,MATCH(Z$6,DataStreams,0)),$B$3),DateRange,0)-1,MATCH($A91,DataStreams,0)-1):OFFSET(HOMECELL,MATCH(MIN(INDEX(Last_Data_Point,MATCH($A91,DataStreams,0)),INDEX(Last_Data_Point,MATCH(Z$6,DataStreams,0)),$B$4),DateRange,0)-1,MATCH($A91,DataStreams,0)-1) -
(INDEX(Returns!$102:$102,MATCH($A91,DataStreams,0))*
OFFSET(HOMECELL,MATCH(MAX(INDEX(First_Data_Point,MATCH($A91,DataStreams,0)),INDEX(First_Data_Point,MATCH(Z$6,DataStreams,0)),$B$3),DateRange,0)-1,MATCH(INDEX(Returns!$100:$100,MATCH($A91,DataStreams,0)),DataStreams,0)-1):OFFSET(HOMECELL,MATCH(MIN(INDEX(Last_Data_Point,MATCH($A91,DataStreams,0)),INDEX(Last_Data_Point,MATCH(Z$6,DataStreams,0)),$B$4),DateRange,0)-1,MATCH(INDEX(Returns!$100:$100,MATCH($A91,DataStreams,0)),DataStreams,0)-1)),
OFFSET(HOMECELL,MATCH(MAX(INDEX(First_Data_Point,MATCH($A91,DataStreams,0)),INDEX(First_Data_Point,MATCH(Z$6,DataStreams,0)),$B$3),DateRange,0)-1,MATCH(Z$6,DataStreams,0)-1):OFFSET(HOMECELL,MATCH(MIN(INDEX(Last_Data_Point,MATCH($A91,DataStreams,0)),INDEX(Last_Data_Point,MATCH(Z$6,DataStreams,0)),$B$4),DateRange,0)-1,MATCH(Z$6,DataStreams,0)-1) -
(INDEX(Returns!$102:$102,MATCH(Z$6,DataStreams,0))*
OFFSET(HOMECELL,MATCH(MAX(INDEX(First_Data_Point,MATCH($A91,DataStreams,0)),INDEX(First_Data_Point,MATCH(Z$6,DataStreams,0)),$B$3),DateRange,0)-1,MATCH(INDEX(Returns!$100:$100,MATCH(Z$6,DataStreams,0)),DataStreams,0)-1):OFFSET(HOMECELL,MATCH(MIN(INDEX(Last_Data_Point,MATCH($A91,DataStreams,0)),INDEX(Last_Data_Point,MATCH(Z$6,DataStreams,0)),$B$4),DateRange,0)-1,MATCH(INDEX(Returns!$100:$100,MATCH(Z$6,DataStreams,0)),DataStreams,0)-1))),"")</f>
        <v>2.8251862629254934E-5</v>
      </c>
      <c r="AA91" s="233" cm="1">
        <f t="array" aca="1" ref="AA91" ca="1">_xlfn.IFNA(_xlfn.COVARIANCE.S(
OFFSET(HOMECELL,MATCH(MAX(INDEX(First_Data_Point,MATCH($A91,DataStreams,0)),INDEX(First_Data_Point,MATCH(AA$6,DataStreams,0)),$B$3),DateRange,0)-1,MATCH($A91,DataStreams,0)-1):OFFSET(HOMECELL,MATCH(MIN(INDEX(Last_Data_Point,MATCH($A91,DataStreams,0)),INDEX(Last_Data_Point,MATCH(AA$6,DataStreams,0)),$B$4),DateRange,0)-1,MATCH($A91,DataStreams,0)-1) -
(INDEX(Returns!$102:$102,MATCH($A91,DataStreams,0))*
OFFSET(HOMECELL,MATCH(MAX(INDEX(First_Data_Point,MATCH($A91,DataStreams,0)),INDEX(First_Data_Point,MATCH(AA$6,DataStreams,0)),$B$3),DateRange,0)-1,MATCH(INDEX(Returns!$100:$100,MATCH($A91,DataStreams,0)),DataStreams,0)-1):OFFSET(HOMECELL,MATCH(MIN(INDEX(Last_Data_Point,MATCH($A91,DataStreams,0)),INDEX(Last_Data_Point,MATCH(AA$6,DataStreams,0)),$B$4),DateRange,0)-1,MATCH(INDEX(Returns!$100:$100,MATCH($A91,DataStreams,0)),DataStreams,0)-1)),
OFFSET(HOMECELL,MATCH(MAX(INDEX(First_Data_Point,MATCH($A91,DataStreams,0)),INDEX(First_Data_Point,MATCH(AA$6,DataStreams,0)),$B$3),DateRange,0)-1,MATCH(AA$6,DataStreams,0)-1):OFFSET(HOMECELL,MATCH(MIN(INDEX(Last_Data_Point,MATCH($A91,DataStreams,0)),INDEX(Last_Data_Point,MATCH(AA$6,DataStreams,0)),$B$4),DateRange,0)-1,MATCH(AA$6,DataStreams,0)-1) -
(INDEX(Returns!$102:$102,MATCH(AA$6,DataStreams,0))*
OFFSET(HOMECELL,MATCH(MAX(INDEX(First_Data_Point,MATCH($A91,DataStreams,0)),INDEX(First_Data_Point,MATCH(AA$6,DataStreams,0)),$B$3),DateRange,0)-1,MATCH(INDEX(Returns!$100:$100,MATCH(AA$6,DataStreams,0)),DataStreams,0)-1):OFFSET(HOMECELL,MATCH(MIN(INDEX(Last_Data_Point,MATCH($A91,DataStreams,0)),INDEX(Last_Data_Point,MATCH(AA$6,DataStreams,0)),$B$4),DateRange,0)-1,MATCH(INDEX(Returns!$100:$100,MATCH(AA$6,DataStreams,0)),DataStreams,0)-1))),"")</f>
        <v>2.5678129775550586E-3</v>
      </c>
      <c r="AB91" s="233" cm="1">
        <f t="array" aca="1" ref="AB91" ca="1">_xlfn.IFNA(_xlfn.COVARIANCE.S(
OFFSET(HOMECELL,MATCH(MAX(INDEX(First_Data_Point,MATCH($A91,DataStreams,0)),INDEX(First_Data_Point,MATCH(AB$6,DataStreams,0)),$B$3),DateRange,0)-1,MATCH($A91,DataStreams,0)-1):OFFSET(HOMECELL,MATCH(MIN(INDEX(Last_Data_Point,MATCH($A91,DataStreams,0)),INDEX(Last_Data_Point,MATCH(AB$6,DataStreams,0)),$B$4),DateRange,0)-1,MATCH($A91,DataStreams,0)-1) -
(INDEX(Returns!$102:$102,MATCH($A91,DataStreams,0))*
OFFSET(HOMECELL,MATCH(MAX(INDEX(First_Data_Point,MATCH($A91,DataStreams,0)),INDEX(First_Data_Point,MATCH(AB$6,DataStreams,0)),$B$3),DateRange,0)-1,MATCH(INDEX(Returns!$100:$100,MATCH($A91,DataStreams,0)),DataStreams,0)-1):OFFSET(HOMECELL,MATCH(MIN(INDEX(Last_Data_Point,MATCH($A91,DataStreams,0)),INDEX(Last_Data_Point,MATCH(AB$6,DataStreams,0)),$B$4),DateRange,0)-1,MATCH(INDEX(Returns!$100:$100,MATCH($A91,DataStreams,0)),DataStreams,0)-1)),
OFFSET(HOMECELL,MATCH(MAX(INDEX(First_Data_Point,MATCH($A91,DataStreams,0)),INDEX(First_Data_Point,MATCH(AB$6,DataStreams,0)),$B$3),DateRange,0)-1,MATCH(AB$6,DataStreams,0)-1):OFFSET(HOMECELL,MATCH(MIN(INDEX(Last_Data_Point,MATCH($A91,DataStreams,0)),INDEX(Last_Data_Point,MATCH(AB$6,DataStreams,0)),$B$4),DateRange,0)-1,MATCH(AB$6,DataStreams,0)-1) -
(INDEX(Returns!$102:$102,MATCH(AB$6,DataStreams,0))*
OFFSET(HOMECELL,MATCH(MAX(INDEX(First_Data_Point,MATCH($A91,DataStreams,0)),INDEX(First_Data_Point,MATCH(AB$6,DataStreams,0)),$B$3),DateRange,0)-1,MATCH(INDEX(Returns!$100:$100,MATCH(AB$6,DataStreams,0)),DataStreams,0)-1):OFFSET(HOMECELL,MATCH(MIN(INDEX(Last_Data_Point,MATCH($A91,DataStreams,0)),INDEX(Last_Data_Point,MATCH(AB$6,DataStreams,0)),$B$4),DateRange,0)-1,MATCH(INDEX(Returns!$100:$100,MATCH(AB$6,DataStreams,0)),DataStreams,0)-1))),"")</f>
        <v>4.9343990545668655E-4</v>
      </c>
      <c r="AC91" s="233" cm="1">
        <f t="array" aca="1" ref="AC91" ca="1">_xlfn.IFNA(_xlfn.COVARIANCE.S(
OFFSET(HOMECELL,MATCH(MAX(INDEX(First_Data_Point,MATCH($A91,DataStreams,0)),INDEX(First_Data_Point,MATCH(AC$6,DataStreams,0)),$B$3),DateRange,0)-1,MATCH($A91,DataStreams,0)-1):OFFSET(HOMECELL,MATCH(MIN(INDEX(Last_Data_Point,MATCH($A91,DataStreams,0)),INDEX(Last_Data_Point,MATCH(AC$6,DataStreams,0)),$B$4),DateRange,0)-1,MATCH($A91,DataStreams,0)-1) -
(INDEX(Returns!$102:$102,MATCH($A91,DataStreams,0))*
OFFSET(HOMECELL,MATCH(MAX(INDEX(First_Data_Point,MATCH($A91,DataStreams,0)),INDEX(First_Data_Point,MATCH(AC$6,DataStreams,0)),$B$3),DateRange,0)-1,MATCH(INDEX(Returns!$100:$100,MATCH($A91,DataStreams,0)),DataStreams,0)-1):OFFSET(HOMECELL,MATCH(MIN(INDEX(Last_Data_Point,MATCH($A91,DataStreams,0)),INDEX(Last_Data_Point,MATCH(AC$6,DataStreams,0)),$B$4),DateRange,0)-1,MATCH(INDEX(Returns!$100:$100,MATCH($A91,DataStreams,0)),DataStreams,0)-1)),
OFFSET(HOMECELL,MATCH(MAX(INDEX(First_Data_Point,MATCH($A91,DataStreams,0)),INDEX(First_Data_Point,MATCH(AC$6,DataStreams,0)),$B$3),DateRange,0)-1,MATCH(AC$6,DataStreams,0)-1):OFFSET(HOMECELL,MATCH(MIN(INDEX(Last_Data_Point,MATCH($A91,DataStreams,0)),INDEX(Last_Data_Point,MATCH(AC$6,DataStreams,0)),$B$4),DateRange,0)-1,MATCH(AC$6,DataStreams,0)-1) -
(INDEX(Returns!$102:$102,MATCH(AC$6,DataStreams,0))*
OFFSET(HOMECELL,MATCH(MAX(INDEX(First_Data_Point,MATCH($A91,DataStreams,0)),INDEX(First_Data_Point,MATCH(AC$6,DataStreams,0)),$B$3),DateRange,0)-1,MATCH(INDEX(Returns!$100:$100,MATCH(AC$6,DataStreams,0)),DataStreams,0)-1):OFFSET(HOMECELL,MATCH(MIN(INDEX(Last_Data_Point,MATCH($A91,DataStreams,0)),INDEX(Last_Data_Point,MATCH(AC$6,DataStreams,0)),$B$4),DateRange,0)-1,MATCH(INDEX(Returns!$100:$100,MATCH(AC$6,DataStreams,0)),DataStreams,0)-1))),"")</f>
        <v>4.8984454722750194E-4</v>
      </c>
      <c r="AD91" s="233" cm="1">
        <f t="array" aca="1" ref="AD91" ca="1">_xlfn.IFNA(_xlfn.COVARIANCE.S(
OFFSET(HOMECELL,MATCH(MAX(INDEX(First_Data_Point,MATCH($A91,DataStreams,0)),INDEX(First_Data_Point,MATCH(AD$6,DataStreams,0)),$B$3),DateRange,0)-1,MATCH($A91,DataStreams,0)-1):OFFSET(HOMECELL,MATCH(MIN(INDEX(Last_Data_Point,MATCH($A91,DataStreams,0)),INDEX(Last_Data_Point,MATCH(AD$6,DataStreams,0)),$B$4),DateRange,0)-1,MATCH($A91,DataStreams,0)-1) -
(INDEX(Returns!$102:$102,MATCH($A91,DataStreams,0))*
OFFSET(HOMECELL,MATCH(MAX(INDEX(First_Data_Point,MATCH($A91,DataStreams,0)),INDEX(First_Data_Point,MATCH(AD$6,DataStreams,0)),$B$3),DateRange,0)-1,MATCH(INDEX(Returns!$100:$100,MATCH($A91,DataStreams,0)),DataStreams,0)-1):OFFSET(HOMECELL,MATCH(MIN(INDEX(Last_Data_Point,MATCH($A91,DataStreams,0)),INDEX(Last_Data_Point,MATCH(AD$6,DataStreams,0)),$B$4),DateRange,0)-1,MATCH(INDEX(Returns!$100:$100,MATCH($A91,DataStreams,0)),DataStreams,0)-1)),
OFFSET(HOMECELL,MATCH(MAX(INDEX(First_Data_Point,MATCH($A91,DataStreams,0)),INDEX(First_Data_Point,MATCH(AD$6,DataStreams,0)),$B$3),DateRange,0)-1,MATCH(AD$6,DataStreams,0)-1):OFFSET(HOMECELL,MATCH(MIN(INDEX(Last_Data_Point,MATCH($A91,DataStreams,0)),INDEX(Last_Data_Point,MATCH(AD$6,DataStreams,0)),$B$4),DateRange,0)-1,MATCH(AD$6,DataStreams,0)-1) -
(INDEX(Returns!$102:$102,MATCH(AD$6,DataStreams,0))*
OFFSET(HOMECELL,MATCH(MAX(INDEX(First_Data_Point,MATCH($A91,DataStreams,0)),INDEX(First_Data_Point,MATCH(AD$6,DataStreams,0)),$B$3),DateRange,0)-1,MATCH(INDEX(Returns!$100:$100,MATCH(AD$6,DataStreams,0)),DataStreams,0)-1):OFFSET(HOMECELL,MATCH(MIN(INDEX(Last_Data_Point,MATCH($A91,DataStreams,0)),INDEX(Last_Data_Point,MATCH(AD$6,DataStreams,0)),$B$4),DateRange,0)-1,MATCH(INDEX(Returns!$100:$100,MATCH(AD$6,DataStreams,0)),DataStreams,0)-1))),"")</f>
        <v>-1.7071666892030162E-4</v>
      </c>
      <c r="AE91" s="233" cm="1">
        <f t="array" aca="1" ref="AE91" ca="1">_xlfn.IFNA(_xlfn.COVARIANCE.S(
OFFSET(HOMECELL,MATCH(MAX(INDEX(First_Data_Point,MATCH($A91,DataStreams,0)),INDEX(First_Data_Point,MATCH(AE$6,DataStreams,0)),$B$3),DateRange,0)-1,MATCH($A91,DataStreams,0)-1):OFFSET(HOMECELL,MATCH(MIN(INDEX(Last_Data_Point,MATCH($A91,DataStreams,0)),INDEX(Last_Data_Point,MATCH(AE$6,DataStreams,0)),$B$4),DateRange,0)-1,MATCH($A91,DataStreams,0)-1) -
(INDEX(Returns!$102:$102,MATCH($A91,DataStreams,0))*
OFFSET(HOMECELL,MATCH(MAX(INDEX(First_Data_Point,MATCH($A91,DataStreams,0)),INDEX(First_Data_Point,MATCH(AE$6,DataStreams,0)),$B$3),DateRange,0)-1,MATCH(INDEX(Returns!$100:$100,MATCH($A91,DataStreams,0)),DataStreams,0)-1):OFFSET(HOMECELL,MATCH(MIN(INDEX(Last_Data_Point,MATCH($A91,DataStreams,0)),INDEX(Last_Data_Point,MATCH(AE$6,DataStreams,0)),$B$4),DateRange,0)-1,MATCH(INDEX(Returns!$100:$100,MATCH($A91,DataStreams,0)),DataStreams,0)-1)),
OFFSET(HOMECELL,MATCH(MAX(INDEX(First_Data_Point,MATCH($A91,DataStreams,0)),INDEX(First_Data_Point,MATCH(AE$6,DataStreams,0)),$B$3),DateRange,0)-1,MATCH(AE$6,DataStreams,0)-1):OFFSET(HOMECELL,MATCH(MIN(INDEX(Last_Data_Point,MATCH($A91,DataStreams,0)),INDEX(Last_Data_Point,MATCH(AE$6,DataStreams,0)),$B$4),DateRange,0)-1,MATCH(AE$6,DataStreams,0)-1) -
(INDEX(Returns!$102:$102,MATCH(AE$6,DataStreams,0))*
OFFSET(HOMECELL,MATCH(MAX(INDEX(First_Data_Point,MATCH($A91,DataStreams,0)),INDEX(First_Data_Point,MATCH(AE$6,DataStreams,0)),$B$3),DateRange,0)-1,MATCH(INDEX(Returns!$100:$100,MATCH(AE$6,DataStreams,0)),DataStreams,0)-1):OFFSET(HOMECELL,MATCH(MIN(INDEX(Last_Data_Point,MATCH($A91,DataStreams,0)),INDEX(Last_Data_Point,MATCH(AE$6,DataStreams,0)),$B$4),DateRange,0)-1,MATCH(INDEX(Returns!$100:$100,MATCH(AE$6,DataStreams,0)),DataStreams,0)-1))),"")</f>
        <v>-4.7167766063178757E-5</v>
      </c>
      <c r="AF91" s="233" cm="1">
        <f t="array" aca="1" ref="AF91" ca="1">_xlfn.IFNA(_xlfn.COVARIANCE.S(
OFFSET(HOMECELL,MATCH(MAX(INDEX(First_Data_Point,MATCH($A91,DataStreams,0)),INDEX(First_Data_Point,MATCH(AF$6,DataStreams,0)),$B$3),DateRange,0)-1,MATCH($A91,DataStreams,0)-1):OFFSET(HOMECELL,MATCH(MIN(INDEX(Last_Data_Point,MATCH($A91,DataStreams,0)),INDEX(Last_Data_Point,MATCH(AF$6,DataStreams,0)),$B$4),DateRange,0)-1,MATCH($A91,DataStreams,0)-1) -
(INDEX(Returns!$102:$102,MATCH($A91,DataStreams,0))*
OFFSET(HOMECELL,MATCH(MAX(INDEX(First_Data_Point,MATCH($A91,DataStreams,0)),INDEX(First_Data_Point,MATCH(AF$6,DataStreams,0)),$B$3),DateRange,0)-1,MATCH(INDEX(Returns!$100:$100,MATCH($A91,DataStreams,0)),DataStreams,0)-1):OFFSET(HOMECELL,MATCH(MIN(INDEX(Last_Data_Point,MATCH($A91,DataStreams,0)),INDEX(Last_Data_Point,MATCH(AF$6,DataStreams,0)),$B$4),DateRange,0)-1,MATCH(INDEX(Returns!$100:$100,MATCH($A91,DataStreams,0)),DataStreams,0)-1)),
OFFSET(HOMECELL,MATCH(MAX(INDEX(First_Data_Point,MATCH($A91,DataStreams,0)),INDEX(First_Data_Point,MATCH(AF$6,DataStreams,0)),$B$3),DateRange,0)-1,MATCH(AF$6,DataStreams,0)-1):OFFSET(HOMECELL,MATCH(MIN(INDEX(Last_Data_Point,MATCH($A91,DataStreams,0)),INDEX(Last_Data_Point,MATCH(AF$6,DataStreams,0)),$B$4),DateRange,0)-1,MATCH(AF$6,DataStreams,0)-1) -
(INDEX(Returns!$102:$102,MATCH(AF$6,DataStreams,0))*
OFFSET(HOMECELL,MATCH(MAX(INDEX(First_Data_Point,MATCH($A91,DataStreams,0)),INDEX(First_Data_Point,MATCH(AF$6,DataStreams,0)),$B$3),DateRange,0)-1,MATCH(INDEX(Returns!$100:$100,MATCH(AF$6,DataStreams,0)),DataStreams,0)-1):OFFSET(HOMECELL,MATCH(MIN(INDEX(Last_Data_Point,MATCH($A91,DataStreams,0)),INDEX(Last_Data_Point,MATCH(AF$6,DataStreams,0)),$B$4),DateRange,0)-1,MATCH(INDEX(Returns!$100:$100,MATCH(AF$6,DataStreams,0)),DataStreams,0)-1))),"")</f>
        <v>3.5219198300089972E-4</v>
      </c>
      <c r="AG91" s="233" cm="1">
        <f t="array" aca="1" ref="AG91" ca="1">_xlfn.IFNA(_xlfn.COVARIANCE.S(
OFFSET(HOMECELL,MATCH(MAX(INDEX(First_Data_Point,MATCH($A91,DataStreams,0)),INDEX(First_Data_Point,MATCH(AG$6,DataStreams,0)),$B$3),DateRange,0)-1,MATCH($A91,DataStreams,0)-1):OFFSET(HOMECELL,MATCH(MIN(INDEX(Last_Data_Point,MATCH($A91,DataStreams,0)),INDEX(Last_Data_Point,MATCH(AG$6,DataStreams,0)),$B$4),DateRange,0)-1,MATCH($A91,DataStreams,0)-1) -
(INDEX(Returns!$102:$102,MATCH($A91,DataStreams,0))*
OFFSET(HOMECELL,MATCH(MAX(INDEX(First_Data_Point,MATCH($A91,DataStreams,0)),INDEX(First_Data_Point,MATCH(AG$6,DataStreams,0)),$B$3),DateRange,0)-1,MATCH(INDEX(Returns!$100:$100,MATCH($A91,DataStreams,0)),DataStreams,0)-1):OFFSET(HOMECELL,MATCH(MIN(INDEX(Last_Data_Point,MATCH($A91,DataStreams,0)),INDEX(Last_Data_Point,MATCH(AG$6,DataStreams,0)),$B$4),DateRange,0)-1,MATCH(INDEX(Returns!$100:$100,MATCH($A91,DataStreams,0)),DataStreams,0)-1)),
OFFSET(HOMECELL,MATCH(MAX(INDEX(First_Data_Point,MATCH($A91,DataStreams,0)),INDEX(First_Data_Point,MATCH(AG$6,DataStreams,0)),$B$3),DateRange,0)-1,MATCH(AG$6,DataStreams,0)-1):OFFSET(HOMECELL,MATCH(MIN(INDEX(Last_Data_Point,MATCH($A91,DataStreams,0)),INDEX(Last_Data_Point,MATCH(AG$6,DataStreams,0)),$B$4),DateRange,0)-1,MATCH(AG$6,DataStreams,0)-1) -
(INDEX(Returns!$102:$102,MATCH(AG$6,DataStreams,0))*
OFFSET(HOMECELL,MATCH(MAX(INDEX(First_Data_Point,MATCH($A91,DataStreams,0)),INDEX(First_Data_Point,MATCH(AG$6,DataStreams,0)),$B$3),DateRange,0)-1,MATCH(INDEX(Returns!$100:$100,MATCH(AG$6,DataStreams,0)),DataStreams,0)-1):OFFSET(HOMECELL,MATCH(MIN(INDEX(Last_Data_Point,MATCH($A91,DataStreams,0)),INDEX(Last_Data_Point,MATCH(AG$6,DataStreams,0)),$B$4),DateRange,0)-1,MATCH(INDEX(Returns!$100:$100,MATCH(AG$6,DataStreams,0)),DataStreams,0)-1))),"")</f>
        <v>1.7526108214997629E-4</v>
      </c>
      <c r="AH91" s="233" cm="1">
        <f t="array" aca="1" ref="AH91" ca="1">_xlfn.IFNA(_xlfn.COVARIANCE.S(
OFFSET(HOMECELL,MATCH(MAX(INDEX(First_Data_Point,MATCH($A91,DataStreams,0)),INDEX(First_Data_Point,MATCH(AH$6,DataStreams,0)),$B$3),DateRange,0)-1,MATCH($A91,DataStreams,0)-1):OFFSET(HOMECELL,MATCH(MIN(INDEX(Last_Data_Point,MATCH($A91,DataStreams,0)),INDEX(Last_Data_Point,MATCH(AH$6,DataStreams,0)),$B$4),DateRange,0)-1,MATCH($A91,DataStreams,0)-1) -
(INDEX(Returns!$102:$102,MATCH($A91,DataStreams,0))*
OFFSET(HOMECELL,MATCH(MAX(INDEX(First_Data_Point,MATCH($A91,DataStreams,0)),INDEX(First_Data_Point,MATCH(AH$6,DataStreams,0)),$B$3),DateRange,0)-1,MATCH(INDEX(Returns!$100:$100,MATCH($A91,DataStreams,0)),DataStreams,0)-1):OFFSET(HOMECELL,MATCH(MIN(INDEX(Last_Data_Point,MATCH($A91,DataStreams,0)),INDEX(Last_Data_Point,MATCH(AH$6,DataStreams,0)),$B$4),DateRange,0)-1,MATCH(INDEX(Returns!$100:$100,MATCH($A91,DataStreams,0)),DataStreams,0)-1)),
OFFSET(HOMECELL,MATCH(MAX(INDEX(First_Data_Point,MATCH($A91,DataStreams,0)),INDEX(First_Data_Point,MATCH(AH$6,DataStreams,0)),$B$3),DateRange,0)-1,MATCH(AH$6,DataStreams,0)-1):OFFSET(HOMECELL,MATCH(MIN(INDEX(Last_Data_Point,MATCH($A91,DataStreams,0)),INDEX(Last_Data_Point,MATCH(AH$6,DataStreams,0)),$B$4),DateRange,0)-1,MATCH(AH$6,DataStreams,0)-1) -
(INDEX(Returns!$102:$102,MATCH(AH$6,DataStreams,0))*
OFFSET(HOMECELL,MATCH(MAX(INDEX(First_Data_Point,MATCH($A91,DataStreams,0)),INDEX(First_Data_Point,MATCH(AH$6,DataStreams,0)),$B$3),DateRange,0)-1,MATCH(INDEX(Returns!$100:$100,MATCH(AH$6,DataStreams,0)),DataStreams,0)-1):OFFSET(HOMECELL,MATCH(MIN(INDEX(Last_Data_Point,MATCH($A91,DataStreams,0)),INDEX(Last_Data_Point,MATCH(AH$6,DataStreams,0)),$B$4),DateRange,0)-1,MATCH(INDEX(Returns!$100:$100,MATCH(AH$6,DataStreams,0)),DataStreams,0)-1))),"")</f>
        <v>7.2367941540917667E-5</v>
      </c>
      <c r="AI91" s="233" cm="1">
        <f t="array" aca="1" ref="AI91" ca="1">_xlfn.IFNA(_xlfn.COVARIANCE.S(
OFFSET(HOMECELL,MATCH(MAX(INDEX(First_Data_Point,MATCH($A91,DataStreams,0)),INDEX(First_Data_Point,MATCH(AI$6,DataStreams,0)),$B$3),DateRange,0)-1,MATCH($A91,DataStreams,0)-1):OFFSET(HOMECELL,MATCH(MIN(INDEX(Last_Data_Point,MATCH($A91,DataStreams,0)),INDEX(Last_Data_Point,MATCH(AI$6,DataStreams,0)),$B$4),DateRange,0)-1,MATCH($A91,DataStreams,0)-1) -
(INDEX(Returns!$102:$102,MATCH($A91,DataStreams,0))*
OFFSET(HOMECELL,MATCH(MAX(INDEX(First_Data_Point,MATCH($A91,DataStreams,0)),INDEX(First_Data_Point,MATCH(AI$6,DataStreams,0)),$B$3),DateRange,0)-1,MATCH(INDEX(Returns!$100:$100,MATCH($A91,DataStreams,0)),DataStreams,0)-1):OFFSET(HOMECELL,MATCH(MIN(INDEX(Last_Data_Point,MATCH($A91,DataStreams,0)),INDEX(Last_Data_Point,MATCH(AI$6,DataStreams,0)),$B$4),DateRange,0)-1,MATCH(INDEX(Returns!$100:$100,MATCH($A91,DataStreams,0)),DataStreams,0)-1)),
OFFSET(HOMECELL,MATCH(MAX(INDEX(First_Data_Point,MATCH($A91,DataStreams,0)),INDEX(First_Data_Point,MATCH(AI$6,DataStreams,0)),$B$3),DateRange,0)-1,MATCH(AI$6,DataStreams,0)-1):OFFSET(HOMECELL,MATCH(MIN(INDEX(Last_Data_Point,MATCH($A91,DataStreams,0)),INDEX(Last_Data_Point,MATCH(AI$6,DataStreams,0)),$B$4),DateRange,0)-1,MATCH(AI$6,DataStreams,0)-1) -
(INDEX(Returns!$102:$102,MATCH(AI$6,DataStreams,0))*
OFFSET(HOMECELL,MATCH(MAX(INDEX(First_Data_Point,MATCH($A91,DataStreams,0)),INDEX(First_Data_Point,MATCH(AI$6,DataStreams,0)),$B$3),DateRange,0)-1,MATCH(INDEX(Returns!$100:$100,MATCH(AI$6,DataStreams,0)),DataStreams,0)-1):OFFSET(HOMECELL,MATCH(MIN(INDEX(Last_Data_Point,MATCH($A91,DataStreams,0)),INDEX(Last_Data_Point,MATCH(AI$6,DataStreams,0)),$B$4),DateRange,0)-1,MATCH(INDEX(Returns!$100:$100,MATCH(AI$6,DataStreams,0)),DataStreams,0)-1))),"")</f>
        <v>5.9577765590429607E-4</v>
      </c>
      <c r="AJ91" s="233" cm="1">
        <f t="array" aca="1" ref="AJ91" ca="1">_xlfn.IFNA(_xlfn.COVARIANCE.S(
OFFSET(HOMECELL,MATCH(MAX(INDEX(First_Data_Point,MATCH($A91,DataStreams,0)),INDEX(First_Data_Point,MATCH(AJ$6,DataStreams,0)),$B$3),DateRange,0)-1,MATCH($A91,DataStreams,0)-1):OFFSET(HOMECELL,MATCH(MIN(INDEX(Last_Data_Point,MATCH($A91,DataStreams,0)),INDEX(Last_Data_Point,MATCH(AJ$6,DataStreams,0)),$B$4),DateRange,0)-1,MATCH($A91,DataStreams,0)-1) -
(INDEX(Returns!$102:$102,MATCH($A91,DataStreams,0))*
OFFSET(HOMECELL,MATCH(MAX(INDEX(First_Data_Point,MATCH($A91,DataStreams,0)),INDEX(First_Data_Point,MATCH(AJ$6,DataStreams,0)),$B$3),DateRange,0)-1,MATCH(INDEX(Returns!$100:$100,MATCH($A91,DataStreams,0)),DataStreams,0)-1):OFFSET(HOMECELL,MATCH(MIN(INDEX(Last_Data_Point,MATCH($A91,DataStreams,0)),INDEX(Last_Data_Point,MATCH(AJ$6,DataStreams,0)),$B$4),DateRange,0)-1,MATCH(INDEX(Returns!$100:$100,MATCH($A91,DataStreams,0)),DataStreams,0)-1)),
OFFSET(HOMECELL,MATCH(MAX(INDEX(First_Data_Point,MATCH($A91,DataStreams,0)),INDEX(First_Data_Point,MATCH(AJ$6,DataStreams,0)),$B$3),DateRange,0)-1,MATCH(AJ$6,DataStreams,0)-1):OFFSET(HOMECELL,MATCH(MIN(INDEX(Last_Data_Point,MATCH($A91,DataStreams,0)),INDEX(Last_Data_Point,MATCH(AJ$6,DataStreams,0)),$B$4),DateRange,0)-1,MATCH(AJ$6,DataStreams,0)-1) -
(INDEX(Returns!$102:$102,MATCH(AJ$6,DataStreams,0))*
OFFSET(HOMECELL,MATCH(MAX(INDEX(First_Data_Point,MATCH($A91,DataStreams,0)),INDEX(First_Data_Point,MATCH(AJ$6,DataStreams,0)),$B$3),DateRange,0)-1,MATCH(INDEX(Returns!$100:$100,MATCH(AJ$6,DataStreams,0)),DataStreams,0)-1):OFFSET(HOMECELL,MATCH(MIN(INDEX(Last_Data_Point,MATCH($A91,DataStreams,0)),INDEX(Last_Data_Point,MATCH(AJ$6,DataStreams,0)),$B$4),DateRange,0)-1,MATCH(INDEX(Returns!$100:$100,MATCH(AJ$6,DataStreams,0)),DataStreams,0)-1))),"")</f>
        <v>4.700067386552107E-4</v>
      </c>
      <c r="AK91" s="233" cm="1">
        <f t="array" aca="1" ref="AK91" ca="1">_xlfn.IFNA(_xlfn.COVARIANCE.S(
OFFSET(HOMECELL,MATCH(MAX(INDEX(First_Data_Point,MATCH($A91,DataStreams,0)),INDEX(First_Data_Point,MATCH(AK$6,DataStreams,0)),$B$3),DateRange,0)-1,MATCH($A91,DataStreams,0)-1):OFFSET(HOMECELL,MATCH(MIN(INDEX(Last_Data_Point,MATCH($A91,DataStreams,0)),INDEX(Last_Data_Point,MATCH(AK$6,DataStreams,0)),$B$4),DateRange,0)-1,MATCH($A91,DataStreams,0)-1) -
(INDEX(Returns!$102:$102,MATCH($A91,DataStreams,0))*
OFFSET(HOMECELL,MATCH(MAX(INDEX(First_Data_Point,MATCH($A91,DataStreams,0)),INDEX(First_Data_Point,MATCH(AK$6,DataStreams,0)),$B$3),DateRange,0)-1,MATCH(INDEX(Returns!$100:$100,MATCH($A91,DataStreams,0)),DataStreams,0)-1):OFFSET(HOMECELL,MATCH(MIN(INDEX(Last_Data_Point,MATCH($A91,DataStreams,0)),INDEX(Last_Data_Point,MATCH(AK$6,DataStreams,0)),$B$4),DateRange,0)-1,MATCH(INDEX(Returns!$100:$100,MATCH($A91,DataStreams,0)),DataStreams,0)-1)),
OFFSET(HOMECELL,MATCH(MAX(INDEX(First_Data_Point,MATCH($A91,DataStreams,0)),INDEX(First_Data_Point,MATCH(AK$6,DataStreams,0)),$B$3),DateRange,0)-1,MATCH(AK$6,DataStreams,0)-1):OFFSET(HOMECELL,MATCH(MIN(INDEX(Last_Data_Point,MATCH($A91,DataStreams,0)),INDEX(Last_Data_Point,MATCH(AK$6,DataStreams,0)),$B$4),DateRange,0)-1,MATCH(AK$6,DataStreams,0)-1) -
(INDEX(Returns!$102:$102,MATCH(AK$6,DataStreams,0))*
OFFSET(HOMECELL,MATCH(MAX(INDEX(First_Data_Point,MATCH($A91,DataStreams,0)),INDEX(First_Data_Point,MATCH(AK$6,DataStreams,0)),$B$3),DateRange,0)-1,MATCH(INDEX(Returns!$100:$100,MATCH(AK$6,DataStreams,0)),DataStreams,0)-1):OFFSET(HOMECELL,MATCH(MIN(INDEX(Last_Data_Point,MATCH($A91,DataStreams,0)),INDEX(Last_Data_Point,MATCH(AK$6,DataStreams,0)),$B$4),DateRange,0)-1,MATCH(INDEX(Returns!$100:$100,MATCH(AK$6,DataStreams,0)),DataStreams,0)-1))),"")</f>
        <v>6.0053500409881137E-4</v>
      </c>
      <c r="AL91" s="233" cm="1">
        <f t="array" aca="1" ref="AL91" ca="1">_xlfn.IFNA(_xlfn.COVARIANCE.S(
OFFSET(HOMECELL,MATCH(MAX(INDEX(First_Data_Point,MATCH($A91,DataStreams,0)),INDEX(First_Data_Point,MATCH(AL$6,DataStreams,0)),$B$3),DateRange,0)-1,MATCH($A91,DataStreams,0)-1):OFFSET(HOMECELL,MATCH(MIN(INDEX(Last_Data_Point,MATCH($A91,DataStreams,0)),INDEX(Last_Data_Point,MATCH(AL$6,DataStreams,0)),$B$4),DateRange,0)-1,MATCH($A91,DataStreams,0)-1) -
(INDEX(Returns!$102:$102,MATCH($A91,DataStreams,0))*
OFFSET(HOMECELL,MATCH(MAX(INDEX(First_Data_Point,MATCH($A91,DataStreams,0)),INDEX(First_Data_Point,MATCH(AL$6,DataStreams,0)),$B$3),DateRange,0)-1,MATCH(INDEX(Returns!$100:$100,MATCH($A91,DataStreams,0)),DataStreams,0)-1):OFFSET(HOMECELL,MATCH(MIN(INDEX(Last_Data_Point,MATCH($A91,DataStreams,0)),INDEX(Last_Data_Point,MATCH(AL$6,DataStreams,0)),$B$4),DateRange,0)-1,MATCH(INDEX(Returns!$100:$100,MATCH($A91,DataStreams,0)),DataStreams,0)-1)),
OFFSET(HOMECELL,MATCH(MAX(INDEX(First_Data_Point,MATCH($A91,DataStreams,0)),INDEX(First_Data_Point,MATCH(AL$6,DataStreams,0)),$B$3),DateRange,0)-1,MATCH(AL$6,DataStreams,0)-1):OFFSET(HOMECELL,MATCH(MIN(INDEX(Last_Data_Point,MATCH($A91,DataStreams,0)),INDEX(Last_Data_Point,MATCH(AL$6,DataStreams,0)),$B$4),DateRange,0)-1,MATCH(AL$6,DataStreams,0)-1) -
(INDEX(Returns!$102:$102,MATCH(AL$6,DataStreams,0))*
OFFSET(HOMECELL,MATCH(MAX(INDEX(First_Data_Point,MATCH($A91,DataStreams,0)),INDEX(First_Data_Point,MATCH(AL$6,DataStreams,0)),$B$3),DateRange,0)-1,MATCH(INDEX(Returns!$100:$100,MATCH(AL$6,DataStreams,0)),DataStreams,0)-1):OFFSET(HOMECELL,MATCH(MIN(INDEX(Last_Data_Point,MATCH($A91,DataStreams,0)),INDEX(Last_Data_Point,MATCH(AL$6,DataStreams,0)),$B$4),DateRange,0)-1,MATCH(INDEX(Returns!$100:$100,MATCH(AL$6,DataStreams,0)),DataStreams,0)-1))),"")</f>
        <v>1.3813546424341291E-3</v>
      </c>
      <c r="AM91" s="233" cm="1">
        <f t="array" aca="1" ref="AM91" ca="1">_xlfn.IFNA(_xlfn.COVARIANCE.S(
OFFSET(HOMECELL,MATCH(MAX(INDEX(First_Data_Point,MATCH($A91,DataStreams,0)),INDEX(First_Data_Point,MATCH(AM$6,DataStreams,0)),$B$3),DateRange,0)-1,MATCH($A91,DataStreams,0)-1):OFFSET(HOMECELL,MATCH(MIN(INDEX(Last_Data_Point,MATCH($A91,DataStreams,0)),INDEX(Last_Data_Point,MATCH(AM$6,DataStreams,0)),$B$4),DateRange,0)-1,MATCH($A91,DataStreams,0)-1) -
(INDEX(Returns!$102:$102,MATCH($A91,DataStreams,0))*
OFFSET(HOMECELL,MATCH(MAX(INDEX(First_Data_Point,MATCH($A91,DataStreams,0)),INDEX(First_Data_Point,MATCH(AM$6,DataStreams,0)),$B$3),DateRange,0)-1,MATCH(INDEX(Returns!$100:$100,MATCH($A91,DataStreams,0)),DataStreams,0)-1):OFFSET(HOMECELL,MATCH(MIN(INDEX(Last_Data_Point,MATCH($A91,DataStreams,0)),INDEX(Last_Data_Point,MATCH(AM$6,DataStreams,0)),$B$4),DateRange,0)-1,MATCH(INDEX(Returns!$100:$100,MATCH($A91,DataStreams,0)),DataStreams,0)-1)),
OFFSET(HOMECELL,MATCH(MAX(INDEX(First_Data_Point,MATCH($A91,DataStreams,0)),INDEX(First_Data_Point,MATCH(AM$6,DataStreams,0)),$B$3),DateRange,0)-1,MATCH(AM$6,DataStreams,0)-1):OFFSET(HOMECELL,MATCH(MIN(INDEX(Last_Data_Point,MATCH($A91,DataStreams,0)),INDEX(Last_Data_Point,MATCH(AM$6,DataStreams,0)),$B$4),DateRange,0)-1,MATCH(AM$6,DataStreams,0)-1) -
(INDEX(Returns!$102:$102,MATCH(AM$6,DataStreams,0))*
OFFSET(HOMECELL,MATCH(MAX(INDEX(First_Data_Point,MATCH($A91,DataStreams,0)),INDEX(First_Data_Point,MATCH(AM$6,DataStreams,0)),$B$3),DateRange,0)-1,MATCH(INDEX(Returns!$100:$100,MATCH(AM$6,DataStreams,0)),DataStreams,0)-1):OFFSET(HOMECELL,MATCH(MIN(INDEX(Last_Data_Point,MATCH($A91,DataStreams,0)),INDEX(Last_Data_Point,MATCH(AM$6,DataStreams,0)),$B$4),DateRange,0)-1,MATCH(INDEX(Returns!$100:$100,MATCH(AM$6,DataStreams,0)),DataStreams,0)-1))),"")</f>
        <v>-2.1142655177842351E-4</v>
      </c>
      <c r="AN91" s="233" cm="1">
        <f t="array" aca="1" ref="AN91" ca="1">_xlfn.IFNA(_xlfn.COVARIANCE.S(
OFFSET(HOMECELL,MATCH(MAX(INDEX(First_Data_Point,MATCH($A91,DataStreams,0)),INDEX(First_Data_Point,MATCH(AN$6,DataStreams,0)),$B$3),DateRange,0)-1,MATCH($A91,DataStreams,0)-1):OFFSET(HOMECELL,MATCH(MIN(INDEX(Last_Data_Point,MATCH($A91,DataStreams,0)),INDEX(Last_Data_Point,MATCH(AN$6,DataStreams,0)),$B$4),DateRange,0)-1,MATCH($A91,DataStreams,0)-1) -
(INDEX(Returns!$102:$102,MATCH($A91,DataStreams,0))*
OFFSET(HOMECELL,MATCH(MAX(INDEX(First_Data_Point,MATCH($A91,DataStreams,0)),INDEX(First_Data_Point,MATCH(AN$6,DataStreams,0)),$B$3),DateRange,0)-1,MATCH(INDEX(Returns!$100:$100,MATCH($A91,DataStreams,0)),DataStreams,0)-1):OFFSET(HOMECELL,MATCH(MIN(INDEX(Last_Data_Point,MATCH($A91,DataStreams,0)),INDEX(Last_Data_Point,MATCH(AN$6,DataStreams,0)),$B$4),DateRange,0)-1,MATCH(INDEX(Returns!$100:$100,MATCH($A91,DataStreams,0)),DataStreams,0)-1)),
OFFSET(HOMECELL,MATCH(MAX(INDEX(First_Data_Point,MATCH($A91,DataStreams,0)),INDEX(First_Data_Point,MATCH(AN$6,DataStreams,0)),$B$3),DateRange,0)-1,MATCH(AN$6,DataStreams,0)-1):OFFSET(HOMECELL,MATCH(MIN(INDEX(Last_Data_Point,MATCH($A91,DataStreams,0)),INDEX(Last_Data_Point,MATCH(AN$6,DataStreams,0)),$B$4),DateRange,0)-1,MATCH(AN$6,DataStreams,0)-1) -
(INDEX(Returns!$102:$102,MATCH(AN$6,DataStreams,0))*
OFFSET(HOMECELL,MATCH(MAX(INDEX(First_Data_Point,MATCH($A91,DataStreams,0)),INDEX(First_Data_Point,MATCH(AN$6,DataStreams,0)),$B$3),DateRange,0)-1,MATCH(INDEX(Returns!$100:$100,MATCH(AN$6,DataStreams,0)),DataStreams,0)-1):OFFSET(HOMECELL,MATCH(MIN(INDEX(Last_Data_Point,MATCH($A91,DataStreams,0)),INDEX(Last_Data_Point,MATCH(AN$6,DataStreams,0)),$B$4),DateRange,0)-1,MATCH(INDEX(Returns!$100:$100,MATCH(AN$6,DataStreams,0)),DataStreams,0)-1))),"")</f>
        <v>4.5661253190620719E-4</v>
      </c>
      <c r="AO91" s="233" cm="1">
        <f t="array" aca="1" ref="AO91" ca="1">_xlfn.IFNA(_xlfn.COVARIANCE.S(
OFFSET(HOMECELL,MATCH(MAX(INDEX(First_Data_Point,MATCH($A91,DataStreams,0)),INDEX(First_Data_Point,MATCH(AO$6,DataStreams,0)),$B$3),DateRange,0)-1,MATCH($A91,DataStreams,0)-1):OFFSET(HOMECELL,MATCH(MIN(INDEX(Last_Data_Point,MATCH($A91,DataStreams,0)),INDEX(Last_Data_Point,MATCH(AO$6,DataStreams,0)),$B$4),DateRange,0)-1,MATCH($A91,DataStreams,0)-1) -
(INDEX(Returns!$102:$102,MATCH($A91,DataStreams,0))*
OFFSET(HOMECELL,MATCH(MAX(INDEX(First_Data_Point,MATCH($A91,DataStreams,0)),INDEX(First_Data_Point,MATCH(AO$6,DataStreams,0)),$B$3),DateRange,0)-1,MATCH(INDEX(Returns!$100:$100,MATCH($A91,DataStreams,0)),DataStreams,0)-1):OFFSET(HOMECELL,MATCH(MIN(INDEX(Last_Data_Point,MATCH($A91,DataStreams,0)),INDEX(Last_Data_Point,MATCH(AO$6,DataStreams,0)),$B$4),DateRange,0)-1,MATCH(INDEX(Returns!$100:$100,MATCH($A91,DataStreams,0)),DataStreams,0)-1)),
OFFSET(HOMECELL,MATCH(MAX(INDEX(First_Data_Point,MATCH($A91,DataStreams,0)),INDEX(First_Data_Point,MATCH(AO$6,DataStreams,0)),$B$3),DateRange,0)-1,MATCH(AO$6,DataStreams,0)-1):OFFSET(HOMECELL,MATCH(MIN(INDEX(Last_Data_Point,MATCH($A91,DataStreams,0)),INDEX(Last_Data_Point,MATCH(AO$6,DataStreams,0)),$B$4),DateRange,0)-1,MATCH(AO$6,DataStreams,0)-1) -
(INDEX(Returns!$102:$102,MATCH(AO$6,DataStreams,0))*
OFFSET(HOMECELL,MATCH(MAX(INDEX(First_Data_Point,MATCH($A91,DataStreams,0)),INDEX(First_Data_Point,MATCH(AO$6,DataStreams,0)),$B$3),DateRange,0)-1,MATCH(INDEX(Returns!$100:$100,MATCH(AO$6,DataStreams,0)),DataStreams,0)-1):OFFSET(HOMECELL,MATCH(MIN(INDEX(Last_Data_Point,MATCH($A91,DataStreams,0)),INDEX(Last_Data_Point,MATCH(AO$6,DataStreams,0)),$B$4),DateRange,0)-1,MATCH(INDEX(Returns!$100:$100,MATCH(AO$6,DataStreams,0)),DataStreams,0)-1))),"")</f>
        <v>5.9823067233744673E-4</v>
      </c>
      <c r="AP91" s="233" cm="1">
        <f t="array" aca="1" ref="AP91" ca="1">_xlfn.IFNA(_xlfn.COVARIANCE.S(
OFFSET(HOMECELL,MATCH(MAX(INDEX(First_Data_Point,MATCH($A91,DataStreams,0)),INDEX(First_Data_Point,MATCH(AP$6,DataStreams,0)),$B$3),DateRange,0)-1,MATCH($A91,DataStreams,0)-1):OFFSET(HOMECELL,MATCH(MIN(INDEX(Last_Data_Point,MATCH($A91,DataStreams,0)),INDEX(Last_Data_Point,MATCH(AP$6,DataStreams,0)),$B$4),DateRange,0)-1,MATCH($A91,DataStreams,0)-1) -
(INDEX(Returns!$102:$102,MATCH($A91,DataStreams,0))*
OFFSET(HOMECELL,MATCH(MAX(INDEX(First_Data_Point,MATCH($A91,DataStreams,0)),INDEX(First_Data_Point,MATCH(AP$6,DataStreams,0)),$B$3),DateRange,0)-1,MATCH(INDEX(Returns!$100:$100,MATCH($A91,DataStreams,0)),DataStreams,0)-1):OFFSET(HOMECELL,MATCH(MIN(INDEX(Last_Data_Point,MATCH($A91,DataStreams,0)),INDEX(Last_Data_Point,MATCH(AP$6,DataStreams,0)),$B$4),DateRange,0)-1,MATCH(INDEX(Returns!$100:$100,MATCH($A91,DataStreams,0)),DataStreams,0)-1)),
OFFSET(HOMECELL,MATCH(MAX(INDEX(First_Data_Point,MATCH($A91,DataStreams,0)),INDEX(First_Data_Point,MATCH(AP$6,DataStreams,0)),$B$3),DateRange,0)-1,MATCH(AP$6,DataStreams,0)-1):OFFSET(HOMECELL,MATCH(MIN(INDEX(Last_Data_Point,MATCH($A91,DataStreams,0)),INDEX(Last_Data_Point,MATCH(AP$6,DataStreams,0)),$B$4),DateRange,0)-1,MATCH(AP$6,DataStreams,0)-1) -
(INDEX(Returns!$102:$102,MATCH(AP$6,DataStreams,0))*
OFFSET(HOMECELL,MATCH(MAX(INDEX(First_Data_Point,MATCH($A91,DataStreams,0)),INDEX(First_Data_Point,MATCH(AP$6,DataStreams,0)),$B$3),DateRange,0)-1,MATCH(INDEX(Returns!$100:$100,MATCH(AP$6,DataStreams,0)),DataStreams,0)-1):OFFSET(HOMECELL,MATCH(MIN(INDEX(Last_Data_Point,MATCH($A91,DataStreams,0)),INDEX(Last_Data_Point,MATCH(AP$6,DataStreams,0)),$B$4),DateRange,0)-1,MATCH(INDEX(Returns!$100:$100,MATCH(AP$6,DataStreams,0)),DataStreams,0)-1))),"")</f>
        <v>1.3948191884655568E-3</v>
      </c>
      <c r="AQ91" s="233" t="str" cm="1">
        <f t="array" aca="1" ref="AQ91" ca="1">_xlfn.IFNA(_xlfn.COVARIANCE.S(
OFFSET(HOMECELL,MATCH(MAX(INDEX(First_Data_Point,MATCH($A91,DataStreams,0)),INDEX(First_Data_Point,MATCH(AQ$6,DataStreams,0)),$B$3),DateRange,0)-1,MATCH($A91,DataStreams,0)-1):OFFSET(HOMECELL,MATCH(MIN(INDEX(Last_Data_Point,MATCH($A91,DataStreams,0)),INDEX(Last_Data_Point,MATCH(AQ$6,DataStreams,0)),$B$4),DateRange,0)-1,MATCH($A91,DataStreams,0)-1) -
(INDEX(Returns!$102:$102,MATCH($A91,DataStreams,0))*
OFFSET(HOMECELL,MATCH(MAX(INDEX(First_Data_Point,MATCH($A91,DataStreams,0)),INDEX(First_Data_Point,MATCH(AQ$6,DataStreams,0)),$B$3),DateRange,0)-1,MATCH(INDEX(Returns!$100:$100,MATCH($A91,DataStreams,0)),DataStreams,0)-1):OFFSET(HOMECELL,MATCH(MIN(INDEX(Last_Data_Point,MATCH($A91,DataStreams,0)),INDEX(Last_Data_Point,MATCH(AQ$6,DataStreams,0)),$B$4),DateRange,0)-1,MATCH(INDEX(Returns!$100:$100,MATCH($A91,DataStreams,0)),DataStreams,0)-1)),
OFFSET(HOMECELL,MATCH(MAX(INDEX(First_Data_Point,MATCH($A91,DataStreams,0)),INDEX(First_Data_Point,MATCH(AQ$6,DataStreams,0)),$B$3),DateRange,0)-1,MATCH(AQ$6,DataStreams,0)-1):OFFSET(HOMECELL,MATCH(MIN(INDEX(Last_Data_Point,MATCH($A91,DataStreams,0)),INDEX(Last_Data_Point,MATCH(AQ$6,DataStreams,0)),$B$4),DateRange,0)-1,MATCH(AQ$6,DataStreams,0)-1) -
(INDEX(Returns!$102:$102,MATCH(AQ$6,DataStreams,0))*
OFFSET(HOMECELL,MATCH(MAX(INDEX(First_Data_Point,MATCH($A91,DataStreams,0)),INDEX(First_Data_Point,MATCH(AQ$6,DataStreams,0)),$B$3),DateRange,0)-1,MATCH(INDEX(Returns!$100:$100,MATCH(AQ$6,DataStreams,0)),DataStreams,0)-1):OFFSET(HOMECELL,MATCH(MIN(INDEX(Last_Data_Point,MATCH($A91,DataStreams,0)),INDEX(Last_Data_Point,MATCH(AQ$6,DataStreams,0)),$B$4),DateRange,0)-1,MATCH(INDEX(Returns!$100:$100,MATCH(AQ$6,DataStreams,0)),DataStreams,0)-1))),"")</f>
        <v/>
      </c>
      <c r="AR91" s="233" t="str" cm="1">
        <f t="array" aca="1" ref="AR91" ca="1">_xlfn.IFNA(_xlfn.COVARIANCE.S(
OFFSET(HOMECELL,MATCH(MAX(INDEX(First_Data_Point,MATCH($A91,DataStreams,0)),INDEX(First_Data_Point,MATCH(AR$6,DataStreams,0)),$B$3),DateRange,0)-1,MATCH($A91,DataStreams,0)-1):OFFSET(HOMECELL,MATCH(MIN(INDEX(Last_Data_Point,MATCH($A91,DataStreams,0)),INDEX(Last_Data_Point,MATCH(AR$6,DataStreams,0)),$B$4),DateRange,0)-1,MATCH($A91,DataStreams,0)-1) -
(INDEX(Returns!$102:$102,MATCH($A91,DataStreams,0))*
OFFSET(HOMECELL,MATCH(MAX(INDEX(First_Data_Point,MATCH($A91,DataStreams,0)),INDEX(First_Data_Point,MATCH(AR$6,DataStreams,0)),$B$3),DateRange,0)-1,MATCH(INDEX(Returns!$100:$100,MATCH($A91,DataStreams,0)),DataStreams,0)-1):OFFSET(HOMECELL,MATCH(MIN(INDEX(Last_Data_Point,MATCH($A91,DataStreams,0)),INDEX(Last_Data_Point,MATCH(AR$6,DataStreams,0)),$B$4),DateRange,0)-1,MATCH(INDEX(Returns!$100:$100,MATCH($A91,DataStreams,0)),DataStreams,0)-1)),
OFFSET(HOMECELL,MATCH(MAX(INDEX(First_Data_Point,MATCH($A91,DataStreams,0)),INDEX(First_Data_Point,MATCH(AR$6,DataStreams,0)),$B$3),DateRange,0)-1,MATCH(AR$6,DataStreams,0)-1):OFFSET(HOMECELL,MATCH(MIN(INDEX(Last_Data_Point,MATCH($A91,DataStreams,0)),INDEX(Last_Data_Point,MATCH(AR$6,DataStreams,0)),$B$4),DateRange,0)-1,MATCH(AR$6,DataStreams,0)-1) -
(INDEX(Returns!$102:$102,MATCH(AR$6,DataStreams,0))*
OFFSET(HOMECELL,MATCH(MAX(INDEX(First_Data_Point,MATCH($A91,DataStreams,0)),INDEX(First_Data_Point,MATCH(AR$6,DataStreams,0)),$B$3),DateRange,0)-1,MATCH(INDEX(Returns!$100:$100,MATCH(AR$6,DataStreams,0)),DataStreams,0)-1):OFFSET(HOMECELL,MATCH(MIN(INDEX(Last_Data_Point,MATCH($A91,DataStreams,0)),INDEX(Last_Data_Point,MATCH(AR$6,DataStreams,0)),$B$4),DateRange,0)-1,MATCH(INDEX(Returns!$100:$100,MATCH(AR$6,DataStreams,0)),DataStreams,0)-1))),"")</f>
        <v/>
      </c>
      <c r="AS91" s="233" t="str" cm="1">
        <f t="array" aca="1" ref="AS91" ca="1">_xlfn.IFNA(_xlfn.COVARIANCE.S(
OFFSET(HOMECELL,MATCH(MAX(INDEX(First_Data_Point,MATCH($A91,DataStreams,0)),INDEX(First_Data_Point,MATCH(AS$6,DataStreams,0)),$B$3),DateRange,0)-1,MATCH($A91,DataStreams,0)-1):OFFSET(HOMECELL,MATCH(MIN(INDEX(Last_Data_Point,MATCH($A91,DataStreams,0)),INDEX(Last_Data_Point,MATCH(AS$6,DataStreams,0)),$B$4),DateRange,0)-1,MATCH($A91,DataStreams,0)-1) -
(INDEX(Returns!$102:$102,MATCH($A91,DataStreams,0))*
OFFSET(HOMECELL,MATCH(MAX(INDEX(First_Data_Point,MATCH($A91,DataStreams,0)),INDEX(First_Data_Point,MATCH(AS$6,DataStreams,0)),$B$3),DateRange,0)-1,MATCH(INDEX(Returns!$100:$100,MATCH($A91,DataStreams,0)),DataStreams,0)-1):OFFSET(HOMECELL,MATCH(MIN(INDEX(Last_Data_Point,MATCH($A91,DataStreams,0)),INDEX(Last_Data_Point,MATCH(AS$6,DataStreams,0)),$B$4),DateRange,0)-1,MATCH(INDEX(Returns!$100:$100,MATCH($A91,DataStreams,0)),DataStreams,0)-1)),
OFFSET(HOMECELL,MATCH(MAX(INDEX(First_Data_Point,MATCH($A91,DataStreams,0)),INDEX(First_Data_Point,MATCH(AS$6,DataStreams,0)),$B$3),DateRange,0)-1,MATCH(AS$6,DataStreams,0)-1):OFFSET(HOMECELL,MATCH(MIN(INDEX(Last_Data_Point,MATCH($A91,DataStreams,0)),INDEX(Last_Data_Point,MATCH(AS$6,DataStreams,0)),$B$4),DateRange,0)-1,MATCH(AS$6,DataStreams,0)-1) -
(INDEX(Returns!$102:$102,MATCH(AS$6,DataStreams,0))*
OFFSET(HOMECELL,MATCH(MAX(INDEX(First_Data_Point,MATCH($A91,DataStreams,0)),INDEX(First_Data_Point,MATCH(AS$6,DataStreams,0)),$B$3),DateRange,0)-1,MATCH(INDEX(Returns!$100:$100,MATCH(AS$6,DataStreams,0)),DataStreams,0)-1):OFFSET(HOMECELL,MATCH(MIN(INDEX(Last_Data_Point,MATCH($A91,DataStreams,0)),INDEX(Last_Data_Point,MATCH(AS$6,DataStreams,0)),$B$4),DateRange,0)-1,MATCH(INDEX(Returns!$100:$100,MATCH(AS$6,DataStreams,0)),DataStreams,0)-1))),"")</f>
        <v/>
      </c>
      <c r="AT91" s="233" t="str" cm="1">
        <f t="array" aca="1" ref="AT91" ca="1">_xlfn.IFNA(_xlfn.COVARIANCE.S(
OFFSET(HOMECELL,MATCH(MAX(INDEX(First_Data_Point,MATCH($A91,DataStreams,0)),INDEX(First_Data_Point,MATCH(AT$6,DataStreams,0)),$B$3),DateRange,0)-1,MATCH($A91,DataStreams,0)-1):OFFSET(HOMECELL,MATCH(MIN(INDEX(Last_Data_Point,MATCH($A91,DataStreams,0)),INDEX(Last_Data_Point,MATCH(AT$6,DataStreams,0)),$B$4),DateRange,0)-1,MATCH($A91,DataStreams,0)-1) -
(INDEX(Returns!$102:$102,MATCH($A91,DataStreams,0))*
OFFSET(HOMECELL,MATCH(MAX(INDEX(First_Data_Point,MATCH($A91,DataStreams,0)),INDEX(First_Data_Point,MATCH(AT$6,DataStreams,0)),$B$3),DateRange,0)-1,MATCH(INDEX(Returns!$100:$100,MATCH($A91,DataStreams,0)),DataStreams,0)-1):OFFSET(HOMECELL,MATCH(MIN(INDEX(Last_Data_Point,MATCH($A91,DataStreams,0)),INDEX(Last_Data_Point,MATCH(AT$6,DataStreams,0)),$B$4),DateRange,0)-1,MATCH(INDEX(Returns!$100:$100,MATCH($A91,DataStreams,0)),DataStreams,0)-1)),
OFFSET(HOMECELL,MATCH(MAX(INDEX(First_Data_Point,MATCH($A91,DataStreams,0)),INDEX(First_Data_Point,MATCH(AT$6,DataStreams,0)),$B$3),DateRange,0)-1,MATCH(AT$6,DataStreams,0)-1):OFFSET(HOMECELL,MATCH(MIN(INDEX(Last_Data_Point,MATCH($A91,DataStreams,0)),INDEX(Last_Data_Point,MATCH(AT$6,DataStreams,0)),$B$4),DateRange,0)-1,MATCH(AT$6,DataStreams,0)-1) -
(INDEX(Returns!$102:$102,MATCH(AT$6,DataStreams,0))*
OFFSET(HOMECELL,MATCH(MAX(INDEX(First_Data_Point,MATCH($A91,DataStreams,0)),INDEX(First_Data_Point,MATCH(AT$6,DataStreams,0)),$B$3),DateRange,0)-1,MATCH(INDEX(Returns!$100:$100,MATCH(AT$6,DataStreams,0)),DataStreams,0)-1):OFFSET(HOMECELL,MATCH(MIN(INDEX(Last_Data_Point,MATCH($A91,DataStreams,0)),INDEX(Last_Data_Point,MATCH(AT$6,DataStreams,0)),$B$4),DateRange,0)-1,MATCH(INDEX(Returns!$100:$100,MATCH(AT$6,DataStreams,0)),DataStreams,0)-1))),"")</f>
        <v/>
      </c>
      <c r="AU91" s="233" t="str" cm="1">
        <f t="array" aca="1" ref="AU91" ca="1">_xlfn.IFNA(_xlfn.COVARIANCE.S(
OFFSET(HOMECELL,MATCH(MAX(INDEX(First_Data_Point,MATCH($A91,DataStreams,0)),INDEX(First_Data_Point,MATCH(AU$6,DataStreams,0)),$B$3),DateRange,0)-1,MATCH($A91,DataStreams,0)-1):OFFSET(HOMECELL,MATCH(MIN(INDEX(Last_Data_Point,MATCH($A91,DataStreams,0)),INDEX(Last_Data_Point,MATCH(AU$6,DataStreams,0)),$B$4),DateRange,0)-1,MATCH($A91,DataStreams,0)-1) -
(INDEX(Returns!$102:$102,MATCH($A91,DataStreams,0))*
OFFSET(HOMECELL,MATCH(MAX(INDEX(First_Data_Point,MATCH($A91,DataStreams,0)),INDEX(First_Data_Point,MATCH(AU$6,DataStreams,0)),$B$3),DateRange,0)-1,MATCH(INDEX(Returns!$100:$100,MATCH($A91,DataStreams,0)),DataStreams,0)-1):OFFSET(HOMECELL,MATCH(MIN(INDEX(Last_Data_Point,MATCH($A91,DataStreams,0)),INDEX(Last_Data_Point,MATCH(AU$6,DataStreams,0)),$B$4),DateRange,0)-1,MATCH(INDEX(Returns!$100:$100,MATCH($A91,DataStreams,0)),DataStreams,0)-1)),
OFFSET(HOMECELL,MATCH(MAX(INDEX(First_Data_Point,MATCH($A91,DataStreams,0)),INDEX(First_Data_Point,MATCH(AU$6,DataStreams,0)),$B$3),DateRange,0)-1,MATCH(AU$6,DataStreams,0)-1):OFFSET(HOMECELL,MATCH(MIN(INDEX(Last_Data_Point,MATCH($A91,DataStreams,0)),INDEX(Last_Data_Point,MATCH(AU$6,DataStreams,0)),$B$4),DateRange,0)-1,MATCH(AU$6,DataStreams,0)-1) -
(INDEX(Returns!$102:$102,MATCH(AU$6,DataStreams,0))*
OFFSET(HOMECELL,MATCH(MAX(INDEX(First_Data_Point,MATCH($A91,DataStreams,0)),INDEX(First_Data_Point,MATCH(AU$6,DataStreams,0)),$B$3),DateRange,0)-1,MATCH(INDEX(Returns!$100:$100,MATCH(AU$6,DataStreams,0)),DataStreams,0)-1):OFFSET(HOMECELL,MATCH(MIN(INDEX(Last_Data_Point,MATCH($A91,DataStreams,0)),INDEX(Last_Data_Point,MATCH(AU$6,DataStreams,0)),$B$4),DateRange,0)-1,MATCH(INDEX(Returns!$100:$100,MATCH(AU$6,DataStreams,0)),DataStreams,0)-1))),"")</f>
        <v/>
      </c>
      <c r="AV91" s="233" t="str" cm="1">
        <f t="array" aca="1" ref="AV91" ca="1">_xlfn.IFNA(_xlfn.COVARIANCE.S(
OFFSET(HOMECELL,MATCH(MAX(INDEX(First_Data_Point,MATCH($A91,DataStreams,0)),INDEX(First_Data_Point,MATCH(AV$6,DataStreams,0)),$B$3),DateRange,0)-1,MATCH($A91,DataStreams,0)-1):OFFSET(HOMECELL,MATCH(MIN(INDEX(Last_Data_Point,MATCH($A91,DataStreams,0)),INDEX(Last_Data_Point,MATCH(AV$6,DataStreams,0)),$B$4),DateRange,0)-1,MATCH($A91,DataStreams,0)-1) -
(INDEX(Returns!$102:$102,MATCH($A91,DataStreams,0))*
OFFSET(HOMECELL,MATCH(MAX(INDEX(First_Data_Point,MATCH($A91,DataStreams,0)),INDEX(First_Data_Point,MATCH(AV$6,DataStreams,0)),$B$3),DateRange,0)-1,MATCH(INDEX(Returns!$100:$100,MATCH($A91,DataStreams,0)),DataStreams,0)-1):OFFSET(HOMECELL,MATCH(MIN(INDEX(Last_Data_Point,MATCH($A91,DataStreams,0)),INDEX(Last_Data_Point,MATCH(AV$6,DataStreams,0)),$B$4),DateRange,0)-1,MATCH(INDEX(Returns!$100:$100,MATCH($A91,DataStreams,0)),DataStreams,0)-1)),
OFFSET(HOMECELL,MATCH(MAX(INDEX(First_Data_Point,MATCH($A91,DataStreams,0)),INDEX(First_Data_Point,MATCH(AV$6,DataStreams,0)),$B$3),DateRange,0)-1,MATCH(AV$6,DataStreams,0)-1):OFFSET(HOMECELL,MATCH(MIN(INDEX(Last_Data_Point,MATCH($A91,DataStreams,0)),INDEX(Last_Data_Point,MATCH(AV$6,DataStreams,0)),$B$4),DateRange,0)-1,MATCH(AV$6,DataStreams,0)-1) -
(INDEX(Returns!$102:$102,MATCH(AV$6,DataStreams,0))*
OFFSET(HOMECELL,MATCH(MAX(INDEX(First_Data_Point,MATCH($A91,DataStreams,0)),INDEX(First_Data_Point,MATCH(AV$6,DataStreams,0)),$B$3),DateRange,0)-1,MATCH(INDEX(Returns!$100:$100,MATCH(AV$6,DataStreams,0)),DataStreams,0)-1):OFFSET(HOMECELL,MATCH(MIN(INDEX(Last_Data_Point,MATCH($A91,DataStreams,0)),INDEX(Last_Data_Point,MATCH(AV$6,DataStreams,0)),$B$4),DateRange,0)-1,MATCH(INDEX(Returns!$100:$100,MATCH(AV$6,DataStreams,0)),DataStreams,0)-1))),"")</f>
        <v/>
      </c>
      <c r="AW91" s="233" t="str" cm="1">
        <f t="array" aca="1" ref="AW91" ca="1">_xlfn.IFNA(_xlfn.COVARIANCE.S(
OFFSET(HOMECELL,MATCH(MAX(INDEX(First_Data_Point,MATCH($A91,DataStreams,0)),INDEX(First_Data_Point,MATCH(AW$6,DataStreams,0)),$B$3),DateRange,0)-1,MATCH($A91,DataStreams,0)-1):OFFSET(HOMECELL,MATCH(MIN(INDEX(Last_Data_Point,MATCH($A91,DataStreams,0)),INDEX(Last_Data_Point,MATCH(AW$6,DataStreams,0)),$B$4),DateRange,0)-1,MATCH($A91,DataStreams,0)-1) -
(INDEX(Returns!$102:$102,MATCH($A91,DataStreams,0))*
OFFSET(HOMECELL,MATCH(MAX(INDEX(First_Data_Point,MATCH($A91,DataStreams,0)),INDEX(First_Data_Point,MATCH(AW$6,DataStreams,0)),$B$3),DateRange,0)-1,MATCH(INDEX(Returns!$100:$100,MATCH($A91,DataStreams,0)),DataStreams,0)-1):OFFSET(HOMECELL,MATCH(MIN(INDEX(Last_Data_Point,MATCH($A91,DataStreams,0)),INDEX(Last_Data_Point,MATCH(AW$6,DataStreams,0)),$B$4),DateRange,0)-1,MATCH(INDEX(Returns!$100:$100,MATCH($A91,DataStreams,0)),DataStreams,0)-1)),
OFFSET(HOMECELL,MATCH(MAX(INDEX(First_Data_Point,MATCH($A91,DataStreams,0)),INDEX(First_Data_Point,MATCH(AW$6,DataStreams,0)),$B$3),DateRange,0)-1,MATCH(AW$6,DataStreams,0)-1):OFFSET(HOMECELL,MATCH(MIN(INDEX(Last_Data_Point,MATCH($A91,DataStreams,0)),INDEX(Last_Data_Point,MATCH(AW$6,DataStreams,0)),$B$4),DateRange,0)-1,MATCH(AW$6,DataStreams,0)-1) -
(INDEX(Returns!$102:$102,MATCH(AW$6,DataStreams,0))*
OFFSET(HOMECELL,MATCH(MAX(INDEX(First_Data_Point,MATCH($A91,DataStreams,0)),INDEX(First_Data_Point,MATCH(AW$6,DataStreams,0)),$B$3),DateRange,0)-1,MATCH(INDEX(Returns!$100:$100,MATCH(AW$6,DataStreams,0)),DataStreams,0)-1):OFFSET(HOMECELL,MATCH(MIN(INDEX(Last_Data_Point,MATCH($A91,DataStreams,0)),INDEX(Last_Data_Point,MATCH(AW$6,DataStreams,0)),$B$4),DateRange,0)-1,MATCH(INDEX(Returns!$100:$100,MATCH(AW$6,DataStreams,0)),DataStreams,0)-1))),"")</f>
        <v/>
      </c>
      <c r="AX91" s="233" t="str" cm="1">
        <f t="array" aca="1" ref="AX91" ca="1">_xlfn.IFNA(_xlfn.COVARIANCE.S(
OFFSET(HOMECELL,MATCH(MAX(INDEX(First_Data_Point,MATCH($A91,DataStreams,0)),INDEX(First_Data_Point,MATCH(AX$6,DataStreams,0)),$B$3),DateRange,0)-1,MATCH($A91,DataStreams,0)-1):OFFSET(HOMECELL,MATCH(MIN(INDEX(Last_Data_Point,MATCH($A91,DataStreams,0)),INDEX(Last_Data_Point,MATCH(AX$6,DataStreams,0)),$B$4),DateRange,0)-1,MATCH($A91,DataStreams,0)-1) -
(INDEX(Returns!$102:$102,MATCH($A91,DataStreams,0))*
OFFSET(HOMECELL,MATCH(MAX(INDEX(First_Data_Point,MATCH($A91,DataStreams,0)),INDEX(First_Data_Point,MATCH(AX$6,DataStreams,0)),$B$3),DateRange,0)-1,MATCH(INDEX(Returns!$100:$100,MATCH($A91,DataStreams,0)),DataStreams,0)-1):OFFSET(HOMECELL,MATCH(MIN(INDEX(Last_Data_Point,MATCH($A91,DataStreams,0)),INDEX(Last_Data_Point,MATCH(AX$6,DataStreams,0)),$B$4),DateRange,0)-1,MATCH(INDEX(Returns!$100:$100,MATCH($A91,DataStreams,0)),DataStreams,0)-1)),
OFFSET(HOMECELL,MATCH(MAX(INDEX(First_Data_Point,MATCH($A91,DataStreams,0)),INDEX(First_Data_Point,MATCH(AX$6,DataStreams,0)),$B$3),DateRange,0)-1,MATCH(AX$6,DataStreams,0)-1):OFFSET(HOMECELL,MATCH(MIN(INDEX(Last_Data_Point,MATCH($A91,DataStreams,0)),INDEX(Last_Data_Point,MATCH(AX$6,DataStreams,0)),$B$4),DateRange,0)-1,MATCH(AX$6,DataStreams,0)-1) -
(INDEX(Returns!$102:$102,MATCH(AX$6,DataStreams,0))*
OFFSET(HOMECELL,MATCH(MAX(INDEX(First_Data_Point,MATCH($A91,DataStreams,0)),INDEX(First_Data_Point,MATCH(AX$6,DataStreams,0)),$B$3),DateRange,0)-1,MATCH(INDEX(Returns!$100:$100,MATCH(AX$6,DataStreams,0)),DataStreams,0)-1):OFFSET(HOMECELL,MATCH(MIN(INDEX(Last_Data_Point,MATCH($A91,DataStreams,0)),INDEX(Last_Data_Point,MATCH(AX$6,DataStreams,0)),$B$4),DateRange,0)-1,MATCH(INDEX(Returns!$100:$100,MATCH(AX$6,DataStreams,0)),DataStreams,0)-1))),"")</f>
        <v/>
      </c>
      <c r="AY91" s="233" t="str" cm="1">
        <f t="array" aca="1" ref="AY91" ca="1">_xlfn.IFNA(_xlfn.COVARIANCE.S(
OFFSET(HOMECELL,MATCH(MAX(INDEX(First_Data_Point,MATCH($A91,DataStreams,0)),INDEX(First_Data_Point,MATCH(AY$6,DataStreams,0)),$B$3),DateRange,0)-1,MATCH($A91,DataStreams,0)-1):OFFSET(HOMECELL,MATCH(MIN(INDEX(Last_Data_Point,MATCH($A91,DataStreams,0)),INDEX(Last_Data_Point,MATCH(AY$6,DataStreams,0)),$B$4),DateRange,0)-1,MATCH($A91,DataStreams,0)-1) -
(INDEX(Returns!$102:$102,MATCH($A91,DataStreams,0))*
OFFSET(HOMECELL,MATCH(MAX(INDEX(First_Data_Point,MATCH($A91,DataStreams,0)),INDEX(First_Data_Point,MATCH(AY$6,DataStreams,0)),$B$3),DateRange,0)-1,MATCH(INDEX(Returns!$100:$100,MATCH($A91,DataStreams,0)),DataStreams,0)-1):OFFSET(HOMECELL,MATCH(MIN(INDEX(Last_Data_Point,MATCH($A91,DataStreams,0)),INDEX(Last_Data_Point,MATCH(AY$6,DataStreams,0)),$B$4),DateRange,0)-1,MATCH(INDEX(Returns!$100:$100,MATCH($A91,DataStreams,0)),DataStreams,0)-1)),
OFFSET(HOMECELL,MATCH(MAX(INDEX(First_Data_Point,MATCH($A91,DataStreams,0)),INDEX(First_Data_Point,MATCH(AY$6,DataStreams,0)),$B$3),DateRange,0)-1,MATCH(AY$6,DataStreams,0)-1):OFFSET(HOMECELL,MATCH(MIN(INDEX(Last_Data_Point,MATCH($A91,DataStreams,0)),INDEX(Last_Data_Point,MATCH(AY$6,DataStreams,0)),$B$4),DateRange,0)-1,MATCH(AY$6,DataStreams,0)-1) -
(INDEX(Returns!$102:$102,MATCH(AY$6,DataStreams,0))*
OFFSET(HOMECELL,MATCH(MAX(INDEX(First_Data_Point,MATCH($A91,DataStreams,0)),INDEX(First_Data_Point,MATCH(AY$6,DataStreams,0)),$B$3),DateRange,0)-1,MATCH(INDEX(Returns!$100:$100,MATCH(AY$6,DataStreams,0)),DataStreams,0)-1):OFFSET(HOMECELL,MATCH(MIN(INDEX(Last_Data_Point,MATCH($A91,DataStreams,0)),INDEX(Last_Data_Point,MATCH(AY$6,DataStreams,0)),$B$4),DateRange,0)-1,MATCH(INDEX(Returns!$100:$100,MATCH(AY$6,DataStreams,0)),DataStreams,0)-1))),"")</f>
        <v/>
      </c>
      <c r="AZ91" s="233" t="str" cm="1">
        <f t="array" aca="1" ref="AZ91" ca="1">_xlfn.IFNA(_xlfn.COVARIANCE.S(
OFFSET(HOMECELL,MATCH(MAX(INDEX(First_Data_Point,MATCH($A91,DataStreams,0)),INDEX(First_Data_Point,MATCH(AZ$6,DataStreams,0)),$B$3),DateRange,0)-1,MATCH($A91,DataStreams,0)-1):OFFSET(HOMECELL,MATCH(MIN(INDEX(Last_Data_Point,MATCH($A91,DataStreams,0)),INDEX(Last_Data_Point,MATCH(AZ$6,DataStreams,0)),$B$4),DateRange,0)-1,MATCH($A91,DataStreams,0)-1) -
(INDEX(Returns!$102:$102,MATCH($A91,DataStreams,0))*
OFFSET(HOMECELL,MATCH(MAX(INDEX(First_Data_Point,MATCH($A91,DataStreams,0)),INDEX(First_Data_Point,MATCH(AZ$6,DataStreams,0)),$B$3),DateRange,0)-1,MATCH(INDEX(Returns!$100:$100,MATCH($A91,DataStreams,0)),DataStreams,0)-1):OFFSET(HOMECELL,MATCH(MIN(INDEX(Last_Data_Point,MATCH($A91,DataStreams,0)),INDEX(Last_Data_Point,MATCH(AZ$6,DataStreams,0)),$B$4),DateRange,0)-1,MATCH(INDEX(Returns!$100:$100,MATCH($A91,DataStreams,0)),DataStreams,0)-1)),
OFFSET(HOMECELL,MATCH(MAX(INDEX(First_Data_Point,MATCH($A91,DataStreams,0)),INDEX(First_Data_Point,MATCH(AZ$6,DataStreams,0)),$B$3),DateRange,0)-1,MATCH(AZ$6,DataStreams,0)-1):OFFSET(HOMECELL,MATCH(MIN(INDEX(Last_Data_Point,MATCH($A91,DataStreams,0)),INDEX(Last_Data_Point,MATCH(AZ$6,DataStreams,0)),$B$4),DateRange,0)-1,MATCH(AZ$6,DataStreams,0)-1) -
(INDEX(Returns!$102:$102,MATCH(AZ$6,DataStreams,0))*
OFFSET(HOMECELL,MATCH(MAX(INDEX(First_Data_Point,MATCH($A91,DataStreams,0)),INDEX(First_Data_Point,MATCH(AZ$6,DataStreams,0)),$B$3),DateRange,0)-1,MATCH(INDEX(Returns!$100:$100,MATCH(AZ$6,DataStreams,0)),DataStreams,0)-1):OFFSET(HOMECELL,MATCH(MIN(INDEX(Last_Data_Point,MATCH($A91,DataStreams,0)),INDEX(Last_Data_Point,MATCH(AZ$6,DataStreams,0)),$B$4),DateRange,0)-1,MATCH(INDEX(Returns!$100:$100,MATCH(AZ$6,DataStreams,0)),DataStreams,0)-1))),"")</f>
        <v/>
      </c>
      <c r="BA91" s="233" t="str" cm="1">
        <f t="array" aca="1" ref="BA91" ca="1">_xlfn.IFNA(_xlfn.COVARIANCE.S(
OFFSET(HOMECELL,MATCH(MAX(INDEX(First_Data_Point,MATCH($A91,DataStreams,0)),INDEX(First_Data_Point,MATCH(BA$6,DataStreams,0)),$B$3),DateRange,0)-1,MATCH($A91,DataStreams,0)-1):OFFSET(HOMECELL,MATCH(MIN(INDEX(Last_Data_Point,MATCH($A91,DataStreams,0)),INDEX(Last_Data_Point,MATCH(BA$6,DataStreams,0)),$B$4),DateRange,0)-1,MATCH($A91,DataStreams,0)-1) -
(INDEX(Returns!$102:$102,MATCH($A91,DataStreams,0))*
OFFSET(HOMECELL,MATCH(MAX(INDEX(First_Data_Point,MATCH($A91,DataStreams,0)),INDEX(First_Data_Point,MATCH(BA$6,DataStreams,0)),$B$3),DateRange,0)-1,MATCH(INDEX(Returns!$100:$100,MATCH($A91,DataStreams,0)),DataStreams,0)-1):OFFSET(HOMECELL,MATCH(MIN(INDEX(Last_Data_Point,MATCH($A91,DataStreams,0)),INDEX(Last_Data_Point,MATCH(BA$6,DataStreams,0)),$B$4),DateRange,0)-1,MATCH(INDEX(Returns!$100:$100,MATCH($A91,DataStreams,0)),DataStreams,0)-1)),
OFFSET(HOMECELL,MATCH(MAX(INDEX(First_Data_Point,MATCH($A91,DataStreams,0)),INDEX(First_Data_Point,MATCH(BA$6,DataStreams,0)),$B$3),DateRange,0)-1,MATCH(BA$6,DataStreams,0)-1):OFFSET(HOMECELL,MATCH(MIN(INDEX(Last_Data_Point,MATCH($A91,DataStreams,0)),INDEX(Last_Data_Point,MATCH(BA$6,DataStreams,0)),$B$4),DateRange,0)-1,MATCH(BA$6,DataStreams,0)-1) -
(INDEX(Returns!$102:$102,MATCH(BA$6,DataStreams,0))*
OFFSET(HOMECELL,MATCH(MAX(INDEX(First_Data_Point,MATCH($A91,DataStreams,0)),INDEX(First_Data_Point,MATCH(BA$6,DataStreams,0)),$B$3),DateRange,0)-1,MATCH(INDEX(Returns!$100:$100,MATCH(BA$6,DataStreams,0)),DataStreams,0)-1):OFFSET(HOMECELL,MATCH(MIN(INDEX(Last_Data_Point,MATCH($A91,DataStreams,0)),INDEX(Last_Data_Point,MATCH(BA$6,DataStreams,0)),$B$4),DateRange,0)-1,MATCH(INDEX(Returns!$100:$100,MATCH(BA$6,DataStreams,0)),DataStreams,0)-1))),"")</f>
        <v/>
      </c>
      <c r="BB91" s="233" t="str" cm="1">
        <f t="array" aca="1" ref="BB91" ca="1">_xlfn.IFNA(_xlfn.COVARIANCE.S(
OFFSET(HOMECELL,MATCH(MAX(INDEX(First_Data_Point,MATCH($A91,DataStreams,0)),INDEX(First_Data_Point,MATCH(BB$6,DataStreams,0)),$B$3),DateRange,0)-1,MATCH($A91,DataStreams,0)-1):OFFSET(HOMECELL,MATCH(MIN(INDEX(Last_Data_Point,MATCH($A91,DataStreams,0)),INDEX(Last_Data_Point,MATCH(BB$6,DataStreams,0)),$B$4),DateRange,0)-1,MATCH($A91,DataStreams,0)-1) -
(INDEX(Returns!$102:$102,MATCH($A91,DataStreams,0))*
OFFSET(HOMECELL,MATCH(MAX(INDEX(First_Data_Point,MATCH($A91,DataStreams,0)),INDEX(First_Data_Point,MATCH(BB$6,DataStreams,0)),$B$3),DateRange,0)-1,MATCH(INDEX(Returns!$100:$100,MATCH($A91,DataStreams,0)),DataStreams,0)-1):OFFSET(HOMECELL,MATCH(MIN(INDEX(Last_Data_Point,MATCH($A91,DataStreams,0)),INDEX(Last_Data_Point,MATCH(BB$6,DataStreams,0)),$B$4),DateRange,0)-1,MATCH(INDEX(Returns!$100:$100,MATCH($A91,DataStreams,0)),DataStreams,0)-1)),
OFFSET(HOMECELL,MATCH(MAX(INDEX(First_Data_Point,MATCH($A91,DataStreams,0)),INDEX(First_Data_Point,MATCH(BB$6,DataStreams,0)),$B$3),DateRange,0)-1,MATCH(BB$6,DataStreams,0)-1):OFFSET(HOMECELL,MATCH(MIN(INDEX(Last_Data_Point,MATCH($A91,DataStreams,0)),INDEX(Last_Data_Point,MATCH(BB$6,DataStreams,0)),$B$4),DateRange,0)-1,MATCH(BB$6,DataStreams,0)-1) -
(INDEX(Returns!$102:$102,MATCH(BB$6,DataStreams,0))*
OFFSET(HOMECELL,MATCH(MAX(INDEX(First_Data_Point,MATCH($A91,DataStreams,0)),INDEX(First_Data_Point,MATCH(BB$6,DataStreams,0)),$B$3),DateRange,0)-1,MATCH(INDEX(Returns!$100:$100,MATCH(BB$6,DataStreams,0)),DataStreams,0)-1):OFFSET(HOMECELL,MATCH(MIN(INDEX(Last_Data_Point,MATCH($A91,DataStreams,0)),INDEX(Last_Data_Point,MATCH(BB$6,DataStreams,0)),$B$4),DateRange,0)-1,MATCH(INDEX(Returns!$100:$100,MATCH(BB$6,DataStreams,0)),DataStreams,0)-1))),"")</f>
        <v/>
      </c>
      <c r="BC91" s="236"/>
    </row>
    <row r="92" spans="1:55">
      <c r="A92" s="239" t="str">
        <f ca="1"/>
        <v>REGN</v>
      </c>
      <c r="B92" s="233" cm="1">
        <f t="array" aca="1" ref="B92" ca="1">_xlfn.IFNA(_xlfn.COVARIANCE.S(
OFFSET(HOMECELL,MATCH(MAX(INDEX(First_Data_Point,MATCH($A92,DataStreams,0)),INDEX(First_Data_Point,MATCH(B$6,DataStreams,0)),$B$3),DateRange,0)-1,MATCH($A92,DataStreams,0)-1):OFFSET(HOMECELL,MATCH(MIN(INDEX(Last_Data_Point,MATCH($A92,DataStreams,0)),INDEX(Last_Data_Point,MATCH(B$6,DataStreams,0)),$B$4),DateRange,0)-1,MATCH($A92,DataStreams,0)-1) -
(INDEX(Returns!$102:$102,MATCH($A92,DataStreams,0))*
OFFSET(HOMECELL,MATCH(MAX(INDEX(First_Data_Point,MATCH($A92,DataStreams,0)),INDEX(First_Data_Point,MATCH(B$6,DataStreams,0)),$B$3),DateRange,0)-1,MATCH(INDEX(Returns!$100:$100,MATCH($A92,DataStreams,0)),DataStreams,0)-1):OFFSET(HOMECELL,MATCH(MIN(INDEX(Last_Data_Point,MATCH($A92,DataStreams,0)),INDEX(Last_Data_Point,MATCH(B$6,DataStreams,0)),$B$4),DateRange,0)-1,MATCH(INDEX(Returns!$100:$100,MATCH($A92,DataStreams,0)),DataStreams,0)-1)),
OFFSET(HOMECELL,MATCH(MAX(INDEX(First_Data_Point,MATCH($A92,DataStreams,0)),INDEX(First_Data_Point,MATCH(B$6,DataStreams,0)),$B$3),DateRange,0)-1,MATCH(B$6,DataStreams,0)-1):OFFSET(HOMECELL,MATCH(MIN(INDEX(Last_Data_Point,MATCH($A92,DataStreams,0)),INDEX(Last_Data_Point,MATCH(B$6,DataStreams,0)),$B$4),DateRange,0)-1,MATCH(B$6,DataStreams,0)-1) -
(INDEX(Returns!$102:$102,MATCH(B$6,DataStreams,0))*
OFFSET(HOMECELL,MATCH(MAX(INDEX(First_Data_Point,MATCH($A92,DataStreams,0)),INDEX(First_Data_Point,MATCH(B$6,DataStreams,0)),$B$3),DateRange,0)-1,MATCH(INDEX(Returns!$100:$100,MATCH(B$6,DataStreams,0)),DataStreams,0)-1):OFFSET(HOMECELL,MATCH(MIN(INDEX(Last_Data_Point,MATCH($A92,DataStreams,0)),INDEX(Last_Data_Point,MATCH(B$6,DataStreams,0)),$B$4),DateRange,0)-1,MATCH(INDEX(Returns!$100:$100,MATCH(B$6,DataStreams,0)),DataStreams,0)-1))),"")</f>
        <v>3.6877193101335617E-6</v>
      </c>
      <c r="C92" s="233" cm="1">
        <f t="array" aca="1" ref="C92" ca="1">_xlfn.IFNA(_xlfn.COVARIANCE.S(
OFFSET(HOMECELL,MATCH(MAX(INDEX(First_Data_Point,MATCH($A92,DataStreams,0)),INDEX(First_Data_Point,MATCH(C$6,DataStreams,0)),$B$3),DateRange,0)-1,MATCH($A92,DataStreams,0)-1):OFFSET(HOMECELL,MATCH(MIN(INDEX(Last_Data_Point,MATCH($A92,DataStreams,0)),INDEX(Last_Data_Point,MATCH(C$6,DataStreams,0)),$B$4),DateRange,0)-1,MATCH($A92,DataStreams,0)-1) -
(INDEX(Returns!$102:$102,MATCH($A92,DataStreams,0))*
OFFSET(HOMECELL,MATCH(MAX(INDEX(First_Data_Point,MATCH($A92,DataStreams,0)),INDEX(First_Data_Point,MATCH(C$6,DataStreams,0)),$B$3),DateRange,0)-1,MATCH(INDEX(Returns!$100:$100,MATCH($A92,DataStreams,0)),DataStreams,0)-1):OFFSET(HOMECELL,MATCH(MIN(INDEX(Last_Data_Point,MATCH($A92,DataStreams,0)),INDEX(Last_Data_Point,MATCH(C$6,DataStreams,0)),$B$4),DateRange,0)-1,MATCH(INDEX(Returns!$100:$100,MATCH($A92,DataStreams,0)),DataStreams,0)-1)),
OFFSET(HOMECELL,MATCH(MAX(INDEX(First_Data_Point,MATCH($A92,DataStreams,0)),INDEX(First_Data_Point,MATCH(C$6,DataStreams,0)),$B$3),DateRange,0)-1,MATCH(C$6,DataStreams,0)-1):OFFSET(HOMECELL,MATCH(MIN(INDEX(Last_Data_Point,MATCH($A92,DataStreams,0)),INDEX(Last_Data_Point,MATCH(C$6,DataStreams,0)),$B$4),DateRange,0)-1,MATCH(C$6,DataStreams,0)-1) -
(INDEX(Returns!$102:$102,MATCH(C$6,DataStreams,0))*
OFFSET(HOMECELL,MATCH(MAX(INDEX(First_Data_Point,MATCH($A92,DataStreams,0)),INDEX(First_Data_Point,MATCH(C$6,DataStreams,0)),$B$3),DateRange,0)-1,MATCH(INDEX(Returns!$100:$100,MATCH(C$6,DataStreams,0)),DataStreams,0)-1):OFFSET(HOMECELL,MATCH(MIN(INDEX(Last_Data_Point,MATCH($A92,DataStreams,0)),INDEX(Last_Data_Point,MATCH(C$6,DataStreams,0)),$B$4),DateRange,0)-1,MATCH(INDEX(Returns!$100:$100,MATCH(C$6,DataStreams,0)),DataStreams,0)-1))),"")</f>
        <v>-6.9829312011069808E-7</v>
      </c>
      <c r="D92" s="233" cm="1">
        <f t="array" aca="1" ref="D92" ca="1">_xlfn.IFNA(_xlfn.COVARIANCE.S(
OFFSET(HOMECELL,MATCH(MAX(INDEX(First_Data_Point,MATCH($A92,DataStreams,0)),INDEX(First_Data_Point,MATCH(D$6,DataStreams,0)),$B$3),DateRange,0)-1,MATCH($A92,DataStreams,0)-1):OFFSET(HOMECELL,MATCH(MIN(INDEX(Last_Data_Point,MATCH($A92,DataStreams,0)),INDEX(Last_Data_Point,MATCH(D$6,DataStreams,0)),$B$4),DateRange,0)-1,MATCH($A92,DataStreams,0)-1) -
(INDEX(Returns!$102:$102,MATCH($A92,DataStreams,0))*
OFFSET(HOMECELL,MATCH(MAX(INDEX(First_Data_Point,MATCH($A92,DataStreams,0)),INDEX(First_Data_Point,MATCH(D$6,DataStreams,0)),$B$3),DateRange,0)-1,MATCH(INDEX(Returns!$100:$100,MATCH($A92,DataStreams,0)),DataStreams,0)-1):OFFSET(HOMECELL,MATCH(MIN(INDEX(Last_Data_Point,MATCH($A92,DataStreams,0)),INDEX(Last_Data_Point,MATCH(D$6,DataStreams,0)),$B$4),DateRange,0)-1,MATCH(INDEX(Returns!$100:$100,MATCH($A92,DataStreams,0)),DataStreams,0)-1)),
OFFSET(HOMECELL,MATCH(MAX(INDEX(First_Data_Point,MATCH($A92,DataStreams,0)),INDEX(First_Data_Point,MATCH(D$6,DataStreams,0)),$B$3),DateRange,0)-1,MATCH(D$6,DataStreams,0)-1):OFFSET(HOMECELL,MATCH(MIN(INDEX(Last_Data_Point,MATCH($A92,DataStreams,0)),INDEX(Last_Data_Point,MATCH(D$6,DataStreams,0)),$B$4),DateRange,0)-1,MATCH(D$6,DataStreams,0)-1) -
(INDEX(Returns!$102:$102,MATCH(D$6,DataStreams,0))*
OFFSET(HOMECELL,MATCH(MAX(INDEX(First_Data_Point,MATCH($A92,DataStreams,0)),INDEX(First_Data_Point,MATCH(D$6,DataStreams,0)),$B$3),DateRange,0)-1,MATCH(INDEX(Returns!$100:$100,MATCH(D$6,DataStreams,0)),DataStreams,0)-1):OFFSET(HOMECELL,MATCH(MIN(INDEX(Last_Data_Point,MATCH($A92,DataStreams,0)),INDEX(Last_Data_Point,MATCH(D$6,DataStreams,0)),$B$4),DateRange,0)-1,MATCH(INDEX(Returns!$100:$100,MATCH(D$6,DataStreams,0)),DataStreams,0)-1))),"")</f>
        <v>-7.8553736721794239E-5</v>
      </c>
      <c r="E92" s="233" cm="1">
        <f t="array" aca="1" ref="E92" ca="1">_xlfn.IFNA(_xlfn.COVARIANCE.S(
OFFSET(HOMECELL,MATCH(MAX(INDEX(First_Data_Point,MATCH($A92,DataStreams,0)),INDEX(First_Data_Point,MATCH(E$6,DataStreams,0)),$B$3),DateRange,0)-1,MATCH($A92,DataStreams,0)-1):OFFSET(HOMECELL,MATCH(MIN(INDEX(Last_Data_Point,MATCH($A92,DataStreams,0)),INDEX(Last_Data_Point,MATCH(E$6,DataStreams,0)),$B$4),DateRange,0)-1,MATCH($A92,DataStreams,0)-1) -
(INDEX(Returns!$102:$102,MATCH($A92,DataStreams,0))*
OFFSET(HOMECELL,MATCH(MAX(INDEX(First_Data_Point,MATCH($A92,DataStreams,0)),INDEX(First_Data_Point,MATCH(E$6,DataStreams,0)),$B$3),DateRange,0)-1,MATCH(INDEX(Returns!$100:$100,MATCH($A92,DataStreams,0)),DataStreams,0)-1):OFFSET(HOMECELL,MATCH(MIN(INDEX(Last_Data_Point,MATCH($A92,DataStreams,0)),INDEX(Last_Data_Point,MATCH(E$6,DataStreams,0)),$B$4),DateRange,0)-1,MATCH(INDEX(Returns!$100:$100,MATCH($A92,DataStreams,0)),DataStreams,0)-1)),
OFFSET(HOMECELL,MATCH(MAX(INDEX(First_Data_Point,MATCH($A92,DataStreams,0)),INDEX(First_Data_Point,MATCH(E$6,DataStreams,0)),$B$3),DateRange,0)-1,MATCH(E$6,DataStreams,0)-1):OFFSET(HOMECELL,MATCH(MIN(INDEX(Last_Data_Point,MATCH($A92,DataStreams,0)),INDEX(Last_Data_Point,MATCH(E$6,DataStreams,0)),$B$4),DateRange,0)-1,MATCH(E$6,DataStreams,0)-1) -
(INDEX(Returns!$102:$102,MATCH(E$6,DataStreams,0))*
OFFSET(HOMECELL,MATCH(MAX(INDEX(First_Data_Point,MATCH($A92,DataStreams,0)),INDEX(First_Data_Point,MATCH(E$6,DataStreams,0)),$B$3),DateRange,0)-1,MATCH(INDEX(Returns!$100:$100,MATCH(E$6,DataStreams,0)),DataStreams,0)-1):OFFSET(HOMECELL,MATCH(MIN(INDEX(Last_Data_Point,MATCH($A92,DataStreams,0)),INDEX(Last_Data_Point,MATCH(E$6,DataStreams,0)),$B$4),DateRange,0)-1,MATCH(INDEX(Returns!$100:$100,MATCH(E$6,DataStreams,0)),DataStreams,0)-1))),"")</f>
        <v>4.7087003905006403E-5</v>
      </c>
      <c r="F92" s="233" cm="1">
        <f t="array" aca="1" ref="F92" ca="1">_xlfn.IFNA(_xlfn.COVARIANCE.S(
OFFSET(HOMECELL,MATCH(MAX(INDEX(First_Data_Point,MATCH($A92,DataStreams,0)),INDEX(First_Data_Point,MATCH(F$6,DataStreams,0)),$B$3),DateRange,0)-1,MATCH($A92,DataStreams,0)-1):OFFSET(HOMECELL,MATCH(MIN(INDEX(Last_Data_Point,MATCH($A92,DataStreams,0)),INDEX(Last_Data_Point,MATCH(F$6,DataStreams,0)),$B$4),DateRange,0)-1,MATCH($A92,DataStreams,0)-1) -
(INDEX(Returns!$102:$102,MATCH($A92,DataStreams,0))*
OFFSET(HOMECELL,MATCH(MAX(INDEX(First_Data_Point,MATCH($A92,DataStreams,0)),INDEX(First_Data_Point,MATCH(F$6,DataStreams,0)),$B$3),DateRange,0)-1,MATCH(INDEX(Returns!$100:$100,MATCH($A92,DataStreams,0)),DataStreams,0)-1):OFFSET(HOMECELL,MATCH(MIN(INDEX(Last_Data_Point,MATCH($A92,DataStreams,0)),INDEX(Last_Data_Point,MATCH(F$6,DataStreams,0)),$B$4),DateRange,0)-1,MATCH(INDEX(Returns!$100:$100,MATCH($A92,DataStreams,0)),DataStreams,0)-1)),
OFFSET(HOMECELL,MATCH(MAX(INDEX(First_Data_Point,MATCH($A92,DataStreams,0)),INDEX(First_Data_Point,MATCH(F$6,DataStreams,0)),$B$3),DateRange,0)-1,MATCH(F$6,DataStreams,0)-1):OFFSET(HOMECELL,MATCH(MIN(INDEX(Last_Data_Point,MATCH($A92,DataStreams,0)),INDEX(Last_Data_Point,MATCH(F$6,DataStreams,0)),$B$4),DateRange,0)-1,MATCH(F$6,DataStreams,0)-1) -
(INDEX(Returns!$102:$102,MATCH(F$6,DataStreams,0))*
OFFSET(HOMECELL,MATCH(MAX(INDEX(First_Data_Point,MATCH($A92,DataStreams,0)),INDEX(First_Data_Point,MATCH(F$6,DataStreams,0)),$B$3),DateRange,0)-1,MATCH(INDEX(Returns!$100:$100,MATCH(F$6,DataStreams,0)),DataStreams,0)-1):OFFSET(HOMECELL,MATCH(MIN(INDEX(Last_Data_Point,MATCH($A92,DataStreams,0)),INDEX(Last_Data_Point,MATCH(F$6,DataStreams,0)),$B$4),DateRange,0)-1,MATCH(INDEX(Returns!$100:$100,MATCH(F$6,DataStreams,0)),DataStreams,0)-1))),"")</f>
        <v>-2.8247440887333732E-4</v>
      </c>
      <c r="G92" s="233" cm="1">
        <f t="array" aca="1" ref="G92" ca="1">_xlfn.IFNA(_xlfn.COVARIANCE.S(
OFFSET(HOMECELL,MATCH(MAX(INDEX(First_Data_Point,MATCH($A92,DataStreams,0)),INDEX(First_Data_Point,MATCH(G$6,DataStreams,0)),$B$3),DateRange,0)-1,MATCH($A92,DataStreams,0)-1):OFFSET(HOMECELL,MATCH(MIN(INDEX(Last_Data_Point,MATCH($A92,DataStreams,0)),INDEX(Last_Data_Point,MATCH(G$6,DataStreams,0)),$B$4),DateRange,0)-1,MATCH($A92,DataStreams,0)-1) -
(INDEX(Returns!$102:$102,MATCH($A92,DataStreams,0))*
OFFSET(HOMECELL,MATCH(MAX(INDEX(First_Data_Point,MATCH($A92,DataStreams,0)),INDEX(First_Data_Point,MATCH(G$6,DataStreams,0)),$B$3),DateRange,0)-1,MATCH(INDEX(Returns!$100:$100,MATCH($A92,DataStreams,0)),DataStreams,0)-1):OFFSET(HOMECELL,MATCH(MIN(INDEX(Last_Data_Point,MATCH($A92,DataStreams,0)),INDEX(Last_Data_Point,MATCH(G$6,DataStreams,0)),$B$4),DateRange,0)-1,MATCH(INDEX(Returns!$100:$100,MATCH($A92,DataStreams,0)),DataStreams,0)-1)),
OFFSET(HOMECELL,MATCH(MAX(INDEX(First_Data_Point,MATCH($A92,DataStreams,0)),INDEX(First_Data_Point,MATCH(G$6,DataStreams,0)),$B$3),DateRange,0)-1,MATCH(G$6,DataStreams,0)-1):OFFSET(HOMECELL,MATCH(MIN(INDEX(Last_Data_Point,MATCH($A92,DataStreams,0)),INDEX(Last_Data_Point,MATCH(G$6,DataStreams,0)),$B$4),DateRange,0)-1,MATCH(G$6,DataStreams,0)-1) -
(INDEX(Returns!$102:$102,MATCH(G$6,DataStreams,0))*
OFFSET(HOMECELL,MATCH(MAX(INDEX(First_Data_Point,MATCH($A92,DataStreams,0)),INDEX(First_Data_Point,MATCH(G$6,DataStreams,0)),$B$3),DateRange,0)-1,MATCH(INDEX(Returns!$100:$100,MATCH(G$6,DataStreams,0)),DataStreams,0)-1):OFFSET(HOMECELL,MATCH(MIN(INDEX(Last_Data_Point,MATCH($A92,DataStreams,0)),INDEX(Last_Data_Point,MATCH(G$6,DataStreams,0)),$B$4),DateRange,0)-1,MATCH(INDEX(Returns!$100:$100,MATCH(G$6,DataStreams,0)),DataStreams,0)-1))),"")</f>
        <v>-8.1837481561866022E-5</v>
      </c>
      <c r="H92" s="233" cm="1">
        <f t="array" aca="1" ref="H92" ca="1">_xlfn.IFNA(_xlfn.COVARIANCE.S(
OFFSET(HOMECELL,MATCH(MAX(INDEX(First_Data_Point,MATCH($A92,DataStreams,0)),INDEX(First_Data_Point,MATCH(H$6,DataStreams,0)),$B$3),DateRange,0)-1,MATCH($A92,DataStreams,0)-1):OFFSET(HOMECELL,MATCH(MIN(INDEX(Last_Data_Point,MATCH($A92,DataStreams,0)),INDEX(Last_Data_Point,MATCH(H$6,DataStreams,0)),$B$4),DateRange,0)-1,MATCH($A92,DataStreams,0)-1) -
(INDEX(Returns!$102:$102,MATCH($A92,DataStreams,0))*
OFFSET(HOMECELL,MATCH(MAX(INDEX(First_Data_Point,MATCH($A92,DataStreams,0)),INDEX(First_Data_Point,MATCH(H$6,DataStreams,0)),$B$3),DateRange,0)-1,MATCH(INDEX(Returns!$100:$100,MATCH($A92,DataStreams,0)),DataStreams,0)-1):OFFSET(HOMECELL,MATCH(MIN(INDEX(Last_Data_Point,MATCH($A92,DataStreams,0)),INDEX(Last_Data_Point,MATCH(H$6,DataStreams,0)),$B$4),DateRange,0)-1,MATCH(INDEX(Returns!$100:$100,MATCH($A92,DataStreams,0)),DataStreams,0)-1)),
OFFSET(HOMECELL,MATCH(MAX(INDEX(First_Data_Point,MATCH($A92,DataStreams,0)),INDEX(First_Data_Point,MATCH(H$6,DataStreams,0)),$B$3),DateRange,0)-1,MATCH(H$6,DataStreams,0)-1):OFFSET(HOMECELL,MATCH(MIN(INDEX(Last_Data_Point,MATCH($A92,DataStreams,0)),INDEX(Last_Data_Point,MATCH(H$6,DataStreams,0)),$B$4),DateRange,0)-1,MATCH(H$6,DataStreams,0)-1) -
(INDEX(Returns!$102:$102,MATCH(H$6,DataStreams,0))*
OFFSET(HOMECELL,MATCH(MAX(INDEX(First_Data_Point,MATCH($A92,DataStreams,0)),INDEX(First_Data_Point,MATCH(H$6,DataStreams,0)),$B$3),DateRange,0)-1,MATCH(INDEX(Returns!$100:$100,MATCH(H$6,DataStreams,0)),DataStreams,0)-1):OFFSET(HOMECELL,MATCH(MIN(INDEX(Last_Data_Point,MATCH($A92,DataStreams,0)),INDEX(Last_Data_Point,MATCH(H$6,DataStreams,0)),$B$4),DateRange,0)-1,MATCH(INDEX(Returns!$100:$100,MATCH(H$6,DataStreams,0)),DataStreams,0)-1))),"")</f>
        <v>-2.1814842506897496E-4</v>
      </c>
      <c r="I92" s="233" cm="1">
        <f t="array" aca="1" ref="I92" ca="1">_xlfn.IFNA(_xlfn.COVARIANCE.S(
OFFSET(HOMECELL,MATCH(MAX(INDEX(First_Data_Point,MATCH($A92,DataStreams,0)),INDEX(First_Data_Point,MATCH(I$6,DataStreams,0)),$B$3),DateRange,0)-1,MATCH($A92,DataStreams,0)-1):OFFSET(HOMECELL,MATCH(MIN(INDEX(Last_Data_Point,MATCH($A92,DataStreams,0)),INDEX(Last_Data_Point,MATCH(I$6,DataStreams,0)),$B$4),DateRange,0)-1,MATCH($A92,DataStreams,0)-1) -
(INDEX(Returns!$102:$102,MATCH($A92,DataStreams,0))*
OFFSET(HOMECELL,MATCH(MAX(INDEX(First_Data_Point,MATCH($A92,DataStreams,0)),INDEX(First_Data_Point,MATCH(I$6,DataStreams,0)),$B$3),DateRange,0)-1,MATCH(INDEX(Returns!$100:$100,MATCH($A92,DataStreams,0)),DataStreams,0)-1):OFFSET(HOMECELL,MATCH(MIN(INDEX(Last_Data_Point,MATCH($A92,DataStreams,0)),INDEX(Last_Data_Point,MATCH(I$6,DataStreams,0)),$B$4),DateRange,0)-1,MATCH(INDEX(Returns!$100:$100,MATCH($A92,DataStreams,0)),DataStreams,0)-1)),
OFFSET(HOMECELL,MATCH(MAX(INDEX(First_Data_Point,MATCH($A92,DataStreams,0)),INDEX(First_Data_Point,MATCH(I$6,DataStreams,0)),$B$3),DateRange,0)-1,MATCH(I$6,DataStreams,0)-1):OFFSET(HOMECELL,MATCH(MIN(INDEX(Last_Data_Point,MATCH($A92,DataStreams,0)),INDEX(Last_Data_Point,MATCH(I$6,DataStreams,0)),$B$4),DateRange,0)-1,MATCH(I$6,DataStreams,0)-1) -
(INDEX(Returns!$102:$102,MATCH(I$6,DataStreams,0))*
OFFSET(HOMECELL,MATCH(MAX(INDEX(First_Data_Point,MATCH($A92,DataStreams,0)),INDEX(First_Data_Point,MATCH(I$6,DataStreams,0)),$B$3),DateRange,0)-1,MATCH(INDEX(Returns!$100:$100,MATCH(I$6,DataStreams,0)),DataStreams,0)-1):OFFSET(HOMECELL,MATCH(MIN(INDEX(Last_Data_Point,MATCH($A92,DataStreams,0)),INDEX(Last_Data_Point,MATCH(I$6,DataStreams,0)),$B$4),DateRange,0)-1,MATCH(INDEX(Returns!$100:$100,MATCH(I$6,DataStreams,0)),DataStreams,0)-1))),"")</f>
        <v>-6.6005812625838291E-4</v>
      </c>
      <c r="J92" s="233" cm="1">
        <f t="array" aca="1" ref="J92" ca="1">_xlfn.IFNA(_xlfn.COVARIANCE.S(
OFFSET(HOMECELL,MATCH(MAX(INDEX(First_Data_Point,MATCH($A92,DataStreams,0)),INDEX(First_Data_Point,MATCH(J$6,DataStreams,0)),$B$3),DateRange,0)-1,MATCH($A92,DataStreams,0)-1):OFFSET(HOMECELL,MATCH(MIN(INDEX(Last_Data_Point,MATCH($A92,DataStreams,0)),INDEX(Last_Data_Point,MATCH(J$6,DataStreams,0)),$B$4),DateRange,0)-1,MATCH($A92,DataStreams,0)-1) -
(INDEX(Returns!$102:$102,MATCH($A92,DataStreams,0))*
OFFSET(HOMECELL,MATCH(MAX(INDEX(First_Data_Point,MATCH($A92,DataStreams,0)),INDEX(First_Data_Point,MATCH(J$6,DataStreams,0)),$B$3),DateRange,0)-1,MATCH(INDEX(Returns!$100:$100,MATCH($A92,DataStreams,0)),DataStreams,0)-1):OFFSET(HOMECELL,MATCH(MIN(INDEX(Last_Data_Point,MATCH($A92,DataStreams,0)),INDEX(Last_Data_Point,MATCH(J$6,DataStreams,0)),$B$4),DateRange,0)-1,MATCH(INDEX(Returns!$100:$100,MATCH($A92,DataStreams,0)),DataStreams,0)-1)),
OFFSET(HOMECELL,MATCH(MAX(INDEX(First_Data_Point,MATCH($A92,DataStreams,0)),INDEX(First_Data_Point,MATCH(J$6,DataStreams,0)),$B$3),DateRange,0)-1,MATCH(J$6,DataStreams,0)-1):OFFSET(HOMECELL,MATCH(MIN(INDEX(Last_Data_Point,MATCH($A92,DataStreams,0)),INDEX(Last_Data_Point,MATCH(J$6,DataStreams,0)),$B$4),DateRange,0)-1,MATCH(J$6,DataStreams,0)-1) -
(INDEX(Returns!$102:$102,MATCH(J$6,DataStreams,0))*
OFFSET(HOMECELL,MATCH(MAX(INDEX(First_Data_Point,MATCH($A92,DataStreams,0)),INDEX(First_Data_Point,MATCH(J$6,DataStreams,0)),$B$3),DateRange,0)-1,MATCH(INDEX(Returns!$100:$100,MATCH(J$6,DataStreams,0)),DataStreams,0)-1):OFFSET(HOMECELL,MATCH(MIN(INDEX(Last_Data_Point,MATCH($A92,DataStreams,0)),INDEX(Last_Data_Point,MATCH(J$6,DataStreams,0)),$B$4),DateRange,0)-1,MATCH(INDEX(Returns!$100:$100,MATCH(J$6,DataStreams,0)),DataStreams,0)-1))),"")</f>
        <v>2.2485854611441079E-5</v>
      </c>
      <c r="K92" s="233" cm="1">
        <f t="array" aca="1" ref="K92" ca="1">_xlfn.IFNA(_xlfn.COVARIANCE.S(
OFFSET(HOMECELL,MATCH(MAX(INDEX(First_Data_Point,MATCH($A92,DataStreams,0)),INDEX(First_Data_Point,MATCH(K$6,DataStreams,0)),$B$3),DateRange,0)-1,MATCH($A92,DataStreams,0)-1):OFFSET(HOMECELL,MATCH(MIN(INDEX(Last_Data_Point,MATCH($A92,DataStreams,0)),INDEX(Last_Data_Point,MATCH(K$6,DataStreams,0)),$B$4),DateRange,0)-1,MATCH($A92,DataStreams,0)-1) -
(INDEX(Returns!$102:$102,MATCH($A92,DataStreams,0))*
OFFSET(HOMECELL,MATCH(MAX(INDEX(First_Data_Point,MATCH($A92,DataStreams,0)),INDEX(First_Data_Point,MATCH(K$6,DataStreams,0)),$B$3),DateRange,0)-1,MATCH(INDEX(Returns!$100:$100,MATCH($A92,DataStreams,0)),DataStreams,0)-1):OFFSET(HOMECELL,MATCH(MIN(INDEX(Last_Data_Point,MATCH($A92,DataStreams,0)),INDEX(Last_Data_Point,MATCH(K$6,DataStreams,0)),$B$4),DateRange,0)-1,MATCH(INDEX(Returns!$100:$100,MATCH($A92,DataStreams,0)),DataStreams,0)-1)),
OFFSET(HOMECELL,MATCH(MAX(INDEX(First_Data_Point,MATCH($A92,DataStreams,0)),INDEX(First_Data_Point,MATCH(K$6,DataStreams,0)),$B$3),DateRange,0)-1,MATCH(K$6,DataStreams,0)-1):OFFSET(HOMECELL,MATCH(MIN(INDEX(Last_Data_Point,MATCH($A92,DataStreams,0)),INDEX(Last_Data_Point,MATCH(K$6,DataStreams,0)),$B$4),DateRange,0)-1,MATCH(K$6,DataStreams,0)-1) -
(INDEX(Returns!$102:$102,MATCH(K$6,DataStreams,0))*
OFFSET(HOMECELL,MATCH(MAX(INDEX(First_Data_Point,MATCH($A92,DataStreams,0)),INDEX(First_Data_Point,MATCH(K$6,DataStreams,0)),$B$3),DateRange,0)-1,MATCH(INDEX(Returns!$100:$100,MATCH(K$6,DataStreams,0)),DataStreams,0)-1):OFFSET(HOMECELL,MATCH(MIN(INDEX(Last_Data_Point,MATCH($A92,DataStreams,0)),INDEX(Last_Data_Point,MATCH(K$6,DataStreams,0)),$B$4),DateRange,0)-1,MATCH(INDEX(Returns!$100:$100,MATCH(K$6,DataStreams,0)),DataStreams,0)-1))),"")</f>
        <v>-1.2174964844031832E-4</v>
      </c>
      <c r="L92" s="233" cm="1">
        <f t="array" aca="1" ref="L92" ca="1">_xlfn.IFNA(_xlfn.COVARIANCE.S(
OFFSET(HOMECELL,MATCH(MAX(INDEX(First_Data_Point,MATCH($A92,DataStreams,0)),INDEX(First_Data_Point,MATCH(L$6,DataStreams,0)),$B$3),DateRange,0)-1,MATCH($A92,DataStreams,0)-1):OFFSET(HOMECELL,MATCH(MIN(INDEX(Last_Data_Point,MATCH($A92,DataStreams,0)),INDEX(Last_Data_Point,MATCH(L$6,DataStreams,0)),$B$4),DateRange,0)-1,MATCH($A92,DataStreams,0)-1) -
(INDEX(Returns!$102:$102,MATCH($A92,DataStreams,0))*
OFFSET(HOMECELL,MATCH(MAX(INDEX(First_Data_Point,MATCH($A92,DataStreams,0)),INDEX(First_Data_Point,MATCH(L$6,DataStreams,0)),$B$3),DateRange,0)-1,MATCH(INDEX(Returns!$100:$100,MATCH($A92,DataStreams,0)),DataStreams,0)-1):OFFSET(HOMECELL,MATCH(MIN(INDEX(Last_Data_Point,MATCH($A92,DataStreams,0)),INDEX(Last_Data_Point,MATCH(L$6,DataStreams,0)),$B$4),DateRange,0)-1,MATCH(INDEX(Returns!$100:$100,MATCH($A92,DataStreams,0)),DataStreams,0)-1)),
OFFSET(HOMECELL,MATCH(MAX(INDEX(First_Data_Point,MATCH($A92,DataStreams,0)),INDEX(First_Data_Point,MATCH(L$6,DataStreams,0)),$B$3),DateRange,0)-1,MATCH(L$6,DataStreams,0)-1):OFFSET(HOMECELL,MATCH(MIN(INDEX(Last_Data_Point,MATCH($A92,DataStreams,0)),INDEX(Last_Data_Point,MATCH(L$6,DataStreams,0)),$B$4),DateRange,0)-1,MATCH(L$6,DataStreams,0)-1) -
(INDEX(Returns!$102:$102,MATCH(L$6,DataStreams,0))*
OFFSET(HOMECELL,MATCH(MAX(INDEX(First_Data_Point,MATCH($A92,DataStreams,0)),INDEX(First_Data_Point,MATCH(L$6,DataStreams,0)),$B$3),DateRange,0)-1,MATCH(INDEX(Returns!$100:$100,MATCH(L$6,DataStreams,0)),DataStreams,0)-1):OFFSET(HOMECELL,MATCH(MIN(INDEX(Last_Data_Point,MATCH($A92,DataStreams,0)),INDEX(Last_Data_Point,MATCH(L$6,DataStreams,0)),$B$4),DateRange,0)-1,MATCH(INDEX(Returns!$100:$100,MATCH(L$6,DataStreams,0)),DataStreams,0)-1))),"")</f>
        <v>1.9336604871956991E-5</v>
      </c>
      <c r="M92" s="233" cm="1">
        <f t="array" aca="1" ref="M92" ca="1">_xlfn.IFNA(_xlfn.COVARIANCE.S(
OFFSET(HOMECELL,MATCH(MAX(INDEX(First_Data_Point,MATCH($A92,DataStreams,0)),INDEX(First_Data_Point,MATCH(M$6,DataStreams,0)),$B$3),DateRange,0)-1,MATCH($A92,DataStreams,0)-1):OFFSET(HOMECELL,MATCH(MIN(INDEX(Last_Data_Point,MATCH($A92,DataStreams,0)),INDEX(Last_Data_Point,MATCH(M$6,DataStreams,0)),$B$4),DateRange,0)-1,MATCH($A92,DataStreams,0)-1) -
(INDEX(Returns!$102:$102,MATCH($A92,DataStreams,0))*
OFFSET(HOMECELL,MATCH(MAX(INDEX(First_Data_Point,MATCH($A92,DataStreams,0)),INDEX(First_Data_Point,MATCH(M$6,DataStreams,0)),$B$3),DateRange,0)-1,MATCH(INDEX(Returns!$100:$100,MATCH($A92,DataStreams,0)),DataStreams,0)-1):OFFSET(HOMECELL,MATCH(MIN(INDEX(Last_Data_Point,MATCH($A92,DataStreams,0)),INDEX(Last_Data_Point,MATCH(M$6,DataStreams,0)),$B$4),DateRange,0)-1,MATCH(INDEX(Returns!$100:$100,MATCH($A92,DataStreams,0)),DataStreams,0)-1)),
OFFSET(HOMECELL,MATCH(MAX(INDEX(First_Data_Point,MATCH($A92,DataStreams,0)),INDEX(First_Data_Point,MATCH(M$6,DataStreams,0)),$B$3),DateRange,0)-1,MATCH(M$6,DataStreams,0)-1):OFFSET(HOMECELL,MATCH(MIN(INDEX(Last_Data_Point,MATCH($A92,DataStreams,0)),INDEX(Last_Data_Point,MATCH(M$6,DataStreams,0)),$B$4),DateRange,0)-1,MATCH(M$6,DataStreams,0)-1) -
(INDEX(Returns!$102:$102,MATCH(M$6,DataStreams,0))*
OFFSET(HOMECELL,MATCH(MAX(INDEX(First_Data_Point,MATCH($A92,DataStreams,0)),INDEX(First_Data_Point,MATCH(M$6,DataStreams,0)),$B$3),DateRange,0)-1,MATCH(INDEX(Returns!$100:$100,MATCH(M$6,DataStreams,0)),DataStreams,0)-1):OFFSET(HOMECELL,MATCH(MIN(INDEX(Last_Data_Point,MATCH($A92,DataStreams,0)),INDEX(Last_Data_Point,MATCH(M$6,DataStreams,0)),$B$4),DateRange,0)-1,MATCH(INDEX(Returns!$100:$100,MATCH(M$6,DataStreams,0)),DataStreams,0)-1))),"")</f>
        <v>5.8571590419172847E-5</v>
      </c>
      <c r="N92" s="233" cm="1">
        <f t="array" aca="1" ref="N92" ca="1">_xlfn.IFNA(_xlfn.COVARIANCE.S(
OFFSET(HOMECELL,MATCH(MAX(INDEX(First_Data_Point,MATCH($A92,DataStreams,0)),INDEX(First_Data_Point,MATCH(N$6,DataStreams,0)),$B$3),DateRange,0)-1,MATCH($A92,DataStreams,0)-1):OFFSET(HOMECELL,MATCH(MIN(INDEX(Last_Data_Point,MATCH($A92,DataStreams,0)),INDEX(Last_Data_Point,MATCH(N$6,DataStreams,0)),$B$4),DateRange,0)-1,MATCH($A92,DataStreams,0)-1) -
(INDEX(Returns!$102:$102,MATCH($A92,DataStreams,0))*
OFFSET(HOMECELL,MATCH(MAX(INDEX(First_Data_Point,MATCH($A92,DataStreams,0)),INDEX(First_Data_Point,MATCH(N$6,DataStreams,0)),$B$3),DateRange,0)-1,MATCH(INDEX(Returns!$100:$100,MATCH($A92,DataStreams,0)),DataStreams,0)-1):OFFSET(HOMECELL,MATCH(MIN(INDEX(Last_Data_Point,MATCH($A92,DataStreams,0)),INDEX(Last_Data_Point,MATCH(N$6,DataStreams,0)),$B$4),DateRange,0)-1,MATCH(INDEX(Returns!$100:$100,MATCH($A92,DataStreams,0)),DataStreams,0)-1)),
OFFSET(HOMECELL,MATCH(MAX(INDEX(First_Data_Point,MATCH($A92,DataStreams,0)),INDEX(First_Data_Point,MATCH(N$6,DataStreams,0)),$B$3),DateRange,0)-1,MATCH(N$6,DataStreams,0)-1):OFFSET(HOMECELL,MATCH(MIN(INDEX(Last_Data_Point,MATCH($A92,DataStreams,0)),INDEX(Last_Data_Point,MATCH(N$6,DataStreams,0)),$B$4),DateRange,0)-1,MATCH(N$6,DataStreams,0)-1) -
(INDEX(Returns!$102:$102,MATCH(N$6,DataStreams,0))*
OFFSET(HOMECELL,MATCH(MAX(INDEX(First_Data_Point,MATCH($A92,DataStreams,0)),INDEX(First_Data_Point,MATCH(N$6,DataStreams,0)),$B$3),DateRange,0)-1,MATCH(INDEX(Returns!$100:$100,MATCH(N$6,DataStreams,0)),DataStreams,0)-1):OFFSET(HOMECELL,MATCH(MIN(INDEX(Last_Data_Point,MATCH($A92,DataStreams,0)),INDEX(Last_Data_Point,MATCH(N$6,DataStreams,0)),$B$4),DateRange,0)-1,MATCH(INDEX(Returns!$100:$100,MATCH(N$6,DataStreams,0)),DataStreams,0)-1))),"")</f>
        <v>2.2983900803606088E-4</v>
      </c>
      <c r="O92" s="233" cm="1">
        <f t="array" aca="1" ref="O92" ca="1">_xlfn.IFNA(_xlfn.COVARIANCE.S(
OFFSET(HOMECELL,MATCH(MAX(INDEX(First_Data_Point,MATCH($A92,DataStreams,0)),INDEX(First_Data_Point,MATCH(O$6,DataStreams,0)),$B$3),DateRange,0)-1,MATCH($A92,DataStreams,0)-1):OFFSET(HOMECELL,MATCH(MIN(INDEX(Last_Data_Point,MATCH($A92,DataStreams,0)),INDEX(Last_Data_Point,MATCH(O$6,DataStreams,0)),$B$4),DateRange,0)-1,MATCH($A92,DataStreams,0)-1) -
(INDEX(Returns!$102:$102,MATCH($A92,DataStreams,0))*
OFFSET(HOMECELL,MATCH(MAX(INDEX(First_Data_Point,MATCH($A92,DataStreams,0)),INDEX(First_Data_Point,MATCH(O$6,DataStreams,0)),$B$3),DateRange,0)-1,MATCH(INDEX(Returns!$100:$100,MATCH($A92,DataStreams,0)),DataStreams,0)-1):OFFSET(HOMECELL,MATCH(MIN(INDEX(Last_Data_Point,MATCH($A92,DataStreams,0)),INDEX(Last_Data_Point,MATCH(O$6,DataStreams,0)),$B$4),DateRange,0)-1,MATCH(INDEX(Returns!$100:$100,MATCH($A92,DataStreams,0)),DataStreams,0)-1)),
OFFSET(HOMECELL,MATCH(MAX(INDEX(First_Data_Point,MATCH($A92,DataStreams,0)),INDEX(First_Data_Point,MATCH(O$6,DataStreams,0)),$B$3),DateRange,0)-1,MATCH(O$6,DataStreams,0)-1):OFFSET(HOMECELL,MATCH(MIN(INDEX(Last_Data_Point,MATCH($A92,DataStreams,0)),INDEX(Last_Data_Point,MATCH(O$6,DataStreams,0)),$B$4),DateRange,0)-1,MATCH(O$6,DataStreams,0)-1) -
(INDEX(Returns!$102:$102,MATCH(O$6,DataStreams,0))*
OFFSET(HOMECELL,MATCH(MAX(INDEX(First_Data_Point,MATCH($A92,DataStreams,0)),INDEX(First_Data_Point,MATCH(O$6,DataStreams,0)),$B$3),DateRange,0)-1,MATCH(INDEX(Returns!$100:$100,MATCH(O$6,DataStreams,0)),DataStreams,0)-1):OFFSET(HOMECELL,MATCH(MIN(INDEX(Last_Data_Point,MATCH($A92,DataStreams,0)),INDEX(Last_Data_Point,MATCH(O$6,DataStreams,0)),$B$4),DateRange,0)-1,MATCH(INDEX(Returns!$100:$100,MATCH(O$6,DataStreams,0)),DataStreams,0)-1))),"")</f>
        <v>4.5020157242499874E-4</v>
      </c>
      <c r="P92" s="233" cm="1">
        <f t="array" aca="1" ref="P92" ca="1">_xlfn.IFNA(_xlfn.COVARIANCE.S(
OFFSET(HOMECELL,MATCH(MAX(INDEX(First_Data_Point,MATCH($A92,DataStreams,0)),INDEX(First_Data_Point,MATCH(P$6,DataStreams,0)),$B$3),DateRange,0)-1,MATCH($A92,DataStreams,0)-1):OFFSET(HOMECELL,MATCH(MIN(INDEX(Last_Data_Point,MATCH($A92,DataStreams,0)),INDEX(Last_Data_Point,MATCH(P$6,DataStreams,0)),$B$4),DateRange,0)-1,MATCH($A92,DataStreams,0)-1) -
(INDEX(Returns!$102:$102,MATCH($A92,DataStreams,0))*
OFFSET(HOMECELL,MATCH(MAX(INDEX(First_Data_Point,MATCH($A92,DataStreams,0)),INDEX(First_Data_Point,MATCH(P$6,DataStreams,0)),$B$3),DateRange,0)-1,MATCH(INDEX(Returns!$100:$100,MATCH($A92,DataStreams,0)),DataStreams,0)-1):OFFSET(HOMECELL,MATCH(MIN(INDEX(Last_Data_Point,MATCH($A92,DataStreams,0)),INDEX(Last_Data_Point,MATCH(P$6,DataStreams,0)),$B$4),DateRange,0)-1,MATCH(INDEX(Returns!$100:$100,MATCH($A92,DataStreams,0)),DataStreams,0)-1)),
OFFSET(HOMECELL,MATCH(MAX(INDEX(First_Data_Point,MATCH($A92,DataStreams,0)),INDEX(First_Data_Point,MATCH(P$6,DataStreams,0)),$B$3),DateRange,0)-1,MATCH(P$6,DataStreams,0)-1):OFFSET(HOMECELL,MATCH(MIN(INDEX(Last_Data_Point,MATCH($A92,DataStreams,0)),INDEX(Last_Data_Point,MATCH(P$6,DataStreams,0)),$B$4),DateRange,0)-1,MATCH(P$6,DataStreams,0)-1) -
(INDEX(Returns!$102:$102,MATCH(P$6,DataStreams,0))*
OFFSET(HOMECELL,MATCH(MAX(INDEX(First_Data_Point,MATCH($A92,DataStreams,0)),INDEX(First_Data_Point,MATCH(P$6,DataStreams,0)),$B$3),DateRange,0)-1,MATCH(INDEX(Returns!$100:$100,MATCH(P$6,DataStreams,0)),DataStreams,0)-1):OFFSET(HOMECELL,MATCH(MIN(INDEX(Last_Data_Point,MATCH($A92,DataStreams,0)),INDEX(Last_Data_Point,MATCH(P$6,DataStreams,0)),$B$4),DateRange,0)-1,MATCH(INDEX(Returns!$100:$100,MATCH(P$6,DataStreams,0)),DataStreams,0)-1))),"")</f>
        <v>-1.2400682652574251E-4</v>
      </c>
      <c r="Q92" s="233" cm="1">
        <f t="array" aca="1" ref="Q92" ca="1">_xlfn.IFNA(_xlfn.COVARIANCE.S(
OFFSET(HOMECELL,MATCH(MAX(INDEX(First_Data_Point,MATCH($A92,DataStreams,0)),INDEX(First_Data_Point,MATCH(Q$6,DataStreams,0)),$B$3),DateRange,0)-1,MATCH($A92,DataStreams,0)-1):OFFSET(HOMECELL,MATCH(MIN(INDEX(Last_Data_Point,MATCH($A92,DataStreams,0)),INDEX(Last_Data_Point,MATCH(Q$6,DataStreams,0)),$B$4),DateRange,0)-1,MATCH($A92,DataStreams,0)-1) -
(INDEX(Returns!$102:$102,MATCH($A92,DataStreams,0))*
OFFSET(HOMECELL,MATCH(MAX(INDEX(First_Data_Point,MATCH($A92,DataStreams,0)),INDEX(First_Data_Point,MATCH(Q$6,DataStreams,0)),$B$3),DateRange,0)-1,MATCH(INDEX(Returns!$100:$100,MATCH($A92,DataStreams,0)),DataStreams,0)-1):OFFSET(HOMECELL,MATCH(MIN(INDEX(Last_Data_Point,MATCH($A92,DataStreams,0)),INDEX(Last_Data_Point,MATCH(Q$6,DataStreams,0)),$B$4),DateRange,0)-1,MATCH(INDEX(Returns!$100:$100,MATCH($A92,DataStreams,0)),DataStreams,0)-1)),
OFFSET(HOMECELL,MATCH(MAX(INDEX(First_Data_Point,MATCH($A92,DataStreams,0)),INDEX(First_Data_Point,MATCH(Q$6,DataStreams,0)),$B$3),DateRange,0)-1,MATCH(Q$6,DataStreams,0)-1):OFFSET(HOMECELL,MATCH(MIN(INDEX(Last_Data_Point,MATCH($A92,DataStreams,0)),INDEX(Last_Data_Point,MATCH(Q$6,DataStreams,0)),$B$4),DateRange,0)-1,MATCH(Q$6,DataStreams,0)-1) -
(INDEX(Returns!$102:$102,MATCH(Q$6,DataStreams,0))*
OFFSET(HOMECELL,MATCH(MAX(INDEX(First_Data_Point,MATCH($A92,DataStreams,0)),INDEX(First_Data_Point,MATCH(Q$6,DataStreams,0)),$B$3),DateRange,0)-1,MATCH(INDEX(Returns!$100:$100,MATCH(Q$6,DataStreams,0)),DataStreams,0)-1):OFFSET(HOMECELL,MATCH(MIN(INDEX(Last_Data_Point,MATCH($A92,DataStreams,0)),INDEX(Last_Data_Point,MATCH(Q$6,DataStreams,0)),$B$4),DateRange,0)-1,MATCH(INDEX(Returns!$100:$100,MATCH(Q$6,DataStreams,0)),DataStreams,0)-1))),"")</f>
        <v>-4.7008710087776865E-4</v>
      </c>
      <c r="R92" s="233" cm="1">
        <f t="array" aca="1" ref="R92" ca="1">_xlfn.IFNA(_xlfn.COVARIANCE.S(
OFFSET(HOMECELL,MATCH(MAX(INDEX(First_Data_Point,MATCH($A92,DataStreams,0)),INDEX(First_Data_Point,MATCH(R$6,DataStreams,0)),$B$3),DateRange,0)-1,MATCH($A92,DataStreams,0)-1):OFFSET(HOMECELL,MATCH(MIN(INDEX(Last_Data_Point,MATCH($A92,DataStreams,0)),INDEX(Last_Data_Point,MATCH(R$6,DataStreams,0)),$B$4),DateRange,0)-1,MATCH($A92,DataStreams,0)-1) -
(INDEX(Returns!$102:$102,MATCH($A92,DataStreams,0))*
OFFSET(HOMECELL,MATCH(MAX(INDEX(First_Data_Point,MATCH($A92,DataStreams,0)),INDEX(First_Data_Point,MATCH(R$6,DataStreams,0)),$B$3),DateRange,0)-1,MATCH(INDEX(Returns!$100:$100,MATCH($A92,DataStreams,0)),DataStreams,0)-1):OFFSET(HOMECELL,MATCH(MIN(INDEX(Last_Data_Point,MATCH($A92,DataStreams,0)),INDEX(Last_Data_Point,MATCH(R$6,DataStreams,0)),$B$4),DateRange,0)-1,MATCH(INDEX(Returns!$100:$100,MATCH($A92,DataStreams,0)),DataStreams,0)-1)),
OFFSET(HOMECELL,MATCH(MAX(INDEX(First_Data_Point,MATCH($A92,DataStreams,0)),INDEX(First_Data_Point,MATCH(R$6,DataStreams,0)),$B$3),DateRange,0)-1,MATCH(R$6,DataStreams,0)-1):OFFSET(HOMECELL,MATCH(MIN(INDEX(Last_Data_Point,MATCH($A92,DataStreams,0)),INDEX(Last_Data_Point,MATCH(R$6,DataStreams,0)),$B$4),DateRange,0)-1,MATCH(R$6,DataStreams,0)-1) -
(INDEX(Returns!$102:$102,MATCH(R$6,DataStreams,0))*
OFFSET(HOMECELL,MATCH(MAX(INDEX(First_Data_Point,MATCH($A92,DataStreams,0)),INDEX(First_Data_Point,MATCH(R$6,DataStreams,0)),$B$3),DateRange,0)-1,MATCH(INDEX(Returns!$100:$100,MATCH(R$6,DataStreams,0)),DataStreams,0)-1):OFFSET(HOMECELL,MATCH(MIN(INDEX(Last_Data_Point,MATCH($A92,DataStreams,0)),INDEX(Last_Data_Point,MATCH(R$6,DataStreams,0)),$B$4),DateRange,0)-1,MATCH(INDEX(Returns!$100:$100,MATCH(R$6,DataStreams,0)),DataStreams,0)-1))),"")</f>
        <v>-6.8049194690927319E-4</v>
      </c>
      <c r="S92" s="233" cm="1">
        <f t="array" aca="1" ref="S92" ca="1">_xlfn.IFNA(_xlfn.COVARIANCE.S(
OFFSET(HOMECELL,MATCH(MAX(INDEX(First_Data_Point,MATCH($A92,DataStreams,0)),INDEX(First_Data_Point,MATCH(S$6,DataStreams,0)),$B$3),DateRange,0)-1,MATCH($A92,DataStreams,0)-1):OFFSET(HOMECELL,MATCH(MIN(INDEX(Last_Data_Point,MATCH($A92,DataStreams,0)),INDEX(Last_Data_Point,MATCH(S$6,DataStreams,0)),$B$4),DateRange,0)-1,MATCH($A92,DataStreams,0)-1) -
(INDEX(Returns!$102:$102,MATCH($A92,DataStreams,0))*
OFFSET(HOMECELL,MATCH(MAX(INDEX(First_Data_Point,MATCH($A92,DataStreams,0)),INDEX(First_Data_Point,MATCH(S$6,DataStreams,0)),$B$3),DateRange,0)-1,MATCH(INDEX(Returns!$100:$100,MATCH($A92,DataStreams,0)),DataStreams,0)-1):OFFSET(HOMECELL,MATCH(MIN(INDEX(Last_Data_Point,MATCH($A92,DataStreams,0)),INDEX(Last_Data_Point,MATCH(S$6,DataStreams,0)),$B$4),DateRange,0)-1,MATCH(INDEX(Returns!$100:$100,MATCH($A92,DataStreams,0)),DataStreams,0)-1)),
OFFSET(HOMECELL,MATCH(MAX(INDEX(First_Data_Point,MATCH($A92,DataStreams,0)),INDEX(First_Data_Point,MATCH(S$6,DataStreams,0)),$B$3),DateRange,0)-1,MATCH(S$6,DataStreams,0)-1):OFFSET(HOMECELL,MATCH(MIN(INDEX(Last_Data_Point,MATCH($A92,DataStreams,0)),INDEX(Last_Data_Point,MATCH(S$6,DataStreams,0)),$B$4),DateRange,0)-1,MATCH(S$6,DataStreams,0)-1) -
(INDEX(Returns!$102:$102,MATCH(S$6,DataStreams,0))*
OFFSET(HOMECELL,MATCH(MAX(INDEX(First_Data_Point,MATCH($A92,DataStreams,0)),INDEX(First_Data_Point,MATCH(S$6,DataStreams,0)),$B$3),DateRange,0)-1,MATCH(INDEX(Returns!$100:$100,MATCH(S$6,DataStreams,0)),DataStreams,0)-1):OFFSET(HOMECELL,MATCH(MIN(INDEX(Last_Data_Point,MATCH($A92,DataStreams,0)),INDEX(Last_Data_Point,MATCH(S$6,DataStreams,0)),$B$4),DateRange,0)-1,MATCH(INDEX(Returns!$100:$100,MATCH(S$6,DataStreams,0)),DataStreams,0)-1))),"")</f>
        <v>-3.6795843145431882E-4</v>
      </c>
      <c r="T92" s="233" cm="1">
        <f t="array" aca="1" ref="T92" ca="1">_xlfn.IFNA(_xlfn.COVARIANCE.S(
OFFSET(HOMECELL,MATCH(MAX(INDEX(First_Data_Point,MATCH($A92,DataStreams,0)),INDEX(First_Data_Point,MATCH(T$6,DataStreams,0)),$B$3),DateRange,0)-1,MATCH($A92,DataStreams,0)-1):OFFSET(HOMECELL,MATCH(MIN(INDEX(Last_Data_Point,MATCH($A92,DataStreams,0)),INDEX(Last_Data_Point,MATCH(T$6,DataStreams,0)),$B$4),DateRange,0)-1,MATCH($A92,DataStreams,0)-1) -
(INDEX(Returns!$102:$102,MATCH($A92,DataStreams,0))*
OFFSET(HOMECELL,MATCH(MAX(INDEX(First_Data_Point,MATCH($A92,DataStreams,0)),INDEX(First_Data_Point,MATCH(T$6,DataStreams,0)),$B$3),DateRange,0)-1,MATCH(INDEX(Returns!$100:$100,MATCH($A92,DataStreams,0)),DataStreams,0)-1):OFFSET(HOMECELL,MATCH(MIN(INDEX(Last_Data_Point,MATCH($A92,DataStreams,0)),INDEX(Last_Data_Point,MATCH(T$6,DataStreams,0)),$B$4),DateRange,0)-1,MATCH(INDEX(Returns!$100:$100,MATCH($A92,DataStreams,0)),DataStreams,0)-1)),
OFFSET(HOMECELL,MATCH(MAX(INDEX(First_Data_Point,MATCH($A92,DataStreams,0)),INDEX(First_Data_Point,MATCH(T$6,DataStreams,0)),$B$3),DateRange,0)-1,MATCH(T$6,DataStreams,0)-1):OFFSET(HOMECELL,MATCH(MIN(INDEX(Last_Data_Point,MATCH($A92,DataStreams,0)),INDEX(Last_Data_Point,MATCH(T$6,DataStreams,0)),$B$4),DateRange,0)-1,MATCH(T$6,DataStreams,0)-1) -
(INDEX(Returns!$102:$102,MATCH(T$6,DataStreams,0))*
OFFSET(HOMECELL,MATCH(MAX(INDEX(First_Data_Point,MATCH($A92,DataStreams,0)),INDEX(First_Data_Point,MATCH(T$6,DataStreams,0)),$B$3),DateRange,0)-1,MATCH(INDEX(Returns!$100:$100,MATCH(T$6,DataStreams,0)),DataStreams,0)-1):OFFSET(HOMECELL,MATCH(MIN(INDEX(Last_Data_Point,MATCH($A92,DataStreams,0)),INDEX(Last_Data_Point,MATCH(T$6,DataStreams,0)),$B$4),DateRange,0)-1,MATCH(INDEX(Returns!$100:$100,MATCH(T$6,DataStreams,0)),DataStreams,0)-1))),"")</f>
        <v>-1.6383756360826708E-3</v>
      </c>
      <c r="U92" s="233" cm="1">
        <f t="array" aca="1" ref="U92" ca="1">_xlfn.IFNA(_xlfn.COVARIANCE.S(
OFFSET(HOMECELL,MATCH(MAX(INDEX(First_Data_Point,MATCH($A92,DataStreams,0)),INDEX(First_Data_Point,MATCH(U$6,DataStreams,0)),$B$3),DateRange,0)-1,MATCH($A92,DataStreams,0)-1):OFFSET(HOMECELL,MATCH(MIN(INDEX(Last_Data_Point,MATCH($A92,DataStreams,0)),INDEX(Last_Data_Point,MATCH(U$6,DataStreams,0)),$B$4),DateRange,0)-1,MATCH($A92,DataStreams,0)-1) -
(INDEX(Returns!$102:$102,MATCH($A92,DataStreams,0))*
OFFSET(HOMECELL,MATCH(MAX(INDEX(First_Data_Point,MATCH($A92,DataStreams,0)),INDEX(First_Data_Point,MATCH(U$6,DataStreams,0)),$B$3),DateRange,0)-1,MATCH(INDEX(Returns!$100:$100,MATCH($A92,DataStreams,0)),DataStreams,0)-1):OFFSET(HOMECELL,MATCH(MIN(INDEX(Last_Data_Point,MATCH($A92,DataStreams,0)),INDEX(Last_Data_Point,MATCH(U$6,DataStreams,0)),$B$4),DateRange,0)-1,MATCH(INDEX(Returns!$100:$100,MATCH($A92,DataStreams,0)),DataStreams,0)-1)),
OFFSET(HOMECELL,MATCH(MAX(INDEX(First_Data_Point,MATCH($A92,DataStreams,0)),INDEX(First_Data_Point,MATCH(U$6,DataStreams,0)),$B$3),DateRange,0)-1,MATCH(U$6,DataStreams,0)-1):OFFSET(HOMECELL,MATCH(MIN(INDEX(Last_Data_Point,MATCH($A92,DataStreams,0)),INDEX(Last_Data_Point,MATCH(U$6,DataStreams,0)),$B$4),DateRange,0)-1,MATCH(U$6,DataStreams,0)-1) -
(INDEX(Returns!$102:$102,MATCH(U$6,DataStreams,0))*
OFFSET(HOMECELL,MATCH(MAX(INDEX(First_Data_Point,MATCH($A92,DataStreams,0)),INDEX(First_Data_Point,MATCH(U$6,DataStreams,0)),$B$3),DateRange,0)-1,MATCH(INDEX(Returns!$100:$100,MATCH(U$6,DataStreams,0)),DataStreams,0)-1):OFFSET(HOMECELL,MATCH(MIN(INDEX(Last_Data_Point,MATCH($A92,DataStreams,0)),INDEX(Last_Data_Point,MATCH(U$6,DataStreams,0)),$B$4),DateRange,0)-1,MATCH(INDEX(Returns!$100:$100,MATCH(U$6,DataStreams,0)),DataStreams,0)-1))),"")</f>
        <v>-2.9386526767926735E-4</v>
      </c>
      <c r="V92" s="233" cm="1">
        <f t="array" aca="1" ref="V92" ca="1">_xlfn.IFNA(_xlfn.COVARIANCE.S(
OFFSET(HOMECELL,MATCH(MAX(INDEX(First_Data_Point,MATCH($A92,DataStreams,0)),INDEX(First_Data_Point,MATCH(V$6,DataStreams,0)),$B$3),DateRange,0)-1,MATCH($A92,DataStreams,0)-1):OFFSET(HOMECELL,MATCH(MIN(INDEX(Last_Data_Point,MATCH($A92,DataStreams,0)),INDEX(Last_Data_Point,MATCH(V$6,DataStreams,0)),$B$4),DateRange,0)-1,MATCH($A92,DataStreams,0)-1) -
(INDEX(Returns!$102:$102,MATCH($A92,DataStreams,0))*
OFFSET(HOMECELL,MATCH(MAX(INDEX(First_Data_Point,MATCH($A92,DataStreams,0)),INDEX(First_Data_Point,MATCH(V$6,DataStreams,0)),$B$3),DateRange,0)-1,MATCH(INDEX(Returns!$100:$100,MATCH($A92,DataStreams,0)),DataStreams,0)-1):OFFSET(HOMECELL,MATCH(MIN(INDEX(Last_Data_Point,MATCH($A92,DataStreams,0)),INDEX(Last_Data_Point,MATCH(V$6,DataStreams,0)),$B$4),DateRange,0)-1,MATCH(INDEX(Returns!$100:$100,MATCH($A92,DataStreams,0)),DataStreams,0)-1)),
OFFSET(HOMECELL,MATCH(MAX(INDEX(First_Data_Point,MATCH($A92,DataStreams,0)),INDEX(First_Data_Point,MATCH(V$6,DataStreams,0)),$B$3),DateRange,0)-1,MATCH(V$6,DataStreams,0)-1):OFFSET(HOMECELL,MATCH(MIN(INDEX(Last_Data_Point,MATCH($A92,DataStreams,0)),INDEX(Last_Data_Point,MATCH(V$6,DataStreams,0)),$B$4),DateRange,0)-1,MATCH(V$6,DataStreams,0)-1) -
(INDEX(Returns!$102:$102,MATCH(V$6,DataStreams,0))*
OFFSET(HOMECELL,MATCH(MAX(INDEX(First_Data_Point,MATCH($A92,DataStreams,0)),INDEX(First_Data_Point,MATCH(V$6,DataStreams,0)),$B$3),DateRange,0)-1,MATCH(INDEX(Returns!$100:$100,MATCH(V$6,DataStreams,0)),DataStreams,0)-1):OFFSET(HOMECELL,MATCH(MIN(INDEX(Last_Data_Point,MATCH($A92,DataStreams,0)),INDEX(Last_Data_Point,MATCH(V$6,DataStreams,0)),$B$4),DateRange,0)-1,MATCH(INDEX(Returns!$100:$100,MATCH(V$6,DataStreams,0)),DataStreams,0)-1))),"")</f>
        <v>-2.6493360789679504E-4</v>
      </c>
      <c r="W92" s="233" cm="1">
        <f t="array" aca="1" ref="W92" ca="1">_xlfn.IFNA(_xlfn.COVARIANCE.S(
OFFSET(HOMECELL,MATCH(MAX(INDEX(First_Data_Point,MATCH($A92,DataStreams,0)),INDEX(First_Data_Point,MATCH(W$6,DataStreams,0)),$B$3),DateRange,0)-1,MATCH($A92,DataStreams,0)-1):OFFSET(HOMECELL,MATCH(MIN(INDEX(Last_Data_Point,MATCH($A92,DataStreams,0)),INDEX(Last_Data_Point,MATCH(W$6,DataStreams,0)),$B$4),DateRange,0)-1,MATCH($A92,DataStreams,0)-1) -
(INDEX(Returns!$102:$102,MATCH($A92,DataStreams,0))*
OFFSET(HOMECELL,MATCH(MAX(INDEX(First_Data_Point,MATCH($A92,DataStreams,0)),INDEX(First_Data_Point,MATCH(W$6,DataStreams,0)),$B$3),DateRange,0)-1,MATCH(INDEX(Returns!$100:$100,MATCH($A92,DataStreams,0)),DataStreams,0)-1):OFFSET(HOMECELL,MATCH(MIN(INDEX(Last_Data_Point,MATCH($A92,DataStreams,0)),INDEX(Last_Data_Point,MATCH(W$6,DataStreams,0)),$B$4),DateRange,0)-1,MATCH(INDEX(Returns!$100:$100,MATCH($A92,DataStreams,0)),DataStreams,0)-1)),
OFFSET(HOMECELL,MATCH(MAX(INDEX(First_Data_Point,MATCH($A92,DataStreams,0)),INDEX(First_Data_Point,MATCH(W$6,DataStreams,0)),$B$3),DateRange,0)-1,MATCH(W$6,DataStreams,0)-1):OFFSET(HOMECELL,MATCH(MIN(INDEX(Last_Data_Point,MATCH($A92,DataStreams,0)),INDEX(Last_Data_Point,MATCH(W$6,DataStreams,0)),$B$4),DateRange,0)-1,MATCH(W$6,DataStreams,0)-1) -
(INDEX(Returns!$102:$102,MATCH(W$6,DataStreams,0))*
OFFSET(HOMECELL,MATCH(MAX(INDEX(First_Data_Point,MATCH($A92,DataStreams,0)),INDEX(First_Data_Point,MATCH(W$6,DataStreams,0)),$B$3),DateRange,0)-1,MATCH(INDEX(Returns!$100:$100,MATCH(W$6,DataStreams,0)),DataStreams,0)-1):OFFSET(HOMECELL,MATCH(MIN(INDEX(Last_Data_Point,MATCH($A92,DataStreams,0)),INDEX(Last_Data_Point,MATCH(W$6,DataStreams,0)),$B$4),DateRange,0)-1,MATCH(INDEX(Returns!$100:$100,MATCH(W$6,DataStreams,0)),DataStreams,0)-1))),"")</f>
        <v>-6.1645063788214245E-4</v>
      </c>
      <c r="X92" s="233" cm="1">
        <f t="array" aca="1" ref="X92" ca="1">_xlfn.IFNA(_xlfn.COVARIANCE.S(
OFFSET(HOMECELL,MATCH(MAX(INDEX(First_Data_Point,MATCH($A92,DataStreams,0)),INDEX(First_Data_Point,MATCH(X$6,DataStreams,0)),$B$3),DateRange,0)-1,MATCH($A92,DataStreams,0)-1):OFFSET(HOMECELL,MATCH(MIN(INDEX(Last_Data_Point,MATCH($A92,DataStreams,0)),INDEX(Last_Data_Point,MATCH(X$6,DataStreams,0)),$B$4),DateRange,0)-1,MATCH($A92,DataStreams,0)-1) -
(INDEX(Returns!$102:$102,MATCH($A92,DataStreams,0))*
OFFSET(HOMECELL,MATCH(MAX(INDEX(First_Data_Point,MATCH($A92,DataStreams,0)),INDEX(First_Data_Point,MATCH(X$6,DataStreams,0)),$B$3),DateRange,0)-1,MATCH(INDEX(Returns!$100:$100,MATCH($A92,DataStreams,0)),DataStreams,0)-1):OFFSET(HOMECELL,MATCH(MIN(INDEX(Last_Data_Point,MATCH($A92,DataStreams,0)),INDEX(Last_Data_Point,MATCH(X$6,DataStreams,0)),$B$4),DateRange,0)-1,MATCH(INDEX(Returns!$100:$100,MATCH($A92,DataStreams,0)),DataStreams,0)-1)),
OFFSET(HOMECELL,MATCH(MAX(INDEX(First_Data_Point,MATCH($A92,DataStreams,0)),INDEX(First_Data_Point,MATCH(X$6,DataStreams,0)),$B$3),DateRange,0)-1,MATCH(X$6,DataStreams,0)-1):OFFSET(HOMECELL,MATCH(MIN(INDEX(Last_Data_Point,MATCH($A92,DataStreams,0)),INDEX(Last_Data_Point,MATCH(X$6,DataStreams,0)),$B$4),DateRange,0)-1,MATCH(X$6,DataStreams,0)-1) -
(INDEX(Returns!$102:$102,MATCH(X$6,DataStreams,0))*
OFFSET(HOMECELL,MATCH(MAX(INDEX(First_Data_Point,MATCH($A92,DataStreams,0)),INDEX(First_Data_Point,MATCH(X$6,DataStreams,0)),$B$3),DateRange,0)-1,MATCH(INDEX(Returns!$100:$100,MATCH(X$6,DataStreams,0)),DataStreams,0)-1):OFFSET(HOMECELL,MATCH(MIN(INDEX(Last_Data_Point,MATCH($A92,DataStreams,0)),INDEX(Last_Data_Point,MATCH(X$6,DataStreams,0)),$B$4),DateRange,0)-1,MATCH(INDEX(Returns!$100:$100,MATCH(X$6,DataStreams,0)),DataStreams,0)-1))),"")</f>
        <v>5.1764647972988499E-5</v>
      </c>
      <c r="Y92" s="233" cm="1">
        <f t="array" aca="1" ref="Y92" ca="1">_xlfn.IFNA(_xlfn.COVARIANCE.S(
OFFSET(HOMECELL,MATCH(MAX(INDEX(First_Data_Point,MATCH($A92,DataStreams,0)),INDEX(First_Data_Point,MATCH(Y$6,DataStreams,0)),$B$3),DateRange,0)-1,MATCH($A92,DataStreams,0)-1):OFFSET(HOMECELL,MATCH(MIN(INDEX(Last_Data_Point,MATCH($A92,DataStreams,0)),INDEX(Last_Data_Point,MATCH(Y$6,DataStreams,0)),$B$4),DateRange,0)-1,MATCH($A92,DataStreams,0)-1) -
(INDEX(Returns!$102:$102,MATCH($A92,DataStreams,0))*
OFFSET(HOMECELL,MATCH(MAX(INDEX(First_Data_Point,MATCH($A92,DataStreams,0)),INDEX(First_Data_Point,MATCH(Y$6,DataStreams,0)),$B$3),DateRange,0)-1,MATCH(INDEX(Returns!$100:$100,MATCH($A92,DataStreams,0)),DataStreams,0)-1):OFFSET(HOMECELL,MATCH(MIN(INDEX(Last_Data_Point,MATCH($A92,DataStreams,0)),INDEX(Last_Data_Point,MATCH(Y$6,DataStreams,0)),$B$4),DateRange,0)-1,MATCH(INDEX(Returns!$100:$100,MATCH($A92,DataStreams,0)),DataStreams,0)-1)),
OFFSET(HOMECELL,MATCH(MAX(INDEX(First_Data_Point,MATCH($A92,DataStreams,0)),INDEX(First_Data_Point,MATCH(Y$6,DataStreams,0)),$B$3),DateRange,0)-1,MATCH(Y$6,DataStreams,0)-1):OFFSET(HOMECELL,MATCH(MIN(INDEX(Last_Data_Point,MATCH($A92,DataStreams,0)),INDEX(Last_Data_Point,MATCH(Y$6,DataStreams,0)),$B$4),DateRange,0)-1,MATCH(Y$6,DataStreams,0)-1) -
(INDEX(Returns!$102:$102,MATCH(Y$6,DataStreams,0))*
OFFSET(HOMECELL,MATCH(MAX(INDEX(First_Data_Point,MATCH($A92,DataStreams,0)),INDEX(First_Data_Point,MATCH(Y$6,DataStreams,0)),$B$3),DateRange,0)-1,MATCH(INDEX(Returns!$100:$100,MATCH(Y$6,DataStreams,0)),DataStreams,0)-1):OFFSET(HOMECELL,MATCH(MIN(INDEX(Last_Data_Point,MATCH($A92,DataStreams,0)),INDEX(Last_Data_Point,MATCH(Y$6,DataStreams,0)),$B$4),DateRange,0)-1,MATCH(INDEX(Returns!$100:$100,MATCH(Y$6,DataStreams,0)),DataStreams,0)-1))),"")</f>
        <v>8.2653834695133412E-4</v>
      </c>
      <c r="Z92" s="233" cm="1">
        <f t="array" aca="1" ref="Z92" ca="1">_xlfn.IFNA(_xlfn.COVARIANCE.S(
OFFSET(HOMECELL,MATCH(MAX(INDEX(First_Data_Point,MATCH($A92,DataStreams,0)),INDEX(First_Data_Point,MATCH(Z$6,DataStreams,0)),$B$3),DateRange,0)-1,MATCH($A92,DataStreams,0)-1):OFFSET(HOMECELL,MATCH(MIN(INDEX(Last_Data_Point,MATCH($A92,DataStreams,0)),INDEX(Last_Data_Point,MATCH(Z$6,DataStreams,0)),$B$4),DateRange,0)-1,MATCH($A92,DataStreams,0)-1) -
(INDEX(Returns!$102:$102,MATCH($A92,DataStreams,0))*
OFFSET(HOMECELL,MATCH(MAX(INDEX(First_Data_Point,MATCH($A92,DataStreams,0)),INDEX(First_Data_Point,MATCH(Z$6,DataStreams,0)),$B$3),DateRange,0)-1,MATCH(INDEX(Returns!$100:$100,MATCH($A92,DataStreams,0)),DataStreams,0)-1):OFFSET(HOMECELL,MATCH(MIN(INDEX(Last_Data_Point,MATCH($A92,DataStreams,0)),INDEX(Last_Data_Point,MATCH(Z$6,DataStreams,0)),$B$4),DateRange,0)-1,MATCH(INDEX(Returns!$100:$100,MATCH($A92,DataStreams,0)),DataStreams,0)-1)),
OFFSET(HOMECELL,MATCH(MAX(INDEX(First_Data_Point,MATCH($A92,DataStreams,0)),INDEX(First_Data_Point,MATCH(Z$6,DataStreams,0)),$B$3),DateRange,0)-1,MATCH(Z$6,DataStreams,0)-1):OFFSET(HOMECELL,MATCH(MIN(INDEX(Last_Data_Point,MATCH($A92,DataStreams,0)),INDEX(Last_Data_Point,MATCH(Z$6,DataStreams,0)),$B$4),DateRange,0)-1,MATCH(Z$6,DataStreams,0)-1) -
(INDEX(Returns!$102:$102,MATCH(Z$6,DataStreams,0))*
OFFSET(HOMECELL,MATCH(MAX(INDEX(First_Data_Point,MATCH($A92,DataStreams,0)),INDEX(First_Data_Point,MATCH(Z$6,DataStreams,0)),$B$3),DateRange,0)-1,MATCH(INDEX(Returns!$100:$100,MATCH(Z$6,DataStreams,0)),DataStreams,0)-1):OFFSET(HOMECELL,MATCH(MIN(INDEX(Last_Data_Point,MATCH($A92,DataStreams,0)),INDEX(Last_Data_Point,MATCH(Z$6,DataStreams,0)),$B$4),DateRange,0)-1,MATCH(INDEX(Returns!$100:$100,MATCH(Z$6,DataStreams,0)),DataStreams,0)-1))),"")</f>
        <v>2.0525626659496292E-4</v>
      </c>
      <c r="AA92" s="233" cm="1">
        <f t="array" aca="1" ref="AA92" ca="1">_xlfn.IFNA(_xlfn.COVARIANCE.S(
OFFSET(HOMECELL,MATCH(MAX(INDEX(First_Data_Point,MATCH($A92,DataStreams,0)),INDEX(First_Data_Point,MATCH(AA$6,DataStreams,0)),$B$3),DateRange,0)-1,MATCH($A92,DataStreams,0)-1):OFFSET(HOMECELL,MATCH(MIN(INDEX(Last_Data_Point,MATCH($A92,DataStreams,0)),INDEX(Last_Data_Point,MATCH(AA$6,DataStreams,0)),$B$4),DateRange,0)-1,MATCH($A92,DataStreams,0)-1) -
(INDEX(Returns!$102:$102,MATCH($A92,DataStreams,0))*
OFFSET(HOMECELL,MATCH(MAX(INDEX(First_Data_Point,MATCH($A92,DataStreams,0)),INDEX(First_Data_Point,MATCH(AA$6,DataStreams,0)),$B$3),DateRange,0)-1,MATCH(INDEX(Returns!$100:$100,MATCH($A92,DataStreams,0)),DataStreams,0)-1):OFFSET(HOMECELL,MATCH(MIN(INDEX(Last_Data_Point,MATCH($A92,DataStreams,0)),INDEX(Last_Data_Point,MATCH(AA$6,DataStreams,0)),$B$4),DateRange,0)-1,MATCH(INDEX(Returns!$100:$100,MATCH($A92,DataStreams,0)),DataStreams,0)-1)),
OFFSET(HOMECELL,MATCH(MAX(INDEX(First_Data_Point,MATCH($A92,DataStreams,0)),INDEX(First_Data_Point,MATCH(AA$6,DataStreams,0)),$B$3),DateRange,0)-1,MATCH(AA$6,DataStreams,0)-1):OFFSET(HOMECELL,MATCH(MIN(INDEX(Last_Data_Point,MATCH($A92,DataStreams,0)),INDEX(Last_Data_Point,MATCH(AA$6,DataStreams,0)),$B$4),DateRange,0)-1,MATCH(AA$6,DataStreams,0)-1) -
(INDEX(Returns!$102:$102,MATCH(AA$6,DataStreams,0))*
OFFSET(HOMECELL,MATCH(MAX(INDEX(First_Data_Point,MATCH($A92,DataStreams,0)),INDEX(First_Data_Point,MATCH(AA$6,DataStreams,0)),$B$3),DateRange,0)-1,MATCH(INDEX(Returns!$100:$100,MATCH(AA$6,DataStreams,0)),DataStreams,0)-1):OFFSET(HOMECELL,MATCH(MIN(INDEX(Last_Data_Point,MATCH($A92,DataStreams,0)),INDEX(Last_Data_Point,MATCH(AA$6,DataStreams,0)),$B$4),DateRange,0)-1,MATCH(INDEX(Returns!$100:$100,MATCH(AA$6,DataStreams,0)),DataStreams,0)-1))),"")</f>
        <v>4.9343990545668655E-4</v>
      </c>
      <c r="AB92" s="233" cm="1">
        <f t="array" aca="1" ref="AB92" ca="1">_xlfn.IFNA(_xlfn.COVARIANCE.S(
OFFSET(HOMECELL,MATCH(MAX(INDEX(First_Data_Point,MATCH($A92,DataStreams,0)),INDEX(First_Data_Point,MATCH(AB$6,DataStreams,0)),$B$3),DateRange,0)-1,MATCH($A92,DataStreams,0)-1):OFFSET(HOMECELL,MATCH(MIN(INDEX(Last_Data_Point,MATCH($A92,DataStreams,0)),INDEX(Last_Data_Point,MATCH(AB$6,DataStreams,0)),$B$4),DateRange,0)-1,MATCH($A92,DataStreams,0)-1) -
(INDEX(Returns!$102:$102,MATCH($A92,DataStreams,0))*
OFFSET(HOMECELL,MATCH(MAX(INDEX(First_Data_Point,MATCH($A92,DataStreams,0)),INDEX(First_Data_Point,MATCH(AB$6,DataStreams,0)),$B$3),DateRange,0)-1,MATCH(INDEX(Returns!$100:$100,MATCH($A92,DataStreams,0)),DataStreams,0)-1):OFFSET(HOMECELL,MATCH(MIN(INDEX(Last_Data_Point,MATCH($A92,DataStreams,0)),INDEX(Last_Data_Point,MATCH(AB$6,DataStreams,0)),$B$4),DateRange,0)-1,MATCH(INDEX(Returns!$100:$100,MATCH($A92,DataStreams,0)),DataStreams,0)-1)),
OFFSET(HOMECELL,MATCH(MAX(INDEX(First_Data_Point,MATCH($A92,DataStreams,0)),INDEX(First_Data_Point,MATCH(AB$6,DataStreams,0)),$B$3),DateRange,0)-1,MATCH(AB$6,DataStreams,0)-1):OFFSET(HOMECELL,MATCH(MIN(INDEX(Last_Data_Point,MATCH($A92,DataStreams,0)),INDEX(Last_Data_Point,MATCH(AB$6,DataStreams,0)),$B$4),DateRange,0)-1,MATCH(AB$6,DataStreams,0)-1) -
(INDEX(Returns!$102:$102,MATCH(AB$6,DataStreams,0))*
OFFSET(HOMECELL,MATCH(MAX(INDEX(First_Data_Point,MATCH($A92,DataStreams,0)),INDEX(First_Data_Point,MATCH(AB$6,DataStreams,0)),$B$3),DateRange,0)-1,MATCH(INDEX(Returns!$100:$100,MATCH(AB$6,DataStreams,0)),DataStreams,0)-1):OFFSET(HOMECELL,MATCH(MIN(INDEX(Last_Data_Point,MATCH($A92,DataStreams,0)),INDEX(Last_Data_Point,MATCH(AB$6,DataStreams,0)),$B$4),DateRange,0)-1,MATCH(INDEX(Returns!$100:$100,MATCH(AB$6,DataStreams,0)),DataStreams,0)-1))),"")</f>
        <v>4.2443990536036235E-3</v>
      </c>
      <c r="AC92" s="233" cm="1">
        <f t="array" aca="1" ref="AC92" ca="1">_xlfn.IFNA(_xlfn.COVARIANCE.S(
OFFSET(HOMECELL,MATCH(MAX(INDEX(First_Data_Point,MATCH($A92,DataStreams,0)),INDEX(First_Data_Point,MATCH(AC$6,DataStreams,0)),$B$3),DateRange,0)-1,MATCH($A92,DataStreams,0)-1):OFFSET(HOMECELL,MATCH(MIN(INDEX(Last_Data_Point,MATCH($A92,DataStreams,0)),INDEX(Last_Data_Point,MATCH(AC$6,DataStreams,0)),$B$4),DateRange,0)-1,MATCH($A92,DataStreams,0)-1) -
(INDEX(Returns!$102:$102,MATCH($A92,DataStreams,0))*
OFFSET(HOMECELL,MATCH(MAX(INDEX(First_Data_Point,MATCH($A92,DataStreams,0)),INDEX(First_Data_Point,MATCH(AC$6,DataStreams,0)),$B$3),DateRange,0)-1,MATCH(INDEX(Returns!$100:$100,MATCH($A92,DataStreams,0)),DataStreams,0)-1):OFFSET(HOMECELL,MATCH(MIN(INDEX(Last_Data_Point,MATCH($A92,DataStreams,0)),INDEX(Last_Data_Point,MATCH(AC$6,DataStreams,0)),$B$4),DateRange,0)-1,MATCH(INDEX(Returns!$100:$100,MATCH($A92,DataStreams,0)),DataStreams,0)-1)),
OFFSET(HOMECELL,MATCH(MAX(INDEX(First_Data_Point,MATCH($A92,DataStreams,0)),INDEX(First_Data_Point,MATCH(AC$6,DataStreams,0)),$B$3),DateRange,0)-1,MATCH(AC$6,DataStreams,0)-1):OFFSET(HOMECELL,MATCH(MIN(INDEX(Last_Data_Point,MATCH($A92,DataStreams,0)),INDEX(Last_Data_Point,MATCH(AC$6,DataStreams,0)),$B$4),DateRange,0)-1,MATCH(AC$6,DataStreams,0)-1) -
(INDEX(Returns!$102:$102,MATCH(AC$6,DataStreams,0))*
OFFSET(HOMECELL,MATCH(MAX(INDEX(First_Data_Point,MATCH($A92,DataStreams,0)),INDEX(First_Data_Point,MATCH(AC$6,DataStreams,0)),$B$3),DateRange,0)-1,MATCH(INDEX(Returns!$100:$100,MATCH(AC$6,DataStreams,0)),DataStreams,0)-1):OFFSET(HOMECELL,MATCH(MIN(INDEX(Last_Data_Point,MATCH($A92,DataStreams,0)),INDEX(Last_Data_Point,MATCH(AC$6,DataStreams,0)),$B$4),DateRange,0)-1,MATCH(INDEX(Returns!$100:$100,MATCH(AC$6,DataStreams,0)),DataStreams,0)-1))),"")</f>
        <v>8.8010549508974205E-5</v>
      </c>
      <c r="AD92" s="233" cm="1">
        <f t="array" aca="1" ref="AD92" ca="1">_xlfn.IFNA(_xlfn.COVARIANCE.S(
OFFSET(HOMECELL,MATCH(MAX(INDEX(First_Data_Point,MATCH($A92,DataStreams,0)),INDEX(First_Data_Point,MATCH(AD$6,DataStreams,0)),$B$3),DateRange,0)-1,MATCH($A92,DataStreams,0)-1):OFFSET(HOMECELL,MATCH(MIN(INDEX(Last_Data_Point,MATCH($A92,DataStreams,0)),INDEX(Last_Data_Point,MATCH(AD$6,DataStreams,0)),$B$4),DateRange,0)-1,MATCH($A92,DataStreams,0)-1) -
(INDEX(Returns!$102:$102,MATCH($A92,DataStreams,0))*
OFFSET(HOMECELL,MATCH(MAX(INDEX(First_Data_Point,MATCH($A92,DataStreams,0)),INDEX(First_Data_Point,MATCH(AD$6,DataStreams,0)),$B$3),DateRange,0)-1,MATCH(INDEX(Returns!$100:$100,MATCH($A92,DataStreams,0)),DataStreams,0)-1):OFFSET(HOMECELL,MATCH(MIN(INDEX(Last_Data_Point,MATCH($A92,DataStreams,0)),INDEX(Last_Data_Point,MATCH(AD$6,DataStreams,0)),$B$4),DateRange,0)-1,MATCH(INDEX(Returns!$100:$100,MATCH($A92,DataStreams,0)),DataStreams,0)-1)),
OFFSET(HOMECELL,MATCH(MAX(INDEX(First_Data_Point,MATCH($A92,DataStreams,0)),INDEX(First_Data_Point,MATCH(AD$6,DataStreams,0)),$B$3),DateRange,0)-1,MATCH(AD$6,DataStreams,0)-1):OFFSET(HOMECELL,MATCH(MIN(INDEX(Last_Data_Point,MATCH($A92,DataStreams,0)),INDEX(Last_Data_Point,MATCH(AD$6,DataStreams,0)),$B$4),DateRange,0)-1,MATCH(AD$6,DataStreams,0)-1) -
(INDEX(Returns!$102:$102,MATCH(AD$6,DataStreams,0))*
OFFSET(HOMECELL,MATCH(MAX(INDEX(First_Data_Point,MATCH($A92,DataStreams,0)),INDEX(First_Data_Point,MATCH(AD$6,DataStreams,0)),$B$3),DateRange,0)-1,MATCH(INDEX(Returns!$100:$100,MATCH(AD$6,DataStreams,0)),DataStreams,0)-1):OFFSET(HOMECELL,MATCH(MIN(INDEX(Last_Data_Point,MATCH($A92,DataStreams,0)),INDEX(Last_Data_Point,MATCH(AD$6,DataStreams,0)),$B$4),DateRange,0)-1,MATCH(INDEX(Returns!$100:$100,MATCH(AD$6,DataStreams,0)),DataStreams,0)-1))),"")</f>
        <v>3.7483231922921555E-5</v>
      </c>
      <c r="AE92" s="233" cm="1">
        <f t="array" aca="1" ref="AE92" ca="1">_xlfn.IFNA(_xlfn.COVARIANCE.S(
OFFSET(HOMECELL,MATCH(MAX(INDEX(First_Data_Point,MATCH($A92,DataStreams,0)),INDEX(First_Data_Point,MATCH(AE$6,DataStreams,0)),$B$3),DateRange,0)-1,MATCH($A92,DataStreams,0)-1):OFFSET(HOMECELL,MATCH(MIN(INDEX(Last_Data_Point,MATCH($A92,DataStreams,0)),INDEX(Last_Data_Point,MATCH(AE$6,DataStreams,0)),$B$4),DateRange,0)-1,MATCH($A92,DataStreams,0)-1) -
(INDEX(Returns!$102:$102,MATCH($A92,DataStreams,0))*
OFFSET(HOMECELL,MATCH(MAX(INDEX(First_Data_Point,MATCH($A92,DataStreams,0)),INDEX(First_Data_Point,MATCH(AE$6,DataStreams,0)),$B$3),DateRange,0)-1,MATCH(INDEX(Returns!$100:$100,MATCH($A92,DataStreams,0)),DataStreams,0)-1):OFFSET(HOMECELL,MATCH(MIN(INDEX(Last_Data_Point,MATCH($A92,DataStreams,0)),INDEX(Last_Data_Point,MATCH(AE$6,DataStreams,0)),$B$4),DateRange,0)-1,MATCH(INDEX(Returns!$100:$100,MATCH($A92,DataStreams,0)),DataStreams,0)-1)),
OFFSET(HOMECELL,MATCH(MAX(INDEX(First_Data_Point,MATCH($A92,DataStreams,0)),INDEX(First_Data_Point,MATCH(AE$6,DataStreams,0)),$B$3),DateRange,0)-1,MATCH(AE$6,DataStreams,0)-1):OFFSET(HOMECELL,MATCH(MIN(INDEX(Last_Data_Point,MATCH($A92,DataStreams,0)),INDEX(Last_Data_Point,MATCH(AE$6,DataStreams,0)),$B$4),DateRange,0)-1,MATCH(AE$6,DataStreams,0)-1) -
(INDEX(Returns!$102:$102,MATCH(AE$6,DataStreams,0))*
OFFSET(HOMECELL,MATCH(MAX(INDEX(First_Data_Point,MATCH($A92,DataStreams,0)),INDEX(First_Data_Point,MATCH(AE$6,DataStreams,0)),$B$3),DateRange,0)-1,MATCH(INDEX(Returns!$100:$100,MATCH(AE$6,DataStreams,0)),DataStreams,0)-1):OFFSET(HOMECELL,MATCH(MIN(INDEX(Last_Data_Point,MATCH($A92,DataStreams,0)),INDEX(Last_Data_Point,MATCH(AE$6,DataStreams,0)),$B$4),DateRange,0)-1,MATCH(INDEX(Returns!$100:$100,MATCH(AE$6,DataStreams,0)),DataStreams,0)-1))),"")</f>
        <v>-2.2324905330358181E-4</v>
      </c>
      <c r="AF92" s="233" cm="1">
        <f t="array" aca="1" ref="AF92" ca="1">_xlfn.IFNA(_xlfn.COVARIANCE.S(
OFFSET(HOMECELL,MATCH(MAX(INDEX(First_Data_Point,MATCH($A92,DataStreams,0)),INDEX(First_Data_Point,MATCH(AF$6,DataStreams,0)),$B$3),DateRange,0)-1,MATCH($A92,DataStreams,0)-1):OFFSET(HOMECELL,MATCH(MIN(INDEX(Last_Data_Point,MATCH($A92,DataStreams,0)),INDEX(Last_Data_Point,MATCH(AF$6,DataStreams,0)),$B$4),DateRange,0)-1,MATCH($A92,DataStreams,0)-1) -
(INDEX(Returns!$102:$102,MATCH($A92,DataStreams,0))*
OFFSET(HOMECELL,MATCH(MAX(INDEX(First_Data_Point,MATCH($A92,DataStreams,0)),INDEX(First_Data_Point,MATCH(AF$6,DataStreams,0)),$B$3),DateRange,0)-1,MATCH(INDEX(Returns!$100:$100,MATCH($A92,DataStreams,0)),DataStreams,0)-1):OFFSET(HOMECELL,MATCH(MIN(INDEX(Last_Data_Point,MATCH($A92,DataStreams,0)),INDEX(Last_Data_Point,MATCH(AF$6,DataStreams,0)),$B$4),DateRange,0)-1,MATCH(INDEX(Returns!$100:$100,MATCH($A92,DataStreams,0)),DataStreams,0)-1)),
OFFSET(HOMECELL,MATCH(MAX(INDEX(First_Data_Point,MATCH($A92,DataStreams,0)),INDEX(First_Data_Point,MATCH(AF$6,DataStreams,0)),$B$3),DateRange,0)-1,MATCH(AF$6,DataStreams,0)-1):OFFSET(HOMECELL,MATCH(MIN(INDEX(Last_Data_Point,MATCH($A92,DataStreams,0)),INDEX(Last_Data_Point,MATCH(AF$6,DataStreams,0)),$B$4),DateRange,0)-1,MATCH(AF$6,DataStreams,0)-1) -
(INDEX(Returns!$102:$102,MATCH(AF$6,DataStreams,0))*
OFFSET(HOMECELL,MATCH(MAX(INDEX(First_Data_Point,MATCH($A92,DataStreams,0)),INDEX(First_Data_Point,MATCH(AF$6,DataStreams,0)),$B$3),DateRange,0)-1,MATCH(INDEX(Returns!$100:$100,MATCH(AF$6,DataStreams,0)),DataStreams,0)-1):OFFSET(HOMECELL,MATCH(MIN(INDEX(Last_Data_Point,MATCH($A92,DataStreams,0)),INDEX(Last_Data_Point,MATCH(AF$6,DataStreams,0)),$B$4),DateRange,0)-1,MATCH(INDEX(Returns!$100:$100,MATCH(AF$6,DataStreams,0)),DataStreams,0)-1))),"")</f>
        <v>6.0215893275117804E-4</v>
      </c>
      <c r="AG92" s="233" cm="1">
        <f t="array" aca="1" ref="AG92" ca="1">_xlfn.IFNA(_xlfn.COVARIANCE.S(
OFFSET(HOMECELL,MATCH(MAX(INDEX(First_Data_Point,MATCH($A92,DataStreams,0)),INDEX(First_Data_Point,MATCH(AG$6,DataStreams,0)),$B$3),DateRange,0)-1,MATCH($A92,DataStreams,0)-1):OFFSET(HOMECELL,MATCH(MIN(INDEX(Last_Data_Point,MATCH($A92,DataStreams,0)),INDEX(Last_Data_Point,MATCH(AG$6,DataStreams,0)),$B$4),DateRange,0)-1,MATCH($A92,DataStreams,0)-1) -
(INDEX(Returns!$102:$102,MATCH($A92,DataStreams,0))*
OFFSET(HOMECELL,MATCH(MAX(INDEX(First_Data_Point,MATCH($A92,DataStreams,0)),INDEX(First_Data_Point,MATCH(AG$6,DataStreams,0)),$B$3),DateRange,0)-1,MATCH(INDEX(Returns!$100:$100,MATCH($A92,DataStreams,0)),DataStreams,0)-1):OFFSET(HOMECELL,MATCH(MIN(INDEX(Last_Data_Point,MATCH($A92,DataStreams,0)),INDEX(Last_Data_Point,MATCH(AG$6,DataStreams,0)),$B$4),DateRange,0)-1,MATCH(INDEX(Returns!$100:$100,MATCH($A92,DataStreams,0)),DataStreams,0)-1)),
OFFSET(HOMECELL,MATCH(MAX(INDEX(First_Data_Point,MATCH($A92,DataStreams,0)),INDEX(First_Data_Point,MATCH(AG$6,DataStreams,0)),$B$3),DateRange,0)-1,MATCH(AG$6,DataStreams,0)-1):OFFSET(HOMECELL,MATCH(MIN(INDEX(Last_Data_Point,MATCH($A92,DataStreams,0)),INDEX(Last_Data_Point,MATCH(AG$6,DataStreams,0)),$B$4),DateRange,0)-1,MATCH(AG$6,DataStreams,0)-1) -
(INDEX(Returns!$102:$102,MATCH(AG$6,DataStreams,0))*
OFFSET(HOMECELL,MATCH(MAX(INDEX(First_Data_Point,MATCH($A92,DataStreams,0)),INDEX(First_Data_Point,MATCH(AG$6,DataStreams,0)),$B$3),DateRange,0)-1,MATCH(INDEX(Returns!$100:$100,MATCH(AG$6,DataStreams,0)),DataStreams,0)-1):OFFSET(HOMECELL,MATCH(MIN(INDEX(Last_Data_Point,MATCH($A92,DataStreams,0)),INDEX(Last_Data_Point,MATCH(AG$6,DataStreams,0)),$B$4),DateRange,0)-1,MATCH(INDEX(Returns!$100:$100,MATCH(AG$6,DataStreams,0)),DataStreams,0)-1))),"")</f>
        <v>-3.0414915752780707E-4</v>
      </c>
      <c r="AH92" s="233" cm="1">
        <f t="array" aca="1" ref="AH92" ca="1">_xlfn.IFNA(_xlfn.COVARIANCE.S(
OFFSET(HOMECELL,MATCH(MAX(INDEX(First_Data_Point,MATCH($A92,DataStreams,0)),INDEX(First_Data_Point,MATCH(AH$6,DataStreams,0)),$B$3),DateRange,0)-1,MATCH($A92,DataStreams,0)-1):OFFSET(HOMECELL,MATCH(MIN(INDEX(Last_Data_Point,MATCH($A92,DataStreams,0)),INDEX(Last_Data_Point,MATCH(AH$6,DataStreams,0)),$B$4),DateRange,0)-1,MATCH($A92,DataStreams,0)-1) -
(INDEX(Returns!$102:$102,MATCH($A92,DataStreams,0))*
OFFSET(HOMECELL,MATCH(MAX(INDEX(First_Data_Point,MATCH($A92,DataStreams,0)),INDEX(First_Data_Point,MATCH(AH$6,DataStreams,0)),$B$3),DateRange,0)-1,MATCH(INDEX(Returns!$100:$100,MATCH($A92,DataStreams,0)),DataStreams,0)-1):OFFSET(HOMECELL,MATCH(MIN(INDEX(Last_Data_Point,MATCH($A92,DataStreams,0)),INDEX(Last_Data_Point,MATCH(AH$6,DataStreams,0)),$B$4),DateRange,0)-1,MATCH(INDEX(Returns!$100:$100,MATCH($A92,DataStreams,0)),DataStreams,0)-1)),
OFFSET(HOMECELL,MATCH(MAX(INDEX(First_Data_Point,MATCH($A92,DataStreams,0)),INDEX(First_Data_Point,MATCH(AH$6,DataStreams,0)),$B$3),DateRange,0)-1,MATCH(AH$6,DataStreams,0)-1):OFFSET(HOMECELL,MATCH(MIN(INDEX(Last_Data_Point,MATCH($A92,DataStreams,0)),INDEX(Last_Data_Point,MATCH(AH$6,DataStreams,0)),$B$4),DateRange,0)-1,MATCH(AH$6,DataStreams,0)-1) -
(INDEX(Returns!$102:$102,MATCH(AH$6,DataStreams,0))*
OFFSET(HOMECELL,MATCH(MAX(INDEX(First_Data_Point,MATCH($A92,DataStreams,0)),INDEX(First_Data_Point,MATCH(AH$6,DataStreams,0)),$B$3),DateRange,0)-1,MATCH(INDEX(Returns!$100:$100,MATCH(AH$6,DataStreams,0)),DataStreams,0)-1):OFFSET(HOMECELL,MATCH(MIN(INDEX(Last_Data_Point,MATCH($A92,DataStreams,0)),INDEX(Last_Data_Point,MATCH(AH$6,DataStreams,0)),$B$4),DateRange,0)-1,MATCH(INDEX(Returns!$100:$100,MATCH(AH$6,DataStreams,0)),DataStreams,0)-1))),"")</f>
        <v>-4.2794527344129841E-5</v>
      </c>
      <c r="AI92" s="233" cm="1">
        <f t="array" aca="1" ref="AI92" ca="1">_xlfn.IFNA(_xlfn.COVARIANCE.S(
OFFSET(HOMECELL,MATCH(MAX(INDEX(First_Data_Point,MATCH($A92,DataStreams,0)),INDEX(First_Data_Point,MATCH(AI$6,DataStreams,0)),$B$3),DateRange,0)-1,MATCH($A92,DataStreams,0)-1):OFFSET(HOMECELL,MATCH(MIN(INDEX(Last_Data_Point,MATCH($A92,DataStreams,0)),INDEX(Last_Data_Point,MATCH(AI$6,DataStreams,0)),$B$4),DateRange,0)-1,MATCH($A92,DataStreams,0)-1) -
(INDEX(Returns!$102:$102,MATCH($A92,DataStreams,0))*
OFFSET(HOMECELL,MATCH(MAX(INDEX(First_Data_Point,MATCH($A92,DataStreams,0)),INDEX(First_Data_Point,MATCH(AI$6,DataStreams,0)),$B$3),DateRange,0)-1,MATCH(INDEX(Returns!$100:$100,MATCH($A92,DataStreams,0)),DataStreams,0)-1):OFFSET(HOMECELL,MATCH(MIN(INDEX(Last_Data_Point,MATCH($A92,DataStreams,0)),INDEX(Last_Data_Point,MATCH(AI$6,DataStreams,0)),$B$4),DateRange,0)-1,MATCH(INDEX(Returns!$100:$100,MATCH($A92,DataStreams,0)),DataStreams,0)-1)),
OFFSET(HOMECELL,MATCH(MAX(INDEX(First_Data_Point,MATCH($A92,DataStreams,0)),INDEX(First_Data_Point,MATCH(AI$6,DataStreams,0)),$B$3),DateRange,0)-1,MATCH(AI$6,DataStreams,0)-1):OFFSET(HOMECELL,MATCH(MIN(INDEX(Last_Data_Point,MATCH($A92,DataStreams,0)),INDEX(Last_Data_Point,MATCH(AI$6,DataStreams,0)),$B$4),DateRange,0)-1,MATCH(AI$6,DataStreams,0)-1) -
(INDEX(Returns!$102:$102,MATCH(AI$6,DataStreams,0))*
OFFSET(HOMECELL,MATCH(MAX(INDEX(First_Data_Point,MATCH($A92,DataStreams,0)),INDEX(First_Data_Point,MATCH(AI$6,DataStreams,0)),$B$3),DateRange,0)-1,MATCH(INDEX(Returns!$100:$100,MATCH(AI$6,DataStreams,0)),DataStreams,0)-1):OFFSET(HOMECELL,MATCH(MIN(INDEX(Last_Data_Point,MATCH($A92,DataStreams,0)),INDEX(Last_Data_Point,MATCH(AI$6,DataStreams,0)),$B$4),DateRange,0)-1,MATCH(INDEX(Returns!$100:$100,MATCH(AI$6,DataStreams,0)),DataStreams,0)-1))),"")</f>
        <v>-2.2536462717951726E-5</v>
      </c>
      <c r="AJ92" s="233" cm="1">
        <f t="array" aca="1" ref="AJ92" ca="1">_xlfn.IFNA(_xlfn.COVARIANCE.S(
OFFSET(HOMECELL,MATCH(MAX(INDEX(First_Data_Point,MATCH($A92,DataStreams,0)),INDEX(First_Data_Point,MATCH(AJ$6,DataStreams,0)),$B$3),DateRange,0)-1,MATCH($A92,DataStreams,0)-1):OFFSET(HOMECELL,MATCH(MIN(INDEX(Last_Data_Point,MATCH($A92,DataStreams,0)),INDEX(Last_Data_Point,MATCH(AJ$6,DataStreams,0)),$B$4),DateRange,0)-1,MATCH($A92,DataStreams,0)-1) -
(INDEX(Returns!$102:$102,MATCH($A92,DataStreams,0))*
OFFSET(HOMECELL,MATCH(MAX(INDEX(First_Data_Point,MATCH($A92,DataStreams,0)),INDEX(First_Data_Point,MATCH(AJ$6,DataStreams,0)),$B$3),DateRange,0)-1,MATCH(INDEX(Returns!$100:$100,MATCH($A92,DataStreams,0)),DataStreams,0)-1):OFFSET(HOMECELL,MATCH(MIN(INDEX(Last_Data_Point,MATCH($A92,DataStreams,0)),INDEX(Last_Data_Point,MATCH(AJ$6,DataStreams,0)),$B$4),DateRange,0)-1,MATCH(INDEX(Returns!$100:$100,MATCH($A92,DataStreams,0)),DataStreams,0)-1)),
OFFSET(HOMECELL,MATCH(MAX(INDEX(First_Data_Point,MATCH($A92,DataStreams,0)),INDEX(First_Data_Point,MATCH(AJ$6,DataStreams,0)),$B$3),DateRange,0)-1,MATCH(AJ$6,DataStreams,0)-1):OFFSET(HOMECELL,MATCH(MIN(INDEX(Last_Data_Point,MATCH($A92,DataStreams,0)),INDEX(Last_Data_Point,MATCH(AJ$6,DataStreams,0)),$B$4),DateRange,0)-1,MATCH(AJ$6,DataStreams,0)-1) -
(INDEX(Returns!$102:$102,MATCH(AJ$6,DataStreams,0))*
OFFSET(HOMECELL,MATCH(MAX(INDEX(First_Data_Point,MATCH($A92,DataStreams,0)),INDEX(First_Data_Point,MATCH(AJ$6,DataStreams,0)),$B$3),DateRange,0)-1,MATCH(INDEX(Returns!$100:$100,MATCH(AJ$6,DataStreams,0)),DataStreams,0)-1):OFFSET(HOMECELL,MATCH(MIN(INDEX(Last_Data_Point,MATCH($A92,DataStreams,0)),INDEX(Last_Data_Point,MATCH(AJ$6,DataStreams,0)),$B$4),DateRange,0)-1,MATCH(INDEX(Returns!$100:$100,MATCH(AJ$6,DataStreams,0)),DataStreams,0)-1))),"")</f>
        <v>-4.9036942769131828E-4</v>
      </c>
      <c r="AK92" s="233" cm="1">
        <f t="array" aca="1" ref="AK92" ca="1">_xlfn.IFNA(_xlfn.COVARIANCE.S(
OFFSET(HOMECELL,MATCH(MAX(INDEX(First_Data_Point,MATCH($A92,DataStreams,0)),INDEX(First_Data_Point,MATCH(AK$6,DataStreams,0)),$B$3),DateRange,0)-1,MATCH($A92,DataStreams,0)-1):OFFSET(HOMECELL,MATCH(MIN(INDEX(Last_Data_Point,MATCH($A92,DataStreams,0)),INDEX(Last_Data_Point,MATCH(AK$6,DataStreams,0)),$B$4),DateRange,0)-1,MATCH($A92,DataStreams,0)-1) -
(INDEX(Returns!$102:$102,MATCH($A92,DataStreams,0))*
OFFSET(HOMECELL,MATCH(MAX(INDEX(First_Data_Point,MATCH($A92,DataStreams,0)),INDEX(First_Data_Point,MATCH(AK$6,DataStreams,0)),$B$3),DateRange,0)-1,MATCH(INDEX(Returns!$100:$100,MATCH($A92,DataStreams,0)),DataStreams,0)-1):OFFSET(HOMECELL,MATCH(MIN(INDEX(Last_Data_Point,MATCH($A92,DataStreams,0)),INDEX(Last_Data_Point,MATCH(AK$6,DataStreams,0)),$B$4),DateRange,0)-1,MATCH(INDEX(Returns!$100:$100,MATCH($A92,DataStreams,0)),DataStreams,0)-1)),
OFFSET(HOMECELL,MATCH(MAX(INDEX(First_Data_Point,MATCH($A92,DataStreams,0)),INDEX(First_Data_Point,MATCH(AK$6,DataStreams,0)),$B$3),DateRange,0)-1,MATCH(AK$6,DataStreams,0)-1):OFFSET(HOMECELL,MATCH(MIN(INDEX(Last_Data_Point,MATCH($A92,DataStreams,0)),INDEX(Last_Data_Point,MATCH(AK$6,DataStreams,0)),$B$4),DateRange,0)-1,MATCH(AK$6,DataStreams,0)-1) -
(INDEX(Returns!$102:$102,MATCH(AK$6,DataStreams,0))*
OFFSET(HOMECELL,MATCH(MAX(INDEX(First_Data_Point,MATCH($A92,DataStreams,0)),INDEX(First_Data_Point,MATCH(AK$6,DataStreams,0)),$B$3),DateRange,0)-1,MATCH(INDEX(Returns!$100:$100,MATCH(AK$6,DataStreams,0)),DataStreams,0)-1):OFFSET(HOMECELL,MATCH(MIN(INDEX(Last_Data_Point,MATCH($A92,DataStreams,0)),INDEX(Last_Data_Point,MATCH(AK$6,DataStreams,0)),$B$4),DateRange,0)-1,MATCH(INDEX(Returns!$100:$100,MATCH(AK$6,DataStreams,0)),DataStreams,0)-1))),"")</f>
        <v>2.8841508706275326E-4</v>
      </c>
      <c r="AL92" s="233" cm="1">
        <f t="array" aca="1" ref="AL92" ca="1">_xlfn.IFNA(_xlfn.COVARIANCE.S(
OFFSET(HOMECELL,MATCH(MAX(INDEX(First_Data_Point,MATCH($A92,DataStreams,0)),INDEX(First_Data_Point,MATCH(AL$6,DataStreams,0)),$B$3),DateRange,0)-1,MATCH($A92,DataStreams,0)-1):OFFSET(HOMECELL,MATCH(MIN(INDEX(Last_Data_Point,MATCH($A92,DataStreams,0)),INDEX(Last_Data_Point,MATCH(AL$6,DataStreams,0)),$B$4),DateRange,0)-1,MATCH($A92,DataStreams,0)-1) -
(INDEX(Returns!$102:$102,MATCH($A92,DataStreams,0))*
OFFSET(HOMECELL,MATCH(MAX(INDEX(First_Data_Point,MATCH($A92,DataStreams,0)),INDEX(First_Data_Point,MATCH(AL$6,DataStreams,0)),$B$3),DateRange,0)-1,MATCH(INDEX(Returns!$100:$100,MATCH($A92,DataStreams,0)),DataStreams,0)-1):OFFSET(HOMECELL,MATCH(MIN(INDEX(Last_Data_Point,MATCH($A92,DataStreams,0)),INDEX(Last_Data_Point,MATCH(AL$6,DataStreams,0)),$B$4),DateRange,0)-1,MATCH(INDEX(Returns!$100:$100,MATCH($A92,DataStreams,0)),DataStreams,0)-1)),
OFFSET(HOMECELL,MATCH(MAX(INDEX(First_Data_Point,MATCH($A92,DataStreams,0)),INDEX(First_Data_Point,MATCH(AL$6,DataStreams,0)),$B$3),DateRange,0)-1,MATCH(AL$6,DataStreams,0)-1):OFFSET(HOMECELL,MATCH(MIN(INDEX(Last_Data_Point,MATCH($A92,DataStreams,0)),INDEX(Last_Data_Point,MATCH(AL$6,DataStreams,0)),$B$4),DateRange,0)-1,MATCH(AL$6,DataStreams,0)-1) -
(INDEX(Returns!$102:$102,MATCH(AL$6,DataStreams,0))*
OFFSET(HOMECELL,MATCH(MAX(INDEX(First_Data_Point,MATCH($A92,DataStreams,0)),INDEX(First_Data_Point,MATCH(AL$6,DataStreams,0)),$B$3),DateRange,0)-1,MATCH(INDEX(Returns!$100:$100,MATCH(AL$6,DataStreams,0)),DataStreams,0)-1):OFFSET(HOMECELL,MATCH(MIN(INDEX(Last_Data_Point,MATCH($A92,DataStreams,0)),INDEX(Last_Data_Point,MATCH(AL$6,DataStreams,0)),$B$4),DateRange,0)-1,MATCH(INDEX(Returns!$100:$100,MATCH(AL$6,DataStreams,0)),DataStreams,0)-1))),"")</f>
        <v>-1.3113407335306009E-3</v>
      </c>
      <c r="AM92" s="233" cm="1">
        <f t="array" aca="1" ref="AM92" ca="1">_xlfn.IFNA(_xlfn.COVARIANCE.S(
OFFSET(HOMECELL,MATCH(MAX(INDEX(First_Data_Point,MATCH($A92,DataStreams,0)),INDEX(First_Data_Point,MATCH(AM$6,DataStreams,0)),$B$3),DateRange,0)-1,MATCH($A92,DataStreams,0)-1):OFFSET(HOMECELL,MATCH(MIN(INDEX(Last_Data_Point,MATCH($A92,DataStreams,0)),INDEX(Last_Data_Point,MATCH(AM$6,DataStreams,0)),$B$4),DateRange,0)-1,MATCH($A92,DataStreams,0)-1) -
(INDEX(Returns!$102:$102,MATCH($A92,DataStreams,0))*
OFFSET(HOMECELL,MATCH(MAX(INDEX(First_Data_Point,MATCH($A92,DataStreams,0)),INDEX(First_Data_Point,MATCH(AM$6,DataStreams,0)),$B$3),DateRange,0)-1,MATCH(INDEX(Returns!$100:$100,MATCH($A92,DataStreams,0)),DataStreams,0)-1):OFFSET(HOMECELL,MATCH(MIN(INDEX(Last_Data_Point,MATCH($A92,DataStreams,0)),INDEX(Last_Data_Point,MATCH(AM$6,DataStreams,0)),$B$4),DateRange,0)-1,MATCH(INDEX(Returns!$100:$100,MATCH($A92,DataStreams,0)),DataStreams,0)-1)),
OFFSET(HOMECELL,MATCH(MAX(INDEX(First_Data_Point,MATCH($A92,DataStreams,0)),INDEX(First_Data_Point,MATCH(AM$6,DataStreams,0)),$B$3),DateRange,0)-1,MATCH(AM$6,DataStreams,0)-1):OFFSET(HOMECELL,MATCH(MIN(INDEX(Last_Data_Point,MATCH($A92,DataStreams,0)),INDEX(Last_Data_Point,MATCH(AM$6,DataStreams,0)),$B$4),DateRange,0)-1,MATCH(AM$6,DataStreams,0)-1) -
(INDEX(Returns!$102:$102,MATCH(AM$6,DataStreams,0))*
OFFSET(HOMECELL,MATCH(MAX(INDEX(First_Data_Point,MATCH($A92,DataStreams,0)),INDEX(First_Data_Point,MATCH(AM$6,DataStreams,0)),$B$3),DateRange,0)-1,MATCH(INDEX(Returns!$100:$100,MATCH(AM$6,DataStreams,0)),DataStreams,0)-1):OFFSET(HOMECELL,MATCH(MIN(INDEX(Last_Data_Point,MATCH($A92,DataStreams,0)),INDEX(Last_Data_Point,MATCH(AM$6,DataStreams,0)),$B$4),DateRange,0)-1,MATCH(INDEX(Returns!$100:$100,MATCH(AM$6,DataStreams,0)),DataStreams,0)-1))),"")</f>
        <v>6.0131156259995142E-4</v>
      </c>
      <c r="AN92" s="233" cm="1">
        <f t="array" aca="1" ref="AN92" ca="1">_xlfn.IFNA(_xlfn.COVARIANCE.S(
OFFSET(HOMECELL,MATCH(MAX(INDEX(First_Data_Point,MATCH($A92,DataStreams,0)),INDEX(First_Data_Point,MATCH(AN$6,DataStreams,0)),$B$3),DateRange,0)-1,MATCH($A92,DataStreams,0)-1):OFFSET(HOMECELL,MATCH(MIN(INDEX(Last_Data_Point,MATCH($A92,DataStreams,0)),INDEX(Last_Data_Point,MATCH(AN$6,DataStreams,0)),$B$4),DateRange,0)-1,MATCH($A92,DataStreams,0)-1) -
(INDEX(Returns!$102:$102,MATCH($A92,DataStreams,0))*
OFFSET(HOMECELL,MATCH(MAX(INDEX(First_Data_Point,MATCH($A92,DataStreams,0)),INDEX(First_Data_Point,MATCH(AN$6,DataStreams,0)),$B$3),DateRange,0)-1,MATCH(INDEX(Returns!$100:$100,MATCH($A92,DataStreams,0)),DataStreams,0)-1):OFFSET(HOMECELL,MATCH(MIN(INDEX(Last_Data_Point,MATCH($A92,DataStreams,0)),INDEX(Last_Data_Point,MATCH(AN$6,DataStreams,0)),$B$4),DateRange,0)-1,MATCH(INDEX(Returns!$100:$100,MATCH($A92,DataStreams,0)),DataStreams,0)-1)),
OFFSET(HOMECELL,MATCH(MAX(INDEX(First_Data_Point,MATCH($A92,DataStreams,0)),INDEX(First_Data_Point,MATCH(AN$6,DataStreams,0)),$B$3),DateRange,0)-1,MATCH(AN$6,DataStreams,0)-1):OFFSET(HOMECELL,MATCH(MIN(INDEX(Last_Data_Point,MATCH($A92,DataStreams,0)),INDEX(Last_Data_Point,MATCH(AN$6,DataStreams,0)),$B$4),DateRange,0)-1,MATCH(AN$6,DataStreams,0)-1) -
(INDEX(Returns!$102:$102,MATCH(AN$6,DataStreams,0))*
OFFSET(HOMECELL,MATCH(MAX(INDEX(First_Data_Point,MATCH($A92,DataStreams,0)),INDEX(First_Data_Point,MATCH(AN$6,DataStreams,0)),$B$3),DateRange,0)-1,MATCH(INDEX(Returns!$100:$100,MATCH(AN$6,DataStreams,0)),DataStreams,0)-1):OFFSET(HOMECELL,MATCH(MIN(INDEX(Last_Data_Point,MATCH($A92,DataStreams,0)),INDEX(Last_Data_Point,MATCH(AN$6,DataStreams,0)),$B$4),DateRange,0)-1,MATCH(INDEX(Returns!$100:$100,MATCH(AN$6,DataStreams,0)),DataStreams,0)-1))),"")</f>
        <v>1.1092133003203686E-3</v>
      </c>
      <c r="AO92" s="233" cm="1">
        <f t="array" aca="1" ref="AO92" ca="1">_xlfn.IFNA(_xlfn.COVARIANCE.S(
OFFSET(HOMECELL,MATCH(MAX(INDEX(First_Data_Point,MATCH($A92,DataStreams,0)),INDEX(First_Data_Point,MATCH(AO$6,DataStreams,0)),$B$3),DateRange,0)-1,MATCH($A92,DataStreams,0)-1):OFFSET(HOMECELL,MATCH(MIN(INDEX(Last_Data_Point,MATCH($A92,DataStreams,0)),INDEX(Last_Data_Point,MATCH(AO$6,DataStreams,0)),$B$4),DateRange,0)-1,MATCH($A92,DataStreams,0)-1) -
(INDEX(Returns!$102:$102,MATCH($A92,DataStreams,0))*
OFFSET(HOMECELL,MATCH(MAX(INDEX(First_Data_Point,MATCH($A92,DataStreams,0)),INDEX(First_Data_Point,MATCH(AO$6,DataStreams,0)),$B$3),DateRange,0)-1,MATCH(INDEX(Returns!$100:$100,MATCH($A92,DataStreams,0)),DataStreams,0)-1):OFFSET(HOMECELL,MATCH(MIN(INDEX(Last_Data_Point,MATCH($A92,DataStreams,0)),INDEX(Last_Data_Point,MATCH(AO$6,DataStreams,0)),$B$4),DateRange,0)-1,MATCH(INDEX(Returns!$100:$100,MATCH($A92,DataStreams,0)),DataStreams,0)-1)),
OFFSET(HOMECELL,MATCH(MAX(INDEX(First_Data_Point,MATCH($A92,DataStreams,0)),INDEX(First_Data_Point,MATCH(AO$6,DataStreams,0)),$B$3),DateRange,0)-1,MATCH(AO$6,DataStreams,0)-1):OFFSET(HOMECELL,MATCH(MIN(INDEX(Last_Data_Point,MATCH($A92,DataStreams,0)),INDEX(Last_Data_Point,MATCH(AO$6,DataStreams,0)),$B$4),DateRange,0)-1,MATCH(AO$6,DataStreams,0)-1) -
(INDEX(Returns!$102:$102,MATCH(AO$6,DataStreams,0))*
OFFSET(HOMECELL,MATCH(MAX(INDEX(First_Data_Point,MATCH($A92,DataStreams,0)),INDEX(First_Data_Point,MATCH(AO$6,DataStreams,0)),$B$3),DateRange,0)-1,MATCH(INDEX(Returns!$100:$100,MATCH(AO$6,DataStreams,0)),DataStreams,0)-1):OFFSET(HOMECELL,MATCH(MIN(INDEX(Last_Data_Point,MATCH($A92,DataStreams,0)),INDEX(Last_Data_Point,MATCH(AO$6,DataStreams,0)),$B$4),DateRange,0)-1,MATCH(INDEX(Returns!$100:$100,MATCH(AO$6,DataStreams,0)),DataStreams,0)-1))),"")</f>
        <v>-9.1209398517616233E-5</v>
      </c>
      <c r="AP92" s="233" cm="1">
        <f t="array" aca="1" ref="AP92" ca="1">_xlfn.IFNA(_xlfn.COVARIANCE.S(
OFFSET(HOMECELL,MATCH(MAX(INDEX(First_Data_Point,MATCH($A92,DataStreams,0)),INDEX(First_Data_Point,MATCH(AP$6,DataStreams,0)),$B$3),DateRange,0)-1,MATCH($A92,DataStreams,0)-1):OFFSET(HOMECELL,MATCH(MIN(INDEX(Last_Data_Point,MATCH($A92,DataStreams,0)),INDEX(Last_Data_Point,MATCH(AP$6,DataStreams,0)),$B$4),DateRange,0)-1,MATCH($A92,DataStreams,0)-1) -
(INDEX(Returns!$102:$102,MATCH($A92,DataStreams,0))*
OFFSET(HOMECELL,MATCH(MAX(INDEX(First_Data_Point,MATCH($A92,DataStreams,0)),INDEX(First_Data_Point,MATCH(AP$6,DataStreams,0)),$B$3),DateRange,0)-1,MATCH(INDEX(Returns!$100:$100,MATCH($A92,DataStreams,0)),DataStreams,0)-1):OFFSET(HOMECELL,MATCH(MIN(INDEX(Last_Data_Point,MATCH($A92,DataStreams,0)),INDEX(Last_Data_Point,MATCH(AP$6,DataStreams,0)),$B$4),DateRange,0)-1,MATCH(INDEX(Returns!$100:$100,MATCH($A92,DataStreams,0)),DataStreams,0)-1)),
OFFSET(HOMECELL,MATCH(MAX(INDEX(First_Data_Point,MATCH($A92,DataStreams,0)),INDEX(First_Data_Point,MATCH(AP$6,DataStreams,0)),$B$3),DateRange,0)-1,MATCH(AP$6,DataStreams,0)-1):OFFSET(HOMECELL,MATCH(MIN(INDEX(Last_Data_Point,MATCH($A92,DataStreams,0)),INDEX(Last_Data_Point,MATCH(AP$6,DataStreams,0)),$B$4),DateRange,0)-1,MATCH(AP$6,DataStreams,0)-1) -
(INDEX(Returns!$102:$102,MATCH(AP$6,DataStreams,0))*
OFFSET(HOMECELL,MATCH(MAX(INDEX(First_Data_Point,MATCH($A92,DataStreams,0)),INDEX(First_Data_Point,MATCH(AP$6,DataStreams,0)),$B$3),DateRange,0)-1,MATCH(INDEX(Returns!$100:$100,MATCH(AP$6,DataStreams,0)),DataStreams,0)-1):OFFSET(HOMECELL,MATCH(MIN(INDEX(Last_Data_Point,MATCH($A92,DataStreams,0)),INDEX(Last_Data_Point,MATCH(AP$6,DataStreams,0)),$B$4),DateRange,0)-1,MATCH(INDEX(Returns!$100:$100,MATCH(AP$6,DataStreams,0)),DataStreams,0)-1))),"")</f>
        <v>-7.3570745782621094E-6</v>
      </c>
      <c r="AQ92" s="233" t="str" cm="1">
        <f t="array" aca="1" ref="AQ92" ca="1">_xlfn.IFNA(_xlfn.COVARIANCE.S(
OFFSET(HOMECELL,MATCH(MAX(INDEX(First_Data_Point,MATCH($A92,DataStreams,0)),INDEX(First_Data_Point,MATCH(AQ$6,DataStreams,0)),$B$3),DateRange,0)-1,MATCH($A92,DataStreams,0)-1):OFFSET(HOMECELL,MATCH(MIN(INDEX(Last_Data_Point,MATCH($A92,DataStreams,0)),INDEX(Last_Data_Point,MATCH(AQ$6,DataStreams,0)),$B$4),DateRange,0)-1,MATCH($A92,DataStreams,0)-1) -
(INDEX(Returns!$102:$102,MATCH($A92,DataStreams,0))*
OFFSET(HOMECELL,MATCH(MAX(INDEX(First_Data_Point,MATCH($A92,DataStreams,0)),INDEX(First_Data_Point,MATCH(AQ$6,DataStreams,0)),$B$3),DateRange,0)-1,MATCH(INDEX(Returns!$100:$100,MATCH($A92,DataStreams,0)),DataStreams,0)-1):OFFSET(HOMECELL,MATCH(MIN(INDEX(Last_Data_Point,MATCH($A92,DataStreams,0)),INDEX(Last_Data_Point,MATCH(AQ$6,DataStreams,0)),$B$4),DateRange,0)-1,MATCH(INDEX(Returns!$100:$100,MATCH($A92,DataStreams,0)),DataStreams,0)-1)),
OFFSET(HOMECELL,MATCH(MAX(INDEX(First_Data_Point,MATCH($A92,DataStreams,0)),INDEX(First_Data_Point,MATCH(AQ$6,DataStreams,0)),$B$3),DateRange,0)-1,MATCH(AQ$6,DataStreams,0)-1):OFFSET(HOMECELL,MATCH(MIN(INDEX(Last_Data_Point,MATCH($A92,DataStreams,0)),INDEX(Last_Data_Point,MATCH(AQ$6,DataStreams,0)),$B$4),DateRange,0)-1,MATCH(AQ$6,DataStreams,0)-1) -
(INDEX(Returns!$102:$102,MATCH(AQ$6,DataStreams,0))*
OFFSET(HOMECELL,MATCH(MAX(INDEX(First_Data_Point,MATCH($A92,DataStreams,0)),INDEX(First_Data_Point,MATCH(AQ$6,DataStreams,0)),$B$3),DateRange,0)-1,MATCH(INDEX(Returns!$100:$100,MATCH(AQ$6,DataStreams,0)),DataStreams,0)-1):OFFSET(HOMECELL,MATCH(MIN(INDEX(Last_Data_Point,MATCH($A92,DataStreams,0)),INDEX(Last_Data_Point,MATCH(AQ$6,DataStreams,0)),$B$4),DateRange,0)-1,MATCH(INDEX(Returns!$100:$100,MATCH(AQ$6,DataStreams,0)),DataStreams,0)-1))),"")</f>
        <v/>
      </c>
      <c r="AR92" s="233" t="str" cm="1">
        <f t="array" aca="1" ref="AR92" ca="1">_xlfn.IFNA(_xlfn.COVARIANCE.S(
OFFSET(HOMECELL,MATCH(MAX(INDEX(First_Data_Point,MATCH($A92,DataStreams,0)),INDEX(First_Data_Point,MATCH(AR$6,DataStreams,0)),$B$3),DateRange,0)-1,MATCH($A92,DataStreams,0)-1):OFFSET(HOMECELL,MATCH(MIN(INDEX(Last_Data_Point,MATCH($A92,DataStreams,0)),INDEX(Last_Data_Point,MATCH(AR$6,DataStreams,0)),$B$4),DateRange,0)-1,MATCH($A92,DataStreams,0)-1) -
(INDEX(Returns!$102:$102,MATCH($A92,DataStreams,0))*
OFFSET(HOMECELL,MATCH(MAX(INDEX(First_Data_Point,MATCH($A92,DataStreams,0)),INDEX(First_Data_Point,MATCH(AR$6,DataStreams,0)),$B$3),DateRange,0)-1,MATCH(INDEX(Returns!$100:$100,MATCH($A92,DataStreams,0)),DataStreams,0)-1):OFFSET(HOMECELL,MATCH(MIN(INDEX(Last_Data_Point,MATCH($A92,DataStreams,0)),INDEX(Last_Data_Point,MATCH(AR$6,DataStreams,0)),$B$4),DateRange,0)-1,MATCH(INDEX(Returns!$100:$100,MATCH($A92,DataStreams,0)),DataStreams,0)-1)),
OFFSET(HOMECELL,MATCH(MAX(INDEX(First_Data_Point,MATCH($A92,DataStreams,0)),INDEX(First_Data_Point,MATCH(AR$6,DataStreams,0)),$B$3),DateRange,0)-1,MATCH(AR$6,DataStreams,0)-1):OFFSET(HOMECELL,MATCH(MIN(INDEX(Last_Data_Point,MATCH($A92,DataStreams,0)),INDEX(Last_Data_Point,MATCH(AR$6,DataStreams,0)),$B$4),DateRange,0)-1,MATCH(AR$6,DataStreams,0)-1) -
(INDEX(Returns!$102:$102,MATCH(AR$6,DataStreams,0))*
OFFSET(HOMECELL,MATCH(MAX(INDEX(First_Data_Point,MATCH($A92,DataStreams,0)),INDEX(First_Data_Point,MATCH(AR$6,DataStreams,0)),$B$3),DateRange,0)-1,MATCH(INDEX(Returns!$100:$100,MATCH(AR$6,DataStreams,0)),DataStreams,0)-1):OFFSET(HOMECELL,MATCH(MIN(INDEX(Last_Data_Point,MATCH($A92,DataStreams,0)),INDEX(Last_Data_Point,MATCH(AR$6,DataStreams,0)),$B$4),DateRange,0)-1,MATCH(INDEX(Returns!$100:$100,MATCH(AR$6,DataStreams,0)),DataStreams,0)-1))),"")</f>
        <v/>
      </c>
      <c r="AS92" s="233" t="str" cm="1">
        <f t="array" aca="1" ref="AS92" ca="1">_xlfn.IFNA(_xlfn.COVARIANCE.S(
OFFSET(HOMECELL,MATCH(MAX(INDEX(First_Data_Point,MATCH($A92,DataStreams,0)),INDEX(First_Data_Point,MATCH(AS$6,DataStreams,0)),$B$3),DateRange,0)-1,MATCH($A92,DataStreams,0)-1):OFFSET(HOMECELL,MATCH(MIN(INDEX(Last_Data_Point,MATCH($A92,DataStreams,0)),INDEX(Last_Data_Point,MATCH(AS$6,DataStreams,0)),$B$4),DateRange,0)-1,MATCH($A92,DataStreams,0)-1) -
(INDEX(Returns!$102:$102,MATCH($A92,DataStreams,0))*
OFFSET(HOMECELL,MATCH(MAX(INDEX(First_Data_Point,MATCH($A92,DataStreams,0)),INDEX(First_Data_Point,MATCH(AS$6,DataStreams,0)),$B$3),DateRange,0)-1,MATCH(INDEX(Returns!$100:$100,MATCH($A92,DataStreams,0)),DataStreams,0)-1):OFFSET(HOMECELL,MATCH(MIN(INDEX(Last_Data_Point,MATCH($A92,DataStreams,0)),INDEX(Last_Data_Point,MATCH(AS$6,DataStreams,0)),$B$4),DateRange,0)-1,MATCH(INDEX(Returns!$100:$100,MATCH($A92,DataStreams,0)),DataStreams,0)-1)),
OFFSET(HOMECELL,MATCH(MAX(INDEX(First_Data_Point,MATCH($A92,DataStreams,0)),INDEX(First_Data_Point,MATCH(AS$6,DataStreams,0)),$B$3),DateRange,0)-1,MATCH(AS$6,DataStreams,0)-1):OFFSET(HOMECELL,MATCH(MIN(INDEX(Last_Data_Point,MATCH($A92,DataStreams,0)),INDEX(Last_Data_Point,MATCH(AS$6,DataStreams,0)),$B$4),DateRange,0)-1,MATCH(AS$6,DataStreams,0)-1) -
(INDEX(Returns!$102:$102,MATCH(AS$6,DataStreams,0))*
OFFSET(HOMECELL,MATCH(MAX(INDEX(First_Data_Point,MATCH($A92,DataStreams,0)),INDEX(First_Data_Point,MATCH(AS$6,DataStreams,0)),$B$3),DateRange,0)-1,MATCH(INDEX(Returns!$100:$100,MATCH(AS$6,DataStreams,0)),DataStreams,0)-1):OFFSET(HOMECELL,MATCH(MIN(INDEX(Last_Data_Point,MATCH($A92,DataStreams,0)),INDEX(Last_Data_Point,MATCH(AS$6,DataStreams,0)),$B$4),DateRange,0)-1,MATCH(INDEX(Returns!$100:$100,MATCH(AS$6,DataStreams,0)),DataStreams,0)-1))),"")</f>
        <v/>
      </c>
      <c r="AT92" s="233" t="str" cm="1">
        <f t="array" aca="1" ref="AT92" ca="1">_xlfn.IFNA(_xlfn.COVARIANCE.S(
OFFSET(HOMECELL,MATCH(MAX(INDEX(First_Data_Point,MATCH($A92,DataStreams,0)),INDEX(First_Data_Point,MATCH(AT$6,DataStreams,0)),$B$3),DateRange,0)-1,MATCH($A92,DataStreams,0)-1):OFFSET(HOMECELL,MATCH(MIN(INDEX(Last_Data_Point,MATCH($A92,DataStreams,0)),INDEX(Last_Data_Point,MATCH(AT$6,DataStreams,0)),$B$4),DateRange,0)-1,MATCH($A92,DataStreams,0)-1) -
(INDEX(Returns!$102:$102,MATCH($A92,DataStreams,0))*
OFFSET(HOMECELL,MATCH(MAX(INDEX(First_Data_Point,MATCH($A92,DataStreams,0)),INDEX(First_Data_Point,MATCH(AT$6,DataStreams,0)),$B$3),DateRange,0)-1,MATCH(INDEX(Returns!$100:$100,MATCH($A92,DataStreams,0)),DataStreams,0)-1):OFFSET(HOMECELL,MATCH(MIN(INDEX(Last_Data_Point,MATCH($A92,DataStreams,0)),INDEX(Last_Data_Point,MATCH(AT$6,DataStreams,0)),$B$4),DateRange,0)-1,MATCH(INDEX(Returns!$100:$100,MATCH($A92,DataStreams,0)),DataStreams,0)-1)),
OFFSET(HOMECELL,MATCH(MAX(INDEX(First_Data_Point,MATCH($A92,DataStreams,0)),INDEX(First_Data_Point,MATCH(AT$6,DataStreams,0)),$B$3),DateRange,0)-1,MATCH(AT$6,DataStreams,0)-1):OFFSET(HOMECELL,MATCH(MIN(INDEX(Last_Data_Point,MATCH($A92,DataStreams,0)),INDEX(Last_Data_Point,MATCH(AT$6,DataStreams,0)),$B$4),DateRange,0)-1,MATCH(AT$6,DataStreams,0)-1) -
(INDEX(Returns!$102:$102,MATCH(AT$6,DataStreams,0))*
OFFSET(HOMECELL,MATCH(MAX(INDEX(First_Data_Point,MATCH($A92,DataStreams,0)),INDEX(First_Data_Point,MATCH(AT$6,DataStreams,0)),$B$3),DateRange,0)-1,MATCH(INDEX(Returns!$100:$100,MATCH(AT$6,DataStreams,0)),DataStreams,0)-1):OFFSET(HOMECELL,MATCH(MIN(INDEX(Last_Data_Point,MATCH($A92,DataStreams,0)),INDEX(Last_Data_Point,MATCH(AT$6,DataStreams,0)),$B$4),DateRange,0)-1,MATCH(INDEX(Returns!$100:$100,MATCH(AT$6,DataStreams,0)),DataStreams,0)-1))),"")</f>
        <v/>
      </c>
      <c r="AU92" s="233" t="str" cm="1">
        <f t="array" aca="1" ref="AU92" ca="1">_xlfn.IFNA(_xlfn.COVARIANCE.S(
OFFSET(HOMECELL,MATCH(MAX(INDEX(First_Data_Point,MATCH($A92,DataStreams,0)),INDEX(First_Data_Point,MATCH(AU$6,DataStreams,0)),$B$3),DateRange,0)-1,MATCH($A92,DataStreams,0)-1):OFFSET(HOMECELL,MATCH(MIN(INDEX(Last_Data_Point,MATCH($A92,DataStreams,0)),INDEX(Last_Data_Point,MATCH(AU$6,DataStreams,0)),$B$4),DateRange,0)-1,MATCH($A92,DataStreams,0)-1) -
(INDEX(Returns!$102:$102,MATCH($A92,DataStreams,0))*
OFFSET(HOMECELL,MATCH(MAX(INDEX(First_Data_Point,MATCH($A92,DataStreams,0)),INDEX(First_Data_Point,MATCH(AU$6,DataStreams,0)),$B$3),DateRange,0)-1,MATCH(INDEX(Returns!$100:$100,MATCH($A92,DataStreams,0)),DataStreams,0)-1):OFFSET(HOMECELL,MATCH(MIN(INDEX(Last_Data_Point,MATCH($A92,DataStreams,0)),INDEX(Last_Data_Point,MATCH(AU$6,DataStreams,0)),$B$4),DateRange,0)-1,MATCH(INDEX(Returns!$100:$100,MATCH($A92,DataStreams,0)),DataStreams,0)-1)),
OFFSET(HOMECELL,MATCH(MAX(INDEX(First_Data_Point,MATCH($A92,DataStreams,0)),INDEX(First_Data_Point,MATCH(AU$6,DataStreams,0)),$B$3),DateRange,0)-1,MATCH(AU$6,DataStreams,0)-1):OFFSET(HOMECELL,MATCH(MIN(INDEX(Last_Data_Point,MATCH($A92,DataStreams,0)),INDEX(Last_Data_Point,MATCH(AU$6,DataStreams,0)),$B$4),DateRange,0)-1,MATCH(AU$6,DataStreams,0)-1) -
(INDEX(Returns!$102:$102,MATCH(AU$6,DataStreams,0))*
OFFSET(HOMECELL,MATCH(MAX(INDEX(First_Data_Point,MATCH($A92,DataStreams,0)),INDEX(First_Data_Point,MATCH(AU$6,DataStreams,0)),$B$3),DateRange,0)-1,MATCH(INDEX(Returns!$100:$100,MATCH(AU$6,DataStreams,0)),DataStreams,0)-1):OFFSET(HOMECELL,MATCH(MIN(INDEX(Last_Data_Point,MATCH($A92,DataStreams,0)),INDEX(Last_Data_Point,MATCH(AU$6,DataStreams,0)),$B$4),DateRange,0)-1,MATCH(INDEX(Returns!$100:$100,MATCH(AU$6,DataStreams,0)),DataStreams,0)-1))),"")</f>
        <v/>
      </c>
      <c r="AV92" s="233" t="str" cm="1">
        <f t="array" aca="1" ref="AV92" ca="1">_xlfn.IFNA(_xlfn.COVARIANCE.S(
OFFSET(HOMECELL,MATCH(MAX(INDEX(First_Data_Point,MATCH($A92,DataStreams,0)),INDEX(First_Data_Point,MATCH(AV$6,DataStreams,0)),$B$3),DateRange,0)-1,MATCH($A92,DataStreams,0)-1):OFFSET(HOMECELL,MATCH(MIN(INDEX(Last_Data_Point,MATCH($A92,DataStreams,0)),INDEX(Last_Data_Point,MATCH(AV$6,DataStreams,0)),$B$4),DateRange,0)-1,MATCH($A92,DataStreams,0)-1) -
(INDEX(Returns!$102:$102,MATCH($A92,DataStreams,0))*
OFFSET(HOMECELL,MATCH(MAX(INDEX(First_Data_Point,MATCH($A92,DataStreams,0)),INDEX(First_Data_Point,MATCH(AV$6,DataStreams,0)),$B$3),DateRange,0)-1,MATCH(INDEX(Returns!$100:$100,MATCH($A92,DataStreams,0)),DataStreams,0)-1):OFFSET(HOMECELL,MATCH(MIN(INDEX(Last_Data_Point,MATCH($A92,DataStreams,0)),INDEX(Last_Data_Point,MATCH(AV$6,DataStreams,0)),$B$4),DateRange,0)-1,MATCH(INDEX(Returns!$100:$100,MATCH($A92,DataStreams,0)),DataStreams,0)-1)),
OFFSET(HOMECELL,MATCH(MAX(INDEX(First_Data_Point,MATCH($A92,DataStreams,0)),INDEX(First_Data_Point,MATCH(AV$6,DataStreams,0)),$B$3),DateRange,0)-1,MATCH(AV$6,DataStreams,0)-1):OFFSET(HOMECELL,MATCH(MIN(INDEX(Last_Data_Point,MATCH($A92,DataStreams,0)),INDEX(Last_Data_Point,MATCH(AV$6,DataStreams,0)),$B$4),DateRange,0)-1,MATCH(AV$6,DataStreams,0)-1) -
(INDEX(Returns!$102:$102,MATCH(AV$6,DataStreams,0))*
OFFSET(HOMECELL,MATCH(MAX(INDEX(First_Data_Point,MATCH($A92,DataStreams,0)),INDEX(First_Data_Point,MATCH(AV$6,DataStreams,0)),$B$3),DateRange,0)-1,MATCH(INDEX(Returns!$100:$100,MATCH(AV$6,DataStreams,0)),DataStreams,0)-1):OFFSET(HOMECELL,MATCH(MIN(INDEX(Last_Data_Point,MATCH($A92,DataStreams,0)),INDEX(Last_Data_Point,MATCH(AV$6,DataStreams,0)),$B$4),DateRange,0)-1,MATCH(INDEX(Returns!$100:$100,MATCH(AV$6,DataStreams,0)),DataStreams,0)-1))),"")</f>
        <v/>
      </c>
      <c r="AW92" s="233" t="str" cm="1">
        <f t="array" aca="1" ref="AW92" ca="1">_xlfn.IFNA(_xlfn.COVARIANCE.S(
OFFSET(HOMECELL,MATCH(MAX(INDEX(First_Data_Point,MATCH($A92,DataStreams,0)),INDEX(First_Data_Point,MATCH(AW$6,DataStreams,0)),$B$3),DateRange,0)-1,MATCH($A92,DataStreams,0)-1):OFFSET(HOMECELL,MATCH(MIN(INDEX(Last_Data_Point,MATCH($A92,DataStreams,0)),INDEX(Last_Data_Point,MATCH(AW$6,DataStreams,0)),$B$4),DateRange,0)-1,MATCH($A92,DataStreams,0)-1) -
(INDEX(Returns!$102:$102,MATCH($A92,DataStreams,0))*
OFFSET(HOMECELL,MATCH(MAX(INDEX(First_Data_Point,MATCH($A92,DataStreams,0)),INDEX(First_Data_Point,MATCH(AW$6,DataStreams,0)),$B$3),DateRange,0)-1,MATCH(INDEX(Returns!$100:$100,MATCH($A92,DataStreams,0)),DataStreams,0)-1):OFFSET(HOMECELL,MATCH(MIN(INDEX(Last_Data_Point,MATCH($A92,DataStreams,0)),INDEX(Last_Data_Point,MATCH(AW$6,DataStreams,0)),$B$4),DateRange,0)-1,MATCH(INDEX(Returns!$100:$100,MATCH($A92,DataStreams,0)),DataStreams,0)-1)),
OFFSET(HOMECELL,MATCH(MAX(INDEX(First_Data_Point,MATCH($A92,DataStreams,0)),INDEX(First_Data_Point,MATCH(AW$6,DataStreams,0)),$B$3),DateRange,0)-1,MATCH(AW$6,DataStreams,0)-1):OFFSET(HOMECELL,MATCH(MIN(INDEX(Last_Data_Point,MATCH($A92,DataStreams,0)),INDEX(Last_Data_Point,MATCH(AW$6,DataStreams,0)),$B$4),DateRange,0)-1,MATCH(AW$6,DataStreams,0)-1) -
(INDEX(Returns!$102:$102,MATCH(AW$6,DataStreams,0))*
OFFSET(HOMECELL,MATCH(MAX(INDEX(First_Data_Point,MATCH($A92,DataStreams,0)),INDEX(First_Data_Point,MATCH(AW$6,DataStreams,0)),$B$3),DateRange,0)-1,MATCH(INDEX(Returns!$100:$100,MATCH(AW$6,DataStreams,0)),DataStreams,0)-1):OFFSET(HOMECELL,MATCH(MIN(INDEX(Last_Data_Point,MATCH($A92,DataStreams,0)),INDEX(Last_Data_Point,MATCH(AW$6,DataStreams,0)),$B$4),DateRange,0)-1,MATCH(INDEX(Returns!$100:$100,MATCH(AW$6,DataStreams,0)),DataStreams,0)-1))),"")</f>
        <v/>
      </c>
      <c r="AX92" s="233" t="str" cm="1">
        <f t="array" aca="1" ref="AX92" ca="1">_xlfn.IFNA(_xlfn.COVARIANCE.S(
OFFSET(HOMECELL,MATCH(MAX(INDEX(First_Data_Point,MATCH($A92,DataStreams,0)),INDEX(First_Data_Point,MATCH(AX$6,DataStreams,0)),$B$3),DateRange,0)-1,MATCH($A92,DataStreams,0)-1):OFFSET(HOMECELL,MATCH(MIN(INDEX(Last_Data_Point,MATCH($A92,DataStreams,0)),INDEX(Last_Data_Point,MATCH(AX$6,DataStreams,0)),$B$4),DateRange,0)-1,MATCH($A92,DataStreams,0)-1) -
(INDEX(Returns!$102:$102,MATCH($A92,DataStreams,0))*
OFFSET(HOMECELL,MATCH(MAX(INDEX(First_Data_Point,MATCH($A92,DataStreams,0)),INDEX(First_Data_Point,MATCH(AX$6,DataStreams,0)),$B$3),DateRange,0)-1,MATCH(INDEX(Returns!$100:$100,MATCH($A92,DataStreams,0)),DataStreams,0)-1):OFFSET(HOMECELL,MATCH(MIN(INDEX(Last_Data_Point,MATCH($A92,DataStreams,0)),INDEX(Last_Data_Point,MATCH(AX$6,DataStreams,0)),$B$4),DateRange,0)-1,MATCH(INDEX(Returns!$100:$100,MATCH($A92,DataStreams,0)),DataStreams,0)-1)),
OFFSET(HOMECELL,MATCH(MAX(INDEX(First_Data_Point,MATCH($A92,DataStreams,0)),INDEX(First_Data_Point,MATCH(AX$6,DataStreams,0)),$B$3),DateRange,0)-1,MATCH(AX$6,DataStreams,0)-1):OFFSET(HOMECELL,MATCH(MIN(INDEX(Last_Data_Point,MATCH($A92,DataStreams,0)),INDEX(Last_Data_Point,MATCH(AX$6,DataStreams,0)),$B$4),DateRange,0)-1,MATCH(AX$6,DataStreams,0)-1) -
(INDEX(Returns!$102:$102,MATCH(AX$6,DataStreams,0))*
OFFSET(HOMECELL,MATCH(MAX(INDEX(First_Data_Point,MATCH($A92,DataStreams,0)),INDEX(First_Data_Point,MATCH(AX$6,DataStreams,0)),$B$3),DateRange,0)-1,MATCH(INDEX(Returns!$100:$100,MATCH(AX$6,DataStreams,0)),DataStreams,0)-1):OFFSET(HOMECELL,MATCH(MIN(INDEX(Last_Data_Point,MATCH($A92,DataStreams,0)),INDEX(Last_Data_Point,MATCH(AX$6,DataStreams,0)),$B$4),DateRange,0)-1,MATCH(INDEX(Returns!$100:$100,MATCH(AX$6,DataStreams,0)),DataStreams,0)-1))),"")</f>
        <v/>
      </c>
      <c r="AY92" s="233" t="str" cm="1">
        <f t="array" aca="1" ref="AY92" ca="1">_xlfn.IFNA(_xlfn.COVARIANCE.S(
OFFSET(HOMECELL,MATCH(MAX(INDEX(First_Data_Point,MATCH($A92,DataStreams,0)),INDEX(First_Data_Point,MATCH(AY$6,DataStreams,0)),$B$3),DateRange,0)-1,MATCH($A92,DataStreams,0)-1):OFFSET(HOMECELL,MATCH(MIN(INDEX(Last_Data_Point,MATCH($A92,DataStreams,0)),INDEX(Last_Data_Point,MATCH(AY$6,DataStreams,0)),$B$4),DateRange,0)-1,MATCH($A92,DataStreams,0)-1) -
(INDEX(Returns!$102:$102,MATCH($A92,DataStreams,0))*
OFFSET(HOMECELL,MATCH(MAX(INDEX(First_Data_Point,MATCH($A92,DataStreams,0)),INDEX(First_Data_Point,MATCH(AY$6,DataStreams,0)),$B$3),DateRange,0)-1,MATCH(INDEX(Returns!$100:$100,MATCH($A92,DataStreams,0)),DataStreams,0)-1):OFFSET(HOMECELL,MATCH(MIN(INDEX(Last_Data_Point,MATCH($A92,DataStreams,0)),INDEX(Last_Data_Point,MATCH(AY$6,DataStreams,0)),$B$4),DateRange,0)-1,MATCH(INDEX(Returns!$100:$100,MATCH($A92,DataStreams,0)),DataStreams,0)-1)),
OFFSET(HOMECELL,MATCH(MAX(INDEX(First_Data_Point,MATCH($A92,DataStreams,0)),INDEX(First_Data_Point,MATCH(AY$6,DataStreams,0)),$B$3),DateRange,0)-1,MATCH(AY$6,DataStreams,0)-1):OFFSET(HOMECELL,MATCH(MIN(INDEX(Last_Data_Point,MATCH($A92,DataStreams,0)),INDEX(Last_Data_Point,MATCH(AY$6,DataStreams,0)),$B$4),DateRange,0)-1,MATCH(AY$6,DataStreams,0)-1) -
(INDEX(Returns!$102:$102,MATCH(AY$6,DataStreams,0))*
OFFSET(HOMECELL,MATCH(MAX(INDEX(First_Data_Point,MATCH($A92,DataStreams,0)),INDEX(First_Data_Point,MATCH(AY$6,DataStreams,0)),$B$3),DateRange,0)-1,MATCH(INDEX(Returns!$100:$100,MATCH(AY$6,DataStreams,0)),DataStreams,0)-1):OFFSET(HOMECELL,MATCH(MIN(INDEX(Last_Data_Point,MATCH($A92,DataStreams,0)),INDEX(Last_Data_Point,MATCH(AY$6,DataStreams,0)),$B$4),DateRange,0)-1,MATCH(INDEX(Returns!$100:$100,MATCH(AY$6,DataStreams,0)),DataStreams,0)-1))),"")</f>
        <v/>
      </c>
      <c r="AZ92" s="233" t="str" cm="1">
        <f t="array" aca="1" ref="AZ92" ca="1">_xlfn.IFNA(_xlfn.COVARIANCE.S(
OFFSET(HOMECELL,MATCH(MAX(INDEX(First_Data_Point,MATCH($A92,DataStreams,0)),INDEX(First_Data_Point,MATCH(AZ$6,DataStreams,0)),$B$3),DateRange,0)-1,MATCH($A92,DataStreams,0)-1):OFFSET(HOMECELL,MATCH(MIN(INDEX(Last_Data_Point,MATCH($A92,DataStreams,0)),INDEX(Last_Data_Point,MATCH(AZ$6,DataStreams,0)),$B$4),DateRange,0)-1,MATCH($A92,DataStreams,0)-1) -
(INDEX(Returns!$102:$102,MATCH($A92,DataStreams,0))*
OFFSET(HOMECELL,MATCH(MAX(INDEX(First_Data_Point,MATCH($A92,DataStreams,0)),INDEX(First_Data_Point,MATCH(AZ$6,DataStreams,0)),$B$3),DateRange,0)-1,MATCH(INDEX(Returns!$100:$100,MATCH($A92,DataStreams,0)),DataStreams,0)-1):OFFSET(HOMECELL,MATCH(MIN(INDEX(Last_Data_Point,MATCH($A92,DataStreams,0)),INDEX(Last_Data_Point,MATCH(AZ$6,DataStreams,0)),$B$4),DateRange,0)-1,MATCH(INDEX(Returns!$100:$100,MATCH($A92,DataStreams,0)),DataStreams,0)-1)),
OFFSET(HOMECELL,MATCH(MAX(INDEX(First_Data_Point,MATCH($A92,DataStreams,0)),INDEX(First_Data_Point,MATCH(AZ$6,DataStreams,0)),$B$3),DateRange,0)-1,MATCH(AZ$6,DataStreams,0)-1):OFFSET(HOMECELL,MATCH(MIN(INDEX(Last_Data_Point,MATCH($A92,DataStreams,0)),INDEX(Last_Data_Point,MATCH(AZ$6,DataStreams,0)),$B$4),DateRange,0)-1,MATCH(AZ$6,DataStreams,0)-1) -
(INDEX(Returns!$102:$102,MATCH(AZ$6,DataStreams,0))*
OFFSET(HOMECELL,MATCH(MAX(INDEX(First_Data_Point,MATCH($A92,DataStreams,0)),INDEX(First_Data_Point,MATCH(AZ$6,DataStreams,0)),$B$3),DateRange,0)-1,MATCH(INDEX(Returns!$100:$100,MATCH(AZ$6,DataStreams,0)),DataStreams,0)-1):OFFSET(HOMECELL,MATCH(MIN(INDEX(Last_Data_Point,MATCH($A92,DataStreams,0)),INDEX(Last_Data_Point,MATCH(AZ$6,DataStreams,0)),$B$4),DateRange,0)-1,MATCH(INDEX(Returns!$100:$100,MATCH(AZ$6,DataStreams,0)),DataStreams,0)-1))),"")</f>
        <v/>
      </c>
      <c r="BA92" s="233" t="str" cm="1">
        <f t="array" aca="1" ref="BA92" ca="1">_xlfn.IFNA(_xlfn.COVARIANCE.S(
OFFSET(HOMECELL,MATCH(MAX(INDEX(First_Data_Point,MATCH($A92,DataStreams,0)),INDEX(First_Data_Point,MATCH(BA$6,DataStreams,0)),$B$3),DateRange,0)-1,MATCH($A92,DataStreams,0)-1):OFFSET(HOMECELL,MATCH(MIN(INDEX(Last_Data_Point,MATCH($A92,DataStreams,0)),INDEX(Last_Data_Point,MATCH(BA$6,DataStreams,0)),$B$4),DateRange,0)-1,MATCH($A92,DataStreams,0)-1) -
(INDEX(Returns!$102:$102,MATCH($A92,DataStreams,0))*
OFFSET(HOMECELL,MATCH(MAX(INDEX(First_Data_Point,MATCH($A92,DataStreams,0)),INDEX(First_Data_Point,MATCH(BA$6,DataStreams,0)),$B$3),DateRange,0)-1,MATCH(INDEX(Returns!$100:$100,MATCH($A92,DataStreams,0)),DataStreams,0)-1):OFFSET(HOMECELL,MATCH(MIN(INDEX(Last_Data_Point,MATCH($A92,DataStreams,0)),INDEX(Last_Data_Point,MATCH(BA$6,DataStreams,0)),$B$4),DateRange,0)-1,MATCH(INDEX(Returns!$100:$100,MATCH($A92,DataStreams,0)),DataStreams,0)-1)),
OFFSET(HOMECELL,MATCH(MAX(INDEX(First_Data_Point,MATCH($A92,DataStreams,0)),INDEX(First_Data_Point,MATCH(BA$6,DataStreams,0)),$B$3),DateRange,0)-1,MATCH(BA$6,DataStreams,0)-1):OFFSET(HOMECELL,MATCH(MIN(INDEX(Last_Data_Point,MATCH($A92,DataStreams,0)),INDEX(Last_Data_Point,MATCH(BA$6,DataStreams,0)),$B$4),DateRange,0)-1,MATCH(BA$6,DataStreams,0)-1) -
(INDEX(Returns!$102:$102,MATCH(BA$6,DataStreams,0))*
OFFSET(HOMECELL,MATCH(MAX(INDEX(First_Data_Point,MATCH($A92,DataStreams,0)),INDEX(First_Data_Point,MATCH(BA$6,DataStreams,0)),$B$3),DateRange,0)-1,MATCH(INDEX(Returns!$100:$100,MATCH(BA$6,DataStreams,0)),DataStreams,0)-1):OFFSET(HOMECELL,MATCH(MIN(INDEX(Last_Data_Point,MATCH($A92,DataStreams,0)),INDEX(Last_Data_Point,MATCH(BA$6,DataStreams,0)),$B$4),DateRange,0)-1,MATCH(INDEX(Returns!$100:$100,MATCH(BA$6,DataStreams,0)),DataStreams,0)-1))),"")</f>
        <v/>
      </c>
      <c r="BB92" s="233" t="str" cm="1">
        <f t="array" aca="1" ref="BB92" ca="1">_xlfn.IFNA(_xlfn.COVARIANCE.S(
OFFSET(HOMECELL,MATCH(MAX(INDEX(First_Data_Point,MATCH($A92,DataStreams,0)),INDEX(First_Data_Point,MATCH(BB$6,DataStreams,0)),$B$3),DateRange,0)-1,MATCH($A92,DataStreams,0)-1):OFFSET(HOMECELL,MATCH(MIN(INDEX(Last_Data_Point,MATCH($A92,DataStreams,0)),INDEX(Last_Data_Point,MATCH(BB$6,DataStreams,0)),$B$4),DateRange,0)-1,MATCH($A92,DataStreams,0)-1) -
(INDEX(Returns!$102:$102,MATCH($A92,DataStreams,0))*
OFFSET(HOMECELL,MATCH(MAX(INDEX(First_Data_Point,MATCH($A92,DataStreams,0)),INDEX(First_Data_Point,MATCH(BB$6,DataStreams,0)),$B$3),DateRange,0)-1,MATCH(INDEX(Returns!$100:$100,MATCH($A92,DataStreams,0)),DataStreams,0)-1):OFFSET(HOMECELL,MATCH(MIN(INDEX(Last_Data_Point,MATCH($A92,DataStreams,0)),INDEX(Last_Data_Point,MATCH(BB$6,DataStreams,0)),$B$4),DateRange,0)-1,MATCH(INDEX(Returns!$100:$100,MATCH($A92,DataStreams,0)),DataStreams,0)-1)),
OFFSET(HOMECELL,MATCH(MAX(INDEX(First_Data_Point,MATCH($A92,DataStreams,0)),INDEX(First_Data_Point,MATCH(BB$6,DataStreams,0)),$B$3),DateRange,0)-1,MATCH(BB$6,DataStreams,0)-1):OFFSET(HOMECELL,MATCH(MIN(INDEX(Last_Data_Point,MATCH($A92,DataStreams,0)),INDEX(Last_Data_Point,MATCH(BB$6,DataStreams,0)),$B$4),DateRange,0)-1,MATCH(BB$6,DataStreams,0)-1) -
(INDEX(Returns!$102:$102,MATCH(BB$6,DataStreams,0))*
OFFSET(HOMECELL,MATCH(MAX(INDEX(First_Data_Point,MATCH($A92,DataStreams,0)),INDEX(First_Data_Point,MATCH(BB$6,DataStreams,0)),$B$3),DateRange,0)-1,MATCH(INDEX(Returns!$100:$100,MATCH(BB$6,DataStreams,0)),DataStreams,0)-1):OFFSET(HOMECELL,MATCH(MIN(INDEX(Last_Data_Point,MATCH($A92,DataStreams,0)),INDEX(Last_Data_Point,MATCH(BB$6,DataStreams,0)),$B$4),DateRange,0)-1,MATCH(INDEX(Returns!$100:$100,MATCH(BB$6,DataStreams,0)),DataStreams,0)-1))),"")</f>
        <v/>
      </c>
      <c r="BC92" s="236"/>
    </row>
    <row r="93" spans="1:55">
      <c r="A93" s="239" t="str">
        <f ca="1"/>
        <v>GEN</v>
      </c>
      <c r="B93" s="233" cm="1">
        <f t="array" aca="1" ref="B93" ca="1">_xlfn.IFNA(_xlfn.COVARIANCE.S(
OFFSET(HOMECELL,MATCH(MAX(INDEX(First_Data_Point,MATCH($A93,DataStreams,0)),INDEX(First_Data_Point,MATCH(B$6,DataStreams,0)),$B$3),DateRange,0)-1,MATCH($A93,DataStreams,0)-1):OFFSET(HOMECELL,MATCH(MIN(INDEX(Last_Data_Point,MATCH($A93,DataStreams,0)),INDEX(Last_Data_Point,MATCH(B$6,DataStreams,0)),$B$4),DateRange,0)-1,MATCH($A93,DataStreams,0)-1) -
(INDEX(Returns!$102:$102,MATCH($A93,DataStreams,0))*
OFFSET(HOMECELL,MATCH(MAX(INDEX(First_Data_Point,MATCH($A93,DataStreams,0)),INDEX(First_Data_Point,MATCH(B$6,DataStreams,0)),$B$3),DateRange,0)-1,MATCH(INDEX(Returns!$100:$100,MATCH($A93,DataStreams,0)),DataStreams,0)-1):OFFSET(HOMECELL,MATCH(MIN(INDEX(Last_Data_Point,MATCH($A93,DataStreams,0)),INDEX(Last_Data_Point,MATCH(B$6,DataStreams,0)),$B$4),DateRange,0)-1,MATCH(INDEX(Returns!$100:$100,MATCH($A93,DataStreams,0)),DataStreams,0)-1)),
OFFSET(HOMECELL,MATCH(MAX(INDEX(First_Data_Point,MATCH($A93,DataStreams,0)),INDEX(First_Data_Point,MATCH(B$6,DataStreams,0)),$B$3),DateRange,0)-1,MATCH(B$6,DataStreams,0)-1):OFFSET(HOMECELL,MATCH(MIN(INDEX(Last_Data_Point,MATCH($A93,DataStreams,0)),INDEX(Last_Data_Point,MATCH(B$6,DataStreams,0)),$B$4),DateRange,0)-1,MATCH(B$6,DataStreams,0)-1) -
(INDEX(Returns!$102:$102,MATCH(B$6,DataStreams,0))*
OFFSET(HOMECELL,MATCH(MAX(INDEX(First_Data_Point,MATCH($A93,DataStreams,0)),INDEX(First_Data_Point,MATCH(B$6,DataStreams,0)),$B$3),DateRange,0)-1,MATCH(INDEX(Returns!$100:$100,MATCH(B$6,DataStreams,0)),DataStreams,0)-1):OFFSET(HOMECELL,MATCH(MIN(INDEX(Last_Data_Point,MATCH($A93,DataStreams,0)),INDEX(Last_Data_Point,MATCH(B$6,DataStreams,0)),$B$4),DateRange,0)-1,MATCH(INDEX(Returns!$100:$100,MATCH(B$6,DataStreams,0)),DataStreams,0)-1))),"")</f>
        <v>-2.224901951800699E-6</v>
      </c>
      <c r="C93" s="233" cm="1">
        <f t="array" aca="1" ref="C93" ca="1">_xlfn.IFNA(_xlfn.COVARIANCE.S(
OFFSET(HOMECELL,MATCH(MAX(INDEX(First_Data_Point,MATCH($A93,DataStreams,0)),INDEX(First_Data_Point,MATCH(C$6,DataStreams,0)),$B$3),DateRange,0)-1,MATCH($A93,DataStreams,0)-1):OFFSET(HOMECELL,MATCH(MIN(INDEX(Last_Data_Point,MATCH($A93,DataStreams,0)),INDEX(Last_Data_Point,MATCH(C$6,DataStreams,0)),$B$4),DateRange,0)-1,MATCH($A93,DataStreams,0)-1) -
(INDEX(Returns!$102:$102,MATCH($A93,DataStreams,0))*
OFFSET(HOMECELL,MATCH(MAX(INDEX(First_Data_Point,MATCH($A93,DataStreams,0)),INDEX(First_Data_Point,MATCH(C$6,DataStreams,0)),$B$3),DateRange,0)-1,MATCH(INDEX(Returns!$100:$100,MATCH($A93,DataStreams,0)),DataStreams,0)-1):OFFSET(HOMECELL,MATCH(MIN(INDEX(Last_Data_Point,MATCH($A93,DataStreams,0)),INDEX(Last_Data_Point,MATCH(C$6,DataStreams,0)),$B$4),DateRange,0)-1,MATCH(INDEX(Returns!$100:$100,MATCH($A93,DataStreams,0)),DataStreams,0)-1)),
OFFSET(HOMECELL,MATCH(MAX(INDEX(First_Data_Point,MATCH($A93,DataStreams,0)),INDEX(First_Data_Point,MATCH(C$6,DataStreams,0)),$B$3),DateRange,0)-1,MATCH(C$6,DataStreams,0)-1):OFFSET(HOMECELL,MATCH(MIN(INDEX(Last_Data_Point,MATCH($A93,DataStreams,0)),INDEX(Last_Data_Point,MATCH(C$6,DataStreams,0)),$B$4),DateRange,0)-1,MATCH(C$6,DataStreams,0)-1) -
(INDEX(Returns!$102:$102,MATCH(C$6,DataStreams,0))*
OFFSET(HOMECELL,MATCH(MAX(INDEX(First_Data_Point,MATCH($A93,DataStreams,0)),INDEX(First_Data_Point,MATCH(C$6,DataStreams,0)),$B$3),DateRange,0)-1,MATCH(INDEX(Returns!$100:$100,MATCH(C$6,DataStreams,0)),DataStreams,0)-1):OFFSET(HOMECELL,MATCH(MIN(INDEX(Last_Data_Point,MATCH($A93,DataStreams,0)),INDEX(Last_Data_Point,MATCH(C$6,DataStreams,0)),$B$4),DateRange,0)-1,MATCH(INDEX(Returns!$100:$100,MATCH(C$6,DataStreams,0)),DataStreams,0)-1))),"")</f>
        <v>-1.0026130539823382E-6</v>
      </c>
      <c r="D93" s="233" cm="1">
        <f t="array" aca="1" ref="D93" ca="1">_xlfn.IFNA(_xlfn.COVARIANCE.S(
OFFSET(HOMECELL,MATCH(MAX(INDEX(First_Data_Point,MATCH($A93,DataStreams,0)),INDEX(First_Data_Point,MATCH(D$6,DataStreams,0)),$B$3),DateRange,0)-1,MATCH($A93,DataStreams,0)-1):OFFSET(HOMECELL,MATCH(MIN(INDEX(Last_Data_Point,MATCH($A93,DataStreams,0)),INDEX(Last_Data_Point,MATCH(D$6,DataStreams,0)),$B$4),DateRange,0)-1,MATCH($A93,DataStreams,0)-1) -
(INDEX(Returns!$102:$102,MATCH($A93,DataStreams,0))*
OFFSET(HOMECELL,MATCH(MAX(INDEX(First_Data_Point,MATCH($A93,DataStreams,0)),INDEX(First_Data_Point,MATCH(D$6,DataStreams,0)),$B$3),DateRange,0)-1,MATCH(INDEX(Returns!$100:$100,MATCH($A93,DataStreams,0)),DataStreams,0)-1):OFFSET(HOMECELL,MATCH(MIN(INDEX(Last_Data_Point,MATCH($A93,DataStreams,0)),INDEX(Last_Data_Point,MATCH(D$6,DataStreams,0)),$B$4),DateRange,0)-1,MATCH(INDEX(Returns!$100:$100,MATCH($A93,DataStreams,0)),DataStreams,0)-1)),
OFFSET(HOMECELL,MATCH(MAX(INDEX(First_Data_Point,MATCH($A93,DataStreams,0)),INDEX(First_Data_Point,MATCH(D$6,DataStreams,0)),$B$3),DateRange,0)-1,MATCH(D$6,DataStreams,0)-1):OFFSET(HOMECELL,MATCH(MIN(INDEX(Last_Data_Point,MATCH($A93,DataStreams,0)),INDEX(Last_Data_Point,MATCH(D$6,DataStreams,0)),$B$4),DateRange,0)-1,MATCH(D$6,DataStreams,0)-1) -
(INDEX(Returns!$102:$102,MATCH(D$6,DataStreams,0))*
OFFSET(HOMECELL,MATCH(MAX(INDEX(First_Data_Point,MATCH($A93,DataStreams,0)),INDEX(First_Data_Point,MATCH(D$6,DataStreams,0)),$B$3),DateRange,0)-1,MATCH(INDEX(Returns!$100:$100,MATCH(D$6,DataStreams,0)),DataStreams,0)-1):OFFSET(HOMECELL,MATCH(MIN(INDEX(Last_Data_Point,MATCH($A93,DataStreams,0)),INDEX(Last_Data_Point,MATCH(D$6,DataStreams,0)),$B$4),DateRange,0)-1,MATCH(INDEX(Returns!$100:$100,MATCH(D$6,DataStreams,0)),DataStreams,0)-1))),"")</f>
        <v>1.1079220632313812E-4</v>
      </c>
      <c r="E93" s="233" cm="1">
        <f t="array" aca="1" ref="E93" ca="1">_xlfn.IFNA(_xlfn.COVARIANCE.S(
OFFSET(HOMECELL,MATCH(MAX(INDEX(First_Data_Point,MATCH($A93,DataStreams,0)),INDEX(First_Data_Point,MATCH(E$6,DataStreams,0)),$B$3),DateRange,0)-1,MATCH($A93,DataStreams,0)-1):OFFSET(HOMECELL,MATCH(MIN(INDEX(Last_Data_Point,MATCH($A93,DataStreams,0)),INDEX(Last_Data_Point,MATCH(E$6,DataStreams,0)),$B$4),DateRange,0)-1,MATCH($A93,DataStreams,0)-1) -
(INDEX(Returns!$102:$102,MATCH($A93,DataStreams,0))*
OFFSET(HOMECELL,MATCH(MAX(INDEX(First_Data_Point,MATCH($A93,DataStreams,0)),INDEX(First_Data_Point,MATCH(E$6,DataStreams,0)),$B$3),DateRange,0)-1,MATCH(INDEX(Returns!$100:$100,MATCH($A93,DataStreams,0)),DataStreams,0)-1):OFFSET(HOMECELL,MATCH(MIN(INDEX(Last_Data_Point,MATCH($A93,DataStreams,0)),INDEX(Last_Data_Point,MATCH(E$6,DataStreams,0)),$B$4),DateRange,0)-1,MATCH(INDEX(Returns!$100:$100,MATCH($A93,DataStreams,0)),DataStreams,0)-1)),
OFFSET(HOMECELL,MATCH(MAX(INDEX(First_Data_Point,MATCH($A93,DataStreams,0)),INDEX(First_Data_Point,MATCH(E$6,DataStreams,0)),$B$3),DateRange,0)-1,MATCH(E$6,DataStreams,0)-1):OFFSET(HOMECELL,MATCH(MIN(INDEX(Last_Data_Point,MATCH($A93,DataStreams,0)),INDEX(Last_Data_Point,MATCH(E$6,DataStreams,0)),$B$4),DateRange,0)-1,MATCH(E$6,DataStreams,0)-1) -
(INDEX(Returns!$102:$102,MATCH(E$6,DataStreams,0))*
OFFSET(HOMECELL,MATCH(MAX(INDEX(First_Data_Point,MATCH($A93,DataStreams,0)),INDEX(First_Data_Point,MATCH(E$6,DataStreams,0)),$B$3),DateRange,0)-1,MATCH(INDEX(Returns!$100:$100,MATCH(E$6,DataStreams,0)),DataStreams,0)-1):OFFSET(HOMECELL,MATCH(MIN(INDEX(Last_Data_Point,MATCH($A93,DataStreams,0)),INDEX(Last_Data_Point,MATCH(E$6,DataStreams,0)),$B$4),DateRange,0)-1,MATCH(INDEX(Returns!$100:$100,MATCH(E$6,DataStreams,0)),DataStreams,0)-1))),"")</f>
        <v>9.1565200379691209E-4</v>
      </c>
      <c r="F93" s="233" cm="1">
        <f t="array" aca="1" ref="F93" ca="1">_xlfn.IFNA(_xlfn.COVARIANCE.S(
OFFSET(HOMECELL,MATCH(MAX(INDEX(First_Data_Point,MATCH($A93,DataStreams,0)),INDEX(First_Data_Point,MATCH(F$6,DataStreams,0)),$B$3),DateRange,0)-1,MATCH($A93,DataStreams,0)-1):OFFSET(HOMECELL,MATCH(MIN(INDEX(Last_Data_Point,MATCH($A93,DataStreams,0)),INDEX(Last_Data_Point,MATCH(F$6,DataStreams,0)),$B$4),DateRange,0)-1,MATCH($A93,DataStreams,0)-1) -
(INDEX(Returns!$102:$102,MATCH($A93,DataStreams,0))*
OFFSET(HOMECELL,MATCH(MAX(INDEX(First_Data_Point,MATCH($A93,DataStreams,0)),INDEX(First_Data_Point,MATCH(F$6,DataStreams,0)),$B$3),DateRange,0)-1,MATCH(INDEX(Returns!$100:$100,MATCH($A93,DataStreams,0)),DataStreams,0)-1):OFFSET(HOMECELL,MATCH(MIN(INDEX(Last_Data_Point,MATCH($A93,DataStreams,0)),INDEX(Last_Data_Point,MATCH(F$6,DataStreams,0)),$B$4),DateRange,0)-1,MATCH(INDEX(Returns!$100:$100,MATCH($A93,DataStreams,0)),DataStreams,0)-1)),
OFFSET(HOMECELL,MATCH(MAX(INDEX(First_Data_Point,MATCH($A93,DataStreams,0)),INDEX(First_Data_Point,MATCH(F$6,DataStreams,0)),$B$3),DateRange,0)-1,MATCH(F$6,DataStreams,0)-1):OFFSET(HOMECELL,MATCH(MIN(INDEX(Last_Data_Point,MATCH($A93,DataStreams,0)),INDEX(Last_Data_Point,MATCH(F$6,DataStreams,0)),$B$4),DateRange,0)-1,MATCH(F$6,DataStreams,0)-1) -
(INDEX(Returns!$102:$102,MATCH(F$6,DataStreams,0))*
OFFSET(HOMECELL,MATCH(MAX(INDEX(First_Data_Point,MATCH($A93,DataStreams,0)),INDEX(First_Data_Point,MATCH(F$6,DataStreams,0)),$B$3),DateRange,0)-1,MATCH(INDEX(Returns!$100:$100,MATCH(F$6,DataStreams,0)),DataStreams,0)-1):OFFSET(HOMECELL,MATCH(MIN(INDEX(Last_Data_Point,MATCH($A93,DataStreams,0)),INDEX(Last_Data_Point,MATCH(F$6,DataStreams,0)),$B$4),DateRange,0)-1,MATCH(INDEX(Returns!$100:$100,MATCH(F$6,DataStreams,0)),DataStreams,0)-1))),"")</f>
        <v>1.839782921862117E-5</v>
      </c>
      <c r="G93" s="233" cm="1">
        <f t="array" aca="1" ref="G93" ca="1">_xlfn.IFNA(_xlfn.COVARIANCE.S(
OFFSET(HOMECELL,MATCH(MAX(INDEX(First_Data_Point,MATCH($A93,DataStreams,0)),INDEX(First_Data_Point,MATCH(G$6,DataStreams,0)),$B$3),DateRange,0)-1,MATCH($A93,DataStreams,0)-1):OFFSET(HOMECELL,MATCH(MIN(INDEX(Last_Data_Point,MATCH($A93,DataStreams,0)),INDEX(Last_Data_Point,MATCH(G$6,DataStreams,0)),$B$4),DateRange,0)-1,MATCH($A93,DataStreams,0)-1) -
(INDEX(Returns!$102:$102,MATCH($A93,DataStreams,0))*
OFFSET(HOMECELL,MATCH(MAX(INDEX(First_Data_Point,MATCH($A93,DataStreams,0)),INDEX(First_Data_Point,MATCH(G$6,DataStreams,0)),$B$3),DateRange,0)-1,MATCH(INDEX(Returns!$100:$100,MATCH($A93,DataStreams,0)),DataStreams,0)-1):OFFSET(HOMECELL,MATCH(MIN(INDEX(Last_Data_Point,MATCH($A93,DataStreams,0)),INDEX(Last_Data_Point,MATCH(G$6,DataStreams,0)),$B$4),DateRange,0)-1,MATCH(INDEX(Returns!$100:$100,MATCH($A93,DataStreams,0)),DataStreams,0)-1)),
OFFSET(HOMECELL,MATCH(MAX(INDEX(First_Data_Point,MATCH($A93,DataStreams,0)),INDEX(First_Data_Point,MATCH(G$6,DataStreams,0)),$B$3),DateRange,0)-1,MATCH(G$6,DataStreams,0)-1):OFFSET(HOMECELL,MATCH(MIN(INDEX(Last_Data_Point,MATCH($A93,DataStreams,0)),INDEX(Last_Data_Point,MATCH(G$6,DataStreams,0)),$B$4),DateRange,0)-1,MATCH(G$6,DataStreams,0)-1) -
(INDEX(Returns!$102:$102,MATCH(G$6,DataStreams,0))*
OFFSET(HOMECELL,MATCH(MAX(INDEX(First_Data_Point,MATCH($A93,DataStreams,0)),INDEX(First_Data_Point,MATCH(G$6,DataStreams,0)),$B$3),DateRange,0)-1,MATCH(INDEX(Returns!$100:$100,MATCH(G$6,DataStreams,0)),DataStreams,0)-1):OFFSET(HOMECELL,MATCH(MIN(INDEX(Last_Data_Point,MATCH($A93,DataStreams,0)),INDEX(Last_Data_Point,MATCH(G$6,DataStreams,0)),$B$4),DateRange,0)-1,MATCH(INDEX(Returns!$100:$100,MATCH(G$6,DataStreams,0)),DataStreams,0)-1))),"")</f>
        <v>-1.4560712749762104E-4</v>
      </c>
      <c r="H93" s="233" cm="1">
        <f t="array" aca="1" ref="H93" ca="1">_xlfn.IFNA(_xlfn.COVARIANCE.S(
OFFSET(HOMECELL,MATCH(MAX(INDEX(First_Data_Point,MATCH($A93,DataStreams,0)),INDEX(First_Data_Point,MATCH(H$6,DataStreams,0)),$B$3),DateRange,0)-1,MATCH($A93,DataStreams,0)-1):OFFSET(HOMECELL,MATCH(MIN(INDEX(Last_Data_Point,MATCH($A93,DataStreams,0)),INDEX(Last_Data_Point,MATCH(H$6,DataStreams,0)),$B$4),DateRange,0)-1,MATCH($A93,DataStreams,0)-1) -
(INDEX(Returns!$102:$102,MATCH($A93,DataStreams,0))*
OFFSET(HOMECELL,MATCH(MAX(INDEX(First_Data_Point,MATCH($A93,DataStreams,0)),INDEX(First_Data_Point,MATCH(H$6,DataStreams,0)),$B$3),DateRange,0)-1,MATCH(INDEX(Returns!$100:$100,MATCH($A93,DataStreams,0)),DataStreams,0)-1):OFFSET(HOMECELL,MATCH(MIN(INDEX(Last_Data_Point,MATCH($A93,DataStreams,0)),INDEX(Last_Data_Point,MATCH(H$6,DataStreams,0)),$B$4),DateRange,0)-1,MATCH(INDEX(Returns!$100:$100,MATCH($A93,DataStreams,0)),DataStreams,0)-1)),
OFFSET(HOMECELL,MATCH(MAX(INDEX(First_Data_Point,MATCH($A93,DataStreams,0)),INDEX(First_Data_Point,MATCH(H$6,DataStreams,0)),$B$3),DateRange,0)-1,MATCH(H$6,DataStreams,0)-1):OFFSET(HOMECELL,MATCH(MIN(INDEX(Last_Data_Point,MATCH($A93,DataStreams,0)),INDEX(Last_Data_Point,MATCH(H$6,DataStreams,0)),$B$4),DateRange,0)-1,MATCH(H$6,DataStreams,0)-1) -
(INDEX(Returns!$102:$102,MATCH(H$6,DataStreams,0))*
OFFSET(HOMECELL,MATCH(MAX(INDEX(First_Data_Point,MATCH($A93,DataStreams,0)),INDEX(First_Data_Point,MATCH(H$6,DataStreams,0)),$B$3),DateRange,0)-1,MATCH(INDEX(Returns!$100:$100,MATCH(H$6,DataStreams,0)),DataStreams,0)-1):OFFSET(HOMECELL,MATCH(MIN(INDEX(Last_Data_Point,MATCH($A93,DataStreams,0)),INDEX(Last_Data_Point,MATCH(H$6,DataStreams,0)),$B$4),DateRange,0)-1,MATCH(INDEX(Returns!$100:$100,MATCH(H$6,DataStreams,0)),DataStreams,0)-1))),"")</f>
        <v>7.2170451142387237E-5</v>
      </c>
      <c r="I93" s="233" cm="1">
        <f t="array" aca="1" ref="I93" ca="1">_xlfn.IFNA(_xlfn.COVARIANCE.S(
OFFSET(HOMECELL,MATCH(MAX(INDEX(First_Data_Point,MATCH($A93,DataStreams,0)),INDEX(First_Data_Point,MATCH(I$6,DataStreams,0)),$B$3),DateRange,0)-1,MATCH($A93,DataStreams,0)-1):OFFSET(HOMECELL,MATCH(MIN(INDEX(Last_Data_Point,MATCH($A93,DataStreams,0)),INDEX(Last_Data_Point,MATCH(I$6,DataStreams,0)),$B$4),DateRange,0)-1,MATCH($A93,DataStreams,0)-1) -
(INDEX(Returns!$102:$102,MATCH($A93,DataStreams,0))*
OFFSET(HOMECELL,MATCH(MAX(INDEX(First_Data_Point,MATCH($A93,DataStreams,0)),INDEX(First_Data_Point,MATCH(I$6,DataStreams,0)),$B$3),DateRange,0)-1,MATCH(INDEX(Returns!$100:$100,MATCH($A93,DataStreams,0)),DataStreams,0)-1):OFFSET(HOMECELL,MATCH(MIN(INDEX(Last_Data_Point,MATCH($A93,DataStreams,0)),INDEX(Last_Data_Point,MATCH(I$6,DataStreams,0)),$B$4),DateRange,0)-1,MATCH(INDEX(Returns!$100:$100,MATCH($A93,DataStreams,0)),DataStreams,0)-1)),
OFFSET(HOMECELL,MATCH(MAX(INDEX(First_Data_Point,MATCH($A93,DataStreams,0)),INDEX(First_Data_Point,MATCH(I$6,DataStreams,0)),$B$3),DateRange,0)-1,MATCH(I$6,DataStreams,0)-1):OFFSET(HOMECELL,MATCH(MIN(INDEX(Last_Data_Point,MATCH($A93,DataStreams,0)),INDEX(Last_Data_Point,MATCH(I$6,DataStreams,0)),$B$4),DateRange,0)-1,MATCH(I$6,DataStreams,0)-1) -
(INDEX(Returns!$102:$102,MATCH(I$6,DataStreams,0))*
OFFSET(HOMECELL,MATCH(MAX(INDEX(First_Data_Point,MATCH($A93,DataStreams,0)),INDEX(First_Data_Point,MATCH(I$6,DataStreams,0)),$B$3),DateRange,0)-1,MATCH(INDEX(Returns!$100:$100,MATCH(I$6,DataStreams,0)),DataStreams,0)-1):OFFSET(HOMECELL,MATCH(MIN(INDEX(Last_Data_Point,MATCH($A93,DataStreams,0)),INDEX(Last_Data_Point,MATCH(I$6,DataStreams,0)),$B$4),DateRange,0)-1,MATCH(INDEX(Returns!$100:$100,MATCH(I$6,DataStreams,0)),DataStreams,0)-1))),"")</f>
        <v>-1.4264428436758041E-3</v>
      </c>
      <c r="J93" s="233" cm="1">
        <f t="array" aca="1" ref="J93" ca="1">_xlfn.IFNA(_xlfn.COVARIANCE.S(
OFFSET(HOMECELL,MATCH(MAX(INDEX(First_Data_Point,MATCH($A93,DataStreams,0)),INDEX(First_Data_Point,MATCH(J$6,DataStreams,0)),$B$3),DateRange,0)-1,MATCH($A93,DataStreams,0)-1):OFFSET(HOMECELL,MATCH(MIN(INDEX(Last_Data_Point,MATCH($A93,DataStreams,0)),INDEX(Last_Data_Point,MATCH(J$6,DataStreams,0)),$B$4),DateRange,0)-1,MATCH($A93,DataStreams,0)-1) -
(INDEX(Returns!$102:$102,MATCH($A93,DataStreams,0))*
OFFSET(HOMECELL,MATCH(MAX(INDEX(First_Data_Point,MATCH($A93,DataStreams,0)),INDEX(First_Data_Point,MATCH(J$6,DataStreams,0)),$B$3),DateRange,0)-1,MATCH(INDEX(Returns!$100:$100,MATCH($A93,DataStreams,0)),DataStreams,0)-1):OFFSET(HOMECELL,MATCH(MIN(INDEX(Last_Data_Point,MATCH($A93,DataStreams,0)),INDEX(Last_Data_Point,MATCH(J$6,DataStreams,0)),$B$4),DateRange,0)-1,MATCH(INDEX(Returns!$100:$100,MATCH($A93,DataStreams,0)),DataStreams,0)-1)),
OFFSET(HOMECELL,MATCH(MAX(INDEX(First_Data_Point,MATCH($A93,DataStreams,0)),INDEX(First_Data_Point,MATCH(J$6,DataStreams,0)),$B$3),DateRange,0)-1,MATCH(J$6,DataStreams,0)-1):OFFSET(HOMECELL,MATCH(MIN(INDEX(Last_Data_Point,MATCH($A93,DataStreams,0)),INDEX(Last_Data_Point,MATCH(J$6,DataStreams,0)),$B$4),DateRange,0)-1,MATCH(J$6,DataStreams,0)-1) -
(INDEX(Returns!$102:$102,MATCH(J$6,DataStreams,0))*
OFFSET(HOMECELL,MATCH(MAX(INDEX(First_Data_Point,MATCH($A93,DataStreams,0)),INDEX(First_Data_Point,MATCH(J$6,DataStreams,0)),$B$3),DateRange,0)-1,MATCH(INDEX(Returns!$100:$100,MATCH(J$6,DataStreams,0)),DataStreams,0)-1):OFFSET(HOMECELL,MATCH(MIN(INDEX(Last_Data_Point,MATCH($A93,DataStreams,0)),INDEX(Last_Data_Point,MATCH(J$6,DataStreams,0)),$B$4),DateRange,0)-1,MATCH(INDEX(Returns!$100:$100,MATCH(J$6,DataStreams,0)),DataStreams,0)-1))),"")</f>
        <v>1.0481585839792506E-3</v>
      </c>
      <c r="K93" s="233" cm="1">
        <f t="array" aca="1" ref="K93" ca="1">_xlfn.IFNA(_xlfn.COVARIANCE.S(
OFFSET(HOMECELL,MATCH(MAX(INDEX(First_Data_Point,MATCH($A93,DataStreams,0)),INDEX(First_Data_Point,MATCH(K$6,DataStreams,0)),$B$3),DateRange,0)-1,MATCH($A93,DataStreams,0)-1):OFFSET(HOMECELL,MATCH(MIN(INDEX(Last_Data_Point,MATCH($A93,DataStreams,0)),INDEX(Last_Data_Point,MATCH(K$6,DataStreams,0)),$B$4),DateRange,0)-1,MATCH($A93,DataStreams,0)-1) -
(INDEX(Returns!$102:$102,MATCH($A93,DataStreams,0))*
OFFSET(HOMECELL,MATCH(MAX(INDEX(First_Data_Point,MATCH($A93,DataStreams,0)),INDEX(First_Data_Point,MATCH(K$6,DataStreams,0)),$B$3),DateRange,0)-1,MATCH(INDEX(Returns!$100:$100,MATCH($A93,DataStreams,0)),DataStreams,0)-1):OFFSET(HOMECELL,MATCH(MIN(INDEX(Last_Data_Point,MATCH($A93,DataStreams,0)),INDEX(Last_Data_Point,MATCH(K$6,DataStreams,0)),$B$4),DateRange,0)-1,MATCH(INDEX(Returns!$100:$100,MATCH($A93,DataStreams,0)),DataStreams,0)-1)),
OFFSET(HOMECELL,MATCH(MAX(INDEX(First_Data_Point,MATCH($A93,DataStreams,0)),INDEX(First_Data_Point,MATCH(K$6,DataStreams,0)),$B$3),DateRange,0)-1,MATCH(K$6,DataStreams,0)-1):OFFSET(HOMECELL,MATCH(MIN(INDEX(Last_Data_Point,MATCH($A93,DataStreams,0)),INDEX(Last_Data_Point,MATCH(K$6,DataStreams,0)),$B$4),DateRange,0)-1,MATCH(K$6,DataStreams,0)-1) -
(INDEX(Returns!$102:$102,MATCH(K$6,DataStreams,0))*
OFFSET(HOMECELL,MATCH(MAX(INDEX(First_Data_Point,MATCH($A93,DataStreams,0)),INDEX(First_Data_Point,MATCH(K$6,DataStreams,0)),$B$3),DateRange,0)-1,MATCH(INDEX(Returns!$100:$100,MATCH(K$6,DataStreams,0)),DataStreams,0)-1):OFFSET(HOMECELL,MATCH(MIN(INDEX(Last_Data_Point,MATCH($A93,DataStreams,0)),INDEX(Last_Data_Point,MATCH(K$6,DataStreams,0)),$B$4),DateRange,0)-1,MATCH(INDEX(Returns!$100:$100,MATCH(K$6,DataStreams,0)),DataStreams,0)-1))),"")</f>
        <v>5.9579476623156959E-4</v>
      </c>
      <c r="L93" s="233" cm="1">
        <f t="array" aca="1" ref="L93" ca="1">_xlfn.IFNA(_xlfn.COVARIANCE.S(
OFFSET(HOMECELL,MATCH(MAX(INDEX(First_Data_Point,MATCH($A93,DataStreams,0)),INDEX(First_Data_Point,MATCH(L$6,DataStreams,0)),$B$3),DateRange,0)-1,MATCH($A93,DataStreams,0)-1):OFFSET(HOMECELL,MATCH(MIN(INDEX(Last_Data_Point,MATCH($A93,DataStreams,0)),INDEX(Last_Data_Point,MATCH(L$6,DataStreams,0)),$B$4),DateRange,0)-1,MATCH($A93,DataStreams,0)-1) -
(INDEX(Returns!$102:$102,MATCH($A93,DataStreams,0))*
OFFSET(HOMECELL,MATCH(MAX(INDEX(First_Data_Point,MATCH($A93,DataStreams,0)),INDEX(First_Data_Point,MATCH(L$6,DataStreams,0)),$B$3),DateRange,0)-1,MATCH(INDEX(Returns!$100:$100,MATCH($A93,DataStreams,0)),DataStreams,0)-1):OFFSET(HOMECELL,MATCH(MIN(INDEX(Last_Data_Point,MATCH($A93,DataStreams,0)),INDEX(Last_Data_Point,MATCH(L$6,DataStreams,0)),$B$4),DateRange,0)-1,MATCH(INDEX(Returns!$100:$100,MATCH($A93,DataStreams,0)),DataStreams,0)-1)),
OFFSET(HOMECELL,MATCH(MAX(INDEX(First_Data_Point,MATCH($A93,DataStreams,0)),INDEX(First_Data_Point,MATCH(L$6,DataStreams,0)),$B$3),DateRange,0)-1,MATCH(L$6,DataStreams,0)-1):OFFSET(HOMECELL,MATCH(MIN(INDEX(Last_Data_Point,MATCH($A93,DataStreams,0)),INDEX(Last_Data_Point,MATCH(L$6,DataStreams,0)),$B$4),DateRange,0)-1,MATCH(L$6,DataStreams,0)-1) -
(INDEX(Returns!$102:$102,MATCH(L$6,DataStreams,0))*
OFFSET(HOMECELL,MATCH(MAX(INDEX(First_Data_Point,MATCH($A93,DataStreams,0)),INDEX(First_Data_Point,MATCH(L$6,DataStreams,0)),$B$3),DateRange,0)-1,MATCH(INDEX(Returns!$100:$100,MATCH(L$6,DataStreams,0)),DataStreams,0)-1):OFFSET(HOMECELL,MATCH(MIN(INDEX(Last_Data_Point,MATCH($A93,DataStreams,0)),INDEX(Last_Data_Point,MATCH(L$6,DataStreams,0)),$B$4),DateRange,0)-1,MATCH(INDEX(Returns!$100:$100,MATCH(L$6,DataStreams,0)),DataStreams,0)-1))),"")</f>
        <v>-8.2229626835403531E-4</v>
      </c>
      <c r="M93" s="233" cm="1">
        <f t="array" aca="1" ref="M93" ca="1">_xlfn.IFNA(_xlfn.COVARIANCE.S(
OFFSET(HOMECELL,MATCH(MAX(INDEX(First_Data_Point,MATCH($A93,DataStreams,0)),INDEX(First_Data_Point,MATCH(M$6,DataStreams,0)),$B$3),DateRange,0)-1,MATCH($A93,DataStreams,0)-1):OFFSET(HOMECELL,MATCH(MIN(INDEX(Last_Data_Point,MATCH($A93,DataStreams,0)),INDEX(Last_Data_Point,MATCH(M$6,DataStreams,0)),$B$4),DateRange,0)-1,MATCH($A93,DataStreams,0)-1) -
(INDEX(Returns!$102:$102,MATCH($A93,DataStreams,0))*
OFFSET(HOMECELL,MATCH(MAX(INDEX(First_Data_Point,MATCH($A93,DataStreams,0)),INDEX(First_Data_Point,MATCH(M$6,DataStreams,0)),$B$3),DateRange,0)-1,MATCH(INDEX(Returns!$100:$100,MATCH($A93,DataStreams,0)),DataStreams,0)-1):OFFSET(HOMECELL,MATCH(MIN(INDEX(Last_Data_Point,MATCH($A93,DataStreams,0)),INDEX(Last_Data_Point,MATCH(M$6,DataStreams,0)),$B$4),DateRange,0)-1,MATCH(INDEX(Returns!$100:$100,MATCH($A93,DataStreams,0)),DataStreams,0)-1)),
OFFSET(HOMECELL,MATCH(MAX(INDEX(First_Data_Point,MATCH($A93,DataStreams,0)),INDEX(First_Data_Point,MATCH(M$6,DataStreams,0)),$B$3),DateRange,0)-1,MATCH(M$6,DataStreams,0)-1):OFFSET(HOMECELL,MATCH(MIN(INDEX(Last_Data_Point,MATCH($A93,DataStreams,0)),INDEX(Last_Data_Point,MATCH(M$6,DataStreams,0)),$B$4),DateRange,0)-1,MATCH(M$6,DataStreams,0)-1) -
(INDEX(Returns!$102:$102,MATCH(M$6,DataStreams,0))*
OFFSET(HOMECELL,MATCH(MAX(INDEX(First_Data_Point,MATCH($A93,DataStreams,0)),INDEX(First_Data_Point,MATCH(M$6,DataStreams,0)),$B$3),DateRange,0)-1,MATCH(INDEX(Returns!$100:$100,MATCH(M$6,DataStreams,0)),DataStreams,0)-1):OFFSET(HOMECELL,MATCH(MIN(INDEX(Last_Data_Point,MATCH($A93,DataStreams,0)),INDEX(Last_Data_Point,MATCH(M$6,DataStreams,0)),$B$4),DateRange,0)-1,MATCH(INDEX(Returns!$100:$100,MATCH(M$6,DataStreams,0)),DataStreams,0)-1))),"")</f>
        <v>-9.164956926631969E-4</v>
      </c>
      <c r="N93" s="233" cm="1">
        <f t="array" aca="1" ref="N93" ca="1">_xlfn.IFNA(_xlfn.COVARIANCE.S(
OFFSET(HOMECELL,MATCH(MAX(INDEX(First_Data_Point,MATCH($A93,DataStreams,0)),INDEX(First_Data_Point,MATCH(N$6,DataStreams,0)),$B$3),DateRange,0)-1,MATCH($A93,DataStreams,0)-1):OFFSET(HOMECELL,MATCH(MIN(INDEX(Last_Data_Point,MATCH($A93,DataStreams,0)),INDEX(Last_Data_Point,MATCH(N$6,DataStreams,0)),$B$4),DateRange,0)-1,MATCH($A93,DataStreams,0)-1) -
(INDEX(Returns!$102:$102,MATCH($A93,DataStreams,0))*
OFFSET(HOMECELL,MATCH(MAX(INDEX(First_Data_Point,MATCH($A93,DataStreams,0)),INDEX(First_Data_Point,MATCH(N$6,DataStreams,0)),$B$3),DateRange,0)-1,MATCH(INDEX(Returns!$100:$100,MATCH($A93,DataStreams,0)),DataStreams,0)-1):OFFSET(HOMECELL,MATCH(MIN(INDEX(Last_Data_Point,MATCH($A93,DataStreams,0)),INDEX(Last_Data_Point,MATCH(N$6,DataStreams,0)),$B$4),DateRange,0)-1,MATCH(INDEX(Returns!$100:$100,MATCH($A93,DataStreams,0)),DataStreams,0)-1)),
OFFSET(HOMECELL,MATCH(MAX(INDEX(First_Data_Point,MATCH($A93,DataStreams,0)),INDEX(First_Data_Point,MATCH(N$6,DataStreams,0)),$B$3),DateRange,0)-1,MATCH(N$6,DataStreams,0)-1):OFFSET(HOMECELL,MATCH(MIN(INDEX(Last_Data_Point,MATCH($A93,DataStreams,0)),INDEX(Last_Data_Point,MATCH(N$6,DataStreams,0)),$B$4),DateRange,0)-1,MATCH(N$6,DataStreams,0)-1) -
(INDEX(Returns!$102:$102,MATCH(N$6,DataStreams,0))*
OFFSET(HOMECELL,MATCH(MAX(INDEX(First_Data_Point,MATCH($A93,DataStreams,0)),INDEX(First_Data_Point,MATCH(N$6,DataStreams,0)),$B$3),DateRange,0)-1,MATCH(INDEX(Returns!$100:$100,MATCH(N$6,DataStreams,0)),DataStreams,0)-1):OFFSET(HOMECELL,MATCH(MIN(INDEX(Last_Data_Point,MATCH($A93,DataStreams,0)),INDEX(Last_Data_Point,MATCH(N$6,DataStreams,0)),$B$4),DateRange,0)-1,MATCH(INDEX(Returns!$100:$100,MATCH(N$6,DataStreams,0)),DataStreams,0)-1))),"")</f>
        <v>5.1533505971024652E-4</v>
      </c>
      <c r="O93" s="233" cm="1">
        <f t="array" aca="1" ref="O93" ca="1">_xlfn.IFNA(_xlfn.COVARIANCE.S(
OFFSET(HOMECELL,MATCH(MAX(INDEX(First_Data_Point,MATCH($A93,DataStreams,0)),INDEX(First_Data_Point,MATCH(O$6,DataStreams,0)),$B$3),DateRange,0)-1,MATCH($A93,DataStreams,0)-1):OFFSET(HOMECELL,MATCH(MIN(INDEX(Last_Data_Point,MATCH($A93,DataStreams,0)),INDEX(Last_Data_Point,MATCH(O$6,DataStreams,0)),$B$4),DateRange,0)-1,MATCH($A93,DataStreams,0)-1) -
(INDEX(Returns!$102:$102,MATCH($A93,DataStreams,0))*
OFFSET(HOMECELL,MATCH(MAX(INDEX(First_Data_Point,MATCH($A93,DataStreams,0)),INDEX(First_Data_Point,MATCH(O$6,DataStreams,0)),$B$3),DateRange,0)-1,MATCH(INDEX(Returns!$100:$100,MATCH($A93,DataStreams,0)),DataStreams,0)-1):OFFSET(HOMECELL,MATCH(MIN(INDEX(Last_Data_Point,MATCH($A93,DataStreams,0)),INDEX(Last_Data_Point,MATCH(O$6,DataStreams,0)),$B$4),DateRange,0)-1,MATCH(INDEX(Returns!$100:$100,MATCH($A93,DataStreams,0)),DataStreams,0)-1)),
OFFSET(HOMECELL,MATCH(MAX(INDEX(First_Data_Point,MATCH($A93,DataStreams,0)),INDEX(First_Data_Point,MATCH(O$6,DataStreams,0)),$B$3),DateRange,0)-1,MATCH(O$6,DataStreams,0)-1):OFFSET(HOMECELL,MATCH(MIN(INDEX(Last_Data_Point,MATCH($A93,DataStreams,0)),INDEX(Last_Data_Point,MATCH(O$6,DataStreams,0)),$B$4),DateRange,0)-1,MATCH(O$6,DataStreams,0)-1) -
(INDEX(Returns!$102:$102,MATCH(O$6,DataStreams,0))*
OFFSET(HOMECELL,MATCH(MAX(INDEX(First_Data_Point,MATCH($A93,DataStreams,0)),INDEX(First_Data_Point,MATCH(O$6,DataStreams,0)),$B$3),DateRange,0)-1,MATCH(INDEX(Returns!$100:$100,MATCH(O$6,DataStreams,0)),DataStreams,0)-1):OFFSET(HOMECELL,MATCH(MIN(INDEX(Last_Data_Point,MATCH($A93,DataStreams,0)),INDEX(Last_Data_Point,MATCH(O$6,DataStreams,0)),$B$4),DateRange,0)-1,MATCH(INDEX(Returns!$100:$100,MATCH(O$6,DataStreams,0)),DataStreams,0)-1))),"")</f>
        <v>1.9669946043724081E-3</v>
      </c>
      <c r="P93" s="233" cm="1">
        <f t="array" aca="1" ref="P93" ca="1">_xlfn.IFNA(_xlfn.COVARIANCE.S(
OFFSET(HOMECELL,MATCH(MAX(INDEX(First_Data_Point,MATCH($A93,DataStreams,0)),INDEX(First_Data_Point,MATCH(P$6,DataStreams,0)),$B$3),DateRange,0)-1,MATCH($A93,DataStreams,0)-1):OFFSET(HOMECELL,MATCH(MIN(INDEX(Last_Data_Point,MATCH($A93,DataStreams,0)),INDEX(Last_Data_Point,MATCH(P$6,DataStreams,0)),$B$4),DateRange,0)-1,MATCH($A93,DataStreams,0)-1) -
(INDEX(Returns!$102:$102,MATCH($A93,DataStreams,0))*
OFFSET(HOMECELL,MATCH(MAX(INDEX(First_Data_Point,MATCH($A93,DataStreams,0)),INDEX(First_Data_Point,MATCH(P$6,DataStreams,0)),$B$3),DateRange,0)-1,MATCH(INDEX(Returns!$100:$100,MATCH($A93,DataStreams,0)),DataStreams,0)-1):OFFSET(HOMECELL,MATCH(MIN(INDEX(Last_Data_Point,MATCH($A93,DataStreams,0)),INDEX(Last_Data_Point,MATCH(P$6,DataStreams,0)),$B$4),DateRange,0)-1,MATCH(INDEX(Returns!$100:$100,MATCH($A93,DataStreams,0)),DataStreams,0)-1)),
OFFSET(HOMECELL,MATCH(MAX(INDEX(First_Data_Point,MATCH($A93,DataStreams,0)),INDEX(First_Data_Point,MATCH(P$6,DataStreams,0)),$B$3),DateRange,0)-1,MATCH(P$6,DataStreams,0)-1):OFFSET(HOMECELL,MATCH(MIN(INDEX(Last_Data_Point,MATCH($A93,DataStreams,0)),INDEX(Last_Data_Point,MATCH(P$6,DataStreams,0)),$B$4),DateRange,0)-1,MATCH(P$6,DataStreams,0)-1) -
(INDEX(Returns!$102:$102,MATCH(P$6,DataStreams,0))*
OFFSET(HOMECELL,MATCH(MAX(INDEX(First_Data_Point,MATCH($A93,DataStreams,0)),INDEX(First_Data_Point,MATCH(P$6,DataStreams,0)),$B$3),DateRange,0)-1,MATCH(INDEX(Returns!$100:$100,MATCH(P$6,DataStreams,0)),DataStreams,0)-1):OFFSET(HOMECELL,MATCH(MIN(INDEX(Last_Data_Point,MATCH($A93,DataStreams,0)),INDEX(Last_Data_Point,MATCH(P$6,DataStreams,0)),$B$4),DateRange,0)-1,MATCH(INDEX(Returns!$100:$100,MATCH(P$6,DataStreams,0)),DataStreams,0)-1))),"")</f>
        <v>5.0010299425230006E-4</v>
      </c>
      <c r="Q93" s="233" cm="1">
        <f t="array" aca="1" ref="Q93" ca="1">_xlfn.IFNA(_xlfn.COVARIANCE.S(
OFFSET(HOMECELL,MATCH(MAX(INDEX(First_Data_Point,MATCH($A93,DataStreams,0)),INDEX(First_Data_Point,MATCH(Q$6,DataStreams,0)),$B$3),DateRange,0)-1,MATCH($A93,DataStreams,0)-1):OFFSET(HOMECELL,MATCH(MIN(INDEX(Last_Data_Point,MATCH($A93,DataStreams,0)),INDEX(Last_Data_Point,MATCH(Q$6,DataStreams,0)),$B$4),DateRange,0)-1,MATCH($A93,DataStreams,0)-1) -
(INDEX(Returns!$102:$102,MATCH($A93,DataStreams,0))*
OFFSET(HOMECELL,MATCH(MAX(INDEX(First_Data_Point,MATCH($A93,DataStreams,0)),INDEX(First_Data_Point,MATCH(Q$6,DataStreams,0)),$B$3),DateRange,0)-1,MATCH(INDEX(Returns!$100:$100,MATCH($A93,DataStreams,0)),DataStreams,0)-1):OFFSET(HOMECELL,MATCH(MIN(INDEX(Last_Data_Point,MATCH($A93,DataStreams,0)),INDEX(Last_Data_Point,MATCH(Q$6,DataStreams,0)),$B$4),DateRange,0)-1,MATCH(INDEX(Returns!$100:$100,MATCH($A93,DataStreams,0)),DataStreams,0)-1)),
OFFSET(HOMECELL,MATCH(MAX(INDEX(First_Data_Point,MATCH($A93,DataStreams,0)),INDEX(First_Data_Point,MATCH(Q$6,DataStreams,0)),$B$3),DateRange,0)-1,MATCH(Q$6,DataStreams,0)-1):OFFSET(HOMECELL,MATCH(MIN(INDEX(Last_Data_Point,MATCH($A93,DataStreams,0)),INDEX(Last_Data_Point,MATCH(Q$6,DataStreams,0)),$B$4),DateRange,0)-1,MATCH(Q$6,DataStreams,0)-1) -
(INDEX(Returns!$102:$102,MATCH(Q$6,DataStreams,0))*
OFFSET(HOMECELL,MATCH(MAX(INDEX(First_Data_Point,MATCH($A93,DataStreams,0)),INDEX(First_Data_Point,MATCH(Q$6,DataStreams,0)),$B$3),DateRange,0)-1,MATCH(INDEX(Returns!$100:$100,MATCH(Q$6,DataStreams,0)),DataStreams,0)-1):OFFSET(HOMECELL,MATCH(MIN(INDEX(Last_Data_Point,MATCH($A93,DataStreams,0)),INDEX(Last_Data_Point,MATCH(Q$6,DataStreams,0)),$B$4),DateRange,0)-1,MATCH(INDEX(Returns!$100:$100,MATCH(Q$6,DataStreams,0)),DataStreams,0)-1))),"")</f>
        <v>2.0609354348640279E-3</v>
      </c>
      <c r="R93" s="233" cm="1">
        <f t="array" aca="1" ref="R93" ca="1">_xlfn.IFNA(_xlfn.COVARIANCE.S(
OFFSET(HOMECELL,MATCH(MAX(INDEX(First_Data_Point,MATCH($A93,DataStreams,0)),INDEX(First_Data_Point,MATCH(R$6,DataStreams,0)),$B$3),DateRange,0)-1,MATCH($A93,DataStreams,0)-1):OFFSET(HOMECELL,MATCH(MIN(INDEX(Last_Data_Point,MATCH($A93,DataStreams,0)),INDEX(Last_Data_Point,MATCH(R$6,DataStreams,0)),$B$4),DateRange,0)-1,MATCH($A93,DataStreams,0)-1) -
(INDEX(Returns!$102:$102,MATCH($A93,DataStreams,0))*
OFFSET(HOMECELL,MATCH(MAX(INDEX(First_Data_Point,MATCH($A93,DataStreams,0)),INDEX(First_Data_Point,MATCH(R$6,DataStreams,0)),$B$3),DateRange,0)-1,MATCH(INDEX(Returns!$100:$100,MATCH($A93,DataStreams,0)),DataStreams,0)-1):OFFSET(HOMECELL,MATCH(MIN(INDEX(Last_Data_Point,MATCH($A93,DataStreams,0)),INDEX(Last_Data_Point,MATCH(R$6,DataStreams,0)),$B$4),DateRange,0)-1,MATCH(INDEX(Returns!$100:$100,MATCH($A93,DataStreams,0)),DataStreams,0)-1)),
OFFSET(HOMECELL,MATCH(MAX(INDEX(First_Data_Point,MATCH($A93,DataStreams,0)),INDEX(First_Data_Point,MATCH(R$6,DataStreams,0)),$B$3),DateRange,0)-1,MATCH(R$6,DataStreams,0)-1):OFFSET(HOMECELL,MATCH(MIN(INDEX(Last_Data_Point,MATCH($A93,DataStreams,0)),INDEX(Last_Data_Point,MATCH(R$6,DataStreams,0)),$B$4),DateRange,0)-1,MATCH(R$6,DataStreams,0)-1) -
(INDEX(Returns!$102:$102,MATCH(R$6,DataStreams,0))*
OFFSET(HOMECELL,MATCH(MAX(INDEX(First_Data_Point,MATCH($A93,DataStreams,0)),INDEX(First_Data_Point,MATCH(R$6,DataStreams,0)),$B$3),DateRange,0)-1,MATCH(INDEX(Returns!$100:$100,MATCH(R$6,DataStreams,0)),DataStreams,0)-1):OFFSET(HOMECELL,MATCH(MIN(INDEX(Last_Data_Point,MATCH($A93,DataStreams,0)),INDEX(Last_Data_Point,MATCH(R$6,DataStreams,0)),$B$4),DateRange,0)-1,MATCH(INDEX(Returns!$100:$100,MATCH(R$6,DataStreams,0)),DataStreams,0)-1))),"")</f>
        <v>-7.6033830256938377E-4</v>
      </c>
      <c r="S93" s="233" cm="1">
        <f t="array" aca="1" ref="S93" ca="1">_xlfn.IFNA(_xlfn.COVARIANCE.S(
OFFSET(HOMECELL,MATCH(MAX(INDEX(First_Data_Point,MATCH($A93,DataStreams,0)),INDEX(First_Data_Point,MATCH(S$6,DataStreams,0)),$B$3),DateRange,0)-1,MATCH($A93,DataStreams,0)-1):OFFSET(HOMECELL,MATCH(MIN(INDEX(Last_Data_Point,MATCH($A93,DataStreams,0)),INDEX(Last_Data_Point,MATCH(S$6,DataStreams,0)),$B$4),DateRange,0)-1,MATCH($A93,DataStreams,0)-1) -
(INDEX(Returns!$102:$102,MATCH($A93,DataStreams,0))*
OFFSET(HOMECELL,MATCH(MAX(INDEX(First_Data_Point,MATCH($A93,DataStreams,0)),INDEX(First_Data_Point,MATCH(S$6,DataStreams,0)),$B$3),DateRange,0)-1,MATCH(INDEX(Returns!$100:$100,MATCH($A93,DataStreams,0)),DataStreams,0)-1):OFFSET(HOMECELL,MATCH(MIN(INDEX(Last_Data_Point,MATCH($A93,DataStreams,0)),INDEX(Last_Data_Point,MATCH(S$6,DataStreams,0)),$B$4),DateRange,0)-1,MATCH(INDEX(Returns!$100:$100,MATCH($A93,DataStreams,0)),DataStreams,0)-1)),
OFFSET(HOMECELL,MATCH(MAX(INDEX(First_Data_Point,MATCH($A93,DataStreams,0)),INDEX(First_Data_Point,MATCH(S$6,DataStreams,0)),$B$3),DateRange,0)-1,MATCH(S$6,DataStreams,0)-1):OFFSET(HOMECELL,MATCH(MIN(INDEX(Last_Data_Point,MATCH($A93,DataStreams,0)),INDEX(Last_Data_Point,MATCH(S$6,DataStreams,0)),$B$4),DateRange,0)-1,MATCH(S$6,DataStreams,0)-1) -
(INDEX(Returns!$102:$102,MATCH(S$6,DataStreams,0))*
OFFSET(HOMECELL,MATCH(MAX(INDEX(First_Data_Point,MATCH($A93,DataStreams,0)),INDEX(First_Data_Point,MATCH(S$6,DataStreams,0)),$B$3),DateRange,0)-1,MATCH(INDEX(Returns!$100:$100,MATCH(S$6,DataStreams,0)),DataStreams,0)-1):OFFSET(HOMECELL,MATCH(MIN(INDEX(Last_Data_Point,MATCH($A93,DataStreams,0)),INDEX(Last_Data_Point,MATCH(S$6,DataStreams,0)),$B$4),DateRange,0)-1,MATCH(INDEX(Returns!$100:$100,MATCH(S$6,DataStreams,0)),DataStreams,0)-1))),"")</f>
        <v>8.7139750051641769E-4</v>
      </c>
      <c r="T93" s="233" cm="1">
        <f t="array" aca="1" ref="T93" ca="1">_xlfn.IFNA(_xlfn.COVARIANCE.S(
OFFSET(HOMECELL,MATCH(MAX(INDEX(First_Data_Point,MATCH($A93,DataStreams,0)),INDEX(First_Data_Point,MATCH(T$6,DataStreams,0)),$B$3),DateRange,0)-1,MATCH($A93,DataStreams,0)-1):OFFSET(HOMECELL,MATCH(MIN(INDEX(Last_Data_Point,MATCH($A93,DataStreams,0)),INDEX(Last_Data_Point,MATCH(T$6,DataStreams,0)),$B$4),DateRange,0)-1,MATCH($A93,DataStreams,0)-1) -
(INDEX(Returns!$102:$102,MATCH($A93,DataStreams,0))*
OFFSET(HOMECELL,MATCH(MAX(INDEX(First_Data_Point,MATCH($A93,DataStreams,0)),INDEX(First_Data_Point,MATCH(T$6,DataStreams,0)),$B$3),DateRange,0)-1,MATCH(INDEX(Returns!$100:$100,MATCH($A93,DataStreams,0)),DataStreams,0)-1):OFFSET(HOMECELL,MATCH(MIN(INDEX(Last_Data_Point,MATCH($A93,DataStreams,0)),INDEX(Last_Data_Point,MATCH(T$6,DataStreams,0)),$B$4),DateRange,0)-1,MATCH(INDEX(Returns!$100:$100,MATCH($A93,DataStreams,0)),DataStreams,0)-1)),
OFFSET(HOMECELL,MATCH(MAX(INDEX(First_Data_Point,MATCH($A93,DataStreams,0)),INDEX(First_Data_Point,MATCH(T$6,DataStreams,0)),$B$3),DateRange,0)-1,MATCH(T$6,DataStreams,0)-1):OFFSET(HOMECELL,MATCH(MIN(INDEX(Last_Data_Point,MATCH($A93,DataStreams,0)),INDEX(Last_Data_Point,MATCH(T$6,DataStreams,0)),$B$4),DateRange,0)-1,MATCH(T$6,DataStreams,0)-1) -
(INDEX(Returns!$102:$102,MATCH(T$6,DataStreams,0))*
OFFSET(HOMECELL,MATCH(MAX(INDEX(First_Data_Point,MATCH($A93,DataStreams,0)),INDEX(First_Data_Point,MATCH(T$6,DataStreams,0)),$B$3),DateRange,0)-1,MATCH(INDEX(Returns!$100:$100,MATCH(T$6,DataStreams,0)),DataStreams,0)-1):OFFSET(HOMECELL,MATCH(MIN(INDEX(Last_Data_Point,MATCH($A93,DataStreams,0)),INDEX(Last_Data_Point,MATCH(T$6,DataStreams,0)),$B$4),DateRange,0)-1,MATCH(INDEX(Returns!$100:$100,MATCH(T$6,DataStreams,0)),DataStreams,0)-1))),"")</f>
        <v>-1.1276301565866407E-3</v>
      </c>
      <c r="U93" s="233" cm="1">
        <f t="array" aca="1" ref="U93" ca="1">_xlfn.IFNA(_xlfn.COVARIANCE.S(
OFFSET(HOMECELL,MATCH(MAX(INDEX(First_Data_Point,MATCH($A93,DataStreams,0)),INDEX(First_Data_Point,MATCH(U$6,DataStreams,0)),$B$3),DateRange,0)-1,MATCH($A93,DataStreams,0)-1):OFFSET(HOMECELL,MATCH(MIN(INDEX(Last_Data_Point,MATCH($A93,DataStreams,0)),INDEX(Last_Data_Point,MATCH(U$6,DataStreams,0)),$B$4),DateRange,0)-1,MATCH($A93,DataStreams,0)-1) -
(INDEX(Returns!$102:$102,MATCH($A93,DataStreams,0))*
OFFSET(HOMECELL,MATCH(MAX(INDEX(First_Data_Point,MATCH($A93,DataStreams,0)),INDEX(First_Data_Point,MATCH(U$6,DataStreams,0)),$B$3),DateRange,0)-1,MATCH(INDEX(Returns!$100:$100,MATCH($A93,DataStreams,0)),DataStreams,0)-1):OFFSET(HOMECELL,MATCH(MIN(INDEX(Last_Data_Point,MATCH($A93,DataStreams,0)),INDEX(Last_Data_Point,MATCH(U$6,DataStreams,0)),$B$4),DateRange,0)-1,MATCH(INDEX(Returns!$100:$100,MATCH($A93,DataStreams,0)),DataStreams,0)-1)),
OFFSET(HOMECELL,MATCH(MAX(INDEX(First_Data_Point,MATCH($A93,DataStreams,0)),INDEX(First_Data_Point,MATCH(U$6,DataStreams,0)),$B$3),DateRange,0)-1,MATCH(U$6,DataStreams,0)-1):OFFSET(HOMECELL,MATCH(MIN(INDEX(Last_Data_Point,MATCH($A93,DataStreams,0)),INDEX(Last_Data_Point,MATCH(U$6,DataStreams,0)),$B$4),DateRange,0)-1,MATCH(U$6,DataStreams,0)-1) -
(INDEX(Returns!$102:$102,MATCH(U$6,DataStreams,0))*
OFFSET(HOMECELL,MATCH(MAX(INDEX(First_Data_Point,MATCH($A93,DataStreams,0)),INDEX(First_Data_Point,MATCH(U$6,DataStreams,0)),$B$3),DateRange,0)-1,MATCH(INDEX(Returns!$100:$100,MATCH(U$6,DataStreams,0)),DataStreams,0)-1):OFFSET(HOMECELL,MATCH(MIN(INDEX(Last_Data_Point,MATCH($A93,DataStreams,0)),INDEX(Last_Data_Point,MATCH(U$6,DataStreams,0)),$B$4),DateRange,0)-1,MATCH(INDEX(Returns!$100:$100,MATCH(U$6,DataStreams,0)),DataStreams,0)-1))),"")</f>
        <v>-7.2115738123302003E-4</v>
      </c>
      <c r="V93" s="233" cm="1">
        <f t="array" aca="1" ref="V93" ca="1">_xlfn.IFNA(_xlfn.COVARIANCE.S(
OFFSET(HOMECELL,MATCH(MAX(INDEX(First_Data_Point,MATCH($A93,DataStreams,0)),INDEX(First_Data_Point,MATCH(V$6,DataStreams,0)),$B$3),DateRange,0)-1,MATCH($A93,DataStreams,0)-1):OFFSET(HOMECELL,MATCH(MIN(INDEX(Last_Data_Point,MATCH($A93,DataStreams,0)),INDEX(Last_Data_Point,MATCH(V$6,DataStreams,0)),$B$4),DateRange,0)-1,MATCH($A93,DataStreams,0)-1) -
(INDEX(Returns!$102:$102,MATCH($A93,DataStreams,0))*
OFFSET(HOMECELL,MATCH(MAX(INDEX(First_Data_Point,MATCH($A93,DataStreams,0)),INDEX(First_Data_Point,MATCH(V$6,DataStreams,0)),$B$3),DateRange,0)-1,MATCH(INDEX(Returns!$100:$100,MATCH($A93,DataStreams,0)),DataStreams,0)-1):OFFSET(HOMECELL,MATCH(MIN(INDEX(Last_Data_Point,MATCH($A93,DataStreams,0)),INDEX(Last_Data_Point,MATCH(V$6,DataStreams,0)),$B$4),DateRange,0)-1,MATCH(INDEX(Returns!$100:$100,MATCH($A93,DataStreams,0)),DataStreams,0)-1)),
OFFSET(HOMECELL,MATCH(MAX(INDEX(First_Data_Point,MATCH($A93,DataStreams,0)),INDEX(First_Data_Point,MATCH(V$6,DataStreams,0)),$B$3),DateRange,0)-1,MATCH(V$6,DataStreams,0)-1):OFFSET(HOMECELL,MATCH(MIN(INDEX(Last_Data_Point,MATCH($A93,DataStreams,0)),INDEX(Last_Data_Point,MATCH(V$6,DataStreams,0)),$B$4),DateRange,0)-1,MATCH(V$6,DataStreams,0)-1) -
(INDEX(Returns!$102:$102,MATCH(V$6,DataStreams,0))*
OFFSET(HOMECELL,MATCH(MAX(INDEX(First_Data_Point,MATCH($A93,DataStreams,0)),INDEX(First_Data_Point,MATCH(V$6,DataStreams,0)),$B$3),DateRange,0)-1,MATCH(INDEX(Returns!$100:$100,MATCH(V$6,DataStreams,0)),DataStreams,0)-1):OFFSET(HOMECELL,MATCH(MIN(INDEX(Last_Data_Point,MATCH($A93,DataStreams,0)),INDEX(Last_Data_Point,MATCH(V$6,DataStreams,0)),$B$4),DateRange,0)-1,MATCH(INDEX(Returns!$100:$100,MATCH(V$6,DataStreams,0)),DataStreams,0)-1))),"")</f>
        <v>-9.9010278556450264E-4</v>
      </c>
      <c r="W93" s="233" cm="1">
        <f t="array" aca="1" ref="W93" ca="1">_xlfn.IFNA(_xlfn.COVARIANCE.S(
OFFSET(HOMECELL,MATCH(MAX(INDEX(First_Data_Point,MATCH($A93,DataStreams,0)),INDEX(First_Data_Point,MATCH(W$6,DataStreams,0)),$B$3),DateRange,0)-1,MATCH($A93,DataStreams,0)-1):OFFSET(HOMECELL,MATCH(MIN(INDEX(Last_Data_Point,MATCH($A93,DataStreams,0)),INDEX(Last_Data_Point,MATCH(W$6,DataStreams,0)),$B$4),DateRange,0)-1,MATCH($A93,DataStreams,0)-1) -
(INDEX(Returns!$102:$102,MATCH($A93,DataStreams,0))*
OFFSET(HOMECELL,MATCH(MAX(INDEX(First_Data_Point,MATCH($A93,DataStreams,0)),INDEX(First_Data_Point,MATCH(W$6,DataStreams,0)),$B$3),DateRange,0)-1,MATCH(INDEX(Returns!$100:$100,MATCH($A93,DataStreams,0)),DataStreams,0)-1):OFFSET(HOMECELL,MATCH(MIN(INDEX(Last_Data_Point,MATCH($A93,DataStreams,0)),INDEX(Last_Data_Point,MATCH(W$6,DataStreams,0)),$B$4),DateRange,0)-1,MATCH(INDEX(Returns!$100:$100,MATCH($A93,DataStreams,0)),DataStreams,0)-1)),
OFFSET(HOMECELL,MATCH(MAX(INDEX(First_Data_Point,MATCH($A93,DataStreams,0)),INDEX(First_Data_Point,MATCH(W$6,DataStreams,0)),$B$3),DateRange,0)-1,MATCH(W$6,DataStreams,0)-1):OFFSET(HOMECELL,MATCH(MIN(INDEX(Last_Data_Point,MATCH($A93,DataStreams,0)),INDEX(Last_Data_Point,MATCH(W$6,DataStreams,0)),$B$4),DateRange,0)-1,MATCH(W$6,DataStreams,0)-1) -
(INDEX(Returns!$102:$102,MATCH(W$6,DataStreams,0))*
OFFSET(HOMECELL,MATCH(MAX(INDEX(First_Data_Point,MATCH($A93,DataStreams,0)),INDEX(First_Data_Point,MATCH(W$6,DataStreams,0)),$B$3),DateRange,0)-1,MATCH(INDEX(Returns!$100:$100,MATCH(W$6,DataStreams,0)),DataStreams,0)-1):OFFSET(HOMECELL,MATCH(MIN(INDEX(Last_Data_Point,MATCH($A93,DataStreams,0)),INDEX(Last_Data_Point,MATCH(W$6,DataStreams,0)),$B$4),DateRange,0)-1,MATCH(INDEX(Returns!$100:$100,MATCH(W$6,DataStreams,0)),DataStreams,0)-1))),"")</f>
        <v>1.1220495688111678E-3</v>
      </c>
      <c r="X93" s="233" cm="1">
        <f t="array" aca="1" ref="X93" ca="1">_xlfn.IFNA(_xlfn.COVARIANCE.S(
OFFSET(HOMECELL,MATCH(MAX(INDEX(First_Data_Point,MATCH($A93,DataStreams,0)),INDEX(First_Data_Point,MATCH(X$6,DataStreams,0)),$B$3),DateRange,0)-1,MATCH($A93,DataStreams,0)-1):OFFSET(HOMECELL,MATCH(MIN(INDEX(Last_Data_Point,MATCH($A93,DataStreams,0)),INDEX(Last_Data_Point,MATCH(X$6,DataStreams,0)),$B$4),DateRange,0)-1,MATCH($A93,DataStreams,0)-1) -
(INDEX(Returns!$102:$102,MATCH($A93,DataStreams,0))*
OFFSET(HOMECELL,MATCH(MAX(INDEX(First_Data_Point,MATCH($A93,DataStreams,0)),INDEX(First_Data_Point,MATCH(X$6,DataStreams,0)),$B$3),DateRange,0)-1,MATCH(INDEX(Returns!$100:$100,MATCH($A93,DataStreams,0)),DataStreams,0)-1):OFFSET(HOMECELL,MATCH(MIN(INDEX(Last_Data_Point,MATCH($A93,DataStreams,0)),INDEX(Last_Data_Point,MATCH(X$6,DataStreams,0)),$B$4),DateRange,0)-1,MATCH(INDEX(Returns!$100:$100,MATCH($A93,DataStreams,0)),DataStreams,0)-1)),
OFFSET(HOMECELL,MATCH(MAX(INDEX(First_Data_Point,MATCH($A93,DataStreams,0)),INDEX(First_Data_Point,MATCH(X$6,DataStreams,0)),$B$3),DateRange,0)-1,MATCH(X$6,DataStreams,0)-1):OFFSET(HOMECELL,MATCH(MIN(INDEX(Last_Data_Point,MATCH($A93,DataStreams,0)),INDEX(Last_Data_Point,MATCH(X$6,DataStreams,0)),$B$4),DateRange,0)-1,MATCH(X$6,DataStreams,0)-1) -
(INDEX(Returns!$102:$102,MATCH(X$6,DataStreams,0))*
OFFSET(HOMECELL,MATCH(MAX(INDEX(First_Data_Point,MATCH($A93,DataStreams,0)),INDEX(First_Data_Point,MATCH(X$6,DataStreams,0)),$B$3),DateRange,0)-1,MATCH(INDEX(Returns!$100:$100,MATCH(X$6,DataStreams,0)),DataStreams,0)-1):OFFSET(HOMECELL,MATCH(MIN(INDEX(Last_Data_Point,MATCH($A93,DataStreams,0)),INDEX(Last_Data_Point,MATCH(X$6,DataStreams,0)),$B$4),DateRange,0)-1,MATCH(INDEX(Returns!$100:$100,MATCH(X$6,DataStreams,0)),DataStreams,0)-1))),"")</f>
        <v>4.6525298913219156E-4</v>
      </c>
      <c r="Y93" s="233" cm="1">
        <f t="array" aca="1" ref="Y93" ca="1">_xlfn.IFNA(_xlfn.COVARIANCE.S(
OFFSET(HOMECELL,MATCH(MAX(INDEX(First_Data_Point,MATCH($A93,DataStreams,0)),INDEX(First_Data_Point,MATCH(Y$6,DataStreams,0)),$B$3),DateRange,0)-1,MATCH($A93,DataStreams,0)-1):OFFSET(HOMECELL,MATCH(MIN(INDEX(Last_Data_Point,MATCH($A93,DataStreams,0)),INDEX(Last_Data_Point,MATCH(Y$6,DataStreams,0)),$B$4),DateRange,0)-1,MATCH($A93,DataStreams,0)-1) -
(INDEX(Returns!$102:$102,MATCH($A93,DataStreams,0))*
OFFSET(HOMECELL,MATCH(MAX(INDEX(First_Data_Point,MATCH($A93,DataStreams,0)),INDEX(First_Data_Point,MATCH(Y$6,DataStreams,0)),$B$3),DateRange,0)-1,MATCH(INDEX(Returns!$100:$100,MATCH($A93,DataStreams,0)),DataStreams,0)-1):OFFSET(HOMECELL,MATCH(MIN(INDEX(Last_Data_Point,MATCH($A93,DataStreams,0)),INDEX(Last_Data_Point,MATCH(Y$6,DataStreams,0)),$B$4),DateRange,0)-1,MATCH(INDEX(Returns!$100:$100,MATCH($A93,DataStreams,0)),DataStreams,0)-1)),
OFFSET(HOMECELL,MATCH(MAX(INDEX(First_Data_Point,MATCH($A93,DataStreams,0)),INDEX(First_Data_Point,MATCH(Y$6,DataStreams,0)),$B$3),DateRange,0)-1,MATCH(Y$6,DataStreams,0)-1):OFFSET(HOMECELL,MATCH(MIN(INDEX(Last_Data_Point,MATCH($A93,DataStreams,0)),INDEX(Last_Data_Point,MATCH(Y$6,DataStreams,0)),$B$4),DateRange,0)-1,MATCH(Y$6,DataStreams,0)-1) -
(INDEX(Returns!$102:$102,MATCH(Y$6,DataStreams,0))*
OFFSET(HOMECELL,MATCH(MAX(INDEX(First_Data_Point,MATCH($A93,DataStreams,0)),INDEX(First_Data_Point,MATCH(Y$6,DataStreams,0)),$B$3),DateRange,0)-1,MATCH(INDEX(Returns!$100:$100,MATCH(Y$6,DataStreams,0)),DataStreams,0)-1):OFFSET(HOMECELL,MATCH(MIN(INDEX(Last_Data_Point,MATCH($A93,DataStreams,0)),INDEX(Last_Data_Point,MATCH(Y$6,DataStreams,0)),$B$4),DateRange,0)-1,MATCH(INDEX(Returns!$100:$100,MATCH(Y$6,DataStreams,0)),DataStreams,0)-1))),"")</f>
        <v>3.8837588118406684E-4</v>
      </c>
      <c r="Z93" s="233" cm="1">
        <f t="array" aca="1" ref="Z93" ca="1">_xlfn.IFNA(_xlfn.COVARIANCE.S(
OFFSET(HOMECELL,MATCH(MAX(INDEX(First_Data_Point,MATCH($A93,DataStreams,0)),INDEX(First_Data_Point,MATCH(Z$6,DataStreams,0)),$B$3),DateRange,0)-1,MATCH($A93,DataStreams,0)-1):OFFSET(HOMECELL,MATCH(MIN(INDEX(Last_Data_Point,MATCH($A93,DataStreams,0)),INDEX(Last_Data_Point,MATCH(Z$6,DataStreams,0)),$B$4),DateRange,0)-1,MATCH($A93,DataStreams,0)-1) -
(INDEX(Returns!$102:$102,MATCH($A93,DataStreams,0))*
OFFSET(HOMECELL,MATCH(MAX(INDEX(First_Data_Point,MATCH($A93,DataStreams,0)),INDEX(First_Data_Point,MATCH(Z$6,DataStreams,0)),$B$3),DateRange,0)-1,MATCH(INDEX(Returns!$100:$100,MATCH($A93,DataStreams,0)),DataStreams,0)-1):OFFSET(HOMECELL,MATCH(MIN(INDEX(Last_Data_Point,MATCH($A93,DataStreams,0)),INDEX(Last_Data_Point,MATCH(Z$6,DataStreams,0)),$B$4),DateRange,0)-1,MATCH(INDEX(Returns!$100:$100,MATCH($A93,DataStreams,0)),DataStreams,0)-1)),
OFFSET(HOMECELL,MATCH(MAX(INDEX(First_Data_Point,MATCH($A93,DataStreams,0)),INDEX(First_Data_Point,MATCH(Z$6,DataStreams,0)),$B$3),DateRange,0)-1,MATCH(Z$6,DataStreams,0)-1):OFFSET(HOMECELL,MATCH(MIN(INDEX(Last_Data_Point,MATCH($A93,DataStreams,0)),INDEX(Last_Data_Point,MATCH(Z$6,DataStreams,0)),$B$4),DateRange,0)-1,MATCH(Z$6,DataStreams,0)-1) -
(INDEX(Returns!$102:$102,MATCH(Z$6,DataStreams,0))*
OFFSET(HOMECELL,MATCH(MAX(INDEX(First_Data_Point,MATCH($A93,DataStreams,0)),INDEX(First_Data_Point,MATCH(Z$6,DataStreams,0)),$B$3),DateRange,0)-1,MATCH(INDEX(Returns!$100:$100,MATCH(Z$6,DataStreams,0)),DataStreams,0)-1):OFFSET(HOMECELL,MATCH(MIN(INDEX(Last_Data_Point,MATCH($A93,DataStreams,0)),INDEX(Last_Data_Point,MATCH(Z$6,DataStreams,0)),$B$4),DateRange,0)-1,MATCH(INDEX(Returns!$100:$100,MATCH(Z$6,DataStreams,0)),DataStreams,0)-1))),"")</f>
        <v>1.0274021589910909E-3</v>
      </c>
      <c r="AA93" s="233" cm="1">
        <f t="array" aca="1" ref="AA93" ca="1">_xlfn.IFNA(_xlfn.COVARIANCE.S(
OFFSET(HOMECELL,MATCH(MAX(INDEX(First_Data_Point,MATCH($A93,DataStreams,0)),INDEX(First_Data_Point,MATCH(AA$6,DataStreams,0)),$B$3),DateRange,0)-1,MATCH($A93,DataStreams,0)-1):OFFSET(HOMECELL,MATCH(MIN(INDEX(Last_Data_Point,MATCH($A93,DataStreams,0)),INDEX(Last_Data_Point,MATCH(AA$6,DataStreams,0)),$B$4),DateRange,0)-1,MATCH($A93,DataStreams,0)-1) -
(INDEX(Returns!$102:$102,MATCH($A93,DataStreams,0))*
OFFSET(HOMECELL,MATCH(MAX(INDEX(First_Data_Point,MATCH($A93,DataStreams,0)),INDEX(First_Data_Point,MATCH(AA$6,DataStreams,0)),$B$3),DateRange,0)-1,MATCH(INDEX(Returns!$100:$100,MATCH($A93,DataStreams,0)),DataStreams,0)-1):OFFSET(HOMECELL,MATCH(MIN(INDEX(Last_Data_Point,MATCH($A93,DataStreams,0)),INDEX(Last_Data_Point,MATCH(AA$6,DataStreams,0)),$B$4),DateRange,0)-1,MATCH(INDEX(Returns!$100:$100,MATCH($A93,DataStreams,0)),DataStreams,0)-1)),
OFFSET(HOMECELL,MATCH(MAX(INDEX(First_Data_Point,MATCH($A93,DataStreams,0)),INDEX(First_Data_Point,MATCH(AA$6,DataStreams,0)),$B$3),DateRange,0)-1,MATCH(AA$6,DataStreams,0)-1):OFFSET(HOMECELL,MATCH(MIN(INDEX(Last_Data_Point,MATCH($A93,DataStreams,0)),INDEX(Last_Data_Point,MATCH(AA$6,DataStreams,0)),$B$4),DateRange,0)-1,MATCH(AA$6,DataStreams,0)-1) -
(INDEX(Returns!$102:$102,MATCH(AA$6,DataStreams,0))*
OFFSET(HOMECELL,MATCH(MAX(INDEX(First_Data_Point,MATCH($A93,DataStreams,0)),INDEX(First_Data_Point,MATCH(AA$6,DataStreams,0)),$B$3),DateRange,0)-1,MATCH(INDEX(Returns!$100:$100,MATCH(AA$6,DataStreams,0)),DataStreams,0)-1):OFFSET(HOMECELL,MATCH(MIN(INDEX(Last_Data_Point,MATCH($A93,DataStreams,0)),INDEX(Last_Data_Point,MATCH(AA$6,DataStreams,0)),$B$4),DateRange,0)-1,MATCH(INDEX(Returns!$100:$100,MATCH(AA$6,DataStreams,0)),DataStreams,0)-1))),"")</f>
        <v>4.8984454722750194E-4</v>
      </c>
      <c r="AB93" s="233" cm="1">
        <f t="array" aca="1" ref="AB93" ca="1">_xlfn.IFNA(_xlfn.COVARIANCE.S(
OFFSET(HOMECELL,MATCH(MAX(INDEX(First_Data_Point,MATCH($A93,DataStreams,0)),INDEX(First_Data_Point,MATCH(AB$6,DataStreams,0)),$B$3),DateRange,0)-1,MATCH($A93,DataStreams,0)-1):OFFSET(HOMECELL,MATCH(MIN(INDEX(Last_Data_Point,MATCH($A93,DataStreams,0)),INDEX(Last_Data_Point,MATCH(AB$6,DataStreams,0)),$B$4),DateRange,0)-1,MATCH($A93,DataStreams,0)-1) -
(INDEX(Returns!$102:$102,MATCH($A93,DataStreams,0))*
OFFSET(HOMECELL,MATCH(MAX(INDEX(First_Data_Point,MATCH($A93,DataStreams,0)),INDEX(First_Data_Point,MATCH(AB$6,DataStreams,0)),$B$3),DateRange,0)-1,MATCH(INDEX(Returns!$100:$100,MATCH($A93,DataStreams,0)),DataStreams,0)-1):OFFSET(HOMECELL,MATCH(MIN(INDEX(Last_Data_Point,MATCH($A93,DataStreams,0)),INDEX(Last_Data_Point,MATCH(AB$6,DataStreams,0)),$B$4),DateRange,0)-1,MATCH(INDEX(Returns!$100:$100,MATCH($A93,DataStreams,0)),DataStreams,0)-1)),
OFFSET(HOMECELL,MATCH(MAX(INDEX(First_Data_Point,MATCH($A93,DataStreams,0)),INDEX(First_Data_Point,MATCH(AB$6,DataStreams,0)),$B$3),DateRange,0)-1,MATCH(AB$6,DataStreams,0)-1):OFFSET(HOMECELL,MATCH(MIN(INDEX(Last_Data_Point,MATCH($A93,DataStreams,0)),INDEX(Last_Data_Point,MATCH(AB$6,DataStreams,0)),$B$4),DateRange,0)-1,MATCH(AB$6,DataStreams,0)-1) -
(INDEX(Returns!$102:$102,MATCH(AB$6,DataStreams,0))*
OFFSET(HOMECELL,MATCH(MAX(INDEX(First_Data_Point,MATCH($A93,DataStreams,0)),INDEX(First_Data_Point,MATCH(AB$6,DataStreams,0)),$B$3),DateRange,0)-1,MATCH(INDEX(Returns!$100:$100,MATCH(AB$6,DataStreams,0)),DataStreams,0)-1):OFFSET(HOMECELL,MATCH(MIN(INDEX(Last_Data_Point,MATCH($A93,DataStreams,0)),INDEX(Last_Data_Point,MATCH(AB$6,DataStreams,0)),$B$4),DateRange,0)-1,MATCH(INDEX(Returns!$100:$100,MATCH(AB$6,DataStreams,0)),DataStreams,0)-1))),"")</f>
        <v>8.8010549508974205E-5</v>
      </c>
      <c r="AC93" s="233" cm="1">
        <f t="array" aca="1" ref="AC93" ca="1">_xlfn.IFNA(_xlfn.COVARIANCE.S(
OFFSET(HOMECELL,MATCH(MAX(INDEX(First_Data_Point,MATCH($A93,DataStreams,0)),INDEX(First_Data_Point,MATCH(AC$6,DataStreams,0)),$B$3),DateRange,0)-1,MATCH($A93,DataStreams,0)-1):OFFSET(HOMECELL,MATCH(MIN(INDEX(Last_Data_Point,MATCH($A93,DataStreams,0)),INDEX(Last_Data_Point,MATCH(AC$6,DataStreams,0)),$B$4),DateRange,0)-1,MATCH($A93,DataStreams,0)-1) -
(INDEX(Returns!$102:$102,MATCH($A93,DataStreams,0))*
OFFSET(HOMECELL,MATCH(MAX(INDEX(First_Data_Point,MATCH($A93,DataStreams,0)),INDEX(First_Data_Point,MATCH(AC$6,DataStreams,0)),$B$3),DateRange,0)-1,MATCH(INDEX(Returns!$100:$100,MATCH($A93,DataStreams,0)),DataStreams,0)-1):OFFSET(HOMECELL,MATCH(MIN(INDEX(Last_Data_Point,MATCH($A93,DataStreams,0)),INDEX(Last_Data_Point,MATCH(AC$6,DataStreams,0)),$B$4),DateRange,0)-1,MATCH(INDEX(Returns!$100:$100,MATCH($A93,DataStreams,0)),DataStreams,0)-1)),
OFFSET(HOMECELL,MATCH(MAX(INDEX(First_Data_Point,MATCH($A93,DataStreams,0)),INDEX(First_Data_Point,MATCH(AC$6,DataStreams,0)),$B$3),DateRange,0)-1,MATCH(AC$6,DataStreams,0)-1):OFFSET(HOMECELL,MATCH(MIN(INDEX(Last_Data_Point,MATCH($A93,DataStreams,0)),INDEX(Last_Data_Point,MATCH(AC$6,DataStreams,0)),$B$4),DateRange,0)-1,MATCH(AC$6,DataStreams,0)-1) -
(INDEX(Returns!$102:$102,MATCH(AC$6,DataStreams,0))*
OFFSET(HOMECELL,MATCH(MAX(INDEX(First_Data_Point,MATCH($A93,DataStreams,0)),INDEX(First_Data_Point,MATCH(AC$6,DataStreams,0)),$B$3),DateRange,0)-1,MATCH(INDEX(Returns!$100:$100,MATCH(AC$6,DataStreams,0)),DataStreams,0)-1):OFFSET(HOMECELL,MATCH(MIN(INDEX(Last_Data_Point,MATCH($A93,DataStreams,0)),INDEX(Last_Data_Point,MATCH(AC$6,DataStreams,0)),$B$4),DateRange,0)-1,MATCH(INDEX(Returns!$100:$100,MATCH(AC$6,DataStreams,0)),DataStreams,0)-1))),"")</f>
        <v>6.0446936895882184E-3</v>
      </c>
      <c r="AD93" s="233" cm="1">
        <f t="array" aca="1" ref="AD93" ca="1">_xlfn.IFNA(_xlfn.COVARIANCE.S(
OFFSET(HOMECELL,MATCH(MAX(INDEX(First_Data_Point,MATCH($A93,DataStreams,0)),INDEX(First_Data_Point,MATCH(AD$6,DataStreams,0)),$B$3),DateRange,0)-1,MATCH($A93,DataStreams,0)-1):OFFSET(HOMECELL,MATCH(MIN(INDEX(Last_Data_Point,MATCH($A93,DataStreams,0)),INDEX(Last_Data_Point,MATCH(AD$6,DataStreams,0)),$B$4),DateRange,0)-1,MATCH($A93,DataStreams,0)-1) -
(INDEX(Returns!$102:$102,MATCH($A93,DataStreams,0))*
OFFSET(HOMECELL,MATCH(MAX(INDEX(First_Data_Point,MATCH($A93,DataStreams,0)),INDEX(First_Data_Point,MATCH(AD$6,DataStreams,0)),$B$3),DateRange,0)-1,MATCH(INDEX(Returns!$100:$100,MATCH($A93,DataStreams,0)),DataStreams,0)-1):OFFSET(HOMECELL,MATCH(MIN(INDEX(Last_Data_Point,MATCH($A93,DataStreams,0)),INDEX(Last_Data_Point,MATCH(AD$6,DataStreams,0)),$B$4),DateRange,0)-1,MATCH(INDEX(Returns!$100:$100,MATCH($A93,DataStreams,0)),DataStreams,0)-1)),
OFFSET(HOMECELL,MATCH(MAX(INDEX(First_Data_Point,MATCH($A93,DataStreams,0)),INDEX(First_Data_Point,MATCH(AD$6,DataStreams,0)),$B$3),DateRange,0)-1,MATCH(AD$6,DataStreams,0)-1):OFFSET(HOMECELL,MATCH(MIN(INDEX(Last_Data_Point,MATCH($A93,DataStreams,0)),INDEX(Last_Data_Point,MATCH(AD$6,DataStreams,0)),$B$4),DateRange,0)-1,MATCH(AD$6,DataStreams,0)-1) -
(INDEX(Returns!$102:$102,MATCH(AD$6,DataStreams,0))*
OFFSET(HOMECELL,MATCH(MAX(INDEX(First_Data_Point,MATCH($A93,DataStreams,0)),INDEX(First_Data_Point,MATCH(AD$6,DataStreams,0)),$B$3),DateRange,0)-1,MATCH(INDEX(Returns!$100:$100,MATCH(AD$6,DataStreams,0)),DataStreams,0)-1):OFFSET(HOMECELL,MATCH(MIN(INDEX(Last_Data_Point,MATCH($A93,DataStreams,0)),INDEX(Last_Data_Point,MATCH(AD$6,DataStreams,0)),$B$4),DateRange,0)-1,MATCH(INDEX(Returns!$100:$100,MATCH(AD$6,DataStreams,0)),DataStreams,0)-1))),"")</f>
        <v>4.7832885873062269E-5</v>
      </c>
      <c r="AE93" s="233" cm="1">
        <f t="array" aca="1" ref="AE93" ca="1">_xlfn.IFNA(_xlfn.COVARIANCE.S(
OFFSET(HOMECELL,MATCH(MAX(INDEX(First_Data_Point,MATCH($A93,DataStreams,0)),INDEX(First_Data_Point,MATCH(AE$6,DataStreams,0)),$B$3),DateRange,0)-1,MATCH($A93,DataStreams,0)-1):OFFSET(HOMECELL,MATCH(MIN(INDEX(Last_Data_Point,MATCH($A93,DataStreams,0)),INDEX(Last_Data_Point,MATCH(AE$6,DataStreams,0)),$B$4),DateRange,0)-1,MATCH($A93,DataStreams,0)-1) -
(INDEX(Returns!$102:$102,MATCH($A93,DataStreams,0))*
OFFSET(HOMECELL,MATCH(MAX(INDEX(First_Data_Point,MATCH($A93,DataStreams,0)),INDEX(First_Data_Point,MATCH(AE$6,DataStreams,0)),$B$3),DateRange,0)-1,MATCH(INDEX(Returns!$100:$100,MATCH($A93,DataStreams,0)),DataStreams,0)-1):OFFSET(HOMECELL,MATCH(MIN(INDEX(Last_Data_Point,MATCH($A93,DataStreams,0)),INDEX(Last_Data_Point,MATCH(AE$6,DataStreams,0)),$B$4),DateRange,0)-1,MATCH(INDEX(Returns!$100:$100,MATCH($A93,DataStreams,0)),DataStreams,0)-1)),
OFFSET(HOMECELL,MATCH(MAX(INDEX(First_Data_Point,MATCH($A93,DataStreams,0)),INDEX(First_Data_Point,MATCH(AE$6,DataStreams,0)),$B$3),DateRange,0)-1,MATCH(AE$6,DataStreams,0)-1):OFFSET(HOMECELL,MATCH(MIN(INDEX(Last_Data_Point,MATCH($A93,DataStreams,0)),INDEX(Last_Data_Point,MATCH(AE$6,DataStreams,0)),$B$4),DateRange,0)-1,MATCH(AE$6,DataStreams,0)-1) -
(INDEX(Returns!$102:$102,MATCH(AE$6,DataStreams,0))*
OFFSET(HOMECELL,MATCH(MAX(INDEX(First_Data_Point,MATCH($A93,DataStreams,0)),INDEX(First_Data_Point,MATCH(AE$6,DataStreams,0)),$B$3),DateRange,0)-1,MATCH(INDEX(Returns!$100:$100,MATCH(AE$6,DataStreams,0)),DataStreams,0)-1):OFFSET(HOMECELL,MATCH(MIN(INDEX(Last_Data_Point,MATCH($A93,DataStreams,0)),INDEX(Last_Data_Point,MATCH(AE$6,DataStreams,0)),$B$4),DateRange,0)-1,MATCH(INDEX(Returns!$100:$100,MATCH(AE$6,DataStreams,0)),DataStreams,0)-1))),"")</f>
        <v>6.8398004312650697E-4</v>
      </c>
      <c r="AF93" s="233" cm="1">
        <f t="array" aca="1" ref="AF93" ca="1">_xlfn.IFNA(_xlfn.COVARIANCE.S(
OFFSET(HOMECELL,MATCH(MAX(INDEX(First_Data_Point,MATCH($A93,DataStreams,0)),INDEX(First_Data_Point,MATCH(AF$6,DataStreams,0)),$B$3),DateRange,0)-1,MATCH($A93,DataStreams,0)-1):OFFSET(HOMECELL,MATCH(MIN(INDEX(Last_Data_Point,MATCH($A93,DataStreams,0)),INDEX(Last_Data_Point,MATCH(AF$6,DataStreams,0)),$B$4),DateRange,0)-1,MATCH($A93,DataStreams,0)-1) -
(INDEX(Returns!$102:$102,MATCH($A93,DataStreams,0))*
OFFSET(HOMECELL,MATCH(MAX(INDEX(First_Data_Point,MATCH($A93,DataStreams,0)),INDEX(First_Data_Point,MATCH(AF$6,DataStreams,0)),$B$3),DateRange,0)-1,MATCH(INDEX(Returns!$100:$100,MATCH($A93,DataStreams,0)),DataStreams,0)-1):OFFSET(HOMECELL,MATCH(MIN(INDEX(Last_Data_Point,MATCH($A93,DataStreams,0)),INDEX(Last_Data_Point,MATCH(AF$6,DataStreams,0)),$B$4),DateRange,0)-1,MATCH(INDEX(Returns!$100:$100,MATCH($A93,DataStreams,0)),DataStreams,0)-1)),
OFFSET(HOMECELL,MATCH(MAX(INDEX(First_Data_Point,MATCH($A93,DataStreams,0)),INDEX(First_Data_Point,MATCH(AF$6,DataStreams,0)),$B$3),DateRange,0)-1,MATCH(AF$6,DataStreams,0)-1):OFFSET(HOMECELL,MATCH(MIN(INDEX(Last_Data_Point,MATCH($A93,DataStreams,0)),INDEX(Last_Data_Point,MATCH(AF$6,DataStreams,0)),$B$4),DateRange,0)-1,MATCH(AF$6,DataStreams,0)-1) -
(INDEX(Returns!$102:$102,MATCH(AF$6,DataStreams,0))*
OFFSET(HOMECELL,MATCH(MAX(INDEX(First_Data_Point,MATCH($A93,DataStreams,0)),INDEX(First_Data_Point,MATCH(AF$6,DataStreams,0)),$B$3),DateRange,0)-1,MATCH(INDEX(Returns!$100:$100,MATCH(AF$6,DataStreams,0)),DataStreams,0)-1):OFFSET(HOMECELL,MATCH(MIN(INDEX(Last_Data_Point,MATCH($A93,DataStreams,0)),INDEX(Last_Data_Point,MATCH(AF$6,DataStreams,0)),$B$4),DateRange,0)-1,MATCH(INDEX(Returns!$100:$100,MATCH(AF$6,DataStreams,0)),DataStreams,0)-1))),"")</f>
        <v>2.2243403472281466E-4</v>
      </c>
      <c r="AG93" s="233" cm="1">
        <f t="array" aca="1" ref="AG93" ca="1">_xlfn.IFNA(_xlfn.COVARIANCE.S(
OFFSET(HOMECELL,MATCH(MAX(INDEX(First_Data_Point,MATCH($A93,DataStreams,0)),INDEX(First_Data_Point,MATCH(AG$6,DataStreams,0)),$B$3),DateRange,0)-1,MATCH($A93,DataStreams,0)-1):OFFSET(HOMECELL,MATCH(MIN(INDEX(Last_Data_Point,MATCH($A93,DataStreams,0)),INDEX(Last_Data_Point,MATCH(AG$6,DataStreams,0)),$B$4),DateRange,0)-1,MATCH($A93,DataStreams,0)-1) -
(INDEX(Returns!$102:$102,MATCH($A93,DataStreams,0))*
OFFSET(HOMECELL,MATCH(MAX(INDEX(First_Data_Point,MATCH($A93,DataStreams,0)),INDEX(First_Data_Point,MATCH(AG$6,DataStreams,0)),$B$3),DateRange,0)-1,MATCH(INDEX(Returns!$100:$100,MATCH($A93,DataStreams,0)),DataStreams,0)-1):OFFSET(HOMECELL,MATCH(MIN(INDEX(Last_Data_Point,MATCH($A93,DataStreams,0)),INDEX(Last_Data_Point,MATCH(AG$6,DataStreams,0)),$B$4),DateRange,0)-1,MATCH(INDEX(Returns!$100:$100,MATCH($A93,DataStreams,0)),DataStreams,0)-1)),
OFFSET(HOMECELL,MATCH(MAX(INDEX(First_Data_Point,MATCH($A93,DataStreams,0)),INDEX(First_Data_Point,MATCH(AG$6,DataStreams,0)),$B$3),DateRange,0)-1,MATCH(AG$6,DataStreams,0)-1):OFFSET(HOMECELL,MATCH(MIN(INDEX(Last_Data_Point,MATCH($A93,DataStreams,0)),INDEX(Last_Data_Point,MATCH(AG$6,DataStreams,0)),$B$4),DateRange,0)-1,MATCH(AG$6,DataStreams,0)-1) -
(INDEX(Returns!$102:$102,MATCH(AG$6,DataStreams,0))*
OFFSET(HOMECELL,MATCH(MAX(INDEX(First_Data_Point,MATCH($A93,DataStreams,0)),INDEX(First_Data_Point,MATCH(AG$6,DataStreams,0)),$B$3),DateRange,0)-1,MATCH(INDEX(Returns!$100:$100,MATCH(AG$6,DataStreams,0)),DataStreams,0)-1):OFFSET(HOMECELL,MATCH(MIN(INDEX(Last_Data_Point,MATCH($A93,DataStreams,0)),INDEX(Last_Data_Point,MATCH(AG$6,DataStreams,0)),$B$4),DateRange,0)-1,MATCH(INDEX(Returns!$100:$100,MATCH(AG$6,DataStreams,0)),DataStreams,0)-1))),"")</f>
        <v>3.2617913700628691E-4</v>
      </c>
      <c r="AH93" s="233" cm="1">
        <f t="array" aca="1" ref="AH93" ca="1">_xlfn.IFNA(_xlfn.COVARIANCE.S(
OFFSET(HOMECELL,MATCH(MAX(INDEX(First_Data_Point,MATCH($A93,DataStreams,0)),INDEX(First_Data_Point,MATCH(AH$6,DataStreams,0)),$B$3),DateRange,0)-1,MATCH($A93,DataStreams,0)-1):OFFSET(HOMECELL,MATCH(MIN(INDEX(Last_Data_Point,MATCH($A93,DataStreams,0)),INDEX(Last_Data_Point,MATCH(AH$6,DataStreams,0)),$B$4),DateRange,0)-1,MATCH($A93,DataStreams,0)-1) -
(INDEX(Returns!$102:$102,MATCH($A93,DataStreams,0))*
OFFSET(HOMECELL,MATCH(MAX(INDEX(First_Data_Point,MATCH($A93,DataStreams,0)),INDEX(First_Data_Point,MATCH(AH$6,DataStreams,0)),$B$3),DateRange,0)-1,MATCH(INDEX(Returns!$100:$100,MATCH($A93,DataStreams,0)),DataStreams,0)-1):OFFSET(HOMECELL,MATCH(MIN(INDEX(Last_Data_Point,MATCH($A93,DataStreams,0)),INDEX(Last_Data_Point,MATCH(AH$6,DataStreams,0)),$B$4),DateRange,0)-1,MATCH(INDEX(Returns!$100:$100,MATCH($A93,DataStreams,0)),DataStreams,0)-1)),
OFFSET(HOMECELL,MATCH(MAX(INDEX(First_Data_Point,MATCH($A93,DataStreams,0)),INDEX(First_Data_Point,MATCH(AH$6,DataStreams,0)),$B$3),DateRange,0)-1,MATCH(AH$6,DataStreams,0)-1):OFFSET(HOMECELL,MATCH(MIN(INDEX(Last_Data_Point,MATCH($A93,DataStreams,0)),INDEX(Last_Data_Point,MATCH(AH$6,DataStreams,0)),$B$4),DateRange,0)-1,MATCH(AH$6,DataStreams,0)-1) -
(INDEX(Returns!$102:$102,MATCH(AH$6,DataStreams,0))*
OFFSET(HOMECELL,MATCH(MAX(INDEX(First_Data_Point,MATCH($A93,DataStreams,0)),INDEX(First_Data_Point,MATCH(AH$6,DataStreams,0)),$B$3),DateRange,0)-1,MATCH(INDEX(Returns!$100:$100,MATCH(AH$6,DataStreams,0)),DataStreams,0)-1):OFFSET(HOMECELL,MATCH(MIN(INDEX(Last_Data_Point,MATCH($A93,DataStreams,0)),INDEX(Last_Data_Point,MATCH(AH$6,DataStreams,0)),$B$4),DateRange,0)-1,MATCH(INDEX(Returns!$100:$100,MATCH(AH$6,DataStreams,0)),DataStreams,0)-1))),"")</f>
        <v>-2.2773736363795663E-3</v>
      </c>
      <c r="AI93" s="233" cm="1">
        <f t="array" aca="1" ref="AI93" ca="1">_xlfn.IFNA(_xlfn.COVARIANCE.S(
OFFSET(HOMECELL,MATCH(MAX(INDEX(First_Data_Point,MATCH($A93,DataStreams,0)),INDEX(First_Data_Point,MATCH(AI$6,DataStreams,0)),$B$3),DateRange,0)-1,MATCH($A93,DataStreams,0)-1):OFFSET(HOMECELL,MATCH(MIN(INDEX(Last_Data_Point,MATCH($A93,DataStreams,0)),INDEX(Last_Data_Point,MATCH(AI$6,DataStreams,0)),$B$4),DateRange,0)-1,MATCH($A93,DataStreams,0)-1) -
(INDEX(Returns!$102:$102,MATCH($A93,DataStreams,0))*
OFFSET(HOMECELL,MATCH(MAX(INDEX(First_Data_Point,MATCH($A93,DataStreams,0)),INDEX(First_Data_Point,MATCH(AI$6,DataStreams,0)),$B$3),DateRange,0)-1,MATCH(INDEX(Returns!$100:$100,MATCH($A93,DataStreams,0)),DataStreams,0)-1):OFFSET(HOMECELL,MATCH(MIN(INDEX(Last_Data_Point,MATCH($A93,DataStreams,0)),INDEX(Last_Data_Point,MATCH(AI$6,DataStreams,0)),$B$4),DateRange,0)-1,MATCH(INDEX(Returns!$100:$100,MATCH($A93,DataStreams,0)),DataStreams,0)-1)),
OFFSET(HOMECELL,MATCH(MAX(INDEX(First_Data_Point,MATCH($A93,DataStreams,0)),INDEX(First_Data_Point,MATCH(AI$6,DataStreams,0)),$B$3),DateRange,0)-1,MATCH(AI$6,DataStreams,0)-1):OFFSET(HOMECELL,MATCH(MIN(INDEX(Last_Data_Point,MATCH($A93,DataStreams,0)),INDEX(Last_Data_Point,MATCH(AI$6,DataStreams,0)),$B$4),DateRange,0)-1,MATCH(AI$6,DataStreams,0)-1) -
(INDEX(Returns!$102:$102,MATCH(AI$6,DataStreams,0))*
OFFSET(HOMECELL,MATCH(MAX(INDEX(First_Data_Point,MATCH($A93,DataStreams,0)),INDEX(First_Data_Point,MATCH(AI$6,DataStreams,0)),$B$3),DateRange,0)-1,MATCH(INDEX(Returns!$100:$100,MATCH(AI$6,DataStreams,0)),DataStreams,0)-1):OFFSET(HOMECELL,MATCH(MIN(INDEX(Last_Data_Point,MATCH($A93,DataStreams,0)),INDEX(Last_Data_Point,MATCH(AI$6,DataStreams,0)),$B$4),DateRange,0)-1,MATCH(INDEX(Returns!$100:$100,MATCH(AI$6,DataStreams,0)),DataStreams,0)-1))),"")</f>
        <v>7.3249303204286529E-4</v>
      </c>
      <c r="AJ93" s="233" cm="1">
        <f t="array" aca="1" ref="AJ93" ca="1">_xlfn.IFNA(_xlfn.COVARIANCE.S(
OFFSET(HOMECELL,MATCH(MAX(INDEX(First_Data_Point,MATCH($A93,DataStreams,0)),INDEX(First_Data_Point,MATCH(AJ$6,DataStreams,0)),$B$3),DateRange,0)-1,MATCH($A93,DataStreams,0)-1):OFFSET(HOMECELL,MATCH(MIN(INDEX(Last_Data_Point,MATCH($A93,DataStreams,0)),INDEX(Last_Data_Point,MATCH(AJ$6,DataStreams,0)),$B$4),DateRange,0)-1,MATCH($A93,DataStreams,0)-1) -
(INDEX(Returns!$102:$102,MATCH($A93,DataStreams,0))*
OFFSET(HOMECELL,MATCH(MAX(INDEX(First_Data_Point,MATCH($A93,DataStreams,0)),INDEX(First_Data_Point,MATCH(AJ$6,DataStreams,0)),$B$3),DateRange,0)-1,MATCH(INDEX(Returns!$100:$100,MATCH($A93,DataStreams,0)),DataStreams,0)-1):OFFSET(HOMECELL,MATCH(MIN(INDEX(Last_Data_Point,MATCH($A93,DataStreams,0)),INDEX(Last_Data_Point,MATCH(AJ$6,DataStreams,0)),$B$4),DateRange,0)-1,MATCH(INDEX(Returns!$100:$100,MATCH($A93,DataStreams,0)),DataStreams,0)-1)),
OFFSET(HOMECELL,MATCH(MAX(INDEX(First_Data_Point,MATCH($A93,DataStreams,0)),INDEX(First_Data_Point,MATCH(AJ$6,DataStreams,0)),$B$3),DateRange,0)-1,MATCH(AJ$6,DataStreams,0)-1):OFFSET(HOMECELL,MATCH(MIN(INDEX(Last_Data_Point,MATCH($A93,DataStreams,0)),INDEX(Last_Data_Point,MATCH(AJ$6,DataStreams,0)),$B$4),DateRange,0)-1,MATCH(AJ$6,DataStreams,0)-1) -
(INDEX(Returns!$102:$102,MATCH(AJ$6,DataStreams,0))*
OFFSET(HOMECELL,MATCH(MAX(INDEX(First_Data_Point,MATCH($A93,DataStreams,0)),INDEX(First_Data_Point,MATCH(AJ$6,DataStreams,0)),$B$3),DateRange,0)-1,MATCH(INDEX(Returns!$100:$100,MATCH(AJ$6,DataStreams,0)),DataStreams,0)-1):OFFSET(HOMECELL,MATCH(MIN(INDEX(Last_Data_Point,MATCH($A93,DataStreams,0)),INDEX(Last_Data_Point,MATCH(AJ$6,DataStreams,0)),$B$4),DateRange,0)-1,MATCH(INDEX(Returns!$100:$100,MATCH(AJ$6,DataStreams,0)),DataStreams,0)-1))),"")</f>
        <v>2.714295284769048E-3</v>
      </c>
      <c r="AK93" s="233" cm="1">
        <f t="array" aca="1" ref="AK93" ca="1">_xlfn.IFNA(_xlfn.COVARIANCE.S(
OFFSET(HOMECELL,MATCH(MAX(INDEX(First_Data_Point,MATCH($A93,DataStreams,0)),INDEX(First_Data_Point,MATCH(AK$6,DataStreams,0)),$B$3),DateRange,0)-1,MATCH($A93,DataStreams,0)-1):OFFSET(HOMECELL,MATCH(MIN(INDEX(Last_Data_Point,MATCH($A93,DataStreams,0)),INDEX(Last_Data_Point,MATCH(AK$6,DataStreams,0)),$B$4),DateRange,0)-1,MATCH($A93,DataStreams,0)-1) -
(INDEX(Returns!$102:$102,MATCH($A93,DataStreams,0))*
OFFSET(HOMECELL,MATCH(MAX(INDEX(First_Data_Point,MATCH($A93,DataStreams,0)),INDEX(First_Data_Point,MATCH(AK$6,DataStreams,0)),$B$3),DateRange,0)-1,MATCH(INDEX(Returns!$100:$100,MATCH($A93,DataStreams,0)),DataStreams,0)-1):OFFSET(HOMECELL,MATCH(MIN(INDEX(Last_Data_Point,MATCH($A93,DataStreams,0)),INDEX(Last_Data_Point,MATCH(AK$6,DataStreams,0)),$B$4),DateRange,0)-1,MATCH(INDEX(Returns!$100:$100,MATCH($A93,DataStreams,0)),DataStreams,0)-1)),
OFFSET(HOMECELL,MATCH(MAX(INDEX(First_Data_Point,MATCH($A93,DataStreams,0)),INDEX(First_Data_Point,MATCH(AK$6,DataStreams,0)),$B$3),DateRange,0)-1,MATCH(AK$6,DataStreams,0)-1):OFFSET(HOMECELL,MATCH(MIN(INDEX(Last_Data_Point,MATCH($A93,DataStreams,0)),INDEX(Last_Data_Point,MATCH(AK$6,DataStreams,0)),$B$4),DateRange,0)-1,MATCH(AK$6,DataStreams,0)-1) -
(INDEX(Returns!$102:$102,MATCH(AK$6,DataStreams,0))*
OFFSET(HOMECELL,MATCH(MAX(INDEX(First_Data_Point,MATCH($A93,DataStreams,0)),INDEX(First_Data_Point,MATCH(AK$6,DataStreams,0)),$B$3),DateRange,0)-1,MATCH(INDEX(Returns!$100:$100,MATCH(AK$6,DataStreams,0)),DataStreams,0)-1):OFFSET(HOMECELL,MATCH(MIN(INDEX(Last_Data_Point,MATCH($A93,DataStreams,0)),INDEX(Last_Data_Point,MATCH(AK$6,DataStreams,0)),$B$4),DateRange,0)-1,MATCH(INDEX(Returns!$100:$100,MATCH(AK$6,DataStreams,0)),DataStreams,0)-1))),"")</f>
        <v>-1.7751121687097979E-4</v>
      </c>
      <c r="AL93" s="233" cm="1">
        <f t="array" aca="1" ref="AL93" ca="1">_xlfn.IFNA(_xlfn.COVARIANCE.S(
OFFSET(HOMECELL,MATCH(MAX(INDEX(First_Data_Point,MATCH($A93,DataStreams,0)),INDEX(First_Data_Point,MATCH(AL$6,DataStreams,0)),$B$3),DateRange,0)-1,MATCH($A93,DataStreams,0)-1):OFFSET(HOMECELL,MATCH(MIN(INDEX(Last_Data_Point,MATCH($A93,DataStreams,0)),INDEX(Last_Data_Point,MATCH(AL$6,DataStreams,0)),$B$4),DateRange,0)-1,MATCH($A93,DataStreams,0)-1) -
(INDEX(Returns!$102:$102,MATCH($A93,DataStreams,0))*
OFFSET(HOMECELL,MATCH(MAX(INDEX(First_Data_Point,MATCH($A93,DataStreams,0)),INDEX(First_Data_Point,MATCH(AL$6,DataStreams,0)),$B$3),DateRange,0)-1,MATCH(INDEX(Returns!$100:$100,MATCH($A93,DataStreams,0)),DataStreams,0)-1):OFFSET(HOMECELL,MATCH(MIN(INDEX(Last_Data_Point,MATCH($A93,DataStreams,0)),INDEX(Last_Data_Point,MATCH(AL$6,DataStreams,0)),$B$4),DateRange,0)-1,MATCH(INDEX(Returns!$100:$100,MATCH($A93,DataStreams,0)),DataStreams,0)-1)),
OFFSET(HOMECELL,MATCH(MAX(INDEX(First_Data_Point,MATCH($A93,DataStreams,0)),INDEX(First_Data_Point,MATCH(AL$6,DataStreams,0)),$B$3),DateRange,0)-1,MATCH(AL$6,DataStreams,0)-1):OFFSET(HOMECELL,MATCH(MIN(INDEX(Last_Data_Point,MATCH($A93,DataStreams,0)),INDEX(Last_Data_Point,MATCH(AL$6,DataStreams,0)),$B$4),DateRange,0)-1,MATCH(AL$6,DataStreams,0)-1) -
(INDEX(Returns!$102:$102,MATCH(AL$6,DataStreams,0))*
OFFSET(HOMECELL,MATCH(MAX(INDEX(First_Data_Point,MATCH($A93,DataStreams,0)),INDEX(First_Data_Point,MATCH(AL$6,DataStreams,0)),$B$3),DateRange,0)-1,MATCH(INDEX(Returns!$100:$100,MATCH(AL$6,DataStreams,0)),DataStreams,0)-1):OFFSET(HOMECELL,MATCH(MIN(INDEX(Last_Data_Point,MATCH($A93,DataStreams,0)),INDEX(Last_Data_Point,MATCH(AL$6,DataStreams,0)),$B$4),DateRange,0)-1,MATCH(INDEX(Returns!$100:$100,MATCH(AL$6,DataStreams,0)),DataStreams,0)-1))),"")</f>
        <v>1.8086837722489377E-3</v>
      </c>
      <c r="AM93" s="233" cm="1">
        <f t="array" aca="1" ref="AM93" ca="1">_xlfn.IFNA(_xlfn.COVARIANCE.S(
OFFSET(HOMECELL,MATCH(MAX(INDEX(First_Data_Point,MATCH($A93,DataStreams,0)),INDEX(First_Data_Point,MATCH(AM$6,DataStreams,0)),$B$3),DateRange,0)-1,MATCH($A93,DataStreams,0)-1):OFFSET(HOMECELL,MATCH(MIN(INDEX(Last_Data_Point,MATCH($A93,DataStreams,0)),INDEX(Last_Data_Point,MATCH(AM$6,DataStreams,0)),$B$4),DateRange,0)-1,MATCH($A93,DataStreams,0)-1) -
(INDEX(Returns!$102:$102,MATCH($A93,DataStreams,0))*
OFFSET(HOMECELL,MATCH(MAX(INDEX(First_Data_Point,MATCH($A93,DataStreams,0)),INDEX(First_Data_Point,MATCH(AM$6,DataStreams,0)),$B$3),DateRange,0)-1,MATCH(INDEX(Returns!$100:$100,MATCH($A93,DataStreams,0)),DataStreams,0)-1):OFFSET(HOMECELL,MATCH(MIN(INDEX(Last_Data_Point,MATCH($A93,DataStreams,0)),INDEX(Last_Data_Point,MATCH(AM$6,DataStreams,0)),$B$4),DateRange,0)-1,MATCH(INDEX(Returns!$100:$100,MATCH($A93,DataStreams,0)),DataStreams,0)-1)),
OFFSET(HOMECELL,MATCH(MAX(INDEX(First_Data_Point,MATCH($A93,DataStreams,0)),INDEX(First_Data_Point,MATCH(AM$6,DataStreams,0)),$B$3),DateRange,0)-1,MATCH(AM$6,DataStreams,0)-1):OFFSET(HOMECELL,MATCH(MIN(INDEX(Last_Data_Point,MATCH($A93,DataStreams,0)),INDEX(Last_Data_Point,MATCH(AM$6,DataStreams,0)),$B$4),DateRange,0)-1,MATCH(AM$6,DataStreams,0)-1) -
(INDEX(Returns!$102:$102,MATCH(AM$6,DataStreams,0))*
OFFSET(HOMECELL,MATCH(MAX(INDEX(First_Data_Point,MATCH($A93,DataStreams,0)),INDEX(First_Data_Point,MATCH(AM$6,DataStreams,0)),$B$3),DateRange,0)-1,MATCH(INDEX(Returns!$100:$100,MATCH(AM$6,DataStreams,0)),DataStreams,0)-1):OFFSET(HOMECELL,MATCH(MIN(INDEX(Last_Data_Point,MATCH($A93,DataStreams,0)),INDEX(Last_Data_Point,MATCH(AM$6,DataStreams,0)),$B$4),DateRange,0)-1,MATCH(INDEX(Returns!$100:$100,MATCH(AM$6,DataStreams,0)),DataStreams,0)-1))),"")</f>
        <v>-2.2098122887798744E-3</v>
      </c>
      <c r="AN93" s="233" cm="1">
        <f t="array" aca="1" ref="AN93" ca="1">_xlfn.IFNA(_xlfn.COVARIANCE.S(
OFFSET(HOMECELL,MATCH(MAX(INDEX(First_Data_Point,MATCH($A93,DataStreams,0)),INDEX(First_Data_Point,MATCH(AN$6,DataStreams,0)),$B$3),DateRange,0)-1,MATCH($A93,DataStreams,0)-1):OFFSET(HOMECELL,MATCH(MIN(INDEX(Last_Data_Point,MATCH($A93,DataStreams,0)),INDEX(Last_Data_Point,MATCH(AN$6,DataStreams,0)),$B$4),DateRange,0)-1,MATCH($A93,DataStreams,0)-1) -
(INDEX(Returns!$102:$102,MATCH($A93,DataStreams,0))*
OFFSET(HOMECELL,MATCH(MAX(INDEX(First_Data_Point,MATCH($A93,DataStreams,0)),INDEX(First_Data_Point,MATCH(AN$6,DataStreams,0)),$B$3),DateRange,0)-1,MATCH(INDEX(Returns!$100:$100,MATCH($A93,DataStreams,0)),DataStreams,0)-1):OFFSET(HOMECELL,MATCH(MIN(INDEX(Last_Data_Point,MATCH($A93,DataStreams,0)),INDEX(Last_Data_Point,MATCH(AN$6,DataStreams,0)),$B$4),DateRange,0)-1,MATCH(INDEX(Returns!$100:$100,MATCH($A93,DataStreams,0)),DataStreams,0)-1)),
OFFSET(HOMECELL,MATCH(MAX(INDEX(First_Data_Point,MATCH($A93,DataStreams,0)),INDEX(First_Data_Point,MATCH(AN$6,DataStreams,0)),$B$3),DateRange,0)-1,MATCH(AN$6,DataStreams,0)-1):OFFSET(HOMECELL,MATCH(MIN(INDEX(Last_Data_Point,MATCH($A93,DataStreams,0)),INDEX(Last_Data_Point,MATCH(AN$6,DataStreams,0)),$B$4),DateRange,0)-1,MATCH(AN$6,DataStreams,0)-1) -
(INDEX(Returns!$102:$102,MATCH(AN$6,DataStreams,0))*
OFFSET(HOMECELL,MATCH(MAX(INDEX(First_Data_Point,MATCH($A93,DataStreams,0)),INDEX(First_Data_Point,MATCH(AN$6,DataStreams,0)),$B$3),DateRange,0)-1,MATCH(INDEX(Returns!$100:$100,MATCH(AN$6,DataStreams,0)),DataStreams,0)-1):OFFSET(HOMECELL,MATCH(MIN(INDEX(Last_Data_Point,MATCH($A93,DataStreams,0)),INDEX(Last_Data_Point,MATCH(AN$6,DataStreams,0)),$B$4),DateRange,0)-1,MATCH(INDEX(Returns!$100:$100,MATCH(AN$6,DataStreams,0)),DataStreams,0)-1))),"")</f>
        <v>1.2280182952791407E-4</v>
      </c>
      <c r="AO93" s="233" cm="1">
        <f t="array" aca="1" ref="AO93" ca="1">_xlfn.IFNA(_xlfn.COVARIANCE.S(
OFFSET(HOMECELL,MATCH(MAX(INDEX(First_Data_Point,MATCH($A93,DataStreams,0)),INDEX(First_Data_Point,MATCH(AO$6,DataStreams,0)),$B$3),DateRange,0)-1,MATCH($A93,DataStreams,0)-1):OFFSET(HOMECELL,MATCH(MIN(INDEX(Last_Data_Point,MATCH($A93,DataStreams,0)),INDEX(Last_Data_Point,MATCH(AO$6,DataStreams,0)),$B$4),DateRange,0)-1,MATCH($A93,DataStreams,0)-1) -
(INDEX(Returns!$102:$102,MATCH($A93,DataStreams,0))*
OFFSET(HOMECELL,MATCH(MAX(INDEX(First_Data_Point,MATCH($A93,DataStreams,0)),INDEX(First_Data_Point,MATCH(AO$6,DataStreams,0)),$B$3),DateRange,0)-1,MATCH(INDEX(Returns!$100:$100,MATCH($A93,DataStreams,0)),DataStreams,0)-1):OFFSET(HOMECELL,MATCH(MIN(INDEX(Last_Data_Point,MATCH($A93,DataStreams,0)),INDEX(Last_Data_Point,MATCH(AO$6,DataStreams,0)),$B$4),DateRange,0)-1,MATCH(INDEX(Returns!$100:$100,MATCH($A93,DataStreams,0)),DataStreams,0)-1)),
OFFSET(HOMECELL,MATCH(MAX(INDEX(First_Data_Point,MATCH($A93,DataStreams,0)),INDEX(First_Data_Point,MATCH(AO$6,DataStreams,0)),$B$3),DateRange,0)-1,MATCH(AO$6,DataStreams,0)-1):OFFSET(HOMECELL,MATCH(MIN(INDEX(Last_Data_Point,MATCH($A93,DataStreams,0)),INDEX(Last_Data_Point,MATCH(AO$6,DataStreams,0)),$B$4),DateRange,0)-1,MATCH(AO$6,DataStreams,0)-1) -
(INDEX(Returns!$102:$102,MATCH(AO$6,DataStreams,0))*
OFFSET(HOMECELL,MATCH(MAX(INDEX(First_Data_Point,MATCH($A93,DataStreams,0)),INDEX(First_Data_Point,MATCH(AO$6,DataStreams,0)),$B$3),DateRange,0)-1,MATCH(INDEX(Returns!$100:$100,MATCH(AO$6,DataStreams,0)),DataStreams,0)-1):OFFSET(HOMECELL,MATCH(MIN(INDEX(Last_Data_Point,MATCH($A93,DataStreams,0)),INDEX(Last_Data_Point,MATCH(AO$6,DataStreams,0)),$B$4),DateRange,0)-1,MATCH(INDEX(Returns!$100:$100,MATCH(AO$6,DataStreams,0)),DataStreams,0)-1))),"")</f>
        <v>-1.0760488968127792E-4</v>
      </c>
      <c r="AP93" s="233" cm="1">
        <f t="array" aca="1" ref="AP93" ca="1">_xlfn.IFNA(_xlfn.COVARIANCE.S(
OFFSET(HOMECELL,MATCH(MAX(INDEX(First_Data_Point,MATCH($A93,DataStreams,0)),INDEX(First_Data_Point,MATCH(AP$6,DataStreams,0)),$B$3),DateRange,0)-1,MATCH($A93,DataStreams,0)-1):OFFSET(HOMECELL,MATCH(MIN(INDEX(Last_Data_Point,MATCH($A93,DataStreams,0)),INDEX(Last_Data_Point,MATCH(AP$6,DataStreams,0)),$B$4),DateRange,0)-1,MATCH($A93,DataStreams,0)-1) -
(INDEX(Returns!$102:$102,MATCH($A93,DataStreams,0))*
OFFSET(HOMECELL,MATCH(MAX(INDEX(First_Data_Point,MATCH($A93,DataStreams,0)),INDEX(First_Data_Point,MATCH(AP$6,DataStreams,0)),$B$3),DateRange,0)-1,MATCH(INDEX(Returns!$100:$100,MATCH($A93,DataStreams,0)),DataStreams,0)-1):OFFSET(HOMECELL,MATCH(MIN(INDEX(Last_Data_Point,MATCH($A93,DataStreams,0)),INDEX(Last_Data_Point,MATCH(AP$6,DataStreams,0)),$B$4),DateRange,0)-1,MATCH(INDEX(Returns!$100:$100,MATCH($A93,DataStreams,0)),DataStreams,0)-1)),
OFFSET(HOMECELL,MATCH(MAX(INDEX(First_Data_Point,MATCH($A93,DataStreams,0)),INDEX(First_Data_Point,MATCH(AP$6,DataStreams,0)),$B$3),DateRange,0)-1,MATCH(AP$6,DataStreams,0)-1):OFFSET(HOMECELL,MATCH(MIN(INDEX(Last_Data_Point,MATCH($A93,DataStreams,0)),INDEX(Last_Data_Point,MATCH(AP$6,DataStreams,0)),$B$4),DateRange,0)-1,MATCH(AP$6,DataStreams,0)-1) -
(INDEX(Returns!$102:$102,MATCH(AP$6,DataStreams,0))*
OFFSET(HOMECELL,MATCH(MAX(INDEX(First_Data_Point,MATCH($A93,DataStreams,0)),INDEX(First_Data_Point,MATCH(AP$6,DataStreams,0)),$B$3),DateRange,0)-1,MATCH(INDEX(Returns!$100:$100,MATCH(AP$6,DataStreams,0)),DataStreams,0)-1):OFFSET(HOMECELL,MATCH(MIN(INDEX(Last_Data_Point,MATCH($A93,DataStreams,0)),INDEX(Last_Data_Point,MATCH(AP$6,DataStreams,0)),$B$4),DateRange,0)-1,MATCH(INDEX(Returns!$100:$100,MATCH(AP$6,DataStreams,0)),DataStreams,0)-1))),"")</f>
        <v>1.431348351866393E-3</v>
      </c>
      <c r="AQ93" s="233" t="str" cm="1">
        <f t="array" aca="1" ref="AQ93" ca="1">_xlfn.IFNA(_xlfn.COVARIANCE.S(
OFFSET(HOMECELL,MATCH(MAX(INDEX(First_Data_Point,MATCH($A93,DataStreams,0)),INDEX(First_Data_Point,MATCH(AQ$6,DataStreams,0)),$B$3),DateRange,0)-1,MATCH($A93,DataStreams,0)-1):OFFSET(HOMECELL,MATCH(MIN(INDEX(Last_Data_Point,MATCH($A93,DataStreams,0)),INDEX(Last_Data_Point,MATCH(AQ$6,DataStreams,0)),$B$4),DateRange,0)-1,MATCH($A93,DataStreams,0)-1) -
(INDEX(Returns!$102:$102,MATCH($A93,DataStreams,0))*
OFFSET(HOMECELL,MATCH(MAX(INDEX(First_Data_Point,MATCH($A93,DataStreams,0)),INDEX(First_Data_Point,MATCH(AQ$6,DataStreams,0)),$B$3),DateRange,0)-1,MATCH(INDEX(Returns!$100:$100,MATCH($A93,DataStreams,0)),DataStreams,0)-1):OFFSET(HOMECELL,MATCH(MIN(INDEX(Last_Data_Point,MATCH($A93,DataStreams,0)),INDEX(Last_Data_Point,MATCH(AQ$6,DataStreams,0)),$B$4),DateRange,0)-1,MATCH(INDEX(Returns!$100:$100,MATCH($A93,DataStreams,0)),DataStreams,0)-1)),
OFFSET(HOMECELL,MATCH(MAX(INDEX(First_Data_Point,MATCH($A93,DataStreams,0)),INDEX(First_Data_Point,MATCH(AQ$6,DataStreams,0)),$B$3),DateRange,0)-1,MATCH(AQ$6,DataStreams,0)-1):OFFSET(HOMECELL,MATCH(MIN(INDEX(Last_Data_Point,MATCH($A93,DataStreams,0)),INDEX(Last_Data_Point,MATCH(AQ$6,DataStreams,0)),$B$4),DateRange,0)-1,MATCH(AQ$6,DataStreams,0)-1) -
(INDEX(Returns!$102:$102,MATCH(AQ$6,DataStreams,0))*
OFFSET(HOMECELL,MATCH(MAX(INDEX(First_Data_Point,MATCH($A93,DataStreams,0)),INDEX(First_Data_Point,MATCH(AQ$6,DataStreams,0)),$B$3),DateRange,0)-1,MATCH(INDEX(Returns!$100:$100,MATCH(AQ$6,DataStreams,0)),DataStreams,0)-1):OFFSET(HOMECELL,MATCH(MIN(INDEX(Last_Data_Point,MATCH($A93,DataStreams,0)),INDEX(Last_Data_Point,MATCH(AQ$6,DataStreams,0)),$B$4),DateRange,0)-1,MATCH(INDEX(Returns!$100:$100,MATCH(AQ$6,DataStreams,0)),DataStreams,0)-1))),"")</f>
        <v/>
      </c>
      <c r="AR93" s="233" t="str" cm="1">
        <f t="array" aca="1" ref="AR93" ca="1">_xlfn.IFNA(_xlfn.COVARIANCE.S(
OFFSET(HOMECELL,MATCH(MAX(INDEX(First_Data_Point,MATCH($A93,DataStreams,0)),INDEX(First_Data_Point,MATCH(AR$6,DataStreams,0)),$B$3),DateRange,0)-1,MATCH($A93,DataStreams,0)-1):OFFSET(HOMECELL,MATCH(MIN(INDEX(Last_Data_Point,MATCH($A93,DataStreams,0)),INDEX(Last_Data_Point,MATCH(AR$6,DataStreams,0)),$B$4),DateRange,0)-1,MATCH($A93,DataStreams,0)-1) -
(INDEX(Returns!$102:$102,MATCH($A93,DataStreams,0))*
OFFSET(HOMECELL,MATCH(MAX(INDEX(First_Data_Point,MATCH($A93,DataStreams,0)),INDEX(First_Data_Point,MATCH(AR$6,DataStreams,0)),$B$3),DateRange,0)-1,MATCH(INDEX(Returns!$100:$100,MATCH($A93,DataStreams,0)),DataStreams,0)-1):OFFSET(HOMECELL,MATCH(MIN(INDEX(Last_Data_Point,MATCH($A93,DataStreams,0)),INDEX(Last_Data_Point,MATCH(AR$6,DataStreams,0)),$B$4),DateRange,0)-1,MATCH(INDEX(Returns!$100:$100,MATCH($A93,DataStreams,0)),DataStreams,0)-1)),
OFFSET(HOMECELL,MATCH(MAX(INDEX(First_Data_Point,MATCH($A93,DataStreams,0)),INDEX(First_Data_Point,MATCH(AR$6,DataStreams,0)),$B$3),DateRange,0)-1,MATCH(AR$6,DataStreams,0)-1):OFFSET(HOMECELL,MATCH(MIN(INDEX(Last_Data_Point,MATCH($A93,DataStreams,0)),INDEX(Last_Data_Point,MATCH(AR$6,DataStreams,0)),$B$4),DateRange,0)-1,MATCH(AR$6,DataStreams,0)-1) -
(INDEX(Returns!$102:$102,MATCH(AR$6,DataStreams,0))*
OFFSET(HOMECELL,MATCH(MAX(INDEX(First_Data_Point,MATCH($A93,DataStreams,0)),INDEX(First_Data_Point,MATCH(AR$6,DataStreams,0)),$B$3),DateRange,0)-1,MATCH(INDEX(Returns!$100:$100,MATCH(AR$6,DataStreams,0)),DataStreams,0)-1):OFFSET(HOMECELL,MATCH(MIN(INDEX(Last_Data_Point,MATCH($A93,DataStreams,0)),INDEX(Last_Data_Point,MATCH(AR$6,DataStreams,0)),$B$4),DateRange,0)-1,MATCH(INDEX(Returns!$100:$100,MATCH(AR$6,DataStreams,0)),DataStreams,0)-1))),"")</f>
        <v/>
      </c>
      <c r="AS93" s="233" t="str" cm="1">
        <f t="array" aca="1" ref="AS93" ca="1">_xlfn.IFNA(_xlfn.COVARIANCE.S(
OFFSET(HOMECELL,MATCH(MAX(INDEX(First_Data_Point,MATCH($A93,DataStreams,0)),INDEX(First_Data_Point,MATCH(AS$6,DataStreams,0)),$B$3),DateRange,0)-1,MATCH($A93,DataStreams,0)-1):OFFSET(HOMECELL,MATCH(MIN(INDEX(Last_Data_Point,MATCH($A93,DataStreams,0)),INDEX(Last_Data_Point,MATCH(AS$6,DataStreams,0)),$B$4),DateRange,0)-1,MATCH($A93,DataStreams,0)-1) -
(INDEX(Returns!$102:$102,MATCH($A93,DataStreams,0))*
OFFSET(HOMECELL,MATCH(MAX(INDEX(First_Data_Point,MATCH($A93,DataStreams,0)),INDEX(First_Data_Point,MATCH(AS$6,DataStreams,0)),$B$3),DateRange,0)-1,MATCH(INDEX(Returns!$100:$100,MATCH($A93,DataStreams,0)),DataStreams,0)-1):OFFSET(HOMECELL,MATCH(MIN(INDEX(Last_Data_Point,MATCH($A93,DataStreams,0)),INDEX(Last_Data_Point,MATCH(AS$6,DataStreams,0)),$B$4),DateRange,0)-1,MATCH(INDEX(Returns!$100:$100,MATCH($A93,DataStreams,0)),DataStreams,0)-1)),
OFFSET(HOMECELL,MATCH(MAX(INDEX(First_Data_Point,MATCH($A93,DataStreams,0)),INDEX(First_Data_Point,MATCH(AS$6,DataStreams,0)),$B$3),DateRange,0)-1,MATCH(AS$6,DataStreams,0)-1):OFFSET(HOMECELL,MATCH(MIN(INDEX(Last_Data_Point,MATCH($A93,DataStreams,0)),INDEX(Last_Data_Point,MATCH(AS$6,DataStreams,0)),$B$4),DateRange,0)-1,MATCH(AS$6,DataStreams,0)-1) -
(INDEX(Returns!$102:$102,MATCH(AS$6,DataStreams,0))*
OFFSET(HOMECELL,MATCH(MAX(INDEX(First_Data_Point,MATCH($A93,DataStreams,0)),INDEX(First_Data_Point,MATCH(AS$6,DataStreams,0)),$B$3),DateRange,0)-1,MATCH(INDEX(Returns!$100:$100,MATCH(AS$6,DataStreams,0)),DataStreams,0)-1):OFFSET(HOMECELL,MATCH(MIN(INDEX(Last_Data_Point,MATCH($A93,DataStreams,0)),INDEX(Last_Data_Point,MATCH(AS$6,DataStreams,0)),$B$4),DateRange,0)-1,MATCH(INDEX(Returns!$100:$100,MATCH(AS$6,DataStreams,0)),DataStreams,0)-1))),"")</f>
        <v/>
      </c>
      <c r="AT93" s="233" t="str" cm="1">
        <f t="array" aca="1" ref="AT93" ca="1">_xlfn.IFNA(_xlfn.COVARIANCE.S(
OFFSET(HOMECELL,MATCH(MAX(INDEX(First_Data_Point,MATCH($A93,DataStreams,0)),INDEX(First_Data_Point,MATCH(AT$6,DataStreams,0)),$B$3),DateRange,0)-1,MATCH($A93,DataStreams,0)-1):OFFSET(HOMECELL,MATCH(MIN(INDEX(Last_Data_Point,MATCH($A93,DataStreams,0)),INDEX(Last_Data_Point,MATCH(AT$6,DataStreams,0)),$B$4),DateRange,0)-1,MATCH($A93,DataStreams,0)-1) -
(INDEX(Returns!$102:$102,MATCH($A93,DataStreams,0))*
OFFSET(HOMECELL,MATCH(MAX(INDEX(First_Data_Point,MATCH($A93,DataStreams,0)),INDEX(First_Data_Point,MATCH(AT$6,DataStreams,0)),$B$3),DateRange,0)-1,MATCH(INDEX(Returns!$100:$100,MATCH($A93,DataStreams,0)),DataStreams,0)-1):OFFSET(HOMECELL,MATCH(MIN(INDEX(Last_Data_Point,MATCH($A93,DataStreams,0)),INDEX(Last_Data_Point,MATCH(AT$6,DataStreams,0)),$B$4),DateRange,0)-1,MATCH(INDEX(Returns!$100:$100,MATCH($A93,DataStreams,0)),DataStreams,0)-1)),
OFFSET(HOMECELL,MATCH(MAX(INDEX(First_Data_Point,MATCH($A93,DataStreams,0)),INDEX(First_Data_Point,MATCH(AT$6,DataStreams,0)),$B$3),DateRange,0)-1,MATCH(AT$6,DataStreams,0)-1):OFFSET(HOMECELL,MATCH(MIN(INDEX(Last_Data_Point,MATCH($A93,DataStreams,0)),INDEX(Last_Data_Point,MATCH(AT$6,DataStreams,0)),$B$4),DateRange,0)-1,MATCH(AT$6,DataStreams,0)-1) -
(INDEX(Returns!$102:$102,MATCH(AT$6,DataStreams,0))*
OFFSET(HOMECELL,MATCH(MAX(INDEX(First_Data_Point,MATCH($A93,DataStreams,0)),INDEX(First_Data_Point,MATCH(AT$6,DataStreams,0)),$B$3),DateRange,0)-1,MATCH(INDEX(Returns!$100:$100,MATCH(AT$6,DataStreams,0)),DataStreams,0)-1):OFFSET(HOMECELL,MATCH(MIN(INDEX(Last_Data_Point,MATCH($A93,DataStreams,0)),INDEX(Last_Data_Point,MATCH(AT$6,DataStreams,0)),$B$4),DateRange,0)-1,MATCH(INDEX(Returns!$100:$100,MATCH(AT$6,DataStreams,0)),DataStreams,0)-1))),"")</f>
        <v/>
      </c>
      <c r="AU93" s="233" t="str" cm="1">
        <f t="array" aca="1" ref="AU93" ca="1">_xlfn.IFNA(_xlfn.COVARIANCE.S(
OFFSET(HOMECELL,MATCH(MAX(INDEX(First_Data_Point,MATCH($A93,DataStreams,0)),INDEX(First_Data_Point,MATCH(AU$6,DataStreams,0)),$B$3),DateRange,0)-1,MATCH($A93,DataStreams,0)-1):OFFSET(HOMECELL,MATCH(MIN(INDEX(Last_Data_Point,MATCH($A93,DataStreams,0)),INDEX(Last_Data_Point,MATCH(AU$6,DataStreams,0)),$B$4),DateRange,0)-1,MATCH($A93,DataStreams,0)-1) -
(INDEX(Returns!$102:$102,MATCH($A93,DataStreams,0))*
OFFSET(HOMECELL,MATCH(MAX(INDEX(First_Data_Point,MATCH($A93,DataStreams,0)),INDEX(First_Data_Point,MATCH(AU$6,DataStreams,0)),$B$3),DateRange,0)-1,MATCH(INDEX(Returns!$100:$100,MATCH($A93,DataStreams,0)),DataStreams,0)-1):OFFSET(HOMECELL,MATCH(MIN(INDEX(Last_Data_Point,MATCH($A93,DataStreams,0)),INDEX(Last_Data_Point,MATCH(AU$6,DataStreams,0)),$B$4),DateRange,0)-1,MATCH(INDEX(Returns!$100:$100,MATCH($A93,DataStreams,0)),DataStreams,0)-1)),
OFFSET(HOMECELL,MATCH(MAX(INDEX(First_Data_Point,MATCH($A93,DataStreams,0)),INDEX(First_Data_Point,MATCH(AU$6,DataStreams,0)),$B$3),DateRange,0)-1,MATCH(AU$6,DataStreams,0)-1):OFFSET(HOMECELL,MATCH(MIN(INDEX(Last_Data_Point,MATCH($A93,DataStreams,0)),INDEX(Last_Data_Point,MATCH(AU$6,DataStreams,0)),$B$4),DateRange,0)-1,MATCH(AU$6,DataStreams,0)-1) -
(INDEX(Returns!$102:$102,MATCH(AU$6,DataStreams,0))*
OFFSET(HOMECELL,MATCH(MAX(INDEX(First_Data_Point,MATCH($A93,DataStreams,0)),INDEX(First_Data_Point,MATCH(AU$6,DataStreams,0)),$B$3),DateRange,0)-1,MATCH(INDEX(Returns!$100:$100,MATCH(AU$6,DataStreams,0)),DataStreams,0)-1):OFFSET(HOMECELL,MATCH(MIN(INDEX(Last_Data_Point,MATCH($A93,DataStreams,0)),INDEX(Last_Data_Point,MATCH(AU$6,DataStreams,0)),$B$4),DateRange,0)-1,MATCH(INDEX(Returns!$100:$100,MATCH(AU$6,DataStreams,0)),DataStreams,0)-1))),"")</f>
        <v/>
      </c>
      <c r="AV93" s="233" t="str" cm="1">
        <f t="array" aca="1" ref="AV93" ca="1">_xlfn.IFNA(_xlfn.COVARIANCE.S(
OFFSET(HOMECELL,MATCH(MAX(INDEX(First_Data_Point,MATCH($A93,DataStreams,0)),INDEX(First_Data_Point,MATCH(AV$6,DataStreams,0)),$B$3),DateRange,0)-1,MATCH($A93,DataStreams,0)-1):OFFSET(HOMECELL,MATCH(MIN(INDEX(Last_Data_Point,MATCH($A93,DataStreams,0)),INDEX(Last_Data_Point,MATCH(AV$6,DataStreams,0)),$B$4),DateRange,0)-1,MATCH($A93,DataStreams,0)-1) -
(INDEX(Returns!$102:$102,MATCH($A93,DataStreams,0))*
OFFSET(HOMECELL,MATCH(MAX(INDEX(First_Data_Point,MATCH($A93,DataStreams,0)),INDEX(First_Data_Point,MATCH(AV$6,DataStreams,0)),$B$3),DateRange,0)-1,MATCH(INDEX(Returns!$100:$100,MATCH($A93,DataStreams,0)),DataStreams,0)-1):OFFSET(HOMECELL,MATCH(MIN(INDEX(Last_Data_Point,MATCH($A93,DataStreams,0)),INDEX(Last_Data_Point,MATCH(AV$6,DataStreams,0)),$B$4),DateRange,0)-1,MATCH(INDEX(Returns!$100:$100,MATCH($A93,DataStreams,0)),DataStreams,0)-1)),
OFFSET(HOMECELL,MATCH(MAX(INDEX(First_Data_Point,MATCH($A93,DataStreams,0)),INDEX(First_Data_Point,MATCH(AV$6,DataStreams,0)),$B$3),DateRange,0)-1,MATCH(AV$6,DataStreams,0)-1):OFFSET(HOMECELL,MATCH(MIN(INDEX(Last_Data_Point,MATCH($A93,DataStreams,0)),INDEX(Last_Data_Point,MATCH(AV$6,DataStreams,0)),$B$4),DateRange,0)-1,MATCH(AV$6,DataStreams,0)-1) -
(INDEX(Returns!$102:$102,MATCH(AV$6,DataStreams,0))*
OFFSET(HOMECELL,MATCH(MAX(INDEX(First_Data_Point,MATCH($A93,DataStreams,0)),INDEX(First_Data_Point,MATCH(AV$6,DataStreams,0)),$B$3),DateRange,0)-1,MATCH(INDEX(Returns!$100:$100,MATCH(AV$6,DataStreams,0)),DataStreams,0)-1):OFFSET(HOMECELL,MATCH(MIN(INDEX(Last_Data_Point,MATCH($A93,DataStreams,0)),INDEX(Last_Data_Point,MATCH(AV$6,DataStreams,0)),$B$4),DateRange,0)-1,MATCH(INDEX(Returns!$100:$100,MATCH(AV$6,DataStreams,0)),DataStreams,0)-1))),"")</f>
        <v/>
      </c>
      <c r="AW93" s="233" t="str" cm="1">
        <f t="array" aca="1" ref="AW93" ca="1">_xlfn.IFNA(_xlfn.COVARIANCE.S(
OFFSET(HOMECELL,MATCH(MAX(INDEX(First_Data_Point,MATCH($A93,DataStreams,0)),INDEX(First_Data_Point,MATCH(AW$6,DataStreams,0)),$B$3),DateRange,0)-1,MATCH($A93,DataStreams,0)-1):OFFSET(HOMECELL,MATCH(MIN(INDEX(Last_Data_Point,MATCH($A93,DataStreams,0)),INDEX(Last_Data_Point,MATCH(AW$6,DataStreams,0)),$B$4),DateRange,0)-1,MATCH($A93,DataStreams,0)-1) -
(INDEX(Returns!$102:$102,MATCH($A93,DataStreams,0))*
OFFSET(HOMECELL,MATCH(MAX(INDEX(First_Data_Point,MATCH($A93,DataStreams,0)),INDEX(First_Data_Point,MATCH(AW$6,DataStreams,0)),$B$3),DateRange,0)-1,MATCH(INDEX(Returns!$100:$100,MATCH($A93,DataStreams,0)),DataStreams,0)-1):OFFSET(HOMECELL,MATCH(MIN(INDEX(Last_Data_Point,MATCH($A93,DataStreams,0)),INDEX(Last_Data_Point,MATCH(AW$6,DataStreams,0)),$B$4),DateRange,0)-1,MATCH(INDEX(Returns!$100:$100,MATCH($A93,DataStreams,0)),DataStreams,0)-1)),
OFFSET(HOMECELL,MATCH(MAX(INDEX(First_Data_Point,MATCH($A93,DataStreams,0)),INDEX(First_Data_Point,MATCH(AW$6,DataStreams,0)),$B$3),DateRange,0)-1,MATCH(AW$6,DataStreams,0)-1):OFFSET(HOMECELL,MATCH(MIN(INDEX(Last_Data_Point,MATCH($A93,DataStreams,0)),INDEX(Last_Data_Point,MATCH(AW$6,DataStreams,0)),$B$4),DateRange,0)-1,MATCH(AW$6,DataStreams,0)-1) -
(INDEX(Returns!$102:$102,MATCH(AW$6,DataStreams,0))*
OFFSET(HOMECELL,MATCH(MAX(INDEX(First_Data_Point,MATCH($A93,DataStreams,0)),INDEX(First_Data_Point,MATCH(AW$6,DataStreams,0)),$B$3),DateRange,0)-1,MATCH(INDEX(Returns!$100:$100,MATCH(AW$6,DataStreams,0)),DataStreams,0)-1):OFFSET(HOMECELL,MATCH(MIN(INDEX(Last_Data_Point,MATCH($A93,DataStreams,0)),INDEX(Last_Data_Point,MATCH(AW$6,DataStreams,0)),$B$4),DateRange,0)-1,MATCH(INDEX(Returns!$100:$100,MATCH(AW$6,DataStreams,0)),DataStreams,0)-1))),"")</f>
        <v/>
      </c>
      <c r="AX93" s="233" t="str" cm="1">
        <f t="array" aca="1" ref="AX93" ca="1">_xlfn.IFNA(_xlfn.COVARIANCE.S(
OFFSET(HOMECELL,MATCH(MAX(INDEX(First_Data_Point,MATCH($A93,DataStreams,0)),INDEX(First_Data_Point,MATCH(AX$6,DataStreams,0)),$B$3),DateRange,0)-1,MATCH($A93,DataStreams,0)-1):OFFSET(HOMECELL,MATCH(MIN(INDEX(Last_Data_Point,MATCH($A93,DataStreams,0)),INDEX(Last_Data_Point,MATCH(AX$6,DataStreams,0)),$B$4),DateRange,0)-1,MATCH($A93,DataStreams,0)-1) -
(INDEX(Returns!$102:$102,MATCH($A93,DataStreams,0))*
OFFSET(HOMECELL,MATCH(MAX(INDEX(First_Data_Point,MATCH($A93,DataStreams,0)),INDEX(First_Data_Point,MATCH(AX$6,DataStreams,0)),$B$3),DateRange,0)-1,MATCH(INDEX(Returns!$100:$100,MATCH($A93,DataStreams,0)),DataStreams,0)-1):OFFSET(HOMECELL,MATCH(MIN(INDEX(Last_Data_Point,MATCH($A93,DataStreams,0)),INDEX(Last_Data_Point,MATCH(AX$6,DataStreams,0)),$B$4),DateRange,0)-1,MATCH(INDEX(Returns!$100:$100,MATCH($A93,DataStreams,0)),DataStreams,0)-1)),
OFFSET(HOMECELL,MATCH(MAX(INDEX(First_Data_Point,MATCH($A93,DataStreams,0)),INDEX(First_Data_Point,MATCH(AX$6,DataStreams,0)),$B$3),DateRange,0)-1,MATCH(AX$6,DataStreams,0)-1):OFFSET(HOMECELL,MATCH(MIN(INDEX(Last_Data_Point,MATCH($A93,DataStreams,0)),INDEX(Last_Data_Point,MATCH(AX$6,DataStreams,0)),$B$4),DateRange,0)-1,MATCH(AX$6,DataStreams,0)-1) -
(INDEX(Returns!$102:$102,MATCH(AX$6,DataStreams,0))*
OFFSET(HOMECELL,MATCH(MAX(INDEX(First_Data_Point,MATCH($A93,DataStreams,0)),INDEX(First_Data_Point,MATCH(AX$6,DataStreams,0)),$B$3),DateRange,0)-1,MATCH(INDEX(Returns!$100:$100,MATCH(AX$6,DataStreams,0)),DataStreams,0)-1):OFFSET(HOMECELL,MATCH(MIN(INDEX(Last_Data_Point,MATCH($A93,DataStreams,0)),INDEX(Last_Data_Point,MATCH(AX$6,DataStreams,0)),$B$4),DateRange,0)-1,MATCH(INDEX(Returns!$100:$100,MATCH(AX$6,DataStreams,0)),DataStreams,0)-1))),"")</f>
        <v/>
      </c>
      <c r="AY93" s="233" t="str" cm="1">
        <f t="array" aca="1" ref="AY93" ca="1">_xlfn.IFNA(_xlfn.COVARIANCE.S(
OFFSET(HOMECELL,MATCH(MAX(INDEX(First_Data_Point,MATCH($A93,DataStreams,0)),INDEX(First_Data_Point,MATCH(AY$6,DataStreams,0)),$B$3),DateRange,0)-1,MATCH($A93,DataStreams,0)-1):OFFSET(HOMECELL,MATCH(MIN(INDEX(Last_Data_Point,MATCH($A93,DataStreams,0)),INDEX(Last_Data_Point,MATCH(AY$6,DataStreams,0)),$B$4),DateRange,0)-1,MATCH($A93,DataStreams,0)-1) -
(INDEX(Returns!$102:$102,MATCH($A93,DataStreams,0))*
OFFSET(HOMECELL,MATCH(MAX(INDEX(First_Data_Point,MATCH($A93,DataStreams,0)),INDEX(First_Data_Point,MATCH(AY$6,DataStreams,0)),$B$3),DateRange,0)-1,MATCH(INDEX(Returns!$100:$100,MATCH($A93,DataStreams,0)),DataStreams,0)-1):OFFSET(HOMECELL,MATCH(MIN(INDEX(Last_Data_Point,MATCH($A93,DataStreams,0)),INDEX(Last_Data_Point,MATCH(AY$6,DataStreams,0)),$B$4),DateRange,0)-1,MATCH(INDEX(Returns!$100:$100,MATCH($A93,DataStreams,0)),DataStreams,0)-1)),
OFFSET(HOMECELL,MATCH(MAX(INDEX(First_Data_Point,MATCH($A93,DataStreams,0)),INDEX(First_Data_Point,MATCH(AY$6,DataStreams,0)),$B$3),DateRange,0)-1,MATCH(AY$6,DataStreams,0)-1):OFFSET(HOMECELL,MATCH(MIN(INDEX(Last_Data_Point,MATCH($A93,DataStreams,0)),INDEX(Last_Data_Point,MATCH(AY$6,DataStreams,0)),$B$4),DateRange,0)-1,MATCH(AY$6,DataStreams,0)-1) -
(INDEX(Returns!$102:$102,MATCH(AY$6,DataStreams,0))*
OFFSET(HOMECELL,MATCH(MAX(INDEX(First_Data_Point,MATCH($A93,DataStreams,0)),INDEX(First_Data_Point,MATCH(AY$6,DataStreams,0)),$B$3),DateRange,0)-1,MATCH(INDEX(Returns!$100:$100,MATCH(AY$6,DataStreams,0)),DataStreams,0)-1):OFFSET(HOMECELL,MATCH(MIN(INDEX(Last_Data_Point,MATCH($A93,DataStreams,0)),INDEX(Last_Data_Point,MATCH(AY$6,DataStreams,0)),$B$4),DateRange,0)-1,MATCH(INDEX(Returns!$100:$100,MATCH(AY$6,DataStreams,0)),DataStreams,0)-1))),"")</f>
        <v/>
      </c>
      <c r="AZ93" s="233" t="str" cm="1">
        <f t="array" aca="1" ref="AZ93" ca="1">_xlfn.IFNA(_xlfn.COVARIANCE.S(
OFFSET(HOMECELL,MATCH(MAX(INDEX(First_Data_Point,MATCH($A93,DataStreams,0)),INDEX(First_Data_Point,MATCH(AZ$6,DataStreams,0)),$B$3),DateRange,0)-1,MATCH($A93,DataStreams,0)-1):OFFSET(HOMECELL,MATCH(MIN(INDEX(Last_Data_Point,MATCH($A93,DataStreams,0)),INDEX(Last_Data_Point,MATCH(AZ$6,DataStreams,0)),$B$4),DateRange,0)-1,MATCH($A93,DataStreams,0)-1) -
(INDEX(Returns!$102:$102,MATCH($A93,DataStreams,0))*
OFFSET(HOMECELL,MATCH(MAX(INDEX(First_Data_Point,MATCH($A93,DataStreams,0)),INDEX(First_Data_Point,MATCH(AZ$6,DataStreams,0)),$B$3),DateRange,0)-1,MATCH(INDEX(Returns!$100:$100,MATCH($A93,DataStreams,0)),DataStreams,0)-1):OFFSET(HOMECELL,MATCH(MIN(INDEX(Last_Data_Point,MATCH($A93,DataStreams,0)),INDEX(Last_Data_Point,MATCH(AZ$6,DataStreams,0)),$B$4),DateRange,0)-1,MATCH(INDEX(Returns!$100:$100,MATCH($A93,DataStreams,0)),DataStreams,0)-1)),
OFFSET(HOMECELL,MATCH(MAX(INDEX(First_Data_Point,MATCH($A93,DataStreams,0)),INDEX(First_Data_Point,MATCH(AZ$6,DataStreams,0)),$B$3),DateRange,0)-1,MATCH(AZ$6,DataStreams,0)-1):OFFSET(HOMECELL,MATCH(MIN(INDEX(Last_Data_Point,MATCH($A93,DataStreams,0)),INDEX(Last_Data_Point,MATCH(AZ$6,DataStreams,0)),$B$4),DateRange,0)-1,MATCH(AZ$6,DataStreams,0)-1) -
(INDEX(Returns!$102:$102,MATCH(AZ$6,DataStreams,0))*
OFFSET(HOMECELL,MATCH(MAX(INDEX(First_Data_Point,MATCH($A93,DataStreams,0)),INDEX(First_Data_Point,MATCH(AZ$6,DataStreams,0)),$B$3),DateRange,0)-1,MATCH(INDEX(Returns!$100:$100,MATCH(AZ$6,DataStreams,0)),DataStreams,0)-1):OFFSET(HOMECELL,MATCH(MIN(INDEX(Last_Data_Point,MATCH($A93,DataStreams,0)),INDEX(Last_Data_Point,MATCH(AZ$6,DataStreams,0)),$B$4),DateRange,0)-1,MATCH(INDEX(Returns!$100:$100,MATCH(AZ$6,DataStreams,0)),DataStreams,0)-1))),"")</f>
        <v/>
      </c>
      <c r="BA93" s="233" t="str" cm="1">
        <f t="array" aca="1" ref="BA93" ca="1">_xlfn.IFNA(_xlfn.COVARIANCE.S(
OFFSET(HOMECELL,MATCH(MAX(INDEX(First_Data_Point,MATCH($A93,DataStreams,0)),INDEX(First_Data_Point,MATCH(BA$6,DataStreams,0)),$B$3),DateRange,0)-1,MATCH($A93,DataStreams,0)-1):OFFSET(HOMECELL,MATCH(MIN(INDEX(Last_Data_Point,MATCH($A93,DataStreams,0)),INDEX(Last_Data_Point,MATCH(BA$6,DataStreams,0)),$B$4),DateRange,0)-1,MATCH($A93,DataStreams,0)-1) -
(INDEX(Returns!$102:$102,MATCH($A93,DataStreams,0))*
OFFSET(HOMECELL,MATCH(MAX(INDEX(First_Data_Point,MATCH($A93,DataStreams,0)),INDEX(First_Data_Point,MATCH(BA$6,DataStreams,0)),$B$3),DateRange,0)-1,MATCH(INDEX(Returns!$100:$100,MATCH($A93,DataStreams,0)),DataStreams,0)-1):OFFSET(HOMECELL,MATCH(MIN(INDEX(Last_Data_Point,MATCH($A93,DataStreams,0)),INDEX(Last_Data_Point,MATCH(BA$6,DataStreams,0)),$B$4),DateRange,0)-1,MATCH(INDEX(Returns!$100:$100,MATCH($A93,DataStreams,0)),DataStreams,0)-1)),
OFFSET(HOMECELL,MATCH(MAX(INDEX(First_Data_Point,MATCH($A93,DataStreams,0)),INDEX(First_Data_Point,MATCH(BA$6,DataStreams,0)),$B$3),DateRange,0)-1,MATCH(BA$6,DataStreams,0)-1):OFFSET(HOMECELL,MATCH(MIN(INDEX(Last_Data_Point,MATCH($A93,DataStreams,0)),INDEX(Last_Data_Point,MATCH(BA$6,DataStreams,0)),$B$4),DateRange,0)-1,MATCH(BA$6,DataStreams,0)-1) -
(INDEX(Returns!$102:$102,MATCH(BA$6,DataStreams,0))*
OFFSET(HOMECELL,MATCH(MAX(INDEX(First_Data_Point,MATCH($A93,DataStreams,0)),INDEX(First_Data_Point,MATCH(BA$6,DataStreams,0)),$B$3),DateRange,0)-1,MATCH(INDEX(Returns!$100:$100,MATCH(BA$6,DataStreams,0)),DataStreams,0)-1):OFFSET(HOMECELL,MATCH(MIN(INDEX(Last_Data_Point,MATCH($A93,DataStreams,0)),INDEX(Last_Data_Point,MATCH(BA$6,DataStreams,0)),$B$4),DateRange,0)-1,MATCH(INDEX(Returns!$100:$100,MATCH(BA$6,DataStreams,0)),DataStreams,0)-1))),"")</f>
        <v/>
      </c>
      <c r="BB93" s="233" t="str" cm="1">
        <f t="array" aca="1" ref="BB93" ca="1">_xlfn.IFNA(_xlfn.COVARIANCE.S(
OFFSET(HOMECELL,MATCH(MAX(INDEX(First_Data_Point,MATCH($A93,DataStreams,0)),INDEX(First_Data_Point,MATCH(BB$6,DataStreams,0)),$B$3),DateRange,0)-1,MATCH($A93,DataStreams,0)-1):OFFSET(HOMECELL,MATCH(MIN(INDEX(Last_Data_Point,MATCH($A93,DataStreams,0)),INDEX(Last_Data_Point,MATCH(BB$6,DataStreams,0)),$B$4),DateRange,0)-1,MATCH($A93,DataStreams,0)-1) -
(INDEX(Returns!$102:$102,MATCH($A93,DataStreams,0))*
OFFSET(HOMECELL,MATCH(MAX(INDEX(First_Data_Point,MATCH($A93,DataStreams,0)),INDEX(First_Data_Point,MATCH(BB$6,DataStreams,0)),$B$3),DateRange,0)-1,MATCH(INDEX(Returns!$100:$100,MATCH($A93,DataStreams,0)),DataStreams,0)-1):OFFSET(HOMECELL,MATCH(MIN(INDEX(Last_Data_Point,MATCH($A93,DataStreams,0)),INDEX(Last_Data_Point,MATCH(BB$6,DataStreams,0)),$B$4),DateRange,0)-1,MATCH(INDEX(Returns!$100:$100,MATCH($A93,DataStreams,0)),DataStreams,0)-1)),
OFFSET(HOMECELL,MATCH(MAX(INDEX(First_Data_Point,MATCH($A93,DataStreams,0)),INDEX(First_Data_Point,MATCH(BB$6,DataStreams,0)),$B$3),DateRange,0)-1,MATCH(BB$6,DataStreams,0)-1):OFFSET(HOMECELL,MATCH(MIN(INDEX(Last_Data_Point,MATCH($A93,DataStreams,0)),INDEX(Last_Data_Point,MATCH(BB$6,DataStreams,0)),$B$4),DateRange,0)-1,MATCH(BB$6,DataStreams,0)-1) -
(INDEX(Returns!$102:$102,MATCH(BB$6,DataStreams,0))*
OFFSET(HOMECELL,MATCH(MAX(INDEX(First_Data_Point,MATCH($A93,DataStreams,0)),INDEX(First_Data_Point,MATCH(BB$6,DataStreams,0)),$B$3),DateRange,0)-1,MATCH(INDEX(Returns!$100:$100,MATCH(BB$6,DataStreams,0)),DataStreams,0)-1):OFFSET(HOMECELL,MATCH(MIN(INDEX(Last_Data_Point,MATCH($A93,DataStreams,0)),INDEX(Last_Data_Point,MATCH(BB$6,DataStreams,0)),$B$4),DateRange,0)-1,MATCH(INDEX(Returns!$100:$100,MATCH(BB$6,DataStreams,0)),DataStreams,0)-1))),"")</f>
        <v/>
      </c>
      <c r="BC93" s="236"/>
    </row>
    <row r="94" spans="1:55">
      <c r="A94" s="239" t="str">
        <f ca="1"/>
        <v>HSY</v>
      </c>
      <c r="B94" s="233" cm="1">
        <f t="array" aca="1" ref="B94" ca="1">_xlfn.IFNA(_xlfn.COVARIANCE.S(
OFFSET(HOMECELL,MATCH(MAX(INDEX(First_Data_Point,MATCH($A94,DataStreams,0)),INDEX(First_Data_Point,MATCH(B$6,DataStreams,0)),$B$3),DateRange,0)-1,MATCH($A94,DataStreams,0)-1):OFFSET(HOMECELL,MATCH(MIN(INDEX(Last_Data_Point,MATCH($A94,DataStreams,0)),INDEX(Last_Data_Point,MATCH(B$6,DataStreams,0)),$B$4),DateRange,0)-1,MATCH($A94,DataStreams,0)-1) -
(INDEX(Returns!$102:$102,MATCH($A94,DataStreams,0))*
OFFSET(HOMECELL,MATCH(MAX(INDEX(First_Data_Point,MATCH($A94,DataStreams,0)),INDEX(First_Data_Point,MATCH(B$6,DataStreams,0)),$B$3),DateRange,0)-1,MATCH(INDEX(Returns!$100:$100,MATCH($A94,DataStreams,0)),DataStreams,0)-1):OFFSET(HOMECELL,MATCH(MIN(INDEX(Last_Data_Point,MATCH($A94,DataStreams,0)),INDEX(Last_Data_Point,MATCH(B$6,DataStreams,0)),$B$4),DateRange,0)-1,MATCH(INDEX(Returns!$100:$100,MATCH($A94,DataStreams,0)),DataStreams,0)-1)),
OFFSET(HOMECELL,MATCH(MAX(INDEX(First_Data_Point,MATCH($A94,DataStreams,0)),INDEX(First_Data_Point,MATCH(B$6,DataStreams,0)),$B$3),DateRange,0)-1,MATCH(B$6,DataStreams,0)-1):OFFSET(HOMECELL,MATCH(MIN(INDEX(Last_Data_Point,MATCH($A94,DataStreams,0)),INDEX(Last_Data_Point,MATCH(B$6,DataStreams,0)),$B$4),DateRange,0)-1,MATCH(B$6,DataStreams,0)-1) -
(INDEX(Returns!$102:$102,MATCH(B$6,DataStreams,0))*
OFFSET(HOMECELL,MATCH(MAX(INDEX(First_Data_Point,MATCH($A94,DataStreams,0)),INDEX(First_Data_Point,MATCH(B$6,DataStreams,0)),$B$3),DateRange,0)-1,MATCH(INDEX(Returns!$100:$100,MATCH(B$6,DataStreams,0)),DataStreams,0)-1):OFFSET(HOMECELL,MATCH(MIN(INDEX(Last_Data_Point,MATCH($A94,DataStreams,0)),INDEX(Last_Data_Point,MATCH(B$6,DataStreams,0)),$B$4),DateRange,0)-1,MATCH(INDEX(Returns!$100:$100,MATCH(B$6,DataStreams,0)),DataStreams,0)-1))),"")</f>
        <v>-3.7372894774735541E-5</v>
      </c>
      <c r="C94" s="233" cm="1">
        <f t="array" aca="1" ref="C94" ca="1">_xlfn.IFNA(_xlfn.COVARIANCE.S(
OFFSET(HOMECELL,MATCH(MAX(INDEX(First_Data_Point,MATCH($A94,DataStreams,0)),INDEX(First_Data_Point,MATCH(C$6,DataStreams,0)),$B$3),DateRange,0)-1,MATCH($A94,DataStreams,0)-1):OFFSET(HOMECELL,MATCH(MIN(INDEX(Last_Data_Point,MATCH($A94,DataStreams,0)),INDEX(Last_Data_Point,MATCH(C$6,DataStreams,0)),$B$4),DateRange,0)-1,MATCH($A94,DataStreams,0)-1) -
(INDEX(Returns!$102:$102,MATCH($A94,DataStreams,0))*
OFFSET(HOMECELL,MATCH(MAX(INDEX(First_Data_Point,MATCH($A94,DataStreams,0)),INDEX(First_Data_Point,MATCH(C$6,DataStreams,0)),$B$3),DateRange,0)-1,MATCH(INDEX(Returns!$100:$100,MATCH($A94,DataStreams,0)),DataStreams,0)-1):OFFSET(HOMECELL,MATCH(MIN(INDEX(Last_Data_Point,MATCH($A94,DataStreams,0)),INDEX(Last_Data_Point,MATCH(C$6,DataStreams,0)),$B$4),DateRange,0)-1,MATCH(INDEX(Returns!$100:$100,MATCH($A94,DataStreams,0)),DataStreams,0)-1)),
OFFSET(HOMECELL,MATCH(MAX(INDEX(First_Data_Point,MATCH($A94,DataStreams,0)),INDEX(First_Data_Point,MATCH(C$6,DataStreams,0)),$B$3),DateRange,0)-1,MATCH(C$6,DataStreams,0)-1):OFFSET(HOMECELL,MATCH(MIN(INDEX(Last_Data_Point,MATCH($A94,DataStreams,0)),INDEX(Last_Data_Point,MATCH(C$6,DataStreams,0)),$B$4),DateRange,0)-1,MATCH(C$6,DataStreams,0)-1) -
(INDEX(Returns!$102:$102,MATCH(C$6,DataStreams,0))*
OFFSET(HOMECELL,MATCH(MAX(INDEX(First_Data_Point,MATCH($A94,DataStreams,0)),INDEX(First_Data_Point,MATCH(C$6,DataStreams,0)),$B$3),DateRange,0)-1,MATCH(INDEX(Returns!$100:$100,MATCH(C$6,DataStreams,0)),DataStreams,0)-1):OFFSET(HOMECELL,MATCH(MIN(INDEX(Last_Data_Point,MATCH($A94,DataStreams,0)),INDEX(Last_Data_Point,MATCH(C$6,DataStreams,0)),$B$4),DateRange,0)-1,MATCH(INDEX(Returns!$100:$100,MATCH(C$6,DataStreams,0)),DataStreams,0)-1))),"")</f>
        <v>3.6358543773892471E-5</v>
      </c>
      <c r="D94" s="233" cm="1">
        <f t="array" aca="1" ref="D94" ca="1">_xlfn.IFNA(_xlfn.COVARIANCE.S(
OFFSET(HOMECELL,MATCH(MAX(INDEX(First_Data_Point,MATCH($A94,DataStreams,0)),INDEX(First_Data_Point,MATCH(D$6,DataStreams,0)),$B$3),DateRange,0)-1,MATCH($A94,DataStreams,0)-1):OFFSET(HOMECELL,MATCH(MIN(INDEX(Last_Data_Point,MATCH($A94,DataStreams,0)),INDEX(Last_Data_Point,MATCH(D$6,DataStreams,0)),$B$4),DateRange,0)-1,MATCH($A94,DataStreams,0)-1) -
(INDEX(Returns!$102:$102,MATCH($A94,DataStreams,0))*
OFFSET(HOMECELL,MATCH(MAX(INDEX(First_Data_Point,MATCH($A94,DataStreams,0)),INDEX(First_Data_Point,MATCH(D$6,DataStreams,0)),$B$3),DateRange,0)-1,MATCH(INDEX(Returns!$100:$100,MATCH($A94,DataStreams,0)),DataStreams,0)-1):OFFSET(HOMECELL,MATCH(MIN(INDEX(Last_Data_Point,MATCH($A94,DataStreams,0)),INDEX(Last_Data_Point,MATCH(D$6,DataStreams,0)),$B$4),DateRange,0)-1,MATCH(INDEX(Returns!$100:$100,MATCH($A94,DataStreams,0)),DataStreams,0)-1)),
OFFSET(HOMECELL,MATCH(MAX(INDEX(First_Data_Point,MATCH($A94,DataStreams,0)),INDEX(First_Data_Point,MATCH(D$6,DataStreams,0)),$B$3),DateRange,0)-1,MATCH(D$6,DataStreams,0)-1):OFFSET(HOMECELL,MATCH(MIN(INDEX(Last_Data_Point,MATCH($A94,DataStreams,0)),INDEX(Last_Data_Point,MATCH(D$6,DataStreams,0)),$B$4),DateRange,0)-1,MATCH(D$6,DataStreams,0)-1) -
(INDEX(Returns!$102:$102,MATCH(D$6,DataStreams,0))*
OFFSET(HOMECELL,MATCH(MAX(INDEX(First_Data_Point,MATCH($A94,DataStreams,0)),INDEX(First_Data_Point,MATCH(D$6,DataStreams,0)),$B$3),DateRange,0)-1,MATCH(INDEX(Returns!$100:$100,MATCH(D$6,DataStreams,0)),DataStreams,0)-1):OFFSET(HOMECELL,MATCH(MIN(INDEX(Last_Data_Point,MATCH($A94,DataStreams,0)),INDEX(Last_Data_Point,MATCH(D$6,DataStreams,0)),$B$4),DateRange,0)-1,MATCH(INDEX(Returns!$100:$100,MATCH(D$6,DataStreams,0)),DataStreams,0)-1))),"")</f>
        <v>2.5081170539109805E-4</v>
      </c>
      <c r="E94" s="233" cm="1">
        <f t="array" aca="1" ref="E94" ca="1">_xlfn.IFNA(_xlfn.COVARIANCE.S(
OFFSET(HOMECELL,MATCH(MAX(INDEX(First_Data_Point,MATCH($A94,DataStreams,0)),INDEX(First_Data_Point,MATCH(E$6,DataStreams,0)),$B$3),DateRange,0)-1,MATCH($A94,DataStreams,0)-1):OFFSET(HOMECELL,MATCH(MIN(INDEX(Last_Data_Point,MATCH($A94,DataStreams,0)),INDEX(Last_Data_Point,MATCH(E$6,DataStreams,0)),$B$4),DateRange,0)-1,MATCH($A94,DataStreams,0)-1) -
(INDEX(Returns!$102:$102,MATCH($A94,DataStreams,0))*
OFFSET(HOMECELL,MATCH(MAX(INDEX(First_Data_Point,MATCH($A94,DataStreams,0)),INDEX(First_Data_Point,MATCH(E$6,DataStreams,0)),$B$3),DateRange,0)-1,MATCH(INDEX(Returns!$100:$100,MATCH($A94,DataStreams,0)),DataStreams,0)-1):OFFSET(HOMECELL,MATCH(MIN(INDEX(Last_Data_Point,MATCH($A94,DataStreams,0)),INDEX(Last_Data_Point,MATCH(E$6,DataStreams,0)),$B$4),DateRange,0)-1,MATCH(INDEX(Returns!$100:$100,MATCH($A94,DataStreams,0)),DataStreams,0)-1)),
OFFSET(HOMECELL,MATCH(MAX(INDEX(First_Data_Point,MATCH($A94,DataStreams,0)),INDEX(First_Data_Point,MATCH(E$6,DataStreams,0)),$B$3),DateRange,0)-1,MATCH(E$6,DataStreams,0)-1):OFFSET(HOMECELL,MATCH(MIN(INDEX(Last_Data_Point,MATCH($A94,DataStreams,0)),INDEX(Last_Data_Point,MATCH(E$6,DataStreams,0)),$B$4),DateRange,0)-1,MATCH(E$6,DataStreams,0)-1) -
(INDEX(Returns!$102:$102,MATCH(E$6,DataStreams,0))*
OFFSET(HOMECELL,MATCH(MAX(INDEX(First_Data_Point,MATCH($A94,DataStreams,0)),INDEX(First_Data_Point,MATCH(E$6,DataStreams,0)),$B$3),DateRange,0)-1,MATCH(INDEX(Returns!$100:$100,MATCH(E$6,DataStreams,0)),DataStreams,0)-1):OFFSET(HOMECELL,MATCH(MIN(INDEX(Last_Data_Point,MATCH($A94,DataStreams,0)),INDEX(Last_Data_Point,MATCH(E$6,DataStreams,0)),$B$4),DateRange,0)-1,MATCH(INDEX(Returns!$100:$100,MATCH(E$6,DataStreams,0)),DataStreams,0)-1))),"")</f>
        <v>-1.3694685915797671E-4</v>
      </c>
      <c r="F94" s="233" cm="1">
        <f t="array" aca="1" ref="F94" ca="1">_xlfn.IFNA(_xlfn.COVARIANCE.S(
OFFSET(HOMECELL,MATCH(MAX(INDEX(First_Data_Point,MATCH($A94,DataStreams,0)),INDEX(First_Data_Point,MATCH(F$6,DataStreams,0)),$B$3),DateRange,0)-1,MATCH($A94,DataStreams,0)-1):OFFSET(HOMECELL,MATCH(MIN(INDEX(Last_Data_Point,MATCH($A94,DataStreams,0)),INDEX(Last_Data_Point,MATCH(F$6,DataStreams,0)),$B$4),DateRange,0)-1,MATCH($A94,DataStreams,0)-1) -
(INDEX(Returns!$102:$102,MATCH($A94,DataStreams,0))*
OFFSET(HOMECELL,MATCH(MAX(INDEX(First_Data_Point,MATCH($A94,DataStreams,0)),INDEX(First_Data_Point,MATCH(F$6,DataStreams,0)),$B$3),DateRange,0)-1,MATCH(INDEX(Returns!$100:$100,MATCH($A94,DataStreams,0)),DataStreams,0)-1):OFFSET(HOMECELL,MATCH(MIN(INDEX(Last_Data_Point,MATCH($A94,DataStreams,0)),INDEX(Last_Data_Point,MATCH(F$6,DataStreams,0)),$B$4),DateRange,0)-1,MATCH(INDEX(Returns!$100:$100,MATCH($A94,DataStreams,0)),DataStreams,0)-1)),
OFFSET(HOMECELL,MATCH(MAX(INDEX(First_Data_Point,MATCH($A94,DataStreams,0)),INDEX(First_Data_Point,MATCH(F$6,DataStreams,0)),$B$3),DateRange,0)-1,MATCH(F$6,DataStreams,0)-1):OFFSET(HOMECELL,MATCH(MIN(INDEX(Last_Data_Point,MATCH($A94,DataStreams,0)),INDEX(Last_Data_Point,MATCH(F$6,DataStreams,0)),$B$4),DateRange,0)-1,MATCH(F$6,DataStreams,0)-1) -
(INDEX(Returns!$102:$102,MATCH(F$6,DataStreams,0))*
OFFSET(HOMECELL,MATCH(MAX(INDEX(First_Data_Point,MATCH($A94,DataStreams,0)),INDEX(First_Data_Point,MATCH(F$6,DataStreams,0)),$B$3),DateRange,0)-1,MATCH(INDEX(Returns!$100:$100,MATCH(F$6,DataStreams,0)),DataStreams,0)-1):OFFSET(HOMECELL,MATCH(MIN(INDEX(Last_Data_Point,MATCH($A94,DataStreams,0)),INDEX(Last_Data_Point,MATCH(F$6,DataStreams,0)),$B$4),DateRange,0)-1,MATCH(INDEX(Returns!$100:$100,MATCH(F$6,DataStreams,0)),DataStreams,0)-1))),"")</f>
        <v>2.2898211443598193E-4</v>
      </c>
      <c r="G94" s="233" cm="1">
        <f t="array" aca="1" ref="G94" ca="1">_xlfn.IFNA(_xlfn.COVARIANCE.S(
OFFSET(HOMECELL,MATCH(MAX(INDEX(First_Data_Point,MATCH($A94,DataStreams,0)),INDEX(First_Data_Point,MATCH(G$6,DataStreams,0)),$B$3),DateRange,0)-1,MATCH($A94,DataStreams,0)-1):OFFSET(HOMECELL,MATCH(MIN(INDEX(Last_Data_Point,MATCH($A94,DataStreams,0)),INDEX(Last_Data_Point,MATCH(G$6,DataStreams,0)),$B$4),DateRange,0)-1,MATCH($A94,DataStreams,0)-1) -
(INDEX(Returns!$102:$102,MATCH($A94,DataStreams,0))*
OFFSET(HOMECELL,MATCH(MAX(INDEX(First_Data_Point,MATCH($A94,DataStreams,0)),INDEX(First_Data_Point,MATCH(G$6,DataStreams,0)),$B$3),DateRange,0)-1,MATCH(INDEX(Returns!$100:$100,MATCH($A94,DataStreams,0)),DataStreams,0)-1):OFFSET(HOMECELL,MATCH(MIN(INDEX(Last_Data_Point,MATCH($A94,DataStreams,0)),INDEX(Last_Data_Point,MATCH(G$6,DataStreams,0)),$B$4),DateRange,0)-1,MATCH(INDEX(Returns!$100:$100,MATCH($A94,DataStreams,0)),DataStreams,0)-1)),
OFFSET(HOMECELL,MATCH(MAX(INDEX(First_Data_Point,MATCH($A94,DataStreams,0)),INDEX(First_Data_Point,MATCH(G$6,DataStreams,0)),$B$3),DateRange,0)-1,MATCH(G$6,DataStreams,0)-1):OFFSET(HOMECELL,MATCH(MIN(INDEX(Last_Data_Point,MATCH($A94,DataStreams,0)),INDEX(Last_Data_Point,MATCH(G$6,DataStreams,0)),$B$4),DateRange,0)-1,MATCH(G$6,DataStreams,0)-1) -
(INDEX(Returns!$102:$102,MATCH(G$6,DataStreams,0))*
OFFSET(HOMECELL,MATCH(MAX(INDEX(First_Data_Point,MATCH($A94,DataStreams,0)),INDEX(First_Data_Point,MATCH(G$6,DataStreams,0)),$B$3),DateRange,0)-1,MATCH(INDEX(Returns!$100:$100,MATCH(G$6,DataStreams,0)),DataStreams,0)-1):OFFSET(HOMECELL,MATCH(MIN(INDEX(Last_Data_Point,MATCH($A94,DataStreams,0)),INDEX(Last_Data_Point,MATCH(G$6,DataStreams,0)),$B$4),DateRange,0)-1,MATCH(INDEX(Returns!$100:$100,MATCH(G$6,DataStreams,0)),DataStreams,0)-1))),"")</f>
        <v>-1.343679525746275E-4</v>
      </c>
      <c r="H94" s="233" cm="1">
        <f t="array" aca="1" ref="H94" ca="1">_xlfn.IFNA(_xlfn.COVARIANCE.S(
OFFSET(HOMECELL,MATCH(MAX(INDEX(First_Data_Point,MATCH($A94,DataStreams,0)),INDEX(First_Data_Point,MATCH(H$6,DataStreams,0)),$B$3),DateRange,0)-1,MATCH($A94,DataStreams,0)-1):OFFSET(HOMECELL,MATCH(MIN(INDEX(Last_Data_Point,MATCH($A94,DataStreams,0)),INDEX(Last_Data_Point,MATCH(H$6,DataStreams,0)),$B$4),DateRange,0)-1,MATCH($A94,DataStreams,0)-1) -
(INDEX(Returns!$102:$102,MATCH($A94,DataStreams,0))*
OFFSET(HOMECELL,MATCH(MAX(INDEX(First_Data_Point,MATCH($A94,DataStreams,0)),INDEX(First_Data_Point,MATCH(H$6,DataStreams,0)),$B$3),DateRange,0)-1,MATCH(INDEX(Returns!$100:$100,MATCH($A94,DataStreams,0)),DataStreams,0)-1):OFFSET(HOMECELL,MATCH(MIN(INDEX(Last_Data_Point,MATCH($A94,DataStreams,0)),INDEX(Last_Data_Point,MATCH(H$6,DataStreams,0)),$B$4),DateRange,0)-1,MATCH(INDEX(Returns!$100:$100,MATCH($A94,DataStreams,0)),DataStreams,0)-1)),
OFFSET(HOMECELL,MATCH(MAX(INDEX(First_Data_Point,MATCH($A94,DataStreams,0)),INDEX(First_Data_Point,MATCH(H$6,DataStreams,0)),$B$3),DateRange,0)-1,MATCH(H$6,DataStreams,0)-1):OFFSET(HOMECELL,MATCH(MIN(INDEX(Last_Data_Point,MATCH($A94,DataStreams,0)),INDEX(Last_Data_Point,MATCH(H$6,DataStreams,0)),$B$4),DateRange,0)-1,MATCH(H$6,DataStreams,0)-1) -
(INDEX(Returns!$102:$102,MATCH(H$6,DataStreams,0))*
OFFSET(HOMECELL,MATCH(MAX(INDEX(First_Data_Point,MATCH($A94,DataStreams,0)),INDEX(First_Data_Point,MATCH(H$6,DataStreams,0)),$B$3),DateRange,0)-1,MATCH(INDEX(Returns!$100:$100,MATCH(H$6,DataStreams,0)),DataStreams,0)-1):OFFSET(HOMECELL,MATCH(MIN(INDEX(Last_Data_Point,MATCH($A94,DataStreams,0)),INDEX(Last_Data_Point,MATCH(H$6,DataStreams,0)),$B$4),DateRange,0)-1,MATCH(INDEX(Returns!$100:$100,MATCH(H$6,DataStreams,0)),DataStreams,0)-1))),"")</f>
        <v>7.8982660382784112E-4</v>
      </c>
      <c r="I94" s="233" cm="1">
        <f t="array" aca="1" ref="I94" ca="1">_xlfn.IFNA(_xlfn.COVARIANCE.S(
OFFSET(HOMECELL,MATCH(MAX(INDEX(First_Data_Point,MATCH($A94,DataStreams,0)),INDEX(First_Data_Point,MATCH(I$6,DataStreams,0)),$B$3),DateRange,0)-1,MATCH($A94,DataStreams,0)-1):OFFSET(HOMECELL,MATCH(MIN(INDEX(Last_Data_Point,MATCH($A94,DataStreams,0)),INDEX(Last_Data_Point,MATCH(I$6,DataStreams,0)),$B$4),DateRange,0)-1,MATCH($A94,DataStreams,0)-1) -
(INDEX(Returns!$102:$102,MATCH($A94,DataStreams,0))*
OFFSET(HOMECELL,MATCH(MAX(INDEX(First_Data_Point,MATCH($A94,DataStreams,0)),INDEX(First_Data_Point,MATCH(I$6,DataStreams,0)),$B$3),DateRange,0)-1,MATCH(INDEX(Returns!$100:$100,MATCH($A94,DataStreams,0)),DataStreams,0)-1):OFFSET(HOMECELL,MATCH(MIN(INDEX(Last_Data_Point,MATCH($A94,DataStreams,0)),INDEX(Last_Data_Point,MATCH(I$6,DataStreams,0)),$B$4),DateRange,0)-1,MATCH(INDEX(Returns!$100:$100,MATCH($A94,DataStreams,0)),DataStreams,0)-1)),
OFFSET(HOMECELL,MATCH(MAX(INDEX(First_Data_Point,MATCH($A94,DataStreams,0)),INDEX(First_Data_Point,MATCH(I$6,DataStreams,0)),$B$3),DateRange,0)-1,MATCH(I$6,DataStreams,0)-1):OFFSET(HOMECELL,MATCH(MIN(INDEX(Last_Data_Point,MATCH($A94,DataStreams,0)),INDEX(Last_Data_Point,MATCH(I$6,DataStreams,0)),$B$4),DateRange,0)-1,MATCH(I$6,DataStreams,0)-1) -
(INDEX(Returns!$102:$102,MATCH(I$6,DataStreams,0))*
OFFSET(HOMECELL,MATCH(MAX(INDEX(First_Data_Point,MATCH($A94,DataStreams,0)),INDEX(First_Data_Point,MATCH(I$6,DataStreams,0)),$B$3),DateRange,0)-1,MATCH(INDEX(Returns!$100:$100,MATCH(I$6,DataStreams,0)),DataStreams,0)-1):OFFSET(HOMECELL,MATCH(MIN(INDEX(Last_Data_Point,MATCH($A94,DataStreams,0)),INDEX(Last_Data_Point,MATCH(I$6,DataStreams,0)),$B$4),DateRange,0)-1,MATCH(INDEX(Returns!$100:$100,MATCH(I$6,DataStreams,0)),DataStreams,0)-1))),"")</f>
        <v>-1.0508550183166005E-3</v>
      </c>
      <c r="J94" s="233" cm="1">
        <f t="array" aca="1" ref="J94" ca="1">_xlfn.IFNA(_xlfn.COVARIANCE.S(
OFFSET(HOMECELL,MATCH(MAX(INDEX(First_Data_Point,MATCH($A94,DataStreams,0)),INDEX(First_Data_Point,MATCH(J$6,DataStreams,0)),$B$3),DateRange,0)-1,MATCH($A94,DataStreams,0)-1):OFFSET(HOMECELL,MATCH(MIN(INDEX(Last_Data_Point,MATCH($A94,DataStreams,0)),INDEX(Last_Data_Point,MATCH(J$6,DataStreams,0)),$B$4),DateRange,0)-1,MATCH($A94,DataStreams,0)-1) -
(INDEX(Returns!$102:$102,MATCH($A94,DataStreams,0))*
OFFSET(HOMECELL,MATCH(MAX(INDEX(First_Data_Point,MATCH($A94,DataStreams,0)),INDEX(First_Data_Point,MATCH(J$6,DataStreams,0)),$B$3),DateRange,0)-1,MATCH(INDEX(Returns!$100:$100,MATCH($A94,DataStreams,0)),DataStreams,0)-1):OFFSET(HOMECELL,MATCH(MIN(INDEX(Last_Data_Point,MATCH($A94,DataStreams,0)),INDEX(Last_Data_Point,MATCH(J$6,DataStreams,0)),$B$4),DateRange,0)-1,MATCH(INDEX(Returns!$100:$100,MATCH($A94,DataStreams,0)),DataStreams,0)-1)),
OFFSET(HOMECELL,MATCH(MAX(INDEX(First_Data_Point,MATCH($A94,DataStreams,0)),INDEX(First_Data_Point,MATCH(J$6,DataStreams,0)),$B$3),DateRange,0)-1,MATCH(J$6,DataStreams,0)-1):OFFSET(HOMECELL,MATCH(MIN(INDEX(Last_Data_Point,MATCH($A94,DataStreams,0)),INDEX(Last_Data_Point,MATCH(J$6,DataStreams,0)),$B$4),DateRange,0)-1,MATCH(J$6,DataStreams,0)-1) -
(INDEX(Returns!$102:$102,MATCH(J$6,DataStreams,0))*
OFFSET(HOMECELL,MATCH(MAX(INDEX(First_Data_Point,MATCH($A94,DataStreams,0)),INDEX(First_Data_Point,MATCH(J$6,DataStreams,0)),$B$3),DateRange,0)-1,MATCH(INDEX(Returns!$100:$100,MATCH(J$6,DataStreams,0)),DataStreams,0)-1):OFFSET(HOMECELL,MATCH(MIN(INDEX(Last_Data_Point,MATCH($A94,DataStreams,0)),INDEX(Last_Data_Point,MATCH(J$6,DataStreams,0)),$B$4),DateRange,0)-1,MATCH(INDEX(Returns!$100:$100,MATCH(J$6,DataStreams,0)),DataStreams,0)-1))),"")</f>
        <v>1.1807300042989228E-3</v>
      </c>
      <c r="K94" s="233" cm="1">
        <f t="array" aca="1" ref="K94" ca="1">_xlfn.IFNA(_xlfn.COVARIANCE.S(
OFFSET(HOMECELL,MATCH(MAX(INDEX(First_Data_Point,MATCH($A94,DataStreams,0)),INDEX(First_Data_Point,MATCH(K$6,DataStreams,0)),$B$3),DateRange,0)-1,MATCH($A94,DataStreams,0)-1):OFFSET(HOMECELL,MATCH(MIN(INDEX(Last_Data_Point,MATCH($A94,DataStreams,0)),INDEX(Last_Data_Point,MATCH(K$6,DataStreams,0)),$B$4),DateRange,0)-1,MATCH($A94,DataStreams,0)-1) -
(INDEX(Returns!$102:$102,MATCH($A94,DataStreams,0))*
OFFSET(HOMECELL,MATCH(MAX(INDEX(First_Data_Point,MATCH($A94,DataStreams,0)),INDEX(First_Data_Point,MATCH(K$6,DataStreams,0)),$B$3),DateRange,0)-1,MATCH(INDEX(Returns!$100:$100,MATCH($A94,DataStreams,0)),DataStreams,0)-1):OFFSET(HOMECELL,MATCH(MIN(INDEX(Last_Data_Point,MATCH($A94,DataStreams,0)),INDEX(Last_Data_Point,MATCH(K$6,DataStreams,0)),$B$4),DateRange,0)-1,MATCH(INDEX(Returns!$100:$100,MATCH($A94,DataStreams,0)),DataStreams,0)-1)),
OFFSET(HOMECELL,MATCH(MAX(INDEX(First_Data_Point,MATCH($A94,DataStreams,0)),INDEX(First_Data_Point,MATCH(K$6,DataStreams,0)),$B$3),DateRange,0)-1,MATCH(K$6,DataStreams,0)-1):OFFSET(HOMECELL,MATCH(MIN(INDEX(Last_Data_Point,MATCH($A94,DataStreams,0)),INDEX(Last_Data_Point,MATCH(K$6,DataStreams,0)),$B$4),DateRange,0)-1,MATCH(K$6,DataStreams,0)-1) -
(INDEX(Returns!$102:$102,MATCH(K$6,DataStreams,0))*
OFFSET(HOMECELL,MATCH(MAX(INDEX(First_Data_Point,MATCH($A94,DataStreams,0)),INDEX(First_Data_Point,MATCH(K$6,DataStreams,0)),$B$3),DateRange,0)-1,MATCH(INDEX(Returns!$100:$100,MATCH(K$6,DataStreams,0)),DataStreams,0)-1):OFFSET(HOMECELL,MATCH(MIN(INDEX(Last_Data_Point,MATCH($A94,DataStreams,0)),INDEX(Last_Data_Point,MATCH(K$6,DataStreams,0)),$B$4),DateRange,0)-1,MATCH(INDEX(Returns!$100:$100,MATCH(K$6,DataStreams,0)),DataStreams,0)-1))),"")</f>
        <v>-5.0600236974892492E-4</v>
      </c>
      <c r="L94" s="233" cm="1">
        <f t="array" aca="1" ref="L94" ca="1">_xlfn.IFNA(_xlfn.COVARIANCE.S(
OFFSET(HOMECELL,MATCH(MAX(INDEX(First_Data_Point,MATCH($A94,DataStreams,0)),INDEX(First_Data_Point,MATCH(L$6,DataStreams,0)),$B$3),DateRange,0)-1,MATCH($A94,DataStreams,0)-1):OFFSET(HOMECELL,MATCH(MIN(INDEX(Last_Data_Point,MATCH($A94,DataStreams,0)),INDEX(Last_Data_Point,MATCH(L$6,DataStreams,0)),$B$4),DateRange,0)-1,MATCH($A94,DataStreams,0)-1) -
(INDEX(Returns!$102:$102,MATCH($A94,DataStreams,0))*
OFFSET(HOMECELL,MATCH(MAX(INDEX(First_Data_Point,MATCH($A94,DataStreams,0)),INDEX(First_Data_Point,MATCH(L$6,DataStreams,0)),$B$3),DateRange,0)-1,MATCH(INDEX(Returns!$100:$100,MATCH($A94,DataStreams,0)),DataStreams,0)-1):OFFSET(HOMECELL,MATCH(MIN(INDEX(Last_Data_Point,MATCH($A94,DataStreams,0)),INDEX(Last_Data_Point,MATCH(L$6,DataStreams,0)),$B$4),DateRange,0)-1,MATCH(INDEX(Returns!$100:$100,MATCH($A94,DataStreams,0)),DataStreams,0)-1)),
OFFSET(HOMECELL,MATCH(MAX(INDEX(First_Data_Point,MATCH($A94,DataStreams,0)),INDEX(First_Data_Point,MATCH(L$6,DataStreams,0)),$B$3),DateRange,0)-1,MATCH(L$6,DataStreams,0)-1):OFFSET(HOMECELL,MATCH(MIN(INDEX(Last_Data_Point,MATCH($A94,DataStreams,0)),INDEX(Last_Data_Point,MATCH(L$6,DataStreams,0)),$B$4),DateRange,0)-1,MATCH(L$6,DataStreams,0)-1) -
(INDEX(Returns!$102:$102,MATCH(L$6,DataStreams,0))*
OFFSET(HOMECELL,MATCH(MAX(INDEX(First_Data_Point,MATCH($A94,DataStreams,0)),INDEX(First_Data_Point,MATCH(L$6,DataStreams,0)),$B$3),DateRange,0)-1,MATCH(INDEX(Returns!$100:$100,MATCH(L$6,DataStreams,0)),DataStreams,0)-1):OFFSET(HOMECELL,MATCH(MIN(INDEX(Last_Data_Point,MATCH($A94,DataStreams,0)),INDEX(Last_Data_Point,MATCH(L$6,DataStreams,0)),$B$4),DateRange,0)-1,MATCH(INDEX(Returns!$100:$100,MATCH(L$6,DataStreams,0)),DataStreams,0)-1))),"")</f>
        <v>2.7157222104712709E-4</v>
      </c>
      <c r="M94" s="233" cm="1">
        <f t="array" aca="1" ref="M94" ca="1">_xlfn.IFNA(_xlfn.COVARIANCE.S(
OFFSET(HOMECELL,MATCH(MAX(INDEX(First_Data_Point,MATCH($A94,DataStreams,0)),INDEX(First_Data_Point,MATCH(M$6,DataStreams,0)),$B$3),DateRange,0)-1,MATCH($A94,DataStreams,0)-1):OFFSET(HOMECELL,MATCH(MIN(INDEX(Last_Data_Point,MATCH($A94,DataStreams,0)),INDEX(Last_Data_Point,MATCH(M$6,DataStreams,0)),$B$4),DateRange,0)-1,MATCH($A94,DataStreams,0)-1) -
(INDEX(Returns!$102:$102,MATCH($A94,DataStreams,0))*
OFFSET(HOMECELL,MATCH(MAX(INDEX(First_Data_Point,MATCH($A94,DataStreams,0)),INDEX(First_Data_Point,MATCH(M$6,DataStreams,0)),$B$3),DateRange,0)-1,MATCH(INDEX(Returns!$100:$100,MATCH($A94,DataStreams,0)),DataStreams,0)-1):OFFSET(HOMECELL,MATCH(MIN(INDEX(Last_Data_Point,MATCH($A94,DataStreams,0)),INDEX(Last_Data_Point,MATCH(M$6,DataStreams,0)),$B$4),DateRange,0)-1,MATCH(INDEX(Returns!$100:$100,MATCH($A94,DataStreams,0)),DataStreams,0)-1)),
OFFSET(HOMECELL,MATCH(MAX(INDEX(First_Data_Point,MATCH($A94,DataStreams,0)),INDEX(First_Data_Point,MATCH(M$6,DataStreams,0)),$B$3),DateRange,0)-1,MATCH(M$6,DataStreams,0)-1):OFFSET(HOMECELL,MATCH(MIN(INDEX(Last_Data_Point,MATCH($A94,DataStreams,0)),INDEX(Last_Data_Point,MATCH(M$6,DataStreams,0)),$B$4),DateRange,0)-1,MATCH(M$6,DataStreams,0)-1) -
(INDEX(Returns!$102:$102,MATCH(M$6,DataStreams,0))*
OFFSET(HOMECELL,MATCH(MAX(INDEX(First_Data_Point,MATCH($A94,DataStreams,0)),INDEX(First_Data_Point,MATCH(M$6,DataStreams,0)),$B$3),DateRange,0)-1,MATCH(INDEX(Returns!$100:$100,MATCH(M$6,DataStreams,0)),DataStreams,0)-1):OFFSET(HOMECELL,MATCH(MIN(INDEX(Last_Data_Point,MATCH($A94,DataStreams,0)),INDEX(Last_Data_Point,MATCH(M$6,DataStreams,0)),$B$4),DateRange,0)-1,MATCH(INDEX(Returns!$100:$100,MATCH(M$6,DataStreams,0)),DataStreams,0)-1))),"")</f>
        <v>-3.0618849607290074E-4</v>
      </c>
      <c r="N94" s="233" cm="1">
        <f t="array" aca="1" ref="N94" ca="1">_xlfn.IFNA(_xlfn.COVARIANCE.S(
OFFSET(HOMECELL,MATCH(MAX(INDEX(First_Data_Point,MATCH($A94,DataStreams,0)),INDEX(First_Data_Point,MATCH(N$6,DataStreams,0)),$B$3),DateRange,0)-1,MATCH($A94,DataStreams,0)-1):OFFSET(HOMECELL,MATCH(MIN(INDEX(Last_Data_Point,MATCH($A94,DataStreams,0)),INDEX(Last_Data_Point,MATCH(N$6,DataStreams,0)),$B$4),DateRange,0)-1,MATCH($A94,DataStreams,0)-1) -
(INDEX(Returns!$102:$102,MATCH($A94,DataStreams,0))*
OFFSET(HOMECELL,MATCH(MAX(INDEX(First_Data_Point,MATCH($A94,DataStreams,0)),INDEX(First_Data_Point,MATCH(N$6,DataStreams,0)),$B$3),DateRange,0)-1,MATCH(INDEX(Returns!$100:$100,MATCH($A94,DataStreams,0)),DataStreams,0)-1):OFFSET(HOMECELL,MATCH(MIN(INDEX(Last_Data_Point,MATCH($A94,DataStreams,0)),INDEX(Last_Data_Point,MATCH(N$6,DataStreams,0)),$B$4),DateRange,0)-1,MATCH(INDEX(Returns!$100:$100,MATCH($A94,DataStreams,0)),DataStreams,0)-1)),
OFFSET(HOMECELL,MATCH(MAX(INDEX(First_Data_Point,MATCH($A94,DataStreams,0)),INDEX(First_Data_Point,MATCH(N$6,DataStreams,0)),$B$3),DateRange,0)-1,MATCH(N$6,DataStreams,0)-1):OFFSET(HOMECELL,MATCH(MIN(INDEX(Last_Data_Point,MATCH($A94,DataStreams,0)),INDEX(Last_Data_Point,MATCH(N$6,DataStreams,0)),$B$4),DateRange,0)-1,MATCH(N$6,DataStreams,0)-1) -
(INDEX(Returns!$102:$102,MATCH(N$6,DataStreams,0))*
OFFSET(HOMECELL,MATCH(MAX(INDEX(First_Data_Point,MATCH($A94,DataStreams,0)),INDEX(First_Data_Point,MATCH(N$6,DataStreams,0)),$B$3),DateRange,0)-1,MATCH(INDEX(Returns!$100:$100,MATCH(N$6,DataStreams,0)),DataStreams,0)-1):OFFSET(HOMECELL,MATCH(MIN(INDEX(Last_Data_Point,MATCH($A94,DataStreams,0)),INDEX(Last_Data_Point,MATCH(N$6,DataStreams,0)),$B$4),DateRange,0)-1,MATCH(INDEX(Returns!$100:$100,MATCH(N$6,DataStreams,0)),DataStreams,0)-1))),"")</f>
        <v>-4.1181771964194568E-4</v>
      </c>
      <c r="O94" s="233" cm="1">
        <f t="array" aca="1" ref="O94" ca="1">_xlfn.IFNA(_xlfn.COVARIANCE.S(
OFFSET(HOMECELL,MATCH(MAX(INDEX(First_Data_Point,MATCH($A94,DataStreams,0)),INDEX(First_Data_Point,MATCH(O$6,DataStreams,0)),$B$3),DateRange,0)-1,MATCH($A94,DataStreams,0)-1):OFFSET(HOMECELL,MATCH(MIN(INDEX(Last_Data_Point,MATCH($A94,DataStreams,0)),INDEX(Last_Data_Point,MATCH(O$6,DataStreams,0)),$B$4),DateRange,0)-1,MATCH($A94,DataStreams,0)-1) -
(INDEX(Returns!$102:$102,MATCH($A94,DataStreams,0))*
OFFSET(HOMECELL,MATCH(MAX(INDEX(First_Data_Point,MATCH($A94,DataStreams,0)),INDEX(First_Data_Point,MATCH(O$6,DataStreams,0)),$B$3),DateRange,0)-1,MATCH(INDEX(Returns!$100:$100,MATCH($A94,DataStreams,0)),DataStreams,0)-1):OFFSET(HOMECELL,MATCH(MIN(INDEX(Last_Data_Point,MATCH($A94,DataStreams,0)),INDEX(Last_Data_Point,MATCH(O$6,DataStreams,0)),$B$4),DateRange,0)-1,MATCH(INDEX(Returns!$100:$100,MATCH($A94,DataStreams,0)),DataStreams,0)-1)),
OFFSET(HOMECELL,MATCH(MAX(INDEX(First_Data_Point,MATCH($A94,DataStreams,0)),INDEX(First_Data_Point,MATCH(O$6,DataStreams,0)),$B$3),DateRange,0)-1,MATCH(O$6,DataStreams,0)-1):OFFSET(HOMECELL,MATCH(MIN(INDEX(Last_Data_Point,MATCH($A94,DataStreams,0)),INDEX(Last_Data_Point,MATCH(O$6,DataStreams,0)),$B$4),DateRange,0)-1,MATCH(O$6,DataStreams,0)-1) -
(INDEX(Returns!$102:$102,MATCH(O$6,DataStreams,0))*
OFFSET(HOMECELL,MATCH(MAX(INDEX(First_Data_Point,MATCH($A94,DataStreams,0)),INDEX(First_Data_Point,MATCH(O$6,DataStreams,0)),$B$3),DateRange,0)-1,MATCH(INDEX(Returns!$100:$100,MATCH(O$6,DataStreams,0)),DataStreams,0)-1):OFFSET(HOMECELL,MATCH(MIN(INDEX(Last_Data_Point,MATCH($A94,DataStreams,0)),INDEX(Last_Data_Point,MATCH(O$6,DataStreams,0)),$B$4),DateRange,0)-1,MATCH(INDEX(Returns!$100:$100,MATCH(O$6,DataStreams,0)),DataStreams,0)-1))),"")</f>
        <v>-5.4295566733038878E-4</v>
      </c>
      <c r="P94" s="233" cm="1">
        <f t="array" aca="1" ref="P94" ca="1">_xlfn.IFNA(_xlfn.COVARIANCE.S(
OFFSET(HOMECELL,MATCH(MAX(INDEX(First_Data_Point,MATCH($A94,DataStreams,0)),INDEX(First_Data_Point,MATCH(P$6,DataStreams,0)),$B$3),DateRange,0)-1,MATCH($A94,DataStreams,0)-1):OFFSET(HOMECELL,MATCH(MIN(INDEX(Last_Data_Point,MATCH($A94,DataStreams,0)),INDEX(Last_Data_Point,MATCH(P$6,DataStreams,0)),$B$4),DateRange,0)-1,MATCH($A94,DataStreams,0)-1) -
(INDEX(Returns!$102:$102,MATCH($A94,DataStreams,0))*
OFFSET(HOMECELL,MATCH(MAX(INDEX(First_Data_Point,MATCH($A94,DataStreams,0)),INDEX(First_Data_Point,MATCH(P$6,DataStreams,0)),$B$3),DateRange,0)-1,MATCH(INDEX(Returns!$100:$100,MATCH($A94,DataStreams,0)),DataStreams,0)-1):OFFSET(HOMECELL,MATCH(MIN(INDEX(Last_Data_Point,MATCH($A94,DataStreams,0)),INDEX(Last_Data_Point,MATCH(P$6,DataStreams,0)),$B$4),DateRange,0)-1,MATCH(INDEX(Returns!$100:$100,MATCH($A94,DataStreams,0)),DataStreams,0)-1)),
OFFSET(HOMECELL,MATCH(MAX(INDEX(First_Data_Point,MATCH($A94,DataStreams,0)),INDEX(First_Data_Point,MATCH(P$6,DataStreams,0)),$B$3),DateRange,0)-1,MATCH(P$6,DataStreams,0)-1):OFFSET(HOMECELL,MATCH(MIN(INDEX(Last_Data_Point,MATCH($A94,DataStreams,0)),INDEX(Last_Data_Point,MATCH(P$6,DataStreams,0)),$B$4),DateRange,0)-1,MATCH(P$6,DataStreams,0)-1) -
(INDEX(Returns!$102:$102,MATCH(P$6,DataStreams,0))*
OFFSET(HOMECELL,MATCH(MAX(INDEX(First_Data_Point,MATCH($A94,DataStreams,0)),INDEX(First_Data_Point,MATCH(P$6,DataStreams,0)),$B$3),DateRange,0)-1,MATCH(INDEX(Returns!$100:$100,MATCH(P$6,DataStreams,0)),DataStreams,0)-1):OFFSET(HOMECELL,MATCH(MIN(INDEX(Last_Data_Point,MATCH($A94,DataStreams,0)),INDEX(Last_Data_Point,MATCH(P$6,DataStreams,0)),$B$4),DateRange,0)-1,MATCH(INDEX(Returns!$100:$100,MATCH(P$6,DataStreams,0)),DataStreams,0)-1))),"")</f>
        <v>3.6229101119502688E-4</v>
      </c>
      <c r="Q94" s="233" cm="1">
        <f t="array" aca="1" ref="Q94" ca="1">_xlfn.IFNA(_xlfn.COVARIANCE.S(
OFFSET(HOMECELL,MATCH(MAX(INDEX(First_Data_Point,MATCH($A94,DataStreams,0)),INDEX(First_Data_Point,MATCH(Q$6,DataStreams,0)),$B$3),DateRange,0)-1,MATCH($A94,DataStreams,0)-1):OFFSET(HOMECELL,MATCH(MIN(INDEX(Last_Data_Point,MATCH($A94,DataStreams,0)),INDEX(Last_Data_Point,MATCH(Q$6,DataStreams,0)),$B$4),DateRange,0)-1,MATCH($A94,DataStreams,0)-1) -
(INDEX(Returns!$102:$102,MATCH($A94,DataStreams,0))*
OFFSET(HOMECELL,MATCH(MAX(INDEX(First_Data_Point,MATCH($A94,DataStreams,0)),INDEX(First_Data_Point,MATCH(Q$6,DataStreams,0)),$B$3),DateRange,0)-1,MATCH(INDEX(Returns!$100:$100,MATCH($A94,DataStreams,0)),DataStreams,0)-1):OFFSET(HOMECELL,MATCH(MIN(INDEX(Last_Data_Point,MATCH($A94,DataStreams,0)),INDEX(Last_Data_Point,MATCH(Q$6,DataStreams,0)),$B$4),DateRange,0)-1,MATCH(INDEX(Returns!$100:$100,MATCH($A94,DataStreams,0)),DataStreams,0)-1)),
OFFSET(HOMECELL,MATCH(MAX(INDEX(First_Data_Point,MATCH($A94,DataStreams,0)),INDEX(First_Data_Point,MATCH(Q$6,DataStreams,0)),$B$3),DateRange,0)-1,MATCH(Q$6,DataStreams,0)-1):OFFSET(HOMECELL,MATCH(MIN(INDEX(Last_Data_Point,MATCH($A94,DataStreams,0)),INDEX(Last_Data_Point,MATCH(Q$6,DataStreams,0)),$B$4),DateRange,0)-1,MATCH(Q$6,DataStreams,0)-1) -
(INDEX(Returns!$102:$102,MATCH(Q$6,DataStreams,0))*
OFFSET(HOMECELL,MATCH(MAX(INDEX(First_Data_Point,MATCH($A94,DataStreams,0)),INDEX(First_Data_Point,MATCH(Q$6,DataStreams,0)),$B$3),DateRange,0)-1,MATCH(INDEX(Returns!$100:$100,MATCH(Q$6,DataStreams,0)),DataStreams,0)-1):OFFSET(HOMECELL,MATCH(MIN(INDEX(Last_Data_Point,MATCH($A94,DataStreams,0)),INDEX(Last_Data_Point,MATCH(Q$6,DataStreams,0)),$B$4),DateRange,0)-1,MATCH(INDEX(Returns!$100:$100,MATCH(Q$6,DataStreams,0)),DataStreams,0)-1))),"")</f>
        <v>-1.5094920485720842E-3</v>
      </c>
      <c r="R94" s="233" cm="1">
        <f t="array" aca="1" ref="R94" ca="1">_xlfn.IFNA(_xlfn.COVARIANCE.S(
OFFSET(HOMECELL,MATCH(MAX(INDEX(First_Data_Point,MATCH($A94,DataStreams,0)),INDEX(First_Data_Point,MATCH(R$6,DataStreams,0)),$B$3),DateRange,0)-1,MATCH($A94,DataStreams,0)-1):OFFSET(HOMECELL,MATCH(MIN(INDEX(Last_Data_Point,MATCH($A94,DataStreams,0)),INDEX(Last_Data_Point,MATCH(R$6,DataStreams,0)),$B$4),DateRange,0)-1,MATCH($A94,DataStreams,0)-1) -
(INDEX(Returns!$102:$102,MATCH($A94,DataStreams,0))*
OFFSET(HOMECELL,MATCH(MAX(INDEX(First_Data_Point,MATCH($A94,DataStreams,0)),INDEX(First_Data_Point,MATCH(R$6,DataStreams,0)),$B$3),DateRange,0)-1,MATCH(INDEX(Returns!$100:$100,MATCH($A94,DataStreams,0)),DataStreams,0)-1):OFFSET(HOMECELL,MATCH(MIN(INDEX(Last_Data_Point,MATCH($A94,DataStreams,0)),INDEX(Last_Data_Point,MATCH(R$6,DataStreams,0)),$B$4),DateRange,0)-1,MATCH(INDEX(Returns!$100:$100,MATCH($A94,DataStreams,0)),DataStreams,0)-1)),
OFFSET(HOMECELL,MATCH(MAX(INDEX(First_Data_Point,MATCH($A94,DataStreams,0)),INDEX(First_Data_Point,MATCH(R$6,DataStreams,0)),$B$3),DateRange,0)-1,MATCH(R$6,DataStreams,0)-1):OFFSET(HOMECELL,MATCH(MIN(INDEX(Last_Data_Point,MATCH($A94,DataStreams,0)),INDEX(Last_Data_Point,MATCH(R$6,DataStreams,0)),$B$4),DateRange,0)-1,MATCH(R$6,DataStreams,0)-1) -
(INDEX(Returns!$102:$102,MATCH(R$6,DataStreams,0))*
OFFSET(HOMECELL,MATCH(MAX(INDEX(First_Data_Point,MATCH($A94,DataStreams,0)),INDEX(First_Data_Point,MATCH(R$6,DataStreams,0)),$B$3),DateRange,0)-1,MATCH(INDEX(Returns!$100:$100,MATCH(R$6,DataStreams,0)),DataStreams,0)-1):OFFSET(HOMECELL,MATCH(MIN(INDEX(Last_Data_Point,MATCH($A94,DataStreams,0)),INDEX(Last_Data_Point,MATCH(R$6,DataStreams,0)),$B$4),DateRange,0)-1,MATCH(INDEX(Returns!$100:$100,MATCH(R$6,DataStreams,0)),DataStreams,0)-1))),"")</f>
        <v>1.5261796784975668E-4</v>
      </c>
      <c r="S94" s="233" cm="1">
        <f t="array" aca="1" ref="S94" ca="1">_xlfn.IFNA(_xlfn.COVARIANCE.S(
OFFSET(HOMECELL,MATCH(MAX(INDEX(First_Data_Point,MATCH($A94,DataStreams,0)),INDEX(First_Data_Point,MATCH(S$6,DataStreams,0)),$B$3),DateRange,0)-1,MATCH($A94,DataStreams,0)-1):OFFSET(HOMECELL,MATCH(MIN(INDEX(Last_Data_Point,MATCH($A94,DataStreams,0)),INDEX(Last_Data_Point,MATCH(S$6,DataStreams,0)),$B$4),DateRange,0)-1,MATCH($A94,DataStreams,0)-1) -
(INDEX(Returns!$102:$102,MATCH($A94,DataStreams,0))*
OFFSET(HOMECELL,MATCH(MAX(INDEX(First_Data_Point,MATCH($A94,DataStreams,0)),INDEX(First_Data_Point,MATCH(S$6,DataStreams,0)),$B$3),DateRange,0)-1,MATCH(INDEX(Returns!$100:$100,MATCH($A94,DataStreams,0)),DataStreams,0)-1):OFFSET(HOMECELL,MATCH(MIN(INDEX(Last_Data_Point,MATCH($A94,DataStreams,0)),INDEX(Last_Data_Point,MATCH(S$6,DataStreams,0)),$B$4),DateRange,0)-1,MATCH(INDEX(Returns!$100:$100,MATCH($A94,DataStreams,0)),DataStreams,0)-1)),
OFFSET(HOMECELL,MATCH(MAX(INDEX(First_Data_Point,MATCH($A94,DataStreams,0)),INDEX(First_Data_Point,MATCH(S$6,DataStreams,0)),$B$3),DateRange,0)-1,MATCH(S$6,DataStreams,0)-1):OFFSET(HOMECELL,MATCH(MIN(INDEX(Last_Data_Point,MATCH($A94,DataStreams,0)),INDEX(Last_Data_Point,MATCH(S$6,DataStreams,0)),$B$4),DateRange,0)-1,MATCH(S$6,DataStreams,0)-1) -
(INDEX(Returns!$102:$102,MATCH(S$6,DataStreams,0))*
OFFSET(HOMECELL,MATCH(MAX(INDEX(First_Data_Point,MATCH($A94,DataStreams,0)),INDEX(First_Data_Point,MATCH(S$6,DataStreams,0)),$B$3),DateRange,0)-1,MATCH(INDEX(Returns!$100:$100,MATCH(S$6,DataStreams,0)),DataStreams,0)-1):OFFSET(HOMECELL,MATCH(MIN(INDEX(Last_Data_Point,MATCH($A94,DataStreams,0)),INDEX(Last_Data_Point,MATCH(S$6,DataStreams,0)),$B$4),DateRange,0)-1,MATCH(INDEX(Returns!$100:$100,MATCH(S$6,DataStreams,0)),DataStreams,0)-1))),"")</f>
        <v>1.0406478249383403E-3</v>
      </c>
      <c r="T94" s="233" cm="1">
        <f t="array" aca="1" ref="T94" ca="1">_xlfn.IFNA(_xlfn.COVARIANCE.S(
OFFSET(HOMECELL,MATCH(MAX(INDEX(First_Data_Point,MATCH($A94,DataStreams,0)),INDEX(First_Data_Point,MATCH(T$6,DataStreams,0)),$B$3),DateRange,0)-1,MATCH($A94,DataStreams,0)-1):OFFSET(HOMECELL,MATCH(MIN(INDEX(Last_Data_Point,MATCH($A94,DataStreams,0)),INDEX(Last_Data_Point,MATCH(T$6,DataStreams,0)),$B$4),DateRange,0)-1,MATCH($A94,DataStreams,0)-1) -
(INDEX(Returns!$102:$102,MATCH($A94,DataStreams,0))*
OFFSET(HOMECELL,MATCH(MAX(INDEX(First_Data_Point,MATCH($A94,DataStreams,0)),INDEX(First_Data_Point,MATCH(T$6,DataStreams,0)),$B$3),DateRange,0)-1,MATCH(INDEX(Returns!$100:$100,MATCH($A94,DataStreams,0)),DataStreams,0)-1):OFFSET(HOMECELL,MATCH(MIN(INDEX(Last_Data_Point,MATCH($A94,DataStreams,0)),INDEX(Last_Data_Point,MATCH(T$6,DataStreams,0)),$B$4),DateRange,0)-1,MATCH(INDEX(Returns!$100:$100,MATCH($A94,DataStreams,0)),DataStreams,0)-1)),
OFFSET(HOMECELL,MATCH(MAX(INDEX(First_Data_Point,MATCH($A94,DataStreams,0)),INDEX(First_Data_Point,MATCH(T$6,DataStreams,0)),$B$3),DateRange,0)-1,MATCH(T$6,DataStreams,0)-1):OFFSET(HOMECELL,MATCH(MIN(INDEX(Last_Data_Point,MATCH($A94,DataStreams,0)),INDEX(Last_Data_Point,MATCH(T$6,DataStreams,0)),$B$4),DateRange,0)-1,MATCH(T$6,DataStreams,0)-1) -
(INDEX(Returns!$102:$102,MATCH(T$6,DataStreams,0))*
OFFSET(HOMECELL,MATCH(MAX(INDEX(First_Data_Point,MATCH($A94,DataStreams,0)),INDEX(First_Data_Point,MATCH(T$6,DataStreams,0)),$B$3),DateRange,0)-1,MATCH(INDEX(Returns!$100:$100,MATCH(T$6,DataStreams,0)),DataStreams,0)-1):OFFSET(HOMECELL,MATCH(MIN(INDEX(Last_Data_Point,MATCH($A94,DataStreams,0)),INDEX(Last_Data_Point,MATCH(T$6,DataStreams,0)),$B$4),DateRange,0)-1,MATCH(INDEX(Returns!$100:$100,MATCH(T$6,DataStreams,0)),DataStreams,0)-1))),"")</f>
        <v>-1.1469616931050163E-4</v>
      </c>
      <c r="U94" s="233" cm="1">
        <f t="array" aca="1" ref="U94" ca="1">_xlfn.IFNA(_xlfn.COVARIANCE.S(
OFFSET(HOMECELL,MATCH(MAX(INDEX(First_Data_Point,MATCH($A94,DataStreams,0)),INDEX(First_Data_Point,MATCH(U$6,DataStreams,0)),$B$3),DateRange,0)-1,MATCH($A94,DataStreams,0)-1):OFFSET(HOMECELL,MATCH(MIN(INDEX(Last_Data_Point,MATCH($A94,DataStreams,0)),INDEX(Last_Data_Point,MATCH(U$6,DataStreams,0)),$B$4),DateRange,0)-1,MATCH($A94,DataStreams,0)-1) -
(INDEX(Returns!$102:$102,MATCH($A94,DataStreams,0))*
OFFSET(HOMECELL,MATCH(MAX(INDEX(First_Data_Point,MATCH($A94,DataStreams,0)),INDEX(First_Data_Point,MATCH(U$6,DataStreams,0)),$B$3),DateRange,0)-1,MATCH(INDEX(Returns!$100:$100,MATCH($A94,DataStreams,0)),DataStreams,0)-1):OFFSET(HOMECELL,MATCH(MIN(INDEX(Last_Data_Point,MATCH($A94,DataStreams,0)),INDEX(Last_Data_Point,MATCH(U$6,DataStreams,0)),$B$4),DateRange,0)-1,MATCH(INDEX(Returns!$100:$100,MATCH($A94,DataStreams,0)),DataStreams,0)-1)),
OFFSET(HOMECELL,MATCH(MAX(INDEX(First_Data_Point,MATCH($A94,DataStreams,0)),INDEX(First_Data_Point,MATCH(U$6,DataStreams,0)),$B$3),DateRange,0)-1,MATCH(U$6,DataStreams,0)-1):OFFSET(HOMECELL,MATCH(MIN(INDEX(Last_Data_Point,MATCH($A94,DataStreams,0)),INDEX(Last_Data_Point,MATCH(U$6,DataStreams,0)),$B$4),DateRange,0)-1,MATCH(U$6,DataStreams,0)-1) -
(INDEX(Returns!$102:$102,MATCH(U$6,DataStreams,0))*
OFFSET(HOMECELL,MATCH(MAX(INDEX(First_Data_Point,MATCH($A94,DataStreams,0)),INDEX(First_Data_Point,MATCH(U$6,DataStreams,0)),$B$3),DateRange,0)-1,MATCH(INDEX(Returns!$100:$100,MATCH(U$6,DataStreams,0)),DataStreams,0)-1):OFFSET(HOMECELL,MATCH(MIN(INDEX(Last_Data_Point,MATCH($A94,DataStreams,0)),INDEX(Last_Data_Point,MATCH(U$6,DataStreams,0)),$B$4),DateRange,0)-1,MATCH(INDEX(Returns!$100:$100,MATCH(U$6,DataStreams,0)),DataStreams,0)-1))),"")</f>
        <v>-2.0109204547933438E-5</v>
      </c>
      <c r="V94" s="233" cm="1">
        <f t="array" aca="1" ref="V94" ca="1">_xlfn.IFNA(_xlfn.COVARIANCE.S(
OFFSET(HOMECELL,MATCH(MAX(INDEX(First_Data_Point,MATCH($A94,DataStreams,0)),INDEX(First_Data_Point,MATCH(V$6,DataStreams,0)),$B$3),DateRange,0)-1,MATCH($A94,DataStreams,0)-1):OFFSET(HOMECELL,MATCH(MIN(INDEX(Last_Data_Point,MATCH($A94,DataStreams,0)),INDEX(Last_Data_Point,MATCH(V$6,DataStreams,0)),$B$4),DateRange,0)-1,MATCH($A94,DataStreams,0)-1) -
(INDEX(Returns!$102:$102,MATCH($A94,DataStreams,0))*
OFFSET(HOMECELL,MATCH(MAX(INDEX(First_Data_Point,MATCH($A94,DataStreams,0)),INDEX(First_Data_Point,MATCH(V$6,DataStreams,0)),$B$3),DateRange,0)-1,MATCH(INDEX(Returns!$100:$100,MATCH($A94,DataStreams,0)),DataStreams,0)-1):OFFSET(HOMECELL,MATCH(MIN(INDEX(Last_Data_Point,MATCH($A94,DataStreams,0)),INDEX(Last_Data_Point,MATCH(V$6,DataStreams,0)),$B$4),DateRange,0)-1,MATCH(INDEX(Returns!$100:$100,MATCH($A94,DataStreams,0)),DataStreams,0)-1)),
OFFSET(HOMECELL,MATCH(MAX(INDEX(First_Data_Point,MATCH($A94,DataStreams,0)),INDEX(First_Data_Point,MATCH(V$6,DataStreams,0)),$B$3),DateRange,0)-1,MATCH(V$6,DataStreams,0)-1):OFFSET(HOMECELL,MATCH(MIN(INDEX(Last_Data_Point,MATCH($A94,DataStreams,0)),INDEX(Last_Data_Point,MATCH(V$6,DataStreams,0)),$B$4),DateRange,0)-1,MATCH(V$6,DataStreams,0)-1) -
(INDEX(Returns!$102:$102,MATCH(V$6,DataStreams,0))*
OFFSET(HOMECELL,MATCH(MAX(INDEX(First_Data_Point,MATCH($A94,DataStreams,0)),INDEX(First_Data_Point,MATCH(V$6,DataStreams,0)),$B$3),DateRange,0)-1,MATCH(INDEX(Returns!$100:$100,MATCH(V$6,DataStreams,0)),DataStreams,0)-1):OFFSET(HOMECELL,MATCH(MIN(INDEX(Last_Data_Point,MATCH($A94,DataStreams,0)),INDEX(Last_Data_Point,MATCH(V$6,DataStreams,0)),$B$4),DateRange,0)-1,MATCH(INDEX(Returns!$100:$100,MATCH(V$6,DataStreams,0)),DataStreams,0)-1))),"")</f>
        <v>-1.3033427006879095E-3</v>
      </c>
      <c r="W94" s="233" cm="1">
        <f t="array" aca="1" ref="W94" ca="1">_xlfn.IFNA(_xlfn.COVARIANCE.S(
OFFSET(HOMECELL,MATCH(MAX(INDEX(First_Data_Point,MATCH($A94,DataStreams,0)),INDEX(First_Data_Point,MATCH(W$6,DataStreams,0)),$B$3),DateRange,0)-1,MATCH($A94,DataStreams,0)-1):OFFSET(HOMECELL,MATCH(MIN(INDEX(Last_Data_Point,MATCH($A94,DataStreams,0)),INDEX(Last_Data_Point,MATCH(W$6,DataStreams,0)),$B$4),DateRange,0)-1,MATCH($A94,DataStreams,0)-1) -
(INDEX(Returns!$102:$102,MATCH($A94,DataStreams,0))*
OFFSET(HOMECELL,MATCH(MAX(INDEX(First_Data_Point,MATCH($A94,DataStreams,0)),INDEX(First_Data_Point,MATCH(W$6,DataStreams,0)),$B$3),DateRange,0)-1,MATCH(INDEX(Returns!$100:$100,MATCH($A94,DataStreams,0)),DataStreams,0)-1):OFFSET(HOMECELL,MATCH(MIN(INDEX(Last_Data_Point,MATCH($A94,DataStreams,0)),INDEX(Last_Data_Point,MATCH(W$6,DataStreams,0)),$B$4),DateRange,0)-1,MATCH(INDEX(Returns!$100:$100,MATCH($A94,DataStreams,0)),DataStreams,0)-1)),
OFFSET(HOMECELL,MATCH(MAX(INDEX(First_Data_Point,MATCH($A94,DataStreams,0)),INDEX(First_Data_Point,MATCH(W$6,DataStreams,0)),$B$3),DateRange,0)-1,MATCH(W$6,DataStreams,0)-1):OFFSET(HOMECELL,MATCH(MIN(INDEX(Last_Data_Point,MATCH($A94,DataStreams,0)),INDEX(Last_Data_Point,MATCH(W$6,DataStreams,0)),$B$4),DateRange,0)-1,MATCH(W$6,DataStreams,0)-1) -
(INDEX(Returns!$102:$102,MATCH(W$6,DataStreams,0))*
OFFSET(HOMECELL,MATCH(MAX(INDEX(First_Data_Point,MATCH($A94,DataStreams,0)),INDEX(First_Data_Point,MATCH(W$6,DataStreams,0)),$B$3),DateRange,0)-1,MATCH(INDEX(Returns!$100:$100,MATCH(W$6,DataStreams,0)),DataStreams,0)-1):OFFSET(HOMECELL,MATCH(MIN(INDEX(Last_Data_Point,MATCH($A94,DataStreams,0)),INDEX(Last_Data_Point,MATCH(W$6,DataStreams,0)),$B$4),DateRange,0)-1,MATCH(INDEX(Returns!$100:$100,MATCH(W$6,DataStreams,0)),DataStreams,0)-1))),"")</f>
        <v>4.795064845737193E-4</v>
      </c>
      <c r="X94" s="233" cm="1">
        <f t="array" aca="1" ref="X94" ca="1">_xlfn.IFNA(_xlfn.COVARIANCE.S(
OFFSET(HOMECELL,MATCH(MAX(INDEX(First_Data_Point,MATCH($A94,DataStreams,0)),INDEX(First_Data_Point,MATCH(X$6,DataStreams,0)),$B$3),DateRange,0)-1,MATCH($A94,DataStreams,0)-1):OFFSET(HOMECELL,MATCH(MIN(INDEX(Last_Data_Point,MATCH($A94,DataStreams,0)),INDEX(Last_Data_Point,MATCH(X$6,DataStreams,0)),$B$4),DateRange,0)-1,MATCH($A94,DataStreams,0)-1) -
(INDEX(Returns!$102:$102,MATCH($A94,DataStreams,0))*
OFFSET(HOMECELL,MATCH(MAX(INDEX(First_Data_Point,MATCH($A94,DataStreams,0)),INDEX(First_Data_Point,MATCH(X$6,DataStreams,0)),$B$3),DateRange,0)-1,MATCH(INDEX(Returns!$100:$100,MATCH($A94,DataStreams,0)),DataStreams,0)-1):OFFSET(HOMECELL,MATCH(MIN(INDEX(Last_Data_Point,MATCH($A94,DataStreams,0)),INDEX(Last_Data_Point,MATCH(X$6,DataStreams,0)),$B$4),DateRange,0)-1,MATCH(INDEX(Returns!$100:$100,MATCH($A94,DataStreams,0)),DataStreams,0)-1)),
OFFSET(HOMECELL,MATCH(MAX(INDEX(First_Data_Point,MATCH($A94,DataStreams,0)),INDEX(First_Data_Point,MATCH(X$6,DataStreams,0)),$B$3),DateRange,0)-1,MATCH(X$6,DataStreams,0)-1):OFFSET(HOMECELL,MATCH(MIN(INDEX(Last_Data_Point,MATCH($A94,DataStreams,0)),INDEX(Last_Data_Point,MATCH(X$6,DataStreams,0)),$B$4),DateRange,0)-1,MATCH(X$6,DataStreams,0)-1) -
(INDEX(Returns!$102:$102,MATCH(X$6,DataStreams,0))*
OFFSET(HOMECELL,MATCH(MAX(INDEX(First_Data_Point,MATCH($A94,DataStreams,0)),INDEX(First_Data_Point,MATCH(X$6,DataStreams,0)),$B$3),DateRange,0)-1,MATCH(INDEX(Returns!$100:$100,MATCH(X$6,DataStreams,0)),DataStreams,0)-1):OFFSET(HOMECELL,MATCH(MIN(INDEX(Last_Data_Point,MATCH($A94,DataStreams,0)),INDEX(Last_Data_Point,MATCH(X$6,DataStreams,0)),$B$4),DateRange,0)-1,MATCH(INDEX(Returns!$100:$100,MATCH(X$6,DataStreams,0)),DataStreams,0)-1))),"")</f>
        <v>-6.6102755723074124E-5</v>
      </c>
      <c r="Y94" s="233" cm="1">
        <f t="array" aca="1" ref="Y94" ca="1">_xlfn.IFNA(_xlfn.COVARIANCE.S(
OFFSET(HOMECELL,MATCH(MAX(INDEX(First_Data_Point,MATCH($A94,DataStreams,0)),INDEX(First_Data_Point,MATCH(Y$6,DataStreams,0)),$B$3),DateRange,0)-1,MATCH($A94,DataStreams,0)-1):OFFSET(HOMECELL,MATCH(MIN(INDEX(Last_Data_Point,MATCH($A94,DataStreams,0)),INDEX(Last_Data_Point,MATCH(Y$6,DataStreams,0)),$B$4),DateRange,0)-1,MATCH($A94,DataStreams,0)-1) -
(INDEX(Returns!$102:$102,MATCH($A94,DataStreams,0))*
OFFSET(HOMECELL,MATCH(MAX(INDEX(First_Data_Point,MATCH($A94,DataStreams,0)),INDEX(First_Data_Point,MATCH(Y$6,DataStreams,0)),$B$3),DateRange,0)-1,MATCH(INDEX(Returns!$100:$100,MATCH($A94,DataStreams,0)),DataStreams,0)-1):OFFSET(HOMECELL,MATCH(MIN(INDEX(Last_Data_Point,MATCH($A94,DataStreams,0)),INDEX(Last_Data_Point,MATCH(Y$6,DataStreams,0)),$B$4),DateRange,0)-1,MATCH(INDEX(Returns!$100:$100,MATCH($A94,DataStreams,0)),DataStreams,0)-1)),
OFFSET(HOMECELL,MATCH(MAX(INDEX(First_Data_Point,MATCH($A94,DataStreams,0)),INDEX(First_Data_Point,MATCH(Y$6,DataStreams,0)),$B$3),DateRange,0)-1,MATCH(Y$6,DataStreams,0)-1):OFFSET(HOMECELL,MATCH(MIN(INDEX(Last_Data_Point,MATCH($A94,DataStreams,0)),INDEX(Last_Data_Point,MATCH(Y$6,DataStreams,0)),$B$4),DateRange,0)-1,MATCH(Y$6,DataStreams,0)-1) -
(INDEX(Returns!$102:$102,MATCH(Y$6,DataStreams,0))*
OFFSET(HOMECELL,MATCH(MAX(INDEX(First_Data_Point,MATCH($A94,DataStreams,0)),INDEX(First_Data_Point,MATCH(Y$6,DataStreams,0)),$B$3),DateRange,0)-1,MATCH(INDEX(Returns!$100:$100,MATCH(Y$6,DataStreams,0)),DataStreams,0)-1):OFFSET(HOMECELL,MATCH(MIN(INDEX(Last_Data_Point,MATCH($A94,DataStreams,0)),INDEX(Last_Data_Point,MATCH(Y$6,DataStreams,0)),$B$4),DateRange,0)-1,MATCH(INDEX(Returns!$100:$100,MATCH(Y$6,DataStreams,0)),DataStreams,0)-1))),"")</f>
        <v>6.214320646241748E-5</v>
      </c>
      <c r="Z94" s="233" cm="1">
        <f t="array" aca="1" ref="Z94" ca="1">_xlfn.IFNA(_xlfn.COVARIANCE.S(
OFFSET(HOMECELL,MATCH(MAX(INDEX(First_Data_Point,MATCH($A94,DataStreams,0)),INDEX(First_Data_Point,MATCH(Z$6,DataStreams,0)),$B$3),DateRange,0)-1,MATCH($A94,DataStreams,0)-1):OFFSET(HOMECELL,MATCH(MIN(INDEX(Last_Data_Point,MATCH($A94,DataStreams,0)),INDEX(Last_Data_Point,MATCH(Z$6,DataStreams,0)),$B$4),DateRange,0)-1,MATCH($A94,DataStreams,0)-1) -
(INDEX(Returns!$102:$102,MATCH($A94,DataStreams,0))*
OFFSET(HOMECELL,MATCH(MAX(INDEX(First_Data_Point,MATCH($A94,DataStreams,0)),INDEX(First_Data_Point,MATCH(Z$6,DataStreams,0)),$B$3),DateRange,0)-1,MATCH(INDEX(Returns!$100:$100,MATCH($A94,DataStreams,0)),DataStreams,0)-1):OFFSET(HOMECELL,MATCH(MIN(INDEX(Last_Data_Point,MATCH($A94,DataStreams,0)),INDEX(Last_Data_Point,MATCH(Z$6,DataStreams,0)),$B$4),DateRange,0)-1,MATCH(INDEX(Returns!$100:$100,MATCH($A94,DataStreams,0)),DataStreams,0)-1)),
OFFSET(HOMECELL,MATCH(MAX(INDEX(First_Data_Point,MATCH($A94,DataStreams,0)),INDEX(First_Data_Point,MATCH(Z$6,DataStreams,0)),$B$3),DateRange,0)-1,MATCH(Z$6,DataStreams,0)-1):OFFSET(HOMECELL,MATCH(MIN(INDEX(Last_Data_Point,MATCH($A94,DataStreams,0)),INDEX(Last_Data_Point,MATCH(Z$6,DataStreams,0)),$B$4),DateRange,0)-1,MATCH(Z$6,DataStreams,0)-1) -
(INDEX(Returns!$102:$102,MATCH(Z$6,DataStreams,0))*
OFFSET(HOMECELL,MATCH(MAX(INDEX(First_Data_Point,MATCH($A94,DataStreams,0)),INDEX(First_Data_Point,MATCH(Z$6,DataStreams,0)),$B$3),DateRange,0)-1,MATCH(INDEX(Returns!$100:$100,MATCH(Z$6,DataStreams,0)),DataStreams,0)-1):OFFSET(HOMECELL,MATCH(MIN(INDEX(Last_Data_Point,MATCH($A94,DataStreams,0)),INDEX(Last_Data_Point,MATCH(Z$6,DataStreams,0)),$B$4),DateRange,0)-1,MATCH(INDEX(Returns!$100:$100,MATCH(Z$6,DataStreams,0)),DataStreams,0)-1))),"")</f>
        <v>1.2906873007216584E-4</v>
      </c>
      <c r="AA94" s="233" cm="1">
        <f t="array" aca="1" ref="AA94" ca="1">_xlfn.IFNA(_xlfn.COVARIANCE.S(
OFFSET(HOMECELL,MATCH(MAX(INDEX(First_Data_Point,MATCH($A94,DataStreams,0)),INDEX(First_Data_Point,MATCH(AA$6,DataStreams,0)),$B$3),DateRange,0)-1,MATCH($A94,DataStreams,0)-1):OFFSET(HOMECELL,MATCH(MIN(INDEX(Last_Data_Point,MATCH($A94,DataStreams,0)),INDEX(Last_Data_Point,MATCH(AA$6,DataStreams,0)),$B$4),DateRange,0)-1,MATCH($A94,DataStreams,0)-1) -
(INDEX(Returns!$102:$102,MATCH($A94,DataStreams,0))*
OFFSET(HOMECELL,MATCH(MAX(INDEX(First_Data_Point,MATCH($A94,DataStreams,0)),INDEX(First_Data_Point,MATCH(AA$6,DataStreams,0)),$B$3),DateRange,0)-1,MATCH(INDEX(Returns!$100:$100,MATCH($A94,DataStreams,0)),DataStreams,0)-1):OFFSET(HOMECELL,MATCH(MIN(INDEX(Last_Data_Point,MATCH($A94,DataStreams,0)),INDEX(Last_Data_Point,MATCH(AA$6,DataStreams,0)),$B$4),DateRange,0)-1,MATCH(INDEX(Returns!$100:$100,MATCH($A94,DataStreams,0)),DataStreams,0)-1)),
OFFSET(HOMECELL,MATCH(MAX(INDEX(First_Data_Point,MATCH($A94,DataStreams,0)),INDEX(First_Data_Point,MATCH(AA$6,DataStreams,0)),$B$3),DateRange,0)-1,MATCH(AA$6,DataStreams,0)-1):OFFSET(HOMECELL,MATCH(MIN(INDEX(Last_Data_Point,MATCH($A94,DataStreams,0)),INDEX(Last_Data_Point,MATCH(AA$6,DataStreams,0)),$B$4),DateRange,0)-1,MATCH(AA$6,DataStreams,0)-1) -
(INDEX(Returns!$102:$102,MATCH(AA$6,DataStreams,0))*
OFFSET(HOMECELL,MATCH(MAX(INDEX(First_Data_Point,MATCH($A94,DataStreams,0)),INDEX(First_Data_Point,MATCH(AA$6,DataStreams,0)),$B$3),DateRange,0)-1,MATCH(INDEX(Returns!$100:$100,MATCH(AA$6,DataStreams,0)),DataStreams,0)-1):OFFSET(HOMECELL,MATCH(MIN(INDEX(Last_Data_Point,MATCH($A94,DataStreams,0)),INDEX(Last_Data_Point,MATCH(AA$6,DataStreams,0)),$B$4),DateRange,0)-1,MATCH(INDEX(Returns!$100:$100,MATCH(AA$6,DataStreams,0)),DataStreams,0)-1))),"")</f>
        <v>-1.7071666892030162E-4</v>
      </c>
      <c r="AB94" s="233" cm="1">
        <f t="array" aca="1" ref="AB94" ca="1">_xlfn.IFNA(_xlfn.COVARIANCE.S(
OFFSET(HOMECELL,MATCH(MAX(INDEX(First_Data_Point,MATCH($A94,DataStreams,0)),INDEX(First_Data_Point,MATCH(AB$6,DataStreams,0)),$B$3),DateRange,0)-1,MATCH($A94,DataStreams,0)-1):OFFSET(HOMECELL,MATCH(MIN(INDEX(Last_Data_Point,MATCH($A94,DataStreams,0)),INDEX(Last_Data_Point,MATCH(AB$6,DataStreams,0)),$B$4),DateRange,0)-1,MATCH($A94,DataStreams,0)-1) -
(INDEX(Returns!$102:$102,MATCH($A94,DataStreams,0))*
OFFSET(HOMECELL,MATCH(MAX(INDEX(First_Data_Point,MATCH($A94,DataStreams,0)),INDEX(First_Data_Point,MATCH(AB$6,DataStreams,0)),$B$3),DateRange,0)-1,MATCH(INDEX(Returns!$100:$100,MATCH($A94,DataStreams,0)),DataStreams,0)-1):OFFSET(HOMECELL,MATCH(MIN(INDEX(Last_Data_Point,MATCH($A94,DataStreams,0)),INDEX(Last_Data_Point,MATCH(AB$6,DataStreams,0)),$B$4),DateRange,0)-1,MATCH(INDEX(Returns!$100:$100,MATCH($A94,DataStreams,0)),DataStreams,0)-1)),
OFFSET(HOMECELL,MATCH(MAX(INDEX(First_Data_Point,MATCH($A94,DataStreams,0)),INDEX(First_Data_Point,MATCH(AB$6,DataStreams,0)),$B$3),DateRange,0)-1,MATCH(AB$6,DataStreams,0)-1):OFFSET(HOMECELL,MATCH(MIN(INDEX(Last_Data_Point,MATCH($A94,DataStreams,0)),INDEX(Last_Data_Point,MATCH(AB$6,DataStreams,0)),$B$4),DateRange,0)-1,MATCH(AB$6,DataStreams,0)-1) -
(INDEX(Returns!$102:$102,MATCH(AB$6,DataStreams,0))*
OFFSET(HOMECELL,MATCH(MAX(INDEX(First_Data_Point,MATCH($A94,DataStreams,0)),INDEX(First_Data_Point,MATCH(AB$6,DataStreams,0)),$B$3),DateRange,0)-1,MATCH(INDEX(Returns!$100:$100,MATCH(AB$6,DataStreams,0)),DataStreams,0)-1):OFFSET(HOMECELL,MATCH(MIN(INDEX(Last_Data_Point,MATCH($A94,DataStreams,0)),INDEX(Last_Data_Point,MATCH(AB$6,DataStreams,0)),$B$4),DateRange,0)-1,MATCH(INDEX(Returns!$100:$100,MATCH(AB$6,DataStreams,0)),DataStreams,0)-1))),"")</f>
        <v>3.7483231922921555E-5</v>
      </c>
      <c r="AC94" s="233" cm="1">
        <f t="array" aca="1" ref="AC94" ca="1">_xlfn.IFNA(_xlfn.COVARIANCE.S(
OFFSET(HOMECELL,MATCH(MAX(INDEX(First_Data_Point,MATCH($A94,DataStreams,0)),INDEX(First_Data_Point,MATCH(AC$6,DataStreams,0)),$B$3),DateRange,0)-1,MATCH($A94,DataStreams,0)-1):OFFSET(HOMECELL,MATCH(MIN(INDEX(Last_Data_Point,MATCH($A94,DataStreams,0)),INDEX(Last_Data_Point,MATCH(AC$6,DataStreams,0)),$B$4),DateRange,0)-1,MATCH($A94,DataStreams,0)-1) -
(INDEX(Returns!$102:$102,MATCH($A94,DataStreams,0))*
OFFSET(HOMECELL,MATCH(MAX(INDEX(First_Data_Point,MATCH($A94,DataStreams,0)),INDEX(First_Data_Point,MATCH(AC$6,DataStreams,0)),$B$3),DateRange,0)-1,MATCH(INDEX(Returns!$100:$100,MATCH($A94,DataStreams,0)),DataStreams,0)-1):OFFSET(HOMECELL,MATCH(MIN(INDEX(Last_Data_Point,MATCH($A94,DataStreams,0)),INDEX(Last_Data_Point,MATCH(AC$6,DataStreams,0)),$B$4),DateRange,0)-1,MATCH(INDEX(Returns!$100:$100,MATCH($A94,DataStreams,0)),DataStreams,0)-1)),
OFFSET(HOMECELL,MATCH(MAX(INDEX(First_Data_Point,MATCH($A94,DataStreams,0)),INDEX(First_Data_Point,MATCH(AC$6,DataStreams,0)),$B$3),DateRange,0)-1,MATCH(AC$6,DataStreams,0)-1):OFFSET(HOMECELL,MATCH(MIN(INDEX(Last_Data_Point,MATCH($A94,DataStreams,0)),INDEX(Last_Data_Point,MATCH(AC$6,DataStreams,0)),$B$4),DateRange,0)-1,MATCH(AC$6,DataStreams,0)-1) -
(INDEX(Returns!$102:$102,MATCH(AC$6,DataStreams,0))*
OFFSET(HOMECELL,MATCH(MAX(INDEX(First_Data_Point,MATCH($A94,DataStreams,0)),INDEX(First_Data_Point,MATCH(AC$6,DataStreams,0)),$B$3),DateRange,0)-1,MATCH(INDEX(Returns!$100:$100,MATCH(AC$6,DataStreams,0)),DataStreams,0)-1):OFFSET(HOMECELL,MATCH(MIN(INDEX(Last_Data_Point,MATCH($A94,DataStreams,0)),INDEX(Last_Data_Point,MATCH(AC$6,DataStreams,0)),$B$4),DateRange,0)-1,MATCH(INDEX(Returns!$100:$100,MATCH(AC$6,DataStreams,0)),DataStreams,0)-1))),"")</f>
        <v>4.7832885873062269E-5</v>
      </c>
      <c r="AD94" s="233" cm="1">
        <f t="array" aca="1" ref="AD94" ca="1">_xlfn.IFNA(_xlfn.COVARIANCE.S(
OFFSET(HOMECELL,MATCH(MAX(INDEX(First_Data_Point,MATCH($A94,DataStreams,0)),INDEX(First_Data_Point,MATCH(AD$6,DataStreams,0)),$B$3),DateRange,0)-1,MATCH($A94,DataStreams,0)-1):OFFSET(HOMECELL,MATCH(MIN(INDEX(Last_Data_Point,MATCH($A94,DataStreams,0)),INDEX(Last_Data_Point,MATCH(AD$6,DataStreams,0)),$B$4),DateRange,0)-1,MATCH($A94,DataStreams,0)-1) -
(INDEX(Returns!$102:$102,MATCH($A94,DataStreams,0))*
OFFSET(HOMECELL,MATCH(MAX(INDEX(First_Data_Point,MATCH($A94,DataStreams,0)),INDEX(First_Data_Point,MATCH(AD$6,DataStreams,0)),$B$3),DateRange,0)-1,MATCH(INDEX(Returns!$100:$100,MATCH($A94,DataStreams,0)),DataStreams,0)-1):OFFSET(HOMECELL,MATCH(MIN(INDEX(Last_Data_Point,MATCH($A94,DataStreams,0)),INDEX(Last_Data_Point,MATCH(AD$6,DataStreams,0)),$B$4),DateRange,0)-1,MATCH(INDEX(Returns!$100:$100,MATCH($A94,DataStreams,0)),DataStreams,0)-1)),
OFFSET(HOMECELL,MATCH(MAX(INDEX(First_Data_Point,MATCH($A94,DataStreams,0)),INDEX(First_Data_Point,MATCH(AD$6,DataStreams,0)),$B$3),DateRange,0)-1,MATCH(AD$6,DataStreams,0)-1):OFFSET(HOMECELL,MATCH(MIN(INDEX(Last_Data_Point,MATCH($A94,DataStreams,0)),INDEX(Last_Data_Point,MATCH(AD$6,DataStreams,0)),$B$4),DateRange,0)-1,MATCH(AD$6,DataStreams,0)-1) -
(INDEX(Returns!$102:$102,MATCH(AD$6,DataStreams,0))*
OFFSET(HOMECELL,MATCH(MAX(INDEX(First_Data_Point,MATCH($A94,DataStreams,0)),INDEX(First_Data_Point,MATCH(AD$6,DataStreams,0)),$B$3),DateRange,0)-1,MATCH(INDEX(Returns!$100:$100,MATCH(AD$6,DataStreams,0)),DataStreams,0)-1):OFFSET(HOMECELL,MATCH(MIN(INDEX(Last_Data_Point,MATCH($A94,DataStreams,0)),INDEX(Last_Data_Point,MATCH(AD$6,DataStreams,0)),$B$4),DateRange,0)-1,MATCH(INDEX(Returns!$100:$100,MATCH(AD$6,DataStreams,0)),DataStreams,0)-1))),"")</f>
        <v>2.3155877189564794E-3</v>
      </c>
      <c r="AE94" s="233" cm="1">
        <f t="array" aca="1" ref="AE94" ca="1">_xlfn.IFNA(_xlfn.COVARIANCE.S(
OFFSET(HOMECELL,MATCH(MAX(INDEX(First_Data_Point,MATCH($A94,DataStreams,0)),INDEX(First_Data_Point,MATCH(AE$6,DataStreams,0)),$B$3),DateRange,0)-1,MATCH($A94,DataStreams,0)-1):OFFSET(HOMECELL,MATCH(MIN(INDEX(Last_Data_Point,MATCH($A94,DataStreams,0)),INDEX(Last_Data_Point,MATCH(AE$6,DataStreams,0)),$B$4),DateRange,0)-1,MATCH($A94,DataStreams,0)-1) -
(INDEX(Returns!$102:$102,MATCH($A94,DataStreams,0))*
OFFSET(HOMECELL,MATCH(MAX(INDEX(First_Data_Point,MATCH($A94,DataStreams,0)),INDEX(First_Data_Point,MATCH(AE$6,DataStreams,0)),$B$3),DateRange,0)-1,MATCH(INDEX(Returns!$100:$100,MATCH($A94,DataStreams,0)),DataStreams,0)-1):OFFSET(HOMECELL,MATCH(MIN(INDEX(Last_Data_Point,MATCH($A94,DataStreams,0)),INDEX(Last_Data_Point,MATCH(AE$6,DataStreams,0)),$B$4),DateRange,0)-1,MATCH(INDEX(Returns!$100:$100,MATCH($A94,DataStreams,0)),DataStreams,0)-1)),
OFFSET(HOMECELL,MATCH(MAX(INDEX(First_Data_Point,MATCH($A94,DataStreams,0)),INDEX(First_Data_Point,MATCH(AE$6,DataStreams,0)),$B$3),DateRange,0)-1,MATCH(AE$6,DataStreams,0)-1):OFFSET(HOMECELL,MATCH(MIN(INDEX(Last_Data_Point,MATCH($A94,DataStreams,0)),INDEX(Last_Data_Point,MATCH(AE$6,DataStreams,0)),$B$4),DateRange,0)-1,MATCH(AE$6,DataStreams,0)-1) -
(INDEX(Returns!$102:$102,MATCH(AE$6,DataStreams,0))*
OFFSET(HOMECELL,MATCH(MAX(INDEX(First_Data_Point,MATCH($A94,DataStreams,0)),INDEX(First_Data_Point,MATCH(AE$6,DataStreams,0)),$B$3),DateRange,0)-1,MATCH(INDEX(Returns!$100:$100,MATCH(AE$6,DataStreams,0)),DataStreams,0)-1):OFFSET(HOMECELL,MATCH(MIN(INDEX(Last_Data_Point,MATCH($A94,DataStreams,0)),INDEX(Last_Data_Point,MATCH(AE$6,DataStreams,0)),$B$4),DateRange,0)-1,MATCH(INDEX(Returns!$100:$100,MATCH(AE$6,DataStreams,0)),DataStreams,0)-1))),"")</f>
        <v>9.389177387364926E-4</v>
      </c>
      <c r="AF94" s="233" cm="1">
        <f t="array" aca="1" ref="AF94" ca="1">_xlfn.IFNA(_xlfn.COVARIANCE.S(
OFFSET(HOMECELL,MATCH(MAX(INDEX(First_Data_Point,MATCH($A94,DataStreams,0)),INDEX(First_Data_Point,MATCH(AF$6,DataStreams,0)),$B$3),DateRange,0)-1,MATCH($A94,DataStreams,0)-1):OFFSET(HOMECELL,MATCH(MIN(INDEX(Last_Data_Point,MATCH($A94,DataStreams,0)),INDEX(Last_Data_Point,MATCH(AF$6,DataStreams,0)),$B$4),DateRange,0)-1,MATCH($A94,DataStreams,0)-1) -
(INDEX(Returns!$102:$102,MATCH($A94,DataStreams,0))*
OFFSET(HOMECELL,MATCH(MAX(INDEX(First_Data_Point,MATCH($A94,DataStreams,0)),INDEX(First_Data_Point,MATCH(AF$6,DataStreams,0)),$B$3),DateRange,0)-1,MATCH(INDEX(Returns!$100:$100,MATCH($A94,DataStreams,0)),DataStreams,0)-1):OFFSET(HOMECELL,MATCH(MIN(INDEX(Last_Data_Point,MATCH($A94,DataStreams,0)),INDEX(Last_Data_Point,MATCH(AF$6,DataStreams,0)),$B$4),DateRange,0)-1,MATCH(INDEX(Returns!$100:$100,MATCH($A94,DataStreams,0)),DataStreams,0)-1)),
OFFSET(HOMECELL,MATCH(MAX(INDEX(First_Data_Point,MATCH($A94,DataStreams,0)),INDEX(First_Data_Point,MATCH(AF$6,DataStreams,0)),$B$3),DateRange,0)-1,MATCH(AF$6,DataStreams,0)-1):OFFSET(HOMECELL,MATCH(MIN(INDEX(Last_Data_Point,MATCH($A94,DataStreams,0)),INDEX(Last_Data_Point,MATCH(AF$6,DataStreams,0)),$B$4),DateRange,0)-1,MATCH(AF$6,DataStreams,0)-1) -
(INDEX(Returns!$102:$102,MATCH(AF$6,DataStreams,0))*
OFFSET(HOMECELL,MATCH(MAX(INDEX(First_Data_Point,MATCH($A94,DataStreams,0)),INDEX(First_Data_Point,MATCH(AF$6,DataStreams,0)),$B$3),DateRange,0)-1,MATCH(INDEX(Returns!$100:$100,MATCH(AF$6,DataStreams,0)),DataStreams,0)-1):OFFSET(HOMECELL,MATCH(MIN(INDEX(Last_Data_Point,MATCH($A94,DataStreams,0)),INDEX(Last_Data_Point,MATCH(AF$6,DataStreams,0)),$B$4),DateRange,0)-1,MATCH(INDEX(Returns!$100:$100,MATCH(AF$6,DataStreams,0)),DataStreams,0)-1))),"")</f>
        <v>3.2510480230165209E-4</v>
      </c>
      <c r="AG94" s="233" cm="1">
        <f t="array" aca="1" ref="AG94" ca="1">_xlfn.IFNA(_xlfn.COVARIANCE.S(
OFFSET(HOMECELL,MATCH(MAX(INDEX(First_Data_Point,MATCH($A94,DataStreams,0)),INDEX(First_Data_Point,MATCH(AG$6,DataStreams,0)),$B$3),DateRange,0)-1,MATCH($A94,DataStreams,0)-1):OFFSET(HOMECELL,MATCH(MIN(INDEX(Last_Data_Point,MATCH($A94,DataStreams,0)),INDEX(Last_Data_Point,MATCH(AG$6,DataStreams,0)),$B$4),DateRange,0)-1,MATCH($A94,DataStreams,0)-1) -
(INDEX(Returns!$102:$102,MATCH($A94,DataStreams,0))*
OFFSET(HOMECELL,MATCH(MAX(INDEX(First_Data_Point,MATCH($A94,DataStreams,0)),INDEX(First_Data_Point,MATCH(AG$6,DataStreams,0)),$B$3),DateRange,0)-1,MATCH(INDEX(Returns!$100:$100,MATCH($A94,DataStreams,0)),DataStreams,0)-1):OFFSET(HOMECELL,MATCH(MIN(INDEX(Last_Data_Point,MATCH($A94,DataStreams,0)),INDEX(Last_Data_Point,MATCH(AG$6,DataStreams,0)),$B$4),DateRange,0)-1,MATCH(INDEX(Returns!$100:$100,MATCH($A94,DataStreams,0)),DataStreams,0)-1)),
OFFSET(HOMECELL,MATCH(MAX(INDEX(First_Data_Point,MATCH($A94,DataStreams,0)),INDEX(First_Data_Point,MATCH(AG$6,DataStreams,0)),$B$3),DateRange,0)-1,MATCH(AG$6,DataStreams,0)-1):OFFSET(HOMECELL,MATCH(MIN(INDEX(Last_Data_Point,MATCH($A94,DataStreams,0)),INDEX(Last_Data_Point,MATCH(AG$6,DataStreams,0)),$B$4),DateRange,0)-1,MATCH(AG$6,DataStreams,0)-1) -
(INDEX(Returns!$102:$102,MATCH(AG$6,DataStreams,0))*
OFFSET(HOMECELL,MATCH(MAX(INDEX(First_Data_Point,MATCH($A94,DataStreams,0)),INDEX(First_Data_Point,MATCH(AG$6,DataStreams,0)),$B$3),DateRange,0)-1,MATCH(INDEX(Returns!$100:$100,MATCH(AG$6,DataStreams,0)),DataStreams,0)-1):OFFSET(HOMECELL,MATCH(MIN(INDEX(Last_Data_Point,MATCH($A94,DataStreams,0)),INDEX(Last_Data_Point,MATCH(AG$6,DataStreams,0)),$B$4),DateRange,0)-1,MATCH(INDEX(Returns!$100:$100,MATCH(AG$6,DataStreams,0)),DataStreams,0)-1))),"")</f>
        <v>8.8534046665301178E-4</v>
      </c>
      <c r="AH94" s="233" cm="1">
        <f t="array" aca="1" ref="AH94" ca="1">_xlfn.IFNA(_xlfn.COVARIANCE.S(
OFFSET(HOMECELL,MATCH(MAX(INDEX(First_Data_Point,MATCH($A94,DataStreams,0)),INDEX(First_Data_Point,MATCH(AH$6,DataStreams,0)),$B$3),DateRange,0)-1,MATCH($A94,DataStreams,0)-1):OFFSET(HOMECELL,MATCH(MIN(INDEX(Last_Data_Point,MATCH($A94,DataStreams,0)),INDEX(Last_Data_Point,MATCH(AH$6,DataStreams,0)),$B$4),DateRange,0)-1,MATCH($A94,DataStreams,0)-1) -
(INDEX(Returns!$102:$102,MATCH($A94,DataStreams,0))*
OFFSET(HOMECELL,MATCH(MAX(INDEX(First_Data_Point,MATCH($A94,DataStreams,0)),INDEX(First_Data_Point,MATCH(AH$6,DataStreams,0)),$B$3),DateRange,0)-1,MATCH(INDEX(Returns!$100:$100,MATCH($A94,DataStreams,0)),DataStreams,0)-1):OFFSET(HOMECELL,MATCH(MIN(INDEX(Last_Data_Point,MATCH($A94,DataStreams,0)),INDEX(Last_Data_Point,MATCH(AH$6,DataStreams,0)),$B$4),DateRange,0)-1,MATCH(INDEX(Returns!$100:$100,MATCH($A94,DataStreams,0)),DataStreams,0)-1)),
OFFSET(HOMECELL,MATCH(MAX(INDEX(First_Data_Point,MATCH($A94,DataStreams,0)),INDEX(First_Data_Point,MATCH(AH$6,DataStreams,0)),$B$3),DateRange,0)-1,MATCH(AH$6,DataStreams,0)-1):OFFSET(HOMECELL,MATCH(MIN(INDEX(Last_Data_Point,MATCH($A94,DataStreams,0)),INDEX(Last_Data_Point,MATCH(AH$6,DataStreams,0)),$B$4),DateRange,0)-1,MATCH(AH$6,DataStreams,0)-1) -
(INDEX(Returns!$102:$102,MATCH(AH$6,DataStreams,0))*
OFFSET(HOMECELL,MATCH(MAX(INDEX(First_Data_Point,MATCH($A94,DataStreams,0)),INDEX(First_Data_Point,MATCH(AH$6,DataStreams,0)),$B$3),DateRange,0)-1,MATCH(INDEX(Returns!$100:$100,MATCH(AH$6,DataStreams,0)),DataStreams,0)-1):OFFSET(HOMECELL,MATCH(MIN(INDEX(Last_Data_Point,MATCH($A94,DataStreams,0)),INDEX(Last_Data_Point,MATCH(AH$6,DataStreams,0)),$B$4),DateRange,0)-1,MATCH(INDEX(Returns!$100:$100,MATCH(AH$6,DataStreams,0)),DataStreams,0)-1))),"")</f>
        <v>6.8169299134393198E-4</v>
      </c>
      <c r="AI94" s="233" cm="1">
        <f t="array" aca="1" ref="AI94" ca="1">_xlfn.IFNA(_xlfn.COVARIANCE.S(
OFFSET(HOMECELL,MATCH(MAX(INDEX(First_Data_Point,MATCH($A94,DataStreams,0)),INDEX(First_Data_Point,MATCH(AI$6,DataStreams,0)),$B$3),DateRange,0)-1,MATCH($A94,DataStreams,0)-1):OFFSET(HOMECELL,MATCH(MIN(INDEX(Last_Data_Point,MATCH($A94,DataStreams,0)),INDEX(Last_Data_Point,MATCH(AI$6,DataStreams,0)),$B$4),DateRange,0)-1,MATCH($A94,DataStreams,0)-1) -
(INDEX(Returns!$102:$102,MATCH($A94,DataStreams,0))*
OFFSET(HOMECELL,MATCH(MAX(INDEX(First_Data_Point,MATCH($A94,DataStreams,0)),INDEX(First_Data_Point,MATCH(AI$6,DataStreams,0)),$B$3),DateRange,0)-1,MATCH(INDEX(Returns!$100:$100,MATCH($A94,DataStreams,0)),DataStreams,0)-1):OFFSET(HOMECELL,MATCH(MIN(INDEX(Last_Data_Point,MATCH($A94,DataStreams,0)),INDEX(Last_Data_Point,MATCH(AI$6,DataStreams,0)),$B$4),DateRange,0)-1,MATCH(INDEX(Returns!$100:$100,MATCH($A94,DataStreams,0)),DataStreams,0)-1)),
OFFSET(HOMECELL,MATCH(MAX(INDEX(First_Data_Point,MATCH($A94,DataStreams,0)),INDEX(First_Data_Point,MATCH(AI$6,DataStreams,0)),$B$3),DateRange,0)-1,MATCH(AI$6,DataStreams,0)-1):OFFSET(HOMECELL,MATCH(MIN(INDEX(Last_Data_Point,MATCH($A94,DataStreams,0)),INDEX(Last_Data_Point,MATCH(AI$6,DataStreams,0)),$B$4),DateRange,0)-1,MATCH(AI$6,DataStreams,0)-1) -
(INDEX(Returns!$102:$102,MATCH(AI$6,DataStreams,0))*
OFFSET(HOMECELL,MATCH(MAX(INDEX(First_Data_Point,MATCH($A94,DataStreams,0)),INDEX(First_Data_Point,MATCH(AI$6,DataStreams,0)),$B$3),DateRange,0)-1,MATCH(INDEX(Returns!$100:$100,MATCH(AI$6,DataStreams,0)),DataStreams,0)-1):OFFSET(HOMECELL,MATCH(MIN(INDEX(Last_Data_Point,MATCH($A94,DataStreams,0)),INDEX(Last_Data_Point,MATCH(AI$6,DataStreams,0)),$B$4),DateRange,0)-1,MATCH(INDEX(Returns!$100:$100,MATCH(AI$6,DataStreams,0)),DataStreams,0)-1))),"")</f>
        <v>4.6782889003352008E-4</v>
      </c>
      <c r="AJ94" s="233" cm="1">
        <f t="array" aca="1" ref="AJ94" ca="1">_xlfn.IFNA(_xlfn.COVARIANCE.S(
OFFSET(HOMECELL,MATCH(MAX(INDEX(First_Data_Point,MATCH($A94,DataStreams,0)),INDEX(First_Data_Point,MATCH(AJ$6,DataStreams,0)),$B$3),DateRange,0)-1,MATCH($A94,DataStreams,0)-1):OFFSET(HOMECELL,MATCH(MIN(INDEX(Last_Data_Point,MATCH($A94,DataStreams,0)),INDEX(Last_Data_Point,MATCH(AJ$6,DataStreams,0)),$B$4),DateRange,0)-1,MATCH($A94,DataStreams,0)-1) -
(INDEX(Returns!$102:$102,MATCH($A94,DataStreams,0))*
OFFSET(HOMECELL,MATCH(MAX(INDEX(First_Data_Point,MATCH($A94,DataStreams,0)),INDEX(First_Data_Point,MATCH(AJ$6,DataStreams,0)),$B$3),DateRange,0)-1,MATCH(INDEX(Returns!$100:$100,MATCH($A94,DataStreams,0)),DataStreams,0)-1):OFFSET(HOMECELL,MATCH(MIN(INDEX(Last_Data_Point,MATCH($A94,DataStreams,0)),INDEX(Last_Data_Point,MATCH(AJ$6,DataStreams,0)),$B$4),DateRange,0)-1,MATCH(INDEX(Returns!$100:$100,MATCH($A94,DataStreams,0)),DataStreams,0)-1)),
OFFSET(HOMECELL,MATCH(MAX(INDEX(First_Data_Point,MATCH($A94,DataStreams,0)),INDEX(First_Data_Point,MATCH(AJ$6,DataStreams,0)),$B$3),DateRange,0)-1,MATCH(AJ$6,DataStreams,0)-1):OFFSET(HOMECELL,MATCH(MIN(INDEX(Last_Data_Point,MATCH($A94,DataStreams,0)),INDEX(Last_Data_Point,MATCH(AJ$6,DataStreams,0)),$B$4),DateRange,0)-1,MATCH(AJ$6,DataStreams,0)-1) -
(INDEX(Returns!$102:$102,MATCH(AJ$6,DataStreams,0))*
OFFSET(HOMECELL,MATCH(MAX(INDEX(First_Data_Point,MATCH($A94,DataStreams,0)),INDEX(First_Data_Point,MATCH(AJ$6,DataStreams,0)),$B$3),DateRange,0)-1,MATCH(INDEX(Returns!$100:$100,MATCH(AJ$6,DataStreams,0)),DataStreams,0)-1):OFFSET(HOMECELL,MATCH(MIN(INDEX(Last_Data_Point,MATCH($A94,DataStreams,0)),INDEX(Last_Data_Point,MATCH(AJ$6,DataStreams,0)),$B$4),DateRange,0)-1,MATCH(INDEX(Returns!$100:$100,MATCH(AJ$6,DataStreams,0)),DataStreams,0)-1))),"")</f>
        <v>1.2244628966476671E-3</v>
      </c>
      <c r="AK94" s="233" cm="1">
        <f t="array" aca="1" ref="AK94" ca="1">_xlfn.IFNA(_xlfn.COVARIANCE.S(
OFFSET(HOMECELL,MATCH(MAX(INDEX(First_Data_Point,MATCH($A94,DataStreams,0)),INDEX(First_Data_Point,MATCH(AK$6,DataStreams,0)),$B$3),DateRange,0)-1,MATCH($A94,DataStreams,0)-1):OFFSET(HOMECELL,MATCH(MIN(INDEX(Last_Data_Point,MATCH($A94,DataStreams,0)),INDEX(Last_Data_Point,MATCH(AK$6,DataStreams,0)),$B$4),DateRange,0)-1,MATCH($A94,DataStreams,0)-1) -
(INDEX(Returns!$102:$102,MATCH($A94,DataStreams,0))*
OFFSET(HOMECELL,MATCH(MAX(INDEX(First_Data_Point,MATCH($A94,DataStreams,0)),INDEX(First_Data_Point,MATCH(AK$6,DataStreams,0)),$B$3),DateRange,0)-1,MATCH(INDEX(Returns!$100:$100,MATCH($A94,DataStreams,0)),DataStreams,0)-1):OFFSET(HOMECELL,MATCH(MIN(INDEX(Last_Data_Point,MATCH($A94,DataStreams,0)),INDEX(Last_Data_Point,MATCH(AK$6,DataStreams,0)),$B$4),DateRange,0)-1,MATCH(INDEX(Returns!$100:$100,MATCH($A94,DataStreams,0)),DataStreams,0)-1)),
OFFSET(HOMECELL,MATCH(MAX(INDEX(First_Data_Point,MATCH($A94,DataStreams,0)),INDEX(First_Data_Point,MATCH(AK$6,DataStreams,0)),$B$3),DateRange,0)-1,MATCH(AK$6,DataStreams,0)-1):OFFSET(HOMECELL,MATCH(MIN(INDEX(Last_Data_Point,MATCH($A94,DataStreams,0)),INDEX(Last_Data_Point,MATCH(AK$6,DataStreams,0)),$B$4),DateRange,0)-1,MATCH(AK$6,DataStreams,0)-1) -
(INDEX(Returns!$102:$102,MATCH(AK$6,DataStreams,0))*
OFFSET(HOMECELL,MATCH(MAX(INDEX(First_Data_Point,MATCH($A94,DataStreams,0)),INDEX(First_Data_Point,MATCH(AK$6,DataStreams,0)),$B$3),DateRange,0)-1,MATCH(INDEX(Returns!$100:$100,MATCH(AK$6,DataStreams,0)),DataStreams,0)-1):OFFSET(HOMECELL,MATCH(MIN(INDEX(Last_Data_Point,MATCH($A94,DataStreams,0)),INDEX(Last_Data_Point,MATCH(AK$6,DataStreams,0)),$B$4),DateRange,0)-1,MATCH(INDEX(Returns!$100:$100,MATCH(AK$6,DataStreams,0)),DataStreams,0)-1))),"")</f>
        <v>3.7461929043047768E-6</v>
      </c>
      <c r="AL94" s="233" cm="1">
        <f t="array" aca="1" ref="AL94" ca="1">_xlfn.IFNA(_xlfn.COVARIANCE.S(
OFFSET(HOMECELL,MATCH(MAX(INDEX(First_Data_Point,MATCH($A94,DataStreams,0)),INDEX(First_Data_Point,MATCH(AL$6,DataStreams,0)),$B$3),DateRange,0)-1,MATCH($A94,DataStreams,0)-1):OFFSET(HOMECELL,MATCH(MIN(INDEX(Last_Data_Point,MATCH($A94,DataStreams,0)),INDEX(Last_Data_Point,MATCH(AL$6,DataStreams,0)),$B$4),DateRange,0)-1,MATCH($A94,DataStreams,0)-1) -
(INDEX(Returns!$102:$102,MATCH($A94,DataStreams,0))*
OFFSET(HOMECELL,MATCH(MAX(INDEX(First_Data_Point,MATCH($A94,DataStreams,0)),INDEX(First_Data_Point,MATCH(AL$6,DataStreams,0)),$B$3),DateRange,0)-1,MATCH(INDEX(Returns!$100:$100,MATCH($A94,DataStreams,0)),DataStreams,0)-1):OFFSET(HOMECELL,MATCH(MIN(INDEX(Last_Data_Point,MATCH($A94,DataStreams,0)),INDEX(Last_Data_Point,MATCH(AL$6,DataStreams,0)),$B$4),DateRange,0)-1,MATCH(INDEX(Returns!$100:$100,MATCH($A94,DataStreams,0)),DataStreams,0)-1)),
OFFSET(HOMECELL,MATCH(MAX(INDEX(First_Data_Point,MATCH($A94,DataStreams,0)),INDEX(First_Data_Point,MATCH(AL$6,DataStreams,0)),$B$3),DateRange,0)-1,MATCH(AL$6,DataStreams,0)-1):OFFSET(HOMECELL,MATCH(MIN(INDEX(Last_Data_Point,MATCH($A94,DataStreams,0)),INDEX(Last_Data_Point,MATCH(AL$6,DataStreams,0)),$B$4),DateRange,0)-1,MATCH(AL$6,DataStreams,0)-1) -
(INDEX(Returns!$102:$102,MATCH(AL$6,DataStreams,0))*
OFFSET(HOMECELL,MATCH(MAX(INDEX(First_Data_Point,MATCH($A94,DataStreams,0)),INDEX(First_Data_Point,MATCH(AL$6,DataStreams,0)),$B$3),DateRange,0)-1,MATCH(INDEX(Returns!$100:$100,MATCH(AL$6,DataStreams,0)),DataStreams,0)-1):OFFSET(HOMECELL,MATCH(MIN(INDEX(Last_Data_Point,MATCH($A94,DataStreams,0)),INDEX(Last_Data_Point,MATCH(AL$6,DataStreams,0)),$B$4),DateRange,0)-1,MATCH(INDEX(Returns!$100:$100,MATCH(AL$6,DataStreams,0)),DataStreams,0)-1))),"")</f>
        <v>8.5239595192003871E-4</v>
      </c>
      <c r="AM94" s="233" cm="1">
        <f t="array" aca="1" ref="AM94" ca="1">_xlfn.IFNA(_xlfn.COVARIANCE.S(
OFFSET(HOMECELL,MATCH(MAX(INDEX(First_Data_Point,MATCH($A94,DataStreams,0)),INDEX(First_Data_Point,MATCH(AM$6,DataStreams,0)),$B$3),DateRange,0)-1,MATCH($A94,DataStreams,0)-1):OFFSET(HOMECELL,MATCH(MIN(INDEX(Last_Data_Point,MATCH($A94,DataStreams,0)),INDEX(Last_Data_Point,MATCH(AM$6,DataStreams,0)),$B$4),DateRange,0)-1,MATCH($A94,DataStreams,0)-1) -
(INDEX(Returns!$102:$102,MATCH($A94,DataStreams,0))*
OFFSET(HOMECELL,MATCH(MAX(INDEX(First_Data_Point,MATCH($A94,DataStreams,0)),INDEX(First_Data_Point,MATCH(AM$6,DataStreams,0)),$B$3),DateRange,0)-1,MATCH(INDEX(Returns!$100:$100,MATCH($A94,DataStreams,0)),DataStreams,0)-1):OFFSET(HOMECELL,MATCH(MIN(INDEX(Last_Data_Point,MATCH($A94,DataStreams,0)),INDEX(Last_Data_Point,MATCH(AM$6,DataStreams,0)),$B$4),DateRange,0)-1,MATCH(INDEX(Returns!$100:$100,MATCH($A94,DataStreams,0)),DataStreams,0)-1)),
OFFSET(HOMECELL,MATCH(MAX(INDEX(First_Data_Point,MATCH($A94,DataStreams,0)),INDEX(First_Data_Point,MATCH(AM$6,DataStreams,0)),$B$3),DateRange,0)-1,MATCH(AM$6,DataStreams,0)-1):OFFSET(HOMECELL,MATCH(MIN(INDEX(Last_Data_Point,MATCH($A94,DataStreams,0)),INDEX(Last_Data_Point,MATCH(AM$6,DataStreams,0)),$B$4),DateRange,0)-1,MATCH(AM$6,DataStreams,0)-1) -
(INDEX(Returns!$102:$102,MATCH(AM$6,DataStreams,0))*
OFFSET(HOMECELL,MATCH(MAX(INDEX(First_Data_Point,MATCH($A94,DataStreams,0)),INDEX(First_Data_Point,MATCH(AM$6,DataStreams,0)),$B$3),DateRange,0)-1,MATCH(INDEX(Returns!$100:$100,MATCH(AM$6,DataStreams,0)),DataStreams,0)-1):OFFSET(HOMECELL,MATCH(MIN(INDEX(Last_Data_Point,MATCH($A94,DataStreams,0)),INDEX(Last_Data_Point,MATCH(AM$6,DataStreams,0)),$B$4),DateRange,0)-1,MATCH(INDEX(Returns!$100:$100,MATCH(AM$6,DataStreams,0)),DataStreams,0)-1))),"")</f>
        <v>3.7591058254015806E-4</v>
      </c>
      <c r="AN94" s="233" cm="1">
        <f t="array" aca="1" ref="AN94" ca="1">_xlfn.IFNA(_xlfn.COVARIANCE.S(
OFFSET(HOMECELL,MATCH(MAX(INDEX(First_Data_Point,MATCH($A94,DataStreams,0)),INDEX(First_Data_Point,MATCH(AN$6,DataStreams,0)),$B$3),DateRange,0)-1,MATCH($A94,DataStreams,0)-1):OFFSET(HOMECELL,MATCH(MIN(INDEX(Last_Data_Point,MATCH($A94,DataStreams,0)),INDEX(Last_Data_Point,MATCH(AN$6,DataStreams,0)),$B$4),DateRange,0)-1,MATCH($A94,DataStreams,0)-1) -
(INDEX(Returns!$102:$102,MATCH($A94,DataStreams,0))*
OFFSET(HOMECELL,MATCH(MAX(INDEX(First_Data_Point,MATCH($A94,DataStreams,0)),INDEX(First_Data_Point,MATCH(AN$6,DataStreams,0)),$B$3),DateRange,0)-1,MATCH(INDEX(Returns!$100:$100,MATCH($A94,DataStreams,0)),DataStreams,0)-1):OFFSET(HOMECELL,MATCH(MIN(INDEX(Last_Data_Point,MATCH($A94,DataStreams,0)),INDEX(Last_Data_Point,MATCH(AN$6,DataStreams,0)),$B$4),DateRange,0)-1,MATCH(INDEX(Returns!$100:$100,MATCH($A94,DataStreams,0)),DataStreams,0)-1)),
OFFSET(HOMECELL,MATCH(MAX(INDEX(First_Data_Point,MATCH($A94,DataStreams,0)),INDEX(First_Data_Point,MATCH(AN$6,DataStreams,0)),$B$3),DateRange,0)-1,MATCH(AN$6,DataStreams,0)-1):OFFSET(HOMECELL,MATCH(MIN(INDEX(Last_Data_Point,MATCH($A94,DataStreams,0)),INDEX(Last_Data_Point,MATCH(AN$6,DataStreams,0)),$B$4),DateRange,0)-1,MATCH(AN$6,DataStreams,0)-1) -
(INDEX(Returns!$102:$102,MATCH(AN$6,DataStreams,0))*
OFFSET(HOMECELL,MATCH(MAX(INDEX(First_Data_Point,MATCH($A94,DataStreams,0)),INDEX(First_Data_Point,MATCH(AN$6,DataStreams,0)),$B$3),DateRange,0)-1,MATCH(INDEX(Returns!$100:$100,MATCH(AN$6,DataStreams,0)),DataStreams,0)-1):OFFSET(HOMECELL,MATCH(MIN(INDEX(Last_Data_Point,MATCH($A94,DataStreams,0)),INDEX(Last_Data_Point,MATCH(AN$6,DataStreams,0)),$B$4),DateRange,0)-1,MATCH(INDEX(Returns!$100:$100,MATCH(AN$6,DataStreams,0)),DataStreams,0)-1))),"")</f>
        <v>7.9288553104163678E-4</v>
      </c>
      <c r="AO94" s="233" cm="1">
        <f t="array" aca="1" ref="AO94" ca="1">_xlfn.IFNA(_xlfn.COVARIANCE.S(
OFFSET(HOMECELL,MATCH(MAX(INDEX(First_Data_Point,MATCH($A94,DataStreams,0)),INDEX(First_Data_Point,MATCH(AO$6,DataStreams,0)),$B$3),DateRange,0)-1,MATCH($A94,DataStreams,0)-1):OFFSET(HOMECELL,MATCH(MIN(INDEX(Last_Data_Point,MATCH($A94,DataStreams,0)),INDEX(Last_Data_Point,MATCH(AO$6,DataStreams,0)),$B$4),DateRange,0)-1,MATCH($A94,DataStreams,0)-1) -
(INDEX(Returns!$102:$102,MATCH($A94,DataStreams,0))*
OFFSET(HOMECELL,MATCH(MAX(INDEX(First_Data_Point,MATCH($A94,DataStreams,0)),INDEX(First_Data_Point,MATCH(AO$6,DataStreams,0)),$B$3),DateRange,0)-1,MATCH(INDEX(Returns!$100:$100,MATCH($A94,DataStreams,0)),DataStreams,0)-1):OFFSET(HOMECELL,MATCH(MIN(INDEX(Last_Data_Point,MATCH($A94,DataStreams,0)),INDEX(Last_Data_Point,MATCH(AO$6,DataStreams,0)),$B$4),DateRange,0)-1,MATCH(INDEX(Returns!$100:$100,MATCH($A94,DataStreams,0)),DataStreams,0)-1)),
OFFSET(HOMECELL,MATCH(MAX(INDEX(First_Data_Point,MATCH($A94,DataStreams,0)),INDEX(First_Data_Point,MATCH(AO$6,DataStreams,0)),$B$3),DateRange,0)-1,MATCH(AO$6,DataStreams,0)-1):OFFSET(HOMECELL,MATCH(MIN(INDEX(Last_Data_Point,MATCH($A94,DataStreams,0)),INDEX(Last_Data_Point,MATCH(AO$6,DataStreams,0)),$B$4),DateRange,0)-1,MATCH(AO$6,DataStreams,0)-1) -
(INDEX(Returns!$102:$102,MATCH(AO$6,DataStreams,0))*
OFFSET(HOMECELL,MATCH(MAX(INDEX(First_Data_Point,MATCH($A94,DataStreams,0)),INDEX(First_Data_Point,MATCH(AO$6,DataStreams,0)),$B$3),DateRange,0)-1,MATCH(INDEX(Returns!$100:$100,MATCH(AO$6,DataStreams,0)),DataStreams,0)-1):OFFSET(HOMECELL,MATCH(MIN(INDEX(Last_Data_Point,MATCH($A94,DataStreams,0)),INDEX(Last_Data_Point,MATCH(AO$6,DataStreams,0)),$B$4),DateRange,0)-1,MATCH(INDEX(Returns!$100:$100,MATCH(AO$6,DataStreams,0)),DataStreams,0)-1))),"")</f>
        <v>1.0643256553506644E-4</v>
      </c>
      <c r="AP94" s="233" cm="1">
        <f t="array" aca="1" ref="AP94" ca="1">_xlfn.IFNA(_xlfn.COVARIANCE.S(
OFFSET(HOMECELL,MATCH(MAX(INDEX(First_Data_Point,MATCH($A94,DataStreams,0)),INDEX(First_Data_Point,MATCH(AP$6,DataStreams,0)),$B$3),DateRange,0)-1,MATCH($A94,DataStreams,0)-1):OFFSET(HOMECELL,MATCH(MIN(INDEX(Last_Data_Point,MATCH($A94,DataStreams,0)),INDEX(Last_Data_Point,MATCH(AP$6,DataStreams,0)),$B$4),DateRange,0)-1,MATCH($A94,DataStreams,0)-1) -
(INDEX(Returns!$102:$102,MATCH($A94,DataStreams,0))*
OFFSET(HOMECELL,MATCH(MAX(INDEX(First_Data_Point,MATCH($A94,DataStreams,0)),INDEX(First_Data_Point,MATCH(AP$6,DataStreams,0)),$B$3),DateRange,0)-1,MATCH(INDEX(Returns!$100:$100,MATCH($A94,DataStreams,0)),DataStreams,0)-1):OFFSET(HOMECELL,MATCH(MIN(INDEX(Last_Data_Point,MATCH($A94,DataStreams,0)),INDEX(Last_Data_Point,MATCH(AP$6,DataStreams,0)),$B$4),DateRange,0)-1,MATCH(INDEX(Returns!$100:$100,MATCH($A94,DataStreams,0)),DataStreams,0)-1)),
OFFSET(HOMECELL,MATCH(MAX(INDEX(First_Data_Point,MATCH($A94,DataStreams,0)),INDEX(First_Data_Point,MATCH(AP$6,DataStreams,0)),$B$3),DateRange,0)-1,MATCH(AP$6,DataStreams,0)-1):OFFSET(HOMECELL,MATCH(MIN(INDEX(Last_Data_Point,MATCH($A94,DataStreams,0)),INDEX(Last_Data_Point,MATCH(AP$6,DataStreams,0)),$B$4),DateRange,0)-1,MATCH(AP$6,DataStreams,0)-1) -
(INDEX(Returns!$102:$102,MATCH(AP$6,DataStreams,0))*
OFFSET(HOMECELL,MATCH(MAX(INDEX(First_Data_Point,MATCH($A94,DataStreams,0)),INDEX(First_Data_Point,MATCH(AP$6,DataStreams,0)),$B$3),DateRange,0)-1,MATCH(INDEX(Returns!$100:$100,MATCH(AP$6,DataStreams,0)),DataStreams,0)-1):OFFSET(HOMECELL,MATCH(MIN(INDEX(Last_Data_Point,MATCH($A94,DataStreams,0)),INDEX(Last_Data_Point,MATCH(AP$6,DataStreams,0)),$B$4),DateRange,0)-1,MATCH(INDEX(Returns!$100:$100,MATCH(AP$6,DataStreams,0)),DataStreams,0)-1))),"")</f>
        <v>1.1233593619944255E-3</v>
      </c>
      <c r="AQ94" s="233" t="str" cm="1">
        <f t="array" aca="1" ref="AQ94" ca="1">_xlfn.IFNA(_xlfn.COVARIANCE.S(
OFFSET(HOMECELL,MATCH(MAX(INDEX(First_Data_Point,MATCH($A94,DataStreams,0)),INDEX(First_Data_Point,MATCH(AQ$6,DataStreams,0)),$B$3),DateRange,0)-1,MATCH($A94,DataStreams,0)-1):OFFSET(HOMECELL,MATCH(MIN(INDEX(Last_Data_Point,MATCH($A94,DataStreams,0)),INDEX(Last_Data_Point,MATCH(AQ$6,DataStreams,0)),$B$4),DateRange,0)-1,MATCH($A94,DataStreams,0)-1) -
(INDEX(Returns!$102:$102,MATCH($A94,DataStreams,0))*
OFFSET(HOMECELL,MATCH(MAX(INDEX(First_Data_Point,MATCH($A94,DataStreams,0)),INDEX(First_Data_Point,MATCH(AQ$6,DataStreams,0)),$B$3),DateRange,0)-1,MATCH(INDEX(Returns!$100:$100,MATCH($A94,DataStreams,0)),DataStreams,0)-1):OFFSET(HOMECELL,MATCH(MIN(INDEX(Last_Data_Point,MATCH($A94,DataStreams,0)),INDEX(Last_Data_Point,MATCH(AQ$6,DataStreams,0)),$B$4),DateRange,0)-1,MATCH(INDEX(Returns!$100:$100,MATCH($A94,DataStreams,0)),DataStreams,0)-1)),
OFFSET(HOMECELL,MATCH(MAX(INDEX(First_Data_Point,MATCH($A94,DataStreams,0)),INDEX(First_Data_Point,MATCH(AQ$6,DataStreams,0)),$B$3),DateRange,0)-1,MATCH(AQ$6,DataStreams,0)-1):OFFSET(HOMECELL,MATCH(MIN(INDEX(Last_Data_Point,MATCH($A94,DataStreams,0)),INDEX(Last_Data_Point,MATCH(AQ$6,DataStreams,0)),$B$4),DateRange,0)-1,MATCH(AQ$6,DataStreams,0)-1) -
(INDEX(Returns!$102:$102,MATCH(AQ$6,DataStreams,0))*
OFFSET(HOMECELL,MATCH(MAX(INDEX(First_Data_Point,MATCH($A94,DataStreams,0)),INDEX(First_Data_Point,MATCH(AQ$6,DataStreams,0)),$B$3),DateRange,0)-1,MATCH(INDEX(Returns!$100:$100,MATCH(AQ$6,DataStreams,0)),DataStreams,0)-1):OFFSET(HOMECELL,MATCH(MIN(INDEX(Last_Data_Point,MATCH($A94,DataStreams,0)),INDEX(Last_Data_Point,MATCH(AQ$6,DataStreams,0)),$B$4),DateRange,0)-1,MATCH(INDEX(Returns!$100:$100,MATCH(AQ$6,DataStreams,0)),DataStreams,0)-1))),"")</f>
        <v/>
      </c>
      <c r="AR94" s="233" t="str" cm="1">
        <f t="array" aca="1" ref="AR94" ca="1">_xlfn.IFNA(_xlfn.COVARIANCE.S(
OFFSET(HOMECELL,MATCH(MAX(INDEX(First_Data_Point,MATCH($A94,DataStreams,0)),INDEX(First_Data_Point,MATCH(AR$6,DataStreams,0)),$B$3),DateRange,0)-1,MATCH($A94,DataStreams,0)-1):OFFSET(HOMECELL,MATCH(MIN(INDEX(Last_Data_Point,MATCH($A94,DataStreams,0)),INDEX(Last_Data_Point,MATCH(AR$6,DataStreams,0)),$B$4),DateRange,0)-1,MATCH($A94,DataStreams,0)-1) -
(INDEX(Returns!$102:$102,MATCH($A94,DataStreams,0))*
OFFSET(HOMECELL,MATCH(MAX(INDEX(First_Data_Point,MATCH($A94,DataStreams,0)),INDEX(First_Data_Point,MATCH(AR$6,DataStreams,0)),$B$3),DateRange,0)-1,MATCH(INDEX(Returns!$100:$100,MATCH($A94,DataStreams,0)),DataStreams,0)-1):OFFSET(HOMECELL,MATCH(MIN(INDEX(Last_Data_Point,MATCH($A94,DataStreams,0)),INDEX(Last_Data_Point,MATCH(AR$6,DataStreams,0)),$B$4),DateRange,0)-1,MATCH(INDEX(Returns!$100:$100,MATCH($A94,DataStreams,0)),DataStreams,0)-1)),
OFFSET(HOMECELL,MATCH(MAX(INDEX(First_Data_Point,MATCH($A94,DataStreams,0)),INDEX(First_Data_Point,MATCH(AR$6,DataStreams,0)),$B$3),DateRange,0)-1,MATCH(AR$6,DataStreams,0)-1):OFFSET(HOMECELL,MATCH(MIN(INDEX(Last_Data_Point,MATCH($A94,DataStreams,0)),INDEX(Last_Data_Point,MATCH(AR$6,DataStreams,0)),$B$4),DateRange,0)-1,MATCH(AR$6,DataStreams,0)-1) -
(INDEX(Returns!$102:$102,MATCH(AR$6,DataStreams,0))*
OFFSET(HOMECELL,MATCH(MAX(INDEX(First_Data_Point,MATCH($A94,DataStreams,0)),INDEX(First_Data_Point,MATCH(AR$6,DataStreams,0)),$B$3),DateRange,0)-1,MATCH(INDEX(Returns!$100:$100,MATCH(AR$6,DataStreams,0)),DataStreams,0)-1):OFFSET(HOMECELL,MATCH(MIN(INDEX(Last_Data_Point,MATCH($A94,DataStreams,0)),INDEX(Last_Data_Point,MATCH(AR$6,DataStreams,0)),$B$4),DateRange,0)-1,MATCH(INDEX(Returns!$100:$100,MATCH(AR$6,DataStreams,0)),DataStreams,0)-1))),"")</f>
        <v/>
      </c>
      <c r="AS94" s="233" t="str" cm="1">
        <f t="array" aca="1" ref="AS94" ca="1">_xlfn.IFNA(_xlfn.COVARIANCE.S(
OFFSET(HOMECELL,MATCH(MAX(INDEX(First_Data_Point,MATCH($A94,DataStreams,0)),INDEX(First_Data_Point,MATCH(AS$6,DataStreams,0)),$B$3),DateRange,0)-1,MATCH($A94,DataStreams,0)-1):OFFSET(HOMECELL,MATCH(MIN(INDEX(Last_Data_Point,MATCH($A94,DataStreams,0)),INDEX(Last_Data_Point,MATCH(AS$6,DataStreams,0)),$B$4),DateRange,0)-1,MATCH($A94,DataStreams,0)-1) -
(INDEX(Returns!$102:$102,MATCH($A94,DataStreams,0))*
OFFSET(HOMECELL,MATCH(MAX(INDEX(First_Data_Point,MATCH($A94,DataStreams,0)),INDEX(First_Data_Point,MATCH(AS$6,DataStreams,0)),$B$3),DateRange,0)-1,MATCH(INDEX(Returns!$100:$100,MATCH($A94,DataStreams,0)),DataStreams,0)-1):OFFSET(HOMECELL,MATCH(MIN(INDEX(Last_Data_Point,MATCH($A94,DataStreams,0)),INDEX(Last_Data_Point,MATCH(AS$6,DataStreams,0)),$B$4),DateRange,0)-1,MATCH(INDEX(Returns!$100:$100,MATCH($A94,DataStreams,0)),DataStreams,0)-1)),
OFFSET(HOMECELL,MATCH(MAX(INDEX(First_Data_Point,MATCH($A94,DataStreams,0)),INDEX(First_Data_Point,MATCH(AS$6,DataStreams,0)),$B$3),DateRange,0)-1,MATCH(AS$6,DataStreams,0)-1):OFFSET(HOMECELL,MATCH(MIN(INDEX(Last_Data_Point,MATCH($A94,DataStreams,0)),INDEX(Last_Data_Point,MATCH(AS$6,DataStreams,0)),$B$4),DateRange,0)-1,MATCH(AS$6,DataStreams,0)-1) -
(INDEX(Returns!$102:$102,MATCH(AS$6,DataStreams,0))*
OFFSET(HOMECELL,MATCH(MAX(INDEX(First_Data_Point,MATCH($A94,DataStreams,0)),INDEX(First_Data_Point,MATCH(AS$6,DataStreams,0)),$B$3),DateRange,0)-1,MATCH(INDEX(Returns!$100:$100,MATCH(AS$6,DataStreams,0)),DataStreams,0)-1):OFFSET(HOMECELL,MATCH(MIN(INDEX(Last_Data_Point,MATCH($A94,DataStreams,0)),INDEX(Last_Data_Point,MATCH(AS$6,DataStreams,0)),$B$4),DateRange,0)-1,MATCH(INDEX(Returns!$100:$100,MATCH(AS$6,DataStreams,0)),DataStreams,0)-1))),"")</f>
        <v/>
      </c>
      <c r="AT94" s="233" t="str" cm="1">
        <f t="array" aca="1" ref="AT94" ca="1">_xlfn.IFNA(_xlfn.COVARIANCE.S(
OFFSET(HOMECELL,MATCH(MAX(INDEX(First_Data_Point,MATCH($A94,DataStreams,0)),INDEX(First_Data_Point,MATCH(AT$6,DataStreams,0)),$B$3),DateRange,0)-1,MATCH($A94,DataStreams,0)-1):OFFSET(HOMECELL,MATCH(MIN(INDEX(Last_Data_Point,MATCH($A94,DataStreams,0)),INDEX(Last_Data_Point,MATCH(AT$6,DataStreams,0)),$B$4),DateRange,0)-1,MATCH($A94,DataStreams,0)-1) -
(INDEX(Returns!$102:$102,MATCH($A94,DataStreams,0))*
OFFSET(HOMECELL,MATCH(MAX(INDEX(First_Data_Point,MATCH($A94,DataStreams,0)),INDEX(First_Data_Point,MATCH(AT$6,DataStreams,0)),$B$3),DateRange,0)-1,MATCH(INDEX(Returns!$100:$100,MATCH($A94,DataStreams,0)),DataStreams,0)-1):OFFSET(HOMECELL,MATCH(MIN(INDEX(Last_Data_Point,MATCH($A94,DataStreams,0)),INDEX(Last_Data_Point,MATCH(AT$6,DataStreams,0)),$B$4),DateRange,0)-1,MATCH(INDEX(Returns!$100:$100,MATCH($A94,DataStreams,0)),DataStreams,0)-1)),
OFFSET(HOMECELL,MATCH(MAX(INDEX(First_Data_Point,MATCH($A94,DataStreams,0)),INDEX(First_Data_Point,MATCH(AT$6,DataStreams,0)),$B$3),DateRange,0)-1,MATCH(AT$6,DataStreams,0)-1):OFFSET(HOMECELL,MATCH(MIN(INDEX(Last_Data_Point,MATCH($A94,DataStreams,0)),INDEX(Last_Data_Point,MATCH(AT$6,DataStreams,0)),$B$4),DateRange,0)-1,MATCH(AT$6,DataStreams,0)-1) -
(INDEX(Returns!$102:$102,MATCH(AT$6,DataStreams,0))*
OFFSET(HOMECELL,MATCH(MAX(INDEX(First_Data_Point,MATCH($A94,DataStreams,0)),INDEX(First_Data_Point,MATCH(AT$6,DataStreams,0)),$B$3),DateRange,0)-1,MATCH(INDEX(Returns!$100:$100,MATCH(AT$6,DataStreams,0)),DataStreams,0)-1):OFFSET(HOMECELL,MATCH(MIN(INDEX(Last_Data_Point,MATCH($A94,DataStreams,0)),INDEX(Last_Data_Point,MATCH(AT$6,DataStreams,0)),$B$4),DateRange,0)-1,MATCH(INDEX(Returns!$100:$100,MATCH(AT$6,DataStreams,0)),DataStreams,0)-1))),"")</f>
        <v/>
      </c>
      <c r="AU94" s="233" t="str" cm="1">
        <f t="array" aca="1" ref="AU94" ca="1">_xlfn.IFNA(_xlfn.COVARIANCE.S(
OFFSET(HOMECELL,MATCH(MAX(INDEX(First_Data_Point,MATCH($A94,DataStreams,0)),INDEX(First_Data_Point,MATCH(AU$6,DataStreams,0)),$B$3),DateRange,0)-1,MATCH($A94,DataStreams,0)-1):OFFSET(HOMECELL,MATCH(MIN(INDEX(Last_Data_Point,MATCH($A94,DataStreams,0)),INDEX(Last_Data_Point,MATCH(AU$6,DataStreams,0)),$B$4),DateRange,0)-1,MATCH($A94,DataStreams,0)-1) -
(INDEX(Returns!$102:$102,MATCH($A94,DataStreams,0))*
OFFSET(HOMECELL,MATCH(MAX(INDEX(First_Data_Point,MATCH($A94,DataStreams,0)),INDEX(First_Data_Point,MATCH(AU$6,DataStreams,0)),$B$3),DateRange,0)-1,MATCH(INDEX(Returns!$100:$100,MATCH($A94,DataStreams,0)),DataStreams,0)-1):OFFSET(HOMECELL,MATCH(MIN(INDEX(Last_Data_Point,MATCH($A94,DataStreams,0)),INDEX(Last_Data_Point,MATCH(AU$6,DataStreams,0)),$B$4),DateRange,0)-1,MATCH(INDEX(Returns!$100:$100,MATCH($A94,DataStreams,0)),DataStreams,0)-1)),
OFFSET(HOMECELL,MATCH(MAX(INDEX(First_Data_Point,MATCH($A94,DataStreams,0)),INDEX(First_Data_Point,MATCH(AU$6,DataStreams,0)),$B$3),DateRange,0)-1,MATCH(AU$6,DataStreams,0)-1):OFFSET(HOMECELL,MATCH(MIN(INDEX(Last_Data_Point,MATCH($A94,DataStreams,0)),INDEX(Last_Data_Point,MATCH(AU$6,DataStreams,0)),$B$4),DateRange,0)-1,MATCH(AU$6,DataStreams,0)-1) -
(INDEX(Returns!$102:$102,MATCH(AU$6,DataStreams,0))*
OFFSET(HOMECELL,MATCH(MAX(INDEX(First_Data_Point,MATCH($A94,DataStreams,0)),INDEX(First_Data_Point,MATCH(AU$6,DataStreams,0)),$B$3),DateRange,0)-1,MATCH(INDEX(Returns!$100:$100,MATCH(AU$6,DataStreams,0)),DataStreams,0)-1):OFFSET(HOMECELL,MATCH(MIN(INDEX(Last_Data_Point,MATCH($A94,DataStreams,0)),INDEX(Last_Data_Point,MATCH(AU$6,DataStreams,0)),$B$4),DateRange,0)-1,MATCH(INDEX(Returns!$100:$100,MATCH(AU$6,DataStreams,0)),DataStreams,0)-1))),"")</f>
        <v/>
      </c>
      <c r="AV94" s="233" t="str" cm="1">
        <f t="array" aca="1" ref="AV94" ca="1">_xlfn.IFNA(_xlfn.COVARIANCE.S(
OFFSET(HOMECELL,MATCH(MAX(INDEX(First_Data_Point,MATCH($A94,DataStreams,0)),INDEX(First_Data_Point,MATCH(AV$6,DataStreams,0)),$B$3),DateRange,0)-1,MATCH($A94,DataStreams,0)-1):OFFSET(HOMECELL,MATCH(MIN(INDEX(Last_Data_Point,MATCH($A94,DataStreams,0)),INDEX(Last_Data_Point,MATCH(AV$6,DataStreams,0)),$B$4),DateRange,0)-1,MATCH($A94,DataStreams,0)-1) -
(INDEX(Returns!$102:$102,MATCH($A94,DataStreams,0))*
OFFSET(HOMECELL,MATCH(MAX(INDEX(First_Data_Point,MATCH($A94,DataStreams,0)),INDEX(First_Data_Point,MATCH(AV$6,DataStreams,0)),$B$3),DateRange,0)-1,MATCH(INDEX(Returns!$100:$100,MATCH($A94,DataStreams,0)),DataStreams,0)-1):OFFSET(HOMECELL,MATCH(MIN(INDEX(Last_Data_Point,MATCH($A94,DataStreams,0)),INDEX(Last_Data_Point,MATCH(AV$6,DataStreams,0)),$B$4),DateRange,0)-1,MATCH(INDEX(Returns!$100:$100,MATCH($A94,DataStreams,0)),DataStreams,0)-1)),
OFFSET(HOMECELL,MATCH(MAX(INDEX(First_Data_Point,MATCH($A94,DataStreams,0)),INDEX(First_Data_Point,MATCH(AV$6,DataStreams,0)),$B$3),DateRange,0)-1,MATCH(AV$6,DataStreams,0)-1):OFFSET(HOMECELL,MATCH(MIN(INDEX(Last_Data_Point,MATCH($A94,DataStreams,0)),INDEX(Last_Data_Point,MATCH(AV$6,DataStreams,0)),$B$4),DateRange,0)-1,MATCH(AV$6,DataStreams,0)-1) -
(INDEX(Returns!$102:$102,MATCH(AV$6,DataStreams,0))*
OFFSET(HOMECELL,MATCH(MAX(INDEX(First_Data_Point,MATCH($A94,DataStreams,0)),INDEX(First_Data_Point,MATCH(AV$6,DataStreams,0)),$B$3),DateRange,0)-1,MATCH(INDEX(Returns!$100:$100,MATCH(AV$6,DataStreams,0)),DataStreams,0)-1):OFFSET(HOMECELL,MATCH(MIN(INDEX(Last_Data_Point,MATCH($A94,DataStreams,0)),INDEX(Last_Data_Point,MATCH(AV$6,DataStreams,0)),$B$4),DateRange,0)-1,MATCH(INDEX(Returns!$100:$100,MATCH(AV$6,DataStreams,0)),DataStreams,0)-1))),"")</f>
        <v/>
      </c>
      <c r="AW94" s="233" t="str" cm="1">
        <f t="array" aca="1" ref="AW94" ca="1">_xlfn.IFNA(_xlfn.COVARIANCE.S(
OFFSET(HOMECELL,MATCH(MAX(INDEX(First_Data_Point,MATCH($A94,DataStreams,0)),INDEX(First_Data_Point,MATCH(AW$6,DataStreams,0)),$B$3),DateRange,0)-1,MATCH($A94,DataStreams,0)-1):OFFSET(HOMECELL,MATCH(MIN(INDEX(Last_Data_Point,MATCH($A94,DataStreams,0)),INDEX(Last_Data_Point,MATCH(AW$6,DataStreams,0)),$B$4),DateRange,0)-1,MATCH($A94,DataStreams,0)-1) -
(INDEX(Returns!$102:$102,MATCH($A94,DataStreams,0))*
OFFSET(HOMECELL,MATCH(MAX(INDEX(First_Data_Point,MATCH($A94,DataStreams,0)),INDEX(First_Data_Point,MATCH(AW$6,DataStreams,0)),$B$3),DateRange,0)-1,MATCH(INDEX(Returns!$100:$100,MATCH($A94,DataStreams,0)),DataStreams,0)-1):OFFSET(HOMECELL,MATCH(MIN(INDEX(Last_Data_Point,MATCH($A94,DataStreams,0)),INDEX(Last_Data_Point,MATCH(AW$6,DataStreams,0)),$B$4),DateRange,0)-1,MATCH(INDEX(Returns!$100:$100,MATCH($A94,DataStreams,0)),DataStreams,0)-1)),
OFFSET(HOMECELL,MATCH(MAX(INDEX(First_Data_Point,MATCH($A94,DataStreams,0)),INDEX(First_Data_Point,MATCH(AW$6,DataStreams,0)),$B$3),DateRange,0)-1,MATCH(AW$6,DataStreams,0)-1):OFFSET(HOMECELL,MATCH(MIN(INDEX(Last_Data_Point,MATCH($A94,DataStreams,0)),INDEX(Last_Data_Point,MATCH(AW$6,DataStreams,0)),$B$4),DateRange,0)-1,MATCH(AW$6,DataStreams,0)-1) -
(INDEX(Returns!$102:$102,MATCH(AW$6,DataStreams,0))*
OFFSET(HOMECELL,MATCH(MAX(INDEX(First_Data_Point,MATCH($A94,DataStreams,0)),INDEX(First_Data_Point,MATCH(AW$6,DataStreams,0)),$B$3),DateRange,0)-1,MATCH(INDEX(Returns!$100:$100,MATCH(AW$6,DataStreams,0)),DataStreams,0)-1):OFFSET(HOMECELL,MATCH(MIN(INDEX(Last_Data_Point,MATCH($A94,DataStreams,0)),INDEX(Last_Data_Point,MATCH(AW$6,DataStreams,0)),$B$4),DateRange,0)-1,MATCH(INDEX(Returns!$100:$100,MATCH(AW$6,DataStreams,0)),DataStreams,0)-1))),"")</f>
        <v/>
      </c>
      <c r="AX94" s="233" t="str" cm="1">
        <f t="array" aca="1" ref="AX94" ca="1">_xlfn.IFNA(_xlfn.COVARIANCE.S(
OFFSET(HOMECELL,MATCH(MAX(INDEX(First_Data_Point,MATCH($A94,DataStreams,0)),INDEX(First_Data_Point,MATCH(AX$6,DataStreams,0)),$B$3),DateRange,0)-1,MATCH($A94,DataStreams,0)-1):OFFSET(HOMECELL,MATCH(MIN(INDEX(Last_Data_Point,MATCH($A94,DataStreams,0)),INDEX(Last_Data_Point,MATCH(AX$6,DataStreams,0)),$B$4),DateRange,0)-1,MATCH($A94,DataStreams,0)-1) -
(INDEX(Returns!$102:$102,MATCH($A94,DataStreams,0))*
OFFSET(HOMECELL,MATCH(MAX(INDEX(First_Data_Point,MATCH($A94,DataStreams,0)),INDEX(First_Data_Point,MATCH(AX$6,DataStreams,0)),$B$3),DateRange,0)-1,MATCH(INDEX(Returns!$100:$100,MATCH($A94,DataStreams,0)),DataStreams,0)-1):OFFSET(HOMECELL,MATCH(MIN(INDEX(Last_Data_Point,MATCH($A94,DataStreams,0)),INDEX(Last_Data_Point,MATCH(AX$6,DataStreams,0)),$B$4),DateRange,0)-1,MATCH(INDEX(Returns!$100:$100,MATCH($A94,DataStreams,0)),DataStreams,0)-1)),
OFFSET(HOMECELL,MATCH(MAX(INDEX(First_Data_Point,MATCH($A94,DataStreams,0)),INDEX(First_Data_Point,MATCH(AX$6,DataStreams,0)),$B$3),DateRange,0)-1,MATCH(AX$6,DataStreams,0)-1):OFFSET(HOMECELL,MATCH(MIN(INDEX(Last_Data_Point,MATCH($A94,DataStreams,0)),INDEX(Last_Data_Point,MATCH(AX$6,DataStreams,0)),$B$4),DateRange,0)-1,MATCH(AX$6,DataStreams,0)-1) -
(INDEX(Returns!$102:$102,MATCH(AX$6,DataStreams,0))*
OFFSET(HOMECELL,MATCH(MAX(INDEX(First_Data_Point,MATCH($A94,DataStreams,0)),INDEX(First_Data_Point,MATCH(AX$6,DataStreams,0)),$B$3),DateRange,0)-1,MATCH(INDEX(Returns!$100:$100,MATCH(AX$6,DataStreams,0)),DataStreams,0)-1):OFFSET(HOMECELL,MATCH(MIN(INDEX(Last_Data_Point,MATCH($A94,DataStreams,0)),INDEX(Last_Data_Point,MATCH(AX$6,DataStreams,0)),$B$4),DateRange,0)-1,MATCH(INDEX(Returns!$100:$100,MATCH(AX$6,DataStreams,0)),DataStreams,0)-1))),"")</f>
        <v/>
      </c>
      <c r="AY94" s="233" t="str" cm="1">
        <f t="array" aca="1" ref="AY94" ca="1">_xlfn.IFNA(_xlfn.COVARIANCE.S(
OFFSET(HOMECELL,MATCH(MAX(INDEX(First_Data_Point,MATCH($A94,DataStreams,0)),INDEX(First_Data_Point,MATCH(AY$6,DataStreams,0)),$B$3),DateRange,0)-1,MATCH($A94,DataStreams,0)-1):OFFSET(HOMECELL,MATCH(MIN(INDEX(Last_Data_Point,MATCH($A94,DataStreams,0)),INDEX(Last_Data_Point,MATCH(AY$6,DataStreams,0)),$B$4),DateRange,0)-1,MATCH($A94,DataStreams,0)-1) -
(INDEX(Returns!$102:$102,MATCH($A94,DataStreams,0))*
OFFSET(HOMECELL,MATCH(MAX(INDEX(First_Data_Point,MATCH($A94,DataStreams,0)),INDEX(First_Data_Point,MATCH(AY$6,DataStreams,0)),$B$3),DateRange,0)-1,MATCH(INDEX(Returns!$100:$100,MATCH($A94,DataStreams,0)),DataStreams,0)-1):OFFSET(HOMECELL,MATCH(MIN(INDEX(Last_Data_Point,MATCH($A94,DataStreams,0)),INDEX(Last_Data_Point,MATCH(AY$6,DataStreams,0)),$B$4),DateRange,0)-1,MATCH(INDEX(Returns!$100:$100,MATCH($A94,DataStreams,0)),DataStreams,0)-1)),
OFFSET(HOMECELL,MATCH(MAX(INDEX(First_Data_Point,MATCH($A94,DataStreams,0)),INDEX(First_Data_Point,MATCH(AY$6,DataStreams,0)),$B$3),DateRange,0)-1,MATCH(AY$6,DataStreams,0)-1):OFFSET(HOMECELL,MATCH(MIN(INDEX(Last_Data_Point,MATCH($A94,DataStreams,0)),INDEX(Last_Data_Point,MATCH(AY$6,DataStreams,0)),$B$4),DateRange,0)-1,MATCH(AY$6,DataStreams,0)-1) -
(INDEX(Returns!$102:$102,MATCH(AY$6,DataStreams,0))*
OFFSET(HOMECELL,MATCH(MAX(INDEX(First_Data_Point,MATCH($A94,DataStreams,0)),INDEX(First_Data_Point,MATCH(AY$6,DataStreams,0)),$B$3),DateRange,0)-1,MATCH(INDEX(Returns!$100:$100,MATCH(AY$6,DataStreams,0)),DataStreams,0)-1):OFFSET(HOMECELL,MATCH(MIN(INDEX(Last_Data_Point,MATCH($A94,DataStreams,0)),INDEX(Last_Data_Point,MATCH(AY$6,DataStreams,0)),$B$4),DateRange,0)-1,MATCH(INDEX(Returns!$100:$100,MATCH(AY$6,DataStreams,0)),DataStreams,0)-1))),"")</f>
        <v/>
      </c>
      <c r="AZ94" s="233" t="str" cm="1">
        <f t="array" aca="1" ref="AZ94" ca="1">_xlfn.IFNA(_xlfn.COVARIANCE.S(
OFFSET(HOMECELL,MATCH(MAX(INDEX(First_Data_Point,MATCH($A94,DataStreams,0)),INDEX(First_Data_Point,MATCH(AZ$6,DataStreams,0)),$B$3),DateRange,0)-1,MATCH($A94,DataStreams,0)-1):OFFSET(HOMECELL,MATCH(MIN(INDEX(Last_Data_Point,MATCH($A94,DataStreams,0)),INDEX(Last_Data_Point,MATCH(AZ$6,DataStreams,0)),$B$4),DateRange,0)-1,MATCH($A94,DataStreams,0)-1) -
(INDEX(Returns!$102:$102,MATCH($A94,DataStreams,0))*
OFFSET(HOMECELL,MATCH(MAX(INDEX(First_Data_Point,MATCH($A94,DataStreams,0)),INDEX(First_Data_Point,MATCH(AZ$6,DataStreams,0)),$B$3),DateRange,0)-1,MATCH(INDEX(Returns!$100:$100,MATCH($A94,DataStreams,0)),DataStreams,0)-1):OFFSET(HOMECELL,MATCH(MIN(INDEX(Last_Data_Point,MATCH($A94,DataStreams,0)),INDEX(Last_Data_Point,MATCH(AZ$6,DataStreams,0)),$B$4),DateRange,0)-1,MATCH(INDEX(Returns!$100:$100,MATCH($A94,DataStreams,0)),DataStreams,0)-1)),
OFFSET(HOMECELL,MATCH(MAX(INDEX(First_Data_Point,MATCH($A94,DataStreams,0)),INDEX(First_Data_Point,MATCH(AZ$6,DataStreams,0)),$B$3),DateRange,0)-1,MATCH(AZ$6,DataStreams,0)-1):OFFSET(HOMECELL,MATCH(MIN(INDEX(Last_Data_Point,MATCH($A94,DataStreams,0)),INDEX(Last_Data_Point,MATCH(AZ$6,DataStreams,0)),$B$4),DateRange,0)-1,MATCH(AZ$6,DataStreams,0)-1) -
(INDEX(Returns!$102:$102,MATCH(AZ$6,DataStreams,0))*
OFFSET(HOMECELL,MATCH(MAX(INDEX(First_Data_Point,MATCH($A94,DataStreams,0)),INDEX(First_Data_Point,MATCH(AZ$6,DataStreams,0)),$B$3),DateRange,0)-1,MATCH(INDEX(Returns!$100:$100,MATCH(AZ$6,DataStreams,0)),DataStreams,0)-1):OFFSET(HOMECELL,MATCH(MIN(INDEX(Last_Data_Point,MATCH($A94,DataStreams,0)),INDEX(Last_Data_Point,MATCH(AZ$6,DataStreams,0)),$B$4),DateRange,0)-1,MATCH(INDEX(Returns!$100:$100,MATCH(AZ$6,DataStreams,0)),DataStreams,0)-1))),"")</f>
        <v/>
      </c>
      <c r="BA94" s="233" t="str" cm="1">
        <f t="array" aca="1" ref="BA94" ca="1">_xlfn.IFNA(_xlfn.COVARIANCE.S(
OFFSET(HOMECELL,MATCH(MAX(INDEX(First_Data_Point,MATCH($A94,DataStreams,0)),INDEX(First_Data_Point,MATCH(BA$6,DataStreams,0)),$B$3),DateRange,0)-1,MATCH($A94,DataStreams,0)-1):OFFSET(HOMECELL,MATCH(MIN(INDEX(Last_Data_Point,MATCH($A94,DataStreams,0)),INDEX(Last_Data_Point,MATCH(BA$6,DataStreams,0)),$B$4),DateRange,0)-1,MATCH($A94,DataStreams,0)-1) -
(INDEX(Returns!$102:$102,MATCH($A94,DataStreams,0))*
OFFSET(HOMECELL,MATCH(MAX(INDEX(First_Data_Point,MATCH($A94,DataStreams,0)),INDEX(First_Data_Point,MATCH(BA$6,DataStreams,0)),$B$3),DateRange,0)-1,MATCH(INDEX(Returns!$100:$100,MATCH($A94,DataStreams,0)),DataStreams,0)-1):OFFSET(HOMECELL,MATCH(MIN(INDEX(Last_Data_Point,MATCH($A94,DataStreams,0)),INDEX(Last_Data_Point,MATCH(BA$6,DataStreams,0)),$B$4),DateRange,0)-1,MATCH(INDEX(Returns!$100:$100,MATCH($A94,DataStreams,0)),DataStreams,0)-1)),
OFFSET(HOMECELL,MATCH(MAX(INDEX(First_Data_Point,MATCH($A94,DataStreams,0)),INDEX(First_Data_Point,MATCH(BA$6,DataStreams,0)),$B$3),DateRange,0)-1,MATCH(BA$6,DataStreams,0)-1):OFFSET(HOMECELL,MATCH(MIN(INDEX(Last_Data_Point,MATCH($A94,DataStreams,0)),INDEX(Last_Data_Point,MATCH(BA$6,DataStreams,0)),$B$4),DateRange,0)-1,MATCH(BA$6,DataStreams,0)-1) -
(INDEX(Returns!$102:$102,MATCH(BA$6,DataStreams,0))*
OFFSET(HOMECELL,MATCH(MAX(INDEX(First_Data_Point,MATCH($A94,DataStreams,0)),INDEX(First_Data_Point,MATCH(BA$6,DataStreams,0)),$B$3),DateRange,0)-1,MATCH(INDEX(Returns!$100:$100,MATCH(BA$6,DataStreams,0)),DataStreams,0)-1):OFFSET(HOMECELL,MATCH(MIN(INDEX(Last_Data_Point,MATCH($A94,DataStreams,0)),INDEX(Last_Data_Point,MATCH(BA$6,DataStreams,0)),$B$4),DateRange,0)-1,MATCH(INDEX(Returns!$100:$100,MATCH(BA$6,DataStreams,0)),DataStreams,0)-1))),"")</f>
        <v/>
      </c>
      <c r="BB94" s="233" t="str" cm="1">
        <f t="array" aca="1" ref="BB94" ca="1">_xlfn.IFNA(_xlfn.COVARIANCE.S(
OFFSET(HOMECELL,MATCH(MAX(INDEX(First_Data_Point,MATCH($A94,DataStreams,0)),INDEX(First_Data_Point,MATCH(BB$6,DataStreams,0)),$B$3),DateRange,0)-1,MATCH($A94,DataStreams,0)-1):OFFSET(HOMECELL,MATCH(MIN(INDEX(Last_Data_Point,MATCH($A94,DataStreams,0)),INDEX(Last_Data_Point,MATCH(BB$6,DataStreams,0)),$B$4),DateRange,0)-1,MATCH($A94,DataStreams,0)-1) -
(INDEX(Returns!$102:$102,MATCH($A94,DataStreams,0))*
OFFSET(HOMECELL,MATCH(MAX(INDEX(First_Data_Point,MATCH($A94,DataStreams,0)),INDEX(First_Data_Point,MATCH(BB$6,DataStreams,0)),$B$3),DateRange,0)-1,MATCH(INDEX(Returns!$100:$100,MATCH($A94,DataStreams,0)),DataStreams,0)-1):OFFSET(HOMECELL,MATCH(MIN(INDEX(Last_Data_Point,MATCH($A94,DataStreams,0)),INDEX(Last_Data_Point,MATCH(BB$6,DataStreams,0)),$B$4),DateRange,0)-1,MATCH(INDEX(Returns!$100:$100,MATCH($A94,DataStreams,0)),DataStreams,0)-1)),
OFFSET(HOMECELL,MATCH(MAX(INDEX(First_Data_Point,MATCH($A94,DataStreams,0)),INDEX(First_Data_Point,MATCH(BB$6,DataStreams,0)),$B$3),DateRange,0)-1,MATCH(BB$6,DataStreams,0)-1):OFFSET(HOMECELL,MATCH(MIN(INDEX(Last_Data_Point,MATCH($A94,DataStreams,0)),INDEX(Last_Data_Point,MATCH(BB$6,DataStreams,0)),$B$4),DateRange,0)-1,MATCH(BB$6,DataStreams,0)-1) -
(INDEX(Returns!$102:$102,MATCH(BB$6,DataStreams,0))*
OFFSET(HOMECELL,MATCH(MAX(INDEX(First_Data_Point,MATCH($A94,DataStreams,0)),INDEX(First_Data_Point,MATCH(BB$6,DataStreams,0)),$B$3),DateRange,0)-1,MATCH(INDEX(Returns!$100:$100,MATCH(BB$6,DataStreams,0)),DataStreams,0)-1):OFFSET(HOMECELL,MATCH(MIN(INDEX(Last_Data_Point,MATCH($A94,DataStreams,0)),INDEX(Last_Data_Point,MATCH(BB$6,DataStreams,0)),$B$4),DateRange,0)-1,MATCH(INDEX(Returns!$100:$100,MATCH(BB$6,DataStreams,0)),DataStreams,0)-1))),"")</f>
        <v/>
      </c>
      <c r="BC94" s="236"/>
    </row>
    <row r="95" spans="1:55">
      <c r="A95" s="239" t="str">
        <f ca="1"/>
        <v>AWK</v>
      </c>
      <c r="B95" s="233" cm="1">
        <f t="array" aca="1" ref="B95" ca="1">_xlfn.IFNA(_xlfn.COVARIANCE.S(
OFFSET(HOMECELL,MATCH(MAX(INDEX(First_Data_Point,MATCH($A95,DataStreams,0)),INDEX(First_Data_Point,MATCH(B$6,DataStreams,0)),$B$3),DateRange,0)-1,MATCH($A95,DataStreams,0)-1):OFFSET(HOMECELL,MATCH(MIN(INDEX(Last_Data_Point,MATCH($A95,DataStreams,0)),INDEX(Last_Data_Point,MATCH(B$6,DataStreams,0)),$B$4),DateRange,0)-1,MATCH($A95,DataStreams,0)-1) -
(INDEX(Returns!$102:$102,MATCH($A95,DataStreams,0))*
OFFSET(HOMECELL,MATCH(MAX(INDEX(First_Data_Point,MATCH($A95,DataStreams,0)),INDEX(First_Data_Point,MATCH(B$6,DataStreams,0)),$B$3),DateRange,0)-1,MATCH(INDEX(Returns!$100:$100,MATCH($A95,DataStreams,0)),DataStreams,0)-1):OFFSET(HOMECELL,MATCH(MIN(INDEX(Last_Data_Point,MATCH($A95,DataStreams,0)),INDEX(Last_Data_Point,MATCH(B$6,DataStreams,0)),$B$4),DateRange,0)-1,MATCH(INDEX(Returns!$100:$100,MATCH($A95,DataStreams,0)),DataStreams,0)-1)),
OFFSET(HOMECELL,MATCH(MAX(INDEX(First_Data_Point,MATCH($A95,DataStreams,0)),INDEX(First_Data_Point,MATCH(B$6,DataStreams,0)),$B$3),DateRange,0)-1,MATCH(B$6,DataStreams,0)-1):OFFSET(HOMECELL,MATCH(MIN(INDEX(Last_Data_Point,MATCH($A95,DataStreams,0)),INDEX(Last_Data_Point,MATCH(B$6,DataStreams,0)),$B$4),DateRange,0)-1,MATCH(B$6,DataStreams,0)-1) -
(INDEX(Returns!$102:$102,MATCH(B$6,DataStreams,0))*
OFFSET(HOMECELL,MATCH(MAX(INDEX(First_Data_Point,MATCH($A95,DataStreams,0)),INDEX(First_Data_Point,MATCH(B$6,DataStreams,0)),$B$3),DateRange,0)-1,MATCH(INDEX(Returns!$100:$100,MATCH(B$6,DataStreams,0)),DataStreams,0)-1):OFFSET(HOMECELL,MATCH(MIN(INDEX(Last_Data_Point,MATCH($A95,DataStreams,0)),INDEX(Last_Data_Point,MATCH(B$6,DataStreams,0)),$B$4),DateRange,0)-1,MATCH(INDEX(Returns!$100:$100,MATCH(B$6,DataStreams,0)),DataStreams,0)-1))),"")</f>
        <v>-1.1625614980322447E-5</v>
      </c>
      <c r="C95" s="233" cm="1">
        <f t="array" aca="1" ref="C95" ca="1">_xlfn.IFNA(_xlfn.COVARIANCE.S(
OFFSET(HOMECELL,MATCH(MAX(INDEX(First_Data_Point,MATCH($A95,DataStreams,0)),INDEX(First_Data_Point,MATCH(C$6,DataStreams,0)),$B$3),DateRange,0)-1,MATCH($A95,DataStreams,0)-1):OFFSET(HOMECELL,MATCH(MIN(INDEX(Last_Data_Point,MATCH($A95,DataStreams,0)),INDEX(Last_Data_Point,MATCH(C$6,DataStreams,0)),$B$4),DateRange,0)-1,MATCH($A95,DataStreams,0)-1) -
(INDEX(Returns!$102:$102,MATCH($A95,DataStreams,0))*
OFFSET(HOMECELL,MATCH(MAX(INDEX(First_Data_Point,MATCH($A95,DataStreams,0)),INDEX(First_Data_Point,MATCH(C$6,DataStreams,0)),$B$3),DateRange,0)-1,MATCH(INDEX(Returns!$100:$100,MATCH($A95,DataStreams,0)),DataStreams,0)-1):OFFSET(HOMECELL,MATCH(MIN(INDEX(Last_Data_Point,MATCH($A95,DataStreams,0)),INDEX(Last_Data_Point,MATCH(C$6,DataStreams,0)),$B$4),DateRange,0)-1,MATCH(INDEX(Returns!$100:$100,MATCH($A95,DataStreams,0)),DataStreams,0)-1)),
OFFSET(HOMECELL,MATCH(MAX(INDEX(First_Data_Point,MATCH($A95,DataStreams,0)),INDEX(First_Data_Point,MATCH(C$6,DataStreams,0)),$B$3),DateRange,0)-1,MATCH(C$6,DataStreams,0)-1):OFFSET(HOMECELL,MATCH(MIN(INDEX(Last_Data_Point,MATCH($A95,DataStreams,0)),INDEX(Last_Data_Point,MATCH(C$6,DataStreams,0)),$B$4),DateRange,0)-1,MATCH(C$6,DataStreams,0)-1) -
(INDEX(Returns!$102:$102,MATCH(C$6,DataStreams,0))*
OFFSET(HOMECELL,MATCH(MAX(INDEX(First_Data_Point,MATCH($A95,DataStreams,0)),INDEX(First_Data_Point,MATCH(C$6,DataStreams,0)),$B$3),DateRange,0)-1,MATCH(INDEX(Returns!$100:$100,MATCH(C$6,DataStreams,0)),DataStreams,0)-1):OFFSET(HOMECELL,MATCH(MIN(INDEX(Last_Data_Point,MATCH($A95,DataStreams,0)),INDEX(Last_Data_Point,MATCH(C$6,DataStreams,0)),$B$4),DateRange,0)-1,MATCH(INDEX(Returns!$100:$100,MATCH(C$6,DataStreams,0)),DataStreams,0)-1))),"")</f>
        <v>1.3691353813375423E-5</v>
      </c>
      <c r="D95" s="233" cm="1">
        <f t="array" aca="1" ref="D95" ca="1">_xlfn.IFNA(_xlfn.COVARIANCE.S(
OFFSET(HOMECELL,MATCH(MAX(INDEX(First_Data_Point,MATCH($A95,DataStreams,0)),INDEX(First_Data_Point,MATCH(D$6,DataStreams,0)),$B$3),DateRange,0)-1,MATCH($A95,DataStreams,0)-1):OFFSET(HOMECELL,MATCH(MIN(INDEX(Last_Data_Point,MATCH($A95,DataStreams,0)),INDEX(Last_Data_Point,MATCH(D$6,DataStreams,0)),$B$4),DateRange,0)-1,MATCH($A95,DataStreams,0)-1) -
(INDEX(Returns!$102:$102,MATCH($A95,DataStreams,0))*
OFFSET(HOMECELL,MATCH(MAX(INDEX(First_Data_Point,MATCH($A95,DataStreams,0)),INDEX(First_Data_Point,MATCH(D$6,DataStreams,0)),$B$3),DateRange,0)-1,MATCH(INDEX(Returns!$100:$100,MATCH($A95,DataStreams,0)),DataStreams,0)-1):OFFSET(HOMECELL,MATCH(MIN(INDEX(Last_Data_Point,MATCH($A95,DataStreams,0)),INDEX(Last_Data_Point,MATCH(D$6,DataStreams,0)),$B$4),DateRange,0)-1,MATCH(INDEX(Returns!$100:$100,MATCH($A95,DataStreams,0)),DataStreams,0)-1)),
OFFSET(HOMECELL,MATCH(MAX(INDEX(First_Data_Point,MATCH($A95,DataStreams,0)),INDEX(First_Data_Point,MATCH(D$6,DataStreams,0)),$B$3),DateRange,0)-1,MATCH(D$6,DataStreams,0)-1):OFFSET(HOMECELL,MATCH(MIN(INDEX(Last_Data_Point,MATCH($A95,DataStreams,0)),INDEX(Last_Data_Point,MATCH(D$6,DataStreams,0)),$B$4),DateRange,0)-1,MATCH(D$6,DataStreams,0)-1) -
(INDEX(Returns!$102:$102,MATCH(D$6,DataStreams,0))*
OFFSET(HOMECELL,MATCH(MAX(INDEX(First_Data_Point,MATCH($A95,DataStreams,0)),INDEX(First_Data_Point,MATCH(D$6,DataStreams,0)),$B$3),DateRange,0)-1,MATCH(INDEX(Returns!$100:$100,MATCH(D$6,DataStreams,0)),DataStreams,0)-1):OFFSET(HOMECELL,MATCH(MIN(INDEX(Last_Data_Point,MATCH($A95,DataStreams,0)),INDEX(Last_Data_Point,MATCH(D$6,DataStreams,0)),$B$4),DateRange,0)-1,MATCH(INDEX(Returns!$100:$100,MATCH(D$6,DataStreams,0)),DataStreams,0)-1))),"")</f>
        <v>2.8537873180984902E-4</v>
      </c>
      <c r="E95" s="233" cm="1">
        <f t="array" aca="1" ref="E95" ca="1">_xlfn.IFNA(_xlfn.COVARIANCE.S(
OFFSET(HOMECELL,MATCH(MAX(INDEX(First_Data_Point,MATCH($A95,DataStreams,0)),INDEX(First_Data_Point,MATCH(E$6,DataStreams,0)),$B$3),DateRange,0)-1,MATCH($A95,DataStreams,0)-1):OFFSET(HOMECELL,MATCH(MIN(INDEX(Last_Data_Point,MATCH($A95,DataStreams,0)),INDEX(Last_Data_Point,MATCH(E$6,DataStreams,0)),$B$4),DateRange,0)-1,MATCH($A95,DataStreams,0)-1) -
(INDEX(Returns!$102:$102,MATCH($A95,DataStreams,0))*
OFFSET(HOMECELL,MATCH(MAX(INDEX(First_Data_Point,MATCH($A95,DataStreams,0)),INDEX(First_Data_Point,MATCH(E$6,DataStreams,0)),$B$3),DateRange,0)-1,MATCH(INDEX(Returns!$100:$100,MATCH($A95,DataStreams,0)),DataStreams,0)-1):OFFSET(HOMECELL,MATCH(MIN(INDEX(Last_Data_Point,MATCH($A95,DataStreams,0)),INDEX(Last_Data_Point,MATCH(E$6,DataStreams,0)),$B$4),DateRange,0)-1,MATCH(INDEX(Returns!$100:$100,MATCH($A95,DataStreams,0)),DataStreams,0)-1)),
OFFSET(HOMECELL,MATCH(MAX(INDEX(First_Data_Point,MATCH($A95,DataStreams,0)),INDEX(First_Data_Point,MATCH(E$6,DataStreams,0)),$B$3),DateRange,0)-1,MATCH(E$6,DataStreams,0)-1):OFFSET(HOMECELL,MATCH(MIN(INDEX(Last_Data_Point,MATCH($A95,DataStreams,0)),INDEX(Last_Data_Point,MATCH(E$6,DataStreams,0)),$B$4),DateRange,0)-1,MATCH(E$6,DataStreams,0)-1) -
(INDEX(Returns!$102:$102,MATCH(E$6,DataStreams,0))*
OFFSET(HOMECELL,MATCH(MAX(INDEX(First_Data_Point,MATCH($A95,DataStreams,0)),INDEX(First_Data_Point,MATCH(E$6,DataStreams,0)),$B$3),DateRange,0)-1,MATCH(INDEX(Returns!$100:$100,MATCH(E$6,DataStreams,0)),DataStreams,0)-1):OFFSET(HOMECELL,MATCH(MIN(INDEX(Last_Data_Point,MATCH($A95,DataStreams,0)),INDEX(Last_Data_Point,MATCH(E$6,DataStreams,0)),$B$4),DateRange,0)-1,MATCH(INDEX(Returns!$100:$100,MATCH(E$6,DataStreams,0)),DataStreams,0)-1))),"")</f>
        <v>-1.7131783815925436E-4</v>
      </c>
      <c r="F95" s="233" cm="1">
        <f t="array" aca="1" ref="F95" ca="1">_xlfn.IFNA(_xlfn.COVARIANCE.S(
OFFSET(HOMECELL,MATCH(MAX(INDEX(First_Data_Point,MATCH($A95,DataStreams,0)),INDEX(First_Data_Point,MATCH(F$6,DataStreams,0)),$B$3),DateRange,0)-1,MATCH($A95,DataStreams,0)-1):OFFSET(HOMECELL,MATCH(MIN(INDEX(Last_Data_Point,MATCH($A95,DataStreams,0)),INDEX(Last_Data_Point,MATCH(F$6,DataStreams,0)),$B$4),DateRange,0)-1,MATCH($A95,DataStreams,0)-1) -
(INDEX(Returns!$102:$102,MATCH($A95,DataStreams,0))*
OFFSET(HOMECELL,MATCH(MAX(INDEX(First_Data_Point,MATCH($A95,DataStreams,0)),INDEX(First_Data_Point,MATCH(F$6,DataStreams,0)),$B$3),DateRange,0)-1,MATCH(INDEX(Returns!$100:$100,MATCH($A95,DataStreams,0)),DataStreams,0)-1):OFFSET(HOMECELL,MATCH(MIN(INDEX(Last_Data_Point,MATCH($A95,DataStreams,0)),INDEX(Last_Data_Point,MATCH(F$6,DataStreams,0)),$B$4),DateRange,0)-1,MATCH(INDEX(Returns!$100:$100,MATCH($A95,DataStreams,0)),DataStreams,0)-1)),
OFFSET(HOMECELL,MATCH(MAX(INDEX(First_Data_Point,MATCH($A95,DataStreams,0)),INDEX(First_Data_Point,MATCH(F$6,DataStreams,0)),$B$3),DateRange,0)-1,MATCH(F$6,DataStreams,0)-1):OFFSET(HOMECELL,MATCH(MIN(INDEX(Last_Data_Point,MATCH($A95,DataStreams,0)),INDEX(Last_Data_Point,MATCH(F$6,DataStreams,0)),$B$4),DateRange,0)-1,MATCH(F$6,DataStreams,0)-1) -
(INDEX(Returns!$102:$102,MATCH(F$6,DataStreams,0))*
OFFSET(HOMECELL,MATCH(MAX(INDEX(First_Data_Point,MATCH($A95,DataStreams,0)),INDEX(First_Data_Point,MATCH(F$6,DataStreams,0)),$B$3),DateRange,0)-1,MATCH(INDEX(Returns!$100:$100,MATCH(F$6,DataStreams,0)),DataStreams,0)-1):OFFSET(HOMECELL,MATCH(MIN(INDEX(Last_Data_Point,MATCH($A95,DataStreams,0)),INDEX(Last_Data_Point,MATCH(F$6,DataStreams,0)),$B$4),DateRange,0)-1,MATCH(INDEX(Returns!$100:$100,MATCH(F$6,DataStreams,0)),DataStreams,0)-1))),"")</f>
        <v>1.2214983794136522E-4</v>
      </c>
      <c r="G95" s="233" cm="1">
        <f t="array" aca="1" ref="G95" ca="1">_xlfn.IFNA(_xlfn.COVARIANCE.S(
OFFSET(HOMECELL,MATCH(MAX(INDEX(First_Data_Point,MATCH($A95,DataStreams,0)),INDEX(First_Data_Point,MATCH(G$6,DataStreams,0)),$B$3),DateRange,0)-1,MATCH($A95,DataStreams,0)-1):OFFSET(HOMECELL,MATCH(MIN(INDEX(Last_Data_Point,MATCH($A95,DataStreams,0)),INDEX(Last_Data_Point,MATCH(G$6,DataStreams,0)),$B$4),DateRange,0)-1,MATCH($A95,DataStreams,0)-1) -
(INDEX(Returns!$102:$102,MATCH($A95,DataStreams,0))*
OFFSET(HOMECELL,MATCH(MAX(INDEX(First_Data_Point,MATCH($A95,DataStreams,0)),INDEX(First_Data_Point,MATCH(G$6,DataStreams,0)),$B$3),DateRange,0)-1,MATCH(INDEX(Returns!$100:$100,MATCH($A95,DataStreams,0)),DataStreams,0)-1):OFFSET(HOMECELL,MATCH(MIN(INDEX(Last_Data_Point,MATCH($A95,DataStreams,0)),INDEX(Last_Data_Point,MATCH(G$6,DataStreams,0)),$B$4),DateRange,0)-1,MATCH(INDEX(Returns!$100:$100,MATCH($A95,DataStreams,0)),DataStreams,0)-1)),
OFFSET(HOMECELL,MATCH(MAX(INDEX(First_Data_Point,MATCH($A95,DataStreams,0)),INDEX(First_Data_Point,MATCH(G$6,DataStreams,0)),$B$3),DateRange,0)-1,MATCH(G$6,DataStreams,0)-1):OFFSET(HOMECELL,MATCH(MIN(INDEX(Last_Data_Point,MATCH($A95,DataStreams,0)),INDEX(Last_Data_Point,MATCH(G$6,DataStreams,0)),$B$4),DateRange,0)-1,MATCH(G$6,DataStreams,0)-1) -
(INDEX(Returns!$102:$102,MATCH(G$6,DataStreams,0))*
OFFSET(HOMECELL,MATCH(MAX(INDEX(First_Data_Point,MATCH($A95,DataStreams,0)),INDEX(First_Data_Point,MATCH(G$6,DataStreams,0)),$B$3),DateRange,0)-1,MATCH(INDEX(Returns!$100:$100,MATCH(G$6,DataStreams,0)),DataStreams,0)-1):OFFSET(HOMECELL,MATCH(MIN(INDEX(Last_Data_Point,MATCH($A95,DataStreams,0)),INDEX(Last_Data_Point,MATCH(G$6,DataStreams,0)),$B$4),DateRange,0)-1,MATCH(INDEX(Returns!$100:$100,MATCH(G$6,DataStreams,0)),DataStreams,0)-1))),"")</f>
        <v>-1.9115481015195647E-4</v>
      </c>
      <c r="H95" s="233" cm="1">
        <f t="array" aca="1" ref="H95" ca="1">_xlfn.IFNA(_xlfn.COVARIANCE.S(
OFFSET(HOMECELL,MATCH(MAX(INDEX(First_Data_Point,MATCH($A95,DataStreams,0)),INDEX(First_Data_Point,MATCH(H$6,DataStreams,0)),$B$3),DateRange,0)-1,MATCH($A95,DataStreams,0)-1):OFFSET(HOMECELL,MATCH(MIN(INDEX(Last_Data_Point,MATCH($A95,DataStreams,0)),INDEX(Last_Data_Point,MATCH(H$6,DataStreams,0)),$B$4),DateRange,0)-1,MATCH($A95,DataStreams,0)-1) -
(INDEX(Returns!$102:$102,MATCH($A95,DataStreams,0))*
OFFSET(HOMECELL,MATCH(MAX(INDEX(First_Data_Point,MATCH($A95,DataStreams,0)),INDEX(First_Data_Point,MATCH(H$6,DataStreams,0)),$B$3),DateRange,0)-1,MATCH(INDEX(Returns!$100:$100,MATCH($A95,DataStreams,0)),DataStreams,0)-1):OFFSET(HOMECELL,MATCH(MIN(INDEX(Last_Data_Point,MATCH($A95,DataStreams,0)),INDEX(Last_Data_Point,MATCH(H$6,DataStreams,0)),$B$4),DateRange,0)-1,MATCH(INDEX(Returns!$100:$100,MATCH($A95,DataStreams,0)),DataStreams,0)-1)),
OFFSET(HOMECELL,MATCH(MAX(INDEX(First_Data_Point,MATCH($A95,DataStreams,0)),INDEX(First_Data_Point,MATCH(H$6,DataStreams,0)),$B$3),DateRange,0)-1,MATCH(H$6,DataStreams,0)-1):OFFSET(HOMECELL,MATCH(MIN(INDEX(Last_Data_Point,MATCH($A95,DataStreams,0)),INDEX(Last_Data_Point,MATCH(H$6,DataStreams,0)),$B$4),DateRange,0)-1,MATCH(H$6,DataStreams,0)-1) -
(INDEX(Returns!$102:$102,MATCH(H$6,DataStreams,0))*
OFFSET(HOMECELL,MATCH(MAX(INDEX(First_Data_Point,MATCH($A95,DataStreams,0)),INDEX(First_Data_Point,MATCH(H$6,DataStreams,0)),$B$3),DateRange,0)-1,MATCH(INDEX(Returns!$100:$100,MATCH(H$6,DataStreams,0)),DataStreams,0)-1):OFFSET(HOMECELL,MATCH(MIN(INDEX(Last_Data_Point,MATCH($A95,DataStreams,0)),INDEX(Last_Data_Point,MATCH(H$6,DataStreams,0)),$B$4),DateRange,0)-1,MATCH(INDEX(Returns!$100:$100,MATCH(H$6,DataStreams,0)),DataStreams,0)-1))),"")</f>
        <v>5.8015034195547433E-4</v>
      </c>
      <c r="I95" s="233" cm="1">
        <f t="array" aca="1" ref="I95" ca="1">_xlfn.IFNA(_xlfn.COVARIANCE.S(
OFFSET(HOMECELL,MATCH(MAX(INDEX(First_Data_Point,MATCH($A95,DataStreams,0)),INDEX(First_Data_Point,MATCH(I$6,DataStreams,0)),$B$3),DateRange,0)-1,MATCH($A95,DataStreams,0)-1):OFFSET(HOMECELL,MATCH(MIN(INDEX(Last_Data_Point,MATCH($A95,DataStreams,0)),INDEX(Last_Data_Point,MATCH(I$6,DataStreams,0)),$B$4),DateRange,0)-1,MATCH($A95,DataStreams,0)-1) -
(INDEX(Returns!$102:$102,MATCH($A95,DataStreams,0))*
OFFSET(HOMECELL,MATCH(MAX(INDEX(First_Data_Point,MATCH($A95,DataStreams,0)),INDEX(First_Data_Point,MATCH(I$6,DataStreams,0)),$B$3),DateRange,0)-1,MATCH(INDEX(Returns!$100:$100,MATCH($A95,DataStreams,0)),DataStreams,0)-1):OFFSET(HOMECELL,MATCH(MIN(INDEX(Last_Data_Point,MATCH($A95,DataStreams,0)),INDEX(Last_Data_Point,MATCH(I$6,DataStreams,0)),$B$4),DateRange,0)-1,MATCH(INDEX(Returns!$100:$100,MATCH($A95,DataStreams,0)),DataStreams,0)-1)),
OFFSET(HOMECELL,MATCH(MAX(INDEX(First_Data_Point,MATCH($A95,DataStreams,0)),INDEX(First_Data_Point,MATCH(I$6,DataStreams,0)),$B$3),DateRange,0)-1,MATCH(I$6,DataStreams,0)-1):OFFSET(HOMECELL,MATCH(MIN(INDEX(Last_Data_Point,MATCH($A95,DataStreams,0)),INDEX(Last_Data_Point,MATCH(I$6,DataStreams,0)),$B$4),DateRange,0)-1,MATCH(I$6,DataStreams,0)-1) -
(INDEX(Returns!$102:$102,MATCH(I$6,DataStreams,0))*
OFFSET(HOMECELL,MATCH(MAX(INDEX(First_Data_Point,MATCH($A95,DataStreams,0)),INDEX(First_Data_Point,MATCH(I$6,DataStreams,0)),$B$3),DateRange,0)-1,MATCH(INDEX(Returns!$100:$100,MATCH(I$6,DataStreams,0)),DataStreams,0)-1):OFFSET(HOMECELL,MATCH(MIN(INDEX(Last_Data_Point,MATCH($A95,DataStreams,0)),INDEX(Last_Data_Point,MATCH(I$6,DataStreams,0)),$B$4),DateRange,0)-1,MATCH(INDEX(Returns!$100:$100,MATCH(I$6,DataStreams,0)),DataStreams,0)-1))),"")</f>
        <v>-7.4249580703642296E-4</v>
      </c>
      <c r="J95" s="233" cm="1">
        <f t="array" aca="1" ref="J95" ca="1">_xlfn.IFNA(_xlfn.COVARIANCE.S(
OFFSET(HOMECELL,MATCH(MAX(INDEX(First_Data_Point,MATCH($A95,DataStreams,0)),INDEX(First_Data_Point,MATCH(J$6,DataStreams,0)),$B$3),DateRange,0)-1,MATCH($A95,DataStreams,0)-1):OFFSET(HOMECELL,MATCH(MIN(INDEX(Last_Data_Point,MATCH($A95,DataStreams,0)),INDEX(Last_Data_Point,MATCH(J$6,DataStreams,0)),$B$4),DateRange,0)-1,MATCH($A95,DataStreams,0)-1) -
(INDEX(Returns!$102:$102,MATCH($A95,DataStreams,0))*
OFFSET(HOMECELL,MATCH(MAX(INDEX(First_Data_Point,MATCH($A95,DataStreams,0)),INDEX(First_Data_Point,MATCH(J$6,DataStreams,0)),$B$3),DateRange,0)-1,MATCH(INDEX(Returns!$100:$100,MATCH($A95,DataStreams,0)),DataStreams,0)-1):OFFSET(HOMECELL,MATCH(MIN(INDEX(Last_Data_Point,MATCH($A95,DataStreams,0)),INDEX(Last_Data_Point,MATCH(J$6,DataStreams,0)),$B$4),DateRange,0)-1,MATCH(INDEX(Returns!$100:$100,MATCH($A95,DataStreams,0)),DataStreams,0)-1)),
OFFSET(HOMECELL,MATCH(MAX(INDEX(First_Data_Point,MATCH($A95,DataStreams,0)),INDEX(First_Data_Point,MATCH(J$6,DataStreams,0)),$B$3),DateRange,0)-1,MATCH(J$6,DataStreams,0)-1):OFFSET(HOMECELL,MATCH(MIN(INDEX(Last_Data_Point,MATCH($A95,DataStreams,0)),INDEX(Last_Data_Point,MATCH(J$6,DataStreams,0)),$B$4),DateRange,0)-1,MATCH(J$6,DataStreams,0)-1) -
(INDEX(Returns!$102:$102,MATCH(J$6,DataStreams,0))*
OFFSET(HOMECELL,MATCH(MAX(INDEX(First_Data_Point,MATCH($A95,DataStreams,0)),INDEX(First_Data_Point,MATCH(J$6,DataStreams,0)),$B$3),DateRange,0)-1,MATCH(INDEX(Returns!$100:$100,MATCH(J$6,DataStreams,0)),DataStreams,0)-1):OFFSET(HOMECELL,MATCH(MIN(INDEX(Last_Data_Point,MATCH($A95,DataStreams,0)),INDEX(Last_Data_Point,MATCH(J$6,DataStreams,0)),$B$4),DateRange,0)-1,MATCH(INDEX(Returns!$100:$100,MATCH(J$6,DataStreams,0)),DataStreams,0)-1))),"")</f>
        <v>3.759718724025983E-4</v>
      </c>
      <c r="K95" s="233" cm="1">
        <f t="array" aca="1" ref="K95" ca="1">_xlfn.IFNA(_xlfn.COVARIANCE.S(
OFFSET(HOMECELL,MATCH(MAX(INDEX(First_Data_Point,MATCH($A95,DataStreams,0)),INDEX(First_Data_Point,MATCH(K$6,DataStreams,0)),$B$3),DateRange,0)-1,MATCH($A95,DataStreams,0)-1):OFFSET(HOMECELL,MATCH(MIN(INDEX(Last_Data_Point,MATCH($A95,DataStreams,0)),INDEX(Last_Data_Point,MATCH(K$6,DataStreams,0)),$B$4),DateRange,0)-1,MATCH($A95,DataStreams,0)-1) -
(INDEX(Returns!$102:$102,MATCH($A95,DataStreams,0))*
OFFSET(HOMECELL,MATCH(MAX(INDEX(First_Data_Point,MATCH($A95,DataStreams,0)),INDEX(First_Data_Point,MATCH(K$6,DataStreams,0)),$B$3),DateRange,0)-1,MATCH(INDEX(Returns!$100:$100,MATCH($A95,DataStreams,0)),DataStreams,0)-1):OFFSET(HOMECELL,MATCH(MIN(INDEX(Last_Data_Point,MATCH($A95,DataStreams,0)),INDEX(Last_Data_Point,MATCH(K$6,DataStreams,0)),$B$4),DateRange,0)-1,MATCH(INDEX(Returns!$100:$100,MATCH($A95,DataStreams,0)),DataStreams,0)-1)),
OFFSET(HOMECELL,MATCH(MAX(INDEX(First_Data_Point,MATCH($A95,DataStreams,0)),INDEX(First_Data_Point,MATCH(K$6,DataStreams,0)),$B$3),DateRange,0)-1,MATCH(K$6,DataStreams,0)-1):OFFSET(HOMECELL,MATCH(MIN(INDEX(Last_Data_Point,MATCH($A95,DataStreams,0)),INDEX(Last_Data_Point,MATCH(K$6,DataStreams,0)),$B$4),DateRange,0)-1,MATCH(K$6,DataStreams,0)-1) -
(INDEX(Returns!$102:$102,MATCH(K$6,DataStreams,0))*
OFFSET(HOMECELL,MATCH(MAX(INDEX(First_Data_Point,MATCH($A95,DataStreams,0)),INDEX(First_Data_Point,MATCH(K$6,DataStreams,0)),$B$3),DateRange,0)-1,MATCH(INDEX(Returns!$100:$100,MATCH(K$6,DataStreams,0)),DataStreams,0)-1):OFFSET(HOMECELL,MATCH(MIN(INDEX(Last_Data_Point,MATCH($A95,DataStreams,0)),INDEX(Last_Data_Point,MATCH(K$6,DataStreams,0)),$B$4),DateRange,0)-1,MATCH(INDEX(Returns!$100:$100,MATCH(K$6,DataStreams,0)),DataStreams,0)-1))),"")</f>
        <v>2.2008127617054426E-4</v>
      </c>
      <c r="L95" s="233" cm="1">
        <f t="array" aca="1" ref="L95" ca="1">_xlfn.IFNA(_xlfn.COVARIANCE.S(
OFFSET(HOMECELL,MATCH(MAX(INDEX(First_Data_Point,MATCH($A95,DataStreams,0)),INDEX(First_Data_Point,MATCH(L$6,DataStreams,0)),$B$3),DateRange,0)-1,MATCH($A95,DataStreams,0)-1):OFFSET(HOMECELL,MATCH(MIN(INDEX(Last_Data_Point,MATCH($A95,DataStreams,0)),INDEX(Last_Data_Point,MATCH(L$6,DataStreams,0)),$B$4),DateRange,0)-1,MATCH($A95,DataStreams,0)-1) -
(INDEX(Returns!$102:$102,MATCH($A95,DataStreams,0))*
OFFSET(HOMECELL,MATCH(MAX(INDEX(First_Data_Point,MATCH($A95,DataStreams,0)),INDEX(First_Data_Point,MATCH(L$6,DataStreams,0)),$B$3),DateRange,0)-1,MATCH(INDEX(Returns!$100:$100,MATCH($A95,DataStreams,0)),DataStreams,0)-1):OFFSET(HOMECELL,MATCH(MIN(INDEX(Last_Data_Point,MATCH($A95,DataStreams,0)),INDEX(Last_Data_Point,MATCH(L$6,DataStreams,0)),$B$4),DateRange,0)-1,MATCH(INDEX(Returns!$100:$100,MATCH($A95,DataStreams,0)),DataStreams,0)-1)),
OFFSET(HOMECELL,MATCH(MAX(INDEX(First_Data_Point,MATCH($A95,DataStreams,0)),INDEX(First_Data_Point,MATCH(L$6,DataStreams,0)),$B$3),DateRange,0)-1,MATCH(L$6,DataStreams,0)-1):OFFSET(HOMECELL,MATCH(MIN(INDEX(Last_Data_Point,MATCH($A95,DataStreams,0)),INDEX(Last_Data_Point,MATCH(L$6,DataStreams,0)),$B$4),DateRange,0)-1,MATCH(L$6,DataStreams,0)-1) -
(INDEX(Returns!$102:$102,MATCH(L$6,DataStreams,0))*
OFFSET(HOMECELL,MATCH(MAX(INDEX(First_Data_Point,MATCH($A95,DataStreams,0)),INDEX(First_Data_Point,MATCH(L$6,DataStreams,0)),$B$3),DateRange,0)-1,MATCH(INDEX(Returns!$100:$100,MATCH(L$6,DataStreams,0)),DataStreams,0)-1):OFFSET(HOMECELL,MATCH(MIN(INDEX(Last_Data_Point,MATCH($A95,DataStreams,0)),INDEX(Last_Data_Point,MATCH(L$6,DataStreams,0)),$B$4),DateRange,0)-1,MATCH(INDEX(Returns!$100:$100,MATCH(L$6,DataStreams,0)),DataStreams,0)-1))),"")</f>
        <v>5.3050169152345054E-4</v>
      </c>
      <c r="M95" s="233" cm="1">
        <f t="array" aca="1" ref="M95" ca="1">_xlfn.IFNA(_xlfn.COVARIANCE.S(
OFFSET(HOMECELL,MATCH(MAX(INDEX(First_Data_Point,MATCH($A95,DataStreams,0)),INDEX(First_Data_Point,MATCH(M$6,DataStreams,0)),$B$3),DateRange,0)-1,MATCH($A95,DataStreams,0)-1):OFFSET(HOMECELL,MATCH(MIN(INDEX(Last_Data_Point,MATCH($A95,DataStreams,0)),INDEX(Last_Data_Point,MATCH(M$6,DataStreams,0)),$B$4),DateRange,0)-1,MATCH($A95,DataStreams,0)-1) -
(INDEX(Returns!$102:$102,MATCH($A95,DataStreams,0))*
OFFSET(HOMECELL,MATCH(MAX(INDEX(First_Data_Point,MATCH($A95,DataStreams,0)),INDEX(First_Data_Point,MATCH(M$6,DataStreams,0)),$B$3),DateRange,0)-1,MATCH(INDEX(Returns!$100:$100,MATCH($A95,DataStreams,0)),DataStreams,0)-1):OFFSET(HOMECELL,MATCH(MIN(INDEX(Last_Data_Point,MATCH($A95,DataStreams,0)),INDEX(Last_Data_Point,MATCH(M$6,DataStreams,0)),$B$4),DateRange,0)-1,MATCH(INDEX(Returns!$100:$100,MATCH($A95,DataStreams,0)),DataStreams,0)-1)),
OFFSET(HOMECELL,MATCH(MAX(INDEX(First_Data_Point,MATCH($A95,DataStreams,0)),INDEX(First_Data_Point,MATCH(M$6,DataStreams,0)),$B$3),DateRange,0)-1,MATCH(M$6,DataStreams,0)-1):OFFSET(HOMECELL,MATCH(MIN(INDEX(Last_Data_Point,MATCH($A95,DataStreams,0)),INDEX(Last_Data_Point,MATCH(M$6,DataStreams,0)),$B$4),DateRange,0)-1,MATCH(M$6,DataStreams,0)-1) -
(INDEX(Returns!$102:$102,MATCH(M$6,DataStreams,0))*
OFFSET(HOMECELL,MATCH(MAX(INDEX(First_Data_Point,MATCH($A95,DataStreams,0)),INDEX(First_Data_Point,MATCH(M$6,DataStreams,0)),$B$3),DateRange,0)-1,MATCH(INDEX(Returns!$100:$100,MATCH(M$6,DataStreams,0)),DataStreams,0)-1):OFFSET(HOMECELL,MATCH(MIN(INDEX(Last_Data_Point,MATCH($A95,DataStreams,0)),INDEX(Last_Data_Point,MATCH(M$6,DataStreams,0)),$B$4),DateRange,0)-1,MATCH(INDEX(Returns!$100:$100,MATCH(M$6,DataStreams,0)),DataStreams,0)-1))),"")</f>
        <v>-4.7964442160555851E-4</v>
      </c>
      <c r="N95" s="233" cm="1">
        <f t="array" aca="1" ref="N95" ca="1">_xlfn.IFNA(_xlfn.COVARIANCE.S(
OFFSET(HOMECELL,MATCH(MAX(INDEX(First_Data_Point,MATCH($A95,DataStreams,0)),INDEX(First_Data_Point,MATCH(N$6,DataStreams,0)),$B$3),DateRange,0)-1,MATCH($A95,DataStreams,0)-1):OFFSET(HOMECELL,MATCH(MIN(INDEX(Last_Data_Point,MATCH($A95,DataStreams,0)),INDEX(Last_Data_Point,MATCH(N$6,DataStreams,0)),$B$4),DateRange,0)-1,MATCH($A95,DataStreams,0)-1) -
(INDEX(Returns!$102:$102,MATCH($A95,DataStreams,0))*
OFFSET(HOMECELL,MATCH(MAX(INDEX(First_Data_Point,MATCH($A95,DataStreams,0)),INDEX(First_Data_Point,MATCH(N$6,DataStreams,0)),$B$3),DateRange,0)-1,MATCH(INDEX(Returns!$100:$100,MATCH($A95,DataStreams,0)),DataStreams,0)-1):OFFSET(HOMECELL,MATCH(MIN(INDEX(Last_Data_Point,MATCH($A95,DataStreams,0)),INDEX(Last_Data_Point,MATCH(N$6,DataStreams,0)),$B$4),DateRange,0)-1,MATCH(INDEX(Returns!$100:$100,MATCH($A95,DataStreams,0)),DataStreams,0)-1)),
OFFSET(HOMECELL,MATCH(MAX(INDEX(First_Data_Point,MATCH($A95,DataStreams,0)),INDEX(First_Data_Point,MATCH(N$6,DataStreams,0)),$B$3),DateRange,0)-1,MATCH(N$6,DataStreams,0)-1):OFFSET(HOMECELL,MATCH(MIN(INDEX(Last_Data_Point,MATCH($A95,DataStreams,0)),INDEX(Last_Data_Point,MATCH(N$6,DataStreams,0)),$B$4),DateRange,0)-1,MATCH(N$6,DataStreams,0)-1) -
(INDEX(Returns!$102:$102,MATCH(N$6,DataStreams,0))*
OFFSET(HOMECELL,MATCH(MAX(INDEX(First_Data_Point,MATCH($A95,DataStreams,0)),INDEX(First_Data_Point,MATCH(N$6,DataStreams,0)),$B$3),DateRange,0)-1,MATCH(INDEX(Returns!$100:$100,MATCH(N$6,DataStreams,0)),DataStreams,0)-1):OFFSET(HOMECELL,MATCH(MIN(INDEX(Last_Data_Point,MATCH($A95,DataStreams,0)),INDEX(Last_Data_Point,MATCH(N$6,DataStreams,0)),$B$4),DateRange,0)-1,MATCH(INDEX(Returns!$100:$100,MATCH(N$6,DataStreams,0)),DataStreams,0)-1))),"")</f>
        <v>1.4632236505233956E-3</v>
      </c>
      <c r="O95" s="233" cm="1">
        <f t="array" aca="1" ref="O95" ca="1">_xlfn.IFNA(_xlfn.COVARIANCE.S(
OFFSET(HOMECELL,MATCH(MAX(INDEX(First_Data_Point,MATCH($A95,DataStreams,0)),INDEX(First_Data_Point,MATCH(O$6,DataStreams,0)),$B$3),DateRange,0)-1,MATCH($A95,DataStreams,0)-1):OFFSET(HOMECELL,MATCH(MIN(INDEX(Last_Data_Point,MATCH($A95,DataStreams,0)),INDEX(Last_Data_Point,MATCH(O$6,DataStreams,0)),$B$4),DateRange,0)-1,MATCH($A95,DataStreams,0)-1) -
(INDEX(Returns!$102:$102,MATCH($A95,DataStreams,0))*
OFFSET(HOMECELL,MATCH(MAX(INDEX(First_Data_Point,MATCH($A95,DataStreams,0)),INDEX(First_Data_Point,MATCH(O$6,DataStreams,0)),$B$3),DateRange,0)-1,MATCH(INDEX(Returns!$100:$100,MATCH($A95,DataStreams,0)),DataStreams,0)-1):OFFSET(HOMECELL,MATCH(MIN(INDEX(Last_Data_Point,MATCH($A95,DataStreams,0)),INDEX(Last_Data_Point,MATCH(O$6,DataStreams,0)),$B$4),DateRange,0)-1,MATCH(INDEX(Returns!$100:$100,MATCH($A95,DataStreams,0)),DataStreams,0)-1)),
OFFSET(HOMECELL,MATCH(MAX(INDEX(First_Data_Point,MATCH($A95,DataStreams,0)),INDEX(First_Data_Point,MATCH(O$6,DataStreams,0)),$B$3),DateRange,0)-1,MATCH(O$6,DataStreams,0)-1):OFFSET(HOMECELL,MATCH(MIN(INDEX(Last_Data_Point,MATCH($A95,DataStreams,0)),INDEX(Last_Data_Point,MATCH(O$6,DataStreams,0)),$B$4),DateRange,0)-1,MATCH(O$6,DataStreams,0)-1) -
(INDEX(Returns!$102:$102,MATCH(O$6,DataStreams,0))*
OFFSET(HOMECELL,MATCH(MAX(INDEX(First_Data_Point,MATCH($A95,DataStreams,0)),INDEX(First_Data_Point,MATCH(O$6,DataStreams,0)),$B$3),DateRange,0)-1,MATCH(INDEX(Returns!$100:$100,MATCH(O$6,DataStreams,0)),DataStreams,0)-1):OFFSET(HOMECELL,MATCH(MIN(INDEX(Last_Data_Point,MATCH($A95,DataStreams,0)),INDEX(Last_Data_Point,MATCH(O$6,DataStreams,0)),$B$4),DateRange,0)-1,MATCH(INDEX(Returns!$100:$100,MATCH(O$6,DataStreams,0)),DataStreams,0)-1))),"")</f>
        <v>-3.7895021470139866E-4</v>
      </c>
      <c r="P95" s="233" cm="1">
        <f t="array" aca="1" ref="P95" ca="1">_xlfn.IFNA(_xlfn.COVARIANCE.S(
OFFSET(HOMECELL,MATCH(MAX(INDEX(First_Data_Point,MATCH($A95,DataStreams,0)),INDEX(First_Data_Point,MATCH(P$6,DataStreams,0)),$B$3),DateRange,0)-1,MATCH($A95,DataStreams,0)-1):OFFSET(HOMECELL,MATCH(MIN(INDEX(Last_Data_Point,MATCH($A95,DataStreams,0)),INDEX(Last_Data_Point,MATCH(P$6,DataStreams,0)),$B$4),DateRange,0)-1,MATCH($A95,DataStreams,0)-1) -
(INDEX(Returns!$102:$102,MATCH($A95,DataStreams,0))*
OFFSET(HOMECELL,MATCH(MAX(INDEX(First_Data_Point,MATCH($A95,DataStreams,0)),INDEX(First_Data_Point,MATCH(P$6,DataStreams,0)),$B$3),DateRange,0)-1,MATCH(INDEX(Returns!$100:$100,MATCH($A95,DataStreams,0)),DataStreams,0)-1):OFFSET(HOMECELL,MATCH(MIN(INDEX(Last_Data_Point,MATCH($A95,DataStreams,0)),INDEX(Last_Data_Point,MATCH(P$6,DataStreams,0)),$B$4),DateRange,0)-1,MATCH(INDEX(Returns!$100:$100,MATCH($A95,DataStreams,0)),DataStreams,0)-1)),
OFFSET(HOMECELL,MATCH(MAX(INDEX(First_Data_Point,MATCH($A95,DataStreams,0)),INDEX(First_Data_Point,MATCH(P$6,DataStreams,0)),$B$3),DateRange,0)-1,MATCH(P$6,DataStreams,0)-1):OFFSET(HOMECELL,MATCH(MIN(INDEX(Last_Data_Point,MATCH($A95,DataStreams,0)),INDEX(Last_Data_Point,MATCH(P$6,DataStreams,0)),$B$4),DateRange,0)-1,MATCH(P$6,DataStreams,0)-1) -
(INDEX(Returns!$102:$102,MATCH(P$6,DataStreams,0))*
OFFSET(HOMECELL,MATCH(MAX(INDEX(First_Data_Point,MATCH($A95,DataStreams,0)),INDEX(First_Data_Point,MATCH(P$6,DataStreams,0)),$B$3),DateRange,0)-1,MATCH(INDEX(Returns!$100:$100,MATCH(P$6,DataStreams,0)),DataStreams,0)-1):OFFSET(HOMECELL,MATCH(MIN(INDEX(Last_Data_Point,MATCH($A95,DataStreams,0)),INDEX(Last_Data_Point,MATCH(P$6,DataStreams,0)),$B$4),DateRange,0)-1,MATCH(INDEX(Returns!$100:$100,MATCH(P$6,DataStreams,0)),DataStreams,0)-1))),"")</f>
        <v>2.9693637294254314E-4</v>
      </c>
      <c r="Q95" s="233" cm="1">
        <f t="array" aca="1" ref="Q95" ca="1">_xlfn.IFNA(_xlfn.COVARIANCE.S(
OFFSET(HOMECELL,MATCH(MAX(INDEX(First_Data_Point,MATCH($A95,DataStreams,0)),INDEX(First_Data_Point,MATCH(Q$6,DataStreams,0)),$B$3),DateRange,0)-1,MATCH($A95,DataStreams,0)-1):OFFSET(HOMECELL,MATCH(MIN(INDEX(Last_Data_Point,MATCH($A95,DataStreams,0)),INDEX(Last_Data_Point,MATCH(Q$6,DataStreams,0)),$B$4),DateRange,0)-1,MATCH($A95,DataStreams,0)-1) -
(INDEX(Returns!$102:$102,MATCH($A95,DataStreams,0))*
OFFSET(HOMECELL,MATCH(MAX(INDEX(First_Data_Point,MATCH($A95,DataStreams,0)),INDEX(First_Data_Point,MATCH(Q$6,DataStreams,0)),$B$3),DateRange,0)-1,MATCH(INDEX(Returns!$100:$100,MATCH($A95,DataStreams,0)),DataStreams,0)-1):OFFSET(HOMECELL,MATCH(MIN(INDEX(Last_Data_Point,MATCH($A95,DataStreams,0)),INDEX(Last_Data_Point,MATCH(Q$6,DataStreams,0)),$B$4),DateRange,0)-1,MATCH(INDEX(Returns!$100:$100,MATCH($A95,DataStreams,0)),DataStreams,0)-1)),
OFFSET(HOMECELL,MATCH(MAX(INDEX(First_Data_Point,MATCH($A95,DataStreams,0)),INDEX(First_Data_Point,MATCH(Q$6,DataStreams,0)),$B$3),DateRange,0)-1,MATCH(Q$6,DataStreams,0)-1):OFFSET(HOMECELL,MATCH(MIN(INDEX(Last_Data_Point,MATCH($A95,DataStreams,0)),INDEX(Last_Data_Point,MATCH(Q$6,DataStreams,0)),$B$4),DateRange,0)-1,MATCH(Q$6,DataStreams,0)-1) -
(INDEX(Returns!$102:$102,MATCH(Q$6,DataStreams,0))*
OFFSET(HOMECELL,MATCH(MAX(INDEX(First_Data_Point,MATCH($A95,DataStreams,0)),INDEX(First_Data_Point,MATCH(Q$6,DataStreams,0)),$B$3),DateRange,0)-1,MATCH(INDEX(Returns!$100:$100,MATCH(Q$6,DataStreams,0)),DataStreams,0)-1):OFFSET(HOMECELL,MATCH(MIN(INDEX(Last_Data_Point,MATCH($A95,DataStreams,0)),INDEX(Last_Data_Point,MATCH(Q$6,DataStreams,0)),$B$4),DateRange,0)-1,MATCH(INDEX(Returns!$100:$100,MATCH(Q$6,DataStreams,0)),DataStreams,0)-1))),"")</f>
        <v>-7.6190840951684795E-5</v>
      </c>
      <c r="R95" s="233" cm="1">
        <f t="array" aca="1" ref="R95" ca="1">_xlfn.IFNA(_xlfn.COVARIANCE.S(
OFFSET(HOMECELL,MATCH(MAX(INDEX(First_Data_Point,MATCH($A95,DataStreams,0)),INDEX(First_Data_Point,MATCH(R$6,DataStreams,0)),$B$3),DateRange,0)-1,MATCH($A95,DataStreams,0)-1):OFFSET(HOMECELL,MATCH(MIN(INDEX(Last_Data_Point,MATCH($A95,DataStreams,0)),INDEX(Last_Data_Point,MATCH(R$6,DataStreams,0)),$B$4),DateRange,0)-1,MATCH($A95,DataStreams,0)-1) -
(INDEX(Returns!$102:$102,MATCH($A95,DataStreams,0))*
OFFSET(HOMECELL,MATCH(MAX(INDEX(First_Data_Point,MATCH($A95,DataStreams,0)),INDEX(First_Data_Point,MATCH(R$6,DataStreams,0)),$B$3),DateRange,0)-1,MATCH(INDEX(Returns!$100:$100,MATCH($A95,DataStreams,0)),DataStreams,0)-1):OFFSET(HOMECELL,MATCH(MIN(INDEX(Last_Data_Point,MATCH($A95,DataStreams,0)),INDEX(Last_Data_Point,MATCH(R$6,DataStreams,0)),$B$4),DateRange,0)-1,MATCH(INDEX(Returns!$100:$100,MATCH($A95,DataStreams,0)),DataStreams,0)-1)),
OFFSET(HOMECELL,MATCH(MAX(INDEX(First_Data_Point,MATCH($A95,DataStreams,0)),INDEX(First_Data_Point,MATCH(R$6,DataStreams,0)),$B$3),DateRange,0)-1,MATCH(R$6,DataStreams,0)-1):OFFSET(HOMECELL,MATCH(MIN(INDEX(Last_Data_Point,MATCH($A95,DataStreams,0)),INDEX(Last_Data_Point,MATCH(R$6,DataStreams,0)),$B$4),DateRange,0)-1,MATCH(R$6,DataStreams,0)-1) -
(INDEX(Returns!$102:$102,MATCH(R$6,DataStreams,0))*
OFFSET(HOMECELL,MATCH(MAX(INDEX(First_Data_Point,MATCH($A95,DataStreams,0)),INDEX(First_Data_Point,MATCH(R$6,DataStreams,0)),$B$3),DateRange,0)-1,MATCH(INDEX(Returns!$100:$100,MATCH(R$6,DataStreams,0)),DataStreams,0)-1):OFFSET(HOMECELL,MATCH(MIN(INDEX(Last_Data_Point,MATCH($A95,DataStreams,0)),INDEX(Last_Data_Point,MATCH(R$6,DataStreams,0)),$B$4),DateRange,0)-1,MATCH(INDEX(Returns!$100:$100,MATCH(R$6,DataStreams,0)),DataStreams,0)-1))),"")</f>
        <v>4.9488375385347964E-4</v>
      </c>
      <c r="S95" s="233" cm="1">
        <f t="array" aca="1" ref="S95" ca="1">_xlfn.IFNA(_xlfn.COVARIANCE.S(
OFFSET(HOMECELL,MATCH(MAX(INDEX(First_Data_Point,MATCH($A95,DataStreams,0)),INDEX(First_Data_Point,MATCH(S$6,DataStreams,0)),$B$3),DateRange,0)-1,MATCH($A95,DataStreams,0)-1):OFFSET(HOMECELL,MATCH(MIN(INDEX(Last_Data_Point,MATCH($A95,DataStreams,0)),INDEX(Last_Data_Point,MATCH(S$6,DataStreams,0)),$B$4),DateRange,0)-1,MATCH($A95,DataStreams,0)-1) -
(INDEX(Returns!$102:$102,MATCH($A95,DataStreams,0))*
OFFSET(HOMECELL,MATCH(MAX(INDEX(First_Data_Point,MATCH($A95,DataStreams,0)),INDEX(First_Data_Point,MATCH(S$6,DataStreams,0)),$B$3),DateRange,0)-1,MATCH(INDEX(Returns!$100:$100,MATCH($A95,DataStreams,0)),DataStreams,0)-1):OFFSET(HOMECELL,MATCH(MIN(INDEX(Last_Data_Point,MATCH($A95,DataStreams,0)),INDEX(Last_Data_Point,MATCH(S$6,DataStreams,0)),$B$4),DateRange,0)-1,MATCH(INDEX(Returns!$100:$100,MATCH($A95,DataStreams,0)),DataStreams,0)-1)),
OFFSET(HOMECELL,MATCH(MAX(INDEX(First_Data_Point,MATCH($A95,DataStreams,0)),INDEX(First_Data_Point,MATCH(S$6,DataStreams,0)),$B$3),DateRange,0)-1,MATCH(S$6,DataStreams,0)-1):OFFSET(HOMECELL,MATCH(MIN(INDEX(Last_Data_Point,MATCH($A95,DataStreams,0)),INDEX(Last_Data_Point,MATCH(S$6,DataStreams,0)),$B$4),DateRange,0)-1,MATCH(S$6,DataStreams,0)-1) -
(INDEX(Returns!$102:$102,MATCH(S$6,DataStreams,0))*
OFFSET(HOMECELL,MATCH(MAX(INDEX(First_Data_Point,MATCH($A95,DataStreams,0)),INDEX(First_Data_Point,MATCH(S$6,DataStreams,0)),$B$3),DateRange,0)-1,MATCH(INDEX(Returns!$100:$100,MATCH(S$6,DataStreams,0)),DataStreams,0)-1):OFFSET(HOMECELL,MATCH(MIN(INDEX(Last_Data_Point,MATCH($A95,DataStreams,0)),INDEX(Last_Data_Point,MATCH(S$6,DataStreams,0)),$B$4),DateRange,0)-1,MATCH(INDEX(Returns!$100:$100,MATCH(S$6,DataStreams,0)),DataStreams,0)-1))),"")</f>
        <v>8.7605439799898319E-4</v>
      </c>
      <c r="T95" s="233" cm="1">
        <f t="array" aca="1" ref="T95" ca="1">_xlfn.IFNA(_xlfn.COVARIANCE.S(
OFFSET(HOMECELL,MATCH(MAX(INDEX(First_Data_Point,MATCH($A95,DataStreams,0)),INDEX(First_Data_Point,MATCH(T$6,DataStreams,0)),$B$3),DateRange,0)-1,MATCH($A95,DataStreams,0)-1):OFFSET(HOMECELL,MATCH(MIN(INDEX(Last_Data_Point,MATCH($A95,DataStreams,0)),INDEX(Last_Data_Point,MATCH(T$6,DataStreams,0)),$B$4),DateRange,0)-1,MATCH($A95,DataStreams,0)-1) -
(INDEX(Returns!$102:$102,MATCH($A95,DataStreams,0))*
OFFSET(HOMECELL,MATCH(MAX(INDEX(First_Data_Point,MATCH($A95,DataStreams,0)),INDEX(First_Data_Point,MATCH(T$6,DataStreams,0)),$B$3),DateRange,0)-1,MATCH(INDEX(Returns!$100:$100,MATCH($A95,DataStreams,0)),DataStreams,0)-1):OFFSET(HOMECELL,MATCH(MIN(INDEX(Last_Data_Point,MATCH($A95,DataStreams,0)),INDEX(Last_Data_Point,MATCH(T$6,DataStreams,0)),$B$4),DateRange,0)-1,MATCH(INDEX(Returns!$100:$100,MATCH($A95,DataStreams,0)),DataStreams,0)-1)),
OFFSET(HOMECELL,MATCH(MAX(INDEX(First_Data_Point,MATCH($A95,DataStreams,0)),INDEX(First_Data_Point,MATCH(T$6,DataStreams,0)),$B$3),DateRange,0)-1,MATCH(T$6,DataStreams,0)-1):OFFSET(HOMECELL,MATCH(MIN(INDEX(Last_Data_Point,MATCH($A95,DataStreams,0)),INDEX(Last_Data_Point,MATCH(T$6,DataStreams,0)),$B$4),DateRange,0)-1,MATCH(T$6,DataStreams,0)-1) -
(INDEX(Returns!$102:$102,MATCH(T$6,DataStreams,0))*
OFFSET(HOMECELL,MATCH(MAX(INDEX(First_Data_Point,MATCH($A95,DataStreams,0)),INDEX(First_Data_Point,MATCH(T$6,DataStreams,0)),$B$3),DateRange,0)-1,MATCH(INDEX(Returns!$100:$100,MATCH(T$6,DataStreams,0)),DataStreams,0)-1):OFFSET(HOMECELL,MATCH(MIN(INDEX(Last_Data_Point,MATCH($A95,DataStreams,0)),INDEX(Last_Data_Point,MATCH(T$6,DataStreams,0)),$B$4),DateRange,0)-1,MATCH(INDEX(Returns!$100:$100,MATCH(T$6,DataStreams,0)),DataStreams,0)-1))),"")</f>
        <v>1.6533209098878917E-4</v>
      </c>
      <c r="U95" s="233" cm="1">
        <f t="array" aca="1" ref="U95" ca="1">_xlfn.IFNA(_xlfn.COVARIANCE.S(
OFFSET(HOMECELL,MATCH(MAX(INDEX(First_Data_Point,MATCH($A95,DataStreams,0)),INDEX(First_Data_Point,MATCH(U$6,DataStreams,0)),$B$3),DateRange,0)-1,MATCH($A95,DataStreams,0)-1):OFFSET(HOMECELL,MATCH(MIN(INDEX(Last_Data_Point,MATCH($A95,DataStreams,0)),INDEX(Last_Data_Point,MATCH(U$6,DataStreams,0)),$B$4),DateRange,0)-1,MATCH($A95,DataStreams,0)-1) -
(INDEX(Returns!$102:$102,MATCH($A95,DataStreams,0))*
OFFSET(HOMECELL,MATCH(MAX(INDEX(First_Data_Point,MATCH($A95,DataStreams,0)),INDEX(First_Data_Point,MATCH(U$6,DataStreams,0)),$B$3),DateRange,0)-1,MATCH(INDEX(Returns!$100:$100,MATCH($A95,DataStreams,0)),DataStreams,0)-1):OFFSET(HOMECELL,MATCH(MIN(INDEX(Last_Data_Point,MATCH($A95,DataStreams,0)),INDEX(Last_Data_Point,MATCH(U$6,DataStreams,0)),$B$4),DateRange,0)-1,MATCH(INDEX(Returns!$100:$100,MATCH($A95,DataStreams,0)),DataStreams,0)-1)),
OFFSET(HOMECELL,MATCH(MAX(INDEX(First_Data_Point,MATCH($A95,DataStreams,0)),INDEX(First_Data_Point,MATCH(U$6,DataStreams,0)),$B$3),DateRange,0)-1,MATCH(U$6,DataStreams,0)-1):OFFSET(HOMECELL,MATCH(MIN(INDEX(Last_Data_Point,MATCH($A95,DataStreams,0)),INDEX(Last_Data_Point,MATCH(U$6,DataStreams,0)),$B$4),DateRange,0)-1,MATCH(U$6,DataStreams,0)-1) -
(INDEX(Returns!$102:$102,MATCH(U$6,DataStreams,0))*
OFFSET(HOMECELL,MATCH(MAX(INDEX(First_Data_Point,MATCH($A95,DataStreams,0)),INDEX(First_Data_Point,MATCH(U$6,DataStreams,0)),$B$3),DateRange,0)-1,MATCH(INDEX(Returns!$100:$100,MATCH(U$6,DataStreams,0)),DataStreams,0)-1):OFFSET(HOMECELL,MATCH(MIN(INDEX(Last_Data_Point,MATCH($A95,DataStreams,0)),INDEX(Last_Data_Point,MATCH(U$6,DataStreams,0)),$B$4),DateRange,0)-1,MATCH(INDEX(Returns!$100:$100,MATCH(U$6,DataStreams,0)),DataStreams,0)-1))),"")</f>
        <v>-3.1455296157906605E-4</v>
      </c>
      <c r="V95" s="233" cm="1">
        <f t="array" aca="1" ref="V95" ca="1">_xlfn.IFNA(_xlfn.COVARIANCE.S(
OFFSET(HOMECELL,MATCH(MAX(INDEX(First_Data_Point,MATCH($A95,DataStreams,0)),INDEX(First_Data_Point,MATCH(V$6,DataStreams,0)),$B$3),DateRange,0)-1,MATCH($A95,DataStreams,0)-1):OFFSET(HOMECELL,MATCH(MIN(INDEX(Last_Data_Point,MATCH($A95,DataStreams,0)),INDEX(Last_Data_Point,MATCH(V$6,DataStreams,0)),$B$4),DateRange,0)-1,MATCH($A95,DataStreams,0)-1) -
(INDEX(Returns!$102:$102,MATCH($A95,DataStreams,0))*
OFFSET(HOMECELL,MATCH(MAX(INDEX(First_Data_Point,MATCH($A95,DataStreams,0)),INDEX(First_Data_Point,MATCH(V$6,DataStreams,0)),$B$3),DateRange,0)-1,MATCH(INDEX(Returns!$100:$100,MATCH($A95,DataStreams,0)),DataStreams,0)-1):OFFSET(HOMECELL,MATCH(MIN(INDEX(Last_Data_Point,MATCH($A95,DataStreams,0)),INDEX(Last_Data_Point,MATCH(V$6,DataStreams,0)),$B$4),DateRange,0)-1,MATCH(INDEX(Returns!$100:$100,MATCH($A95,DataStreams,0)),DataStreams,0)-1)),
OFFSET(HOMECELL,MATCH(MAX(INDEX(First_Data_Point,MATCH($A95,DataStreams,0)),INDEX(First_Data_Point,MATCH(V$6,DataStreams,0)),$B$3),DateRange,0)-1,MATCH(V$6,DataStreams,0)-1):OFFSET(HOMECELL,MATCH(MIN(INDEX(Last_Data_Point,MATCH($A95,DataStreams,0)),INDEX(Last_Data_Point,MATCH(V$6,DataStreams,0)),$B$4),DateRange,0)-1,MATCH(V$6,DataStreams,0)-1) -
(INDEX(Returns!$102:$102,MATCH(V$6,DataStreams,0))*
OFFSET(HOMECELL,MATCH(MAX(INDEX(First_Data_Point,MATCH($A95,DataStreams,0)),INDEX(First_Data_Point,MATCH(V$6,DataStreams,0)),$B$3),DateRange,0)-1,MATCH(INDEX(Returns!$100:$100,MATCH(V$6,DataStreams,0)),DataStreams,0)-1):OFFSET(HOMECELL,MATCH(MIN(INDEX(Last_Data_Point,MATCH($A95,DataStreams,0)),INDEX(Last_Data_Point,MATCH(V$6,DataStreams,0)),$B$4),DateRange,0)-1,MATCH(INDEX(Returns!$100:$100,MATCH(V$6,DataStreams,0)),DataStreams,0)-1))),"")</f>
        <v>-4.6366257416108466E-4</v>
      </c>
      <c r="W95" s="233" cm="1">
        <f t="array" aca="1" ref="W95" ca="1">_xlfn.IFNA(_xlfn.COVARIANCE.S(
OFFSET(HOMECELL,MATCH(MAX(INDEX(First_Data_Point,MATCH($A95,DataStreams,0)),INDEX(First_Data_Point,MATCH(W$6,DataStreams,0)),$B$3),DateRange,0)-1,MATCH($A95,DataStreams,0)-1):OFFSET(HOMECELL,MATCH(MIN(INDEX(Last_Data_Point,MATCH($A95,DataStreams,0)),INDEX(Last_Data_Point,MATCH(W$6,DataStreams,0)),$B$4),DateRange,0)-1,MATCH($A95,DataStreams,0)-1) -
(INDEX(Returns!$102:$102,MATCH($A95,DataStreams,0))*
OFFSET(HOMECELL,MATCH(MAX(INDEX(First_Data_Point,MATCH($A95,DataStreams,0)),INDEX(First_Data_Point,MATCH(W$6,DataStreams,0)),$B$3),DateRange,0)-1,MATCH(INDEX(Returns!$100:$100,MATCH($A95,DataStreams,0)),DataStreams,0)-1):OFFSET(HOMECELL,MATCH(MIN(INDEX(Last_Data_Point,MATCH($A95,DataStreams,0)),INDEX(Last_Data_Point,MATCH(W$6,DataStreams,0)),$B$4),DateRange,0)-1,MATCH(INDEX(Returns!$100:$100,MATCH($A95,DataStreams,0)),DataStreams,0)-1)),
OFFSET(HOMECELL,MATCH(MAX(INDEX(First_Data_Point,MATCH($A95,DataStreams,0)),INDEX(First_Data_Point,MATCH(W$6,DataStreams,0)),$B$3),DateRange,0)-1,MATCH(W$6,DataStreams,0)-1):OFFSET(HOMECELL,MATCH(MIN(INDEX(Last_Data_Point,MATCH($A95,DataStreams,0)),INDEX(Last_Data_Point,MATCH(W$6,DataStreams,0)),$B$4),DateRange,0)-1,MATCH(W$6,DataStreams,0)-1) -
(INDEX(Returns!$102:$102,MATCH(W$6,DataStreams,0))*
OFFSET(HOMECELL,MATCH(MAX(INDEX(First_Data_Point,MATCH($A95,DataStreams,0)),INDEX(First_Data_Point,MATCH(W$6,DataStreams,0)),$B$3),DateRange,0)-1,MATCH(INDEX(Returns!$100:$100,MATCH(W$6,DataStreams,0)),DataStreams,0)-1):OFFSET(HOMECELL,MATCH(MIN(INDEX(Last_Data_Point,MATCH($A95,DataStreams,0)),INDEX(Last_Data_Point,MATCH(W$6,DataStreams,0)),$B$4),DateRange,0)-1,MATCH(INDEX(Returns!$100:$100,MATCH(W$6,DataStreams,0)),DataStreams,0)-1))),"")</f>
        <v>9.541525900433049E-4</v>
      </c>
      <c r="X95" s="233" cm="1">
        <f t="array" aca="1" ref="X95" ca="1">_xlfn.IFNA(_xlfn.COVARIANCE.S(
OFFSET(HOMECELL,MATCH(MAX(INDEX(First_Data_Point,MATCH($A95,DataStreams,0)),INDEX(First_Data_Point,MATCH(X$6,DataStreams,0)),$B$3),DateRange,0)-1,MATCH($A95,DataStreams,0)-1):OFFSET(HOMECELL,MATCH(MIN(INDEX(Last_Data_Point,MATCH($A95,DataStreams,0)),INDEX(Last_Data_Point,MATCH(X$6,DataStreams,0)),$B$4),DateRange,0)-1,MATCH($A95,DataStreams,0)-1) -
(INDEX(Returns!$102:$102,MATCH($A95,DataStreams,0))*
OFFSET(HOMECELL,MATCH(MAX(INDEX(First_Data_Point,MATCH($A95,DataStreams,0)),INDEX(First_Data_Point,MATCH(X$6,DataStreams,0)),$B$3),DateRange,0)-1,MATCH(INDEX(Returns!$100:$100,MATCH($A95,DataStreams,0)),DataStreams,0)-1):OFFSET(HOMECELL,MATCH(MIN(INDEX(Last_Data_Point,MATCH($A95,DataStreams,0)),INDEX(Last_Data_Point,MATCH(X$6,DataStreams,0)),$B$4),DateRange,0)-1,MATCH(INDEX(Returns!$100:$100,MATCH($A95,DataStreams,0)),DataStreams,0)-1)),
OFFSET(HOMECELL,MATCH(MAX(INDEX(First_Data_Point,MATCH($A95,DataStreams,0)),INDEX(First_Data_Point,MATCH(X$6,DataStreams,0)),$B$3),DateRange,0)-1,MATCH(X$6,DataStreams,0)-1):OFFSET(HOMECELL,MATCH(MIN(INDEX(Last_Data_Point,MATCH($A95,DataStreams,0)),INDEX(Last_Data_Point,MATCH(X$6,DataStreams,0)),$B$4),DateRange,0)-1,MATCH(X$6,DataStreams,0)-1) -
(INDEX(Returns!$102:$102,MATCH(X$6,DataStreams,0))*
OFFSET(HOMECELL,MATCH(MAX(INDEX(First_Data_Point,MATCH($A95,DataStreams,0)),INDEX(First_Data_Point,MATCH(X$6,DataStreams,0)),$B$3),DateRange,0)-1,MATCH(INDEX(Returns!$100:$100,MATCH(X$6,DataStreams,0)),DataStreams,0)-1):OFFSET(HOMECELL,MATCH(MIN(INDEX(Last_Data_Point,MATCH($A95,DataStreams,0)),INDEX(Last_Data_Point,MATCH(X$6,DataStreams,0)),$B$4),DateRange,0)-1,MATCH(INDEX(Returns!$100:$100,MATCH(X$6,DataStreams,0)),DataStreams,0)-1))),"")</f>
        <v>3.7050399262206941E-5</v>
      </c>
      <c r="Y95" s="233" cm="1">
        <f t="array" aca="1" ref="Y95" ca="1">_xlfn.IFNA(_xlfn.COVARIANCE.S(
OFFSET(HOMECELL,MATCH(MAX(INDEX(First_Data_Point,MATCH($A95,DataStreams,0)),INDEX(First_Data_Point,MATCH(Y$6,DataStreams,0)),$B$3),DateRange,0)-1,MATCH($A95,DataStreams,0)-1):OFFSET(HOMECELL,MATCH(MIN(INDEX(Last_Data_Point,MATCH($A95,DataStreams,0)),INDEX(Last_Data_Point,MATCH(Y$6,DataStreams,0)),$B$4),DateRange,0)-1,MATCH($A95,DataStreams,0)-1) -
(INDEX(Returns!$102:$102,MATCH($A95,DataStreams,0))*
OFFSET(HOMECELL,MATCH(MAX(INDEX(First_Data_Point,MATCH($A95,DataStreams,0)),INDEX(First_Data_Point,MATCH(Y$6,DataStreams,0)),$B$3),DateRange,0)-1,MATCH(INDEX(Returns!$100:$100,MATCH($A95,DataStreams,0)),DataStreams,0)-1):OFFSET(HOMECELL,MATCH(MIN(INDEX(Last_Data_Point,MATCH($A95,DataStreams,0)),INDEX(Last_Data_Point,MATCH(Y$6,DataStreams,0)),$B$4),DateRange,0)-1,MATCH(INDEX(Returns!$100:$100,MATCH($A95,DataStreams,0)),DataStreams,0)-1)),
OFFSET(HOMECELL,MATCH(MAX(INDEX(First_Data_Point,MATCH($A95,DataStreams,0)),INDEX(First_Data_Point,MATCH(Y$6,DataStreams,0)),$B$3),DateRange,0)-1,MATCH(Y$6,DataStreams,0)-1):OFFSET(HOMECELL,MATCH(MIN(INDEX(Last_Data_Point,MATCH($A95,DataStreams,0)),INDEX(Last_Data_Point,MATCH(Y$6,DataStreams,0)),$B$4),DateRange,0)-1,MATCH(Y$6,DataStreams,0)-1) -
(INDEX(Returns!$102:$102,MATCH(Y$6,DataStreams,0))*
OFFSET(HOMECELL,MATCH(MAX(INDEX(First_Data_Point,MATCH($A95,DataStreams,0)),INDEX(First_Data_Point,MATCH(Y$6,DataStreams,0)),$B$3),DateRange,0)-1,MATCH(INDEX(Returns!$100:$100,MATCH(Y$6,DataStreams,0)),DataStreams,0)-1):OFFSET(HOMECELL,MATCH(MIN(INDEX(Last_Data_Point,MATCH($A95,DataStreams,0)),INDEX(Last_Data_Point,MATCH(Y$6,DataStreams,0)),$B$4),DateRange,0)-1,MATCH(INDEX(Returns!$100:$100,MATCH(Y$6,DataStreams,0)),DataStreams,0)-1))),"")</f>
        <v>-6.6682003138359845E-4</v>
      </c>
      <c r="Z95" s="233" cm="1">
        <f t="array" aca="1" ref="Z95" ca="1">_xlfn.IFNA(_xlfn.COVARIANCE.S(
OFFSET(HOMECELL,MATCH(MAX(INDEX(First_Data_Point,MATCH($A95,DataStreams,0)),INDEX(First_Data_Point,MATCH(Z$6,DataStreams,0)),$B$3),DateRange,0)-1,MATCH($A95,DataStreams,0)-1):OFFSET(HOMECELL,MATCH(MIN(INDEX(Last_Data_Point,MATCH($A95,DataStreams,0)),INDEX(Last_Data_Point,MATCH(Z$6,DataStreams,0)),$B$4),DateRange,0)-1,MATCH($A95,DataStreams,0)-1) -
(INDEX(Returns!$102:$102,MATCH($A95,DataStreams,0))*
OFFSET(HOMECELL,MATCH(MAX(INDEX(First_Data_Point,MATCH($A95,DataStreams,0)),INDEX(First_Data_Point,MATCH(Z$6,DataStreams,0)),$B$3),DateRange,0)-1,MATCH(INDEX(Returns!$100:$100,MATCH($A95,DataStreams,0)),DataStreams,0)-1):OFFSET(HOMECELL,MATCH(MIN(INDEX(Last_Data_Point,MATCH($A95,DataStreams,0)),INDEX(Last_Data_Point,MATCH(Z$6,DataStreams,0)),$B$4),DateRange,0)-1,MATCH(INDEX(Returns!$100:$100,MATCH($A95,DataStreams,0)),DataStreams,0)-1)),
OFFSET(HOMECELL,MATCH(MAX(INDEX(First_Data_Point,MATCH($A95,DataStreams,0)),INDEX(First_Data_Point,MATCH(Z$6,DataStreams,0)),$B$3),DateRange,0)-1,MATCH(Z$6,DataStreams,0)-1):OFFSET(HOMECELL,MATCH(MIN(INDEX(Last_Data_Point,MATCH($A95,DataStreams,0)),INDEX(Last_Data_Point,MATCH(Z$6,DataStreams,0)),$B$4),DateRange,0)-1,MATCH(Z$6,DataStreams,0)-1) -
(INDEX(Returns!$102:$102,MATCH(Z$6,DataStreams,0))*
OFFSET(HOMECELL,MATCH(MAX(INDEX(First_Data_Point,MATCH($A95,DataStreams,0)),INDEX(First_Data_Point,MATCH(Z$6,DataStreams,0)),$B$3),DateRange,0)-1,MATCH(INDEX(Returns!$100:$100,MATCH(Z$6,DataStreams,0)),DataStreams,0)-1):OFFSET(HOMECELL,MATCH(MIN(INDEX(Last_Data_Point,MATCH($A95,DataStreams,0)),INDEX(Last_Data_Point,MATCH(Z$6,DataStreams,0)),$B$4),DateRange,0)-1,MATCH(INDEX(Returns!$100:$100,MATCH(Z$6,DataStreams,0)),DataStreams,0)-1))),"")</f>
        <v>5.5085862596413035E-4</v>
      </c>
      <c r="AA95" s="233" cm="1">
        <f t="array" aca="1" ref="AA95" ca="1">_xlfn.IFNA(_xlfn.COVARIANCE.S(
OFFSET(HOMECELL,MATCH(MAX(INDEX(First_Data_Point,MATCH($A95,DataStreams,0)),INDEX(First_Data_Point,MATCH(AA$6,DataStreams,0)),$B$3),DateRange,0)-1,MATCH($A95,DataStreams,0)-1):OFFSET(HOMECELL,MATCH(MIN(INDEX(Last_Data_Point,MATCH($A95,DataStreams,0)),INDEX(Last_Data_Point,MATCH(AA$6,DataStreams,0)),$B$4),DateRange,0)-1,MATCH($A95,DataStreams,0)-1) -
(INDEX(Returns!$102:$102,MATCH($A95,DataStreams,0))*
OFFSET(HOMECELL,MATCH(MAX(INDEX(First_Data_Point,MATCH($A95,DataStreams,0)),INDEX(First_Data_Point,MATCH(AA$6,DataStreams,0)),$B$3),DateRange,0)-1,MATCH(INDEX(Returns!$100:$100,MATCH($A95,DataStreams,0)),DataStreams,0)-1):OFFSET(HOMECELL,MATCH(MIN(INDEX(Last_Data_Point,MATCH($A95,DataStreams,0)),INDEX(Last_Data_Point,MATCH(AA$6,DataStreams,0)),$B$4),DateRange,0)-1,MATCH(INDEX(Returns!$100:$100,MATCH($A95,DataStreams,0)),DataStreams,0)-1)),
OFFSET(HOMECELL,MATCH(MAX(INDEX(First_Data_Point,MATCH($A95,DataStreams,0)),INDEX(First_Data_Point,MATCH(AA$6,DataStreams,0)),$B$3),DateRange,0)-1,MATCH(AA$6,DataStreams,0)-1):OFFSET(HOMECELL,MATCH(MIN(INDEX(Last_Data_Point,MATCH($A95,DataStreams,0)),INDEX(Last_Data_Point,MATCH(AA$6,DataStreams,0)),$B$4),DateRange,0)-1,MATCH(AA$6,DataStreams,0)-1) -
(INDEX(Returns!$102:$102,MATCH(AA$6,DataStreams,0))*
OFFSET(HOMECELL,MATCH(MAX(INDEX(First_Data_Point,MATCH($A95,DataStreams,0)),INDEX(First_Data_Point,MATCH(AA$6,DataStreams,0)),$B$3),DateRange,0)-1,MATCH(INDEX(Returns!$100:$100,MATCH(AA$6,DataStreams,0)),DataStreams,0)-1):OFFSET(HOMECELL,MATCH(MIN(INDEX(Last_Data_Point,MATCH($A95,DataStreams,0)),INDEX(Last_Data_Point,MATCH(AA$6,DataStreams,0)),$B$4),DateRange,0)-1,MATCH(INDEX(Returns!$100:$100,MATCH(AA$6,DataStreams,0)),DataStreams,0)-1))),"")</f>
        <v>-4.7167766063178757E-5</v>
      </c>
      <c r="AB95" s="233" cm="1">
        <f t="array" aca="1" ref="AB95" ca="1">_xlfn.IFNA(_xlfn.COVARIANCE.S(
OFFSET(HOMECELL,MATCH(MAX(INDEX(First_Data_Point,MATCH($A95,DataStreams,0)),INDEX(First_Data_Point,MATCH(AB$6,DataStreams,0)),$B$3),DateRange,0)-1,MATCH($A95,DataStreams,0)-1):OFFSET(HOMECELL,MATCH(MIN(INDEX(Last_Data_Point,MATCH($A95,DataStreams,0)),INDEX(Last_Data_Point,MATCH(AB$6,DataStreams,0)),$B$4),DateRange,0)-1,MATCH($A95,DataStreams,0)-1) -
(INDEX(Returns!$102:$102,MATCH($A95,DataStreams,0))*
OFFSET(HOMECELL,MATCH(MAX(INDEX(First_Data_Point,MATCH($A95,DataStreams,0)),INDEX(First_Data_Point,MATCH(AB$6,DataStreams,0)),$B$3),DateRange,0)-1,MATCH(INDEX(Returns!$100:$100,MATCH($A95,DataStreams,0)),DataStreams,0)-1):OFFSET(HOMECELL,MATCH(MIN(INDEX(Last_Data_Point,MATCH($A95,DataStreams,0)),INDEX(Last_Data_Point,MATCH(AB$6,DataStreams,0)),$B$4),DateRange,0)-1,MATCH(INDEX(Returns!$100:$100,MATCH($A95,DataStreams,0)),DataStreams,0)-1)),
OFFSET(HOMECELL,MATCH(MAX(INDEX(First_Data_Point,MATCH($A95,DataStreams,0)),INDEX(First_Data_Point,MATCH(AB$6,DataStreams,0)),$B$3),DateRange,0)-1,MATCH(AB$6,DataStreams,0)-1):OFFSET(HOMECELL,MATCH(MIN(INDEX(Last_Data_Point,MATCH($A95,DataStreams,0)),INDEX(Last_Data_Point,MATCH(AB$6,DataStreams,0)),$B$4),DateRange,0)-1,MATCH(AB$6,DataStreams,0)-1) -
(INDEX(Returns!$102:$102,MATCH(AB$6,DataStreams,0))*
OFFSET(HOMECELL,MATCH(MAX(INDEX(First_Data_Point,MATCH($A95,DataStreams,0)),INDEX(First_Data_Point,MATCH(AB$6,DataStreams,0)),$B$3),DateRange,0)-1,MATCH(INDEX(Returns!$100:$100,MATCH(AB$6,DataStreams,0)),DataStreams,0)-1):OFFSET(HOMECELL,MATCH(MIN(INDEX(Last_Data_Point,MATCH($A95,DataStreams,0)),INDEX(Last_Data_Point,MATCH(AB$6,DataStreams,0)),$B$4),DateRange,0)-1,MATCH(INDEX(Returns!$100:$100,MATCH(AB$6,DataStreams,0)),DataStreams,0)-1))),"")</f>
        <v>-2.2324905330358181E-4</v>
      </c>
      <c r="AC95" s="233" cm="1">
        <f t="array" aca="1" ref="AC95" ca="1">_xlfn.IFNA(_xlfn.COVARIANCE.S(
OFFSET(HOMECELL,MATCH(MAX(INDEX(First_Data_Point,MATCH($A95,DataStreams,0)),INDEX(First_Data_Point,MATCH(AC$6,DataStreams,0)),$B$3),DateRange,0)-1,MATCH($A95,DataStreams,0)-1):OFFSET(HOMECELL,MATCH(MIN(INDEX(Last_Data_Point,MATCH($A95,DataStreams,0)),INDEX(Last_Data_Point,MATCH(AC$6,DataStreams,0)),$B$4),DateRange,0)-1,MATCH($A95,DataStreams,0)-1) -
(INDEX(Returns!$102:$102,MATCH($A95,DataStreams,0))*
OFFSET(HOMECELL,MATCH(MAX(INDEX(First_Data_Point,MATCH($A95,DataStreams,0)),INDEX(First_Data_Point,MATCH(AC$6,DataStreams,0)),$B$3),DateRange,0)-1,MATCH(INDEX(Returns!$100:$100,MATCH($A95,DataStreams,0)),DataStreams,0)-1):OFFSET(HOMECELL,MATCH(MIN(INDEX(Last_Data_Point,MATCH($A95,DataStreams,0)),INDEX(Last_Data_Point,MATCH(AC$6,DataStreams,0)),$B$4),DateRange,0)-1,MATCH(INDEX(Returns!$100:$100,MATCH($A95,DataStreams,0)),DataStreams,0)-1)),
OFFSET(HOMECELL,MATCH(MAX(INDEX(First_Data_Point,MATCH($A95,DataStreams,0)),INDEX(First_Data_Point,MATCH(AC$6,DataStreams,0)),$B$3),DateRange,0)-1,MATCH(AC$6,DataStreams,0)-1):OFFSET(HOMECELL,MATCH(MIN(INDEX(Last_Data_Point,MATCH($A95,DataStreams,0)),INDEX(Last_Data_Point,MATCH(AC$6,DataStreams,0)),$B$4),DateRange,0)-1,MATCH(AC$6,DataStreams,0)-1) -
(INDEX(Returns!$102:$102,MATCH(AC$6,DataStreams,0))*
OFFSET(HOMECELL,MATCH(MAX(INDEX(First_Data_Point,MATCH($A95,DataStreams,0)),INDEX(First_Data_Point,MATCH(AC$6,DataStreams,0)),$B$3),DateRange,0)-1,MATCH(INDEX(Returns!$100:$100,MATCH(AC$6,DataStreams,0)),DataStreams,0)-1):OFFSET(HOMECELL,MATCH(MIN(INDEX(Last_Data_Point,MATCH($A95,DataStreams,0)),INDEX(Last_Data_Point,MATCH(AC$6,DataStreams,0)),$B$4),DateRange,0)-1,MATCH(INDEX(Returns!$100:$100,MATCH(AC$6,DataStreams,0)),DataStreams,0)-1))),"")</f>
        <v>6.8398004312650697E-4</v>
      </c>
      <c r="AD95" s="233" cm="1">
        <f t="array" aca="1" ref="AD95" ca="1">_xlfn.IFNA(_xlfn.COVARIANCE.S(
OFFSET(HOMECELL,MATCH(MAX(INDEX(First_Data_Point,MATCH($A95,DataStreams,0)),INDEX(First_Data_Point,MATCH(AD$6,DataStreams,0)),$B$3),DateRange,0)-1,MATCH($A95,DataStreams,0)-1):OFFSET(HOMECELL,MATCH(MIN(INDEX(Last_Data_Point,MATCH($A95,DataStreams,0)),INDEX(Last_Data_Point,MATCH(AD$6,DataStreams,0)),$B$4),DateRange,0)-1,MATCH($A95,DataStreams,0)-1) -
(INDEX(Returns!$102:$102,MATCH($A95,DataStreams,0))*
OFFSET(HOMECELL,MATCH(MAX(INDEX(First_Data_Point,MATCH($A95,DataStreams,0)),INDEX(First_Data_Point,MATCH(AD$6,DataStreams,0)),$B$3),DateRange,0)-1,MATCH(INDEX(Returns!$100:$100,MATCH($A95,DataStreams,0)),DataStreams,0)-1):OFFSET(HOMECELL,MATCH(MIN(INDEX(Last_Data_Point,MATCH($A95,DataStreams,0)),INDEX(Last_Data_Point,MATCH(AD$6,DataStreams,0)),$B$4),DateRange,0)-1,MATCH(INDEX(Returns!$100:$100,MATCH($A95,DataStreams,0)),DataStreams,0)-1)),
OFFSET(HOMECELL,MATCH(MAX(INDEX(First_Data_Point,MATCH($A95,DataStreams,0)),INDEX(First_Data_Point,MATCH(AD$6,DataStreams,0)),$B$3),DateRange,0)-1,MATCH(AD$6,DataStreams,0)-1):OFFSET(HOMECELL,MATCH(MIN(INDEX(Last_Data_Point,MATCH($A95,DataStreams,0)),INDEX(Last_Data_Point,MATCH(AD$6,DataStreams,0)),$B$4),DateRange,0)-1,MATCH(AD$6,DataStreams,0)-1) -
(INDEX(Returns!$102:$102,MATCH(AD$6,DataStreams,0))*
OFFSET(HOMECELL,MATCH(MAX(INDEX(First_Data_Point,MATCH($A95,DataStreams,0)),INDEX(First_Data_Point,MATCH(AD$6,DataStreams,0)),$B$3),DateRange,0)-1,MATCH(INDEX(Returns!$100:$100,MATCH(AD$6,DataStreams,0)),DataStreams,0)-1):OFFSET(HOMECELL,MATCH(MIN(INDEX(Last_Data_Point,MATCH($A95,DataStreams,0)),INDEX(Last_Data_Point,MATCH(AD$6,DataStreams,0)),$B$4),DateRange,0)-1,MATCH(INDEX(Returns!$100:$100,MATCH(AD$6,DataStreams,0)),DataStreams,0)-1))),"")</f>
        <v>9.389177387364926E-4</v>
      </c>
      <c r="AE95" s="233" cm="1">
        <f t="array" aca="1" ref="AE95" ca="1">_xlfn.IFNA(_xlfn.COVARIANCE.S(
OFFSET(HOMECELL,MATCH(MAX(INDEX(First_Data_Point,MATCH($A95,DataStreams,0)),INDEX(First_Data_Point,MATCH(AE$6,DataStreams,0)),$B$3),DateRange,0)-1,MATCH($A95,DataStreams,0)-1):OFFSET(HOMECELL,MATCH(MIN(INDEX(Last_Data_Point,MATCH($A95,DataStreams,0)),INDEX(Last_Data_Point,MATCH(AE$6,DataStreams,0)),$B$4),DateRange,0)-1,MATCH($A95,DataStreams,0)-1) -
(INDEX(Returns!$102:$102,MATCH($A95,DataStreams,0))*
OFFSET(HOMECELL,MATCH(MAX(INDEX(First_Data_Point,MATCH($A95,DataStreams,0)),INDEX(First_Data_Point,MATCH(AE$6,DataStreams,0)),$B$3),DateRange,0)-1,MATCH(INDEX(Returns!$100:$100,MATCH($A95,DataStreams,0)),DataStreams,0)-1):OFFSET(HOMECELL,MATCH(MIN(INDEX(Last_Data_Point,MATCH($A95,DataStreams,0)),INDEX(Last_Data_Point,MATCH(AE$6,DataStreams,0)),$B$4),DateRange,0)-1,MATCH(INDEX(Returns!$100:$100,MATCH($A95,DataStreams,0)),DataStreams,0)-1)),
OFFSET(HOMECELL,MATCH(MAX(INDEX(First_Data_Point,MATCH($A95,DataStreams,0)),INDEX(First_Data_Point,MATCH(AE$6,DataStreams,0)),$B$3),DateRange,0)-1,MATCH(AE$6,DataStreams,0)-1):OFFSET(HOMECELL,MATCH(MIN(INDEX(Last_Data_Point,MATCH($A95,DataStreams,0)),INDEX(Last_Data_Point,MATCH(AE$6,DataStreams,0)),$B$4),DateRange,0)-1,MATCH(AE$6,DataStreams,0)-1) -
(INDEX(Returns!$102:$102,MATCH(AE$6,DataStreams,0))*
OFFSET(HOMECELL,MATCH(MAX(INDEX(First_Data_Point,MATCH($A95,DataStreams,0)),INDEX(First_Data_Point,MATCH(AE$6,DataStreams,0)),$B$3),DateRange,0)-1,MATCH(INDEX(Returns!$100:$100,MATCH(AE$6,DataStreams,0)),DataStreams,0)-1):OFFSET(HOMECELL,MATCH(MIN(INDEX(Last_Data_Point,MATCH($A95,DataStreams,0)),INDEX(Last_Data_Point,MATCH(AE$6,DataStreams,0)),$B$4),DateRange,0)-1,MATCH(INDEX(Returns!$100:$100,MATCH(AE$6,DataStreams,0)),DataStreams,0)-1))),"")</f>
        <v>2.3015835715256439E-3</v>
      </c>
      <c r="AF95" s="233" cm="1">
        <f t="array" aca="1" ref="AF95" ca="1">_xlfn.IFNA(_xlfn.COVARIANCE.S(
OFFSET(HOMECELL,MATCH(MAX(INDEX(First_Data_Point,MATCH($A95,DataStreams,0)),INDEX(First_Data_Point,MATCH(AF$6,DataStreams,0)),$B$3),DateRange,0)-1,MATCH($A95,DataStreams,0)-1):OFFSET(HOMECELL,MATCH(MIN(INDEX(Last_Data_Point,MATCH($A95,DataStreams,0)),INDEX(Last_Data_Point,MATCH(AF$6,DataStreams,0)),$B$4),DateRange,0)-1,MATCH($A95,DataStreams,0)-1) -
(INDEX(Returns!$102:$102,MATCH($A95,DataStreams,0))*
OFFSET(HOMECELL,MATCH(MAX(INDEX(First_Data_Point,MATCH($A95,DataStreams,0)),INDEX(First_Data_Point,MATCH(AF$6,DataStreams,0)),$B$3),DateRange,0)-1,MATCH(INDEX(Returns!$100:$100,MATCH($A95,DataStreams,0)),DataStreams,0)-1):OFFSET(HOMECELL,MATCH(MIN(INDEX(Last_Data_Point,MATCH($A95,DataStreams,0)),INDEX(Last_Data_Point,MATCH(AF$6,DataStreams,0)),$B$4),DateRange,0)-1,MATCH(INDEX(Returns!$100:$100,MATCH($A95,DataStreams,0)),DataStreams,0)-1)),
OFFSET(HOMECELL,MATCH(MAX(INDEX(First_Data_Point,MATCH($A95,DataStreams,0)),INDEX(First_Data_Point,MATCH(AF$6,DataStreams,0)),$B$3),DateRange,0)-1,MATCH(AF$6,DataStreams,0)-1):OFFSET(HOMECELL,MATCH(MIN(INDEX(Last_Data_Point,MATCH($A95,DataStreams,0)),INDEX(Last_Data_Point,MATCH(AF$6,DataStreams,0)),$B$4),DateRange,0)-1,MATCH(AF$6,DataStreams,0)-1) -
(INDEX(Returns!$102:$102,MATCH(AF$6,DataStreams,0))*
OFFSET(HOMECELL,MATCH(MAX(INDEX(First_Data_Point,MATCH($A95,DataStreams,0)),INDEX(First_Data_Point,MATCH(AF$6,DataStreams,0)),$B$3),DateRange,0)-1,MATCH(INDEX(Returns!$100:$100,MATCH(AF$6,DataStreams,0)),DataStreams,0)-1):OFFSET(HOMECELL,MATCH(MIN(INDEX(Last_Data_Point,MATCH($A95,DataStreams,0)),INDEX(Last_Data_Point,MATCH(AF$6,DataStreams,0)),$B$4),DateRange,0)-1,MATCH(INDEX(Returns!$100:$100,MATCH(AF$6,DataStreams,0)),DataStreams,0)-1))),"")</f>
        <v>2.2931077270183553E-4</v>
      </c>
      <c r="AG95" s="233" cm="1">
        <f t="array" aca="1" ref="AG95" ca="1">_xlfn.IFNA(_xlfn.COVARIANCE.S(
OFFSET(HOMECELL,MATCH(MAX(INDEX(First_Data_Point,MATCH($A95,DataStreams,0)),INDEX(First_Data_Point,MATCH(AG$6,DataStreams,0)),$B$3),DateRange,0)-1,MATCH($A95,DataStreams,0)-1):OFFSET(HOMECELL,MATCH(MIN(INDEX(Last_Data_Point,MATCH($A95,DataStreams,0)),INDEX(Last_Data_Point,MATCH(AG$6,DataStreams,0)),$B$4),DateRange,0)-1,MATCH($A95,DataStreams,0)-1) -
(INDEX(Returns!$102:$102,MATCH($A95,DataStreams,0))*
OFFSET(HOMECELL,MATCH(MAX(INDEX(First_Data_Point,MATCH($A95,DataStreams,0)),INDEX(First_Data_Point,MATCH(AG$6,DataStreams,0)),$B$3),DateRange,0)-1,MATCH(INDEX(Returns!$100:$100,MATCH($A95,DataStreams,0)),DataStreams,0)-1):OFFSET(HOMECELL,MATCH(MIN(INDEX(Last_Data_Point,MATCH($A95,DataStreams,0)),INDEX(Last_Data_Point,MATCH(AG$6,DataStreams,0)),$B$4),DateRange,0)-1,MATCH(INDEX(Returns!$100:$100,MATCH($A95,DataStreams,0)),DataStreams,0)-1)),
OFFSET(HOMECELL,MATCH(MAX(INDEX(First_Data_Point,MATCH($A95,DataStreams,0)),INDEX(First_Data_Point,MATCH(AG$6,DataStreams,0)),$B$3),DateRange,0)-1,MATCH(AG$6,DataStreams,0)-1):OFFSET(HOMECELL,MATCH(MIN(INDEX(Last_Data_Point,MATCH($A95,DataStreams,0)),INDEX(Last_Data_Point,MATCH(AG$6,DataStreams,0)),$B$4),DateRange,0)-1,MATCH(AG$6,DataStreams,0)-1) -
(INDEX(Returns!$102:$102,MATCH(AG$6,DataStreams,0))*
OFFSET(HOMECELL,MATCH(MAX(INDEX(First_Data_Point,MATCH($A95,DataStreams,0)),INDEX(First_Data_Point,MATCH(AG$6,DataStreams,0)),$B$3),DateRange,0)-1,MATCH(INDEX(Returns!$100:$100,MATCH(AG$6,DataStreams,0)),DataStreams,0)-1):OFFSET(HOMECELL,MATCH(MIN(INDEX(Last_Data_Point,MATCH($A95,DataStreams,0)),INDEX(Last_Data_Point,MATCH(AG$6,DataStreams,0)),$B$4),DateRange,0)-1,MATCH(INDEX(Returns!$100:$100,MATCH(AG$6,DataStreams,0)),DataStreams,0)-1))),"")</f>
        <v>8.2713915780752438E-4</v>
      </c>
      <c r="AH95" s="233" cm="1">
        <f t="array" aca="1" ref="AH95" ca="1">_xlfn.IFNA(_xlfn.COVARIANCE.S(
OFFSET(HOMECELL,MATCH(MAX(INDEX(First_Data_Point,MATCH($A95,DataStreams,0)),INDEX(First_Data_Point,MATCH(AH$6,DataStreams,0)),$B$3),DateRange,0)-1,MATCH($A95,DataStreams,0)-1):OFFSET(HOMECELL,MATCH(MIN(INDEX(Last_Data_Point,MATCH($A95,DataStreams,0)),INDEX(Last_Data_Point,MATCH(AH$6,DataStreams,0)),$B$4),DateRange,0)-1,MATCH($A95,DataStreams,0)-1) -
(INDEX(Returns!$102:$102,MATCH($A95,DataStreams,0))*
OFFSET(HOMECELL,MATCH(MAX(INDEX(First_Data_Point,MATCH($A95,DataStreams,0)),INDEX(First_Data_Point,MATCH(AH$6,DataStreams,0)),$B$3),DateRange,0)-1,MATCH(INDEX(Returns!$100:$100,MATCH($A95,DataStreams,0)),DataStreams,0)-1):OFFSET(HOMECELL,MATCH(MIN(INDEX(Last_Data_Point,MATCH($A95,DataStreams,0)),INDEX(Last_Data_Point,MATCH(AH$6,DataStreams,0)),$B$4),DateRange,0)-1,MATCH(INDEX(Returns!$100:$100,MATCH($A95,DataStreams,0)),DataStreams,0)-1)),
OFFSET(HOMECELL,MATCH(MAX(INDEX(First_Data_Point,MATCH($A95,DataStreams,0)),INDEX(First_Data_Point,MATCH(AH$6,DataStreams,0)),$B$3),DateRange,0)-1,MATCH(AH$6,DataStreams,0)-1):OFFSET(HOMECELL,MATCH(MIN(INDEX(Last_Data_Point,MATCH($A95,DataStreams,0)),INDEX(Last_Data_Point,MATCH(AH$6,DataStreams,0)),$B$4),DateRange,0)-1,MATCH(AH$6,DataStreams,0)-1) -
(INDEX(Returns!$102:$102,MATCH(AH$6,DataStreams,0))*
OFFSET(HOMECELL,MATCH(MAX(INDEX(First_Data_Point,MATCH($A95,DataStreams,0)),INDEX(First_Data_Point,MATCH(AH$6,DataStreams,0)),$B$3),DateRange,0)-1,MATCH(INDEX(Returns!$100:$100,MATCH(AH$6,DataStreams,0)),DataStreams,0)-1):OFFSET(HOMECELL,MATCH(MIN(INDEX(Last_Data_Point,MATCH($A95,DataStreams,0)),INDEX(Last_Data_Point,MATCH(AH$6,DataStreams,0)),$B$4),DateRange,0)-1,MATCH(INDEX(Returns!$100:$100,MATCH(AH$6,DataStreams,0)),DataStreams,0)-1))),"")</f>
        <v>-1.1798136280179415E-3</v>
      </c>
      <c r="AI95" s="233" cm="1">
        <f t="array" aca="1" ref="AI95" ca="1">_xlfn.IFNA(_xlfn.COVARIANCE.S(
OFFSET(HOMECELL,MATCH(MAX(INDEX(First_Data_Point,MATCH($A95,DataStreams,0)),INDEX(First_Data_Point,MATCH(AI$6,DataStreams,0)),$B$3),DateRange,0)-1,MATCH($A95,DataStreams,0)-1):OFFSET(HOMECELL,MATCH(MIN(INDEX(Last_Data_Point,MATCH($A95,DataStreams,0)),INDEX(Last_Data_Point,MATCH(AI$6,DataStreams,0)),$B$4),DateRange,0)-1,MATCH($A95,DataStreams,0)-1) -
(INDEX(Returns!$102:$102,MATCH($A95,DataStreams,0))*
OFFSET(HOMECELL,MATCH(MAX(INDEX(First_Data_Point,MATCH($A95,DataStreams,0)),INDEX(First_Data_Point,MATCH(AI$6,DataStreams,0)),$B$3),DateRange,0)-1,MATCH(INDEX(Returns!$100:$100,MATCH($A95,DataStreams,0)),DataStreams,0)-1):OFFSET(HOMECELL,MATCH(MIN(INDEX(Last_Data_Point,MATCH($A95,DataStreams,0)),INDEX(Last_Data_Point,MATCH(AI$6,DataStreams,0)),$B$4),DateRange,0)-1,MATCH(INDEX(Returns!$100:$100,MATCH($A95,DataStreams,0)),DataStreams,0)-1)),
OFFSET(HOMECELL,MATCH(MAX(INDEX(First_Data_Point,MATCH($A95,DataStreams,0)),INDEX(First_Data_Point,MATCH(AI$6,DataStreams,0)),$B$3),DateRange,0)-1,MATCH(AI$6,DataStreams,0)-1):OFFSET(HOMECELL,MATCH(MIN(INDEX(Last_Data_Point,MATCH($A95,DataStreams,0)),INDEX(Last_Data_Point,MATCH(AI$6,DataStreams,0)),$B$4),DateRange,0)-1,MATCH(AI$6,DataStreams,0)-1) -
(INDEX(Returns!$102:$102,MATCH(AI$6,DataStreams,0))*
OFFSET(HOMECELL,MATCH(MAX(INDEX(First_Data_Point,MATCH($A95,DataStreams,0)),INDEX(First_Data_Point,MATCH(AI$6,DataStreams,0)),$B$3),DateRange,0)-1,MATCH(INDEX(Returns!$100:$100,MATCH(AI$6,DataStreams,0)),DataStreams,0)-1):OFFSET(HOMECELL,MATCH(MIN(INDEX(Last_Data_Point,MATCH($A95,DataStreams,0)),INDEX(Last_Data_Point,MATCH(AI$6,DataStreams,0)),$B$4),DateRange,0)-1,MATCH(INDEX(Returns!$100:$100,MATCH(AI$6,DataStreams,0)),DataStreams,0)-1))),"")</f>
        <v>2.7089232110388269E-4</v>
      </c>
      <c r="AJ95" s="233" cm="1">
        <f t="array" aca="1" ref="AJ95" ca="1">_xlfn.IFNA(_xlfn.COVARIANCE.S(
OFFSET(HOMECELL,MATCH(MAX(INDEX(First_Data_Point,MATCH($A95,DataStreams,0)),INDEX(First_Data_Point,MATCH(AJ$6,DataStreams,0)),$B$3),DateRange,0)-1,MATCH($A95,DataStreams,0)-1):OFFSET(HOMECELL,MATCH(MIN(INDEX(Last_Data_Point,MATCH($A95,DataStreams,0)),INDEX(Last_Data_Point,MATCH(AJ$6,DataStreams,0)),$B$4),DateRange,0)-1,MATCH($A95,DataStreams,0)-1) -
(INDEX(Returns!$102:$102,MATCH($A95,DataStreams,0))*
OFFSET(HOMECELL,MATCH(MAX(INDEX(First_Data_Point,MATCH($A95,DataStreams,0)),INDEX(First_Data_Point,MATCH(AJ$6,DataStreams,0)),$B$3),DateRange,0)-1,MATCH(INDEX(Returns!$100:$100,MATCH($A95,DataStreams,0)),DataStreams,0)-1):OFFSET(HOMECELL,MATCH(MIN(INDEX(Last_Data_Point,MATCH($A95,DataStreams,0)),INDEX(Last_Data_Point,MATCH(AJ$6,DataStreams,0)),$B$4),DateRange,0)-1,MATCH(INDEX(Returns!$100:$100,MATCH($A95,DataStreams,0)),DataStreams,0)-1)),
OFFSET(HOMECELL,MATCH(MAX(INDEX(First_Data_Point,MATCH($A95,DataStreams,0)),INDEX(First_Data_Point,MATCH(AJ$6,DataStreams,0)),$B$3),DateRange,0)-1,MATCH(AJ$6,DataStreams,0)-1):OFFSET(HOMECELL,MATCH(MIN(INDEX(Last_Data_Point,MATCH($A95,DataStreams,0)),INDEX(Last_Data_Point,MATCH(AJ$6,DataStreams,0)),$B$4),DateRange,0)-1,MATCH(AJ$6,DataStreams,0)-1) -
(INDEX(Returns!$102:$102,MATCH(AJ$6,DataStreams,0))*
OFFSET(HOMECELL,MATCH(MAX(INDEX(First_Data_Point,MATCH($A95,DataStreams,0)),INDEX(First_Data_Point,MATCH(AJ$6,DataStreams,0)),$B$3),DateRange,0)-1,MATCH(INDEX(Returns!$100:$100,MATCH(AJ$6,DataStreams,0)),DataStreams,0)-1):OFFSET(HOMECELL,MATCH(MIN(INDEX(Last_Data_Point,MATCH($A95,DataStreams,0)),INDEX(Last_Data_Point,MATCH(AJ$6,DataStreams,0)),$B$4),DateRange,0)-1,MATCH(INDEX(Returns!$100:$100,MATCH(AJ$6,DataStreams,0)),DataStreams,0)-1))),"")</f>
        <v>8.1972663560793944E-4</v>
      </c>
      <c r="AK95" s="233" cm="1">
        <f t="array" aca="1" ref="AK95" ca="1">_xlfn.IFNA(_xlfn.COVARIANCE.S(
OFFSET(HOMECELL,MATCH(MAX(INDEX(First_Data_Point,MATCH($A95,DataStreams,0)),INDEX(First_Data_Point,MATCH(AK$6,DataStreams,0)),$B$3),DateRange,0)-1,MATCH($A95,DataStreams,0)-1):OFFSET(HOMECELL,MATCH(MIN(INDEX(Last_Data_Point,MATCH($A95,DataStreams,0)),INDEX(Last_Data_Point,MATCH(AK$6,DataStreams,0)),$B$4),DateRange,0)-1,MATCH($A95,DataStreams,0)-1) -
(INDEX(Returns!$102:$102,MATCH($A95,DataStreams,0))*
OFFSET(HOMECELL,MATCH(MAX(INDEX(First_Data_Point,MATCH($A95,DataStreams,0)),INDEX(First_Data_Point,MATCH(AK$6,DataStreams,0)),$B$3),DateRange,0)-1,MATCH(INDEX(Returns!$100:$100,MATCH($A95,DataStreams,0)),DataStreams,0)-1):OFFSET(HOMECELL,MATCH(MIN(INDEX(Last_Data_Point,MATCH($A95,DataStreams,0)),INDEX(Last_Data_Point,MATCH(AK$6,DataStreams,0)),$B$4),DateRange,0)-1,MATCH(INDEX(Returns!$100:$100,MATCH($A95,DataStreams,0)),DataStreams,0)-1)),
OFFSET(HOMECELL,MATCH(MAX(INDEX(First_Data_Point,MATCH($A95,DataStreams,0)),INDEX(First_Data_Point,MATCH(AK$6,DataStreams,0)),$B$3),DateRange,0)-1,MATCH(AK$6,DataStreams,0)-1):OFFSET(HOMECELL,MATCH(MIN(INDEX(Last_Data_Point,MATCH($A95,DataStreams,0)),INDEX(Last_Data_Point,MATCH(AK$6,DataStreams,0)),$B$4),DateRange,0)-1,MATCH(AK$6,DataStreams,0)-1) -
(INDEX(Returns!$102:$102,MATCH(AK$6,DataStreams,0))*
OFFSET(HOMECELL,MATCH(MAX(INDEX(First_Data_Point,MATCH($A95,DataStreams,0)),INDEX(First_Data_Point,MATCH(AK$6,DataStreams,0)),$B$3),DateRange,0)-1,MATCH(INDEX(Returns!$100:$100,MATCH(AK$6,DataStreams,0)),DataStreams,0)-1):OFFSET(HOMECELL,MATCH(MIN(INDEX(Last_Data_Point,MATCH($A95,DataStreams,0)),INDEX(Last_Data_Point,MATCH(AK$6,DataStreams,0)),$B$4),DateRange,0)-1,MATCH(INDEX(Returns!$100:$100,MATCH(AK$6,DataStreams,0)),DataStreams,0)-1))),"")</f>
        <v>-3.3357887399160994E-4</v>
      </c>
      <c r="AL95" s="233" cm="1">
        <f t="array" aca="1" ref="AL95" ca="1">_xlfn.IFNA(_xlfn.COVARIANCE.S(
OFFSET(HOMECELL,MATCH(MAX(INDEX(First_Data_Point,MATCH($A95,DataStreams,0)),INDEX(First_Data_Point,MATCH(AL$6,DataStreams,0)),$B$3),DateRange,0)-1,MATCH($A95,DataStreams,0)-1):OFFSET(HOMECELL,MATCH(MIN(INDEX(Last_Data_Point,MATCH($A95,DataStreams,0)),INDEX(Last_Data_Point,MATCH(AL$6,DataStreams,0)),$B$4),DateRange,0)-1,MATCH($A95,DataStreams,0)-1) -
(INDEX(Returns!$102:$102,MATCH($A95,DataStreams,0))*
OFFSET(HOMECELL,MATCH(MAX(INDEX(First_Data_Point,MATCH($A95,DataStreams,0)),INDEX(First_Data_Point,MATCH(AL$6,DataStreams,0)),$B$3),DateRange,0)-1,MATCH(INDEX(Returns!$100:$100,MATCH($A95,DataStreams,0)),DataStreams,0)-1):OFFSET(HOMECELL,MATCH(MIN(INDEX(Last_Data_Point,MATCH($A95,DataStreams,0)),INDEX(Last_Data_Point,MATCH(AL$6,DataStreams,0)),$B$4),DateRange,0)-1,MATCH(INDEX(Returns!$100:$100,MATCH($A95,DataStreams,0)),DataStreams,0)-1)),
OFFSET(HOMECELL,MATCH(MAX(INDEX(First_Data_Point,MATCH($A95,DataStreams,0)),INDEX(First_Data_Point,MATCH(AL$6,DataStreams,0)),$B$3),DateRange,0)-1,MATCH(AL$6,DataStreams,0)-1):OFFSET(HOMECELL,MATCH(MIN(INDEX(Last_Data_Point,MATCH($A95,DataStreams,0)),INDEX(Last_Data_Point,MATCH(AL$6,DataStreams,0)),$B$4),DateRange,0)-1,MATCH(AL$6,DataStreams,0)-1) -
(INDEX(Returns!$102:$102,MATCH(AL$6,DataStreams,0))*
OFFSET(HOMECELL,MATCH(MAX(INDEX(First_Data_Point,MATCH($A95,DataStreams,0)),INDEX(First_Data_Point,MATCH(AL$6,DataStreams,0)),$B$3),DateRange,0)-1,MATCH(INDEX(Returns!$100:$100,MATCH(AL$6,DataStreams,0)),DataStreams,0)-1):OFFSET(HOMECELL,MATCH(MIN(INDEX(Last_Data_Point,MATCH($A95,DataStreams,0)),INDEX(Last_Data_Point,MATCH(AL$6,DataStreams,0)),$B$4),DateRange,0)-1,MATCH(INDEX(Returns!$100:$100,MATCH(AL$6,DataStreams,0)),DataStreams,0)-1))),"")</f>
        <v>8.4631719916081281E-4</v>
      </c>
      <c r="AM95" s="233" cm="1">
        <f t="array" aca="1" ref="AM95" ca="1">_xlfn.IFNA(_xlfn.COVARIANCE.S(
OFFSET(HOMECELL,MATCH(MAX(INDEX(First_Data_Point,MATCH($A95,DataStreams,0)),INDEX(First_Data_Point,MATCH(AM$6,DataStreams,0)),$B$3),DateRange,0)-1,MATCH($A95,DataStreams,0)-1):OFFSET(HOMECELL,MATCH(MIN(INDEX(Last_Data_Point,MATCH($A95,DataStreams,0)),INDEX(Last_Data_Point,MATCH(AM$6,DataStreams,0)),$B$4),DateRange,0)-1,MATCH($A95,DataStreams,0)-1) -
(INDEX(Returns!$102:$102,MATCH($A95,DataStreams,0))*
OFFSET(HOMECELL,MATCH(MAX(INDEX(First_Data_Point,MATCH($A95,DataStreams,0)),INDEX(First_Data_Point,MATCH(AM$6,DataStreams,0)),$B$3),DateRange,0)-1,MATCH(INDEX(Returns!$100:$100,MATCH($A95,DataStreams,0)),DataStreams,0)-1):OFFSET(HOMECELL,MATCH(MIN(INDEX(Last_Data_Point,MATCH($A95,DataStreams,0)),INDEX(Last_Data_Point,MATCH(AM$6,DataStreams,0)),$B$4),DateRange,0)-1,MATCH(INDEX(Returns!$100:$100,MATCH($A95,DataStreams,0)),DataStreams,0)-1)),
OFFSET(HOMECELL,MATCH(MAX(INDEX(First_Data_Point,MATCH($A95,DataStreams,0)),INDEX(First_Data_Point,MATCH(AM$6,DataStreams,0)),$B$3),DateRange,0)-1,MATCH(AM$6,DataStreams,0)-1):OFFSET(HOMECELL,MATCH(MIN(INDEX(Last_Data_Point,MATCH($A95,DataStreams,0)),INDEX(Last_Data_Point,MATCH(AM$6,DataStreams,0)),$B$4),DateRange,0)-1,MATCH(AM$6,DataStreams,0)-1) -
(INDEX(Returns!$102:$102,MATCH(AM$6,DataStreams,0))*
OFFSET(HOMECELL,MATCH(MAX(INDEX(First_Data_Point,MATCH($A95,DataStreams,0)),INDEX(First_Data_Point,MATCH(AM$6,DataStreams,0)),$B$3),DateRange,0)-1,MATCH(INDEX(Returns!$100:$100,MATCH(AM$6,DataStreams,0)),DataStreams,0)-1):OFFSET(HOMECELL,MATCH(MIN(INDEX(Last_Data_Point,MATCH($A95,DataStreams,0)),INDEX(Last_Data_Point,MATCH(AM$6,DataStreams,0)),$B$4),DateRange,0)-1,MATCH(INDEX(Returns!$100:$100,MATCH(AM$6,DataStreams,0)),DataStreams,0)-1))),"")</f>
        <v>-5.3187295233562439E-4</v>
      </c>
      <c r="AN95" s="233" cm="1">
        <f t="array" aca="1" ref="AN95" ca="1">_xlfn.IFNA(_xlfn.COVARIANCE.S(
OFFSET(HOMECELL,MATCH(MAX(INDEX(First_Data_Point,MATCH($A95,DataStreams,0)),INDEX(First_Data_Point,MATCH(AN$6,DataStreams,0)),$B$3),DateRange,0)-1,MATCH($A95,DataStreams,0)-1):OFFSET(HOMECELL,MATCH(MIN(INDEX(Last_Data_Point,MATCH($A95,DataStreams,0)),INDEX(Last_Data_Point,MATCH(AN$6,DataStreams,0)),$B$4),DateRange,0)-1,MATCH($A95,DataStreams,0)-1) -
(INDEX(Returns!$102:$102,MATCH($A95,DataStreams,0))*
OFFSET(HOMECELL,MATCH(MAX(INDEX(First_Data_Point,MATCH($A95,DataStreams,0)),INDEX(First_Data_Point,MATCH(AN$6,DataStreams,0)),$B$3),DateRange,0)-1,MATCH(INDEX(Returns!$100:$100,MATCH($A95,DataStreams,0)),DataStreams,0)-1):OFFSET(HOMECELL,MATCH(MIN(INDEX(Last_Data_Point,MATCH($A95,DataStreams,0)),INDEX(Last_Data_Point,MATCH(AN$6,DataStreams,0)),$B$4),DateRange,0)-1,MATCH(INDEX(Returns!$100:$100,MATCH($A95,DataStreams,0)),DataStreams,0)-1)),
OFFSET(HOMECELL,MATCH(MAX(INDEX(First_Data_Point,MATCH($A95,DataStreams,0)),INDEX(First_Data_Point,MATCH(AN$6,DataStreams,0)),$B$3),DateRange,0)-1,MATCH(AN$6,DataStreams,0)-1):OFFSET(HOMECELL,MATCH(MIN(INDEX(Last_Data_Point,MATCH($A95,DataStreams,0)),INDEX(Last_Data_Point,MATCH(AN$6,DataStreams,0)),$B$4),DateRange,0)-1,MATCH(AN$6,DataStreams,0)-1) -
(INDEX(Returns!$102:$102,MATCH(AN$6,DataStreams,0))*
OFFSET(HOMECELL,MATCH(MAX(INDEX(First_Data_Point,MATCH($A95,DataStreams,0)),INDEX(First_Data_Point,MATCH(AN$6,DataStreams,0)),$B$3),DateRange,0)-1,MATCH(INDEX(Returns!$100:$100,MATCH(AN$6,DataStreams,0)),DataStreams,0)-1):OFFSET(HOMECELL,MATCH(MIN(INDEX(Last_Data_Point,MATCH($A95,DataStreams,0)),INDEX(Last_Data_Point,MATCH(AN$6,DataStreams,0)),$B$4),DateRange,0)-1,MATCH(INDEX(Returns!$100:$100,MATCH(AN$6,DataStreams,0)),DataStreams,0)-1))),"")</f>
        <v>-1.144118957334458E-4</v>
      </c>
      <c r="AO95" s="233" cm="1">
        <f t="array" aca="1" ref="AO95" ca="1">_xlfn.IFNA(_xlfn.COVARIANCE.S(
OFFSET(HOMECELL,MATCH(MAX(INDEX(First_Data_Point,MATCH($A95,DataStreams,0)),INDEX(First_Data_Point,MATCH(AO$6,DataStreams,0)),$B$3),DateRange,0)-1,MATCH($A95,DataStreams,0)-1):OFFSET(HOMECELL,MATCH(MIN(INDEX(Last_Data_Point,MATCH($A95,DataStreams,0)),INDEX(Last_Data_Point,MATCH(AO$6,DataStreams,0)),$B$4),DateRange,0)-1,MATCH($A95,DataStreams,0)-1) -
(INDEX(Returns!$102:$102,MATCH($A95,DataStreams,0))*
OFFSET(HOMECELL,MATCH(MAX(INDEX(First_Data_Point,MATCH($A95,DataStreams,0)),INDEX(First_Data_Point,MATCH(AO$6,DataStreams,0)),$B$3),DateRange,0)-1,MATCH(INDEX(Returns!$100:$100,MATCH($A95,DataStreams,0)),DataStreams,0)-1):OFFSET(HOMECELL,MATCH(MIN(INDEX(Last_Data_Point,MATCH($A95,DataStreams,0)),INDEX(Last_Data_Point,MATCH(AO$6,DataStreams,0)),$B$4),DateRange,0)-1,MATCH(INDEX(Returns!$100:$100,MATCH($A95,DataStreams,0)),DataStreams,0)-1)),
OFFSET(HOMECELL,MATCH(MAX(INDEX(First_Data_Point,MATCH($A95,DataStreams,0)),INDEX(First_Data_Point,MATCH(AO$6,DataStreams,0)),$B$3),DateRange,0)-1,MATCH(AO$6,DataStreams,0)-1):OFFSET(HOMECELL,MATCH(MIN(INDEX(Last_Data_Point,MATCH($A95,DataStreams,0)),INDEX(Last_Data_Point,MATCH(AO$6,DataStreams,0)),$B$4),DateRange,0)-1,MATCH(AO$6,DataStreams,0)-1) -
(INDEX(Returns!$102:$102,MATCH(AO$6,DataStreams,0))*
OFFSET(HOMECELL,MATCH(MAX(INDEX(First_Data_Point,MATCH($A95,DataStreams,0)),INDEX(First_Data_Point,MATCH(AO$6,DataStreams,0)),$B$3),DateRange,0)-1,MATCH(INDEX(Returns!$100:$100,MATCH(AO$6,DataStreams,0)),DataStreams,0)-1):OFFSET(HOMECELL,MATCH(MIN(INDEX(Last_Data_Point,MATCH($A95,DataStreams,0)),INDEX(Last_Data_Point,MATCH(AO$6,DataStreams,0)),$B$4),DateRange,0)-1,MATCH(INDEX(Returns!$100:$100,MATCH(AO$6,DataStreams,0)),DataStreams,0)-1))),"")</f>
        <v>4.8808175628162822E-4</v>
      </c>
      <c r="AP95" s="233" cm="1">
        <f t="array" aca="1" ref="AP95" ca="1">_xlfn.IFNA(_xlfn.COVARIANCE.S(
OFFSET(HOMECELL,MATCH(MAX(INDEX(First_Data_Point,MATCH($A95,DataStreams,0)),INDEX(First_Data_Point,MATCH(AP$6,DataStreams,0)),$B$3),DateRange,0)-1,MATCH($A95,DataStreams,0)-1):OFFSET(HOMECELL,MATCH(MIN(INDEX(Last_Data_Point,MATCH($A95,DataStreams,0)),INDEX(Last_Data_Point,MATCH(AP$6,DataStreams,0)),$B$4),DateRange,0)-1,MATCH($A95,DataStreams,0)-1) -
(INDEX(Returns!$102:$102,MATCH($A95,DataStreams,0))*
OFFSET(HOMECELL,MATCH(MAX(INDEX(First_Data_Point,MATCH($A95,DataStreams,0)),INDEX(First_Data_Point,MATCH(AP$6,DataStreams,0)),$B$3),DateRange,0)-1,MATCH(INDEX(Returns!$100:$100,MATCH($A95,DataStreams,0)),DataStreams,0)-1):OFFSET(HOMECELL,MATCH(MIN(INDEX(Last_Data_Point,MATCH($A95,DataStreams,0)),INDEX(Last_Data_Point,MATCH(AP$6,DataStreams,0)),$B$4),DateRange,0)-1,MATCH(INDEX(Returns!$100:$100,MATCH($A95,DataStreams,0)),DataStreams,0)-1)),
OFFSET(HOMECELL,MATCH(MAX(INDEX(First_Data_Point,MATCH($A95,DataStreams,0)),INDEX(First_Data_Point,MATCH(AP$6,DataStreams,0)),$B$3),DateRange,0)-1,MATCH(AP$6,DataStreams,0)-1):OFFSET(HOMECELL,MATCH(MIN(INDEX(Last_Data_Point,MATCH($A95,DataStreams,0)),INDEX(Last_Data_Point,MATCH(AP$6,DataStreams,0)),$B$4),DateRange,0)-1,MATCH(AP$6,DataStreams,0)-1) -
(INDEX(Returns!$102:$102,MATCH(AP$6,DataStreams,0))*
OFFSET(HOMECELL,MATCH(MAX(INDEX(First_Data_Point,MATCH($A95,DataStreams,0)),INDEX(First_Data_Point,MATCH(AP$6,DataStreams,0)),$B$3),DateRange,0)-1,MATCH(INDEX(Returns!$100:$100,MATCH(AP$6,DataStreams,0)),DataStreams,0)-1):OFFSET(HOMECELL,MATCH(MIN(INDEX(Last_Data_Point,MATCH($A95,DataStreams,0)),INDEX(Last_Data_Point,MATCH(AP$6,DataStreams,0)),$B$4),DateRange,0)-1,MATCH(INDEX(Returns!$100:$100,MATCH(AP$6,DataStreams,0)),DataStreams,0)-1))),"")</f>
        <v>8.84350372952623E-4</v>
      </c>
      <c r="AQ95" s="233" t="str" cm="1">
        <f t="array" aca="1" ref="AQ95" ca="1">_xlfn.IFNA(_xlfn.COVARIANCE.S(
OFFSET(HOMECELL,MATCH(MAX(INDEX(First_Data_Point,MATCH($A95,DataStreams,0)),INDEX(First_Data_Point,MATCH(AQ$6,DataStreams,0)),$B$3),DateRange,0)-1,MATCH($A95,DataStreams,0)-1):OFFSET(HOMECELL,MATCH(MIN(INDEX(Last_Data_Point,MATCH($A95,DataStreams,0)),INDEX(Last_Data_Point,MATCH(AQ$6,DataStreams,0)),$B$4),DateRange,0)-1,MATCH($A95,DataStreams,0)-1) -
(INDEX(Returns!$102:$102,MATCH($A95,DataStreams,0))*
OFFSET(HOMECELL,MATCH(MAX(INDEX(First_Data_Point,MATCH($A95,DataStreams,0)),INDEX(First_Data_Point,MATCH(AQ$6,DataStreams,0)),$B$3),DateRange,0)-1,MATCH(INDEX(Returns!$100:$100,MATCH($A95,DataStreams,0)),DataStreams,0)-1):OFFSET(HOMECELL,MATCH(MIN(INDEX(Last_Data_Point,MATCH($A95,DataStreams,0)),INDEX(Last_Data_Point,MATCH(AQ$6,DataStreams,0)),$B$4),DateRange,0)-1,MATCH(INDEX(Returns!$100:$100,MATCH($A95,DataStreams,0)),DataStreams,0)-1)),
OFFSET(HOMECELL,MATCH(MAX(INDEX(First_Data_Point,MATCH($A95,DataStreams,0)),INDEX(First_Data_Point,MATCH(AQ$6,DataStreams,0)),$B$3),DateRange,0)-1,MATCH(AQ$6,DataStreams,0)-1):OFFSET(HOMECELL,MATCH(MIN(INDEX(Last_Data_Point,MATCH($A95,DataStreams,0)),INDEX(Last_Data_Point,MATCH(AQ$6,DataStreams,0)),$B$4),DateRange,0)-1,MATCH(AQ$6,DataStreams,0)-1) -
(INDEX(Returns!$102:$102,MATCH(AQ$6,DataStreams,0))*
OFFSET(HOMECELL,MATCH(MAX(INDEX(First_Data_Point,MATCH($A95,DataStreams,0)),INDEX(First_Data_Point,MATCH(AQ$6,DataStreams,0)),$B$3),DateRange,0)-1,MATCH(INDEX(Returns!$100:$100,MATCH(AQ$6,DataStreams,0)),DataStreams,0)-1):OFFSET(HOMECELL,MATCH(MIN(INDEX(Last_Data_Point,MATCH($A95,DataStreams,0)),INDEX(Last_Data_Point,MATCH(AQ$6,DataStreams,0)),$B$4),DateRange,0)-1,MATCH(INDEX(Returns!$100:$100,MATCH(AQ$6,DataStreams,0)),DataStreams,0)-1))),"")</f>
        <v/>
      </c>
      <c r="AR95" s="233" t="str" cm="1">
        <f t="array" aca="1" ref="AR95" ca="1">_xlfn.IFNA(_xlfn.COVARIANCE.S(
OFFSET(HOMECELL,MATCH(MAX(INDEX(First_Data_Point,MATCH($A95,DataStreams,0)),INDEX(First_Data_Point,MATCH(AR$6,DataStreams,0)),$B$3),DateRange,0)-1,MATCH($A95,DataStreams,0)-1):OFFSET(HOMECELL,MATCH(MIN(INDEX(Last_Data_Point,MATCH($A95,DataStreams,0)),INDEX(Last_Data_Point,MATCH(AR$6,DataStreams,0)),$B$4),DateRange,0)-1,MATCH($A95,DataStreams,0)-1) -
(INDEX(Returns!$102:$102,MATCH($A95,DataStreams,0))*
OFFSET(HOMECELL,MATCH(MAX(INDEX(First_Data_Point,MATCH($A95,DataStreams,0)),INDEX(First_Data_Point,MATCH(AR$6,DataStreams,0)),$B$3),DateRange,0)-1,MATCH(INDEX(Returns!$100:$100,MATCH($A95,DataStreams,0)),DataStreams,0)-1):OFFSET(HOMECELL,MATCH(MIN(INDEX(Last_Data_Point,MATCH($A95,DataStreams,0)),INDEX(Last_Data_Point,MATCH(AR$6,DataStreams,0)),$B$4),DateRange,0)-1,MATCH(INDEX(Returns!$100:$100,MATCH($A95,DataStreams,0)),DataStreams,0)-1)),
OFFSET(HOMECELL,MATCH(MAX(INDEX(First_Data_Point,MATCH($A95,DataStreams,0)),INDEX(First_Data_Point,MATCH(AR$6,DataStreams,0)),$B$3),DateRange,0)-1,MATCH(AR$6,DataStreams,0)-1):OFFSET(HOMECELL,MATCH(MIN(INDEX(Last_Data_Point,MATCH($A95,DataStreams,0)),INDEX(Last_Data_Point,MATCH(AR$6,DataStreams,0)),$B$4),DateRange,0)-1,MATCH(AR$6,DataStreams,0)-1) -
(INDEX(Returns!$102:$102,MATCH(AR$6,DataStreams,0))*
OFFSET(HOMECELL,MATCH(MAX(INDEX(First_Data_Point,MATCH($A95,DataStreams,0)),INDEX(First_Data_Point,MATCH(AR$6,DataStreams,0)),$B$3),DateRange,0)-1,MATCH(INDEX(Returns!$100:$100,MATCH(AR$6,DataStreams,0)),DataStreams,0)-1):OFFSET(HOMECELL,MATCH(MIN(INDEX(Last_Data_Point,MATCH($A95,DataStreams,0)),INDEX(Last_Data_Point,MATCH(AR$6,DataStreams,0)),$B$4),DateRange,0)-1,MATCH(INDEX(Returns!$100:$100,MATCH(AR$6,DataStreams,0)),DataStreams,0)-1))),"")</f>
        <v/>
      </c>
      <c r="AS95" s="233" t="str" cm="1">
        <f t="array" aca="1" ref="AS95" ca="1">_xlfn.IFNA(_xlfn.COVARIANCE.S(
OFFSET(HOMECELL,MATCH(MAX(INDEX(First_Data_Point,MATCH($A95,DataStreams,0)),INDEX(First_Data_Point,MATCH(AS$6,DataStreams,0)),$B$3),DateRange,0)-1,MATCH($A95,DataStreams,0)-1):OFFSET(HOMECELL,MATCH(MIN(INDEX(Last_Data_Point,MATCH($A95,DataStreams,0)),INDEX(Last_Data_Point,MATCH(AS$6,DataStreams,0)),$B$4),DateRange,0)-1,MATCH($A95,DataStreams,0)-1) -
(INDEX(Returns!$102:$102,MATCH($A95,DataStreams,0))*
OFFSET(HOMECELL,MATCH(MAX(INDEX(First_Data_Point,MATCH($A95,DataStreams,0)),INDEX(First_Data_Point,MATCH(AS$6,DataStreams,0)),$B$3),DateRange,0)-1,MATCH(INDEX(Returns!$100:$100,MATCH($A95,DataStreams,0)),DataStreams,0)-1):OFFSET(HOMECELL,MATCH(MIN(INDEX(Last_Data_Point,MATCH($A95,DataStreams,0)),INDEX(Last_Data_Point,MATCH(AS$6,DataStreams,0)),$B$4),DateRange,0)-1,MATCH(INDEX(Returns!$100:$100,MATCH($A95,DataStreams,0)),DataStreams,0)-1)),
OFFSET(HOMECELL,MATCH(MAX(INDEX(First_Data_Point,MATCH($A95,DataStreams,0)),INDEX(First_Data_Point,MATCH(AS$6,DataStreams,0)),$B$3),DateRange,0)-1,MATCH(AS$6,DataStreams,0)-1):OFFSET(HOMECELL,MATCH(MIN(INDEX(Last_Data_Point,MATCH($A95,DataStreams,0)),INDEX(Last_Data_Point,MATCH(AS$6,DataStreams,0)),$B$4),DateRange,0)-1,MATCH(AS$6,DataStreams,0)-1) -
(INDEX(Returns!$102:$102,MATCH(AS$6,DataStreams,0))*
OFFSET(HOMECELL,MATCH(MAX(INDEX(First_Data_Point,MATCH($A95,DataStreams,0)),INDEX(First_Data_Point,MATCH(AS$6,DataStreams,0)),$B$3),DateRange,0)-1,MATCH(INDEX(Returns!$100:$100,MATCH(AS$6,DataStreams,0)),DataStreams,0)-1):OFFSET(HOMECELL,MATCH(MIN(INDEX(Last_Data_Point,MATCH($A95,DataStreams,0)),INDEX(Last_Data_Point,MATCH(AS$6,DataStreams,0)),$B$4),DateRange,0)-1,MATCH(INDEX(Returns!$100:$100,MATCH(AS$6,DataStreams,0)),DataStreams,0)-1))),"")</f>
        <v/>
      </c>
      <c r="AT95" s="233" t="str" cm="1">
        <f t="array" aca="1" ref="AT95" ca="1">_xlfn.IFNA(_xlfn.COVARIANCE.S(
OFFSET(HOMECELL,MATCH(MAX(INDEX(First_Data_Point,MATCH($A95,DataStreams,0)),INDEX(First_Data_Point,MATCH(AT$6,DataStreams,0)),$B$3),DateRange,0)-1,MATCH($A95,DataStreams,0)-1):OFFSET(HOMECELL,MATCH(MIN(INDEX(Last_Data_Point,MATCH($A95,DataStreams,0)),INDEX(Last_Data_Point,MATCH(AT$6,DataStreams,0)),$B$4),DateRange,0)-1,MATCH($A95,DataStreams,0)-1) -
(INDEX(Returns!$102:$102,MATCH($A95,DataStreams,0))*
OFFSET(HOMECELL,MATCH(MAX(INDEX(First_Data_Point,MATCH($A95,DataStreams,0)),INDEX(First_Data_Point,MATCH(AT$6,DataStreams,0)),$B$3),DateRange,0)-1,MATCH(INDEX(Returns!$100:$100,MATCH($A95,DataStreams,0)),DataStreams,0)-1):OFFSET(HOMECELL,MATCH(MIN(INDEX(Last_Data_Point,MATCH($A95,DataStreams,0)),INDEX(Last_Data_Point,MATCH(AT$6,DataStreams,0)),$B$4),DateRange,0)-1,MATCH(INDEX(Returns!$100:$100,MATCH($A95,DataStreams,0)),DataStreams,0)-1)),
OFFSET(HOMECELL,MATCH(MAX(INDEX(First_Data_Point,MATCH($A95,DataStreams,0)),INDEX(First_Data_Point,MATCH(AT$6,DataStreams,0)),$B$3),DateRange,0)-1,MATCH(AT$6,DataStreams,0)-1):OFFSET(HOMECELL,MATCH(MIN(INDEX(Last_Data_Point,MATCH($A95,DataStreams,0)),INDEX(Last_Data_Point,MATCH(AT$6,DataStreams,0)),$B$4),DateRange,0)-1,MATCH(AT$6,DataStreams,0)-1) -
(INDEX(Returns!$102:$102,MATCH(AT$6,DataStreams,0))*
OFFSET(HOMECELL,MATCH(MAX(INDEX(First_Data_Point,MATCH($A95,DataStreams,0)),INDEX(First_Data_Point,MATCH(AT$6,DataStreams,0)),$B$3),DateRange,0)-1,MATCH(INDEX(Returns!$100:$100,MATCH(AT$6,DataStreams,0)),DataStreams,0)-1):OFFSET(HOMECELL,MATCH(MIN(INDEX(Last_Data_Point,MATCH($A95,DataStreams,0)),INDEX(Last_Data_Point,MATCH(AT$6,DataStreams,0)),$B$4),DateRange,0)-1,MATCH(INDEX(Returns!$100:$100,MATCH(AT$6,DataStreams,0)),DataStreams,0)-1))),"")</f>
        <v/>
      </c>
      <c r="AU95" s="233" t="str" cm="1">
        <f t="array" aca="1" ref="AU95" ca="1">_xlfn.IFNA(_xlfn.COVARIANCE.S(
OFFSET(HOMECELL,MATCH(MAX(INDEX(First_Data_Point,MATCH($A95,DataStreams,0)),INDEX(First_Data_Point,MATCH(AU$6,DataStreams,0)),$B$3),DateRange,0)-1,MATCH($A95,DataStreams,0)-1):OFFSET(HOMECELL,MATCH(MIN(INDEX(Last_Data_Point,MATCH($A95,DataStreams,0)),INDEX(Last_Data_Point,MATCH(AU$6,DataStreams,0)),$B$4),DateRange,0)-1,MATCH($A95,DataStreams,0)-1) -
(INDEX(Returns!$102:$102,MATCH($A95,DataStreams,0))*
OFFSET(HOMECELL,MATCH(MAX(INDEX(First_Data_Point,MATCH($A95,DataStreams,0)),INDEX(First_Data_Point,MATCH(AU$6,DataStreams,0)),$B$3),DateRange,0)-1,MATCH(INDEX(Returns!$100:$100,MATCH($A95,DataStreams,0)),DataStreams,0)-1):OFFSET(HOMECELL,MATCH(MIN(INDEX(Last_Data_Point,MATCH($A95,DataStreams,0)),INDEX(Last_Data_Point,MATCH(AU$6,DataStreams,0)),$B$4),DateRange,0)-1,MATCH(INDEX(Returns!$100:$100,MATCH($A95,DataStreams,0)),DataStreams,0)-1)),
OFFSET(HOMECELL,MATCH(MAX(INDEX(First_Data_Point,MATCH($A95,DataStreams,0)),INDEX(First_Data_Point,MATCH(AU$6,DataStreams,0)),$B$3),DateRange,0)-1,MATCH(AU$6,DataStreams,0)-1):OFFSET(HOMECELL,MATCH(MIN(INDEX(Last_Data_Point,MATCH($A95,DataStreams,0)),INDEX(Last_Data_Point,MATCH(AU$6,DataStreams,0)),$B$4),DateRange,0)-1,MATCH(AU$6,DataStreams,0)-1) -
(INDEX(Returns!$102:$102,MATCH(AU$6,DataStreams,0))*
OFFSET(HOMECELL,MATCH(MAX(INDEX(First_Data_Point,MATCH($A95,DataStreams,0)),INDEX(First_Data_Point,MATCH(AU$6,DataStreams,0)),$B$3),DateRange,0)-1,MATCH(INDEX(Returns!$100:$100,MATCH(AU$6,DataStreams,0)),DataStreams,0)-1):OFFSET(HOMECELL,MATCH(MIN(INDEX(Last_Data_Point,MATCH($A95,DataStreams,0)),INDEX(Last_Data_Point,MATCH(AU$6,DataStreams,0)),$B$4),DateRange,0)-1,MATCH(INDEX(Returns!$100:$100,MATCH(AU$6,DataStreams,0)),DataStreams,0)-1))),"")</f>
        <v/>
      </c>
      <c r="AV95" s="233" t="str" cm="1">
        <f t="array" aca="1" ref="AV95" ca="1">_xlfn.IFNA(_xlfn.COVARIANCE.S(
OFFSET(HOMECELL,MATCH(MAX(INDEX(First_Data_Point,MATCH($A95,DataStreams,0)),INDEX(First_Data_Point,MATCH(AV$6,DataStreams,0)),$B$3),DateRange,0)-1,MATCH($A95,DataStreams,0)-1):OFFSET(HOMECELL,MATCH(MIN(INDEX(Last_Data_Point,MATCH($A95,DataStreams,0)),INDEX(Last_Data_Point,MATCH(AV$6,DataStreams,0)),$B$4),DateRange,0)-1,MATCH($A95,DataStreams,0)-1) -
(INDEX(Returns!$102:$102,MATCH($A95,DataStreams,0))*
OFFSET(HOMECELL,MATCH(MAX(INDEX(First_Data_Point,MATCH($A95,DataStreams,0)),INDEX(First_Data_Point,MATCH(AV$6,DataStreams,0)),$B$3),DateRange,0)-1,MATCH(INDEX(Returns!$100:$100,MATCH($A95,DataStreams,0)),DataStreams,0)-1):OFFSET(HOMECELL,MATCH(MIN(INDEX(Last_Data_Point,MATCH($A95,DataStreams,0)),INDEX(Last_Data_Point,MATCH(AV$6,DataStreams,0)),$B$4),DateRange,0)-1,MATCH(INDEX(Returns!$100:$100,MATCH($A95,DataStreams,0)),DataStreams,0)-1)),
OFFSET(HOMECELL,MATCH(MAX(INDEX(First_Data_Point,MATCH($A95,DataStreams,0)),INDEX(First_Data_Point,MATCH(AV$6,DataStreams,0)),$B$3),DateRange,0)-1,MATCH(AV$6,DataStreams,0)-1):OFFSET(HOMECELL,MATCH(MIN(INDEX(Last_Data_Point,MATCH($A95,DataStreams,0)),INDEX(Last_Data_Point,MATCH(AV$6,DataStreams,0)),$B$4),DateRange,0)-1,MATCH(AV$6,DataStreams,0)-1) -
(INDEX(Returns!$102:$102,MATCH(AV$6,DataStreams,0))*
OFFSET(HOMECELL,MATCH(MAX(INDEX(First_Data_Point,MATCH($A95,DataStreams,0)),INDEX(First_Data_Point,MATCH(AV$6,DataStreams,0)),$B$3),DateRange,0)-1,MATCH(INDEX(Returns!$100:$100,MATCH(AV$6,DataStreams,0)),DataStreams,0)-1):OFFSET(HOMECELL,MATCH(MIN(INDEX(Last_Data_Point,MATCH($A95,DataStreams,0)),INDEX(Last_Data_Point,MATCH(AV$6,DataStreams,0)),$B$4),DateRange,0)-1,MATCH(INDEX(Returns!$100:$100,MATCH(AV$6,DataStreams,0)),DataStreams,0)-1))),"")</f>
        <v/>
      </c>
      <c r="AW95" s="233" t="str" cm="1">
        <f t="array" aca="1" ref="AW95" ca="1">_xlfn.IFNA(_xlfn.COVARIANCE.S(
OFFSET(HOMECELL,MATCH(MAX(INDEX(First_Data_Point,MATCH($A95,DataStreams,0)),INDEX(First_Data_Point,MATCH(AW$6,DataStreams,0)),$B$3),DateRange,0)-1,MATCH($A95,DataStreams,0)-1):OFFSET(HOMECELL,MATCH(MIN(INDEX(Last_Data_Point,MATCH($A95,DataStreams,0)),INDEX(Last_Data_Point,MATCH(AW$6,DataStreams,0)),$B$4),DateRange,0)-1,MATCH($A95,DataStreams,0)-1) -
(INDEX(Returns!$102:$102,MATCH($A95,DataStreams,0))*
OFFSET(HOMECELL,MATCH(MAX(INDEX(First_Data_Point,MATCH($A95,DataStreams,0)),INDEX(First_Data_Point,MATCH(AW$6,DataStreams,0)),$B$3),DateRange,0)-1,MATCH(INDEX(Returns!$100:$100,MATCH($A95,DataStreams,0)),DataStreams,0)-1):OFFSET(HOMECELL,MATCH(MIN(INDEX(Last_Data_Point,MATCH($A95,DataStreams,0)),INDEX(Last_Data_Point,MATCH(AW$6,DataStreams,0)),$B$4),DateRange,0)-1,MATCH(INDEX(Returns!$100:$100,MATCH($A95,DataStreams,0)),DataStreams,0)-1)),
OFFSET(HOMECELL,MATCH(MAX(INDEX(First_Data_Point,MATCH($A95,DataStreams,0)),INDEX(First_Data_Point,MATCH(AW$6,DataStreams,0)),$B$3),DateRange,0)-1,MATCH(AW$6,DataStreams,0)-1):OFFSET(HOMECELL,MATCH(MIN(INDEX(Last_Data_Point,MATCH($A95,DataStreams,0)),INDEX(Last_Data_Point,MATCH(AW$6,DataStreams,0)),$B$4),DateRange,0)-1,MATCH(AW$6,DataStreams,0)-1) -
(INDEX(Returns!$102:$102,MATCH(AW$6,DataStreams,0))*
OFFSET(HOMECELL,MATCH(MAX(INDEX(First_Data_Point,MATCH($A95,DataStreams,0)),INDEX(First_Data_Point,MATCH(AW$6,DataStreams,0)),$B$3),DateRange,0)-1,MATCH(INDEX(Returns!$100:$100,MATCH(AW$6,DataStreams,0)),DataStreams,0)-1):OFFSET(HOMECELL,MATCH(MIN(INDEX(Last_Data_Point,MATCH($A95,DataStreams,0)),INDEX(Last_Data_Point,MATCH(AW$6,DataStreams,0)),$B$4),DateRange,0)-1,MATCH(INDEX(Returns!$100:$100,MATCH(AW$6,DataStreams,0)),DataStreams,0)-1))),"")</f>
        <v/>
      </c>
      <c r="AX95" s="233" t="str" cm="1">
        <f t="array" aca="1" ref="AX95" ca="1">_xlfn.IFNA(_xlfn.COVARIANCE.S(
OFFSET(HOMECELL,MATCH(MAX(INDEX(First_Data_Point,MATCH($A95,DataStreams,0)),INDEX(First_Data_Point,MATCH(AX$6,DataStreams,0)),$B$3),DateRange,0)-1,MATCH($A95,DataStreams,0)-1):OFFSET(HOMECELL,MATCH(MIN(INDEX(Last_Data_Point,MATCH($A95,DataStreams,0)),INDEX(Last_Data_Point,MATCH(AX$6,DataStreams,0)),$B$4),DateRange,0)-1,MATCH($A95,DataStreams,0)-1) -
(INDEX(Returns!$102:$102,MATCH($A95,DataStreams,0))*
OFFSET(HOMECELL,MATCH(MAX(INDEX(First_Data_Point,MATCH($A95,DataStreams,0)),INDEX(First_Data_Point,MATCH(AX$6,DataStreams,0)),$B$3),DateRange,0)-1,MATCH(INDEX(Returns!$100:$100,MATCH($A95,DataStreams,0)),DataStreams,0)-1):OFFSET(HOMECELL,MATCH(MIN(INDEX(Last_Data_Point,MATCH($A95,DataStreams,0)),INDEX(Last_Data_Point,MATCH(AX$6,DataStreams,0)),$B$4),DateRange,0)-1,MATCH(INDEX(Returns!$100:$100,MATCH($A95,DataStreams,0)),DataStreams,0)-1)),
OFFSET(HOMECELL,MATCH(MAX(INDEX(First_Data_Point,MATCH($A95,DataStreams,0)),INDEX(First_Data_Point,MATCH(AX$6,DataStreams,0)),$B$3),DateRange,0)-1,MATCH(AX$6,DataStreams,0)-1):OFFSET(HOMECELL,MATCH(MIN(INDEX(Last_Data_Point,MATCH($A95,DataStreams,0)),INDEX(Last_Data_Point,MATCH(AX$6,DataStreams,0)),$B$4),DateRange,0)-1,MATCH(AX$6,DataStreams,0)-1) -
(INDEX(Returns!$102:$102,MATCH(AX$6,DataStreams,0))*
OFFSET(HOMECELL,MATCH(MAX(INDEX(First_Data_Point,MATCH($A95,DataStreams,0)),INDEX(First_Data_Point,MATCH(AX$6,DataStreams,0)),$B$3),DateRange,0)-1,MATCH(INDEX(Returns!$100:$100,MATCH(AX$6,DataStreams,0)),DataStreams,0)-1):OFFSET(HOMECELL,MATCH(MIN(INDEX(Last_Data_Point,MATCH($A95,DataStreams,0)),INDEX(Last_Data_Point,MATCH(AX$6,DataStreams,0)),$B$4),DateRange,0)-1,MATCH(INDEX(Returns!$100:$100,MATCH(AX$6,DataStreams,0)),DataStreams,0)-1))),"")</f>
        <v/>
      </c>
      <c r="AY95" s="233" t="str" cm="1">
        <f t="array" aca="1" ref="AY95" ca="1">_xlfn.IFNA(_xlfn.COVARIANCE.S(
OFFSET(HOMECELL,MATCH(MAX(INDEX(First_Data_Point,MATCH($A95,DataStreams,0)),INDEX(First_Data_Point,MATCH(AY$6,DataStreams,0)),$B$3),DateRange,0)-1,MATCH($A95,DataStreams,0)-1):OFFSET(HOMECELL,MATCH(MIN(INDEX(Last_Data_Point,MATCH($A95,DataStreams,0)),INDEX(Last_Data_Point,MATCH(AY$6,DataStreams,0)),$B$4),DateRange,0)-1,MATCH($A95,DataStreams,0)-1) -
(INDEX(Returns!$102:$102,MATCH($A95,DataStreams,0))*
OFFSET(HOMECELL,MATCH(MAX(INDEX(First_Data_Point,MATCH($A95,DataStreams,0)),INDEX(First_Data_Point,MATCH(AY$6,DataStreams,0)),$B$3),DateRange,0)-1,MATCH(INDEX(Returns!$100:$100,MATCH($A95,DataStreams,0)),DataStreams,0)-1):OFFSET(HOMECELL,MATCH(MIN(INDEX(Last_Data_Point,MATCH($A95,DataStreams,0)),INDEX(Last_Data_Point,MATCH(AY$6,DataStreams,0)),$B$4),DateRange,0)-1,MATCH(INDEX(Returns!$100:$100,MATCH($A95,DataStreams,0)),DataStreams,0)-1)),
OFFSET(HOMECELL,MATCH(MAX(INDEX(First_Data_Point,MATCH($A95,DataStreams,0)),INDEX(First_Data_Point,MATCH(AY$6,DataStreams,0)),$B$3),DateRange,0)-1,MATCH(AY$6,DataStreams,0)-1):OFFSET(HOMECELL,MATCH(MIN(INDEX(Last_Data_Point,MATCH($A95,DataStreams,0)),INDEX(Last_Data_Point,MATCH(AY$6,DataStreams,0)),$B$4),DateRange,0)-1,MATCH(AY$6,DataStreams,0)-1) -
(INDEX(Returns!$102:$102,MATCH(AY$6,DataStreams,0))*
OFFSET(HOMECELL,MATCH(MAX(INDEX(First_Data_Point,MATCH($A95,DataStreams,0)),INDEX(First_Data_Point,MATCH(AY$6,DataStreams,0)),$B$3),DateRange,0)-1,MATCH(INDEX(Returns!$100:$100,MATCH(AY$6,DataStreams,0)),DataStreams,0)-1):OFFSET(HOMECELL,MATCH(MIN(INDEX(Last_Data_Point,MATCH($A95,DataStreams,0)),INDEX(Last_Data_Point,MATCH(AY$6,DataStreams,0)),$B$4),DateRange,0)-1,MATCH(INDEX(Returns!$100:$100,MATCH(AY$6,DataStreams,0)),DataStreams,0)-1))),"")</f>
        <v/>
      </c>
      <c r="AZ95" s="233" t="str" cm="1">
        <f t="array" aca="1" ref="AZ95" ca="1">_xlfn.IFNA(_xlfn.COVARIANCE.S(
OFFSET(HOMECELL,MATCH(MAX(INDEX(First_Data_Point,MATCH($A95,DataStreams,0)),INDEX(First_Data_Point,MATCH(AZ$6,DataStreams,0)),$B$3),DateRange,0)-1,MATCH($A95,DataStreams,0)-1):OFFSET(HOMECELL,MATCH(MIN(INDEX(Last_Data_Point,MATCH($A95,DataStreams,0)),INDEX(Last_Data_Point,MATCH(AZ$6,DataStreams,0)),$B$4),DateRange,0)-1,MATCH($A95,DataStreams,0)-1) -
(INDEX(Returns!$102:$102,MATCH($A95,DataStreams,0))*
OFFSET(HOMECELL,MATCH(MAX(INDEX(First_Data_Point,MATCH($A95,DataStreams,0)),INDEX(First_Data_Point,MATCH(AZ$6,DataStreams,0)),$B$3),DateRange,0)-1,MATCH(INDEX(Returns!$100:$100,MATCH($A95,DataStreams,0)),DataStreams,0)-1):OFFSET(HOMECELL,MATCH(MIN(INDEX(Last_Data_Point,MATCH($A95,DataStreams,0)),INDEX(Last_Data_Point,MATCH(AZ$6,DataStreams,0)),$B$4),DateRange,0)-1,MATCH(INDEX(Returns!$100:$100,MATCH($A95,DataStreams,0)),DataStreams,0)-1)),
OFFSET(HOMECELL,MATCH(MAX(INDEX(First_Data_Point,MATCH($A95,DataStreams,0)),INDEX(First_Data_Point,MATCH(AZ$6,DataStreams,0)),$B$3),DateRange,0)-1,MATCH(AZ$6,DataStreams,0)-1):OFFSET(HOMECELL,MATCH(MIN(INDEX(Last_Data_Point,MATCH($A95,DataStreams,0)),INDEX(Last_Data_Point,MATCH(AZ$6,DataStreams,0)),$B$4),DateRange,0)-1,MATCH(AZ$6,DataStreams,0)-1) -
(INDEX(Returns!$102:$102,MATCH(AZ$6,DataStreams,0))*
OFFSET(HOMECELL,MATCH(MAX(INDEX(First_Data_Point,MATCH($A95,DataStreams,0)),INDEX(First_Data_Point,MATCH(AZ$6,DataStreams,0)),$B$3),DateRange,0)-1,MATCH(INDEX(Returns!$100:$100,MATCH(AZ$6,DataStreams,0)),DataStreams,0)-1):OFFSET(HOMECELL,MATCH(MIN(INDEX(Last_Data_Point,MATCH($A95,DataStreams,0)),INDEX(Last_Data_Point,MATCH(AZ$6,DataStreams,0)),$B$4),DateRange,0)-1,MATCH(INDEX(Returns!$100:$100,MATCH(AZ$6,DataStreams,0)),DataStreams,0)-1))),"")</f>
        <v/>
      </c>
      <c r="BA95" s="233" t="str" cm="1">
        <f t="array" aca="1" ref="BA95" ca="1">_xlfn.IFNA(_xlfn.COVARIANCE.S(
OFFSET(HOMECELL,MATCH(MAX(INDEX(First_Data_Point,MATCH($A95,DataStreams,0)),INDEX(First_Data_Point,MATCH(BA$6,DataStreams,0)),$B$3),DateRange,0)-1,MATCH($A95,DataStreams,0)-1):OFFSET(HOMECELL,MATCH(MIN(INDEX(Last_Data_Point,MATCH($A95,DataStreams,0)),INDEX(Last_Data_Point,MATCH(BA$6,DataStreams,0)),$B$4),DateRange,0)-1,MATCH($A95,DataStreams,0)-1) -
(INDEX(Returns!$102:$102,MATCH($A95,DataStreams,0))*
OFFSET(HOMECELL,MATCH(MAX(INDEX(First_Data_Point,MATCH($A95,DataStreams,0)),INDEX(First_Data_Point,MATCH(BA$6,DataStreams,0)),$B$3),DateRange,0)-1,MATCH(INDEX(Returns!$100:$100,MATCH($A95,DataStreams,0)),DataStreams,0)-1):OFFSET(HOMECELL,MATCH(MIN(INDEX(Last_Data_Point,MATCH($A95,DataStreams,0)),INDEX(Last_Data_Point,MATCH(BA$6,DataStreams,0)),$B$4),DateRange,0)-1,MATCH(INDEX(Returns!$100:$100,MATCH($A95,DataStreams,0)),DataStreams,0)-1)),
OFFSET(HOMECELL,MATCH(MAX(INDEX(First_Data_Point,MATCH($A95,DataStreams,0)),INDEX(First_Data_Point,MATCH(BA$6,DataStreams,0)),$B$3),DateRange,0)-1,MATCH(BA$6,DataStreams,0)-1):OFFSET(HOMECELL,MATCH(MIN(INDEX(Last_Data_Point,MATCH($A95,DataStreams,0)),INDEX(Last_Data_Point,MATCH(BA$6,DataStreams,0)),$B$4),DateRange,0)-1,MATCH(BA$6,DataStreams,0)-1) -
(INDEX(Returns!$102:$102,MATCH(BA$6,DataStreams,0))*
OFFSET(HOMECELL,MATCH(MAX(INDEX(First_Data_Point,MATCH($A95,DataStreams,0)),INDEX(First_Data_Point,MATCH(BA$6,DataStreams,0)),$B$3),DateRange,0)-1,MATCH(INDEX(Returns!$100:$100,MATCH(BA$6,DataStreams,0)),DataStreams,0)-1):OFFSET(HOMECELL,MATCH(MIN(INDEX(Last_Data_Point,MATCH($A95,DataStreams,0)),INDEX(Last_Data_Point,MATCH(BA$6,DataStreams,0)),$B$4),DateRange,0)-1,MATCH(INDEX(Returns!$100:$100,MATCH(BA$6,DataStreams,0)),DataStreams,0)-1))),"")</f>
        <v/>
      </c>
      <c r="BB95" s="233" t="str" cm="1">
        <f t="array" aca="1" ref="BB95" ca="1">_xlfn.IFNA(_xlfn.COVARIANCE.S(
OFFSET(HOMECELL,MATCH(MAX(INDEX(First_Data_Point,MATCH($A95,DataStreams,0)),INDEX(First_Data_Point,MATCH(BB$6,DataStreams,0)),$B$3),DateRange,0)-1,MATCH($A95,DataStreams,0)-1):OFFSET(HOMECELL,MATCH(MIN(INDEX(Last_Data_Point,MATCH($A95,DataStreams,0)),INDEX(Last_Data_Point,MATCH(BB$6,DataStreams,0)),$B$4),DateRange,0)-1,MATCH($A95,DataStreams,0)-1) -
(INDEX(Returns!$102:$102,MATCH($A95,DataStreams,0))*
OFFSET(HOMECELL,MATCH(MAX(INDEX(First_Data_Point,MATCH($A95,DataStreams,0)),INDEX(First_Data_Point,MATCH(BB$6,DataStreams,0)),$B$3),DateRange,0)-1,MATCH(INDEX(Returns!$100:$100,MATCH($A95,DataStreams,0)),DataStreams,0)-1):OFFSET(HOMECELL,MATCH(MIN(INDEX(Last_Data_Point,MATCH($A95,DataStreams,0)),INDEX(Last_Data_Point,MATCH(BB$6,DataStreams,0)),$B$4),DateRange,0)-1,MATCH(INDEX(Returns!$100:$100,MATCH($A95,DataStreams,0)),DataStreams,0)-1)),
OFFSET(HOMECELL,MATCH(MAX(INDEX(First_Data_Point,MATCH($A95,DataStreams,0)),INDEX(First_Data_Point,MATCH(BB$6,DataStreams,0)),$B$3),DateRange,0)-1,MATCH(BB$6,DataStreams,0)-1):OFFSET(HOMECELL,MATCH(MIN(INDEX(Last_Data_Point,MATCH($A95,DataStreams,0)),INDEX(Last_Data_Point,MATCH(BB$6,DataStreams,0)),$B$4),DateRange,0)-1,MATCH(BB$6,DataStreams,0)-1) -
(INDEX(Returns!$102:$102,MATCH(BB$6,DataStreams,0))*
OFFSET(HOMECELL,MATCH(MAX(INDEX(First_Data_Point,MATCH($A95,DataStreams,0)),INDEX(First_Data_Point,MATCH(BB$6,DataStreams,0)),$B$3),DateRange,0)-1,MATCH(INDEX(Returns!$100:$100,MATCH(BB$6,DataStreams,0)),DataStreams,0)-1):OFFSET(HOMECELL,MATCH(MIN(INDEX(Last_Data_Point,MATCH($A95,DataStreams,0)),INDEX(Last_Data_Point,MATCH(BB$6,DataStreams,0)),$B$4),DateRange,0)-1,MATCH(INDEX(Returns!$100:$100,MATCH(BB$6,DataStreams,0)),DataStreams,0)-1))),"")</f>
        <v/>
      </c>
      <c r="BC95" s="236"/>
    </row>
    <row r="96" spans="1:55">
      <c r="A96" s="239" t="str">
        <f ca="1"/>
        <v>TXT</v>
      </c>
      <c r="B96" s="233" cm="1">
        <f t="array" aca="1" ref="B96" ca="1">_xlfn.IFNA(_xlfn.COVARIANCE.S(
OFFSET(HOMECELL,MATCH(MAX(INDEX(First_Data_Point,MATCH($A96,DataStreams,0)),INDEX(First_Data_Point,MATCH(B$6,DataStreams,0)),$B$3),DateRange,0)-1,MATCH($A96,DataStreams,0)-1):OFFSET(HOMECELL,MATCH(MIN(INDEX(Last_Data_Point,MATCH($A96,DataStreams,0)),INDEX(Last_Data_Point,MATCH(B$6,DataStreams,0)),$B$4),DateRange,0)-1,MATCH($A96,DataStreams,0)-1) -
(INDEX(Returns!$102:$102,MATCH($A96,DataStreams,0))*
OFFSET(HOMECELL,MATCH(MAX(INDEX(First_Data_Point,MATCH($A96,DataStreams,0)),INDEX(First_Data_Point,MATCH(B$6,DataStreams,0)),$B$3),DateRange,0)-1,MATCH(INDEX(Returns!$100:$100,MATCH($A96,DataStreams,0)),DataStreams,0)-1):OFFSET(HOMECELL,MATCH(MIN(INDEX(Last_Data_Point,MATCH($A96,DataStreams,0)),INDEX(Last_Data_Point,MATCH(B$6,DataStreams,0)),$B$4),DateRange,0)-1,MATCH(INDEX(Returns!$100:$100,MATCH($A96,DataStreams,0)),DataStreams,0)-1)),
OFFSET(HOMECELL,MATCH(MAX(INDEX(First_Data_Point,MATCH($A96,DataStreams,0)),INDEX(First_Data_Point,MATCH(B$6,DataStreams,0)),$B$3),DateRange,0)-1,MATCH(B$6,DataStreams,0)-1):OFFSET(HOMECELL,MATCH(MIN(INDEX(Last_Data_Point,MATCH($A96,DataStreams,0)),INDEX(Last_Data_Point,MATCH(B$6,DataStreams,0)),$B$4),DateRange,0)-1,MATCH(B$6,DataStreams,0)-1) -
(INDEX(Returns!$102:$102,MATCH(B$6,DataStreams,0))*
OFFSET(HOMECELL,MATCH(MAX(INDEX(First_Data_Point,MATCH($A96,DataStreams,0)),INDEX(First_Data_Point,MATCH(B$6,DataStreams,0)),$B$3),DateRange,0)-1,MATCH(INDEX(Returns!$100:$100,MATCH(B$6,DataStreams,0)),DataStreams,0)-1):OFFSET(HOMECELL,MATCH(MIN(INDEX(Last_Data_Point,MATCH($A96,DataStreams,0)),INDEX(Last_Data_Point,MATCH(B$6,DataStreams,0)),$B$4),DateRange,0)-1,MATCH(INDEX(Returns!$100:$100,MATCH(B$6,DataStreams,0)),DataStreams,0)-1))),"")</f>
        <v>-1.5011949267433404E-6</v>
      </c>
      <c r="C96" s="233" cm="1">
        <f t="array" aca="1" ref="C96" ca="1">_xlfn.IFNA(_xlfn.COVARIANCE.S(
OFFSET(HOMECELL,MATCH(MAX(INDEX(First_Data_Point,MATCH($A96,DataStreams,0)),INDEX(First_Data_Point,MATCH(C$6,DataStreams,0)),$B$3),DateRange,0)-1,MATCH($A96,DataStreams,0)-1):OFFSET(HOMECELL,MATCH(MIN(INDEX(Last_Data_Point,MATCH($A96,DataStreams,0)),INDEX(Last_Data_Point,MATCH(C$6,DataStreams,0)),$B$4),DateRange,0)-1,MATCH($A96,DataStreams,0)-1) -
(INDEX(Returns!$102:$102,MATCH($A96,DataStreams,0))*
OFFSET(HOMECELL,MATCH(MAX(INDEX(First_Data_Point,MATCH($A96,DataStreams,0)),INDEX(First_Data_Point,MATCH(C$6,DataStreams,0)),$B$3),DateRange,0)-1,MATCH(INDEX(Returns!$100:$100,MATCH($A96,DataStreams,0)),DataStreams,0)-1):OFFSET(HOMECELL,MATCH(MIN(INDEX(Last_Data_Point,MATCH($A96,DataStreams,0)),INDEX(Last_Data_Point,MATCH(C$6,DataStreams,0)),$B$4),DateRange,0)-1,MATCH(INDEX(Returns!$100:$100,MATCH($A96,DataStreams,0)),DataStreams,0)-1)),
OFFSET(HOMECELL,MATCH(MAX(INDEX(First_Data_Point,MATCH($A96,DataStreams,0)),INDEX(First_Data_Point,MATCH(C$6,DataStreams,0)),$B$3),DateRange,0)-1,MATCH(C$6,DataStreams,0)-1):OFFSET(HOMECELL,MATCH(MIN(INDEX(Last_Data_Point,MATCH($A96,DataStreams,0)),INDEX(Last_Data_Point,MATCH(C$6,DataStreams,0)),$B$4),DateRange,0)-1,MATCH(C$6,DataStreams,0)-1) -
(INDEX(Returns!$102:$102,MATCH(C$6,DataStreams,0))*
OFFSET(HOMECELL,MATCH(MAX(INDEX(First_Data_Point,MATCH($A96,DataStreams,0)),INDEX(First_Data_Point,MATCH(C$6,DataStreams,0)),$B$3),DateRange,0)-1,MATCH(INDEX(Returns!$100:$100,MATCH(C$6,DataStreams,0)),DataStreams,0)-1):OFFSET(HOMECELL,MATCH(MIN(INDEX(Last_Data_Point,MATCH($A96,DataStreams,0)),INDEX(Last_Data_Point,MATCH(C$6,DataStreams,0)),$B$4),DateRange,0)-1,MATCH(INDEX(Returns!$100:$100,MATCH(C$6,DataStreams,0)),DataStreams,0)-1))),"")</f>
        <v>-4.3538573851399331E-5</v>
      </c>
      <c r="D96" s="233" cm="1">
        <f t="array" aca="1" ref="D96" ca="1">_xlfn.IFNA(_xlfn.COVARIANCE.S(
OFFSET(HOMECELL,MATCH(MAX(INDEX(First_Data_Point,MATCH($A96,DataStreams,0)),INDEX(First_Data_Point,MATCH(D$6,DataStreams,0)),$B$3),DateRange,0)-1,MATCH($A96,DataStreams,0)-1):OFFSET(HOMECELL,MATCH(MIN(INDEX(Last_Data_Point,MATCH($A96,DataStreams,0)),INDEX(Last_Data_Point,MATCH(D$6,DataStreams,0)),$B$4),DateRange,0)-1,MATCH($A96,DataStreams,0)-1) -
(INDEX(Returns!$102:$102,MATCH($A96,DataStreams,0))*
OFFSET(HOMECELL,MATCH(MAX(INDEX(First_Data_Point,MATCH($A96,DataStreams,0)),INDEX(First_Data_Point,MATCH(D$6,DataStreams,0)),$B$3),DateRange,0)-1,MATCH(INDEX(Returns!$100:$100,MATCH($A96,DataStreams,0)),DataStreams,0)-1):OFFSET(HOMECELL,MATCH(MIN(INDEX(Last_Data_Point,MATCH($A96,DataStreams,0)),INDEX(Last_Data_Point,MATCH(D$6,DataStreams,0)),$B$4),DateRange,0)-1,MATCH(INDEX(Returns!$100:$100,MATCH($A96,DataStreams,0)),DataStreams,0)-1)),
OFFSET(HOMECELL,MATCH(MAX(INDEX(First_Data_Point,MATCH($A96,DataStreams,0)),INDEX(First_Data_Point,MATCH(D$6,DataStreams,0)),$B$3),DateRange,0)-1,MATCH(D$6,DataStreams,0)-1):OFFSET(HOMECELL,MATCH(MIN(INDEX(Last_Data_Point,MATCH($A96,DataStreams,0)),INDEX(Last_Data_Point,MATCH(D$6,DataStreams,0)),$B$4),DateRange,0)-1,MATCH(D$6,DataStreams,0)-1) -
(INDEX(Returns!$102:$102,MATCH(D$6,DataStreams,0))*
OFFSET(HOMECELL,MATCH(MAX(INDEX(First_Data_Point,MATCH($A96,DataStreams,0)),INDEX(First_Data_Point,MATCH(D$6,DataStreams,0)),$B$3),DateRange,0)-1,MATCH(INDEX(Returns!$100:$100,MATCH(D$6,DataStreams,0)),DataStreams,0)-1):OFFSET(HOMECELL,MATCH(MIN(INDEX(Last_Data_Point,MATCH($A96,DataStreams,0)),INDEX(Last_Data_Point,MATCH(D$6,DataStreams,0)),$B$4),DateRange,0)-1,MATCH(INDEX(Returns!$100:$100,MATCH(D$6,DataStreams,0)),DataStreams,0)-1))),"")</f>
        <v>5.9746018649767295E-4</v>
      </c>
      <c r="E96" s="233" cm="1">
        <f t="array" aca="1" ref="E96" ca="1">_xlfn.IFNA(_xlfn.COVARIANCE.S(
OFFSET(HOMECELL,MATCH(MAX(INDEX(First_Data_Point,MATCH($A96,DataStreams,0)),INDEX(First_Data_Point,MATCH(E$6,DataStreams,0)),$B$3),DateRange,0)-1,MATCH($A96,DataStreams,0)-1):OFFSET(HOMECELL,MATCH(MIN(INDEX(Last_Data_Point,MATCH($A96,DataStreams,0)),INDEX(Last_Data_Point,MATCH(E$6,DataStreams,0)),$B$4),DateRange,0)-1,MATCH($A96,DataStreams,0)-1) -
(INDEX(Returns!$102:$102,MATCH($A96,DataStreams,0))*
OFFSET(HOMECELL,MATCH(MAX(INDEX(First_Data_Point,MATCH($A96,DataStreams,0)),INDEX(First_Data_Point,MATCH(E$6,DataStreams,0)),$B$3),DateRange,0)-1,MATCH(INDEX(Returns!$100:$100,MATCH($A96,DataStreams,0)),DataStreams,0)-1):OFFSET(HOMECELL,MATCH(MIN(INDEX(Last_Data_Point,MATCH($A96,DataStreams,0)),INDEX(Last_Data_Point,MATCH(E$6,DataStreams,0)),$B$4),DateRange,0)-1,MATCH(INDEX(Returns!$100:$100,MATCH($A96,DataStreams,0)),DataStreams,0)-1)),
OFFSET(HOMECELL,MATCH(MAX(INDEX(First_Data_Point,MATCH($A96,DataStreams,0)),INDEX(First_Data_Point,MATCH(E$6,DataStreams,0)),$B$3),DateRange,0)-1,MATCH(E$6,DataStreams,0)-1):OFFSET(HOMECELL,MATCH(MIN(INDEX(Last_Data_Point,MATCH($A96,DataStreams,0)),INDEX(Last_Data_Point,MATCH(E$6,DataStreams,0)),$B$4),DateRange,0)-1,MATCH(E$6,DataStreams,0)-1) -
(INDEX(Returns!$102:$102,MATCH(E$6,DataStreams,0))*
OFFSET(HOMECELL,MATCH(MAX(INDEX(First_Data_Point,MATCH($A96,DataStreams,0)),INDEX(First_Data_Point,MATCH(E$6,DataStreams,0)),$B$3),DateRange,0)-1,MATCH(INDEX(Returns!$100:$100,MATCH(E$6,DataStreams,0)),DataStreams,0)-1):OFFSET(HOMECELL,MATCH(MIN(INDEX(Last_Data_Point,MATCH($A96,DataStreams,0)),INDEX(Last_Data_Point,MATCH(E$6,DataStreams,0)),$B$4),DateRange,0)-1,MATCH(INDEX(Returns!$100:$100,MATCH(E$6,DataStreams,0)),DataStreams,0)-1))),"")</f>
        <v>5.151654299026116E-4</v>
      </c>
      <c r="F96" s="233" cm="1">
        <f t="array" aca="1" ref="F96" ca="1">_xlfn.IFNA(_xlfn.COVARIANCE.S(
OFFSET(HOMECELL,MATCH(MAX(INDEX(First_Data_Point,MATCH($A96,DataStreams,0)),INDEX(First_Data_Point,MATCH(F$6,DataStreams,0)),$B$3),DateRange,0)-1,MATCH($A96,DataStreams,0)-1):OFFSET(HOMECELL,MATCH(MIN(INDEX(Last_Data_Point,MATCH($A96,DataStreams,0)),INDEX(Last_Data_Point,MATCH(F$6,DataStreams,0)),$B$4),DateRange,0)-1,MATCH($A96,DataStreams,0)-1) -
(INDEX(Returns!$102:$102,MATCH($A96,DataStreams,0))*
OFFSET(HOMECELL,MATCH(MAX(INDEX(First_Data_Point,MATCH($A96,DataStreams,0)),INDEX(First_Data_Point,MATCH(F$6,DataStreams,0)),$B$3),DateRange,0)-1,MATCH(INDEX(Returns!$100:$100,MATCH($A96,DataStreams,0)),DataStreams,0)-1):OFFSET(HOMECELL,MATCH(MIN(INDEX(Last_Data_Point,MATCH($A96,DataStreams,0)),INDEX(Last_Data_Point,MATCH(F$6,DataStreams,0)),$B$4),DateRange,0)-1,MATCH(INDEX(Returns!$100:$100,MATCH($A96,DataStreams,0)),DataStreams,0)-1)),
OFFSET(HOMECELL,MATCH(MAX(INDEX(First_Data_Point,MATCH($A96,DataStreams,0)),INDEX(First_Data_Point,MATCH(F$6,DataStreams,0)),$B$3),DateRange,0)-1,MATCH(F$6,DataStreams,0)-1):OFFSET(HOMECELL,MATCH(MIN(INDEX(Last_Data_Point,MATCH($A96,DataStreams,0)),INDEX(Last_Data_Point,MATCH(F$6,DataStreams,0)),$B$4),DateRange,0)-1,MATCH(F$6,DataStreams,0)-1) -
(INDEX(Returns!$102:$102,MATCH(F$6,DataStreams,0))*
OFFSET(HOMECELL,MATCH(MAX(INDEX(First_Data_Point,MATCH($A96,DataStreams,0)),INDEX(First_Data_Point,MATCH(F$6,DataStreams,0)),$B$3),DateRange,0)-1,MATCH(INDEX(Returns!$100:$100,MATCH(F$6,DataStreams,0)),DataStreams,0)-1):OFFSET(HOMECELL,MATCH(MIN(INDEX(Last_Data_Point,MATCH($A96,DataStreams,0)),INDEX(Last_Data_Point,MATCH(F$6,DataStreams,0)),$B$4),DateRange,0)-1,MATCH(INDEX(Returns!$100:$100,MATCH(F$6,DataStreams,0)),DataStreams,0)-1))),"")</f>
        <v>5.4319777739897672E-4</v>
      </c>
      <c r="G96" s="233" cm="1">
        <f t="array" aca="1" ref="G96" ca="1">_xlfn.IFNA(_xlfn.COVARIANCE.S(
OFFSET(HOMECELL,MATCH(MAX(INDEX(First_Data_Point,MATCH($A96,DataStreams,0)),INDEX(First_Data_Point,MATCH(G$6,DataStreams,0)),$B$3),DateRange,0)-1,MATCH($A96,DataStreams,0)-1):OFFSET(HOMECELL,MATCH(MIN(INDEX(Last_Data_Point,MATCH($A96,DataStreams,0)),INDEX(Last_Data_Point,MATCH(G$6,DataStreams,0)),$B$4),DateRange,0)-1,MATCH($A96,DataStreams,0)-1) -
(INDEX(Returns!$102:$102,MATCH($A96,DataStreams,0))*
OFFSET(HOMECELL,MATCH(MAX(INDEX(First_Data_Point,MATCH($A96,DataStreams,0)),INDEX(First_Data_Point,MATCH(G$6,DataStreams,0)),$B$3),DateRange,0)-1,MATCH(INDEX(Returns!$100:$100,MATCH($A96,DataStreams,0)),DataStreams,0)-1):OFFSET(HOMECELL,MATCH(MIN(INDEX(Last_Data_Point,MATCH($A96,DataStreams,0)),INDEX(Last_Data_Point,MATCH(G$6,DataStreams,0)),$B$4),DateRange,0)-1,MATCH(INDEX(Returns!$100:$100,MATCH($A96,DataStreams,0)),DataStreams,0)-1)),
OFFSET(HOMECELL,MATCH(MAX(INDEX(First_Data_Point,MATCH($A96,DataStreams,0)),INDEX(First_Data_Point,MATCH(G$6,DataStreams,0)),$B$3),DateRange,0)-1,MATCH(G$6,DataStreams,0)-1):OFFSET(HOMECELL,MATCH(MIN(INDEX(Last_Data_Point,MATCH($A96,DataStreams,0)),INDEX(Last_Data_Point,MATCH(G$6,DataStreams,0)),$B$4),DateRange,0)-1,MATCH(G$6,DataStreams,0)-1) -
(INDEX(Returns!$102:$102,MATCH(G$6,DataStreams,0))*
OFFSET(HOMECELL,MATCH(MAX(INDEX(First_Data_Point,MATCH($A96,DataStreams,0)),INDEX(First_Data_Point,MATCH(G$6,DataStreams,0)),$B$3),DateRange,0)-1,MATCH(INDEX(Returns!$100:$100,MATCH(G$6,DataStreams,0)),DataStreams,0)-1):OFFSET(HOMECELL,MATCH(MIN(INDEX(Last_Data_Point,MATCH($A96,DataStreams,0)),INDEX(Last_Data_Point,MATCH(G$6,DataStreams,0)),$B$4),DateRange,0)-1,MATCH(INDEX(Returns!$100:$100,MATCH(G$6,DataStreams,0)),DataStreams,0)-1))),"")</f>
        <v>-6.5798379757443044E-4</v>
      </c>
      <c r="H96" s="233" cm="1">
        <f t="array" aca="1" ref="H96" ca="1">_xlfn.IFNA(_xlfn.COVARIANCE.S(
OFFSET(HOMECELL,MATCH(MAX(INDEX(First_Data_Point,MATCH($A96,DataStreams,0)),INDEX(First_Data_Point,MATCH(H$6,DataStreams,0)),$B$3),DateRange,0)-1,MATCH($A96,DataStreams,0)-1):OFFSET(HOMECELL,MATCH(MIN(INDEX(Last_Data_Point,MATCH($A96,DataStreams,0)),INDEX(Last_Data_Point,MATCH(H$6,DataStreams,0)),$B$4),DateRange,0)-1,MATCH($A96,DataStreams,0)-1) -
(INDEX(Returns!$102:$102,MATCH($A96,DataStreams,0))*
OFFSET(HOMECELL,MATCH(MAX(INDEX(First_Data_Point,MATCH($A96,DataStreams,0)),INDEX(First_Data_Point,MATCH(H$6,DataStreams,0)),$B$3),DateRange,0)-1,MATCH(INDEX(Returns!$100:$100,MATCH($A96,DataStreams,0)),DataStreams,0)-1):OFFSET(HOMECELL,MATCH(MIN(INDEX(Last_Data_Point,MATCH($A96,DataStreams,0)),INDEX(Last_Data_Point,MATCH(H$6,DataStreams,0)),$B$4),DateRange,0)-1,MATCH(INDEX(Returns!$100:$100,MATCH($A96,DataStreams,0)),DataStreams,0)-1)),
OFFSET(HOMECELL,MATCH(MAX(INDEX(First_Data_Point,MATCH($A96,DataStreams,0)),INDEX(First_Data_Point,MATCH(H$6,DataStreams,0)),$B$3),DateRange,0)-1,MATCH(H$6,DataStreams,0)-1):OFFSET(HOMECELL,MATCH(MIN(INDEX(Last_Data_Point,MATCH($A96,DataStreams,0)),INDEX(Last_Data_Point,MATCH(H$6,DataStreams,0)),$B$4),DateRange,0)-1,MATCH(H$6,DataStreams,0)-1) -
(INDEX(Returns!$102:$102,MATCH(H$6,DataStreams,0))*
OFFSET(HOMECELL,MATCH(MAX(INDEX(First_Data_Point,MATCH($A96,DataStreams,0)),INDEX(First_Data_Point,MATCH(H$6,DataStreams,0)),$B$3),DateRange,0)-1,MATCH(INDEX(Returns!$100:$100,MATCH(H$6,DataStreams,0)),DataStreams,0)-1):OFFSET(HOMECELL,MATCH(MIN(INDEX(Last_Data_Point,MATCH($A96,DataStreams,0)),INDEX(Last_Data_Point,MATCH(H$6,DataStreams,0)),$B$4),DateRange,0)-1,MATCH(INDEX(Returns!$100:$100,MATCH(H$6,DataStreams,0)),DataStreams,0)-1))),"")</f>
        <v>4.1859272242246838E-4</v>
      </c>
      <c r="I96" s="233" cm="1">
        <f t="array" aca="1" ref="I96" ca="1">_xlfn.IFNA(_xlfn.COVARIANCE.S(
OFFSET(HOMECELL,MATCH(MAX(INDEX(First_Data_Point,MATCH($A96,DataStreams,0)),INDEX(First_Data_Point,MATCH(I$6,DataStreams,0)),$B$3),DateRange,0)-1,MATCH($A96,DataStreams,0)-1):OFFSET(HOMECELL,MATCH(MIN(INDEX(Last_Data_Point,MATCH($A96,DataStreams,0)),INDEX(Last_Data_Point,MATCH(I$6,DataStreams,0)),$B$4),DateRange,0)-1,MATCH($A96,DataStreams,0)-1) -
(INDEX(Returns!$102:$102,MATCH($A96,DataStreams,0))*
OFFSET(HOMECELL,MATCH(MAX(INDEX(First_Data_Point,MATCH($A96,DataStreams,0)),INDEX(First_Data_Point,MATCH(I$6,DataStreams,0)),$B$3),DateRange,0)-1,MATCH(INDEX(Returns!$100:$100,MATCH($A96,DataStreams,0)),DataStreams,0)-1):OFFSET(HOMECELL,MATCH(MIN(INDEX(Last_Data_Point,MATCH($A96,DataStreams,0)),INDEX(Last_Data_Point,MATCH(I$6,DataStreams,0)),$B$4),DateRange,0)-1,MATCH(INDEX(Returns!$100:$100,MATCH($A96,DataStreams,0)),DataStreams,0)-1)),
OFFSET(HOMECELL,MATCH(MAX(INDEX(First_Data_Point,MATCH($A96,DataStreams,0)),INDEX(First_Data_Point,MATCH(I$6,DataStreams,0)),$B$3),DateRange,0)-1,MATCH(I$6,DataStreams,0)-1):OFFSET(HOMECELL,MATCH(MIN(INDEX(Last_Data_Point,MATCH($A96,DataStreams,0)),INDEX(Last_Data_Point,MATCH(I$6,DataStreams,0)),$B$4),DateRange,0)-1,MATCH(I$6,DataStreams,0)-1) -
(INDEX(Returns!$102:$102,MATCH(I$6,DataStreams,0))*
OFFSET(HOMECELL,MATCH(MAX(INDEX(First_Data_Point,MATCH($A96,DataStreams,0)),INDEX(First_Data_Point,MATCH(I$6,DataStreams,0)),$B$3),DateRange,0)-1,MATCH(INDEX(Returns!$100:$100,MATCH(I$6,DataStreams,0)),DataStreams,0)-1):OFFSET(HOMECELL,MATCH(MIN(INDEX(Last_Data_Point,MATCH($A96,DataStreams,0)),INDEX(Last_Data_Point,MATCH(I$6,DataStreams,0)),$B$4),DateRange,0)-1,MATCH(INDEX(Returns!$100:$100,MATCH(I$6,DataStreams,0)),DataStreams,0)-1))),"")</f>
        <v>-6.909852863497077E-4</v>
      </c>
      <c r="J96" s="233" cm="1">
        <f t="array" aca="1" ref="J96" ca="1">_xlfn.IFNA(_xlfn.COVARIANCE.S(
OFFSET(HOMECELL,MATCH(MAX(INDEX(First_Data_Point,MATCH($A96,DataStreams,0)),INDEX(First_Data_Point,MATCH(J$6,DataStreams,0)),$B$3),DateRange,0)-1,MATCH($A96,DataStreams,0)-1):OFFSET(HOMECELL,MATCH(MIN(INDEX(Last_Data_Point,MATCH($A96,DataStreams,0)),INDEX(Last_Data_Point,MATCH(J$6,DataStreams,0)),$B$4),DateRange,0)-1,MATCH($A96,DataStreams,0)-1) -
(INDEX(Returns!$102:$102,MATCH($A96,DataStreams,0))*
OFFSET(HOMECELL,MATCH(MAX(INDEX(First_Data_Point,MATCH($A96,DataStreams,0)),INDEX(First_Data_Point,MATCH(J$6,DataStreams,0)),$B$3),DateRange,0)-1,MATCH(INDEX(Returns!$100:$100,MATCH($A96,DataStreams,0)),DataStreams,0)-1):OFFSET(HOMECELL,MATCH(MIN(INDEX(Last_Data_Point,MATCH($A96,DataStreams,0)),INDEX(Last_Data_Point,MATCH(J$6,DataStreams,0)),$B$4),DateRange,0)-1,MATCH(INDEX(Returns!$100:$100,MATCH($A96,DataStreams,0)),DataStreams,0)-1)),
OFFSET(HOMECELL,MATCH(MAX(INDEX(First_Data_Point,MATCH($A96,DataStreams,0)),INDEX(First_Data_Point,MATCH(J$6,DataStreams,0)),$B$3),DateRange,0)-1,MATCH(J$6,DataStreams,0)-1):OFFSET(HOMECELL,MATCH(MIN(INDEX(Last_Data_Point,MATCH($A96,DataStreams,0)),INDEX(Last_Data_Point,MATCH(J$6,DataStreams,0)),$B$4),DateRange,0)-1,MATCH(J$6,DataStreams,0)-1) -
(INDEX(Returns!$102:$102,MATCH(J$6,DataStreams,0))*
OFFSET(HOMECELL,MATCH(MAX(INDEX(First_Data_Point,MATCH($A96,DataStreams,0)),INDEX(First_Data_Point,MATCH(J$6,DataStreams,0)),$B$3),DateRange,0)-1,MATCH(INDEX(Returns!$100:$100,MATCH(J$6,DataStreams,0)),DataStreams,0)-1):OFFSET(HOMECELL,MATCH(MIN(INDEX(Last_Data_Point,MATCH($A96,DataStreams,0)),INDEX(Last_Data_Point,MATCH(J$6,DataStreams,0)),$B$4),DateRange,0)-1,MATCH(INDEX(Returns!$100:$100,MATCH(J$6,DataStreams,0)),DataStreams,0)-1))),"")</f>
        <v>1.2899534077965803E-3</v>
      </c>
      <c r="K96" s="233" cm="1">
        <f t="array" aca="1" ref="K96" ca="1">_xlfn.IFNA(_xlfn.COVARIANCE.S(
OFFSET(HOMECELL,MATCH(MAX(INDEX(First_Data_Point,MATCH($A96,DataStreams,0)),INDEX(First_Data_Point,MATCH(K$6,DataStreams,0)),$B$3),DateRange,0)-1,MATCH($A96,DataStreams,0)-1):OFFSET(HOMECELL,MATCH(MIN(INDEX(Last_Data_Point,MATCH($A96,DataStreams,0)),INDEX(Last_Data_Point,MATCH(K$6,DataStreams,0)),$B$4),DateRange,0)-1,MATCH($A96,DataStreams,0)-1) -
(INDEX(Returns!$102:$102,MATCH($A96,DataStreams,0))*
OFFSET(HOMECELL,MATCH(MAX(INDEX(First_Data_Point,MATCH($A96,DataStreams,0)),INDEX(First_Data_Point,MATCH(K$6,DataStreams,0)),$B$3),DateRange,0)-1,MATCH(INDEX(Returns!$100:$100,MATCH($A96,DataStreams,0)),DataStreams,0)-1):OFFSET(HOMECELL,MATCH(MIN(INDEX(Last_Data_Point,MATCH($A96,DataStreams,0)),INDEX(Last_Data_Point,MATCH(K$6,DataStreams,0)),$B$4),DateRange,0)-1,MATCH(INDEX(Returns!$100:$100,MATCH($A96,DataStreams,0)),DataStreams,0)-1)),
OFFSET(HOMECELL,MATCH(MAX(INDEX(First_Data_Point,MATCH($A96,DataStreams,0)),INDEX(First_Data_Point,MATCH(K$6,DataStreams,0)),$B$3),DateRange,0)-1,MATCH(K$6,DataStreams,0)-1):OFFSET(HOMECELL,MATCH(MIN(INDEX(Last_Data_Point,MATCH($A96,DataStreams,0)),INDEX(Last_Data_Point,MATCH(K$6,DataStreams,0)),$B$4),DateRange,0)-1,MATCH(K$6,DataStreams,0)-1) -
(INDEX(Returns!$102:$102,MATCH(K$6,DataStreams,0))*
OFFSET(HOMECELL,MATCH(MAX(INDEX(First_Data_Point,MATCH($A96,DataStreams,0)),INDEX(First_Data_Point,MATCH(K$6,DataStreams,0)),$B$3),DateRange,0)-1,MATCH(INDEX(Returns!$100:$100,MATCH(K$6,DataStreams,0)),DataStreams,0)-1):OFFSET(HOMECELL,MATCH(MIN(INDEX(Last_Data_Point,MATCH($A96,DataStreams,0)),INDEX(Last_Data_Point,MATCH(K$6,DataStreams,0)),$B$4),DateRange,0)-1,MATCH(INDEX(Returns!$100:$100,MATCH(K$6,DataStreams,0)),DataStreams,0)-1))),"")</f>
        <v>3.7974171016011318E-4</v>
      </c>
      <c r="L96" s="233" cm="1">
        <f t="array" aca="1" ref="L96" ca="1">_xlfn.IFNA(_xlfn.COVARIANCE.S(
OFFSET(HOMECELL,MATCH(MAX(INDEX(First_Data_Point,MATCH($A96,DataStreams,0)),INDEX(First_Data_Point,MATCH(L$6,DataStreams,0)),$B$3),DateRange,0)-1,MATCH($A96,DataStreams,0)-1):OFFSET(HOMECELL,MATCH(MIN(INDEX(Last_Data_Point,MATCH($A96,DataStreams,0)),INDEX(Last_Data_Point,MATCH(L$6,DataStreams,0)),$B$4),DateRange,0)-1,MATCH($A96,DataStreams,0)-1) -
(INDEX(Returns!$102:$102,MATCH($A96,DataStreams,0))*
OFFSET(HOMECELL,MATCH(MAX(INDEX(First_Data_Point,MATCH($A96,DataStreams,0)),INDEX(First_Data_Point,MATCH(L$6,DataStreams,0)),$B$3),DateRange,0)-1,MATCH(INDEX(Returns!$100:$100,MATCH($A96,DataStreams,0)),DataStreams,0)-1):OFFSET(HOMECELL,MATCH(MIN(INDEX(Last_Data_Point,MATCH($A96,DataStreams,0)),INDEX(Last_Data_Point,MATCH(L$6,DataStreams,0)),$B$4),DateRange,0)-1,MATCH(INDEX(Returns!$100:$100,MATCH($A96,DataStreams,0)),DataStreams,0)-1)),
OFFSET(HOMECELL,MATCH(MAX(INDEX(First_Data_Point,MATCH($A96,DataStreams,0)),INDEX(First_Data_Point,MATCH(L$6,DataStreams,0)),$B$3),DateRange,0)-1,MATCH(L$6,DataStreams,0)-1):OFFSET(HOMECELL,MATCH(MIN(INDEX(Last_Data_Point,MATCH($A96,DataStreams,0)),INDEX(Last_Data_Point,MATCH(L$6,DataStreams,0)),$B$4),DateRange,0)-1,MATCH(L$6,DataStreams,0)-1) -
(INDEX(Returns!$102:$102,MATCH(L$6,DataStreams,0))*
OFFSET(HOMECELL,MATCH(MAX(INDEX(First_Data_Point,MATCH($A96,DataStreams,0)),INDEX(First_Data_Point,MATCH(L$6,DataStreams,0)),$B$3),DateRange,0)-1,MATCH(INDEX(Returns!$100:$100,MATCH(L$6,DataStreams,0)),DataStreams,0)-1):OFFSET(HOMECELL,MATCH(MIN(INDEX(Last_Data_Point,MATCH($A96,DataStreams,0)),INDEX(Last_Data_Point,MATCH(L$6,DataStreams,0)),$B$4),DateRange,0)-1,MATCH(INDEX(Returns!$100:$100,MATCH(L$6,DataStreams,0)),DataStreams,0)-1))),"")</f>
        <v>1.0038126592918E-3</v>
      </c>
      <c r="M96" s="233" cm="1">
        <f t="array" aca="1" ref="M96" ca="1">_xlfn.IFNA(_xlfn.COVARIANCE.S(
OFFSET(HOMECELL,MATCH(MAX(INDEX(First_Data_Point,MATCH($A96,DataStreams,0)),INDEX(First_Data_Point,MATCH(M$6,DataStreams,0)),$B$3),DateRange,0)-1,MATCH($A96,DataStreams,0)-1):OFFSET(HOMECELL,MATCH(MIN(INDEX(Last_Data_Point,MATCH($A96,DataStreams,0)),INDEX(Last_Data_Point,MATCH(M$6,DataStreams,0)),$B$4),DateRange,0)-1,MATCH($A96,DataStreams,0)-1) -
(INDEX(Returns!$102:$102,MATCH($A96,DataStreams,0))*
OFFSET(HOMECELL,MATCH(MAX(INDEX(First_Data_Point,MATCH($A96,DataStreams,0)),INDEX(First_Data_Point,MATCH(M$6,DataStreams,0)),$B$3),DateRange,0)-1,MATCH(INDEX(Returns!$100:$100,MATCH($A96,DataStreams,0)),DataStreams,0)-1):OFFSET(HOMECELL,MATCH(MIN(INDEX(Last_Data_Point,MATCH($A96,DataStreams,0)),INDEX(Last_Data_Point,MATCH(M$6,DataStreams,0)),$B$4),DateRange,0)-1,MATCH(INDEX(Returns!$100:$100,MATCH($A96,DataStreams,0)),DataStreams,0)-1)),
OFFSET(HOMECELL,MATCH(MAX(INDEX(First_Data_Point,MATCH($A96,DataStreams,0)),INDEX(First_Data_Point,MATCH(M$6,DataStreams,0)),$B$3),DateRange,0)-1,MATCH(M$6,DataStreams,0)-1):OFFSET(HOMECELL,MATCH(MIN(INDEX(Last_Data_Point,MATCH($A96,DataStreams,0)),INDEX(Last_Data_Point,MATCH(M$6,DataStreams,0)),$B$4),DateRange,0)-1,MATCH(M$6,DataStreams,0)-1) -
(INDEX(Returns!$102:$102,MATCH(M$6,DataStreams,0))*
OFFSET(HOMECELL,MATCH(MAX(INDEX(First_Data_Point,MATCH($A96,DataStreams,0)),INDEX(First_Data_Point,MATCH(M$6,DataStreams,0)),$B$3),DateRange,0)-1,MATCH(INDEX(Returns!$100:$100,MATCH(M$6,DataStreams,0)),DataStreams,0)-1):OFFSET(HOMECELL,MATCH(MIN(INDEX(Last_Data_Point,MATCH($A96,DataStreams,0)),INDEX(Last_Data_Point,MATCH(M$6,DataStreams,0)),$B$4),DateRange,0)-1,MATCH(INDEX(Returns!$100:$100,MATCH(M$6,DataStreams,0)),DataStreams,0)-1))),"")</f>
        <v>-1.3539301951590002E-3</v>
      </c>
      <c r="N96" s="233" cm="1">
        <f t="array" aca="1" ref="N96" ca="1">_xlfn.IFNA(_xlfn.COVARIANCE.S(
OFFSET(HOMECELL,MATCH(MAX(INDEX(First_Data_Point,MATCH($A96,DataStreams,0)),INDEX(First_Data_Point,MATCH(N$6,DataStreams,0)),$B$3),DateRange,0)-1,MATCH($A96,DataStreams,0)-1):OFFSET(HOMECELL,MATCH(MIN(INDEX(Last_Data_Point,MATCH($A96,DataStreams,0)),INDEX(Last_Data_Point,MATCH(N$6,DataStreams,0)),$B$4),DateRange,0)-1,MATCH($A96,DataStreams,0)-1) -
(INDEX(Returns!$102:$102,MATCH($A96,DataStreams,0))*
OFFSET(HOMECELL,MATCH(MAX(INDEX(First_Data_Point,MATCH($A96,DataStreams,0)),INDEX(First_Data_Point,MATCH(N$6,DataStreams,0)),$B$3),DateRange,0)-1,MATCH(INDEX(Returns!$100:$100,MATCH($A96,DataStreams,0)),DataStreams,0)-1):OFFSET(HOMECELL,MATCH(MIN(INDEX(Last_Data_Point,MATCH($A96,DataStreams,0)),INDEX(Last_Data_Point,MATCH(N$6,DataStreams,0)),$B$4),DateRange,0)-1,MATCH(INDEX(Returns!$100:$100,MATCH($A96,DataStreams,0)),DataStreams,0)-1)),
OFFSET(HOMECELL,MATCH(MAX(INDEX(First_Data_Point,MATCH($A96,DataStreams,0)),INDEX(First_Data_Point,MATCH(N$6,DataStreams,0)),$B$3),DateRange,0)-1,MATCH(N$6,DataStreams,0)-1):OFFSET(HOMECELL,MATCH(MIN(INDEX(Last_Data_Point,MATCH($A96,DataStreams,0)),INDEX(Last_Data_Point,MATCH(N$6,DataStreams,0)),$B$4),DateRange,0)-1,MATCH(N$6,DataStreams,0)-1) -
(INDEX(Returns!$102:$102,MATCH(N$6,DataStreams,0))*
OFFSET(HOMECELL,MATCH(MAX(INDEX(First_Data_Point,MATCH($A96,DataStreams,0)),INDEX(First_Data_Point,MATCH(N$6,DataStreams,0)),$B$3),DateRange,0)-1,MATCH(INDEX(Returns!$100:$100,MATCH(N$6,DataStreams,0)),DataStreams,0)-1):OFFSET(HOMECELL,MATCH(MIN(INDEX(Last_Data_Point,MATCH($A96,DataStreams,0)),INDEX(Last_Data_Point,MATCH(N$6,DataStreams,0)),$B$4),DateRange,0)-1,MATCH(INDEX(Returns!$100:$100,MATCH(N$6,DataStreams,0)),DataStreams,0)-1))),"")</f>
        <v>7.7998984274763711E-4</v>
      </c>
      <c r="O96" s="233" cm="1">
        <f t="array" aca="1" ref="O96" ca="1">_xlfn.IFNA(_xlfn.COVARIANCE.S(
OFFSET(HOMECELL,MATCH(MAX(INDEX(First_Data_Point,MATCH($A96,DataStreams,0)),INDEX(First_Data_Point,MATCH(O$6,DataStreams,0)),$B$3),DateRange,0)-1,MATCH($A96,DataStreams,0)-1):OFFSET(HOMECELL,MATCH(MIN(INDEX(Last_Data_Point,MATCH($A96,DataStreams,0)),INDEX(Last_Data_Point,MATCH(O$6,DataStreams,0)),$B$4),DateRange,0)-1,MATCH($A96,DataStreams,0)-1) -
(INDEX(Returns!$102:$102,MATCH($A96,DataStreams,0))*
OFFSET(HOMECELL,MATCH(MAX(INDEX(First_Data_Point,MATCH($A96,DataStreams,0)),INDEX(First_Data_Point,MATCH(O$6,DataStreams,0)),$B$3),DateRange,0)-1,MATCH(INDEX(Returns!$100:$100,MATCH($A96,DataStreams,0)),DataStreams,0)-1):OFFSET(HOMECELL,MATCH(MIN(INDEX(Last_Data_Point,MATCH($A96,DataStreams,0)),INDEX(Last_Data_Point,MATCH(O$6,DataStreams,0)),$B$4),DateRange,0)-1,MATCH(INDEX(Returns!$100:$100,MATCH($A96,DataStreams,0)),DataStreams,0)-1)),
OFFSET(HOMECELL,MATCH(MAX(INDEX(First_Data_Point,MATCH($A96,DataStreams,0)),INDEX(First_Data_Point,MATCH(O$6,DataStreams,0)),$B$3),DateRange,0)-1,MATCH(O$6,DataStreams,0)-1):OFFSET(HOMECELL,MATCH(MIN(INDEX(Last_Data_Point,MATCH($A96,DataStreams,0)),INDEX(Last_Data_Point,MATCH(O$6,DataStreams,0)),$B$4),DateRange,0)-1,MATCH(O$6,DataStreams,0)-1) -
(INDEX(Returns!$102:$102,MATCH(O$6,DataStreams,0))*
OFFSET(HOMECELL,MATCH(MAX(INDEX(First_Data_Point,MATCH($A96,DataStreams,0)),INDEX(First_Data_Point,MATCH(O$6,DataStreams,0)),$B$3),DateRange,0)-1,MATCH(INDEX(Returns!$100:$100,MATCH(O$6,DataStreams,0)),DataStreams,0)-1):OFFSET(HOMECELL,MATCH(MIN(INDEX(Last_Data_Point,MATCH($A96,DataStreams,0)),INDEX(Last_Data_Point,MATCH(O$6,DataStreams,0)),$B$4),DateRange,0)-1,MATCH(INDEX(Returns!$100:$100,MATCH(O$6,DataStreams,0)),DataStreams,0)-1))),"")</f>
        <v>1.3464848370608195E-3</v>
      </c>
      <c r="P96" s="233" cm="1">
        <f t="array" aca="1" ref="P96" ca="1">_xlfn.IFNA(_xlfn.COVARIANCE.S(
OFFSET(HOMECELL,MATCH(MAX(INDEX(First_Data_Point,MATCH($A96,DataStreams,0)),INDEX(First_Data_Point,MATCH(P$6,DataStreams,0)),$B$3),DateRange,0)-1,MATCH($A96,DataStreams,0)-1):OFFSET(HOMECELL,MATCH(MIN(INDEX(Last_Data_Point,MATCH($A96,DataStreams,0)),INDEX(Last_Data_Point,MATCH(P$6,DataStreams,0)),$B$4),DateRange,0)-1,MATCH($A96,DataStreams,0)-1) -
(INDEX(Returns!$102:$102,MATCH($A96,DataStreams,0))*
OFFSET(HOMECELL,MATCH(MAX(INDEX(First_Data_Point,MATCH($A96,DataStreams,0)),INDEX(First_Data_Point,MATCH(P$6,DataStreams,0)),$B$3),DateRange,0)-1,MATCH(INDEX(Returns!$100:$100,MATCH($A96,DataStreams,0)),DataStreams,0)-1):OFFSET(HOMECELL,MATCH(MIN(INDEX(Last_Data_Point,MATCH($A96,DataStreams,0)),INDEX(Last_Data_Point,MATCH(P$6,DataStreams,0)),$B$4),DateRange,0)-1,MATCH(INDEX(Returns!$100:$100,MATCH($A96,DataStreams,0)),DataStreams,0)-1)),
OFFSET(HOMECELL,MATCH(MAX(INDEX(First_Data_Point,MATCH($A96,DataStreams,0)),INDEX(First_Data_Point,MATCH(P$6,DataStreams,0)),$B$3),DateRange,0)-1,MATCH(P$6,DataStreams,0)-1):OFFSET(HOMECELL,MATCH(MIN(INDEX(Last_Data_Point,MATCH($A96,DataStreams,0)),INDEX(Last_Data_Point,MATCH(P$6,DataStreams,0)),$B$4),DateRange,0)-1,MATCH(P$6,DataStreams,0)-1) -
(INDEX(Returns!$102:$102,MATCH(P$6,DataStreams,0))*
OFFSET(HOMECELL,MATCH(MAX(INDEX(First_Data_Point,MATCH($A96,DataStreams,0)),INDEX(First_Data_Point,MATCH(P$6,DataStreams,0)),$B$3),DateRange,0)-1,MATCH(INDEX(Returns!$100:$100,MATCH(P$6,DataStreams,0)),DataStreams,0)-1):OFFSET(HOMECELL,MATCH(MIN(INDEX(Last_Data_Point,MATCH($A96,DataStreams,0)),INDEX(Last_Data_Point,MATCH(P$6,DataStreams,0)),$B$4),DateRange,0)-1,MATCH(INDEX(Returns!$100:$100,MATCH(P$6,DataStreams,0)),DataStreams,0)-1))),"")</f>
        <v>2.5333575199944979E-5</v>
      </c>
      <c r="Q96" s="233" cm="1">
        <f t="array" aca="1" ref="Q96" ca="1">_xlfn.IFNA(_xlfn.COVARIANCE.S(
OFFSET(HOMECELL,MATCH(MAX(INDEX(First_Data_Point,MATCH($A96,DataStreams,0)),INDEX(First_Data_Point,MATCH(Q$6,DataStreams,0)),$B$3),DateRange,0)-1,MATCH($A96,DataStreams,0)-1):OFFSET(HOMECELL,MATCH(MIN(INDEX(Last_Data_Point,MATCH($A96,DataStreams,0)),INDEX(Last_Data_Point,MATCH(Q$6,DataStreams,0)),$B$4),DateRange,0)-1,MATCH($A96,DataStreams,0)-1) -
(INDEX(Returns!$102:$102,MATCH($A96,DataStreams,0))*
OFFSET(HOMECELL,MATCH(MAX(INDEX(First_Data_Point,MATCH($A96,DataStreams,0)),INDEX(First_Data_Point,MATCH(Q$6,DataStreams,0)),$B$3),DateRange,0)-1,MATCH(INDEX(Returns!$100:$100,MATCH($A96,DataStreams,0)),DataStreams,0)-1):OFFSET(HOMECELL,MATCH(MIN(INDEX(Last_Data_Point,MATCH($A96,DataStreams,0)),INDEX(Last_Data_Point,MATCH(Q$6,DataStreams,0)),$B$4),DateRange,0)-1,MATCH(INDEX(Returns!$100:$100,MATCH($A96,DataStreams,0)),DataStreams,0)-1)),
OFFSET(HOMECELL,MATCH(MAX(INDEX(First_Data_Point,MATCH($A96,DataStreams,0)),INDEX(First_Data_Point,MATCH(Q$6,DataStreams,0)),$B$3),DateRange,0)-1,MATCH(Q$6,DataStreams,0)-1):OFFSET(HOMECELL,MATCH(MIN(INDEX(Last_Data_Point,MATCH($A96,DataStreams,0)),INDEX(Last_Data_Point,MATCH(Q$6,DataStreams,0)),$B$4),DateRange,0)-1,MATCH(Q$6,DataStreams,0)-1) -
(INDEX(Returns!$102:$102,MATCH(Q$6,DataStreams,0))*
OFFSET(HOMECELL,MATCH(MAX(INDEX(First_Data_Point,MATCH($A96,DataStreams,0)),INDEX(First_Data_Point,MATCH(Q$6,DataStreams,0)),$B$3),DateRange,0)-1,MATCH(INDEX(Returns!$100:$100,MATCH(Q$6,DataStreams,0)),DataStreams,0)-1):OFFSET(HOMECELL,MATCH(MIN(INDEX(Last_Data_Point,MATCH($A96,DataStreams,0)),INDEX(Last_Data_Point,MATCH(Q$6,DataStreams,0)),$B$4),DateRange,0)-1,MATCH(INDEX(Returns!$100:$100,MATCH(Q$6,DataStreams,0)),DataStreams,0)-1))),"")</f>
        <v>-1.1530125619029423E-3</v>
      </c>
      <c r="R96" s="233" cm="1">
        <f t="array" aca="1" ref="R96" ca="1">_xlfn.IFNA(_xlfn.COVARIANCE.S(
OFFSET(HOMECELL,MATCH(MAX(INDEX(First_Data_Point,MATCH($A96,DataStreams,0)),INDEX(First_Data_Point,MATCH(R$6,DataStreams,0)),$B$3),DateRange,0)-1,MATCH($A96,DataStreams,0)-1):OFFSET(HOMECELL,MATCH(MIN(INDEX(Last_Data_Point,MATCH($A96,DataStreams,0)),INDEX(Last_Data_Point,MATCH(R$6,DataStreams,0)),$B$4),DateRange,0)-1,MATCH($A96,DataStreams,0)-1) -
(INDEX(Returns!$102:$102,MATCH($A96,DataStreams,0))*
OFFSET(HOMECELL,MATCH(MAX(INDEX(First_Data_Point,MATCH($A96,DataStreams,0)),INDEX(First_Data_Point,MATCH(R$6,DataStreams,0)),$B$3),DateRange,0)-1,MATCH(INDEX(Returns!$100:$100,MATCH($A96,DataStreams,0)),DataStreams,0)-1):OFFSET(HOMECELL,MATCH(MIN(INDEX(Last_Data_Point,MATCH($A96,DataStreams,0)),INDEX(Last_Data_Point,MATCH(R$6,DataStreams,0)),$B$4),DateRange,0)-1,MATCH(INDEX(Returns!$100:$100,MATCH($A96,DataStreams,0)),DataStreams,0)-1)),
OFFSET(HOMECELL,MATCH(MAX(INDEX(First_Data_Point,MATCH($A96,DataStreams,0)),INDEX(First_Data_Point,MATCH(R$6,DataStreams,0)),$B$3),DateRange,0)-1,MATCH(R$6,DataStreams,0)-1):OFFSET(HOMECELL,MATCH(MIN(INDEX(Last_Data_Point,MATCH($A96,DataStreams,0)),INDEX(Last_Data_Point,MATCH(R$6,DataStreams,0)),$B$4),DateRange,0)-1,MATCH(R$6,DataStreams,0)-1) -
(INDEX(Returns!$102:$102,MATCH(R$6,DataStreams,0))*
OFFSET(HOMECELL,MATCH(MAX(INDEX(First_Data_Point,MATCH($A96,DataStreams,0)),INDEX(First_Data_Point,MATCH(R$6,DataStreams,0)),$B$3),DateRange,0)-1,MATCH(INDEX(Returns!$100:$100,MATCH(R$6,DataStreams,0)),DataStreams,0)-1):OFFSET(HOMECELL,MATCH(MIN(INDEX(Last_Data_Point,MATCH($A96,DataStreams,0)),INDEX(Last_Data_Point,MATCH(R$6,DataStreams,0)),$B$4),DateRange,0)-1,MATCH(INDEX(Returns!$100:$100,MATCH(R$6,DataStreams,0)),DataStreams,0)-1))),"")</f>
        <v>-6.3072088115882221E-4</v>
      </c>
      <c r="S96" s="233" cm="1">
        <f t="array" aca="1" ref="S96" ca="1">_xlfn.IFNA(_xlfn.COVARIANCE.S(
OFFSET(HOMECELL,MATCH(MAX(INDEX(First_Data_Point,MATCH($A96,DataStreams,0)),INDEX(First_Data_Point,MATCH(S$6,DataStreams,0)),$B$3),DateRange,0)-1,MATCH($A96,DataStreams,0)-1):OFFSET(HOMECELL,MATCH(MIN(INDEX(Last_Data_Point,MATCH($A96,DataStreams,0)),INDEX(Last_Data_Point,MATCH(S$6,DataStreams,0)),$B$4),DateRange,0)-1,MATCH($A96,DataStreams,0)-1) -
(INDEX(Returns!$102:$102,MATCH($A96,DataStreams,0))*
OFFSET(HOMECELL,MATCH(MAX(INDEX(First_Data_Point,MATCH($A96,DataStreams,0)),INDEX(First_Data_Point,MATCH(S$6,DataStreams,0)),$B$3),DateRange,0)-1,MATCH(INDEX(Returns!$100:$100,MATCH($A96,DataStreams,0)),DataStreams,0)-1):OFFSET(HOMECELL,MATCH(MIN(INDEX(Last_Data_Point,MATCH($A96,DataStreams,0)),INDEX(Last_Data_Point,MATCH(S$6,DataStreams,0)),$B$4),DateRange,0)-1,MATCH(INDEX(Returns!$100:$100,MATCH($A96,DataStreams,0)),DataStreams,0)-1)),
OFFSET(HOMECELL,MATCH(MAX(INDEX(First_Data_Point,MATCH($A96,DataStreams,0)),INDEX(First_Data_Point,MATCH(S$6,DataStreams,0)),$B$3),DateRange,0)-1,MATCH(S$6,DataStreams,0)-1):OFFSET(HOMECELL,MATCH(MIN(INDEX(Last_Data_Point,MATCH($A96,DataStreams,0)),INDEX(Last_Data_Point,MATCH(S$6,DataStreams,0)),$B$4),DateRange,0)-1,MATCH(S$6,DataStreams,0)-1) -
(INDEX(Returns!$102:$102,MATCH(S$6,DataStreams,0))*
OFFSET(HOMECELL,MATCH(MAX(INDEX(First_Data_Point,MATCH($A96,DataStreams,0)),INDEX(First_Data_Point,MATCH(S$6,DataStreams,0)),$B$3),DateRange,0)-1,MATCH(INDEX(Returns!$100:$100,MATCH(S$6,DataStreams,0)),DataStreams,0)-1):OFFSET(HOMECELL,MATCH(MIN(INDEX(Last_Data_Point,MATCH($A96,DataStreams,0)),INDEX(Last_Data_Point,MATCH(S$6,DataStreams,0)),$B$4),DateRange,0)-1,MATCH(INDEX(Returns!$100:$100,MATCH(S$6,DataStreams,0)),DataStreams,0)-1))),"")</f>
        <v>1.0586100602668377E-3</v>
      </c>
      <c r="T96" s="233" cm="1">
        <f t="array" aca="1" ref="T96" ca="1">_xlfn.IFNA(_xlfn.COVARIANCE.S(
OFFSET(HOMECELL,MATCH(MAX(INDEX(First_Data_Point,MATCH($A96,DataStreams,0)),INDEX(First_Data_Point,MATCH(T$6,DataStreams,0)),$B$3),DateRange,0)-1,MATCH($A96,DataStreams,0)-1):OFFSET(HOMECELL,MATCH(MIN(INDEX(Last_Data_Point,MATCH($A96,DataStreams,0)),INDEX(Last_Data_Point,MATCH(T$6,DataStreams,0)),$B$4),DateRange,0)-1,MATCH($A96,DataStreams,0)-1) -
(INDEX(Returns!$102:$102,MATCH($A96,DataStreams,0))*
OFFSET(HOMECELL,MATCH(MAX(INDEX(First_Data_Point,MATCH($A96,DataStreams,0)),INDEX(First_Data_Point,MATCH(T$6,DataStreams,0)),$B$3),DateRange,0)-1,MATCH(INDEX(Returns!$100:$100,MATCH($A96,DataStreams,0)),DataStreams,0)-1):OFFSET(HOMECELL,MATCH(MIN(INDEX(Last_Data_Point,MATCH($A96,DataStreams,0)),INDEX(Last_Data_Point,MATCH(T$6,DataStreams,0)),$B$4),DateRange,0)-1,MATCH(INDEX(Returns!$100:$100,MATCH($A96,DataStreams,0)),DataStreams,0)-1)),
OFFSET(HOMECELL,MATCH(MAX(INDEX(First_Data_Point,MATCH($A96,DataStreams,0)),INDEX(First_Data_Point,MATCH(T$6,DataStreams,0)),$B$3),DateRange,0)-1,MATCH(T$6,DataStreams,0)-1):OFFSET(HOMECELL,MATCH(MIN(INDEX(Last_Data_Point,MATCH($A96,DataStreams,0)),INDEX(Last_Data_Point,MATCH(T$6,DataStreams,0)),$B$4),DateRange,0)-1,MATCH(T$6,DataStreams,0)-1) -
(INDEX(Returns!$102:$102,MATCH(T$6,DataStreams,0))*
OFFSET(HOMECELL,MATCH(MAX(INDEX(First_Data_Point,MATCH($A96,DataStreams,0)),INDEX(First_Data_Point,MATCH(T$6,DataStreams,0)),$B$3),DateRange,0)-1,MATCH(INDEX(Returns!$100:$100,MATCH(T$6,DataStreams,0)),DataStreams,0)-1):OFFSET(HOMECELL,MATCH(MIN(INDEX(Last_Data_Point,MATCH($A96,DataStreams,0)),INDEX(Last_Data_Point,MATCH(T$6,DataStreams,0)),$B$4),DateRange,0)-1,MATCH(INDEX(Returns!$100:$100,MATCH(T$6,DataStreams,0)),DataStreams,0)-1))),"")</f>
        <v>-9.4650001755720417E-5</v>
      </c>
      <c r="U96" s="233" cm="1">
        <f t="array" aca="1" ref="U96" ca="1">_xlfn.IFNA(_xlfn.COVARIANCE.S(
OFFSET(HOMECELL,MATCH(MAX(INDEX(First_Data_Point,MATCH($A96,DataStreams,0)),INDEX(First_Data_Point,MATCH(U$6,DataStreams,0)),$B$3),DateRange,0)-1,MATCH($A96,DataStreams,0)-1):OFFSET(HOMECELL,MATCH(MIN(INDEX(Last_Data_Point,MATCH($A96,DataStreams,0)),INDEX(Last_Data_Point,MATCH(U$6,DataStreams,0)),$B$4),DateRange,0)-1,MATCH($A96,DataStreams,0)-1) -
(INDEX(Returns!$102:$102,MATCH($A96,DataStreams,0))*
OFFSET(HOMECELL,MATCH(MAX(INDEX(First_Data_Point,MATCH($A96,DataStreams,0)),INDEX(First_Data_Point,MATCH(U$6,DataStreams,0)),$B$3),DateRange,0)-1,MATCH(INDEX(Returns!$100:$100,MATCH($A96,DataStreams,0)),DataStreams,0)-1):OFFSET(HOMECELL,MATCH(MIN(INDEX(Last_Data_Point,MATCH($A96,DataStreams,0)),INDEX(Last_Data_Point,MATCH(U$6,DataStreams,0)),$B$4),DateRange,0)-1,MATCH(INDEX(Returns!$100:$100,MATCH($A96,DataStreams,0)),DataStreams,0)-1)),
OFFSET(HOMECELL,MATCH(MAX(INDEX(First_Data_Point,MATCH($A96,DataStreams,0)),INDEX(First_Data_Point,MATCH(U$6,DataStreams,0)),$B$3),DateRange,0)-1,MATCH(U$6,DataStreams,0)-1):OFFSET(HOMECELL,MATCH(MIN(INDEX(Last_Data_Point,MATCH($A96,DataStreams,0)),INDEX(Last_Data_Point,MATCH(U$6,DataStreams,0)),$B$4),DateRange,0)-1,MATCH(U$6,DataStreams,0)-1) -
(INDEX(Returns!$102:$102,MATCH(U$6,DataStreams,0))*
OFFSET(HOMECELL,MATCH(MAX(INDEX(First_Data_Point,MATCH($A96,DataStreams,0)),INDEX(First_Data_Point,MATCH(U$6,DataStreams,0)),$B$3),DateRange,0)-1,MATCH(INDEX(Returns!$100:$100,MATCH(U$6,DataStreams,0)),DataStreams,0)-1):OFFSET(HOMECELL,MATCH(MIN(INDEX(Last_Data_Point,MATCH($A96,DataStreams,0)),INDEX(Last_Data_Point,MATCH(U$6,DataStreams,0)),$B$4),DateRange,0)-1,MATCH(INDEX(Returns!$100:$100,MATCH(U$6,DataStreams,0)),DataStreams,0)-1))),"")</f>
        <v>-1.0248896818436384E-3</v>
      </c>
      <c r="V96" s="233" cm="1">
        <f t="array" aca="1" ref="V96" ca="1">_xlfn.IFNA(_xlfn.COVARIANCE.S(
OFFSET(HOMECELL,MATCH(MAX(INDEX(First_Data_Point,MATCH($A96,DataStreams,0)),INDEX(First_Data_Point,MATCH(V$6,DataStreams,0)),$B$3),DateRange,0)-1,MATCH($A96,DataStreams,0)-1):OFFSET(HOMECELL,MATCH(MIN(INDEX(Last_Data_Point,MATCH($A96,DataStreams,0)),INDEX(Last_Data_Point,MATCH(V$6,DataStreams,0)),$B$4),DateRange,0)-1,MATCH($A96,DataStreams,0)-1) -
(INDEX(Returns!$102:$102,MATCH($A96,DataStreams,0))*
OFFSET(HOMECELL,MATCH(MAX(INDEX(First_Data_Point,MATCH($A96,DataStreams,0)),INDEX(First_Data_Point,MATCH(V$6,DataStreams,0)),$B$3),DateRange,0)-1,MATCH(INDEX(Returns!$100:$100,MATCH($A96,DataStreams,0)),DataStreams,0)-1):OFFSET(HOMECELL,MATCH(MIN(INDEX(Last_Data_Point,MATCH($A96,DataStreams,0)),INDEX(Last_Data_Point,MATCH(V$6,DataStreams,0)),$B$4),DateRange,0)-1,MATCH(INDEX(Returns!$100:$100,MATCH($A96,DataStreams,0)),DataStreams,0)-1)),
OFFSET(HOMECELL,MATCH(MAX(INDEX(First_Data_Point,MATCH($A96,DataStreams,0)),INDEX(First_Data_Point,MATCH(V$6,DataStreams,0)),$B$3),DateRange,0)-1,MATCH(V$6,DataStreams,0)-1):OFFSET(HOMECELL,MATCH(MIN(INDEX(Last_Data_Point,MATCH($A96,DataStreams,0)),INDEX(Last_Data_Point,MATCH(V$6,DataStreams,0)),$B$4),DateRange,0)-1,MATCH(V$6,DataStreams,0)-1) -
(INDEX(Returns!$102:$102,MATCH(V$6,DataStreams,0))*
OFFSET(HOMECELL,MATCH(MAX(INDEX(First_Data_Point,MATCH($A96,DataStreams,0)),INDEX(First_Data_Point,MATCH(V$6,DataStreams,0)),$B$3),DateRange,0)-1,MATCH(INDEX(Returns!$100:$100,MATCH(V$6,DataStreams,0)),DataStreams,0)-1):OFFSET(HOMECELL,MATCH(MIN(INDEX(Last_Data_Point,MATCH($A96,DataStreams,0)),INDEX(Last_Data_Point,MATCH(V$6,DataStreams,0)),$B$4),DateRange,0)-1,MATCH(INDEX(Returns!$100:$100,MATCH(V$6,DataStreams,0)),DataStreams,0)-1))),"")</f>
        <v>1.0422216399730775E-4</v>
      </c>
      <c r="W96" s="233" cm="1">
        <f t="array" aca="1" ref="W96" ca="1">_xlfn.IFNA(_xlfn.COVARIANCE.S(
OFFSET(HOMECELL,MATCH(MAX(INDEX(First_Data_Point,MATCH($A96,DataStreams,0)),INDEX(First_Data_Point,MATCH(W$6,DataStreams,0)),$B$3),DateRange,0)-1,MATCH($A96,DataStreams,0)-1):OFFSET(HOMECELL,MATCH(MIN(INDEX(Last_Data_Point,MATCH($A96,DataStreams,0)),INDEX(Last_Data_Point,MATCH(W$6,DataStreams,0)),$B$4),DateRange,0)-1,MATCH($A96,DataStreams,0)-1) -
(INDEX(Returns!$102:$102,MATCH($A96,DataStreams,0))*
OFFSET(HOMECELL,MATCH(MAX(INDEX(First_Data_Point,MATCH($A96,DataStreams,0)),INDEX(First_Data_Point,MATCH(W$6,DataStreams,0)),$B$3),DateRange,0)-1,MATCH(INDEX(Returns!$100:$100,MATCH($A96,DataStreams,0)),DataStreams,0)-1):OFFSET(HOMECELL,MATCH(MIN(INDEX(Last_Data_Point,MATCH($A96,DataStreams,0)),INDEX(Last_Data_Point,MATCH(W$6,DataStreams,0)),$B$4),DateRange,0)-1,MATCH(INDEX(Returns!$100:$100,MATCH($A96,DataStreams,0)),DataStreams,0)-1)),
OFFSET(HOMECELL,MATCH(MAX(INDEX(First_Data_Point,MATCH($A96,DataStreams,0)),INDEX(First_Data_Point,MATCH(W$6,DataStreams,0)),$B$3),DateRange,0)-1,MATCH(W$6,DataStreams,0)-1):OFFSET(HOMECELL,MATCH(MIN(INDEX(Last_Data_Point,MATCH($A96,DataStreams,0)),INDEX(Last_Data_Point,MATCH(W$6,DataStreams,0)),$B$4),DateRange,0)-1,MATCH(W$6,DataStreams,0)-1) -
(INDEX(Returns!$102:$102,MATCH(W$6,DataStreams,0))*
OFFSET(HOMECELL,MATCH(MAX(INDEX(First_Data_Point,MATCH($A96,DataStreams,0)),INDEX(First_Data_Point,MATCH(W$6,DataStreams,0)),$B$3),DateRange,0)-1,MATCH(INDEX(Returns!$100:$100,MATCH(W$6,DataStreams,0)),DataStreams,0)-1):OFFSET(HOMECELL,MATCH(MIN(INDEX(Last_Data_Point,MATCH($A96,DataStreams,0)),INDEX(Last_Data_Point,MATCH(W$6,DataStreams,0)),$B$4),DateRange,0)-1,MATCH(INDEX(Returns!$100:$100,MATCH(W$6,DataStreams,0)),DataStreams,0)-1))),"")</f>
        <v>4.4354580245317828E-4</v>
      </c>
      <c r="X96" s="233" cm="1">
        <f t="array" aca="1" ref="X96" ca="1">_xlfn.IFNA(_xlfn.COVARIANCE.S(
OFFSET(HOMECELL,MATCH(MAX(INDEX(First_Data_Point,MATCH($A96,DataStreams,0)),INDEX(First_Data_Point,MATCH(X$6,DataStreams,0)),$B$3),DateRange,0)-1,MATCH($A96,DataStreams,0)-1):OFFSET(HOMECELL,MATCH(MIN(INDEX(Last_Data_Point,MATCH($A96,DataStreams,0)),INDEX(Last_Data_Point,MATCH(X$6,DataStreams,0)),$B$4),DateRange,0)-1,MATCH($A96,DataStreams,0)-1) -
(INDEX(Returns!$102:$102,MATCH($A96,DataStreams,0))*
OFFSET(HOMECELL,MATCH(MAX(INDEX(First_Data_Point,MATCH($A96,DataStreams,0)),INDEX(First_Data_Point,MATCH(X$6,DataStreams,0)),$B$3),DateRange,0)-1,MATCH(INDEX(Returns!$100:$100,MATCH($A96,DataStreams,0)),DataStreams,0)-1):OFFSET(HOMECELL,MATCH(MIN(INDEX(Last_Data_Point,MATCH($A96,DataStreams,0)),INDEX(Last_Data_Point,MATCH(X$6,DataStreams,0)),$B$4),DateRange,0)-1,MATCH(INDEX(Returns!$100:$100,MATCH($A96,DataStreams,0)),DataStreams,0)-1)),
OFFSET(HOMECELL,MATCH(MAX(INDEX(First_Data_Point,MATCH($A96,DataStreams,0)),INDEX(First_Data_Point,MATCH(X$6,DataStreams,0)),$B$3),DateRange,0)-1,MATCH(X$6,DataStreams,0)-1):OFFSET(HOMECELL,MATCH(MIN(INDEX(Last_Data_Point,MATCH($A96,DataStreams,0)),INDEX(Last_Data_Point,MATCH(X$6,DataStreams,0)),$B$4),DateRange,0)-1,MATCH(X$6,DataStreams,0)-1) -
(INDEX(Returns!$102:$102,MATCH(X$6,DataStreams,0))*
OFFSET(HOMECELL,MATCH(MAX(INDEX(First_Data_Point,MATCH($A96,DataStreams,0)),INDEX(First_Data_Point,MATCH(X$6,DataStreams,0)),$B$3),DateRange,0)-1,MATCH(INDEX(Returns!$100:$100,MATCH(X$6,DataStreams,0)),DataStreams,0)-1):OFFSET(HOMECELL,MATCH(MIN(INDEX(Last_Data_Point,MATCH($A96,DataStreams,0)),INDEX(Last_Data_Point,MATCH(X$6,DataStreams,0)),$B$4),DateRange,0)-1,MATCH(INDEX(Returns!$100:$100,MATCH(X$6,DataStreams,0)),DataStreams,0)-1))),"")</f>
        <v>6.1136573377738141E-4</v>
      </c>
      <c r="Y96" s="233" cm="1">
        <f t="array" aca="1" ref="Y96" ca="1">_xlfn.IFNA(_xlfn.COVARIANCE.S(
OFFSET(HOMECELL,MATCH(MAX(INDEX(First_Data_Point,MATCH($A96,DataStreams,0)),INDEX(First_Data_Point,MATCH(Y$6,DataStreams,0)),$B$3),DateRange,0)-1,MATCH($A96,DataStreams,0)-1):OFFSET(HOMECELL,MATCH(MIN(INDEX(Last_Data_Point,MATCH($A96,DataStreams,0)),INDEX(Last_Data_Point,MATCH(Y$6,DataStreams,0)),$B$4),DateRange,0)-1,MATCH($A96,DataStreams,0)-1) -
(INDEX(Returns!$102:$102,MATCH($A96,DataStreams,0))*
OFFSET(HOMECELL,MATCH(MAX(INDEX(First_Data_Point,MATCH($A96,DataStreams,0)),INDEX(First_Data_Point,MATCH(Y$6,DataStreams,0)),$B$3),DateRange,0)-1,MATCH(INDEX(Returns!$100:$100,MATCH($A96,DataStreams,0)),DataStreams,0)-1):OFFSET(HOMECELL,MATCH(MIN(INDEX(Last_Data_Point,MATCH($A96,DataStreams,0)),INDEX(Last_Data_Point,MATCH(Y$6,DataStreams,0)),$B$4),DateRange,0)-1,MATCH(INDEX(Returns!$100:$100,MATCH($A96,DataStreams,0)),DataStreams,0)-1)),
OFFSET(HOMECELL,MATCH(MAX(INDEX(First_Data_Point,MATCH($A96,DataStreams,0)),INDEX(First_Data_Point,MATCH(Y$6,DataStreams,0)),$B$3),DateRange,0)-1,MATCH(Y$6,DataStreams,0)-1):OFFSET(HOMECELL,MATCH(MIN(INDEX(Last_Data_Point,MATCH($A96,DataStreams,0)),INDEX(Last_Data_Point,MATCH(Y$6,DataStreams,0)),$B$4),DateRange,0)-1,MATCH(Y$6,DataStreams,0)-1) -
(INDEX(Returns!$102:$102,MATCH(Y$6,DataStreams,0))*
OFFSET(HOMECELL,MATCH(MAX(INDEX(First_Data_Point,MATCH($A96,DataStreams,0)),INDEX(First_Data_Point,MATCH(Y$6,DataStreams,0)),$B$3),DateRange,0)-1,MATCH(INDEX(Returns!$100:$100,MATCH(Y$6,DataStreams,0)),DataStreams,0)-1):OFFSET(HOMECELL,MATCH(MIN(INDEX(Last_Data_Point,MATCH($A96,DataStreams,0)),INDEX(Last_Data_Point,MATCH(Y$6,DataStreams,0)),$B$4),DateRange,0)-1,MATCH(INDEX(Returns!$100:$100,MATCH(Y$6,DataStreams,0)),DataStreams,0)-1))),"")</f>
        <v>2.2509250706492048E-3</v>
      </c>
      <c r="Z96" s="233" cm="1">
        <f t="array" aca="1" ref="Z96" ca="1">_xlfn.IFNA(_xlfn.COVARIANCE.S(
OFFSET(HOMECELL,MATCH(MAX(INDEX(First_Data_Point,MATCH($A96,DataStreams,0)),INDEX(First_Data_Point,MATCH(Z$6,DataStreams,0)),$B$3),DateRange,0)-1,MATCH($A96,DataStreams,0)-1):OFFSET(HOMECELL,MATCH(MIN(INDEX(Last_Data_Point,MATCH($A96,DataStreams,0)),INDEX(Last_Data_Point,MATCH(Z$6,DataStreams,0)),$B$4),DateRange,0)-1,MATCH($A96,DataStreams,0)-1) -
(INDEX(Returns!$102:$102,MATCH($A96,DataStreams,0))*
OFFSET(HOMECELL,MATCH(MAX(INDEX(First_Data_Point,MATCH($A96,DataStreams,0)),INDEX(First_Data_Point,MATCH(Z$6,DataStreams,0)),$B$3),DateRange,0)-1,MATCH(INDEX(Returns!$100:$100,MATCH($A96,DataStreams,0)),DataStreams,0)-1):OFFSET(HOMECELL,MATCH(MIN(INDEX(Last_Data_Point,MATCH($A96,DataStreams,0)),INDEX(Last_Data_Point,MATCH(Z$6,DataStreams,0)),$B$4),DateRange,0)-1,MATCH(INDEX(Returns!$100:$100,MATCH($A96,DataStreams,0)),DataStreams,0)-1)),
OFFSET(HOMECELL,MATCH(MAX(INDEX(First_Data_Point,MATCH($A96,DataStreams,0)),INDEX(First_Data_Point,MATCH(Z$6,DataStreams,0)),$B$3),DateRange,0)-1,MATCH(Z$6,DataStreams,0)-1):OFFSET(HOMECELL,MATCH(MIN(INDEX(Last_Data_Point,MATCH($A96,DataStreams,0)),INDEX(Last_Data_Point,MATCH(Z$6,DataStreams,0)),$B$4),DateRange,0)-1,MATCH(Z$6,DataStreams,0)-1) -
(INDEX(Returns!$102:$102,MATCH(Z$6,DataStreams,0))*
OFFSET(HOMECELL,MATCH(MAX(INDEX(First_Data_Point,MATCH($A96,DataStreams,0)),INDEX(First_Data_Point,MATCH(Z$6,DataStreams,0)),$B$3),DateRange,0)-1,MATCH(INDEX(Returns!$100:$100,MATCH(Z$6,DataStreams,0)),DataStreams,0)-1):OFFSET(HOMECELL,MATCH(MIN(INDEX(Last_Data_Point,MATCH($A96,DataStreams,0)),INDEX(Last_Data_Point,MATCH(Z$6,DataStreams,0)),$B$4),DateRange,0)-1,MATCH(INDEX(Returns!$100:$100,MATCH(Z$6,DataStreams,0)),DataStreams,0)-1))),"")</f>
        <v>5.1839640777308728E-4</v>
      </c>
      <c r="AA96" s="233" cm="1">
        <f t="array" aca="1" ref="AA96" ca="1">_xlfn.IFNA(_xlfn.COVARIANCE.S(
OFFSET(HOMECELL,MATCH(MAX(INDEX(First_Data_Point,MATCH($A96,DataStreams,0)),INDEX(First_Data_Point,MATCH(AA$6,DataStreams,0)),$B$3),DateRange,0)-1,MATCH($A96,DataStreams,0)-1):OFFSET(HOMECELL,MATCH(MIN(INDEX(Last_Data_Point,MATCH($A96,DataStreams,0)),INDEX(Last_Data_Point,MATCH(AA$6,DataStreams,0)),$B$4),DateRange,0)-1,MATCH($A96,DataStreams,0)-1) -
(INDEX(Returns!$102:$102,MATCH($A96,DataStreams,0))*
OFFSET(HOMECELL,MATCH(MAX(INDEX(First_Data_Point,MATCH($A96,DataStreams,0)),INDEX(First_Data_Point,MATCH(AA$6,DataStreams,0)),$B$3),DateRange,0)-1,MATCH(INDEX(Returns!$100:$100,MATCH($A96,DataStreams,0)),DataStreams,0)-1):OFFSET(HOMECELL,MATCH(MIN(INDEX(Last_Data_Point,MATCH($A96,DataStreams,0)),INDEX(Last_Data_Point,MATCH(AA$6,DataStreams,0)),$B$4),DateRange,0)-1,MATCH(INDEX(Returns!$100:$100,MATCH($A96,DataStreams,0)),DataStreams,0)-1)),
OFFSET(HOMECELL,MATCH(MAX(INDEX(First_Data_Point,MATCH($A96,DataStreams,0)),INDEX(First_Data_Point,MATCH(AA$6,DataStreams,0)),$B$3),DateRange,0)-1,MATCH(AA$6,DataStreams,0)-1):OFFSET(HOMECELL,MATCH(MIN(INDEX(Last_Data_Point,MATCH($A96,DataStreams,0)),INDEX(Last_Data_Point,MATCH(AA$6,DataStreams,0)),$B$4),DateRange,0)-1,MATCH(AA$6,DataStreams,0)-1) -
(INDEX(Returns!$102:$102,MATCH(AA$6,DataStreams,0))*
OFFSET(HOMECELL,MATCH(MAX(INDEX(First_Data_Point,MATCH($A96,DataStreams,0)),INDEX(First_Data_Point,MATCH(AA$6,DataStreams,0)),$B$3),DateRange,0)-1,MATCH(INDEX(Returns!$100:$100,MATCH(AA$6,DataStreams,0)),DataStreams,0)-1):OFFSET(HOMECELL,MATCH(MIN(INDEX(Last_Data_Point,MATCH($A96,DataStreams,0)),INDEX(Last_Data_Point,MATCH(AA$6,DataStreams,0)),$B$4),DateRange,0)-1,MATCH(INDEX(Returns!$100:$100,MATCH(AA$6,DataStreams,0)),DataStreams,0)-1))),"")</f>
        <v>3.5219198300089972E-4</v>
      </c>
      <c r="AB96" s="233" cm="1">
        <f t="array" aca="1" ref="AB96" ca="1">_xlfn.IFNA(_xlfn.COVARIANCE.S(
OFFSET(HOMECELL,MATCH(MAX(INDEX(First_Data_Point,MATCH($A96,DataStreams,0)),INDEX(First_Data_Point,MATCH(AB$6,DataStreams,0)),$B$3),DateRange,0)-1,MATCH($A96,DataStreams,0)-1):OFFSET(HOMECELL,MATCH(MIN(INDEX(Last_Data_Point,MATCH($A96,DataStreams,0)),INDEX(Last_Data_Point,MATCH(AB$6,DataStreams,0)),$B$4),DateRange,0)-1,MATCH($A96,DataStreams,0)-1) -
(INDEX(Returns!$102:$102,MATCH($A96,DataStreams,0))*
OFFSET(HOMECELL,MATCH(MAX(INDEX(First_Data_Point,MATCH($A96,DataStreams,0)),INDEX(First_Data_Point,MATCH(AB$6,DataStreams,0)),$B$3),DateRange,0)-1,MATCH(INDEX(Returns!$100:$100,MATCH($A96,DataStreams,0)),DataStreams,0)-1):OFFSET(HOMECELL,MATCH(MIN(INDEX(Last_Data_Point,MATCH($A96,DataStreams,0)),INDEX(Last_Data_Point,MATCH(AB$6,DataStreams,0)),$B$4),DateRange,0)-1,MATCH(INDEX(Returns!$100:$100,MATCH($A96,DataStreams,0)),DataStreams,0)-1)),
OFFSET(HOMECELL,MATCH(MAX(INDEX(First_Data_Point,MATCH($A96,DataStreams,0)),INDEX(First_Data_Point,MATCH(AB$6,DataStreams,0)),$B$3),DateRange,0)-1,MATCH(AB$6,DataStreams,0)-1):OFFSET(HOMECELL,MATCH(MIN(INDEX(Last_Data_Point,MATCH($A96,DataStreams,0)),INDEX(Last_Data_Point,MATCH(AB$6,DataStreams,0)),$B$4),DateRange,0)-1,MATCH(AB$6,DataStreams,0)-1) -
(INDEX(Returns!$102:$102,MATCH(AB$6,DataStreams,0))*
OFFSET(HOMECELL,MATCH(MAX(INDEX(First_Data_Point,MATCH($A96,DataStreams,0)),INDEX(First_Data_Point,MATCH(AB$6,DataStreams,0)),$B$3),DateRange,0)-1,MATCH(INDEX(Returns!$100:$100,MATCH(AB$6,DataStreams,0)),DataStreams,0)-1):OFFSET(HOMECELL,MATCH(MIN(INDEX(Last_Data_Point,MATCH($A96,DataStreams,0)),INDEX(Last_Data_Point,MATCH(AB$6,DataStreams,0)),$B$4),DateRange,0)-1,MATCH(INDEX(Returns!$100:$100,MATCH(AB$6,DataStreams,0)),DataStreams,0)-1))),"")</f>
        <v>6.0215893275117804E-4</v>
      </c>
      <c r="AC96" s="233" cm="1">
        <f t="array" aca="1" ref="AC96" ca="1">_xlfn.IFNA(_xlfn.COVARIANCE.S(
OFFSET(HOMECELL,MATCH(MAX(INDEX(First_Data_Point,MATCH($A96,DataStreams,0)),INDEX(First_Data_Point,MATCH(AC$6,DataStreams,0)),$B$3),DateRange,0)-1,MATCH($A96,DataStreams,0)-1):OFFSET(HOMECELL,MATCH(MIN(INDEX(Last_Data_Point,MATCH($A96,DataStreams,0)),INDEX(Last_Data_Point,MATCH(AC$6,DataStreams,0)),$B$4),DateRange,0)-1,MATCH($A96,DataStreams,0)-1) -
(INDEX(Returns!$102:$102,MATCH($A96,DataStreams,0))*
OFFSET(HOMECELL,MATCH(MAX(INDEX(First_Data_Point,MATCH($A96,DataStreams,0)),INDEX(First_Data_Point,MATCH(AC$6,DataStreams,0)),$B$3),DateRange,0)-1,MATCH(INDEX(Returns!$100:$100,MATCH($A96,DataStreams,0)),DataStreams,0)-1):OFFSET(HOMECELL,MATCH(MIN(INDEX(Last_Data_Point,MATCH($A96,DataStreams,0)),INDEX(Last_Data_Point,MATCH(AC$6,DataStreams,0)),$B$4),DateRange,0)-1,MATCH(INDEX(Returns!$100:$100,MATCH($A96,DataStreams,0)),DataStreams,0)-1)),
OFFSET(HOMECELL,MATCH(MAX(INDEX(First_Data_Point,MATCH($A96,DataStreams,0)),INDEX(First_Data_Point,MATCH(AC$6,DataStreams,0)),$B$3),DateRange,0)-1,MATCH(AC$6,DataStreams,0)-1):OFFSET(HOMECELL,MATCH(MIN(INDEX(Last_Data_Point,MATCH($A96,DataStreams,0)),INDEX(Last_Data_Point,MATCH(AC$6,DataStreams,0)),$B$4),DateRange,0)-1,MATCH(AC$6,DataStreams,0)-1) -
(INDEX(Returns!$102:$102,MATCH(AC$6,DataStreams,0))*
OFFSET(HOMECELL,MATCH(MAX(INDEX(First_Data_Point,MATCH($A96,DataStreams,0)),INDEX(First_Data_Point,MATCH(AC$6,DataStreams,0)),$B$3),DateRange,0)-1,MATCH(INDEX(Returns!$100:$100,MATCH(AC$6,DataStreams,0)),DataStreams,0)-1):OFFSET(HOMECELL,MATCH(MIN(INDEX(Last_Data_Point,MATCH($A96,DataStreams,0)),INDEX(Last_Data_Point,MATCH(AC$6,DataStreams,0)),$B$4),DateRange,0)-1,MATCH(INDEX(Returns!$100:$100,MATCH(AC$6,DataStreams,0)),DataStreams,0)-1))),"")</f>
        <v>2.2243403472281466E-4</v>
      </c>
      <c r="AD96" s="233" cm="1">
        <f t="array" aca="1" ref="AD96" ca="1">_xlfn.IFNA(_xlfn.COVARIANCE.S(
OFFSET(HOMECELL,MATCH(MAX(INDEX(First_Data_Point,MATCH($A96,DataStreams,0)),INDEX(First_Data_Point,MATCH(AD$6,DataStreams,0)),$B$3),DateRange,0)-1,MATCH($A96,DataStreams,0)-1):OFFSET(HOMECELL,MATCH(MIN(INDEX(Last_Data_Point,MATCH($A96,DataStreams,0)),INDEX(Last_Data_Point,MATCH(AD$6,DataStreams,0)),$B$4),DateRange,0)-1,MATCH($A96,DataStreams,0)-1) -
(INDEX(Returns!$102:$102,MATCH($A96,DataStreams,0))*
OFFSET(HOMECELL,MATCH(MAX(INDEX(First_Data_Point,MATCH($A96,DataStreams,0)),INDEX(First_Data_Point,MATCH(AD$6,DataStreams,0)),$B$3),DateRange,0)-1,MATCH(INDEX(Returns!$100:$100,MATCH($A96,DataStreams,0)),DataStreams,0)-1):OFFSET(HOMECELL,MATCH(MIN(INDEX(Last_Data_Point,MATCH($A96,DataStreams,0)),INDEX(Last_Data_Point,MATCH(AD$6,DataStreams,0)),$B$4),DateRange,0)-1,MATCH(INDEX(Returns!$100:$100,MATCH($A96,DataStreams,0)),DataStreams,0)-1)),
OFFSET(HOMECELL,MATCH(MAX(INDEX(First_Data_Point,MATCH($A96,DataStreams,0)),INDEX(First_Data_Point,MATCH(AD$6,DataStreams,0)),$B$3),DateRange,0)-1,MATCH(AD$6,DataStreams,0)-1):OFFSET(HOMECELL,MATCH(MIN(INDEX(Last_Data_Point,MATCH($A96,DataStreams,0)),INDEX(Last_Data_Point,MATCH(AD$6,DataStreams,0)),$B$4),DateRange,0)-1,MATCH(AD$6,DataStreams,0)-1) -
(INDEX(Returns!$102:$102,MATCH(AD$6,DataStreams,0))*
OFFSET(HOMECELL,MATCH(MAX(INDEX(First_Data_Point,MATCH($A96,DataStreams,0)),INDEX(First_Data_Point,MATCH(AD$6,DataStreams,0)),$B$3),DateRange,0)-1,MATCH(INDEX(Returns!$100:$100,MATCH(AD$6,DataStreams,0)),DataStreams,0)-1):OFFSET(HOMECELL,MATCH(MIN(INDEX(Last_Data_Point,MATCH($A96,DataStreams,0)),INDEX(Last_Data_Point,MATCH(AD$6,DataStreams,0)),$B$4),DateRange,0)-1,MATCH(INDEX(Returns!$100:$100,MATCH(AD$6,DataStreams,0)),DataStreams,0)-1))),"")</f>
        <v>3.2510480230165209E-4</v>
      </c>
      <c r="AE96" s="233" cm="1">
        <f t="array" aca="1" ref="AE96" ca="1">_xlfn.IFNA(_xlfn.COVARIANCE.S(
OFFSET(HOMECELL,MATCH(MAX(INDEX(First_Data_Point,MATCH($A96,DataStreams,0)),INDEX(First_Data_Point,MATCH(AE$6,DataStreams,0)),$B$3),DateRange,0)-1,MATCH($A96,DataStreams,0)-1):OFFSET(HOMECELL,MATCH(MIN(INDEX(Last_Data_Point,MATCH($A96,DataStreams,0)),INDEX(Last_Data_Point,MATCH(AE$6,DataStreams,0)),$B$4),DateRange,0)-1,MATCH($A96,DataStreams,0)-1) -
(INDEX(Returns!$102:$102,MATCH($A96,DataStreams,0))*
OFFSET(HOMECELL,MATCH(MAX(INDEX(First_Data_Point,MATCH($A96,DataStreams,0)),INDEX(First_Data_Point,MATCH(AE$6,DataStreams,0)),$B$3),DateRange,0)-1,MATCH(INDEX(Returns!$100:$100,MATCH($A96,DataStreams,0)),DataStreams,0)-1):OFFSET(HOMECELL,MATCH(MIN(INDEX(Last_Data_Point,MATCH($A96,DataStreams,0)),INDEX(Last_Data_Point,MATCH(AE$6,DataStreams,0)),$B$4),DateRange,0)-1,MATCH(INDEX(Returns!$100:$100,MATCH($A96,DataStreams,0)),DataStreams,0)-1)),
OFFSET(HOMECELL,MATCH(MAX(INDEX(First_Data_Point,MATCH($A96,DataStreams,0)),INDEX(First_Data_Point,MATCH(AE$6,DataStreams,0)),$B$3),DateRange,0)-1,MATCH(AE$6,DataStreams,0)-1):OFFSET(HOMECELL,MATCH(MIN(INDEX(Last_Data_Point,MATCH($A96,DataStreams,0)),INDEX(Last_Data_Point,MATCH(AE$6,DataStreams,0)),$B$4),DateRange,0)-1,MATCH(AE$6,DataStreams,0)-1) -
(INDEX(Returns!$102:$102,MATCH(AE$6,DataStreams,0))*
OFFSET(HOMECELL,MATCH(MAX(INDEX(First_Data_Point,MATCH($A96,DataStreams,0)),INDEX(First_Data_Point,MATCH(AE$6,DataStreams,0)),$B$3),DateRange,0)-1,MATCH(INDEX(Returns!$100:$100,MATCH(AE$6,DataStreams,0)),DataStreams,0)-1):OFFSET(HOMECELL,MATCH(MIN(INDEX(Last_Data_Point,MATCH($A96,DataStreams,0)),INDEX(Last_Data_Point,MATCH(AE$6,DataStreams,0)),$B$4),DateRange,0)-1,MATCH(INDEX(Returns!$100:$100,MATCH(AE$6,DataStreams,0)),DataStreams,0)-1))),"")</f>
        <v>2.2931077270183553E-4</v>
      </c>
      <c r="AF96" s="233" cm="1">
        <f t="array" aca="1" ref="AF96" ca="1">_xlfn.IFNA(_xlfn.COVARIANCE.S(
OFFSET(HOMECELL,MATCH(MAX(INDEX(First_Data_Point,MATCH($A96,DataStreams,0)),INDEX(First_Data_Point,MATCH(AF$6,DataStreams,0)),$B$3),DateRange,0)-1,MATCH($A96,DataStreams,0)-1):OFFSET(HOMECELL,MATCH(MIN(INDEX(Last_Data_Point,MATCH($A96,DataStreams,0)),INDEX(Last_Data_Point,MATCH(AF$6,DataStreams,0)),$B$4),DateRange,0)-1,MATCH($A96,DataStreams,0)-1) -
(INDEX(Returns!$102:$102,MATCH($A96,DataStreams,0))*
OFFSET(HOMECELL,MATCH(MAX(INDEX(First_Data_Point,MATCH($A96,DataStreams,0)),INDEX(First_Data_Point,MATCH(AF$6,DataStreams,0)),$B$3),DateRange,0)-1,MATCH(INDEX(Returns!$100:$100,MATCH($A96,DataStreams,0)),DataStreams,0)-1):OFFSET(HOMECELL,MATCH(MIN(INDEX(Last_Data_Point,MATCH($A96,DataStreams,0)),INDEX(Last_Data_Point,MATCH(AF$6,DataStreams,0)),$B$4),DateRange,0)-1,MATCH(INDEX(Returns!$100:$100,MATCH($A96,DataStreams,0)),DataStreams,0)-1)),
OFFSET(HOMECELL,MATCH(MAX(INDEX(First_Data_Point,MATCH($A96,DataStreams,0)),INDEX(First_Data_Point,MATCH(AF$6,DataStreams,0)),$B$3),DateRange,0)-1,MATCH(AF$6,DataStreams,0)-1):OFFSET(HOMECELL,MATCH(MIN(INDEX(Last_Data_Point,MATCH($A96,DataStreams,0)),INDEX(Last_Data_Point,MATCH(AF$6,DataStreams,0)),$B$4),DateRange,0)-1,MATCH(AF$6,DataStreams,0)-1) -
(INDEX(Returns!$102:$102,MATCH(AF$6,DataStreams,0))*
OFFSET(HOMECELL,MATCH(MAX(INDEX(First_Data_Point,MATCH($A96,DataStreams,0)),INDEX(First_Data_Point,MATCH(AF$6,DataStreams,0)),$B$3),DateRange,0)-1,MATCH(INDEX(Returns!$100:$100,MATCH(AF$6,DataStreams,0)),DataStreams,0)-1):OFFSET(HOMECELL,MATCH(MIN(INDEX(Last_Data_Point,MATCH($A96,DataStreams,0)),INDEX(Last_Data_Point,MATCH(AF$6,DataStreams,0)),$B$4),DateRange,0)-1,MATCH(INDEX(Returns!$100:$100,MATCH(AF$6,DataStreams,0)),DataStreams,0)-1))),"")</f>
        <v>2.6129408416390673E-3</v>
      </c>
      <c r="AG96" s="233" cm="1">
        <f t="array" aca="1" ref="AG96" ca="1">_xlfn.IFNA(_xlfn.COVARIANCE.S(
OFFSET(HOMECELL,MATCH(MAX(INDEX(First_Data_Point,MATCH($A96,DataStreams,0)),INDEX(First_Data_Point,MATCH(AG$6,DataStreams,0)),$B$3),DateRange,0)-1,MATCH($A96,DataStreams,0)-1):OFFSET(HOMECELL,MATCH(MIN(INDEX(Last_Data_Point,MATCH($A96,DataStreams,0)),INDEX(Last_Data_Point,MATCH(AG$6,DataStreams,0)),$B$4),DateRange,0)-1,MATCH($A96,DataStreams,0)-1) -
(INDEX(Returns!$102:$102,MATCH($A96,DataStreams,0))*
OFFSET(HOMECELL,MATCH(MAX(INDEX(First_Data_Point,MATCH($A96,DataStreams,0)),INDEX(First_Data_Point,MATCH(AG$6,DataStreams,0)),$B$3),DateRange,0)-1,MATCH(INDEX(Returns!$100:$100,MATCH($A96,DataStreams,0)),DataStreams,0)-1):OFFSET(HOMECELL,MATCH(MIN(INDEX(Last_Data_Point,MATCH($A96,DataStreams,0)),INDEX(Last_Data_Point,MATCH(AG$6,DataStreams,0)),$B$4),DateRange,0)-1,MATCH(INDEX(Returns!$100:$100,MATCH($A96,DataStreams,0)),DataStreams,0)-1)),
OFFSET(HOMECELL,MATCH(MAX(INDEX(First_Data_Point,MATCH($A96,DataStreams,0)),INDEX(First_Data_Point,MATCH(AG$6,DataStreams,0)),$B$3),DateRange,0)-1,MATCH(AG$6,DataStreams,0)-1):OFFSET(HOMECELL,MATCH(MIN(INDEX(Last_Data_Point,MATCH($A96,DataStreams,0)),INDEX(Last_Data_Point,MATCH(AG$6,DataStreams,0)),$B$4),DateRange,0)-1,MATCH(AG$6,DataStreams,0)-1) -
(INDEX(Returns!$102:$102,MATCH(AG$6,DataStreams,0))*
OFFSET(HOMECELL,MATCH(MAX(INDEX(First_Data_Point,MATCH($A96,DataStreams,0)),INDEX(First_Data_Point,MATCH(AG$6,DataStreams,0)),$B$3),DateRange,0)-1,MATCH(INDEX(Returns!$100:$100,MATCH(AG$6,DataStreams,0)),DataStreams,0)-1):OFFSET(HOMECELL,MATCH(MIN(INDEX(Last_Data_Point,MATCH($A96,DataStreams,0)),INDEX(Last_Data_Point,MATCH(AG$6,DataStreams,0)),$B$4),DateRange,0)-1,MATCH(INDEX(Returns!$100:$100,MATCH(AG$6,DataStreams,0)),DataStreams,0)-1))),"")</f>
        <v>4.0244337823507086E-4</v>
      </c>
      <c r="AH96" s="233" cm="1">
        <f t="array" aca="1" ref="AH96" ca="1">_xlfn.IFNA(_xlfn.COVARIANCE.S(
OFFSET(HOMECELL,MATCH(MAX(INDEX(First_Data_Point,MATCH($A96,DataStreams,0)),INDEX(First_Data_Point,MATCH(AH$6,DataStreams,0)),$B$3),DateRange,0)-1,MATCH($A96,DataStreams,0)-1):OFFSET(HOMECELL,MATCH(MIN(INDEX(Last_Data_Point,MATCH($A96,DataStreams,0)),INDEX(Last_Data_Point,MATCH(AH$6,DataStreams,0)),$B$4),DateRange,0)-1,MATCH($A96,DataStreams,0)-1) -
(INDEX(Returns!$102:$102,MATCH($A96,DataStreams,0))*
OFFSET(HOMECELL,MATCH(MAX(INDEX(First_Data_Point,MATCH($A96,DataStreams,0)),INDEX(First_Data_Point,MATCH(AH$6,DataStreams,0)),$B$3),DateRange,0)-1,MATCH(INDEX(Returns!$100:$100,MATCH($A96,DataStreams,0)),DataStreams,0)-1):OFFSET(HOMECELL,MATCH(MIN(INDEX(Last_Data_Point,MATCH($A96,DataStreams,0)),INDEX(Last_Data_Point,MATCH(AH$6,DataStreams,0)),$B$4),DateRange,0)-1,MATCH(INDEX(Returns!$100:$100,MATCH($A96,DataStreams,0)),DataStreams,0)-1)),
OFFSET(HOMECELL,MATCH(MAX(INDEX(First_Data_Point,MATCH($A96,DataStreams,0)),INDEX(First_Data_Point,MATCH(AH$6,DataStreams,0)),$B$3),DateRange,0)-1,MATCH(AH$6,DataStreams,0)-1):OFFSET(HOMECELL,MATCH(MIN(INDEX(Last_Data_Point,MATCH($A96,DataStreams,0)),INDEX(Last_Data_Point,MATCH(AH$6,DataStreams,0)),$B$4),DateRange,0)-1,MATCH(AH$6,DataStreams,0)-1) -
(INDEX(Returns!$102:$102,MATCH(AH$6,DataStreams,0))*
OFFSET(HOMECELL,MATCH(MAX(INDEX(First_Data_Point,MATCH($A96,DataStreams,0)),INDEX(First_Data_Point,MATCH(AH$6,DataStreams,0)),$B$3),DateRange,0)-1,MATCH(INDEX(Returns!$100:$100,MATCH(AH$6,DataStreams,0)),DataStreams,0)-1):OFFSET(HOMECELL,MATCH(MIN(INDEX(Last_Data_Point,MATCH($A96,DataStreams,0)),INDEX(Last_Data_Point,MATCH(AH$6,DataStreams,0)),$B$4),DateRange,0)-1,MATCH(INDEX(Returns!$100:$100,MATCH(AH$6,DataStreams,0)),DataStreams,0)-1))),"")</f>
        <v>8.1553195019291576E-4</v>
      </c>
      <c r="AI96" s="233" cm="1">
        <f t="array" aca="1" ref="AI96" ca="1">_xlfn.IFNA(_xlfn.COVARIANCE.S(
OFFSET(HOMECELL,MATCH(MAX(INDEX(First_Data_Point,MATCH($A96,DataStreams,0)),INDEX(First_Data_Point,MATCH(AI$6,DataStreams,0)),$B$3),DateRange,0)-1,MATCH($A96,DataStreams,0)-1):OFFSET(HOMECELL,MATCH(MIN(INDEX(Last_Data_Point,MATCH($A96,DataStreams,0)),INDEX(Last_Data_Point,MATCH(AI$6,DataStreams,0)),$B$4),DateRange,0)-1,MATCH($A96,DataStreams,0)-1) -
(INDEX(Returns!$102:$102,MATCH($A96,DataStreams,0))*
OFFSET(HOMECELL,MATCH(MAX(INDEX(First_Data_Point,MATCH($A96,DataStreams,0)),INDEX(First_Data_Point,MATCH(AI$6,DataStreams,0)),$B$3),DateRange,0)-1,MATCH(INDEX(Returns!$100:$100,MATCH($A96,DataStreams,0)),DataStreams,0)-1):OFFSET(HOMECELL,MATCH(MIN(INDEX(Last_Data_Point,MATCH($A96,DataStreams,0)),INDEX(Last_Data_Point,MATCH(AI$6,DataStreams,0)),$B$4),DateRange,0)-1,MATCH(INDEX(Returns!$100:$100,MATCH($A96,DataStreams,0)),DataStreams,0)-1)),
OFFSET(HOMECELL,MATCH(MAX(INDEX(First_Data_Point,MATCH($A96,DataStreams,0)),INDEX(First_Data_Point,MATCH(AI$6,DataStreams,0)),$B$3),DateRange,0)-1,MATCH(AI$6,DataStreams,0)-1):OFFSET(HOMECELL,MATCH(MIN(INDEX(Last_Data_Point,MATCH($A96,DataStreams,0)),INDEX(Last_Data_Point,MATCH(AI$6,DataStreams,0)),$B$4),DateRange,0)-1,MATCH(AI$6,DataStreams,0)-1) -
(INDEX(Returns!$102:$102,MATCH(AI$6,DataStreams,0))*
OFFSET(HOMECELL,MATCH(MAX(INDEX(First_Data_Point,MATCH($A96,DataStreams,0)),INDEX(First_Data_Point,MATCH(AI$6,DataStreams,0)),$B$3),DateRange,0)-1,MATCH(INDEX(Returns!$100:$100,MATCH(AI$6,DataStreams,0)),DataStreams,0)-1):OFFSET(HOMECELL,MATCH(MIN(INDEX(Last_Data_Point,MATCH($A96,DataStreams,0)),INDEX(Last_Data_Point,MATCH(AI$6,DataStreams,0)),$B$4),DateRange,0)-1,MATCH(INDEX(Returns!$100:$100,MATCH(AI$6,DataStreams,0)),DataStreams,0)-1))),"")</f>
        <v>2.1547821742554614E-4</v>
      </c>
      <c r="AJ96" s="233" cm="1">
        <f t="array" aca="1" ref="AJ96" ca="1">_xlfn.IFNA(_xlfn.COVARIANCE.S(
OFFSET(HOMECELL,MATCH(MAX(INDEX(First_Data_Point,MATCH($A96,DataStreams,0)),INDEX(First_Data_Point,MATCH(AJ$6,DataStreams,0)),$B$3),DateRange,0)-1,MATCH($A96,DataStreams,0)-1):OFFSET(HOMECELL,MATCH(MIN(INDEX(Last_Data_Point,MATCH($A96,DataStreams,0)),INDEX(Last_Data_Point,MATCH(AJ$6,DataStreams,0)),$B$4),DateRange,0)-1,MATCH($A96,DataStreams,0)-1) -
(INDEX(Returns!$102:$102,MATCH($A96,DataStreams,0))*
OFFSET(HOMECELL,MATCH(MAX(INDEX(First_Data_Point,MATCH($A96,DataStreams,0)),INDEX(First_Data_Point,MATCH(AJ$6,DataStreams,0)),$B$3),DateRange,0)-1,MATCH(INDEX(Returns!$100:$100,MATCH($A96,DataStreams,0)),DataStreams,0)-1):OFFSET(HOMECELL,MATCH(MIN(INDEX(Last_Data_Point,MATCH($A96,DataStreams,0)),INDEX(Last_Data_Point,MATCH(AJ$6,DataStreams,0)),$B$4),DateRange,0)-1,MATCH(INDEX(Returns!$100:$100,MATCH($A96,DataStreams,0)),DataStreams,0)-1)),
OFFSET(HOMECELL,MATCH(MAX(INDEX(First_Data_Point,MATCH($A96,DataStreams,0)),INDEX(First_Data_Point,MATCH(AJ$6,DataStreams,0)),$B$3),DateRange,0)-1,MATCH(AJ$6,DataStreams,0)-1):OFFSET(HOMECELL,MATCH(MIN(INDEX(Last_Data_Point,MATCH($A96,DataStreams,0)),INDEX(Last_Data_Point,MATCH(AJ$6,DataStreams,0)),$B$4),DateRange,0)-1,MATCH(AJ$6,DataStreams,0)-1) -
(INDEX(Returns!$102:$102,MATCH(AJ$6,DataStreams,0))*
OFFSET(HOMECELL,MATCH(MAX(INDEX(First_Data_Point,MATCH($A96,DataStreams,0)),INDEX(First_Data_Point,MATCH(AJ$6,DataStreams,0)),$B$3),DateRange,0)-1,MATCH(INDEX(Returns!$100:$100,MATCH(AJ$6,DataStreams,0)),DataStreams,0)-1):OFFSET(HOMECELL,MATCH(MIN(INDEX(Last_Data_Point,MATCH($A96,DataStreams,0)),INDEX(Last_Data_Point,MATCH(AJ$6,DataStreams,0)),$B$4),DateRange,0)-1,MATCH(INDEX(Returns!$100:$100,MATCH(AJ$6,DataStreams,0)),DataStreams,0)-1))),"")</f>
        <v>1.265278867570923E-3</v>
      </c>
      <c r="AK96" s="233" cm="1">
        <f t="array" aca="1" ref="AK96" ca="1">_xlfn.IFNA(_xlfn.COVARIANCE.S(
OFFSET(HOMECELL,MATCH(MAX(INDEX(First_Data_Point,MATCH($A96,DataStreams,0)),INDEX(First_Data_Point,MATCH(AK$6,DataStreams,0)),$B$3),DateRange,0)-1,MATCH($A96,DataStreams,0)-1):OFFSET(HOMECELL,MATCH(MIN(INDEX(Last_Data_Point,MATCH($A96,DataStreams,0)),INDEX(Last_Data_Point,MATCH(AK$6,DataStreams,0)),$B$4),DateRange,0)-1,MATCH($A96,DataStreams,0)-1) -
(INDEX(Returns!$102:$102,MATCH($A96,DataStreams,0))*
OFFSET(HOMECELL,MATCH(MAX(INDEX(First_Data_Point,MATCH($A96,DataStreams,0)),INDEX(First_Data_Point,MATCH(AK$6,DataStreams,0)),$B$3),DateRange,0)-1,MATCH(INDEX(Returns!$100:$100,MATCH($A96,DataStreams,0)),DataStreams,0)-1):OFFSET(HOMECELL,MATCH(MIN(INDEX(Last_Data_Point,MATCH($A96,DataStreams,0)),INDEX(Last_Data_Point,MATCH(AK$6,DataStreams,0)),$B$4),DateRange,0)-1,MATCH(INDEX(Returns!$100:$100,MATCH($A96,DataStreams,0)),DataStreams,0)-1)),
OFFSET(HOMECELL,MATCH(MAX(INDEX(First_Data_Point,MATCH($A96,DataStreams,0)),INDEX(First_Data_Point,MATCH(AK$6,DataStreams,0)),$B$3),DateRange,0)-1,MATCH(AK$6,DataStreams,0)-1):OFFSET(HOMECELL,MATCH(MIN(INDEX(Last_Data_Point,MATCH($A96,DataStreams,0)),INDEX(Last_Data_Point,MATCH(AK$6,DataStreams,0)),$B$4),DateRange,0)-1,MATCH(AK$6,DataStreams,0)-1) -
(INDEX(Returns!$102:$102,MATCH(AK$6,DataStreams,0))*
OFFSET(HOMECELL,MATCH(MAX(INDEX(First_Data_Point,MATCH($A96,DataStreams,0)),INDEX(First_Data_Point,MATCH(AK$6,DataStreams,0)),$B$3),DateRange,0)-1,MATCH(INDEX(Returns!$100:$100,MATCH(AK$6,DataStreams,0)),DataStreams,0)-1):OFFSET(HOMECELL,MATCH(MIN(INDEX(Last_Data_Point,MATCH($A96,DataStreams,0)),INDEX(Last_Data_Point,MATCH(AK$6,DataStreams,0)),$B$4),DateRange,0)-1,MATCH(INDEX(Returns!$100:$100,MATCH(AK$6,DataStreams,0)),DataStreams,0)-1))),"")</f>
        <v>5.2187895896803468E-4</v>
      </c>
      <c r="AL96" s="233" cm="1">
        <f t="array" aca="1" ref="AL96" ca="1">_xlfn.IFNA(_xlfn.COVARIANCE.S(
OFFSET(HOMECELL,MATCH(MAX(INDEX(First_Data_Point,MATCH($A96,DataStreams,0)),INDEX(First_Data_Point,MATCH(AL$6,DataStreams,0)),$B$3),DateRange,0)-1,MATCH($A96,DataStreams,0)-1):OFFSET(HOMECELL,MATCH(MIN(INDEX(Last_Data_Point,MATCH($A96,DataStreams,0)),INDEX(Last_Data_Point,MATCH(AL$6,DataStreams,0)),$B$4),DateRange,0)-1,MATCH($A96,DataStreams,0)-1) -
(INDEX(Returns!$102:$102,MATCH($A96,DataStreams,0))*
OFFSET(HOMECELL,MATCH(MAX(INDEX(First_Data_Point,MATCH($A96,DataStreams,0)),INDEX(First_Data_Point,MATCH(AL$6,DataStreams,0)),$B$3),DateRange,0)-1,MATCH(INDEX(Returns!$100:$100,MATCH($A96,DataStreams,0)),DataStreams,0)-1):OFFSET(HOMECELL,MATCH(MIN(INDEX(Last_Data_Point,MATCH($A96,DataStreams,0)),INDEX(Last_Data_Point,MATCH(AL$6,DataStreams,0)),$B$4),DateRange,0)-1,MATCH(INDEX(Returns!$100:$100,MATCH($A96,DataStreams,0)),DataStreams,0)-1)),
OFFSET(HOMECELL,MATCH(MAX(INDEX(First_Data_Point,MATCH($A96,DataStreams,0)),INDEX(First_Data_Point,MATCH(AL$6,DataStreams,0)),$B$3),DateRange,0)-1,MATCH(AL$6,DataStreams,0)-1):OFFSET(HOMECELL,MATCH(MIN(INDEX(Last_Data_Point,MATCH($A96,DataStreams,0)),INDEX(Last_Data_Point,MATCH(AL$6,DataStreams,0)),$B$4),DateRange,0)-1,MATCH(AL$6,DataStreams,0)-1) -
(INDEX(Returns!$102:$102,MATCH(AL$6,DataStreams,0))*
OFFSET(HOMECELL,MATCH(MAX(INDEX(First_Data_Point,MATCH($A96,DataStreams,0)),INDEX(First_Data_Point,MATCH(AL$6,DataStreams,0)),$B$3),DateRange,0)-1,MATCH(INDEX(Returns!$100:$100,MATCH(AL$6,DataStreams,0)),DataStreams,0)-1):OFFSET(HOMECELL,MATCH(MIN(INDEX(Last_Data_Point,MATCH($A96,DataStreams,0)),INDEX(Last_Data_Point,MATCH(AL$6,DataStreams,0)),$B$4),DateRange,0)-1,MATCH(INDEX(Returns!$100:$100,MATCH(AL$6,DataStreams,0)),DataStreams,0)-1))),"")</f>
        <v>7.4801245421184733E-4</v>
      </c>
      <c r="AM96" s="233" cm="1">
        <f t="array" aca="1" ref="AM96" ca="1">_xlfn.IFNA(_xlfn.COVARIANCE.S(
OFFSET(HOMECELL,MATCH(MAX(INDEX(First_Data_Point,MATCH($A96,DataStreams,0)),INDEX(First_Data_Point,MATCH(AM$6,DataStreams,0)),$B$3),DateRange,0)-1,MATCH($A96,DataStreams,0)-1):OFFSET(HOMECELL,MATCH(MIN(INDEX(Last_Data_Point,MATCH($A96,DataStreams,0)),INDEX(Last_Data_Point,MATCH(AM$6,DataStreams,0)),$B$4),DateRange,0)-1,MATCH($A96,DataStreams,0)-1) -
(INDEX(Returns!$102:$102,MATCH($A96,DataStreams,0))*
OFFSET(HOMECELL,MATCH(MAX(INDEX(First_Data_Point,MATCH($A96,DataStreams,0)),INDEX(First_Data_Point,MATCH(AM$6,DataStreams,0)),$B$3),DateRange,0)-1,MATCH(INDEX(Returns!$100:$100,MATCH($A96,DataStreams,0)),DataStreams,0)-1):OFFSET(HOMECELL,MATCH(MIN(INDEX(Last_Data_Point,MATCH($A96,DataStreams,0)),INDEX(Last_Data_Point,MATCH(AM$6,DataStreams,0)),$B$4),DateRange,0)-1,MATCH(INDEX(Returns!$100:$100,MATCH($A96,DataStreams,0)),DataStreams,0)-1)),
OFFSET(HOMECELL,MATCH(MAX(INDEX(First_Data_Point,MATCH($A96,DataStreams,0)),INDEX(First_Data_Point,MATCH(AM$6,DataStreams,0)),$B$3),DateRange,0)-1,MATCH(AM$6,DataStreams,0)-1):OFFSET(HOMECELL,MATCH(MIN(INDEX(Last_Data_Point,MATCH($A96,DataStreams,0)),INDEX(Last_Data_Point,MATCH(AM$6,DataStreams,0)),$B$4),DateRange,0)-1,MATCH(AM$6,DataStreams,0)-1) -
(INDEX(Returns!$102:$102,MATCH(AM$6,DataStreams,0))*
OFFSET(HOMECELL,MATCH(MAX(INDEX(First_Data_Point,MATCH($A96,DataStreams,0)),INDEX(First_Data_Point,MATCH(AM$6,DataStreams,0)),$B$3),DateRange,0)-1,MATCH(INDEX(Returns!$100:$100,MATCH(AM$6,DataStreams,0)),DataStreams,0)-1):OFFSET(HOMECELL,MATCH(MIN(INDEX(Last_Data_Point,MATCH($A96,DataStreams,0)),INDEX(Last_Data_Point,MATCH(AM$6,DataStreams,0)),$B$4),DateRange,0)-1,MATCH(INDEX(Returns!$100:$100,MATCH(AM$6,DataStreams,0)),DataStreams,0)-1))),"")</f>
        <v>-2.5505972153640666E-4</v>
      </c>
      <c r="AN96" s="233" cm="1">
        <f t="array" aca="1" ref="AN96" ca="1">_xlfn.IFNA(_xlfn.COVARIANCE.S(
OFFSET(HOMECELL,MATCH(MAX(INDEX(First_Data_Point,MATCH($A96,DataStreams,0)),INDEX(First_Data_Point,MATCH(AN$6,DataStreams,0)),$B$3),DateRange,0)-1,MATCH($A96,DataStreams,0)-1):OFFSET(HOMECELL,MATCH(MIN(INDEX(Last_Data_Point,MATCH($A96,DataStreams,0)),INDEX(Last_Data_Point,MATCH(AN$6,DataStreams,0)),$B$4),DateRange,0)-1,MATCH($A96,DataStreams,0)-1) -
(INDEX(Returns!$102:$102,MATCH($A96,DataStreams,0))*
OFFSET(HOMECELL,MATCH(MAX(INDEX(First_Data_Point,MATCH($A96,DataStreams,0)),INDEX(First_Data_Point,MATCH(AN$6,DataStreams,0)),$B$3),DateRange,0)-1,MATCH(INDEX(Returns!$100:$100,MATCH($A96,DataStreams,0)),DataStreams,0)-1):OFFSET(HOMECELL,MATCH(MIN(INDEX(Last_Data_Point,MATCH($A96,DataStreams,0)),INDEX(Last_Data_Point,MATCH(AN$6,DataStreams,0)),$B$4),DateRange,0)-1,MATCH(INDEX(Returns!$100:$100,MATCH($A96,DataStreams,0)),DataStreams,0)-1)),
OFFSET(HOMECELL,MATCH(MAX(INDEX(First_Data_Point,MATCH($A96,DataStreams,0)),INDEX(First_Data_Point,MATCH(AN$6,DataStreams,0)),$B$3),DateRange,0)-1,MATCH(AN$6,DataStreams,0)-1):OFFSET(HOMECELL,MATCH(MIN(INDEX(Last_Data_Point,MATCH($A96,DataStreams,0)),INDEX(Last_Data_Point,MATCH(AN$6,DataStreams,0)),$B$4),DateRange,0)-1,MATCH(AN$6,DataStreams,0)-1) -
(INDEX(Returns!$102:$102,MATCH(AN$6,DataStreams,0))*
OFFSET(HOMECELL,MATCH(MAX(INDEX(First_Data_Point,MATCH($A96,DataStreams,0)),INDEX(First_Data_Point,MATCH(AN$6,DataStreams,0)),$B$3),DateRange,0)-1,MATCH(INDEX(Returns!$100:$100,MATCH(AN$6,DataStreams,0)),DataStreams,0)-1):OFFSET(HOMECELL,MATCH(MIN(INDEX(Last_Data_Point,MATCH($A96,DataStreams,0)),INDEX(Last_Data_Point,MATCH(AN$6,DataStreams,0)),$B$4),DateRange,0)-1,MATCH(INDEX(Returns!$100:$100,MATCH(AN$6,DataStreams,0)),DataStreams,0)-1))),"")</f>
        <v>6.7994206951810308E-4</v>
      </c>
      <c r="AO96" s="233" cm="1">
        <f t="array" aca="1" ref="AO96" ca="1">_xlfn.IFNA(_xlfn.COVARIANCE.S(
OFFSET(HOMECELL,MATCH(MAX(INDEX(First_Data_Point,MATCH($A96,DataStreams,0)),INDEX(First_Data_Point,MATCH(AO$6,DataStreams,0)),$B$3),DateRange,0)-1,MATCH($A96,DataStreams,0)-1):OFFSET(HOMECELL,MATCH(MIN(INDEX(Last_Data_Point,MATCH($A96,DataStreams,0)),INDEX(Last_Data_Point,MATCH(AO$6,DataStreams,0)),$B$4),DateRange,0)-1,MATCH($A96,DataStreams,0)-1) -
(INDEX(Returns!$102:$102,MATCH($A96,DataStreams,0))*
OFFSET(HOMECELL,MATCH(MAX(INDEX(First_Data_Point,MATCH($A96,DataStreams,0)),INDEX(First_Data_Point,MATCH(AO$6,DataStreams,0)),$B$3),DateRange,0)-1,MATCH(INDEX(Returns!$100:$100,MATCH($A96,DataStreams,0)),DataStreams,0)-1):OFFSET(HOMECELL,MATCH(MIN(INDEX(Last_Data_Point,MATCH($A96,DataStreams,0)),INDEX(Last_Data_Point,MATCH(AO$6,DataStreams,0)),$B$4),DateRange,0)-1,MATCH(INDEX(Returns!$100:$100,MATCH($A96,DataStreams,0)),DataStreams,0)-1)),
OFFSET(HOMECELL,MATCH(MAX(INDEX(First_Data_Point,MATCH($A96,DataStreams,0)),INDEX(First_Data_Point,MATCH(AO$6,DataStreams,0)),$B$3),DateRange,0)-1,MATCH(AO$6,DataStreams,0)-1):OFFSET(HOMECELL,MATCH(MIN(INDEX(Last_Data_Point,MATCH($A96,DataStreams,0)),INDEX(Last_Data_Point,MATCH(AO$6,DataStreams,0)),$B$4),DateRange,0)-1,MATCH(AO$6,DataStreams,0)-1) -
(INDEX(Returns!$102:$102,MATCH(AO$6,DataStreams,0))*
OFFSET(HOMECELL,MATCH(MAX(INDEX(First_Data_Point,MATCH($A96,DataStreams,0)),INDEX(First_Data_Point,MATCH(AO$6,DataStreams,0)),$B$3),DateRange,0)-1,MATCH(INDEX(Returns!$100:$100,MATCH(AO$6,DataStreams,0)),DataStreams,0)-1):OFFSET(HOMECELL,MATCH(MIN(INDEX(Last_Data_Point,MATCH($A96,DataStreams,0)),INDEX(Last_Data_Point,MATCH(AO$6,DataStreams,0)),$B$4),DateRange,0)-1,MATCH(INDEX(Returns!$100:$100,MATCH(AO$6,DataStreams,0)),DataStreams,0)-1))),"")</f>
        <v>7.0113984294244741E-5</v>
      </c>
      <c r="AP96" s="233" cm="1">
        <f t="array" aca="1" ref="AP96" ca="1">_xlfn.IFNA(_xlfn.COVARIANCE.S(
OFFSET(HOMECELL,MATCH(MAX(INDEX(First_Data_Point,MATCH($A96,DataStreams,0)),INDEX(First_Data_Point,MATCH(AP$6,DataStreams,0)),$B$3),DateRange,0)-1,MATCH($A96,DataStreams,0)-1):OFFSET(HOMECELL,MATCH(MIN(INDEX(Last_Data_Point,MATCH($A96,DataStreams,0)),INDEX(Last_Data_Point,MATCH(AP$6,DataStreams,0)),$B$4),DateRange,0)-1,MATCH($A96,DataStreams,0)-1) -
(INDEX(Returns!$102:$102,MATCH($A96,DataStreams,0))*
OFFSET(HOMECELL,MATCH(MAX(INDEX(First_Data_Point,MATCH($A96,DataStreams,0)),INDEX(First_Data_Point,MATCH(AP$6,DataStreams,0)),$B$3),DateRange,0)-1,MATCH(INDEX(Returns!$100:$100,MATCH($A96,DataStreams,0)),DataStreams,0)-1):OFFSET(HOMECELL,MATCH(MIN(INDEX(Last_Data_Point,MATCH($A96,DataStreams,0)),INDEX(Last_Data_Point,MATCH(AP$6,DataStreams,0)),$B$4),DateRange,0)-1,MATCH(INDEX(Returns!$100:$100,MATCH($A96,DataStreams,0)),DataStreams,0)-1)),
OFFSET(HOMECELL,MATCH(MAX(INDEX(First_Data_Point,MATCH($A96,DataStreams,0)),INDEX(First_Data_Point,MATCH(AP$6,DataStreams,0)),$B$3),DateRange,0)-1,MATCH(AP$6,DataStreams,0)-1):OFFSET(HOMECELL,MATCH(MIN(INDEX(Last_Data_Point,MATCH($A96,DataStreams,0)),INDEX(Last_Data_Point,MATCH(AP$6,DataStreams,0)),$B$4),DateRange,0)-1,MATCH(AP$6,DataStreams,0)-1) -
(INDEX(Returns!$102:$102,MATCH(AP$6,DataStreams,0))*
OFFSET(HOMECELL,MATCH(MAX(INDEX(First_Data_Point,MATCH($A96,DataStreams,0)),INDEX(First_Data_Point,MATCH(AP$6,DataStreams,0)),$B$3),DateRange,0)-1,MATCH(INDEX(Returns!$100:$100,MATCH(AP$6,DataStreams,0)),DataStreams,0)-1):OFFSET(HOMECELL,MATCH(MIN(INDEX(Last_Data_Point,MATCH($A96,DataStreams,0)),INDEX(Last_Data_Point,MATCH(AP$6,DataStreams,0)),$B$4),DateRange,0)-1,MATCH(INDEX(Returns!$100:$100,MATCH(AP$6,DataStreams,0)),DataStreams,0)-1))),"")</f>
        <v>1.0328053307476941E-3</v>
      </c>
      <c r="AQ96" s="233" t="str" cm="1">
        <f t="array" aca="1" ref="AQ96" ca="1">_xlfn.IFNA(_xlfn.COVARIANCE.S(
OFFSET(HOMECELL,MATCH(MAX(INDEX(First_Data_Point,MATCH($A96,DataStreams,0)),INDEX(First_Data_Point,MATCH(AQ$6,DataStreams,0)),$B$3),DateRange,0)-1,MATCH($A96,DataStreams,0)-1):OFFSET(HOMECELL,MATCH(MIN(INDEX(Last_Data_Point,MATCH($A96,DataStreams,0)),INDEX(Last_Data_Point,MATCH(AQ$6,DataStreams,0)),$B$4),DateRange,0)-1,MATCH($A96,DataStreams,0)-1) -
(INDEX(Returns!$102:$102,MATCH($A96,DataStreams,0))*
OFFSET(HOMECELL,MATCH(MAX(INDEX(First_Data_Point,MATCH($A96,DataStreams,0)),INDEX(First_Data_Point,MATCH(AQ$6,DataStreams,0)),$B$3),DateRange,0)-1,MATCH(INDEX(Returns!$100:$100,MATCH($A96,DataStreams,0)),DataStreams,0)-1):OFFSET(HOMECELL,MATCH(MIN(INDEX(Last_Data_Point,MATCH($A96,DataStreams,0)),INDEX(Last_Data_Point,MATCH(AQ$6,DataStreams,0)),$B$4),DateRange,0)-1,MATCH(INDEX(Returns!$100:$100,MATCH($A96,DataStreams,0)),DataStreams,0)-1)),
OFFSET(HOMECELL,MATCH(MAX(INDEX(First_Data_Point,MATCH($A96,DataStreams,0)),INDEX(First_Data_Point,MATCH(AQ$6,DataStreams,0)),$B$3),DateRange,0)-1,MATCH(AQ$6,DataStreams,0)-1):OFFSET(HOMECELL,MATCH(MIN(INDEX(Last_Data_Point,MATCH($A96,DataStreams,0)),INDEX(Last_Data_Point,MATCH(AQ$6,DataStreams,0)),$B$4),DateRange,0)-1,MATCH(AQ$6,DataStreams,0)-1) -
(INDEX(Returns!$102:$102,MATCH(AQ$6,DataStreams,0))*
OFFSET(HOMECELL,MATCH(MAX(INDEX(First_Data_Point,MATCH($A96,DataStreams,0)),INDEX(First_Data_Point,MATCH(AQ$6,DataStreams,0)),$B$3),DateRange,0)-1,MATCH(INDEX(Returns!$100:$100,MATCH(AQ$6,DataStreams,0)),DataStreams,0)-1):OFFSET(HOMECELL,MATCH(MIN(INDEX(Last_Data_Point,MATCH($A96,DataStreams,0)),INDEX(Last_Data_Point,MATCH(AQ$6,DataStreams,0)),$B$4),DateRange,0)-1,MATCH(INDEX(Returns!$100:$100,MATCH(AQ$6,DataStreams,0)),DataStreams,0)-1))),"")</f>
        <v/>
      </c>
      <c r="AR96" s="233" t="str" cm="1">
        <f t="array" aca="1" ref="AR96" ca="1">_xlfn.IFNA(_xlfn.COVARIANCE.S(
OFFSET(HOMECELL,MATCH(MAX(INDEX(First_Data_Point,MATCH($A96,DataStreams,0)),INDEX(First_Data_Point,MATCH(AR$6,DataStreams,0)),$B$3),DateRange,0)-1,MATCH($A96,DataStreams,0)-1):OFFSET(HOMECELL,MATCH(MIN(INDEX(Last_Data_Point,MATCH($A96,DataStreams,0)),INDEX(Last_Data_Point,MATCH(AR$6,DataStreams,0)),$B$4),DateRange,0)-1,MATCH($A96,DataStreams,0)-1) -
(INDEX(Returns!$102:$102,MATCH($A96,DataStreams,0))*
OFFSET(HOMECELL,MATCH(MAX(INDEX(First_Data_Point,MATCH($A96,DataStreams,0)),INDEX(First_Data_Point,MATCH(AR$6,DataStreams,0)),$B$3),DateRange,0)-1,MATCH(INDEX(Returns!$100:$100,MATCH($A96,DataStreams,0)),DataStreams,0)-1):OFFSET(HOMECELL,MATCH(MIN(INDEX(Last_Data_Point,MATCH($A96,DataStreams,0)),INDEX(Last_Data_Point,MATCH(AR$6,DataStreams,0)),$B$4),DateRange,0)-1,MATCH(INDEX(Returns!$100:$100,MATCH($A96,DataStreams,0)),DataStreams,0)-1)),
OFFSET(HOMECELL,MATCH(MAX(INDEX(First_Data_Point,MATCH($A96,DataStreams,0)),INDEX(First_Data_Point,MATCH(AR$6,DataStreams,0)),$B$3),DateRange,0)-1,MATCH(AR$6,DataStreams,0)-1):OFFSET(HOMECELL,MATCH(MIN(INDEX(Last_Data_Point,MATCH($A96,DataStreams,0)),INDEX(Last_Data_Point,MATCH(AR$6,DataStreams,0)),$B$4),DateRange,0)-1,MATCH(AR$6,DataStreams,0)-1) -
(INDEX(Returns!$102:$102,MATCH(AR$6,DataStreams,0))*
OFFSET(HOMECELL,MATCH(MAX(INDEX(First_Data_Point,MATCH($A96,DataStreams,0)),INDEX(First_Data_Point,MATCH(AR$6,DataStreams,0)),$B$3),DateRange,0)-1,MATCH(INDEX(Returns!$100:$100,MATCH(AR$6,DataStreams,0)),DataStreams,0)-1):OFFSET(HOMECELL,MATCH(MIN(INDEX(Last_Data_Point,MATCH($A96,DataStreams,0)),INDEX(Last_Data_Point,MATCH(AR$6,DataStreams,0)),$B$4),DateRange,0)-1,MATCH(INDEX(Returns!$100:$100,MATCH(AR$6,DataStreams,0)),DataStreams,0)-1))),"")</f>
        <v/>
      </c>
      <c r="AS96" s="233" t="str" cm="1">
        <f t="array" aca="1" ref="AS96" ca="1">_xlfn.IFNA(_xlfn.COVARIANCE.S(
OFFSET(HOMECELL,MATCH(MAX(INDEX(First_Data_Point,MATCH($A96,DataStreams,0)),INDEX(First_Data_Point,MATCH(AS$6,DataStreams,0)),$B$3),DateRange,0)-1,MATCH($A96,DataStreams,0)-1):OFFSET(HOMECELL,MATCH(MIN(INDEX(Last_Data_Point,MATCH($A96,DataStreams,0)),INDEX(Last_Data_Point,MATCH(AS$6,DataStreams,0)),$B$4),DateRange,0)-1,MATCH($A96,DataStreams,0)-1) -
(INDEX(Returns!$102:$102,MATCH($A96,DataStreams,0))*
OFFSET(HOMECELL,MATCH(MAX(INDEX(First_Data_Point,MATCH($A96,DataStreams,0)),INDEX(First_Data_Point,MATCH(AS$6,DataStreams,0)),$B$3),DateRange,0)-1,MATCH(INDEX(Returns!$100:$100,MATCH($A96,DataStreams,0)),DataStreams,0)-1):OFFSET(HOMECELL,MATCH(MIN(INDEX(Last_Data_Point,MATCH($A96,DataStreams,0)),INDEX(Last_Data_Point,MATCH(AS$6,DataStreams,0)),$B$4),DateRange,0)-1,MATCH(INDEX(Returns!$100:$100,MATCH($A96,DataStreams,0)),DataStreams,0)-1)),
OFFSET(HOMECELL,MATCH(MAX(INDEX(First_Data_Point,MATCH($A96,DataStreams,0)),INDEX(First_Data_Point,MATCH(AS$6,DataStreams,0)),$B$3),DateRange,0)-1,MATCH(AS$6,DataStreams,0)-1):OFFSET(HOMECELL,MATCH(MIN(INDEX(Last_Data_Point,MATCH($A96,DataStreams,0)),INDEX(Last_Data_Point,MATCH(AS$6,DataStreams,0)),$B$4),DateRange,0)-1,MATCH(AS$6,DataStreams,0)-1) -
(INDEX(Returns!$102:$102,MATCH(AS$6,DataStreams,0))*
OFFSET(HOMECELL,MATCH(MAX(INDEX(First_Data_Point,MATCH($A96,DataStreams,0)),INDEX(First_Data_Point,MATCH(AS$6,DataStreams,0)),$B$3),DateRange,0)-1,MATCH(INDEX(Returns!$100:$100,MATCH(AS$6,DataStreams,0)),DataStreams,0)-1):OFFSET(HOMECELL,MATCH(MIN(INDEX(Last_Data_Point,MATCH($A96,DataStreams,0)),INDEX(Last_Data_Point,MATCH(AS$6,DataStreams,0)),$B$4),DateRange,0)-1,MATCH(INDEX(Returns!$100:$100,MATCH(AS$6,DataStreams,0)),DataStreams,0)-1))),"")</f>
        <v/>
      </c>
      <c r="AT96" s="233" t="str" cm="1">
        <f t="array" aca="1" ref="AT96" ca="1">_xlfn.IFNA(_xlfn.COVARIANCE.S(
OFFSET(HOMECELL,MATCH(MAX(INDEX(First_Data_Point,MATCH($A96,DataStreams,0)),INDEX(First_Data_Point,MATCH(AT$6,DataStreams,0)),$B$3),DateRange,0)-1,MATCH($A96,DataStreams,0)-1):OFFSET(HOMECELL,MATCH(MIN(INDEX(Last_Data_Point,MATCH($A96,DataStreams,0)),INDEX(Last_Data_Point,MATCH(AT$6,DataStreams,0)),$B$4),DateRange,0)-1,MATCH($A96,DataStreams,0)-1) -
(INDEX(Returns!$102:$102,MATCH($A96,DataStreams,0))*
OFFSET(HOMECELL,MATCH(MAX(INDEX(First_Data_Point,MATCH($A96,DataStreams,0)),INDEX(First_Data_Point,MATCH(AT$6,DataStreams,0)),$B$3),DateRange,0)-1,MATCH(INDEX(Returns!$100:$100,MATCH($A96,DataStreams,0)),DataStreams,0)-1):OFFSET(HOMECELL,MATCH(MIN(INDEX(Last_Data_Point,MATCH($A96,DataStreams,0)),INDEX(Last_Data_Point,MATCH(AT$6,DataStreams,0)),$B$4),DateRange,0)-1,MATCH(INDEX(Returns!$100:$100,MATCH($A96,DataStreams,0)),DataStreams,0)-1)),
OFFSET(HOMECELL,MATCH(MAX(INDEX(First_Data_Point,MATCH($A96,DataStreams,0)),INDEX(First_Data_Point,MATCH(AT$6,DataStreams,0)),$B$3),DateRange,0)-1,MATCH(AT$6,DataStreams,0)-1):OFFSET(HOMECELL,MATCH(MIN(INDEX(Last_Data_Point,MATCH($A96,DataStreams,0)),INDEX(Last_Data_Point,MATCH(AT$6,DataStreams,0)),$B$4),DateRange,0)-1,MATCH(AT$6,DataStreams,0)-1) -
(INDEX(Returns!$102:$102,MATCH(AT$6,DataStreams,0))*
OFFSET(HOMECELL,MATCH(MAX(INDEX(First_Data_Point,MATCH($A96,DataStreams,0)),INDEX(First_Data_Point,MATCH(AT$6,DataStreams,0)),$B$3),DateRange,0)-1,MATCH(INDEX(Returns!$100:$100,MATCH(AT$6,DataStreams,0)),DataStreams,0)-1):OFFSET(HOMECELL,MATCH(MIN(INDEX(Last_Data_Point,MATCH($A96,DataStreams,0)),INDEX(Last_Data_Point,MATCH(AT$6,DataStreams,0)),$B$4),DateRange,0)-1,MATCH(INDEX(Returns!$100:$100,MATCH(AT$6,DataStreams,0)),DataStreams,0)-1))),"")</f>
        <v/>
      </c>
      <c r="AU96" s="233" t="str" cm="1">
        <f t="array" aca="1" ref="AU96" ca="1">_xlfn.IFNA(_xlfn.COVARIANCE.S(
OFFSET(HOMECELL,MATCH(MAX(INDEX(First_Data_Point,MATCH($A96,DataStreams,0)),INDEX(First_Data_Point,MATCH(AU$6,DataStreams,0)),$B$3),DateRange,0)-1,MATCH($A96,DataStreams,0)-1):OFFSET(HOMECELL,MATCH(MIN(INDEX(Last_Data_Point,MATCH($A96,DataStreams,0)),INDEX(Last_Data_Point,MATCH(AU$6,DataStreams,0)),$B$4),DateRange,0)-1,MATCH($A96,DataStreams,0)-1) -
(INDEX(Returns!$102:$102,MATCH($A96,DataStreams,0))*
OFFSET(HOMECELL,MATCH(MAX(INDEX(First_Data_Point,MATCH($A96,DataStreams,0)),INDEX(First_Data_Point,MATCH(AU$6,DataStreams,0)),$B$3),DateRange,0)-1,MATCH(INDEX(Returns!$100:$100,MATCH($A96,DataStreams,0)),DataStreams,0)-1):OFFSET(HOMECELL,MATCH(MIN(INDEX(Last_Data_Point,MATCH($A96,DataStreams,0)),INDEX(Last_Data_Point,MATCH(AU$6,DataStreams,0)),$B$4),DateRange,0)-1,MATCH(INDEX(Returns!$100:$100,MATCH($A96,DataStreams,0)),DataStreams,0)-1)),
OFFSET(HOMECELL,MATCH(MAX(INDEX(First_Data_Point,MATCH($A96,DataStreams,0)),INDEX(First_Data_Point,MATCH(AU$6,DataStreams,0)),$B$3),DateRange,0)-1,MATCH(AU$6,DataStreams,0)-1):OFFSET(HOMECELL,MATCH(MIN(INDEX(Last_Data_Point,MATCH($A96,DataStreams,0)),INDEX(Last_Data_Point,MATCH(AU$6,DataStreams,0)),$B$4),DateRange,0)-1,MATCH(AU$6,DataStreams,0)-1) -
(INDEX(Returns!$102:$102,MATCH(AU$6,DataStreams,0))*
OFFSET(HOMECELL,MATCH(MAX(INDEX(First_Data_Point,MATCH($A96,DataStreams,0)),INDEX(First_Data_Point,MATCH(AU$6,DataStreams,0)),$B$3),DateRange,0)-1,MATCH(INDEX(Returns!$100:$100,MATCH(AU$6,DataStreams,0)),DataStreams,0)-1):OFFSET(HOMECELL,MATCH(MIN(INDEX(Last_Data_Point,MATCH($A96,DataStreams,0)),INDEX(Last_Data_Point,MATCH(AU$6,DataStreams,0)),$B$4),DateRange,0)-1,MATCH(INDEX(Returns!$100:$100,MATCH(AU$6,DataStreams,0)),DataStreams,0)-1))),"")</f>
        <v/>
      </c>
      <c r="AV96" s="233" t="str" cm="1">
        <f t="array" aca="1" ref="AV96" ca="1">_xlfn.IFNA(_xlfn.COVARIANCE.S(
OFFSET(HOMECELL,MATCH(MAX(INDEX(First_Data_Point,MATCH($A96,DataStreams,0)),INDEX(First_Data_Point,MATCH(AV$6,DataStreams,0)),$B$3),DateRange,0)-1,MATCH($A96,DataStreams,0)-1):OFFSET(HOMECELL,MATCH(MIN(INDEX(Last_Data_Point,MATCH($A96,DataStreams,0)),INDEX(Last_Data_Point,MATCH(AV$6,DataStreams,0)),$B$4),DateRange,0)-1,MATCH($A96,DataStreams,0)-1) -
(INDEX(Returns!$102:$102,MATCH($A96,DataStreams,0))*
OFFSET(HOMECELL,MATCH(MAX(INDEX(First_Data_Point,MATCH($A96,DataStreams,0)),INDEX(First_Data_Point,MATCH(AV$6,DataStreams,0)),$B$3),DateRange,0)-1,MATCH(INDEX(Returns!$100:$100,MATCH($A96,DataStreams,0)),DataStreams,0)-1):OFFSET(HOMECELL,MATCH(MIN(INDEX(Last_Data_Point,MATCH($A96,DataStreams,0)),INDEX(Last_Data_Point,MATCH(AV$6,DataStreams,0)),$B$4),DateRange,0)-1,MATCH(INDEX(Returns!$100:$100,MATCH($A96,DataStreams,0)),DataStreams,0)-1)),
OFFSET(HOMECELL,MATCH(MAX(INDEX(First_Data_Point,MATCH($A96,DataStreams,0)),INDEX(First_Data_Point,MATCH(AV$6,DataStreams,0)),$B$3),DateRange,0)-1,MATCH(AV$6,DataStreams,0)-1):OFFSET(HOMECELL,MATCH(MIN(INDEX(Last_Data_Point,MATCH($A96,DataStreams,0)),INDEX(Last_Data_Point,MATCH(AV$6,DataStreams,0)),$B$4),DateRange,0)-1,MATCH(AV$6,DataStreams,0)-1) -
(INDEX(Returns!$102:$102,MATCH(AV$6,DataStreams,0))*
OFFSET(HOMECELL,MATCH(MAX(INDEX(First_Data_Point,MATCH($A96,DataStreams,0)),INDEX(First_Data_Point,MATCH(AV$6,DataStreams,0)),$B$3),DateRange,0)-1,MATCH(INDEX(Returns!$100:$100,MATCH(AV$6,DataStreams,0)),DataStreams,0)-1):OFFSET(HOMECELL,MATCH(MIN(INDEX(Last_Data_Point,MATCH($A96,DataStreams,0)),INDEX(Last_Data_Point,MATCH(AV$6,DataStreams,0)),$B$4),DateRange,0)-1,MATCH(INDEX(Returns!$100:$100,MATCH(AV$6,DataStreams,0)),DataStreams,0)-1))),"")</f>
        <v/>
      </c>
      <c r="AW96" s="233" t="str" cm="1">
        <f t="array" aca="1" ref="AW96" ca="1">_xlfn.IFNA(_xlfn.COVARIANCE.S(
OFFSET(HOMECELL,MATCH(MAX(INDEX(First_Data_Point,MATCH($A96,DataStreams,0)),INDEX(First_Data_Point,MATCH(AW$6,DataStreams,0)),$B$3),DateRange,0)-1,MATCH($A96,DataStreams,0)-1):OFFSET(HOMECELL,MATCH(MIN(INDEX(Last_Data_Point,MATCH($A96,DataStreams,0)),INDEX(Last_Data_Point,MATCH(AW$6,DataStreams,0)),$B$4),DateRange,0)-1,MATCH($A96,DataStreams,0)-1) -
(INDEX(Returns!$102:$102,MATCH($A96,DataStreams,0))*
OFFSET(HOMECELL,MATCH(MAX(INDEX(First_Data_Point,MATCH($A96,DataStreams,0)),INDEX(First_Data_Point,MATCH(AW$6,DataStreams,0)),$B$3),DateRange,0)-1,MATCH(INDEX(Returns!$100:$100,MATCH($A96,DataStreams,0)),DataStreams,0)-1):OFFSET(HOMECELL,MATCH(MIN(INDEX(Last_Data_Point,MATCH($A96,DataStreams,0)),INDEX(Last_Data_Point,MATCH(AW$6,DataStreams,0)),$B$4),DateRange,0)-1,MATCH(INDEX(Returns!$100:$100,MATCH($A96,DataStreams,0)),DataStreams,0)-1)),
OFFSET(HOMECELL,MATCH(MAX(INDEX(First_Data_Point,MATCH($A96,DataStreams,0)),INDEX(First_Data_Point,MATCH(AW$6,DataStreams,0)),$B$3),DateRange,0)-1,MATCH(AW$6,DataStreams,0)-1):OFFSET(HOMECELL,MATCH(MIN(INDEX(Last_Data_Point,MATCH($A96,DataStreams,0)),INDEX(Last_Data_Point,MATCH(AW$6,DataStreams,0)),$B$4),DateRange,0)-1,MATCH(AW$6,DataStreams,0)-1) -
(INDEX(Returns!$102:$102,MATCH(AW$6,DataStreams,0))*
OFFSET(HOMECELL,MATCH(MAX(INDEX(First_Data_Point,MATCH($A96,DataStreams,0)),INDEX(First_Data_Point,MATCH(AW$6,DataStreams,0)),$B$3),DateRange,0)-1,MATCH(INDEX(Returns!$100:$100,MATCH(AW$6,DataStreams,0)),DataStreams,0)-1):OFFSET(HOMECELL,MATCH(MIN(INDEX(Last_Data_Point,MATCH($A96,DataStreams,0)),INDEX(Last_Data_Point,MATCH(AW$6,DataStreams,0)),$B$4),DateRange,0)-1,MATCH(INDEX(Returns!$100:$100,MATCH(AW$6,DataStreams,0)),DataStreams,0)-1))),"")</f>
        <v/>
      </c>
      <c r="AX96" s="233" t="str" cm="1">
        <f t="array" aca="1" ref="AX96" ca="1">_xlfn.IFNA(_xlfn.COVARIANCE.S(
OFFSET(HOMECELL,MATCH(MAX(INDEX(First_Data_Point,MATCH($A96,DataStreams,0)),INDEX(First_Data_Point,MATCH(AX$6,DataStreams,0)),$B$3),DateRange,0)-1,MATCH($A96,DataStreams,0)-1):OFFSET(HOMECELL,MATCH(MIN(INDEX(Last_Data_Point,MATCH($A96,DataStreams,0)),INDEX(Last_Data_Point,MATCH(AX$6,DataStreams,0)),$B$4),DateRange,0)-1,MATCH($A96,DataStreams,0)-1) -
(INDEX(Returns!$102:$102,MATCH($A96,DataStreams,0))*
OFFSET(HOMECELL,MATCH(MAX(INDEX(First_Data_Point,MATCH($A96,DataStreams,0)),INDEX(First_Data_Point,MATCH(AX$6,DataStreams,0)),$B$3),DateRange,0)-1,MATCH(INDEX(Returns!$100:$100,MATCH($A96,DataStreams,0)),DataStreams,0)-1):OFFSET(HOMECELL,MATCH(MIN(INDEX(Last_Data_Point,MATCH($A96,DataStreams,0)),INDEX(Last_Data_Point,MATCH(AX$6,DataStreams,0)),$B$4),DateRange,0)-1,MATCH(INDEX(Returns!$100:$100,MATCH($A96,DataStreams,0)),DataStreams,0)-1)),
OFFSET(HOMECELL,MATCH(MAX(INDEX(First_Data_Point,MATCH($A96,DataStreams,0)),INDEX(First_Data_Point,MATCH(AX$6,DataStreams,0)),$B$3),DateRange,0)-1,MATCH(AX$6,DataStreams,0)-1):OFFSET(HOMECELL,MATCH(MIN(INDEX(Last_Data_Point,MATCH($A96,DataStreams,0)),INDEX(Last_Data_Point,MATCH(AX$6,DataStreams,0)),$B$4),DateRange,0)-1,MATCH(AX$6,DataStreams,0)-1) -
(INDEX(Returns!$102:$102,MATCH(AX$6,DataStreams,0))*
OFFSET(HOMECELL,MATCH(MAX(INDEX(First_Data_Point,MATCH($A96,DataStreams,0)),INDEX(First_Data_Point,MATCH(AX$6,DataStreams,0)),$B$3),DateRange,0)-1,MATCH(INDEX(Returns!$100:$100,MATCH(AX$6,DataStreams,0)),DataStreams,0)-1):OFFSET(HOMECELL,MATCH(MIN(INDEX(Last_Data_Point,MATCH($A96,DataStreams,0)),INDEX(Last_Data_Point,MATCH(AX$6,DataStreams,0)),$B$4),DateRange,0)-1,MATCH(INDEX(Returns!$100:$100,MATCH(AX$6,DataStreams,0)),DataStreams,0)-1))),"")</f>
        <v/>
      </c>
      <c r="AY96" s="233" t="str" cm="1">
        <f t="array" aca="1" ref="AY96" ca="1">_xlfn.IFNA(_xlfn.COVARIANCE.S(
OFFSET(HOMECELL,MATCH(MAX(INDEX(First_Data_Point,MATCH($A96,DataStreams,0)),INDEX(First_Data_Point,MATCH(AY$6,DataStreams,0)),$B$3),DateRange,0)-1,MATCH($A96,DataStreams,0)-1):OFFSET(HOMECELL,MATCH(MIN(INDEX(Last_Data_Point,MATCH($A96,DataStreams,0)),INDEX(Last_Data_Point,MATCH(AY$6,DataStreams,0)),$B$4),DateRange,0)-1,MATCH($A96,DataStreams,0)-1) -
(INDEX(Returns!$102:$102,MATCH($A96,DataStreams,0))*
OFFSET(HOMECELL,MATCH(MAX(INDEX(First_Data_Point,MATCH($A96,DataStreams,0)),INDEX(First_Data_Point,MATCH(AY$6,DataStreams,0)),$B$3),DateRange,0)-1,MATCH(INDEX(Returns!$100:$100,MATCH($A96,DataStreams,0)),DataStreams,0)-1):OFFSET(HOMECELL,MATCH(MIN(INDEX(Last_Data_Point,MATCH($A96,DataStreams,0)),INDEX(Last_Data_Point,MATCH(AY$6,DataStreams,0)),$B$4),DateRange,0)-1,MATCH(INDEX(Returns!$100:$100,MATCH($A96,DataStreams,0)),DataStreams,0)-1)),
OFFSET(HOMECELL,MATCH(MAX(INDEX(First_Data_Point,MATCH($A96,DataStreams,0)),INDEX(First_Data_Point,MATCH(AY$6,DataStreams,0)),$B$3),DateRange,0)-1,MATCH(AY$6,DataStreams,0)-1):OFFSET(HOMECELL,MATCH(MIN(INDEX(Last_Data_Point,MATCH($A96,DataStreams,0)),INDEX(Last_Data_Point,MATCH(AY$6,DataStreams,0)),$B$4),DateRange,0)-1,MATCH(AY$6,DataStreams,0)-1) -
(INDEX(Returns!$102:$102,MATCH(AY$6,DataStreams,0))*
OFFSET(HOMECELL,MATCH(MAX(INDEX(First_Data_Point,MATCH($A96,DataStreams,0)),INDEX(First_Data_Point,MATCH(AY$6,DataStreams,0)),$B$3),DateRange,0)-1,MATCH(INDEX(Returns!$100:$100,MATCH(AY$6,DataStreams,0)),DataStreams,0)-1):OFFSET(HOMECELL,MATCH(MIN(INDEX(Last_Data_Point,MATCH($A96,DataStreams,0)),INDEX(Last_Data_Point,MATCH(AY$6,DataStreams,0)),$B$4),DateRange,0)-1,MATCH(INDEX(Returns!$100:$100,MATCH(AY$6,DataStreams,0)),DataStreams,0)-1))),"")</f>
        <v/>
      </c>
      <c r="AZ96" s="233" t="str" cm="1">
        <f t="array" aca="1" ref="AZ96" ca="1">_xlfn.IFNA(_xlfn.COVARIANCE.S(
OFFSET(HOMECELL,MATCH(MAX(INDEX(First_Data_Point,MATCH($A96,DataStreams,0)),INDEX(First_Data_Point,MATCH(AZ$6,DataStreams,0)),$B$3),DateRange,0)-1,MATCH($A96,DataStreams,0)-1):OFFSET(HOMECELL,MATCH(MIN(INDEX(Last_Data_Point,MATCH($A96,DataStreams,0)),INDEX(Last_Data_Point,MATCH(AZ$6,DataStreams,0)),$B$4),DateRange,0)-1,MATCH($A96,DataStreams,0)-1) -
(INDEX(Returns!$102:$102,MATCH($A96,DataStreams,0))*
OFFSET(HOMECELL,MATCH(MAX(INDEX(First_Data_Point,MATCH($A96,DataStreams,0)),INDEX(First_Data_Point,MATCH(AZ$6,DataStreams,0)),$B$3),DateRange,0)-1,MATCH(INDEX(Returns!$100:$100,MATCH($A96,DataStreams,0)),DataStreams,0)-1):OFFSET(HOMECELL,MATCH(MIN(INDEX(Last_Data_Point,MATCH($A96,DataStreams,0)),INDEX(Last_Data_Point,MATCH(AZ$6,DataStreams,0)),$B$4),DateRange,0)-1,MATCH(INDEX(Returns!$100:$100,MATCH($A96,DataStreams,0)),DataStreams,0)-1)),
OFFSET(HOMECELL,MATCH(MAX(INDEX(First_Data_Point,MATCH($A96,DataStreams,0)),INDEX(First_Data_Point,MATCH(AZ$6,DataStreams,0)),$B$3),DateRange,0)-1,MATCH(AZ$6,DataStreams,0)-1):OFFSET(HOMECELL,MATCH(MIN(INDEX(Last_Data_Point,MATCH($A96,DataStreams,0)),INDEX(Last_Data_Point,MATCH(AZ$6,DataStreams,0)),$B$4),DateRange,0)-1,MATCH(AZ$6,DataStreams,0)-1) -
(INDEX(Returns!$102:$102,MATCH(AZ$6,DataStreams,0))*
OFFSET(HOMECELL,MATCH(MAX(INDEX(First_Data_Point,MATCH($A96,DataStreams,0)),INDEX(First_Data_Point,MATCH(AZ$6,DataStreams,0)),$B$3),DateRange,0)-1,MATCH(INDEX(Returns!$100:$100,MATCH(AZ$6,DataStreams,0)),DataStreams,0)-1):OFFSET(HOMECELL,MATCH(MIN(INDEX(Last_Data_Point,MATCH($A96,DataStreams,0)),INDEX(Last_Data_Point,MATCH(AZ$6,DataStreams,0)),$B$4),DateRange,0)-1,MATCH(INDEX(Returns!$100:$100,MATCH(AZ$6,DataStreams,0)),DataStreams,0)-1))),"")</f>
        <v/>
      </c>
      <c r="BA96" s="233" t="str" cm="1">
        <f t="array" aca="1" ref="BA96" ca="1">_xlfn.IFNA(_xlfn.COVARIANCE.S(
OFFSET(HOMECELL,MATCH(MAX(INDEX(First_Data_Point,MATCH($A96,DataStreams,0)),INDEX(First_Data_Point,MATCH(BA$6,DataStreams,0)),$B$3),DateRange,0)-1,MATCH($A96,DataStreams,0)-1):OFFSET(HOMECELL,MATCH(MIN(INDEX(Last_Data_Point,MATCH($A96,DataStreams,0)),INDEX(Last_Data_Point,MATCH(BA$6,DataStreams,0)),$B$4),DateRange,0)-1,MATCH($A96,DataStreams,0)-1) -
(INDEX(Returns!$102:$102,MATCH($A96,DataStreams,0))*
OFFSET(HOMECELL,MATCH(MAX(INDEX(First_Data_Point,MATCH($A96,DataStreams,0)),INDEX(First_Data_Point,MATCH(BA$6,DataStreams,0)),$B$3),DateRange,0)-1,MATCH(INDEX(Returns!$100:$100,MATCH($A96,DataStreams,0)),DataStreams,0)-1):OFFSET(HOMECELL,MATCH(MIN(INDEX(Last_Data_Point,MATCH($A96,DataStreams,0)),INDEX(Last_Data_Point,MATCH(BA$6,DataStreams,0)),$B$4),DateRange,0)-1,MATCH(INDEX(Returns!$100:$100,MATCH($A96,DataStreams,0)),DataStreams,0)-1)),
OFFSET(HOMECELL,MATCH(MAX(INDEX(First_Data_Point,MATCH($A96,DataStreams,0)),INDEX(First_Data_Point,MATCH(BA$6,DataStreams,0)),$B$3),DateRange,0)-1,MATCH(BA$6,DataStreams,0)-1):OFFSET(HOMECELL,MATCH(MIN(INDEX(Last_Data_Point,MATCH($A96,DataStreams,0)),INDEX(Last_Data_Point,MATCH(BA$6,DataStreams,0)),$B$4),DateRange,0)-1,MATCH(BA$6,DataStreams,0)-1) -
(INDEX(Returns!$102:$102,MATCH(BA$6,DataStreams,0))*
OFFSET(HOMECELL,MATCH(MAX(INDEX(First_Data_Point,MATCH($A96,DataStreams,0)),INDEX(First_Data_Point,MATCH(BA$6,DataStreams,0)),$B$3),DateRange,0)-1,MATCH(INDEX(Returns!$100:$100,MATCH(BA$6,DataStreams,0)),DataStreams,0)-1):OFFSET(HOMECELL,MATCH(MIN(INDEX(Last_Data_Point,MATCH($A96,DataStreams,0)),INDEX(Last_Data_Point,MATCH(BA$6,DataStreams,0)),$B$4),DateRange,0)-1,MATCH(INDEX(Returns!$100:$100,MATCH(BA$6,DataStreams,0)),DataStreams,0)-1))),"")</f>
        <v/>
      </c>
      <c r="BB96" s="233" t="str" cm="1">
        <f t="array" aca="1" ref="BB96" ca="1">_xlfn.IFNA(_xlfn.COVARIANCE.S(
OFFSET(HOMECELL,MATCH(MAX(INDEX(First_Data_Point,MATCH($A96,DataStreams,0)),INDEX(First_Data_Point,MATCH(BB$6,DataStreams,0)),$B$3),DateRange,0)-1,MATCH($A96,DataStreams,0)-1):OFFSET(HOMECELL,MATCH(MIN(INDEX(Last_Data_Point,MATCH($A96,DataStreams,0)),INDEX(Last_Data_Point,MATCH(BB$6,DataStreams,0)),$B$4),DateRange,0)-1,MATCH($A96,DataStreams,0)-1) -
(INDEX(Returns!$102:$102,MATCH($A96,DataStreams,0))*
OFFSET(HOMECELL,MATCH(MAX(INDEX(First_Data_Point,MATCH($A96,DataStreams,0)),INDEX(First_Data_Point,MATCH(BB$6,DataStreams,0)),$B$3),DateRange,0)-1,MATCH(INDEX(Returns!$100:$100,MATCH($A96,DataStreams,0)),DataStreams,0)-1):OFFSET(HOMECELL,MATCH(MIN(INDEX(Last_Data_Point,MATCH($A96,DataStreams,0)),INDEX(Last_Data_Point,MATCH(BB$6,DataStreams,0)),$B$4),DateRange,0)-1,MATCH(INDEX(Returns!$100:$100,MATCH($A96,DataStreams,0)),DataStreams,0)-1)),
OFFSET(HOMECELL,MATCH(MAX(INDEX(First_Data_Point,MATCH($A96,DataStreams,0)),INDEX(First_Data_Point,MATCH(BB$6,DataStreams,0)),$B$3),DateRange,0)-1,MATCH(BB$6,DataStreams,0)-1):OFFSET(HOMECELL,MATCH(MIN(INDEX(Last_Data_Point,MATCH($A96,DataStreams,0)),INDEX(Last_Data_Point,MATCH(BB$6,DataStreams,0)),$B$4),DateRange,0)-1,MATCH(BB$6,DataStreams,0)-1) -
(INDEX(Returns!$102:$102,MATCH(BB$6,DataStreams,0))*
OFFSET(HOMECELL,MATCH(MAX(INDEX(First_Data_Point,MATCH($A96,DataStreams,0)),INDEX(First_Data_Point,MATCH(BB$6,DataStreams,0)),$B$3),DateRange,0)-1,MATCH(INDEX(Returns!$100:$100,MATCH(BB$6,DataStreams,0)),DataStreams,0)-1):OFFSET(HOMECELL,MATCH(MIN(INDEX(Last_Data_Point,MATCH($A96,DataStreams,0)),INDEX(Last_Data_Point,MATCH(BB$6,DataStreams,0)),$B$4),DateRange,0)-1,MATCH(INDEX(Returns!$100:$100,MATCH(BB$6,DataStreams,0)),DataStreams,0)-1))),"")</f>
        <v/>
      </c>
      <c r="BC96" s="236"/>
    </row>
    <row r="97" spans="1:55">
      <c r="A97" s="239" t="str">
        <f ca="1"/>
        <v>KO</v>
      </c>
      <c r="B97" s="233" cm="1">
        <f t="array" aca="1" ref="B97" ca="1">_xlfn.IFNA(_xlfn.COVARIANCE.S(
OFFSET(HOMECELL,MATCH(MAX(INDEX(First_Data_Point,MATCH($A97,DataStreams,0)),INDEX(First_Data_Point,MATCH(B$6,DataStreams,0)),$B$3),DateRange,0)-1,MATCH($A97,DataStreams,0)-1):OFFSET(HOMECELL,MATCH(MIN(INDEX(Last_Data_Point,MATCH($A97,DataStreams,0)),INDEX(Last_Data_Point,MATCH(B$6,DataStreams,0)),$B$4),DateRange,0)-1,MATCH($A97,DataStreams,0)-1) -
(INDEX(Returns!$102:$102,MATCH($A97,DataStreams,0))*
OFFSET(HOMECELL,MATCH(MAX(INDEX(First_Data_Point,MATCH($A97,DataStreams,0)),INDEX(First_Data_Point,MATCH(B$6,DataStreams,0)),$B$3),DateRange,0)-1,MATCH(INDEX(Returns!$100:$100,MATCH($A97,DataStreams,0)),DataStreams,0)-1):OFFSET(HOMECELL,MATCH(MIN(INDEX(Last_Data_Point,MATCH($A97,DataStreams,0)),INDEX(Last_Data_Point,MATCH(B$6,DataStreams,0)),$B$4),DateRange,0)-1,MATCH(INDEX(Returns!$100:$100,MATCH($A97,DataStreams,0)),DataStreams,0)-1)),
OFFSET(HOMECELL,MATCH(MAX(INDEX(First_Data_Point,MATCH($A97,DataStreams,0)),INDEX(First_Data_Point,MATCH(B$6,DataStreams,0)),$B$3),DateRange,0)-1,MATCH(B$6,DataStreams,0)-1):OFFSET(HOMECELL,MATCH(MIN(INDEX(Last_Data_Point,MATCH($A97,DataStreams,0)),INDEX(Last_Data_Point,MATCH(B$6,DataStreams,0)),$B$4),DateRange,0)-1,MATCH(B$6,DataStreams,0)-1) -
(INDEX(Returns!$102:$102,MATCH(B$6,DataStreams,0))*
OFFSET(HOMECELL,MATCH(MAX(INDEX(First_Data_Point,MATCH($A97,DataStreams,0)),INDEX(First_Data_Point,MATCH(B$6,DataStreams,0)),$B$3),DateRange,0)-1,MATCH(INDEX(Returns!$100:$100,MATCH(B$6,DataStreams,0)),DataStreams,0)-1):OFFSET(HOMECELL,MATCH(MIN(INDEX(Last_Data_Point,MATCH($A97,DataStreams,0)),INDEX(Last_Data_Point,MATCH(B$6,DataStreams,0)),$B$4),DateRange,0)-1,MATCH(INDEX(Returns!$100:$100,MATCH(B$6,DataStreams,0)),DataStreams,0)-1))),"")</f>
        <v>-1.5345530479718959E-5</v>
      </c>
      <c r="C97" s="233" cm="1">
        <f t="array" aca="1" ref="C97" ca="1">_xlfn.IFNA(_xlfn.COVARIANCE.S(
OFFSET(HOMECELL,MATCH(MAX(INDEX(First_Data_Point,MATCH($A97,DataStreams,0)),INDEX(First_Data_Point,MATCH(C$6,DataStreams,0)),$B$3),DateRange,0)-1,MATCH($A97,DataStreams,0)-1):OFFSET(HOMECELL,MATCH(MIN(INDEX(Last_Data_Point,MATCH($A97,DataStreams,0)),INDEX(Last_Data_Point,MATCH(C$6,DataStreams,0)),$B$4),DateRange,0)-1,MATCH($A97,DataStreams,0)-1) -
(INDEX(Returns!$102:$102,MATCH($A97,DataStreams,0))*
OFFSET(HOMECELL,MATCH(MAX(INDEX(First_Data_Point,MATCH($A97,DataStreams,0)),INDEX(First_Data_Point,MATCH(C$6,DataStreams,0)),$B$3),DateRange,0)-1,MATCH(INDEX(Returns!$100:$100,MATCH($A97,DataStreams,0)),DataStreams,0)-1):OFFSET(HOMECELL,MATCH(MIN(INDEX(Last_Data_Point,MATCH($A97,DataStreams,0)),INDEX(Last_Data_Point,MATCH(C$6,DataStreams,0)),$B$4),DateRange,0)-1,MATCH(INDEX(Returns!$100:$100,MATCH($A97,DataStreams,0)),DataStreams,0)-1)),
OFFSET(HOMECELL,MATCH(MAX(INDEX(First_Data_Point,MATCH($A97,DataStreams,0)),INDEX(First_Data_Point,MATCH(C$6,DataStreams,0)),$B$3),DateRange,0)-1,MATCH(C$6,DataStreams,0)-1):OFFSET(HOMECELL,MATCH(MIN(INDEX(Last_Data_Point,MATCH($A97,DataStreams,0)),INDEX(Last_Data_Point,MATCH(C$6,DataStreams,0)),$B$4),DateRange,0)-1,MATCH(C$6,DataStreams,0)-1) -
(INDEX(Returns!$102:$102,MATCH(C$6,DataStreams,0))*
OFFSET(HOMECELL,MATCH(MAX(INDEX(First_Data_Point,MATCH($A97,DataStreams,0)),INDEX(First_Data_Point,MATCH(C$6,DataStreams,0)),$B$3),DateRange,0)-1,MATCH(INDEX(Returns!$100:$100,MATCH(C$6,DataStreams,0)),DataStreams,0)-1):OFFSET(HOMECELL,MATCH(MIN(INDEX(Last_Data_Point,MATCH($A97,DataStreams,0)),INDEX(Last_Data_Point,MATCH(C$6,DataStreams,0)),$B$4),DateRange,0)-1,MATCH(INDEX(Returns!$100:$100,MATCH(C$6,DataStreams,0)),DataStreams,0)-1))),"")</f>
        <v>-8.6150388004951566E-6</v>
      </c>
      <c r="D97" s="233" cm="1">
        <f t="array" aca="1" ref="D97" ca="1">_xlfn.IFNA(_xlfn.COVARIANCE.S(
OFFSET(HOMECELL,MATCH(MAX(INDEX(First_Data_Point,MATCH($A97,DataStreams,0)),INDEX(First_Data_Point,MATCH(D$6,DataStreams,0)),$B$3),DateRange,0)-1,MATCH($A97,DataStreams,0)-1):OFFSET(HOMECELL,MATCH(MIN(INDEX(Last_Data_Point,MATCH($A97,DataStreams,0)),INDEX(Last_Data_Point,MATCH(D$6,DataStreams,0)),$B$4),DateRange,0)-1,MATCH($A97,DataStreams,0)-1) -
(INDEX(Returns!$102:$102,MATCH($A97,DataStreams,0))*
OFFSET(HOMECELL,MATCH(MAX(INDEX(First_Data_Point,MATCH($A97,DataStreams,0)),INDEX(First_Data_Point,MATCH(D$6,DataStreams,0)),$B$3),DateRange,0)-1,MATCH(INDEX(Returns!$100:$100,MATCH($A97,DataStreams,0)),DataStreams,0)-1):OFFSET(HOMECELL,MATCH(MIN(INDEX(Last_Data_Point,MATCH($A97,DataStreams,0)),INDEX(Last_Data_Point,MATCH(D$6,DataStreams,0)),$B$4),DateRange,0)-1,MATCH(INDEX(Returns!$100:$100,MATCH($A97,DataStreams,0)),DataStreams,0)-1)),
OFFSET(HOMECELL,MATCH(MAX(INDEX(First_Data_Point,MATCH($A97,DataStreams,0)),INDEX(First_Data_Point,MATCH(D$6,DataStreams,0)),$B$3),DateRange,0)-1,MATCH(D$6,DataStreams,0)-1):OFFSET(HOMECELL,MATCH(MIN(INDEX(Last_Data_Point,MATCH($A97,DataStreams,0)),INDEX(Last_Data_Point,MATCH(D$6,DataStreams,0)),$B$4),DateRange,0)-1,MATCH(D$6,DataStreams,0)-1) -
(INDEX(Returns!$102:$102,MATCH(D$6,DataStreams,0))*
OFFSET(HOMECELL,MATCH(MAX(INDEX(First_Data_Point,MATCH($A97,DataStreams,0)),INDEX(First_Data_Point,MATCH(D$6,DataStreams,0)),$B$3),DateRange,0)-1,MATCH(INDEX(Returns!$100:$100,MATCH(D$6,DataStreams,0)),DataStreams,0)-1):OFFSET(HOMECELL,MATCH(MIN(INDEX(Last_Data_Point,MATCH($A97,DataStreams,0)),INDEX(Last_Data_Point,MATCH(D$6,DataStreams,0)),$B$4),DateRange,0)-1,MATCH(INDEX(Returns!$100:$100,MATCH(D$6,DataStreams,0)),DataStreams,0)-1))),"")</f>
        <v>3.0918576656338814E-4</v>
      </c>
      <c r="E97" s="233" cm="1">
        <f t="array" aca="1" ref="E97" ca="1">_xlfn.IFNA(_xlfn.COVARIANCE.S(
OFFSET(HOMECELL,MATCH(MAX(INDEX(First_Data_Point,MATCH($A97,DataStreams,0)),INDEX(First_Data_Point,MATCH(E$6,DataStreams,0)),$B$3),DateRange,0)-1,MATCH($A97,DataStreams,0)-1):OFFSET(HOMECELL,MATCH(MIN(INDEX(Last_Data_Point,MATCH($A97,DataStreams,0)),INDEX(Last_Data_Point,MATCH(E$6,DataStreams,0)),$B$4),DateRange,0)-1,MATCH($A97,DataStreams,0)-1) -
(INDEX(Returns!$102:$102,MATCH($A97,DataStreams,0))*
OFFSET(HOMECELL,MATCH(MAX(INDEX(First_Data_Point,MATCH($A97,DataStreams,0)),INDEX(First_Data_Point,MATCH(E$6,DataStreams,0)),$B$3),DateRange,0)-1,MATCH(INDEX(Returns!$100:$100,MATCH($A97,DataStreams,0)),DataStreams,0)-1):OFFSET(HOMECELL,MATCH(MIN(INDEX(Last_Data_Point,MATCH($A97,DataStreams,0)),INDEX(Last_Data_Point,MATCH(E$6,DataStreams,0)),$B$4),DateRange,0)-1,MATCH(INDEX(Returns!$100:$100,MATCH($A97,DataStreams,0)),DataStreams,0)-1)),
OFFSET(HOMECELL,MATCH(MAX(INDEX(First_Data_Point,MATCH($A97,DataStreams,0)),INDEX(First_Data_Point,MATCH(E$6,DataStreams,0)),$B$3),DateRange,0)-1,MATCH(E$6,DataStreams,0)-1):OFFSET(HOMECELL,MATCH(MIN(INDEX(Last_Data_Point,MATCH($A97,DataStreams,0)),INDEX(Last_Data_Point,MATCH(E$6,DataStreams,0)),$B$4),DateRange,0)-1,MATCH(E$6,DataStreams,0)-1) -
(INDEX(Returns!$102:$102,MATCH(E$6,DataStreams,0))*
OFFSET(HOMECELL,MATCH(MAX(INDEX(First_Data_Point,MATCH($A97,DataStreams,0)),INDEX(First_Data_Point,MATCH(E$6,DataStreams,0)),$B$3),DateRange,0)-1,MATCH(INDEX(Returns!$100:$100,MATCH(E$6,DataStreams,0)),DataStreams,0)-1):OFFSET(HOMECELL,MATCH(MIN(INDEX(Last_Data_Point,MATCH($A97,DataStreams,0)),INDEX(Last_Data_Point,MATCH(E$6,DataStreams,0)),$B$4),DateRange,0)-1,MATCH(INDEX(Returns!$100:$100,MATCH(E$6,DataStreams,0)),DataStreams,0)-1))),"")</f>
        <v>1.4609874029357099E-4</v>
      </c>
      <c r="F97" s="233" cm="1">
        <f t="array" aca="1" ref="F97" ca="1">_xlfn.IFNA(_xlfn.COVARIANCE.S(
OFFSET(HOMECELL,MATCH(MAX(INDEX(First_Data_Point,MATCH($A97,DataStreams,0)),INDEX(First_Data_Point,MATCH(F$6,DataStreams,0)),$B$3),DateRange,0)-1,MATCH($A97,DataStreams,0)-1):OFFSET(HOMECELL,MATCH(MIN(INDEX(Last_Data_Point,MATCH($A97,DataStreams,0)),INDEX(Last_Data_Point,MATCH(F$6,DataStreams,0)),$B$4),DateRange,0)-1,MATCH($A97,DataStreams,0)-1) -
(INDEX(Returns!$102:$102,MATCH($A97,DataStreams,0))*
OFFSET(HOMECELL,MATCH(MAX(INDEX(First_Data_Point,MATCH($A97,DataStreams,0)),INDEX(First_Data_Point,MATCH(F$6,DataStreams,0)),$B$3),DateRange,0)-1,MATCH(INDEX(Returns!$100:$100,MATCH($A97,DataStreams,0)),DataStreams,0)-1):OFFSET(HOMECELL,MATCH(MIN(INDEX(Last_Data_Point,MATCH($A97,DataStreams,0)),INDEX(Last_Data_Point,MATCH(F$6,DataStreams,0)),$B$4),DateRange,0)-1,MATCH(INDEX(Returns!$100:$100,MATCH($A97,DataStreams,0)),DataStreams,0)-1)),
OFFSET(HOMECELL,MATCH(MAX(INDEX(First_Data_Point,MATCH($A97,DataStreams,0)),INDEX(First_Data_Point,MATCH(F$6,DataStreams,0)),$B$3),DateRange,0)-1,MATCH(F$6,DataStreams,0)-1):OFFSET(HOMECELL,MATCH(MIN(INDEX(Last_Data_Point,MATCH($A97,DataStreams,0)),INDEX(Last_Data_Point,MATCH(F$6,DataStreams,0)),$B$4),DateRange,0)-1,MATCH(F$6,DataStreams,0)-1) -
(INDEX(Returns!$102:$102,MATCH(F$6,DataStreams,0))*
OFFSET(HOMECELL,MATCH(MAX(INDEX(First_Data_Point,MATCH($A97,DataStreams,0)),INDEX(First_Data_Point,MATCH(F$6,DataStreams,0)),$B$3),DateRange,0)-1,MATCH(INDEX(Returns!$100:$100,MATCH(F$6,DataStreams,0)),DataStreams,0)-1):OFFSET(HOMECELL,MATCH(MIN(INDEX(Last_Data_Point,MATCH($A97,DataStreams,0)),INDEX(Last_Data_Point,MATCH(F$6,DataStreams,0)),$B$4),DateRange,0)-1,MATCH(INDEX(Returns!$100:$100,MATCH(F$6,DataStreams,0)),DataStreams,0)-1))),"")</f>
        <v>1.789464992925755E-4</v>
      </c>
      <c r="G97" s="233" cm="1">
        <f t="array" aca="1" ref="G97" ca="1">_xlfn.IFNA(_xlfn.COVARIANCE.S(
OFFSET(HOMECELL,MATCH(MAX(INDEX(First_Data_Point,MATCH($A97,DataStreams,0)),INDEX(First_Data_Point,MATCH(G$6,DataStreams,0)),$B$3),DateRange,0)-1,MATCH($A97,DataStreams,0)-1):OFFSET(HOMECELL,MATCH(MIN(INDEX(Last_Data_Point,MATCH($A97,DataStreams,0)),INDEX(Last_Data_Point,MATCH(G$6,DataStreams,0)),$B$4),DateRange,0)-1,MATCH($A97,DataStreams,0)-1) -
(INDEX(Returns!$102:$102,MATCH($A97,DataStreams,0))*
OFFSET(HOMECELL,MATCH(MAX(INDEX(First_Data_Point,MATCH($A97,DataStreams,0)),INDEX(First_Data_Point,MATCH(G$6,DataStreams,0)),$B$3),DateRange,0)-1,MATCH(INDEX(Returns!$100:$100,MATCH($A97,DataStreams,0)),DataStreams,0)-1):OFFSET(HOMECELL,MATCH(MIN(INDEX(Last_Data_Point,MATCH($A97,DataStreams,0)),INDEX(Last_Data_Point,MATCH(G$6,DataStreams,0)),$B$4),DateRange,0)-1,MATCH(INDEX(Returns!$100:$100,MATCH($A97,DataStreams,0)),DataStreams,0)-1)),
OFFSET(HOMECELL,MATCH(MAX(INDEX(First_Data_Point,MATCH($A97,DataStreams,0)),INDEX(First_Data_Point,MATCH(G$6,DataStreams,0)),$B$3),DateRange,0)-1,MATCH(G$6,DataStreams,0)-1):OFFSET(HOMECELL,MATCH(MIN(INDEX(Last_Data_Point,MATCH($A97,DataStreams,0)),INDEX(Last_Data_Point,MATCH(G$6,DataStreams,0)),$B$4),DateRange,0)-1,MATCH(G$6,DataStreams,0)-1) -
(INDEX(Returns!$102:$102,MATCH(G$6,DataStreams,0))*
OFFSET(HOMECELL,MATCH(MAX(INDEX(First_Data_Point,MATCH($A97,DataStreams,0)),INDEX(First_Data_Point,MATCH(G$6,DataStreams,0)),$B$3),DateRange,0)-1,MATCH(INDEX(Returns!$100:$100,MATCH(G$6,DataStreams,0)),DataStreams,0)-1):OFFSET(HOMECELL,MATCH(MIN(INDEX(Last_Data_Point,MATCH($A97,DataStreams,0)),INDEX(Last_Data_Point,MATCH(G$6,DataStreams,0)),$B$4),DateRange,0)-1,MATCH(INDEX(Returns!$100:$100,MATCH(G$6,DataStreams,0)),DataStreams,0)-1))),"")</f>
        <v>-4.3803746657322868E-4</v>
      </c>
      <c r="H97" s="233" cm="1">
        <f t="array" aca="1" ref="H97" ca="1">_xlfn.IFNA(_xlfn.COVARIANCE.S(
OFFSET(HOMECELL,MATCH(MAX(INDEX(First_Data_Point,MATCH($A97,DataStreams,0)),INDEX(First_Data_Point,MATCH(H$6,DataStreams,0)),$B$3),DateRange,0)-1,MATCH($A97,DataStreams,0)-1):OFFSET(HOMECELL,MATCH(MIN(INDEX(Last_Data_Point,MATCH($A97,DataStreams,0)),INDEX(Last_Data_Point,MATCH(H$6,DataStreams,0)),$B$4),DateRange,0)-1,MATCH($A97,DataStreams,0)-1) -
(INDEX(Returns!$102:$102,MATCH($A97,DataStreams,0))*
OFFSET(HOMECELL,MATCH(MAX(INDEX(First_Data_Point,MATCH($A97,DataStreams,0)),INDEX(First_Data_Point,MATCH(H$6,DataStreams,0)),$B$3),DateRange,0)-1,MATCH(INDEX(Returns!$100:$100,MATCH($A97,DataStreams,0)),DataStreams,0)-1):OFFSET(HOMECELL,MATCH(MIN(INDEX(Last_Data_Point,MATCH($A97,DataStreams,0)),INDEX(Last_Data_Point,MATCH(H$6,DataStreams,0)),$B$4),DateRange,0)-1,MATCH(INDEX(Returns!$100:$100,MATCH($A97,DataStreams,0)),DataStreams,0)-1)),
OFFSET(HOMECELL,MATCH(MAX(INDEX(First_Data_Point,MATCH($A97,DataStreams,0)),INDEX(First_Data_Point,MATCH(H$6,DataStreams,0)),$B$3),DateRange,0)-1,MATCH(H$6,DataStreams,0)-1):OFFSET(HOMECELL,MATCH(MIN(INDEX(Last_Data_Point,MATCH($A97,DataStreams,0)),INDEX(Last_Data_Point,MATCH(H$6,DataStreams,0)),$B$4),DateRange,0)-1,MATCH(H$6,DataStreams,0)-1) -
(INDEX(Returns!$102:$102,MATCH(H$6,DataStreams,0))*
OFFSET(HOMECELL,MATCH(MAX(INDEX(First_Data_Point,MATCH($A97,DataStreams,0)),INDEX(First_Data_Point,MATCH(H$6,DataStreams,0)),$B$3),DateRange,0)-1,MATCH(INDEX(Returns!$100:$100,MATCH(H$6,DataStreams,0)),DataStreams,0)-1):OFFSET(HOMECELL,MATCH(MIN(INDEX(Last_Data_Point,MATCH($A97,DataStreams,0)),INDEX(Last_Data_Point,MATCH(H$6,DataStreams,0)),$B$4),DateRange,0)-1,MATCH(INDEX(Returns!$100:$100,MATCH(H$6,DataStreams,0)),DataStreams,0)-1))),"")</f>
        <v>9.7961338946850112E-4</v>
      </c>
      <c r="I97" s="233" cm="1">
        <f t="array" aca="1" ref="I97" ca="1">_xlfn.IFNA(_xlfn.COVARIANCE.S(
OFFSET(HOMECELL,MATCH(MAX(INDEX(First_Data_Point,MATCH($A97,DataStreams,0)),INDEX(First_Data_Point,MATCH(I$6,DataStreams,0)),$B$3),DateRange,0)-1,MATCH($A97,DataStreams,0)-1):OFFSET(HOMECELL,MATCH(MIN(INDEX(Last_Data_Point,MATCH($A97,DataStreams,0)),INDEX(Last_Data_Point,MATCH(I$6,DataStreams,0)),$B$4),DateRange,0)-1,MATCH($A97,DataStreams,0)-1) -
(INDEX(Returns!$102:$102,MATCH($A97,DataStreams,0))*
OFFSET(HOMECELL,MATCH(MAX(INDEX(First_Data_Point,MATCH($A97,DataStreams,0)),INDEX(First_Data_Point,MATCH(I$6,DataStreams,0)),$B$3),DateRange,0)-1,MATCH(INDEX(Returns!$100:$100,MATCH($A97,DataStreams,0)),DataStreams,0)-1):OFFSET(HOMECELL,MATCH(MIN(INDEX(Last_Data_Point,MATCH($A97,DataStreams,0)),INDEX(Last_Data_Point,MATCH(I$6,DataStreams,0)),$B$4),DateRange,0)-1,MATCH(INDEX(Returns!$100:$100,MATCH($A97,DataStreams,0)),DataStreams,0)-1)),
OFFSET(HOMECELL,MATCH(MAX(INDEX(First_Data_Point,MATCH($A97,DataStreams,0)),INDEX(First_Data_Point,MATCH(I$6,DataStreams,0)),$B$3),DateRange,0)-1,MATCH(I$6,DataStreams,0)-1):OFFSET(HOMECELL,MATCH(MIN(INDEX(Last_Data_Point,MATCH($A97,DataStreams,0)),INDEX(Last_Data_Point,MATCH(I$6,DataStreams,0)),$B$4),DateRange,0)-1,MATCH(I$6,DataStreams,0)-1) -
(INDEX(Returns!$102:$102,MATCH(I$6,DataStreams,0))*
OFFSET(HOMECELL,MATCH(MAX(INDEX(First_Data_Point,MATCH($A97,DataStreams,0)),INDEX(First_Data_Point,MATCH(I$6,DataStreams,0)),$B$3),DateRange,0)-1,MATCH(INDEX(Returns!$100:$100,MATCH(I$6,DataStreams,0)),DataStreams,0)-1):OFFSET(HOMECELL,MATCH(MIN(INDEX(Last_Data_Point,MATCH($A97,DataStreams,0)),INDEX(Last_Data_Point,MATCH(I$6,DataStreams,0)),$B$4),DateRange,0)-1,MATCH(INDEX(Returns!$100:$100,MATCH(I$6,DataStreams,0)),DataStreams,0)-1))),"")</f>
        <v>-1.9198110372479974E-3</v>
      </c>
      <c r="J97" s="233" cm="1">
        <f t="array" aca="1" ref="J97" ca="1">_xlfn.IFNA(_xlfn.COVARIANCE.S(
OFFSET(HOMECELL,MATCH(MAX(INDEX(First_Data_Point,MATCH($A97,DataStreams,0)),INDEX(First_Data_Point,MATCH(J$6,DataStreams,0)),$B$3),DateRange,0)-1,MATCH($A97,DataStreams,0)-1):OFFSET(HOMECELL,MATCH(MIN(INDEX(Last_Data_Point,MATCH($A97,DataStreams,0)),INDEX(Last_Data_Point,MATCH(J$6,DataStreams,0)),$B$4),DateRange,0)-1,MATCH($A97,DataStreams,0)-1) -
(INDEX(Returns!$102:$102,MATCH($A97,DataStreams,0))*
OFFSET(HOMECELL,MATCH(MAX(INDEX(First_Data_Point,MATCH($A97,DataStreams,0)),INDEX(First_Data_Point,MATCH(J$6,DataStreams,0)),$B$3),DateRange,0)-1,MATCH(INDEX(Returns!$100:$100,MATCH($A97,DataStreams,0)),DataStreams,0)-1):OFFSET(HOMECELL,MATCH(MIN(INDEX(Last_Data_Point,MATCH($A97,DataStreams,0)),INDEX(Last_Data_Point,MATCH(J$6,DataStreams,0)),$B$4),DateRange,0)-1,MATCH(INDEX(Returns!$100:$100,MATCH($A97,DataStreams,0)),DataStreams,0)-1)),
OFFSET(HOMECELL,MATCH(MAX(INDEX(First_Data_Point,MATCH($A97,DataStreams,0)),INDEX(First_Data_Point,MATCH(J$6,DataStreams,0)),$B$3),DateRange,0)-1,MATCH(J$6,DataStreams,0)-1):OFFSET(HOMECELL,MATCH(MIN(INDEX(Last_Data_Point,MATCH($A97,DataStreams,0)),INDEX(Last_Data_Point,MATCH(J$6,DataStreams,0)),$B$4),DateRange,0)-1,MATCH(J$6,DataStreams,0)-1) -
(INDEX(Returns!$102:$102,MATCH(J$6,DataStreams,0))*
OFFSET(HOMECELL,MATCH(MAX(INDEX(First_Data_Point,MATCH($A97,DataStreams,0)),INDEX(First_Data_Point,MATCH(J$6,DataStreams,0)),$B$3),DateRange,0)-1,MATCH(INDEX(Returns!$100:$100,MATCH(J$6,DataStreams,0)),DataStreams,0)-1):OFFSET(HOMECELL,MATCH(MIN(INDEX(Last_Data_Point,MATCH($A97,DataStreams,0)),INDEX(Last_Data_Point,MATCH(J$6,DataStreams,0)),$B$4),DateRange,0)-1,MATCH(INDEX(Returns!$100:$100,MATCH(J$6,DataStreams,0)),DataStreams,0)-1))),"")</f>
        <v>4.3086868511152122E-4</v>
      </c>
      <c r="K97" s="233" cm="1">
        <f t="array" aca="1" ref="K97" ca="1">_xlfn.IFNA(_xlfn.COVARIANCE.S(
OFFSET(HOMECELL,MATCH(MAX(INDEX(First_Data_Point,MATCH($A97,DataStreams,0)),INDEX(First_Data_Point,MATCH(K$6,DataStreams,0)),$B$3),DateRange,0)-1,MATCH($A97,DataStreams,0)-1):OFFSET(HOMECELL,MATCH(MIN(INDEX(Last_Data_Point,MATCH($A97,DataStreams,0)),INDEX(Last_Data_Point,MATCH(K$6,DataStreams,0)),$B$4),DateRange,0)-1,MATCH($A97,DataStreams,0)-1) -
(INDEX(Returns!$102:$102,MATCH($A97,DataStreams,0))*
OFFSET(HOMECELL,MATCH(MAX(INDEX(First_Data_Point,MATCH($A97,DataStreams,0)),INDEX(First_Data_Point,MATCH(K$6,DataStreams,0)),$B$3),DateRange,0)-1,MATCH(INDEX(Returns!$100:$100,MATCH($A97,DataStreams,0)),DataStreams,0)-1):OFFSET(HOMECELL,MATCH(MIN(INDEX(Last_Data_Point,MATCH($A97,DataStreams,0)),INDEX(Last_Data_Point,MATCH(K$6,DataStreams,0)),$B$4),DateRange,0)-1,MATCH(INDEX(Returns!$100:$100,MATCH($A97,DataStreams,0)),DataStreams,0)-1)),
OFFSET(HOMECELL,MATCH(MAX(INDEX(First_Data_Point,MATCH($A97,DataStreams,0)),INDEX(First_Data_Point,MATCH(K$6,DataStreams,0)),$B$3),DateRange,0)-1,MATCH(K$6,DataStreams,0)-1):OFFSET(HOMECELL,MATCH(MIN(INDEX(Last_Data_Point,MATCH($A97,DataStreams,0)),INDEX(Last_Data_Point,MATCH(K$6,DataStreams,0)),$B$4),DateRange,0)-1,MATCH(K$6,DataStreams,0)-1) -
(INDEX(Returns!$102:$102,MATCH(K$6,DataStreams,0))*
OFFSET(HOMECELL,MATCH(MAX(INDEX(First_Data_Point,MATCH($A97,DataStreams,0)),INDEX(First_Data_Point,MATCH(K$6,DataStreams,0)),$B$3),DateRange,0)-1,MATCH(INDEX(Returns!$100:$100,MATCH(K$6,DataStreams,0)),DataStreams,0)-1):OFFSET(HOMECELL,MATCH(MIN(INDEX(Last_Data_Point,MATCH($A97,DataStreams,0)),INDEX(Last_Data_Point,MATCH(K$6,DataStreams,0)),$B$4),DateRange,0)-1,MATCH(INDEX(Returns!$100:$100,MATCH(K$6,DataStreams,0)),DataStreams,0)-1))),"")</f>
        <v>-9.6725584076702388E-5</v>
      </c>
      <c r="L97" s="233" cm="1">
        <f t="array" aca="1" ref="L97" ca="1">_xlfn.IFNA(_xlfn.COVARIANCE.S(
OFFSET(HOMECELL,MATCH(MAX(INDEX(First_Data_Point,MATCH($A97,DataStreams,0)),INDEX(First_Data_Point,MATCH(L$6,DataStreams,0)),$B$3),DateRange,0)-1,MATCH($A97,DataStreams,0)-1):OFFSET(HOMECELL,MATCH(MIN(INDEX(Last_Data_Point,MATCH($A97,DataStreams,0)),INDEX(Last_Data_Point,MATCH(L$6,DataStreams,0)),$B$4),DateRange,0)-1,MATCH($A97,DataStreams,0)-1) -
(INDEX(Returns!$102:$102,MATCH($A97,DataStreams,0))*
OFFSET(HOMECELL,MATCH(MAX(INDEX(First_Data_Point,MATCH($A97,DataStreams,0)),INDEX(First_Data_Point,MATCH(L$6,DataStreams,0)),$B$3),DateRange,0)-1,MATCH(INDEX(Returns!$100:$100,MATCH($A97,DataStreams,0)),DataStreams,0)-1):OFFSET(HOMECELL,MATCH(MIN(INDEX(Last_Data_Point,MATCH($A97,DataStreams,0)),INDEX(Last_Data_Point,MATCH(L$6,DataStreams,0)),$B$4),DateRange,0)-1,MATCH(INDEX(Returns!$100:$100,MATCH($A97,DataStreams,0)),DataStreams,0)-1)),
OFFSET(HOMECELL,MATCH(MAX(INDEX(First_Data_Point,MATCH($A97,DataStreams,0)),INDEX(First_Data_Point,MATCH(L$6,DataStreams,0)),$B$3),DateRange,0)-1,MATCH(L$6,DataStreams,0)-1):OFFSET(HOMECELL,MATCH(MIN(INDEX(Last_Data_Point,MATCH($A97,DataStreams,0)),INDEX(Last_Data_Point,MATCH(L$6,DataStreams,0)),$B$4),DateRange,0)-1,MATCH(L$6,DataStreams,0)-1) -
(INDEX(Returns!$102:$102,MATCH(L$6,DataStreams,0))*
OFFSET(HOMECELL,MATCH(MAX(INDEX(First_Data_Point,MATCH($A97,DataStreams,0)),INDEX(First_Data_Point,MATCH(L$6,DataStreams,0)),$B$3),DateRange,0)-1,MATCH(INDEX(Returns!$100:$100,MATCH(L$6,DataStreams,0)),DataStreams,0)-1):OFFSET(HOMECELL,MATCH(MIN(INDEX(Last_Data_Point,MATCH($A97,DataStreams,0)),INDEX(Last_Data_Point,MATCH(L$6,DataStreams,0)),$B$4),DateRange,0)-1,MATCH(INDEX(Returns!$100:$100,MATCH(L$6,DataStreams,0)),DataStreams,0)-1))),"")</f>
        <v>3.9885241082589332E-4</v>
      </c>
      <c r="M97" s="233" cm="1">
        <f t="array" aca="1" ref="M97" ca="1">_xlfn.IFNA(_xlfn.COVARIANCE.S(
OFFSET(HOMECELL,MATCH(MAX(INDEX(First_Data_Point,MATCH($A97,DataStreams,0)),INDEX(First_Data_Point,MATCH(M$6,DataStreams,0)),$B$3),DateRange,0)-1,MATCH($A97,DataStreams,0)-1):OFFSET(HOMECELL,MATCH(MIN(INDEX(Last_Data_Point,MATCH($A97,DataStreams,0)),INDEX(Last_Data_Point,MATCH(M$6,DataStreams,0)),$B$4),DateRange,0)-1,MATCH($A97,DataStreams,0)-1) -
(INDEX(Returns!$102:$102,MATCH($A97,DataStreams,0))*
OFFSET(HOMECELL,MATCH(MAX(INDEX(First_Data_Point,MATCH($A97,DataStreams,0)),INDEX(First_Data_Point,MATCH(M$6,DataStreams,0)),$B$3),DateRange,0)-1,MATCH(INDEX(Returns!$100:$100,MATCH($A97,DataStreams,0)),DataStreams,0)-1):OFFSET(HOMECELL,MATCH(MIN(INDEX(Last_Data_Point,MATCH($A97,DataStreams,0)),INDEX(Last_Data_Point,MATCH(M$6,DataStreams,0)),$B$4),DateRange,0)-1,MATCH(INDEX(Returns!$100:$100,MATCH($A97,DataStreams,0)),DataStreams,0)-1)),
OFFSET(HOMECELL,MATCH(MAX(INDEX(First_Data_Point,MATCH($A97,DataStreams,0)),INDEX(First_Data_Point,MATCH(M$6,DataStreams,0)),$B$3),DateRange,0)-1,MATCH(M$6,DataStreams,0)-1):OFFSET(HOMECELL,MATCH(MIN(INDEX(Last_Data_Point,MATCH($A97,DataStreams,0)),INDEX(Last_Data_Point,MATCH(M$6,DataStreams,0)),$B$4),DateRange,0)-1,MATCH(M$6,DataStreams,0)-1) -
(INDEX(Returns!$102:$102,MATCH(M$6,DataStreams,0))*
OFFSET(HOMECELL,MATCH(MAX(INDEX(First_Data_Point,MATCH($A97,DataStreams,0)),INDEX(First_Data_Point,MATCH(M$6,DataStreams,0)),$B$3),DateRange,0)-1,MATCH(INDEX(Returns!$100:$100,MATCH(M$6,DataStreams,0)),DataStreams,0)-1):OFFSET(HOMECELL,MATCH(MIN(INDEX(Last_Data_Point,MATCH($A97,DataStreams,0)),INDEX(Last_Data_Point,MATCH(M$6,DataStreams,0)),$B$4),DateRange,0)-1,MATCH(INDEX(Returns!$100:$100,MATCH(M$6,DataStreams,0)),DataStreams,0)-1))),"")</f>
        <v>-9.7431307847410708E-4</v>
      </c>
      <c r="N97" s="233" cm="1">
        <f t="array" aca="1" ref="N97" ca="1">_xlfn.IFNA(_xlfn.COVARIANCE.S(
OFFSET(HOMECELL,MATCH(MAX(INDEX(First_Data_Point,MATCH($A97,DataStreams,0)),INDEX(First_Data_Point,MATCH(N$6,DataStreams,0)),$B$3),DateRange,0)-1,MATCH($A97,DataStreams,0)-1):OFFSET(HOMECELL,MATCH(MIN(INDEX(Last_Data_Point,MATCH($A97,DataStreams,0)),INDEX(Last_Data_Point,MATCH(N$6,DataStreams,0)),$B$4),DateRange,0)-1,MATCH($A97,DataStreams,0)-1) -
(INDEX(Returns!$102:$102,MATCH($A97,DataStreams,0))*
OFFSET(HOMECELL,MATCH(MAX(INDEX(First_Data_Point,MATCH($A97,DataStreams,0)),INDEX(First_Data_Point,MATCH(N$6,DataStreams,0)),$B$3),DateRange,0)-1,MATCH(INDEX(Returns!$100:$100,MATCH($A97,DataStreams,0)),DataStreams,0)-1):OFFSET(HOMECELL,MATCH(MIN(INDEX(Last_Data_Point,MATCH($A97,DataStreams,0)),INDEX(Last_Data_Point,MATCH(N$6,DataStreams,0)),$B$4),DateRange,0)-1,MATCH(INDEX(Returns!$100:$100,MATCH($A97,DataStreams,0)),DataStreams,0)-1)),
OFFSET(HOMECELL,MATCH(MAX(INDEX(First_Data_Point,MATCH($A97,DataStreams,0)),INDEX(First_Data_Point,MATCH(N$6,DataStreams,0)),$B$3),DateRange,0)-1,MATCH(N$6,DataStreams,0)-1):OFFSET(HOMECELL,MATCH(MIN(INDEX(Last_Data_Point,MATCH($A97,DataStreams,0)),INDEX(Last_Data_Point,MATCH(N$6,DataStreams,0)),$B$4),DateRange,0)-1,MATCH(N$6,DataStreams,0)-1) -
(INDEX(Returns!$102:$102,MATCH(N$6,DataStreams,0))*
OFFSET(HOMECELL,MATCH(MAX(INDEX(First_Data_Point,MATCH($A97,DataStreams,0)),INDEX(First_Data_Point,MATCH(N$6,DataStreams,0)),$B$3),DateRange,0)-1,MATCH(INDEX(Returns!$100:$100,MATCH(N$6,DataStreams,0)),DataStreams,0)-1):OFFSET(HOMECELL,MATCH(MIN(INDEX(Last_Data_Point,MATCH($A97,DataStreams,0)),INDEX(Last_Data_Point,MATCH(N$6,DataStreams,0)),$B$4),DateRange,0)-1,MATCH(INDEX(Returns!$100:$100,MATCH(N$6,DataStreams,0)),DataStreams,0)-1))),"")</f>
        <v>6.5807936214429784E-4</v>
      </c>
      <c r="O97" s="233" cm="1">
        <f t="array" aca="1" ref="O97" ca="1">_xlfn.IFNA(_xlfn.COVARIANCE.S(
OFFSET(HOMECELL,MATCH(MAX(INDEX(First_Data_Point,MATCH($A97,DataStreams,0)),INDEX(First_Data_Point,MATCH(O$6,DataStreams,0)),$B$3),DateRange,0)-1,MATCH($A97,DataStreams,0)-1):OFFSET(HOMECELL,MATCH(MIN(INDEX(Last_Data_Point,MATCH($A97,DataStreams,0)),INDEX(Last_Data_Point,MATCH(O$6,DataStreams,0)),$B$4),DateRange,0)-1,MATCH($A97,DataStreams,0)-1) -
(INDEX(Returns!$102:$102,MATCH($A97,DataStreams,0))*
OFFSET(HOMECELL,MATCH(MAX(INDEX(First_Data_Point,MATCH($A97,DataStreams,0)),INDEX(First_Data_Point,MATCH(O$6,DataStreams,0)),$B$3),DateRange,0)-1,MATCH(INDEX(Returns!$100:$100,MATCH($A97,DataStreams,0)),DataStreams,0)-1):OFFSET(HOMECELL,MATCH(MIN(INDEX(Last_Data_Point,MATCH($A97,DataStreams,0)),INDEX(Last_Data_Point,MATCH(O$6,DataStreams,0)),$B$4),DateRange,0)-1,MATCH(INDEX(Returns!$100:$100,MATCH($A97,DataStreams,0)),DataStreams,0)-1)),
OFFSET(HOMECELL,MATCH(MAX(INDEX(First_Data_Point,MATCH($A97,DataStreams,0)),INDEX(First_Data_Point,MATCH(O$6,DataStreams,0)),$B$3),DateRange,0)-1,MATCH(O$6,DataStreams,0)-1):OFFSET(HOMECELL,MATCH(MIN(INDEX(Last_Data_Point,MATCH($A97,DataStreams,0)),INDEX(Last_Data_Point,MATCH(O$6,DataStreams,0)),$B$4),DateRange,0)-1,MATCH(O$6,DataStreams,0)-1) -
(INDEX(Returns!$102:$102,MATCH(O$6,DataStreams,0))*
OFFSET(HOMECELL,MATCH(MAX(INDEX(First_Data_Point,MATCH($A97,DataStreams,0)),INDEX(First_Data_Point,MATCH(O$6,DataStreams,0)),$B$3),DateRange,0)-1,MATCH(INDEX(Returns!$100:$100,MATCH(O$6,DataStreams,0)),DataStreams,0)-1):OFFSET(HOMECELL,MATCH(MIN(INDEX(Last_Data_Point,MATCH($A97,DataStreams,0)),INDEX(Last_Data_Point,MATCH(O$6,DataStreams,0)),$B$4),DateRange,0)-1,MATCH(INDEX(Returns!$100:$100,MATCH(O$6,DataStreams,0)),DataStreams,0)-1))),"")</f>
        <v>-8.9465968181504781E-6</v>
      </c>
      <c r="P97" s="233" cm="1">
        <f t="array" aca="1" ref="P97" ca="1">_xlfn.IFNA(_xlfn.COVARIANCE.S(
OFFSET(HOMECELL,MATCH(MAX(INDEX(First_Data_Point,MATCH($A97,DataStreams,0)),INDEX(First_Data_Point,MATCH(P$6,DataStreams,0)),$B$3),DateRange,0)-1,MATCH($A97,DataStreams,0)-1):OFFSET(HOMECELL,MATCH(MIN(INDEX(Last_Data_Point,MATCH($A97,DataStreams,0)),INDEX(Last_Data_Point,MATCH(P$6,DataStreams,0)),$B$4),DateRange,0)-1,MATCH($A97,DataStreams,0)-1) -
(INDEX(Returns!$102:$102,MATCH($A97,DataStreams,0))*
OFFSET(HOMECELL,MATCH(MAX(INDEX(First_Data_Point,MATCH($A97,DataStreams,0)),INDEX(First_Data_Point,MATCH(P$6,DataStreams,0)),$B$3),DateRange,0)-1,MATCH(INDEX(Returns!$100:$100,MATCH($A97,DataStreams,0)),DataStreams,0)-1):OFFSET(HOMECELL,MATCH(MIN(INDEX(Last_Data_Point,MATCH($A97,DataStreams,0)),INDEX(Last_Data_Point,MATCH(P$6,DataStreams,0)),$B$4),DateRange,0)-1,MATCH(INDEX(Returns!$100:$100,MATCH($A97,DataStreams,0)),DataStreams,0)-1)),
OFFSET(HOMECELL,MATCH(MAX(INDEX(First_Data_Point,MATCH($A97,DataStreams,0)),INDEX(First_Data_Point,MATCH(P$6,DataStreams,0)),$B$3),DateRange,0)-1,MATCH(P$6,DataStreams,0)-1):OFFSET(HOMECELL,MATCH(MIN(INDEX(Last_Data_Point,MATCH($A97,DataStreams,0)),INDEX(Last_Data_Point,MATCH(P$6,DataStreams,0)),$B$4),DateRange,0)-1,MATCH(P$6,DataStreams,0)-1) -
(INDEX(Returns!$102:$102,MATCH(P$6,DataStreams,0))*
OFFSET(HOMECELL,MATCH(MAX(INDEX(First_Data_Point,MATCH($A97,DataStreams,0)),INDEX(First_Data_Point,MATCH(P$6,DataStreams,0)),$B$3),DateRange,0)-1,MATCH(INDEX(Returns!$100:$100,MATCH(P$6,DataStreams,0)),DataStreams,0)-1):OFFSET(HOMECELL,MATCH(MIN(INDEX(Last_Data_Point,MATCH($A97,DataStreams,0)),INDEX(Last_Data_Point,MATCH(P$6,DataStreams,0)),$B$4),DateRange,0)-1,MATCH(INDEX(Returns!$100:$100,MATCH(P$6,DataStreams,0)),DataStreams,0)-1))),"")</f>
        <v>6.3053628154719453E-4</v>
      </c>
      <c r="Q97" s="233" cm="1">
        <f t="array" aca="1" ref="Q97" ca="1">_xlfn.IFNA(_xlfn.COVARIANCE.S(
OFFSET(HOMECELL,MATCH(MAX(INDEX(First_Data_Point,MATCH($A97,DataStreams,0)),INDEX(First_Data_Point,MATCH(Q$6,DataStreams,0)),$B$3),DateRange,0)-1,MATCH($A97,DataStreams,0)-1):OFFSET(HOMECELL,MATCH(MIN(INDEX(Last_Data_Point,MATCH($A97,DataStreams,0)),INDEX(Last_Data_Point,MATCH(Q$6,DataStreams,0)),$B$4),DateRange,0)-1,MATCH($A97,DataStreams,0)-1) -
(INDEX(Returns!$102:$102,MATCH($A97,DataStreams,0))*
OFFSET(HOMECELL,MATCH(MAX(INDEX(First_Data_Point,MATCH($A97,DataStreams,0)),INDEX(First_Data_Point,MATCH(Q$6,DataStreams,0)),$B$3),DateRange,0)-1,MATCH(INDEX(Returns!$100:$100,MATCH($A97,DataStreams,0)),DataStreams,0)-1):OFFSET(HOMECELL,MATCH(MIN(INDEX(Last_Data_Point,MATCH($A97,DataStreams,0)),INDEX(Last_Data_Point,MATCH(Q$6,DataStreams,0)),$B$4),DateRange,0)-1,MATCH(INDEX(Returns!$100:$100,MATCH($A97,DataStreams,0)),DataStreams,0)-1)),
OFFSET(HOMECELL,MATCH(MAX(INDEX(First_Data_Point,MATCH($A97,DataStreams,0)),INDEX(First_Data_Point,MATCH(Q$6,DataStreams,0)),$B$3),DateRange,0)-1,MATCH(Q$6,DataStreams,0)-1):OFFSET(HOMECELL,MATCH(MIN(INDEX(Last_Data_Point,MATCH($A97,DataStreams,0)),INDEX(Last_Data_Point,MATCH(Q$6,DataStreams,0)),$B$4),DateRange,0)-1,MATCH(Q$6,DataStreams,0)-1) -
(INDEX(Returns!$102:$102,MATCH(Q$6,DataStreams,0))*
OFFSET(HOMECELL,MATCH(MAX(INDEX(First_Data_Point,MATCH($A97,DataStreams,0)),INDEX(First_Data_Point,MATCH(Q$6,DataStreams,0)),$B$3),DateRange,0)-1,MATCH(INDEX(Returns!$100:$100,MATCH(Q$6,DataStreams,0)),DataStreams,0)-1):OFFSET(HOMECELL,MATCH(MIN(INDEX(Last_Data_Point,MATCH($A97,DataStreams,0)),INDEX(Last_Data_Point,MATCH(Q$6,DataStreams,0)),$B$4),DateRange,0)-1,MATCH(INDEX(Returns!$100:$100,MATCH(Q$6,DataStreams,0)),DataStreams,0)-1))),"")</f>
        <v>-3.1557804710920673E-4</v>
      </c>
      <c r="R97" s="233" cm="1">
        <f t="array" aca="1" ref="R97" ca="1">_xlfn.IFNA(_xlfn.COVARIANCE.S(
OFFSET(HOMECELL,MATCH(MAX(INDEX(First_Data_Point,MATCH($A97,DataStreams,0)),INDEX(First_Data_Point,MATCH(R$6,DataStreams,0)),$B$3),DateRange,0)-1,MATCH($A97,DataStreams,0)-1):OFFSET(HOMECELL,MATCH(MIN(INDEX(Last_Data_Point,MATCH($A97,DataStreams,0)),INDEX(Last_Data_Point,MATCH(R$6,DataStreams,0)),$B$4),DateRange,0)-1,MATCH($A97,DataStreams,0)-1) -
(INDEX(Returns!$102:$102,MATCH($A97,DataStreams,0))*
OFFSET(HOMECELL,MATCH(MAX(INDEX(First_Data_Point,MATCH($A97,DataStreams,0)),INDEX(First_Data_Point,MATCH(R$6,DataStreams,0)),$B$3),DateRange,0)-1,MATCH(INDEX(Returns!$100:$100,MATCH($A97,DataStreams,0)),DataStreams,0)-1):OFFSET(HOMECELL,MATCH(MIN(INDEX(Last_Data_Point,MATCH($A97,DataStreams,0)),INDEX(Last_Data_Point,MATCH(R$6,DataStreams,0)),$B$4),DateRange,0)-1,MATCH(INDEX(Returns!$100:$100,MATCH($A97,DataStreams,0)),DataStreams,0)-1)),
OFFSET(HOMECELL,MATCH(MAX(INDEX(First_Data_Point,MATCH($A97,DataStreams,0)),INDEX(First_Data_Point,MATCH(R$6,DataStreams,0)),$B$3),DateRange,0)-1,MATCH(R$6,DataStreams,0)-1):OFFSET(HOMECELL,MATCH(MIN(INDEX(Last_Data_Point,MATCH($A97,DataStreams,0)),INDEX(Last_Data_Point,MATCH(R$6,DataStreams,0)),$B$4),DateRange,0)-1,MATCH(R$6,DataStreams,0)-1) -
(INDEX(Returns!$102:$102,MATCH(R$6,DataStreams,0))*
OFFSET(HOMECELL,MATCH(MAX(INDEX(First_Data_Point,MATCH($A97,DataStreams,0)),INDEX(First_Data_Point,MATCH(R$6,DataStreams,0)),$B$3),DateRange,0)-1,MATCH(INDEX(Returns!$100:$100,MATCH(R$6,DataStreams,0)),DataStreams,0)-1):OFFSET(HOMECELL,MATCH(MIN(INDEX(Last_Data_Point,MATCH($A97,DataStreams,0)),INDEX(Last_Data_Point,MATCH(R$6,DataStreams,0)),$B$4),DateRange,0)-1,MATCH(INDEX(Returns!$100:$100,MATCH(R$6,DataStreams,0)),DataStreams,0)-1))),"")</f>
        <v>-4.172920253660105E-4</v>
      </c>
      <c r="S97" s="233" cm="1">
        <f t="array" aca="1" ref="S97" ca="1">_xlfn.IFNA(_xlfn.COVARIANCE.S(
OFFSET(HOMECELL,MATCH(MAX(INDEX(First_Data_Point,MATCH($A97,DataStreams,0)),INDEX(First_Data_Point,MATCH(S$6,DataStreams,0)),$B$3),DateRange,0)-1,MATCH($A97,DataStreams,0)-1):OFFSET(HOMECELL,MATCH(MIN(INDEX(Last_Data_Point,MATCH($A97,DataStreams,0)),INDEX(Last_Data_Point,MATCH(S$6,DataStreams,0)),$B$4),DateRange,0)-1,MATCH($A97,DataStreams,0)-1) -
(INDEX(Returns!$102:$102,MATCH($A97,DataStreams,0))*
OFFSET(HOMECELL,MATCH(MAX(INDEX(First_Data_Point,MATCH($A97,DataStreams,0)),INDEX(First_Data_Point,MATCH(S$6,DataStreams,0)),$B$3),DateRange,0)-1,MATCH(INDEX(Returns!$100:$100,MATCH($A97,DataStreams,0)),DataStreams,0)-1):OFFSET(HOMECELL,MATCH(MIN(INDEX(Last_Data_Point,MATCH($A97,DataStreams,0)),INDEX(Last_Data_Point,MATCH(S$6,DataStreams,0)),$B$4),DateRange,0)-1,MATCH(INDEX(Returns!$100:$100,MATCH($A97,DataStreams,0)),DataStreams,0)-1)),
OFFSET(HOMECELL,MATCH(MAX(INDEX(First_Data_Point,MATCH($A97,DataStreams,0)),INDEX(First_Data_Point,MATCH(S$6,DataStreams,0)),$B$3),DateRange,0)-1,MATCH(S$6,DataStreams,0)-1):OFFSET(HOMECELL,MATCH(MIN(INDEX(Last_Data_Point,MATCH($A97,DataStreams,0)),INDEX(Last_Data_Point,MATCH(S$6,DataStreams,0)),$B$4),DateRange,0)-1,MATCH(S$6,DataStreams,0)-1) -
(INDEX(Returns!$102:$102,MATCH(S$6,DataStreams,0))*
OFFSET(HOMECELL,MATCH(MAX(INDEX(First_Data_Point,MATCH($A97,DataStreams,0)),INDEX(First_Data_Point,MATCH(S$6,DataStreams,0)),$B$3),DateRange,0)-1,MATCH(INDEX(Returns!$100:$100,MATCH(S$6,DataStreams,0)),DataStreams,0)-1):OFFSET(HOMECELL,MATCH(MIN(INDEX(Last_Data_Point,MATCH($A97,DataStreams,0)),INDEX(Last_Data_Point,MATCH(S$6,DataStreams,0)),$B$4),DateRange,0)-1,MATCH(INDEX(Returns!$100:$100,MATCH(S$6,DataStreams,0)),DataStreams,0)-1))),"")</f>
        <v>1.1033090901831231E-3</v>
      </c>
      <c r="T97" s="233" cm="1">
        <f t="array" aca="1" ref="T97" ca="1">_xlfn.IFNA(_xlfn.COVARIANCE.S(
OFFSET(HOMECELL,MATCH(MAX(INDEX(First_Data_Point,MATCH($A97,DataStreams,0)),INDEX(First_Data_Point,MATCH(T$6,DataStreams,0)),$B$3),DateRange,0)-1,MATCH($A97,DataStreams,0)-1):OFFSET(HOMECELL,MATCH(MIN(INDEX(Last_Data_Point,MATCH($A97,DataStreams,0)),INDEX(Last_Data_Point,MATCH(T$6,DataStreams,0)),$B$4),DateRange,0)-1,MATCH($A97,DataStreams,0)-1) -
(INDEX(Returns!$102:$102,MATCH($A97,DataStreams,0))*
OFFSET(HOMECELL,MATCH(MAX(INDEX(First_Data_Point,MATCH($A97,DataStreams,0)),INDEX(First_Data_Point,MATCH(T$6,DataStreams,0)),$B$3),DateRange,0)-1,MATCH(INDEX(Returns!$100:$100,MATCH($A97,DataStreams,0)),DataStreams,0)-1):OFFSET(HOMECELL,MATCH(MIN(INDEX(Last_Data_Point,MATCH($A97,DataStreams,0)),INDEX(Last_Data_Point,MATCH(T$6,DataStreams,0)),$B$4),DateRange,0)-1,MATCH(INDEX(Returns!$100:$100,MATCH($A97,DataStreams,0)),DataStreams,0)-1)),
OFFSET(HOMECELL,MATCH(MAX(INDEX(First_Data_Point,MATCH($A97,DataStreams,0)),INDEX(First_Data_Point,MATCH(T$6,DataStreams,0)),$B$3),DateRange,0)-1,MATCH(T$6,DataStreams,0)-1):OFFSET(HOMECELL,MATCH(MIN(INDEX(Last_Data_Point,MATCH($A97,DataStreams,0)),INDEX(Last_Data_Point,MATCH(T$6,DataStreams,0)),$B$4),DateRange,0)-1,MATCH(T$6,DataStreams,0)-1) -
(INDEX(Returns!$102:$102,MATCH(T$6,DataStreams,0))*
OFFSET(HOMECELL,MATCH(MAX(INDEX(First_Data_Point,MATCH($A97,DataStreams,0)),INDEX(First_Data_Point,MATCH(T$6,DataStreams,0)),$B$3),DateRange,0)-1,MATCH(INDEX(Returns!$100:$100,MATCH(T$6,DataStreams,0)),DataStreams,0)-1):OFFSET(HOMECELL,MATCH(MIN(INDEX(Last_Data_Point,MATCH($A97,DataStreams,0)),INDEX(Last_Data_Point,MATCH(T$6,DataStreams,0)),$B$4),DateRange,0)-1,MATCH(INDEX(Returns!$100:$100,MATCH(T$6,DataStreams,0)),DataStreams,0)-1))),"")</f>
        <v>-2.1235143037875289E-3</v>
      </c>
      <c r="U97" s="233" cm="1">
        <f t="array" aca="1" ref="U97" ca="1">_xlfn.IFNA(_xlfn.COVARIANCE.S(
OFFSET(HOMECELL,MATCH(MAX(INDEX(First_Data_Point,MATCH($A97,DataStreams,0)),INDEX(First_Data_Point,MATCH(U$6,DataStreams,0)),$B$3),DateRange,0)-1,MATCH($A97,DataStreams,0)-1):OFFSET(HOMECELL,MATCH(MIN(INDEX(Last_Data_Point,MATCH($A97,DataStreams,0)),INDEX(Last_Data_Point,MATCH(U$6,DataStreams,0)),$B$4),DateRange,0)-1,MATCH($A97,DataStreams,0)-1) -
(INDEX(Returns!$102:$102,MATCH($A97,DataStreams,0))*
OFFSET(HOMECELL,MATCH(MAX(INDEX(First_Data_Point,MATCH($A97,DataStreams,0)),INDEX(First_Data_Point,MATCH(U$6,DataStreams,0)),$B$3),DateRange,0)-1,MATCH(INDEX(Returns!$100:$100,MATCH($A97,DataStreams,0)),DataStreams,0)-1):OFFSET(HOMECELL,MATCH(MIN(INDEX(Last_Data_Point,MATCH($A97,DataStreams,0)),INDEX(Last_Data_Point,MATCH(U$6,DataStreams,0)),$B$4),DateRange,0)-1,MATCH(INDEX(Returns!$100:$100,MATCH($A97,DataStreams,0)),DataStreams,0)-1)),
OFFSET(HOMECELL,MATCH(MAX(INDEX(First_Data_Point,MATCH($A97,DataStreams,0)),INDEX(First_Data_Point,MATCH(U$6,DataStreams,0)),$B$3),DateRange,0)-1,MATCH(U$6,DataStreams,0)-1):OFFSET(HOMECELL,MATCH(MIN(INDEX(Last_Data_Point,MATCH($A97,DataStreams,0)),INDEX(Last_Data_Point,MATCH(U$6,DataStreams,0)),$B$4),DateRange,0)-1,MATCH(U$6,DataStreams,0)-1) -
(INDEX(Returns!$102:$102,MATCH(U$6,DataStreams,0))*
OFFSET(HOMECELL,MATCH(MAX(INDEX(First_Data_Point,MATCH($A97,DataStreams,0)),INDEX(First_Data_Point,MATCH(U$6,DataStreams,0)),$B$3),DateRange,0)-1,MATCH(INDEX(Returns!$100:$100,MATCH(U$6,DataStreams,0)),DataStreams,0)-1):OFFSET(HOMECELL,MATCH(MIN(INDEX(Last_Data_Point,MATCH($A97,DataStreams,0)),INDEX(Last_Data_Point,MATCH(U$6,DataStreams,0)),$B$4),DateRange,0)-1,MATCH(INDEX(Returns!$100:$100,MATCH(U$6,DataStreams,0)),DataStreams,0)-1))),"")</f>
        <v>9.2204350755661129E-6</v>
      </c>
      <c r="V97" s="233" cm="1">
        <f t="array" aca="1" ref="V97" ca="1">_xlfn.IFNA(_xlfn.COVARIANCE.S(
OFFSET(HOMECELL,MATCH(MAX(INDEX(First_Data_Point,MATCH($A97,DataStreams,0)),INDEX(First_Data_Point,MATCH(V$6,DataStreams,0)),$B$3),DateRange,0)-1,MATCH($A97,DataStreams,0)-1):OFFSET(HOMECELL,MATCH(MIN(INDEX(Last_Data_Point,MATCH($A97,DataStreams,0)),INDEX(Last_Data_Point,MATCH(V$6,DataStreams,0)),$B$4),DateRange,0)-1,MATCH($A97,DataStreams,0)-1) -
(INDEX(Returns!$102:$102,MATCH($A97,DataStreams,0))*
OFFSET(HOMECELL,MATCH(MAX(INDEX(First_Data_Point,MATCH($A97,DataStreams,0)),INDEX(First_Data_Point,MATCH(V$6,DataStreams,0)),$B$3),DateRange,0)-1,MATCH(INDEX(Returns!$100:$100,MATCH($A97,DataStreams,0)),DataStreams,0)-1):OFFSET(HOMECELL,MATCH(MIN(INDEX(Last_Data_Point,MATCH($A97,DataStreams,0)),INDEX(Last_Data_Point,MATCH(V$6,DataStreams,0)),$B$4),DateRange,0)-1,MATCH(INDEX(Returns!$100:$100,MATCH($A97,DataStreams,0)),DataStreams,0)-1)),
OFFSET(HOMECELL,MATCH(MAX(INDEX(First_Data_Point,MATCH($A97,DataStreams,0)),INDEX(First_Data_Point,MATCH(V$6,DataStreams,0)),$B$3),DateRange,0)-1,MATCH(V$6,DataStreams,0)-1):OFFSET(HOMECELL,MATCH(MIN(INDEX(Last_Data_Point,MATCH($A97,DataStreams,0)),INDEX(Last_Data_Point,MATCH(V$6,DataStreams,0)),$B$4),DateRange,0)-1,MATCH(V$6,DataStreams,0)-1) -
(INDEX(Returns!$102:$102,MATCH(V$6,DataStreams,0))*
OFFSET(HOMECELL,MATCH(MAX(INDEX(First_Data_Point,MATCH($A97,DataStreams,0)),INDEX(First_Data_Point,MATCH(V$6,DataStreams,0)),$B$3),DateRange,0)-1,MATCH(INDEX(Returns!$100:$100,MATCH(V$6,DataStreams,0)),DataStreams,0)-1):OFFSET(HOMECELL,MATCH(MIN(INDEX(Last_Data_Point,MATCH($A97,DataStreams,0)),INDEX(Last_Data_Point,MATCH(V$6,DataStreams,0)),$B$4),DateRange,0)-1,MATCH(INDEX(Returns!$100:$100,MATCH(V$6,DataStreams,0)),DataStreams,0)-1))),"")</f>
        <v>2.5816209384973351E-5</v>
      </c>
      <c r="W97" s="233" cm="1">
        <f t="array" aca="1" ref="W97" ca="1">_xlfn.IFNA(_xlfn.COVARIANCE.S(
OFFSET(HOMECELL,MATCH(MAX(INDEX(First_Data_Point,MATCH($A97,DataStreams,0)),INDEX(First_Data_Point,MATCH(W$6,DataStreams,0)),$B$3),DateRange,0)-1,MATCH($A97,DataStreams,0)-1):OFFSET(HOMECELL,MATCH(MIN(INDEX(Last_Data_Point,MATCH($A97,DataStreams,0)),INDEX(Last_Data_Point,MATCH(W$6,DataStreams,0)),$B$4),DateRange,0)-1,MATCH($A97,DataStreams,0)-1) -
(INDEX(Returns!$102:$102,MATCH($A97,DataStreams,0))*
OFFSET(HOMECELL,MATCH(MAX(INDEX(First_Data_Point,MATCH($A97,DataStreams,0)),INDEX(First_Data_Point,MATCH(W$6,DataStreams,0)),$B$3),DateRange,0)-1,MATCH(INDEX(Returns!$100:$100,MATCH($A97,DataStreams,0)),DataStreams,0)-1):OFFSET(HOMECELL,MATCH(MIN(INDEX(Last_Data_Point,MATCH($A97,DataStreams,0)),INDEX(Last_Data_Point,MATCH(W$6,DataStreams,0)),$B$4),DateRange,0)-1,MATCH(INDEX(Returns!$100:$100,MATCH($A97,DataStreams,0)),DataStreams,0)-1)),
OFFSET(HOMECELL,MATCH(MAX(INDEX(First_Data_Point,MATCH($A97,DataStreams,0)),INDEX(First_Data_Point,MATCH(W$6,DataStreams,0)),$B$3),DateRange,0)-1,MATCH(W$6,DataStreams,0)-1):OFFSET(HOMECELL,MATCH(MIN(INDEX(Last_Data_Point,MATCH($A97,DataStreams,0)),INDEX(Last_Data_Point,MATCH(W$6,DataStreams,0)),$B$4),DateRange,0)-1,MATCH(W$6,DataStreams,0)-1) -
(INDEX(Returns!$102:$102,MATCH(W$6,DataStreams,0))*
OFFSET(HOMECELL,MATCH(MAX(INDEX(First_Data_Point,MATCH($A97,DataStreams,0)),INDEX(First_Data_Point,MATCH(W$6,DataStreams,0)),$B$3),DateRange,0)-1,MATCH(INDEX(Returns!$100:$100,MATCH(W$6,DataStreams,0)),DataStreams,0)-1):OFFSET(HOMECELL,MATCH(MIN(INDEX(Last_Data_Point,MATCH($A97,DataStreams,0)),INDEX(Last_Data_Point,MATCH(W$6,DataStreams,0)),$B$4),DateRange,0)-1,MATCH(INDEX(Returns!$100:$100,MATCH(W$6,DataStreams,0)),DataStreams,0)-1))),"")</f>
        <v>1.6324505455798345E-3</v>
      </c>
      <c r="X97" s="233" cm="1">
        <f t="array" aca="1" ref="X97" ca="1">_xlfn.IFNA(_xlfn.COVARIANCE.S(
OFFSET(HOMECELL,MATCH(MAX(INDEX(First_Data_Point,MATCH($A97,DataStreams,0)),INDEX(First_Data_Point,MATCH(X$6,DataStreams,0)),$B$3),DateRange,0)-1,MATCH($A97,DataStreams,0)-1):OFFSET(HOMECELL,MATCH(MIN(INDEX(Last_Data_Point,MATCH($A97,DataStreams,0)),INDEX(Last_Data_Point,MATCH(X$6,DataStreams,0)),$B$4),DateRange,0)-1,MATCH($A97,DataStreams,0)-1) -
(INDEX(Returns!$102:$102,MATCH($A97,DataStreams,0))*
OFFSET(HOMECELL,MATCH(MAX(INDEX(First_Data_Point,MATCH($A97,DataStreams,0)),INDEX(First_Data_Point,MATCH(X$6,DataStreams,0)),$B$3),DateRange,0)-1,MATCH(INDEX(Returns!$100:$100,MATCH($A97,DataStreams,0)),DataStreams,0)-1):OFFSET(HOMECELL,MATCH(MIN(INDEX(Last_Data_Point,MATCH($A97,DataStreams,0)),INDEX(Last_Data_Point,MATCH(X$6,DataStreams,0)),$B$4),DateRange,0)-1,MATCH(INDEX(Returns!$100:$100,MATCH($A97,DataStreams,0)),DataStreams,0)-1)),
OFFSET(HOMECELL,MATCH(MAX(INDEX(First_Data_Point,MATCH($A97,DataStreams,0)),INDEX(First_Data_Point,MATCH(X$6,DataStreams,0)),$B$3),DateRange,0)-1,MATCH(X$6,DataStreams,0)-1):OFFSET(HOMECELL,MATCH(MIN(INDEX(Last_Data_Point,MATCH($A97,DataStreams,0)),INDEX(Last_Data_Point,MATCH(X$6,DataStreams,0)),$B$4),DateRange,0)-1,MATCH(X$6,DataStreams,0)-1) -
(INDEX(Returns!$102:$102,MATCH(X$6,DataStreams,0))*
OFFSET(HOMECELL,MATCH(MAX(INDEX(First_Data_Point,MATCH($A97,DataStreams,0)),INDEX(First_Data_Point,MATCH(X$6,DataStreams,0)),$B$3),DateRange,0)-1,MATCH(INDEX(Returns!$100:$100,MATCH(X$6,DataStreams,0)),DataStreams,0)-1):OFFSET(HOMECELL,MATCH(MIN(INDEX(Last_Data_Point,MATCH($A97,DataStreams,0)),INDEX(Last_Data_Point,MATCH(X$6,DataStreams,0)),$B$4),DateRange,0)-1,MATCH(INDEX(Returns!$100:$100,MATCH(X$6,DataStreams,0)),DataStreams,0)-1))),"")</f>
        <v>4.2908721494080998E-4</v>
      </c>
      <c r="Y97" s="233" cm="1">
        <f t="array" aca="1" ref="Y97" ca="1">_xlfn.IFNA(_xlfn.COVARIANCE.S(
OFFSET(HOMECELL,MATCH(MAX(INDEX(First_Data_Point,MATCH($A97,DataStreams,0)),INDEX(First_Data_Point,MATCH(Y$6,DataStreams,0)),$B$3),DateRange,0)-1,MATCH($A97,DataStreams,0)-1):OFFSET(HOMECELL,MATCH(MIN(INDEX(Last_Data_Point,MATCH($A97,DataStreams,0)),INDEX(Last_Data_Point,MATCH(Y$6,DataStreams,0)),$B$4),DateRange,0)-1,MATCH($A97,DataStreams,0)-1) -
(INDEX(Returns!$102:$102,MATCH($A97,DataStreams,0))*
OFFSET(HOMECELL,MATCH(MAX(INDEX(First_Data_Point,MATCH($A97,DataStreams,0)),INDEX(First_Data_Point,MATCH(Y$6,DataStreams,0)),$B$3),DateRange,0)-1,MATCH(INDEX(Returns!$100:$100,MATCH($A97,DataStreams,0)),DataStreams,0)-1):OFFSET(HOMECELL,MATCH(MIN(INDEX(Last_Data_Point,MATCH($A97,DataStreams,0)),INDEX(Last_Data_Point,MATCH(Y$6,DataStreams,0)),$B$4),DateRange,0)-1,MATCH(INDEX(Returns!$100:$100,MATCH($A97,DataStreams,0)),DataStreams,0)-1)),
OFFSET(HOMECELL,MATCH(MAX(INDEX(First_Data_Point,MATCH($A97,DataStreams,0)),INDEX(First_Data_Point,MATCH(Y$6,DataStreams,0)),$B$3),DateRange,0)-1,MATCH(Y$6,DataStreams,0)-1):OFFSET(HOMECELL,MATCH(MIN(INDEX(Last_Data_Point,MATCH($A97,DataStreams,0)),INDEX(Last_Data_Point,MATCH(Y$6,DataStreams,0)),$B$4),DateRange,0)-1,MATCH(Y$6,DataStreams,0)-1) -
(INDEX(Returns!$102:$102,MATCH(Y$6,DataStreams,0))*
OFFSET(HOMECELL,MATCH(MAX(INDEX(First_Data_Point,MATCH($A97,DataStreams,0)),INDEX(First_Data_Point,MATCH(Y$6,DataStreams,0)),$B$3),DateRange,0)-1,MATCH(INDEX(Returns!$100:$100,MATCH(Y$6,DataStreams,0)),DataStreams,0)-1):OFFSET(HOMECELL,MATCH(MIN(INDEX(Last_Data_Point,MATCH($A97,DataStreams,0)),INDEX(Last_Data_Point,MATCH(Y$6,DataStreams,0)),$B$4),DateRange,0)-1,MATCH(INDEX(Returns!$100:$100,MATCH(Y$6,DataStreams,0)),DataStreams,0)-1))),"")</f>
        <v>7.1358550046484001E-4</v>
      </c>
      <c r="Z97" s="233" cm="1">
        <f t="array" aca="1" ref="Z97" ca="1">_xlfn.IFNA(_xlfn.COVARIANCE.S(
OFFSET(HOMECELL,MATCH(MAX(INDEX(First_Data_Point,MATCH($A97,DataStreams,0)),INDEX(First_Data_Point,MATCH(Z$6,DataStreams,0)),$B$3),DateRange,0)-1,MATCH($A97,DataStreams,0)-1):OFFSET(HOMECELL,MATCH(MIN(INDEX(Last_Data_Point,MATCH($A97,DataStreams,0)),INDEX(Last_Data_Point,MATCH(Z$6,DataStreams,0)),$B$4),DateRange,0)-1,MATCH($A97,DataStreams,0)-1) -
(INDEX(Returns!$102:$102,MATCH($A97,DataStreams,0))*
OFFSET(HOMECELL,MATCH(MAX(INDEX(First_Data_Point,MATCH($A97,DataStreams,0)),INDEX(First_Data_Point,MATCH(Z$6,DataStreams,0)),$B$3),DateRange,0)-1,MATCH(INDEX(Returns!$100:$100,MATCH($A97,DataStreams,0)),DataStreams,0)-1):OFFSET(HOMECELL,MATCH(MIN(INDEX(Last_Data_Point,MATCH($A97,DataStreams,0)),INDEX(Last_Data_Point,MATCH(Z$6,DataStreams,0)),$B$4),DateRange,0)-1,MATCH(INDEX(Returns!$100:$100,MATCH($A97,DataStreams,0)),DataStreams,0)-1)),
OFFSET(HOMECELL,MATCH(MAX(INDEX(First_Data_Point,MATCH($A97,DataStreams,0)),INDEX(First_Data_Point,MATCH(Z$6,DataStreams,0)),$B$3),DateRange,0)-1,MATCH(Z$6,DataStreams,0)-1):OFFSET(HOMECELL,MATCH(MIN(INDEX(Last_Data_Point,MATCH($A97,DataStreams,0)),INDEX(Last_Data_Point,MATCH(Z$6,DataStreams,0)),$B$4),DateRange,0)-1,MATCH(Z$6,DataStreams,0)-1) -
(INDEX(Returns!$102:$102,MATCH(Z$6,DataStreams,0))*
OFFSET(HOMECELL,MATCH(MAX(INDEX(First_Data_Point,MATCH($A97,DataStreams,0)),INDEX(First_Data_Point,MATCH(Z$6,DataStreams,0)),$B$3),DateRange,0)-1,MATCH(INDEX(Returns!$100:$100,MATCH(Z$6,DataStreams,0)),DataStreams,0)-1):OFFSET(HOMECELL,MATCH(MIN(INDEX(Last_Data_Point,MATCH($A97,DataStreams,0)),INDEX(Last_Data_Point,MATCH(Z$6,DataStreams,0)),$B$4),DateRange,0)-1,MATCH(INDEX(Returns!$100:$100,MATCH(Z$6,DataStreams,0)),DataStreams,0)-1))),"")</f>
        <v>2.8302597617207325E-4</v>
      </c>
      <c r="AA97" s="233" cm="1">
        <f t="array" aca="1" ref="AA97" ca="1">_xlfn.IFNA(_xlfn.COVARIANCE.S(
OFFSET(HOMECELL,MATCH(MAX(INDEX(First_Data_Point,MATCH($A97,DataStreams,0)),INDEX(First_Data_Point,MATCH(AA$6,DataStreams,0)),$B$3),DateRange,0)-1,MATCH($A97,DataStreams,0)-1):OFFSET(HOMECELL,MATCH(MIN(INDEX(Last_Data_Point,MATCH($A97,DataStreams,0)),INDEX(Last_Data_Point,MATCH(AA$6,DataStreams,0)),$B$4),DateRange,0)-1,MATCH($A97,DataStreams,0)-1) -
(INDEX(Returns!$102:$102,MATCH($A97,DataStreams,0))*
OFFSET(HOMECELL,MATCH(MAX(INDEX(First_Data_Point,MATCH($A97,DataStreams,0)),INDEX(First_Data_Point,MATCH(AA$6,DataStreams,0)),$B$3),DateRange,0)-1,MATCH(INDEX(Returns!$100:$100,MATCH($A97,DataStreams,0)),DataStreams,0)-1):OFFSET(HOMECELL,MATCH(MIN(INDEX(Last_Data_Point,MATCH($A97,DataStreams,0)),INDEX(Last_Data_Point,MATCH(AA$6,DataStreams,0)),$B$4),DateRange,0)-1,MATCH(INDEX(Returns!$100:$100,MATCH($A97,DataStreams,0)),DataStreams,0)-1)),
OFFSET(HOMECELL,MATCH(MAX(INDEX(First_Data_Point,MATCH($A97,DataStreams,0)),INDEX(First_Data_Point,MATCH(AA$6,DataStreams,0)),$B$3),DateRange,0)-1,MATCH(AA$6,DataStreams,0)-1):OFFSET(HOMECELL,MATCH(MIN(INDEX(Last_Data_Point,MATCH($A97,DataStreams,0)),INDEX(Last_Data_Point,MATCH(AA$6,DataStreams,0)),$B$4),DateRange,0)-1,MATCH(AA$6,DataStreams,0)-1) -
(INDEX(Returns!$102:$102,MATCH(AA$6,DataStreams,0))*
OFFSET(HOMECELL,MATCH(MAX(INDEX(First_Data_Point,MATCH($A97,DataStreams,0)),INDEX(First_Data_Point,MATCH(AA$6,DataStreams,0)),$B$3),DateRange,0)-1,MATCH(INDEX(Returns!$100:$100,MATCH(AA$6,DataStreams,0)),DataStreams,0)-1):OFFSET(HOMECELL,MATCH(MIN(INDEX(Last_Data_Point,MATCH($A97,DataStreams,0)),INDEX(Last_Data_Point,MATCH(AA$6,DataStreams,0)),$B$4),DateRange,0)-1,MATCH(INDEX(Returns!$100:$100,MATCH(AA$6,DataStreams,0)),DataStreams,0)-1))),"")</f>
        <v>1.7526108214997629E-4</v>
      </c>
      <c r="AB97" s="233" cm="1">
        <f t="array" aca="1" ref="AB97" ca="1">_xlfn.IFNA(_xlfn.COVARIANCE.S(
OFFSET(HOMECELL,MATCH(MAX(INDEX(First_Data_Point,MATCH($A97,DataStreams,0)),INDEX(First_Data_Point,MATCH(AB$6,DataStreams,0)),$B$3),DateRange,0)-1,MATCH($A97,DataStreams,0)-1):OFFSET(HOMECELL,MATCH(MIN(INDEX(Last_Data_Point,MATCH($A97,DataStreams,0)),INDEX(Last_Data_Point,MATCH(AB$6,DataStreams,0)),$B$4),DateRange,0)-1,MATCH($A97,DataStreams,0)-1) -
(INDEX(Returns!$102:$102,MATCH($A97,DataStreams,0))*
OFFSET(HOMECELL,MATCH(MAX(INDEX(First_Data_Point,MATCH($A97,DataStreams,0)),INDEX(First_Data_Point,MATCH(AB$6,DataStreams,0)),$B$3),DateRange,0)-1,MATCH(INDEX(Returns!$100:$100,MATCH($A97,DataStreams,0)),DataStreams,0)-1):OFFSET(HOMECELL,MATCH(MIN(INDEX(Last_Data_Point,MATCH($A97,DataStreams,0)),INDEX(Last_Data_Point,MATCH(AB$6,DataStreams,0)),$B$4),DateRange,0)-1,MATCH(INDEX(Returns!$100:$100,MATCH($A97,DataStreams,0)),DataStreams,0)-1)),
OFFSET(HOMECELL,MATCH(MAX(INDEX(First_Data_Point,MATCH($A97,DataStreams,0)),INDEX(First_Data_Point,MATCH(AB$6,DataStreams,0)),$B$3),DateRange,0)-1,MATCH(AB$6,DataStreams,0)-1):OFFSET(HOMECELL,MATCH(MIN(INDEX(Last_Data_Point,MATCH($A97,DataStreams,0)),INDEX(Last_Data_Point,MATCH(AB$6,DataStreams,0)),$B$4),DateRange,0)-1,MATCH(AB$6,DataStreams,0)-1) -
(INDEX(Returns!$102:$102,MATCH(AB$6,DataStreams,0))*
OFFSET(HOMECELL,MATCH(MAX(INDEX(First_Data_Point,MATCH($A97,DataStreams,0)),INDEX(First_Data_Point,MATCH(AB$6,DataStreams,0)),$B$3),DateRange,0)-1,MATCH(INDEX(Returns!$100:$100,MATCH(AB$6,DataStreams,0)),DataStreams,0)-1):OFFSET(HOMECELL,MATCH(MIN(INDEX(Last_Data_Point,MATCH($A97,DataStreams,0)),INDEX(Last_Data_Point,MATCH(AB$6,DataStreams,0)),$B$4),DateRange,0)-1,MATCH(INDEX(Returns!$100:$100,MATCH(AB$6,DataStreams,0)),DataStreams,0)-1))),"")</f>
        <v>-3.0414915752780707E-4</v>
      </c>
      <c r="AC97" s="233" cm="1">
        <f t="array" aca="1" ref="AC97" ca="1">_xlfn.IFNA(_xlfn.COVARIANCE.S(
OFFSET(HOMECELL,MATCH(MAX(INDEX(First_Data_Point,MATCH($A97,DataStreams,0)),INDEX(First_Data_Point,MATCH(AC$6,DataStreams,0)),$B$3),DateRange,0)-1,MATCH($A97,DataStreams,0)-1):OFFSET(HOMECELL,MATCH(MIN(INDEX(Last_Data_Point,MATCH($A97,DataStreams,0)),INDEX(Last_Data_Point,MATCH(AC$6,DataStreams,0)),$B$4),DateRange,0)-1,MATCH($A97,DataStreams,0)-1) -
(INDEX(Returns!$102:$102,MATCH($A97,DataStreams,0))*
OFFSET(HOMECELL,MATCH(MAX(INDEX(First_Data_Point,MATCH($A97,DataStreams,0)),INDEX(First_Data_Point,MATCH(AC$6,DataStreams,0)),$B$3),DateRange,0)-1,MATCH(INDEX(Returns!$100:$100,MATCH($A97,DataStreams,0)),DataStreams,0)-1):OFFSET(HOMECELL,MATCH(MIN(INDEX(Last_Data_Point,MATCH($A97,DataStreams,0)),INDEX(Last_Data_Point,MATCH(AC$6,DataStreams,0)),$B$4),DateRange,0)-1,MATCH(INDEX(Returns!$100:$100,MATCH($A97,DataStreams,0)),DataStreams,0)-1)),
OFFSET(HOMECELL,MATCH(MAX(INDEX(First_Data_Point,MATCH($A97,DataStreams,0)),INDEX(First_Data_Point,MATCH(AC$6,DataStreams,0)),$B$3),DateRange,0)-1,MATCH(AC$6,DataStreams,0)-1):OFFSET(HOMECELL,MATCH(MIN(INDEX(Last_Data_Point,MATCH($A97,DataStreams,0)),INDEX(Last_Data_Point,MATCH(AC$6,DataStreams,0)),$B$4),DateRange,0)-1,MATCH(AC$6,DataStreams,0)-1) -
(INDEX(Returns!$102:$102,MATCH(AC$6,DataStreams,0))*
OFFSET(HOMECELL,MATCH(MAX(INDEX(First_Data_Point,MATCH($A97,DataStreams,0)),INDEX(First_Data_Point,MATCH(AC$6,DataStreams,0)),$B$3),DateRange,0)-1,MATCH(INDEX(Returns!$100:$100,MATCH(AC$6,DataStreams,0)),DataStreams,0)-1):OFFSET(HOMECELL,MATCH(MIN(INDEX(Last_Data_Point,MATCH($A97,DataStreams,0)),INDEX(Last_Data_Point,MATCH(AC$6,DataStreams,0)),$B$4),DateRange,0)-1,MATCH(INDEX(Returns!$100:$100,MATCH(AC$6,DataStreams,0)),DataStreams,0)-1))),"")</f>
        <v>3.2617913700628691E-4</v>
      </c>
      <c r="AD97" s="233" cm="1">
        <f t="array" aca="1" ref="AD97" ca="1">_xlfn.IFNA(_xlfn.COVARIANCE.S(
OFFSET(HOMECELL,MATCH(MAX(INDEX(First_Data_Point,MATCH($A97,DataStreams,0)),INDEX(First_Data_Point,MATCH(AD$6,DataStreams,0)),$B$3),DateRange,0)-1,MATCH($A97,DataStreams,0)-1):OFFSET(HOMECELL,MATCH(MIN(INDEX(Last_Data_Point,MATCH($A97,DataStreams,0)),INDEX(Last_Data_Point,MATCH(AD$6,DataStreams,0)),$B$4),DateRange,0)-1,MATCH($A97,DataStreams,0)-1) -
(INDEX(Returns!$102:$102,MATCH($A97,DataStreams,0))*
OFFSET(HOMECELL,MATCH(MAX(INDEX(First_Data_Point,MATCH($A97,DataStreams,0)),INDEX(First_Data_Point,MATCH(AD$6,DataStreams,0)),$B$3),DateRange,0)-1,MATCH(INDEX(Returns!$100:$100,MATCH($A97,DataStreams,0)),DataStreams,0)-1):OFFSET(HOMECELL,MATCH(MIN(INDEX(Last_Data_Point,MATCH($A97,DataStreams,0)),INDEX(Last_Data_Point,MATCH(AD$6,DataStreams,0)),$B$4),DateRange,0)-1,MATCH(INDEX(Returns!$100:$100,MATCH($A97,DataStreams,0)),DataStreams,0)-1)),
OFFSET(HOMECELL,MATCH(MAX(INDEX(First_Data_Point,MATCH($A97,DataStreams,0)),INDEX(First_Data_Point,MATCH(AD$6,DataStreams,0)),$B$3),DateRange,0)-1,MATCH(AD$6,DataStreams,0)-1):OFFSET(HOMECELL,MATCH(MIN(INDEX(Last_Data_Point,MATCH($A97,DataStreams,0)),INDEX(Last_Data_Point,MATCH(AD$6,DataStreams,0)),$B$4),DateRange,0)-1,MATCH(AD$6,DataStreams,0)-1) -
(INDEX(Returns!$102:$102,MATCH(AD$6,DataStreams,0))*
OFFSET(HOMECELL,MATCH(MAX(INDEX(First_Data_Point,MATCH($A97,DataStreams,0)),INDEX(First_Data_Point,MATCH(AD$6,DataStreams,0)),$B$3),DateRange,0)-1,MATCH(INDEX(Returns!$100:$100,MATCH(AD$6,DataStreams,0)),DataStreams,0)-1):OFFSET(HOMECELL,MATCH(MIN(INDEX(Last_Data_Point,MATCH($A97,DataStreams,0)),INDEX(Last_Data_Point,MATCH(AD$6,DataStreams,0)),$B$4),DateRange,0)-1,MATCH(INDEX(Returns!$100:$100,MATCH(AD$6,DataStreams,0)),DataStreams,0)-1))),"")</f>
        <v>8.8534046665301178E-4</v>
      </c>
      <c r="AE97" s="233" cm="1">
        <f t="array" aca="1" ref="AE97" ca="1">_xlfn.IFNA(_xlfn.COVARIANCE.S(
OFFSET(HOMECELL,MATCH(MAX(INDEX(First_Data_Point,MATCH($A97,DataStreams,0)),INDEX(First_Data_Point,MATCH(AE$6,DataStreams,0)),$B$3),DateRange,0)-1,MATCH($A97,DataStreams,0)-1):OFFSET(HOMECELL,MATCH(MIN(INDEX(Last_Data_Point,MATCH($A97,DataStreams,0)),INDEX(Last_Data_Point,MATCH(AE$6,DataStreams,0)),$B$4),DateRange,0)-1,MATCH($A97,DataStreams,0)-1) -
(INDEX(Returns!$102:$102,MATCH($A97,DataStreams,0))*
OFFSET(HOMECELL,MATCH(MAX(INDEX(First_Data_Point,MATCH($A97,DataStreams,0)),INDEX(First_Data_Point,MATCH(AE$6,DataStreams,0)),$B$3),DateRange,0)-1,MATCH(INDEX(Returns!$100:$100,MATCH($A97,DataStreams,0)),DataStreams,0)-1):OFFSET(HOMECELL,MATCH(MIN(INDEX(Last_Data_Point,MATCH($A97,DataStreams,0)),INDEX(Last_Data_Point,MATCH(AE$6,DataStreams,0)),$B$4),DateRange,0)-1,MATCH(INDEX(Returns!$100:$100,MATCH($A97,DataStreams,0)),DataStreams,0)-1)),
OFFSET(HOMECELL,MATCH(MAX(INDEX(First_Data_Point,MATCH($A97,DataStreams,0)),INDEX(First_Data_Point,MATCH(AE$6,DataStreams,0)),$B$3),DateRange,0)-1,MATCH(AE$6,DataStreams,0)-1):OFFSET(HOMECELL,MATCH(MIN(INDEX(Last_Data_Point,MATCH($A97,DataStreams,0)),INDEX(Last_Data_Point,MATCH(AE$6,DataStreams,0)),$B$4),DateRange,0)-1,MATCH(AE$6,DataStreams,0)-1) -
(INDEX(Returns!$102:$102,MATCH(AE$6,DataStreams,0))*
OFFSET(HOMECELL,MATCH(MAX(INDEX(First_Data_Point,MATCH($A97,DataStreams,0)),INDEX(First_Data_Point,MATCH(AE$6,DataStreams,0)),$B$3),DateRange,0)-1,MATCH(INDEX(Returns!$100:$100,MATCH(AE$6,DataStreams,0)),DataStreams,0)-1):OFFSET(HOMECELL,MATCH(MIN(INDEX(Last_Data_Point,MATCH($A97,DataStreams,0)),INDEX(Last_Data_Point,MATCH(AE$6,DataStreams,0)),$B$4),DateRange,0)-1,MATCH(INDEX(Returns!$100:$100,MATCH(AE$6,DataStreams,0)),DataStreams,0)-1))),"")</f>
        <v>8.2713915780752438E-4</v>
      </c>
      <c r="AF97" s="233" cm="1">
        <f t="array" aca="1" ref="AF97" ca="1">_xlfn.IFNA(_xlfn.COVARIANCE.S(
OFFSET(HOMECELL,MATCH(MAX(INDEX(First_Data_Point,MATCH($A97,DataStreams,0)),INDEX(First_Data_Point,MATCH(AF$6,DataStreams,0)),$B$3),DateRange,0)-1,MATCH($A97,DataStreams,0)-1):OFFSET(HOMECELL,MATCH(MIN(INDEX(Last_Data_Point,MATCH($A97,DataStreams,0)),INDEX(Last_Data_Point,MATCH(AF$6,DataStreams,0)),$B$4),DateRange,0)-1,MATCH($A97,DataStreams,0)-1) -
(INDEX(Returns!$102:$102,MATCH($A97,DataStreams,0))*
OFFSET(HOMECELL,MATCH(MAX(INDEX(First_Data_Point,MATCH($A97,DataStreams,0)),INDEX(First_Data_Point,MATCH(AF$6,DataStreams,0)),$B$3),DateRange,0)-1,MATCH(INDEX(Returns!$100:$100,MATCH($A97,DataStreams,0)),DataStreams,0)-1):OFFSET(HOMECELL,MATCH(MIN(INDEX(Last_Data_Point,MATCH($A97,DataStreams,0)),INDEX(Last_Data_Point,MATCH(AF$6,DataStreams,0)),$B$4),DateRange,0)-1,MATCH(INDEX(Returns!$100:$100,MATCH($A97,DataStreams,0)),DataStreams,0)-1)),
OFFSET(HOMECELL,MATCH(MAX(INDEX(First_Data_Point,MATCH($A97,DataStreams,0)),INDEX(First_Data_Point,MATCH(AF$6,DataStreams,0)),$B$3),DateRange,0)-1,MATCH(AF$6,DataStreams,0)-1):OFFSET(HOMECELL,MATCH(MIN(INDEX(Last_Data_Point,MATCH($A97,DataStreams,0)),INDEX(Last_Data_Point,MATCH(AF$6,DataStreams,0)),$B$4),DateRange,0)-1,MATCH(AF$6,DataStreams,0)-1) -
(INDEX(Returns!$102:$102,MATCH(AF$6,DataStreams,0))*
OFFSET(HOMECELL,MATCH(MAX(INDEX(First_Data_Point,MATCH($A97,DataStreams,0)),INDEX(First_Data_Point,MATCH(AF$6,DataStreams,0)),$B$3),DateRange,0)-1,MATCH(INDEX(Returns!$100:$100,MATCH(AF$6,DataStreams,0)),DataStreams,0)-1):OFFSET(HOMECELL,MATCH(MIN(INDEX(Last_Data_Point,MATCH($A97,DataStreams,0)),INDEX(Last_Data_Point,MATCH(AF$6,DataStreams,0)),$B$4),DateRange,0)-1,MATCH(INDEX(Returns!$100:$100,MATCH(AF$6,DataStreams,0)),DataStreams,0)-1))),"")</f>
        <v>4.0244337823507086E-4</v>
      </c>
      <c r="AG97" s="233" cm="1">
        <f t="array" aca="1" ref="AG97" ca="1">_xlfn.IFNA(_xlfn.COVARIANCE.S(
OFFSET(HOMECELL,MATCH(MAX(INDEX(First_Data_Point,MATCH($A97,DataStreams,0)),INDEX(First_Data_Point,MATCH(AG$6,DataStreams,0)),$B$3),DateRange,0)-1,MATCH($A97,DataStreams,0)-1):OFFSET(HOMECELL,MATCH(MIN(INDEX(Last_Data_Point,MATCH($A97,DataStreams,0)),INDEX(Last_Data_Point,MATCH(AG$6,DataStreams,0)),$B$4),DateRange,0)-1,MATCH($A97,DataStreams,0)-1) -
(INDEX(Returns!$102:$102,MATCH($A97,DataStreams,0))*
OFFSET(HOMECELL,MATCH(MAX(INDEX(First_Data_Point,MATCH($A97,DataStreams,0)),INDEX(First_Data_Point,MATCH(AG$6,DataStreams,0)),$B$3),DateRange,0)-1,MATCH(INDEX(Returns!$100:$100,MATCH($A97,DataStreams,0)),DataStreams,0)-1):OFFSET(HOMECELL,MATCH(MIN(INDEX(Last_Data_Point,MATCH($A97,DataStreams,0)),INDEX(Last_Data_Point,MATCH(AG$6,DataStreams,0)),$B$4),DateRange,0)-1,MATCH(INDEX(Returns!$100:$100,MATCH($A97,DataStreams,0)),DataStreams,0)-1)),
OFFSET(HOMECELL,MATCH(MAX(INDEX(First_Data_Point,MATCH($A97,DataStreams,0)),INDEX(First_Data_Point,MATCH(AG$6,DataStreams,0)),$B$3),DateRange,0)-1,MATCH(AG$6,DataStreams,0)-1):OFFSET(HOMECELL,MATCH(MIN(INDEX(Last_Data_Point,MATCH($A97,DataStreams,0)),INDEX(Last_Data_Point,MATCH(AG$6,DataStreams,0)),$B$4),DateRange,0)-1,MATCH(AG$6,DataStreams,0)-1) -
(INDEX(Returns!$102:$102,MATCH(AG$6,DataStreams,0))*
OFFSET(HOMECELL,MATCH(MAX(INDEX(First_Data_Point,MATCH($A97,DataStreams,0)),INDEX(First_Data_Point,MATCH(AG$6,DataStreams,0)),$B$3),DateRange,0)-1,MATCH(INDEX(Returns!$100:$100,MATCH(AG$6,DataStreams,0)),DataStreams,0)-1):OFFSET(HOMECELL,MATCH(MIN(INDEX(Last_Data_Point,MATCH($A97,DataStreams,0)),INDEX(Last_Data_Point,MATCH(AG$6,DataStreams,0)),$B$4),DateRange,0)-1,MATCH(INDEX(Returns!$100:$100,MATCH(AG$6,DataStreams,0)),DataStreams,0)-1))),"")</f>
        <v>1.6668090271971579E-3</v>
      </c>
      <c r="AH97" s="233" cm="1">
        <f t="array" aca="1" ref="AH97" ca="1">_xlfn.IFNA(_xlfn.COVARIANCE.S(
OFFSET(HOMECELL,MATCH(MAX(INDEX(First_Data_Point,MATCH($A97,DataStreams,0)),INDEX(First_Data_Point,MATCH(AH$6,DataStreams,0)),$B$3),DateRange,0)-1,MATCH($A97,DataStreams,0)-1):OFFSET(HOMECELL,MATCH(MIN(INDEX(Last_Data_Point,MATCH($A97,DataStreams,0)),INDEX(Last_Data_Point,MATCH(AH$6,DataStreams,0)),$B$4),DateRange,0)-1,MATCH($A97,DataStreams,0)-1) -
(INDEX(Returns!$102:$102,MATCH($A97,DataStreams,0))*
OFFSET(HOMECELL,MATCH(MAX(INDEX(First_Data_Point,MATCH($A97,DataStreams,0)),INDEX(First_Data_Point,MATCH(AH$6,DataStreams,0)),$B$3),DateRange,0)-1,MATCH(INDEX(Returns!$100:$100,MATCH($A97,DataStreams,0)),DataStreams,0)-1):OFFSET(HOMECELL,MATCH(MIN(INDEX(Last_Data_Point,MATCH($A97,DataStreams,0)),INDEX(Last_Data_Point,MATCH(AH$6,DataStreams,0)),$B$4),DateRange,0)-1,MATCH(INDEX(Returns!$100:$100,MATCH($A97,DataStreams,0)),DataStreams,0)-1)),
OFFSET(HOMECELL,MATCH(MAX(INDEX(First_Data_Point,MATCH($A97,DataStreams,0)),INDEX(First_Data_Point,MATCH(AH$6,DataStreams,0)),$B$3),DateRange,0)-1,MATCH(AH$6,DataStreams,0)-1):OFFSET(HOMECELL,MATCH(MIN(INDEX(Last_Data_Point,MATCH($A97,DataStreams,0)),INDEX(Last_Data_Point,MATCH(AH$6,DataStreams,0)),$B$4),DateRange,0)-1,MATCH(AH$6,DataStreams,0)-1) -
(INDEX(Returns!$102:$102,MATCH(AH$6,DataStreams,0))*
OFFSET(HOMECELL,MATCH(MAX(INDEX(First_Data_Point,MATCH($A97,DataStreams,0)),INDEX(First_Data_Point,MATCH(AH$6,DataStreams,0)),$B$3),DateRange,0)-1,MATCH(INDEX(Returns!$100:$100,MATCH(AH$6,DataStreams,0)),DataStreams,0)-1):OFFSET(HOMECELL,MATCH(MIN(INDEX(Last_Data_Point,MATCH($A97,DataStreams,0)),INDEX(Last_Data_Point,MATCH(AH$6,DataStreams,0)),$B$4),DateRange,0)-1,MATCH(INDEX(Returns!$100:$100,MATCH(AH$6,DataStreams,0)),DataStreams,0)-1))),"")</f>
        <v>-2.5586360743516239E-4</v>
      </c>
      <c r="AI97" s="233" cm="1">
        <f t="array" aca="1" ref="AI97" ca="1">_xlfn.IFNA(_xlfn.COVARIANCE.S(
OFFSET(HOMECELL,MATCH(MAX(INDEX(First_Data_Point,MATCH($A97,DataStreams,0)),INDEX(First_Data_Point,MATCH(AI$6,DataStreams,0)),$B$3),DateRange,0)-1,MATCH($A97,DataStreams,0)-1):OFFSET(HOMECELL,MATCH(MIN(INDEX(Last_Data_Point,MATCH($A97,DataStreams,0)),INDEX(Last_Data_Point,MATCH(AI$6,DataStreams,0)),$B$4),DateRange,0)-1,MATCH($A97,DataStreams,0)-1) -
(INDEX(Returns!$102:$102,MATCH($A97,DataStreams,0))*
OFFSET(HOMECELL,MATCH(MAX(INDEX(First_Data_Point,MATCH($A97,DataStreams,0)),INDEX(First_Data_Point,MATCH(AI$6,DataStreams,0)),$B$3),DateRange,0)-1,MATCH(INDEX(Returns!$100:$100,MATCH($A97,DataStreams,0)),DataStreams,0)-1):OFFSET(HOMECELL,MATCH(MIN(INDEX(Last_Data_Point,MATCH($A97,DataStreams,0)),INDEX(Last_Data_Point,MATCH(AI$6,DataStreams,0)),$B$4),DateRange,0)-1,MATCH(INDEX(Returns!$100:$100,MATCH($A97,DataStreams,0)),DataStreams,0)-1)),
OFFSET(HOMECELL,MATCH(MAX(INDEX(First_Data_Point,MATCH($A97,DataStreams,0)),INDEX(First_Data_Point,MATCH(AI$6,DataStreams,0)),$B$3),DateRange,0)-1,MATCH(AI$6,DataStreams,0)-1):OFFSET(HOMECELL,MATCH(MIN(INDEX(Last_Data_Point,MATCH($A97,DataStreams,0)),INDEX(Last_Data_Point,MATCH(AI$6,DataStreams,0)),$B$4),DateRange,0)-1,MATCH(AI$6,DataStreams,0)-1) -
(INDEX(Returns!$102:$102,MATCH(AI$6,DataStreams,0))*
OFFSET(HOMECELL,MATCH(MAX(INDEX(First_Data_Point,MATCH($A97,DataStreams,0)),INDEX(First_Data_Point,MATCH(AI$6,DataStreams,0)),$B$3),DateRange,0)-1,MATCH(INDEX(Returns!$100:$100,MATCH(AI$6,DataStreams,0)),DataStreams,0)-1):OFFSET(HOMECELL,MATCH(MIN(INDEX(Last_Data_Point,MATCH($A97,DataStreams,0)),INDEX(Last_Data_Point,MATCH(AI$6,DataStreams,0)),$B$4),DateRange,0)-1,MATCH(INDEX(Returns!$100:$100,MATCH(AI$6,DataStreams,0)),DataStreams,0)-1))),"")</f>
        <v>7.1456965465778466E-4</v>
      </c>
      <c r="AJ97" s="233" cm="1">
        <f t="array" aca="1" ref="AJ97" ca="1">_xlfn.IFNA(_xlfn.COVARIANCE.S(
OFFSET(HOMECELL,MATCH(MAX(INDEX(First_Data_Point,MATCH($A97,DataStreams,0)),INDEX(First_Data_Point,MATCH(AJ$6,DataStreams,0)),$B$3),DateRange,0)-1,MATCH($A97,DataStreams,0)-1):OFFSET(HOMECELL,MATCH(MIN(INDEX(Last_Data_Point,MATCH($A97,DataStreams,0)),INDEX(Last_Data_Point,MATCH(AJ$6,DataStreams,0)),$B$4),DateRange,0)-1,MATCH($A97,DataStreams,0)-1) -
(INDEX(Returns!$102:$102,MATCH($A97,DataStreams,0))*
OFFSET(HOMECELL,MATCH(MAX(INDEX(First_Data_Point,MATCH($A97,DataStreams,0)),INDEX(First_Data_Point,MATCH(AJ$6,DataStreams,0)),$B$3),DateRange,0)-1,MATCH(INDEX(Returns!$100:$100,MATCH($A97,DataStreams,0)),DataStreams,0)-1):OFFSET(HOMECELL,MATCH(MIN(INDEX(Last_Data_Point,MATCH($A97,DataStreams,0)),INDEX(Last_Data_Point,MATCH(AJ$6,DataStreams,0)),$B$4),DateRange,0)-1,MATCH(INDEX(Returns!$100:$100,MATCH($A97,DataStreams,0)),DataStreams,0)-1)),
OFFSET(HOMECELL,MATCH(MAX(INDEX(First_Data_Point,MATCH($A97,DataStreams,0)),INDEX(First_Data_Point,MATCH(AJ$6,DataStreams,0)),$B$3),DateRange,0)-1,MATCH(AJ$6,DataStreams,0)-1):OFFSET(HOMECELL,MATCH(MIN(INDEX(Last_Data_Point,MATCH($A97,DataStreams,0)),INDEX(Last_Data_Point,MATCH(AJ$6,DataStreams,0)),$B$4),DateRange,0)-1,MATCH(AJ$6,DataStreams,0)-1) -
(INDEX(Returns!$102:$102,MATCH(AJ$6,DataStreams,0))*
OFFSET(HOMECELL,MATCH(MAX(INDEX(First_Data_Point,MATCH($A97,DataStreams,0)),INDEX(First_Data_Point,MATCH(AJ$6,DataStreams,0)),$B$3),DateRange,0)-1,MATCH(INDEX(Returns!$100:$100,MATCH(AJ$6,DataStreams,0)),DataStreams,0)-1):OFFSET(HOMECELL,MATCH(MIN(INDEX(Last_Data_Point,MATCH($A97,DataStreams,0)),INDEX(Last_Data_Point,MATCH(AJ$6,DataStreams,0)),$B$4),DateRange,0)-1,MATCH(INDEX(Returns!$100:$100,MATCH(AJ$6,DataStreams,0)),DataStreams,0)-1))),"")</f>
        <v>6.5481252059264349E-4</v>
      </c>
      <c r="AK97" s="233" cm="1">
        <f t="array" aca="1" ref="AK97" ca="1">_xlfn.IFNA(_xlfn.COVARIANCE.S(
OFFSET(HOMECELL,MATCH(MAX(INDEX(First_Data_Point,MATCH($A97,DataStreams,0)),INDEX(First_Data_Point,MATCH(AK$6,DataStreams,0)),$B$3),DateRange,0)-1,MATCH($A97,DataStreams,0)-1):OFFSET(HOMECELL,MATCH(MIN(INDEX(Last_Data_Point,MATCH($A97,DataStreams,0)),INDEX(Last_Data_Point,MATCH(AK$6,DataStreams,0)),$B$4),DateRange,0)-1,MATCH($A97,DataStreams,0)-1) -
(INDEX(Returns!$102:$102,MATCH($A97,DataStreams,0))*
OFFSET(HOMECELL,MATCH(MAX(INDEX(First_Data_Point,MATCH($A97,DataStreams,0)),INDEX(First_Data_Point,MATCH(AK$6,DataStreams,0)),$B$3),DateRange,0)-1,MATCH(INDEX(Returns!$100:$100,MATCH($A97,DataStreams,0)),DataStreams,0)-1):OFFSET(HOMECELL,MATCH(MIN(INDEX(Last_Data_Point,MATCH($A97,DataStreams,0)),INDEX(Last_Data_Point,MATCH(AK$6,DataStreams,0)),$B$4),DateRange,0)-1,MATCH(INDEX(Returns!$100:$100,MATCH($A97,DataStreams,0)),DataStreams,0)-1)),
OFFSET(HOMECELL,MATCH(MAX(INDEX(First_Data_Point,MATCH($A97,DataStreams,0)),INDEX(First_Data_Point,MATCH(AK$6,DataStreams,0)),$B$3),DateRange,0)-1,MATCH(AK$6,DataStreams,0)-1):OFFSET(HOMECELL,MATCH(MIN(INDEX(Last_Data_Point,MATCH($A97,DataStreams,0)),INDEX(Last_Data_Point,MATCH(AK$6,DataStreams,0)),$B$4),DateRange,0)-1,MATCH(AK$6,DataStreams,0)-1) -
(INDEX(Returns!$102:$102,MATCH(AK$6,DataStreams,0))*
OFFSET(HOMECELL,MATCH(MAX(INDEX(First_Data_Point,MATCH($A97,DataStreams,0)),INDEX(First_Data_Point,MATCH(AK$6,DataStreams,0)),$B$3),DateRange,0)-1,MATCH(INDEX(Returns!$100:$100,MATCH(AK$6,DataStreams,0)),DataStreams,0)-1):OFFSET(HOMECELL,MATCH(MIN(INDEX(Last_Data_Point,MATCH($A97,DataStreams,0)),INDEX(Last_Data_Point,MATCH(AK$6,DataStreams,0)),$B$4),DateRange,0)-1,MATCH(INDEX(Returns!$100:$100,MATCH(AK$6,DataStreams,0)),DataStreams,0)-1))),"")</f>
        <v>1.1944342976660703E-3</v>
      </c>
      <c r="AL97" s="233" cm="1">
        <f t="array" aca="1" ref="AL97" ca="1">_xlfn.IFNA(_xlfn.COVARIANCE.S(
OFFSET(HOMECELL,MATCH(MAX(INDEX(First_Data_Point,MATCH($A97,DataStreams,0)),INDEX(First_Data_Point,MATCH(AL$6,DataStreams,0)),$B$3),DateRange,0)-1,MATCH($A97,DataStreams,0)-1):OFFSET(HOMECELL,MATCH(MIN(INDEX(Last_Data_Point,MATCH($A97,DataStreams,0)),INDEX(Last_Data_Point,MATCH(AL$6,DataStreams,0)),$B$4),DateRange,0)-1,MATCH($A97,DataStreams,0)-1) -
(INDEX(Returns!$102:$102,MATCH($A97,DataStreams,0))*
OFFSET(HOMECELL,MATCH(MAX(INDEX(First_Data_Point,MATCH($A97,DataStreams,0)),INDEX(First_Data_Point,MATCH(AL$6,DataStreams,0)),$B$3),DateRange,0)-1,MATCH(INDEX(Returns!$100:$100,MATCH($A97,DataStreams,0)),DataStreams,0)-1):OFFSET(HOMECELL,MATCH(MIN(INDEX(Last_Data_Point,MATCH($A97,DataStreams,0)),INDEX(Last_Data_Point,MATCH(AL$6,DataStreams,0)),$B$4),DateRange,0)-1,MATCH(INDEX(Returns!$100:$100,MATCH($A97,DataStreams,0)),DataStreams,0)-1)),
OFFSET(HOMECELL,MATCH(MAX(INDEX(First_Data_Point,MATCH($A97,DataStreams,0)),INDEX(First_Data_Point,MATCH(AL$6,DataStreams,0)),$B$3),DateRange,0)-1,MATCH(AL$6,DataStreams,0)-1):OFFSET(HOMECELL,MATCH(MIN(INDEX(Last_Data_Point,MATCH($A97,DataStreams,0)),INDEX(Last_Data_Point,MATCH(AL$6,DataStreams,0)),$B$4),DateRange,0)-1,MATCH(AL$6,DataStreams,0)-1) -
(INDEX(Returns!$102:$102,MATCH(AL$6,DataStreams,0))*
OFFSET(HOMECELL,MATCH(MAX(INDEX(First_Data_Point,MATCH($A97,DataStreams,0)),INDEX(First_Data_Point,MATCH(AL$6,DataStreams,0)),$B$3),DateRange,0)-1,MATCH(INDEX(Returns!$100:$100,MATCH(AL$6,DataStreams,0)),DataStreams,0)-1):OFFSET(HOMECELL,MATCH(MIN(INDEX(Last_Data_Point,MATCH($A97,DataStreams,0)),INDEX(Last_Data_Point,MATCH(AL$6,DataStreams,0)),$B$4),DateRange,0)-1,MATCH(INDEX(Returns!$100:$100,MATCH(AL$6,DataStreams,0)),DataStreams,0)-1))),"")</f>
        <v>6.0283941847246857E-4</v>
      </c>
      <c r="AM97" s="233" cm="1">
        <f t="array" aca="1" ref="AM97" ca="1">_xlfn.IFNA(_xlfn.COVARIANCE.S(
OFFSET(HOMECELL,MATCH(MAX(INDEX(First_Data_Point,MATCH($A97,DataStreams,0)),INDEX(First_Data_Point,MATCH(AM$6,DataStreams,0)),$B$3),DateRange,0)-1,MATCH($A97,DataStreams,0)-1):OFFSET(HOMECELL,MATCH(MIN(INDEX(Last_Data_Point,MATCH($A97,DataStreams,0)),INDEX(Last_Data_Point,MATCH(AM$6,DataStreams,0)),$B$4),DateRange,0)-1,MATCH($A97,DataStreams,0)-1) -
(INDEX(Returns!$102:$102,MATCH($A97,DataStreams,0))*
OFFSET(HOMECELL,MATCH(MAX(INDEX(First_Data_Point,MATCH($A97,DataStreams,0)),INDEX(First_Data_Point,MATCH(AM$6,DataStreams,0)),$B$3),DateRange,0)-1,MATCH(INDEX(Returns!$100:$100,MATCH($A97,DataStreams,0)),DataStreams,0)-1):OFFSET(HOMECELL,MATCH(MIN(INDEX(Last_Data_Point,MATCH($A97,DataStreams,0)),INDEX(Last_Data_Point,MATCH(AM$6,DataStreams,0)),$B$4),DateRange,0)-1,MATCH(INDEX(Returns!$100:$100,MATCH($A97,DataStreams,0)),DataStreams,0)-1)),
OFFSET(HOMECELL,MATCH(MAX(INDEX(First_Data_Point,MATCH($A97,DataStreams,0)),INDEX(First_Data_Point,MATCH(AM$6,DataStreams,0)),$B$3),DateRange,0)-1,MATCH(AM$6,DataStreams,0)-1):OFFSET(HOMECELL,MATCH(MIN(INDEX(Last_Data_Point,MATCH($A97,DataStreams,0)),INDEX(Last_Data_Point,MATCH(AM$6,DataStreams,0)),$B$4),DateRange,0)-1,MATCH(AM$6,DataStreams,0)-1) -
(INDEX(Returns!$102:$102,MATCH(AM$6,DataStreams,0))*
OFFSET(HOMECELL,MATCH(MAX(INDEX(First_Data_Point,MATCH($A97,DataStreams,0)),INDEX(First_Data_Point,MATCH(AM$6,DataStreams,0)),$B$3),DateRange,0)-1,MATCH(INDEX(Returns!$100:$100,MATCH(AM$6,DataStreams,0)),DataStreams,0)-1):OFFSET(HOMECELL,MATCH(MIN(INDEX(Last_Data_Point,MATCH($A97,DataStreams,0)),INDEX(Last_Data_Point,MATCH(AM$6,DataStreams,0)),$B$4),DateRange,0)-1,MATCH(INDEX(Returns!$100:$100,MATCH(AM$6,DataStreams,0)),DataStreams,0)-1))),"")</f>
        <v>5.8467401941081202E-5</v>
      </c>
      <c r="AN97" s="233" cm="1">
        <f t="array" aca="1" ref="AN97" ca="1">_xlfn.IFNA(_xlfn.COVARIANCE.S(
OFFSET(HOMECELL,MATCH(MAX(INDEX(First_Data_Point,MATCH($A97,DataStreams,0)),INDEX(First_Data_Point,MATCH(AN$6,DataStreams,0)),$B$3),DateRange,0)-1,MATCH($A97,DataStreams,0)-1):OFFSET(HOMECELL,MATCH(MIN(INDEX(Last_Data_Point,MATCH($A97,DataStreams,0)),INDEX(Last_Data_Point,MATCH(AN$6,DataStreams,0)),$B$4),DateRange,0)-1,MATCH($A97,DataStreams,0)-1) -
(INDEX(Returns!$102:$102,MATCH($A97,DataStreams,0))*
OFFSET(HOMECELL,MATCH(MAX(INDEX(First_Data_Point,MATCH($A97,DataStreams,0)),INDEX(First_Data_Point,MATCH(AN$6,DataStreams,0)),$B$3),DateRange,0)-1,MATCH(INDEX(Returns!$100:$100,MATCH($A97,DataStreams,0)),DataStreams,0)-1):OFFSET(HOMECELL,MATCH(MIN(INDEX(Last_Data_Point,MATCH($A97,DataStreams,0)),INDEX(Last_Data_Point,MATCH(AN$6,DataStreams,0)),$B$4),DateRange,0)-1,MATCH(INDEX(Returns!$100:$100,MATCH($A97,DataStreams,0)),DataStreams,0)-1)),
OFFSET(HOMECELL,MATCH(MAX(INDEX(First_Data_Point,MATCH($A97,DataStreams,0)),INDEX(First_Data_Point,MATCH(AN$6,DataStreams,0)),$B$3),DateRange,0)-1,MATCH(AN$6,DataStreams,0)-1):OFFSET(HOMECELL,MATCH(MIN(INDEX(Last_Data_Point,MATCH($A97,DataStreams,0)),INDEX(Last_Data_Point,MATCH(AN$6,DataStreams,0)),$B$4),DateRange,0)-1,MATCH(AN$6,DataStreams,0)-1) -
(INDEX(Returns!$102:$102,MATCH(AN$6,DataStreams,0))*
OFFSET(HOMECELL,MATCH(MAX(INDEX(First_Data_Point,MATCH($A97,DataStreams,0)),INDEX(First_Data_Point,MATCH(AN$6,DataStreams,0)),$B$3),DateRange,0)-1,MATCH(INDEX(Returns!$100:$100,MATCH(AN$6,DataStreams,0)),DataStreams,0)-1):OFFSET(HOMECELL,MATCH(MIN(INDEX(Last_Data_Point,MATCH($A97,DataStreams,0)),INDEX(Last_Data_Point,MATCH(AN$6,DataStreams,0)),$B$4),DateRange,0)-1,MATCH(INDEX(Returns!$100:$100,MATCH(AN$6,DataStreams,0)),DataStreams,0)-1))),"")</f>
        <v>6.6278023940001237E-4</v>
      </c>
      <c r="AO97" s="233" cm="1">
        <f t="array" aca="1" ref="AO97" ca="1">_xlfn.IFNA(_xlfn.COVARIANCE.S(
OFFSET(HOMECELL,MATCH(MAX(INDEX(First_Data_Point,MATCH($A97,DataStreams,0)),INDEX(First_Data_Point,MATCH(AO$6,DataStreams,0)),$B$3),DateRange,0)-1,MATCH($A97,DataStreams,0)-1):OFFSET(HOMECELL,MATCH(MIN(INDEX(Last_Data_Point,MATCH($A97,DataStreams,0)),INDEX(Last_Data_Point,MATCH(AO$6,DataStreams,0)),$B$4),DateRange,0)-1,MATCH($A97,DataStreams,0)-1) -
(INDEX(Returns!$102:$102,MATCH($A97,DataStreams,0))*
OFFSET(HOMECELL,MATCH(MAX(INDEX(First_Data_Point,MATCH($A97,DataStreams,0)),INDEX(First_Data_Point,MATCH(AO$6,DataStreams,0)),$B$3),DateRange,0)-1,MATCH(INDEX(Returns!$100:$100,MATCH($A97,DataStreams,0)),DataStreams,0)-1):OFFSET(HOMECELL,MATCH(MIN(INDEX(Last_Data_Point,MATCH($A97,DataStreams,0)),INDEX(Last_Data_Point,MATCH(AO$6,DataStreams,0)),$B$4),DateRange,0)-1,MATCH(INDEX(Returns!$100:$100,MATCH($A97,DataStreams,0)),DataStreams,0)-1)),
OFFSET(HOMECELL,MATCH(MAX(INDEX(First_Data_Point,MATCH($A97,DataStreams,0)),INDEX(First_Data_Point,MATCH(AO$6,DataStreams,0)),$B$3),DateRange,0)-1,MATCH(AO$6,DataStreams,0)-1):OFFSET(HOMECELL,MATCH(MIN(INDEX(Last_Data_Point,MATCH($A97,DataStreams,0)),INDEX(Last_Data_Point,MATCH(AO$6,DataStreams,0)),$B$4),DateRange,0)-1,MATCH(AO$6,DataStreams,0)-1) -
(INDEX(Returns!$102:$102,MATCH(AO$6,DataStreams,0))*
OFFSET(HOMECELL,MATCH(MAX(INDEX(First_Data_Point,MATCH($A97,DataStreams,0)),INDEX(First_Data_Point,MATCH(AO$6,DataStreams,0)),$B$3),DateRange,0)-1,MATCH(INDEX(Returns!$100:$100,MATCH(AO$6,DataStreams,0)),DataStreams,0)-1):OFFSET(HOMECELL,MATCH(MIN(INDEX(Last_Data_Point,MATCH($A97,DataStreams,0)),INDEX(Last_Data_Point,MATCH(AO$6,DataStreams,0)),$B$4),DateRange,0)-1,MATCH(INDEX(Returns!$100:$100,MATCH(AO$6,DataStreams,0)),DataStreams,0)-1))),"")</f>
        <v>9.3119062651719092E-4</v>
      </c>
      <c r="AP97" s="233" cm="1">
        <f t="array" aca="1" ref="AP97" ca="1">_xlfn.IFNA(_xlfn.COVARIANCE.S(
OFFSET(HOMECELL,MATCH(MAX(INDEX(First_Data_Point,MATCH($A97,DataStreams,0)),INDEX(First_Data_Point,MATCH(AP$6,DataStreams,0)),$B$3),DateRange,0)-1,MATCH($A97,DataStreams,0)-1):OFFSET(HOMECELL,MATCH(MIN(INDEX(Last_Data_Point,MATCH($A97,DataStreams,0)),INDEX(Last_Data_Point,MATCH(AP$6,DataStreams,0)),$B$4),DateRange,0)-1,MATCH($A97,DataStreams,0)-1) -
(INDEX(Returns!$102:$102,MATCH($A97,DataStreams,0))*
OFFSET(HOMECELL,MATCH(MAX(INDEX(First_Data_Point,MATCH($A97,DataStreams,0)),INDEX(First_Data_Point,MATCH(AP$6,DataStreams,0)),$B$3),DateRange,0)-1,MATCH(INDEX(Returns!$100:$100,MATCH($A97,DataStreams,0)),DataStreams,0)-1):OFFSET(HOMECELL,MATCH(MIN(INDEX(Last_Data_Point,MATCH($A97,DataStreams,0)),INDEX(Last_Data_Point,MATCH(AP$6,DataStreams,0)),$B$4),DateRange,0)-1,MATCH(INDEX(Returns!$100:$100,MATCH($A97,DataStreams,0)),DataStreams,0)-1)),
OFFSET(HOMECELL,MATCH(MAX(INDEX(First_Data_Point,MATCH($A97,DataStreams,0)),INDEX(First_Data_Point,MATCH(AP$6,DataStreams,0)),$B$3),DateRange,0)-1,MATCH(AP$6,DataStreams,0)-1):OFFSET(HOMECELL,MATCH(MIN(INDEX(Last_Data_Point,MATCH($A97,DataStreams,0)),INDEX(Last_Data_Point,MATCH(AP$6,DataStreams,0)),$B$4),DateRange,0)-1,MATCH(AP$6,DataStreams,0)-1) -
(INDEX(Returns!$102:$102,MATCH(AP$6,DataStreams,0))*
OFFSET(HOMECELL,MATCH(MAX(INDEX(First_Data_Point,MATCH($A97,DataStreams,0)),INDEX(First_Data_Point,MATCH(AP$6,DataStreams,0)),$B$3),DateRange,0)-1,MATCH(INDEX(Returns!$100:$100,MATCH(AP$6,DataStreams,0)),DataStreams,0)-1):OFFSET(HOMECELL,MATCH(MIN(INDEX(Last_Data_Point,MATCH($A97,DataStreams,0)),INDEX(Last_Data_Point,MATCH(AP$6,DataStreams,0)),$B$4),DateRange,0)-1,MATCH(INDEX(Returns!$100:$100,MATCH(AP$6,DataStreams,0)),DataStreams,0)-1))),"")</f>
        <v>6.1025508993630079E-4</v>
      </c>
      <c r="AQ97" s="233" t="str" cm="1">
        <f t="array" aca="1" ref="AQ97" ca="1">_xlfn.IFNA(_xlfn.COVARIANCE.S(
OFFSET(HOMECELL,MATCH(MAX(INDEX(First_Data_Point,MATCH($A97,DataStreams,0)),INDEX(First_Data_Point,MATCH(AQ$6,DataStreams,0)),$B$3),DateRange,0)-1,MATCH($A97,DataStreams,0)-1):OFFSET(HOMECELL,MATCH(MIN(INDEX(Last_Data_Point,MATCH($A97,DataStreams,0)),INDEX(Last_Data_Point,MATCH(AQ$6,DataStreams,0)),$B$4),DateRange,0)-1,MATCH($A97,DataStreams,0)-1) -
(INDEX(Returns!$102:$102,MATCH($A97,DataStreams,0))*
OFFSET(HOMECELL,MATCH(MAX(INDEX(First_Data_Point,MATCH($A97,DataStreams,0)),INDEX(First_Data_Point,MATCH(AQ$6,DataStreams,0)),$B$3),DateRange,0)-1,MATCH(INDEX(Returns!$100:$100,MATCH($A97,DataStreams,0)),DataStreams,0)-1):OFFSET(HOMECELL,MATCH(MIN(INDEX(Last_Data_Point,MATCH($A97,DataStreams,0)),INDEX(Last_Data_Point,MATCH(AQ$6,DataStreams,0)),$B$4),DateRange,0)-1,MATCH(INDEX(Returns!$100:$100,MATCH($A97,DataStreams,0)),DataStreams,0)-1)),
OFFSET(HOMECELL,MATCH(MAX(INDEX(First_Data_Point,MATCH($A97,DataStreams,0)),INDEX(First_Data_Point,MATCH(AQ$6,DataStreams,0)),$B$3),DateRange,0)-1,MATCH(AQ$6,DataStreams,0)-1):OFFSET(HOMECELL,MATCH(MIN(INDEX(Last_Data_Point,MATCH($A97,DataStreams,0)),INDEX(Last_Data_Point,MATCH(AQ$6,DataStreams,0)),$B$4),DateRange,0)-1,MATCH(AQ$6,DataStreams,0)-1) -
(INDEX(Returns!$102:$102,MATCH(AQ$6,DataStreams,0))*
OFFSET(HOMECELL,MATCH(MAX(INDEX(First_Data_Point,MATCH($A97,DataStreams,0)),INDEX(First_Data_Point,MATCH(AQ$6,DataStreams,0)),$B$3),DateRange,0)-1,MATCH(INDEX(Returns!$100:$100,MATCH(AQ$6,DataStreams,0)),DataStreams,0)-1):OFFSET(HOMECELL,MATCH(MIN(INDEX(Last_Data_Point,MATCH($A97,DataStreams,0)),INDEX(Last_Data_Point,MATCH(AQ$6,DataStreams,0)),$B$4),DateRange,0)-1,MATCH(INDEX(Returns!$100:$100,MATCH(AQ$6,DataStreams,0)),DataStreams,0)-1))),"")</f>
        <v/>
      </c>
      <c r="AR97" s="233" t="str" cm="1">
        <f t="array" aca="1" ref="AR97" ca="1">_xlfn.IFNA(_xlfn.COVARIANCE.S(
OFFSET(HOMECELL,MATCH(MAX(INDEX(First_Data_Point,MATCH($A97,DataStreams,0)),INDEX(First_Data_Point,MATCH(AR$6,DataStreams,0)),$B$3),DateRange,0)-1,MATCH($A97,DataStreams,0)-1):OFFSET(HOMECELL,MATCH(MIN(INDEX(Last_Data_Point,MATCH($A97,DataStreams,0)),INDEX(Last_Data_Point,MATCH(AR$6,DataStreams,0)),$B$4),DateRange,0)-1,MATCH($A97,DataStreams,0)-1) -
(INDEX(Returns!$102:$102,MATCH($A97,DataStreams,0))*
OFFSET(HOMECELL,MATCH(MAX(INDEX(First_Data_Point,MATCH($A97,DataStreams,0)),INDEX(First_Data_Point,MATCH(AR$6,DataStreams,0)),$B$3),DateRange,0)-1,MATCH(INDEX(Returns!$100:$100,MATCH($A97,DataStreams,0)),DataStreams,0)-1):OFFSET(HOMECELL,MATCH(MIN(INDEX(Last_Data_Point,MATCH($A97,DataStreams,0)),INDEX(Last_Data_Point,MATCH(AR$6,DataStreams,0)),$B$4),DateRange,0)-1,MATCH(INDEX(Returns!$100:$100,MATCH($A97,DataStreams,0)),DataStreams,0)-1)),
OFFSET(HOMECELL,MATCH(MAX(INDEX(First_Data_Point,MATCH($A97,DataStreams,0)),INDEX(First_Data_Point,MATCH(AR$6,DataStreams,0)),$B$3),DateRange,0)-1,MATCH(AR$6,DataStreams,0)-1):OFFSET(HOMECELL,MATCH(MIN(INDEX(Last_Data_Point,MATCH($A97,DataStreams,0)),INDEX(Last_Data_Point,MATCH(AR$6,DataStreams,0)),$B$4),DateRange,0)-1,MATCH(AR$6,DataStreams,0)-1) -
(INDEX(Returns!$102:$102,MATCH(AR$6,DataStreams,0))*
OFFSET(HOMECELL,MATCH(MAX(INDEX(First_Data_Point,MATCH($A97,DataStreams,0)),INDEX(First_Data_Point,MATCH(AR$6,DataStreams,0)),$B$3),DateRange,0)-1,MATCH(INDEX(Returns!$100:$100,MATCH(AR$6,DataStreams,0)),DataStreams,0)-1):OFFSET(HOMECELL,MATCH(MIN(INDEX(Last_Data_Point,MATCH($A97,DataStreams,0)),INDEX(Last_Data_Point,MATCH(AR$6,DataStreams,0)),$B$4),DateRange,0)-1,MATCH(INDEX(Returns!$100:$100,MATCH(AR$6,DataStreams,0)),DataStreams,0)-1))),"")</f>
        <v/>
      </c>
      <c r="AS97" s="233" t="str" cm="1">
        <f t="array" aca="1" ref="AS97" ca="1">_xlfn.IFNA(_xlfn.COVARIANCE.S(
OFFSET(HOMECELL,MATCH(MAX(INDEX(First_Data_Point,MATCH($A97,DataStreams,0)),INDEX(First_Data_Point,MATCH(AS$6,DataStreams,0)),$B$3),DateRange,0)-1,MATCH($A97,DataStreams,0)-1):OFFSET(HOMECELL,MATCH(MIN(INDEX(Last_Data_Point,MATCH($A97,DataStreams,0)),INDEX(Last_Data_Point,MATCH(AS$6,DataStreams,0)),$B$4),DateRange,0)-1,MATCH($A97,DataStreams,0)-1) -
(INDEX(Returns!$102:$102,MATCH($A97,DataStreams,0))*
OFFSET(HOMECELL,MATCH(MAX(INDEX(First_Data_Point,MATCH($A97,DataStreams,0)),INDEX(First_Data_Point,MATCH(AS$6,DataStreams,0)),$B$3),DateRange,0)-1,MATCH(INDEX(Returns!$100:$100,MATCH($A97,DataStreams,0)),DataStreams,0)-1):OFFSET(HOMECELL,MATCH(MIN(INDEX(Last_Data_Point,MATCH($A97,DataStreams,0)),INDEX(Last_Data_Point,MATCH(AS$6,DataStreams,0)),$B$4),DateRange,0)-1,MATCH(INDEX(Returns!$100:$100,MATCH($A97,DataStreams,0)),DataStreams,0)-1)),
OFFSET(HOMECELL,MATCH(MAX(INDEX(First_Data_Point,MATCH($A97,DataStreams,0)),INDEX(First_Data_Point,MATCH(AS$6,DataStreams,0)),$B$3),DateRange,0)-1,MATCH(AS$6,DataStreams,0)-1):OFFSET(HOMECELL,MATCH(MIN(INDEX(Last_Data_Point,MATCH($A97,DataStreams,0)),INDEX(Last_Data_Point,MATCH(AS$6,DataStreams,0)),$B$4),DateRange,0)-1,MATCH(AS$6,DataStreams,0)-1) -
(INDEX(Returns!$102:$102,MATCH(AS$6,DataStreams,0))*
OFFSET(HOMECELL,MATCH(MAX(INDEX(First_Data_Point,MATCH($A97,DataStreams,0)),INDEX(First_Data_Point,MATCH(AS$6,DataStreams,0)),$B$3),DateRange,0)-1,MATCH(INDEX(Returns!$100:$100,MATCH(AS$6,DataStreams,0)),DataStreams,0)-1):OFFSET(HOMECELL,MATCH(MIN(INDEX(Last_Data_Point,MATCH($A97,DataStreams,0)),INDEX(Last_Data_Point,MATCH(AS$6,DataStreams,0)),$B$4),DateRange,0)-1,MATCH(INDEX(Returns!$100:$100,MATCH(AS$6,DataStreams,0)),DataStreams,0)-1))),"")</f>
        <v/>
      </c>
      <c r="AT97" s="233" t="str" cm="1">
        <f t="array" aca="1" ref="AT97" ca="1">_xlfn.IFNA(_xlfn.COVARIANCE.S(
OFFSET(HOMECELL,MATCH(MAX(INDEX(First_Data_Point,MATCH($A97,DataStreams,0)),INDEX(First_Data_Point,MATCH(AT$6,DataStreams,0)),$B$3),DateRange,0)-1,MATCH($A97,DataStreams,0)-1):OFFSET(HOMECELL,MATCH(MIN(INDEX(Last_Data_Point,MATCH($A97,DataStreams,0)),INDEX(Last_Data_Point,MATCH(AT$6,DataStreams,0)),$B$4),DateRange,0)-1,MATCH($A97,DataStreams,0)-1) -
(INDEX(Returns!$102:$102,MATCH($A97,DataStreams,0))*
OFFSET(HOMECELL,MATCH(MAX(INDEX(First_Data_Point,MATCH($A97,DataStreams,0)),INDEX(First_Data_Point,MATCH(AT$6,DataStreams,0)),$B$3),DateRange,0)-1,MATCH(INDEX(Returns!$100:$100,MATCH($A97,DataStreams,0)),DataStreams,0)-1):OFFSET(HOMECELL,MATCH(MIN(INDEX(Last_Data_Point,MATCH($A97,DataStreams,0)),INDEX(Last_Data_Point,MATCH(AT$6,DataStreams,0)),$B$4),DateRange,0)-1,MATCH(INDEX(Returns!$100:$100,MATCH($A97,DataStreams,0)),DataStreams,0)-1)),
OFFSET(HOMECELL,MATCH(MAX(INDEX(First_Data_Point,MATCH($A97,DataStreams,0)),INDEX(First_Data_Point,MATCH(AT$6,DataStreams,0)),$B$3),DateRange,0)-1,MATCH(AT$6,DataStreams,0)-1):OFFSET(HOMECELL,MATCH(MIN(INDEX(Last_Data_Point,MATCH($A97,DataStreams,0)),INDEX(Last_Data_Point,MATCH(AT$6,DataStreams,0)),$B$4),DateRange,0)-1,MATCH(AT$6,DataStreams,0)-1) -
(INDEX(Returns!$102:$102,MATCH(AT$6,DataStreams,0))*
OFFSET(HOMECELL,MATCH(MAX(INDEX(First_Data_Point,MATCH($A97,DataStreams,0)),INDEX(First_Data_Point,MATCH(AT$6,DataStreams,0)),$B$3),DateRange,0)-1,MATCH(INDEX(Returns!$100:$100,MATCH(AT$6,DataStreams,0)),DataStreams,0)-1):OFFSET(HOMECELL,MATCH(MIN(INDEX(Last_Data_Point,MATCH($A97,DataStreams,0)),INDEX(Last_Data_Point,MATCH(AT$6,DataStreams,0)),$B$4),DateRange,0)-1,MATCH(INDEX(Returns!$100:$100,MATCH(AT$6,DataStreams,0)),DataStreams,0)-1))),"")</f>
        <v/>
      </c>
      <c r="AU97" s="233" t="str" cm="1">
        <f t="array" aca="1" ref="AU97" ca="1">_xlfn.IFNA(_xlfn.COVARIANCE.S(
OFFSET(HOMECELL,MATCH(MAX(INDEX(First_Data_Point,MATCH($A97,DataStreams,0)),INDEX(First_Data_Point,MATCH(AU$6,DataStreams,0)),$B$3),DateRange,0)-1,MATCH($A97,DataStreams,0)-1):OFFSET(HOMECELL,MATCH(MIN(INDEX(Last_Data_Point,MATCH($A97,DataStreams,0)),INDEX(Last_Data_Point,MATCH(AU$6,DataStreams,0)),$B$4),DateRange,0)-1,MATCH($A97,DataStreams,0)-1) -
(INDEX(Returns!$102:$102,MATCH($A97,DataStreams,0))*
OFFSET(HOMECELL,MATCH(MAX(INDEX(First_Data_Point,MATCH($A97,DataStreams,0)),INDEX(First_Data_Point,MATCH(AU$6,DataStreams,0)),$B$3),DateRange,0)-1,MATCH(INDEX(Returns!$100:$100,MATCH($A97,DataStreams,0)),DataStreams,0)-1):OFFSET(HOMECELL,MATCH(MIN(INDEX(Last_Data_Point,MATCH($A97,DataStreams,0)),INDEX(Last_Data_Point,MATCH(AU$6,DataStreams,0)),$B$4),DateRange,0)-1,MATCH(INDEX(Returns!$100:$100,MATCH($A97,DataStreams,0)),DataStreams,0)-1)),
OFFSET(HOMECELL,MATCH(MAX(INDEX(First_Data_Point,MATCH($A97,DataStreams,0)),INDEX(First_Data_Point,MATCH(AU$6,DataStreams,0)),$B$3),DateRange,0)-1,MATCH(AU$6,DataStreams,0)-1):OFFSET(HOMECELL,MATCH(MIN(INDEX(Last_Data_Point,MATCH($A97,DataStreams,0)),INDEX(Last_Data_Point,MATCH(AU$6,DataStreams,0)),$B$4),DateRange,0)-1,MATCH(AU$6,DataStreams,0)-1) -
(INDEX(Returns!$102:$102,MATCH(AU$6,DataStreams,0))*
OFFSET(HOMECELL,MATCH(MAX(INDEX(First_Data_Point,MATCH($A97,DataStreams,0)),INDEX(First_Data_Point,MATCH(AU$6,DataStreams,0)),$B$3),DateRange,0)-1,MATCH(INDEX(Returns!$100:$100,MATCH(AU$6,DataStreams,0)),DataStreams,0)-1):OFFSET(HOMECELL,MATCH(MIN(INDEX(Last_Data_Point,MATCH($A97,DataStreams,0)),INDEX(Last_Data_Point,MATCH(AU$6,DataStreams,0)),$B$4),DateRange,0)-1,MATCH(INDEX(Returns!$100:$100,MATCH(AU$6,DataStreams,0)),DataStreams,0)-1))),"")</f>
        <v/>
      </c>
      <c r="AV97" s="233" t="str" cm="1">
        <f t="array" aca="1" ref="AV97" ca="1">_xlfn.IFNA(_xlfn.COVARIANCE.S(
OFFSET(HOMECELL,MATCH(MAX(INDEX(First_Data_Point,MATCH($A97,DataStreams,0)),INDEX(First_Data_Point,MATCH(AV$6,DataStreams,0)),$B$3),DateRange,0)-1,MATCH($A97,DataStreams,0)-1):OFFSET(HOMECELL,MATCH(MIN(INDEX(Last_Data_Point,MATCH($A97,DataStreams,0)),INDEX(Last_Data_Point,MATCH(AV$6,DataStreams,0)),$B$4),DateRange,0)-1,MATCH($A97,DataStreams,0)-1) -
(INDEX(Returns!$102:$102,MATCH($A97,DataStreams,0))*
OFFSET(HOMECELL,MATCH(MAX(INDEX(First_Data_Point,MATCH($A97,DataStreams,0)),INDEX(First_Data_Point,MATCH(AV$6,DataStreams,0)),$B$3),DateRange,0)-1,MATCH(INDEX(Returns!$100:$100,MATCH($A97,DataStreams,0)),DataStreams,0)-1):OFFSET(HOMECELL,MATCH(MIN(INDEX(Last_Data_Point,MATCH($A97,DataStreams,0)),INDEX(Last_Data_Point,MATCH(AV$6,DataStreams,0)),$B$4),DateRange,0)-1,MATCH(INDEX(Returns!$100:$100,MATCH($A97,DataStreams,0)),DataStreams,0)-1)),
OFFSET(HOMECELL,MATCH(MAX(INDEX(First_Data_Point,MATCH($A97,DataStreams,0)),INDEX(First_Data_Point,MATCH(AV$6,DataStreams,0)),$B$3),DateRange,0)-1,MATCH(AV$6,DataStreams,0)-1):OFFSET(HOMECELL,MATCH(MIN(INDEX(Last_Data_Point,MATCH($A97,DataStreams,0)),INDEX(Last_Data_Point,MATCH(AV$6,DataStreams,0)),$B$4),DateRange,0)-1,MATCH(AV$6,DataStreams,0)-1) -
(INDEX(Returns!$102:$102,MATCH(AV$6,DataStreams,0))*
OFFSET(HOMECELL,MATCH(MAX(INDEX(First_Data_Point,MATCH($A97,DataStreams,0)),INDEX(First_Data_Point,MATCH(AV$6,DataStreams,0)),$B$3),DateRange,0)-1,MATCH(INDEX(Returns!$100:$100,MATCH(AV$6,DataStreams,0)),DataStreams,0)-1):OFFSET(HOMECELL,MATCH(MIN(INDEX(Last_Data_Point,MATCH($A97,DataStreams,0)),INDEX(Last_Data_Point,MATCH(AV$6,DataStreams,0)),$B$4),DateRange,0)-1,MATCH(INDEX(Returns!$100:$100,MATCH(AV$6,DataStreams,0)),DataStreams,0)-1))),"")</f>
        <v/>
      </c>
      <c r="AW97" s="233" t="str" cm="1">
        <f t="array" aca="1" ref="AW97" ca="1">_xlfn.IFNA(_xlfn.COVARIANCE.S(
OFFSET(HOMECELL,MATCH(MAX(INDEX(First_Data_Point,MATCH($A97,DataStreams,0)),INDEX(First_Data_Point,MATCH(AW$6,DataStreams,0)),$B$3),DateRange,0)-1,MATCH($A97,DataStreams,0)-1):OFFSET(HOMECELL,MATCH(MIN(INDEX(Last_Data_Point,MATCH($A97,DataStreams,0)),INDEX(Last_Data_Point,MATCH(AW$6,DataStreams,0)),$B$4),DateRange,0)-1,MATCH($A97,DataStreams,0)-1) -
(INDEX(Returns!$102:$102,MATCH($A97,DataStreams,0))*
OFFSET(HOMECELL,MATCH(MAX(INDEX(First_Data_Point,MATCH($A97,DataStreams,0)),INDEX(First_Data_Point,MATCH(AW$6,DataStreams,0)),$B$3),DateRange,0)-1,MATCH(INDEX(Returns!$100:$100,MATCH($A97,DataStreams,0)),DataStreams,0)-1):OFFSET(HOMECELL,MATCH(MIN(INDEX(Last_Data_Point,MATCH($A97,DataStreams,0)),INDEX(Last_Data_Point,MATCH(AW$6,DataStreams,0)),$B$4),DateRange,0)-1,MATCH(INDEX(Returns!$100:$100,MATCH($A97,DataStreams,0)),DataStreams,0)-1)),
OFFSET(HOMECELL,MATCH(MAX(INDEX(First_Data_Point,MATCH($A97,DataStreams,0)),INDEX(First_Data_Point,MATCH(AW$6,DataStreams,0)),$B$3),DateRange,0)-1,MATCH(AW$6,DataStreams,0)-1):OFFSET(HOMECELL,MATCH(MIN(INDEX(Last_Data_Point,MATCH($A97,DataStreams,0)),INDEX(Last_Data_Point,MATCH(AW$6,DataStreams,0)),$B$4),DateRange,0)-1,MATCH(AW$6,DataStreams,0)-1) -
(INDEX(Returns!$102:$102,MATCH(AW$6,DataStreams,0))*
OFFSET(HOMECELL,MATCH(MAX(INDEX(First_Data_Point,MATCH($A97,DataStreams,0)),INDEX(First_Data_Point,MATCH(AW$6,DataStreams,0)),$B$3),DateRange,0)-1,MATCH(INDEX(Returns!$100:$100,MATCH(AW$6,DataStreams,0)),DataStreams,0)-1):OFFSET(HOMECELL,MATCH(MIN(INDEX(Last_Data_Point,MATCH($A97,DataStreams,0)),INDEX(Last_Data_Point,MATCH(AW$6,DataStreams,0)),$B$4),DateRange,0)-1,MATCH(INDEX(Returns!$100:$100,MATCH(AW$6,DataStreams,0)),DataStreams,0)-1))),"")</f>
        <v/>
      </c>
      <c r="AX97" s="233" t="str" cm="1">
        <f t="array" aca="1" ref="AX97" ca="1">_xlfn.IFNA(_xlfn.COVARIANCE.S(
OFFSET(HOMECELL,MATCH(MAX(INDEX(First_Data_Point,MATCH($A97,DataStreams,0)),INDEX(First_Data_Point,MATCH(AX$6,DataStreams,0)),$B$3),DateRange,0)-1,MATCH($A97,DataStreams,0)-1):OFFSET(HOMECELL,MATCH(MIN(INDEX(Last_Data_Point,MATCH($A97,DataStreams,0)),INDEX(Last_Data_Point,MATCH(AX$6,DataStreams,0)),$B$4),DateRange,0)-1,MATCH($A97,DataStreams,0)-1) -
(INDEX(Returns!$102:$102,MATCH($A97,DataStreams,0))*
OFFSET(HOMECELL,MATCH(MAX(INDEX(First_Data_Point,MATCH($A97,DataStreams,0)),INDEX(First_Data_Point,MATCH(AX$6,DataStreams,0)),$B$3),DateRange,0)-1,MATCH(INDEX(Returns!$100:$100,MATCH($A97,DataStreams,0)),DataStreams,0)-1):OFFSET(HOMECELL,MATCH(MIN(INDEX(Last_Data_Point,MATCH($A97,DataStreams,0)),INDEX(Last_Data_Point,MATCH(AX$6,DataStreams,0)),$B$4),DateRange,0)-1,MATCH(INDEX(Returns!$100:$100,MATCH($A97,DataStreams,0)),DataStreams,0)-1)),
OFFSET(HOMECELL,MATCH(MAX(INDEX(First_Data_Point,MATCH($A97,DataStreams,0)),INDEX(First_Data_Point,MATCH(AX$6,DataStreams,0)),$B$3),DateRange,0)-1,MATCH(AX$6,DataStreams,0)-1):OFFSET(HOMECELL,MATCH(MIN(INDEX(Last_Data_Point,MATCH($A97,DataStreams,0)),INDEX(Last_Data_Point,MATCH(AX$6,DataStreams,0)),$B$4),DateRange,0)-1,MATCH(AX$6,DataStreams,0)-1) -
(INDEX(Returns!$102:$102,MATCH(AX$6,DataStreams,0))*
OFFSET(HOMECELL,MATCH(MAX(INDEX(First_Data_Point,MATCH($A97,DataStreams,0)),INDEX(First_Data_Point,MATCH(AX$6,DataStreams,0)),$B$3),DateRange,0)-1,MATCH(INDEX(Returns!$100:$100,MATCH(AX$6,DataStreams,0)),DataStreams,0)-1):OFFSET(HOMECELL,MATCH(MIN(INDEX(Last_Data_Point,MATCH($A97,DataStreams,0)),INDEX(Last_Data_Point,MATCH(AX$6,DataStreams,0)),$B$4),DateRange,0)-1,MATCH(INDEX(Returns!$100:$100,MATCH(AX$6,DataStreams,0)),DataStreams,0)-1))),"")</f>
        <v/>
      </c>
      <c r="AY97" s="233" t="str" cm="1">
        <f t="array" aca="1" ref="AY97" ca="1">_xlfn.IFNA(_xlfn.COVARIANCE.S(
OFFSET(HOMECELL,MATCH(MAX(INDEX(First_Data_Point,MATCH($A97,DataStreams,0)),INDEX(First_Data_Point,MATCH(AY$6,DataStreams,0)),$B$3),DateRange,0)-1,MATCH($A97,DataStreams,0)-1):OFFSET(HOMECELL,MATCH(MIN(INDEX(Last_Data_Point,MATCH($A97,DataStreams,0)),INDEX(Last_Data_Point,MATCH(AY$6,DataStreams,0)),$B$4),DateRange,0)-1,MATCH($A97,DataStreams,0)-1) -
(INDEX(Returns!$102:$102,MATCH($A97,DataStreams,0))*
OFFSET(HOMECELL,MATCH(MAX(INDEX(First_Data_Point,MATCH($A97,DataStreams,0)),INDEX(First_Data_Point,MATCH(AY$6,DataStreams,0)),$B$3),DateRange,0)-1,MATCH(INDEX(Returns!$100:$100,MATCH($A97,DataStreams,0)),DataStreams,0)-1):OFFSET(HOMECELL,MATCH(MIN(INDEX(Last_Data_Point,MATCH($A97,DataStreams,0)),INDEX(Last_Data_Point,MATCH(AY$6,DataStreams,0)),$B$4),DateRange,0)-1,MATCH(INDEX(Returns!$100:$100,MATCH($A97,DataStreams,0)),DataStreams,0)-1)),
OFFSET(HOMECELL,MATCH(MAX(INDEX(First_Data_Point,MATCH($A97,DataStreams,0)),INDEX(First_Data_Point,MATCH(AY$6,DataStreams,0)),$B$3),DateRange,0)-1,MATCH(AY$6,DataStreams,0)-1):OFFSET(HOMECELL,MATCH(MIN(INDEX(Last_Data_Point,MATCH($A97,DataStreams,0)),INDEX(Last_Data_Point,MATCH(AY$6,DataStreams,0)),$B$4),DateRange,0)-1,MATCH(AY$6,DataStreams,0)-1) -
(INDEX(Returns!$102:$102,MATCH(AY$6,DataStreams,0))*
OFFSET(HOMECELL,MATCH(MAX(INDEX(First_Data_Point,MATCH($A97,DataStreams,0)),INDEX(First_Data_Point,MATCH(AY$6,DataStreams,0)),$B$3),DateRange,0)-1,MATCH(INDEX(Returns!$100:$100,MATCH(AY$6,DataStreams,0)),DataStreams,0)-1):OFFSET(HOMECELL,MATCH(MIN(INDEX(Last_Data_Point,MATCH($A97,DataStreams,0)),INDEX(Last_Data_Point,MATCH(AY$6,DataStreams,0)),$B$4),DateRange,0)-1,MATCH(INDEX(Returns!$100:$100,MATCH(AY$6,DataStreams,0)),DataStreams,0)-1))),"")</f>
        <v/>
      </c>
      <c r="AZ97" s="233" t="str" cm="1">
        <f t="array" aca="1" ref="AZ97" ca="1">_xlfn.IFNA(_xlfn.COVARIANCE.S(
OFFSET(HOMECELL,MATCH(MAX(INDEX(First_Data_Point,MATCH($A97,DataStreams,0)),INDEX(First_Data_Point,MATCH(AZ$6,DataStreams,0)),$B$3),DateRange,0)-1,MATCH($A97,DataStreams,0)-1):OFFSET(HOMECELL,MATCH(MIN(INDEX(Last_Data_Point,MATCH($A97,DataStreams,0)),INDEX(Last_Data_Point,MATCH(AZ$6,DataStreams,0)),$B$4),DateRange,0)-1,MATCH($A97,DataStreams,0)-1) -
(INDEX(Returns!$102:$102,MATCH($A97,DataStreams,0))*
OFFSET(HOMECELL,MATCH(MAX(INDEX(First_Data_Point,MATCH($A97,DataStreams,0)),INDEX(First_Data_Point,MATCH(AZ$6,DataStreams,0)),$B$3),DateRange,0)-1,MATCH(INDEX(Returns!$100:$100,MATCH($A97,DataStreams,0)),DataStreams,0)-1):OFFSET(HOMECELL,MATCH(MIN(INDEX(Last_Data_Point,MATCH($A97,DataStreams,0)),INDEX(Last_Data_Point,MATCH(AZ$6,DataStreams,0)),$B$4),DateRange,0)-1,MATCH(INDEX(Returns!$100:$100,MATCH($A97,DataStreams,0)),DataStreams,0)-1)),
OFFSET(HOMECELL,MATCH(MAX(INDEX(First_Data_Point,MATCH($A97,DataStreams,0)),INDEX(First_Data_Point,MATCH(AZ$6,DataStreams,0)),$B$3),DateRange,0)-1,MATCH(AZ$6,DataStreams,0)-1):OFFSET(HOMECELL,MATCH(MIN(INDEX(Last_Data_Point,MATCH($A97,DataStreams,0)),INDEX(Last_Data_Point,MATCH(AZ$6,DataStreams,0)),$B$4),DateRange,0)-1,MATCH(AZ$6,DataStreams,0)-1) -
(INDEX(Returns!$102:$102,MATCH(AZ$6,DataStreams,0))*
OFFSET(HOMECELL,MATCH(MAX(INDEX(First_Data_Point,MATCH($A97,DataStreams,0)),INDEX(First_Data_Point,MATCH(AZ$6,DataStreams,0)),$B$3),DateRange,0)-1,MATCH(INDEX(Returns!$100:$100,MATCH(AZ$6,DataStreams,0)),DataStreams,0)-1):OFFSET(HOMECELL,MATCH(MIN(INDEX(Last_Data_Point,MATCH($A97,DataStreams,0)),INDEX(Last_Data_Point,MATCH(AZ$6,DataStreams,0)),$B$4),DateRange,0)-1,MATCH(INDEX(Returns!$100:$100,MATCH(AZ$6,DataStreams,0)),DataStreams,0)-1))),"")</f>
        <v/>
      </c>
      <c r="BA97" s="233" t="str" cm="1">
        <f t="array" aca="1" ref="BA97" ca="1">_xlfn.IFNA(_xlfn.COVARIANCE.S(
OFFSET(HOMECELL,MATCH(MAX(INDEX(First_Data_Point,MATCH($A97,DataStreams,0)),INDEX(First_Data_Point,MATCH(BA$6,DataStreams,0)),$B$3),DateRange,0)-1,MATCH($A97,DataStreams,0)-1):OFFSET(HOMECELL,MATCH(MIN(INDEX(Last_Data_Point,MATCH($A97,DataStreams,0)),INDEX(Last_Data_Point,MATCH(BA$6,DataStreams,0)),$B$4),DateRange,0)-1,MATCH($A97,DataStreams,0)-1) -
(INDEX(Returns!$102:$102,MATCH($A97,DataStreams,0))*
OFFSET(HOMECELL,MATCH(MAX(INDEX(First_Data_Point,MATCH($A97,DataStreams,0)),INDEX(First_Data_Point,MATCH(BA$6,DataStreams,0)),$B$3),DateRange,0)-1,MATCH(INDEX(Returns!$100:$100,MATCH($A97,DataStreams,0)),DataStreams,0)-1):OFFSET(HOMECELL,MATCH(MIN(INDEX(Last_Data_Point,MATCH($A97,DataStreams,0)),INDEX(Last_Data_Point,MATCH(BA$6,DataStreams,0)),$B$4),DateRange,0)-1,MATCH(INDEX(Returns!$100:$100,MATCH($A97,DataStreams,0)),DataStreams,0)-1)),
OFFSET(HOMECELL,MATCH(MAX(INDEX(First_Data_Point,MATCH($A97,DataStreams,0)),INDEX(First_Data_Point,MATCH(BA$6,DataStreams,0)),$B$3),DateRange,0)-1,MATCH(BA$6,DataStreams,0)-1):OFFSET(HOMECELL,MATCH(MIN(INDEX(Last_Data_Point,MATCH($A97,DataStreams,0)),INDEX(Last_Data_Point,MATCH(BA$6,DataStreams,0)),$B$4),DateRange,0)-1,MATCH(BA$6,DataStreams,0)-1) -
(INDEX(Returns!$102:$102,MATCH(BA$6,DataStreams,0))*
OFFSET(HOMECELL,MATCH(MAX(INDEX(First_Data_Point,MATCH($A97,DataStreams,0)),INDEX(First_Data_Point,MATCH(BA$6,DataStreams,0)),$B$3),DateRange,0)-1,MATCH(INDEX(Returns!$100:$100,MATCH(BA$6,DataStreams,0)),DataStreams,0)-1):OFFSET(HOMECELL,MATCH(MIN(INDEX(Last_Data_Point,MATCH($A97,DataStreams,0)),INDEX(Last_Data_Point,MATCH(BA$6,DataStreams,0)),$B$4),DateRange,0)-1,MATCH(INDEX(Returns!$100:$100,MATCH(BA$6,DataStreams,0)),DataStreams,0)-1))),"")</f>
        <v/>
      </c>
      <c r="BB97" s="233" t="str" cm="1">
        <f t="array" aca="1" ref="BB97" ca="1">_xlfn.IFNA(_xlfn.COVARIANCE.S(
OFFSET(HOMECELL,MATCH(MAX(INDEX(First_Data_Point,MATCH($A97,DataStreams,0)),INDEX(First_Data_Point,MATCH(BB$6,DataStreams,0)),$B$3),DateRange,0)-1,MATCH($A97,DataStreams,0)-1):OFFSET(HOMECELL,MATCH(MIN(INDEX(Last_Data_Point,MATCH($A97,DataStreams,0)),INDEX(Last_Data_Point,MATCH(BB$6,DataStreams,0)),$B$4),DateRange,0)-1,MATCH($A97,DataStreams,0)-1) -
(INDEX(Returns!$102:$102,MATCH($A97,DataStreams,0))*
OFFSET(HOMECELL,MATCH(MAX(INDEX(First_Data_Point,MATCH($A97,DataStreams,0)),INDEX(First_Data_Point,MATCH(BB$6,DataStreams,0)),$B$3),DateRange,0)-1,MATCH(INDEX(Returns!$100:$100,MATCH($A97,DataStreams,0)),DataStreams,0)-1):OFFSET(HOMECELL,MATCH(MIN(INDEX(Last_Data_Point,MATCH($A97,DataStreams,0)),INDEX(Last_Data_Point,MATCH(BB$6,DataStreams,0)),$B$4),DateRange,0)-1,MATCH(INDEX(Returns!$100:$100,MATCH($A97,DataStreams,0)),DataStreams,0)-1)),
OFFSET(HOMECELL,MATCH(MAX(INDEX(First_Data_Point,MATCH($A97,DataStreams,0)),INDEX(First_Data_Point,MATCH(BB$6,DataStreams,0)),$B$3),DateRange,0)-1,MATCH(BB$6,DataStreams,0)-1):OFFSET(HOMECELL,MATCH(MIN(INDEX(Last_Data_Point,MATCH($A97,DataStreams,0)),INDEX(Last_Data_Point,MATCH(BB$6,DataStreams,0)),$B$4),DateRange,0)-1,MATCH(BB$6,DataStreams,0)-1) -
(INDEX(Returns!$102:$102,MATCH(BB$6,DataStreams,0))*
OFFSET(HOMECELL,MATCH(MAX(INDEX(First_Data_Point,MATCH($A97,DataStreams,0)),INDEX(First_Data_Point,MATCH(BB$6,DataStreams,0)),$B$3),DateRange,0)-1,MATCH(INDEX(Returns!$100:$100,MATCH(BB$6,DataStreams,0)),DataStreams,0)-1):OFFSET(HOMECELL,MATCH(MIN(INDEX(Last_Data_Point,MATCH($A97,DataStreams,0)),INDEX(Last_Data_Point,MATCH(BB$6,DataStreams,0)),$B$4),DateRange,0)-1,MATCH(INDEX(Returns!$100:$100,MATCH(BB$6,DataStreams,0)),DataStreams,0)-1))),"")</f>
        <v/>
      </c>
      <c r="BC97" s="236"/>
    </row>
    <row r="98" spans="1:55">
      <c r="A98" s="239" t="str">
        <f ca="1"/>
        <v>FIX</v>
      </c>
      <c r="B98" s="233" cm="1">
        <f t="array" aca="1" ref="B98" ca="1">_xlfn.IFNA(_xlfn.COVARIANCE.S(
OFFSET(HOMECELL,MATCH(MAX(INDEX(First_Data_Point,MATCH($A98,DataStreams,0)),INDEX(First_Data_Point,MATCH(B$6,DataStreams,0)),$B$3),DateRange,0)-1,MATCH($A98,DataStreams,0)-1):OFFSET(HOMECELL,MATCH(MIN(INDEX(Last_Data_Point,MATCH($A98,DataStreams,0)),INDEX(Last_Data_Point,MATCH(B$6,DataStreams,0)),$B$4),DateRange,0)-1,MATCH($A98,DataStreams,0)-1) -
(INDEX(Returns!$102:$102,MATCH($A98,DataStreams,0))*
OFFSET(HOMECELL,MATCH(MAX(INDEX(First_Data_Point,MATCH($A98,DataStreams,0)),INDEX(First_Data_Point,MATCH(B$6,DataStreams,0)),$B$3),DateRange,0)-1,MATCH(INDEX(Returns!$100:$100,MATCH($A98,DataStreams,0)),DataStreams,0)-1):OFFSET(HOMECELL,MATCH(MIN(INDEX(Last_Data_Point,MATCH($A98,DataStreams,0)),INDEX(Last_Data_Point,MATCH(B$6,DataStreams,0)),$B$4),DateRange,0)-1,MATCH(INDEX(Returns!$100:$100,MATCH($A98,DataStreams,0)),DataStreams,0)-1)),
OFFSET(HOMECELL,MATCH(MAX(INDEX(First_Data_Point,MATCH($A98,DataStreams,0)),INDEX(First_Data_Point,MATCH(B$6,DataStreams,0)),$B$3),DateRange,0)-1,MATCH(B$6,DataStreams,0)-1):OFFSET(HOMECELL,MATCH(MIN(INDEX(Last_Data_Point,MATCH($A98,DataStreams,0)),INDEX(Last_Data_Point,MATCH(B$6,DataStreams,0)),$B$4),DateRange,0)-1,MATCH(B$6,DataStreams,0)-1) -
(INDEX(Returns!$102:$102,MATCH(B$6,DataStreams,0))*
OFFSET(HOMECELL,MATCH(MAX(INDEX(First_Data_Point,MATCH($A98,DataStreams,0)),INDEX(First_Data_Point,MATCH(B$6,DataStreams,0)),$B$3),DateRange,0)-1,MATCH(INDEX(Returns!$100:$100,MATCH(B$6,DataStreams,0)),DataStreams,0)-1):OFFSET(HOMECELL,MATCH(MIN(INDEX(Last_Data_Point,MATCH($A98,DataStreams,0)),INDEX(Last_Data_Point,MATCH(B$6,DataStreams,0)),$B$4),DateRange,0)-1,MATCH(INDEX(Returns!$100:$100,MATCH(B$6,DataStreams,0)),DataStreams,0)-1))),"")</f>
        <v>-1.4886120849962541E-5</v>
      </c>
      <c r="C98" s="233" cm="1">
        <f t="array" aca="1" ref="C98" ca="1">_xlfn.IFNA(_xlfn.COVARIANCE.S(
OFFSET(HOMECELL,MATCH(MAX(INDEX(First_Data_Point,MATCH($A98,DataStreams,0)),INDEX(First_Data_Point,MATCH(C$6,DataStreams,0)),$B$3),DateRange,0)-1,MATCH($A98,DataStreams,0)-1):OFFSET(HOMECELL,MATCH(MIN(INDEX(Last_Data_Point,MATCH($A98,DataStreams,0)),INDEX(Last_Data_Point,MATCH(C$6,DataStreams,0)),$B$4),DateRange,0)-1,MATCH($A98,DataStreams,0)-1) -
(INDEX(Returns!$102:$102,MATCH($A98,DataStreams,0))*
OFFSET(HOMECELL,MATCH(MAX(INDEX(First_Data_Point,MATCH($A98,DataStreams,0)),INDEX(First_Data_Point,MATCH(C$6,DataStreams,0)),$B$3),DateRange,0)-1,MATCH(INDEX(Returns!$100:$100,MATCH($A98,DataStreams,0)),DataStreams,0)-1):OFFSET(HOMECELL,MATCH(MIN(INDEX(Last_Data_Point,MATCH($A98,DataStreams,0)),INDEX(Last_Data_Point,MATCH(C$6,DataStreams,0)),$B$4),DateRange,0)-1,MATCH(INDEX(Returns!$100:$100,MATCH($A98,DataStreams,0)),DataStreams,0)-1)),
OFFSET(HOMECELL,MATCH(MAX(INDEX(First_Data_Point,MATCH($A98,DataStreams,0)),INDEX(First_Data_Point,MATCH(C$6,DataStreams,0)),$B$3),DateRange,0)-1,MATCH(C$6,DataStreams,0)-1):OFFSET(HOMECELL,MATCH(MIN(INDEX(Last_Data_Point,MATCH($A98,DataStreams,0)),INDEX(Last_Data_Point,MATCH(C$6,DataStreams,0)),$B$4),DateRange,0)-1,MATCH(C$6,DataStreams,0)-1) -
(INDEX(Returns!$102:$102,MATCH(C$6,DataStreams,0))*
OFFSET(HOMECELL,MATCH(MAX(INDEX(First_Data_Point,MATCH($A98,DataStreams,0)),INDEX(First_Data_Point,MATCH(C$6,DataStreams,0)),$B$3),DateRange,0)-1,MATCH(INDEX(Returns!$100:$100,MATCH(C$6,DataStreams,0)),DataStreams,0)-1):OFFSET(HOMECELL,MATCH(MIN(INDEX(Last_Data_Point,MATCH($A98,DataStreams,0)),INDEX(Last_Data_Point,MATCH(C$6,DataStreams,0)),$B$4),DateRange,0)-1,MATCH(INDEX(Returns!$100:$100,MATCH(C$6,DataStreams,0)),DataStreams,0)-1))),"")</f>
        <v>-2.9152482369063385E-5</v>
      </c>
      <c r="D98" s="233" cm="1">
        <f t="array" aca="1" ref="D98" ca="1">_xlfn.IFNA(_xlfn.COVARIANCE.S(
OFFSET(HOMECELL,MATCH(MAX(INDEX(First_Data_Point,MATCH($A98,DataStreams,0)),INDEX(First_Data_Point,MATCH(D$6,DataStreams,0)),$B$3),DateRange,0)-1,MATCH($A98,DataStreams,0)-1):OFFSET(HOMECELL,MATCH(MIN(INDEX(Last_Data_Point,MATCH($A98,DataStreams,0)),INDEX(Last_Data_Point,MATCH(D$6,DataStreams,0)),$B$4),DateRange,0)-1,MATCH($A98,DataStreams,0)-1) -
(INDEX(Returns!$102:$102,MATCH($A98,DataStreams,0))*
OFFSET(HOMECELL,MATCH(MAX(INDEX(First_Data_Point,MATCH($A98,DataStreams,0)),INDEX(First_Data_Point,MATCH(D$6,DataStreams,0)),$B$3),DateRange,0)-1,MATCH(INDEX(Returns!$100:$100,MATCH($A98,DataStreams,0)),DataStreams,0)-1):OFFSET(HOMECELL,MATCH(MIN(INDEX(Last_Data_Point,MATCH($A98,DataStreams,0)),INDEX(Last_Data_Point,MATCH(D$6,DataStreams,0)),$B$4),DateRange,0)-1,MATCH(INDEX(Returns!$100:$100,MATCH($A98,DataStreams,0)),DataStreams,0)-1)),
OFFSET(HOMECELL,MATCH(MAX(INDEX(First_Data_Point,MATCH($A98,DataStreams,0)),INDEX(First_Data_Point,MATCH(D$6,DataStreams,0)),$B$3),DateRange,0)-1,MATCH(D$6,DataStreams,0)-1):OFFSET(HOMECELL,MATCH(MIN(INDEX(Last_Data_Point,MATCH($A98,DataStreams,0)),INDEX(Last_Data_Point,MATCH(D$6,DataStreams,0)),$B$4),DateRange,0)-1,MATCH(D$6,DataStreams,0)-1) -
(INDEX(Returns!$102:$102,MATCH(D$6,DataStreams,0))*
OFFSET(HOMECELL,MATCH(MAX(INDEX(First_Data_Point,MATCH($A98,DataStreams,0)),INDEX(First_Data_Point,MATCH(D$6,DataStreams,0)),$B$3),DateRange,0)-1,MATCH(INDEX(Returns!$100:$100,MATCH(D$6,DataStreams,0)),DataStreams,0)-1):OFFSET(HOMECELL,MATCH(MIN(INDEX(Last_Data_Point,MATCH($A98,DataStreams,0)),INDEX(Last_Data_Point,MATCH(D$6,DataStreams,0)),$B$4),DateRange,0)-1,MATCH(INDEX(Returns!$100:$100,MATCH(D$6,DataStreams,0)),DataStreams,0)-1))),"")</f>
        <v>1.9527862847498037E-4</v>
      </c>
      <c r="E98" s="233" cm="1">
        <f t="array" aca="1" ref="E98" ca="1">_xlfn.IFNA(_xlfn.COVARIANCE.S(
OFFSET(HOMECELL,MATCH(MAX(INDEX(First_Data_Point,MATCH($A98,DataStreams,0)),INDEX(First_Data_Point,MATCH(E$6,DataStreams,0)),$B$3),DateRange,0)-1,MATCH($A98,DataStreams,0)-1):OFFSET(HOMECELL,MATCH(MIN(INDEX(Last_Data_Point,MATCH($A98,DataStreams,0)),INDEX(Last_Data_Point,MATCH(E$6,DataStreams,0)),$B$4),DateRange,0)-1,MATCH($A98,DataStreams,0)-1) -
(INDEX(Returns!$102:$102,MATCH($A98,DataStreams,0))*
OFFSET(HOMECELL,MATCH(MAX(INDEX(First_Data_Point,MATCH($A98,DataStreams,0)),INDEX(First_Data_Point,MATCH(E$6,DataStreams,0)),$B$3),DateRange,0)-1,MATCH(INDEX(Returns!$100:$100,MATCH($A98,DataStreams,0)),DataStreams,0)-1):OFFSET(HOMECELL,MATCH(MIN(INDEX(Last_Data_Point,MATCH($A98,DataStreams,0)),INDEX(Last_Data_Point,MATCH(E$6,DataStreams,0)),$B$4),DateRange,0)-1,MATCH(INDEX(Returns!$100:$100,MATCH($A98,DataStreams,0)),DataStreams,0)-1)),
OFFSET(HOMECELL,MATCH(MAX(INDEX(First_Data_Point,MATCH($A98,DataStreams,0)),INDEX(First_Data_Point,MATCH(E$6,DataStreams,0)),$B$3),DateRange,0)-1,MATCH(E$6,DataStreams,0)-1):OFFSET(HOMECELL,MATCH(MIN(INDEX(Last_Data_Point,MATCH($A98,DataStreams,0)),INDEX(Last_Data_Point,MATCH(E$6,DataStreams,0)),$B$4),DateRange,0)-1,MATCH(E$6,DataStreams,0)-1) -
(INDEX(Returns!$102:$102,MATCH(E$6,DataStreams,0))*
OFFSET(HOMECELL,MATCH(MAX(INDEX(First_Data_Point,MATCH($A98,DataStreams,0)),INDEX(First_Data_Point,MATCH(E$6,DataStreams,0)),$B$3),DateRange,0)-1,MATCH(INDEX(Returns!$100:$100,MATCH(E$6,DataStreams,0)),DataStreams,0)-1):OFFSET(HOMECELL,MATCH(MIN(INDEX(Last_Data_Point,MATCH($A98,DataStreams,0)),INDEX(Last_Data_Point,MATCH(E$6,DataStreams,0)),$B$4),DateRange,0)-1,MATCH(INDEX(Returns!$100:$100,MATCH(E$6,DataStreams,0)),DataStreams,0)-1))),"")</f>
        <v>2.9938811958992161E-4</v>
      </c>
      <c r="F98" s="233" cm="1">
        <f t="array" aca="1" ref="F98" ca="1">_xlfn.IFNA(_xlfn.COVARIANCE.S(
OFFSET(HOMECELL,MATCH(MAX(INDEX(First_Data_Point,MATCH($A98,DataStreams,0)),INDEX(First_Data_Point,MATCH(F$6,DataStreams,0)),$B$3),DateRange,0)-1,MATCH($A98,DataStreams,0)-1):OFFSET(HOMECELL,MATCH(MIN(INDEX(Last_Data_Point,MATCH($A98,DataStreams,0)),INDEX(Last_Data_Point,MATCH(F$6,DataStreams,0)),$B$4),DateRange,0)-1,MATCH($A98,DataStreams,0)-1) -
(INDEX(Returns!$102:$102,MATCH($A98,DataStreams,0))*
OFFSET(HOMECELL,MATCH(MAX(INDEX(First_Data_Point,MATCH($A98,DataStreams,0)),INDEX(First_Data_Point,MATCH(F$6,DataStreams,0)),$B$3),DateRange,0)-1,MATCH(INDEX(Returns!$100:$100,MATCH($A98,DataStreams,0)),DataStreams,0)-1):OFFSET(HOMECELL,MATCH(MIN(INDEX(Last_Data_Point,MATCH($A98,DataStreams,0)),INDEX(Last_Data_Point,MATCH(F$6,DataStreams,0)),$B$4),DateRange,0)-1,MATCH(INDEX(Returns!$100:$100,MATCH($A98,DataStreams,0)),DataStreams,0)-1)),
OFFSET(HOMECELL,MATCH(MAX(INDEX(First_Data_Point,MATCH($A98,DataStreams,0)),INDEX(First_Data_Point,MATCH(F$6,DataStreams,0)),$B$3),DateRange,0)-1,MATCH(F$6,DataStreams,0)-1):OFFSET(HOMECELL,MATCH(MIN(INDEX(Last_Data_Point,MATCH($A98,DataStreams,0)),INDEX(Last_Data_Point,MATCH(F$6,DataStreams,0)),$B$4),DateRange,0)-1,MATCH(F$6,DataStreams,0)-1) -
(INDEX(Returns!$102:$102,MATCH(F$6,DataStreams,0))*
OFFSET(HOMECELL,MATCH(MAX(INDEX(First_Data_Point,MATCH($A98,DataStreams,0)),INDEX(First_Data_Point,MATCH(F$6,DataStreams,0)),$B$3),DateRange,0)-1,MATCH(INDEX(Returns!$100:$100,MATCH(F$6,DataStreams,0)),DataStreams,0)-1):OFFSET(HOMECELL,MATCH(MIN(INDEX(Last_Data_Point,MATCH($A98,DataStreams,0)),INDEX(Last_Data_Point,MATCH(F$6,DataStreams,0)),$B$4),DateRange,0)-1,MATCH(INDEX(Returns!$100:$100,MATCH(F$6,DataStreams,0)),DataStreams,0)-1))),"")</f>
        <v>6.0876933760796892E-4</v>
      </c>
      <c r="G98" s="233" cm="1">
        <f t="array" aca="1" ref="G98" ca="1">_xlfn.IFNA(_xlfn.COVARIANCE.S(
OFFSET(HOMECELL,MATCH(MAX(INDEX(First_Data_Point,MATCH($A98,DataStreams,0)),INDEX(First_Data_Point,MATCH(G$6,DataStreams,0)),$B$3),DateRange,0)-1,MATCH($A98,DataStreams,0)-1):OFFSET(HOMECELL,MATCH(MIN(INDEX(Last_Data_Point,MATCH($A98,DataStreams,0)),INDEX(Last_Data_Point,MATCH(G$6,DataStreams,0)),$B$4),DateRange,0)-1,MATCH($A98,DataStreams,0)-1) -
(INDEX(Returns!$102:$102,MATCH($A98,DataStreams,0))*
OFFSET(HOMECELL,MATCH(MAX(INDEX(First_Data_Point,MATCH($A98,DataStreams,0)),INDEX(First_Data_Point,MATCH(G$6,DataStreams,0)),$B$3),DateRange,0)-1,MATCH(INDEX(Returns!$100:$100,MATCH($A98,DataStreams,0)),DataStreams,0)-1):OFFSET(HOMECELL,MATCH(MIN(INDEX(Last_Data_Point,MATCH($A98,DataStreams,0)),INDEX(Last_Data_Point,MATCH(G$6,DataStreams,0)),$B$4),DateRange,0)-1,MATCH(INDEX(Returns!$100:$100,MATCH($A98,DataStreams,0)),DataStreams,0)-1)),
OFFSET(HOMECELL,MATCH(MAX(INDEX(First_Data_Point,MATCH($A98,DataStreams,0)),INDEX(First_Data_Point,MATCH(G$6,DataStreams,0)),$B$3),DateRange,0)-1,MATCH(G$6,DataStreams,0)-1):OFFSET(HOMECELL,MATCH(MIN(INDEX(Last_Data_Point,MATCH($A98,DataStreams,0)),INDEX(Last_Data_Point,MATCH(G$6,DataStreams,0)),$B$4),DateRange,0)-1,MATCH(G$6,DataStreams,0)-1) -
(INDEX(Returns!$102:$102,MATCH(G$6,DataStreams,0))*
OFFSET(HOMECELL,MATCH(MAX(INDEX(First_Data_Point,MATCH($A98,DataStreams,0)),INDEX(First_Data_Point,MATCH(G$6,DataStreams,0)),$B$3),DateRange,0)-1,MATCH(INDEX(Returns!$100:$100,MATCH(G$6,DataStreams,0)),DataStreams,0)-1):OFFSET(HOMECELL,MATCH(MIN(INDEX(Last_Data_Point,MATCH($A98,DataStreams,0)),INDEX(Last_Data_Point,MATCH(G$6,DataStreams,0)),$B$4),DateRange,0)-1,MATCH(INDEX(Returns!$100:$100,MATCH(G$6,DataStreams,0)),DataStreams,0)-1))),"")</f>
        <v>-3.2712225145836352E-4</v>
      </c>
      <c r="H98" s="233" cm="1">
        <f t="array" aca="1" ref="H98" ca="1">_xlfn.IFNA(_xlfn.COVARIANCE.S(
OFFSET(HOMECELL,MATCH(MAX(INDEX(First_Data_Point,MATCH($A98,DataStreams,0)),INDEX(First_Data_Point,MATCH(H$6,DataStreams,0)),$B$3),DateRange,0)-1,MATCH($A98,DataStreams,0)-1):OFFSET(HOMECELL,MATCH(MIN(INDEX(Last_Data_Point,MATCH($A98,DataStreams,0)),INDEX(Last_Data_Point,MATCH(H$6,DataStreams,0)),$B$4),DateRange,0)-1,MATCH($A98,DataStreams,0)-1) -
(INDEX(Returns!$102:$102,MATCH($A98,DataStreams,0))*
OFFSET(HOMECELL,MATCH(MAX(INDEX(First_Data_Point,MATCH($A98,DataStreams,0)),INDEX(First_Data_Point,MATCH(H$6,DataStreams,0)),$B$3),DateRange,0)-1,MATCH(INDEX(Returns!$100:$100,MATCH($A98,DataStreams,0)),DataStreams,0)-1):OFFSET(HOMECELL,MATCH(MIN(INDEX(Last_Data_Point,MATCH($A98,DataStreams,0)),INDEX(Last_Data_Point,MATCH(H$6,DataStreams,0)),$B$4),DateRange,0)-1,MATCH(INDEX(Returns!$100:$100,MATCH($A98,DataStreams,0)),DataStreams,0)-1)),
OFFSET(HOMECELL,MATCH(MAX(INDEX(First_Data_Point,MATCH($A98,DataStreams,0)),INDEX(First_Data_Point,MATCH(H$6,DataStreams,0)),$B$3),DateRange,0)-1,MATCH(H$6,DataStreams,0)-1):OFFSET(HOMECELL,MATCH(MIN(INDEX(Last_Data_Point,MATCH($A98,DataStreams,0)),INDEX(Last_Data_Point,MATCH(H$6,DataStreams,0)),$B$4),DateRange,0)-1,MATCH(H$6,DataStreams,0)-1) -
(INDEX(Returns!$102:$102,MATCH(H$6,DataStreams,0))*
OFFSET(HOMECELL,MATCH(MAX(INDEX(First_Data_Point,MATCH($A98,DataStreams,0)),INDEX(First_Data_Point,MATCH(H$6,DataStreams,0)),$B$3),DateRange,0)-1,MATCH(INDEX(Returns!$100:$100,MATCH(H$6,DataStreams,0)),DataStreams,0)-1):OFFSET(HOMECELL,MATCH(MIN(INDEX(Last_Data_Point,MATCH($A98,DataStreams,0)),INDEX(Last_Data_Point,MATCH(H$6,DataStreams,0)),$B$4),DateRange,0)-1,MATCH(INDEX(Returns!$100:$100,MATCH(H$6,DataStreams,0)),DataStreams,0)-1))),"")</f>
        <v>1.0559111074702533E-5</v>
      </c>
      <c r="I98" s="233" cm="1">
        <f t="array" aca="1" ref="I98" ca="1">_xlfn.IFNA(_xlfn.COVARIANCE.S(
OFFSET(HOMECELL,MATCH(MAX(INDEX(First_Data_Point,MATCH($A98,DataStreams,0)),INDEX(First_Data_Point,MATCH(I$6,DataStreams,0)),$B$3),DateRange,0)-1,MATCH($A98,DataStreams,0)-1):OFFSET(HOMECELL,MATCH(MIN(INDEX(Last_Data_Point,MATCH($A98,DataStreams,0)),INDEX(Last_Data_Point,MATCH(I$6,DataStreams,0)),$B$4),DateRange,0)-1,MATCH($A98,DataStreams,0)-1) -
(INDEX(Returns!$102:$102,MATCH($A98,DataStreams,0))*
OFFSET(HOMECELL,MATCH(MAX(INDEX(First_Data_Point,MATCH($A98,DataStreams,0)),INDEX(First_Data_Point,MATCH(I$6,DataStreams,0)),$B$3),DateRange,0)-1,MATCH(INDEX(Returns!$100:$100,MATCH($A98,DataStreams,0)),DataStreams,0)-1):OFFSET(HOMECELL,MATCH(MIN(INDEX(Last_Data_Point,MATCH($A98,DataStreams,0)),INDEX(Last_Data_Point,MATCH(I$6,DataStreams,0)),$B$4),DateRange,0)-1,MATCH(INDEX(Returns!$100:$100,MATCH($A98,DataStreams,0)),DataStreams,0)-1)),
OFFSET(HOMECELL,MATCH(MAX(INDEX(First_Data_Point,MATCH($A98,DataStreams,0)),INDEX(First_Data_Point,MATCH(I$6,DataStreams,0)),$B$3),DateRange,0)-1,MATCH(I$6,DataStreams,0)-1):OFFSET(HOMECELL,MATCH(MIN(INDEX(Last_Data_Point,MATCH($A98,DataStreams,0)),INDEX(Last_Data_Point,MATCH(I$6,DataStreams,0)),$B$4),DateRange,0)-1,MATCH(I$6,DataStreams,0)-1) -
(INDEX(Returns!$102:$102,MATCH(I$6,DataStreams,0))*
OFFSET(HOMECELL,MATCH(MAX(INDEX(First_Data_Point,MATCH($A98,DataStreams,0)),INDEX(First_Data_Point,MATCH(I$6,DataStreams,0)),$B$3),DateRange,0)-1,MATCH(INDEX(Returns!$100:$100,MATCH(I$6,DataStreams,0)),DataStreams,0)-1):OFFSET(HOMECELL,MATCH(MIN(INDEX(Last_Data_Point,MATCH($A98,DataStreams,0)),INDEX(Last_Data_Point,MATCH(I$6,DataStreams,0)),$B$4),DateRange,0)-1,MATCH(INDEX(Returns!$100:$100,MATCH(I$6,DataStreams,0)),DataStreams,0)-1))),"")</f>
        <v>-3.4604945374507889E-3</v>
      </c>
      <c r="J98" s="233" cm="1">
        <f t="array" aca="1" ref="J98" ca="1">_xlfn.IFNA(_xlfn.COVARIANCE.S(
OFFSET(HOMECELL,MATCH(MAX(INDEX(First_Data_Point,MATCH($A98,DataStreams,0)),INDEX(First_Data_Point,MATCH(J$6,DataStreams,0)),$B$3),DateRange,0)-1,MATCH($A98,DataStreams,0)-1):OFFSET(HOMECELL,MATCH(MIN(INDEX(Last_Data_Point,MATCH($A98,DataStreams,0)),INDEX(Last_Data_Point,MATCH(J$6,DataStreams,0)),$B$4),DateRange,0)-1,MATCH($A98,DataStreams,0)-1) -
(INDEX(Returns!$102:$102,MATCH($A98,DataStreams,0))*
OFFSET(HOMECELL,MATCH(MAX(INDEX(First_Data_Point,MATCH($A98,DataStreams,0)),INDEX(First_Data_Point,MATCH(J$6,DataStreams,0)),$B$3),DateRange,0)-1,MATCH(INDEX(Returns!$100:$100,MATCH($A98,DataStreams,0)),DataStreams,0)-1):OFFSET(HOMECELL,MATCH(MIN(INDEX(Last_Data_Point,MATCH($A98,DataStreams,0)),INDEX(Last_Data_Point,MATCH(J$6,DataStreams,0)),$B$4),DateRange,0)-1,MATCH(INDEX(Returns!$100:$100,MATCH($A98,DataStreams,0)),DataStreams,0)-1)),
OFFSET(HOMECELL,MATCH(MAX(INDEX(First_Data_Point,MATCH($A98,DataStreams,0)),INDEX(First_Data_Point,MATCH(J$6,DataStreams,0)),$B$3),DateRange,0)-1,MATCH(J$6,DataStreams,0)-1):OFFSET(HOMECELL,MATCH(MIN(INDEX(Last_Data_Point,MATCH($A98,DataStreams,0)),INDEX(Last_Data_Point,MATCH(J$6,DataStreams,0)),$B$4),DateRange,0)-1,MATCH(J$6,DataStreams,0)-1) -
(INDEX(Returns!$102:$102,MATCH(J$6,DataStreams,0))*
OFFSET(HOMECELL,MATCH(MAX(INDEX(First_Data_Point,MATCH($A98,DataStreams,0)),INDEX(First_Data_Point,MATCH(J$6,DataStreams,0)),$B$3),DateRange,0)-1,MATCH(INDEX(Returns!$100:$100,MATCH(J$6,DataStreams,0)),DataStreams,0)-1):OFFSET(HOMECELL,MATCH(MIN(INDEX(Last_Data_Point,MATCH($A98,DataStreams,0)),INDEX(Last_Data_Point,MATCH(J$6,DataStreams,0)),$B$4),DateRange,0)-1,MATCH(INDEX(Returns!$100:$100,MATCH(J$6,DataStreams,0)),DataStreams,0)-1))),"")</f>
        <v>2.9293238001848048E-4</v>
      </c>
      <c r="K98" s="233" cm="1">
        <f t="array" aca="1" ref="K98" ca="1">_xlfn.IFNA(_xlfn.COVARIANCE.S(
OFFSET(HOMECELL,MATCH(MAX(INDEX(First_Data_Point,MATCH($A98,DataStreams,0)),INDEX(First_Data_Point,MATCH(K$6,DataStreams,0)),$B$3),DateRange,0)-1,MATCH($A98,DataStreams,0)-1):OFFSET(HOMECELL,MATCH(MIN(INDEX(Last_Data_Point,MATCH($A98,DataStreams,0)),INDEX(Last_Data_Point,MATCH(K$6,DataStreams,0)),$B$4),DateRange,0)-1,MATCH($A98,DataStreams,0)-1) -
(INDEX(Returns!$102:$102,MATCH($A98,DataStreams,0))*
OFFSET(HOMECELL,MATCH(MAX(INDEX(First_Data_Point,MATCH($A98,DataStreams,0)),INDEX(First_Data_Point,MATCH(K$6,DataStreams,0)),$B$3),DateRange,0)-1,MATCH(INDEX(Returns!$100:$100,MATCH($A98,DataStreams,0)),DataStreams,0)-1):OFFSET(HOMECELL,MATCH(MIN(INDEX(Last_Data_Point,MATCH($A98,DataStreams,0)),INDEX(Last_Data_Point,MATCH(K$6,DataStreams,0)),$B$4),DateRange,0)-1,MATCH(INDEX(Returns!$100:$100,MATCH($A98,DataStreams,0)),DataStreams,0)-1)),
OFFSET(HOMECELL,MATCH(MAX(INDEX(First_Data_Point,MATCH($A98,DataStreams,0)),INDEX(First_Data_Point,MATCH(K$6,DataStreams,0)),$B$3),DateRange,0)-1,MATCH(K$6,DataStreams,0)-1):OFFSET(HOMECELL,MATCH(MIN(INDEX(Last_Data_Point,MATCH($A98,DataStreams,0)),INDEX(Last_Data_Point,MATCH(K$6,DataStreams,0)),$B$4),DateRange,0)-1,MATCH(K$6,DataStreams,0)-1) -
(INDEX(Returns!$102:$102,MATCH(K$6,DataStreams,0))*
OFFSET(HOMECELL,MATCH(MAX(INDEX(First_Data_Point,MATCH($A98,DataStreams,0)),INDEX(First_Data_Point,MATCH(K$6,DataStreams,0)),$B$3),DateRange,0)-1,MATCH(INDEX(Returns!$100:$100,MATCH(K$6,DataStreams,0)),DataStreams,0)-1):OFFSET(HOMECELL,MATCH(MIN(INDEX(Last_Data_Point,MATCH($A98,DataStreams,0)),INDEX(Last_Data_Point,MATCH(K$6,DataStreams,0)),$B$4),DateRange,0)-1,MATCH(INDEX(Returns!$100:$100,MATCH(K$6,DataStreams,0)),DataStreams,0)-1))),"")</f>
        <v>-2.0681408785731409E-3</v>
      </c>
      <c r="L98" s="233" cm="1">
        <f t="array" aca="1" ref="L98" ca="1">_xlfn.IFNA(_xlfn.COVARIANCE.S(
OFFSET(HOMECELL,MATCH(MAX(INDEX(First_Data_Point,MATCH($A98,DataStreams,0)),INDEX(First_Data_Point,MATCH(L$6,DataStreams,0)),$B$3),DateRange,0)-1,MATCH($A98,DataStreams,0)-1):OFFSET(HOMECELL,MATCH(MIN(INDEX(Last_Data_Point,MATCH($A98,DataStreams,0)),INDEX(Last_Data_Point,MATCH(L$6,DataStreams,0)),$B$4),DateRange,0)-1,MATCH($A98,DataStreams,0)-1) -
(INDEX(Returns!$102:$102,MATCH($A98,DataStreams,0))*
OFFSET(HOMECELL,MATCH(MAX(INDEX(First_Data_Point,MATCH($A98,DataStreams,0)),INDEX(First_Data_Point,MATCH(L$6,DataStreams,0)),$B$3),DateRange,0)-1,MATCH(INDEX(Returns!$100:$100,MATCH($A98,DataStreams,0)),DataStreams,0)-1):OFFSET(HOMECELL,MATCH(MIN(INDEX(Last_Data_Point,MATCH($A98,DataStreams,0)),INDEX(Last_Data_Point,MATCH(L$6,DataStreams,0)),$B$4),DateRange,0)-1,MATCH(INDEX(Returns!$100:$100,MATCH($A98,DataStreams,0)),DataStreams,0)-1)),
OFFSET(HOMECELL,MATCH(MAX(INDEX(First_Data_Point,MATCH($A98,DataStreams,0)),INDEX(First_Data_Point,MATCH(L$6,DataStreams,0)),$B$3),DateRange,0)-1,MATCH(L$6,DataStreams,0)-1):OFFSET(HOMECELL,MATCH(MIN(INDEX(Last_Data_Point,MATCH($A98,DataStreams,0)),INDEX(Last_Data_Point,MATCH(L$6,DataStreams,0)),$B$4),DateRange,0)-1,MATCH(L$6,DataStreams,0)-1) -
(INDEX(Returns!$102:$102,MATCH(L$6,DataStreams,0))*
OFFSET(HOMECELL,MATCH(MAX(INDEX(First_Data_Point,MATCH($A98,DataStreams,0)),INDEX(First_Data_Point,MATCH(L$6,DataStreams,0)),$B$3),DateRange,0)-1,MATCH(INDEX(Returns!$100:$100,MATCH(L$6,DataStreams,0)),DataStreams,0)-1):OFFSET(HOMECELL,MATCH(MIN(INDEX(Last_Data_Point,MATCH($A98,DataStreams,0)),INDEX(Last_Data_Point,MATCH(L$6,DataStreams,0)),$B$4),DateRange,0)-1,MATCH(INDEX(Returns!$100:$100,MATCH(L$6,DataStreams,0)),DataStreams,0)-1))),"")</f>
        <v>-7.1214518277053991E-5</v>
      </c>
      <c r="M98" s="233" cm="1">
        <f t="array" aca="1" ref="M98" ca="1">_xlfn.IFNA(_xlfn.COVARIANCE.S(
OFFSET(HOMECELL,MATCH(MAX(INDEX(First_Data_Point,MATCH($A98,DataStreams,0)),INDEX(First_Data_Point,MATCH(M$6,DataStreams,0)),$B$3),DateRange,0)-1,MATCH($A98,DataStreams,0)-1):OFFSET(HOMECELL,MATCH(MIN(INDEX(Last_Data_Point,MATCH($A98,DataStreams,0)),INDEX(Last_Data_Point,MATCH(M$6,DataStreams,0)),$B$4),DateRange,0)-1,MATCH($A98,DataStreams,0)-1) -
(INDEX(Returns!$102:$102,MATCH($A98,DataStreams,0))*
OFFSET(HOMECELL,MATCH(MAX(INDEX(First_Data_Point,MATCH($A98,DataStreams,0)),INDEX(First_Data_Point,MATCH(M$6,DataStreams,0)),$B$3),DateRange,0)-1,MATCH(INDEX(Returns!$100:$100,MATCH($A98,DataStreams,0)),DataStreams,0)-1):OFFSET(HOMECELL,MATCH(MIN(INDEX(Last_Data_Point,MATCH($A98,DataStreams,0)),INDEX(Last_Data_Point,MATCH(M$6,DataStreams,0)),$B$4),DateRange,0)-1,MATCH(INDEX(Returns!$100:$100,MATCH($A98,DataStreams,0)),DataStreams,0)-1)),
OFFSET(HOMECELL,MATCH(MAX(INDEX(First_Data_Point,MATCH($A98,DataStreams,0)),INDEX(First_Data_Point,MATCH(M$6,DataStreams,0)),$B$3),DateRange,0)-1,MATCH(M$6,DataStreams,0)-1):OFFSET(HOMECELL,MATCH(MIN(INDEX(Last_Data_Point,MATCH($A98,DataStreams,0)),INDEX(Last_Data_Point,MATCH(M$6,DataStreams,0)),$B$4),DateRange,0)-1,MATCH(M$6,DataStreams,0)-1) -
(INDEX(Returns!$102:$102,MATCH(M$6,DataStreams,0))*
OFFSET(HOMECELL,MATCH(MAX(INDEX(First_Data_Point,MATCH($A98,DataStreams,0)),INDEX(First_Data_Point,MATCH(M$6,DataStreams,0)),$B$3),DateRange,0)-1,MATCH(INDEX(Returns!$100:$100,MATCH(M$6,DataStreams,0)),DataStreams,0)-1):OFFSET(HOMECELL,MATCH(MIN(INDEX(Last_Data_Point,MATCH($A98,DataStreams,0)),INDEX(Last_Data_Point,MATCH(M$6,DataStreams,0)),$B$4),DateRange,0)-1,MATCH(INDEX(Returns!$100:$100,MATCH(M$6,DataStreams,0)),DataStreams,0)-1))),"")</f>
        <v>9.7930270593305811E-5</v>
      </c>
      <c r="N98" s="233" cm="1">
        <f t="array" aca="1" ref="N98" ca="1">_xlfn.IFNA(_xlfn.COVARIANCE.S(
OFFSET(HOMECELL,MATCH(MAX(INDEX(First_Data_Point,MATCH($A98,DataStreams,0)),INDEX(First_Data_Point,MATCH(N$6,DataStreams,0)),$B$3),DateRange,0)-1,MATCH($A98,DataStreams,0)-1):OFFSET(HOMECELL,MATCH(MIN(INDEX(Last_Data_Point,MATCH($A98,DataStreams,0)),INDEX(Last_Data_Point,MATCH(N$6,DataStreams,0)),$B$4),DateRange,0)-1,MATCH($A98,DataStreams,0)-1) -
(INDEX(Returns!$102:$102,MATCH($A98,DataStreams,0))*
OFFSET(HOMECELL,MATCH(MAX(INDEX(First_Data_Point,MATCH($A98,DataStreams,0)),INDEX(First_Data_Point,MATCH(N$6,DataStreams,0)),$B$3),DateRange,0)-1,MATCH(INDEX(Returns!$100:$100,MATCH($A98,DataStreams,0)),DataStreams,0)-1):OFFSET(HOMECELL,MATCH(MIN(INDEX(Last_Data_Point,MATCH($A98,DataStreams,0)),INDEX(Last_Data_Point,MATCH(N$6,DataStreams,0)),$B$4),DateRange,0)-1,MATCH(INDEX(Returns!$100:$100,MATCH($A98,DataStreams,0)),DataStreams,0)-1)),
OFFSET(HOMECELL,MATCH(MAX(INDEX(First_Data_Point,MATCH($A98,DataStreams,0)),INDEX(First_Data_Point,MATCH(N$6,DataStreams,0)),$B$3),DateRange,0)-1,MATCH(N$6,DataStreams,0)-1):OFFSET(HOMECELL,MATCH(MIN(INDEX(Last_Data_Point,MATCH($A98,DataStreams,0)),INDEX(Last_Data_Point,MATCH(N$6,DataStreams,0)),$B$4),DateRange,0)-1,MATCH(N$6,DataStreams,0)-1) -
(INDEX(Returns!$102:$102,MATCH(N$6,DataStreams,0))*
OFFSET(HOMECELL,MATCH(MAX(INDEX(First_Data_Point,MATCH($A98,DataStreams,0)),INDEX(First_Data_Point,MATCH(N$6,DataStreams,0)),$B$3),DateRange,0)-1,MATCH(INDEX(Returns!$100:$100,MATCH(N$6,DataStreams,0)),DataStreams,0)-1):OFFSET(HOMECELL,MATCH(MIN(INDEX(Last_Data_Point,MATCH($A98,DataStreams,0)),INDEX(Last_Data_Point,MATCH(N$6,DataStreams,0)),$B$4),DateRange,0)-1,MATCH(INDEX(Returns!$100:$100,MATCH(N$6,DataStreams,0)),DataStreams,0)-1))),"")</f>
        <v>-2.3029402288665271E-3</v>
      </c>
      <c r="O98" s="233" cm="1">
        <f t="array" aca="1" ref="O98" ca="1">_xlfn.IFNA(_xlfn.COVARIANCE.S(
OFFSET(HOMECELL,MATCH(MAX(INDEX(First_Data_Point,MATCH($A98,DataStreams,0)),INDEX(First_Data_Point,MATCH(O$6,DataStreams,0)),$B$3),DateRange,0)-1,MATCH($A98,DataStreams,0)-1):OFFSET(HOMECELL,MATCH(MIN(INDEX(Last_Data_Point,MATCH($A98,DataStreams,0)),INDEX(Last_Data_Point,MATCH(O$6,DataStreams,0)),$B$4),DateRange,0)-1,MATCH($A98,DataStreams,0)-1) -
(INDEX(Returns!$102:$102,MATCH($A98,DataStreams,0))*
OFFSET(HOMECELL,MATCH(MAX(INDEX(First_Data_Point,MATCH($A98,DataStreams,0)),INDEX(First_Data_Point,MATCH(O$6,DataStreams,0)),$B$3),DateRange,0)-1,MATCH(INDEX(Returns!$100:$100,MATCH($A98,DataStreams,0)),DataStreams,0)-1):OFFSET(HOMECELL,MATCH(MIN(INDEX(Last_Data_Point,MATCH($A98,DataStreams,0)),INDEX(Last_Data_Point,MATCH(O$6,DataStreams,0)),$B$4),DateRange,0)-1,MATCH(INDEX(Returns!$100:$100,MATCH($A98,DataStreams,0)),DataStreams,0)-1)),
OFFSET(HOMECELL,MATCH(MAX(INDEX(First_Data_Point,MATCH($A98,DataStreams,0)),INDEX(First_Data_Point,MATCH(O$6,DataStreams,0)),$B$3),DateRange,0)-1,MATCH(O$6,DataStreams,0)-1):OFFSET(HOMECELL,MATCH(MIN(INDEX(Last_Data_Point,MATCH($A98,DataStreams,0)),INDEX(Last_Data_Point,MATCH(O$6,DataStreams,0)),$B$4),DateRange,0)-1,MATCH(O$6,DataStreams,0)-1) -
(INDEX(Returns!$102:$102,MATCH(O$6,DataStreams,0))*
OFFSET(HOMECELL,MATCH(MAX(INDEX(First_Data_Point,MATCH($A98,DataStreams,0)),INDEX(First_Data_Point,MATCH(O$6,DataStreams,0)),$B$3),DateRange,0)-1,MATCH(INDEX(Returns!$100:$100,MATCH(O$6,DataStreams,0)),DataStreams,0)-1):OFFSET(HOMECELL,MATCH(MIN(INDEX(Last_Data_Point,MATCH($A98,DataStreams,0)),INDEX(Last_Data_Point,MATCH(O$6,DataStreams,0)),$B$4),DateRange,0)-1,MATCH(INDEX(Returns!$100:$100,MATCH(O$6,DataStreams,0)),DataStreams,0)-1))),"")</f>
        <v>-2.3039433539384746E-4</v>
      </c>
      <c r="P98" s="233" cm="1">
        <f t="array" aca="1" ref="P98" ca="1">_xlfn.IFNA(_xlfn.COVARIANCE.S(
OFFSET(HOMECELL,MATCH(MAX(INDEX(First_Data_Point,MATCH($A98,DataStreams,0)),INDEX(First_Data_Point,MATCH(P$6,DataStreams,0)),$B$3),DateRange,0)-1,MATCH($A98,DataStreams,0)-1):OFFSET(HOMECELL,MATCH(MIN(INDEX(Last_Data_Point,MATCH($A98,DataStreams,0)),INDEX(Last_Data_Point,MATCH(P$6,DataStreams,0)),$B$4),DateRange,0)-1,MATCH($A98,DataStreams,0)-1) -
(INDEX(Returns!$102:$102,MATCH($A98,DataStreams,0))*
OFFSET(HOMECELL,MATCH(MAX(INDEX(First_Data_Point,MATCH($A98,DataStreams,0)),INDEX(First_Data_Point,MATCH(P$6,DataStreams,0)),$B$3),DateRange,0)-1,MATCH(INDEX(Returns!$100:$100,MATCH($A98,DataStreams,0)),DataStreams,0)-1):OFFSET(HOMECELL,MATCH(MIN(INDEX(Last_Data_Point,MATCH($A98,DataStreams,0)),INDEX(Last_Data_Point,MATCH(P$6,DataStreams,0)),$B$4),DateRange,0)-1,MATCH(INDEX(Returns!$100:$100,MATCH($A98,DataStreams,0)),DataStreams,0)-1)),
OFFSET(HOMECELL,MATCH(MAX(INDEX(First_Data_Point,MATCH($A98,DataStreams,0)),INDEX(First_Data_Point,MATCH(P$6,DataStreams,0)),$B$3),DateRange,0)-1,MATCH(P$6,DataStreams,0)-1):OFFSET(HOMECELL,MATCH(MIN(INDEX(Last_Data_Point,MATCH($A98,DataStreams,0)),INDEX(Last_Data_Point,MATCH(P$6,DataStreams,0)),$B$4),DateRange,0)-1,MATCH(P$6,DataStreams,0)-1) -
(INDEX(Returns!$102:$102,MATCH(P$6,DataStreams,0))*
OFFSET(HOMECELL,MATCH(MAX(INDEX(First_Data_Point,MATCH($A98,DataStreams,0)),INDEX(First_Data_Point,MATCH(P$6,DataStreams,0)),$B$3),DateRange,0)-1,MATCH(INDEX(Returns!$100:$100,MATCH(P$6,DataStreams,0)),DataStreams,0)-1):OFFSET(HOMECELL,MATCH(MIN(INDEX(Last_Data_Point,MATCH($A98,DataStreams,0)),INDEX(Last_Data_Point,MATCH(P$6,DataStreams,0)),$B$4),DateRange,0)-1,MATCH(INDEX(Returns!$100:$100,MATCH(P$6,DataStreams,0)),DataStreams,0)-1))),"")</f>
        <v>-4.2035185860165355E-4</v>
      </c>
      <c r="Q98" s="233" cm="1">
        <f t="array" aca="1" ref="Q98" ca="1">_xlfn.IFNA(_xlfn.COVARIANCE.S(
OFFSET(HOMECELL,MATCH(MAX(INDEX(First_Data_Point,MATCH($A98,DataStreams,0)),INDEX(First_Data_Point,MATCH(Q$6,DataStreams,0)),$B$3),DateRange,0)-1,MATCH($A98,DataStreams,0)-1):OFFSET(HOMECELL,MATCH(MIN(INDEX(Last_Data_Point,MATCH($A98,DataStreams,0)),INDEX(Last_Data_Point,MATCH(Q$6,DataStreams,0)),$B$4),DateRange,0)-1,MATCH($A98,DataStreams,0)-1) -
(INDEX(Returns!$102:$102,MATCH($A98,DataStreams,0))*
OFFSET(HOMECELL,MATCH(MAX(INDEX(First_Data_Point,MATCH($A98,DataStreams,0)),INDEX(First_Data_Point,MATCH(Q$6,DataStreams,0)),$B$3),DateRange,0)-1,MATCH(INDEX(Returns!$100:$100,MATCH($A98,DataStreams,0)),DataStreams,0)-1):OFFSET(HOMECELL,MATCH(MIN(INDEX(Last_Data_Point,MATCH($A98,DataStreams,0)),INDEX(Last_Data_Point,MATCH(Q$6,DataStreams,0)),$B$4),DateRange,0)-1,MATCH(INDEX(Returns!$100:$100,MATCH($A98,DataStreams,0)),DataStreams,0)-1)),
OFFSET(HOMECELL,MATCH(MAX(INDEX(First_Data_Point,MATCH($A98,DataStreams,0)),INDEX(First_Data_Point,MATCH(Q$6,DataStreams,0)),$B$3),DateRange,0)-1,MATCH(Q$6,DataStreams,0)-1):OFFSET(HOMECELL,MATCH(MIN(INDEX(Last_Data_Point,MATCH($A98,DataStreams,0)),INDEX(Last_Data_Point,MATCH(Q$6,DataStreams,0)),$B$4),DateRange,0)-1,MATCH(Q$6,DataStreams,0)-1) -
(INDEX(Returns!$102:$102,MATCH(Q$6,DataStreams,0))*
OFFSET(HOMECELL,MATCH(MAX(INDEX(First_Data_Point,MATCH($A98,DataStreams,0)),INDEX(First_Data_Point,MATCH(Q$6,DataStreams,0)),$B$3),DateRange,0)-1,MATCH(INDEX(Returns!$100:$100,MATCH(Q$6,DataStreams,0)),DataStreams,0)-1):OFFSET(HOMECELL,MATCH(MIN(INDEX(Last_Data_Point,MATCH($A98,DataStreams,0)),INDEX(Last_Data_Point,MATCH(Q$6,DataStreams,0)),$B$4),DateRange,0)-1,MATCH(INDEX(Returns!$100:$100,MATCH(Q$6,DataStreams,0)),DataStreams,0)-1))),"")</f>
        <v>-4.3546336615477551E-3</v>
      </c>
      <c r="R98" s="233" cm="1">
        <f t="array" aca="1" ref="R98" ca="1">_xlfn.IFNA(_xlfn.COVARIANCE.S(
OFFSET(HOMECELL,MATCH(MAX(INDEX(First_Data_Point,MATCH($A98,DataStreams,0)),INDEX(First_Data_Point,MATCH(R$6,DataStreams,0)),$B$3),DateRange,0)-1,MATCH($A98,DataStreams,0)-1):OFFSET(HOMECELL,MATCH(MIN(INDEX(Last_Data_Point,MATCH($A98,DataStreams,0)),INDEX(Last_Data_Point,MATCH(R$6,DataStreams,0)),$B$4),DateRange,0)-1,MATCH($A98,DataStreams,0)-1) -
(INDEX(Returns!$102:$102,MATCH($A98,DataStreams,0))*
OFFSET(HOMECELL,MATCH(MAX(INDEX(First_Data_Point,MATCH($A98,DataStreams,0)),INDEX(First_Data_Point,MATCH(R$6,DataStreams,0)),$B$3),DateRange,0)-1,MATCH(INDEX(Returns!$100:$100,MATCH($A98,DataStreams,0)),DataStreams,0)-1):OFFSET(HOMECELL,MATCH(MIN(INDEX(Last_Data_Point,MATCH($A98,DataStreams,0)),INDEX(Last_Data_Point,MATCH(R$6,DataStreams,0)),$B$4),DateRange,0)-1,MATCH(INDEX(Returns!$100:$100,MATCH($A98,DataStreams,0)),DataStreams,0)-1)),
OFFSET(HOMECELL,MATCH(MAX(INDEX(First_Data_Point,MATCH($A98,DataStreams,0)),INDEX(First_Data_Point,MATCH(R$6,DataStreams,0)),$B$3),DateRange,0)-1,MATCH(R$6,DataStreams,0)-1):OFFSET(HOMECELL,MATCH(MIN(INDEX(Last_Data_Point,MATCH($A98,DataStreams,0)),INDEX(Last_Data_Point,MATCH(R$6,DataStreams,0)),$B$4),DateRange,0)-1,MATCH(R$6,DataStreams,0)-1) -
(INDEX(Returns!$102:$102,MATCH(R$6,DataStreams,0))*
OFFSET(HOMECELL,MATCH(MAX(INDEX(First_Data_Point,MATCH($A98,DataStreams,0)),INDEX(First_Data_Point,MATCH(R$6,DataStreams,0)),$B$3),DateRange,0)-1,MATCH(INDEX(Returns!$100:$100,MATCH(R$6,DataStreams,0)),DataStreams,0)-1):OFFSET(HOMECELL,MATCH(MIN(INDEX(Last_Data_Point,MATCH($A98,DataStreams,0)),INDEX(Last_Data_Point,MATCH(R$6,DataStreams,0)),$B$4),DateRange,0)-1,MATCH(INDEX(Returns!$100:$100,MATCH(R$6,DataStreams,0)),DataStreams,0)-1))),"")</f>
        <v>-3.0413135187552722E-4</v>
      </c>
      <c r="S98" s="233" cm="1">
        <f t="array" aca="1" ref="S98" ca="1">_xlfn.IFNA(_xlfn.COVARIANCE.S(
OFFSET(HOMECELL,MATCH(MAX(INDEX(First_Data_Point,MATCH($A98,DataStreams,0)),INDEX(First_Data_Point,MATCH(S$6,DataStreams,0)),$B$3),DateRange,0)-1,MATCH($A98,DataStreams,0)-1):OFFSET(HOMECELL,MATCH(MIN(INDEX(Last_Data_Point,MATCH($A98,DataStreams,0)),INDEX(Last_Data_Point,MATCH(S$6,DataStreams,0)),$B$4),DateRange,0)-1,MATCH($A98,DataStreams,0)-1) -
(INDEX(Returns!$102:$102,MATCH($A98,DataStreams,0))*
OFFSET(HOMECELL,MATCH(MAX(INDEX(First_Data_Point,MATCH($A98,DataStreams,0)),INDEX(First_Data_Point,MATCH(S$6,DataStreams,0)),$B$3),DateRange,0)-1,MATCH(INDEX(Returns!$100:$100,MATCH($A98,DataStreams,0)),DataStreams,0)-1):OFFSET(HOMECELL,MATCH(MIN(INDEX(Last_Data_Point,MATCH($A98,DataStreams,0)),INDEX(Last_Data_Point,MATCH(S$6,DataStreams,0)),$B$4),DateRange,0)-1,MATCH(INDEX(Returns!$100:$100,MATCH($A98,DataStreams,0)),DataStreams,0)-1)),
OFFSET(HOMECELL,MATCH(MAX(INDEX(First_Data_Point,MATCH($A98,DataStreams,0)),INDEX(First_Data_Point,MATCH(S$6,DataStreams,0)),$B$3),DateRange,0)-1,MATCH(S$6,DataStreams,0)-1):OFFSET(HOMECELL,MATCH(MIN(INDEX(Last_Data_Point,MATCH($A98,DataStreams,0)),INDEX(Last_Data_Point,MATCH(S$6,DataStreams,0)),$B$4),DateRange,0)-1,MATCH(S$6,DataStreams,0)-1) -
(INDEX(Returns!$102:$102,MATCH(S$6,DataStreams,0))*
OFFSET(HOMECELL,MATCH(MAX(INDEX(First_Data_Point,MATCH($A98,DataStreams,0)),INDEX(First_Data_Point,MATCH(S$6,DataStreams,0)),$B$3),DateRange,0)-1,MATCH(INDEX(Returns!$100:$100,MATCH(S$6,DataStreams,0)),DataStreams,0)-1):OFFSET(HOMECELL,MATCH(MIN(INDEX(Last_Data_Point,MATCH($A98,DataStreams,0)),INDEX(Last_Data_Point,MATCH(S$6,DataStreams,0)),$B$4),DateRange,0)-1,MATCH(INDEX(Returns!$100:$100,MATCH(S$6,DataStreams,0)),DataStreams,0)-1))),"")</f>
        <v>7.4916253556726973E-4</v>
      </c>
      <c r="T98" s="233" cm="1">
        <f t="array" aca="1" ref="T98" ca="1">_xlfn.IFNA(_xlfn.COVARIANCE.S(
OFFSET(HOMECELL,MATCH(MAX(INDEX(First_Data_Point,MATCH($A98,DataStreams,0)),INDEX(First_Data_Point,MATCH(T$6,DataStreams,0)),$B$3),DateRange,0)-1,MATCH($A98,DataStreams,0)-1):OFFSET(HOMECELL,MATCH(MIN(INDEX(Last_Data_Point,MATCH($A98,DataStreams,0)),INDEX(Last_Data_Point,MATCH(T$6,DataStreams,0)),$B$4),DateRange,0)-1,MATCH($A98,DataStreams,0)-1) -
(INDEX(Returns!$102:$102,MATCH($A98,DataStreams,0))*
OFFSET(HOMECELL,MATCH(MAX(INDEX(First_Data_Point,MATCH($A98,DataStreams,0)),INDEX(First_Data_Point,MATCH(T$6,DataStreams,0)),$B$3),DateRange,0)-1,MATCH(INDEX(Returns!$100:$100,MATCH($A98,DataStreams,0)),DataStreams,0)-1):OFFSET(HOMECELL,MATCH(MIN(INDEX(Last_Data_Point,MATCH($A98,DataStreams,0)),INDEX(Last_Data_Point,MATCH(T$6,DataStreams,0)),$B$4),DateRange,0)-1,MATCH(INDEX(Returns!$100:$100,MATCH($A98,DataStreams,0)),DataStreams,0)-1)),
OFFSET(HOMECELL,MATCH(MAX(INDEX(First_Data_Point,MATCH($A98,DataStreams,0)),INDEX(First_Data_Point,MATCH(T$6,DataStreams,0)),$B$3),DateRange,0)-1,MATCH(T$6,DataStreams,0)-1):OFFSET(HOMECELL,MATCH(MIN(INDEX(Last_Data_Point,MATCH($A98,DataStreams,0)),INDEX(Last_Data_Point,MATCH(T$6,DataStreams,0)),$B$4),DateRange,0)-1,MATCH(T$6,DataStreams,0)-1) -
(INDEX(Returns!$102:$102,MATCH(T$6,DataStreams,0))*
OFFSET(HOMECELL,MATCH(MAX(INDEX(First_Data_Point,MATCH($A98,DataStreams,0)),INDEX(First_Data_Point,MATCH(T$6,DataStreams,0)),$B$3),DateRange,0)-1,MATCH(INDEX(Returns!$100:$100,MATCH(T$6,DataStreams,0)),DataStreams,0)-1):OFFSET(HOMECELL,MATCH(MIN(INDEX(Last_Data_Point,MATCH($A98,DataStreams,0)),INDEX(Last_Data_Point,MATCH(T$6,DataStreams,0)),$B$4),DateRange,0)-1,MATCH(INDEX(Returns!$100:$100,MATCH(T$6,DataStreams,0)),DataStreams,0)-1))),"")</f>
        <v>4.9889638536514873E-4</v>
      </c>
      <c r="U98" s="233" cm="1">
        <f t="array" aca="1" ref="U98" ca="1">_xlfn.IFNA(_xlfn.COVARIANCE.S(
OFFSET(HOMECELL,MATCH(MAX(INDEX(First_Data_Point,MATCH($A98,DataStreams,0)),INDEX(First_Data_Point,MATCH(U$6,DataStreams,0)),$B$3),DateRange,0)-1,MATCH($A98,DataStreams,0)-1):OFFSET(HOMECELL,MATCH(MIN(INDEX(Last_Data_Point,MATCH($A98,DataStreams,0)),INDEX(Last_Data_Point,MATCH(U$6,DataStreams,0)),$B$4),DateRange,0)-1,MATCH($A98,DataStreams,0)-1) -
(INDEX(Returns!$102:$102,MATCH($A98,DataStreams,0))*
OFFSET(HOMECELL,MATCH(MAX(INDEX(First_Data_Point,MATCH($A98,DataStreams,0)),INDEX(First_Data_Point,MATCH(U$6,DataStreams,0)),$B$3),DateRange,0)-1,MATCH(INDEX(Returns!$100:$100,MATCH($A98,DataStreams,0)),DataStreams,0)-1):OFFSET(HOMECELL,MATCH(MIN(INDEX(Last_Data_Point,MATCH($A98,DataStreams,0)),INDEX(Last_Data_Point,MATCH(U$6,DataStreams,0)),$B$4),DateRange,0)-1,MATCH(INDEX(Returns!$100:$100,MATCH($A98,DataStreams,0)),DataStreams,0)-1)),
OFFSET(HOMECELL,MATCH(MAX(INDEX(First_Data_Point,MATCH($A98,DataStreams,0)),INDEX(First_Data_Point,MATCH(U$6,DataStreams,0)),$B$3),DateRange,0)-1,MATCH(U$6,DataStreams,0)-1):OFFSET(HOMECELL,MATCH(MIN(INDEX(Last_Data_Point,MATCH($A98,DataStreams,0)),INDEX(Last_Data_Point,MATCH(U$6,DataStreams,0)),$B$4),DateRange,0)-1,MATCH(U$6,DataStreams,0)-1) -
(INDEX(Returns!$102:$102,MATCH(U$6,DataStreams,0))*
OFFSET(HOMECELL,MATCH(MAX(INDEX(First_Data_Point,MATCH($A98,DataStreams,0)),INDEX(First_Data_Point,MATCH(U$6,DataStreams,0)),$B$3),DateRange,0)-1,MATCH(INDEX(Returns!$100:$100,MATCH(U$6,DataStreams,0)),DataStreams,0)-1):OFFSET(HOMECELL,MATCH(MIN(INDEX(Last_Data_Point,MATCH($A98,DataStreams,0)),INDEX(Last_Data_Point,MATCH(U$6,DataStreams,0)),$B$4),DateRange,0)-1,MATCH(INDEX(Returns!$100:$100,MATCH(U$6,DataStreams,0)),DataStreams,0)-1))),"")</f>
        <v>-1.505756996801624E-4</v>
      </c>
      <c r="V98" s="233" cm="1">
        <f t="array" aca="1" ref="V98" ca="1">_xlfn.IFNA(_xlfn.COVARIANCE.S(
OFFSET(HOMECELL,MATCH(MAX(INDEX(First_Data_Point,MATCH($A98,DataStreams,0)),INDEX(First_Data_Point,MATCH(V$6,DataStreams,0)),$B$3),DateRange,0)-1,MATCH($A98,DataStreams,0)-1):OFFSET(HOMECELL,MATCH(MIN(INDEX(Last_Data_Point,MATCH($A98,DataStreams,0)),INDEX(Last_Data_Point,MATCH(V$6,DataStreams,0)),$B$4),DateRange,0)-1,MATCH($A98,DataStreams,0)-1) -
(INDEX(Returns!$102:$102,MATCH($A98,DataStreams,0))*
OFFSET(HOMECELL,MATCH(MAX(INDEX(First_Data_Point,MATCH($A98,DataStreams,0)),INDEX(First_Data_Point,MATCH(V$6,DataStreams,0)),$B$3),DateRange,0)-1,MATCH(INDEX(Returns!$100:$100,MATCH($A98,DataStreams,0)),DataStreams,0)-1):OFFSET(HOMECELL,MATCH(MIN(INDEX(Last_Data_Point,MATCH($A98,DataStreams,0)),INDEX(Last_Data_Point,MATCH(V$6,DataStreams,0)),$B$4),DateRange,0)-1,MATCH(INDEX(Returns!$100:$100,MATCH($A98,DataStreams,0)),DataStreams,0)-1)),
OFFSET(HOMECELL,MATCH(MAX(INDEX(First_Data_Point,MATCH($A98,DataStreams,0)),INDEX(First_Data_Point,MATCH(V$6,DataStreams,0)),$B$3),DateRange,0)-1,MATCH(V$6,DataStreams,0)-1):OFFSET(HOMECELL,MATCH(MIN(INDEX(Last_Data_Point,MATCH($A98,DataStreams,0)),INDEX(Last_Data_Point,MATCH(V$6,DataStreams,0)),$B$4),DateRange,0)-1,MATCH(V$6,DataStreams,0)-1) -
(INDEX(Returns!$102:$102,MATCH(V$6,DataStreams,0))*
OFFSET(HOMECELL,MATCH(MAX(INDEX(First_Data_Point,MATCH($A98,DataStreams,0)),INDEX(First_Data_Point,MATCH(V$6,DataStreams,0)),$B$3),DateRange,0)-1,MATCH(INDEX(Returns!$100:$100,MATCH(V$6,DataStreams,0)),DataStreams,0)-1):OFFSET(HOMECELL,MATCH(MIN(INDEX(Last_Data_Point,MATCH($A98,DataStreams,0)),INDEX(Last_Data_Point,MATCH(V$6,DataStreams,0)),$B$4),DateRange,0)-1,MATCH(INDEX(Returns!$100:$100,MATCH(V$6,DataStreams,0)),DataStreams,0)-1))),"")</f>
        <v>-6.8406764834206581E-4</v>
      </c>
      <c r="W98" s="233" cm="1">
        <f t="array" aca="1" ref="W98" ca="1">_xlfn.IFNA(_xlfn.COVARIANCE.S(
OFFSET(HOMECELL,MATCH(MAX(INDEX(First_Data_Point,MATCH($A98,DataStreams,0)),INDEX(First_Data_Point,MATCH(W$6,DataStreams,0)),$B$3),DateRange,0)-1,MATCH($A98,DataStreams,0)-1):OFFSET(HOMECELL,MATCH(MIN(INDEX(Last_Data_Point,MATCH($A98,DataStreams,0)),INDEX(Last_Data_Point,MATCH(W$6,DataStreams,0)),$B$4),DateRange,0)-1,MATCH($A98,DataStreams,0)-1) -
(INDEX(Returns!$102:$102,MATCH($A98,DataStreams,0))*
OFFSET(HOMECELL,MATCH(MAX(INDEX(First_Data_Point,MATCH($A98,DataStreams,0)),INDEX(First_Data_Point,MATCH(W$6,DataStreams,0)),$B$3),DateRange,0)-1,MATCH(INDEX(Returns!$100:$100,MATCH($A98,DataStreams,0)),DataStreams,0)-1):OFFSET(HOMECELL,MATCH(MIN(INDEX(Last_Data_Point,MATCH($A98,DataStreams,0)),INDEX(Last_Data_Point,MATCH(W$6,DataStreams,0)),$B$4),DateRange,0)-1,MATCH(INDEX(Returns!$100:$100,MATCH($A98,DataStreams,0)),DataStreams,0)-1)),
OFFSET(HOMECELL,MATCH(MAX(INDEX(First_Data_Point,MATCH($A98,DataStreams,0)),INDEX(First_Data_Point,MATCH(W$6,DataStreams,0)),$B$3),DateRange,0)-1,MATCH(W$6,DataStreams,0)-1):OFFSET(HOMECELL,MATCH(MIN(INDEX(Last_Data_Point,MATCH($A98,DataStreams,0)),INDEX(Last_Data_Point,MATCH(W$6,DataStreams,0)),$B$4),DateRange,0)-1,MATCH(W$6,DataStreams,0)-1) -
(INDEX(Returns!$102:$102,MATCH(W$6,DataStreams,0))*
OFFSET(HOMECELL,MATCH(MAX(INDEX(First_Data_Point,MATCH($A98,DataStreams,0)),INDEX(First_Data_Point,MATCH(W$6,DataStreams,0)),$B$3),DateRange,0)-1,MATCH(INDEX(Returns!$100:$100,MATCH(W$6,DataStreams,0)),DataStreams,0)-1):OFFSET(HOMECELL,MATCH(MIN(INDEX(Last_Data_Point,MATCH($A98,DataStreams,0)),INDEX(Last_Data_Point,MATCH(W$6,DataStreams,0)),$B$4),DateRange,0)-1,MATCH(INDEX(Returns!$100:$100,MATCH(W$6,DataStreams,0)),DataStreams,0)-1))),"")</f>
        <v>-1.180051522269355E-3</v>
      </c>
      <c r="X98" s="233" cm="1">
        <f t="array" aca="1" ref="X98" ca="1">_xlfn.IFNA(_xlfn.COVARIANCE.S(
OFFSET(HOMECELL,MATCH(MAX(INDEX(First_Data_Point,MATCH($A98,DataStreams,0)),INDEX(First_Data_Point,MATCH(X$6,DataStreams,0)),$B$3),DateRange,0)-1,MATCH($A98,DataStreams,0)-1):OFFSET(HOMECELL,MATCH(MIN(INDEX(Last_Data_Point,MATCH($A98,DataStreams,0)),INDEX(Last_Data_Point,MATCH(X$6,DataStreams,0)),$B$4),DateRange,0)-1,MATCH($A98,DataStreams,0)-1) -
(INDEX(Returns!$102:$102,MATCH($A98,DataStreams,0))*
OFFSET(HOMECELL,MATCH(MAX(INDEX(First_Data_Point,MATCH($A98,DataStreams,0)),INDEX(First_Data_Point,MATCH(X$6,DataStreams,0)),$B$3),DateRange,0)-1,MATCH(INDEX(Returns!$100:$100,MATCH($A98,DataStreams,0)),DataStreams,0)-1):OFFSET(HOMECELL,MATCH(MIN(INDEX(Last_Data_Point,MATCH($A98,DataStreams,0)),INDEX(Last_Data_Point,MATCH(X$6,DataStreams,0)),$B$4),DateRange,0)-1,MATCH(INDEX(Returns!$100:$100,MATCH($A98,DataStreams,0)),DataStreams,0)-1)),
OFFSET(HOMECELL,MATCH(MAX(INDEX(First_Data_Point,MATCH($A98,DataStreams,0)),INDEX(First_Data_Point,MATCH(X$6,DataStreams,0)),$B$3),DateRange,0)-1,MATCH(X$6,DataStreams,0)-1):OFFSET(HOMECELL,MATCH(MIN(INDEX(Last_Data_Point,MATCH($A98,DataStreams,0)),INDEX(Last_Data_Point,MATCH(X$6,DataStreams,0)),$B$4),DateRange,0)-1,MATCH(X$6,DataStreams,0)-1) -
(INDEX(Returns!$102:$102,MATCH(X$6,DataStreams,0))*
OFFSET(HOMECELL,MATCH(MAX(INDEX(First_Data_Point,MATCH($A98,DataStreams,0)),INDEX(First_Data_Point,MATCH(X$6,DataStreams,0)),$B$3),DateRange,0)-1,MATCH(INDEX(Returns!$100:$100,MATCH(X$6,DataStreams,0)),DataStreams,0)-1):OFFSET(HOMECELL,MATCH(MIN(INDEX(Last_Data_Point,MATCH($A98,DataStreams,0)),INDEX(Last_Data_Point,MATCH(X$6,DataStreams,0)),$B$4),DateRange,0)-1,MATCH(INDEX(Returns!$100:$100,MATCH(X$6,DataStreams,0)),DataStreams,0)-1))),"")</f>
        <v>7.4224471018919451E-5</v>
      </c>
      <c r="Y98" s="233" cm="1">
        <f t="array" aca="1" ref="Y98" ca="1">_xlfn.IFNA(_xlfn.COVARIANCE.S(
OFFSET(HOMECELL,MATCH(MAX(INDEX(First_Data_Point,MATCH($A98,DataStreams,0)),INDEX(First_Data_Point,MATCH(Y$6,DataStreams,0)),$B$3),DateRange,0)-1,MATCH($A98,DataStreams,0)-1):OFFSET(HOMECELL,MATCH(MIN(INDEX(Last_Data_Point,MATCH($A98,DataStreams,0)),INDEX(Last_Data_Point,MATCH(Y$6,DataStreams,0)),$B$4),DateRange,0)-1,MATCH($A98,DataStreams,0)-1) -
(INDEX(Returns!$102:$102,MATCH($A98,DataStreams,0))*
OFFSET(HOMECELL,MATCH(MAX(INDEX(First_Data_Point,MATCH($A98,DataStreams,0)),INDEX(First_Data_Point,MATCH(Y$6,DataStreams,0)),$B$3),DateRange,0)-1,MATCH(INDEX(Returns!$100:$100,MATCH($A98,DataStreams,0)),DataStreams,0)-1):OFFSET(HOMECELL,MATCH(MIN(INDEX(Last_Data_Point,MATCH($A98,DataStreams,0)),INDEX(Last_Data_Point,MATCH(Y$6,DataStreams,0)),$B$4),DateRange,0)-1,MATCH(INDEX(Returns!$100:$100,MATCH($A98,DataStreams,0)),DataStreams,0)-1)),
OFFSET(HOMECELL,MATCH(MAX(INDEX(First_Data_Point,MATCH($A98,DataStreams,0)),INDEX(First_Data_Point,MATCH(Y$6,DataStreams,0)),$B$3),DateRange,0)-1,MATCH(Y$6,DataStreams,0)-1):OFFSET(HOMECELL,MATCH(MIN(INDEX(Last_Data_Point,MATCH($A98,DataStreams,0)),INDEX(Last_Data_Point,MATCH(Y$6,DataStreams,0)),$B$4),DateRange,0)-1,MATCH(Y$6,DataStreams,0)-1) -
(INDEX(Returns!$102:$102,MATCH(Y$6,DataStreams,0))*
OFFSET(HOMECELL,MATCH(MAX(INDEX(First_Data_Point,MATCH($A98,DataStreams,0)),INDEX(First_Data_Point,MATCH(Y$6,DataStreams,0)),$B$3),DateRange,0)-1,MATCH(INDEX(Returns!$100:$100,MATCH(Y$6,DataStreams,0)),DataStreams,0)-1):OFFSET(HOMECELL,MATCH(MIN(INDEX(Last_Data_Point,MATCH($A98,DataStreams,0)),INDEX(Last_Data_Point,MATCH(Y$6,DataStreams,0)),$B$4),DateRange,0)-1,MATCH(INDEX(Returns!$100:$100,MATCH(Y$6,DataStreams,0)),DataStreams,0)-1))),"")</f>
        <v>5.5526873668458598E-4</v>
      </c>
      <c r="Z98" s="233" cm="1">
        <f t="array" aca="1" ref="Z98" ca="1">_xlfn.IFNA(_xlfn.COVARIANCE.S(
OFFSET(HOMECELL,MATCH(MAX(INDEX(First_Data_Point,MATCH($A98,DataStreams,0)),INDEX(First_Data_Point,MATCH(Z$6,DataStreams,0)),$B$3),DateRange,0)-1,MATCH($A98,DataStreams,0)-1):OFFSET(HOMECELL,MATCH(MIN(INDEX(Last_Data_Point,MATCH($A98,DataStreams,0)),INDEX(Last_Data_Point,MATCH(Z$6,DataStreams,0)),$B$4),DateRange,0)-1,MATCH($A98,DataStreams,0)-1) -
(INDEX(Returns!$102:$102,MATCH($A98,DataStreams,0))*
OFFSET(HOMECELL,MATCH(MAX(INDEX(First_Data_Point,MATCH($A98,DataStreams,0)),INDEX(First_Data_Point,MATCH(Z$6,DataStreams,0)),$B$3),DateRange,0)-1,MATCH(INDEX(Returns!$100:$100,MATCH($A98,DataStreams,0)),DataStreams,0)-1):OFFSET(HOMECELL,MATCH(MIN(INDEX(Last_Data_Point,MATCH($A98,DataStreams,0)),INDEX(Last_Data_Point,MATCH(Z$6,DataStreams,0)),$B$4),DateRange,0)-1,MATCH(INDEX(Returns!$100:$100,MATCH($A98,DataStreams,0)),DataStreams,0)-1)),
OFFSET(HOMECELL,MATCH(MAX(INDEX(First_Data_Point,MATCH($A98,DataStreams,0)),INDEX(First_Data_Point,MATCH(Z$6,DataStreams,0)),$B$3),DateRange,0)-1,MATCH(Z$6,DataStreams,0)-1):OFFSET(HOMECELL,MATCH(MIN(INDEX(Last_Data_Point,MATCH($A98,DataStreams,0)),INDEX(Last_Data_Point,MATCH(Z$6,DataStreams,0)),$B$4),DateRange,0)-1,MATCH(Z$6,DataStreams,0)-1) -
(INDEX(Returns!$102:$102,MATCH(Z$6,DataStreams,0))*
OFFSET(HOMECELL,MATCH(MAX(INDEX(First_Data_Point,MATCH($A98,DataStreams,0)),INDEX(First_Data_Point,MATCH(Z$6,DataStreams,0)),$B$3),DateRange,0)-1,MATCH(INDEX(Returns!$100:$100,MATCH(Z$6,DataStreams,0)),DataStreams,0)-1):OFFSET(HOMECELL,MATCH(MIN(INDEX(Last_Data_Point,MATCH($A98,DataStreams,0)),INDEX(Last_Data_Point,MATCH(Z$6,DataStreams,0)),$B$4),DateRange,0)-1,MATCH(INDEX(Returns!$100:$100,MATCH(Z$6,DataStreams,0)),DataStreams,0)-1))),"")</f>
        <v>-6.7920108542746365E-4</v>
      </c>
      <c r="AA98" s="233" cm="1">
        <f t="array" aca="1" ref="AA98" ca="1">_xlfn.IFNA(_xlfn.COVARIANCE.S(
OFFSET(HOMECELL,MATCH(MAX(INDEX(First_Data_Point,MATCH($A98,DataStreams,0)),INDEX(First_Data_Point,MATCH(AA$6,DataStreams,0)),$B$3),DateRange,0)-1,MATCH($A98,DataStreams,0)-1):OFFSET(HOMECELL,MATCH(MIN(INDEX(Last_Data_Point,MATCH($A98,DataStreams,0)),INDEX(Last_Data_Point,MATCH(AA$6,DataStreams,0)),$B$4),DateRange,0)-1,MATCH($A98,DataStreams,0)-1) -
(INDEX(Returns!$102:$102,MATCH($A98,DataStreams,0))*
OFFSET(HOMECELL,MATCH(MAX(INDEX(First_Data_Point,MATCH($A98,DataStreams,0)),INDEX(First_Data_Point,MATCH(AA$6,DataStreams,0)),$B$3),DateRange,0)-1,MATCH(INDEX(Returns!$100:$100,MATCH($A98,DataStreams,0)),DataStreams,0)-1):OFFSET(HOMECELL,MATCH(MIN(INDEX(Last_Data_Point,MATCH($A98,DataStreams,0)),INDEX(Last_Data_Point,MATCH(AA$6,DataStreams,0)),$B$4),DateRange,0)-1,MATCH(INDEX(Returns!$100:$100,MATCH($A98,DataStreams,0)),DataStreams,0)-1)),
OFFSET(HOMECELL,MATCH(MAX(INDEX(First_Data_Point,MATCH($A98,DataStreams,0)),INDEX(First_Data_Point,MATCH(AA$6,DataStreams,0)),$B$3),DateRange,0)-1,MATCH(AA$6,DataStreams,0)-1):OFFSET(HOMECELL,MATCH(MIN(INDEX(Last_Data_Point,MATCH($A98,DataStreams,0)),INDEX(Last_Data_Point,MATCH(AA$6,DataStreams,0)),$B$4),DateRange,0)-1,MATCH(AA$6,DataStreams,0)-1) -
(INDEX(Returns!$102:$102,MATCH(AA$6,DataStreams,0))*
OFFSET(HOMECELL,MATCH(MAX(INDEX(First_Data_Point,MATCH($A98,DataStreams,0)),INDEX(First_Data_Point,MATCH(AA$6,DataStreams,0)),$B$3),DateRange,0)-1,MATCH(INDEX(Returns!$100:$100,MATCH(AA$6,DataStreams,0)),DataStreams,0)-1):OFFSET(HOMECELL,MATCH(MIN(INDEX(Last_Data_Point,MATCH($A98,DataStreams,0)),INDEX(Last_Data_Point,MATCH(AA$6,DataStreams,0)),$B$4),DateRange,0)-1,MATCH(INDEX(Returns!$100:$100,MATCH(AA$6,DataStreams,0)),DataStreams,0)-1))),"")</f>
        <v>7.2367941540917667E-5</v>
      </c>
      <c r="AB98" s="233" cm="1">
        <f t="array" aca="1" ref="AB98" ca="1">_xlfn.IFNA(_xlfn.COVARIANCE.S(
OFFSET(HOMECELL,MATCH(MAX(INDEX(First_Data_Point,MATCH($A98,DataStreams,0)),INDEX(First_Data_Point,MATCH(AB$6,DataStreams,0)),$B$3),DateRange,0)-1,MATCH($A98,DataStreams,0)-1):OFFSET(HOMECELL,MATCH(MIN(INDEX(Last_Data_Point,MATCH($A98,DataStreams,0)),INDEX(Last_Data_Point,MATCH(AB$6,DataStreams,0)),$B$4),DateRange,0)-1,MATCH($A98,DataStreams,0)-1) -
(INDEX(Returns!$102:$102,MATCH($A98,DataStreams,0))*
OFFSET(HOMECELL,MATCH(MAX(INDEX(First_Data_Point,MATCH($A98,DataStreams,0)),INDEX(First_Data_Point,MATCH(AB$6,DataStreams,0)),$B$3),DateRange,0)-1,MATCH(INDEX(Returns!$100:$100,MATCH($A98,DataStreams,0)),DataStreams,0)-1):OFFSET(HOMECELL,MATCH(MIN(INDEX(Last_Data_Point,MATCH($A98,DataStreams,0)),INDEX(Last_Data_Point,MATCH(AB$6,DataStreams,0)),$B$4),DateRange,0)-1,MATCH(INDEX(Returns!$100:$100,MATCH($A98,DataStreams,0)),DataStreams,0)-1)),
OFFSET(HOMECELL,MATCH(MAX(INDEX(First_Data_Point,MATCH($A98,DataStreams,0)),INDEX(First_Data_Point,MATCH(AB$6,DataStreams,0)),$B$3),DateRange,0)-1,MATCH(AB$6,DataStreams,0)-1):OFFSET(HOMECELL,MATCH(MIN(INDEX(Last_Data_Point,MATCH($A98,DataStreams,0)),INDEX(Last_Data_Point,MATCH(AB$6,DataStreams,0)),$B$4),DateRange,0)-1,MATCH(AB$6,DataStreams,0)-1) -
(INDEX(Returns!$102:$102,MATCH(AB$6,DataStreams,0))*
OFFSET(HOMECELL,MATCH(MAX(INDEX(First_Data_Point,MATCH($A98,DataStreams,0)),INDEX(First_Data_Point,MATCH(AB$6,DataStreams,0)),$B$3),DateRange,0)-1,MATCH(INDEX(Returns!$100:$100,MATCH(AB$6,DataStreams,0)),DataStreams,0)-1):OFFSET(HOMECELL,MATCH(MIN(INDEX(Last_Data_Point,MATCH($A98,DataStreams,0)),INDEX(Last_Data_Point,MATCH(AB$6,DataStreams,0)),$B$4),DateRange,0)-1,MATCH(INDEX(Returns!$100:$100,MATCH(AB$6,DataStreams,0)),DataStreams,0)-1))),"")</f>
        <v>-4.2794527344129841E-5</v>
      </c>
      <c r="AC98" s="233" cm="1">
        <f t="array" aca="1" ref="AC98" ca="1">_xlfn.IFNA(_xlfn.COVARIANCE.S(
OFFSET(HOMECELL,MATCH(MAX(INDEX(First_Data_Point,MATCH($A98,DataStreams,0)),INDEX(First_Data_Point,MATCH(AC$6,DataStreams,0)),$B$3),DateRange,0)-1,MATCH($A98,DataStreams,0)-1):OFFSET(HOMECELL,MATCH(MIN(INDEX(Last_Data_Point,MATCH($A98,DataStreams,0)),INDEX(Last_Data_Point,MATCH(AC$6,DataStreams,0)),$B$4),DateRange,0)-1,MATCH($A98,DataStreams,0)-1) -
(INDEX(Returns!$102:$102,MATCH($A98,DataStreams,0))*
OFFSET(HOMECELL,MATCH(MAX(INDEX(First_Data_Point,MATCH($A98,DataStreams,0)),INDEX(First_Data_Point,MATCH(AC$6,DataStreams,0)),$B$3),DateRange,0)-1,MATCH(INDEX(Returns!$100:$100,MATCH($A98,DataStreams,0)),DataStreams,0)-1):OFFSET(HOMECELL,MATCH(MIN(INDEX(Last_Data_Point,MATCH($A98,DataStreams,0)),INDEX(Last_Data_Point,MATCH(AC$6,DataStreams,0)),$B$4),DateRange,0)-1,MATCH(INDEX(Returns!$100:$100,MATCH($A98,DataStreams,0)),DataStreams,0)-1)),
OFFSET(HOMECELL,MATCH(MAX(INDEX(First_Data_Point,MATCH($A98,DataStreams,0)),INDEX(First_Data_Point,MATCH(AC$6,DataStreams,0)),$B$3),DateRange,0)-1,MATCH(AC$6,DataStreams,0)-1):OFFSET(HOMECELL,MATCH(MIN(INDEX(Last_Data_Point,MATCH($A98,DataStreams,0)),INDEX(Last_Data_Point,MATCH(AC$6,DataStreams,0)),$B$4),DateRange,0)-1,MATCH(AC$6,DataStreams,0)-1) -
(INDEX(Returns!$102:$102,MATCH(AC$6,DataStreams,0))*
OFFSET(HOMECELL,MATCH(MAX(INDEX(First_Data_Point,MATCH($A98,DataStreams,0)),INDEX(First_Data_Point,MATCH(AC$6,DataStreams,0)),$B$3),DateRange,0)-1,MATCH(INDEX(Returns!$100:$100,MATCH(AC$6,DataStreams,0)),DataStreams,0)-1):OFFSET(HOMECELL,MATCH(MIN(INDEX(Last_Data_Point,MATCH($A98,DataStreams,0)),INDEX(Last_Data_Point,MATCH(AC$6,DataStreams,0)),$B$4),DateRange,0)-1,MATCH(INDEX(Returns!$100:$100,MATCH(AC$6,DataStreams,0)),DataStreams,0)-1))),"")</f>
        <v>-2.2773736363795663E-3</v>
      </c>
      <c r="AD98" s="233" cm="1">
        <f t="array" aca="1" ref="AD98" ca="1">_xlfn.IFNA(_xlfn.COVARIANCE.S(
OFFSET(HOMECELL,MATCH(MAX(INDEX(First_Data_Point,MATCH($A98,DataStreams,0)),INDEX(First_Data_Point,MATCH(AD$6,DataStreams,0)),$B$3),DateRange,0)-1,MATCH($A98,DataStreams,0)-1):OFFSET(HOMECELL,MATCH(MIN(INDEX(Last_Data_Point,MATCH($A98,DataStreams,0)),INDEX(Last_Data_Point,MATCH(AD$6,DataStreams,0)),$B$4),DateRange,0)-1,MATCH($A98,DataStreams,0)-1) -
(INDEX(Returns!$102:$102,MATCH($A98,DataStreams,0))*
OFFSET(HOMECELL,MATCH(MAX(INDEX(First_Data_Point,MATCH($A98,DataStreams,0)),INDEX(First_Data_Point,MATCH(AD$6,DataStreams,0)),$B$3),DateRange,0)-1,MATCH(INDEX(Returns!$100:$100,MATCH($A98,DataStreams,0)),DataStreams,0)-1):OFFSET(HOMECELL,MATCH(MIN(INDEX(Last_Data_Point,MATCH($A98,DataStreams,0)),INDEX(Last_Data_Point,MATCH(AD$6,DataStreams,0)),$B$4),DateRange,0)-1,MATCH(INDEX(Returns!$100:$100,MATCH($A98,DataStreams,0)),DataStreams,0)-1)),
OFFSET(HOMECELL,MATCH(MAX(INDEX(First_Data_Point,MATCH($A98,DataStreams,0)),INDEX(First_Data_Point,MATCH(AD$6,DataStreams,0)),$B$3),DateRange,0)-1,MATCH(AD$6,DataStreams,0)-1):OFFSET(HOMECELL,MATCH(MIN(INDEX(Last_Data_Point,MATCH($A98,DataStreams,0)),INDEX(Last_Data_Point,MATCH(AD$6,DataStreams,0)),$B$4),DateRange,0)-1,MATCH(AD$6,DataStreams,0)-1) -
(INDEX(Returns!$102:$102,MATCH(AD$6,DataStreams,0))*
OFFSET(HOMECELL,MATCH(MAX(INDEX(First_Data_Point,MATCH($A98,DataStreams,0)),INDEX(First_Data_Point,MATCH(AD$6,DataStreams,0)),$B$3),DateRange,0)-1,MATCH(INDEX(Returns!$100:$100,MATCH(AD$6,DataStreams,0)),DataStreams,0)-1):OFFSET(HOMECELL,MATCH(MIN(INDEX(Last_Data_Point,MATCH($A98,DataStreams,0)),INDEX(Last_Data_Point,MATCH(AD$6,DataStreams,0)),$B$4),DateRange,0)-1,MATCH(INDEX(Returns!$100:$100,MATCH(AD$6,DataStreams,0)),DataStreams,0)-1))),"")</f>
        <v>6.8169299134393198E-4</v>
      </c>
      <c r="AE98" s="233" cm="1">
        <f t="array" aca="1" ref="AE98" ca="1">_xlfn.IFNA(_xlfn.COVARIANCE.S(
OFFSET(HOMECELL,MATCH(MAX(INDEX(First_Data_Point,MATCH($A98,DataStreams,0)),INDEX(First_Data_Point,MATCH(AE$6,DataStreams,0)),$B$3),DateRange,0)-1,MATCH($A98,DataStreams,0)-1):OFFSET(HOMECELL,MATCH(MIN(INDEX(Last_Data_Point,MATCH($A98,DataStreams,0)),INDEX(Last_Data_Point,MATCH(AE$6,DataStreams,0)),$B$4),DateRange,0)-1,MATCH($A98,DataStreams,0)-1) -
(INDEX(Returns!$102:$102,MATCH($A98,DataStreams,0))*
OFFSET(HOMECELL,MATCH(MAX(INDEX(First_Data_Point,MATCH($A98,DataStreams,0)),INDEX(First_Data_Point,MATCH(AE$6,DataStreams,0)),$B$3),DateRange,0)-1,MATCH(INDEX(Returns!$100:$100,MATCH($A98,DataStreams,0)),DataStreams,0)-1):OFFSET(HOMECELL,MATCH(MIN(INDEX(Last_Data_Point,MATCH($A98,DataStreams,0)),INDEX(Last_Data_Point,MATCH(AE$6,DataStreams,0)),$B$4),DateRange,0)-1,MATCH(INDEX(Returns!$100:$100,MATCH($A98,DataStreams,0)),DataStreams,0)-1)),
OFFSET(HOMECELL,MATCH(MAX(INDEX(First_Data_Point,MATCH($A98,DataStreams,0)),INDEX(First_Data_Point,MATCH(AE$6,DataStreams,0)),$B$3),DateRange,0)-1,MATCH(AE$6,DataStreams,0)-1):OFFSET(HOMECELL,MATCH(MIN(INDEX(Last_Data_Point,MATCH($A98,DataStreams,0)),INDEX(Last_Data_Point,MATCH(AE$6,DataStreams,0)),$B$4),DateRange,0)-1,MATCH(AE$6,DataStreams,0)-1) -
(INDEX(Returns!$102:$102,MATCH(AE$6,DataStreams,0))*
OFFSET(HOMECELL,MATCH(MAX(INDEX(First_Data_Point,MATCH($A98,DataStreams,0)),INDEX(First_Data_Point,MATCH(AE$6,DataStreams,0)),$B$3),DateRange,0)-1,MATCH(INDEX(Returns!$100:$100,MATCH(AE$6,DataStreams,0)),DataStreams,0)-1):OFFSET(HOMECELL,MATCH(MIN(INDEX(Last_Data_Point,MATCH($A98,DataStreams,0)),INDEX(Last_Data_Point,MATCH(AE$6,DataStreams,0)),$B$4),DateRange,0)-1,MATCH(INDEX(Returns!$100:$100,MATCH(AE$6,DataStreams,0)),DataStreams,0)-1))),"")</f>
        <v>-1.1798136280179415E-3</v>
      </c>
      <c r="AF98" s="233" cm="1">
        <f t="array" aca="1" ref="AF98" ca="1">_xlfn.IFNA(_xlfn.COVARIANCE.S(
OFFSET(HOMECELL,MATCH(MAX(INDEX(First_Data_Point,MATCH($A98,DataStreams,0)),INDEX(First_Data_Point,MATCH(AF$6,DataStreams,0)),$B$3),DateRange,0)-1,MATCH($A98,DataStreams,0)-1):OFFSET(HOMECELL,MATCH(MIN(INDEX(Last_Data_Point,MATCH($A98,DataStreams,0)),INDEX(Last_Data_Point,MATCH(AF$6,DataStreams,0)),$B$4),DateRange,0)-1,MATCH($A98,DataStreams,0)-1) -
(INDEX(Returns!$102:$102,MATCH($A98,DataStreams,0))*
OFFSET(HOMECELL,MATCH(MAX(INDEX(First_Data_Point,MATCH($A98,DataStreams,0)),INDEX(First_Data_Point,MATCH(AF$6,DataStreams,0)),$B$3),DateRange,0)-1,MATCH(INDEX(Returns!$100:$100,MATCH($A98,DataStreams,0)),DataStreams,0)-1):OFFSET(HOMECELL,MATCH(MIN(INDEX(Last_Data_Point,MATCH($A98,DataStreams,0)),INDEX(Last_Data_Point,MATCH(AF$6,DataStreams,0)),$B$4),DateRange,0)-1,MATCH(INDEX(Returns!$100:$100,MATCH($A98,DataStreams,0)),DataStreams,0)-1)),
OFFSET(HOMECELL,MATCH(MAX(INDEX(First_Data_Point,MATCH($A98,DataStreams,0)),INDEX(First_Data_Point,MATCH(AF$6,DataStreams,0)),$B$3),DateRange,0)-1,MATCH(AF$6,DataStreams,0)-1):OFFSET(HOMECELL,MATCH(MIN(INDEX(Last_Data_Point,MATCH($A98,DataStreams,0)),INDEX(Last_Data_Point,MATCH(AF$6,DataStreams,0)),$B$4),DateRange,0)-1,MATCH(AF$6,DataStreams,0)-1) -
(INDEX(Returns!$102:$102,MATCH(AF$6,DataStreams,0))*
OFFSET(HOMECELL,MATCH(MAX(INDEX(First_Data_Point,MATCH($A98,DataStreams,0)),INDEX(First_Data_Point,MATCH(AF$6,DataStreams,0)),$B$3),DateRange,0)-1,MATCH(INDEX(Returns!$100:$100,MATCH(AF$6,DataStreams,0)),DataStreams,0)-1):OFFSET(HOMECELL,MATCH(MIN(INDEX(Last_Data_Point,MATCH($A98,DataStreams,0)),INDEX(Last_Data_Point,MATCH(AF$6,DataStreams,0)),$B$4),DateRange,0)-1,MATCH(INDEX(Returns!$100:$100,MATCH(AF$6,DataStreams,0)),DataStreams,0)-1))),"")</f>
        <v>8.1553195019291576E-4</v>
      </c>
      <c r="AG98" s="233" cm="1">
        <f t="array" aca="1" ref="AG98" ca="1">_xlfn.IFNA(_xlfn.COVARIANCE.S(
OFFSET(HOMECELL,MATCH(MAX(INDEX(First_Data_Point,MATCH($A98,DataStreams,0)),INDEX(First_Data_Point,MATCH(AG$6,DataStreams,0)),$B$3),DateRange,0)-1,MATCH($A98,DataStreams,0)-1):OFFSET(HOMECELL,MATCH(MIN(INDEX(Last_Data_Point,MATCH($A98,DataStreams,0)),INDEX(Last_Data_Point,MATCH(AG$6,DataStreams,0)),$B$4),DateRange,0)-1,MATCH($A98,DataStreams,0)-1) -
(INDEX(Returns!$102:$102,MATCH($A98,DataStreams,0))*
OFFSET(HOMECELL,MATCH(MAX(INDEX(First_Data_Point,MATCH($A98,DataStreams,0)),INDEX(First_Data_Point,MATCH(AG$6,DataStreams,0)),$B$3),DateRange,0)-1,MATCH(INDEX(Returns!$100:$100,MATCH($A98,DataStreams,0)),DataStreams,0)-1):OFFSET(HOMECELL,MATCH(MIN(INDEX(Last_Data_Point,MATCH($A98,DataStreams,0)),INDEX(Last_Data_Point,MATCH(AG$6,DataStreams,0)),$B$4),DateRange,0)-1,MATCH(INDEX(Returns!$100:$100,MATCH($A98,DataStreams,0)),DataStreams,0)-1)),
OFFSET(HOMECELL,MATCH(MAX(INDEX(First_Data_Point,MATCH($A98,DataStreams,0)),INDEX(First_Data_Point,MATCH(AG$6,DataStreams,0)),$B$3),DateRange,0)-1,MATCH(AG$6,DataStreams,0)-1):OFFSET(HOMECELL,MATCH(MIN(INDEX(Last_Data_Point,MATCH($A98,DataStreams,0)),INDEX(Last_Data_Point,MATCH(AG$6,DataStreams,0)),$B$4),DateRange,0)-1,MATCH(AG$6,DataStreams,0)-1) -
(INDEX(Returns!$102:$102,MATCH(AG$6,DataStreams,0))*
OFFSET(HOMECELL,MATCH(MAX(INDEX(First_Data_Point,MATCH($A98,DataStreams,0)),INDEX(First_Data_Point,MATCH(AG$6,DataStreams,0)),$B$3),DateRange,0)-1,MATCH(INDEX(Returns!$100:$100,MATCH(AG$6,DataStreams,0)),DataStreams,0)-1):OFFSET(HOMECELL,MATCH(MIN(INDEX(Last_Data_Point,MATCH($A98,DataStreams,0)),INDEX(Last_Data_Point,MATCH(AG$6,DataStreams,0)),$B$4),DateRange,0)-1,MATCH(INDEX(Returns!$100:$100,MATCH(AG$6,DataStreams,0)),DataStreams,0)-1))),"")</f>
        <v>-2.5586360743516239E-4</v>
      </c>
      <c r="AH98" s="233" cm="1">
        <f t="array" aca="1" ref="AH98" ca="1">_xlfn.IFNA(_xlfn.COVARIANCE.S(
OFFSET(HOMECELL,MATCH(MAX(INDEX(First_Data_Point,MATCH($A98,DataStreams,0)),INDEX(First_Data_Point,MATCH(AH$6,DataStreams,0)),$B$3),DateRange,0)-1,MATCH($A98,DataStreams,0)-1):OFFSET(HOMECELL,MATCH(MIN(INDEX(Last_Data_Point,MATCH($A98,DataStreams,0)),INDEX(Last_Data_Point,MATCH(AH$6,DataStreams,0)),$B$4),DateRange,0)-1,MATCH($A98,DataStreams,0)-1) -
(INDEX(Returns!$102:$102,MATCH($A98,DataStreams,0))*
OFFSET(HOMECELL,MATCH(MAX(INDEX(First_Data_Point,MATCH($A98,DataStreams,0)),INDEX(First_Data_Point,MATCH(AH$6,DataStreams,0)),$B$3),DateRange,0)-1,MATCH(INDEX(Returns!$100:$100,MATCH($A98,DataStreams,0)),DataStreams,0)-1):OFFSET(HOMECELL,MATCH(MIN(INDEX(Last_Data_Point,MATCH($A98,DataStreams,0)),INDEX(Last_Data_Point,MATCH(AH$6,DataStreams,0)),$B$4),DateRange,0)-1,MATCH(INDEX(Returns!$100:$100,MATCH($A98,DataStreams,0)),DataStreams,0)-1)),
OFFSET(HOMECELL,MATCH(MAX(INDEX(First_Data_Point,MATCH($A98,DataStreams,0)),INDEX(First_Data_Point,MATCH(AH$6,DataStreams,0)),$B$3),DateRange,0)-1,MATCH(AH$6,DataStreams,0)-1):OFFSET(HOMECELL,MATCH(MIN(INDEX(Last_Data_Point,MATCH($A98,DataStreams,0)),INDEX(Last_Data_Point,MATCH(AH$6,DataStreams,0)),$B$4),DateRange,0)-1,MATCH(AH$6,DataStreams,0)-1) -
(INDEX(Returns!$102:$102,MATCH(AH$6,DataStreams,0))*
OFFSET(HOMECELL,MATCH(MAX(INDEX(First_Data_Point,MATCH($A98,DataStreams,0)),INDEX(First_Data_Point,MATCH(AH$6,DataStreams,0)),$B$3),DateRange,0)-1,MATCH(INDEX(Returns!$100:$100,MATCH(AH$6,DataStreams,0)),DataStreams,0)-1):OFFSET(HOMECELL,MATCH(MIN(INDEX(Last_Data_Point,MATCH($A98,DataStreams,0)),INDEX(Last_Data_Point,MATCH(AH$6,DataStreams,0)),$B$4),DateRange,0)-1,MATCH(INDEX(Returns!$100:$100,MATCH(AH$6,DataStreams,0)),DataStreams,0)-1))),"")</f>
        <v>7.5168265115420759E-3</v>
      </c>
      <c r="AI98" s="233" cm="1">
        <f t="array" aca="1" ref="AI98" ca="1">_xlfn.IFNA(_xlfn.COVARIANCE.S(
OFFSET(HOMECELL,MATCH(MAX(INDEX(First_Data_Point,MATCH($A98,DataStreams,0)),INDEX(First_Data_Point,MATCH(AI$6,DataStreams,0)),$B$3),DateRange,0)-1,MATCH($A98,DataStreams,0)-1):OFFSET(HOMECELL,MATCH(MIN(INDEX(Last_Data_Point,MATCH($A98,DataStreams,0)),INDEX(Last_Data_Point,MATCH(AI$6,DataStreams,0)),$B$4),DateRange,0)-1,MATCH($A98,DataStreams,0)-1) -
(INDEX(Returns!$102:$102,MATCH($A98,DataStreams,0))*
OFFSET(HOMECELL,MATCH(MAX(INDEX(First_Data_Point,MATCH($A98,DataStreams,0)),INDEX(First_Data_Point,MATCH(AI$6,DataStreams,0)),$B$3),DateRange,0)-1,MATCH(INDEX(Returns!$100:$100,MATCH($A98,DataStreams,0)),DataStreams,0)-1):OFFSET(HOMECELL,MATCH(MIN(INDEX(Last_Data_Point,MATCH($A98,DataStreams,0)),INDEX(Last_Data_Point,MATCH(AI$6,DataStreams,0)),$B$4),DateRange,0)-1,MATCH(INDEX(Returns!$100:$100,MATCH($A98,DataStreams,0)),DataStreams,0)-1)),
OFFSET(HOMECELL,MATCH(MAX(INDEX(First_Data_Point,MATCH($A98,DataStreams,0)),INDEX(First_Data_Point,MATCH(AI$6,DataStreams,0)),$B$3),DateRange,0)-1,MATCH(AI$6,DataStreams,0)-1):OFFSET(HOMECELL,MATCH(MIN(INDEX(Last_Data_Point,MATCH($A98,DataStreams,0)),INDEX(Last_Data_Point,MATCH(AI$6,DataStreams,0)),$B$4),DateRange,0)-1,MATCH(AI$6,DataStreams,0)-1) -
(INDEX(Returns!$102:$102,MATCH(AI$6,DataStreams,0))*
OFFSET(HOMECELL,MATCH(MAX(INDEX(First_Data_Point,MATCH($A98,DataStreams,0)),INDEX(First_Data_Point,MATCH(AI$6,DataStreams,0)),$B$3),DateRange,0)-1,MATCH(INDEX(Returns!$100:$100,MATCH(AI$6,DataStreams,0)),DataStreams,0)-1):OFFSET(HOMECELL,MATCH(MIN(INDEX(Last_Data_Point,MATCH($A98,DataStreams,0)),INDEX(Last_Data_Point,MATCH(AI$6,DataStreams,0)),$B$4),DateRange,0)-1,MATCH(INDEX(Returns!$100:$100,MATCH(AI$6,DataStreams,0)),DataStreams,0)-1))),"")</f>
        <v>-1.726659125478472E-4</v>
      </c>
      <c r="AJ98" s="233" cm="1">
        <f t="array" aca="1" ref="AJ98" ca="1">_xlfn.IFNA(_xlfn.COVARIANCE.S(
OFFSET(HOMECELL,MATCH(MAX(INDEX(First_Data_Point,MATCH($A98,DataStreams,0)),INDEX(First_Data_Point,MATCH(AJ$6,DataStreams,0)),$B$3),DateRange,0)-1,MATCH($A98,DataStreams,0)-1):OFFSET(HOMECELL,MATCH(MIN(INDEX(Last_Data_Point,MATCH($A98,DataStreams,0)),INDEX(Last_Data_Point,MATCH(AJ$6,DataStreams,0)),$B$4),DateRange,0)-1,MATCH($A98,DataStreams,0)-1) -
(INDEX(Returns!$102:$102,MATCH($A98,DataStreams,0))*
OFFSET(HOMECELL,MATCH(MAX(INDEX(First_Data_Point,MATCH($A98,DataStreams,0)),INDEX(First_Data_Point,MATCH(AJ$6,DataStreams,0)),$B$3),DateRange,0)-1,MATCH(INDEX(Returns!$100:$100,MATCH($A98,DataStreams,0)),DataStreams,0)-1):OFFSET(HOMECELL,MATCH(MIN(INDEX(Last_Data_Point,MATCH($A98,DataStreams,0)),INDEX(Last_Data_Point,MATCH(AJ$6,DataStreams,0)),$B$4),DateRange,0)-1,MATCH(INDEX(Returns!$100:$100,MATCH($A98,DataStreams,0)),DataStreams,0)-1)),
OFFSET(HOMECELL,MATCH(MAX(INDEX(First_Data_Point,MATCH($A98,DataStreams,0)),INDEX(First_Data_Point,MATCH(AJ$6,DataStreams,0)),$B$3),DateRange,0)-1,MATCH(AJ$6,DataStreams,0)-1):OFFSET(HOMECELL,MATCH(MIN(INDEX(Last_Data_Point,MATCH($A98,DataStreams,0)),INDEX(Last_Data_Point,MATCH(AJ$6,DataStreams,0)),$B$4),DateRange,0)-1,MATCH(AJ$6,DataStreams,0)-1) -
(INDEX(Returns!$102:$102,MATCH(AJ$6,DataStreams,0))*
OFFSET(HOMECELL,MATCH(MAX(INDEX(First_Data_Point,MATCH($A98,DataStreams,0)),INDEX(First_Data_Point,MATCH(AJ$6,DataStreams,0)),$B$3),DateRange,0)-1,MATCH(INDEX(Returns!$100:$100,MATCH(AJ$6,DataStreams,0)),DataStreams,0)-1):OFFSET(HOMECELL,MATCH(MIN(INDEX(Last_Data_Point,MATCH($A98,DataStreams,0)),INDEX(Last_Data_Point,MATCH(AJ$6,DataStreams,0)),$B$4),DateRange,0)-1,MATCH(INDEX(Returns!$100:$100,MATCH(AJ$6,DataStreams,0)),DataStreams,0)-1))),"")</f>
        <v>9.9610687739005695E-4</v>
      </c>
      <c r="AK98" s="233" cm="1">
        <f t="array" aca="1" ref="AK98" ca="1">_xlfn.IFNA(_xlfn.COVARIANCE.S(
OFFSET(HOMECELL,MATCH(MAX(INDEX(First_Data_Point,MATCH($A98,DataStreams,0)),INDEX(First_Data_Point,MATCH(AK$6,DataStreams,0)),$B$3),DateRange,0)-1,MATCH($A98,DataStreams,0)-1):OFFSET(HOMECELL,MATCH(MIN(INDEX(Last_Data_Point,MATCH($A98,DataStreams,0)),INDEX(Last_Data_Point,MATCH(AK$6,DataStreams,0)),$B$4),DateRange,0)-1,MATCH($A98,DataStreams,0)-1) -
(INDEX(Returns!$102:$102,MATCH($A98,DataStreams,0))*
OFFSET(HOMECELL,MATCH(MAX(INDEX(First_Data_Point,MATCH($A98,DataStreams,0)),INDEX(First_Data_Point,MATCH(AK$6,DataStreams,0)),$B$3),DateRange,0)-1,MATCH(INDEX(Returns!$100:$100,MATCH($A98,DataStreams,0)),DataStreams,0)-1):OFFSET(HOMECELL,MATCH(MIN(INDEX(Last_Data_Point,MATCH($A98,DataStreams,0)),INDEX(Last_Data_Point,MATCH(AK$6,DataStreams,0)),$B$4),DateRange,0)-1,MATCH(INDEX(Returns!$100:$100,MATCH($A98,DataStreams,0)),DataStreams,0)-1)),
OFFSET(HOMECELL,MATCH(MAX(INDEX(First_Data_Point,MATCH($A98,DataStreams,0)),INDEX(First_Data_Point,MATCH(AK$6,DataStreams,0)),$B$3),DateRange,0)-1,MATCH(AK$6,DataStreams,0)-1):OFFSET(HOMECELL,MATCH(MIN(INDEX(Last_Data_Point,MATCH($A98,DataStreams,0)),INDEX(Last_Data_Point,MATCH(AK$6,DataStreams,0)),$B$4),DateRange,0)-1,MATCH(AK$6,DataStreams,0)-1) -
(INDEX(Returns!$102:$102,MATCH(AK$6,DataStreams,0))*
OFFSET(HOMECELL,MATCH(MAX(INDEX(First_Data_Point,MATCH($A98,DataStreams,0)),INDEX(First_Data_Point,MATCH(AK$6,DataStreams,0)),$B$3),DateRange,0)-1,MATCH(INDEX(Returns!$100:$100,MATCH(AK$6,DataStreams,0)),DataStreams,0)-1):OFFSET(HOMECELL,MATCH(MIN(INDEX(Last_Data_Point,MATCH($A98,DataStreams,0)),INDEX(Last_Data_Point,MATCH(AK$6,DataStreams,0)),$B$4),DateRange,0)-1,MATCH(INDEX(Returns!$100:$100,MATCH(AK$6,DataStreams,0)),DataStreams,0)-1))),"")</f>
        <v>-3.3181102544516187E-4</v>
      </c>
      <c r="AL98" s="233" cm="1">
        <f t="array" aca="1" ref="AL98" ca="1">_xlfn.IFNA(_xlfn.COVARIANCE.S(
OFFSET(HOMECELL,MATCH(MAX(INDEX(First_Data_Point,MATCH($A98,DataStreams,0)),INDEX(First_Data_Point,MATCH(AL$6,DataStreams,0)),$B$3),DateRange,0)-1,MATCH($A98,DataStreams,0)-1):OFFSET(HOMECELL,MATCH(MIN(INDEX(Last_Data_Point,MATCH($A98,DataStreams,0)),INDEX(Last_Data_Point,MATCH(AL$6,DataStreams,0)),$B$4),DateRange,0)-1,MATCH($A98,DataStreams,0)-1) -
(INDEX(Returns!$102:$102,MATCH($A98,DataStreams,0))*
OFFSET(HOMECELL,MATCH(MAX(INDEX(First_Data_Point,MATCH($A98,DataStreams,0)),INDEX(First_Data_Point,MATCH(AL$6,DataStreams,0)),$B$3),DateRange,0)-1,MATCH(INDEX(Returns!$100:$100,MATCH($A98,DataStreams,0)),DataStreams,0)-1):OFFSET(HOMECELL,MATCH(MIN(INDEX(Last_Data_Point,MATCH($A98,DataStreams,0)),INDEX(Last_Data_Point,MATCH(AL$6,DataStreams,0)),$B$4),DateRange,0)-1,MATCH(INDEX(Returns!$100:$100,MATCH($A98,DataStreams,0)),DataStreams,0)-1)),
OFFSET(HOMECELL,MATCH(MAX(INDEX(First_Data_Point,MATCH($A98,DataStreams,0)),INDEX(First_Data_Point,MATCH(AL$6,DataStreams,0)),$B$3),DateRange,0)-1,MATCH(AL$6,DataStreams,0)-1):OFFSET(HOMECELL,MATCH(MIN(INDEX(Last_Data_Point,MATCH($A98,DataStreams,0)),INDEX(Last_Data_Point,MATCH(AL$6,DataStreams,0)),$B$4),DateRange,0)-1,MATCH(AL$6,DataStreams,0)-1) -
(INDEX(Returns!$102:$102,MATCH(AL$6,DataStreams,0))*
OFFSET(HOMECELL,MATCH(MAX(INDEX(First_Data_Point,MATCH($A98,DataStreams,0)),INDEX(First_Data_Point,MATCH(AL$6,DataStreams,0)),$B$3),DateRange,0)-1,MATCH(INDEX(Returns!$100:$100,MATCH(AL$6,DataStreams,0)),DataStreams,0)-1):OFFSET(HOMECELL,MATCH(MIN(INDEX(Last_Data_Point,MATCH($A98,DataStreams,0)),INDEX(Last_Data_Point,MATCH(AL$6,DataStreams,0)),$B$4),DateRange,0)-1,MATCH(INDEX(Returns!$100:$100,MATCH(AL$6,DataStreams,0)),DataStreams,0)-1))),"")</f>
        <v>-3.7388398771830828E-4</v>
      </c>
      <c r="AM98" s="233" cm="1">
        <f t="array" aca="1" ref="AM98" ca="1">_xlfn.IFNA(_xlfn.COVARIANCE.S(
OFFSET(HOMECELL,MATCH(MAX(INDEX(First_Data_Point,MATCH($A98,DataStreams,0)),INDEX(First_Data_Point,MATCH(AM$6,DataStreams,0)),$B$3),DateRange,0)-1,MATCH($A98,DataStreams,0)-1):OFFSET(HOMECELL,MATCH(MIN(INDEX(Last_Data_Point,MATCH($A98,DataStreams,0)),INDEX(Last_Data_Point,MATCH(AM$6,DataStreams,0)),$B$4),DateRange,0)-1,MATCH($A98,DataStreams,0)-1) -
(INDEX(Returns!$102:$102,MATCH($A98,DataStreams,0))*
OFFSET(HOMECELL,MATCH(MAX(INDEX(First_Data_Point,MATCH($A98,DataStreams,0)),INDEX(First_Data_Point,MATCH(AM$6,DataStreams,0)),$B$3),DateRange,0)-1,MATCH(INDEX(Returns!$100:$100,MATCH($A98,DataStreams,0)),DataStreams,0)-1):OFFSET(HOMECELL,MATCH(MIN(INDEX(Last_Data_Point,MATCH($A98,DataStreams,0)),INDEX(Last_Data_Point,MATCH(AM$6,DataStreams,0)),$B$4),DateRange,0)-1,MATCH(INDEX(Returns!$100:$100,MATCH($A98,DataStreams,0)),DataStreams,0)-1)),
OFFSET(HOMECELL,MATCH(MAX(INDEX(First_Data_Point,MATCH($A98,DataStreams,0)),INDEX(First_Data_Point,MATCH(AM$6,DataStreams,0)),$B$3),DateRange,0)-1,MATCH(AM$6,DataStreams,0)-1):OFFSET(HOMECELL,MATCH(MIN(INDEX(Last_Data_Point,MATCH($A98,DataStreams,0)),INDEX(Last_Data_Point,MATCH(AM$6,DataStreams,0)),$B$4),DateRange,0)-1,MATCH(AM$6,DataStreams,0)-1) -
(INDEX(Returns!$102:$102,MATCH(AM$6,DataStreams,0))*
OFFSET(HOMECELL,MATCH(MAX(INDEX(First_Data_Point,MATCH($A98,DataStreams,0)),INDEX(First_Data_Point,MATCH(AM$6,DataStreams,0)),$B$3),DateRange,0)-1,MATCH(INDEX(Returns!$100:$100,MATCH(AM$6,DataStreams,0)),DataStreams,0)-1):OFFSET(HOMECELL,MATCH(MIN(INDEX(Last_Data_Point,MATCH($A98,DataStreams,0)),INDEX(Last_Data_Point,MATCH(AM$6,DataStreams,0)),$B$4),DateRange,0)-1,MATCH(INDEX(Returns!$100:$100,MATCH(AM$6,DataStreams,0)),DataStreams,0)-1))),"")</f>
        <v>1.4640348542135887E-3</v>
      </c>
      <c r="AN98" s="233" cm="1">
        <f t="array" aca="1" ref="AN98" ca="1">_xlfn.IFNA(_xlfn.COVARIANCE.S(
OFFSET(HOMECELL,MATCH(MAX(INDEX(First_Data_Point,MATCH($A98,DataStreams,0)),INDEX(First_Data_Point,MATCH(AN$6,DataStreams,0)),$B$3),DateRange,0)-1,MATCH($A98,DataStreams,0)-1):OFFSET(HOMECELL,MATCH(MIN(INDEX(Last_Data_Point,MATCH($A98,DataStreams,0)),INDEX(Last_Data_Point,MATCH(AN$6,DataStreams,0)),$B$4),DateRange,0)-1,MATCH($A98,DataStreams,0)-1) -
(INDEX(Returns!$102:$102,MATCH($A98,DataStreams,0))*
OFFSET(HOMECELL,MATCH(MAX(INDEX(First_Data_Point,MATCH($A98,DataStreams,0)),INDEX(First_Data_Point,MATCH(AN$6,DataStreams,0)),$B$3),DateRange,0)-1,MATCH(INDEX(Returns!$100:$100,MATCH($A98,DataStreams,0)),DataStreams,0)-1):OFFSET(HOMECELL,MATCH(MIN(INDEX(Last_Data_Point,MATCH($A98,DataStreams,0)),INDEX(Last_Data_Point,MATCH(AN$6,DataStreams,0)),$B$4),DateRange,0)-1,MATCH(INDEX(Returns!$100:$100,MATCH($A98,DataStreams,0)),DataStreams,0)-1)),
OFFSET(HOMECELL,MATCH(MAX(INDEX(First_Data_Point,MATCH($A98,DataStreams,0)),INDEX(First_Data_Point,MATCH(AN$6,DataStreams,0)),$B$3),DateRange,0)-1,MATCH(AN$6,DataStreams,0)-1):OFFSET(HOMECELL,MATCH(MIN(INDEX(Last_Data_Point,MATCH($A98,DataStreams,0)),INDEX(Last_Data_Point,MATCH(AN$6,DataStreams,0)),$B$4),DateRange,0)-1,MATCH(AN$6,DataStreams,0)-1) -
(INDEX(Returns!$102:$102,MATCH(AN$6,DataStreams,0))*
OFFSET(HOMECELL,MATCH(MAX(INDEX(First_Data_Point,MATCH($A98,DataStreams,0)),INDEX(First_Data_Point,MATCH(AN$6,DataStreams,0)),$B$3),DateRange,0)-1,MATCH(INDEX(Returns!$100:$100,MATCH(AN$6,DataStreams,0)),DataStreams,0)-1):OFFSET(HOMECELL,MATCH(MIN(INDEX(Last_Data_Point,MATCH($A98,DataStreams,0)),INDEX(Last_Data_Point,MATCH(AN$6,DataStreams,0)),$B$4),DateRange,0)-1,MATCH(INDEX(Returns!$100:$100,MATCH(AN$6,DataStreams,0)),DataStreams,0)-1))),"")</f>
        <v>1.5793784778906335E-4</v>
      </c>
      <c r="AO98" s="233" cm="1">
        <f t="array" aca="1" ref="AO98" ca="1">_xlfn.IFNA(_xlfn.COVARIANCE.S(
OFFSET(HOMECELL,MATCH(MAX(INDEX(First_Data_Point,MATCH($A98,DataStreams,0)),INDEX(First_Data_Point,MATCH(AO$6,DataStreams,0)),$B$3),DateRange,0)-1,MATCH($A98,DataStreams,0)-1):OFFSET(HOMECELL,MATCH(MIN(INDEX(Last_Data_Point,MATCH($A98,DataStreams,0)),INDEX(Last_Data_Point,MATCH(AO$6,DataStreams,0)),$B$4),DateRange,0)-1,MATCH($A98,DataStreams,0)-1) -
(INDEX(Returns!$102:$102,MATCH($A98,DataStreams,0))*
OFFSET(HOMECELL,MATCH(MAX(INDEX(First_Data_Point,MATCH($A98,DataStreams,0)),INDEX(First_Data_Point,MATCH(AO$6,DataStreams,0)),$B$3),DateRange,0)-1,MATCH(INDEX(Returns!$100:$100,MATCH($A98,DataStreams,0)),DataStreams,0)-1):OFFSET(HOMECELL,MATCH(MIN(INDEX(Last_Data_Point,MATCH($A98,DataStreams,0)),INDEX(Last_Data_Point,MATCH(AO$6,DataStreams,0)),$B$4),DateRange,0)-1,MATCH(INDEX(Returns!$100:$100,MATCH($A98,DataStreams,0)),DataStreams,0)-1)),
OFFSET(HOMECELL,MATCH(MAX(INDEX(First_Data_Point,MATCH($A98,DataStreams,0)),INDEX(First_Data_Point,MATCH(AO$6,DataStreams,0)),$B$3),DateRange,0)-1,MATCH(AO$6,DataStreams,0)-1):OFFSET(HOMECELL,MATCH(MIN(INDEX(Last_Data_Point,MATCH($A98,DataStreams,0)),INDEX(Last_Data_Point,MATCH(AO$6,DataStreams,0)),$B$4),DateRange,0)-1,MATCH(AO$6,DataStreams,0)-1) -
(INDEX(Returns!$102:$102,MATCH(AO$6,DataStreams,0))*
OFFSET(HOMECELL,MATCH(MAX(INDEX(First_Data_Point,MATCH($A98,DataStreams,0)),INDEX(First_Data_Point,MATCH(AO$6,DataStreams,0)),$B$3),DateRange,0)-1,MATCH(INDEX(Returns!$100:$100,MATCH(AO$6,DataStreams,0)),DataStreams,0)-1):OFFSET(HOMECELL,MATCH(MIN(INDEX(Last_Data_Point,MATCH($A98,DataStreams,0)),INDEX(Last_Data_Point,MATCH(AO$6,DataStreams,0)),$B$4),DateRange,0)-1,MATCH(INDEX(Returns!$100:$100,MATCH(AO$6,DataStreams,0)),DataStreams,0)-1))),"")</f>
        <v>-2.364601907485811E-4</v>
      </c>
      <c r="AP98" s="233" cm="1">
        <f t="array" aca="1" ref="AP98" ca="1">_xlfn.IFNA(_xlfn.COVARIANCE.S(
OFFSET(HOMECELL,MATCH(MAX(INDEX(First_Data_Point,MATCH($A98,DataStreams,0)),INDEX(First_Data_Point,MATCH(AP$6,DataStreams,0)),$B$3),DateRange,0)-1,MATCH($A98,DataStreams,0)-1):OFFSET(HOMECELL,MATCH(MIN(INDEX(Last_Data_Point,MATCH($A98,DataStreams,0)),INDEX(Last_Data_Point,MATCH(AP$6,DataStreams,0)),$B$4),DateRange,0)-1,MATCH($A98,DataStreams,0)-1) -
(INDEX(Returns!$102:$102,MATCH($A98,DataStreams,0))*
OFFSET(HOMECELL,MATCH(MAX(INDEX(First_Data_Point,MATCH($A98,DataStreams,0)),INDEX(First_Data_Point,MATCH(AP$6,DataStreams,0)),$B$3),DateRange,0)-1,MATCH(INDEX(Returns!$100:$100,MATCH($A98,DataStreams,0)),DataStreams,0)-1):OFFSET(HOMECELL,MATCH(MIN(INDEX(Last_Data_Point,MATCH($A98,DataStreams,0)),INDEX(Last_Data_Point,MATCH(AP$6,DataStreams,0)),$B$4),DateRange,0)-1,MATCH(INDEX(Returns!$100:$100,MATCH($A98,DataStreams,0)),DataStreams,0)-1)),
OFFSET(HOMECELL,MATCH(MAX(INDEX(First_Data_Point,MATCH($A98,DataStreams,0)),INDEX(First_Data_Point,MATCH(AP$6,DataStreams,0)),$B$3),DateRange,0)-1,MATCH(AP$6,DataStreams,0)-1):OFFSET(HOMECELL,MATCH(MIN(INDEX(Last_Data_Point,MATCH($A98,DataStreams,0)),INDEX(Last_Data_Point,MATCH(AP$6,DataStreams,0)),$B$4),DateRange,0)-1,MATCH(AP$6,DataStreams,0)-1) -
(INDEX(Returns!$102:$102,MATCH(AP$6,DataStreams,0))*
OFFSET(HOMECELL,MATCH(MAX(INDEX(First_Data_Point,MATCH($A98,DataStreams,0)),INDEX(First_Data_Point,MATCH(AP$6,DataStreams,0)),$B$3),DateRange,0)-1,MATCH(INDEX(Returns!$100:$100,MATCH(AP$6,DataStreams,0)),DataStreams,0)-1):OFFSET(HOMECELL,MATCH(MIN(INDEX(Last_Data_Point,MATCH($A98,DataStreams,0)),INDEX(Last_Data_Point,MATCH(AP$6,DataStreams,0)),$B$4),DateRange,0)-1,MATCH(INDEX(Returns!$100:$100,MATCH(AP$6,DataStreams,0)),DataStreams,0)-1))),"")</f>
        <v>-8.3924598142936417E-4</v>
      </c>
      <c r="AQ98" s="233" t="str" cm="1">
        <f t="array" aca="1" ref="AQ98" ca="1">_xlfn.IFNA(_xlfn.COVARIANCE.S(
OFFSET(HOMECELL,MATCH(MAX(INDEX(First_Data_Point,MATCH($A98,DataStreams,0)),INDEX(First_Data_Point,MATCH(AQ$6,DataStreams,0)),$B$3),DateRange,0)-1,MATCH($A98,DataStreams,0)-1):OFFSET(HOMECELL,MATCH(MIN(INDEX(Last_Data_Point,MATCH($A98,DataStreams,0)),INDEX(Last_Data_Point,MATCH(AQ$6,DataStreams,0)),$B$4),DateRange,0)-1,MATCH($A98,DataStreams,0)-1) -
(INDEX(Returns!$102:$102,MATCH($A98,DataStreams,0))*
OFFSET(HOMECELL,MATCH(MAX(INDEX(First_Data_Point,MATCH($A98,DataStreams,0)),INDEX(First_Data_Point,MATCH(AQ$6,DataStreams,0)),$B$3),DateRange,0)-1,MATCH(INDEX(Returns!$100:$100,MATCH($A98,DataStreams,0)),DataStreams,0)-1):OFFSET(HOMECELL,MATCH(MIN(INDEX(Last_Data_Point,MATCH($A98,DataStreams,0)),INDEX(Last_Data_Point,MATCH(AQ$6,DataStreams,0)),$B$4),DateRange,0)-1,MATCH(INDEX(Returns!$100:$100,MATCH($A98,DataStreams,0)),DataStreams,0)-1)),
OFFSET(HOMECELL,MATCH(MAX(INDEX(First_Data_Point,MATCH($A98,DataStreams,0)),INDEX(First_Data_Point,MATCH(AQ$6,DataStreams,0)),$B$3),DateRange,0)-1,MATCH(AQ$6,DataStreams,0)-1):OFFSET(HOMECELL,MATCH(MIN(INDEX(Last_Data_Point,MATCH($A98,DataStreams,0)),INDEX(Last_Data_Point,MATCH(AQ$6,DataStreams,0)),$B$4),DateRange,0)-1,MATCH(AQ$6,DataStreams,0)-1) -
(INDEX(Returns!$102:$102,MATCH(AQ$6,DataStreams,0))*
OFFSET(HOMECELL,MATCH(MAX(INDEX(First_Data_Point,MATCH($A98,DataStreams,0)),INDEX(First_Data_Point,MATCH(AQ$6,DataStreams,0)),$B$3),DateRange,0)-1,MATCH(INDEX(Returns!$100:$100,MATCH(AQ$6,DataStreams,0)),DataStreams,0)-1):OFFSET(HOMECELL,MATCH(MIN(INDEX(Last_Data_Point,MATCH($A98,DataStreams,0)),INDEX(Last_Data_Point,MATCH(AQ$6,DataStreams,0)),$B$4),DateRange,0)-1,MATCH(INDEX(Returns!$100:$100,MATCH(AQ$6,DataStreams,0)),DataStreams,0)-1))),"")</f>
        <v/>
      </c>
      <c r="AR98" s="233" t="str" cm="1">
        <f t="array" aca="1" ref="AR98" ca="1">_xlfn.IFNA(_xlfn.COVARIANCE.S(
OFFSET(HOMECELL,MATCH(MAX(INDEX(First_Data_Point,MATCH($A98,DataStreams,0)),INDEX(First_Data_Point,MATCH(AR$6,DataStreams,0)),$B$3),DateRange,0)-1,MATCH($A98,DataStreams,0)-1):OFFSET(HOMECELL,MATCH(MIN(INDEX(Last_Data_Point,MATCH($A98,DataStreams,0)),INDEX(Last_Data_Point,MATCH(AR$6,DataStreams,0)),$B$4),DateRange,0)-1,MATCH($A98,DataStreams,0)-1) -
(INDEX(Returns!$102:$102,MATCH($A98,DataStreams,0))*
OFFSET(HOMECELL,MATCH(MAX(INDEX(First_Data_Point,MATCH($A98,DataStreams,0)),INDEX(First_Data_Point,MATCH(AR$6,DataStreams,0)),$B$3),DateRange,0)-1,MATCH(INDEX(Returns!$100:$100,MATCH($A98,DataStreams,0)),DataStreams,0)-1):OFFSET(HOMECELL,MATCH(MIN(INDEX(Last_Data_Point,MATCH($A98,DataStreams,0)),INDEX(Last_Data_Point,MATCH(AR$6,DataStreams,0)),$B$4),DateRange,0)-1,MATCH(INDEX(Returns!$100:$100,MATCH($A98,DataStreams,0)),DataStreams,0)-1)),
OFFSET(HOMECELL,MATCH(MAX(INDEX(First_Data_Point,MATCH($A98,DataStreams,0)),INDEX(First_Data_Point,MATCH(AR$6,DataStreams,0)),$B$3),DateRange,0)-1,MATCH(AR$6,DataStreams,0)-1):OFFSET(HOMECELL,MATCH(MIN(INDEX(Last_Data_Point,MATCH($A98,DataStreams,0)),INDEX(Last_Data_Point,MATCH(AR$6,DataStreams,0)),$B$4),DateRange,0)-1,MATCH(AR$6,DataStreams,0)-1) -
(INDEX(Returns!$102:$102,MATCH(AR$6,DataStreams,0))*
OFFSET(HOMECELL,MATCH(MAX(INDEX(First_Data_Point,MATCH($A98,DataStreams,0)),INDEX(First_Data_Point,MATCH(AR$6,DataStreams,0)),$B$3),DateRange,0)-1,MATCH(INDEX(Returns!$100:$100,MATCH(AR$6,DataStreams,0)),DataStreams,0)-1):OFFSET(HOMECELL,MATCH(MIN(INDEX(Last_Data_Point,MATCH($A98,DataStreams,0)),INDEX(Last_Data_Point,MATCH(AR$6,DataStreams,0)),$B$4),DateRange,0)-1,MATCH(INDEX(Returns!$100:$100,MATCH(AR$6,DataStreams,0)),DataStreams,0)-1))),"")</f>
        <v/>
      </c>
      <c r="AS98" s="233" t="str" cm="1">
        <f t="array" aca="1" ref="AS98" ca="1">_xlfn.IFNA(_xlfn.COVARIANCE.S(
OFFSET(HOMECELL,MATCH(MAX(INDEX(First_Data_Point,MATCH($A98,DataStreams,0)),INDEX(First_Data_Point,MATCH(AS$6,DataStreams,0)),$B$3),DateRange,0)-1,MATCH($A98,DataStreams,0)-1):OFFSET(HOMECELL,MATCH(MIN(INDEX(Last_Data_Point,MATCH($A98,DataStreams,0)),INDEX(Last_Data_Point,MATCH(AS$6,DataStreams,0)),$B$4),DateRange,0)-1,MATCH($A98,DataStreams,0)-1) -
(INDEX(Returns!$102:$102,MATCH($A98,DataStreams,0))*
OFFSET(HOMECELL,MATCH(MAX(INDEX(First_Data_Point,MATCH($A98,DataStreams,0)),INDEX(First_Data_Point,MATCH(AS$6,DataStreams,0)),$B$3),DateRange,0)-1,MATCH(INDEX(Returns!$100:$100,MATCH($A98,DataStreams,0)),DataStreams,0)-1):OFFSET(HOMECELL,MATCH(MIN(INDEX(Last_Data_Point,MATCH($A98,DataStreams,0)),INDEX(Last_Data_Point,MATCH(AS$6,DataStreams,0)),$B$4),DateRange,0)-1,MATCH(INDEX(Returns!$100:$100,MATCH($A98,DataStreams,0)),DataStreams,0)-1)),
OFFSET(HOMECELL,MATCH(MAX(INDEX(First_Data_Point,MATCH($A98,DataStreams,0)),INDEX(First_Data_Point,MATCH(AS$6,DataStreams,0)),$B$3),DateRange,0)-1,MATCH(AS$6,DataStreams,0)-1):OFFSET(HOMECELL,MATCH(MIN(INDEX(Last_Data_Point,MATCH($A98,DataStreams,0)),INDEX(Last_Data_Point,MATCH(AS$6,DataStreams,0)),$B$4),DateRange,0)-1,MATCH(AS$6,DataStreams,0)-1) -
(INDEX(Returns!$102:$102,MATCH(AS$6,DataStreams,0))*
OFFSET(HOMECELL,MATCH(MAX(INDEX(First_Data_Point,MATCH($A98,DataStreams,0)),INDEX(First_Data_Point,MATCH(AS$6,DataStreams,0)),$B$3),DateRange,0)-1,MATCH(INDEX(Returns!$100:$100,MATCH(AS$6,DataStreams,0)),DataStreams,0)-1):OFFSET(HOMECELL,MATCH(MIN(INDEX(Last_Data_Point,MATCH($A98,DataStreams,0)),INDEX(Last_Data_Point,MATCH(AS$6,DataStreams,0)),$B$4),DateRange,0)-1,MATCH(INDEX(Returns!$100:$100,MATCH(AS$6,DataStreams,0)),DataStreams,0)-1))),"")</f>
        <v/>
      </c>
      <c r="AT98" s="233" t="str" cm="1">
        <f t="array" aca="1" ref="AT98" ca="1">_xlfn.IFNA(_xlfn.COVARIANCE.S(
OFFSET(HOMECELL,MATCH(MAX(INDEX(First_Data_Point,MATCH($A98,DataStreams,0)),INDEX(First_Data_Point,MATCH(AT$6,DataStreams,0)),$B$3),DateRange,0)-1,MATCH($A98,DataStreams,0)-1):OFFSET(HOMECELL,MATCH(MIN(INDEX(Last_Data_Point,MATCH($A98,DataStreams,0)),INDEX(Last_Data_Point,MATCH(AT$6,DataStreams,0)),$B$4),DateRange,0)-1,MATCH($A98,DataStreams,0)-1) -
(INDEX(Returns!$102:$102,MATCH($A98,DataStreams,0))*
OFFSET(HOMECELL,MATCH(MAX(INDEX(First_Data_Point,MATCH($A98,DataStreams,0)),INDEX(First_Data_Point,MATCH(AT$6,DataStreams,0)),$B$3),DateRange,0)-1,MATCH(INDEX(Returns!$100:$100,MATCH($A98,DataStreams,0)),DataStreams,0)-1):OFFSET(HOMECELL,MATCH(MIN(INDEX(Last_Data_Point,MATCH($A98,DataStreams,0)),INDEX(Last_Data_Point,MATCH(AT$6,DataStreams,0)),$B$4),DateRange,0)-1,MATCH(INDEX(Returns!$100:$100,MATCH($A98,DataStreams,0)),DataStreams,0)-1)),
OFFSET(HOMECELL,MATCH(MAX(INDEX(First_Data_Point,MATCH($A98,DataStreams,0)),INDEX(First_Data_Point,MATCH(AT$6,DataStreams,0)),$B$3),DateRange,0)-1,MATCH(AT$6,DataStreams,0)-1):OFFSET(HOMECELL,MATCH(MIN(INDEX(Last_Data_Point,MATCH($A98,DataStreams,0)),INDEX(Last_Data_Point,MATCH(AT$6,DataStreams,0)),$B$4),DateRange,0)-1,MATCH(AT$6,DataStreams,0)-1) -
(INDEX(Returns!$102:$102,MATCH(AT$6,DataStreams,0))*
OFFSET(HOMECELL,MATCH(MAX(INDEX(First_Data_Point,MATCH($A98,DataStreams,0)),INDEX(First_Data_Point,MATCH(AT$6,DataStreams,0)),$B$3),DateRange,0)-1,MATCH(INDEX(Returns!$100:$100,MATCH(AT$6,DataStreams,0)),DataStreams,0)-1):OFFSET(HOMECELL,MATCH(MIN(INDEX(Last_Data_Point,MATCH($A98,DataStreams,0)),INDEX(Last_Data_Point,MATCH(AT$6,DataStreams,0)),$B$4),DateRange,0)-1,MATCH(INDEX(Returns!$100:$100,MATCH(AT$6,DataStreams,0)),DataStreams,0)-1))),"")</f>
        <v/>
      </c>
      <c r="AU98" s="233" t="str" cm="1">
        <f t="array" aca="1" ref="AU98" ca="1">_xlfn.IFNA(_xlfn.COVARIANCE.S(
OFFSET(HOMECELL,MATCH(MAX(INDEX(First_Data_Point,MATCH($A98,DataStreams,0)),INDEX(First_Data_Point,MATCH(AU$6,DataStreams,0)),$B$3),DateRange,0)-1,MATCH($A98,DataStreams,0)-1):OFFSET(HOMECELL,MATCH(MIN(INDEX(Last_Data_Point,MATCH($A98,DataStreams,0)),INDEX(Last_Data_Point,MATCH(AU$6,DataStreams,0)),$B$4),DateRange,0)-1,MATCH($A98,DataStreams,0)-1) -
(INDEX(Returns!$102:$102,MATCH($A98,DataStreams,0))*
OFFSET(HOMECELL,MATCH(MAX(INDEX(First_Data_Point,MATCH($A98,DataStreams,0)),INDEX(First_Data_Point,MATCH(AU$6,DataStreams,0)),$B$3),DateRange,0)-1,MATCH(INDEX(Returns!$100:$100,MATCH($A98,DataStreams,0)),DataStreams,0)-1):OFFSET(HOMECELL,MATCH(MIN(INDEX(Last_Data_Point,MATCH($A98,DataStreams,0)),INDEX(Last_Data_Point,MATCH(AU$6,DataStreams,0)),$B$4),DateRange,0)-1,MATCH(INDEX(Returns!$100:$100,MATCH($A98,DataStreams,0)),DataStreams,0)-1)),
OFFSET(HOMECELL,MATCH(MAX(INDEX(First_Data_Point,MATCH($A98,DataStreams,0)),INDEX(First_Data_Point,MATCH(AU$6,DataStreams,0)),$B$3),DateRange,0)-1,MATCH(AU$6,DataStreams,0)-1):OFFSET(HOMECELL,MATCH(MIN(INDEX(Last_Data_Point,MATCH($A98,DataStreams,0)),INDEX(Last_Data_Point,MATCH(AU$6,DataStreams,0)),$B$4),DateRange,0)-1,MATCH(AU$6,DataStreams,0)-1) -
(INDEX(Returns!$102:$102,MATCH(AU$6,DataStreams,0))*
OFFSET(HOMECELL,MATCH(MAX(INDEX(First_Data_Point,MATCH($A98,DataStreams,0)),INDEX(First_Data_Point,MATCH(AU$6,DataStreams,0)),$B$3),DateRange,0)-1,MATCH(INDEX(Returns!$100:$100,MATCH(AU$6,DataStreams,0)),DataStreams,0)-1):OFFSET(HOMECELL,MATCH(MIN(INDEX(Last_Data_Point,MATCH($A98,DataStreams,0)),INDEX(Last_Data_Point,MATCH(AU$6,DataStreams,0)),$B$4),DateRange,0)-1,MATCH(INDEX(Returns!$100:$100,MATCH(AU$6,DataStreams,0)),DataStreams,0)-1))),"")</f>
        <v/>
      </c>
      <c r="AV98" s="233" t="str" cm="1">
        <f t="array" aca="1" ref="AV98" ca="1">_xlfn.IFNA(_xlfn.COVARIANCE.S(
OFFSET(HOMECELL,MATCH(MAX(INDEX(First_Data_Point,MATCH($A98,DataStreams,0)),INDEX(First_Data_Point,MATCH(AV$6,DataStreams,0)),$B$3),DateRange,0)-1,MATCH($A98,DataStreams,0)-1):OFFSET(HOMECELL,MATCH(MIN(INDEX(Last_Data_Point,MATCH($A98,DataStreams,0)),INDEX(Last_Data_Point,MATCH(AV$6,DataStreams,0)),$B$4),DateRange,0)-1,MATCH($A98,DataStreams,0)-1) -
(INDEX(Returns!$102:$102,MATCH($A98,DataStreams,0))*
OFFSET(HOMECELL,MATCH(MAX(INDEX(First_Data_Point,MATCH($A98,DataStreams,0)),INDEX(First_Data_Point,MATCH(AV$6,DataStreams,0)),$B$3),DateRange,0)-1,MATCH(INDEX(Returns!$100:$100,MATCH($A98,DataStreams,0)),DataStreams,0)-1):OFFSET(HOMECELL,MATCH(MIN(INDEX(Last_Data_Point,MATCH($A98,DataStreams,0)),INDEX(Last_Data_Point,MATCH(AV$6,DataStreams,0)),$B$4),DateRange,0)-1,MATCH(INDEX(Returns!$100:$100,MATCH($A98,DataStreams,0)),DataStreams,0)-1)),
OFFSET(HOMECELL,MATCH(MAX(INDEX(First_Data_Point,MATCH($A98,DataStreams,0)),INDEX(First_Data_Point,MATCH(AV$6,DataStreams,0)),$B$3),DateRange,0)-1,MATCH(AV$6,DataStreams,0)-1):OFFSET(HOMECELL,MATCH(MIN(INDEX(Last_Data_Point,MATCH($A98,DataStreams,0)),INDEX(Last_Data_Point,MATCH(AV$6,DataStreams,0)),$B$4),DateRange,0)-1,MATCH(AV$6,DataStreams,0)-1) -
(INDEX(Returns!$102:$102,MATCH(AV$6,DataStreams,0))*
OFFSET(HOMECELL,MATCH(MAX(INDEX(First_Data_Point,MATCH($A98,DataStreams,0)),INDEX(First_Data_Point,MATCH(AV$6,DataStreams,0)),$B$3),DateRange,0)-1,MATCH(INDEX(Returns!$100:$100,MATCH(AV$6,DataStreams,0)),DataStreams,0)-1):OFFSET(HOMECELL,MATCH(MIN(INDEX(Last_Data_Point,MATCH($A98,DataStreams,0)),INDEX(Last_Data_Point,MATCH(AV$6,DataStreams,0)),$B$4),DateRange,0)-1,MATCH(INDEX(Returns!$100:$100,MATCH(AV$6,DataStreams,0)),DataStreams,0)-1))),"")</f>
        <v/>
      </c>
      <c r="AW98" s="233" t="str" cm="1">
        <f t="array" aca="1" ref="AW98" ca="1">_xlfn.IFNA(_xlfn.COVARIANCE.S(
OFFSET(HOMECELL,MATCH(MAX(INDEX(First_Data_Point,MATCH($A98,DataStreams,0)),INDEX(First_Data_Point,MATCH(AW$6,DataStreams,0)),$B$3),DateRange,0)-1,MATCH($A98,DataStreams,0)-1):OFFSET(HOMECELL,MATCH(MIN(INDEX(Last_Data_Point,MATCH($A98,DataStreams,0)),INDEX(Last_Data_Point,MATCH(AW$6,DataStreams,0)),$B$4),DateRange,0)-1,MATCH($A98,DataStreams,0)-1) -
(INDEX(Returns!$102:$102,MATCH($A98,DataStreams,0))*
OFFSET(HOMECELL,MATCH(MAX(INDEX(First_Data_Point,MATCH($A98,DataStreams,0)),INDEX(First_Data_Point,MATCH(AW$6,DataStreams,0)),$B$3),DateRange,0)-1,MATCH(INDEX(Returns!$100:$100,MATCH($A98,DataStreams,0)),DataStreams,0)-1):OFFSET(HOMECELL,MATCH(MIN(INDEX(Last_Data_Point,MATCH($A98,DataStreams,0)),INDEX(Last_Data_Point,MATCH(AW$6,DataStreams,0)),$B$4),DateRange,0)-1,MATCH(INDEX(Returns!$100:$100,MATCH($A98,DataStreams,0)),DataStreams,0)-1)),
OFFSET(HOMECELL,MATCH(MAX(INDEX(First_Data_Point,MATCH($A98,DataStreams,0)),INDEX(First_Data_Point,MATCH(AW$6,DataStreams,0)),$B$3),DateRange,0)-1,MATCH(AW$6,DataStreams,0)-1):OFFSET(HOMECELL,MATCH(MIN(INDEX(Last_Data_Point,MATCH($A98,DataStreams,0)),INDEX(Last_Data_Point,MATCH(AW$6,DataStreams,0)),$B$4),DateRange,0)-1,MATCH(AW$6,DataStreams,0)-1) -
(INDEX(Returns!$102:$102,MATCH(AW$6,DataStreams,0))*
OFFSET(HOMECELL,MATCH(MAX(INDEX(First_Data_Point,MATCH($A98,DataStreams,0)),INDEX(First_Data_Point,MATCH(AW$6,DataStreams,0)),$B$3),DateRange,0)-1,MATCH(INDEX(Returns!$100:$100,MATCH(AW$6,DataStreams,0)),DataStreams,0)-1):OFFSET(HOMECELL,MATCH(MIN(INDEX(Last_Data_Point,MATCH($A98,DataStreams,0)),INDEX(Last_Data_Point,MATCH(AW$6,DataStreams,0)),$B$4),DateRange,0)-1,MATCH(INDEX(Returns!$100:$100,MATCH(AW$6,DataStreams,0)),DataStreams,0)-1))),"")</f>
        <v/>
      </c>
      <c r="AX98" s="233" t="str" cm="1">
        <f t="array" aca="1" ref="AX98" ca="1">_xlfn.IFNA(_xlfn.COVARIANCE.S(
OFFSET(HOMECELL,MATCH(MAX(INDEX(First_Data_Point,MATCH($A98,DataStreams,0)),INDEX(First_Data_Point,MATCH(AX$6,DataStreams,0)),$B$3),DateRange,0)-1,MATCH($A98,DataStreams,0)-1):OFFSET(HOMECELL,MATCH(MIN(INDEX(Last_Data_Point,MATCH($A98,DataStreams,0)),INDEX(Last_Data_Point,MATCH(AX$6,DataStreams,0)),$B$4),DateRange,0)-1,MATCH($A98,DataStreams,0)-1) -
(INDEX(Returns!$102:$102,MATCH($A98,DataStreams,0))*
OFFSET(HOMECELL,MATCH(MAX(INDEX(First_Data_Point,MATCH($A98,DataStreams,0)),INDEX(First_Data_Point,MATCH(AX$6,DataStreams,0)),$B$3),DateRange,0)-1,MATCH(INDEX(Returns!$100:$100,MATCH($A98,DataStreams,0)),DataStreams,0)-1):OFFSET(HOMECELL,MATCH(MIN(INDEX(Last_Data_Point,MATCH($A98,DataStreams,0)),INDEX(Last_Data_Point,MATCH(AX$6,DataStreams,0)),$B$4),DateRange,0)-1,MATCH(INDEX(Returns!$100:$100,MATCH($A98,DataStreams,0)),DataStreams,0)-1)),
OFFSET(HOMECELL,MATCH(MAX(INDEX(First_Data_Point,MATCH($A98,DataStreams,0)),INDEX(First_Data_Point,MATCH(AX$6,DataStreams,0)),$B$3),DateRange,0)-1,MATCH(AX$6,DataStreams,0)-1):OFFSET(HOMECELL,MATCH(MIN(INDEX(Last_Data_Point,MATCH($A98,DataStreams,0)),INDEX(Last_Data_Point,MATCH(AX$6,DataStreams,0)),$B$4),DateRange,0)-1,MATCH(AX$6,DataStreams,0)-1) -
(INDEX(Returns!$102:$102,MATCH(AX$6,DataStreams,0))*
OFFSET(HOMECELL,MATCH(MAX(INDEX(First_Data_Point,MATCH($A98,DataStreams,0)),INDEX(First_Data_Point,MATCH(AX$6,DataStreams,0)),$B$3),DateRange,0)-1,MATCH(INDEX(Returns!$100:$100,MATCH(AX$6,DataStreams,0)),DataStreams,0)-1):OFFSET(HOMECELL,MATCH(MIN(INDEX(Last_Data_Point,MATCH($A98,DataStreams,0)),INDEX(Last_Data_Point,MATCH(AX$6,DataStreams,0)),$B$4),DateRange,0)-1,MATCH(INDEX(Returns!$100:$100,MATCH(AX$6,DataStreams,0)),DataStreams,0)-1))),"")</f>
        <v/>
      </c>
      <c r="AY98" s="233" t="str" cm="1">
        <f t="array" aca="1" ref="AY98" ca="1">_xlfn.IFNA(_xlfn.COVARIANCE.S(
OFFSET(HOMECELL,MATCH(MAX(INDEX(First_Data_Point,MATCH($A98,DataStreams,0)),INDEX(First_Data_Point,MATCH(AY$6,DataStreams,0)),$B$3),DateRange,0)-1,MATCH($A98,DataStreams,0)-1):OFFSET(HOMECELL,MATCH(MIN(INDEX(Last_Data_Point,MATCH($A98,DataStreams,0)),INDEX(Last_Data_Point,MATCH(AY$6,DataStreams,0)),$B$4),DateRange,0)-1,MATCH($A98,DataStreams,0)-1) -
(INDEX(Returns!$102:$102,MATCH($A98,DataStreams,0))*
OFFSET(HOMECELL,MATCH(MAX(INDEX(First_Data_Point,MATCH($A98,DataStreams,0)),INDEX(First_Data_Point,MATCH(AY$6,DataStreams,0)),$B$3),DateRange,0)-1,MATCH(INDEX(Returns!$100:$100,MATCH($A98,DataStreams,0)),DataStreams,0)-1):OFFSET(HOMECELL,MATCH(MIN(INDEX(Last_Data_Point,MATCH($A98,DataStreams,0)),INDEX(Last_Data_Point,MATCH(AY$6,DataStreams,0)),$B$4),DateRange,0)-1,MATCH(INDEX(Returns!$100:$100,MATCH($A98,DataStreams,0)),DataStreams,0)-1)),
OFFSET(HOMECELL,MATCH(MAX(INDEX(First_Data_Point,MATCH($A98,DataStreams,0)),INDEX(First_Data_Point,MATCH(AY$6,DataStreams,0)),$B$3),DateRange,0)-1,MATCH(AY$6,DataStreams,0)-1):OFFSET(HOMECELL,MATCH(MIN(INDEX(Last_Data_Point,MATCH($A98,DataStreams,0)),INDEX(Last_Data_Point,MATCH(AY$6,DataStreams,0)),$B$4),DateRange,0)-1,MATCH(AY$6,DataStreams,0)-1) -
(INDEX(Returns!$102:$102,MATCH(AY$6,DataStreams,0))*
OFFSET(HOMECELL,MATCH(MAX(INDEX(First_Data_Point,MATCH($A98,DataStreams,0)),INDEX(First_Data_Point,MATCH(AY$6,DataStreams,0)),$B$3),DateRange,0)-1,MATCH(INDEX(Returns!$100:$100,MATCH(AY$6,DataStreams,0)),DataStreams,0)-1):OFFSET(HOMECELL,MATCH(MIN(INDEX(Last_Data_Point,MATCH($A98,DataStreams,0)),INDEX(Last_Data_Point,MATCH(AY$6,DataStreams,0)),$B$4),DateRange,0)-1,MATCH(INDEX(Returns!$100:$100,MATCH(AY$6,DataStreams,0)),DataStreams,0)-1))),"")</f>
        <v/>
      </c>
      <c r="AZ98" s="233" t="str" cm="1">
        <f t="array" aca="1" ref="AZ98" ca="1">_xlfn.IFNA(_xlfn.COVARIANCE.S(
OFFSET(HOMECELL,MATCH(MAX(INDEX(First_Data_Point,MATCH($A98,DataStreams,0)),INDEX(First_Data_Point,MATCH(AZ$6,DataStreams,0)),$B$3),DateRange,0)-1,MATCH($A98,DataStreams,0)-1):OFFSET(HOMECELL,MATCH(MIN(INDEX(Last_Data_Point,MATCH($A98,DataStreams,0)),INDEX(Last_Data_Point,MATCH(AZ$6,DataStreams,0)),$B$4),DateRange,0)-1,MATCH($A98,DataStreams,0)-1) -
(INDEX(Returns!$102:$102,MATCH($A98,DataStreams,0))*
OFFSET(HOMECELL,MATCH(MAX(INDEX(First_Data_Point,MATCH($A98,DataStreams,0)),INDEX(First_Data_Point,MATCH(AZ$6,DataStreams,0)),$B$3),DateRange,0)-1,MATCH(INDEX(Returns!$100:$100,MATCH($A98,DataStreams,0)),DataStreams,0)-1):OFFSET(HOMECELL,MATCH(MIN(INDEX(Last_Data_Point,MATCH($A98,DataStreams,0)),INDEX(Last_Data_Point,MATCH(AZ$6,DataStreams,0)),$B$4),DateRange,0)-1,MATCH(INDEX(Returns!$100:$100,MATCH($A98,DataStreams,0)),DataStreams,0)-1)),
OFFSET(HOMECELL,MATCH(MAX(INDEX(First_Data_Point,MATCH($A98,DataStreams,0)),INDEX(First_Data_Point,MATCH(AZ$6,DataStreams,0)),$B$3),DateRange,0)-1,MATCH(AZ$6,DataStreams,0)-1):OFFSET(HOMECELL,MATCH(MIN(INDEX(Last_Data_Point,MATCH($A98,DataStreams,0)),INDEX(Last_Data_Point,MATCH(AZ$6,DataStreams,0)),$B$4),DateRange,0)-1,MATCH(AZ$6,DataStreams,0)-1) -
(INDEX(Returns!$102:$102,MATCH(AZ$6,DataStreams,0))*
OFFSET(HOMECELL,MATCH(MAX(INDEX(First_Data_Point,MATCH($A98,DataStreams,0)),INDEX(First_Data_Point,MATCH(AZ$6,DataStreams,0)),$B$3),DateRange,0)-1,MATCH(INDEX(Returns!$100:$100,MATCH(AZ$6,DataStreams,0)),DataStreams,0)-1):OFFSET(HOMECELL,MATCH(MIN(INDEX(Last_Data_Point,MATCH($A98,DataStreams,0)),INDEX(Last_Data_Point,MATCH(AZ$6,DataStreams,0)),$B$4),DateRange,0)-1,MATCH(INDEX(Returns!$100:$100,MATCH(AZ$6,DataStreams,0)),DataStreams,0)-1))),"")</f>
        <v/>
      </c>
      <c r="BA98" s="233" t="str" cm="1">
        <f t="array" aca="1" ref="BA98" ca="1">_xlfn.IFNA(_xlfn.COVARIANCE.S(
OFFSET(HOMECELL,MATCH(MAX(INDEX(First_Data_Point,MATCH($A98,DataStreams,0)),INDEX(First_Data_Point,MATCH(BA$6,DataStreams,0)),$B$3),DateRange,0)-1,MATCH($A98,DataStreams,0)-1):OFFSET(HOMECELL,MATCH(MIN(INDEX(Last_Data_Point,MATCH($A98,DataStreams,0)),INDEX(Last_Data_Point,MATCH(BA$6,DataStreams,0)),$B$4),DateRange,0)-1,MATCH($A98,DataStreams,0)-1) -
(INDEX(Returns!$102:$102,MATCH($A98,DataStreams,0))*
OFFSET(HOMECELL,MATCH(MAX(INDEX(First_Data_Point,MATCH($A98,DataStreams,0)),INDEX(First_Data_Point,MATCH(BA$6,DataStreams,0)),$B$3),DateRange,0)-1,MATCH(INDEX(Returns!$100:$100,MATCH($A98,DataStreams,0)),DataStreams,0)-1):OFFSET(HOMECELL,MATCH(MIN(INDEX(Last_Data_Point,MATCH($A98,DataStreams,0)),INDEX(Last_Data_Point,MATCH(BA$6,DataStreams,0)),$B$4),DateRange,0)-1,MATCH(INDEX(Returns!$100:$100,MATCH($A98,DataStreams,0)),DataStreams,0)-1)),
OFFSET(HOMECELL,MATCH(MAX(INDEX(First_Data_Point,MATCH($A98,DataStreams,0)),INDEX(First_Data_Point,MATCH(BA$6,DataStreams,0)),$B$3),DateRange,0)-1,MATCH(BA$6,DataStreams,0)-1):OFFSET(HOMECELL,MATCH(MIN(INDEX(Last_Data_Point,MATCH($A98,DataStreams,0)),INDEX(Last_Data_Point,MATCH(BA$6,DataStreams,0)),$B$4),DateRange,0)-1,MATCH(BA$6,DataStreams,0)-1) -
(INDEX(Returns!$102:$102,MATCH(BA$6,DataStreams,0))*
OFFSET(HOMECELL,MATCH(MAX(INDEX(First_Data_Point,MATCH($A98,DataStreams,0)),INDEX(First_Data_Point,MATCH(BA$6,DataStreams,0)),$B$3),DateRange,0)-1,MATCH(INDEX(Returns!$100:$100,MATCH(BA$6,DataStreams,0)),DataStreams,0)-1):OFFSET(HOMECELL,MATCH(MIN(INDEX(Last_Data_Point,MATCH($A98,DataStreams,0)),INDEX(Last_Data_Point,MATCH(BA$6,DataStreams,0)),$B$4),DateRange,0)-1,MATCH(INDEX(Returns!$100:$100,MATCH(BA$6,DataStreams,0)),DataStreams,0)-1))),"")</f>
        <v/>
      </c>
      <c r="BB98" s="233" t="str" cm="1">
        <f t="array" aca="1" ref="BB98" ca="1">_xlfn.IFNA(_xlfn.COVARIANCE.S(
OFFSET(HOMECELL,MATCH(MAX(INDEX(First_Data_Point,MATCH($A98,DataStreams,0)),INDEX(First_Data_Point,MATCH(BB$6,DataStreams,0)),$B$3),DateRange,0)-1,MATCH($A98,DataStreams,0)-1):OFFSET(HOMECELL,MATCH(MIN(INDEX(Last_Data_Point,MATCH($A98,DataStreams,0)),INDEX(Last_Data_Point,MATCH(BB$6,DataStreams,0)),$B$4),DateRange,0)-1,MATCH($A98,DataStreams,0)-1) -
(INDEX(Returns!$102:$102,MATCH($A98,DataStreams,0))*
OFFSET(HOMECELL,MATCH(MAX(INDEX(First_Data_Point,MATCH($A98,DataStreams,0)),INDEX(First_Data_Point,MATCH(BB$6,DataStreams,0)),$B$3),DateRange,0)-1,MATCH(INDEX(Returns!$100:$100,MATCH($A98,DataStreams,0)),DataStreams,0)-1):OFFSET(HOMECELL,MATCH(MIN(INDEX(Last_Data_Point,MATCH($A98,DataStreams,0)),INDEX(Last_Data_Point,MATCH(BB$6,DataStreams,0)),$B$4),DateRange,0)-1,MATCH(INDEX(Returns!$100:$100,MATCH($A98,DataStreams,0)),DataStreams,0)-1)),
OFFSET(HOMECELL,MATCH(MAX(INDEX(First_Data_Point,MATCH($A98,DataStreams,0)),INDEX(First_Data_Point,MATCH(BB$6,DataStreams,0)),$B$3),DateRange,0)-1,MATCH(BB$6,DataStreams,0)-1):OFFSET(HOMECELL,MATCH(MIN(INDEX(Last_Data_Point,MATCH($A98,DataStreams,0)),INDEX(Last_Data_Point,MATCH(BB$6,DataStreams,0)),$B$4),DateRange,0)-1,MATCH(BB$6,DataStreams,0)-1) -
(INDEX(Returns!$102:$102,MATCH(BB$6,DataStreams,0))*
OFFSET(HOMECELL,MATCH(MAX(INDEX(First_Data_Point,MATCH($A98,DataStreams,0)),INDEX(First_Data_Point,MATCH(BB$6,DataStreams,0)),$B$3),DateRange,0)-1,MATCH(INDEX(Returns!$100:$100,MATCH(BB$6,DataStreams,0)),DataStreams,0)-1):OFFSET(HOMECELL,MATCH(MIN(INDEX(Last_Data_Point,MATCH($A98,DataStreams,0)),INDEX(Last_Data_Point,MATCH(BB$6,DataStreams,0)),$B$4),DateRange,0)-1,MATCH(INDEX(Returns!$100:$100,MATCH(BB$6,DataStreams,0)),DataStreams,0)-1))),"")</f>
        <v/>
      </c>
      <c r="BC98" s="236"/>
    </row>
    <row r="99" spans="1:55">
      <c r="A99" s="239" t="str">
        <f ca="1"/>
        <v>V</v>
      </c>
      <c r="B99" s="233" cm="1">
        <f t="array" aca="1" ref="B99" ca="1">_xlfn.IFNA(_xlfn.COVARIANCE.S(
OFFSET(HOMECELL,MATCH(MAX(INDEX(First_Data_Point,MATCH($A99,DataStreams,0)),INDEX(First_Data_Point,MATCH(B$6,DataStreams,0)),$B$3),DateRange,0)-1,MATCH($A99,DataStreams,0)-1):OFFSET(HOMECELL,MATCH(MIN(INDEX(Last_Data_Point,MATCH($A99,DataStreams,0)),INDEX(Last_Data_Point,MATCH(B$6,DataStreams,0)),$B$4),DateRange,0)-1,MATCH($A99,DataStreams,0)-1) -
(INDEX(Returns!$102:$102,MATCH($A99,DataStreams,0))*
OFFSET(HOMECELL,MATCH(MAX(INDEX(First_Data_Point,MATCH($A99,DataStreams,0)),INDEX(First_Data_Point,MATCH(B$6,DataStreams,0)),$B$3),DateRange,0)-1,MATCH(INDEX(Returns!$100:$100,MATCH($A99,DataStreams,0)),DataStreams,0)-1):OFFSET(HOMECELL,MATCH(MIN(INDEX(Last_Data_Point,MATCH($A99,DataStreams,0)),INDEX(Last_Data_Point,MATCH(B$6,DataStreams,0)),$B$4),DateRange,0)-1,MATCH(INDEX(Returns!$100:$100,MATCH($A99,DataStreams,0)),DataStreams,0)-1)),
OFFSET(HOMECELL,MATCH(MAX(INDEX(First_Data_Point,MATCH($A99,DataStreams,0)),INDEX(First_Data_Point,MATCH(B$6,DataStreams,0)),$B$3),DateRange,0)-1,MATCH(B$6,DataStreams,0)-1):OFFSET(HOMECELL,MATCH(MIN(INDEX(Last_Data_Point,MATCH($A99,DataStreams,0)),INDEX(Last_Data_Point,MATCH(B$6,DataStreams,0)),$B$4),DateRange,0)-1,MATCH(B$6,DataStreams,0)-1) -
(INDEX(Returns!$102:$102,MATCH(B$6,DataStreams,0))*
OFFSET(HOMECELL,MATCH(MAX(INDEX(First_Data_Point,MATCH($A99,DataStreams,0)),INDEX(First_Data_Point,MATCH(B$6,DataStreams,0)),$B$3),DateRange,0)-1,MATCH(INDEX(Returns!$100:$100,MATCH(B$6,DataStreams,0)),DataStreams,0)-1):OFFSET(HOMECELL,MATCH(MIN(INDEX(Last_Data_Point,MATCH($A99,DataStreams,0)),INDEX(Last_Data_Point,MATCH(B$6,DataStreams,0)),$B$4),DateRange,0)-1,MATCH(INDEX(Returns!$100:$100,MATCH(B$6,DataStreams,0)),DataStreams,0)-1))),"")</f>
        <v>-8.9061615778840413E-7</v>
      </c>
      <c r="C99" s="233" cm="1">
        <f t="array" aca="1" ref="C99" ca="1">_xlfn.IFNA(_xlfn.COVARIANCE.S(
OFFSET(HOMECELL,MATCH(MAX(INDEX(First_Data_Point,MATCH($A99,DataStreams,0)),INDEX(First_Data_Point,MATCH(C$6,DataStreams,0)),$B$3),DateRange,0)-1,MATCH($A99,DataStreams,0)-1):OFFSET(HOMECELL,MATCH(MIN(INDEX(Last_Data_Point,MATCH($A99,DataStreams,0)),INDEX(Last_Data_Point,MATCH(C$6,DataStreams,0)),$B$4),DateRange,0)-1,MATCH($A99,DataStreams,0)-1) -
(INDEX(Returns!$102:$102,MATCH($A99,DataStreams,0))*
OFFSET(HOMECELL,MATCH(MAX(INDEX(First_Data_Point,MATCH($A99,DataStreams,0)),INDEX(First_Data_Point,MATCH(C$6,DataStreams,0)),$B$3),DateRange,0)-1,MATCH(INDEX(Returns!$100:$100,MATCH($A99,DataStreams,0)),DataStreams,0)-1):OFFSET(HOMECELL,MATCH(MIN(INDEX(Last_Data_Point,MATCH($A99,DataStreams,0)),INDEX(Last_Data_Point,MATCH(C$6,DataStreams,0)),$B$4),DateRange,0)-1,MATCH(INDEX(Returns!$100:$100,MATCH($A99,DataStreams,0)),DataStreams,0)-1)),
OFFSET(HOMECELL,MATCH(MAX(INDEX(First_Data_Point,MATCH($A99,DataStreams,0)),INDEX(First_Data_Point,MATCH(C$6,DataStreams,0)),$B$3),DateRange,0)-1,MATCH(C$6,DataStreams,0)-1):OFFSET(HOMECELL,MATCH(MIN(INDEX(Last_Data_Point,MATCH($A99,DataStreams,0)),INDEX(Last_Data_Point,MATCH(C$6,DataStreams,0)),$B$4),DateRange,0)-1,MATCH(C$6,DataStreams,0)-1) -
(INDEX(Returns!$102:$102,MATCH(C$6,DataStreams,0))*
OFFSET(HOMECELL,MATCH(MAX(INDEX(First_Data_Point,MATCH($A99,DataStreams,0)),INDEX(First_Data_Point,MATCH(C$6,DataStreams,0)),$B$3),DateRange,0)-1,MATCH(INDEX(Returns!$100:$100,MATCH(C$6,DataStreams,0)),DataStreams,0)-1):OFFSET(HOMECELL,MATCH(MIN(INDEX(Last_Data_Point,MATCH($A99,DataStreams,0)),INDEX(Last_Data_Point,MATCH(C$6,DataStreams,0)),$B$4),DateRange,0)-1,MATCH(INDEX(Returns!$100:$100,MATCH(C$6,DataStreams,0)),DataStreams,0)-1))),"")</f>
        <v>-7.9823634461079473E-6</v>
      </c>
      <c r="D99" s="233" cm="1">
        <f t="array" aca="1" ref="D99" ca="1">_xlfn.IFNA(_xlfn.COVARIANCE.S(
OFFSET(HOMECELL,MATCH(MAX(INDEX(First_Data_Point,MATCH($A99,DataStreams,0)),INDEX(First_Data_Point,MATCH(D$6,DataStreams,0)),$B$3),DateRange,0)-1,MATCH($A99,DataStreams,0)-1):OFFSET(HOMECELL,MATCH(MIN(INDEX(Last_Data_Point,MATCH($A99,DataStreams,0)),INDEX(Last_Data_Point,MATCH(D$6,DataStreams,0)),$B$4),DateRange,0)-1,MATCH($A99,DataStreams,0)-1) -
(INDEX(Returns!$102:$102,MATCH($A99,DataStreams,0))*
OFFSET(HOMECELL,MATCH(MAX(INDEX(First_Data_Point,MATCH($A99,DataStreams,0)),INDEX(First_Data_Point,MATCH(D$6,DataStreams,0)),$B$3),DateRange,0)-1,MATCH(INDEX(Returns!$100:$100,MATCH($A99,DataStreams,0)),DataStreams,0)-1):OFFSET(HOMECELL,MATCH(MIN(INDEX(Last_Data_Point,MATCH($A99,DataStreams,0)),INDEX(Last_Data_Point,MATCH(D$6,DataStreams,0)),$B$4),DateRange,0)-1,MATCH(INDEX(Returns!$100:$100,MATCH($A99,DataStreams,0)),DataStreams,0)-1)),
OFFSET(HOMECELL,MATCH(MAX(INDEX(First_Data_Point,MATCH($A99,DataStreams,0)),INDEX(First_Data_Point,MATCH(D$6,DataStreams,0)),$B$3),DateRange,0)-1,MATCH(D$6,DataStreams,0)-1):OFFSET(HOMECELL,MATCH(MIN(INDEX(Last_Data_Point,MATCH($A99,DataStreams,0)),INDEX(Last_Data_Point,MATCH(D$6,DataStreams,0)),$B$4),DateRange,0)-1,MATCH(D$6,DataStreams,0)-1) -
(INDEX(Returns!$102:$102,MATCH(D$6,DataStreams,0))*
OFFSET(HOMECELL,MATCH(MAX(INDEX(First_Data_Point,MATCH($A99,DataStreams,0)),INDEX(First_Data_Point,MATCH(D$6,DataStreams,0)),$B$3),DateRange,0)-1,MATCH(INDEX(Returns!$100:$100,MATCH(D$6,DataStreams,0)),DataStreams,0)-1):OFFSET(HOMECELL,MATCH(MIN(INDEX(Last_Data_Point,MATCH($A99,DataStreams,0)),INDEX(Last_Data_Point,MATCH(D$6,DataStreams,0)),$B$4),DateRange,0)-1,MATCH(INDEX(Returns!$100:$100,MATCH(D$6,DataStreams,0)),DataStreams,0)-1))),"")</f>
        <v>2.3148853735439022E-4</v>
      </c>
      <c r="E99" s="233" cm="1">
        <f t="array" aca="1" ref="E99" ca="1">_xlfn.IFNA(_xlfn.COVARIANCE.S(
OFFSET(HOMECELL,MATCH(MAX(INDEX(First_Data_Point,MATCH($A99,DataStreams,0)),INDEX(First_Data_Point,MATCH(E$6,DataStreams,0)),$B$3),DateRange,0)-1,MATCH($A99,DataStreams,0)-1):OFFSET(HOMECELL,MATCH(MIN(INDEX(Last_Data_Point,MATCH($A99,DataStreams,0)),INDEX(Last_Data_Point,MATCH(E$6,DataStreams,0)),$B$4),DateRange,0)-1,MATCH($A99,DataStreams,0)-1) -
(INDEX(Returns!$102:$102,MATCH($A99,DataStreams,0))*
OFFSET(HOMECELL,MATCH(MAX(INDEX(First_Data_Point,MATCH($A99,DataStreams,0)),INDEX(First_Data_Point,MATCH(E$6,DataStreams,0)),$B$3),DateRange,0)-1,MATCH(INDEX(Returns!$100:$100,MATCH($A99,DataStreams,0)),DataStreams,0)-1):OFFSET(HOMECELL,MATCH(MIN(INDEX(Last_Data_Point,MATCH($A99,DataStreams,0)),INDEX(Last_Data_Point,MATCH(E$6,DataStreams,0)),$B$4),DateRange,0)-1,MATCH(INDEX(Returns!$100:$100,MATCH($A99,DataStreams,0)),DataStreams,0)-1)),
OFFSET(HOMECELL,MATCH(MAX(INDEX(First_Data_Point,MATCH($A99,DataStreams,0)),INDEX(First_Data_Point,MATCH(E$6,DataStreams,0)),$B$3),DateRange,0)-1,MATCH(E$6,DataStreams,0)-1):OFFSET(HOMECELL,MATCH(MIN(INDEX(Last_Data_Point,MATCH($A99,DataStreams,0)),INDEX(Last_Data_Point,MATCH(E$6,DataStreams,0)),$B$4),DateRange,0)-1,MATCH(E$6,DataStreams,0)-1) -
(INDEX(Returns!$102:$102,MATCH(E$6,DataStreams,0))*
OFFSET(HOMECELL,MATCH(MAX(INDEX(First_Data_Point,MATCH($A99,DataStreams,0)),INDEX(First_Data_Point,MATCH(E$6,DataStreams,0)),$B$3),DateRange,0)-1,MATCH(INDEX(Returns!$100:$100,MATCH(E$6,DataStreams,0)),DataStreams,0)-1):OFFSET(HOMECELL,MATCH(MIN(INDEX(Last_Data_Point,MATCH($A99,DataStreams,0)),INDEX(Last_Data_Point,MATCH(E$6,DataStreams,0)),$B$4),DateRange,0)-1,MATCH(INDEX(Returns!$100:$100,MATCH(E$6,DataStreams,0)),DataStreams,0)-1))),"")</f>
        <v>3.4294819547900222E-4</v>
      </c>
      <c r="F99" s="233" cm="1">
        <f t="array" aca="1" ref="F99" ca="1">_xlfn.IFNA(_xlfn.COVARIANCE.S(
OFFSET(HOMECELL,MATCH(MAX(INDEX(First_Data_Point,MATCH($A99,DataStreams,0)),INDEX(First_Data_Point,MATCH(F$6,DataStreams,0)),$B$3),DateRange,0)-1,MATCH($A99,DataStreams,0)-1):OFFSET(HOMECELL,MATCH(MIN(INDEX(Last_Data_Point,MATCH($A99,DataStreams,0)),INDEX(Last_Data_Point,MATCH(F$6,DataStreams,0)),$B$4),DateRange,0)-1,MATCH($A99,DataStreams,0)-1) -
(INDEX(Returns!$102:$102,MATCH($A99,DataStreams,0))*
OFFSET(HOMECELL,MATCH(MAX(INDEX(First_Data_Point,MATCH($A99,DataStreams,0)),INDEX(First_Data_Point,MATCH(F$6,DataStreams,0)),$B$3),DateRange,0)-1,MATCH(INDEX(Returns!$100:$100,MATCH($A99,DataStreams,0)),DataStreams,0)-1):OFFSET(HOMECELL,MATCH(MIN(INDEX(Last_Data_Point,MATCH($A99,DataStreams,0)),INDEX(Last_Data_Point,MATCH(F$6,DataStreams,0)),$B$4),DateRange,0)-1,MATCH(INDEX(Returns!$100:$100,MATCH($A99,DataStreams,0)),DataStreams,0)-1)),
OFFSET(HOMECELL,MATCH(MAX(INDEX(First_Data_Point,MATCH($A99,DataStreams,0)),INDEX(First_Data_Point,MATCH(F$6,DataStreams,0)),$B$3),DateRange,0)-1,MATCH(F$6,DataStreams,0)-1):OFFSET(HOMECELL,MATCH(MIN(INDEX(Last_Data_Point,MATCH($A99,DataStreams,0)),INDEX(Last_Data_Point,MATCH(F$6,DataStreams,0)),$B$4),DateRange,0)-1,MATCH(F$6,DataStreams,0)-1) -
(INDEX(Returns!$102:$102,MATCH(F$6,DataStreams,0))*
OFFSET(HOMECELL,MATCH(MAX(INDEX(First_Data_Point,MATCH($A99,DataStreams,0)),INDEX(First_Data_Point,MATCH(F$6,DataStreams,0)),$B$3),DateRange,0)-1,MATCH(INDEX(Returns!$100:$100,MATCH(F$6,DataStreams,0)),DataStreams,0)-1):OFFSET(HOMECELL,MATCH(MIN(INDEX(Last_Data_Point,MATCH($A99,DataStreams,0)),INDEX(Last_Data_Point,MATCH(F$6,DataStreams,0)),$B$4),DateRange,0)-1,MATCH(INDEX(Returns!$100:$100,MATCH(F$6,DataStreams,0)),DataStreams,0)-1))),"")</f>
        <v>1.9129923828106542E-4</v>
      </c>
      <c r="G99" s="233" cm="1">
        <f t="array" aca="1" ref="G99" ca="1">_xlfn.IFNA(_xlfn.COVARIANCE.S(
OFFSET(HOMECELL,MATCH(MAX(INDEX(First_Data_Point,MATCH($A99,DataStreams,0)),INDEX(First_Data_Point,MATCH(G$6,DataStreams,0)),$B$3),DateRange,0)-1,MATCH($A99,DataStreams,0)-1):OFFSET(HOMECELL,MATCH(MIN(INDEX(Last_Data_Point,MATCH($A99,DataStreams,0)),INDEX(Last_Data_Point,MATCH(G$6,DataStreams,0)),$B$4),DateRange,0)-1,MATCH($A99,DataStreams,0)-1) -
(INDEX(Returns!$102:$102,MATCH($A99,DataStreams,0))*
OFFSET(HOMECELL,MATCH(MAX(INDEX(First_Data_Point,MATCH($A99,DataStreams,0)),INDEX(First_Data_Point,MATCH(G$6,DataStreams,0)),$B$3),DateRange,0)-1,MATCH(INDEX(Returns!$100:$100,MATCH($A99,DataStreams,0)),DataStreams,0)-1):OFFSET(HOMECELL,MATCH(MIN(INDEX(Last_Data_Point,MATCH($A99,DataStreams,0)),INDEX(Last_Data_Point,MATCH(G$6,DataStreams,0)),$B$4),DateRange,0)-1,MATCH(INDEX(Returns!$100:$100,MATCH($A99,DataStreams,0)),DataStreams,0)-1)),
OFFSET(HOMECELL,MATCH(MAX(INDEX(First_Data_Point,MATCH($A99,DataStreams,0)),INDEX(First_Data_Point,MATCH(G$6,DataStreams,0)),$B$3),DateRange,0)-1,MATCH(G$6,DataStreams,0)-1):OFFSET(HOMECELL,MATCH(MIN(INDEX(Last_Data_Point,MATCH($A99,DataStreams,0)),INDEX(Last_Data_Point,MATCH(G$6,DataStreams,0)),$B$4),DateRange,0)-1,MATCH(G$6,DataStreams,0)-1) -
(INDEX(Returns!$102:$102,MATCH(G$6,DataStreams,0))*
OFFSET(HOMECELL,MATCH(MAX(INDEX(First_Data_Point,MATCH($A99,DataStreams,0)),INDEX(First_Data_Point,MATCH(G$6,DataStreams,0)),$B$3),DateRange,0)-1,MATCH(INDEX(Returns!$100:$100,MATCH(G$6,DataStreams,0)),DataStreams,0)-1):OFFSET(HOMECELL,MATCH(MIN(INDEX(Last_Data_Point,MATCH($A99,DataStreams,0)),INDEX(Last_Data_Point,MATCH(G$6,DataStreams,0)),$B$4),DateRange,0)-1,MATCH(INDEX(Returns!$100:$100,MATCH(G$6,DataStreams,0)),DataStreams,0)-1))),"")</f>
        <v>-3.7285298968968889E-4</v>
      </c>
      <c r="H99" s="233" cm="1">
        <f t="array" aca="1" ref="H99" ca="1">_xlfn.IFNA(_xlfn.COVARIANCE.S(
OFFSET(HOMECELL,MATCH(MAX(INDEX(First_Data_Point,MATCH($A99,DataStreams,0)),INDEX(First_Data_Point,MATCH(H$6,DataStreams,0)),$B$3),DateRange,0)-1,MATCH($A99,DataStreams,0)-1):OFFSET(HOMECELL,MATCH(MIN(INDEX(Last_Data_Point,MATCH($A99,DataStreams,0)),INDEX(Last_Data_Point,MATCH(H$6,DataStreams,0)),$B$4),DateRange,0)-1,MATCH($A99,DataStreams,0)-1) -
(INDEX(Returns!$102:$102,MATCH($A99,DataStreams,0))*
OFFSET(HOMECELL,MATCH(MAX(INDEX(First_Data_Point,MATCH($A99,DataStreams,0)),INDEX(First_Data_Point,MATCH(H$6,DataStreams,0)),$B$3),DateRange,0)-1,MATCH(INDEX(Returns!$100:$100,MATCH($A99,DataStreams,0)),DataStreams,0)-1):OFFSET(HOMECELL,MATCH(MIN(INDEX(Last_Data_Point,MATCH($A99,DataStreams,0)),INDEX(Last_Data_Point,MATCH(H$6,DataStreams,0)),$B$4),DateRange,0)-1,MATCH(INDEX(Returns!$100:$100,MATCH($A99,DataStreams,0)),DataStreams,0)-1)),
OFFSET(HOMECELL,MATCH(MAX(INDEX(First_Data_Point,MATCH($A99,DataStreams,0)),INDEX(First_Data_Point,MATCH(H$6,DataStreams,0)),$B$3),DateRange,0)-1,MATCH(H$6,DataStreams,0)-1):OFFSET(HOMECELL,MATCH(MIN(INDEX(Last_Data_Point,MATCH($A99,DataStreams,0)),INDEX(Last_Data_Point,MATCH(H$6,DataStreams,0)),$B$4),DateRange,0)-1,MATCH(H$6,DataStreams,0)-1) -
(INDEX(Returns!$102:$102,MATCH(H$6,DataStreams,0))*
OFFSET(HOMECELL,MATCH(MAX(INDEX(First_Data_Point,MATCH($A99,DataStreams,0)),INDEX(First_Data_Point,MATCH(H$6,DataStreams,0)),$B$3),DateRange,0)-1,MATCH(INDEX(Returns!$100:$100,MATCH(H$6,DataStreams,0)),DataStreams,0)-1):OFFSET(HOMECELL,MATCH(MIN(INDEX(Last_Data_Point,MATCH($A99,DataStreams,0)),INDEX(Last_Data_Point,MATCH(H$6,DataStreams,0)),$B$4),DateRange,0)-1,MATCH(INDEX(Returns!$100:$100,MATCH(H$6,DataStreams,0)),DataStreams,0)-1))),"")</f>
        <v>5.4550158417180879E-4</v>
      </c>
      <c r="I99" s="233" cm="1">
        <f t="array" aca="1" ref="I99" ca="1">_xlfn.IFNA(_xlfn.COVARIANCE.S(
OFFSET(HOMECELL,MATCH(MAX(INDEX(First_Data_Point,MATCH($A99,DataStreams,0)),INDEX(First_Data_Point,MATCH(I$6,DataStreams,0)),$B$3),DateRange,0)-1,MATCH($A99,DataStreams,0)-1):OFFSET(HOMECELL,MATCH(MIN(INDEX(Last_Data_Point,MATCH($A99,DataStreams,0)),INDEX(Last_Data_Point,MATCH(I$6,DataStreams,0)),$B$4),DateRange,0)-1,MATCH($A99,DataStreams,0)-1) -
(INDEX(Returns!$102:$102,MATCH($A99,DataStreams,0))*
OFFSET(HOMECELL,MATCH(MAX(INDEX(First_Data_Point,MATCH($A99,DataStreams,0)),INDEX(First_Data_Point,MATCH(I$6,DataStreams,0)),$B$3),DateRange,0)-1,MATCH(INDEX(Returns!$100:$100,MATCH($A99,DataStreams,0)),DataStreams,0)-1):OFFSET(HOMECELL,MATCH(MIN(INDEX(Last_Data_Point,MATCH($A99,DataStreams,0)),INDEX(Last_Data_Point,MATCH(I$6,DataStreams,0)),$B$4),DateRange,0)-1,MATCH(INDEX(Returns!$100:$100,MATCH($A99,DataStreams,0)),DataStreams,0)-1)),
OFFSET(HOMECELL,MATCH(MAX(INDEX(First_Data_Point,MATCH($A99,DataStreams,0)),INDEX(First_Data_Point,MATCH(I$6,DataStreams,0)),$B$3),DateRange,0)-1,MATCH(I$6,DataStreams,0)-1):OFFSET(HOMECELL,MATCH(MIN(INDEX(Last_Data_Point,MATCH($A99,DataStreams,0)),INDEX(Last_Data_Point,MATCH(I$6,DataStreams,0)),$B$4),DateRange,0)-1,MATCH(I$6,DataStreams,0)-1) -
(INDEX(Returns!$102:$102,MATCH(I$6,DataStreams,0))*
OFFSET(HOMECELL,MATCH(MAX(INDEX(First_Data_Point,MATCH($A99,DataStreams,0)),INDEX(First_Data_Point,MATCH(I$6,DataStreams,0)),$B$3),DateRange,0)-1,MATCH(INDEX(Returns!$100:$100,MATCH(I$6,DataStreams,0)),DataStreams,0)-1):OFFSET(HOMECELL,MATCH(MIN(INDEX(Last_Data_Point,MATCH($A99,DataStreams,0)),INDEX(Last_Data_Point,MATCH(I$6,DataStreams,0)),$B$4),DateRange,0)-1,MATCH(INDEX(Returns!$100:$100,MATCH(I$6,DataStreams,0)),DataStreams,0)-1))),"")</f>
        <v>-1.9296566524983963E-3</v>
      </c>
      <c r="J99" s="233" cm="1">
        <f t="array" aca="1" ref="J99" ca="1">_xlfn.IFNA(_xlfn.COVARIANCE.S(
OFFSET(HOMECELL,MATCH(MAX(INDEX(First_Data_Point,MATCH($A99,DataStreams,0)),INDEX(First_Data_Point,MATCH(J$6,DataStreams,0)),$B$3),DateRange,0)-1,MATCH($A99,DataStreams,0)-1):OFFSET(HOMECELL,MATCH(MIN(INDEX(Last_Data_Point,MATCH($A99,DataStreams,0)),INDEX(Last_Data_Point,MATCH(J$6,DataStreams,0)),$B$4),DateRange,0)-1,MATCH($A99,DataStreams,0)-1) -
(INDEX(Returns!$102:$102,MATCH($A99,DataStreams,0))*
OFFSET(HOMECELL,MATCH(MAX(INDEX(First_Data_Point,MATCH($A99,DataStreams,0)),INDEX(First_Data_Point,MATCH(J$6,DataStreams,0)),$B$3),DateRange,0)-1,MATCH(INDEX(Returns!$100:$100,MATCH($A99,DataStreams,0)),DataStreams,0)-1):OFFSET(HOMECELL,MATCH(MIN(INDEX(Last_Data_Point,MATCH($A99,DataStreams,0)),INDEX(Last_Data_Point,MATCH(J$6,DataStreams,0)),$B$4),DateRange,0)-1,MATCH(INDEX(Returns!$100:$100,MATCH($A99,DataStreams,0)),DataStreams,0)-1)),
OFFSET(HOMECELL,MATCH(MAX(INDEX(First_Data_Point,MATCH($A99,DataStreams,0)),INDEX(First_Data_Point,MATCH(J$6,DataStreams,0)),$B$3),DateRange,0)-1,MATCH(J$6,DataStreams,0)-1):OFFSET(HOMECELL,MATCH(MIN(INDEX(Last_Data_Point,MATCH($A99,DataStreams,0)),INDEX(Last_Data_Point,MATCH(J$6,DataStreams,0)),$B$4),DateRange,0)-1,MATCH(J$6,DataStreams,0)-1) -
(INDEX(Returns!$102:$102,MATCH(J$6,DataStreams,0))*
OFFSET(HOMECELL,MATCH(MAX(INDEX(First_Data_Point,MATCH($A99,DataStreams,0)),INDEX(First_Data_Point,MATCH(J$6,DataStreams,0)),$B$3),DateRange,0)-1,MATCH(INDEX(Returns!$100:$100,MATCH(J$6,DataStreams,0)),DataStreams,0)-1):OFFSET(HOMECELL,MATCH(MIN(INDEX(Last_Data_Point,MATCH($A99,DataStreams,0)),INDEX(Last_Data_Point,MATCH(J$6,DataStreams,0)),$B$4),DateRange,0)-1,MATCH(INDEX(Returns!$100:$100,MATCH(J$6,DataStreams,0)),DataStreams,0)-1))),"")</f>
        <v>2.1644215027809648E-4</v>
      </c>
      <c r="K99" s="233" cm="1">
        <f t="array" aca="1" ref="K99" ca="1">_xlfn.IFNA(_xlfn.COVARIANCE.S(
OFFSET(HOMECELL,MATCH(MAX(INDEX(First_Data_Point,MATCH($A99,DataStreams,0)),INDEX(First_Data_Point,MATCH(K$6,DataStreams,0)),$B$3),DateRange,0)-1,MATCH($A99,DataStreams,0)-1):OFFSET(HOMECELL,MATCH(MIN(INDEX(Last_Data_Point,MATCH($A99,DataStreams,0)),INDEX(Last_Data_Point,MATCH(K$6,DataStreams,0)),$B$4),DateRange,0)-1,MATCH($A99,DataStreams,0)-1) -
(INDEX(Returns!$102:$102,MATCH($A99,DataStreams,0))*
OFFSET(HOMECELL,MATCH(MAX(INDEX(First_Data_Point,MATCH($A99,DataStreams,0)),INDEX(First_Data_Point,MATCH(K$6,DataStreams,0)),$B$3),DateRange,0)-1,MATCH(INDEX(Returns!$100:$100,MATCH($A99,DataStreams,0)),DataStreams,0)-1):OFFSET(HOMECELL,MATCH(MIN(INDEX(Last_Data_Point,MATCH($A99,DataStreams,0)),INDEX(Last_Data_Point,MATCH(K$6,DataStreams,0)),$B$4),DateRange,0)-1,MATCH(INDEX(Returns!$100:$100,MATCH($A99,DataStreams,0)),DataStreams,0)-1)),
OFFSET(HOMECELL,MATCH(MAX(INDEX(First_Data_Point,MATCH($A99,DataStreams,0)),INDEX(First_Data_Point,MATCH(K$6,DataStreams,0)),$B$3),DateRange,0)-1,MATCH(K$6,DataStreams,0)-1):OFFSET(HOMECELL,MATCH(MIN(INDEX(Last_Data_Point,MATCH($A99,DataStreams,0)),INDEX(Last_Data_Point,MATCH(K$6,DataStreams,0)),$B$4),DateRange,0)-1,MATCH(K$6,DataStreams,0)-1) -
(INDEX(Returns!$102:$102,MATCH(K$6,DataStreams,0))*
OFFSET(HOMECELL,MATCH(MAX(INDEX(First_Data_Point,MATCH($A99,DataStreams,0)),INDEX(First_Data_Point,MATCH(K$6,DataStreams,0)),$B$3),DateRange,0)-1,MATCH(INDEX(Returns!$100:$100,MATCH(K$6,DataStreams,0)),DataStreams,0)-1):OFFSET(HOMECELL,MATCH(MIN(INDEX(Last_Data_Point,MATCH($A99,DataStreams,0)),INDEX(Last_Data_Point,MATCH(K$6,DataStreams,0)),$B$4),DateRange,0)-1,MATCH(INDEX(Returns!$100:$100,MATCH(K$6,DataStreams,0)),DataStreams,0)-1))),"")</f>
        <v>9.204989121509823E-4</v>
      </c>
      <c r="L99" s="233" cm="1">
        <f t="array" aca="1" ref="L99" ca="1">_xlfn.IFNA(_xlfn.COVARIANCE.S(
OFFSET(HOMECELL,MATCH(MAX(INDEX(First_Data_Point,MATCH($A99,DataStreams,0)),INDEX(First_Data_Point,MATCH(L$6,DataStreams,0)),$B$3),DateRange,0)-1,MATCH($A99,DataStreams,0)-1):OFFSET(HOMECELL,MATCH(MIN(INDEX(Last_Data_Point,MATCH($A99,DataStreams,0)),INDEX(Last_Data_Point,MATCH(L$6,DataStreams,0)),$B$4),DateRange,0)-1,MATCH($A99,DataStreams,0)-1) -
(INDEX(Returns!$102:$102,MATCH($A99,DataStreams,0))*
OFFSET(HOMECELL,MATCH(MAX(INDEX(First_Data_Point,MATCH($A99,DataStreams,0)),INDEX(First_Data_Point,MATCH(L$6,DataStreams,0)),$B$3),DateRange,0)-1,MATCH(INDEX(Returns!$100:$100,MATCH($A99,DataStreams,0)),DataStreams,0)-1):OFFSET(HOMECELL,MATCH(MIN(INDEX(Last_Data_Point,MATCH($A99,DataStreams,0)),INDEX(Last_Data_Point,MATCH(L$6,DataStreams,0)),$B$4),DateRange,0)-1,MATCH(INDEX(Returns!$100:$100,MATCH($A99,DataStreams,0)),DataStreams,0)-1)),
OFFSET(HOMECELL,MATCH(MAX(INDEX(First_Data_Point,MATCH($A99,DataStreams,0)),INDEX(First_Data_Point,MATCH(L$6,DataStreams,0)),$B$3),DateRange,0)-1,MATCH(L$6,DataStreams,0)-1):OFFSET(HOMECELL,MATCH(MIN(INDEX(Last_Data_Point,MATCH($A99,DataStreams,0)),INDEX(Last_Data_Point,MATCH(L$6,DataStreams,0)),$B$4),DateRange,0)-1,MATCH(L$6,DataStreams,0)-1) -
(INDEX(Returns!$102:$102,MATCH(L$6,DataStreams,0))*
OFFSET(HOMECELL,MATCH(MAX(INDEX(First_Data_Point,MATCH($A99,DataStreams,0)),INDEX(First_Data_Point,MATCH(L$6,DataStreams,0)),$B$3),DateRange,0)-1,MATCH(INDEX(Returns!$100:$100,MATCH(L$6,DataStreams,0)),DataStreams,0)-1):OFFSET(HOMECELL,MATCH(MIN(INDEX(Last_Data_Point,MATCH($A99,DataStreams,0)),INDEX(Last_Data_Point,MATCH(L$6,DataStreams,0)),$B$4),DateRange,0)-1,MATCH(INDEX(Returns!$100:$100,MATCH(L$6,DataStreams,0)),DataStreams,0)-1))),"")</f>
        <v>3.4721724830305968E-4</v>
      </c>
      <c r="M99" s="233" cm="1">
        <f t="array" aca="1" ref="M99" ca="1">_xlfn.IFNA(_xlfn.COVARIANCE.S(
OFFSET(HOMECELL,MATCH(MAX(INDEX(First_Data_Point,MATCH($A99,DataStreams,0)),INDEX(First_Data_Point,MATCH(M$6,DataStreams,0)),$B$3),DateRange,0)-1,MATCH($A99,DataStreams,0)-1):OFFSET(HOMECELL,MATCH(MIN(INDEX(Last_Data_Point,MATCH($A99,DataStreams,0)),INDEX(Last_Data_Point,MATCH(M$6,DataStreams,0)),$B$4),DateRange,0)-1,MATCH($A99,DataStreams,0)-1) -
(INDEX(Returns!$102:$102,MATCH($A99,DataStreams,0))*
OFFSET(HOMECELL,MATCH(MAX(INDEX(First_Data_Point,MATCH($A99,DataStreams,0)),INDEX(First_Data_Point,MATCH(M$6,DataStreams,0)),$B$3),DateRange,0)-1,MATCH(INDEX(Returns!$100:$100,MATCH($A99,DataStreams,0)),DataStreams,0)-1):OFFSET(HOMECELL,MATCH(MIN(INDEX(Last_Data_Point,MATCH($A99,DataStreams,0)),INDEX(Last_Data_Point,MATCH(M$6,DataStreams,0)),$B$4),DateRange,0)-1,MATCH(INDEX(Returns!$100:$100,MATCH($A99,DataStreams,0)),DataStreams,0)-1)),
OFFSET(HOMECELL,MATCH(MAX(INDEX(First_Data_Point,MATCH($A99,DataStreams,0)),INDEX(First_Data_Point,MATCH(M$6,DataStreams,0)),$B$3),DateRange,0)-1,MATCH(M$6,DataStreams,0)-1):OFFSET(HOMECELL,MATCH(MIN(INDEX(Last_Data_Point,MATCH($A99,DataStreams,0)),INDEX(Last_Data_Point,MATCH(M$6,DataStreams,0)),$B$4),DateRange,0)-1,MATCH(M$6,DataStreams,0)-1) -
(INDEX(Returns!$102:$102,MATCH(M$6,DataStreams,0))*
OFFSET(HOMECELL,MATCH(MAX(INDEX(First_Data_Point,MATCH($A99,DataStreams,0)),INDEX(First_Data_Point,MATCH(M$6,DataStreams,0)),$B$3),DateRange,0)-1,MATCH(INDEX(Returns!$100:$100,MATCH(M$6,DataStreams,0)),DataStreams,0)-1):OFFSET(HOMECELL,MATCH(MIN(INDEX(Last_Data_Point,MATCH($A99,DataStreams,0)),INDEX(Last_Data_Point,MATCH(M$6,DataStreams,0)),$B$4),DateRange,0)-1,MATCH(INDEX(Returns!$100:$100,MATCH(M$6,DataStreams,0)),DataStreams,0)-1))),"")</f>
        <v>-6.8101657252242218E-5</v>
      </c>
      <c r="N99" s="233" cm="1">
        <f t="array" aca="1" ref="N99" ca="1">_xlfn.IFNA(_xlfn.COVARIANCE.S(
OFFSET(HOMECELL,MATCH(MAX(INDEX(First_Data_Point,MATCH($A99,DataStreams,0)),INDEX(First_Data_Point,MATCH(N$6,DataStreams,0)),$B$3),DateRange,0)-1,MATCH($A99,DataStreams,0)-1):OFFSET(HOMECELL,MATCH(MIN(INDEX(Last_Data_Point,MATCH($A99,DataStreams,0)),INDEX(Last_Data_Point,MATCH(N$6,DataStreams,0)),$B$4),DateRange,0)-1,MATCH($A99,DataStreams,0)-1) -
(INDEX(Returns!$102:$102,MATCH($A99,DataStreams,0))*
OFFSET(HOMECELL,MATCH(MAX(INDEX(First_Data_Point,MATCH($A99,DataStreams,0)),INDEX(First_Data_Point,MATCH(N$6,DataStreams,0)),$B$3),DateRange,0)-1,MATCH(INDEX(Returns!$100:$100,MATCH($A99,DataStreams,0)),DataStreams,0)-1):OFFSET(HOMECELL,MATCH(MIN(INDEX(Last_Data_Point,MATCH($A99,DataStreams,0)),INDEX(Last_Data_Point,MATCH(N$6,DataStreams,0)),$B$4),DateRange,0)-1,MATCH(INDEX(Returns!$100:$100,MATCH($A99,DataStreams,0)),DataStreams,0)-1)),
OFFSET(HOMECELL,MATCH(MAX(INDEX(First_Data_Point,MATCH($A99,DataStreams,0)),INDEX(First_Data_Point,MATCH(N$6,DataStreams,0)),$B$3),DateRange,0)-1,MATCH(N$6,DataStreams,0)-1):OFFSET(HOMECELL,MATCH(MIN(INDEX(Last_Data_Point,MATCH($A99,DataStreams,0)),INDEX(Last_Data_Point,MATCH(N$6,DataStreams,0)),$B$4),DateRange,0)-1,MATCH(N$6,DataStreams,0)-1) -
(INDEX(Returns!$102:$102,MATCH(N$6,DataStreams,0))*
OFFSET(HOMECELL,MATCH(MAX(INDEX(First_Data_Point,MATCH($A99,DataStreams,0)),INDEX(First_Data_Point,MATCH(N$6,DataStreams,0)),$B$3),DateRange,0)-1,MATCH(INDEX(Returns!$100:$100,MATCH(N$6,DataStreams,0)),DataStreams,0)-1):OFFSET(HOMECELL,MATCH(MIN(INDEX(Last_Data_Point,MATCH($A99,DataStreams,0)),INDEX(Last_Data_Point,MATCH(N$6,DataStreams,0)),$B$4),DateRange,0)-1,MATCH(INDEX(Returns!$100:$100,MATCH(N$6,DataStreams,0)),DataStreams,0)-1))),"")</f>
        <v>5.1544734032531062E-4</v>
      </c>
      <c r="O99" s="233" cm="1">
        <f t="array" aca="1" ref="O99" ca="1">_xlfn.IFNA(_xlfn.COVARIANCE.S(
OFFSET(HOMECELL,MATCH(MAX(INDEX(First_Data_Point,MATCH($A99,DataStreams,0)),INDEX(First_Data_Point,MATCH(O$6,DataStreams,0)),$B$3),DateRange,0)-1,MATCH($A99,DataStreams,0)-1):OFFSET(HOMECELL,MATCH(MIN(INDEX(Last_Data_Point,MATCH($A99,DataStreams,0)),INDEX(Last_Data_Point,MATCH(O$6,DataStreams,0)),$B$4),DateRange,0)-1,MATCH($A99,DataStreams,0)-1) -
(INDEX(Returns!$102:$102,MATCH($A99,DataStreams,0))*
OFFSET(HOMECELL,MATCH(MAX(INDEX(First_Data_Point,MATCH($A99,DataStreams,0)),INDEX(First_Data_Point,MATCH(O$6,DataStreams,0)),$B$3),DateRange,0)-1,MATCH(INDEX(Returns!$100:$100,MATCH($A99,DataStreams,0)),DataStreams,0)-1):OFFSET(HOMECELL,MATCH(MIN(INDEX(Last_Data_Point,MATCH($A99,DataStreams,0)),INDEX(Last_Data_Point,MATCH(O$6,DataStreams,0)),$B$4),DateRange,0)-1,MATCH(INDEX(Returns!$100:$100,MATCH($A99,DataStreams,0)),DataStreams,0)-1)),
OFFSET(HOMECELL,MATCH(MAX(INDEX(First_Data_Point,MATCH($A99,DataStreams,0)),INDEX(First_Data_Point,MATCH(O$6,DataStreams,0)),$B$3),DateRange,0)-1,MATCH(O$6,DataStreams,0)-1):OFFSET(HOMECELL,MATCH(MIN(INDEX(Last_Data_Point,MATCH($A99,DataStreams,0)),INDEX(Last_Data_Point,MATCH(O$6,DataStreams,0)),$B$4),DateRange,0)-1,MATCH(O$6,DataStreams,0)-1) -
(INDEX(Returns!$102:$102,MATCH(O$6,DataStreams,0))*
OFFSET(HOMECELL,MATCH(MAX(INDEX(First_Data_Point,MATCH($A99,DataStreams,0)),INDEX(First_Data_Point,MATCH(O$6,DataStreams,0)),$B$3),DateRange,0)-1,MATCH(INDEX(Returns!$100:$100,MATCH(O$6,DataStreams,0)),DataStreams,0)-1):OFFSET(HOMECELL,MATCH(MIN(INDEX(Last_Data_Point,MATCH($A99,DataStreams,0)),INDEX(Last_Data_Point,MATCH(O$6,DataStreams,0)),$B$4),DateRange,0)-1,MATCH(INDEX(Returns!$100:$100,MATCH(O$6,DataStreams,0)),DataStreams,0)-1))),"")</f>
        <v>1.1696673190874356E-3</v>
      </c>
      <c r="P99" s="233" cm="1">
        <f t="array" aca="1" ref="P99" ca="1">_xlfn.IFNA(_xlfn.COVARIANCE.S(
OFFSET(HOMECELL,MATCH(MAX(INDEX(First_Data_Point,MATCH($A99,DataStreams,0)),INDEX(First_Data_Point,MATCH(P$6,DataStreams,0)),$B$3),DateRange,0)-1,MATCH($A99,DataStreams,0)-1):OFFSET(HOMECELL,MATCH(MIN(INDEX(Last_Data_Point,MATCH($A99,DataStreams,0)),INDEX(Last_Data_Point,MATCH(P$6,DataStreams,0)),$B$4),DateRange,0)-1,MATCH($A99,DataStreams,0)-1) -
(INDEX(Returns!$102:$102,MATCH($A99,DataStreams,0))*
OFFSET(HOMECELL,MATCH(MAX(INDEX(First_Data_Point,MATCH($A99,DataStreams,0)),INDEX(First_Data_Point,MATCH(P$6,DataStreams,0)),$B$3),DateRange,0)-1,MATCH(INDEX(Returns!$100:$100,MATCH($A99,DataStreams,0)),DataStreams,0)-1):OFFSET(HOMECELL,MATCH(MIN(INDEX(Last_Data_Point,MATCH($A99,DataStreams,0)),INDEX(Last_Data_Point,MATCH(P$6,DataStreams,0)),$B$4),DateRange,0)-1,MATCH(INDEX(Returns!$100:$100,MATCH($A99,DataStreams,0)),DataStreams,0)-1)),
OFFSET(HOMECELL,MATCH(MAX(INDEX(First_Data_Point,MATCH($A99,DataStreams,0)),INDEX(First_Data_Point,MATCH(P$6,DataStreams,0)),$B$3),DateRange,0)-1,MATCH(P$6,DataStreams,0)-1):OFFSET(HOMECELL,MATCH(MIN(INDEX(Last_Data_Point,MATCH($A99,DataStreams,0)),INDEX(Last_Data_Point,MATCH(P$6,DataStreams,0)),$B$4),DateRange,0)-1,MATCH(P$6,DataStreams,0)-1) -
(INDEX(Returns!$102:$102,MATCH(P$6,DataStreams,0))*
OFFSET(HOMECELL,MATCH(MAX(INDEX(First_Data_Point,MATCH($A99,DataStreams,0)),INDEX(First_Data_Point,MATCH(P$6,DataStreams,0)),$B$3),DateRange,0)-1,MATCH(INDEX(Returns!$100:$100,MATCH(P$6,DataStreams,0)),DataStreams,0)-1):OFFSET(HOMECELL,MATCH(MIN(INDEX(Last_Data_Point,MATCH($A99,DataStreams,0)),INDEX(Last_Data_Point,MATCH(P$6,DataStreams,0)),$B$4),DateRange,0)-1,MATCH(INDEX(Returns!$100:$100,MATCH(P$6,DataStreams,0)),DataStreams,0)-1))),"")</f>
        <v>8.0162090089563843E-4</v>
      </c>
      <c r="Q99" s="233" cm="1">
        <f t="array" aca="1" ref="Q99" ca="1">_xlfn.IFNA(_xlfn.COVARIANCE.S(
OFFSET(HOMECELL,MATCH(MAX(INDEX(First_Data_Point,MATCH($A99,DataStreams,0)),INDEX(First_Data_Point,MATCH(Q$6,DataStreams,0)),$B$3),DateRange,0)-1,MATCH($A99,DataStreams,0)-1):OFFSET(HOMECELL,MATCH(MIN(INDEX(Last_Data_Point,MATCH($A99,DataStreams,0)),INDEX(Last_Data_Point,MATCH(Q$6,DataStreams,0)),$B$4),DateRange,0)-1,MATCH($A99,DataStreams,0)-1) -
(INDEX(Returns!$102:$102,MATCH($A99,DataStreams,0))*
OFFSET(HOMECELL,MATCH(MAX(INDEX(First_Data_Point,MATCH($A99,DataStreams,0)),INDEX(First_Data_Point,MATCH(Q$6,DataStreams,0)),$B$3),DateRange,0)-1,MATCH(INDEX(Returns!$100:$100,MATCH($A99,DataStreams,0)),DataStreams,0)-1):OFFSET(HOMECELL,MATCH(MIN(INDEX(Last_Data_Point,MATCH($A99,DataStreams,0)),INDEX(Last_Data_Point,MATCH(Q$6,DataStreams,0)),$B$4),DateRange,0)-1,MATCH(INDEX(Returns!$100:$100,MATCH($A99,DataStreams,0)),DataStreams,0)-1)),
OFFSET(HOMECELL,MATCH(MAX(INDEX(First_Data_Point,MATCH($A99,DataStreams,0)),INDEX(First_Data_Point,MATCH(Q$6,DataStreams,0)),$B$3),DateRange,0)-1,MATCH(Q$6,DataStreams,0)-1):OFFSET(HOMECELL,MATCH(MIN(INDEX(Last_Data_Point,MATCH($A99,DataStreams,0)),INDEX(Last_Data_Point,MATCH(Q$6,DataStreams,0)),$B$4),DateRange,0)-1,MATCH(Q$6,DataStreams,0)-1) -
(INDEX(Returns!$102:$102,MATCH(Q$6,DataStreams,0))*
OFFSET(HOMECELL,MATCH(MAX(INDEX(First_Data_Point,MATCH($A99,DataStreams,0)),INDEX(First_Data_Point,MATCH(Q$6,DataStreams,0)),$B$3),DateRange,0)-1,MATCH(INDEX(Returns!$100:$100,MATCH(Q$6,DataStreams,0)),DataStreams,0)-1):OFFSET(HOMECELL,MATCH(MIN(INDEX(Last_Data_Point,MATCH($A99,DataStreams,0)),INDEX(Last_Data_Point,MATCH(Q$6,DataStreams,0)),$B$4),DateRange,0)-1,MATCH(INDEX(Returns!$100:$100,MATCH(Q$6,DataStreams,0)),DataStreams,0)-1))),"")</f>
        <v>8.7403350460860205E-4</v>
      </c>
      <c r="R99" s="233" cm="1">
        <f t="array" aca="1" ref="R99" ca="1">_xlfn.IFNA(_xlfn.COVARIANCE.S(
OFFSET(HOMECELL,MATCH(MAX(INDEX(First_Data_Point,MATCH($A99,DataStreams,0)),INDEX(First_Data_Point,MATCH(R$6,DataStreams,0)),$B$3),DateRange,0)-1,MATCH($A99,DataStreams,0)-1):OFFSET(HOMECELL,MATCH(MIN(INDEX(Last_Data_Point,MATCH($A99,DataStreams,0)),INDEX(Last_Data_Point,MATCH(R$6,DataStreams,0)),$B$4),DateRange,0)-1,MATCH($A99,DataStreams,0)-1) -
(INDEX(Returns!$102:$102,MATCH($A99,DataStreams,0))*
OFFSET(HOMECELL,MATCH(MAX(INDEX(First_Data_Point,MATCH($A99,DataStreams,0)),INDEX(First_Data_Point,MATCH(R$6,DataStreams,0)),$B$3),DateRange,0)-1,MATCH(INDEX(Returns!$100:$100,MATCH($A99,DataStreams,0)),DataStreams,0)-1):OFFSET(HOMECELL,MATCH(MIN(INDEX(Last_Data_Point,MATCH($A99,DataStreams,0)),INDEX(Last_Data_Point,MATCH(R$6,DataStreams,0)),$B$4),DateRange,0)-1,MATCH(INDEX(Returns!$100:$100,MATCH($A99,DataStreams,0)),DataStreams,0)-1)),
OFFSET(HOMECELL,MATCH(MAX(INDEX(First_Data_Point,MATCH($A99,DataStreams,0)),INDEX(First_Data_Point,MATCH(R$6,DataStreams,0)),$B$3),DateRange,0)-1,MATCH(R$6,DataStreams,0)-1):OFFSET(HOMECELL,MATCH(MIN(INDEX(Last_Data_Point,MATCH($A99,DataStreams,0)),INDEX(Last_Data_Point,MATCH(R$6,DataStreams,0)),$B$4),DateRange,0)-1,MATCH(R$6,DataStreams,0)-1) -
(INDEX(Returns!$102:$102,MATCH(R$6,DataStreams,0))*
OFFSET(HOMECELL,MATCH(MAX(INDEX(First_Data_Point,MATCH($A99,DataStreams,0)),INDEX(First_Data_Point,MATCH(R$6,DataStreams,0)),$B$3),DateRange,0)-1,MATCH(INDEX(Returns!$100:$100,MATCH(R$6,DataStreams,0)),DataStreams,0)-1):OFFSET(HOMECELL,MATCH(MIN(INDEX(Last_Data_Point,MATCH($A99,DataStreams,0)),INDEX(Last_Data_Point,MATCH(R$6,DataStreams,0)),$B$4),DateRange,0)-1,MATCH(INDEX(Returns!$100:$100,MATCH(R$6,DataStreams,0)),DataStreams,0)-1))),"")</f>
        <v>-8.7694476259290012E-4</v>
      </c>
      <c r="S99" s="233" cm="1">
        <f t="array" aca="1" ref="S99" ca="1">_xlfn.IFNA(_xlfn.COVARIANCE.S(
OFFSET(HOMECELL,MATCH(MAX(INDEX(First_Data_Point,MATCH($A99,DataStreams,0)),INDEX(First_Data_Point,MATCH(S$6,DataStreams,0)),$B$3),DateRange,0)-1,MATCH($A99,DataStreams,0)-1):OFFSET(HOMECELL,MATCH(MIN(INDEX(Last_Data_Point,MATCH($A99,DataStreams,0)),INDEX(Last_Data_Point,MATCH(S$6,DataStreams,0)),$B$4),DateRange,0)-1,MATCH($A99,DataStreams,0)-1) -
(INDEX(Returns!$102:$102,MATCH($A99,DataStreams,0))*
OFFSET(HOMECELL,MATCH(MAX(INDEX(First_Data_Point,MATCH($A99,DataStreams,0)),INDEX(First_Data_Point,MATCH(S$6,DataStreams,0)),$B$3),DateRange,0)-1,MATCH(INDEX(Returns!$100:$100,MATCH($A99,DataStreams,0)),DataStreams,0)-1):OFFSET(HOMECELL,MATCH(MIN(INDEX(Last_Data_Point,MATCH($A99,DataStreams,0)),INDEX(Last_Data_Point,MATCH(S$6,DataStreams,0)),$B$4),DateRange,0)-1,MATCH(INDEX(Returns!$100:$100,MATCH($A99,DataStreams,0)),DataStreams,0)-1)),
OFFSET(HOMECELL,MATCH(MAX(INDEX(First_Data_Point,MATCH($A99,DataStreams,0)),INDEX(First_Data_Point,MATCH(S$6,DataStreams,0)),$B$3),DateRange,0)-1,MATCH(S$6,DataStreams,0)-1):OFFSET(HOMECELL,MATCH(MIN(INDEX(Last_Data_Point,MATCH($A99,DataStreams,0)),INDEX(Last_Data_Point,MATCH(S$6,DataStreams,0)),$B$4),DateRange,0)-1,MATCH(S$6,DataStreams,0)-1) -
(INDEX(Returns!$102:$102,MATCH(S$6,DataStreams,0))*
OFFSET(HOMECELL,MATCH(MAX(INDEX(First_Data_Point,MATCH($A99,DataStreams,0)),INDEX(First_Data_Point,MATCH(S$6,DataStreams,0)),$B$3),DateRange,0)-1,MATCH(INDEX(Returns!$100:$100,MATCH(S$6,DataStreams,0)),DataStreams,0)-1):OFFSET(HOMECELL,MATCH(MIN(INDEX(Last_Data_Point,MATCH($A99,DataStreams,0)),INDEX(Last_Data_Point,MATCH(S$6,DataStreams,0)),$B$4),DateRange,0)-1,MATCH(INDEX(Returns!$100:$100,MATCH(S$6,DataStreams,0)),DataStreams,0)-1))),"")</f>
        <v>1.2237528807482571E-3</v>
      </c>
      <c r="T99" s="233" cm="1">
        <f t="array" aca="1" ref="T99" ca="1">_xlfn.IFNA(_xlfn.COVARIANCE.S(
OFFSET(HOMECELL,MATCH(MAX(INDEX(First_Data_Point,MATCH($A99,DataStreams,0)),INDEX(First_Data_Point,MATCH(T$6,DataStreams,0)),$B$3),DateRange,0)-1,MATCH($A99,DataStreams,0)-1):OFFSET(HOMECELL,MATCH(MIN(INDEX(Last_Data_Point,MATCH($A99,DataStreams,0)),INDEX(Last_Data_Point,MATCH(T$6,DataStreams,0)),$B$4),DateRange,0)-1,MATCH($A99,DataStreams,0)-1) -
(INDEX(Returns!$102:$102,MATCH($A99,DataStreams,0))*
OFFSET(HOMECELL,MATCH(MAX(INDEX(First_Data_Point,MATCH($A99,DataStreams,0)),INDEX(First_Data_Point,MATCH(T$6,DataStreams,0)),$B$3),DateRange,0)-1,MATCH(INDEX(Returns!$100:$100,MATCH($A99,DataStreams,0)),DataStreams,0)-1):OFFSET(HOMECELL,MATCH(MIN(INDEX(Last_Data_Point,MATCH($A99,DataStreams,0)),INDEX(Last_Data_Point,MATCH(T$6,DataStreams,0)),$B$4),DateRange,0)-1,MATCH(INDEX(Returns!$100:$100,MATCH($A99,DataStreams,0)),DataStreams,0)-1)),
OFFSET(HOMECELL,MATCH(MAX(INDEX(First_Data_Point,MATCH($A99,DataStreams,0)),INDEX(First_Data_Point,MATCH(T$6,DataStreams,0)),$B$3),DateRange,0)-1,MATCH(T$6,DataStreams,0)-1):OFFSET(HOMECELL,MATCH(MIN(INDEX(Last_Data_Point,MATCH($A99,DataStreams,0)),INDEX(Last_Data_Point,MATCH(T$6,DataStreams,0)),$B$4),DateRange,0)-1,MATCH(T$6,DataStreams,0)-1) -
(INDEX(Returns!$102:$102,MATCH(T$6,DataStreams,0))*
OFFSET(HOMECELL,MATCH(MAX(INDEX(First_Data_Point,MATCH($A99,DataStreams,0)),INDEX(First_Data_Point,MATCH(T$6,DataStreams,0)),$B$3),DateRange,0)-1,MATCH(INDEX(Returns!$100:$100,MATCH(T$6,DataStreams,0)),DataStreams,0)-1):OFFSET(HOMECELL,MATCH(MIN(INDEX(Last_Data_Point,MATCH($A99,DataStreams,0)),INDEX(Last_Data_Point,MATCH(T$6,DataStreams,0)),$B$4),DateRange,0)-1,MATCH(INDEX(Returns!$100:$100,MATCH(T$6,DataStreams,0)),DataStreams,0)-1))),"")</f>
        <v>-1.3059227032601178E-3</v>
      </c>
      <c r="U99" s="233" cm="1">
        <f t="array" aca="1" ref="U99" ca="1">_xlfn.IFNA(_xlfn.COVARIANCE.S(
OFFSET(HOMECELL,MATCH(MAX(INDEX(First_Data_Point,MATCH($A99,DataStreams,0)),INDEX(First_Data_Point,MATCH(U$6,DataStreams,0)),$B$3),DateRange,0)-1,MATCH($A99,DataStreams,0)-1):OFFSET(HOMECELL,MATCH(MIN(INDEX(Last_Data_Point,MATCH($A99,DataStreams,0)),INDEX(Last_Data_Point,MATCH(U$6,DataStreams,0)),$B$4),DateRange,0)-1,MATCH($A99,DataStreams,0)-1) -
(INDEX(Returns!$102:$102,MATCH($A99,DataStreams,0))*
OFFSET(HOMECELL,MATCH(MAX(INDEX(First_Data_Point,MATCH($A99,DataStreams,0)),INDEX(First_Data_Point,MATCH(U$6,DataStreams,0)),$B$3),DateRange,0)-1,MATCH(INDEX(Returns!$100:$100,MATCH($A99,DataStreams,0)),DataStreams,0)-1):OFFSET(HOMECELL,MATCH(MIN(INDEX(Last_Data_Point,MATCH($A99,DataStreams,0)),INDEX(Last_Data_Point,MATCH(U$6,DataStreams,0)),$B$4),DateRange,0)-1,MATCH(INDEX(Returns!$100:$100,MATCH($A99,DataStreams,0)),DataStreams,0)-1)),
OFFSET(HOMECELL,MATCH(MAX(INDEX(First_Data_Point,MATCH($A99,DataStreams,0)),INDEX(First_Data_Point,MATCH(U$6,DataStreams,0)),$B$3),DateRange,0)-1,MATCH(U$6,DataStreams,0)-1):OFFSET(HOMECELL,MATCH(MIN(INDEX(Last_Data_Point,MATCH($A99,DataStreams,0)),INDEX(Last_Data_Point,MATCH(U$6,DataStreams,0)),$B$4),DateRange,0)-1,MATCH(U$6,DataStreams,0)-1) -
(INDEX(Returns!$102:$102,MATCH(U$6,DataStreams,0))*
OFFSET(HOMECELL,MATCH(MAX(INDEX(First_Data_Point,MATCH($A99,DataStreams,0)),INDEX(First_Data_Point,MATCH(U$6,DataStreams,0)),$B$3),DateRange,0)-1,MATCH(INDEX(Returns!$100:$100,MATCH(U$6,DataStreams,0)),DataStreams,0)-1):OFFSET(HOMECELL,MATCH(MIN(INDEX(Last_Data_Point,MATCH($A99,DataStreams,0)),INDEX(Last_Data_Point,MATCH(U$6,DataStreams,0)),$B$4),DateRange,0)-1,MATCH(INDEX(Returns!$100:$100,MATCH(U$6,DataStreams,0)),DataStreams,0)-1))),"")</f>
        <v>-5.9913934718776145E-4</v>
      </c>
      <c r="V99" s="233" cm="1">
        <f t="array" aca="1" ref="V99" ca="1">_xlfn.IFNA(_xlfn.COVARIANCE.S(
OFFSET(HOMECELL,MATCH(MAX(INDEX(First_Data_Point,MATCH($A99,DataStreams,0)),INDEX(First_Data_Point,MATCH(V$6,DataStreams,0)),$B$3),DateRange,0)-1,MATCH($A99,DataStreams,0)-1):OFFSET(HOMECELL,MATCH(MIN(INDEX(Last_Data_Point,MATCH($A99,DataStreams,0)),INDEX(Last_Data_Point,MATCH(V$6,DataStreams,0)),$B$4),DateRange,0)-1,MATCH($A99,DataStreams,0)-1) -
(INDEX(Returns!$102:$102,MATCH($A99,DataStreams,0))*
OFFSET(HOMECELL,MATCH(MAX(INDEX(First_Data_Point,MATCH($A99,DataStreams,0)),INDEX(First_Data_Point,MATCH(V$6,DataStreams,0)),$B$3),DateRange,0)-1,MATCH(INDEX(Returns!$100:$100,MATCH($A99,DataStreams,0)),DataStreams,0)-1):OFFSET(HOMECELL,MATCH(MIN(INDEX(Last_Data_Point,MATCH($A99,DataStreams,0)),INDEX(Last_Data_Point,MATCH(V$6,DataStreams,0)),$B$4),DateRange,0)-1,MATCH(INDEX(Returns!$100:$100,MATCH($A99,DataStreams,0)),DataStreams,0)-1)),
OFFSET(HOMECELL,MATCH(MAX(INDEX(First_Data_Point,MATCH($A99,DataStreams,0)),INDEX(First_Data_Point,MATCH(V$6,DataStreams,0)),$B$3),DateRange,0)-1,MATCH(V$6,DataStreams,0)-1):OFFSET(HOMECELL,MATCH(MIN(INDEX(Last_Data_Point,MATCH($A99,DataStreams,0)),INDEX(Last_Data_Point,MATCH(V$6,DataStreams,0)),$B$4),DateRange,0)-1,MATCH(V$6,DataStreams,0)-1) -
(INDEX(Returns!$102:$102,MATCH(V$6,DataStreams,0))*
OFFSET(HOMECELL,MATCH(MAX(INDEX(First_Data_Point,MATCH($A99,DataStreams,0)),INDEX(First_Data_Point,MATCH(V$6,DataStreams,0)),$B$3),DateRange,0)-1,MATCH(INDEX(Returns!$100:$100,MATCH(V$6,DataStreams,0)),DataStreams,0)-1):OFFSET(HOMECELL,MATCH(MIN(INDEX(Last_Data_Point,MATCH($A99,DataStreams,0)),INDEX(Last_Data_Point,MATCH(V$6,DataStreams,0)),$B$4),DateRange,0)-1,MATCH(INDEX(Returns!$100:$100,MATCH(V$6,DataStreams,0)),DataStreams,0)-1))),"")</f>
        <v>1.1567255091771812E-4</v>
      </c>
      <c r="W99" s="233" cm="1">
        <f t="array" aca="1" ref="W99" ca="1">_xlfn.IFNA(_xlfn.COVARIANCE.S(
OFFSET(HOMECELL,MATCH(MAX(INDEX(First_Data_Point,MATCH($A99,DataStreams,0)),INDEX(First_Data_Point,MATCH(W$6,DataStreams,0)),$B$3),DateRange,0)-1,MATCH($A99,DataStreams,0)-1):OFFSET(HOMECELL,MATCH(MIN(INDEX(Last_Data_Point,MATCH($A99,DataStreams,0)),INDEX(Last_Data_Point,MATCH(W$6,DataStreams,0)),$B$4),DateRange,0)-1,MATCH($A99,DataStreams,0)-1) -
(INDEX(Returns!$102:$102,MATCH($A99,DataStreams,0))*
OFFSET(HOMECELL,MATCH(MAX(INDEX(First_Data_Point,MATCH($A99,DataStreams,0)),INDEX(First_Data_Point,MATCH(W$6,DataStreams,0)),$B$3),DateRange,0)-1,MATCH(INDEX(Returns!$100:$100,MATCH($A99,DataStreams,0)),DataStreams,0)-1):OFFSET(HOMECELL,MATCH(MIN(INDEX(Last_Data_Point,MATCH($A99,DataStreams,0)),INDEX(Last_Data_Point,MATCH(W$6,DataStreams,0)),$B$4),DateRange,0)-1,MATCH(INDEX(Returns!$100:$100,MATCH($A99,DataStreams,0)),DataStreams,0)-1)),
OFFSET(HOMECELL,MATCH(MAX(INDEX(First_Data_Point,MATCH($A99,DataStreams,0)),INDEX(First_Data_Point,MATCH(W$6,DataStreams,0)),$B$3),DateRange,0)-1,MATCH(W$6,DataStreams,0)-1):OFFSET(HOMECELL,MATCH(MIN(INDEX(Last_Data_Point,MATCH($A99,DataStreams,0)),INDEX(Last_Data_Point,MATCH(W$6,DataStreams,0)),$B$4),DateRange,0)-1,MATCH(W$6,DataStreams,0)-1) -
(INDEX(Returns!$102:$102,MATCH(W$6,DataStreams,0))*
OFFSET(HOMECELL,MATCH(MAX(INDEX(First_Data_Point,MATCH($A99,DataStreams,0)),INDEX(First_Data_Point,MATCH(W$6,DataStreams,0)),$B$3),DateRange,0)-1,MATCH(INDEX(Returns!$100:$100,MATCH(W$6,DataStreams,0)),DataStreams,0)-1):OFFSET(HOMECELL,MATCH(MIN(INDEX(Last_Data_Point,MATCH($A99,DataStreams,0)),INDEX(Last_Data_Point,MATCH(W$6,DataStreams,0)),$B$4),DateRange,0)-1,MATCH(INDEX(Returns!$100:$100,MATCH(W$6,DataStreams,0)),DataStreams,0)-1))),"")</f>
        <v>1.3101041041433247E-3</v>
      </c>
      <c r="X99" s="233" cm="1">
        <f t="array" aca="1" ref="X99" ca="1">_xlfn.IFNA(_xlfn.COVARIANCE.S(
OFFSET(HOMECELL,MATCH(MAX(INDEX(First_Data_Point,MATCH($A99,DataStreams,0)),INDEX(First_Data_Point,MATCH(X$6,DataStreams,0)),$B$3),DateRange,0)-1,MATCH($A99,DataStreams,0)-1):OFFSET(HOMECELL,MATCH(MIN(INDEX(Last_Data_Point,MATCH($A99,DataStreams,0)),INDEX(Last_Data_Point,MATCH(X$6,DataStreams,0)),$B$4),DateRange,0)-1,MATCH($A99,DataStreams,0)-1) -
(INDEX(Returns!$102:$102,MATCH($A99,DataStreams,0))*
OFFSET(HOMECELL,MATCH(MAX(INDEX(First_Data_Point,MATCH($A99,DataStreams,0)),INDEX(First_Data_Point,MATCH(X$6,DataStreams,0)),$B$3),DateRange,0)-1,MATCH(INDEX(Returns!$100:$100,MATCH($A99,DataStreams,0)),DataStreams,0)-1):OFFSET(HOMECELL,MATCH(MIN(INDEX(Last_Data_Point,MATCH($A99,DataStreams,0)),INDEX(Last_Data_Point,MATCH(X$6,DataStreams,0)),$B$4),DateRange,0)-1,MATCH(INDEX(Returns!$100:$100,MATCH($A99,DataStreams,0)),DataStreams,0)-1)),
OFFSET(HOMECELL,MATCH(MAX(INDEX(First_Data_Point,MATCH($A99,DataStreams,0)),INDEX(First_Data_Point,MATCH(X$6,DataStreams,0)),$B$3),DateRange,0)-1,MATCH(X$6,DataStreams,0)-1):OFFSET(HOMECELL,MATCH(MIN(INDEX(Last_Data_Point,MATCH($A99,DataStreams,0)),INDEX(Last_Data_Point,MATCH(X$6,DataStreams,0)),$B$4),DateRange,0)-1,MATCH(X$6,DataStreams,0)-1) -
(INDEX(Returns!$102:$102,MATCH(X$6,DataStreams,0))*
OFFSET(HOMECELL,MATCH(MAX(INDEX(First_Data_Point,MATCH($A99,DataStreams,0)),INDEX(First_Data_Point,MATCH(X$6,DataStreams,0)),$B$3),DateRange,0)-1,MATCH(INDEX(Returns!$100:$100,MATCH(X$6,DataStreams,0)),DataStreams,0)-1):OFFSET(HOMECELL,MATCH(MIN(INDEX(Last_Data_Point,MATCH($A99,DataStreams,0)),INDEX(Last_Data_Point,MATCH(X$6,DataStreams,0)),$B$4),DateRange,0)-1,MATCH(INDEX(Returns!$100:$100,MATCH(X$6,DataStreams,0)),DataStreams,0)-1))),"")</f>
        <v>1.1026742465193719E-3</v>
      </c>
      <c r="Y99" s="233" cm="1">
        <f t="array" aca="1" ref="Y99" ca="1">_xlfn.IFNA(_xlfn.COVARIANCE.S(
OFFSET(HOMECELL,MATCH(MAX(INDEX(First_Data_Point,MATCH($A99,DataStreams,0)),INDEX(First_Data_Point,MATCH(Y$6,DataStreams,0)),$B$3),DateRange,0)-1,MATCH($A99,DataStreams,0)-1):OFFSET(HOMECELL,MATCH(MIN(INDEX(Last_Data_Point,MATCH($A99,DataStreams,0)),INDEX(Last_Data_Point,MATCH(Y$6,DataStreams,0)),$B$4),DateRange,0)-1,MATCH($A99,DataStreams,0)-1) -
(INDEX(Returns!$102:$102,MATCH($A99,DataStreams,0))*
OFFSET(HOMECELL,MATCH(MAX(INDEX(First_Data_Point,MATCH($A99,DataStreams,0)),INDEX(First_Data_Point,MATCH(Y$6,DataStreams,0)),$B$3),DateRange,0)-1,MATCH(INDEX(Returns!$100:$100,MATCH($A99,DataStreams,0)),DataStreams,0)-1):OFFSET(HOMECELL,MATCH(MIN(INDEX(Last_Data_Point,MATCH($A99,DataStreams,0)),INDEX(Last_Data_Point,MATCH(Y$6,DataStreams,0)),$B$4),DateRange,0)-1,MATCH(INDEX(Returns!$100:$100,MATCH($A99,DataStreams,0)),DataStreams,0)-1)),
OFFSET(HOMECELL,MATCH(MAX(INDEX(First_Data_Point,MATCH($A99,DataStreams,0)),INDEX(First_Data_Point,MATCH(Y$6,DataStreams,0)),$B$3),DateRange,0)-1,MATCH(Y$6,DataStreams,0)-1):OFFSET(HOMECELL,MATCH(MIN(INDEX(Last_Data_Point,MATCH($A99,DataStreams,0)),INDEX(Last_Data_Point,MATCH(Y$6,DataStreams,0)),$B$4),DateRange,0)-1,MATCH(Y$6,DataStreams,0)-1) -
(INDEX(Returns!$102:$102,MATCH(Y$6,DataStreams,0))*
OFFSET(HOMECELL,MATCH(MAX(INDEX(First_Data_Point,MATCH($A99,DataStreams,0)),INDEX(First_Data_Point,MATCH(Y$6,DataStreams,0)),$B$3),DateRange,0)-1,MATCH(INDEX(Returns!$100:$100,MATCH(Y$6,DataStreams,0)),DataStreams,0)-1):OFFSET(HOMECELL,MATCH(MIN(INDEX(Last_Data_Point,MATCH($A99,DataStreams,0)),INDEX(Last_Data_Point,MATCH(Y$6,DataStreams,0)),$B$4),DateRange,0)-1,MATCH(INDEX(Returns!$100:$100,MATCH(Y$6,DataStreams,0)),DataStreams,0)-1))),"")</f>
        <v>1.9459862947689755E-3</v>
      </c>
      <c r="Z99" s="233" cm="1">
        <f t="array" aca="1" ref="Z99" ca="1">_xlfn.IFNA(_xlfn.COVARIANCE.S(
OFFSET(HOMECELL,MATCH(MAX(INDEX(First_Data_Point,MATCH($A99,DataStreams,0)),INDEX(First_Data_Point,MATCH(Z$6,DataStreams,0)),$B$3),DateRange,0)-1,MATCH($A99,DataStreams,0)-1):OFFSET(HOMECELL,MATCH(MIN(INDEX(Last_Data_Point,MATCH($A99,DataStreams,0)),INDEX(Last_Data_Point,MATCH(Z$6,DataStreams,0)),$B$4),DateRange,0)-1,MATCH($A99,DataStreams,0)-1) -
(INDEX(Returns!$102:$102,MATCH($A99,DataStreams,0))*
OFFSET(HOMECELL,MATCH(MAX(INDEX(First_Data_Point,MATCH($A99,DataStreams,0)),INDEX(First_Data_Point,MATCH(Z$6,DataStreams,0)),$B$3),DateRange,0)-1,MATCH(INDEX(Returns!$100:$100,MATCH($A99,DataStreams,0)),DataStreams,0)-1):OFFSET(HOMECELL,MATCH(MIN(INDEX(Last_Data_Point,MATCH($A99,DataStreams,0)),INDEX(Last_Data_Point,MATCH(Z$6,DataStreams,0)),$B$4),DateRange,0)-1,MATCH(INDEX(Returns!$100:$100,MATCH($A99,DataStreams,0)),DataStreams,0)-1)),
OFFSET(HOMECELL,MATCH(MAX(INDEX(First_Data_Point,MATCH($A99,DataStreams,0)),INDEX(First_Data_Point,MATCH(Z$6,DataStreams,0)),$B$3),DateRange,0)-1,MATCH(Z$6,DataStreams,0)-1):OFFSET(HOMECELL,MATCH(MIN(INDEX(Last_Data_Point,MATCH($A99,DataStreams,0)),INDEX(Last_Data_Point,MATCH(Z$6,DataStreams,0)),$B$4),DateRange,0)-1,MATCH(Z$6,DataStreams,0)-1) -
(INDEX(Returns!$102:$102,MATCH(Z$6,DataStreams,0))*
OFFSET(HOMECELL,MATCH(MAX(INDEX(First_Data_Point,MATCH($A99,DataStreams,0)),INDEX(First_Data_Point,MATCH(Z$6,DataStreams,0)),$B$3),DateRange,0)-1,MATCH(INDEX(Returns!$100:$100,MATCH(Z$6,DataStreams,0)),DataStreams,0)-1):OFFSET(HOMECELL,MATCH(MIN(INDEX(Last_Data_Point,MATCH($A99,DataStreams,0)),INDEX(Last_Data_Point,MATCH(Z$6,DataStreams,0)),$B$4),DateRange,0)-1,MATCH(INDEX(Returns!$100:$100,MATCH(Z$6,DataStreams,0)),DataStreams,0)-1))),"")</f>
        <v>7.9997223818504388E-4</v>
      </c>
      <c r="AA99" s="233" cm="1">
        <f t="array" aca="1" ref="AA99" ca="1">_xlfn.IFNA(_xlfn.COVARIANCE.S(
OFFSET(HOMECELL,MATCH(MAX(INDEX(First_Data_Point,MATCH($A99,DataStreams,0)),INDEX(First_Data_Point,MATCH(AA$6,DataStreams,0)),$B$3),DateRange,0)-1,MATCH($A99,DataStreams,0)-1):OFFSET(HOMECELL,MATCH(MIN(INDEX(Last_Data_Point,MATCH($A99,DataStreams,0)),INDEX(Last_Data_Point,MATCH(AA$6,DataStreams,0)),$B$4),DateRange,0)-1,MATCH($A99,DataStreams,0)-1) -
(INDEX(Returns!$102:$102,MATCH($A99,DataStreams,0))*
OFFSET(HOMECELL,MATCH(MAX(INDEX(First_Data_Point,MATCH($A99,DataStreams,0)),INDEX(First_Data_Point,MATCH(AA$6,DataStreams,0)),$B$3),DateRange,0)-1,MATCH(INDEX(Returns!$100:$100,MATCH($A99,DataStreams,0)),DataStreams,0)-1):OFFSET(HOMECELL,MATCH(MIN(INDEX(Last_Data_Point,MATCH($A99,DataStreams,0)),INDEX(Last_Data_Point,MATCH(AA$6,DataStreams,0)),$B$4),DateRange,0)-1,MATCH(INDEX(Returns!$100:$100,MATCH($A99,DataStreams,0)),DataStreams,0)-1)),
OFFSET(HOMECELL,MATCH(MAX(INDEX(First_Data_Point,MATCH($A99,DataStreams,0)),INDEX(First_Data_Point,MATCH(AA$6,DataStreams,0)),$B$3),DateRange,0)-1,MATCH(AA$6,DataStreams,0)-1):OFFSET(HOMECELL,MATCH(MIN(INDEX(Last_Data_Point,MATCH($A99,DataStreams,0)),INDEX(Last_Data_Point,MATCH(AA$6,DataStreams,0)),$B$4),DateRange,0)-1,MATCH(AA$6,DataStreams,0)-1) -
(INDEX(Returns!$102:$102,MATCH(AA$6,DataStreams,0))*
OFFSET(HOMECELL,MATCH(MAX(INDEX(First_Data_Point,MATCH($A99,DataStreams,0)),INDEX(First_Data_Point,MATCH(AA$6,DataStreams,0)),$B$3),DateRange,0)-1,MATCH(INDEX(Returns!$100:$100,MATCH(AA$6,DataStreams,0)),DataStreams,0)-1):OFFSET(HOMECELL,MATCH(MIN(INDEX(Last_Data_Point,MATCH($A99,DataStreams,0)),INDEX(Last_Data_Point,MATCH(AA$6,DataStreams,0)),$B$4),DateRange,0)-1,MATCH(INDEX(Returns!$100:$100,MATCH(AA$6,DataStreams,0)),DataStreams,0)-1))),"")</f>
        <v>5.9577765590429607E-4</v>
      </c>
      <c r="AB99" s="233" cm="1">
        <f t="array" aca="1" ref="AB99" ca="1">_xlfn.IFNA(_xlfn.COVARIANCE.S(
OFFSET(HOMECELL,MATCH(MAX(INDEX(First_Data_Point,MATCH($A99,DataStreams,0)),INDEX(First_Data_Point,MATCH(AB$6,DataStreams,0)),$B$3),DateRange,0)-1,MATCH($A99,DataStreams,0)-1):OFFSET(HOMECELL,MATCH(MIN(INDEX(Last_Data_Point,MATCH($A99,DataStreams,0)),INDEX(Last_Data_Point,MATCH(AB$6,DataStreams,0)),$B$4),DateRange,0)-1,MATCH($A99,DataStreams,0)-1) -
(INDEX(Returns!$102:$102,MATCH($A99,DataStreams,0))*
OFFSET(HOMECELL,MATCH(MAX(INDEX(First_Data_Point,MATCH($A99,DataStreams,0)),INDEX(First_Data_Point,MATCH(AB$6,DataStreams,0)),$B$3),DateRange,0)-1,MATCH(INDEX(Returns!$100:$100,MATCH($A99,DataStreams,0)),DataStreams,0)-1):OFFSET(HOMECELL,MATCH(MIN(INDEX(Last_Data_Point,MATCH($A99,DataStreams,0)),INDEX(Last_Data_Point,MATCH(AB$6,DataStreams,0)),$B$4),DateRange,0)-1,MATCH(INDEX(Returns!$100:$100,MATCH($A99,DataStreams,0)),DataStreams,0)-1)),
OFFSET(HOMECELL,MATCH(MAX(INDEX(First_Data_Point,MATCH($A99,DataStreams,0)),INDEX(First_Data_Point,MATCH(AB$6,DataStreams,0)),$B$3),DateRange,0)-1,MATCH(AB$6,DataStreams,0)-1):OFFSET(HOMECELL,MATCH(MIN(INDEX(Last_Data_Point,MATCH($A99,DataStreams,0)),INDEX(Last_Data_Point,MATCH(AB$6,DataStreams,0)),$B$4),DateRange,0)-1,MATCH(AB$6,DataStreams,0)-1) -
(INDEX(Returns!$102:$102,MATCH(AB$6,DataStreams,0))*
OFFSET(HOMECELL,MATCH(MAX(INDEX(First_Data_Point,MATCH($A99,DataStreams,0)),INDEX(First_Data_Point,MATCH(AB$6,DataStreams,0)),$B$3),DateRange,0)-1,MATCH(INDEX(Returns!$100:$100,MATCH(AB$6,DataStreams,0)),DataStreams,0)-1):OFFSET(HOMECELL,MATCH(MIN(INDEX(Last_Data_Point,MATCH($A99,DataStreams,0)),INDEX(Last_Data_Point,MATCH(AB$6,DataStreams,0)),$B$4),DateRange,0)-1,MATCH(INDEX(Returns!$100:$100,MATCH(AB$6,DataStreams,0)),DataStreams,0)-1))),"")</f>
        <v>-2.2536462717951726E-5</v>
      </c>
      <c r="AC99" s="233" cm="1">
        <f t="array" aca="1" ref="AC99" ca="1">_xlfn.IFNA(_xlfn.COVARIANCE.S(
OFFSET(HOMECELL,MATCH(MAX(INDEX(First_Data_Point,MATCH($A99,DataStreams,0)),INDEX(First_Data_Point,MATCH(AC$6,DataStreams,0)),$B$3),DateRange,0)-1,MATCH($A99,DataStreams,0)-1):OFFSET(HOMECELL,MATCH(MIN(INDEX(Last_Data_Point,MATCH($A99,DataStreams,0)),INDEX(Last_Data_Point,MATCH(AC$6,DataStreams,0)),$B$4),DateRange,0)-1,MATCH($A99,DataStreams,0)-1) -
(INDEX(Returns!$102:$102,MATCH($A99,DataStreams,0))*
OFFSET(HOMECELL,MATCH(MAX(INDEX(First_Data_Point,MATCH($A99,DataStreams,0)),INDEX(First_Data_Point,MATCH(AC$6,DataStreams,0)),$B$3),DateRange,0)-1,MATCH(INDEX(Returns!$100:$100,MATCH($A99,DataStreams,0)),DataStreams,0)-1):OFFSET(HOMECELL,MATCH(MIN(INDEX(Last_Data_Point,MATCH($A99,DataStreams,0)),INDEX(Last_Data_Point,MATCH(AC$6,DataStreams,0)),$B$4),DateRange,0)-1,MATCH(INDEX(Returns!$100:$100,MATCH($A99,DataStreams,0)),DataStreams,0)-1)),
OFFSET(HOMECELL,MATCH(MAX(INDEX(First_Data_Point,MATCH($A99,DataStreams,0)),INDEX(First_Data_Point,MATCH(AC$6,DataStreams,0)),$B$3),DateRange,0)-1,MATCH(AC$6,DataStreams,0)-1):OFFSET(HOMECELL,MATCH(MIN(INDEX(Last_Data_Point,MATCH($A99,DataStreams,0)),INDEX(Last_Data_Point,MATCH(AC$6,DataStreams,0)),$B$4),DateRange,0)-1,MATCH(AC$6,DataStreams,0)-1) -
(INDEX(Returns!$102:$102,MATCH(AC$6,DataStreams,0))*
OFFSET(HOMECELL,MATCH(MAX(INDEX(First_Data_Point,MATCH($A99,DataStreams,0)),INDEX(First_Data_Point,MATCH(AC$6,DataStreams,0)),$B$3),DateRange,0)-1,MATCH(INDEX(Returns!$100:$100,MATCH(AC$6,DataStreams,0)),DataStreams,0)-1):OFFSET(HOMECELL,MATCH(MIN(INDEX(Last_Data_Point,MATCH($A99,DataStreams,0)),INDEX(Last_Data_Point,MATCH(AC$6,DataStreams,0)),$B$4),DateRange,0)-1,MATCH(INDEX(Returns!$100:$100,MATCH(AC$6,DataStreams,0)),DataStreams,0)-1))),"")</f>
        <v>7.3249303204286529E-4</v>
      </c>
      <c r="AD99" s="233" cm="1">
        <f t="array" aca="1" ref="AD99" ca="1">_xlfn.IFNA(_xlfn.COVARIANCE.S(
OFFSET(HOMECELL,MATCH(MAX(INDEX(First_Data_Point,MATCH($A99,DataStreams,0)),INDEX(First_Data_Point,MATCH(AD$6,DataStreams,0)),$B$3),DateRange,0)-1,MATCH($A99,DataStreams,0)-1):OFFSET(HOMECELL,MATCH(MIN(INDEX(Last_Data_Point,MATCH($A99,DataStreams,0)),INDEX(Last_Data_Point,MATCH(AD$6,DataStreams,0)),$B$4),DateRange,0)-1,MATCH($A99,DataStreams,0)-1) -
(INDEX(Returns!$102:$102,MATCH($A99,DataStreams,0))*
OFFSET(HOMECELL,MATCH(MAX(INDEX(First_Data_Point,MATCH($A99,DataStreams,0)),INDEX(First_Data_Point,MATCH(AD$6,DataStreams,0)),$B$3),DateRange,0)-1,MATCH(INDEX(Returns!$100:$100,MATCH($A99,DataStreams,0)),DataStreams,0)-1):OFFSET(HOMECELL,MATCH(MIN(INDEX(Last_Data_Point,MATCH($A99,DataStreams,0)),INDEX(Last_Data_Point,MATCH(AD$6,DataStreams,0)),$B$4),DateRange,0)-1,MATCH(INDEX(Returns!$100:$100,MATCH($A99,DataStreams,0)),DataStreams,0)-1)),
OFFSET(HOMECELL,MATCH(MAX(INDEX(First_Data_Point,MATCH($A99,DataStreams,0)),INDEX(First_Data_Point,MATCH(AD$6,DataStreams,0)),$B$3),DateRange,0)-1,MATCH(AD$6,DataStreams,0)-1):OFFSET(HOMECELL,MATCH(MIN(INDEX(Last_Data_Point,MATCH($A99,DataStreams,0)),INDEX(Last_Data_Point,MATCH(AD$6,DataStreams,0)),$B$4),DateRange,0)-1,MATCH(AD$6,DataStreams,0)-1) -
(INDEX(Returns!$102:$102,MATCH(AD$6,DataStreams,0))*
OFFSET(HOMECELL,MATCH(MAX(INDEX(First_Data_Point,MATCH($A99,DataStreams,0)),INDEX(First_Data_Point,MATCH(AD$6,DataStreams,0)),$B$3),DateRange,0)-1,MATCH(INDEX(Returns!$100:$100,MATCH(AD$6,DataStreams,0)),DataStreams,0)-1):OFFSET(HOMECELL,MATCH(MIN(INDEX(Last_Data_Point,MATCH($A99,DataStreams,0)),INDEX(Last_Data_Point,MATCH(AD$6,DataStreams,0)),$B$4),DateRange,0)-1,MATCH(INDEX(Returns!$100:$100,MATCH(AD$6,DataStreams,0)),DataStreams,0)-1))),"")</f>
        <v>4.6782889003352008E-4</v>
      </c>
      <c r="AE99" s="233" cm="1">
        <f t="array" aca="1" ref="AE99" ca="1">_xlfn.IFNA(_xlfn.COVARIANCE.S(
OFFSET(HOMECELL,MATCH(MAX(INDEX(First_Data_Point,MATCH($A99,DataStreams,0)),INDEX(First_Data_Point,MATCH(AE$6,DataStreams,0)),$B$3),DateRange,0)-1,MATCH($A99,DataStreams,0)-1):OFFSET(HOMECELL,MATCH(MIN(INDEX(Last_Data_Point,MATCH($A99,DataStreams,0)),INDEX(Last_Data_Point,MATCH(AE$6,DataStreams,0)),$B$4),DateRange,0)-1,MATCH($A99,DataStreams,0)-1) -
(INDEX(Returns!$102:$102,MATCH($A99,DataStreams,0))*
OFFSET(HOMECELL,MATCH(MAX(INDEX(First_Data_Point,MATCH($A99,DataStreams,0)),INDEX(First_Data_Point,MATCH(AE$6,DataStreams,0)),$B$3),DateRange,0)-1,MATCH(INDEX(Returns!$100:$100,MATCH($A99,DataStreams,0)),DataStreams,0)-1):OFFSET(HOMECELL,MATCH(MIN(INDEX(Last_Data_Point,MATCH($A99,DataStreams,0)),INDEX(Last_Data_Point,MATCH(AE$6,DataStreams,0)),$B$4),DateRange,0)-1,MATCH(INDEX(Returns!$100:$100,MATCH($A99,DataStreams,0)),DataStreams,0)-1)),
OFFSET(HOMECELL,MATCH(MAX(INDEX(First_Data_Point,MATCH($A99,DataStreams,0)),INDEX(First_Data_Point,MATCH(AE$6,DataStreams,0)),$B$3),DateRange,0)-1,MATCH(AE$6,DataStreams,0)-1):OFFSET(HOMECELL,MATCH(MIN(INDEX(Last_Data_Point,MATCH($A99,DataStreams,0)),INDEX(Last_Data_Point,MATCH(AE$6,DataStreams,0)),$B$4),DateRange,0)-1,MATCH(AE$6,DataStreams,0)-1) -
(INDEX(Returns!$102:$102,MATCH(AE$6,DataStreams,0))*
OFFSET(HOMECELL,MATCH(MAX(INDEX(First_Data_Point,MATCH($A99,DataStreams,0)),INDEX(First_Data_Point,MATCH(AE$6,DataStreams,0)),$B$3),DateRange,0)-1,MATCH(INDEX(Returns!$100:$100,MATCH(AE$6,DataStreams,0)),DataStreams,0)-1):OFFSET(HOMECELL,MATCH(MIN(INDEX(Last_Data_Point,MATCH($A99,DataStreams,0)),INDEX(Last_Data_Point,MATCH(AE$6,DataStreams,0)),$B$4),DateRange,0)-1,MATCH(INDEX(Returns!$100:$100,MATCH(AE$6,DataStreams,0)),DataStreams,0)-1))),"")</f>
        <v>2.7089232110388269E-4</v>
      </c>
      <c r="AF99" s="233" cm="1">
        <f t="array" aca="1" ref="AF99" ca="1">_xlfn.IFNA(_xlfn.COVARIANCE.S(
OFFSET(HOMECELL,MATCH(MAX(INDEX(First_Data_Point,MATCH($A99,DataStreams,0)),INDEX(First_Data_Point,MATCH(AF$6,DataStreams,0)),$B$3),DateRange,0)-1,MATCH($A99,DataStreams,0)-1):OFFSET(HOMECELL,MATCH(MIN(INDEX(Last_Data_Point,MATCH($A99,DataStreams,0)),INDEX(Last_Data_Point,MATCH(AF$6,DataStreams,0)),$B$4),DateRange,0)-1,MATCH($A99,DataStreams,0)-1) -
(INDEX(Returns!$102:$102,MATCH($A99,DataStreams,0))*
OFFSET(HOMECELL,MATCH(MAX(INDEX(First_Data_Point,MATCH($A99,DataStreams,0)),INDEX(First_Data_Point,MATCH(AF$6,DataStreams,0)),$B$3),DateRange,0)-1,MATCH(INDEX(Returns!$100:$100,MATCH($A99,DataStreams,0)),DataStreams,0)-1):OFFSET(HOMECELL,MATCH(MIN(INDEX(Last_Data_Point,MATCH($A99,DataStreams,0)),INDEX(Last_Data_Point,MATCH(AF$6,DataStreams,0)),$B$4),DateRange,0)-1,MATCH(INDEX(Returns!$100:$100,MATCH($A99,DataStreams,0)),DataStreams,0)-1)),
OFFSET(HOMECELL,MATCH(MAX(INDEX(First_Data_Point,MATCH($A99,DataStreams,0)),INDEX(First_Data_Point,MATCH(AF$6,DataStreams,0)),$B$3),DateRange,0)-1,MATCH(AF$6,DataStreams,0)-1):OFFSET(HOMECELL,MATCH(MIN(INDEX(Last_Data_Point,MATCH($A99,DataStreams,0)),INDEX(Last_Data_Point,MATCH(AF$6,DataStreams,0)),$B$4),DateRange,0)-1,MATCH(AF$6,DataStreams,0)-1) -
(INDEX(Returns!$102:$102,MATCH(AF$6,DataStreams,0))*
OFFSET(HOMECELL,MATCH(MAX(INDEX(First_Data_Point,MATCH($A99,DataStreams,0)),INDEX(First_Data_Point,MATCH(AF$6,DataStreams,0)),$B$3),DateRange,0)-1,MATCH(INDEX(Returns!$100:$100,MATCH(AF$6,DataStreams,0)),DataStreams,0)-1):OFFSET(HOMECELL,MATCH(MIN(INDEX(Last_Data_Point,MATCH($A99,DataStreams,0)),INDEX(Last_Data_Point,MATCH(AF$6,DataStreams,0)),$B$4),DateRange,0)-1,MATCH(INDEX(Returns!$100:$100,MATCH(AF$6,DataStreams,0)),DataStreams,0)-1))),"")</f>
        <v>2.1547821742554614E-4</v>
      </c>
      <c r="AG99" s="233" cm="1">
        <f t="array" aca="1" ref="AG99" ca="1">_xlfn.IFNA(_xlfn.COVARIANCE.S(
OFFSET(HOMECELL,MATCH(MAX(INDEX(First_Data_Point,MATCH($A99,DataStreams,0)),INDEX(First_Data_Point,MATCH(AG$6,DataStreams,0)),$B$3),DateRange,0)-1,MATCH($A99,DataStreams,0)-1):OFFSET(HOMECELL,MATCH(MIN(INDEX(Last_Data_Point,MATCH($A99,DataStreams,0)),INDEX(Last_Data_Point,MATCH(AG$6,DataStreams,0)),$B$4),DateRange,0)-1,MATCH($A99,DataStreams,0)-1) -
(INDEX(Returns!$102:$102,MATCH($A99,DataStreams,0))*
OFFSET(HOMECELL,MATCH(MAX(INDEX(First_Data_Point,MATCH($A99,DataStreams,0)),INDEX(First_Data_Point,MATCH(AG$6,DataStreams,0)),$B$3),DateRange,0)-1,MATCH(INDEX(Returns!$100:$100,MATCH($A99,DataStreams,0)),DataStreams,0)-1):OFFSET(HOMECELL,MATCH(MIN(INDEX(Last_Data_Point,MATCH($A99,DataStreams,0)),INDEX(Last_Data_Point,MATCH(AG$6,DataStreams,0)),$B$4),DateRange,0)-1,MATCH(INDEX(Returns!$100:$100,MATCH($A99,DataStreams,0)),DataStreams,0)-1)),
OFFSET(HOMECELL,MATCH(MAX(INDEX(First_Data_Point,MATCH($A99,DataStreams,0)),INDEX(First_Data_Point,MATCH(AG$6,DataStreams,0)),$B$3),DateRange,0)-1,MATCH(AG$6,DataStreams,0)-1):OFFSET(HOMECELL,MATCH(MIN(INDEX(Last_Data_Point,MATCH($A99,DataStreams,0)),INDEX(Last_Data_Point,MATCH(AG$6,DataStreams,0)),$B$4),DateRange,0)-1,MATCH(AG$6,DataStreams,0)-1) -
(INDEX(Returns!$102:$102,MATCH(AG$6,DataStreams,0))*
OFFSET(HOMECELL,MATCH(MAX(INDEX(First_Data_Point,MATCH($A99,DataStreams,0)),INDEX(First_Data_Point,MATCH(AG$6,DataStreams,0)),$B$3),DateRange,0)-1,MATCH(INDEX(Returns!$100:$100,MATCH(AG$6,DataStreams,0)),DataStreams,0)-1):OFFSET(HOMECELL,MATCH(MIN(INDEX(Last_Data_Point,MATCH($A99,DataStreams,0)),INDEX(Last_Data_Point,MATCH(AG$6,DataStreams,0)),$B$4),DateRange,0)-1,MATCH(INDEX(Returns!$100:$100,MATCH(AG$6,DataStreams,0)),DataStreams,0)-1))),"")</f>
        <v>7.1456965465778466E-4</v>
      </c>
      <c r="AH99" s="233" cm="1">
        <f t="array" aca="1" ref="AH99" ca="1">_xlfn.IFNA(_xlfn.COVARIANCE.S(
OFFSET(HOMECELL,MATCH(MAX(INDEX(First_Data_Point,MATCH($A99,DataStreams,0)),INDEX(First_Data_Point,MATCH(AH$6,DataStreams,0)),$B$3),DateRange,0)-1,MATCH($A99,DataStreams,0)-1):OFFSET(HOMECELL,MATCH(MIN(INDEX(Last_Data_Point,MATCH($A99,DataStreams,0)),INDEX(Last_Data_Point,MATCH(AH$6,DataStreams,0)),$B$4),DateRange,0)-1,MATCH($A99,DataStreams,0)-1) -
(INDEX(Returns!$102:$102,MATCH($A99,DataStreams,0))*
OFFSET(HOMECELL,MATCH(MAX(INDEX(First_Data_Point,MATCH($A99,DataStreams,0)),INDEX(First_Data_Point,MATCH(AH$6,DataStreams,0)),$B$3),DateRange,0)-1,MATCH(INDEX(Returns!$100:$100,MATCH($A99,DataStreams,0)),DataStreams,0)-1):OFFSET(HOMECELL,MATCH(MIN(INDEX(Last_Data_Point,MATCH($A99,DataStreams,0)),INDEX(Last_Data_Point,MATCH(AH$6,DataStreams,0)),$B$4),DateRange,0)-1,MATCH(INDEX(Returns!$100:$100,MATCH($A99,DataStreams,0)),DataStreams,0)-1)),
OFFSET(HOMECELL,MATCH(MAX(INDEX(First_Data_Point,MATCH($A99,DataStreams,0)),INDEX(First_Data_Point,MATCH(AH$6,DataStreams,0)),$B$3),DateRange,0)-1,MATCH(AH$6,DataStreams,0)-1):OFFSET(HOMECELL,MATCH(MIN(INDEX(Last_Data_Point,MATCH($A99,DataStreams,0)),INDEX(Last_Data_Point,MATCH(AH$6,DataStreams,0)),$B$4),DateRange,0)-1,MATCH(AH$6,DataStreams,0)-1) -
(INDEX(Returns!$102:$102,MATCH(AH$6,DataStreams,0))*
OFFSET(HOMECELL,MATCH(MAX(INDEX(First_Data_Point,MATCH($A99,DataStreams,0)),INDEX(First_Data_Point,MATCH(AH$6,DataStreams,0)),$B$3),DateRange,0)-1,MATCH(INDEX(Returns!$100:$100,MATCH(AH$6,DataStreams,0)),DataStreams,0)-1):OFFSET(HOMECELL,MATCH(MIN(INDEX(Last_Data_Point,MATCH($A99,DataStreams,0)),INDEX(Last_Data_Point,MATCH(AH$6,DataStreams,0)),$B$4),DateRange,0)-1,MATCH(INDEX(Returns!$100:$100,MATCH(AH$6,DataStreams,0)),DataStreams,0)-1))),"")</f>
        <v>-1.726659125478472E-4</v>
      </c>
      <c r="AI99" s="233" cm="1">
        <f t="array" aca="1" ref="AI99" ca="1">_xlfn.IFNA(_xlfn.COVARIANCE.S(
OFFSET(HOMECELL,MATCH(MAX(INDEX(First_Data_Point,MATCH($A99,DataStreams,0)),INDEX(First_Data_Point,MATCH(AI$6,DataStreams,0)),$B$3),DateRange,0)-1,MATCH($A99,DataStreams,0)-1):OFFSET(HOMECELL,MATCH(MIN(INDEX(Last_Data_Point,MATCH($A99,DataStreams,0)),INDEX(Last_Data_Point,MATCH(AI$6,DataStreams,0)),$B$4),DateRange,0)-1,MATCH($A99,DataStreams,0)-1) -
(INDEX(Returns!$102:$102,MATCH($A99,DataStreams,0))*
OFFSET(HOMECELL,MATCH(MAX(INDEX(First_Data_Point,MATCH($A99,DataStreams,0)),INDEX(First_Data_Point,MATCH(AI$6,DataStreams,0)),$B$3),DateRange,0)-1,MATCH(INDEX(Returns!$100:$100,MATCH($A99,DataStreams,0)),DataStreams,0)-1):OFFSET(HOMECELL,MATCH(MIN(INDEX(Last_Data_Point,MATCH($A99,DataStreams,0)),INDEX(Last_Data_Point,MATCH(AI$6,DataStreams,0)),$B$4),DateRange,0)-1,MATCH(INDEX(Returns!$100:$100,MATCH($A99,DataStreams,0)),DataStreams,0)-1)),
OFFSET(HOMECELL,MATCH(MAX(INDEX(First_Data_Point,MATCH($A99,DataStreams,0)),INDEX(First_Data_Point,MATCH(AI$6,DataStreams,0)),$B$3),DateRange,0)-1,MATCH(AI$6,DataStreams,0)-1):OFFSET(HOMECELL,MATCH(MIN(INDEX(Last_Data_Point,MATCH($A99,DataStreams,0)),INDEX(Last_Data_Point,MATCH(AI$6,DataStreams,0)),$B$4),DateRange,0)-1,MATCH(AI$6,DataStreams,0)-1) -
(INDEX(Returns!$102:$102,MATCH(AI$6,DataStreams,0))*
OFFSET(HOMECELL,MATCH(MAX(INDEX(First_Data_Point,MATCH($A99,DataStreams,0)),INDEX(First_Data_Point,MATCH(AI$6,DataStreams,0)),$B$3),DateRange,0)-1,MATCH(INDEX(Returns!$100:$100,MATCH(AI$6,DataStreams,0)),DataStreams,0)-1):OFFSET(HOMECELL,MATCH(MIN(INDEX(Last_Data_Point,MATCH($A99,DataStreams,0)),INDEX(Last_Data_Point,MATCH(AI$6,DataStreams,0)),$B$4),DateRange,0)-1,MATCH(INDEX(Returns!$100:$100,MATCH(AI$6,DataStreams,0)),DataStreams,0)-1))),"")</f>
        <v>1.9448042710301038E-3</v>
      </c>
      <c r="AJ99" s="233" cm="1">
        <f t="array" aca="1" ref="AJ99" ca="1">_xlfn.IFNA(_xlfn.COVARIANCE.S(
OFFSET(HOMECELL,MATCH(MAX(INDEX(First_Data_Point,MATCH($A99,DataStreams,0)),INDEX(First_Data_Point,MATCH(AJ$6,DataStreams,0)),$B$3),DateRange,0)-1,MATCH($A99,DataStreams,0)-1):OFFSET(HOMECELL,MATCH(MIN(INDEX(Last_Data_Point,MATCH($A99,DataStreams,0)),INDEX(Last_Data_Point,MATCH(AJ$6,DataStreams,0)),$B$4),DateRange,0)-1,MATCH($A99,DataStreams,0)-1) -
(INDEX(Returns!$102:$102,MATCH($A99,DataStreams,0))*
OFFSET(HOMECELL,MATCH(MAX(INDEX(First_Data_Point,MATCH($A99,DataStreams,0)),INDEX(First_Data_Point,MATCH(AJ$6,DataStreams,0)),$B$3),DateRange,0)-1,MATCH(INDEX(Returns!$100:$100,MATCH($A99,DataStreams,0)),DataStreams,0)-1):OFFSET(HOMECELL,MATCH(MIN(INDEX(Last_Data_Point,MATCH($A99,DataStreams,0)),INDEX(Last_Data_Point,MATCH(AJ$6,DataStreams,0)),$B$4),DateRange,0)-1,MATCH(INDEX(Returns!$100:$100,MATCH($A99,DataStreams,0)),DataStreams,0)-1)),
OFFSET(HOMECELL,MATCH(MAX(INDEX(First_Data_Point,MATCH($A99,DataStreams,0)),INDEX(First_Data_Point,MATCH(AJ$6,DataStreams,0)),$B$3),DateRange,0)-1,MATCH(AJ$6,DataStreams,0)-1):OFFSET(HOMECELL,MATCH(MIN(INDEX(Last_Data_Point,MATCH($A99,DataStreams,0)),INDEX(Last_Data_Point,MATCH(AJ$6,DataStreams,0)),$B$4),DateRange,0)-1,MATCH(AJ$6,DataStreams,0)-1) -
(INDEX(Returns!$102:$102,MATCH(AJ$6,DataStreams,0))*
OFFSET(HOMECELL,MATCH(MAX(INDEX(First_Data_Point,MATCH($A99,DataStreams,0)),INDEX(First_Data_Point,MATCH(AJ$6,DataStreams,0)),$B$3),DateRange,0)-1,MATCH(INDEX(Returns!$100:$100,MATCH(AJ$6,DataStreams,0)),DataStreams,0)-1):OFFSET(HOMECELL,MATCH(MIN(INDEX(Last_Data_Point,MATCH($A99,DataStreams,0)),INDEX(Last_Data_Point,MATCH(AJ$6,DataStreams,0)),$B$4),DateRange,0)-1,MATCH(INDEX(Returns!$100:$100,MATCH(AJ$6,DataStreams,0)),DataStreams,0)-1))),"")</f>
        <v>9.9263176061012556E-4</v>
      </c>
      <c r="AK99" s="233" cm="1">
        <f t="array" aca="1" ref="AK99" ca="1">_xlfn.IFNA(_xlfn.COVARIANCE.S(
OFFSET(HOMECELL,MATCH(MAX(INDEX(First_Data_Point,MATCH($A99,DataStreams,0)),INDEX(First_Data_Point,MATCH(AK$6,DataStreams,0)),$B$3),DateRange,0)-1,MATCH($A99,DataStreams,0)-1):OFFSET(HOMECELL,MATCH(MIN(INDEX(Last_Data_Point,MATCH($A99,DataStreams,0)),INDEX(Last_Data_Point,MATCH(AK$6,DataStreams,0)),$B$4),DateRange,0)-1,MATCH($A99,DataStreams,0)-1) -
(INDEX(Returns!$102:$102,MATCH($A99,DataStreams,0))*
OFFSET(HOMECELL,MATCH(MAX(INDEX(First_Data_Point,MATCH($A99,DataStreams,0)),INDEX(First_Data_Point,MATCH(AK$6,DataStreams,0)),$B$3),DateRange,0)-1,MATCH(INDEX(Returns!$100:$100,MATCH($A99,DataStreams,0)),DataStreams,0)-1):OFFSET(HOMECELL,MATCH(MIN(INDEX(Last_Data_Point,MATCH($A99,DataStreams,0)),INDEX(Last_Data_Point,MATCH(AK$6,DataStreams,0)),$B$4),DateRange,0)-1,MATCH(INDEX(Returns!$100:$100,MATCH($A99,DataStreams,0)),DataStreams,0)-1)),
OFFSET(HOMECELL,MATCH(MAX(INDEX(First_Data_Point,MATCH($A99,DataStreams,0)),INDEX(First_Data_Point,MATCH(AK$6,DataStreams,0)),$B$3),DateRange,0)-1,MATCH(AK$6,DataStreams,0)-1):OFFSET(HOMECELL,MATCH(MIN(INDEX(Last_Data_Point,MATCH($A99,DataStreams,0)),INDEX(Last_Data_Point,MATCH(AK$6,DataStreams,0)),$B$4),DateRange,0)-1,MATCH(AK$6,DataStreams,0)-1) -
(INDEX(Returns!$102:$102,MATCH(AK$6,DataStreams,0))*
OFFSET(HOMECELL,MATCH(MAX(INDEX(First_Data_Point,MATCH($A99,DataStreams,0)),INDEX(First_Data_Point,MATCH(AK$6,DataStreams,0)),$B$3),DateRange,0)-1,MATCH(INDEX(Returns!$100:$100,MATCH(AK$6,DataStreams,0)),DataStreams,0)-1):OFFSET(HOMECELL,MATCH(MIN(INDEX(Last_Data_Point,MATCH($A99,DataStreams,0)),INDEX(Last_Data_Point,MATCH(AK$6,DataStreams,0)),$B$4),DateRange,0)-1,MATCH(INDEX(Returns!$100:$100,MATCH(AK$6,DataStreams,0)),DataStreams,0)-1))),"")</f>
        <v>1.0644407282897601E-3</v>
      </c>
      <c r="AL99" s="233" cm="1">
        <f t="array" aca="1" ref="AL99" ca="1">_xlfn.IFNA(_xlfn.COVARIANCE.S(
OFFSET(HOMECELL,MATCH(MAX(INDEX(First_Data_Point,MATCH($A99,DataStreams,0)),INDEX(First_Data_Point,MATCH(AL$6,DataStreams,0)),$B$3),DateRange,0)-1,MATCH($A99,DataStreams,0)-1):OFFSET(HOMECELL,MATCH(MIN(INDEX(Last_Data_Point,MATCH($A99,DataStreams,0)),INDEX(Last_Data_Point,MATCH(AL$6,DataStreams,0)),$B$4),DateRange,0)-1,MATCH($A99,DataStreams,0)-1) -
(INDEX(Returns!$102:$102,MATCH($A99,DataStreams,0))*
OFFSET(HOMECELL,MATCH(MAX(INDEX(First_Data_Point,MATCH($A99,DataStreams,0)),INDEX(First_Data_Point,MATCH(AL$6,DataStreams,0)),$B$3),DateRange,0)-1,MATCH(INDEX(Returns!$100:$100,MATCH($A99,DataStreams,0)),DataStreams,0)-1):OFFSET(HOMECELL,MATCH(MIN(INDEX(Last_Data_Point,MATCH($A99,DataStreams,0)),INDEX(Last_Data_Point,MATCH(AL$6,DataStreams,0)),$B$4),DateRange,0)-1,MATCH(INDEX(Returns!$100:$100,MATCH($A99,DataStreams,0)),DataStreams,0)-1)),
OFFSET(HOMECELL,MATCH(MAX(INDEX(First_Data_Point,MATCH($A99,DataStreams,0)),INDEX(First_Data_Point,MATCH(AL$6,DataStreams,0)),$B$3),DateRange,0)-1,MATCH(AL$6,DataStreams,0)-1):OFFSET(HOMECELL,MATCH(MIN(INDEX(Last_Data_Point,MATCH($A99,DataStreams,0)),INDEX(Last_Data_Point,MATCH(AL$6,DataStreams,0)),$B$4),DateRange,0)-1,MATCH(AL$6,DataStreams,0)-1) -
(INDEX(Returns!$102:$102,MATCH(AL$6,DataStreams,0))*
OFFSET(HOMECELL,MATCH(MAX(INDEX(First_Data_Point,MATCH($A99,DataStreams,0)),INDEX(First_Data_Point,MATCH(AL$6,DataStreams,0)),$B$3),DateRange,0)-1,MATCH(INDEX(Returns!$100:$100,MATCH(AL$6,DataStreams,0)),DataStreams,0)-1):OFFSET(HOMECELL,MATCH(MIN(INDEX(Last_Data_Point,MATCH($A99,DataStreams,0)),INDEX(Last_Data_Point,MATCH(AL$6,DataStreams,0)),$B$4),DateRange,0)-1,MATCH(INDEX(Returns!$100:$100,MATCH(AL$6,DataStreams,0)),DataStreams,0)-1))),"")</f>
        <v>4.1740128582947787E-5</v>
      </c>
      <c r="AM99" s="233" cm="1">
        <f t="array" aca="1" ref="AM99" ca="1">_xlfn.IFNA(_xlfn.COVARIANCE.S(
OFFSET(HOMECELL,MATCH(MAX(INDEX(First_Data_Point,MATCH($A99,DataStreams,0)),INDEX(First_Data_Point,MATCH(AM$6,DataStreams,0)),$B$3),DateRange,0)-1,MATCH($A99,DataStreams,0)-1):OFFSET(HOMECELL,MATCH(MIN(INDEX(Last_Data_Point,MATCH($A99,DataStreams,0)),INDEX(Last_Data_Point,MATCH(AM$6,DataStreams,0)),$B$4),DateRange,0)-1,MATCH($A99,DataStreams,0)-1) -
(INDEX(Returns!$102:$102,MATCH($A99,DataStreams,0))*
OFFSET(HOMECELL,MATCH(MAX(INDEX(First_Data_Point,MATCH($A99,DataStreams,0)),INDEX(First_Data_Point,MATCH(AM$6,DataStreams,0)),$B$3),DateRange,0)-1,MATCH(INDEX(Returns!$100:$100,MATCH($A99,DataStreams,0)),DataStreams,0)-1):OFFSET(HOMECELL,MATCH(MIN(INDEX(Last_Data_Point,MATCH($A99,DataStreams,0)),INDEX(Last_Data_Point,MATCH(AM$6,DataStreams,0)),$B$4),DateRange,0)-1,MATCH(INDEX(Returns!$100:$100,MATCH($A99,DataStreams,0)),DataStreams,0)-1)),
OFFSET(HOMECELL,MATCH(MAX(INDEX(First_Data_Point,MATCH($A99,DataStreams,0)),INDEX(First_Data_Point,MATCH(AM$6,DataStreams,0)),$B$3),DateRange,0)-1,MATCH(AM$6,DataStreams,0)-1):OFFSET(HOMECELL,MATCH(MIN(INDEX(Last_Data_Point,MATCH($A99,DataStreams,0)),INDEX(Last_Data_Point,MATCH(AM$6,DataStreams,0)),$B$4),DateRange,0)-1,MATCH(AM$6,DataStreams,0)-1) -
(INDEX(Returns!$102:$102,MATCH(AM$6,DataStreams,0))*
OFFSET(HOMECELL,MATCH(MAX(INDEX(First_Data_Point,MATCH($A99,DataStreams,0)),INDEX(First_Data_Point,MATCH(AM$6,DataStreams,0)),$B$3),DateRange,0)-1,MATCH(INDEX(Returns!$100:$100,MATCH(AM$6,DataStreams,0)),DataStreams,0)-1):OFFSET(HOMECELL,MATCH(MIN(INDEX(Last_Data_Point,MATCH($A99,DataStreams,0)),INDEX(Last_Data_Point,MATCH(AM$6,DataStreams,0)),$B$4),DateRange,0)-1,MATCH(INDEX(Returns!$100:$100,MATCH(AM$6,DataStreams,0)),DataStreams,0)-1))),"")</f>
        <v>-1.0090806834720892E-4</v>
      </c>
      <c r="AN99" s="233" cm="1">
        <f t="array" aca="1" ref="AN99" ca="1">_xlfn.IFNA(_xlfn.COVARIANCE.S(
OFFSET(HOMECELL,MATCH(MAX(INDEX(First_Data_Point,MATCH($A99,DataStreams,0)),INDEX(First_Data_Point,MATCH(AN$6,DataStreams,0)),$B$3),DateRange,0)-1,MATCH($A99,DataStreams,0)-1):OFFSET(HOMECELL,MATCH(MIN(INDEX(Last_Data_Point,MATCH($A99,DataStreams,0)),INDEX(Last_Data_Point,MATCH(AN$6,DataStreams,0)),$B$4),DateRange,0)-1,MATCH($A99,DataStreams,0)-1) -
(INDEX(Returns!$102:$102,MATCH($A99,DataStreams,0))*
OFFSET(HOMECELL,MATCH(MAX(INDEX(First_Data_Point,MATCH($A99,DataStreams,0)),INDEX(First_Data_Point,MATCH(AN$6,DataStreams,0)),$B$3),DateRange,0)-1,MATCH(INDEX(Returns!$100:$100,MATCH($A99,DataStreams,0)),DataStreams,0)-1):OFFSET(HOMECELL,MATCH(MIN(INDEX(Last_Data_Point,MATCH($A99,DataStreams,0)),INDEX(Last_Data_Point,MATCH(AN$6,DataStreams,0)),$B$4),DateRange,0)-1,MATCH(INDEX(Returns!$100:$100,MATCH($A99,DataStreams,0)),DataStreams,0)-1)),
OFFSET(HOMECELL,MATCH(MAX(INDEX(First_Data_Point,MATCH($A99,DataStreams,0)),INDEX(First_Data_Point,MATCH(AN$6,DataStreams,0)),$B$3),DateRange,0)-1,MATCH(AN$6,DataStreams,0)-1):OFFSET(HOMECELL,MATCH(MIN(INDEX(Last_Data_Point,MATCH($A99,DataStreams,0)),INDEX(Last_Data_Point,MATCH(AN$6,DataStreams,0)),$B$4),DateRange,0)-1,MATCH(AN$6,DataStreams,0)-1) -
(INDEX(Returns!$102:$102,MATCH(AN$6,DataStreams,0))*
OFFSET(HOMECELL,MATCH(MAX(INDEX(First_Data_Point,MATCH($A99,DataStreams,0)),INDEX(First_Data_Point,MATCH(AN$6,DataStreams,0)),$B$3),DateRange,0)-1,MATCH(INDEX(Returns!$100:$100,MATCH(AN$6,DataStreams,0)),DataStreams,0)-1):OFFSET(HOMECELL,MATCH(MIN(INDEX(Last_Data_Point,MATCH($A99,DataStreams,0)),INDEX(Last_Data_Point,MATCH(AN$6,DataStreams,0)),$B$4),DateRange,0)-1,MATCH(INDEX(Returns!$100:$100,MATCH(AN$6,DataStreams,0)),DataStreams,0)-1))),"")</f>
        <v>1.1392973896263876E-3</v>
      </c>
      <c r="AO99" s="233" cm="1">
        <f t="array" aca="1" ref="AO99" ca="1">_xlfn.IFNA(_xlfn.COVARIANCE.S(
OFFSET(HOMECELL,MATCH(MAX(INDEX(First_Data_Point,MATCH($A99,DataStreams,0)),INDEX(First_Data_Point,MATCH(AO$6,DataStreams,0)),$B$3),DateRange,0)-1,MATCH($A99,DataStreams,0)-1):OFFSET(HOMECELL,MATCH(MIN(INDEX(Last_Data_Point,MATCH($A99,DataStreams,0)),INDEX(Last_Data_Point,MATCH(AO$6,DataStreams,0)),$B$4),DateRange,0)-1,MATCH($A99,DataStreams,0)-1) -
(INDEX(Returns!$102:$102,MATCH($A99,DataStreams,0))*
OFFSET(HOMECELL,MATCH(MAX(INDEX(First_Data_Point,MATCH($A99,DataStreams,0)),INDEX(First_Data_Point,MATCH(AO$6,DataStreams,0)),$B$3),DateRange,0)-1,MATCH(INDEX(Returns!$100:$100,MATCH($A99,DataStreams,0)),DataStreams,0)-1):OFFSET(HOMECELL,MATCH(MIN(INDEX(Last_Data_Point,MATCH($A99,DataStreams,0)),INDEX(Last_Data_Point,MATCH(AO$6,DataStreams,0)),$B$4),DateRange,0)-1,MATCH(INDEX(Returns!$100:$100,MATCH($A99,DataStreams,0)),DataStreams,0)-1)),
OFFSET(HOMECELL,MATCH(MAX(INDEX(First_Data_Point,MATCH($A99,DataStreams,0)),INDEX(First_Data_Point,MATCH(AO$6,DataStreams,0)),$B$3),DateRange,0)-1,MATCH(AO$6,DataStreams,0)-1):OFFSET(HOMECELL,MATCH(MIN(INDEX(Last_Data_Point,MATCH($A99,DataStreams,0)),INDEX(Last_Data_Point,MATCH(AO$6,DataStreams,0)),$B$4),DateRange,0)-1,MATCH(AO$6,DataStreams,0)-1) -
(INDEX(Returns!$102:$102,MATCH(AO$6,DataStreams,0))*
OFFSET(HOMECELL,MATCH(MAX(INDEX(First_Data_Point,MATCH($A99,DataStreams,0)),INDEX(First_Data_Point,MATCH(AO$6,DataStreams,0)),$B$3),DateRange,0)-1,MATCH(INDEX(Returns!$100:$100,MATCH(AO$6,DataStreams,0)),DataStreams,0)-1):OFFSET(HOMECELL,MATCH(MIN(INDEX(Last_Data_Point,MATCH($A99,DataStreams,0)),INDEX(Last_Data_Point,MATCH(AO$6,DataStreams,0)),$B$4),DateRange,0)-1,MATCH(INDEX(Returns!$100:$100,MATCH(AO$6,DataStreams,0)),DataStreams,0)-1))),"")</f>
        <v>2.965662270697474E-4</v>
      </c>
      <c r="AP99" s="233" cm="1">
        <f t="array" aca="1" ref="AP99" ca="1">_xlfn.IFNA(_xlfn.COVARIANCE.S(
OFFSET(HOMECELL,MATCH(MAX(INDEX(First_Data_Point,MATCH($A99,DataStreams,0)),INDEX(First_Data_Point,MATCH(AP$6,DataStreams,0)),$B$3),DateRange,0)-1,MATCH($A99,DataStreams,0)-1):OFFSET(HOMECELL,MATCH(MIN(INDEX(Last_Data_Point,MATCH($A99,DataStreams,0)),INDEX(Last_Data_Point,MATCH(AP$6,DataStreams,0)),$B$4),DateRange,0)-1,MATCH($A99,DataStreams,0)-1) -
(INDEX(Returns!$102:$102,MATCH($A99,DataStreams,0))*
OFFSET(HOMECELL,MATCH(MAX(INDEX(First_Data_Point,MATCH($A99,DataStreams,0)),INDEX(First_Data_Point,MATCH(AP$6,DataStreams,0)),$B$3),DateRange,0)-1,MATCH(INDEX(Returns!$100:$100,MATCH($A99,DataStreams,0)),DataStreams,0)-1):OFFSET(HOMECELL,MATCH(MIN(INDEX(Last_Data_Point,MATCH($A99,DataStreams,0)),INDEX(Last_Data_Point,MATCH(AP$6,DataStreams,0)),$B$4),DateRange,0)-1,MATCH(INDEX(Returns!$100:$100,MATCH($A99,DataStreams,0)),DataStreams,0)-1)),
OFFSET(HOMECELL,MATCH(MAX(INDEX(First_Data_Point,MATCH($A99,DataStreams,0)),INDEX(First_Data_Point,MATCH(AP$6,DataStreams,0)),$B$3),DateRange,0)-1,MATCH(AP$6,DataStreams,0)-1):OFFSET(HOMECELL,MATCH(MIN(INDEX(Last_Data_Point,MATCH($A99,DataStreams,0)),INDEX(Last_Data_Point,MATCH(AP$6,DataStreams,0)),$B$4),DateRange,0)-1,MATCH(AP$6,DataStreams,0)-1) -
(INDEX(Returns!$102:$102,MATCH(AP$6,DataStreams,0))*
OFFSET(HOMECELL,MATCH(MAX(INDEX(First_Data_Point,MATCH($A99,DataStreams,0)),INDEX(First_Data_Point,MATCH(AP$6,DataStreams,0)),$B$3),DateRange,0)-1,MATCH(INDEX(Returns!$100:$100,MATCH(AP$6,DataStreams,0)),DataStreams,0)-1):OFFSET(HOMECELL,MATCH(MIN(INDEX(Last_Data_Point,MATCH($A99,DataStreams,0)),INDEX(Last_Data_Point,MATCH(AP$6,DataStreams,0)),$B$4),DateRange,0)-1,MATCH(INDEX(Returns!$100:$100,MATCH(AP$6,DataStreams,0)),DataStreams,0)-1))),"")</f>
        <v>1.8045916027944558E-3</v>
      </c>
      <c r="AQ99" s="233" t="str" cm="1">
        <f t="array" aca="1" ref="AQ99" ca="1">_xlfn.IFNA(_xlfn.COVARIANCE.S(
OFFSET(HOMECELL,MATCH(MAX(INDEX(First_Data_Point,MATCH($A99,DataStreams,0)),INDEX(First_Data_Point,MATCH(AQ$6,DataStreams,0)),$B$3),DateRange,0)-1,MATCH($A99,DataStreams,0)-1):OFFSET(HOMECELL,MATCH(MIN(INDEX(Last_Data_Point,MATCH($A99,DataStreams,0)),INDEX(Last_Data_Point,MATCH(AQ$6,DataStreams,0)),$B$4),DateRange,0)-1,MATCH($A99,DataStreams,0)-1) -
(INDEX(Returns!$102:$102,MATCH($A99,DataStreams,0))*
OFFSET(HOMECELL,MATCH(MAX(INDEX(First_Data_Point,MATCH($A99,DataStreams,0)),INDEX(First_Data_Point,MATCH(AQ$6,DataStreams,0)),$B$3),DateRange,0)-1,MATCH(INDEX(Returns!$100:$100,MATCH($A99,DataStreams,0)),DataStreams,0)-1):OFFSET(HOMECELL,MATCH(MIN(INDEX(Last_Data_Point,MATCH($A99,DataStreams,0)),INDEX(Last_Data_Point,MATCH(AQ$6,DataStreams,0)),$B$4),DateRange,0)-1,MATCH(INDEX(Returns!$100:$100,MATCH($A99,DataStreams,0)),DataStreams,0)-1)),
OFFSET(HOMECELL,MATCH(MAX(INDEX(First_Data_Point,MATCH($A99,DataStreams,0)),INDEX(First_Data_Point,MATCH(AQ$6,DataStreams,0)),$B$3),DateRange,0)-1,MATCH(AQ$6,DataStreams,0)-1):OFFSET(HOMECELL,MATCH(MIN(INDEX(Last_Data_Point,MATCH($A99,DataStreams,0)),INDEX(Last_Data_Point,MATCH(AQ$6,DataStreams,0)),$B$4),DateRange,0)-1,MATCH(AQ$6,DataStreams,0)-1) -
(INDEX(Returns!$102:$102,MATCH(AQ$6,DataStreams,0))*
OFFSET(HOMECELL,MATCH(MAX(INDEX(First_Data_Point,MATCH($A99,DataStreams,0)),INDEX(First_Data_Point,MATCH(AQ$6,DataStreams,0)),$B$3),DateRange,0)-1,MATCH(INDEX(Returns!$100:$100,MATCH(AQ$6,DataStreams,0)),DataStreams,0)-1):OFFSET(HOMECELL,MATCH(MIN(INDEX(Last_Data_Point,MATCH($A99,DataStreams,0)),INDEX(Last_Data_Point,MATCH(AQ$6,DataStreams,0)),$B$4),DateRange,0)-1,MATCH(INDEX(Returns!$100:$100,MATCH(AQ$6,DataStreams,0)),DataStreams,0)-1))),"")</f>
        <v/>
      </c>
      <c r="AR99" s="233" t="str" cm="1">
        <f t="array" aca="1" ref="AR99" ca="1">_xlfn.IFNA(_xlfn.COVARIANCE.S(
OFFSET(HOMECELL,MATCH(MAX(INDEX(First_Data_Point,MATCH($A99,DataStreams,0)),INDEX(First_Data_Point,MATCH(AR$6,DataStreams,0)),$B$3),DateRange,0)-1,MATCH($A99,DataStreams,0)-1):OFFSET(HOMECELL,MATCH(MIN(INDEX(Last_Data_Point,MATCH($A99,DataStreams,0)),INDEX(Last_Data_Point,MATCH(AR$6,DataStreams,0)),$B$4),DateRange,0)-1,MATCH($A99,DataStreams,0)-1) -
(INDEX(Returns!$102:$102,MATCH($A99,DataStreams,0))*
OFFSET(HOMECELL,MATCH(MAX(INDEX(First_Data_Point,MATCH($A99,DataStreams,0)),INDEX(First_Data_Point,MATCH(AR$6,DataStreams,0)),$B$3),DateRange,0)-1,MATCH(INDEX(Returns!$100:$100,MATCH($A99,DataStreams,0)),DataStreams,0)-1):OFFSET(HOMECELL,MATCH(MIN(INDEX(Last_Data_Point,MATCH($A99,DataStreams,0)),INDEX(Last_Data_Point,MATCH(AR$6,DataStreams,0)),$B$4),DateRange,0)-1,MATCH(INDEX(Returns!$100:$100,MATCH($A99,DataStreams,0)),DataStreams,0)-1)),
OFFSET(HOMECELL,MATCH(MAX(INDEX(First_Data_Point,MATCH($A99,DataStreams,0)),INDEX(First_Data_Point,MATCH(AR$6,DataStreams,0)),$B$3),DateRange,0)-1,MATCH(AR$6,DataStreams,0)-1):OFFSET(HOMECELL,MATCH(MIN(INDEX(Last_Data_Point,MATCH($A99,DataStreams,0)),INDEX(Last_Data_Point,MATCH(AR$6,DataStreams,0)),$B$4),DateRange,0)-1,MATCH(AR$6,DataStreams,0)-1) -
(INDEX(Returns!$102:$102,MATCH(AR$6,DataStreams,0))*
OFFSET(HOMECELL,MATCH(MAX(INDEX(First_Data_Point,MATCH($A99,DataStreams,0)),INDEX(First_Data_Point,MATCH(AR$6,DataStreams,0)),$B$3),DateRange,0)-1,MATCH(INDEX(Returns!$100:$100,MATCH(AR$6,DataStreams,0)),DataStreams,0)-1):OFFSET(HOMECELL,MATCH(MIN(INDEX(Last_Data_Point,MATCH($A99,DataStreams,0)),INDEX(Last_Data_Point,MATCH(AR$6,DataStreams,0)),$B$4),DateRange,0)-1,MATCH(INDEX(Returns!$100:$100,MATCH(AR$6,DataStreams,0)),DataStreams,0)-1))),"")</f>
        <v/>
      </c>
      <c r="AS99" s="233" t="str" cm="1">
        <f t="array" aca="1" ref="AS99" ca="1">_xlfn.IFNA(_xlfn.COVARIANCE.S(
OFFSET(HOMECELL,MATCH(MAX(INDEX(First_Data_Point,MATCH($A99,DataStreams,0)),INDEX(First_Data_Point,MATCH(AS$6,DataStreams,0)),$B$3),DateRange,0)-1,MATCH($A99,DataStreams,0)-1):OFFSET(HOMECELL,MATCH(MIN(INDEX(Last_Data_Point,MATCH($A99,DataStreams,0)),INDEX(Last_Data_Point,MATCH(AS$6,DataStreams,0)),$B$4),DateRange,0)-1,MATCH($A99,DataStreams,0)-1) -
(INDEX(Returns!$102:$102,MATCH($A99,DataStreams,0))*
OFFSET(HOMECELL,MATCH(MAX(INDEX(First_Data_Point,MATCH($A99,DataStreams,0)),INDEX(First_Data_Point,MATCH(AS$6,DataStreams,0)),$B$3),DateRange,0)-1,MATCH(INDEX(Returns!$100:$100,MATCH($A99,DataStreams,0)),DataStreams,0)-1):OFFSET(HOMECELL,MATCH(MIN(INDEX(Last_Data_Point,MATCH($A99,DataStreams,0)),INDEX(Last_Data_Point,MATCH(AS$6,DataStreams,0)),$B$4),DateRange,0)-1,MATCH(INDEX(Returns!$100:$100,MATCH($A99,DataStreams,0)),DataStreams,0)-1)),
OFFSET(HOMECELL,MATCH(MAX(INDEX(First_Data_Point,MATCH($A99,DataStreams,0)),INDEX(First_Data_Point,MATCH(AS$6,DataStreams,0)),$B$3),DateRange,0)-1,MATCH(AS$6,DataStreams,0)-1):OFFSET(HOMECELL,MATCH(MIN(INDEX(Last_Data_Point,MATCH($A99,DataStreams,0)),INDEX(Last_Data_Point,MATCH(AS$6,DataStreams,0)),$B$4),DateRange,0)-1,MATCH(AS$6,DataStreams,0)-1) -
(INDEX(Returns!$102:$102,MATCH(AS$6,DataStreams,0))*
OFFSET(HOMECELL,MATCH(MAX(INDEX(First_Data_Point,MATCH($A99,DataStreams,0)),INDEX(First_Data_Point,MATCH(AS$6,DataStreams,0)),$B$3),DateRange,0)-1,MATCH(INDEX(Returns!$100:$100,MATCH(AS$6,DataStreams,0)),DataStreams,0)-1):OFFSET(HOMECELL,MATCH(MIN(INDEX(Last_Data_Point,MATCH($A99,DataStreams,0)),INDEX(Last_Data_Point,MATCH(AS$6,DataStreams,0)),$B$4),DateRange,0)-1,MATCH(INDEX(Returns!$100:$100,MATCH(AS$6,DataStreams,0)),DataStreams,0)-1))),"")</f>
        <v/>
      </c>
      <c r="AT99" s="233" t="str" cm="1">
        <f t="array" aca="1" ref="AT99" ca="1">_xlfn.IFNA(_xlfn.COVARIANCE.S(
OFFSET(HOMECELL,MATCH(MAX(INDEX(First_Data_Point,MATCH($A99,DataStreams,0)),INDEX(First_Data_Point,MATCH(AT$6,DataStreams,0)),$B$3),DateRange,0)-1,MATCH($A99,DataStreams,0)-1):OFFSET(HOMECELL,MATCH(MIN(INDEX(Last_Data_Point,MATCH($A99,DataStreams,0)),INDEX(Last_Data_Point,MATCH(AT$6,DataStreams,0)),$B$4),DateRange,0)-1,MATCH($A99,DataStreams,0)-1) -
(INDEX(Returns!$102:$102,MATCH($A99,DataStreams,0))*
OFFSET(HOMECELL,MATCH(MAX(INDEX(First_Data_Point,MATCH($A99,DataStreams,0)),INDEX(First_Data_Point,MATCH(AT$6,DataStreams,0)),$B$3),DateRange,0)-1,MATCH(INDEX(Returns!$100:$100,MATCH($A99,DataStreams,0)),DataStreams,0)-1):OFFSET(HOMECELL,MATCH(MIN(INDEX(Last_Data_Point,MATCH($A99,DataStreams,0)),INDEX(Last_Data_Point,MATCH(AT$6,DataStreams,0)),$B$4),DateRange,0)-1,MATCH(INDEX(Returns!$100:$100,MATCH($A99,DataStreams,0)),DataStreams,0)-1)),
OFFSET(HOMECELL,MATCH(MAX(INDEX(First_Data_Point,MATCH($A99,DataStreams,0)),INDEX(First_Data_Point,MATCH(AT$6,DataStreams,0)),$B$3),DateRange,0)-1,MATCH(AT$6,DataStreams,0)-1):OFFSET(HOMECELL,MATCH(MIN(INDEX(Last_Data_Point,MATCH($A99,DataStreams,0)),INDEX(Last_Data_Point,MATCH(AT$6,DataStreams,0)),$B$4),DateRange,0)-1,MATCH(AT$6,DataStreams,0)-1) -
(INDEX(Returns!$102:$102,MATCH(AT$6,DataStreams,0))*
OFFSET(HOMECELL,MATCH(MAX(INDEX(First_Data_Point,MATCH($A99,DataStreams,0)),INDEX(First_Data_Point,MATCH(AT$6,DataStreams,0)),$B$3),DateRange,0)-1,MATCH(INDEX(Returns!$100:$100,MATCH(AT$6,DataStreams,0)),DataStreams,0)-1):OFFSET(HOMECELL,MATCH(MIN(INDEX(Last_Data_Point,MATCH($A99,DataStreams,0)),INDEX(Last_Data_Point,MATCH(AT$6,DataStreams,0)),$B$4),DateRange,0)-1,MATCH(INDEX(Returns!$100:$100,MATCH(AT$6,DataStreams,0)),DataStreams,0)-1))),"")</f>
        <v/>
      </c>
      <c r="AU99" s="233" t="str" cm="1">
        <f t="array" aca="1" ref="AU99" ca="1">_xlfn.IFNA(_xlfn.COVARIANCE.S(
OFFSET(HOMECELL,MATCH(MAX(INDEX(First_Data_Point,MATCH($A99,DataStreams,0)),INDEX(First_Data_Point,MATCH(AU$6,DataStreams,0)),$B$3),DateRange,0)-1,MATCH($A99,DataStreams,0)-1):OFFSET(HOMECELL,MATCH(MIN(INDEX(Last_Data_Point,MATCH($A99,DataStreams,0)),INDEX(Last_Data_Point,MATCH(AU$6,DataStreams,0)),$B$4),DateRange,0)-1,MATCH($A99,DataStreams,0)-1) -
(INDEX(Returns!$102:$102,MATCH($A99,DataStreams,0))*
OFFSET(HOMECELL,MATCH(MAX(INDEX(First_Data_Point,MATCH($A99,DataStreams,0)),INDEX(First_Data_Point,MATCH(AU$6,DataStreams,0)),$B$3),DateRange,0)-1,MATCH(INDEX(Returns!$100:$100,MATCH($A99,DataStreams,0)),DataStreams,0)-1):OFFSET(HOMECELL,MATCH(MIN(INDEX(Last_Data_Point,MATCH($A99,DataStreams,0)),INDEX(Last_Data_Point,MATCH(AU$6,DataStreams,0)),$B$4),DateRange,0)-1,MATCH(INDEX(Returns!$100:$100,MATCH($A99,DataStreams,0)),DataStreams,0)-1)),
OFFSET(HOMECELL,MATCH(MAX(INDEX(First_Data_Point,MATCH($A99,DataStreams,0)),INDEX(First_Data_Point,MATCH(AU$6,DataStreams,0)),$B$3),DateRange,0)-1,MATCH(AU$6,DataStreams,0)-1):OFFSET(HOMECELL,MATCH(MIN(INDEX(Last_Data_Point,MATCH($A99,DataStreams,0)),INDEX(Last_Data_Point,MATCH(AU$6,DataStreams,0)),$B$4),DateRange,0)-1,MATCH(AU$6,DataStreams,0)-1) -
(INDEX(Returns!$102:$102,MATCH(AU$6,DataStreams,0))*
OFFSET(HOMECELL,MATCH(MAX(INDEX(First_Data_Point,MATCH($A99,DataStreams,0)),INDEX(First_Data_Point,MATCH(AU$6,DataStreams,0)),$B$3),DateRange,0)-1,MATCH(INDEX(Returns!$100:$100,MATCH(AU$6,DataStreams,0)),DataStreams,0)-1):OFFSET(HOMECELL,MATCH(MIN(INDEX(Last_Data_Point,MATCH($A99,DataStreams,0)),INDEX(Last_Data_Point,MATCH(AU$6,DataStreams,0)),$B$4),DateRange,0)-1,MATCH(INDEX(Returns!$100:$100,MATCH(AU$6,DataStreams,0)),DataStreams,0)-1))),"")</f>
        <v/>
      </c>
      <c r="AV99" s="233" t="str" cm="1">
        <f t="array" aca="1" ref="AV99" ca="1">_xlfn.IFNA(_xlfn.COVARIANCE.S(
OFFSET(HOMECELL,MATCH(MAX(INDEX(First_Data_Point,MATCH($A99,DataStreams,0)),INDEX(First_Data_Point,MATCH(AV$6,DataStreams,0)),$B$3),DateRange,0)-1,MATCH($A99,DataStreams,0)-1):OFFSET(HOMECELL,MATCH(MIN(INDEX(Last_Data_Point,MATCH($A99,DataStreams,0)),INDEX(Last_Data_Point,MATCH(AV$6,DataStreams,0)),$B$4),DateRange,0)-1,MATCH($A99,DataStreams,0)-1) -
(INDEX(Returns!$102:$102,MATCH($A99,DataStreams,0))*
OFFSET(HOMECELL,MATCH(MAX(INDEX(First_Data_Point,MATCH($A99,DataStreams,0)),INDEX(First_Data_Point,MATCH(AV$6,DataStreams,0)),$B$3),DateRange,0)-1,MATCH(INDEX(Returns!$100:$100,MATCH($A99,DataStreams,0)),DataStreams,0)-1):OFFSET(HOMECELL,MATCH(MIN(INDEX(Last_Data_Point,MATCH($A99,DataStreams,0)),INDEX(Last_Data_Point,MATCH(AV$6,DataStreams,0)),$B$4),DateRange,0)-1,MATCH(INDEX(Returns!$100:$100,MATCH($A99,DataStreams,0)),DataStreams,0)-1)),
OFFSET(HOMECELL,MATCH(MAX(INDEX(First_Data_Point,MATCH($A99,DataStreams,0)),INDEX(First_Data_Point,MATCH(AV$6,DataStreams,0)),$B$3),DateRange,0)-1,MATCH(AV$6,DataStreams,0)-1):OFFSET(HOMECELL,MATCH(MIN(INDEX(Last_Data_Point,MATCH($A99,DataStreams,0)),INDEX(Last_Data_Point,MATCH(AV$6,DataStreams,0)),$B$4),DateRange,0)-1,MATCH(AV$6,DataStreams,0)-1) -
(INDEX(Returns!$102:$102,MATCH(AV$6,DataStreams,0))*
OFFSET(HOMECELL,MATCH(MAX(INDEX(First_Data_Point,MATCH($A99,DataStreams,0)),INDEX(First_Data_Point,MATCH(AV$6,DataStreams,0)),$B$3),DateRange,0)-1,MATCH(INDEX(Returns!$100:$100,MATCH(AV$6,DataStreams,0)),DataStreams,0)-1):OFFSET(HOMECELL,MATCH(MIN(INDEX(Last_Data_Point,MATCH($A99,DataStreams,0)),INDEX(Last_Data_Point,MATCH(AV$6,DataStreams,0)),$B$4),DateRange,0)-1,MATCH(INDEX(Returns!$100:$100,MATCH(AV$6,DataStreams,0)),DataStreams,0)-1))),"")</f>
        <v/>
      </c>
      <c r="AW99" s="233" t="str" cm="1">
        <f t="array" aca="1" ref="AW99" ca="1">_xlfn.IFNA(_xlfn.COVARIANCE.S(
OFFSET(HOMECELL,MATCH(MAX(INDEX(First_Data_Point,MATCH($A99,DataStreams,0)),INDEX(First_Data_Point,MATCH(AW$6,DataStreams,0)),$B$3),DateRange,0)-1,MATCH($A99,DataStreams,0)-1):OFFSET(HOMECELL,MATCH(MIN(INDEX(Last_Data_Point,MATCH($A99,DataStreams,0)),INDEX(Last_Data_Point,MATCH(AW$6,DataStreams,0)),$B$4),DateRange,0)-1,MATCH($A99,DataStreams,0)-1) -
(INDEX(Returns!$102:$102,MATCH($A99,DataStreams,0))*
OFFSET(HOMECELL,MATCH(MAX(INDEX(First_Data_Point,MATCH($A99,DataStreams,0)),INDEX(First_Data_Point,MATCH(AW$6,DataStreams,0)),$B$3),DateRange,0)-1,MATCH(INDEX(Returns!$100:$100,MATCH($A99,DataStreams,0)),DataStreams,0)-1):OFFSET(HOMECELL,MATCH(MIN(INDEX(Last_Data_Point,MATCH($A99,DataStreams,0)),INDEX(Last_Data_Point,MATCH(AW$6,DataStreams,0)),$B$4),DateRange,0)-1,MATCH(INDEX(Returns!$100:$100,MATCH($A99,DataStreams,0)),DataStreams,0)-1)),
OFFSET(HOMECELL,MATCH(MAX(INDEX(First_Data_Point,MATCH($A99,DataStreams,0)),INDEX(First_Data_Point,MATCH(AW$6,DataStreams,0)),$B$3),DateRange,0)-1,MATCH(AW$6,DataStreams,0)-1):OFFSET(HOMECELL,MATCH(MIN(INDEX(Last_Data_Point,MATCH($A99,DataStreams,0)),INDEX(Last_Data_Point,MATCH(AW$6,DataStreams,0)),$B$4),DateRange,0)-1,MATCH(AW$6,DataStreams,0)-1) -
(INDEX(Returns!$102:$102,MATCH(AW$6,DataStreams,0))*
OFFSET(HOMECELL,MATCH(MAX(INDEX(First_Data_Point,MATCH($A99,DataStreams,0)),INDEX(First_Data_Point,MATCH(AW$6,DataStreams,0)),$B$3),DateRange,0)-1,MATCH(INDEX(Returns!$100:$100,MATCH(AW$6,DataStreams,0)),DataStreams,0)-1):OFFSET(HOMECELL,MATCH(MIN(INDEX(Last_Data_Point,MATCH($A99,DataStreams,0)),INDEX(Last_Data_Point,MATCH(AW$6,DataStreams,0)),$B$4),DateRange,0)-1,MATCH(INDEX(Returns!$100:$100,MATCH(AW$6,DataStreams,0)),DataStreams,0)-1))),"")</f>
        <v/>
      </c>
      <c r="AX99" s="233" t="str" cm="1">
        <f t="array" aca="1" ref="AX99" ca="1">_xlfn.IFNA(_xlfn.COVARIANCE.S(
OFFSET(HOMECELL,MATCH(MAX(INDEX(First_Data_Point,MATCH($A99,DataStreams,0)),INDEX(First_Data_Point,MATCH(AX$6,DataStreams,0)),$B$3),DateRange,0)-1,MATCH($A99,DataStreams,0)-1):OFFSET(HOMECELL,MATCH(MIN(INDEX(Last_Data_Point,MATCH($A99,DataStreams,0)),INDEX(Last_Data_Point,MATCH(AX$6,DataStreams,0)),$B$4),DateRange,0)-1,MATCH($A99,DataStreams,0)-1) -
(INDEX(Returns!$102:$102,MATCH($A99,DataStreams,0))*
OFFSET(HOMECELL,MATCH(MAX(INDEX(First_Data_Point,MATCH($A99,DataStreams,0)),INDEX(First_Data_Point,MATCH(AX$6,DataStreams,0)),$B$3),DateRange,0)-1,MATCH(INDEX(Returns!$100:$100,MATCH($A99,DataStreams,0)),DataStreams,0)-1):OFFSET(HOMECELL,MATCH(MIN(INDEX(Last_Data_Point,MATCH($A99,DataStreams,0)),INDEX(Last_Data_Point,MATCH(AX$6,DataStreams,0)),$B$4),DateRange,0)-1,MATCH(INDEX(Returns!$100:$100,MATCH($A99,DataStreams,0)),DataStreams,0)-1)),
OFFSET(HOMECELL,MATCH(MAX(INDEX(First_Data_Point,MATCH($A99,DataStreams,0)),INDEX(First_Data_Point,MATCH(AX$6,DataStreams,0)),$B$3),DateRange,0)-1,MATCH(AX$6,DataStreams,0)-1):OFFSET(HOMECELL,MATCH(MIN(INDEX(Last_Data_Point,MATCH($A99,DataStreams,0)),INDEX(Last_Data_Point,MATCH(AX$6,DataStreams,0)),$B$4),DateRange,0)-1,MATCH(AX$6,DataStreams,0)-1) -
(INDEX(Returns!$102:$102,MATCH(AX$6,DataStreams,0))*
OFFSET(HOMECELL,MATCH(MAX(INDEX(First_Data_Point,MATCH($A99,DataStreams,0)),INDEX(First_Data_Point,MATCH(AX$6,DataStreams,0)),$B$3),DateRange,0)-1,MATCH(INDEX(Returns!$100:$100,MATCH(AX$6,DataStreams,0)),DataStreams,0)-1):OFFSET(HOMECELL,MATCH(MIN(INDEX(Last_Data_Point,MATCH($A99,DataStreams,0)),INDEX(Last_Data_Point,MATCH(AX$6,DataStreams,0)),$B$4),DateRange,0)-1,MATCH(INDEX(Returns!$100:$100,MATCH(AX$6,DataStreams,0)),DataStreams,0)-1))),"")</f>
        <v/>
      </c>
      <c r="AY99" s="233" t="str" cm="1">
        <f t="array" aca="1" ref="AY99" ca="1">_xlfn.IFNA(_xlfn.COVARIANCE.S(
OFFSET(HOMECELL,MATCH(MAX(INDEX(First_Data_Point,MATCH($A99,DataStreams,0)),INDEX(First_Data_Point,MATCH(AY$6,DataStreams,0)),$B$3),DateRange,0)-1,MATCH($A99,DataStreams,0)-1):OFFSET(HOMECELL,MATCH(MIN(INDEX(Last_Data_Point,MATCH($A99,DataStreams,0)),INDEX(Last_Data_Point,MATCH(AY$6,DataStreams,0)),$B$4),DateRange,0)-1,MATCH($A99,DataStreams,0)-1) -
(INDEX(Returns!$102:$102,MATCH($A99,DataStreams,0))*
OFFSET(HOMECELL,MATCH(MAX(INDEX(First_Data_Point,MATCH($A99,DataStreams,0)),INDEX(First_Data_Point,MATCH(AY$6,DataStreams,0)),$B$3),DateRange,0)-1,MATCH(INDEX(Returns!$100:$100,MATCH($A99,DataStreams,0)),DataStreams,0)-1):OFFSET(HOMECELL,MATCH(MIN(INDEX(Last_Data_Point,MATCH($A99,DataStreams,0)),INDEX(Last_Data_Point,MATCH(AY$6,DataStreams,0)),$B$4),DateRange,0)-1,MATCH(INDEX(Returns!$100:$100,MATCH($A99,DataStreams,0)),DataStreams,0)-1)),
OFFSET(HOMECELL,MATCH(MAX(INDEX(First_Data_Point,MATCH($A99,DataStreams,0)),INDEX(First_Data_Point,MATCH(AY$6,DataStreams,0)),$B$3),DateRange,0)-1,MATCH(AY$6,DataStreams,0)-1):OFFSET(HOMECELL,MATCH(MIN(INDEX(Last_Data_Point,MATCH($A99,DataStreams,0)),INDEX(Last_Data_Point,MATCH(AY$6,DataStreams,0)),$B$4),DateRange,0)-1,MATCH(AY$6,DataStreams,0)-1) -
(INDEX(Returns!$102:$102,MATCH(AY$6,DataStreams,0))*
OFFSET(HOMECELL,MATCH(MAX(INDEX(First_Data_Point,MATCH($A99,DataStreams,0)),INDEX(First_Data_Point,MATCH(AY$6,DataStreams,0)),$B$3),DateRange,0)-1,MATCH(INDEX(Returns!$100:$100,MATCH(AY$6,DataStreams,0)),DataStreams,0)-1):OFFSET(HOMECELL,MATCH(MIN(INDEX(Last_Data_Point,MATCH($A99,DataStreams,0)),INDEX(Last_Data_Point,MATCH(AY$6,DataStreams,0)),$B$4),DateRange,0)-1,MATCH(INDEX(Returns!$100:$100,MATCH(AY$6,DataStreams,0)),DataStreams,0)-1))),"")</f>
        <v/>
      </c>
      <c r="AZ99" s="233" t="str" cm="1">
        <f t="array" aca="1" ref="AZ99" ca="1">_xlfn.IFNA(_xlfn.COVARIANCE.S(
OFFSET(HOMECELL,MATCH(MAX(INDEX(First_Data_Point,MATCH($A99,DataStreams,0)),INDEX(First_Data_Point,MATCH(AZ$6,DataStreams,0)),$B$3),DateRange,0)-1,MATCH($A99,DataStreams,0)-1):OFFSET(HOMECELL,MATCH(MIN(INDEX(Last_Data_Point,MATCH($A99,DataStreams,0)),INDEX(Last_Data_Point,MATCH(AZ$6,DataStreams,0)),$B$4),DateRange,0)-1,MATCH($A99,DataStreams,0)-1) -
(INDEX(Returns!$102:$102,MATCH($A99,DataStreams,0))*
OFFSET(HOMECELL,MATCH(MAX(INDEX(First_Data_Point,MATCH($A99,DataStreams,0)),INDEX(First_Data_Point,MATCH(AZ$6,DataStreams,0)),$B$3),DateRange,0)-1,MATCH(INDEX(Returns!$100:$100,MATCH($A99,DataStreams,0)),DataStreams,0)-1):OFFSET(HOMECELL,MATCH(MIN(INDEX(Last_Data_Point,MATCH($A99,DataStreams,0)),INDEX(Last_Data_Point,MATCH(AZ$6,DataStreams,0)),$B$4),DateRange,0)-1,MATCH(INDEX(Returns!$100:$100,MATCH($A99,DataStreams,0)),DataStreams,0)-1)),
OFFSET(HOMECELL,MATCH(MAX(INDEX(First_Data_Point,MATCH($A99,DataStreams,0)),INDEX(First_Data_Point,MATCH(AZ$6,DataStreams,0)),$B$3),DateRange,0)-1,MATCH(AZ$6,DataStreams,0)-1):OFFSET(HOMECELL,MATCH(MIN(INDEX(Last_Data_Point,MATCH($A99,DataStreams,0)),INDEX(Last_Data_Point,MATCH(AZ$6,DataStreams,0)),$B$4),DateRange,0)-1,MATCH(AZ$6,DataStreams,0)-1) -
(INDEX(Returns!$102:$102,MATCH(AZ$6,DataStreams,0))*
OFFSET(HOMECELL,MATCH(MAX(INDEX(First_Data_Point,MATCH($A99,DataStreams,0)),INDEX(First_Data_Point,MATCH(AZ$6,DataStreams,0)),$B$3),DateRange,0)-1,MATCH(INDEX(Returns!$100:$100,MATCH(AZ$6,DataStreams,0)),DataStreams,0)-1):OFFSET(HOMECELL,MATCH(MIN(INDEX(Last_Data_Point,MATCH($A99,DataStreams,0)),INDEX(Last_Data_Point,MATCH(AZ$6,DataStreams,0)),$B$4),DateRange,0)-1,MATCH(INDEX(Returns!$100:$100,MATCH(AZ$6,DataStreams,0)),DataStreams,0)-1))),"")</f>
        <v/>
      </c>
      <c r="BA99" s="233" t="str" cm="1">
        <f t="array" aca="1" ref="BA99" ca="1">_xlfn.IFNA(_xlfn.COVARIANCE.S(
OFFSET(HOMECELL,MATCH(MAX(INDEX(First_Data_Point,MATCH($A99,DataStreams,0)),INDEX(First_Data_Point,MATCH(BA$6,DataStreams,0)),$B$3),DateRange,0)-1,MATCH($A99,DataStreams,0)-1):OFFSET(HOMECELL,MATCH(MIN(INDEX(Last_Data_Point,MATCH($A99,DataStreams,0)),INDEX(Last_Data_Point,MATCH(BA$6,DataStreams,0)),$B$4),DateRange,0)-1,MATCH($A99,DataStreams,0)-1) -
(INDEX(Returns!$102:$102,MATCH($A99,DataStreams,0))*
OFFSET(HOMECELL,MATCH(MAX(INDEX(First_Data_Point,MATCH($A99,DataStreams,0)),INDEX(First_Data_Point,MATCH(BA$6,DataStreams,0)),$B$3),DateRange,0)-1,MATCH(INDEX(Returns!$100:$100,MATCH($A99,DataStreams,0)),DataStreams,0)-1):OFFSET(HOMECELL,MATCH(MIN(INDEX(Last_Data_Point,MATCH($A99,DataStreams,0)),INDEX(Last_Data_Point,MATCH(BA$6,DataStreams,0)),$B$4),DateRange,0)-1,MATCH(INDEX(Returns!$100:$100,MATCH($A99,DataStreams,0)),DataStreams,0)-1)),
OFFSET(HOMECELL,MATCH(MAX(INDEX(First_Data_Point,MATCH($A99,DataStreams,0)),INDEX(First_Data_Point,MATCH(BA$6,DataStreams,0)),$B$3),DateRange,0)-1,MATCH(BA$6,DataStreams,0)-1):OFFSET(HOMECELL,MATCH(MIN(INDEX(Last_Data_Point,MATCH($A99,DataStreams,0)),INDEX(Last_Data_Point,MATCH(BA$6,DataStreams,0)),$B$4),DateRange,0)-1,MATCH(BA$6,DataStreams,0)-1) -
(INDEX(Returns!$102:$102,MATCH(BA$6,DataStreams,0))*
OFFSET(HOMECELL,MATCH(MAX(INDEX(First_Data_Point,MATCH($A99,DataStreams,0)),INDEX(First_Data_Point,MATCH(BA$6,DataStreams,0)),$B$3),DateRange,0)-1,MATCH(INDEX(Returns!$100:$100,MATCH(BA$6,DataStreams,0)),DataStreams,0)-1):OFFSET(HOMECELL,MATCH(MIN(INDEX(Last_Data_Point,MATCH($A99,DataStreams,0)),INDEX(Last_Data_Point,MATCH(BA$6,DataStreams,0)),$B$4),DateRange,0)-1,MATCH(INDEX(Returns!$100:$100,MATCH(BA$6,DataStreams,0)),DataStreams,0)-1))),"")</f>
        <v/>
      </c>
      <c r="BB99" s="233" t="str" cm="1">
        <f t="array" aca="1" ref="BB99" ca="1">_xlfn.IFNA(_xlfn.COVARIANCE.S(
OFFSET(HOMECELL,MATCH(MAX(INDEX(First_Data_Point,MATCH($A99,DataStreams,0)),INDEX(First_Data_Point,MATCH(BB$6,DataStreams,0)),$B$3),DateRange,0)-1,MATCH($A99,DataStreams,0)-1):OFFSET(HOMECELL,MATCH(MIN(INDEX(Last_Data_Point,MATCH($A99,DataStreams,0)),INDEX(Last_Data_Point,MATCH(BB$6,DataStreams,0)),$B$4),DateRange,0)-1,MATCH($A99,DataStreams,0)-1) -
(INDEX(Returns!$102:$102,MATCH($A99,DataStreams,0))*
OFFSET(HOMECELL,MATCH(MAX(INDEX(First_Data_Point,MATCH($A99,DataStreams,0)),INDEX(First_Data_Point,MATCH(BB$6,DataStreams,0)),$B$3),DateRange,0)-1,MATCH(INDEX(Returns!$100:$100,MATCH($A99,DataStreams,0)),DataStreams,0)-1):OFFSET(HOMECELL,MATCH(MIN(INDEX(Last_Data_Point,MATCH($A99,DataStreams,0)),INDEX(Last_Data_Point,MATCH(BB$6,DataStreams,0)),$B$4),DateRange,0)-1,MATCH(INDEX(Returns!$100:$100,MATCH($A99,DataStreams,0)),DataStreams,0)-1)),
OFFSET(HOMECELL,MATCH(MAX(INDEX(First_Data_Point,MATCH($A99,DataStreams,0)),INDEX(First_Data_Point,MATCH(BB$6,DataStreams,0)),$B$3),DateRange,0)-1,MATCH(BB$6,DataStreams,0)-1):OFFSET(HOMECELL,MATCH(MIN(INDEX(Last_Data_Point,MATCH($A99,DataStreams,0)),INDEX(Last_Data_Point,MATCH(BB$6,DataStreams,0)),$B$4),DateRange,0)-1,MATCH(BB$6,DataStreams,0)-1) -
(INDEX(Returns!$102:$102,MATCH(BB$6,DataStreams,0))*
OFFSET(HOMECELL,MATCH(MAX(INDEX(First_Data_Point,MATCH($A99,DataStreams,0)),INDEX(First_Data_Point,MATCH(BB$6,DataStreams,0)),$B$3),DateRange,0)-1,MATCH(INDEX(Returns!$100:$100,MATCH(BB$6,DataStreams,0)),DataStreams,0)-1):OFFSET(HOMECELL,MATCH(MIN(INDEX(Last_Data_Point,MATCH($A99,DataStreams,0)),INDEX(Last_Data_Point,MATCH(BB$6,DataStreams,0)),$B$4),DateRange,0)-1,MATCH(INDEX(Returns!$100:$100,MATCH(BB$6,DataStreams,0)),DataStreams,0)-1))),"")</f>
        <v/>
      </c>
      <c r="BC99" s="236"/>
    </row>
    <row r="100" spans="1:55">
      <c r="A100" s="239" t="str">
        <f ca="1"/>
        <v>HWM</v>
      </c>
      <c r="B100" s="233" cm="1">
        <f t="array" aca="1" ref="B100" ca="1">_xlfn.IFNA(_xlfn.COVARIANCE.S(
OFFSET(HOMECELL,MATCH(MAX(INDEX(First_Data_Point,MATCH($A100,DataStreams,0)),INDEX(First_Data_Point,MATCH(B$6,DataStreams,0)),$B$3),DateRange,0)-1,MATCH($A100,DataStreams,0)-1):OFFSET(HOMECELL,MATCH(MIN(INDEX(Last_Data_Point,MATCH($A100,DataStreams,0)),INDEX(Last_Data_Point,MATCH(B$6,DataStreams,0)),$B$4),DateRange,0)-1,MATCH($A100,DataStreams,0)-1) -
(INDEX(Returns!$102:$102,MATCH($A100,DataStreams,0))*
OFFSET(HOMECELL,MATCH(MAX(INDEX(First_Data_Point,MATCH($A100,DataStreams,0)),INDEX(First_Data_Point,MATCH(B$6,DataStreams,0)),$B$3),DateRange,0)-1,MATCH(INDEX(Returns!$100:$100,MATCH($A100,DataStreams,0)),DataStreams,0)-1):OFFSET(HOMECELL,MATCH(MIN(INDEX(Last_Data_Point,MATCH($A100,DataStreams,0)),INDEX(Last_Data_Point,MATCH(B$6,DataStreams,0)),$B$4),DateRange,0)-1,MATCH(INDEX(Returns!$100:$100,MATCH($A100,DataStreams,0)),DataStreams,0)-1)),
OFFSET(HOMECELL,MATCH(MAX(INDEX(First_Data_Point,MATCH($A100,DataStreams,0)),INDEX(First_Data_Point,MATCH(B$6,DataStreams,0)),$B$3),DateRange,0)-1,MATCH(B$6,DataStreams,0)-1):OFFSET(HOMECELL,MATCH(MIN(INDEX(Last_Data_Point,MATCH($A100,DataStreams,0)),INDEX(Last_Data_Point,MATCH(B$6,DataStreams,0)),$B$4),DateRange,0)-1,MATCH(B$6,DataStreams,0)-1) -
(INDEX(Returns!$102:$102,MATCH(B$6,DataStreams,0))*
OFFSET(HOMECELL,MATCH(MAX(INDEX(First_Data_Point,MATCH($A100,DataStreams,0)),INDEX(First_Data_Point,MATCH(B$6,DataStreams,0)),$B$3),DateRange,0)-1,MATCH(INDEX(Returns!$100:$100,MATCH(B$6,DataStreams,0)),DataStreams,0)-1):OFFSET(HOMECELL,MATCH(MIN(INDEX(Last_Data_Point,MATCH($A100,DataStreams,0)),INDEX(Last_Data_Point,MATCH(B$6,DataStreams,0)),$B$4),DateRange,0)-1,MATCH(INDEX(Returns!$100:$100,MATCH(B$6,DataStreams,0)),DataStreams,0)-1))),"")</f>
        <v>2.4145126416865566E-6</v>
      </c>
      <c r="C100" s="233" cm="1">
        <f t="array" aca="1" ref="C100" ca="1">_xlfn.IFNA(_xlfn.COVARIANCE.S(
OFFSET(HOMECELL,MATCH(MAX(INDEX(First_Data_Point,MATCH($A100,DataStreams,0)),INDEX(First_Data_Point,MATCH(C$6,DataStreams,0)),$B$3),DateRange,0)-1,MATCH($A100,DataStreams,0)-1):OFFSET(HOMECELL,MATCH(MIN(INDEX(Last_Data_Point,MATCH($A100,DataStreams,0)),INDEX(Last_Data_Point,MATCH(C$6,DataStreams,0)),$B$4),DateRange,0)-1,MATCH($A100,DataStreams,0)-1) -
(INDEX(Returns!$102:$102,MATCH($A100,DataStreams,0))*
OFFSET(HOMECELL,MATCH(MAX(INDEX(First_Data_Point,MATCH($A100,DataStreams,0)),INDEX(First_Data_Point,MATCH(C$6,DataStreams,0)),$B$3),DateRange,0)-1,MATCH(INDEX(Returns!$100:$100,MATCH($A100,DataStreams,0)),DataStreams,0)-1):OFFSET(HOMECELL,MATCH(MIN(INDEX(Last_Data_Point,MATCH($A100,DataStreams,0)),INDEX(Last_Data_Point,MATCH(C$6,DataStreams,0)),$B$4),DateRange,0)-1,MATCH(INDEX(Returns!$100:$100,MATCH($A100,DataStreams,0)),DataStreams,0)-1)),
OFFSET(HOMECELL,MATCH(MAX(INDEX(First_Data_Point,MATCH($A100,DataStreams,0)),INDEX(First_Data_Point,MATCH(C$6,DataStreams,0)),$B$3),DateRange,0)-1,MATCH(C$6,DataStreams,0)-1):OFFSET(HOMECELL,MATCH(MIN(INDEX(Last_Data_Point,MATCH($A100,DataStreams,0)),INDEX(Last_Data_Point,MATCH(C$6,DataStreams,0)),$B$4),DateRange,0)-1,MATCH(C$6,DataStreams,0)-1) -
(INDEX(Returns!$102:$102,MATCH(C$6,DataStreams,0))*
OFFSET(HOMECELL,MATCH(MAX(INDEX(First_Data_Point,MATCH($A100,DataStreams,0)),INDEX(First_Data_Point,MATCH(C$6,DataStreams,0)),$B$3),DateRange,0)-1,MATCH(INDEX(Returns!$100:$100,MATCH(C$6,DataStreams,0)),DataStreams,0)-1):OFFSET(HOMECELL,MATCH(MIN(INDEX(Last_Data_Point,MATCH($A100,DataStreams,0)),INDEX(Last_Data_Point,MATCH(C$6,DataStreams,0)),$B$4),DateRange,0)-1,MATCH(INDEX(Returns!$100:$100,MATCH(C$6,DataStreams,0)),DataStreams,0)-1))),"")</f>
        <v>-1.3998504396297477E-5</v>
      </c>
      <c r="D100" s="233" cm="1">
        <f t="array" aca="1" ref="D100" ca="1">_xlfn.IFNA(_xlfn.COVARIANCE.S(
OFFSET(HOMECELL,MATCH(MAX(INDEX(First_Data_Point,MATCH($A100,DataStreams,0)),INDEX(First_Data_Point,MATCH(D$6,DataStreams,0)),$B$3),DateRange,0)-1,MATCH($A100,DataStreams,0)-1):OFFSET(HOMECELL,MATCH(MIN(INDEX(Last_Data_Point,MATCH($A100,DataStreams,0)),INDEX(Last_Data_Point,MATCH(D$6,DataStreams,0)),$B$4),DateRange,0)-1,MATCH($A100,DataStreams,0)-1) -
(INDEX(Returns!$102:$102,MATCH($A100,DataStreams,0))*
OFFSET(HOMECELL,MATCH(MAX(INDEX(First_Data_Point,MATCH($A100,DataStreams,0)),INDEX(First_Data_Point,MATCH(D$6,DataStreams,0)),$B$3),DateRange,0)-1,MATCH(INDEX(Returns!$100:$100,MATCH($A100,DataStreams,0)),DataStreams,0)-1):OFFSET(HOMECELL,MATCH(MIN(INDEX(Last_Data_Point,MATCH($A100,DataStreams,0)),INDEX(Last_Data_Point,MATCH(D$6,DataStreams,0)),$B$4),DateRange,0)-1,MATCH(INDEX(Returns!$100:$100,MATCH($A100,DataStreams,0)),DataStreams,0)-1)),
OFFSET(HOMECELL,MATCH(MAX(INDEX(First_Data_Point,MATCH($A100,DataStreams,0)),INDEX(First_Data_Point,MATCH(D$6,DataStreams,0)),$B$3),DateRange,0)-1,MATCH(D$6,DataStreams,0)-1):OFFSET(HOMECELL,MATCH(MIN(INDEX(Last_Data_Point,MATCH($A100,DataStreams,0)),INDEX(Last_Data_Point,MATCH(D$6,DataStreams,0)),$B$4),DateRange,0)-1,MATCH(D$6,DataStreams,0)-1) -
(INDEX(Returns!$102:$102,MATCH(D$6,DataStreams,0))*
OFFSET(HOMECELL,MATCH(MAX(INDEX(First_Data_Point,MATCH($A100,DataStreams,0)),INDEX(First_Data_Point,MATCH(D$6,DataStreams,0)),$B$3),DateRange,0)-1,MATCH(INDEX(Returns!$100:$100,MATCH(D$6,DataStreams,0)),DataStreams,0)-1):OFFSET(HOMECELL,MATCH(MIN(INDEX(Last_Data_Point,MATCH($A100,DataStreams,0)),INDEX(Last_Data_Point,MATCH(D$6,DataStreams,0)),$B$4),DateRange,0)-1,MATCH(INDEX(Returns!$100:$100,MATCH(D$6,DataStreams,0)),DataStreams,0)-1))),"")</f>
        <v>8.45308416001405E-4</v>
      </c>
      <c r="E100" s="233" cm="1">
        <f t="array" aca="1" ref="E100" ca="1">_xlfn.IFNA(_xlfn.COVARIANCE.S(
OFFSET(HOMECELL,MATCH(MAX(INDEX(First_Data_Point,MATCH($A100,DataStreams,0)),INDEX(First_Data_Point,MATCH(E$6,DataStreams,0)),$B$3),DateRange,0)-1,MATCH($A100,DataStreams,0)-1):OFFSET(HOMECELL,MATCH(MIN(INDEX(Last_Data_Point,MATCH($A100,DataStreams,0)),INDEX(Last_Data_Point,MATCH(E$6,DataStreams,0)),$B$4),DateRange,0)-1,MATCH($A100,DataStreams,0)-1) -
(INDEX(Returns!$102:$102,MATCH($A100,DataStreams,0))*
OFFSET(HOMECELL,MATCH(MAX(INDEX(First_Data_Point,MATCH($A100,DataStreams,0)),INDEX(First_Data_Point,MATCH(E$6,DataStreams,0)),$B$3),DateRange,0)-1,MATCH(INDEX(Returns!$100:$100,MATCH($A100,DataStreams,0)),DataStreams,0)-1):OFFSET(HOMECELL,MATCH(MIN(INDEX(Last_Data_Point,MATCH($A100,DataStreams,0)),INDEX(Last_Data_Point,MATCH(E$6,DataStreams,0)),$B$4),DateRange,0)-1,MATCH(INDEX(Returns!$100:$100,MATCH($A100,DataStreams,0)),DataStreams,0)-1)),
OFFSET(HOMECELL,MATCH(MAX(INDEX(First_Data_Point,MATCH($A100,DataStreams,0)),INDEX(First_Data_Point,MATCH(E$6,DataStreams,0)),$B$3),DateRange,0)-1,MATCH(E$6,DataStreams,0)-1):OFFSET(HOMECELL,MATCH(MIN(INDEX(Last_Data_Point,MATCH($A100,DataStreams,0)),INDEX(Last_Data_Point,MATCH(E$6,DataStreams,0)),$B$4),DateRange,0)-1,MATCH(E$6,DataStreams,0)-1) -
(INDEX(Returns!$102:$102,MATCH(E$6,DataStreams,0))*
OFFSET(HOMECELL,MATCH(MAX(INDEX(First_Data_Point,MATCH($A100,DataStreams,0)),INDEX(First_Data_Point,MATCH(E$6,DataStreams,0)),$B$3),DateRange,0)-1,MATCH(INDEX(Returns!$100:$100,MATCH(E$6,DataStreams,0)),DataStreams,0)-1):OFFSET(HOMECELL,MATCH(MIN(INDEX(Last_Data_Point,MATCH($A100,DataStreams,0)),INDEX(Last_Data_Point,MATCH(E$6,DataStreams,0)),$B$4),DateRange,0)-1,MATCH(INDEX(Returns!$100:$100,MATCH(E$6,DataStreams,0)),DataStreams,0)-1))),"")</f>
        <v>7.3473879159988761E-4</v>
      </c>
      <c r="F100" s="233" cm="1">
        <f t="array" aca="1" ref="F100" ca="1">_xlfn.IFNA(_xlfn.COVARIANCE.S(
OFFSET(HOMECELL,MATCH(MAX(INDEX(First_Data_Point,MATCH($A100,DataStreams,0)),INDEX(First_Data_Point,MATCH(F$6,DataStreams,0)),$B$3),DateRange,0)-1,MATCH($A100,DataStreams,0)-1):OFFSET(HOMECELL,MATCH(MIN(INDEX(Last_Data_Point,MATCH($A100,DataStreams,0)),INDEX(Last_Data_Point,MATCH(F$6,DataStreams,0)),$B$4),DateRange,0)-1,MATCH($A100,DataStreams,0)-1) -
(INDEX(Returns!$102:$102,MATCH($A100,DataStreams,0))*
OFFSET(HOMECELL,MATCH(MAX(INDEX(First_Data_Point,MATCH($A100,DataStreams,0)),INDEX(First_Data_Point,MATCH(F$6,DataStreams,0)),$B$3),DateRange,0)-1,MATCH(INDEX(Returns!$100:$100,MATCH($A100,DataStreams,0)),DataStreams,0)-1):OFFSET(HOMECELL,MATCH(MIN(INDEX(Last_Data_Point,MATCH($A100,DataStreams,0)),INDEX(Last_Data_Point,MATCH(F$6,DataStreams,0)),$B$4),DateRange,0)-1,MATCH(INDEX(Returns!$100:$100,MATCH($A100,DataStreams,0)),DataStreams,0)-1)),
OFFSET(HOMECELL,MATCH(MAX(INDEX(First_Data_Point,MATCH($A100,DataStreams,0)),INDEX(First_Data_Point,MATCH(F$6,DataStreams,0)),$B$3),DateRange,0)-1,MATCH(F$6,DataStreams,0)-1):OFFSET(HOMECELL,MATCH(MIN(INDEX(Last_Data_Point,MATCH($A100,DataStreams,0)),INDEX(Last_Data_Point,MATCH(F$6,DataStreams,0)),$B$4),DateRange,0)-1,MATCH(F$6,DataStreams,0)-1) -
(INDEX(Returns!$102:$102,MATCH(F$6,DataStreams,0))*
OFFSET(HOMECELL,MATCH(MAX(INDEX(First_Data_Point,MATCH($A100,DataStreams,0)),INDEX(First_Data_Point,MATCH(F$6,DataStreams,0)),$B$3),DateRange,0)-1,MATCH(INDEX(Returns!$100:$100,MATCH(F$6,DataStreams,0)),DataStreams,0)-1):OFFSET(HOMECELL,MATCH(MIN(INDEX(Last_Data_Point,MATCH($A100,DataStreams,0)),INDEX(Last_Data_Point,MATCH(F$6,DataStreams,0)),$B$4),DateRange,0)-1,MATCH(INDEX(Returns!$100:$100,MATCH(F$6,DataStreams,0)),DataStreams,0)-1))),"")</f>
        <v>7.1088652319015449E-4</v>
      </c>
      <c r="G100" s="233" cm="1">
        <f t="array" aca="1" ref="G100" ca="1">_xlfn.IFNA(_xlfn.COVARIANCE.S(
OFFSET(HOMECELL,MATCH(MAX(INDEX(First_Data_Point,MATCH($A100,DataStreams,0)),INDEX(First_Data_Point,MATCH(G$6,DataStreams,0)),$B$3),DateRange,0)-1,MATCH($A100,DataStreams,0)-1):OFFSET(HOMECELL,MATCH(MIN(INDEX(Last_Data_Point,MATCH($A100,DataStreams,0)),INDEX(Last_Data_Point,MATCH(G$6,DataStreams,0)),$B$4),DateRange,0)-1,MATCH($A100,DataStreams,0)-1) -
(INDEX(Returns!$102:$102,MATCH($A100,DataStreams,0))*
OFFSET(HOMECELL,MATCH(MAX(INDEX(First_Data_Point,MATCH($A100,DataStreams,0)),INDEX(First_Data_Point,MATCH(G$6,DataStreams,0)),$B$3),DateRange,0)-1,MATCH(INDEX(Returns!$100:$100,MATCH($A100,DataStreams,0)),DataStreams,0)-1):OFFSET(HOMECELL,MATCH(MIN(INDEX(Last_Data_Point,MATCH($A100,DataStreams,0)),INDEX(Last_Data_Point,MATCH(G$6,DataStreams,0)),$B$4),DateRange,0)-1,MATCH(INDEX(Returns!$100:$100,MATCH($A100,DataStreams,0)),DataStreams,0)-1)),
OFFSET(HOMECELL,MATCH(MAX(INDEX(First_Data_Point,MATCH($A100,DataStreams,0)),INDEX(First_Data_Point,MATCH(G$6,DataStreams,0)),$B$3),DateRange,0)-1,MATCH(G$6,DataStreams,0)-1):OFFSET(HOMECELL,MATCH(MIN(INDEX(Last_Data_Point,MATCH($A100,DataStreams,0)),INDEX(Last_Data_Point,MATCH(G$6,DataStreams,0)),$B$4),DateRange,0)-1,MATCH(G$6,DataStreams,0)-1) -
(INDEX(Returns!$102:$102,MATCH(G$6,DataStreams,0))*
OFFSET(HOMECELL,MATCH(MAX(INDEX(First_Data_Point,MATCH($A100,DataStreams,0)),INDEX(First_Data_Point,MATCH(G$6,DataStreams,0)),$B$3),DateRange,0)-1,MATCH(INDEX(Returns!$100:$100,MATCH(G$6,DataStreams,0)),DataStreams,0)-1):OFFSET(HOMECELL,MATCH(MIN(INDEX(Last_Data_Point,MATCH($A100,DataStreams,0)),INDEX(Last_Data_Point,MATCH(G$6,DataStreams,0)),$B$4),DateRange,0)-1,MATCH(INDEX(Returns!$100:$100,MATCH(G$6,DataStreams,0)),DataStreams,0)-1))),"")</f>
        <v>-6.5105959730886898E-4</v>
      </c>
      <c r="H100" s="233" cm="1">
        <f t="array" aca="1" ref="H100" ca="1">_xlfn.IFNA(_xlfn.COVARIANCE.S(
OFFSET(HOMECELL,MATCH(MAX(INDEX(First_Data_Point,MATCH($A100,DataStreams,0)),INDEX(First_Data_Point,MATCH(H$6,DataStreams,0)),$B$3),DateRange,0)-1,MATCH($A100,DataStreams,0)-1):OFFSET(HOMECELL,MATCH(MIN(INDEX(Last_Data_Point,MATCH($A100,DataStreams,0)),INDEX(Last_Data_Point,MATCH(H$6,DataStreams,0)),$B$4),DateRange,0)-1,MATCH($A100,DataStreams,0)-1) -
(INDEX(Returns!$102:$102,MATCH($A100,DataStreams,0))*
OFFSET(HOMECELL,MATCH(MAX(INDEX(First_Data_Point,MATCH($A100,DataStreams,0)),INDEX(First_Data_Point,MATCH(H$6,DataStreams,0)),$B$3),DateRange,0)-1,MATCH(INDEX(Returns!$100:$100,MATCH($A100,DataStreams,0)),DataStreams,0)-1):OFFSET(HOMECELL,MATCH(MIN(INDEX(Last_Data_Point,MATCH($A100,DataStreams,0)),INDEX(Last_Data_Point,MATCH(H$6,DataStreams,0)),$B$4),DateRange,0)-1,MATCH(INDEX(Returns!$100:$100,MATCH($A100,DataStreams,0)),DataStreams,0)-1)),
OFFSET(HOMECELL,MATCH(MAX(INDEX(First_Data_Point,MATCH($A100,DataStreams,0)),INDEX(First_Data_Point,MATCH(H$6,DataStreams,0)),$B$3),DateRange,0)-1,MATCH(H$6,DataStreams,0)-1):OFFSET(HOMECELL,MATCH(MIN(INDEX(Last_Data_Point,MATCH($A100,DataStreams,0)),INDEX(Last_Data_Point,MATCH(H$6,DataStreams,0)),$B$4),DateRange,0)-1,MATCH(H$6,DataStreams,0)-1) -
(INDEX(Returns!$102:$102,MATCH(H$6,DataStreams,0))*
OFFSET(HOMECELL,MATCH(MAX(INDEX(First_Data_Point,MATCH($A100,DataStreams,0)),INDEX(First_Data_Point,MATCH(H$6,DataStreams,0)),$B$3),DateRange,0)-1,MATCH(INDEX(Returns!$100:$100,MATCH(H$6,DataStreams,0)),DataStreams,0)-1):OFFSET(HOMECELL,MATCH(MIN(INDEX(Last_Data_Point,MATCH($A100,DataStreams,0)),INDEX(Last_Data_Point,MATCH(H$6,DataStreams,0)),$B$4),DateRange,0)-1,MATCH(INDEX(Returns!$100:$100,MATCH(H$6,DataStreams,0)),DataStreams,0)-1))),"")</f>
        <v>4.4472718440495866E-4</v>
      </c>
      <c r="I100" s="233" cm="1">
        <f t="array" aca="1" ref="I100" ca="1">_xlfn.IFNA(_xlfn.COVARIANCE.S(
OFFSET(HOMECELL,MATCH(MAX(INDEX(First_Data_Point,MATCH($A100,DataStreams,0)),INDEX(First_Data_Point,MATCH(I$6,DataStreams,0)),$B$3),DateRange,0)-1,MATCH($A100,DataStreams,0)-1):OFFSET(HOMECELL,MATCH(MIN(INDEX(Last_Data_Point,MATCH($A100,DataStreams,0)),INDEX(Last_Data_Point,MATCH(I$6,DataStreams,0)),$B$4),DateRange,0)-1,MATCH($A100,DataStreams,0)-1) -
(INDEX(Returns!$102:$102,MATCH($A100,DataStreams,0))*
OFFSET(HOMECELL,MATCH(MAX(INDEX(First_Data_Point,MATCH($A100,DataStreams,0)),INDEX(First_Data_Point,MATCH(I$6,DataStreams,0)),$B$3),DateRange,0)-1,MATCH(INDEX(Returns!$100:$100,MATCH($A100,DataStreams,0)),DataStreams,0)-1):OFFSET(HOMECELL,MATCH(MIN(INDEX(Last_Data_Point,MATCH($A100,DataStreams,0)),INDEX(Last_Data_Point,MATCH(I$6,DataStreams,0)),$B$4),DateRange,0)-1,MATCH(INDEX(Returns!$100:$100,MATCH($A100,DataStreams,0)),DataStreams,0)-1)),
OFFSET(HOMECELL,MATCH(MAX(INDEX(First_Data_Point,MATCH($A100,DataStreams,0)),INDEX(First_Data_Point,MATCH(I$6,DataStreams,0)),$B$3),DateRange,0)-1,MATCH(I$6,DataStreams,0)-1):OFFSET(HOMECELL,MATCH(MIN(INDEX(Last_Data_Point,MATCH($A100,DataStreams,0)),INDEX(Last_Data_Point,MATCH(I$6,DataStreams,0)),$B$4),DateRange,0)-1,MATCH(I$6,DataStreams,0)-1) -
(INDEX(Returns!$102:$102,MATCH(I$6,DataStreams,0))*
OFFSET(HOMECELL,MATCH(MAX(INDEX(First_Data_Point,MATCH($A100,DataStreams,0)),INDEX(First_Data_Point,MATCH(I$6,DataStreams,0)),$B$3),DateRange,0)-1,MATCH(INDEX(Returns!$100:$100,MATCH(I$6,DataStreams,0)),DataStreams,0)-1):OFFSET(HOMECELL,MATCH(MIN(INDEX(Last_Data_Point,MATCH($A100,DataStreams,0)),INDEX(Last_Data_Point,MATCH(I$6,DataStreams,0)),$B$4),DateRange,0)-1,MATCH(INDEX(Returns!$100:$100,MATCH(I$6,DataStreams,0)),DataStreams,0)-1))),"")</f>
        <v>-2.5343589058011459E-3</v>
      </c>
      <c r="J100" s="233" cm="1">
        <f t="array" aca="1" ref="J100" ca="1">_xlfn.IFNA(_xlfn.COVARIANCE.S(
OFFSET(HOMECELL,MATCH(MAX(INDEX(First_Data_Point,MATCH($A100,DataStreams,0)),INDEX(First_Data_Point,MATCH(J$6,DataStreams,0)),$B$3),DateRange,0)-1,MATCH($A100,DataStreams,0)-1):OFFSET(HOMECELL,MATCH(MIN(INDEX(Last_Data_Point,MATCH($A100,DataStreams,0)),INDEX(Last_Data_Point,MATCH(J$6,DataStreams,0)),$B$4),DateRange,0)-1,MATCH($A100,DataStreams,0)-1) -
(INDEX(Returns!$102:$102,MATCH($A100,DataStreams,0))*
OFFSET(HOMECELL,MATCH(MAX(INDEX(First_Data_Point,MATCH($A100,DataStreams,0)),INDEX(First_Data_Point,MATCH(J$6,DataStreams,0)),$B$3),DateRange,0)-1,MATCH(INDEX(Returns!$100:$100,MATCH($A100,DataStreams,0)),DataStreams,0)-1):OFFSET(HOMECELL,MATCH(MIN(INDEX(Last_Data_Point,MATCH($A100,DataStreams,0)),INDEX(Last_Data_Point,MATCH(J$6,DataStreams,0)),$B$4),DateRange,0)-1,MATCH(INDEX(Returns!$100:$100,MATCH($A100,DataStreams,0)),DataStreams,0)-1)),
OFFSET(HOMECELL,MATCH(MAX(INDEX(First_Data_Point,MATCH($A100,DataStreams,0)),INDEX(First_Data_Point,MATCH(J$6,DataStreams,0)),$B$3),DateRange,0)-1,MATCH(J$6,DataStreams,0)-1):OFFSET(HOMECELL,MATCH(MIN(INDEX(Last_Data_Point,MATCH($A100,DataStreams,0)),INDEX(Last_Data_Point,MATCH(J$6,DataStreams,0)),$B$4),DateRange,0)-1,MATCH(J$6,DataStreams,0)-1) -
(INDEX(Returns!$102:$102,MATCH(J$6,DataStreams,0))*
OFFSET(HOMECELL,MATCH(MAX(INDEX(First_Data_Point,MATCH($A100,DataStreams,0)),INDEX(First_Data_Point,MATCH(J$6,DataStreams,0)),$B$3),DateRange,0)-1,MATCH(INDEX(Returns!$100:$100,MATCH(J$6,DataStreams,0)),DataStreams,0)-1):OFFSET(HOMECELL,MATCH(MIN(INDEX(Last_Data_Point,MATCH($A100,DataStreams,0)),INDEX(Last_Data_Point,MATCH(J$6,DataStreams,0)),$B$4),DateRange,0)-1,MATCH(INDEX(Returns!$100:$100,MATCH(J$6,DataStreams,0)),DataStreams,0)-1))),"")</f>
        <v>1.9662817369075253E-3</v>
      </c>
      <c r="K100" s="233" cm="1">
        <f t="array" aca="1" ref="K100" ca="1">_xlfn.IFNA(_xlfn.COVARIANCE.S(
OFFSET(HOMECELL,MATCH(MAX(INDEX(First_Data_Point,MATCH($A100,DataStreams,0)),INDEX(First_Data_Point,MATCH(K$6,DataStreams,0)),$B$3),DateRange,0)-1,MATCH($A100,DataStreams,0)-1):OFFSET(HOMECELL,MATCH(MIN(INDEX(Last_Data_Point,MATCH($A100,DataStreams,0)),INDEX(Last_Data_Point,MATCH(K$6,DataStreams,0)),$B$4),DateRange,0)-1,MATCH($A100,DataStreams,0)-1) -
(INDEX(Returns!$102:$102,MATCH($A100,DataStreams,0))*
OFFSET(HOMECELL,MATCH(MAX(INDEX(First_Data_Point,MATCH($A100,DataStreams,0)),INDEX(First_Data_Point,MATCH(K$6,DataStreams,0)),$B$3),DateRange,0)-1,MATCH(INDEX(Returns!$100:$100,MATCH($A100,DataStreams,0)),DataStreams,0)-1):OFFSET(HOMECELL,MATCH(MIN(INDEX(Last_Data_Point,MATCH($A100,DataStreams,0)),INDEX(Last_Data_Point,MATCH(K$6,DataStreams,0)),$B$4),DateRange,0)-1,MATCH(INDEX(Returns!$100:$100,MATCH($A100,DataStreams,0)),DataStreams,0)-1)),
OFFSET(HOMECELL,MATCH(MAX(INDEX(First_Data_Point,MATCH($A100,DataStreams,0)),INDEX(First_Data_Point,MATCH(K$6,DataStreams,0)),$B$3),DateRange,0)-1,MATCH(K$6,DataStreams,0)-1):OFFSET(HOMECELL,MATCH(MIN(INDEX(Last_Data_Point,MATCH($A100,DataStreams,0)),INDEX(Last_Data_Point,MATCH(K$6,DataStreams,0)),$B$4),DateRange,0)-1,MATCH(K$6,DataStreams,0)-1) -
(INDEX(Returns!$102:$102,MATCH(K$6,DataStreams,0))*
OFFSET(HOMECELL,MATCH(MAX(INDEX(First_Data_Point,MATCH($A100,DataStreams,0)),INDEX(First_Data_Point,MATCH(K$6,DataStreams,0)),$B$3),DateRange,0)-1,MATCH(INDEX(Returns!$100:$100,MATCH(K$6,DataStreams,0)),DataStreams,0)-1):OFFSET(HOMECELL,MATCH(MIN(INDEX(Last_Data_Point,MATCH($A100,DataStreams,0)),INDEX(Last_Data_Point,MATCH(K$6,DataStreams,0)),$B$4),DateRange,0)-1,MATCH(INDEX(Returns!$100:$100,MATCH(K$6,DataStreams,0)),DataStreams,0)-1))),"")</f>
        <v>4.326022448786333E-4</v>
      </c>
      <c r="L100" s="233" cm="1">
        <f t="array" aca="1" ref="L100" ca="1">_xlfn.IFNA(_xlfn.COVARIANCE.S(
OFFSET(HOMECELL,MATCH(MAX(INDEX(First_Data_Point,MATCH($A100,DataStreams,0)),INDEX(First_Data_Point,MATCH(L$6,DataStreams,0)),$B$3),DateRange,0)-1,MATCH($A100,DataStreams,0)-1):OFFSET(HOMECELL,MATCH(MIN(INDEX(Last_Data_Point,MATCH($A100,DataStreams,0)),INDEX(Last_Data_Point,MATCH(L$6,DataStreams,0)),$B$4),DateRange,0)-1,MATCH($A100,DataStreams,0)-1) -
(INDEX(Returns!$102:$102,MATCH($A100,DataStreams,0))*
OFFSET(HOMECELL,MATCH(MAX(INDEX(First_Data_Point,MATCH($A100,DataStreams,0)),INDEX(First_Data_Point,MATCH(L$6,DataStreams,0)),$B$3),DateRange,0)-1,MATCH(INDEX(Returns!$100:$100,MATCH($A100,DataStreams,0)),DataStreams,0)-1):OFFSET(HOMECELL,MATCH(MIN(INDEX(Last_Data_Point,MATCH($A100,DataStreams,0)),INDEX(Last_Data_Point,MATCH(L$6,DataStreams,0)),$B$4),DateRange,0)-1,MATCH(INDEX(Returns!$100:$100,MATCH($A100,DataStreams,0)),DataStreams,0)-1)),
OFFSET(HOMECELL,MATCH(MAX(INDEX(First_Data_Point,MATCH($A100,DataStreams,0)),INDEX(First_Data_Point,MATCH(L$6,DataStreams,0)),$B$3),DateRange,0)-1,MATCH(L$6,DataStreams,0)-1):OFFSET(HOMECELL,MATCH(MIN(INDEX(Last_Data_Point,MATCH($A100,DataStreams,0)),INDEX(Last_Data_Point,MATCH(L$6,DataStreams,0)),$B$4),DateRange,0)-1,MATCH(L$6,DataStreams,0)-1) -
(INDEX(Returns!$102:$102,MATCH(L$6,DataStreams,0))*
OFFSET(HOMECELL,MATCH(MAX(INDEX(First_Data_Point,MATCH($A100,DataStreams,0)),INDEX(First_Data_Point,MATCH(L$6,DataStreams,0)),$B$3),DateRange,0)-1,MATCH(INDEX(Returns!$100:$100,MATCH(L$6,DataStreams,0)),DataStreams,0)-1):OFFSET(HOMECELL,MATCH(MIN(INDEX(Last_Data_Point,MATCH($A100,DataStreams,0)),INDEX(Last_Data_Point,MATCH(L$6,DataStreams,0)),$B$4),DateRange,0)-1,MATCH(INDEX(Returns!$100:$100,MATCH(L$6,DataStreams,0)),DataStreams,0)-1))),"")</f>
        <v>-5.3550479932288947E-4</v>
      </c>
      <c r="M100" s="233" cm="1">
        <f t="array" aca="1" ref="M100" ca="1">_xlfn.IFNA(_xlfn.COVARIANCE.S(
OFFSET(HOMECELL,MATCH(MAX(INDEX(First_Data_Point,MATCH($A100,DataStreams,0)),INDEX(First_Data_Point,MATCH(M$6,DataStreams,0)),$B$3),DateRange,0)-1,MATCH($A100,DataStreams,0)-1):OFFSET(HOMECELL,MATCH(MIN(INDEX(Last_Data_Point,MATCH($A100,DataStreams,0)),INDEX(Last_Data_Point,MATCH(M$6,DataStreams,0)),$B$4),DateRange,0)-1,MATCH($A100,DataStreams,0)-1) -
(INDEX(Returns!$102:$102,MATCH($A100,DataStreams,0))*
OFFSET(HOMECELL,MATCH(MAX(INDEX(First_Data_Point,MATCH($A100,DataStreams,0)),INDEX(First_Data_Point,MATCH(M$6,DataStreams,0)),$B$3),DateRange,0)-1,MATCH(INDEX(Returns!$100:$100,MATCH($A100,DataStreams,0)),DataStreams,0)-1):OFFSET(HOMECELL,MATCH(MIN(INDEX(Last_Data_Point,MATCH($A100,DataStreams,0)),INDEX(Last_Data_Point,MATCH(M$6,DataStreams,0)),$B$4),DateRange,0)-1,MATCH(INDEX(Returns!$100:$100,MATCH($A100,DataStreams,0)),DataStreams,0)-1)),
OFFSET(HOMECELL,MATCH(MAX(INDEX(First_Data_Point,MATCH($A100,DataStreams,0)),INDEX(First_Data_Point,MATCH(M$6,DataStreams,0)),$B$3),DateRange,0)-1,MATCH(M$6,DataStreams,0)-1):OFFSET(HOMECELL,MATCH(MIN(INDEX(Last_Data_Point,MATCH($A100,DataStreams,0)),INDEX(Last_Data_Point,MATCH(M$6,DataStreams,0)),$B$4),DateRange,0)-1,MATCH(M$6,DataStreams,0)-1) -
(INDEX(Returns!$102:$102,MATCH(M$6,DataStreams,0))*
OFFSET(HOMECELL,MATCH(MAX(INDEX(First_Data_Point,MATCH($A100,DataStreams,0)),INDEX(First_Data_Point,MATCH(M$6,DataStreams,0)),$B$3),DateRange,0)-1,MATCH(INDEX(Returns!$100:$100,MATCH(M$6,DataStreams,0)),DataStreams,0)-1):OFFSET(HOMECELL,MATCH(MIN(INDEX(Last_Data_Point,MATCH($A100,DataStreams,0)),INDEX(Last_Data_Point,MATCH(M$6,DataStreams,0)),$B$4),DateRange,0)-1,MATCH(INDEX(Returns!$100:$100,MATCH(M$6,DataStreams,0)),DataStreams,0)-1))),"")</f>
        <v>-2.9800269531743535E-3</v>
      </c>
      <c r="N100" s="233" cm="1">
        <f t="array" aca="1" ref="N100" ca="1">_xlfn.IFNA(_xlfn.COVARIANCE.S(
OFFSET(HOMECELL,MATCH(MAX(INDEX(First_Data_Point,MATCH($A100,DataStreams,0)),INDEX(First_Data_Point,MATCH(N$6,DataStreams,0)),$B$3),DateRange,0)-1,MATCH($A100,DataStreams,0)-1):OFFSET(HOMECELL,MATCH(MIN(INDEX(Last_Data_Point,MATCH($A100,DataStreams,0)),INDEX(Last_Data_Point,MATCH(N$6,DataStreams,0)),$B$4),DateRange,0)-1,MATCH($A100,DataStreams,0)-1) -
(INDEX(Returns!$102:$102,MATCH($A100,DataStreams,0))*
OFFSET(HOMECELL,MATCH(MAX(INDEX(First_Data_Point,MATCH($A100,DataStreams,0)),INDEX(First_Data_Point,MATCH(N$6,DataStreams,0)),$B$3),DateRange,0)-1,MATCH(INDEX(Returns!$100:$100,MATCH($A100,DataStreams,0)),DataStreams,0)-1):OFFSET(HOMECELL,MATCH(MIN(INDEX(Last_Data_Point,MATCH($A100,DataStreams,0)),INDEX(Last_Data_Point,MATCH(N$6,DataStreams,0)),$B$4),DateRange,0)-1,MATCH(INDEX(Returns!$100:$100,MATCH($A100,DataStreams,0)),DataStreams,0)-1)),
OFFSET(HOMECELL,MATCH(MAX(INDEX(First_Data_Point,MATCH($A100,DataStreams,0)),INDEX(First_Data_Point,MATCH(N$6,DataStreams,0)),$B$3),DateRange,0)-1,MATCH(N$6,DataStreams,0)-1):OFFSET(HOMECELL,MATCH(MIN(INDEX(Last_Data_Point,MATCH($A100,DataStreams,0)),INDEX(Last_Data_Point,MATCH(N$6,DataStreams,0)),$B$4),DateRange,0)-1,MATCH(N$6,DataStreams,0)-1) -
(INDEX(Returns!$102:$102,MATCH(N$6,DataStreams,0))*
OFFSET(HOMECELL,MATCH(MAX(INDEX(First_Data_Point,MATCH($A100,DataStreams,0)),INDEX(First_Data_Point,MATCH(N$6,DataStreams,0)),$B$3),DateRange,0)-1,MATCH(INDEX(Returns!$100:$100,MATCH(N$6,DataStreams,0)),DataStreams,0)-1):OFFSET(HOMECELL,MATCH(MIN(INDEX(Last_Data_Point,MATCH($A100,DataStreams,0)),INDEX(Last_Data_Point,MATCH(N$6,DataStreams,0)),$B$4),DateRange,0)-1,MATCH(INDEX(Returns!$100:$100,MATCH(N$6,DataStreams,0)),DataStreams,0)-1))),"")</f>
        <v>1.0283656304533836E-3</v>
      </c>
      <c r="O100" s="233" cm="1">
        <f t="array" aca="1" ref="O100" ca="1">_xlfn.IFNA(_xlfn.COVARIANCE.S(
OFFSET(HOMECELL,MATCH(MAX(INDEX(First_Data_Point,MATCH($A100,DataStreams,0)),INDEX(First_Data_Point,MATCH(O$6,DataStreams,0)),$B$3),DateRange,0)-1,MATCH($A100,DataStreams,0)-1):OFFSET(HOMECELL,MATCH(MIN(INDEX(Last_Data_Point,MATCH($A100,DataStreams,0)),INDEX(Last_Data_Point,MATCH(O$6,DataStreams,0)),$B$4),DateRange,0)-1,MATCH($A100,DataStreams,0)-1) -
(INDEX(Returns!$102:$102,MATCH($A100,DataStreams,0))*
OFFSET(HOMECELL,MATCH(MAX(INDEX(First_Data_Point,MATCH($A100,DataStreams,0)),INDEX(First_Data_Point,MATCH(O$6,DataStreams,0)),$B$3),DateRange,0)-1,MATCH(INDEX(Returns!$100:$100,MATCH($A100,DataStreams,0)),DataStreams,0)-1):OFFSET(HOMECELL,MATCH(MIN(INDEX(Last_Data_Point,MATCH($A100,DataStreams,0)),INDEX(Last_Data_Point,MATCH(O$6,DataStreams,0)),$B$4),DateRange,0)-1,MATCH(INDEX(Returns!$100:$100,MATCH($A100,DataStreams,0)),DataStreams,0)-1)),
OFFSET(HOMECELL,MATCH(MAX(INDEX(First_Data_Point,MATCH($A100,DataStreams,0)),INDEX(First_Data_Point,MATCH(O$6,DataStreams,0)),$B$3),DateRange,0)-1,MATCH(O$6,DataStreams,0)-1):OFFSET(HOMECELL,MATCH(MIN(INDEX(Last_Data_Point,MATCH($A100,DataStreams,0)),INDEX(Last_Data_Point,MATCH(O$6,DataStreams,0)),$B$4),DateRange,0)-1,MATCH(O$6,DataStreams,0)-1) -
(INDEX(Returns!$102:$102,MATCH(O$6,DataStreams,0))*
OFFSET(HOMECELL,MATCH(MAX(INDEX(First_Data_Point,MATCH($A100,DataStreams,0)),INDEX(First_Data_Point,MATCH(O$6,DataStreams,0)),$B$3),DateRange,0)-1,MATCH(INDEX(Returns!$100:$100,MATCH(O$6,DataStreams,0)),DataStreams,0)-1):OFFSET(HOMECELL,MATCH(MIN(INDEX(Last_Data_Point,MATCH($A100,DataStreams,0)),INDEX(Last_Data_Point,MATCH(O$6,DataStreams,0)),$B$4),DateRange,0)-1,MATCH(INDEX(Returns!$100:$100,MATCH(O$6,DataStreams,0)),DataStreams,0)-1))),"")</f>
        <v>4.5660448302400306E-4</v>
      </c>
      <c r="P100" s="233" cm="1">
        <f t="array" aca="1" ref="P100" ca="1">_xlfn.IFNA(_xlfn.COVARIANCE.S(
OFFSET(HOMECELL,MATCH(MAX(INDEX(First_Data_Point,MATCH($A100,DataStreams,0)),INDEX(First_Data_Point,MATCH(P$6,DataStreams,0)),$B$3),DateRange,0)-1,MATCH($A100,DataStreams,0)-1):OFFSET(HOMECELL,MATCH(MIN(INDEX(Last_Data_Point,MATCH($A100,DataStreams,0)),INDEX(Last_Data_Point,MATCH(P$6,DataStreams,0)),$B$4),DateRange,0)-1,MATCH($A100,DataStreams,0)-1) -
(INDEX(Returns!$102:$102,MATCH($A100,DataStreams,0))*
OFFSET(HOMECELL,MATCH(MAX(INDEX(First_Data_Point,MATCH($A100,DataStreams,0)),INDEX(First_Data_Point,MATCH(P$6,DataStreams,0)),$B$3),DateRange,0)-1,MATCH(INDEX(Returns!$100:$100,MATCH($A100,DataStreams,0)),DataStreams,0)-1):OFFSET(HOMECELL,MATCH(MIN(INDEX(Last_Data_Point,MATCH($A100,DataStreams,0)),INDEX(Last_Data_Point,MATCH(P$6,DataStreams,0)),$B$4),DateRange,0)-1,MATCH(INDEX(Returns!$100:$100,MATCH($A100,DataStreams,0)),DataStreams,0)-1)),
OFFSET(HOMECELL,MATCH(MAX(INDEX(First_Data_Point,MATCH($A100,DataStreams,0)),INDEX(First_Data_Point,MATCH(P$6,DataStreams,0)),$B$3),DateRange,0)-1,MATCH(P$6,DataStreams,0)-1):OFFSET(HOMECELL,MATCH(MIN(INDEX(Last_Data_Point,MATCH($A100,DataStreams,0)),INDEX(Last_Data_Point,MATCH(P$6,DataStreams,0)),$B$4),DateRange,0)-1,MATCH(P$6,DataStreams,0)-1) -
(INDEX(Returns!$102:$102,MATCH(P$6,DataStreams,0))*
OFFSET(HOMECELL,MATCH(MAX(INDEX(First_Data_Point,MATCH($A100,DataStreams,0)),INDEX(First_Data_Point,MATCH(P$6,DataStreams,0)),$B$3),DateRange,0)-1,MATCH(INDEX(Returns!$100:$100,MATCH(P$6,DataStreams,0)),DataStreams,0)-1):OFFSET(HOMECELL,MATCH(MIN(INDEX(Last_Data_Point,MATCH($A100,DataStreams,0)),INDEX(Last_Data_Point,MATCH(P$6,DataStreams,0)),$B$4),DateRange,0)-1,MATCH(INDEX(Returns!$100:$100,MATCH(P$6,DataStreams,0)),DataStreams,0)-1))),"")</f>
        <v>1.4622916375865472E-4</v>
      </c>
      <c r="Q100" s="233" cm="1">
        <f t="array" aca="1" ref="Q100" ca="1">_xlfn.IFNA(_xlfn.COVARIANCE.S(
OFFSET(HOMECELL,MATCH(MAX(INDEX(First_Data_Point,MATCH($A100,DataStreams,0)),INDEX(First_Data_Point,MATCH(Q$6,DataStreams,0)),$B$3),DateRange,0)-1,MATCH($A100,DataStreams,0)-1):OFFSET(HOMECELL,MATCH(MIN(INDEX(Last_Data_Point,MATCH($A100,DataStreams,0)),INDEX(Last_Data_Point,MATCH(Q$6,DataStreams,0)),$B$4),DateRange,0)-1,MATCH($A100,DataStreams,0)-1) -
(INDEX(Returns!$102:$102,MATCH($A100,DataStreams,0))*
OFFSET(HOMECELL,MATCH(MAX(INDEX(First_Data_Point,MATCH($A100,DataStreams,0)),INDEX(First_Data_Point,MATCH(Q$6,DataStreams,0)),$B$3),DateRange,0)-1,MATCH(INDEX(Returns!$100:$100,MATCH($A100,DataStreams,0)),DataStreams,0)-1):OFFSET(HOMECELL,MATCH(MIN(INDEX(Last_Data_Point,MATCH($A100,DataStreams,0)),INDEX(Last_Data_Point,MATCH(Q$6,DataStreams,0)),$B$4),DateRange,0)-1,MATCH(INDEX(Returns!$100:$100,MATCH($A100,DataStreams,0)),DataStreams,0)-1)),
OFFSET(HOMECELL,MATCH(MAX(INDEX(First_Data_Point,MATCH($A100,DataStreams,0)),INDEX(First_Data_Point,MATCH(Q$6,DataStreams,0)),$B$3),DateRange,0)-1,MATCH(Q$6,DataStreams,0)-1):OFFSET(HOMECELL,MATCH(MIN(INDEX(Last_Data_Point,MATCH($A100,DataStreams,0)),INDEX(Last_Data_Point,MATCH(Q$6,DataStreams,0)),$B$4),DateRange,0)-1,MATCH(Q$6,DataStreams,0)-1) -
(INDEX(Returns!$102:$102,MATCH(Q$6,DataStreams,0))*
OFFSET(HOMECELL,MATCH(MAX(INDEX(First_Data_Point,MATCH($A100,DataStreams,0)),INDEX(First_Data_Point,MATCH(Q$6,DataStreams,0)),$B$3),DateRange,0)-1,MATCH(INDEX(Returns!$100:$100,MATCH(Q$6,DataStreams,0)),DataStreams,0)-1):OFFSET(HOMECELL,MATCH(MIN(INDEX(Last_Data_Point,MATCH($A100,DataStreams,0)),INDEX(Last_Data_Point,MATCH(Q$6,DataStreams,0)),$B$4),DateRange,0)-1,MATCH(INDEX(Returns!$100:$100,MATCH(Q$6,DataStreams,0)),DataStreams,0)-1))),"")</f>
        <v>-8.9110277634710505E-4</v>
      </c>
      <c r="R100" s="233" cm="1">
        <f t="array" aca="1" ref="R100" ca="1">_xlfn.IFNA(_xlfn.COVARIANCE.S(
OFFSET(HOMECELL,MATCH(MAX(INDEX(First_Data_Point,MATCH($A100,DataStreams,0)),INDEX(First_Data_Point,MATCH(R$6,DataStreams,0)),$B$3),DateRange,0)-1,MATCH($A100,DataStreams,0)-1):OFFSET(HOMECELL,MATCH(MIN(INDEX(Last_Data_Point,MATCH($A100,DataStreams,0)),INDEX(Last_Data_Point,MATCH(R$6,DataStreams,0)),$B$4),DateRange,0)-1,MATCH($A100,DataStreams,0)-1) -
(INDEX(Returns!$102:$102,MATCH($A100,DataStreams,0))*
OFFSET(HOMECELL,MATCH(MAX(INDEX(First_Data_Point,MATCH($A100,DataStreams,0)),INDEX(First_Data_Point,MATCH(R$6,DataStreams,0)),$B$3),DateRange,0)-1,MATCH(INDEX(Returns!$100:$100,MATCH($A100,DataStreams,0)),DataStreams,0)-1):OFFSET(HOMECELL,MATCH(MIN(INDEX(Last_Data_Point,MATCH($A100,DataStreams,0)),INDEX(Last_Data_Point,MATCH(R$6,DataStreams,0)),$B$4),DateRange,0)-1,MATCH(INDEX(Returns!$100:$100,MATCH($A100,DataStreams,0)),DataStreams,0)-1)),
OFFSET(HOMECELL,MATCH(MAX(INDEX(First_Data_Point,MATCH($A100,DataStreams,0)),INDEX(First_Data_Point,MATCH(R$6,DataStreams,0)),$B$3),DateRange,0)-1,MATCH(R$6,DataStreams,0)-1):OFFSET(HOMECELL,MATCH(MIN(INDEX(Last_Data_Point,MATCH($A100,DataStreams,0)),INDEX(Last_Data_Point,MATCH(R$6,DataStreams,0)),$B$4),DateRange,0)-1,MATCH(R$6,DataStreams,0)-1) -
(INDEX(Returns!$102:$102,MATCH(R$6,DataStreams,0))*
OFFSET(HOMECELL,MATCH(MAX(INDEX(First_Data_Point,MATCH($A100,DataStreams,0)),INDEX(First_Data_Point,MATCH(R$6,DataStreams,0)),$B$3),DateRange,0)-1,MATCH(INDEX(Returns!$100:$100,MATCH(R$6,DataStreams,0)),DataStreams,0)-1):OFFSET(HOMECELL,MATCH(MIN(INDEX(Last_Data_Point,MATCH($A100,DataStreams,0)),INDEX(Last_Data_Point,MATCH(R$6,DataStreams,0)),$B$4),DateRange,0)-1,MATCH(INDEX(Returns!$100:$100,MATCH(R$6,DataStreams,0)),DataStreams,0)-1))),"")</f>
        <v>-1.264582796380447E-3</v>
      </c>
      <c r="S100" s="233" cm="1">
        <f t="array" aca="1" ref="S100" ca="1">_xlfn.IFNA(_xlfn.COVARIANCE.S(
OFFSET(HOMECELL,MATCH(MAX(INDEX(First_Data_Point,MATCH($A100,DataStreams,0)),INDEX(First_Data_Point,MATCH(S$6,DataStreams,0)),$B$3),DateRange,0)-1,MATCH($A100,DataStreams,0)-1):OFFSET(HOMECELL,MATCH(MIN(INDEX(Last_Data_Point,MATCH($A100,DataStreams,0)),INDEX(Last_Data_Point,MATCH(S$6,DataStreams,0)),$B$4),DateRange,0)-1,MATCH($A100,DataStreams,0)-1) -
(INDEX(Returns!$102:$102,MATCH($A100,DataStreams,0))*
OFFSET(HOMECELL,MATCH(MAX(INDEX(First_Data_Point,MATCH($A100,DataStreams,0)),INDEX(First_Data_Point,MATCH(S$6,DataStreams,0)),$B$3),DateRange,0)-1,MATCH(INDEX(Returns!$100:$100,MATCH($A100,DataStreams,0)),DataStreams,0)-1):OFFSET(HOMECELL,MATCH(MIN(INDEX(Last_Data_Point,MATCH($A100,DataStreams,0)),INDEX(Last_Data_Point,MATCH(S$6,DataStreams,0)),$B$4),DateRange,0)-1,MATCH(INDEX(Returns!$100:$100,MATCH($A100,DataStreams,0)),DataStreams,0)-1)),
OFFSET(HOMECELL,MATCH(MAX(INDEX(First_Data_Point,MATCH($A100,DataStreams,0)),INDEX(First_Data_Point,MATCH(S$6,DataStreams,0)),$B$3),DateRange,0)-1,MATCH(S$6,DataStreams,0)-1):OFFSET(HOMECELL,MATCH(MIN(INDEX(Last_Data_Point,MATCH($A100,DataStreams,0)),INDEX(Last_Data_Point,MATCH(S$6,DataStreams,0)),$B$4),DateRange,0)-1,MATCH(S$6,DataStreams,0)-1) -
(INDEX(Returns!$102:$102,MATCH(S$6,DataStreams,0))*
OFFSET(HOMECELL,MATCH(MAX(INDEX(First_Data_Point,MATCH($A100,DataStreams,0)),INDEX(First_Data_Point,MATCH(S$6,DataStreams,0)),$B$3),DateRange,0)-1,MATCH(INDEX(Returns!$100:$100,MATCH(S$6,DataStreams,0)),DataStreams,0)-1):OFFSET(HOMECELL,MATCH(MIN(INDEX(Last_Data_Point,MATCH($A100,DataStreams,0)),INDEX(Last_Data_Point,MATCH(S$6,DataStreams,0)),$B$4),DateRange,0)-1,MATCH(INDEX(Returns!$100:$100,MATCH(S$6,DataStreams,0)),DataStreams,0)-1))),"")</f>
        <v>2.0742125615818424E-3</v>
      </c>
      <c r="T100" s="233" cm="1">
        <f t="array" aca="1" ref="T100" ca="1">_xlfn.IFNA(_xlfn.COVARIANCE.S(
OFFSET(HOMECELL,MATCH(MAX(INDEX(First_Data_Point,MATCH($A100,DataStreams,0)),INDEX(First_Data_Point,MATCH(T$6,DataStreams,0)),$B$3),DateRange,0)-1,MATCH($A100,DataStreams,0)-1):OFFSET(HOMECELL,MATCH(MIN(INDEX(Last_Data_Point,MATCH($A100,DataStreams,0)),INDEX(Last_Data_Point,MATCH(T$6,DataStreams,0)),$B$4),DateRange,0)-1,MATCH($A100,DataStreams,0)-1) -
(INDEX(Returns!$102:$102,MATCH($A100,DataStreams,0))*
OFFSET(HOMECELL,MATCH(MAX(INDEX(First_Data_Point,MATCH($A100,DataStreams,0)),INDEX(First_Data_Point,MATCH(T$6,DataStreams,0)),$B$3),DateRange,0)-1,MATCH(INDEX(Returns!$100:$100,MATCH($A100,DataStreams,0)),DataStreams,0)-1):OFFSET(HOMECELL,MATCH(MIN(INDEX(Last_Data_Point,MATCH($A100,DataStreams,0)),INDEX(Last_Data_Point,MATCH(T$6,DataStreams,0)),$B$4),DateRange,0)-1,MATCH(INDEX(Returns!$100:$100,MATCH($A100,DataStreams,0)),DataStreams,0)-1)),
OFFSET(HOMECELL,MATCH(MAX(INDEX(First_Data_Point,MATCH($A100,DataStreams,0)),INDEX(First_Data_Point,MATCH(T$6,DataStreams,0)),$B$3),DateRange,0)-1,MATCH(T$6,DataStreams,0)-1):OFFSET(HOMECELL,MATCH(MIN(INDEX(Last_Data_Point,MATCH($A100,DataStreams,0)),INDEX(Last_Data_Point,MATCH(T$6,DataStreams,0)),$B$4),DateRange,0)-1,MATCH(T$6,DataStreams,0)-1) -
(INDEX(Returns!$102:$102,MATCH(T$6,DataStreams,0))*
OFFSET(HOMECELL,MATCH(MAX(INDEX(First_Data_Point,MATCH($A100,DataStreams,0)),INDEX(First_Data_Point,MATCH(T$6,DataStreams,0)),$B$3),DateRange,0)-1,MATCH(INDEX(Returns!$100:$100,MATCH(T$6,DataStreams,0)),DataStreams,0)-1):OFFSET(HOMECELL,MATCH(MIN(INDEX(Last_Data_Point,MATCH($A100,DataStreams,0)),INDEX(Last_Data_Point,MATCH(T$6,DataStreams,0)),$B$4),DateRange,0)-1,MATCH(INDEX(Returns!$100:$100,MATCH(T$6,DataStreams,0)),DataStreams,0)-1))),"")</f>
        <v>-1.8476494355439203E-4</v>
      </c>
      <c r="U100" s="233" cm="1">
        <f t="array" aca="1" ref="U100" ca="1">_xlfn.IFNA(_xlfn.COVARIANCE.S(
OFFSET(HOMECELL,MATCH(MAX(INDEX(First_Data_Point,MATCH($A100,DataStreams,0)),INDEX(First_Data_Point,MATCH(U$6,DataStreams,0)),$B$3),DateRange,0)-1,MATCH($A100,DataStreams,0)-1):OFFSET(HOMECELL,MATCH(MIN(INDEX(Last_Data_Point,MATCH($A100,DataStreams,0)),INDEX(Last_Data_Point,MATCH(U$6,DataStreams,0)),$B$4),DateRange,0)-1,MATCH($A100,DataStreams,0)-1) -
(INDEX(Returns!$102:$102,MATCH($A100,DataStreams,0))*
OFFSET(HOMECELL,MATCH(MAX(INDEX(First_Data_Point,MATCH($A100,DataStreams,0)),INDEX(First_Data_Point,MATCH(U$6,DataStreams,0)),$B$3),DateRange,0)-1,MATCH(INDEX(Returns!$100:$100,MATCH($A100,DataStreams,0)),DataStreams,0)-1):OFFSET(HOMECELL,MATCH(MIN(INDEX(Last_Data_Point,MATCH($A100,DataStreams,0)),INDEX(Last_Data_Point,MATCH(U$6,DataStreams,0)),$B$4),DateRange,0)-1,MATCH(INDEX(Returns!$100:$100,MATCH($A100,DataStreams,0)),DataStreams,0)-1)),
OFFSET(HOMECELL,MATCH(MAX(INDEX(First_Data_Point,MATCH($A100,DataStreams,0)),INDEX(First_Data_Point,MATCH(U$6,DataStreams,0)),$B$3),DateRange,0)-1,MATCH(U$6,DataStreams,0)-1):OFFSET(HOMECELL,MATCH(MIN(INDEX(Last_Data_Point,MATCH($A100,DataStreams,0)),INDEX(Last_Data_Point,MATCH(U$6,DataStreams,0)),$B$4),DateRange,0)-1,MATCH(U$6,DataStreams,0)-1) -
(INDEX(Returns!$102:$102,MATCH(U$6,DataStreams,0))*
OFFSET(HOMECELL,MATCH(MAX(INDEX(First_Data_Point,MATCH($A100,DataStreams,0)),INDEX(First_Data_Point,MATCH(U$6,DataStreams,0)),$B$3),DateRange,0)-1,MATCH(INDEX(Returns!$100:$100,MATCH(U$6,DataStreams,0)),DataStreams,0)-1):OFFSET(HOMECELL,MATCH(MIN(INDEX(Last_Data_Point,MATCH($A100,DataStreams,0)),INDEX(Last_Data_Point,MATCH(U$6,DataStreams,0)),$B$4),DateRange,0)-1,MATCH(INDEX(Returns!$100:$100,MATCH(U$6,DataStreams,0)),DataStreams,0)-1))),"")</f>
        <v>-1.3923510323414633E-3</v>
      </c>
      <c r="V100" s="233" cm="1">
        <f t="array" aca="1" ref="V100" ca="1">_xlfn.IFNA(_xlfn.COVARIANCE.S(
OFFSET(HOMECELL,MATCH(MAX(INDEX(First_Data_Point,MATCH($A100,DataStreams,0)),INDEX(First_Data_Point,MATCH(V$6,DataStreams,0)),$B$3),DateRange,0)-1,MATCH($A100,DataStreams,0)-1):OFFSET(HOMECELL,MATCH(MIN(INDEX(Last_Data_Point,MATCH($A100,DataStreams,0)),INDEX(Last_Data_Point,MATCH(V$6,DataStreams,0)),$B$4),DateRange,0)-1,MATCH($A100,DataStreams,0)-1) -
(INDEX(Returns!$102:$102,MATCH($A100,DataStreams,0))*
OFFSET(HOMECELL,MATCH(MAX(INDEX(First_Data_Point,MATCH($A100,DataStreams,0)),INDEX(First_Data_Point,MATCH(V$6,DataStreams,0)),$B$3),DateRange,0)-1,MATCH(INDEX(Returns!$100:$100,MATCH($A100,DataStreams,0)),DataStreams,0)-1):OFFSET(HOMECELL,MATCH(MIN(INDEX(Last_Data_Point,MATCH($A100,DataStreams,0)),INDEX(Last_Data_Point,MATCH(V$6,DataStreams,0)),$B$4),DateRange,0)-1,MATCH(INDEX(Returns!$100:$100,MATCH($A100,DataStreams,0)),DataStreams,0)-1)),
OFFSET(HOMECELL,MATCH(MAX(INDEX(First_Data_Point,MATCH($A100,DataStreams,0)),INDEX(First_Data_Point,MATCH(V$6,DataStreams,0)),$B$3),DateRange,0)-1,MATCH(V$6,DataStreams,0)-1):OFFSET(HOMECELL,MATCH(MIN(INDEX(Last_Data_Point,MATCH($A100,DataStreams,0)),INDEX(Last_Data_Point,MATCH(V$6,DataStreams,0)),$B$4),DateRange,0)-1,MATCH(V$6,DataStreams,0)-1) -
(INDEX(Returns!$102:$102,MATCH(V$6,DataStreams,0))*
OFFSET(HOMECELL,MATCH(MAX(INDEX(First_Data_Point,MATCH($A100,DataStreams,0)),INDEX(First_Data_Point,MATCH(V$6,DataStreams,0)),$B$3),DateRange,0)-1,MATCH(INDEX(Returns!$100:$100,MATCH(V$6,DataStreams,0)),DataStreams,0)-1):OFFSET(HOMECELL,MATCH(MIN(INDEX(Last_Data_Point,MATCH($A100,DataStreams,0)),INDEX(Last_Data_Point,MATCH(V$6,DataStreams,0)),$B$4),DateRange,0)-1,MATCH(INDEX(Returns!$100:$100,MATCH(V$6,DataStreams,0)),DataStreams,0)-1))),"")</f>
        <v>-9.1429643046990071E-4</v>
      </c>
      <c r="W100" s="233" cm="1">
        <f t="array" aca="1" ref="W100" ca="1">_xlfn.IFNA(_xlfn.COVARIANCE.S(
OFFSET(HOMECELL,MATCH(MAX(INDEX(First_Data_Point,MATCH($A100,DataStreams,0)),INDEX(First_Data_Point,MATCH(W$6,DataStreams,0)),$B$3),DateRange,0)-1,MATCH($A100,DataStreams,0)-1):OFFSET(HOMECELL,MATCH(MIN(INDEX(Last_Data_Point,MATCH($A100,DataStreams,0)),INDEX(Last_Data_Point,MATCH(W$6,DataStreams,0)),$B$4),DateRange,0)-1,MATCH($A100,DataStreams,0)-1) -
(INDEX(Returns!$102:$102,MATCH($A100,DataStreams,0))*
OFFSET(HOMECELL,MATCH(MAX(INDEX(First_Data_Point,MATCH($A100,DataStreams,0)),INDEX(First_Data_Point,MATCH(W$6,DataStreams,0)),$B$3),DateRange,0)-1,MATCH(INDEX(Returns!$100:$100,MATCH($A100,DataStreams,0)),DataStreams,0)-1):OFFSET(HOMECELL,MATCH(MIN(INDEX(Last_Data_Point,MATCH($A100,DataStreams,0)),INDEX(Last_Data_Point,MATCH(W$6,DataStreams,0)),$B$4),DateRange,0)-1,MATCH(INDEX(Returns!$100:$100,MATCH($A100,DataStreams,0)),DataStreams,0)-1)),
OFFSET(HOMECELL,MATCH(MAX(INDEX(First_Data_Point,MATCH($A100,DataStreams,0)),INDEX(First_Data_Point,MATCH(W$6,DataStreams,0)),$B$3),DateRange,0)-1,MATCH(W$6,DataStreams,0)-1):OFFSET(HOMECELL,MATCH(MIN(INDEX(Last_Data_Point,MATCH($A100,DataStreams,0)),INDEX(Last_Data_Point,MATCH(W$6,DataStreams,0)),$B$4),DateRange,0)-1,MATCH(W$6,DataStreams,0)-1) -
(INDEX(Returns!$102:$102,MATCH(W$6,DataStreams,0))*
OFFSET(HOMECELL,MATCH(MAX(INDEX(First_Data_Point,MATCH($A100,DataStreams,0)),INDEX(First_Data_Point,MATCH(W$6,DataStreams,0)),$B$3),DateRange,0)-1,MATCH(INDEX(Returns!$100:$100,MATCH(W$6,DataStreams,0)),DataStreams,0)-1):OFFSET(HOMECELL,MATCH(MIN(INDEX(Last_Data_Point,MATCH($A100,DataStreams,0)),INDEX(Last_Data_Point,MATCH(W$6,DataStreams,0)),$B$4),DateRange,0)-1,MATCH(INDEX(Returns!$100:$100,MATCH(W$6,DataStreams,0)),DataStreams,0)-1))),"")</f>
        <v>2.0046365316685418E-3</v>
      </c>
      <c r="X100" s="233" cm="1">
        <f t="array" aca="1" ref="X100" ca="1">_xlfn.IFNA(_xlfn.COVARIANCE.S(
OFFSET(HOMECELL,MATCH(MAX(INDEX(First_Data_Point,MATCH($A100,DataStreams,0)),INDEX(First_Data_Point,MATCH(X$6,DataStreams,0)),$B$3),DateRange,0)-1,MATCH($A100,DataStreams,0)-1):OFFSET(HOMECELL,MATCH(MIN(INDEX(Last_Data_Point,MATCH($A100,DataStreams,0)),INDEX(Last_Data_Point,MATCH(X$6,DataStreams,0)),$B$4),DateRange,0)-1,MATCH($A100,DataStreams,0)-1) -
(INDEX(Returns!$102:$102,MATCH($A100,DataStreams,0))*
OFFSET(HOMECELL,MATCH(MAX(INDEX(First_Data_Point,MATCH($A100,DataStreams,0)),INDEX(First_Data_Point,MATCH(X$6,DataStreams,0)),$B$3),DateRange,0)-1,MATCH(INDEX(Returns!$100:$100,MATCH($A100,DataStreams,0)),DataStreams,0)-1):OFFSET(HOMECELL,MATCH(MIN(INDEX(Last_Data_Point,MATCH($A100,DataStreams,0)),INDEX(Last_Data_Point,MATCH(X$6,DataStreams,0)),$B$4),DateRange,0)-1,MATCH(INDEX(Returns!$100:$100,MATCH($A100,DataStreams,0)),DataStreams,0)-1)),
OFFSET(HOMECELL,MATCH(MAX(INDEX(First_Data_Point,MATCH($A100,DataStreams,0)),INDEX(First_Data_Point,MATCH(X$6,DataStreams,0)),$B$3),DateRange,0)-1,MATCH(X$6,DataStreams,0)-1):OFFSET(HOMECELL,MATCH(MIN(INDEX(Last_Data_Point,MATCH($A100,DataStreams,0)),INDEX(Last_Data_Point,MATCH(X$6,DataStreams,0)),$B$4),DateRange,0)-1,MATCH(X$6,DataStreams,0)-1) -
(INDEX(Returns!$102:$102,MATCH(X$6,DataStreams,0))*
OFFSET(HOMECELL,MATCH(MAX(INDEX(First_Data_Point,MATCH($A100,DataStreams,0)),INDEX(First_Data_Point,MATCH(X$6,DataStreams,0)),$B$3),DateRange,0)-1,MATCH(INDEX(Returns!$100:$100,MATCH(X$6,DataStreams,0)),DataStreams,0)-1):OFFSET(HOMECELL,MATCH(MIN(INDEX(Last_Data_Point,MATCH($A100,DataStreams,0)),INDEX(Last_Data_Point,MATCH(X$6,DataStreams,0)),$B$4),DateRange,0)-1,MATCH(INDEX(Returns!$100:$100,MATCH(X$6,DataStreams,0)),DataStreams,0)-1))),"")</f>
        <v>1.4865805306696768E-3</v>
      </c>
      <c r="Y100" s="233" cm="1">
        <f t="array" aca="1" ref="Y100" ca="1">_xlfn.IFNA(_xlfn.COVARIANCE.S(
OFFSET(HOMECELL,MATCH(MAX(INDEX(First_Data_Point,MATCH($A100,DataStreams,0)),INDEX(First_Data_Point,MATCH(Y$6,DataStreams,0)),$B$3),DateRange,0)-1,MATCH($A100,DataStreams,0)-1):OFFSET(HOMECELL,MATCH(MIN(INDEX(Last_Data_Point,MATCH($A100,DataStreams,0)),INDEX(Last_Data_Point,MATCH(Y$6,DataStreams,0)),$B$4),DateRange,0)-1,MATCH($A100,DataStreams,0)-1) -
(INDEX(Returns!$102:$102,MATCH($A100,DataStreams,0))*
OFFSET(HOMECELL,MATCH(MAX(INDEX(First_Data_Point,MATCH($A100,DataStreams,0)),INDEX(First_Data_Point,MATCH(Y$6,DataStreams,0)),$B$3),DateRange,0)-1,MATCH(INDEX(Returns!$100:$100,MATCH($A100,DataStreams,0)),DataStreams,0)-1):OFFSET(HOMECELL,MATCH(MIN(INDEX(Last_Data_Point,MATCH($A100,DataStreams,0)),INDEX(Last_Data_Point,MATCH(Y$6,DataStreams,0)),$B$4),DateRange,0)-1,MATCH(INDEX(Returns!$100:$100,MATCH($A100,DataStreams,0)),DataStreams,0)-1)),
OFFSET(HOMECELL,MATCH(MAX(INDEX(First_Data_Point,MATCH($A100,DataStreams,0)),INDEX(First_Data_Point,MATCH(Y$6,DataStreams,0)),$B$3),DateRange,0)-1,MATCH(Y$6,DataStreams,0)-1):OFFSET(HOMECELL,MATCH(MIN(INDEX(Last_Data_Point,MATCH($A100,DataStreams,0)),INDEX(Last_Data_Point,MATCH(Y$6,DataStreams,0)),$B$4),DateRange,0)-1,MATCH(Y$6,DataStreams,0)-1) -
(INDEX(Returns!$102:$102,MATCH(Y$6,DataStreams,0))*
OFFSET(HOMECELL,MATCH(MAX(INDEX(First_Data_Point,MATCH($A100,DataStreams,0)),INDEX(First_Data_Point,MATCH(Y$6,DataStreams,0)),$B$3),DateRange,0)-1,MATCH(INDEX(Returns!$100:$100,MATCH(Y$6,DataStreams,0)),DataStreams,0)-1):OFFSET(HOMECELL,MATCH(MIN(INDEX(Last_Data_Point,MATCH($A100,DataStreams,0)),INDEX(Last_Data_Point,MATCH(Y$6,DataStreams,0)),$B$4),DateRange,0)-1,MATCH(INDEX(Returns!$100:$100,MATCH(Y$6,DataStreams,0)),DataStreams,0)-1))),"")</f>
        <v>7.2615861107575301E-4</v>
      </c>
      <c r="Z100" s="233" cm="1">
        <f t="array" aca="1" ref="Z100" ca="1">_xlfn.IFNA(_xlfn.COVARIANCE.S(
OFFSET(HOMECELL,MATCH(MAX(INDEX(First_Data_Point,MATCH($A100,DataStreams,0)),INDEX(First_Data_Point,MATCH(Z$6,DataStreams,0)),$B$3),DateRange,0)-1,MATCH($A100,DataStreams,0)-1):OFFSET(HOMECELL,MATCH(MIN(INDEX(Last_Data_Point,MATCH($A100,DataStreams,0)),INDEX(Last_Data_Point,MATCH(Z$6,DataStreams,0)),$B$4),DateRange,0)-1,MATCH($A100,DataStreams,0)-1) -
(INDEX(Returns!$102:$102,MATCH($A100,DataStreams,0))*
OFFSET(HOMECELL,MATCH(MAX(INDEX(First_Data_Point,MATCH($A100,DataStreams,0)),INDEX(First_Data_Point,MATCH(Z$6,DataStreams,0)),$B$3),DateRange,0)-1,MATCH(INDEX(Returns!$100:$100,MATCH($A100,DataStreams,0)),DataStreams,0)-1):OFFSET(HOMECELL,MATCH(MIN(INDEX(Last_Data_Point,MATCH($A100,DataStreams,0)),INDEX(Last_Data_Point,MATCH(Z$6,DataStreams,0)),$B$4),DateRange,0)-1,MATCH(INDEX(Returns!$100:$100,MATCH($A100,DataStreams,0)),DataStreams,0)-1)),
OFFSET(HOMECELL,MATCH(MAX(INDEX(First_Data_Point,MATCH($A100,DataStreams,0)),INDEX(First_Data_Point,MATCH(Z$6,DataStreams,0)),$B$3),DateRange,0)-1,MATCH(Z$6,DataStreams,0)-1):OFFSET(HOMECELL,MATCH(MIN(INDEX(Last_Data_Point,MATCH($A100,DataStreams,0)),INDEX(Last_Data_Point,MATCH(Z$6,DataStreams,0)),$B$4),DateRange,0)-1,MATCH(Z$6,DataStreams,0)-1) -
(INDEX(Returns!$102:$102,MATCH(Z$6,DataStreams,0))*
OFFSET(HOMECELL,MATCH(MAX(INDEX(First_Data_Point,MATCH($A100,DataStreams,0)),INDEX(First_Data_Point,MATCH(Z$6,DataStreams,0)),$B$3),DateRange,0)-1,MATCH(INDEX(Returns!$100:$100,MATCH(Z$6,DataStreams,0)),DataStreams,0)-1):OFFSET(HOMECELL,MATCH(MIN(INDEX(Last_Data_Point,MATCH($A100,DataStreams,0)),INDEX(Last_Data_Point,MATCH(Z$6,DataStreams,0)),$B$4),DateRange,0)-1,MATCH(INDEX(Returns!$100:$100,MATCH(Z$6,DataStreams,0)),DataStreams,0)-1))),"")</f>
        <v>1.4605033227076973E-3</v>
      </c>
      <c r="AA100" s="233" cm="1">
        <f t="array" aca="1" ref="AA100" ca="1">_xlfn.IFNA(_xlfn.COVARIANCE.S(
OFFSET(HOMECELL,MATCH(MAX(INDEX(First_Data_Point,MATCH($A100,DataStreams,0)),INDEX(First_Data_Point,MATCH(AA$6,DataStreams,0)),$B$3),DateRange,0)-1,MATCH($A100,DataStreams,0)-1):OFFSET(HOMECELL,MATCH(MIN(INDEX(Last_Data_Point,MATCH($A100,DataStreams,0)),INDEX(Last_Data_Point,MATCH(AA$6,DataStreams,0)),$B$4),DateRange,0)-1,MATCH($A100,DataStreams,0)-1) -
(INDEX(Returns!$102:$102,MATCH($A100,DataStreams,0))*
OFFSET(HOMECELL,MATCH(MAX(INDEX(First_Data_Point,MATCH($A100,DataStreams,0)),INDEX(First_Data_Point,MATCH(AA$6,DataStreams,0)),$B$3),DateRange,0)-1,MATCH(INDEX(Returns!$100:$100,MATCH($A100,DataStreams,0)),DataStreams,0)-1):OFFSET(HOMECELL,MATCH(MIN(INDEX(Last_Data_Point,MATCH($A100,DataStreams,0)),INDEX(Last_Data_Point,MATCH(AA$6,DataStreams,0)),$B$4),DateRange,0)-1,MATCH(INDEX(Returns!$100:$100,MATCH($A100,DataStreams,0)),DataStreams,0)-1)),
OFFSET(HOMECELL,MATCH(MAX(INDEX(First_Data_Point,MATCH($A100,DataStreams,0)),INDEX(First_Data_Point,MATCH(AA$6,DataStreams,0)),$B$3),DateRange,0)-1,MATCH(AA$6,DataStreams,0)-1):OFFSET(HOMECELL,MATCH(MIN(INDEX(Last_Data_Point,MATCH($A100,DataStreams,0)),INDEX(Last_Data_Point,MATCH(AA$6,DataStreams,0)),$B$4),DateRange,0)-1,MATCH(AA$6,DataStreams,0)-1) -
(INDEX(Returns!$102:$102,MATCH(AA$6,DataStreams,0))*
OFFSET(HOMECELL,MATCH(MAX(INDEX(First_Data_Point,MATCH($A100,DataStreams,0)),INDEX(First_Data_Point,MATCH(AA$6,DataStreams,0)),$B$3),DateRange,0)-1,MATCH(INDEX(Returns!$100:$100,MATCH(AA$6,DataStreams,0)),DataStreams,0)-1):OFFSET(HOMECELL,MATCH(MIN(INDEX(Last_Data_Point,MATCH($A100,DataStreams,0)),INDEX(Last_Data_Point,MATCH(AA$6,DataStreams,0)),$B$4),DateRange,0)-1,MATCH(INDEX(Returns!$100:$100,MATCH(AA$6,DataStreams,0)),DataStreams,0)-1))),"")</f>
        <v>4.700067386552107E-4</v>
      </c>
      <c r="AB100" s="233" cm="1">
        <f t="array" aca="1" ref="AB100" ca="1">_xlfn.IFNA(_xlfn.COVARIANCE.S(
OFFSET(HOMECELL,MATCH(MAX(INDEX(First_Data_Point,MATCH($A100,DataStreams,0)),INDEX(First_Data_Point,MATCH(AB$6,DataStreams,0)),$B$3),DateRange,0)-1,MATCH($A100,DataStreams,0)-1):OFFSET(HOMECELL,MATCH(MIN(INDEX(Last_Data_Point,MATCH($A100,DataStreams,0)),INDEX(Last_Data_Point,MATCH(AB$6,DataStreams,0)),$B$4),DateRange,0)-1,MATCH($A100,DataStreams,0)-1) -
(INDEX(Returns!$102:$102,MATCH($A100,DataStreams,0))*
OFFSET(HOMECELL,MATCH(MAX(INDEX(First_Data_Point,MATCH($A100,DataStreams,0)),INDEX(First_Data_Point,MATCH(AB$6,DataStreams,0)),$B$3),DateRange,0)-1,MATCH(INDEX(Returns!$100:$100,MATCH($A100,DataStreams,0)),DataStreams,0)-1):OFFSET(HOMECELL,MATCH(MIN(INDEX(Last_Data_Point,MATCH($A100,DataStreams,0)),INDEX(Last_Data_Point,MATCH(AB$6,DataStreams,0)),$B$4),DateRange,0)-1,MATCH(INDEX(Returns!$100:$100,MATCH($A100,DataStreams,0)),DataStreams,0)-1)),
OFFSET(HOMECELL,MATCH(MAX(INDEX(First_Data_Point,MATCH($A100,DataStreams,0)),INDEX(First_Data_Point,MATCH(AB$6,DataStreams,0)),$B$3),DateRange,0)-1,MATCH(AB$6,DataStreams,0)-1):OFFSET(HOMECELL,MATCH(MIN(INDEX(Last_Data_Point,MATCH($A100,DataStreams,0)),INDEX(Last_Data_Point,MATCH(AB$6,DataStreams,0)),$B$4),DateRange,0)-1,MATCH(AB$6,DataStreams,0)-1) -
(INDEX(Returns!$102:$102,MATCH(AB$6,DataStreams,0))*
OFFSET(HOMECELL,MATCH(MAX(INDEX(First_Data_Point,MATCH($A100,DataStreams,0)),INDEX(First_Data_Point,MATCH(AB$6,DataStreams,0)),$B$3),DateRange,0)-1,MATCH(INDEX(Returns!$100:$100,MATCH(AB$6,DataStreams,0)),DataStreams,0)-1):OFFSET(HOMECELL,MATCH(MIN(INDEX(Last_Data_Point,MATCH($A100,DataStreams,0)),INDEX(Last_Data_Point,MATCH(AB$6,DataStreams,0)),$B$4),DateRange,0)-1,MATCH(INDEX(Returns!$100:$100,MATCH(AB$6,DataStreams,0)),DataStreams,0)-1))),"")</f>
        <v>-4.9036942769131828E-4</v>
      </c>
      <c r="AC100" s="233" cm="1">
        <f t="array" aca="1" ref="AC100" ca="1">_xlfn.IFNA(_xlfn.COVARIANCE.S(
OFFSET(HOMECELL,MATCH(MAX(INDEX(First_Data_Point,MATCH($A100,DataStreams,0)),INDEX(First_Data_Point,MATCH(AC$6,DataStreams,0)),$B$3),DateRange,0)-1,MATCH($A100,DataStreams,0)-1):OFFSET(HOMECELL,MATCH(MIN(INDEX(Last_Data_Point,MATCH($A100,DataStreams,0)),INDEX(Last_Data_Point,MATCH(AC$6,DataStreams,0)),$B$4),DateRange,0)-1,MATCH($A100,DataStreams,0)-1) -
(INDEX(Returns!$102:$102,MATCH($A100,DataStreams,0))*
OFFSET(HOMECELL,MATCH(MAX(INDEX(First_Data_Point,MATCH($A100,DataStreams,0)),INDEX(First_Data_Point,MATCH(AC$6,DataStreams,0)),$B$3),DateRange,0)-1,MATCH(INDEX(Returns!$100:$100,MATCH($A100,DataStreams,0)),DataStreams,0)-1):OFFSET(HOMECELL,MATCH(MIN(INDEX(Last_Data_Point,MATCH($A100,DataStreams,0)),INDEX(Last_Data_Point,MATCH(AC$6,DataStreams,0)),$B$4),DateRange,0)-1,MATCH(INDEX(Returns!$100:$100,MATCH($A100,DataStreams,0)),DataStreams,0)-1)),
OFFSET(HOMECELL,MATCH(MAX(INDEX(First_Data_Point,MATCH($A100,DataStreams,0)),INDEX(First_Data_Point,MATCH(AC$6,DataStreams,0)),$B$3),DateRange,0)-1,MATCH(AC$6,DataStreams,0)-1):OFFSET(HOMECELL,MATCH(MIN(INDEX(Last_Data_Point,MATCH($A100,DataStreams,0)),INDEX(Last_Data_Point,MATCH(AC$6,DataStreams,0)),$B$4),DateRange,0)-1,MATCH(AC$6,DataStreams,0)-1) -
(INDEX(Returns!$102:$102,MATCH(AC$6,DataStreams,0))*
OFFSET(HOMECELL,MATCH(MAX(INDEX(First_Data_Point,MATCH($A100,DataStreams,0)),INDEX(First_Data_Point,MATCH(AC$6,DataStreams,0)),$B$3),DateRange,0)-1,MATCH(INDEX(Returns!$100:$100,MATCH(AC$6,DataStreams,0)),DataStreams,0)-1):OFFSET(HOMECELL,MATCH(MIN(INDEX(Last_Data_Point,MATCH($A100,DataStreams,0)),INDEX(Last_Data_Point,MATCH(AC$6,DataStreams,0)),$B$4),DateRange,0)-1,MATCH(INDEX(Returns!$100:$100,MATCH(AC$6,DataStreams,0)),DataStreams,0)-1))),"")</f>
        <v>2.714295284769048E-3</v>
      </c>
      <c r="AD100" s="233" cm="1">
        <f t="array" aca="1" ref="AD100" ca="1">_xlfn.IFNA(_xlfn.COVARIANCE.S(
OFFSET(HOMECELL,MATCH(MAX(INDEX(First_Data_Point,MATCH($A100,DataStreams,0)),INDEX(First_Data_Point,MATCH(AD$6,DataStreams,0)),$B$3),DateRange,0)-1,MATCH($A100,DataStreams,0)-1):OFFSET(HOMECELL,MATCH(MIN(INDEX(Last_Data_Point,MATCH($A100,DataStreams,0)),INDEX(Last_Data_Point,MATCH(AD$6,DataStreams,0)),$B$4),DateRange,0)-1,MATCH($A100,DataStreams,0)-1) -
(INDEX(Returns!$102:$102,MATCH($A100,DataStreams,0))*
OFFSET(HOMECELL,MATCH(MAX(INDEX(First_Data_Point,MATCH($A100,DataStreams,0)),INDEX(First_Data_Point,MATCH(AD$6,DataStreams,0)),$B$3),DateRange,0)-1,MATCH(INDEX(Returns!$100:$100,MATCH($A100,DataStreams,0)),DataStreams,0)-1):OFFSET(HOMECELL,MATCH(MIN(INDEX(Last_Data_Point,MATCH($A100,DataStreams,0)),INDEX(Last_Data_Point,MATCH(AD$6,DataStreams,0)),$B$4),DateRange,0)-1,MATCH(INDEX(Returns!$100:$100,MATCH($A100,DataStreams,0)),DataStreams,0)-1)),
OFFSET(HOMECELL,MATCH(MAX(INDEX(First_Data_Point,MATCH($A100,DataStreams,0)),INDEX(First_Data_Point,MATCH(AD$6,DataStreams,0)),$B$3),DateRange,0)-1,MATCH(AD$6,DataStreams,0)-1):OFFSET(HOMECELL,MATCH(MIN(INDEX(Last_Data_Point,MATCH($A100,DataStreams,0)),INDEX(Last_Data_Point,MATCH(AD$6,DataStreams,0)),$B$4),DateRange,0)-1,MATCH(AD$6,DataStreams,0)-1) -
(INDEX(Returns!$102:$102,MATCH(AD$6,DataStreams,0))*
OFFSET(HOMECELL,MATCH(MAX(INDEX(First_Data_Point,MATCH($A100,DataStreams,0)),INDEX(First_Data_Point,MATCH(AD$6,DataStreams,0)),$B$3),DateRange,0)-1,MATCH(INDEX(Returns!$100:$100,MATCH(AD$6,DataStreams,0)),DataStreams,0)-1):OFFSET(HOMECELL,MATCH(MIN(INDEX(Last_Data_Point,MATCH($A100,DataStreams,0)),INDEX(Last_Data_Point,MATCH(AD$6,DataStreams,0)),$B$4),DateRange,0)-1,MATCH(INDEX(Returns!$100:$100,MATCH(AD$6,DataStreams,0)),DataStreams,0)-1))),"")</f>
        <v>1.2244628966476671E-3</v>
      </c>
      <c r="AE100" s="233" cm="1">
        <f t="array" aca="1" ref="AE100" ca="1">_xlfn.IFNA(_xlfn.COVARIANCE.S(
OFFSET(HOMECELL,MATCH(MAX(INDEX(First_Data_Point,MATCH($A100,DataStreams,0)),INDEX(First_Data_Point,MATCH(AE$6,DataStreams,0)),$B$3),DateRange,0)-1,MATCH($A100,DataStreams,0)-1):OFFSET(HOMECELL,MATCH(MIN(INDEX(Last_Data_Point,MATCH($A100,DataStreams,0)),INDEX(Last_Data_Point,MATCH(AE$6,DataStreams,0)),$B$4),DateRange,0)-1,MATCH($A100,DataStreams,0)-1) -
(INDEX(Returns!$102:$102,MATCH($A100,DataStreams,0))*
OFFSET(HOMECELL,MATCH(MAX(INDEX(First_Data_Point,MATCH($A100,DataStreams,0)),INDEX(First_Data_Point,MATCH(AE$6,DataStreams,0)),$B$3),DateRange,0)-1,MATCH(INDEX(Returns!$100:$100,MATCH($A100,DataStreams,0)),DataStreams,0)-1):OFFSET(HOMECELL,MATCH(MIN(INDEX(Last_Data_Point,MATCH($A100,DataStreams,0)),INDEX(Last_Data_Point,MATCH(AE$6,DataStreams,0)),$B$4),DateRange,0)-1,MATCH(INDEX(Returns!$100:$100,MATCH($A100,DataStreams,0)),DataStreams,0)-1)),
OFFSET(HOMECELL,MATCH(MAX(INDEX(First_Data_Point,MATCH($A100,DataStreams,0)),INDEX(First_Data_Point,MATCH(AE$6,DataStreams,0)),$B$3),DateRange,0)-1,MATCH(AE$6,DataStreams,0)-1):OFFSET(HOMECELL,MATCH(MIN(INDEX(Last_Data_Point,MATCH($A100,DataStreams,0)),INDEX(Last_Data_Point,MATCH(AE$6,DataStreams,0)),$B$4),DateRange,0)-1,MATCH(AE$6,DataStreams,0)-1) -
(INDEX(Returns!$102:$102,MATCH(AE$6,DataStreams,0))*
OFFSET(HOMECELL,MATCH(MAX(INDEX(First_Data_Point,MATCH($A100,DataStreams,0)),INDEX(First_Data_Point,MATCH(AE$6,DataStreams,0)),$B$3),DateRange,0)-1,MATCH(INDEX(Returns!$100:$100,MATCH(AE$6,DataStreams,0)),DataStreams,0)-1):OFFSET(HOMECELL,MATCH(MIN(INDEX(Last_Data_Point,MATCH($A100,DataStreams,0)),INDEX(Last_Data_Point,MATCH(AE$6,DataStreams,0)),$B$4),DateRange,0)-1,MATCH(INDEX(Returns!$100:$100,MATCH(AE$6,DataStreams,0)),DataStreams,0)-1))),"")</f>
        <v>8.1972663560793944E-4</v>
      </c>
      <c r="AF100" s="233" cm="1">
        <f t="array" aca="1" ref="AF100" ca="1">_xlfn.IFNA(_xlfn.COVARIANCE.S(
OFFSET(HOMECELL,MATCH(MAX(INDEX(First_Data_Point,MATCH($A100,DataStreams,0)),INDEX(First_Data_Point,MATCH(AF$6,DataStreams,0)),$B$3),DateRange,0)-1,MATCH($A100,DataStreams,0)-1):OFFSET(HOMECELL,MATCH(MIN(INDEX(Last_Data_Point,MATCH($A100,DataStreams,0)),INDEX(Last_Data_Point,MATCH(AF$6,DataStreams,0)),$B$4),DateRange,0)-1,MATCH($A100,DataStreams,0)-1) -
(INDEX(Returns!$102:$102,MATCH($A100,DataStreams,0))*
OFFSET(HOMECELL,MATCH(MAX(INDEX(First_Data_Point,MATCH($A100,DataStreams,0)),INDEX(First_Data_Point,MATCH(AF$6,DataStreams,0)),$B$3),DateRange,0)-1,MATCH(INDEX(Returns!$100:$100,MATCH($A100,DataStreams,0)),DataStreams,0)-1):OFFSET(HOMECELL,MATCH(MIN(INDEX(Last_Data_Point,MATCH($A100,DataStreams,0)),INDEX(Last_Data_Point,MATCH(AF$6,DataStreams,0)),$B$4),DateRange,0)-1,MATCH(INDEX(Returns!$100:$100,MATCH($A100,DataStreams,0)),DataStreams,0)-1)),
OFFSET(HOMECELL,MATCH(MAX(INDEX(First_Data_Point,MATCH($A100,DataStreams,0)),INDEX(First_Data_Point,MATCH(AF$6,DataStreams,0)),$B$3),DateRange,0)-1,MATCH(AF$6,DataStreams,0)-1):OFFSET(HOMECELL,MATCH(MIN(INDEX(Last_Data_Point,MATCH($A100,DataStreams,0)),INDEX(Last_Data_Point,MATCH(AF$6,DataStreams,0)),$B$4),DateRange,0)-1,MATCH(AF$6,DataStreams,0)-1) -
(INDEX(Returns!$102:$102,MATCH(AF$6,DataStreams,0))*
OFFSET(HOMECELL,MATCH(MAX(INDEX(First_Data_Point,MATCH($A100,DataStreams,0)),INDEX(First_Data_Point,MATCH(AF$6,DataStreams,0)),$B$3),DateRange,0)-1,MATCH(INDEX(Returns!$100:$100,MATCH(AF$6,DataStreams,0)),DataStreams,0)-1):OFFSET(HOMECELL,MATCH(MIN(INDEX(Last_Data_Point,MATCH($A100,DataStreams,0)),INDEX(Last_Data_Point,MATCH(AF$6,DataStreams,0)),$B$4),DateRange,0)-1,MATCH(INDEX(Returns!$100:$100,MATCH(AF$6,DataStreams,0)),DataStreams,0)-1))),"")</f>
        <v>1.265278867570923E-3</v>
      </c>
      <c r="AG100" s="233" cm="1">
        <f t="array" aca="1" ref="AG100" ca="1">_xlfn.IFNA(_xlfn.COVARIANCE.S(
OFFSET(HOMECELL,MATCH(MAX(INDEX(First_Data_Point,MATCH($A100,DataStreams,0)),INDEX(First_Data_Point,MATCH(AG$6,DataStreams,0)),$B$3),DateRange,0)-1,MATCH($A100,DataStreams,0)-1):OFFSET(HOMECELL,MATCH(MIN(INDEX(Last_Data_Point,MATCH($A100,DataStreams,0)),INDEX(Last_Data_Point,MATCH(AG$6,DataStreams,0)),$B$4),DateRange,0)-1,MATCH($A100,DataStreams,0)-1) -
(INDEX(Returns!$102:$102,MATCH($A100,DataStreams,0))*
OFFSET(HOMECELL,MATCH(MAX(INDEX(First_Data_Point,MATCH($A100,DataStreams,0)),INDEX(First_Data_Point,MATCH(AG$6,DataStreams,0)),$B$3),DateRange,0)-1,MATCH(INDEX(Returns!$100:$100,MATCH($A100,DataStreams,0)),DataStreams,0)-1):OFFSET(HOMECELL,MATCH(MIN(INDEX(Last_Data_Point,MATCH($A100,DataStreams,0)),INDEX(Last_Data_Point,MATCH(AG$6,DataStreams,0)),$B$4),DateRange,0)-1,MATCH(INDEX(Returns!$100:$100,MATCH($A100,DataStreams,0)),DataStreams,0)-1)),
OFFSET(HOMECELL,MATCH(MAX(INDEX(First_Data_Point,MATCH($A100,DataStreams,0)),INDEX(First_Data_Point,MATCH(AG$6,DataStreams,0)),$B$3),DateRange,0)-1,MATCH(AG$6,DataStreams,0)-1):OFFSET(HOMECELL,MATCH(MIN(INDEX(Last_Data_Point,MATCH($A100,DataStreams,0)),INDEX(Last_Data_Point,MATCH(AG$6,DataStreams,0)),$B$4),DateRange,0)-1,MATCH(AG$6,DataStreams,0)-1) -
(INDEX(Returns!$102:$102,MATCH(AG$6,DataStreams,0))*
OFFSET(HOMECELL,MATCH(MAX(INDEX(First_Data_Point,MATCH($A100,DataStreams,0)),INDEX(First_Data_Point,MATCH(AG$6,DataStreams,0)),$B$3),DateRange,0)-1,MATCH(INDEX(Returns!$100:$100,MATCH(AG$6,DataStreams,0)),DataStreams,0)-1):OFFSET(HOMECELL,MATCH(MIN(INDEX(Last_Data_Point,MATCH($A100,DataStreams,0)),INDEX(Last_Data_Point,MATCH(AG$6,DataStreams,0)),$B$4),DateRange,0)-1,MATCH(INDEX(Returns!$100:$100,MATCH(AG$6,DataStreams,0)),DataStreams,0)-1))),"")</f>
        <v>6.5481252059264349E-4</v>
      </c>
      <c r="AH100" s="233" cm="1">
        <f t="array" aca="1" ref="AH100" ca="1">_xlfn.IFNA(_xlfn.COVARIANCE.S(
OFFSET(HOMECELL,MATCH(MAX(INDEX(First_Data_Point,MATCH($A100,DataStreams,0)),INDEX(First_Data_Point,MATCH(AH$6,DataStreams,0)),$B$3),DateRange,0)-1,MATCH($A100,DataStreams,0)-1):OFFSET(HOMECELL,MATCH(MIN(INDEX(Last_Data_Point,MATCH($A100,DataStreams,0)),INDEX(Last_Data_Point,MATCH(AH$6,DataStreams,0)),$B$4),DateRange,0)-1,MATCH($A100,DataStreams,0)-1) -
(INDEX(Returns!$102:$102,MATCH($A100,DataStreams,0))*
OFFSET(HOMECELL,MATCH(MAX(INDEX(First_Data_Point,MATCH($A100,DataStreams,0)),INDEX(First_Data_Point,MATCH(AH$6,DataStreams,0)),$B$3),DateRange,0)-1,MATCH(INDEX(Returns!$100:$100,MATCH($A100,DataStreams,0)),DataStreams,0)-1):OFFSET(HOMECELL,MATCH(MIN(INDEX(Last_Data_Point,MATCH($A100,DataStreams,0)),INDEX(Last_Data_Point,MATCH(AH$6,DataStreams,0)),$B$4),DateRange,0)-1,MATCH(INDEX(Returns!$100:$100,MATCH($A100,DataStreams,0)),DataStreams,0)-1)),
OFFSET(HOMECELL,MATCH(MAX(INDEX(First_Data_Point,MATCH($A100,DataStreams,0)),INDEX(First_Data_Point,MATCH(AH$6,DataStreams,0)),$B$3),DateRange,0)-1,MATCH(AH$6,DataStreams,0)-1):OFFSET(HOMECELL,MATCH(MIN(INDEX(Last_Data_Point,MATCH($A100,DataStreams,0)),INDEX(Last_Data_Point,MATCH(AH$6,DataStreams,0)),$B$4),DateRange,0)-1,MATCH(AH$6,DataStreams,0)-1) -
(INDEX(Returns!$102:$102,MATCH(AH$6,DataStreams,0))*
OFFSET(HOMECELL,MATCH(MAX(INDEX(First_Data_Point,MATCH($A100,DataStreams,0)),INDEX(First_Data_Point,MATCH(AH$6,DataStreams,0)),$B$3),DateRange,0)-1,MATCH(INDEX(Returns!$100:$100,MATCH(AH$6,DataStreams,0)),DataStreams,0)-1):OFFSET(HOMECELL,MATCH(MIN(INDEX(Last_Data_Point,MATCH($A100,DataStreams,0)),INDEX(Last_Data_Point,MATCH(AH$6,DataStreams,0)),$B$4),DateRange,0)-1,MATCH(INDEX(Returns!$100:$100,MATCH(AH$6,DataStreams,0)),DataStreams,0)-1))),"")</f>
        <v>9.9610687739005695E-4</v>
      </c>
      <c r="AI100" s="233" cm="1">
        <f t="array" aca="1" ref="AI100" ca="1">_xlfn.IFNA(_xlfn.COVARIANCE.S(
OFFSET(HOMECELL,MATCH(MAX(INDEX(First_Data_Point,MATCH($A100,DataStreams,0)),INDEX(First_Data_Point,MATCH(AI$6,DataStreams,0)),$B$3),DateRange,0)-1,MATCH($A100,DataStreams,0)-1):OFFSET(HOMECELL,MATCH(MIN(INDEX(Last_Data_Point,MATCH($A100,DataStreams,0)),INDEX(Last_Data_Point,MATCH(AI$6,DataStreams,0)),$B$4),DateRange,0)-1,MATCH($A100,DataStreams,0)-1) -
(INDEX(Returns!$102:$102,MATCH($A100,DataStreams,0))*
OFFSET(HOMECELL,MATCH(MAX(INDEX(First_Data_Point,MATCH($A100,DataStreams,0)),INDEX(First_Data_Point,MATCH(AI$6,DataStreams,0)),$B$3),DateRange,0)-1,MATCH(INDEX(Returns!$100:$100,MATCH($A100,DataStreams,0)),DataStreams,0)-1):OFFSET(HOMECELL,MATCH(MIN(INDEX(Last_Data_Point,MATCH($A100,DataStreams,0)),INDEX(Last_Data_Point,MATCH(AI$6,DataStreams,0)),$B$4),DateRange,0)-1,MATCH(INDEX(Returns!$100:$100,MATCH($A100,DataStreams,0)),DataStreams,0)-1)),
OFFSET(HOMECELL,MATCH(MAX(INDEX(First_Data_Point,MATCH($A100,DataStreams,0)),INDEX(First_Data_Point,MATCH(AI$6,DataStreams,0)),$B$3),DateRange,0)-1,MATCH(AI$6,DataStreams,0)-1):OFFSET(HOMECELL,MATCH(MIN(INDEX(Last_Data_Point,MATCH($A100,DataStreams,0)),INDEX(Last_Data_Point,MATCH(AI$6,DataStreams,0)),$B$4),DateRange,0)-1,MATCH(AI$6,DataStreams,0)-1) -
(INDEX(Returns!$102:$102,MATCH(AI$6,DataStreams,0))*
OFFSET(HOMECELL,MATCH(MAX(INDEX(First_Data_Point,MATCH($A100,DataStreams,0)),INDEX(First_Data_Point,MATCH(AI$6,DataStreams,0)),$B$3),DateRange,0)-1,MATCH(INDEX(Returns!$100:$100,MATCH(AI$6,DataStreams,0)),DataStreams,0)-1):OFFSET(HOMECELL,MATCH(MIN(INDEX(Last_Data_Point,MATCH($A100,DataStreams,0)),INDEX(Last_Data_Point,MATCH(AI$6,DataStreams,0)),$B$4),DateRange,0)-1,MATCH(INDEX(Returns!$100:$100,MATCH(AI$6,DataStreams,0)),DataStreams,0)-1))),"")</f>
        <v>9.9263176061012556E-4</v>
      </c>
      <c r="AJ100" s="233" cm="1">
        <f t="array" aca="1" ref="AJ100" ca="1">_xlfn.IFNA(_xlfn.COVARIANCE.S(
OFFSET(HOMECELL,MATCH(MAX(INDEX(First_Data_Point,MATCH($A100,DataStreams,0)),INDEX(First_Data_Point,MATCH(AJ$6,DataStreams,0)),$B$3),DateRange,0)-1,MATCH($A100,DataStreams,0)-1):OFFSET(HOMECELL,MATCH(MIN(INDEX(Last_Data_Point,MATCH($A100,DataStreams,0)),INDEX(Last_Data_Point,MATCH(AJ$6,DataStreams,0)),$B$4),DateRange,0)-1,MATCH($A100,DataStreams,0)-1) -
(INDEX(Returns!$102:$102,MATCH($A100,DataStreams,0))*
OFFSET(HOMECELL,MATCH(MAX(INDEX(First_Data_Point,MATCH($A100,DataStreams,0)),INDEX(First_Data_Point,MATCH(AJ$6,DataStreams,0)),$B$3),DateRange,0)-1,MATCH(INDEX(Returns!$100:$100,MATCH($A100,DataStreams,0)),DataStreams,0)-1):OFFSET(HOMECELL,MATCH(MIN(INDEX(Last_Data_Point,MATCH($A100,DataStreams,0)),INDEX(Last_Data_Point,MATCH(AJ$6,DataStreams,0)),$B$4),DateRange,0)-1,MATCH(INDEX(Returns!$100:$100,MATCH($A100,DataStreams,0)),DataStreams,0)-1)),
OFFSET(HOMECELL,MATCH(MAX(INDEX(First_Data_Point,MATCH($A100,DataStreams,0)),INDEX(First_Data_Point,MATCH(AJ$6,DataStreams,0)),$B$3),DateRange,0)-1,MATCH(AJ$6,DataStreams,0)-1):OFFSET(HOMECELL,MATCH(MIN(INDEX(Last_Data_Point,MATCH($A100,DataStreams,0)),INDEX(Last_Data_Point,MATCH(AJ$6,DataStreams,0)),$B$4),DateRange,0)-1,MATCH(AJ$6,DataStreams,0)-1) -
(INDEX(Returns!$102:$102,MATCH(AJ$6,DataStreams,0))*
OFFSET(HOMECELL,MATCH(MAX(INDEX(First_Data_Point,MATCH($A100,DataStreams,0)),INDEX(First_Data_Point,MATCH(AJ$6,DataStreams,0)),$B$3),DateRange,0)-1,MATCH(INDEX(Returns!$100:$100,MATCH(AJ$6,DataStreams,0)),DataStreams,0)-1):OFFSET(HOMECELL,MATCH(MIN(INDEX(Last_Data_Point,MATCH($A100,DataStreams,0)),INDEX(Last_Data_Point,MATCH(AJ$6,DataStreams,0)),$B$4),DateRange,0)-1,MATCH(INDEX(Returns!$100:$100,MATCH(AJ$6,DataStreams,0)),DataStreams,0)-1))),"")</f>
        <v>6.0086382627892575E-3</v>
      </c>
      <c r="AK100" s="233" cm="1">
        <f t="array" aca="1" ref="AK100" ca="1">_xlfn.IFNA(_xlfn.COVARIANCE.S(
OFFSET(HOMECELL,MATCH(MAX(INDEX(First_Data_Point,MATCH($A100,DataStreams,0)),INDEX(First_Data_Point,MATCH(AK$6,DataStreams,0)),$B$3),DateRange,0)-1,MATCH($A100,DataStreams,0)-1):OFFSET(HOMECELL,MATCH(MIN(INDEX(Last_Data_Point,MATCH($A100,DataStreams,0)),INDEX(Last_Data_Point,MATCH(AK$6,DataStreams,0)),$B$4),DateRange,0)-1,MATCH($A100,DataStreams,0)-1) -
(INDEX(Returns!$102:$102,MATCH($A100,DataStreams,0))*
OFFSET(HOMECELL,MATCH(MAX(INDEX(First_Data_Point,MATCH($A100,DataStreams,0)),INDEX(First_Data_Point,MATCH(AK$6,DataStreams,0)),$B$3),DateRange,0)-1,MATCH(INDEX(Returns!$100:$100,MATCH($A100,DataStreams,0)),DataStreams,0)-1):OFFSET(HOMECELL,MATCH(MIN(INDEX(Last_Data_Point,MATCH($A100,DataStreams,0)),INDEX(Last_Data_Point,MATCH(AK$6,DataStreams,0)),$B$4),DateRange,0)-1,MATCH(INDEX(Returns!$100:$100,MATCH($A100,DataStreams,0)),DataStreams,0)-1)),
OFFSET(HOMECELL,MATCH(MAX(INDEX(First_Data_Point,MATCH($A100,DataStreams,0)),INDEX(First_Data_Point,MATCH(AK$6,DataStreams,0)),$B$3),DateRange,0)-1,MATCH(AK$6,DataStreams,0)-1):OFFSET(HOMECELL,MATCH(MIN(INDEX(Last_Data_Point,MATCH($A100,DataStreams,0)),INDEX(Last_Data_Point,MATCH(AK$6,DataStreams,0)),$B$4),DateRange,0)-1,MATCH(AK$6,DataStreams,0)-1) -
(INDEX(Returns!$102:$102,MATCH(AK$6,DataStreams,0))*
OFFSET(HOMECELL,MATCH(MAX(INDEX(First_Data_Point,MATCH($A100,DataStreams,0)),INDEX(First_Data_Point,MATCH(AK$6,DataStreams,0)),$B$3),DateRange,0)-1,MATCH(INDEX(Returns!$100:$100,MATCH(AK$6,DataStreams,0)),DataStreams,0)-1):OFFSET(HOMECELL,MATCH(MIN(INDEX(Last_Data_Point,MATCH($A100,DataStreams,0)),INDEX(Last_Data_Point,MATCH(AK$6,DataStreams,0)),$B$4),DateRange,0)-1,MATCH(INDEX(Returns!$100:$100,MATCH(AK$6,DataStreams,0)),DataStreams,0)-1))),"")</f>
        <v>-5.3169172144746908E-4</v>
      </c>
      <c r="AL100" s="233" cm="1">
        <f t="array" aca="1" ref="AL100" ca="1">_xlfn.IFNA(_xlfn.COVARIANCE.S(
OFFSET(HOMECELL,MATCH(MAX(INDEX(First_Data_Point,MATCH($A100,DataStreams,0)),INDEX(First_Data_Point,MATCH(AL$6,DataStreams,0)),$B$3),DateRange,0)-1,MATCH($A100,DataStreams,0)-1):OFFSET(HOMECELL,MATCH(MIN(INDEX(Last_Data_Point,MATCH($A100,DataStreams,0)),INDEX(Last_Data_Point,MATCH(AL$6,DataStreams,0)),$B$4),DateRange,0)-1,MATCH($A100,DataStreams,0)-1) -
(INDEX(Returns!$102:$102,MATCH($A100,DataStreams,0))*
OFFSET(HOMECELL,MATCH(MAX(INDEX(First_Data_Point,MATCH($A100,DataStreams,0)),INDEX(First_Data_Point,MATCH(AL$6,DataStreams,0)),$B$3),DateRange,0)-1,MATCH(INDEX(Returns!$100:$100,MATCH($A100,DataStreams,0)),DataStreams,0)-1):OFFSET(HOMECELL,MATCH(MIN(INDEX(Last_Data_Point,MATCH($A100,DataStreams,0)),INDEX(Last_Data_Point,MATCH(AL$6,DataStreams,0)),$B$4),DateRange,0)-1,MATCH(INDEX(Returns!$100:$100,MATCH($A100,DataStreams,0)),DataStreams,0)-1)),
OFFSET(HOMECELL,MATCH(MAX(INDEX(First_Data_Point,MATCH($A100,DataStreams,0)),INDEX(First_Data_Point,MATCH(AL$6,DataStreams,0)),$B$3),DateRange,0)-1,MATCH(AL$6,DataStreams,0)-1):OFFSET(HOMECELL,MATCH(MIN(INDEX(Last_Data_Point,MATCH($A100,DataStreams,0)),INDEX(Last_Data_Point,MATCH(AL$6,DataStreams,0)),$B$4),DateRange,0)-1,MATCH(AL$6,DataStreams,0)-1) -
(INDEX(Returns!$102:$102,MATCH(AL$6,DataStreams,0))*
OFFSET(HOMECELL,MATCH(MAX(INDEX(First_Data_Point,MATCH($A100,DataStreams,0)),INDEX(First_Data_Point,MATCH(AL$6,DataStreams,0)),$B$3),DateRange,0)-1,MATCH(INDEX(Returns!$100:$100,MATCH(AL$6,DataStreams,0)),DataStreams,0)-1):OFFSET(HOMECELL,MATCH(MIN(INDEX(Last_Data_Point,MATCH($A100,DataStreams,0)),INDEX(Last_Data_Point,MATCH(AL$6,DataStreams,0)),$B$4),DateRange,0)-1,MATCH(INDEX(Returns!$100:$100,MATCH(AL$6,DataStreams,0)),DataStreams,0)-1))),"")</f>
        <v>2.5003542898236484E-3</v>
      </c>
      <c r="AM100" s="233" cm="1">
        <f t="array" aca="1" ref="AM100" ca="1">_xlfn.IFNA(_xlfn.COVARIANCE.S(
OFFSET(HOMECELL,MATCH(MAX(INDEX(First_Data_Point,MATCH($A100,DataStreams,0)),INDEX(First_Data_Point,MATCH(AM$6,DataStreams,0)),$B$3),DateRange,0)-1,MATCH($A100,DataStreams,0)-1):OFFSET(HOMECELL,MATCH(MIN(INDEX(Last_Data_Point,MATCH($A100,DataStreams,0)),INDEX(Last_Data_Point,MATCH(AM$6,DataStreams,0)),$B$4),DateRange,0)-1,MATCH($A100,DataStreams,0)-1) -
(INDEX(Returns!$102:$102,MATCH($A100,DataStreams,0))*
OFFSET(HOMECELL,MATCH(MAX(INDEX(First_Data_Point,MATCH($A100,DataStreams,0)),INDEX(First_Data_Point,MATCH(AM$6,DataStreams,0)),$B$3),DateRange,0)-1,MATCH(INDEX(Returns!$100:$100,MATCH($A100,DataStreams,0)),DataStreams,0)-1):OFFSET(HOMECELL,MATCH(MIN(INDEX(Last_Data_Point,MATCH($A100,DataStreams,0)),INDEX(Last_Data_Point,MATCH(AM$6,DataStreams,0)),$B$4),DateRange,0)-1,MATCH(INDEX(Returns!$100:$100,MATCH($A100,DataStreams,0)),DataStreams,0)-1)),
OFFSET(HOMECELL,MATCH(MAX(INDEX(First_Data_Point,MATCH($A100,DataStreams,0)),INDEX(First_Data_Point,MATCH(AM$6,DataStreams,0)),$B$3),DateRange,0)-1,MATCH(AM$6,DataStreams,0)-1):OFFSET(HOMECELL,MATCH(MIN(INDEX(Last_Data_Point,MATCH($A100,DataStreams,0)),INDEX(Last_Data_Point,MATCH(AM$6,DataStreams,0)),$B$4),DateRange,0)-1,MATCH(AM$6,DataStreams,0)-1) -
(INDEX(Returns!$102:$102,MATCH(AM$6,DataStreams,0))*
OFFSET(HOMECELL,MATCH(MAX(INDEX(First_Data_Point,MATCH($A100,DataStreams,0)),INDEX(First_Data_Point,MATCH(AM$6,DataStreams,0)),$B$3),DateRange,0)-1,MATCH(INDEX(Returns!$100:$100,MATCH(AM$6,DataStreams,0)),DataStreams,0)-1):OFFSET(HOMECELL,MATCH(MIN(INDEX(Last_Data_Point,MATCH($A100,DataStreams,0)),INDEX(Last_Data_Point,MATCH(AM$6,DataStreams,0)),$B$4),DateRange,0)-1,MATCH(INDEX(Returns!$100:$100,MATCH(AM$6,DataStreams,0)),DataStreams,0)-1))),"")</f>
        <v>-2.4137246376651445E-3</v>
      </c>
      <c r="AN100" s="233" cm="1">
        <f t="array" aca="1" ref="AN100" ca="1">_xlfn.IFNA(_xlfn.COVARIANCE.S(
OFFSET(HOMECELL,MATCH(MAX(INDEX(First_Data_Point,MATCH($A100,DataStreams,0)),INDEX(First_Data_Point,MATCH(AN$6,DataStreams,0)),$B$3),DateRange,0)-1,MATCH($A100,DataStreams,0)-1):OFFSET(HOMECELL,MATCH(MIN(INDEX(Last_Data_Point,MATCH($A100,DataStreams,0)),INDEX(Last_Data_Point,MATCH(AN$6,DataStreams,0)),$B$4),DateRange,0)-1,MATCH($A100,DataStreams,0)-1) -
(INDEX(Returns!$102:$102,MATCH($A100,DataStreams,0))*
OFFSET(HOMECELL,MATCH(MAX(INDEX(First_Data_Point,MATCH($A100,DataStreams,0)),INDEX(First_Data_Point,MATCH(AN$6,DataStreams,0)),$B$3),DateRange,0)-1,MATCH(INDEX(Returns!$100:$100,MATCH($A100,DataStreams,0)),DataStreams,0)-1):OFFSET(HOMECELL,MATCH(MIN(INDEX(Last_Data_Point,MATCH($A100,DataStreams,0)),INDEX(Last_Data_Point,MATCH(AN$6,DataStreams,0)),$B$4),DateRange,0)-1,MATCH(INDEX(Returns!$100:$100,MATCH($A100,DataStreams,0)),DataStreams,0)-1)),
OFFSET(HOMECELL,MATCH(MAX(INDEX(First_Data_Point,MATCH($A100,DataStreams,0)),INDEX(First_Data_Point,MATCH(AN$6,DataStreams,0)),$B$3),DateRange,0)-1,MATCH(AN$6,DataStreams,0)-1):OFFSET(HOMECELL,MATCH(MIN(INDEX(Last_Data_Point,MATCH($A100,DataStreams,0)),INDEX(Last_Data_Point,MATCH(AN$6,DataStreams,0)),$B$4),DateRange,0)-1,MATCH(AN$6,DataStreams,0)-1) -
(INDEX(Returns!$102:$102,MATCH(AN$6,DataStreams,0))*
OFFSET(HOMECELL,MATCH(MAX(INDEX(First_Data_Point,MATCH($A100,DataStreams,0)),INDEX(First_Data_Point,MATCH(AN$6,DataStreams,0)),$B$3),DateRange,0)-1,MATCH(INDEX(Returns!$100:$100,MATCH(AN$6,DataStreams,0)),DataStreams,0)-1):OFFSET(HOMECELL,MATCH(MIN(INDEX(Last_Data_Point,MATCH($A100,DataStreams,0)),INDEX(Last_Data_Point,MATCH(AN$6,DataStreams,0)),$B$4),DateRange,0)-1,MATCH(INDEX(Returns!$100:$100,MATCH(AN$6,DataStreams,0)),DataStreams,0)-1))),"")</f>
        <v>1.2226283171205465E-3</v>
      </c>
      <c r="AO100" s="233" cm="1">
        <f t="array" aca="1" ref="AO100" ca="1">_xlfn.IFNA(_xlfn.COVARIANCE.S(
OFFSET(HOMECELL,MATCH(MAX(INDEX(First_Data_Point,MATCH($A100,DataStreams,0)),INDEX(First_Data_Point,MATCH(AO$6,DataStreams,0)),$B$3),DateRange,0)-1,MATCH($A100,DataStreams,0)-1):OFFSET(HOMECELL,MATCH(MIN(INDEX(Last_Data_Point,MATCH($A100,DataStreams,0)),INDEX(Last_Data_Point,MATCH(AO$6,DataStreams,0)),$B$4),DateRange,0)-1,MATCH($A100,DataStreams,0)-1) -
(INDEX(Returns!$102:$102,MATCH($A100,DataStreams,0))*
OFFSET(HOMECELL,MATCH(MAX(INDEX(First_Data_Point,MATCH($A100,DataStreams,0)),INDEX(First_Data_Point,MATCH(AO$6,DataStreams,0)),$B$3),DateRange,0)-1,MATCH(INDEX(Returns!$100:$100,MATCH($A100,DataStreams,0)),DataStreams,0)-1):OFFSET(HOMECELL,MATCH(MIN(INDEX(Last_Data_Point,MATCH($A100,DataStreams,0)),INDEX(Last_Data_Point,MATCH(AO$6,DataStreams,0)),$B$4),DateRange,0)-1,MATCH(INDEX(Returns!$100:$100,MATCH($A100,DataStreams,0)),DataStreams,0)-1)),
OFFSET(HOMECELL,MATCH(MAX(INDEX(First_Data_Point,MATCH($A100,DataStreams,0)),INDEX(First_Data_Point,MATCH(AO$6,DataStreams,0)),$B$3),DateRange,0)-1,MATCH(AO$6,DataStreams,0)-1):OFFSET(HOMECELL,MATCH(MIN(INDEX(Last_Data_Point,MATCH($A100,DataStreams,0)),INDEX(Last_Data_Point,MATCH(AO$6,DataStreams,0)),$B$4),DateRange,0)-1,MATCH(AO$6,DataStreams,0)-1) -
(INDEX(Returns!$102:$102,MATCH(AO$6,DataStreams,0))*
OFFSET(HOMECELL,MATCH(MAX(INDEX(First_Data_Point,MATCH($A100,DataStreams,0)),INDEX(First_Data_Point,MATCH(AO$6,DataStreams,0)),$B$3),DateRange,0)-1,MATCH(INDEX(Returns!$100:$100,MATCH(AO$6,DataStreams,0)),DataStreams,0)-1):OFFSET(HOMECELL,MATCH(MIN(INDEX(Last_Data_Point,MATCH($A100,DataStreams,0)),INDEX(Last_Data_Point,MATCH(AO$6,DataStreams,0)),$B$4),DateRange,0)-1,MATCH(INDEX(Returns!$100:$100,MATCH(AO$6,DataStreams,0)),DataStreams,0)-1))),"")</f>
        <v>5.4442823953804773E-5</v>
      </c>
      <c r="AP100" s="233" cm="1">
        <f t="array" aca="1" ref="AP100" ca="1">_xlfn.IFNA(_xlfn.COVARIANCE.S(
OFFSET(HOMECELL,MATCH(MAX(INDEX(First_Data_Point,MATCH($A100,DataStreams,0)),INDEX(First_Data_Point,MATCH(AP$6,DataStreams,0)),$B$3),DateRange,0)-1,MATCH($A100,DataStreams,0)-1):OFFSET(HOMECELL,MATCH(MIN(INDEX(Last_Data_Point,MATCH($A100,DataStreams,0)),INDEX(Last_Data_Point,MATCH(AP$6,DataStreams,0)),$B$4),DateRange,0)-1,MATCH($A100,DataStreams,0)-1) -
(INDEX(Returns!$102:$102,MATCH($A100,DataStreams,0))*
OFFSET(HOMECELL,MATCH(MAX(INDEX(First_Data_Point,MATCH($A100,DataStreams,0)),INDEX(First_Data_Point,MATCH(AP$6,DataStreams,0)),$B$3),DateRange,0)-1,MATCH(INDEX(Returns!$100:$100,MATCH($A100,DataStreams,0)),DataStreams,0)-1):OFFSET(HOMECELL,MATCH(MIN(INDEX(Last_Data_Point,MATCH($A100,DataStreams,0)),INDEX(Last_Data_Point,MATCH(AP$6,DataStreams,0)),$B$4),DateRange,0)-1,MATCH(INDEX(Returns!$100:$100,MATCH($A100,DataStreams,0)),DataStreams,0)-1)),
OFFSET(HOMECELL,MATCH(MAX(INDEX(First_Data_Point,MATCH($A100,DataStreams,0)),INDEX(First_Data_Point,MATCH(AP$6,DataStreams,0)),$B$3),DateRange,0)-1,MATCH(AP$6,DataStreams,0)-1):OFFSET(HOMECELL,MATCH(MIN(INDEX(Last_Data_Point,MATCH($A100,DataStreams,0)),INDEX(Last_Data_Point,MATCH(AP$6,DataStreams,0)),$B$4),DateRange,0)-1,MATCH(AP$6,DataStreams,0)-1) -
(INDEX(Returns!$102:$102,MATCH(AP$6,DataStreams,0))*
OFFSET(HOMECELL,MATCH(MAX(INDEX(First_Data_Point,MATCH($A100,DataStreams,0)),INDEX(First_Data_Point,MATCH(AP$6,DataStreams,0)),$B$3),DateRange,0)-1,MATCH(INDEX(Returns!$100:$100,MATCH(AP$6,DataStreams,0)),DataStreams,0)-1):OFFSET(HOMECELL,MATCH(MIN(INDEX(Last_Data_Point,MATCH($A100,DataStreams,0)),INDEX(Last_Data_Point,MATCH(AP$6,DataStreams,0)),$B$4),DateRange,0)-1,MATCH(INDEX(Returns!$100:$100,MATCH(AP$6,DataStreams,0)),DataStreams,0)-1))),"")</f>
        <v>2.5823172520218125E-3</v>
      </c>
      <c r="AQ100" s="233" t="str" cm="1">
        <f t="array" aca="1" ref="AQ100" ca="1">_xlfn.IFNA(_xlfn.COVARIANCE.S(
OFFSET(HOMECELL,MATCH(MAX(INDEX(First_Data_Point,MATCH($A100,DataStreams,0)),INDEX(First_Data_Point,MATCH(AQ$6,DataStreams,0)),$B$3),DateRange,0)-1,MATCH($A100,DataStreams,0)-1):OFFSET(HOMECELL,MATCH(MIN(INDEX(Last_Data_Point,MATCH($A100,DataStreams,0)),INDEX(Last_Data_Point,MATCH(AQ$6,DataStreams,0)),$B$4),DateRange,0)-1,MATCH($A100,DataStreams,0)-1) -
(INDEX(Returns!$102:$102,MATCH($A100,DataStreams,0))*
OFFSET(HOMECELL,MATCH(MAX(INDEX(First_Data_Point,MATCH($A100,DataStreams,0)),INDEX(First_Data_Point,MATCH(AQ$6,DataStreams,0)),$B$3),DateRange,0)-1,MATCH(INDEX(Returns!$100:$100,MATCH($A100,DataStreams,0)),DataStreams,0)-1):OFFSET(HOMECELL,MATCH(MIN(INDEX(Last_Data_Point,MATCH($A100,DataStreams,0)),INDEX(Last_Data_Point,MATCH(AQ$6,DataStreams,0)),$B$4),DateRange,0)-1,MATCH(INDEX(Returns!$100:$100,MATCH($A100,DataStreams,0)),DataStreams,0)-1)),
OFFSET(HOMECELL,MATCH(MAX(INDEX(First_Data_Point,MATCH($A100,DataStreams,0)),INDEX(First_Data_Point,MATCH(AQ$6,DataStreams,0)),$B$3),DateRange,0)-1,MATCH(AQ$6,DataStreams,0)-1):OFFSET(HOMECELL,MATCH(MIN(INDEX(Last_Data_Point,MATCH($A100,DataStreams,0)),INDEX(Last_Data_Point,MATCH(AQ$6,DataStreams,0)),$B$4),DateRange,0)-1,MATCH(AQ$6,DataStreams,0)-1) -
(INDEX(Returns!$102:$102,MATCH(AQ$6,DataStreams,0))*
OFFSET(HOMECELL,MATCH(MAX(INDEX(First_Data_Point,MATCH($A100,DataStreams,0)),INDEX(First_Data_Point,MATCH(AQ$6,DataStreams,0)),$B$3),DateRange,0)-1,MATCH(INDEX(Returns!$100:$100,MATCH(AQ$6,DataStreams,0)),DataStreams,0)-1):OFFSET(HOMECELL,MATCH(MIN(INDEX(Last_Data_Point,MATCH($A100,DataStreams,0)),INDEX(Last_Data_Point,MATCH(AQ$6,DataStreams,0)),$B$4),DateRange,0)-1,MATCH(INDEX(Returns!$100:$100,MATCH(AQ$6,DataStreams,0)),DataStreams,0)-1))),"")</f>
        <v/>
      </c>
      <c r="AR100" s="233" t="str" cm="1">
        <f t="array" aca="1" ref="AR100" ca="1">_xlfn.IFNA(_xlfn.COVARIANCE.S(
OFFSET(HOMECELL,MATCH(MAX(INDEX(First_Data_Point,MATCH($A100,DataStreams,0)),INDEX(First_Data_Point,MATCH(AR$6,DataStreams,0)),$B$3),DateRange,0)-1,MATCH($A100,DataStreams,0)-1):OFFSET(HOMECELL,MATCH(MIN(INDEX(Last_Data_Point,MATCH($A100,DataStreams,0)),INDEX(Last_Data_Point,MATCH(AR$6,DataStreams,0)),$B$4),DateRange,0)-1,MATCH($A100,DataStreams,0)-1) -
(INDEX(Returns!$102:$102,MATCH($A100,DataStreams,0))*
OFFSET(HOMECELL,MATCH(MAX(INDEX(First_Data_Point,MATCH($A100,DataStreams,0)),INDEX(First_Data_Point,MATCH(AR$6,DataStreams,0)),$B$3),DateRange,0)-1,MATCH(INDEX(Returns!$100:$100,MATCH($A100,DataStreams,0)),DataStreams,0)-1):OFFSET(HOMECELL,MATCH(MIN(INDEX(Last_Data_Point,MATCH($A100,DataStreams,0)),INDEX(Last_Data_Point,MATCH(AR$6,DataStreams,0)),$B$4),DateRange,0)-1,MATCH(INDEX(Returns!$100:$100,MATCH($A100,DataStreams,0)),DataStreams,0)-1)),
OFFSET(HOMECELL,MATCH(MAX(INDEX(First_Data_Point,MATCH($A100,DataStreams,0)),INDEX(First_Data_Point,MATCH(AR$6,DataStreams,0)),$B$3),DateRange,0)-1,MATCH(AR$6,DataStreams,0)-1):OFFSET(HOMECELL,MATCH(MIN(INDEX(Last_Data_Point,MATCH($A100,DataStreams,0)),INDEX(Last_Data_Point,MATCH(AR$6,DataStreams,0)),$B$4),DateRange,0)-1,MATCH(AR$6,DataStreams,0)-1) -
(INDEX(Returns!$102:$102,MATCH(AR$6,DataStreams,0))*
OFFSET(HOMECELL,MATCH(MAX(INDEX(First_Data_Point,MATCH($A100,DataStreams,0)),INDEX(First_Data_Point,MATCH(AR$6,DataStreams,0)),$B$3),DateRange,0)-1,MATCH(INDEX(Returns!$100:$100,MATCH(AR$6,DataStreams,0)),DataStreams,0)-1):OFFSET(HOMECELL,MATCH(MIN(INDEX(Last_Data_Point,MATCH($A100,DataStreams,0)),INDEX(Last_Data_Point,MATCH(AR$6,DataStreams,0)),$B$4),DateRange,0)-1,MATCH(INDEX(Returns!$100:$100,MATCH(AR$6,DataStreams,0)),DataStreams,0)-1))),"")</f>
        <v/>
      </c>
      <c r="AS100" s="233" t="str" cm="1">
        <f t="array" aca="1" ref="AS100" ca="1">_xlfn.IFNA(_xlfn.COVARIANCE.S(
OFFSET(HOMECELL,MATCH(MAX(INDEX(First_Data_Point,MATCH($A100,DataStreams,0)),INDEX(First_Data_Point,MATCH(AS$6,DataStreams,0)),$B$3),DateRange,0)-1,MATCH($A100,DataStreams,0)-1):OFFSET(HOMECELL,MATCH(MIN(INDEX(Last_Data_Point,MATCH($A100,DataStreams,0)),INDEX(Last_Data_Point,MATCH(AS$6,DataStreams,0)),$B$4),DateRange,0)-1,MATCH($A100,DataStreams,0)-1) -
(INDEX(Returns!$102:$102,MATCH($A100,DataStreams,0))*
OFFSET(HOMECELL,MATCH(MAX(INDEX(First_Data_Point,MATCH($A100,DataStreams,0)),INDEX(First_Data_Point,MATCH(AS$6,DataStreams,0)),$B$3),DateRange,0)-1,MATCH(INDEX(Returns!$100:$100,MATCH($A100,DataStreams,0)),DataStreams,0)-1):OFFSET(HOMECELL,MATCH(MIN(INDEX(Last_Data_Point,MATCH($A100,DataStreams,0)),INDEX(Last_Data_Point,MATCH(AS$6,DataStreams,0)),$B$4),DateRange,0)-1,MATCH(INDEX(Returns!$100:$100,MATCH($A100,DataStreams,0)),DataStreams,0)-1)),
OFFSET(HOMECELL,MATCH(MAX(INDEX(First_Data_Point,MATCH($A100,DataStreams,0)),INDEX(First_Data_Point,MATCH(AS$6,DataStreams,0)),$B$3),DateRange,0)-1,MATCH(AS$6,DataStreams,0)-1):OFFSET(HOMECELL,MATCH(MIN(INDEX(Last_Data_Point,MATCH($A100,DataStreams,0)),INDEX(Last_Data_Point,MATCH(AS$6,DataStreams,0)),$B$4),DateRange,0)-1,MATCH(AS$6,DataStreams,0)-1) -
(INDEX(Returns!$102:$102,MATCH(AS$6,DataStreams,0))*
OFFSET(HOMECELL,MATCH(MAX(INDEX(First_Data_Point,MATCH($A100,DataStreams,0)),INDEX(First_Data_Point,MATCH(AS$6,DataStreams,0)),$B$3),DateRange,0)-1,MATCH(INDEX(Returns!$100:$100,MATCH(AS$6,DataStreams,0)),DataStreams,0)-1):OFFSET(HOMECELL,MATCH(MIN(INDEX(Last_Data_Point,MATCH($A100,DataStreams,0)),INDEX(Last_Data_Point,MATCH(AS$6,DataStreams,0)),$B$4),DateRange,0)-1,MATCH(INDEX(Returns!$100:$100,MATCH(AS$6,DataStreams,0)),DataStreams,0)-1))),"")</f>
        <v/>
      </c>
      <c r="AT100" s="233" t="str" cm="1">
        <f t="array" aca="1" ref="AT100" ca="1">_xlfn.IFNA(_xlfn.COVARIANCE.S(
OFFSET(HOMECELL,MATCH(MAX(INDEX(First_Data_Point,MATCH($A100,DataStreams,0)),INDEX(First_Data_Point,MATCH(AT$6,DataStreams,0)),$B$3),DateRange,0)-1,MATCH($A100,DataStreams,0)-1):OFFSET(HOMECELL,MATCH(MIN(INDEX(Last_Data_Point,MATCH($A100,DataStreams,0)),INDEX(Last_Data_Point,MATCH(AT$6,DataStreams,0)),$B$4),DateRange,0)-1,MATCH($A100,DataStreams,0)-1) -
(INDEX(Returns!$102:$102,MATCH($A100,DataStreams,0))*
OFFSET(HOMECELL,MATCH(MAX(INDEX(First_Data_Point,MATCH($A100,DataStreams,0)),INDEX(First_Data_Point,MATCH(AT$6,DataStreams,0)),$B$3),DateRange,0)-1,MATCH(INDEX(Returns!$100:$100,MATCH($A100,DataStreams,0)),DataStreams,0)-1):OFFSET(HOMECELL,MATCH(MIN(INDEX(Last_Data_Point,MATCH($A100,DataStreams,0)),INDEX(Last_Data_Point,MATCH(AT$6,DataStreams,0)),$B$4),DateRange,0)-1,MATCH(INDEX(Returns!$100:$100,MATCH($A100,DataStreams,0)),DataStreams,0)-1)),
OFFSET(HOMECELL,MATCH(MAX(INDEX(First_Data_Point,MATCH($A100,DataStreams,0)),INDEX(First_Data_Point,MATCH(AT$6,DataStreams,0)),$B$3),DateRange,0)-1,MATCH(AT$6,DataStreams,0)-1):OFFSET(HOMECELL,MATCH(MIN(INDEX(Last_Data_Point,MATCH($A100,DataStreams,0)),INDEX(Last_Data_Point,MATCH(AT$6,DataStreams,0)),$B$4),DateRange,0)-1,MATCH(AT$6,DataStreams,0)-1) -
(INDEX(Returns!$102:$102,MATCH(AT$6,DataStreams,0))*
OFFSET(HOMECELL,MATCH(MAX(INDEX(First_Data_Point,MATCH($A100,DataStreams,0)),INDEX(First_Data_Point,MATCH(AT$6,DataStreams,0)),$B$3),DateRange,0)-1,MATCH(INDEX(Returns!$100:$100,MATCH(AT$6,DataStreams,0)),DataStreams,0)-1):OFFSET(HOMECELL,MATCH(MIN(INDEX(Last_Data_Point,MATCH($A100,DataStreams,0)),INDEX(Last_Data_Point,MATCH(AT$6,DataStreams,0)),$B$4),DateRange,0)-1,MATCH(INDEX(Returns!$100:$100,MATCH(AT$6,DataStreams,0)),DataStreams,0)-1))),"")</f>
        <v/>
      </c>
      <c r="AU100" s="233" t="str" cm="1">
        <f t="array" aca="1" ref="AU100" ca="1">_xlfn.IFNA(_xlfn.COVARIANCE.S(
OFFSET(HOMECELL,MATCH(MAX(INDEX(First_Data_Point,MATCH($A100,DataStreams,0)),INDEX(First_Data_Point,MATCH(AU$6,DataStreams,0)),$B$3),DateRange,0)-1,MATCH($A100,DataStreams,0)-1):OFFSET(HOMECELL,MATCH(MIN(INDEX(Last_Data_Point,MATCH($A100,DataStreams,0)),INDEX(Last_Data_Point,MATCH(AU$6,DataStreams,0)),$B$4),DateRange,0)-1,MATCH($A100,DataStreams,0)-1) -
(INDEX(Returns!$102:$102,MATCH($A100,DataStreams,0))*
OFFSET(HOMECELL,MATCH(MAX(INDEX(First_Data_Point,MATCH($A100,DataStreams,0)),INDEX(First_Data_Point,MATCH(AU$6,DataStreams,0)),$B$3),DateRange,0)-1,MATCH(INDEX(Returns!$100:$100,MATCH($A100,DataStreams,0)),DataStreams,0)-1):OFFSET(HOMECELL,MATCH(MIN(INDEX(Last_Data_Point,MATCH($A100,DataStreams,0)),INDEX(Last_Data_Point,MATCH(AU$6,DataStreams,0)),$B$4),DateRange,0)-1,MATCH(INDEX(Returns!$100:$100,MATCH($A100,DataStreams,0)),DataStreams,0)-1)),
OFFSET(HOMECELL,MATCH(MAX(INDEX(First_Data_Point,MATCH($A100,DataStreams,0)),INDEX(First_Data_Point,MATCH(AU$6,DataStreams,0)),$B$3),DateRange,0)-1,MATCH(AU$6,DataStreams,0)-1):OFFSET(HOMECELL,MATCH(MIN(INDEX(Last_Data_Point,MATCH($A100,DataStreams,0)),INDEX(Last_Data_Point,MATCH(AU$6,DataStreams,0)),$B$4),DateRange,0)-1,MATCH(AU$6,DataStreams,0)-1) -
(INDEX(Returns!$102:$102,MATCH(AU$6,DataStreams,0))*
OFFSET(HOMECELL,MATCH(MAX(INDEX(First_Data_Point,MATCH($A100,DataStreams,0)),INDEX(First_Data_Point,MATCH(AU$6,DataStreams,0)),$B$3),DateRange,0)-1,MATCH(INDEX(Returns!$100:$100,MATCH(AU$6,DataStreams,0)),DataStreams,0)-1):OFFSET(HOMECELL,MATCH(MIN(INDEX(Last_Data_Point,MATCH($A100,DataStreams,0)),INDEX(Last_Data_Point,MATCH(AU$6,DataStreams,0)),$B$4),DateRange,0)-1,MATCH(INDEX(Returns!$100:$100,MATCH(AU$6,DataStreams,0)),DataStreams,0)-1))),"")</f>
        <v/>
      </c>
      <c r="AV100" s="233" t="str" cm="1">
        <f t="array" aca="1" ref="AV100" ca="1">_xlfn.IFNA(_xlfn.COVARIANCE.S(
OFFSET(HOMECELL,MATCH(MAX(INDEX(First_Data_Point,MATCH($A100,DataStreams,0)),INDEX(First_Data_Point,MATCH(AV$6,DataStreams,0)),$B$3),DateRange,0)-1,MATCH($A100,DataStreams,0)-1):OFFSET(HOMECELL,MATCH(MIN(INDEX(Last_Data_Point,MATCH($A100,DataStreams,0)),INDEX(Last_Data_Point,MATCH(AV$6,DataStreams,0)),$B$4),DateRange,0)-1,MATCH($A100,DataStreams,0)-1) -
(INDEX(Returns!$102:$102,MATCH($A100,DataStreams,0))*
OFFSET(HOMECELL,MATCH(MAX(INDEX(First_Data_Point,MATCH($A100,DataStreams,0)),INDEX(First_Data_Point,MATCH(AV$6,DataStreams,0)),$B$3),DateRange,0)-1,MATCH(INDEX(Returns!$100:$100,MATCH($A100,DataStreams,0)),DataStreams,0)-1):OFFSET(HOMECELL,MATCH(MIN(INDEX(Last_Data_Point,MATCH($A100,DataStreams,0)),INDEX(Last_Data_Point,MATCH(AV$6,DataStreams,0)),$B$4),DateRange,0)-1,MATCH(INDEX(Returns!$100:$100,MATCH($A100,DataStreams,0)),DataStreams,0)-1)),
OFFSET(HOMECELL,MATCH(MAX(INDEX(First_Data_Point,MATCH($A100,DataStreams,0)),INDEX(First_Data_Point,MATCH(AV$6,DataStreams,0)),$B$3),DateRange,0)-1,MATCH(AV$6,DataStreams,0)-1):OFFSET(HOMECELL,MATCH(MIN(INDEX(Last_Data_Point,MATCH($A100,DataStreams,0)),INDEX(Last_Data_Point,MATCH(AV$6,DataStreams,0)),$B$4),DateRange,0)-1,MATCH(AV$6,DataStreams,0)-1) -
(INDEX(Returns!$102:$102,MATCH(AV$6,DataStreams,0))*
OFFSET(HOMECELL,MATCH(MAX(INDEX(First_Data_Point,MATCH($A100,DataStreams,0)),INDEX(First_Data_Point,MATCH(AV$6,DataStreams,0)),$B$3),DateRange,0)-1,MATCH(INDEX(Returns!$100:$100,MATCH(AV$6,DataStreams,0)),DataStreams,0)-1):OFFSET(HOMECELL,MATCH(MIN(INDEX(Last_Data_Point,MATCH($A100,DataStreams,0)),INDEX(Last_Data_Point,MATCH(AV$6,DataStreams,0)),$B$4),DateRange,0)-1,MATCH(INDEX(Returns!$100:$100,MATCH(AV$6,DataStreams,0)),DataStreams,0)-1))),"")</f>
        <v/>
      </c>
      <c r="AW100" s="233" t="str" cm="1">
        <f t="array" aca="1" ref="AW100" ca="1">_xlfn.IFNA(_xlfn.COVARIANCE.S(
OFFSET(HOMECELL,MATCH(MAX(INDEX(First_Data_Point,MATCH($A100,DataStreams,0)),INDEX(First_Data_Point,MATCH(AW$6,DataStreams,0)),$B$3),DateRange,0)-1,MATCH($A100,DataStreams,0)-1):OFFSET(HOMECELL,MATCH(MIN(INDEX(Last_Data_Point,MATCH($A100,DataStreams,0)),INDEX(Last_Data_Point,MATCH(AW$6,DataStreams,0)),$B$4),DateRange,0)-1,MATCH($A100,DataStreams,0)-1) -
(INDEX(Returns!$102:$102,MATCH($A100,DataStreams,0))*
OFFSET(HOMECELL,MATCH(MAX(INDEX(First_Data_Point,MATCH($A100,DataStreams,0)),INDEX(First_Data_Point,MATCH(AW$6,DataStreams,0)),$B$3),DateRange,0)-1,MATCH(INDEX(Returns!$100:$100,MATCH($A100,DataStreams,0)),DataStreams,0)-1):OFFSET(HOMECELL,MATCH(MIN(INDEX(Last_Data_Point,MATCH($A100,DataStreams,0)),INDEX(Last_Data_Point,MATCH(AW$6,DataStreams,0)),$B$4),DateRange,0)-1,MATCH(INDEX(Returns!$100:$100,MATCH($A100,DataStreams,0)),DataStreams,0)-1)),
OFFSET(HOMECELL,MATCH(MAX(INDEX(First_Data_Point,MATCH($A100,DataStreams,0)),INDEX(First_Data_Point,MATCH(AW$6,DataStreams,0)),$B$3),DateRange,0)-1,MATCH(AW$6,DataStreams,0)-1):OFFSET(HOMECELL,MATCH(MIN(INDEX(Last_Data_Point,MATCH($A100,DataStreams,0)),INDEX(Last_Data_Point,MATCH(AW$6,DataStreams,0)),$B$4),DateRange,0)-1,MATCH(AW$6,DataStreams,0)-1) -
(INDEX(Returns!$102:$102,MATCH(AW$6,DataStreams,0))*
OFFSET(HOMECELL,MATCH(MAX(INDEX(First_Data_Point,MATCH($A100,DataStreams,0)),INDEX(First_Data_Point,MATCH(AW$6,DataStreams,0)),$B$3),DateRange,0)-1,MATCH(INDEX(Returns!$100:$100,MATCH(AW$6,DataStreams,0)),DataStreams,0)-1):OFFSET(HOMECELL,MATCH(MIN(INDEX(Last_Data_Point,MATCH($A100,DataStreams,0)),INDEX(Last_Data_Point,MATCH(AW$6,DataStreams,0)),$B$4),DateRange,0)-1,MATCH(INDEX(Returns!$100:$100,MATCH(AW$6,DataStreams,0)),DataStreams,0)-1))),"")</f>
        <v/>
      </c>
      <c r="AX100" s="233" t="str" cm="1">
        <f t="array" aca="1" ref="AX100" ca="1">_xlfn.IFNA(_xlfn.COVARIANCE.S(
OFFSET(HOMECELL,MATCH(MAX(INDEX(First_Data_Point,MATCH($A100,DataStreams,0)),INDEX(First_Data_Point,MATCH(AX$6,DataStreams,0)),$B$3),DateRange,0)-1,MATCH($A100,DataStreams,0)-1):OFFSET(HOMECELL,MATCH(MIN(INDEX(Last_Data_Point,MATCH($A100,DataStreams,0)),INDEX(Last_Data_Point,MATCH(AX$6,DataStreams,0)),$B$4),DateRange,0)-1,MATCH($A100,DataStreams,0)-1) -
(INDEX(Returns!$102:$102,MATCH($A100,DataStreams,0))*
OFFSET(HOMECELL,MATCH(MAX(INDEX(First_Data_Point,MATCH($A100,DataStreams,0)),INDEX(First_Data_Point,MATCH(AX$6,DataStreams,0)),$B$3),DateRange,0)-1,MATCH(INDEX(Returns!$100:$100,MATCH($A100,DataStreams,0)),DataStreams,0)-1):OFFSET(HOMECELL,MATCH(MIN(INDEX(Last_Data_Point,MATCH($A100,DataStreams,0)),INDEX(Last_Data_Point,MATCH(AX$6,DataStreams,0)),$B$4),DateRange,0)-1,MATCH(INDEX(Returns!$100:$100,MATCH($A100,DataStreams,0)),DataStreams,0)-1)),
OFFSET(HOMECELL,MATCH(MAX(INDEX(First_Data_Point,MATCH($A100,DataStreams,0)),INDEX(First_Data_Point,MATCH(AX$6,DataStreams,0)),$B$3),DateRange,0)-1,MATCH(AX$6,DataStreams,0)-1):OFFSET(HOMECELL,MATCH(MIN(INDEX(Last_Data_Point,MATCH($A100,DataStreams,0)),INDEX(Last_Data_Point,MATCH(AX$6,DataStreams,0)),$B$4),DateRange,0)-1,MATCH(AX$6,DataStreams,0)-1) -
(INDEX(Returns!$102:$102,MATCH(AX$6,DataStreams,0))*
OFFSET(HOMECELL,MATCH(MAX(INDEX(First_Data_Point,MATCH($A100,DataStreams,0)),INDEX(First_Data_Point,MATCH(AX$6,DataStreams,0)),$B$3),DateRange,0)-1,MATCH(INDEX(Returns!$100:$100,MATCH(AX$6,DataStreams,0)),DataStreams,0)-1):OFFSET(HOMECELL,MATCH(MIN(INDEX(Last_Data_Point,MATCH($A100,DataStreams,0)),INDEX(Last_Data_Point,MATCH(AX$6,DataStreams,0)),$B$4),DateRange,0)-1,MATCH(INDEX(Returns!$100:$100,MATCH(AX$6,DataStreams,0)),DataStreams,0)-1))),"")</f>
        <v/>
      </c>
      <c r="AY100" s="233" t="str" cm="1">
        <f t="array" aca="1" ref="AY100" ca="1">_xlfn.IFNA(_xlfn.COVARIANCE.S(
OFFSET(HOMECELL,MATCH(MAX(INDEX(First_Data_Point,MATCH($A100,DataStreams,0)),INDEX(First_Data_Point,MATCH(AY$6,DataStreams,0)),$B$3),DateRange,0)-1,MATCH($A100,DataStreams,0)-1):OFFSET(HOMECELL,MATCH(MIN(INDEX(Last_Data_Point,MATCH($A100,DataStreams,0)),INDEX(Last_Data_Point,MATCH(AY$6,DataStreams,0)),$B$4),DateRange,0)-1,MATCH($A100,DataStreams,0)-1) -
(INDEX(Returns!$102:$102,MATCH($A100,DataStreams,0))*
OFFSET(HOMECELL,MATCH(MAX(INDEX(First_Data_Point,MATCH($A100,DataStreams,0)),INDEX(First_Data_Point,MATCH(AY$6,DataStreams,0)),$B$3),DateRange,0)-1,MATCH(INDEX(Returns!$100:$100,MATCH($A100,DataStreams,0)),DataStreams,0)-1):OFFSET(HOMECELL,MATCH(MIN(INDEX(Last_Data_Point,MATCH($A100,DataStreams,0)),INDEX(Last_Data_Point,MATCH(AY$6,DataStreams,0)),$B$4),DateRange,0)-1,MATCH(INDEX(Returns!$100:$100,MATCH($A100,DataStreams,0)),DataStreams,0)-1)),
OFFSET(HOMECELL,MATCH(MAX(INDEX(First_Data_Point,MATCH($A100,DataStreams,0)),INDEX(First_Data_Point,MATCH(AY$6,DataStreams,0)),$B$3),DateRange,0)-1,MATCH(AY$6,DataStreams,0)-1):OFFSET(HOMECELL,MATCH(MIN(INDEX(Last_Data_Point,MATCH($A100,DataStreams,0)),INDEX(Last_Data_Point,MATCH(AY$6,DataStreams,0)),$B$4),DateRange,0)-1,MATCH(AY$6,DataStreams,0)-1) -
(INDEX(Returns!$102:$102,MATCH(AY$6,DataStreams,0))*
OFFSET(HOMECELL,MATCH(MAX(INDEX(First_Data_Point,MATCH($A100,DataStreams,0)),INDEX(First_Data_Point,MATCH(AY$6,DataStreams,0)),$B$3),DateRange,0)-1,MATCH(INDEX(Returns!$100:$100,MATCH(AY$6,DataStreams,0)),DataStreams,0)-1):OFFSET(HOMECELL,MATCH(MIN(INDEX(Last_Data_Point,MATCH($A100,DataStreams,0)),INDEX(Last_Data_Point,MATCH(AY$6,DataStreams,0)),$B$4),DateRange,0)-1,MATCH(INDEX(Returns!$100:$100,MATCH(AY$6,DataStreams,0)),DataStreams,0)-1))),"")</f>
        <v/>
      </c>
      <c r="AZ100" s="233" t="str" cm="1">
        <f t="array" aca="1" ref="AZ100" ca="1">_xlfn.IFNA(_xlfn.COVARIANCE.S(
OFFSET(HOMECELL,MATCH(MAX(INDEX(First_Data_Point,MATCH($A100,DataStreams,0)),INDEX(First_Data_Point,MATCH(AZ$6,DataStreams,0)),$B$3),DateRange,0)-1,MATCH($A100,DataStreams,0)-1):OFFSET(HOMECELL,MATCH(MIN(INDEX(Last_Data_Point,MATCH($A100,DataStreams,0)),INDEX(Last_Data_Point,MATCH(AZ$6,DataStreams,0)),$B$4),DateRange,0)-1,MATCH($A100,DataStreams,0)-1) -
(INDEX(Returns!$102:$102,MATCH($A100,DataStreams,0))*
OFFSET(HOMECELL,MATCH(MAX(INDEX(First_Data_Point,MATCH($A100,DataStreams,0)),INDEX(First_Data_Point,MATCH(AZ$6,DataStreams,0)),$B$3),DateRange,0)-1,MATCH(INDEX(Returns!$100:$100,MATCH($A100,DataStreams,0)),DataStreams,0)-1):OFFSET(HOMECELL,MATCH(MIN(INDEX(Last_Data_Point,MATCH($A100,DataStreams,0)),INDEX(Last_Data_Point,MATCH(AZ$6,DataStreams,0)),$B$4),DateRange,0)-1,MATCH(INDEX(Returns!$100:$100,MATCH($A100,DataStreams,0)),DataStreams,0)-1)),
OFFSET(HOMECELL,MATCH(MAX(INDEX(First_Data_Point,MATCH($A100,DataStreams,0)),INDEX(First_Data_Point,MATCH(AZ$6,DataStreams,0)),$B$3),DateRange,0)-1,MATCH(AZ$6,DataStreams,0)-1):OFFSET(HOMECELL,MATCH(MIN(INDEX(Last_Data_Point,MATCH($A100,DataStreams,0)),INDEX(Last_Data_Point,MATCH(AZ$6,DataStreams,0)),$B$4),DateRange,0)-1,MATCH(AZ$6,DataStreams,0)-1) -
(INDEX(Returns!$102:$102,MATCH(AZ$6,DataStreams,0))*
OFFSET(HOMECELL,MATCH(MAX(INDEX(First_Data_Point,MATCH($A100,DataStreams,0)),INDEX(First_Data_Point,MATCH(AZ$6,DataStreams,0)),$B$3),DateRange,0)-1,MATCH(INDEX(Returns!$100:$100,MATCH(AZ$6,DataStreams,0)),DataStreams,0)-1):OFFSET(HOMECELL,MATCH(MIN(INDEX(Last_Data_Point,MATCH($A100,DataStreams,0)),INDEX(Last_Data_Point,MATCH(AZ$6,DataStreams,0)),$B$4),DateRange,0)-1,MATCH(INDEX(Returns!$100:$100,MATCH(AZ$6,DataStreams,0)),DataStreams,0)-1))),"")</f>
        <v/>
      </c>
      <c r="BA100" s="233" t="str" cm="1">
        <f t="array" aca="1" ref="BA100" ca="1">_xlfn.IFNA(_xlfn.COVARIANCE.S(
OFFSET(HOMECELL,MATCH(MAX(INDEX(First_Data_Point,MATCH($A100,DataStreams,0)),INDEX(First_Data_Point,MATCH(BA$6,DataStreams,0)),$B$3),DateRange,0)-1,MATCH($A100,DataStreams,0)-1):OFFSET(HOMECELL,MATCH(MIN(INDEX(Last_Data_Point,MATCH($A100,DataStreams,0)),INDEX(Last_Data_Point,MATCH(BA$6,DataStreams,0)),$B$4),DateRange,0)-1,MATCH($A100,DataStreams,0)-1) -
(INDEX(Returns!$102:$102,MATCH($A100,DataStreams,0))*
OFFSET(HOMECELL,MATCH(MAX(INDEX(First_Data_Point,MATCH($A100,DataStreams,0)),INDEX(First_Data_Point,MATCH(BA$6,DataStreams,0)),$B$3),DateRange,0)-1,MATCH(INDEX(Returns!$100:$100,MATCH($A100,DataStreams,0)),DataStreams,0)-1):OFFSET(HOMECELL,MATCH(MIN(INDEX(Last_Data_Point,MATCH($A100,DataStreams,0)),INDEX(Last_Data_Point,MATCH(BA$6,DataStreams,0)),$B$4),DateRange,0)-1,MATCH(INDEX(Returns!$100:$100,MATCH($A100,DataStreams,0)),DataStreams,0)-1)),
OFFSET(HOMECELL,MATCH(MAX(INDEX(First_Data_Point,MATCH($A100,DataStreams,0)),INDEX(First_Data_Point,MATCH(BA$6,DataStreams,0)),$B$3),DateRange,0)-1,MATCH(BA$6,DataStreams,0)-1):OFFSET(HOMECELL,MATCH(MIN(INDEX(Last_Data_Point,MATCH($A100,DataStreams,0)),INDEX(Last_Data_Point,MATCH(BA$6,DataStreams,0)),$B$4),DateRange,0)-1,MATCH(BA$6,DataStreams,0)-1) -
(INDEX(Returns!$102:$102,MATCH(BA$6,DataStreams,0))*
OFFSET(HOMECELL,MATCH(MAX(INDEX(First_Data_Point,MATCH($A100,DataStreams,0)),INDEX(First_Data_Point,MATCH(BA$6,DataStreams,0)),$B$3),DateRange,0)-1,MATCH(INDEX(Returns!$100:$100,MATCH(BA$6,DataStreams,0)),DataStreams,0)-1):OFFSET(HOMECELL,MATCH(MIN(INDEX(Last_Data_Point,MATCH($A100,DataStreams,0)),INDEX(Last_Data_Point,MATCH(BA$6,DataStreams,0)),$B$4),DateRange,0)-1,MATCH(INDEX(Returns!$100:$100,MATCH(BA$6,DataStreams,0)),DataStreams,0)-1))),"")</f>
        <v/>
      </c>
      <c r="BB100" s="233" t="str" cm="1">
        <f t="array" aca="1" ref="BB100" ca="1">_xlfn.IFNA(_xlfn.COVARIANCE.S(
OFFSET(HOMECELL,MATCH(MAX(INDEX(First_Data_Point,MATCH($A100,DataStreams,0)),INDEX(First_Data_Point,MATCH(BB$6,DataStreams,0)),$B$3),DateRange,0)-1,MATCH($A100,DataStreams,0)-1):OFFSET(HOMECELL,MATCH(MIN(INDEX(Last_Data_Point,MATCH($A100,DataStreams,0)),INDEX(Last_Data_Point,MATCH(BB$6,DataStreams,0)),$B$4),DateRange,0)-1,MATCH($A100,DataStreams,0)-1) -
(INDEX(Returns!$102:$102,MATCH($A100,DataStreams,0))*
OFFSET(HOMECELL,MATCH(MAX(INDEX(First_Data_Point,MATCH($A100,DataStreams,0)),INDEX(First_Data_Point,MATCH(BB$6,DataStreams,0)),$B$3),DateRange,0)-1,MATCH(INDEX(Returns!$100:$100,MATCH($A100,DataStreams,0)),DataStreams,0)-1):OFFSET(HOMECELL,MATCH(MIN(INDEX(Last_Data_Point,MATCH($A100,DataStreams,0)),INDEX(Last_Data_Point,MATCH(BB$6,DataStreams,0)),$B$4),DateRange,0)-1,MATCH(INDEX(Returns!$100:$100,MATCH($A100,DataStreams,0)),DataStreams,0)-1)),
OFFSET(HOMECELL,MATCH(MAX(INDEX(First_Data_Point,MATCH($A100,DataStreams,0)),INDEX(First_Data_Point,MATCH(BB$6,DataStreams,0)),$B$3),DateRange,0)-1,MATCH(BB$6,DataStreams,0)-1):OFFSET(HOMECELL,MATCH(MIN(INDEX(Last_Data_Point,MATCH($A100,DataStreams,0)),INDEX(Last_Data_Point,MATCH(BB$6,DataStreams,0)),$B$4),DateRange,0)-1,MATCH(BB$6,DataStreams,0)-1) -
(INDEX(Returns!$102:$102,MATCH(BB$6,DataStreams,0))*
OFFSET(HOMECELL,MATCH(MAX(INDEX(First_Data_Point,MATCH($A100,DataStreams,0)),INDEX(First_Data_Point,MATCH(BB$6,DataStreams,0)),$B$3),DateRange,0)-1,MATCH(INDEX(Returns!$100:$100,MATCH(BB$6,DataStreams,0)),DataStreams,0)-1):OFFSET(HOMECELL,MATCH(MIN(INDEX(Last_Data_Point,MATCH($A100,DataStreams,0)),INDEX(Last_Data_Point,MATCH(BB$6,DataStreams,0)),$B$4),DateRange,0)-1,MATCH(INDEX(Returns!$100:$100,MATCH(BB$6,DataStreams,0)),DataStreams,0)-1))),"")</f>
        <v/>
      </c>
      <c r="BC100" s="236"/>
    </row>
    <row r="101" spans="1:55">
      <c r="A101" s="239" t="str">
        <f ca="1"/>
        <v>EOG</v>
      </c>
      <c r="B101" s="233" cm="1">
        <f t="array" aca="1" ref="B101" ca="1">_xlfn.IFNA(_xlfn.COVARIANCE.S(
OFFSET(HOMECELL,MATCH(MAX(INDEX(First_Data_Point,MATCH($A101,DataStreams,0)),INDEX(First_Data_Point,MATCH(B$6,DataStreams,0)),$B$3),DateRange,0)-1,MATCH($A101,DataStreams,0)-1):OFFSET(HOMECELL,MATCH(MIN(INDEX(Last_Data_Point,MATCH($A101,DataStreams,0)),INDEX(Last_Data_Point,MATCH(B$6,DataStreams,0)),$B$4),DateRange,0)-1,MATCH($A101,DataStreams,0)-1) -
(INDEX(Returns!$102:$102,MATCH($A101,DataStreams,0))*
OFFSET(HOMECELL,MATCH(MAX(INDEX(First_Data_Point,MATCH($A101,DataStreams,0)),INDEX(First_Data_Point,MATCH(B$6,DataStreams,0)),$B$3),DateRange,0)-1,MATCH(INDEX(Returns!$100:$100,MATCH($A101,DataStreams,0)),DataStreams,0)-1):OFFSET(HOMECELL,MATCH(MIN(INDEX(Last_Data_Point,MATCH($A101,DataStreams,0)),INDEX(Last_Data_Point,MATCH(B$6,DataStreams,0)),$B$4),DateRange,0)-1,MATCH(INDEX(Returns!$100:$100,MATCH($A101,DataStreams,0)),DataStreams,0)-1)),
OFFSET(HOMECELL,MATCH(MAX(INDEX(First_Data_Point,MATCH($A101,DataStreams,0)),INDEX(First_Data_Point,MATCH(B$6,DataStreams,0)),$B$3),DateRange,0)-1,MATCH(B$6,DataStreams,0)-1):OFFSET(HOMECELL,MATCH(MIN(INDEX(Last_Data_Point,MATCH($A101,DataStreams,0)),INDEX(Last_Data_Point,MATCH(B$6,DataStreams,0)),$B$4),DateRange,0)-1,MATCH(B$6,DataStreams,0)-1) -
(INDEX(Returns!$102:$102,MATCH(B$6,DataStreams,0))*
OFFSET(HOMECELL,MATCH(MAX(INDEX(First_Data_Point,MATCH($A101,DataStreams,0)),INDEX(First_Data_Point,MATCH(B$6,DataStreams,0)),$B$3),DateRange,0)-1,MATCH(INDEX(Returns!$100:$100,MATCH(B$6,DataStreams,0)),DataStreams,0)-1):OFFSET(HOMECELL,MATCH(MIN(INDEX(Last_Data_Point,MATCH($A101,DataStreams,0)),INDEX(Last_Data_Point,MATCH(B$6,DataStreams,0)),$B$4),DateRange,0)-1,MATCH(INDEX(Returns!$100:$100,MATCH(B$6,DataStreams,0)),DataStreams,0)-1))),"")</f>
        <v>-5.0385573185461666E-5</v>
      </c>
      <c r="C101" s="233" cm="1">
        <f t="array" aca="1" ref="C101" ca="1">_xlfn.IFNA(_xlfn.COVARIANCE.S(
OFFSET(HOMECELL,MATCH(MAX(INDEX(First_Data_Point,MATCH($A101,DataStreams,0)),INDEX(First_Data_Point,MATCH(C$6,DataStreams,0)),$B$3),DateRange,0)-1,MATCH($A101,DataStreams,0)-1):OFFSET(HOMECELL,MATCH(MIN(INDEX(Last_Data_Point,MATCH($A101,DataStreams,0)),INDEX(Last_Data_Point,MATCH(C$6,DataStreams,0)),$B$4),DateRange,0)-1,MATCH($A101,DataStreams,0)-1) -
(INDEX(Returns!$102:$102,MATCH($A101,DataStreams,0))*
OFFSET(HOMECELL,MATCH(MAX(INDEX(First_Data_Point,MATCH($A101,DataStreams,0)),INDEX(First_Data_Point,MATCH(C$6,DataStreams,0)),$B$3),DateRange,0)-1,MATCH(INDEX(Returns!$100:$100,MATCH($A101,DataStreams,0)),DataStreams,0)-1):OFFSET(HOMECELL,MATCH(MIN(INDEX(Last_Data_Point,MATCH($A101,DataStreams,0)),INDEX(Last_Data_Point,MATCH(C$6,DataStreams,0)),$B$4),DateRange,0)-1,MATCH(INDEX(Returns!$100:$100,MATCH($A101,DataStreams,0)),DataStreams,0)-1)),
OFFSET(HOMECELL,MATCH(MAX(INDEX(First_Data_Point,MATCH($A101,DataStreams,0)),INDEX(First_Data_Point,MATCH(C$6,DataStreams,0)),$B$3),DateRange,0)-1,MATCH(C$6,DataStreams,0)-1):OFFSET(HOMECELL,MATCH(MIN(INDEX(Last_Data_Point,MATCH($A101,DataStreams,0)),INDEX(Last_Data_Point,MATCH(C$6,DataStreams,0)),$B$4),DateRange,0)-1,MATCH(C$6,DataStreams,0)-1) -
(INDEX(Returns!$102:$102,MATCH(C$6,DataStreams,0))*
OFFSET(HOMECELL,MATCH(MAX(INDEX(First_Data_Point,MATCH($A101,DataStreams,0)),INDEX(First_Data_Point,MATCH(C$6,DataStreams,0)),$B$3),DateRange,0)-1,MATCH(INDEX(Returns!$100:$100,MATCH(C$6,DataStreams,0)),DataStreams,0)-1):OFFSET(HOMECELL,MATCH(MIN(INDEX(Last_Data_Point,MATCH($A101,DataStreams,0)),INDEX(Last_Data_Point,MATCH(C$6,DataStreams,0)),$B$4),DateRange,0)-1,MATCH(INDEX(Returns!$100:$100,MATCH(C$6,DataStreams,0)),DataStreams,0)-1))),"")</f>
        <v>-6.1760751437402282E-6</v>
      </c>
      <c r="D101" s="233" cm="1">
        <f t="array" aca="1" ref="D101" ca="1">_xlfn.IFNA(_xlfn.COVARIANCE.S(
OFFSET(HOMECELL,MATCH(MAX(INDEX(First_Data_Point,MATCH($A101,DataStreams,0)),INDEX(First_Data_Point,MATCH(D$6,DataStreams,0)),$B$3),DateRange,0)-1,MATCH($A101,DataStreams,0)-1):OFFSET(HOMECELL,MATCH(MIN(INDEX(Last_Data_Point,MATCH($A101,DataStreams,0)),INDEX(Last_Data_Point,MATCH(D$6,DataStreams,0)),$B$4),DateRange,0)-1,MATCH($A101,DataStreams,0)-1) -
(INDEX(Returns!$102:$102,MATCH($A101,DataStreams,0))*
OFFSET(HOMECELL,MATCH(MAX(INDEX(First_Data_Point,MATCH($A101,DataStreams,0)),INDEX(First_Data_Point,MATCH(D$6,DataStreams,0)),$B$3),DateRange,0)-1,MATCH(INDEX(Returns!$100:$100,MATCH($A101,DataStreams,0)),DataStreams,0)-1):OFFSET(HOMECELL,MATCH(MIN(INDEX(Last_Data_Point,MATCH($A101,DataStreams,0)),INDEX(Last_Data_Point,MATCH(D$6,DataStreams,0)),$B$4),DateRange,0)-1,MATCH(INDEX(Returns!$100:$100,MATCH($A101,DataStreams,0)),DataStreams,0)-1)),
OFFSET(HOMECELL,MATCH(MAX(INDEX(First_Data_Point,MATCH($A101,DataStreams,0)),INDEX(First_Data_Point,MATCH(D$6,DataStreams,0)),$B$3),DateRange,0)-1,MATCH(D$6,DataStreams,0)-1):OFFSET(HOMECELL,MATCH(MIN(INDEX(Last_Data_Point,MATCH($A101,DataStreams,0)),INDEX(Last_Data_Point,MATCH(D$6,DataStreams,0)),$B$4),DateRange,0)-1,MATCH(D$6,DataStreams,0)-1) -
(INDEX(Returns!$102:$102,MATCH(D$6,DataStreams,0))*
OFFSET(HOMECELL,MATCH(MAX(INDEX(First_Data_Point,MATCH($A101,DataStreams,0)),INDEX(First_Data_Point,MATCH(D$6,DataStreams,0)),$B$3),DateRange,0)-1,MATCH(INDEX(Returns!$100:$100,MATCH(D$6,DataStreams,0)),DataStreams,0)-1):OFFSET(HOMECELL,MATCH(MIN(INDEX(Last_Data_Point,MATCH($A101,DataStreams,0)),INDEX(Last_Data_Point,MATCH(D$6,DataStreams,0)),$B$4),DateRange,0)-1,MATCH(INDEX(Returns!$100:$100,MATCH(D$6,DataStreams,0)),DataStreams,0)-1))),"")</f>
        <v>8.8935788213282394E-4</v>
      </c>
      <c r="E101" s="233" cm="1">
        <f t="array" aca="1" ref="E101" ca="1">_xlfn.IFNA(_xlfn.COVARIANCE.S(
OFFSET(HOMECELL,MATCH(MAX(INDEX(First_Data_Point,MATCH($A101,DataStreams,0)),INDEX(First_Data_Point,MATCH(E$6,DataStreams,0)),$B$3),DateRange,0)-1,MATCH($A101,DataStreams,0)-1):OFFSET(HOMECELL,MATCH(MIN(INDEX(Last_Data_Point,MATCH($A101,DataStreams,0)),INDEX(Last_Data_Point,MATCH(E$6,DataStreams,0)),$B$4),DateRange,0)-1,MATCH($A101,DataStreams,0)-1) -
(INDEX(Returns!$102:$102,MATCH($A101,DataStreams,0))*
OFFSET(HOMECELL,MATCH(MAX(INDEX(First_Data_Point,MATCH($A101,DataStreams,0)),INDEX(First_Data_Point,MATCH(E$6,DataStreams,0)),$B$3),DateRange,0)-1,MATCH(INDEX(Returns!$100:$100,MATCH($A101,DataStreams,0)),DataStreams,0)-1):OFFSET(HOMECELL,MATCH(MIN(INDEX(Last_Data_Point,MATCH($A101,DataStreams,0)),INDEX(Last_Data_Point,MATCH(E$6,DataStreams,0)),$B$4),DateRange,0)-1,MATCH(INDEX(Returns!$100:$100,MATCH($A101,DataStreams,0)),DataStreams,0)-1)),
OFFSET(HOMECELL,MATCH(MAX(INDEX(First_Data_Point,MATCH($A101,DataStreams,0)),INDEX(First_Data_Point,MATCH(E$6,DataStreams,0)),$B$3),DateRange,0)-1,MATCH(E$6,DataStreams,0)-1):OFFSET(HOMECELL,MATCH(MIN(INDEX(Last_Data_Point,MATCH($A101,DataStreams,0)),INDEX(Last_Data_Point,MATCH(E$6,DataStreams,0)),$B$4),DateRange,0)-1,MATCH(E$6,DataStreams,0)-1) -
(INDEX(Returns!$102:$102,MATCH(E$6,DataStreams,0))*
OFFSET(HOMECELL,MATCH(MAX(INDEX(First_Data_Point,MATCH($A101,DataStreams,0)),INDEX(First_Data_Point,MATCH(E$6,DataStreams,0)),$B$3),DateRange,0)-1,MATCH(INDEX(Returns!$100:$100,MATCH(E$6,DataStreams,0)),DataStreams,0)-1):OFFSET(HOMECELL,MATCH(MIN(INDEX(Last_Data_Point,MATCH($A101,DataStreams,0)),INDEX(Last_Data_Point,MATCH(E$6,DataStreams,0)),$B$4),DateRange,0)-1,MATCH(INDEX(Returns!$100:$100,MATCH(E$6,DataStreams,0)),DataStreams,0)-1))),"")</f>
        <v>1.3275185673365004E-3</v>
      </c>
      <c r="F101" s="233" cm="1">
        <f t="array" aca="1" ref="F101" ca="1">_xlfn.IFNA(_xlfn.COVARIANCE.S(
OFFSET(HOMECELL,MATCH(MAX(INDEX(First_Data_Point,MATCH($A101,DataStreams,0)),INDEX(First_Data_Point,MATCH(F$6,DataStreams,0)),$B$3),DateRange,0)-1,MATCH($A101,DataStreams,0)-1):OFFSET(HOMECELL,MATCH(MIN(INDEX(Last_Data_Point,MATCH($A101,DataStreams,0)),INDEX(Last_Data_Point,MATCH(F$6,DataStreams,0)),$B$4),DateRange,0)-1,MATCH($A101,DataStreams,0)-1) -
(INDEX(Returns!$102:$102,MATCH($A101,DataStreams,0))*
OFFSET(HOMECELL,MATCH(MAX(INDEX(First_Data_Point,MATCH($A101,DataStreams,0)),INDEX(First_Data_Point,MATCH(F$6,DataStreams,0)),$B$3),DateRange,0)-1,MATCH(INDEX(Returns!$100:$100,MATCH($A101,DataStreams,0)),DataStreams,0)-1):OFFSET(HOMECELL,MATCH(MIN(INDEX(Last_Data_Point,MATCH($A101,DataStreams,0)),INDEX(Last_Data_Point,MATCH(F$6,DataStreams,0)),$B$4),DateRange,0)-1,MATCH(INDEX(Returns!$100:$100,MATCH($A101,DataStreams,0)),DataStreams,0)-1)),
OFFSET(HOMECELL,MATCH(MAX(INDEX(First_Data_Point,MATCH($A101,DataStreams,0)),INDEX(First_Data_Point,MATCH(F$6,DataStreams,0)),$B$3),DateRange,0)-1,MATCH(F$6,DataStreams,0)-1):OFFSET(HOMECELL,MATCH(MIN(INDEX(Last_Data_Point,MATCH($A101,DataStreams,0)),INDEX(Last_Data_Point,MATCH(F$6,DataStreams,0)),$B$4),DateRange,0)-1,MATCH(F$6,DataStreams,0)-1) -
(INDEX(Returns!$102:$102,MATCH(F$6,DataStreams,0))*
OFFSET(HOMECELL,MATCH(MAX(INDEX(First_Data_Point,MATCH($A101,DataStreams,0)),INDEX(First_Data_Point,MATCH(F$6,DataStreams,0)),$B$3),DateRange,0)-1,MATCH(INDEX(Returns!$100:$100,MATCH(F$6,DataStreams,0)),DataStreams,0)-1):OFFSET(HOMECELL,MATCH(MIN(INDEX(Last_Data_Point,MATCH($A101,DataStreams,0)),INDEX(Last_Data_Point,MATCH(F$6,DataStreams,0)),$B$4),DateRange,0)-1,MATCH(INDEX(Returns!$100:$100,MATCH(F$6,DataStreams,0)),DataStreams,0)-1))),"")</f>
        <v>2.7282375207170109E-4</v>
      </c>
      <c r="G101" s="233" cm="1">
        <f t="array" aca="1" ref="G101" ca="1">_xlfn.IFNA(_xlfn.COVARIANCE.S(
OFFSET(HOMECELL,MATCH(MAX(INDEX(First_Data_Point,MATCH($A101,DataStreams,0)),INDEX(First_Data_Point,MATCH(G$6,DataStreams,0)),$B$3),DateRange,0)-1,MATCH($A101,DataStreams,0)-1):OFFSET(HOMECELL,MATCH(MIN(INDEX(Last_Data_Point,MATCH($A101,DataStreams,0)),INDEX(Last_Data_Point,MATCH(G$6,DataStreams,0)),$B$4),DateRange,0)-1,MATCH($A101,DataStreams,0)-1) -
(INDEX(Returns!$102:$102,MATCH($A101,DataStreams,0))*
OFFSET(HOMECELL,MATCH(MAX(INDEX(First_Data_Point,MATCH($A101,DataStreams,0)),INDEX(First_Data_Point,MATCH(G$6,DataStreams,0)),$B$3),DateRange,0)-1,MATCH(INDEX(Returns!$100:$100,MATCH($A101,DataStreams,0)),DataStreams,0)-1):OFFSET(HOMECELL,MATCH(MIN(INDEX(Last_Data_Point,MATCH($A101,DataStreams,0)),INDEX(Last_Data_Point,MATCH(G$6,DataStreams,0)),$B$4),DateRange,0)-1,MATCH(INDEX(Returns!$100:$100,MATCH($A101,DataStreams,0)),DataStreams,0)-1)),
OFFSET(HOMECELL,MATCH(MAX(INDEX(First_Data_Point,MATCH($A101,DataStreams,0)),INDEX(First_Data_Point,MATCH(G$6,DataStreams,0)),$B$3),DateRange,0)-1,MATCH(G$6,DataStreams,0)-1):OFFSET(HOMECELL,MATCH(MIN(INDEX(Last_Data_Point,MATCH($A101,DataStreams,0)),INDEX(Last_Data_Point,MATCH(G$6,DataStreams,0)),$B$4),DateRange,0)-1,MATCH(G$6,DataStreams,0)-1) -
(INDEX(Returns!$102:$102,MATCH(G$6,DataStreams,0))*
OFFSET(HOMECELL,MATCH(MAX(INDEX(First_Data_Point,MATCH($A101,DataStreams,0)),INDEX(First_Data_Point,MATCH(G$6,DataStreams,0)),$B$3),DateRange,0)-1,MATCH(INDEX(Returns!$100:$100,MATCH(G$6,DataStreams,0)),DataStreams,0)-1):OFFSET(HOMECELL,MATCH(MIN(INDEX(Last_Data_Point,MATCH($A101,DataStreams,0)),INDEX(Last_Data_Point,MATCH(G$6,DataStreams,0)),$B$4),DateRange,0)-1,MATCH(INDEX(Returns!$100:$100,MATCH(G$6,DataStreams,0)),DataStreams,0)-1))),"")</f>
        <v>-1.1201990681182243E-3</v>
      </c>
      <c r="H101" s="233" cm="1">
        <f t="array" aca="1" ref="H101" ca="1">_xlfn.IFNA(_xlfn.COVARIANCE.S(
OFFSET(HOMECELL,MATCH(MAX(INDEX(First_Data_Point,MATCH($A101,DataStreams,0)),INDEX(First_Data_Point,MATCH(H$6,DataStreams,0)),$B$3),DateRange,0)-1,MATCH($A101,DataStreams,0)-1):OFFSET(HOMECELL,MATCH(MIN(INDEX(Last_Data_Point,MATCH($A101,DataStreams,0)),INDEX(Last_Data_Point,MATCH(H$6,DataStreams,0)),$B$4),DateRange,0)-1,MATCH($A101,DataStreams,0)-1) -
(INDEX(Returns!$102:$102,MATCH($A101,DataStreams,0))*
OFFSET(HOMECELL,MATCH(MAX(INDEX(First_Data_Point,MATCH($A101,DataStreams,0)),INDEX(First_Data_Point,MATCH(H$6,DataStreams,0)),$B$3),DateRange,0)-1,MATCH(INDEX(Returns!$100:$100,MATCH($A101,DataStreams,0)),DataStreams,0)-1):OFFSET(HOMECELL,MATCH(MIN(INDEX(Last_Data_Point,MATCH($A101,DataStreams,0)),INDEX(Last_Data_Point,MATCH(H$6,DataStreams,0)),$B$4),DateRange,0)-1,MATCH(INDEX(Returns!$100:$100,MATCH($A101,DataStreams,0)),DataStreams,0)-1)),
OFFSET(HOMECELL,MATCH(MAX(INDEX(First_Data_Point,MATCH($A101,DataStreams,0)),INDEX(First_Data_Point,MATCH(H$6,DataStreams,0)),$B$3),DateRange,0)-1,MATCH(H$6,DataStreams,0)-1):OFFSET(HOMECELL,MATCH(MIN(INDEX(Last_Data_Point,MATCH($A101,DataStreams,0)),INDEX(Last_Data_Point,MATCH(H$6,DataStreams,0)),$B$4),DateRange,0)-1,MATCH(H$6,DataStreams,0)-1) -
(INDEX(Returns!$102:$102,MATCH(H$6,DataStreams,0))*
OFFSET(HOMECELL,MATCH(MAX(INDEX(First_Data_Point,MATCH($A101,DataStreams,0)),INDEX(First_Data_Point,MATCH(H$6,DataStreams,0)),$B$3),DateRange,0)-1,MATCH(INDEX(Returns!$100:$100,MATCH(H$6,DataStreams,0)),DataStreams,0)-1):OFFSET(HOMECELL,MATCH(MIN(INDEX(Last_Data_Point,MATCH($A101,DataStreams,0)),INDEX(Last_Data_Point,MATCH(H$6,DataStreams,0)),$B$4),DateRange,0)-1,MATCH(INDEX(Returns!$100:$100,MATCH(H$6,DataStreams,0)),DataStreams,0)-1))),"")</f>
        <v>5.625027076911793E-4</v>
      </c>
      <c r="I101" s="233" cm="1">
        <f t="array" aca="1" ref="I101" ca="1">_xlfn.IFNA(_xlfn.COVARIANCE.S(
OFFSET(HOMECELL,MATCH(MAX(INDEX(First_Data_Point,MATCH($A101,DataStreams,0)),INDEX(First_Data_Point,MATCH(I$6,DataStreams,0)),$B$3),DateRange,0)-1,MATCH($A101,DataStreams,0)-1):OFFSET(HOMECELL,MATCH(MIN(INDEX(Last_Data_Point,MATCH($A101,DataStreams,0)),INDEX(Last_Data_Point,MATCH(I$6,DataStreams,0)),$B$4),DateRange,0)-1,MATCH($A101,DataStreams,0)-1) -
(INDEX(Returns!$102:$102,MATCH($A101,DataStreams,0))*
OFFSET(HOMECELL,MATCH(MAX(INDEX(First_Data_Point,MATCH($A101,DataStreams,0)),INDEX(First_Data_Point,MATCH(I$6,DataStreams,0)),$B$3),DateRange,0)-1,MATCH(INDEX(Returns!$100:$100,MATCH($A101,DataStreams,0)),DataStreams,0)-1):OFFSET(HOMECELL,MATCH(MIN(INDEX(Last_Data_Point,MATCH($A101,DataStreams,0)),INDEX(Last_Data_Point,MATCH(I$6,DataStreams,0)),$B$4),DateRange,0)-1,MATCH(INDEX(Returns!$100:$100,MATCH($A101,DataStreams,0)),DataStreams,0)-1)),
OFFSET(HOMECELL,MATCH(MAX(INDEX(First_Data_Point,MATCH($A101,DataStreams,0)),INDEX(First_Data_Point,MATCH(I$6,DataStreams,0)),$B$3),DateRange,0)-1,MATCH(I$6,DataStreams,0)-1):OFFSET(HOMECELL,MATCH(MIN(INDEX(Last_Data_Point,MATCH($A101,DataStreams,0)),INDEX(Last_Data_Point,MATCH(I$6,DataStreams,0)),$B$4),DateRange,0)-1,MATCH(I$6,DataStreams,0)-1) -
(INDEX(Returns!$102:$102,MATCH(I$6,DataStreams,0))*
OFFSET(HOMECELL,MATCH(MAX(INDEX(First_Data_Point,MATCH($A101,DataStreams,0)),INDEX(First_Data_Point,MATCH(I$6,DataStreams,0)),$B$3),DateRange,0)-1,MATCH(INDEX(Returns!$100:$100,MATCH(I$6,DataStreams,0)),DataStreams,0)-1):OFFSET(HOMECELL,MATCH(MIN(INDEX(Last_Data_Point,MATCH($A101,DataStreams,0)),INDEX(Last_Data_Point,MATCH(I$6,DataStreams,0)),$B$4),DateRange,0)-1,MATCH(INDEX(Returns!$100:$100,MATCH(I$6,DataStreams,0)),DataStreams,0)-1))),"")</f>
        <v>-2.6205359979662671E-3</v>
      </c>
      <c r="J101" s="233" cm="1">
        <f t="array" aca="1" ref="J101" ca="1">_xlfn.IFNA(_xlfn.COVARIANCE.S(
OFFSET(HOMECELL,MATCH(MAX(INDEX(First_Data_Point,MATCH($A101,DataStreams,0)),INDEX(First_Data_Point,MATCH(J$6,DataStreams,0)),$B$3),DateRange,0)-1,MATCH($A101,DataStreams,0)-1):OFFSET(HOMECELL,MATCH(MIN(INDEX(Last_Data_Point,MATCH($A101,DataStreams,0)),INDEX(Last_Data_Point,MATCH(J$6,DataStreams,0)),$B$4),DateRange,0)-1,MATCH($A101,DataStreams,0)-1) -
(INDEX(Returns!$102:$102,MATCH($A101,DataStreams,0))*
OFFSET(HOMECELL,MATCH(MAX(INDEX(First_Data_Point,MATCH($A101,DataStreams,0)),INDEX(First_Data_Point,MATCH(J$6,DataStreams,0)),$B$3),DateRange,0)-1,MATCH(INDEX(Returns!$100:$100,MATCH($A101,DataStreams,0)),DataStreams,0)-1):OFFSET(HOMECELL,MATCH(MIN(INDEX(Last_Data_Point,MATCH($A101,DataStreams,0)),INDEX(Last_Data_Point,MATCH(J$6,DataStreams,0)),$B$4),DateRange,0)-1,MATCH(INDEX(Returns!$100:$100,MATCH($A101,DataStreams,0)),DataStreams,0)-1)),
OFFSET(HOMECELL,MATCH(MAX(INDEX(First_Data_Point,MATCH($A101,DataStreams,0)),INDEX(First_Data_Point,MATCH(J$6,DataStreams,0)),$B$3),DateRange,0)-1,MATCH(J$6,DataStreams,0)-1):OFFSET(HOMECELL,MATCH(MIN(INDEX(Last_Data_Point,MATCH($A101,DataStreams,0)),INDEX(Last_Data_Point,MATCH(J$6,DataStreams,0)),$B$4),DateRange,0)-1,MATCH(J$6,DataStreams,0)-1) -
(INDEX(Returns!$102:$102,MATCH(J$6,DataStreams,0))*
OFFSET(HOMECELL,MATCH(MAX(INDEX(First_Data_Point,MATCH($A101,DataStreams,0)),INDEX(First_Data_Point,MATCH(J$6,DataStreams,0)),$B$3),DateRange,0)-1,MATCH(INDEX(Returns!$100:$100,MATCH(J$6,DataStreams,0)),DataStreams,0)-1):OFFSET(HOMECELL,MATCH(MIN(INDEX(Last_Data_Point,MATCH($A101,DataStreams,0)),INDEX(Last_Data_Point,MATCH(J$6,DataStreams,0)),$B$4),DateRange,0)-1,MATCH(INDEX(Returns!$100:$100,MATCH(J$6,DataStreams,0)),DataStreams,0)-1))),"")</f>
        <v>9.2097882723743852E-4</v>
      </c>
      <c r="K101" s="233" cm="1">
        <f t="array" aca="1" ref="K101" ca="1">_xlfn.IFNA(_xlfn.COVARIANCE.S(
OFFSET(HOMECELL,MATCH(MAX(INDEX(First_Data_Point,MATCH($A101,DataStreams,0)),INDEX(First_Data_Point,MATCH(K$6,DataStreams,0)),$B$3),DateRange,0)-1,MATCH($A101,DataStreams,0)-1):OFFSET(HOMECELL,MATCH(MIN(INDEX(Last_Data_Point,MATCH($A101,DataStreams,0)),INDEX(Last_Data_Point,MATCH(K$6,DataStreams,0)),$B$4),DateRange,0)-1,MATCH($A101,DataStreams,0)-1) -
(INDEX(Returns!$102:$102,MATCH($A101,DataStreams,0))*
OFFSET(HOMECELL,MATCH(MAX(INDEX(First_Data_Point,MATCH($A101,DataStreams,0)),INDEX(First_Data_Point,MATCH(K$6,DataStreams,0)),$B$3),DateRange,0)-1,MATCH(INDEX(Returns!$100:$100,MATCH($A101,DataStreams,0)),DataStreams,0)-1):OFFSET(HOMECELL,MATCH(MIN(INDEX(Last_Data_Point,MATCH($A101,DataStreams,0)),INDEX(Last_Data_Point,MATCH(K$6,DataStreams,0)),$B$4),DateRange,0)-1,MATCH(INDEX(Returns!$100:$100,MATCH($A101,DataStreams,0)),DataStreams,0)-1)),
OFFSET(HOMECELL,MATCH(MAX(INDEX(First_Data_Point,MATCH($A101,DataStreams,0)),INDEX(First_Data_Point,MATCH(K$6,DataStreams,0)),$B$3),DateRange,0)-1,MATCH(K$6,DataStreams,0)-1):OFFSET(HOMECELL,MATCH(MIN(INDEX(Last_Data_Point,MATCH($A101,DataStreams,0)),INDEX(Last_Data_Point,MATCH(K$6,DataStreams,0)),$B$4),DateRange,0)-1,MATCH(K$6,DataStreams,0)-1) -
(INDEX(Returns!$102:$102,MATCH(K$6,DataStreams,0))*
OFFSET(HOMECELL,MATCH(MAX(INDEX(First_Data_Point,MATCH($A101,DataStreams,0)),INDEX(First_Data_Point,MATCH(K$6,DataStreams,0)),$B$3),DateRange,0)-1,MATCH(INDEX(Returns!$100:$100,MATCH(K$6,DataStreams,0)),DataStreams,0)-1):OFFSET(HOMECELL,MATCH(MIN(INDEX(Last_Data_Point,MATCH($A101,DataStreams,0)),INDEX(Last_Data_Point,MATCH(K$6,DataStreams,0)),$B$4),DateRange,0)-1,MATCH(INDEX(Returns!$100:$100,MATCH(K$6,DataStreams,0)),DataStreams,0)-1))),"")</f>
        <v>1.4127145243707034E-3</v>
      </c>
      <c r="L101" s="233" cm="1">
        <f t="array" aca="1" ref="L101" ca="1">_xlfn.IFNA(_xlfn.COVARIANCE.S(
OFFSET(HOMECELL,MATCH(MAX(INDEX(First_Data_Point,MATCH($A101,DataStreams,0)),INDEX(First_Data_Point,MATCH(L$6,DataStreams,0)),$B$3),DateRange,0)-1,MATCH($A101,DataStreams,0)-1):OFFSET(HOMECELL,MATCH(MIN(INDEX(Last_Data_Point,MATCH($A101,DataStreams,0)),INDEX(Last_Data_Point,MATCH(L$6,DataStreams,0)),$B$4),DateRange,0)-1,MATCH($A101,DataStreams,0)-1) -
(INDEX(Returns!$102:$102,MATCH($A101,DataStreams,0))*
OFFSET(HOMECELL,MATCH(MAX(INDEX(First_Data_Point,MATCH($A101,DataStreams,0)),INDEX(First_Data_Point,MATCH(L$6,DataStreams,0)),$B$3),DateRange,0)-1,MATCH(INDEX(Returns!$100:$100,MATCH($A101,DataStreams,0)),DataStreams,0)-1):OFFSET(HOMECELL,MATCH(MIN(INDEX(Last_Data_Point,MATCH($A101,DataStreams,0)),INDEX(Last_Data_Point,MATCH(L$6,DataStreams,0)),$B$4),DateRange,0)-1,MATCH(INDEX(Returns!$100:$100,MATCH($A101,DataStreams,0)),DataStreams,0)-1)),
OFFSET(HOMECELL,MATCH(MAX(INDEX(First_Data_Point,MATCH($A101,DataStreams,0)),INDEX(First_Data_Point,MATCH(L$6,DataStreams,0)),$B$3),DateRange,0)-1,MATCH(L$6,DataStreams,0)-1):OFFSET(HOMECELL,MATCH(MIN(INDEX(Last_Data_Point,MATCH($A101,DataStreams,0)),INDEX(Last_Data_Point,MATCH(L$6,DataStreams,0)),$B$4),DateRange,0)-1,MATCH(L$6,DataStreams,0)-1) -
(INDEX(Returns!$102:$102,MATCH(L$6,DataStreams,0))*
OFFSET(HOMECELL,MATCH(MAX(INDEX(First_Data_Point,MATCH($A101,DataStreams,0)),INDEX(First_Data_Point,MATCH(L$6,DataStreams,0)),$B$3),DateRange,0)-1,MATCH(INDEX(Returns!$100:$100,MATCH(L$6,DataStreams,0)),DataStreams,0)-1):OFFSET(HOMECELL,MATCH(MIN(INDEX(Last_Data_Point,MATCH($A101,DataStreams,0)),INDEX(Last_Data_Point,MATCH(L$6,DataStreams,0)),$B$4),DateRange,0)-1,MATCH(INDEX(Returns!$100:$100,MATCH(L$6,DataStreams,0)),DataStreams,0)-1))),"")</f>
        <v>-5.0151381464490685E-4</v>
      </c>
      <c r="M101" s="233" cm="1">
        <f t="array" aca="1" ref="M101" ca="1">_xlfn.IFNA(_xlfn.COVARIANCE.S(
OFFSET(HOMECELL,MATCH(MAX(INDEX(First_Data_Point,MATCH($A101,DataStreams,0)),INDEX(First_Data_Point,MATCH(M$6,DataStreams,0)),$B$3),DateRange,0)-1,MATCH($A101,DataStreams,0)-1):OFFSET(HOMECELL,MATCH(MIN(INDEX(Last_Data_Point,MATCH($A101,DataStreams,0)),INDEX(Last_Data_Point,MATCH(M$6,DataStreams,0)),$B$4),DateRange,0)-1,MATCH($A101,DataStreams,0)-1) -
(INDEX(Returns!$102:$102,MATCH($A101,DataStreams,0))*
OFFSET(HOMECELL,MATCH(MAX(INDEX(First_Data_Point,MATCH($A101,DataStreams,0)),INDEX(First_Data_Point,MATCH(M$6,DataStreams,0)),$B$3),DateRange,0)-1,MATCH(INDEX(Returns!$100:$100,MATCH($A101,DataStreams,0)),DataStreams,0)-1):OFFSET(HOMECELL,MATCH(MIN(INDEX(Last_Data_Point,MATCH($A101,DataStreams,0)),INDEX(Last_Data_Point,MATCH(M$6,DataStreams,0)),$B$4),DateRange,0)-1,MATCH(INDEX(Returns!$100:$100,MATCH($A101,DataStreams,0)),DataStreams,0)-1)),
OFFSET(HOMECELL,MATCH(MAX(INDEX(First_Data_Point,MATCH($A101,DataStreams,0)),INDEX(First_Data_Point,MATCH(M$6,DataStreams,0)),$B$3),DateRange,0)-1,MATCH(M$6,DataStreams,0)-1):OFFSET(HOMECELL,MATCH(MIN(INDEX(Last_Data_Point,MATCH($A101,DataStreams,0)),INDEX(Last_Data_Point,MATCH(M$6,DataStreams,0)),$B$4),DateRange,0)-1,MATCH(M$6,DataStreams,0)-1) -
(INDEX(Returns!$102:$102,MATCH(M$6,DataStreams,0))*
OFFSET(HOMECELL,MATCH(MAX(INDEX(First_Data_Point,MATCH($A101,DataStreams,0)),INDEX(First_Data_Point,MATCH(M$6,DataStreams,0)),$B$3),DateRange,0)-1,MATCH(INDEX(Returns!$100:$100,MATCH(M$6,DataStreams,0)),DataStreams,0)-1):OFFSET(HOMECELL,MATCH(MIN(INDEX(Last_Data_Point,MATCH($A101,DataStreams,0)),INDEX(Last_Data_Point,MATCH(M$6,DataStreams,0)),$B$4),DateRange,0)-1,MATCH(INDEX(Returns!$100:$100,MATCH(M$6,DataStreams,0)),DataStreams,0)-1))),"")</f>
        <v>-1.9628871080491369E-3</v>
      </c>
      <c r="N101" s="233" cm="1">
        <f t="array" aca="1" ref="N101" ca="1">_xlfn.IFNA(_xlfn.COVARIANCE.S(
OFFSET(HOMECELL,MATCH(MAX(INDEX(First_Data_Point,MATCH($A101,DataStreams,0)),INDEX(First_Data_Point,MATCH(N$6,DataStreams,0)),$B$3),DateRange,0)-1,MATCH($A101,DataStreams,0)-1):OFFSET(HOMECELL,MATCH(MIN(INDEX(Last_Data_Point,MATCH($A101,DataStreams,0)),INDEX(Last_Data_Point,MATCH(N$6,DataStreams,0)),$B$4),DateRange,0)-1,MATCH($A101,DataStreams,0)-1) -
(INDEX(Returns!$102:$102,MATCH($A101,DataStreams,0))*
OFFSET(HOMECELL,MATCH(MAX(INDEX(First_Data_Point,MATCH($A101,DataStreams,0)),INDEX(First_Data_Point,MATCH(N$6,DataStreams,0)),$B$3),DateRange,0)-1,MATCH(INDEX(Returns!$100:$100,MATCH($A101,DataStreams,0)),DataStreams,0)-1):OFFSET(HOMECELL,MATCH(MIN(INDEX(Last_Data_Point,MATCH($A101,DataStreams,0)),INDEX(Last_Data_Point,MATCH(N$6,DataStreams,0)),$B$4),DateRange,0)-1,MATCH(INDEX(Returns!$100:$100,MATCH($A101,DataStreams,0)),DataStreams,0)-1)),
OFFSET(HOMECELL,MATCH(MAX(INDEX(First_Data_Point,MATCH($A101,DataStreams,0)),INDEX(First_Data_Point,MATCH(N$6,DataStreams,0)),$B$3),DateRange,0)-1,MATCH(N$6,DataStreams,0)-1):OFFSET(HOMECELL,MATCH(MIN(INDEX(Last_Data_Point,MATCH($A101,DataStreams,0)),INDEX(Last_Data_Point,MATCH(N$6,DataStreams,0)),$B$4),DateRange,0)-1,MATCH(N$6,DataStreams,0)-1) -
(INDEX(Returns!$102:$102,MATCH(N$6,DataStreams,0))*
OFFSET(HOMECELL,MATCH(MAX(INDEX(First_Data_Point,MATCH($A101,DataStreams,0)),INDEX(First_Data_Point,MATCH(N$6,DataStreams,0)),$B$3),DateRange,0)-1,MATCH(INDEX(Returns!$100:$100,MATCH(N$6,DataStreams,0)),DataStreams,0)-1):OFFSET(HOMECELL,MATCH(MIN(INDEX(Last_Data_Point,MATCH($A101,DataStreams,0)),INDEX(Last_Data_Point,MATCH(N$6,DataStreams,0)),$B$4),DateRange,0)-1,MATCH(INDEX(Returns!$100:$100,MATCH(N$6,DataStreams,0)),DataStreams,0)-1))),"")</f>
        <v>-1.1160600871555627E-4</v>
      </c>
      <c r="O101" s="233" cm="1">
        <f t="array" aca="1" ref="O101" ca="1">_xlfn.IFNA(_xlfn.COVARIANCE.S(
OFFSET(HOMECELL,MATCH(MAX(INDEX(First_Data_Point,MATCH($A101,DataStreams,0)),INDEX(First_Data_Point,MATCH(O$6,DataStreams,0)),$B$3),DateRange,0)-1,MATCH($A101,DataStreams,0)-1):OFFSET(HOMECELL,MATCH(MIN(INDEX(Last_Data_Point,MATCH($A101,DataStreams,0)),INDEX(Last_Data_Point,MATCH(O$6,DataStreams,0)),$B$4),DateRange,0)-1,MATCH($A101,DataStreams,0)-1) -
(INDEX(Returns!$102:$102,MATCH($A101,DataStreams,0))*
OFFSET(HOMECELL,MATCH(MAX(INDEX(First_Data_Point,MATCH($A101,DataStreams,0)),INDEX(First_Data_Point,MATCH(O$6,DataStreams,0)),$B$3),DateRange,0)-1,MATCH(INDEX(Returns!$100:$100,MATCH($A101,DataStreams,0)),DataStreams,0)-1):OFFSET(HOMECELL,MATCH(MIN(INDEX(Last_Data_Point,MATCH($A101,DataStreams,0)),INDEX(Last_Data_Point,MATCH(O$6,DataStreams,0)),$B$4),DateRange,0)-1,MATCH(INDEX(Returns!$100:$100,MATCH($A101,DataStreams,0)),DataStreams,0)-1)),
OFFSET(HOMECELL,MATCH(MAX(INDEX(First_Data_Point,MATCH($A101,DataStreams,0)),INDEX(First_Data_Point,MATCH(O$6,DataStreams,0)),$B$3),DateRange,0)-1,MATCH(O$6,DataStreams,0)-1):OFFSET(HOMECELL,MATCH(MIN(INDEX(Last_Data_Point,MATCH($A101,DataStreams,0)),INDEX(Last_Data_Point,MATCH(O$6,DataStreams,0)),$B$4),DateRange,0)-1,MATCH(O$6,DataStreams,0)-1) -
(INDEX(Returns!$102:$102,MATCH(O$6,DataStreams,0))*
OFFSET(HOMECELL,MATCH(MAX(INDEX(First_Data_Point,MATCH($A101,DataStreams,0)),INDEX(First_Data_Point,MATCH(O$6,DataStreams,0)),$B$3),DateRange,0)-1,MATCH(INDEX(Returns!$100:$100,MATCH(O$6,DataStreams,0)),DataStreams,0)-1):OFFSET(HOMECELL,MATCH(MIN(INDEX(Last_Data_Point,MATCH($A101,DataStreams,0)),INDEX(Last_Data_Point,MATCH(O$6,DataStreams,0)),$B$4),DateRange,0)-1,MATCH(INDEX(Returns!$100:$100,MATCH(O$6,DataStreams,0)),DataStreams,0)-1))),"")</f>
        <v>2.1174501286256508E-3</v>
      </c>
      <c r="P101" s="233" cm="1">
        <f t="array" aca="1" ref="P101" ca="1">_xlfn.IFNA(_xlfn.COVARIANCE.S(
OFFSET(HOMECELL,MATCH(MAX(INDEX(First_Data_Point,MATCH($A101,DataStreams,0)),INDEX(First_Data_Point,MATCH(P$6,DataStreams,0)),$B$3),DateRange,0)-1,MATCH($A101,DataStreams,0)-1):OFFSET(HOMECELL,MATCH(MIN(INDEX(Last_Data_Point,MATCH($A101,DataStreams,0)),INDEX(Last_Data_Point,MATCH(P$6,DataStreams,0)),$B$4),DateRange,0)-1,MATCH($A101,DataStreams,0)-1) -
(INDEX(Returns!$102:$102,MATCH($A101,DataStreams,0))*
OFFSET(HOMECELL,MATCH(MAX(INDEX(First_Data_Point,MATCH($A101,DataStreams,0)),INDEX(First_Data_Point,MATCH(P$6,DataStreams,0)),$B$3),DateRange,0)-1,MATCH(INDEX(Returns!$100:$100,MATCH($A101,DataStreams,0)),DataStreams,0)-1):OFFSET(HOMECELL,MATCH(MIN(INDEX(Last_Data_Point,MATCH($A101,DataStreams,0)),INDEX(Last_Data_Point,MATCH(P$6,DataStreams,0)),$B$4),DateRange,0)-1,MATCH(INDEX(Returns!$100:$100,MATCH($A101,DataStreams,0)),DataStreams,0)-1)),
OFFSET(HOMECELL,MATCH(MAX(INDEX(First_Data_Point,MATCH($A101,DataStreams,0)),INDEX(First_Data_Point,MATCH(P$6,DataStreams,0)),$B$3),DateRange,0)-1,MATCH(P$6,DataStreams,0)-1):OFFSET(HOMECELL,MATCH(MIN(INDEX(Last_Data_Point,MATCH($A101,DataStreams,0)),INDEX(Last_Data_Point,MATCH(P$6,DataStreams,0)),$B$4),DateRange,0)-1,MATCH(P$6,DataStreams,0)-1) -
(INDEX(Returns!$102:$102,MATCH(P$6,DataStreams,0))*
OFFSET(HOMECELL,MATCH(MAX(INDEX(First_Data_Point,MATCH($A101,DataStreams,0)),INDEX(First_Data_Point,MATCH(P$6,DataStreams,0)),$B$3),DateRange,0)-1,MATCH(INDEX(Returns!$100:$100,MATCH(P$6,DataStreams,0)),DataStreams,0)-1):OFFSET(HOMECELL,MATCH(MIN(INDEX(Last_Data_Point,MATCH($A101,DataStreams,0)),INDEX(Last_Data_Point,MATCH(P$6,DataStreams,0)),$B$4),DateRange,0)-1,MATCH(INDEX(Returns!$100:$100,MATCH(P$6,DataStreams,0)),DataStreams,0)-1))),"")</f>
        <v>1.4179142871640188E-3</v>
      </c>
      <c r="Q101" s="233" cm="1">
        <f t="array" aca="1" ref="Q101" ca="1">_xlfn.IFNA(_xlfn.COVARIANCE.S(
OFFSET(HOMECELL,MATCH(MAX(INDEX(First_Data_Point,MATCH($A101,DataStreams,0)),INDEX(First_Data_Point,MATCH(Q$6,DataStreams,0)),$B$3),DateRange,0)-1,MATCH($A101,DataStreams,0)-1):OFFSET(HOMECELL,MATCH(MIN(INDEX(Last_Data_Point,MATCH($A101,DataStreams,0)),INDEX(Last_Data_Point,MATCH(Q$6,DataStreams,0)),$B$4),DateRange,0)-1,MATCH($A101,DataStreams,0)-1) -
(INDEX(Returns!$102:$102,MATCH($A101,DataStreams,0))*
OFFSET(HOMECELL,MATCH(MAX(INDEX(First_Data_Point,MATCH($A101,DataStreams,0)),INDEX(First_Data_Point,MATCH(Q$6,DataStreams,0)),$B$3),DateRange,0)-1,MATCH(INDEX(Returns!$100:$100,MATCH($A101,DataStreams,0)),DataStreams,0)-1):OFFSET(HOMECELL,MATCH(MIN(INDEX(Last_Data_Point,MATCH($A101,DataStreams,0)),INDEX(Last_Data_Point,MATCH(Q$6,DataStreams,0)),$B$4),DateRange,0)-1,MATCH(INDEX(Returns!$100:$100,MATCH($A101,DataStreams,0)),DataStreams,0)-1)),
OFFSET(HOMECELL,MATCH(MAX(INDEX(First_Data_Point,MATCH($A101,DataStreams,0)),INDEX(First_Data_Point,MATCH(Q$6,DataStreams,0)),$B$3),DateRange,0)-1,MATCH(Q$6,DataStreams,0)-1):OFFSET(HOMECELL,MATCH(MIN(INDEX(Last_Data_Point,MATCH($A101,DataStreams,0)),INDEX(Last_Data_Point,MATCH(Q$6,DataStreams,0)),$B$4),DateRange,0)-1,MATCH(Q$6,DataStreams,0)-1) -
(INDEX(Returns!$102:$102,MATCH(Q$6,DataStreams,0))*
OFFSET(HOMECELL,MATCH(MAX(INDEX(First_Data_Point,MATCH($A101,DataStreams,0)),INDEX(First_Data_Point,MATCH(Q$6,DataStreams,0)),$B$3),DateRange,0)-1,MATCH(INDEX(Returns!$100:$100,MATCH(Q$6,DataStreams,0)),DataStreams,0)-1):OFFSET(HOMECELL,MATCH(MIN(INDEX(Last_Data_Point,MATCH($A101,DataStreams,0)),INDEX(Last_Data_Point,MATCH(Q$6,DataStreams,0)),$B$4),DateRange,0)-1,MATCH(INDEX(Returns!$100:$100,MATCH(Q$6,DataStreams,0)),DataStreams,0)-1))),"")</f>
        <v>-1.0649386636501353E-4</v>
      </c>
      <c r="R101" s="233" cm="1">
        <f t="array" aca="1" ref="R101" ca="1">_xlfn.IFNA(_xlfn.COVARIANCE.S(
OFFSET(HOMECELL,MATCH(MAX(INDEX(First_Data_Point,MATCH($A101,DataStreams,0)),INDEX(First_Data_Point,MATCH(R$6,DataStreams,0)),$B$3),DateRange,0)-1,MATCH($A101,DataStreams,0)-1):OFFSET(HOMECELL,MATCH(MIN(INDEX(Last_Data_Point,MATCH($A101,DataStreams,0)),INDEX(Last_Data_Point,MATCH(R$6,DataStreams,0)),$B$4),DateRange,0)-1,MATCH($A101,DataStreams,0)-1) -
(INDEX(Returns!$102:$102,MATCH($A101,DataStreams,0))*
OFFSET(HOMECELL,MATCH(MAX(INDEX(First_Data_Point,MATCH($A101,DataStreams,0)),INDEX(First_Data_Point,MATCH(R$6,DataStreams,0)),$B$3),DateRange,0)-1,MATCH(INDEX(Returns!$100:$100,MATCH($A101,DataStreams,0)),DataStreams,0)-1):OFFSET(HOMECELL,MATCH(MIN(INDEX(Last_Data_Point,MATCH($A101,DataStreams,0)),INDEX(Last_Data_Point,MATCH(R$6,DataStreams,0)),$B$4),DateRange,0)-1,MATCH(INDEX(Returns!$100:$100,MATCH($A101,DataStreams,0)),DataStreams,0)-1)),
OFFSET(HOMECELL,MATCH(MAX(INDEX(First_Data_Point,MATCH($A101,DataStreams,0)),INDEX(First_Data_Point,MATCH(R$6,DataStreams,0)),$B$3),DateRange,0)-1,MATCH(R$6,DataStreams,0)-1):OFFSET(HOMECELL,MATCH(MIN(INDEX(Last_Data_Point,MATCH($A101,DataStreams,0)),INDEX(Last_Data_Point,MATCH(R$6,DataStreams,0)),$B$4),DateRange,0)-1,MATCH(R$6,DataStreams,0)-1) -
(INDEX(Returns!$102:$102,MATCH(R$6,DataStreams,0))*
OFFSET(HOMECELL,MATCH(MAX(INDEX(First_Data_Point,MATCH($A101,DataStreams,0)),INDEX(First_Data_Point,MATCH(R$6,DataStreams,0)),$B$3),DateRange,0)-1,MATCH(INDEX(Returns!$100:$100,MATCH(R$6,DataStreams,0)),DataStreams,0)-1):OFFSET(HOMECELL,MATCH(MIN(INDEX(Last_Data_Point,MATCH($A101,DataStreams,0)),INDEX(Last_Data_Point,MATCH(R$6,DataStreams,0)),$B$4),DateRange,0)-1,MATCH(INDEX(Returns!$100:$100,MATCH(R$6,DataStreams,0)),DataStreams,0)-1))),"")</f>
        <v>-1.0272529803707776E-3</v>
      </c>
      <c r="S101" s="233" cm="1">
        <f t="array" aca="1" ref="S101" ca="1">_xlfn.IFNA(_xlfn.COVARIANCE.S(
OFFSET(HOMECELL,MATCH(MAX(INDEX(First_Data_Point,MATCH($A101,DataStreams,0)),INDEX(First_Data_Point,MATCH(S$6,DataStreams,0)),$B$3),DateRange,0)-1,MATCH($A101,DataStreams,0)-1):OFFSET(HOMECELL,MATCH(MIN(INDEX(Last_Data_Point,MATCH($A101,DataStreams,0)),INDEX(Last_Data_Point,MATCH(S$6,DataStreams,0)),$B$4),DateRange,0)-1,MATCH($A101,DataStreams,0)-1) -
(INDEX(Returns!$102:$102,MATCH($A101,DataStreams,0))*
OFFSET(HOMECELL,MATCH(MAX(INDEX(First_Data_Point,MATCH($A101,DataStreams,0)),INDEX(First_Data_Point,MATCH(S$6,DataStreams,0)),$B$3),DateRange,0)-1,MATCH(INDEX(Returns!$100:$100,MATCH($A101,DataStreams,0)),DataStreams,0)-1):OFFSET(HOMECELL,MATCH(MIN(INDEX(Last_Data_Point,MATCH($A101,DataStreams,0)),INDEX(Last_Data_Point,MATCH(S$6,DataStreams,0)),$B$4),DateRange,0)-1,MATCH(INDEX(Returns!$100:$100,MATCH($A101,DataStreams,0)),DataStreams,0)-1)),
OFFSET(HOMECELL,MATCH(MAX(INDEX(First_Data_Point,MATCH($A101,DataStreams,0)),INDEX(First_Data_Point,MATCH(S$6,DataStreams,0)),$B$3),DateRange,0)-1,MATCH(S$6,DataStreams,0)-1):OFFSET(HOMECELL,MATCH(MIN(INDEX(Last_Data_Point,MATCH($A101,DataStreams,0)),INDEX(Last_Data_Point,MATCH(S$6,DataStreams,0)),$B$4),DateRange,0)-1,MATCH(S$6,DataStreams,0)-1) -
(INDEX(Returns!$102:$102,MATCH(S$6,DataStreams,0))*
OFFSET(HOMECELL,MATCH(MAX(INDEX(First_Data_Point,MATCH($A101,DataStreams,0)),INDEX(First_Data_Point,MATCH(S$6,DataStreams,0)),$B$3),DateRange,0)-1,MATCH(INDEX(Returns!$100:$100,MATCH(S$6,DataStreams,0)),DataStreams,0)-1):OFFSET(HOMECELL,MATCH(MIN(INDEX(Last_Data_Point,MATCH($A101,DataStreams,0)),INDEX(Last_Data_Point,MATCH(S$6,DataStreams,0)),$B$4),DateRange,0)-1,MATCH(INDEX(Returns!$100:$100,MATCH(S$6,DataStreams,0)),DataStreams,0)-1))),"")</f>
        <v>2.4247993642589625E-3</v>
      </c>
      <c r="T101" s="233" cm="1">
        <f t="array" aca="1" ref="T101" ca="1">_xlfn.IFNA(_xlfn.COVARIANCE.S(
OFFSET(HOMECELL,MATCH(MAX(INDEX(First_Data_Point,MATCH($A101,DataStreams,0)),INDEX(First_Data_Point,MATCH(T$6,DataStreams,0)),$B$3),DateRange,0)-1,MATCH($A101,DataStreams,0)-1):OFFSET(HOMECELL,MATCH(MIN(INDEX(Last_Data_Point,MATCH($A101,DataStreams,0)),INDEX(Last_Data_Point,MATCH(T$6,DataStreams,0)),$B$4),DateRange,0)-1,MATCH($A101,DataStreams,0)-1) -
(INDEX(Returns!$102:$102,MATCH($A101,DataStreams,0))*
OFFSET(HOMECELL,MATCH(MAX(INDEX(First_Data_Point,MATCH($A101,DataStreams,0)),INDEX(First_Data_Point,MATCH(T$6,DataStreams,0)),$B$3),DateRange,0)-1,MATCH(INDEX(Returns!$100:$100,MATCH($A101,DataStreams,0)),DataStreams,0)-1):OFFSET(HOMECELL,MATCH(MIN(INDEX(Last_Data_Point,MATCH($A101,DataStreams,0)),INDEX(Last_Data_Point,MATCH(T$6,DataStreams,0)),$B$4),DateRange,0)-1,MATCH(INDEX(Returns!$100:$100,MATCH($A101,DataStreams,0)),DataStreams,0)-1)),
OFFSET(HOMECELL,MATCH(MAX(INDEX(First_Data_Point,MATCH($A101,DataStreams,0)),INDEX(First_Data_Point,MATCH(T$6,DataStreams,0)),$B$3),DateRange,0)-1,MATCH(T$6,DataStreams,0)-1):OFFSET(HOMECELL,MATCH(MIN(INDEX(Last_Data_Point,MATCH($A101,DataStreams,0)),INDEX(Last_Data_Point,MATCH(T$6,DataStreams,0)),$B$4),DateRange,0)-1,MATCH(T$6,DataStreams,0)-1) -
(INDEX(Returns!$102:$102,MATCH(T$6,DataStreams,0))*
OFFSET(HOMECELL,MATCH(MAX(INDEX(First_Data_Point,MATCH($A101,DataStreams,0)),INDEX(First_Data_Point,MATCH(T$6,DataStreams,0)),$B$3),DateRange,0)-1,MATCH(INDEX(Returns!$100:$100,MATCH(T$6,DataStreams,0)),DataStreams,0)-1):OFFSET(HOMECELL,MATCH(MIN(INDEX(Last_Data_Point,MATCH($A101,DataStreams,0)),INDEX(Last_Data_Point,MATCH(T$6,DataStreams,0)),$B$4),DateRange,0)-1,MATCH(INDEX(Returns!$100:$100,MATCH(T$6,DataStreams,0)),DataStreams,0)-1))),"")</f>
        <v>6.3786764949863871E-5</v>
      </c>
      <c r="U101" s="233" cm="1">
        <f t="array" aca="1" ref="U101" ca="1">_xlfn.IFNA(_xlfn.COVARIANCE.S(
OFFSET(HOMECELL,MATCH(MAX(INDEX(First_Data_Point,MATCH($A101,DataStreams,0)),INDEX(First_Data_Point,MATCH(U$6,DataStreams,0)),$B$3),DateRange,0)-1,MATCH($A101,DataStreams,0)-1):OFFSET(HOMECELL,MATCH(MIN(INDEX(Last_Data_Point,MATCH($A101,DataStreams,0)),INDEX(Last_Data_Point,MATCH(U$6,DataStreams,0)),$B$4),DateRange,0)-1,MATCH($A101,DataStreams,0)-1) -
(INDEX(Returns!$102:$102,MATCH($A101,DataStreams,0))*
OFFSET(HOMECELL,MATCH(MAX(INDEX(First_Data_Point,MATCH($A101,DataStreams,0)),INDEX(First_Data_Point,MATCH(U$6,DataStreams,0)),$B$3),DateRange,0)-1,MATCH(INDEX(Returns!$100:$100,MATCH($A101,DataStreams,0)),DataStreams,0)-1):OFFSET(HOMECELL,MATCH(MIN(INDEX(Last_Data_Point,MATCH($A101,DataStreams,0)),INDEX(Last_Data_Point,MATCH(U$6,DataStreams,0)),$B$4),DateRange,0)-1,MATCH(INDEX(Returns!$100:$100,MATCH($A101,DataStreams,0)),DataStreams,0)-1)),
OFFSET(HOMECELL,MATCH(MAX(INDEX(First_Data_Point,MATCH($A101,DataStreams,0)),INDEX(First_Data_Point,MATCH(U$6,DataStreams,0)),$B$3),DateRange,0)-1,MATCH(U$6,DataStreams,0)-1):OFFSET(HOMECELL,MATCH(MIN(INDEX(Last_Data_Point,MATCH($A101,DataStreams,0)),INDEX(Last_Data_Point,MATCH(U$6,DataStreams,0)),$B$4),DateRange,0)-1,MATCH(U$6,DataStreams,0)-1) -
(INDEX(Returns!$102:$102,MATCH(U$6,DataStreams,0))*
OFFSET(HOMECELL,MATCH(MAX(INDEX(First_Data_Point,MATCH($A101,DataStreams,0)),INDEX(First_Data_Point,MATCH(U$6,DataStreams,0)),$B$3),DateRange,0)-1,MATCH(INDEX(Returns!$100:$100,MATCH(U$6,DataStreams,0)),DataStreams,0)-1):OFFSET(HOMECELL,MATCH(MIN(INDEX(Last_Data_Point,MATCH($A101,DataStreams,0)),INDEX(Last_Data_Point,MATCH(U$6,DataStreams,0)),$B$4),DateRange,0)-1,MATCH(INDEX(Returns!$100:$100,MATCH(U$6,DataStreams,0)),DataStreams,0)-1))),"")</f>
        <v>-1.2870106480132525E-3</v>
      </c>
      <c r="V101" s="233" cm="1">
        <f t="array" aca="1" ref="V101" ca="1">_xlfn.IFNA(_xlfn.COVARIANCE.S(
OFFSET(HOMECELL,MATCH(MAX(INDEX(First_Data_Point,MATCH($A101,DataStreams,0)),INDEX(First_Data_Point,MATCH(V$6,DataStreams,0)),$B$3),DateRange,0)-1,MATCH($A101,DataStreams,0)-1):OFFSET(HOMECELL,MATCH(MIN(INDEX(Last_Data_Point,MATCH($A101,DataStreams,0)),INDEX(Last_Data_Point,MATCH(V$6,DataStreams,0)),$B$4),DateRange,0)-1,MATCH($A101,DataStreams,0)-1) -
(INDEX(Returns!$102:$102,MATCH($A101,DataStreams,0))*
OFFSET(HOMECELL,MATCH(MAX(INDEX(First_Data_Point,MATCH($A101,DataStreams,0)),INDEX(First_Data_Point,MATCH(V$6,DataStreams,0)),$B$3),DateRange,0)-1,MATCH(INDEX(Returns!$100:$100,MATCH($A101,DataStreams,0)),DataStreams,0)-1):OFFSET(HOMECELL,MATCH(MIN(INDEX(Last_Data_Point,MATCH($A101,DataStreams,0)),INDEX(Last_Data_Point,MATCH(V$6,DataStreams,0)),$B$4),DateRange,0)-1,MATCH(INDEX(Returns!$100:$100,MATCH($A101,DataStreams,0)),DataStreams,0)-1)),
OFFSET(HOMECELL,MATCH(MAX(INDEX(First_Data_Point,MATCH($A101,DataStreams,0)),INDEX(First_Data_Point,MATCH(V$6,DataStreams,0)),$B$3),DateRange,0)-1,MATCH(V$6,DataStreams,0)-1):OFFSET(HOMECELL,MATCH(MIN(INDEX(Last_Data_Point,MATCH($A101,DataStreams,0)),INDEX(Last_Data_Point,MATCH(V$6,DataStreams,0)),$B$4),DateRange,0)-1,MATCH(V$6,DataStreams,0)-1) -
(INDEX(Returns!$102:$102,MATCH(V$6,DataStreams,0))*
OFFSET(HOMECELL,MATCH(MAX(INDEX(First_Data_Point,MATCH($A101,DataStreams,0)),INDEX(First_Data_Point,MATCH(V$6,DataStreams,0)),$B$3),DateRange,0)-1,MATCH(INDEX(Returns!$100:$100,MATCH(V$6,DataStreams,0)),DataStreams,0)-1):OFFSET(HOMECELL,MATCH(MIN(INDEX(Last_Data_Point,MATCH($A101,DataStreams,0)),INDEX(Last_Data_Point,MATCH(V$6,DataStreams,0)),$B$4),DateRange,0)-1,MATCH(INDEX(Returns!$100:$100,MATCH(V$6,DataStreams,0)),DataStreams,0)-1))),"")</f>
        <v>2.6725907265008164E-4</v>
      </c>
      <c r="W101" s="233" cm="1">
        <f t="array" aca="1" ref="W101" ca="1">_xlfn.IFNA(_xlfn.COVARIANCE.S(
OFFSET(HOMECELL,MATCH(MAX(INDEX(First_Data_Point,MATCH($A101,DataStreams,0)),INDEX(First_Data_Point,MATCH(W$6,DataStreams,0)),$B$3),DateRange,0)-1,MATCH($A101,DataStreams,0)-1):OFFSET(HOMECELL,MATCH(MIN(INDEX(Last_Data_Point,MATCH($A101,DataStreams,0)),INDEX(Last_Data_Point,MATCH(W$6,DataStreams,0)),$B$4),DateRange,0)-1,MATCH($A101,DataStreams,0)-1) -
(INDEX(Returns!$102:$102,MATCH($A101,DataStreams,0))*
OFFSET(HOMECELL,MATCH(MAX(INDEX(First_Data_Point,MATCH($A101,DataStreams,0)),INDEX(First_Data_Point,MATCH(W$6,DataStreams,0)),$B$3),DateRange,0)-1,MATCH(INDEX(Returns!$100:$100,MATCH($A101,DataStreams,0)),DataStreams,0)-1):OFFSET(HOMECELL,MATCH(MIN(INDEX(Last_Data_Point,MATCH($A101,DataStreams,0)),INDEX(Last_Data_Point,MATCH(W$6,DataStreams,0)),$B$4),DateRange,0)-1,MATCH(INDEX(Returns!$100:$100,MATCH($A101,DataStreams,0)),DataStreams,0)-1)),
OFFSET(HOMECELL,MATCH(MAX(INDEX(First_Data_Point,MATCH($A101,DataStreams,0)),INDEX(First_Data_Point,MATCH(W$6,DataStreams,0)),$B$3),DateRange,0)-1,MATCH(W$6,DataStreams,0)-1):OFFSET(HOMECELL,MATCH(MIN(INDEX(Last_Data_Point,MATCH($A101,DataStreams,0)),INDEX(Last_Data_Point,MATCH(W$6,DataStreams,0)),$B$4),DateRange,0)-1,MATCH(W$6,DataStreams,0)-1) -
(INDEX(Returns!$102:$102,MATCH(W$6,DataStreams,0))*
OFFSET(HOMECELL,MATCH(MAX(INDEX(First_Data_Point,MATCH($A101,DataStreams,0)),INDEX(First_Data_Point,MATCH(W$6,DataStreams,0)),$B$3),DateRange,0)-1,MATCH(INDEX(Returns!$100:$100,MATCH(W$6,DataStreams,0)),DataStreams,0)-1):OFFSET(HOMECELL,MATCH(MIN(INDEX(Last_Data_Point,MATCH($A101,DataStreams,0)),INDEX(Last_Data_Point,MATCH(W$6,DataStreams,0)),$B$4),DateRange,0)-1,MATCH(INDEX(Returns!$100:$100,MATCH(W$6,DataStreams,0)),DataStreams,0)-1))),"")</f>
        <v>2.485976963276626E-3</v>
      </c>
      <c r="X101" s="233" cm="1">
        <f t="array" aca="1" ref="X101" ca="1">_xlfn.IFNA(_xlfn.COVARIANCE.S(
OFFSET(HOMECELL,MATCH(MAX(INDEX(First_Data_Point,MATCH($A101,DataStreams,0)),INDEX(First_Data_Point,MATCH(X$6,DataStreams,0)),$B$3),DateRange,0)-1,MATCH($A101,DataStreams,0)-1):OFFSET(HOMECELL,MATCH(MIN(INDEX(Last_Data_Point,MATCH($A101,DataStreams,0)),INDEX(Last_Data_Point,MATCH(X$6,DataStreams,0)),$B$4),DateRange,0)-1,MATCH($A101,DataStreams,0)-1) -
(INDEX(Returns!$102:$102,MATCH($A101,DataStreams,0))*
OFFSET(HOMECELL,MATCH(MAX(INDEX(First_Data_Point,MATCH($A101,DataStreams,0)),INDEX(First_Data_Point,MATCH(X$6,DataStreams,0)),$B$3),DateRange,0)-1,MATCH(INDEX(Returns!$100:$100,MATCH($A101,DataStreams,0)),DataStreams,0)-1):OFFSET(HOMECELL,MATCH(MIN(INDEX(Last_Data_Point,MATCH($A101,DataStreams,0)),INDEX(Last_Data_Point,MATCH(X$6,DataStreams,0)),$B$4),DateRange,0)-1,MATCH(INDEX(Returns!$100:$100,MATCH($A101,DataStreams,0)),DataStreams,0)-1)),
OFFSET(HOMECELL,MATCH(MAX(INDEX(First_Data_Point,MATCH($A101,DataStreams,0)),INDEX(First_Data_Point,MATCH(X$6,DataStreams,0)),$B$3),DateRange,0)-1,MATCH(X$6,DataStreams,0)-1):OFFSET(HOMECELL,MATCH(MIN(INDEX(Last_Data_Point,MATCH($A101,DataStreams,0)),INDEX(Last_Data_Point,MATCH(X$6,DataStreams,0)),$B$4),DateRange,0)-1,MATCH(X$6,DataStreams,0)-1) -
(INDEX(Returns!$102:$102,MATCH(X$6,DataStreams,0))*
OFFSET(HOMECELL,MATCH(MAX(INDEX(First_Data_Point,MATCH($A101,DataStreams,0)),INDEX(First_Data_Point,MATCH(X$6,DataStreams,0)),$B$3),DateRange,0)-1,MATCH(INDEX(Returns!$100:$100,MATCH(X$6,DataStreams,0)),DataStreams,0)-1):OFFSET(HOMECELL,MATCH(MIN(INDEX(Last_Data_Point,MATCH($A101,DataStreams,0)),INDEX(Last_Data_Point,MATCH(X$6,DataStreams,0)),$B$4),DateRange,0)-1,MATCH(INDEX(Returns!$100:$100,MATCH(X$6,DataStreams,0)),DataStreams,0)-1))),"")</f>
        <v>2.7949102386660499E-3</v>
      </c>
      <c r="Y101" s="233" cm="1">
        <f t="array" aca="1" ref="Y101" ca="1">_xlfn.IFNA(_xlfn.COVARIANCE.S(
OFFSET(HOMECELL,MATCH(MAX(INDEX(First_Data_Point,MATCH($A101,DataStreams,0)),INDEX(First_Data_Point,MATCH(Y$6,DataStreams,0)),$B$3),DateRange,0)-1,MATCH($A101,DataStreams,0)-1):OFFSET(HOMECELL,MATCH(MIN(INDEX(Last_Data_Point,MATCH($A101,DataStreams,0)),INDEX(Last_Data_Point,MATCH(Y$6,DataStreams,0)),$B$4),DateRange,0)-1,MATCH($A101,DataStreams,0)-1) -
(INDEX(Returns!$102:$102,MATCH($A101,DataStreams,0))*
OFFSET(HOMECELL,MATCH(MAX(INDEX(First_Data_Point,MATCH($A101,DataStreams,0)),INDEX(First_Data_Point,MATCH(Y$6,DataStreams,0)),$B$3),DateRange,0)-1,MATCH(INDEX(Returns!$100:$100,MATCH($A101,DataStreams,0)),DataStreams,0)-1):OFFSET(HOMECELL,MATCH(MIN(INDEX(Last_Data_Point,MATCH($A101,DataStreams,0)),INDEX(Last_Data_Point,MATCH(Y$6,DataStreams,0)),$B$4),DateRange,0)-1,MATCH(INDEX(Returns!$100:$100,MATCH($A101,DataStreams,0)),DataStreams,0)-1)),
OFFSET(HOMECELL,MATCH(MAX(INDEX(First_Data_Point,MATCH($A101,DataStreams,0)),INDEX(First_Data_Point,MATCH(Y$6,DataStreams,0)),$B$3),DateRange,0)-1,MATCH(Y$6,DataStreams,0)-1):OFFSET(HOMECELL,MATCH(MIN(INDEX(Last_Data_Point,MATCH($A101,DataStreams,0)),INDEX(Last_Data_Point,MATCH(Y$6,DataStreams,0)),$B$4),DateRange,0)-1,MATCH(Y$6,DataStreams,0)-1) -
(INDEX(Returns!$102:$102,MATCH(Y$6,DataStreams,0))*
OFFSET(HOMECELL,MATCH(MAX(INDEX(First_Data_Point,MATCH($A101,DataStreams,0)),INDEX(First_Data_Point,MATCH(Y$6,DataStreams,0)),$B$3),DateRange,0)-1,MATCH(INDEX(Returns!$100:$100,MATCH(Y$6,DataStreams,0)),DataStreams,0)-1):OFFSET(HOMECELL,MATCH(MIN(INDEX(Last_Data_Point,MATCH($A101,DataStreams,0)),INDEX(Last_Data_Point,MATCH(Y$6,DataStreams,0)),$B$4),DateRange,0)-1,MATCH(INDEX(Returns!$100:$100,MATCH(Y$6,DataStreams,0)),DataStreams,0)-1))),"")</f>
        <v>8.8868255668835688E-3</v>
      </c>
      <c r="Z101" s="233" cm="1">
        <f t="array" aca="1" ref="Z101" ca="1">_xlfn.IFNA(_xlfn.COVARIANCE.S(
OFFSET(HOMECELL,MATCH(MAX(INDEX(First_Data_Point,MATCH($A101,DataStreams,0)),INDEX(First_Data_Point,MATCH(Z$6,DataStreams,0)),$B$3),DateRange,0)-1,MATCH($A101,DataStreams,0)-1):OFFSET(HOMECELL,MATCH(MIN(INDEX(Last_Data_Point,MATCH($A101,DataStreams,0)),INDEX(Last_Data_Point,MATCH(Z$6,DataStreams,0)),$B$4),DateRange,0)-1,MATCH($A101,DataStreams,0)-1) -
(INDEX(Returns!$102:$102,MATCH($A101,DataStreams,0))*
OFFSET(HOMECELL,MATCH(MAX(INDEX(First_Data_Point,MATCH($A101,DataStreams,0)),INDEX(First_Data_Point,MATCH(Z$6,DataStreams,0)),$B$3),DateRange,0)-1,MATCH(INDEX(Returns!$100:$100,MATCH($A101,DataStreams,0)),DataStreams,0)-1):OFFSET(HOMECELL,MATCH(MIN(INDEX(Last_Data_Point,MATCH($A101,DataStreams,0)),INDEX(Last_Data_Point,MATCH(Z$6,DataStreams,0)),$B$4),DateRange,0)-1,MATCH(INDEX(Returns!$100:$100,MATCH($A101,DataStreams,0)),DataStreams,0)-1)),
OFFSET(HOMECELL,MATCH(MAX(INDEX(First_Data_Point,MATCH($A101,DataStreams,0)),INDEX(First_Data_Point,MATCH(Z$6,DataStreams,0)),$B$3),DateRange,0)-1,MATCH(Z$6,DataStreams,0)-1):OFFSET(HOMECELL,MATCH(MIN(INDEX(Last_Data_Point,MATCH($A101,DataStreams,0)),INDEX(Last_Data_Point,MATCH(Z$6,DataStreams,0)),$B$4),DateRange,0)-1,MATCH(Z$6,DataStreams,0)-1) -
(INDEX(Returns!$102:$102,MATCH(Z$6,DataStreams,0))*
OFFSET(HOMECELL,MATCH(MAX(INDEX(First_Data_Point,MATCH($A101,DataStreams,0)),INDEX(First_Data_Point,MATCH(Z$6,DataStreams,0)),$B$3),DateRange,0)-1,MATCH(INDEX(Returns!$100:$100,MATCH(Z$6,DataStreams,0)),DataStreams,0)-1):OFFSET(HOMECELL,MATCH(MIN(INDEX(Last_Data_Point,MATCH($A101,DataStreams,0)),INDEX(Last_Data_Point,MATCH(Z$6,DataStreams,0)),$B$4),DateRange,0)-1,MATCH(INDEX(Returns!$100:$100,MATCH(Z$6,DataStreams,0)),DataStreams,0)-1))),"")</f>
        <v>1.5352557176851793E-4</v>
      </c>
      <c r="AA101" s="233" cm="1">
        <f t="array" aca="1" ref="AA101" ca="1">_xlfn.IFNA(_xlfn.COVARIANCE.S(
OFFSET(HOMECELL,MATCH(MAX(INDEX(First_Data_Point,MATCH($A101,DataStreams,0)),INDEX(First_Data_Point,MATCH(AA$6,DataStreams,0)),$B$3),DateRange,0)-1,MATCH($A101,DataStreams,0)-1):OFFSET(HOMECELL,MATCH(MIN(INDEX(Last_Data_Point,MATCH($A101,DataStreams,0)),INDEX(Last_Data_Point,MATCH(AA$6,DataStreams,0)),$B$4),DateRange,0)-1,MATCH($A101,DataStreams,0)-1) -
(INDEX(Returns!$102:$102,MATCH($A101,DataStreams,0))*
OFFSET(HOMECELL,MATCH(MAX(INDEX(First_Data_Point,MATCH($A101,DataStreams,0)),INDEX(First_Data_Point,MATCH(AA$6,DataStreams,0)),$B$3),DateRange,0)-1,MATCH(INDEX(Returns!$100:$100,MATCH($A101,DataStreams,0)),DataStreams,0)-1):OFFSET(HOMECELL,MATCH(MIN(INDEX(Last_Data_Point,MATCH($A101,DataStreams,0)),INDEX(Last_Data_Point,MATCH(AA$6,DataStreams,0)),$B$4),DateRange,0)-1,MATCH(INDEX(Returns!$100:$100,MATCH($A101,DataStreams,0)),DataStreams,0)-1)),
OFFSET(HOMECELL,MATCH(MAX(INDEX(First_Data_Point,MATCH($A101,DataStreams,0)),INDEX(First_Data_Point,MATCH(AA$6,DataStreams,0)),$B$3),DateRange,0)-1,MATCH(AA$6,DataStreams,0)-1):OFFSET(HOMECELL,MATCH(MIN(INDEX(Last_Data_Point,MATCH($A101,DataStreams,0)),INDEX(Last_Data_Point,MATCH(AA$6,DataStreams,0)),$B$4),DateRange,0)-1,MATCH(AA$6,DataStreams,0)-1) -
(INDEX(Returns!$102:$102,MATCH(AA$6,DataStreams,0))*
OFFSET(HOMECELL,MATCH(MAX(INDEX(First_Data_Point,MATCH($A101,DataStreams,0)),INDEX(First_Data_Point,MATCH(AA$6,DataStreams,0)),$B$3),DateRange,0)-1,MATCH(INDEX(Returns!$100:$100,MATCH(AA$6,DataStreams,0)),DataStreams,0)-1):OFFSET(HOMECELL,MATCH(MIN(INDEX(Last_Data_Point,MATCH($A101,DataStreams,0)),INDEX(Last_Data_Point,MATCH(AA$6,DataStreams,0)),$B$4),DateRange,0)-1,MATCH(INDEX(Returns!$100:$100,MATCH(AA$6,DataStreams,0)),DataStreams,0)-1))),"")</f>
        <v>6.0053500409881137E-4</v>
      </c>
      <c r="AB101" s="233" cm="1">
        <f t="array" aca="1" ref="AB101" ca="1">_xlfn.IFNA(_xlfn.COVARIANCE.S(
OFFSET(HOMECELL,MATCH(MAX(INDEX(First_Data_Point,MATCH($A101,DataStreams,0)),INDEX(First_Data_Point,MATCH(AB$6,DataStreams,0)),$B$3),DateRange,0)-1,MATCH($A101,DataStreams,0)-1):OFFSET(HOMECELL,MATCH(MIN(INDEX(Last_Data_Point,MATCH($A101,DataStreams,0)),INDEX(Last_Data_Point,MATCH(AB$6,DataStreams,0)),$B$4),DateRange,0)-1,MATCH($A101,DataStreams,0)-1) -
(INDEX(Returns!$102:$102,MATCH($A101,DataStreams,0))*
OFFSET(HOMECELL,MATCH(MAX(INDEX(First_Data_Point,MATCH($A101,DataStreams,0)),INDEX(First_Data_Point,MATCH(AB$6,DataStreams,0)),$B$3),DateRange,0)-1,MATCH(INDEX(Returns!$100:$100,MATCH($A101,DataStreams,0)),DataStreams,0)-1):OFFSET(HOMECELL,MATCH(MIN(INDEX(Last_Data_Point,MATCH($A101,DataStreams,0)),INDEX(Last_Data_Point,MATCH(AB$6,DataStreams,0)),$B$4),DateRange,0)-1,MATCH(INDEX(Returns!$100:$100,MATCH($A101,DataStreams,0)),DataStreams,0)-1)),
OFFSET(HOMECELL,MATCH(MAX(INDEX(First_Data_Point,MATCH($A101,DataStreams,0)),INDEX(First_Data_Point,MATCH(AB$6,DataStreams,0)),$B$3),DateRange,0)-1,MATCH(AB$6,DataStreams,0)-1):OFFSET(HOMECELL,MATCH(MIN(INDEX(Last_Data_Point,MATCH($A101,DataStreams,0)),INDEX(Last_Data_Point,MATCH(AB$6,DataStreams,0)),$B$4),DateRange,0)-1,MATCH(AB$6,DataStreams,0)-1) -
(INDEX(Returns!$102:$102,MATCH(AB$6,DataStreams,0))*
OFFSET(HOMECELL,MATCH(MAX(INDEX(First_Data_Point,MATCH($A101,DataStreams,0)),INDEX(First_Data_Point,MATCH(AB$6,DataStreams,0)),$B$3),DateRange,0)-1,MATCH(INDEX(Returns!$100:$100,MATCH(AB$6,DataStreams,0)),DataStreams,0)-1):OFFSET(HOMECELL,MATCH(MIN(INDEX(Last_Data_Point,MATCH($A101,DataStreams,0)),INDEX(Last_Data_Point,MATCH(AB$6,DataStreams,0)),$B$4),DateRange,0)-1,MATCH(INDEX(Returns!$100:$100,MATCH(AB$6,DataStreams,0)),DataStreams,0)-1))),"")</f>
        <v>2.8841508706275326E-4</v>
      </c>
      <c r="AC101" s="233" cm="1">
        <f t="array" aca="1" ref="AC101" ca="1">_xlfn.IFNA(_xlfn.COVARIANCE.S(
OFFSET(HOMECELL,MATCH(MAX(INDEX(First_Data_Point,MATCH($A101,DataStreams,0)),INDEX(First_Data_Point,MATCH(AC$6,DataStreams,0)),$B$3),DateRange,0)-1,MATCH($A101,DataStreams,0)-1):OFFSET(HOMECELL,MATCH(MIN(INDEX(Last_Data_Point,MATCH($A101,DataStreams,0)),INDEX(Last_Data_Point,MATCH(AC$6,DataStreams,0)),$B$4),DateRange,0)-1,MATCH($A101,DataStreams,0)-1) -
(INDEX(Returns!$102:$102,MATCH($A101,DataStreams,0))*
OFFSET(HOMECELL,MATCH(MAX(INDEX(First_Data_Point,MATCH($A101,DataStreams,0)),INDEX(First_Data_Point,MATCH(AC$6,DataStreams,0)),$B$3),DateRange,0)-1,MATCH(INDEX(Returns!$100:$100,MATCH($A101,DataStreams,0)),DataStreams,0)-1):OFFSET(HOMECELL,MATCH(MIN(INDEX(Last_Data_Point,MATCH($A101,DataStreams,0)),INDEX(Last_Data_Point,MATCH(AC$6,DataStreams,0)),$B$4),DateRange,0)-1,MATCH(INDEX(Returns!$100:$100,MATCH($A101,DataStreams,0)),DataStreams,0)-1)),
OFFSET(HOMECELL,MATCH(MAX(INDEX(First_Data_Point,MATCH($A101,DataStreams,0)),INDEX(First_Data_Point,MATCH(AC$6,DataStreams,0)),$B$3),DateRange,0)-1,MATCH(AC$6,DataStreams,0)-1):OFFSET(HOMECELL,MATCH(MIN(INDEX(Last_Data_Point,MATCH($A101,DataStreams,0)),INDEX(Last_Data_Point,MATCH(AC$6,DataStreams,0)),$B$4),DateRange,0)-1,MATCH(AC$6,DataStreams,0)-1) -
(INDEX(Returns!$102:$102,MATCH(AC$6,DataStreams,0))*
OFFSET(HOMECELL,MATCH(MAX(INDEX(First_Data_Point,MATCH($A101,DataStreams,0)),INDEX(First_Data_Point,MATCH(AC$6,DataStreams,0)),$B$3),DateRange,0)-1,MATCH(INDEX(Returns!$100:$100,MATCH(AC$6,DataStreams,0)),DataStreams,0)-1):OFFSET(HOMECELL,MATCH(MIN(INDEX(Last_Data_Point,MATCH($A101,DataStreams,0)),INDEX(Last_Data_Point,MATCH(AC$6,DataStreams,0)),$B$4),DateRange,0)-1,MATCH(INDEX(Returns!$100:$100,MATCH(AC$6,DataStreams,0)),DataStreams,0)-1))),"")</f>
        <v>-1.7751121687097979E-4</v>
      </c>
      <c r="AD101" s="233" cm="1">
        <f t="array" aca="1" ref="AD101" ca="1">_xlfn.IFNA(_xlfn.COVARIANCE.S(
OFFSET(HOMECELL,MATCH(MAX(INDEX(First_Data_Point,MATCH($A101,DataStreams,0)),INDEX(First_Data_Point,MATCH(AD$6,DataStreams,0)),$B$3),DateRange,0)-1,MATCH($A101,DataStreams,0)-1):OFFSET(HOMECELL,MATCH(MIN(INDEX(Last_Data_Point,MATCH($A101,DataStreams,0)),INDEX(Last_Data_Point,MATCH(AD$6,DataStreams,0)),$B$4),DateRange,0)-1,MATCH($A101,DataStreams,0)-1) -
(INDEX(Returns!$102:$102,MATCH($A101,DataStreams,0))*
OFFSET(HOMECELL,MATCH(MAX(INDEX(First_Data_Point,MATCH($A101,DataStreams,0)),INDEX(First_Data_Point,MATCH(AD$6,DataStreams,0)),$B$3),DateRange,0)-1,MATCH(INDEX(Returns!$100:$100,MATCH($A101,DataStreams,0)),DataStreams,0)-1):OFFSET(HOMECELL,MATCH(MIN(INDEX(Last_Data_Point,MATCH($A101,DataStreams,0)),INDEX(Last_Data_Point,MATCH(AD$6,DataStreams,0)),$B$4),DateRange,0)-1,MATCH(INDEX(Returns!$100:$100,MATCH($A101,DataStreams,0)),DataStreams,0)-1)),
OFFSET(HOMECELL,MATCH(MAX(INDEX(First_Data_Point,MATCH($A101,DataStreams,0)),INDEX(First_Data_Point,MATCH(AD$6,DataStreams,0)),$B$3),DateRange,0)-1,MATCH(AD$6,DataStreams,0)-1):OFFSET(HOMECELL,MATCH(MIN(INDEX(Last_Data_Point,MATCH($A101,DataStreams,0)),INDEX(Last_Data_Point,MATCH(AD$6,DataStreams,0)),$B$4),DateRange,0)-1,MATCH(AD$6,DataStreams,0)-1) -
(INDEX(Returns!$102:$102,MATCH(AD$6,DataStreams,0))*
OFFSET(HOMECELL,MATCH(MAX(INDEX(First_Data_Point,MATCH($A101,DataStreams,0)),INDEX(First_Data_Point,MATCH(AD$6,DataStreams,0)),$B$3),DateRange,0)-1,MATCH(INDEX(Returns!$100:$100,MATCH(AD$6,DataStreams,0)),DataStreams,0)-1):OFFSET(HOMECELL,MATCH(MIN(INDEX(Last_Data_Point,MATCH($A101,DataStreams,0)),INDEX(Last_Data_Point,MATCH(AD$6,DataStreams,0)),$B$4),DateRange,0)-1,MATCH(INDEX(Returns!$100:$100,MATCH(AD$6,DataStreams,0)),DataStreams,0)-1))),"")</f>
        <v>3.7461929043047768E-6</v>
      </c>
      <c r="AE101" s="233" cm="1">
        <f t="array" aca="1" ref="AE101" ca="1">_xlfn.IFNA(_xlfn.COVARIANCE.S(
OFFSET(HOMECELL,MATCH(MAX(INDEX(First_Data_Point,MATCH($A101,DataStreams,0)),INDEX(First_Data_Point,MATCH(AE$6,DataStreams,0)),$B$3),DateRange,0)-1,MATCH($A101,DataStreams,0)-1):OFFSET(HOMECELL,MATCH(MIN(INDEX(Last_Data_Point,MATCH($A101,DataStreams,0)),INDEX(Last_Data_Point,MATCH(AE$6,DataStreams,0)),$B$4),DateRange,0)-1,MATCH($A101,DataStreams,0)-1) -
(INDEX(Returns!$102:$102,MATCH($A101,DataStreams,0))*
OFFSET(HOMECELL,MATCH(MAX(INDEX(First_Data_Point,MATCH($A101,DataStreams,0)),INDEX(First_Data_Point,MATCH(AE$6,DataStreams,0)),$B$3),DateRange,0)-1,MATCH(INDEX(Returns!$100:$100,MATCH($A101,DataStreams,0)),DataStreams,0)-1):OFFSET(HOMECELL,MATCH(MIN(INDEX(Last_Data_Point,MATCH($A101,DataStreams,0)),INDEX(Last_Data_Point,MATCH(AE$6,DataStreams,0)),$B$4),DateRange,0)-1,MATCH(INDEX(Returns!$100:$100,MATCH($A101,DataStreams,0)),DataStreams,0)-1)),
OFFSET(HOMECELL,MATCH(MAX(INDEX(First_Data_Point,MATCH($A101,DataStreams,0)),INDEX(First_Data_Point,MATCH(AE$6,DataStreams,0)),$B$3),DateRange,0)-1,MATCH(AE$6,DataStreams,0)-1):OFFSET(HOMECELL,MATCH(MIN(INDEX(Last_Data_Point,MATCH($A101,DataStreams,0)),INDEX(Last_Data_Point,MATCH(AE$6,DataStreams,0)),$B$4),DateRange,0)-1,MATCH(AE$6,DataStreams,0)-1) -
(INDEX(Returns!$102:$102,MATCH(AE$6,DataStreams,0))*
OFFSET(HOMECELL,MATCH(MAX(INDEX(First_Data_Point,MATCH($A101,DataStreams,0)),INDEX(First_Data_Point,MATCH(AE$6,DataStreams,0)),$B$3),DateRange,0)-1,MATCH(INDEX(Returns!$100:$100,MATCH(AE$6,DataStreams,0)),DataStreams,0)-1):OFFSET(HOMECELL,MATCH(MIN(INDEX(Last_Data_Point,MATCH($A101,DataStreams,0)),INDEX(Last_Data_Point,MATCH(AE$6,DataStreams,0)),$B$4),DateRange,0)-1,MATCH(INDEX(Returns!$100:$100,MATCH(AE$6,DataStreams,0)),DataStreams,0)-1))),"")</f>
        <v>-3.3357887399160994E-4</v>
      </c>
      <c r="AF101" s="233" cm="1">
        <f t="array" aca="1" ref="AF101" ca="1">_xlfn.IFNA(_xlfn.COVARIANCE.S(
OFFSET(HOMECELL,MATCH(MAX(INDEX(First_Data_Point,MATCH($A101,DataStreams,0)),INDEX(First_Data_Point,MATCH(AF$6,DataStreams,0)),$B$3),DateRange,0)-1,MATCH($A101,DataStreams,0)-1):OFFSET(HOMECELL,MATCH(MIN(INDEX(Last_Data_Point,MATCH($A101,DataStreams,0)),INDEX(Last_Data_Point,MATCH(AF$6,DataStreams,0)),$B$4),DateRange,0)-1,MATCH($A101,DataStreams,0)-1) -
(INDEX(Returns!$102:$102,MATCH($A101,DataStreams,0))*
OFFSET(HOMECELL,MATCH(MAX(INDEX(First_Data_Point,MATCH($A101,DataStreams,0)),INDEX(First_Data_Point,MATCH(AF$6,DataStreams,0)),$B$3),DateRange,0)-1,MATCH(INDEX(Returns!$100:$100,MATCH($A101,DataStreams,0)),DataStreams,0)-1):OFFSET(HOMECELL,MATCH(MIN(INDEX(Last_Data_Point,MATCH($A101,DataStreams,0)),INDEX(Last_Data_Point,MATCH(AF$6,DataStreams,0)),$B$4),DateRange,0)-1,MATCH(INDEX(Returns!$100:$100,MATCH($A101,DataStreams,0)),DataStreams,0)-1)),
OFFSET(HOMECELL,MATCH(MAX(INDEX(First_Data_Point,MATCH($A101,DataStreams,0)),INDEX(First_Data_Point,MATCH(AF$6,DataStreams,0)),$B$3),DateRange,0)-1,MATCH(AF$6,DataStreams,0)-1):OFFSET(HOMECELL,MATCH(MIN(INDEX(Last_Data_Point,MATCH($A101,DataStreams,0)),INDEX(Last_Data_Point,MATCH(AF$6,DataStreams,0)),$B$4),DateRange,0)-1,MATCH(AF$6,DataStreams,0)-1) -
(INDEX(Returns!$102:$102,MATCH(AF$6,DataStreams,0))*
OFFSET(HOMECELL,MATCH(MAX(INDEX(First_Data_Point,MATCH($A101,DataStreams,0)),INDEX(First_Data_Point,MATCH(AF$6,DataStreams,0)),$B$3),DateRange,0)-1,MATCH(INDEX(Returns!$100:$100,MATCH(AF$6,DataStreams,0)),DataStreams,0)-1):OFFSET(HOMECELL,MATCH(MIN(INDEX(Last_Data_Point,MATCH($A101,DataStreams,0)),INDEX(Last_Data_Point,MATCH(AF$6,DataStreams,0)),$B$4),DateRange,0)-1,MATCH(INDEX(Returns!$100:$100,MATCH(AF$6,DataStreams,0)),DataStreams,0)-1))),"")</f>
        <v>5.2187895896803468E-4</v>
      </c>
      <c r="AG101" s="233" cm="1">
        <f t="array" aca="1" ref="AG101" ca="1">_xlfn.IFNA(_xlfn.COVARIANCE.S(
OFFSET(HOMECELL,MATCH(MAX(INDEX(First_Data_Point,MATCH($A101,DataStreams,0)),INDEX(First_Data_Point,MATCH(AG$6,DataStreams,0)),$B$3),DateRange,0)-1,MATCH($A101,DataStreams,0)-1):OFFSET(HOMECELL,MATCH(MIN(INDEX(Last_Data_Point,MATCH($A101,DataStreams,0)),INDEX(Last_Data_Point,MATCH(AG$6,DataStreams,0)),$B$4),DateRange,0)-1,MATCH($A101,DataStreams,0)-1) -
(INDEX(Returns!$102:$102,MATCH($A101,DataStreams,0))*
OFFSET(HOMECELL,MATCH(MAX(INDEX(First_Data_Point,MATCH($A101,DataStreams,0)),INDEX(First_Data_Point,MATCH(AG$6,DataStreams,0)),$B$3),DateRange,0)-1,MATCH(INDEX(Returns!$100:$100,MATCH($A101,DataStreams,0)),DataStreams,0)-1):OFFSET(HOMECELL,MATCH(MIN(INDEX(Last_Data_Point,MATCH($A101,DataStreams,0)),INDEX(Last_Data_Point,MATCH(AG$6,DataStreams,0)),$B$4),DateRange,0)-1,MATCH(INDEX(Returns!$100:$100,MATCH($A101,DataStreams,0)),DataStreams,0)-1)),
OFFSET(HOMECELL,MATCH(MAX(INDEX(First_Data_Point,MATCH($A101,DataStreams,0)),INDEX(First_Data_Point,MATCH(AG$6,DataStreams,0)),$B$3),DateRange,0)-1,MATCH(AG$6,DataStreams,0)-1):OFFSET(HOMECELL,MATCH(MIN(INDEX(Last_Data_Point,MATCH($A101,DataStreams,0)),INDEX(Last_Data_Point,MATCH(AG$6,DataStreams,0)),$B$4),DateRange,0)-1,MATCH(AG$6,DataStreams,0)-1) -
(INDEX(Returns!$102:$102,MATCH(AG$6,DataStreams,0))*
OFFSET(HOMECELL,MATCH(MAX(INDEX(First_Data_Point,MATCH($A101,DataStreams,0)),INDEX(First_Data_Point,MATCH(AG$6,DataStreams,0)),$B$3),DateRange,0)-1,MATCH(INDEX(Returns!$100:$100,MATCH(AG$6,DataStreams,0)),DataStreams,0)-1):OFFSET(HOMECELL,MATCH(MIN(INDEX(Last_Data_Point,MATCH($A101,DataStreams,0)),INDEX(Last_Data_Point,MATCH(AG$6,DataStreams,0)),$B$4),DateRange,0)-1,MATCH(INDEX(Returns!$100:$100,MATCH(AG$6,DataStreams,0)),DataStreams,0)-1))),"")</f>
        <v>1.1944342976660703E-3</v>
      </c>
      <c r="AH101" s="233" cm="1">
        <f t="array" aca="1" ref="AH101" ca="1">_xlfn.IFNA(_xlfn.COVARIANCE.S(
OFFSET(HOMECELL,MATCH(MAX(INDEX(First_Data_Point,MATCH($A101,DataStreams,0)),INDEX(First_Data_Point,MATCH(AH$6,DataStreams,0)),$B$3),DateRange,0)-1,MATCH($A101,DataStreams,0)-1):OFFSET(HOMECELL,MATCH(MIN(INDEX(Last_Data_Point,MATCH($A101,DataStreams,0)),INDEX(Last_Data_Point,MATCH(AH$6,DataStreams,0)),$B$4),DateRange,0)-1,MATCH($A101,DataStreams,0)-1) -
(INDEX(Returns!$102:$102,MATCH($A101,DataStreams,0))*
OFFSET(HOMECELL,MATCH(MAX(INDEX(First_Data_Point,MATCH($A101,DataStreams,0)),INDEX(First_Data_Point,MATCH(AH$6,DataStreams,0)),$B$3),DateRange,0)-1,MATCH(INDEX(Returns!$100:$100,MATCH($A101,DataStreams,0)),DataStreams,0)-1):OFFSET(HOMECELL,MATCH(MIN(INDEX(Last_Data_Point,MATCH($A101,DataStreams,0)),INDEX(Last_Data_Point,MATCH(AH$6,DataStreams,0)),$B$4),DateRange,0)-1,MATCH(INDEX(Returns!$100:$100,MATCH($A101,DataStreams,0)),DataStreams,0)-1)),
OFFSET(HOMECELL,MATCH(MAX(INDEX(First_Data_Point,MATCH($A101,DataStreams,0)),INDEX(First_Data_Point,MATCH(AH$6,DataStreams,0)),$B$3),DateRange,0)-1,MATCH(AH$6,DataStreams,0)-1):OFFSET(HOMECELL,MATCH(MIN(INDEX(Last_Data_Point,MATCH($A101,DataStreams,0)),INDEX(Last_Data_Point,MATCH(AH$6,DataStreams,0)),$B$4),DateRange,0)-1,MATCH(AH$6,DataStreams,0)-1) -
(INDEX(Returns!$102:$102,MATCH(AH$6,DataStreams,0))*
OFFSET(HOMECELL,MATCH(MAX(INDEX(First_Data_Point,MATCH($A101,DataStreams,0)),INDEX(First_Data_Point,MATCH(AH$6,DataStreams,0)),$B$3),DateRange,0)-1,MATCH(INDEX(Returns!$100:$100,MATCH(AH$6,DataStreams,0)),DataStreams,0)-1):OFFSET(HOMECELL,MATCH(MIN(INDEX(Last_Data_Point,MATCH($A101,DataStreams,0)),INDEX(Last_Data_Point,MATCH(AH$6,DataStreams,0)),$B$4),DateRange,0)-1,MATCH(INDEX(Returns!$100:$100,MATCH(AH$6,DataStreams,0)),DataStreams,0)-1))),"")</f>
        <v>-3.3181102544516187E-4</v>
      </c>
      <c r="AI101" s="233" cm="1">
        <f t="array" aca="1" ref="AI101" ca="1">_xlfn.IFNA(_xlfn.COVARIANCE.S(
OFFSET(HOMECELL,MATCH(MAX(INDEX(First_Data_Point,MATCH($A101,DataStreams,0)),INDEX(First_Data_Point,MATCH(AI$6,DataStreams,0)),$B$3),DateRange,0)-1,MATCH($A101,DataStreams,0)-1):OFFSET(HOMECELL,MATCH(MIN(INDEX(Last_Data_Point,MATCH($A101,DataStreams,0)),INDEX(Last_Data_Point,MATCH(AI$6,DataStreams,0)),$B$4),DateRange,0)-1,MATCH($A101,DataStreams,0)-1) -
(INDEX(Returns!$102:$102,MATCH($A101,DataStreams,0))*
OFFSET(HOMECELL,MATCH(MAX(INDEX(First_Data_Point,MATCH($A101,DataStreams,0)),INDEX(First_Data_Point,MATCH(AI$6,DataStreams,0)),$B$3),DateRange,0)-1,MATCH(INDEX(Returns!$100:$100,MATCH($A101,DataStreams,0)),DataStreams,0)-1):OFFSET(HOMECELL,MATCH(MIN(INDEX(Last_Data_Point,MATCH($A101,DataStreams,0)),INDEX(Last_Data_Point,MATCH(AI$6,DataStreams,0)),$B$4),DateRange,0)-1,MATCH(INDEX(Returns!$100:$100,MATCH($A101,DataStreams,0)),DataStreams,0)-1)),
OFFSET(HOMECELL,MATCH(MAX(INDEX(First_Data_Point,MATCH($A101,DataStreams,0)),INDEX(First_Data_Point,MATCH(AI$6,DataStreams,0)),$B$3),DateRange,0)-1,MATCH(AI$6,DataStreams,0)-1):OFFSET(HOMECELL,MATCH(MIN(INDEX(Last_Data_Point,MATCH($A101,DataStreams,0)),INDEX(Last_Data_Point,MATCH(AI$6,DataStreams,0)),$B$4),DateRange,0)-1,MATCH(AI$6,DataStreams,0)-1) -
(INDEX(Returns!$102:$102,MATCH(AI$6,DataStreams,0))*
OFFSET(HOMECELL,MATCH(MAX(INDEX(First_Data_Point,MATCH($A101,DataStreams,0)),INDEX(First_Data_Point,MATCH(AI$6,DataStreams,0)),$B$3),DateRange,0)-1,MATCH(INDEX(Returns!$100:$100,MATCH(AI$6,DataStreams,0)),DataStreams,0)-1):OFFSET(HOMECELL,MATCH(MIN(INDEX(Last_Data_Point,MATCH($A101,DataStreams,0)),INDEX(Last_Data_Point,MATCH(AI$6,DataStreams,0)),$B$4),DateRange,0)-1,MATCH(INDEX(Returns!$100:$100,MATCH(AI$6,DataStreams,0)),DataStreams,0)-1))),"")</f>
        <v>1.0644407282897601E-3</v>
      </c>
      <c r="AJ101" s="233" cm="1">
        <f t="array" aca="1" ref="AJ101" ca="1">_xlfn.IFNA(_xlfn.COVARIANCE.S(
OFFSET(HOMECELL,MATCH(MAX(INDEX(First_Data_Point,MATCH($A101,DataStreams,0)),INDEX(First_Data_Point,MATCH(AJ$6,DataStreams,0)),$B$3),DateRange,0)-1,MATCH($A101,DataStreams,0)-1):OFFSET(HOMECELL,MATCH(MIN(INDEX(Last_Data_Point,MATCH($A101,DataStreams,0)),INDEX(Last_Data_Point,MATCH(AJ$6,DataStreams,0)),$B$4),DateRange,0)-1,MATCH($A101,DataStreams,0)-1) -
(INDEX(Returns!$102:$102,MATCH($A101,DataStreams,0))*
OFFSET(HOMECELL,MATCH(MAX(INDEX(First_Data_Point,MATCH($A101,DataStreams,0)),INDEX(First_Data_Point,MATCH(AJ$6,DataStreams,0)),$B$3),DateRange,0)-1,MATCH(INDEX(Returns!$100:$100,MATCH($A101,DataStreams,0)),DataStreams,0)-1):OFFSET(HOMECELL,MATCH(MIN(INDEX(Last_Data_Point,MATCH($A101,DataStreams,0)),INDEX(Last_Data_Point,MATCH(AJ$6,DataStreams,0)),$B$4),DateRange,0)-1,MATCH(INDEX(Returns!$100:$100,MATCH($A101,DataStreams,0)),DataStreams,0)-1)),
OFFSET(HOMECELL,MATCH(MAX(INDEX(First_Data_Point,MATCH($A101,DataStreams,0)),INDEX(First_Data_Point,MATCH(AJ$6,DataStreams,0)),$B$3),DateRange,0)-1,MATCH(AJ$6,DataStreams,0)-1):OFFSET(HOMECELL,MATCH(MIN(INDEX(Last_Data_Point,MATCH($A101,DataStreams,0)),INDEX(Last_Data_Point,MATCH(AJ$6,DataStreams,0)),$B$4),DateRange,0)-1,MATCH(AJ$6,DataStreams,0)-1) -
(INDEX(Returns!$102:$102,MATCH(AJ$6,DataStreams,0))*
OFFSET(HOMECELL,MATCH(MAX(INDEX(First_Data_Point,MATCH($A101,DataStreams,0)),INDEX(First_Data_Point,MATCH(AJ$6,DataStreams,0)),$B$3),DateRange,0)-1,MATCH(INDEX(Returns!$100:$100,MATCH(AJ$6,DataStreams,0)),DataStreams,0)-1):OFFSET(HOMECELL,MATCH(MIN(INDEX(Last_Data_Point,MATCH($A101,DataStreams,0)),INDEX(Last_Data_Point,MATCH(AJ$6,DataStreams,0)),$B$4),DateRange,0)-1,MATCH(INDEX(Returns!$100:$100,MATCH(AJ$6,DataStreams,0)),DataStreams,0)-1))),"")</f>
        <v>-5.3169172144746908E-4</v>
      </c>
      <c r="AK101" s="233" cm="1">
        <f t="array" aca="1" ref="AK101" ca="1">_xlfn.IFNA(_xlfn.COVARIANCE.S(
OFFSET(HOMECELL,MATCH(MAX(INDEX(First_Data_Point,MATCH($A101,DataStreams,0)),INDEX(First_Data_Point,MATCH(AK$6,DataStreams,0)),$B$3),DateRange,0)-1,MATCH($A101,DataStreams,0)-1):OFFSET(HOMECELL,MATCH(MIN(INDEX(Last_Data_Point,MATCH($A101,DataStreams,0)),INDEX(Last_Data_Point,MATCH(AK$6,DataStreams,0)),$B$4),DateRange,0)-1,MATCH($A101,DataStreams,0)-1) -
(INDEX(Returns!$102:$102,MATCH($A101,DataStreams,0))*
OFFSET(HOMECELL,MATCH(MAX(INDEX(First_Data_Point,MATCH($A101,DataStreams,0)),INDEX(First_Data_Point,MATCH(AK$6,DataStreams,0)),$B$3),DateRange,0)-1,MATCH(INDEX(Returns!$100:$100,MATCH($A101,DataStreams,0)),DataStreams,0)-1):OFFSET(HOMECELL,MATCH(MIN(INDEX(Last_Data_Point,MATCH($A101,DataStreams,0)),INDEX(Last_Data_Point,MATCH(AK$6,DataStreams,0)),$B$4),DateRange,0)-1,MATCH(INDEX(Returns!$100:$100,MATCH($A101,DataStreams,0)),DataStreams,0)-1)),
OFFSET(HOMECELL,MATCH(MAX(INDEX(First_Data_Point,MATCH($A101,DataStreams,0)),INDEX(First_Data_Point,MATCH(AK$6,DataStreams,0)),$B$3),DateRange,0)-1,MATCH(AK$6,DataStreams,0)-1):OFFSET(HOMECELL,MATCH(MIN(INDEX(Last_Data_Point,MATCH($A101,DataStreams,0)),INDEX(Last_Data_Point,MATCH(AK$6,DataStreams,0)),$B$4),DateRange,0)-1,MATCH(AK$6,DataStreams,0)-1) -
(INDEX(Returns!$102:$102,MATCH(AK$6,DataStreams,0))*
OFFSET(HOMECELL,MATCH(MAX(INDEX(First_Data_Point,MATCH($A101,DataStreams,0)),INDEX(First_Data_Point,MATCH(AK$6,DataStreams,0)),$B$3),DateRange,0)-1,MATCH(INDEX(Returns!$100:$100,MATCH(AK$6,DataStreams,0)),DataStreams,0)-1):OFFSET(HOMECELL,MATCH(MIN(INDEX(Last_Data_Point,MATCH($A101,DataStreams,0)),INDEX(Last_Data_Point,MATCH(AK$6,DataStreams,0)),$B$4),DateRange,0)-1,MATCH(INDEX(Returns!$100:$100,MATCH(AK$6,DataStreams,0)),DataStreams,0)-1))),"")</f>
        <v>8.2152079078229023E-3</v>
      </c>
      <c r="AL101" s="233" cm="1">
        <f t="array" aca="1" ref="AL101" ca="1">_xlfn.IFNA(_xlfn.COVARIANCE.S(
OFFSET(HOMECELL,MATCH(MAX(INDEX(First_Data_Point,MATCH($A101,DataStreams,0)),INDEX(First_Data_Point,MATCH(AL$6,DataStreams,0)),$B$3),DateRange,0)-1,MATCH($A101,DataStreams,0)-1):OFFSET(HOMECELL,MATCH(MIN(INDEX(Last_Data_Point,MATCH($A101,DataStreams,0)),INDEX(Last_Data_Point,MATCH(AL$6,DataStreams,0)),$B$4),DateRange,0)-1,MATCH($A101,DataStreams,0)-1) -
(INDEX(Returns!$102:$102,MATCH($A101,DataStreams,0))*
OFFSET(HOMECELL,MATCH(MAX(INDEX(First_Data_Point,MATCH($A101,DataStreams,0)),INDEX(First_Data_Point,MATCH(AL$6,DataStreams,0)),$B$3),DateRange,0)-1,MATCH(INDEX(Returns!$100:$100,MATCH($A101,DataStreams,0)),DataStreams,0)-1):OFFSET(HOMECELL,MATCH(MIN(INDEX(Last_Data_Point,MATCH($A101,DataStreams,0)),INDEX(Last_Data_Point,MATCH(AL$6,DataStreams,0)),$B$4),DateRange,0)-1,MATCH(INDEX(Returns!$100:$100,MATCH($A101,DataStreams,0)),DataStreams,0)-1)),
OFFSET(HOMECELL,MATCH(MAX(INDEX(First_Data_Point,MATCH($A101,DataStreams,0)),INDEX(First_Data_Point,MATCH(AL$6,DataStreams,0)),$B$3),DateRange,0)-1,MATCH(AL$6,DataStreams,0)-1):OFFSET(HOMECELL,MATCH(MIN(INDEX(Last_Data_Point,MATCH($A101,DataStreams,0)),INDEX(Last_Data_Point,MATCH(AL$6,DataStreams,0)),$B$4),DateRange,0)-1,MATCH(AL$6,DataStreams,0)-1) -
(INDEX(Returns!$102:$102,MATCH(AL$6,DataStreams,0))*
OFFSET(HOMECELL,MATCH(MAX(INDEX(First_Data_Point,MATCH($A101,DataStreams,0)),INDEX(First_Data_Point,MATCH(AL$6,DataStreams,0)),$B$3),DateRange,0)-1,MATCH(INDEX(Returns!$100:$100,MATCH(AL$6,DataStreams,0)),DataStreams,0)-1):OFFSET(HOMECELL,MATCH(MIN(INDEX(Last_Data_Point,MATCH($A101,DataStreams,0)),INDEX(Last_Data_Point,MATCH(AL$6,DataStreams,0)),$B$4),DateRange,0)-1,MATCH(INDEX(Returns!$100:$100,MATCH(AL$6,DataStreams,0)),DataStreams,0)-1))),"")</f>
        <v>-9.3652537212502416E-4</v>
      </c>
      <c r="AM101" s="233" cm="1">
        <f t="array" aca="1" ref="AM101" ca="1">_xlfn.IFNA(_xlfn.COVARIANCE.S(
OFFSET(HOMECELL,MATCH(MAX(INDEX(First_Data_Point,MATCH($A101,DataStreams,0)),INDEX(First_Data_Point,MATCH(AM$6,DataStreams,0)),$B$3),DateRange,0)-1,MATCH($A101,DataStreams,0)-1):OFFSET(HOMECELL,MATCH(MIN(INDEX(Last_Data_Point,MATCH($A101,DataStreams,0)),INDEX(Last_Data_Point,MATCH(AM$6,DataStreams,0)),$B$4),DateRange,0)-1,MATCH($A101,DataStreams,0)-1) -
(INDEX(Returns!$102:$102,MATCH($A101,DataStreams,0))*
OFFSET(HOMECELL,MATCH(MAX(INDEX(First_Data_Point,MATCH($A101,DataStreams,0)),INDEX(First_Data_Point,MATCH(AM$6,DataStreams,0)),$B$3),DateRange,0)-1,MATCH(INDEX(Returns!$100:$100,MATCH($A101,DataStreams,0)),DataStreams,0)-1):OFFSET(HOMECELL,MATCH(MIN(INDEX(Last_Data_Point,MATCH($A101,DataStreams,0)),INDEX(Last_Data_Point,MATCH(AM$6,DataStreams,0)),$B$4),DateRange,0)-1,MATCH(INDEX(Returns!$100:$100,MATCH($A101,DataStreams,0)),DataStreams,0)-1)),
OFFSET(HOMECELL,MATCH(MAX(INDEX(First_Data_Point,MATCH($A101,DataStreams,0)),INDEX(First_Data_Point,MATCH(AM$6,DataStreams,0)),$B$3),DateRange,0)-1,MATCH(AM$6,DataStreams,0)-1):OFFSET(HOMECELL,MATCH(MIN(INDEX(Last_Data_Point,MATCH($A101,DataStreams,0)),INDEX(Last_Data_Point,MATCH(AM$6,DataStreams,0)),$B$4),DateRange,0)-1,MATCH(AM$6,DataStreams,0)-1) -
(INDEX(Returns!$102:$102,MATCH(AM$6,DataStreams,0))*
OFFSET(HOMECELL,MATCH(MAX(INDEX(First_Data_Point,MATCH($A101,DataStreams,0)),INDEX(First_Data_Point,MATCH(AM$6,DataStreams,0)),$B$3),DateRange,0)-1,MATCH(INDEX(Returns!$100:$100,MATCH(AM$6,DataStreams,0)),DataStreams,0)-1):OFFSET(HOMECELL,MATCH(MIN(INDEX(Last_Data_Point,MATCH($A101,DataStreams,0)),INDEX(Last_Data_Point,MATCH(AM$6,DataStreams,0)),$B$4),DateRange,0)-1,MATCH(INDEX(Returns!$100:$100,MATCH(AM$6,DataStreams,0)),DataStreams,0)-1))),"")</f>
        <v>-3.6149770888678072E-4</v>
      </c>
      <c r="AN101" s="233" cm="1">
        <f t="array" aca="1" ref="AN101" ca="1">_xlfn.IFNA(_xlfn.COVARIANCE.S(
OFFSET(HOMECELL,MATCH(MAX(INDEX(First_Data_Point,MATCH($A101,DataStreams,0)),INDEX(First_Data_Point,MATCH(AN$6,DataStreams,0)),$B$3),DateRange,0)-1,MATCH($A101,DataStreams,0)-1):OFFSET(HOMECELL,MATCH(MIN(INDEX(Last_Data_Point,MATCH($A101,DataStreams,0)),INDEX(Last_Data_Point,MATCH(AN$6,DataStreams,0)),$B$4),DateRange,0)-1,MATCH($A101,DataStreams,0)-1) -
(INDEX(Returns!$102:$102,MATCH($A101,DataStreams,0))*
OFFSET(HOMECELL,MATCH(MAX(INDEX(First_Data_Point,MATCH($A101,DataStreams,0)),INDEX(First_Data_Point,MATCH(AN$6,DataStreams,0)),$B$3),DateRange,0)-1,MATCH(INDEX(Returns!$100:$100,MATCH($A101,DataStreams,0)),DataStreams,0)-1):OFFSET(HOMECELL,MATCH(MIN(INDEX(Last_Data_Point,MATCH($A101,DataStreams,0)),INDEX(Last_Data_Point,MATCH(AN$6,DataStreams,0)),$B$4),DateRange,0)-1,MATCH(INDEX(Returns!$100:$100,MATCH($A101,DataStreams,0)),DataStreams,0)-1)),
OFFSET(HOMECELL,MATCH(MAX(INDEX(First_Data_Point,MATCH($A101,DataStreams,0)),INDEX(First_Data_Point,MATCH(AN$6,DataStreams,0)),$B$3),DateRange,0)-1,MATCH(AN$6,DataStreams,0)-1):OFFSET(HOMECELL,MATCH(MIN(INDEX(Last_Data_Point,MATCH($A101,DataStreams,0)),INDEX(Last_Data_Point,MATCH(AN$6,DataStreams,0)),$B$4),DateRange,0)-1,MATCH(AN$6,DataStreams,0)-1) -
(INDEX(Returns!$102:$102,MATCH(AN$6,DataStreams,0))*
OFFSET(HOMECELL,MATCH(MAX(INDEX(First_Data_Point,MATCH($A101,DataStreams,0)),INDEX(First_Data_Point,MATCH(AN$6,DataStreams,0)),$B$3),DateRange,0)-1,MATCH(INDEX(Returns!$100:$100,MATCH(AN$6,DataStreams,0)),DataStreams,0)-1):OFFSET(HOMECELL,MATCH(MIN(INDEX(Last_Data_Point,MATCH($A101,DataStreams,0)),INDEX(Last_Data_Point,MATCH(AN$6,DataStreams,0)),$B$4),DateRange,0)-1,MATCH(INDEX(Returns!$100:$100,MATCH(AN$6,DataStreams,0)),DataStreams,0)-1))),"")</f>
        <v>-2.6298399865634073E-4</v>
      </c>
      <c r="AO101" s="233" cm="1">
        <f t="array" aca="1" ref="AO101" ca="1">_xlfn.IFNA(_xlfn.COVARIANCE.S(
OFFSET(HOMECELL,MATCH(MAX(INDEX(First_Data_Point,MATCH($A101,DataStreams,0)),INDEX(First_Data_Point,MATCH(AO$6,DataStreams,0)),$B$3),DateRange,0)-1,MATCH($A101,DataStreams,0)-1):OFFSET(HOMECELL,MATCH(MIN(INDEX(Last_Data_Point,MATCH($A101,DataStreams,0)),INDEX(Last_Data_Point,MATCH(AO$6,DataStreams,0)),$B$4),DateRange,0)-1,MATCH($A101,DataStreams,0)-1) -
(INDEX(Returns!$102:$102,MATCH($A101,DataStreams,0))*
OFFSET(HOMECELL,MATCH(MAX(INDEX(First_Data_Point,MATCH($A101,DataStreams,0)),INDEX(First_Data_Point,MATCH(AO$6,DataStreams,0)),$B$3),DateRange,0)-1,MATCH(INDEX(Returns!$100:$100,MATCH($A101,DataStreams,0)),DataStreams,0)-1):OFFSET(HOMECELL,MATCH(MIN(INDEX(Last_Data_Point,MATCH($A101,DataStreams,0)),INDEX(Last_Data_Point,MATCH(AO$6,DataStreams,0)),$B$4),DateRange,0)-1,MATCH(INDEX(Returns!$100:$100,MATCH($A101,DataStreams,0)),DataStreams,0)-1)),
OFFSET(HOMECELL,MATCH(MAX(INDEX(First_Data_Point,MATCH($A101,DataStreams,0)),INDEX(First_Data_Point,MATCH(AO$6,DataStreams,0)),$B$3),DateRange,0)-1,MATCH(AO$6,DataStreams,0)-1):OFFSET(HOMECELL,MATCH(MIN(INDEX(Last_Data_Point,MATCH($A101,DataStreams,0)),INDEX(Last_Data_Point,MATCH(AO$6,DataStreams,0)),$B$4),DateRange,0)-1,MATCH(AO$6,DataStreams,0)-1) -
(INDEX(Returns!$102:$102,MATCH(AO$6,DataStreams,0))*
OFFSET(HOMECELL,MATCH(MAX(INDEX(First_Data_Point,MATCH($A101,DataStreams,0)),INDEX(First_Data_Point,MATCH(AO$6,DataStreams,0)),$B$3),DateRange,0)-1,MATCH(INDEX(Returns!$100:$100,MATCH(AO$6,DataStreams,0)),DataStreams,0)-1):OFFSET(HOMECELL,MATCH(MIN(INDEX(Last_Data_Point,MATCH($A101,DataStreams,0)),INDEX(Last_Data_Point,MATCH(AO$6,DataStreams,0)),$B$4),DateRange,0)-1,MATCH(INDEX(Returns!$100:$100,MATCH(AO$6,DataStreams,0)),DataStreams,0)-1))),"")</f>
        <v>2.4061865669300784E-4</v>
      </c>
      <c r="AP101" s="233" cm="1">
        <f t="array" aca="1" ref="AP101" ca="1">_xlfn.IFNA(_xlfn.COVARIANCE.S(
OFFSET(HOMECELL,MATCH(MAX(INDEX(First_Data_Point,MATCH($A101,DataStreams,0)),INDEX(First_Data_Point,MATCH(AP$6,DataStreams,0)),$B$3),DateRange,0)-1,MATCH($A101,DataStreams,0)-1):OFFSET(HOMECELL,MATCH(MIN(INDEX(Last_Data_Point,MATCH($A101,DataStreams,0)),INDEX(Last_Data_Point,MATCH(AP$6,DataStreams,0)),$B$4),DateRange,0)-1,MATCH($A101,DataStreams,0)-1) -
(INDEX(Returns!$102:$102,MATCH($A101,DataStreams,0))*
OFFSET(HOMECELL,MATCH(MAX(INDEX(First_Data_Point,MATCH($A101,DataStreams,0)),INDEX(First_Data_Point,MATCH(AP$6,DataStreams,0)),$B$3),DateRange,0)-1,MATCH(INDEX(Returns!$100:$100,MATCH($A101,DataStreams,0)),DataStreams,0)-1):OFFSET(HOMECELL,MATCH(MIN(INDEX(Last_Data_Point,MATCH($A101,DataStreams,0)),INDEX(Last_Data_Point,MATCH(AP$6,DataStreams,0)),$B$4),DateRange,0)-1,MATCH(INDEX(Returns!$100:$100,MATCH($A101,DataStreams,0)),DataStreams,0)-1)),
OFFSET(HOMECELL,MATCH(MAX(INDEX(First_Data_Point,MATCH($A101,DataStreams,0)),INDEX(First_Data_Point,MATCH(AP$6,DataStreams,0)),$B$3),DateRange,0)-1,MATCH(AP$6,DataStreams,0)-1):OFFSET(HOMECELL,MATCH(MIN(INDEX(Last_Data_Point,MATCH($A101,DataStreams,0)),INDEX(Last_Data_Point,MATCH(AP$6,DataStreams,0)),$B$4),DateRange,0)-1,MATCH(AP$6,DataStreams,0)-1) -
(INDEX(Returns!$102:$102,MATCH(AP$6,DataStreams,0))*
OFFSET(HOMECELL,MATCH(MAX(INDEX(First_Data_Point,MATCH($A101,DataStreams,0)),INDEX(First_Data_Point,MATCH(AP$6,DataStreams,0)),$B$3),DateRange,0)-1,MATCH(INDEX(Returns!$100:$100,MATCH(AP$6,DataStreams,0)),DataStreams,0)-1):OFFSET(HOMECELL,MATCH(MIN(INDEX(Last_Data_Point,MATCH($A101,DataStreams,0)),INDEX(Last_Data_Point,MATCH(AP$6,DataStreams,0)),$B$4),DateRange,0)-1,MATCH(INDEX(Returns!$100:$100,MATCH(AP$6,DataStreams,0)),DataStreams,0)-1))),"")</f>
        <v>7.162845202055043E-4</v>
      </c>
      <c r="AQ101" s="233" t="str" cm="1">
        <f t="array" aca="1" ref="AQ101" ca="1">_xlfn.IFNA(_xlfn.COVARIANCE.S(
OFFSET(HOMECELL,MATCH(MAX(INDEX(First_Data_Point,MATCH($A101,DataStreams,0)),INDEX(First_Data_Point,MATCH(AQ$6,DataStreams,0)),$B$3),DateRange,0)-1,MATCH($A101,DataStreams,0)-1):OFFSET(HOMECELL,MATCH(MIN(INDEX(Last_Data_Point,MATCH($A101,DataStreams,0)),INDEX(Last_Data_Point,MATCH(AQ$6,DataStreams,0)),$B$4),DateRange,0)-1,MATCH($A101,DataStreams,0)-1) -
(INDEX(Returns!$102:$102,MATCH($A101,DataStreams,0))*
OFFSET(HOMECELL,MATCH(MAX(INDEX(First_Data_Point,MATCH($A101,DataStreams,0)),INDEX(First_Data_Point,MATCH(AQ$6,DataStreams,0)),$B$3),DateRange,0)-1,MATCH(INDEX(Returns!$100:$100,MATCH($A101,DataStreams,0)),DataStreams,0)-1):OFFSET(HOMECELL,MATCH(MIN(INDEX(Last_Data_Point,MATCH($A101,DataStreams,0)),INDEX(Last_Data_Point,MATCH(AQ$6,DataStreams,0)),$B$4),DateRange,0)-1,MATCH(INDEX(Returns!$100:$100,MATCH($A101,DataStreams,0)),DataStreams,0)-1)),
OFFSET(HOMECELL,MATCH(MAX(INDEX(First_Data_Point,MATCH($A101,DataStreams,0)),INDEX(First_Data_Point,MATCH(AQ$6,DataStreams,0)),$B$3),DateRange,0)-1,MATCH(AQ$6,DataStreams,0)-1):OFFSET(HOMECELL,MATCH(MIN(INDEX(Last_Data_Point,MATCH($A101,DataStreams,0)),INDEX(Last_Data_Point,MATCH(AQ$6,DataStreams,0)),$B$4),DateRange,0)-1,MATCH(AQ$6,DataStreams,0)-1) -
(INDEX(Returns!$102:$102,MATCH(AQ$6,DataStreams,0))*
OFFSET(HOMECELL,MATCH(MAX(INDEX(First_Data_Point,MATCH($A101,DataStreams,0)),INDEX(First_Data_Point,MATCH(AQ$6,DataStreams,0)),$B$3),DateRange,0)-1,MATCH(INDEX(Returns!$100:$100,MATCH(AQ$6,DataStreams,0)),DataStreams,0)-1):OFFSET(HOMECELL,MATCH(MIN(INDEX(Last_Data_Point,MATCH($A101,DataStreams,0)),INDEX(Last_Data_Point,MATCH(AQ$6,DataStreams,0)),$B$4),DateRange,0)-1,MATCH(INDEX(Returns!$100:$100,MATCH(AQ$6,DataStreams,0)),DataStreams,0)-1))),"")</f>
        <v/>
      </c>
      <c r="AR101" s="233" t="str" cm="1">
        <f t="array" aca="1" ref="AR101" ca="1">_xlfn.IFNA(_xlfn.COVARIANCE.S(
OFFSET(HOMECELL,MATCH(MAX(INDEX(First_Data_Point,MATCH($A101,DataStreams,0)),INDEX(First_Data_Point,MATCH(AR$6,DataStreams,0)),$B$3),DateRange,0)-1,MATCH($A101,DataStreams,0)-1):OFFSET(HOMECELL,MATCH(MIN(INDEX(Last_Data_Point,MATCH($A101,DataStreams,0)),INDEX(Last_Data_Point,MATCH(AR$6,DataStreams,0)),$B$4),DateRange,0)-1,MATCH($A101,DataStreams,0)-1) -
(INDEX(Returns!$102:$102,MATCH($A101,DataStreams,0))*
OFFSET(HOMECELL,MATCH(MAX(INDEX(First_Data_Point,MATCH($A101,DataStreams,0)),INDEX(First_Data_Point,MATCH(AR$6,DataStreams,0)),$B$3),DateRange,0)-1,MATCH(INDEX(Returns!$100:$100,MATCH($A101,DataStreams,0)),DataStreams,0)-1):OFFSET(HOMECELL,MATCH(MIN(INDEX(Last_Data_Point,MATCH($A101,DataStreams,0)),INDEX(Last_Data_Point,MATCH(AR$6,DataStreams,0)),$B$4),DateRange,0)-1,MATCH(INDEX(Returns!$100:$100,MATCH($A101,DataStreams,0)),DataStreams,0)-1)),
OFFSET(HOMECELL,MATCH(MAX(INDEX(First_Data_Point,MATCH($A101,DataStreams,0)),INDEX(First_Data_Point,MATCH(AR$6,DataStreams,0)),$B$3),DateRange,0)-1,MATCH(AR$6,DataStreams,0)-1):OFFSET(HOMECELL,MATCH(MIN(INDEX(Last_Data_Point,MATCH($A101,DataStreams,0)),INDEX(Last_Data_Point,MATCH(AR$6,DataStreams,0)),$B$4),DateRange,0)-1,MATCH(AR$6,DataStreams,0)-1) -
(INDEX(Returns!$102:$102,MATCH(AR$6,DataStreams,0))*
OFFSET(HOMECELL,MATCH(MAX(INDEX(First_Data_Point,MATCH($A101,DataStreams,0)),INDEX(First_Data_Point,MATCH(AR$6,DataStreams,0)),$B$3),DateRange,0)-1,MATCH(INDEX(Returns!$100:$100,MATCH(AR$6,DataStreams,0)),DataStreams,0)-1):OFFSET(HOMECELL,MATCH(MIN(INDEX(Last_Data_Point,MATCH($A101,DataStreams,0)),INDEX(Last_Data_Point,MATCH(AR$6,DataStreams,0)),$B$4),DateRange,0)-1,MATCH(INDEX(Returns!$100:$100,MATCH(AR$6,DataStreams,0)),DataStreams,0)-1))),"")</f>
        <v/>
      </c>
      <c r="AS101" s="233" t="str" cm="1">
        <f t="array" aca="1" ref="AS101" ca="1">_xlfn.IFNA(_xlfn.COVARIANCE.S(
OFFSET(HOMECELL,MATCH(MAX(INDEX(First_Data_Point,MATCH($A101,DataStreams,0)),INDEX(First_Data_Point,MATCH(AS$6,DataStreams,0)),$B$3),DateRange,0)-1,MATCH($A101,DataStreams,0)-1):OFFSET(HOMECELL,MATCH(MIN(INDEX(Last_Data_Point,MATCH($A101,DataStreams,0)),INDEX(Last_Data_Point,MATCH(AS$6,DataStreams,0)),$B$4),DateRange,0)-1,MATCH($A101,DataStreams,0)-1) -
(INDEX(Returns!$102:$102,MATCH($A101,DataStreams,0))*
OFFSET(HOMECELL,MATCH(MAX(INDEX(First_Data_Point,MATCH($A101,DataStreams,0)),INDEX(First_Data_Point,MATCH(AS$6,DataStreams,0)),$B$3),DateRange,0)-1,MATCH(INDEX(Returns!$100:$100,MATCH($A101,DataStreams,0)),DataStreams,0)-1):OFFSET(HOMECELL,MATCH(MIN(INDEX(Last_Data_Point,MATCH($A101,DataStreams,0)),INDEX(Last_Data_Point,MATCH(AS$6,DataStreams,0)),$B$4),DateRange,0)-1,MATCH(INDEX(Returns!$100:$100,MATCH($A101,DataStreams,0)),DataStreams,0)-1)),
OFFSET(HOMECELL,MATCH(MAX(INDEX(First_Data_Point,MATCH($A101,DataStreams,0)),INDEX(First_Data_Point,MATCH(AS$6,DataStreams,0)),$B$3),DateRange,0)-1,MATCH(AS$6,DataStreams,0)-1):OFFSET(HOMECELL,MATCH(MIN(INDEX(Last_Data_Point,MATCH($A101,DataStreams,0)),INDEX(Last_Data_Point,MATCH(AS$6,DataStreams,0)),$B$4),DateRange,0)-1,MATCH(AS$6,DataStreams,0)-1) -
(INDEX(Returns!$102:$102,MATCH(AS$6,DataStreams,0))*
OFFSET(HOMECELL,MATCH(MAX(INDEX(First_Data_Point,MATCH($A101,DataStreams,0)),INDEX(First_Data_Point,MATCH(AS$6,DataStreams,0)),$B$3),DateRange,0)-1,MATCH(INDEX(Returns!$100:$100,MATCH(AS$6,DataStreams,0)),DataStreams,0)-1):OFFSET(HOMECELL,MATCH(MIN(INDEX(Last_Data_Point,MATCH($A101,DataStreams,0)),INDEX(Last_Data_Point,MATCH(AS$6,DataStreams,0)),$B$4),DateRange,0)-1,MATCH(INDEX(Returns!$100:$100,MATCH(AS$6,DataStreams,0)),DataStreams,0)-1))),"")</f>
        <v/>
      </c>
      <c r="AT101" s="233" t="str" cm="1">
        <f t="array" aca="1" ref="AT101" ca="1">_xlfn.IFNA(_xlfn.COVARIANCE.S(
OFFSET(HOMECELL,MATCH(MAX(INDEX(First_Data_Point,MATCH($A101,DataStreams,0)),INDEX(First_Data_Point,MATCH(AT$6,DataStreams,0)),$B$3),DateRange,0)-1,MATCH($A101,DataStreams,0)-1):OFFSET(HOMECELL,MATCH(MIN(INDEX(Last_Data_Point,MATCH($A101,DataStreams,0)),INDEX(Last_Data_Point,MATCH(AT$6,DataStreams,0)),$B$4),DateRange,0)-1,MATCH($A101,DataStreams,0)-1) -
(INDEX(Returns!$102:$102,MATCH($A101,DataStreams,0))*
OFFSET(HOMECELL,MATCH(MAX(INDEX(First_Data_Point,MATCH($A101,DataStreams,0)),INDEX(First_Data_Point,MATCH(AT$6,DataStreams,0)),$B$3),DateRange,0)-1,MATCH(INDEX(Returns!$100:$100,MATCH($A101,DataStreams,0)),DataStreams,0)-1):OFFSET(HOMECELL,MATCH(MIN(INDEX(Last_Data_Point,MATCH($A101,DataStreams,0)),INDEX(Last_Data_Point,MATCH(AT$6,DataStreams,0)),$B$4),DateRange,0)-1,MATCH(INDEX(Returns!$100:$100,MATCH($A101,DataStreams,0)),DataStreams,0)-1)),
OFFSET(HOMECELL,MATCH(MAX(INDEX(First_Data_Point,MATCH($A101,DataStreams,0)),INDEX(First_Data_Point,MATCH(AT$6,DataStreams,0)),$B$3),DateRange,0)-1,MATCH(AT$6,DataStreams,0)-1):OFFSET(HOMECELL,MATCH(MIN(INDEX(Last_Data_Point,MATCH($A101,DataStreams,0)),INDEX(Last_Data_Point,MATCH(AT$6,DataStreams,0)),$B$4),DateRange,0)-1,MATCH(AT$6,DataStreams,0)-1) -
(INDEX(Returns!$102:$102,MATCH(AT$6,DataStreams,0))*
OFFSET(HOMECELL,MATCH(MAX(INDEX(First_Data_Point,MATCH($A101,DataStreams,0)),INDEX(First_Data_Point,MATCH(AT$6,DataStreams,0)),$B$3),DateRange,0)-1,MATCH(INDEX(Returns!$100:$100,MATCH(AT$6,DataStreams,0)),DataStreams,0)-1):OFFSET(HOMECELL,MATCH(MIN(INDEX(Last_Data_Point,MATCH($A101,DataStreams,0)),INDEX(Last_Data_Point,MATCH(AT$6,DataStreams,0)),$B$4),DateRange,0)-1,MATCH(INDEX(Returns!$100:$100,MATCH(AT$6,DataStreams,0)),DataStreams,0)-1))),"")</f>
        <v/>
      </c>
      <c r="AU101" s="233" t="str" cm="1">
        <f t="array" aca="1" ref="AU101" ca="1">_xlfn.IFNA(_xlfn.COVARIANCE.S(
OFFSET(HOMECELL,MATCH(MAX(INDEX(First_Data_Point,MATCH($A101,DataStreams,0)),INDEX(First_Data_Point,MATCH(AU$6,DataStreams,0)),$B$3),DateRange,0)-1,MATCH($A101,DataStreams,0)-1):OFFSET(HOMECELL,MATCH(MIN(INDEX(Last_Data_Point,MATCH($A101,DataStreams,0)),INDEX(Last_Data_Point,MATCH(AU$6,DataStreams,0)),$B$4),DateRange,0)-1,MATCH($A101,DataStreams,0)-1) -
(INDEX(Returns!$102:$102,MATCH($A101,DataStreams,0))*
OFFSET(HOMECELL,MATCH(MAX(INDEX(First_Data_Point,MATCH($A101,DataStreams,0)),INDEX(First_Data_Point,MATCH(AU$6,DataStreams,0)),$B$3),DateRange,0)-1,MATCH(INDEX(Returns!$100:$100,MATCH($A101,DataStreams,0)),DataStreams,0)-1):OFFSET(HOMECELL,MATCH(MIN(INDEX(Last_Data_Point,MATCH($A101,DataStreams,0)),INDEX(Last_Data_Point,MATCH(AU$6,DataStreams,0)),$B$4),DateRange,0)-1,MATCH(INDEX(Returns!$100:$100,MATCH($A101,DataStreams,0)),DataStreams,0)-1)),
OFFSET(HOMECELL,MATCH(MAX(INDEX(First_Data_Point,MATCH($A101,DataStreams,0)),INDEX(First_Data_Point,MATCH(AU$6,DataStreams,0)),$B$3),DateRange,0)-1,MATCH(AU$6,DataStreams,0)-1):OFFSET(HOMECELL,MATCH(MIN(INDEX(Last_Data_Point,MATCH($A101,DataStreams,0)),INDEX(Last_Data_Point,MATCH(AU$6,DataStreams,0)),$B$4),DateRange,0)-1,MATCH(AU$6,DataStreams,0)-1) -
(INDEX(Returns!$102:$102,MATCH(AU$6,DataStreams,0))*
OFFSET(HOMECELL,MATCH(MAX(INDEX(First_Data_Point,MATCH($A101,DataStreams,0)),INDEX(First_Data_Point,MATCH(AU$6,DataStreams,0)),$B$3),DateRange,0)-1,MATCH(INDEX(Returns!$100:$100,MATCH(AU$6,DataStreams,0)),DataStreams,0)-1):OFFSET(HOMECELL,MATCH(MIN(INDEX(Last_Data_Point,MATCH($A101,DataStreams,0)),INDEX(Last_Data_Point,MATCH(AU$6,DataStreams,0)),$B$4),DateRange,0)-1,MATCH(INDEX(Returns!$100:$100,MATCH(AU$6,DataStreams,0)),DataStreams,0)-1))),"")</f>
        <v/>
      </c>
      <c r="AV101" s="233" t="str" cm="1">
        <f t="array" aca="1" ref="AV101" ca="1">_xlfn.IFNA(_xlfn.COVARIANCE.S(
OFFSET(HOMECELL,MATCH(MAX(INDEX(First_Data_Point,MATCH($A101,DataStreams,0)),INDEX(First_Data_Point,MATCH(AV$6,DataStreams,0)),$B$3),DateRange,0)-1,MATCH($A101,DataStreams,0)-1):OFFSET(HOMECELL,MATCH(MIN(INDEX(Last_Data_Point,MATCH($A101,DataStreams,0)),INDEX(Last_Data_Point,MATCH(AV$6,DataStreams,0)),$B$4),DateRange,0)-1,MATCH($A101,DataStreams,0)-1) -
(INDEX(Returns!$102:$102,MATCH($A101,DataStreams,0))*
OFFSET(HOMECELL,MATCH(MAX(INDEX(First_Data_Point,MATCH($A101,DataStreams,0)),INDEX(First_Data_Point,MATCH(AV$6,DataStreams,0)),$B$3),DateRange,0)-1,MATCH(INDEX(Returns!$100:$100,MATCH($A101,DataStreams,0)),DataStreams,0)-1):OFFSET(HOMECELL,MATCH(MIN(INDEX(Last_Data_Point,MATCH($A101,DataStreams,0)),INDEX(Last_Data_Point,MATCH(AV$6,DataStreams,0)),$B$4),DateRange,0)-1,MATCH(INDEX(Returns!$100:$100,MATCH($A101,DataStreams,0)),DataStreams,0)-1)),
OFFSET(HOMECELL,MATCH(MAX(INDEX(First_Data_Point,MATCH($A101,DataStreams,0)),INDEX(First_Data_Point,MATCH(AV$6,DataStreams,0)),$B$3),DateRange,0)-1,MATCH(AV$6,DataStreams,0)-1):OFFSET(HOMECELL,MATCH(MIN(INDEX(Last_Data_Point,MATCH($A101,DataStreams,0)),INDEX(Last_Data_Point,MATCH(AV$6,DataStreams,0)),$B$4),DateRange,0)-1,MATCH(AV$6,DataStreams,0)-1) -
(INDEX(Returns!$102:$102,MATCH(AV$6,DataStreams,0))*
OFFSET(HOMECELL,MATCH(MAX(INDEX(First_Data_Point,MATCH($A101,DataStreams,0)),INDEX(First_Data_Point,MATCH(AV$6,DataStreams,0)),$B$3),DateRange,0)-1,MATCH(INDEX(Returns!$100:$100,MATCH(AV$6,DataStreams,0)),DataStreams,0)-1):OFFSET(HOMECELL,MATCH(MIN(INDEX(Last_Data_Point,MATCH($A101,DataStreams,0)),INDEX(Last_Data_Point,MATCH(AV$6,DataStreams,0)),$B$4),DateRange,0)-1,MATCH(INDEX(Returns!$100:$100,MATCH(AV$6,DataStreams,0)),DataStreams,0)-1))),"")</f>
        <v/>
      </c>
      <c r="AW101" s="233" t="str" cm="1">
        <f t="array" aca="1" ref="AW101" ca="1">_xlfn.IFNA(_xlfn.COVARIANCE.S(
OFFSET(HOMECELL,MATCH(MAX(INDEX(First_Data_Point,MATCH($A101,DataStreams,0)),INDEX(First_Data_Point,MATCH(AW$6,DataStreams,0)),$B$3),DateRange,0)-1,MATCH($A101,DataStreams,0)-1):OFFSET(HOMECELL,MATCH(MIN(INDEX(Last_Data_Point,MATCH($A101,DataStreams,0)),INDEX(Last_Data_Point,MATCH(AW$6,DataStreams,0)),$B$4),DateRange,0)-1,MATCH($A101,DataStreams,0)-1) -
(INDEX(Returns!$102:$102,MATCH($A101,DataStreams,0))*
OFFSET(HOMECELL,MATCH(MAX(INDEX(First_Data_Point,MATCH($A101,DataStreams,0)),INDEX(First_Data_Point,MATCH(AW$6,DataStreams,0)),$B$3),DateRange,0)-1,MATCH(INDEX(Returns!$100:$100,MATCH($A101,DataStreams,0)),DataStreams,0)-1):OFFSET(HOMECELL,MATCH(MIN(INDEX(Last_Data_Point,MATCH($A101,DataStreams,0)),INDEX(Last_Data_Point,MATCH(AW$6,DataStreams,0)),$B$4),DateRange,0)-1,MATCH(INDEX(Returns!$100:$100,MATCH($A101,DataStreams,0)),DataStreams,0)-1)),
OFFSET(HOMECELL,MATCH(MAX(INDEX(First_Data_Point,MATCH($A101,DataStreams,0)),INDEX(First_Data_Point,MATCH(AW$6,DataStreams,0)),$B$3),DateRange,0)-1,MATCH(AW$6,DataStreams,0)-1):OFFSET(HOMECELL,MATCH(MIN(INDEX(Last_Data_Point,MATCH($A101,DataStreams,0)),INDEX(Last_Data_Point,MATCH(AW$6,DataStreams,0)),$B$4),DateRange,0)-1,MATCH(AW$6,DataStreams,0)-1) -
(INDEX(Returns!$102:$102,MATCH(AW$6,DataStreams,0))*
OFFSET(HOMECELL,MATCH(MAX(INDEX(First_Data_Point,MATCH($A101,DataStreams,0)),INDEX(First_Data_Point,MATCH(AW$6,DataStreams,0)),$B$3),DateRange,0)-1,MATCH(INDEX(Returns!$100:$100,MATCH(AW$6,DataStreams,0)),DataStreams,0)-1):OFFSET(HOMECELL,MATCH(MIN(INDEX(Last_Data_Point,MATCH($A101,DataStreams,0)),INDEX(Last_Data_Point,MATCH(AW$6,DataStreams,0)),$B$4),DateRange,0)-1,MATCH(INDEX(Returns!$100:$100,MATCH(AW$6,DataStreams,0)),DataStreams,0)-1))),"")</f>
        <v/>
      </c>
      <c r="AX101" s="233" t="str" cm="1">
        <f t="array" aca="1" ref="AX101" ca="1">_xlfn.IFNA(_xlfn.COVARIANCE.S(
OFFSET(HOMECELL,MATCH(MAX(INDEX(First_Data_Point,MATCH($A101,DataStreams,0)),INDEX(First_Data_Point,MATCH(AX$6,DataStreams,0)),$B$3),DateRange,0)-1,MATCH($A101,DataStreams,0)-1):OFFSET(HOMECELL,MATCH(MIN(INDEX(Last_Data_Point,MATCH($A101,DataStreams,0)),INDEX(Last_Data_Point,MATCH(AX$6,DataStreams,0)),$B$4),DateRange,0)-1,MATCH($A101,DataStreams,0)-1) -
(INDEX(Returns!$102:$102,MATCH($A101,DataStreams,0))*
OFFSET(HOMECELL,MATCH(MAX(INDEX(First_Data_Point,MATCH($A101,DataStreams,0)),INDEX(First_Data_Point,MATCH(AX$6,DataStreams,0)),$B$3),DateRange,0)-1,MATCH(INDEX(Returns!$100:$100,MATCH($A101,DataStreams,0)),DataStreams,0)-1):OFFSET(HOMECELL,MATCH(MIN(INDEX(Last_Data_Point,MATCH($A101,DataStreams,0)),INDEX(Last_Data_Point,MATCH(AX$6,DataStreams,0)),$B$4),DateRange,0)-1,MATCH(INDEX(Returns!$100:$100,MATCH($A101,DataStreams,0)),DataStreams,0)-1)),
OFFSET(HOMECELL,MATCH(MAX(INDEX(First_Data_Point,MATCH($A101,DataStreams,0)),INDEX(First_Data_Point,MATCH(AX$6,DataStreams,0)),$B$3),DateRange,0)-1,MATCH(AX$6,DataStreams,0)-1):OFFSET(HOMECELL,MATCH(MIN(INDEX(Last_Data_Point,MATCH($A101,DataStreams,0)),INDEX(Last_Data_Point,MATCH(AX$6,DataStreams,0)),$B$4),DateRange,0)-1,MATCH(AX$6,DataStreams,0)-1) -
(INDEX(Returns!$102:$102,MATCH(AX$6,DataStreams,0))*
OFFSET(HOMECELL,MATCH(MAX(INDEX(First_Data_Point,MATCH($A101,DataStreams,0)),INDEX(First_Data_Point,MATCH(AX$6,DataStreams,0)),$B$3),DateRange,0)-1,MATCH(INDEX(Returns!$100:$100,MATCH(AX$6,DataStreams,0)),DataStreams,0)-1):OFFSET(HOMECELL,MATCH(MIN(INDEX(Last_Data_Point,MATCH($A101,DataStreams,0)),INDEX(Last_Data_Point,MATCH(AX$6,DataStreams,0)),$B$4),DateRange,0)-1,MATCH(INDEX(Returns!$100:$100,MATCH(AX$6,DataStreams,0)),DataStreams,0)-1))),"")</f>
        <v/>
      </c>
      <c r="AY101" s="233" t="str" cm="1">
        <f t="array" aca="1" ref="AY101" ca="1">_xlfn.IFNA(_xlfn.COVARIANCE.S(
OFFSET(HOMECELL,MATCH(MAX(INDEX(First_Data_Point,MATCH($A101,DataStreams,0)),INDEX(First_Data_Point,MATCH(AY$6,DataStreams,0)),$B$3),DateRange,0)-1,MATCH($A101,DataStreams,0)-1):OFFSET(HOMECELL,MATCH(MIN(INDEX(Last_Data_Point,MATCH($A101,DataStreams,0)),INDEX(Last_Data_Point,MATCH(AY$6,DataStreams,0)),$B$4),DateRange,0)-1,MATCH($A101,DataStreams,0)-1) -
(INDEX(Returns!$102:$102,MATCH($A101,DataStreams,0))*
OFFSET(HOMECELL,MATCH(MAX(INDEX(First_Data_Point,MATCH($A101,DataStreams,0)),INDEX(First_Data_Point,MATCH(AY$6,DataStreams,0)),$B$3),DateRange,0)-1,MATCH(INDEX(Returns!$100:$100,MATCH($A101,DataStreams,0)),DataStreams,0)-1):OFFSET(HOMECELL,MATCH(MIN(INDEX(Last_Data_Point,MATCH($A101,DataStreams,0)),INDEX(Last_Data_Point,MATCH(AY$6,DataStreams,0)),$B$4),DateRange,0)-1,MATCH(INDEX(Returns!$100:$100,MATCH($A101,DataStreams,0)),DataStreams,0)-1)),
OFFSET(HOMECELL,MATCH(MAX(INDEX(First_Data_Point,MATCH($A101,DataStreams,0)),INDEX(First_Data_Point,MATCH(AY$6,DataStreams,0)),$B$3),DateRange,0)-1,MATCH(AY$6,DataStreams,0)-1):OFFSET(HOMECELL,MATCH(MIN(INDEX(Last_Data_Point,MATCH($A101,DataStreams,0)),INDEX(Last_Data_Point,MATCH(AY$6,DataStreams,0)),$B$4),DateRange,0)-1,MATCH(AY$6,DataStreams,0)-1) -
(INDEX(Returns!$102:$102,MATCH(AY$6,DataStreams,0))*
OFFSET(HOMECELL,MATCH(MAX(INDEX(First_Data_Point,MATCH($A101,DataStreams,0)),INDEX(First_Data_Point,MATCH(AY$6,DataStreams,0)),$B$3),DateRange,0)-1,MATCH(INDEX(Returns!$100:$100,MATCH(AY$6,DataStreams,0)),DataStreams,0)-1):OFFSET(HOMECELL,MATCH(MIN(INDEX(Last_Data_Point,MATCH($A101,DataStreams,0)),INDEX(Last_Data_Point,MATCH(AY$6,DataStreams,0)),$B$4),DateRange,0)-1,MATCH(INDEX(Returns!$100:$100,MATCH(AY$6,DataStreams,0)),DataStreams,0)-1))),"")</f>
        <v/>
      </c>
      <c r="AZ101" s="233" t="str" cm="1">
        <f t="array" aca="1" ref="AZ101" ca="1">_xlfn.IFNA(_xlfn.COVARIANCE.S(
OFFSET(HOMECELL,MATCH(MAX(INDEX(First_Data_Point,MATCH($A101,DataStreams,0)),INDEX(First_Data_Point,MATCH(AZ$6,DataStreams,0)),$B$3),DateRange,0)-1,MATCH($A101,DataStreams,0)-1):OFFSET(HOMECELL,MATCH(MIN(INDEX(Last_Data_Point,MATCH($A101,DataStreams,0)),INDEX(Last_Data_Point,MATCH(AZ$6,DataStreams,0)),$B$4),DateRange,0)-1,MATCH($A101,DataStreams,0)-1) -
(INDEX(Returns!$102:$102,MATCH($A101,DataStreams,0))*
OFFSET(HOMECELL,MATCH(MAX(INDEX(First_Data_Point,MATCH($A101,DataStreams,0)),INDEX(First_Data_Point,MATCH(AZ$6,DataStreams,0)),$B$3),DateRange,0)-1,MATCH(INDEX(Returns!$100:$100,MATCH($A101,DataStreams,0)),DataStreams,0)-1):OFFSET(HOMECELL,MATCH(MIN(INDEX(Last_Data_Point,MATCH($A101,DataStreams,0)),INDEX(Last_Data_Point,MATCH(AZ$6,DataStreams,0)),$B$4),DateRange,0)-1,MATCH(INDEX(Returns!$100:$100,MATCH($A101,DataStreams,0)),DataStreams,0)-1)),
OFFSET(HOMECELL,MATCH(MAX(INDEX(First_Data_Point,MATCH($A101,DataStreams,0)),INDEX(First_Data_Point,MATCH(AZ$6,DataStreams,0)),$B$3),DateRange,0)-1,MATCH(AZ$6,DataStreams,0)-1):OFFSET(HOMECELL,MATCH(MIN(INDEX(Last_Data_Point,MATCH($A101,DataStreams,0)),INDEX(Last_Data_Point,MATCH(AZ$6,DataStreams,0)),$B$4),DateRange,0)-1,MATCH(AZ$6,DataStreams,0)-1) -
(INDEX(Returns!$102:$102,MATCH(AZ$6,DataStreams,0))*
OFFSET(HOMECELL,MATCH(MAX(INDEX(First_Data_Point,MATCH($A101,DataStreams,0)),INDEX(First_Data_Point,MATCH(AZ$6,DataStreams,0)),$B$3),DateRange,0)-1,MATCH(INDEX(Returns!$100:$100,MATCH(AZ$6,DataStreams,0)),DataStreams,0)-1):OFFSET(HOMECELL,MATCH(MIN(INDEX(Last_Data_Point,MATCH($A101,DataStreams,0)),INDEX(Last_Data_Point,MATCH(AZ$6,DataStreams,0)),$B$4),DateRange,0)-1,MATCH(INDEX(Returns!$100:$100,MATCH(AZ$6,DataStreams,0)),DataStreams,0)-1))),"")</f>
        <v/>
      </c>
      <c r="BA101" s="233" t="str" cm="1">
        <f t="array" aca="1" ref="BA101" ca="1">_xlfn.IFNA(_xlfn.COVARIANCE.S(
OFFSET(HOMECELL,MATCH(MAX(INDEX(First_Data_Point,MATCH($A101,DataStreams,0)),INDEX(First_Data_Point,MATCH(BA$6,DataStreams,0)),$B$3),DateRange,0)-1,MATCH($A101,DataStreams,0)-1):OFFSET(HOMECELL,MATCH(MIN(INDEX(Last_Data_Point,MATCH($A101,DataStreams,0)),INDEX(Last_Data_Point,MATCH(BA$6,DataStreams,0)),$B$4),DateRange,0)-1,MATCH($A101,DataStreams,0)-1) -
(INDEX(Returns!$102:$102,MATCH($A101,DataStreams,0))*
OFFSET(HOMECELL,MATCH(MAX(INDEX(First_Data_Point,MATCH($A101,DataStreams,0)),INDEX(First_Data_Point,MATCH(BA$6,DataStreams,0)),$B$3),DateRange,0)-1,MATCH(INDEX(Returns!$100:$100,MATCH($A101,DataStreams,0)),DataStreams,0)-1):OFFSET(HOMECELL,MATCH(MIN(INDEX(Last_Data_Point,MATCH($A101,DataStreams,0)),INDEX(Last_Data_Point,MATCH(BA$6,DataStreams,0)),$B$4),DateRange,0)-1,MATCH(INDEX(Returns!$100:$100,MATCH($A101,DataStreams,0)),DataStreams,0)-1)),
OFFSET(HOMECELL,MATCH(MAX(INDEX(First_Data_Point,MATCH($A101,DataStreams,0)),INDEX(First_Data_Point,MATCH(BA$6,DataStreams,0)),$B$3),DateRange,0)-1,MATCH(BA$6,DataStreams,0)-1):OFFSET(HOMECELL,MATCH(MIN(INDEX(Last_Data_Point,MATCH($A101,DataStreams,0)),INDEX(Last_Data_Point,MATCH(BA$6,DataStreams,0)),$B$4),DateRange,0)-1,MATCH(BA$6,DataStreams,0)-1) -
(INDEX(Returns!$102:$102,MATCH(BA$6,DataStreams,0))*
OFFSET(HOMECELL,MATCH(MAX(INDEX(First_Data_Point,MATCH($A101,DataStreams,0)),INDEX(First_Data_Point,MATCH(BA$6,DataStreams,0)),$B$3),DateRange,0)-1,MATCH(INDEX(Returns!$100:$100,MATCH(BA$6,DataStreams,0)),DataStreams,0)-1):OFFSET(HOMECELL,MATCH(MIN(INDEX(Last_Data_Point,MATCH($A101,DataStreams,0)),INDEX(Last_Data_Point,MATCH(BA$6,DataStreams,0)),$B$4),DateRange,0)-1,MATCH(INDEX(Returns!$100:$100,MATCH(BA$6,DataStreams,0)),DataStreams,0)-1))),"")</f>
        <v/>
      </c>
      <c r="BB101" s="233" t="str" cm="1">
        <f t="array" aca="1" ref="BB101" ca="1">_xlfn.IFNA(_xlfn.COVARIANCE.S(
OFFSET(HOMECELL,MATCH(MAX(INDEX(First_Data_Point,MATCH($A101,DataStreams,0)),INDEX(First_Data_Point,MATCH(BB$6,DataStreams,0)),$B$3),DateRange,0)-1,MATCH($A101,DataStreams,0)-1):OFFSET(HOMECELL,MATCH(MIN(INDEX(Last_Data_Point,MATCH($A101,DataStreams,0)),INDEX(Last_Data_Point,MATCH(BB$6,DataStreams,0)),$B$4),DateRange,0)-1,MATCH($A101,DataStreams,0)-1) -
(INDEX(Returns!$102:$102,MATCH($A101,DataStreams,0))*
OFFSET(HOMECELL,MATCH(MAX(INDEX(First_Data_Point,MATCH($A101,DataStreams,0)),INDEX(First_Data_Point,MATCH(BB$6,DataStreams,0)),$B$3),DateRange,0)-1,MATCH(INDEX(Returns!$100:$100,MATCH($A101,DataStreams,0)),DataStreams,0)-1):OFFSET(HOMECELL,MATCH(MIN(INDEX(Last_Data_Point,MATCH($A101,DataStreams,0)),INDEX(Last_Data_Point,MATCH(BB$6,DataStreams,0)),$B$4),DateRange,0)-1,MATCH(INDEX(Returns!$100:$100,MATCH($A101,DataStreams,0)),DataStreams,0)-1)),
OFFSET(HOMECELL,MATCH(MAX(INDEX(First_Data_Point,MATCH($A101,DataStreams,0)),INDEX(First_Data_Point,MATCH(BB$6,DataStreams,0)),$B$3),DateRange,0)-1,MATCH(BB$6,DataStreams,0)-1):OFFSET(HOMECELL,MATCH(MIN(INDEX(Last_Data_Point,MATCH($A101,DataStreams,0)),INDEX(Last_Data_Point,MATCH(BB$6,DataStreams,0)),$B$4),DateRange,0)-1,MATCH(BB$6,DataStreams,0)-1) -
(INDEX(Returns!$102:$102,MATCH(BB$6,DataStreams,0))*
OFFSET(HOMECELL,MATCH(MAX(INDEX(First_Data_Point,MATCH($A101,DataStreams,0)),INDEX(First_Data_Point,MATCH(BB$6,DataStreams,0)),$B$3),DateRange,0)-1,MATCH(INDEX(Returns!$100:$100,MATCH(BB$6,DataStreams,0)),DataStreams,0)-1):OFFSET(HOMECELL,MATCH(MIN(INDEX(Last_Data_Point,MATCH($A101,DataStreams,0)),INDEX(Last_Data_Point,MATCH(BB$6,DataStreams,0)),$B$4),DateRange,0)-1,MATCH(INDEX(Returns!$100:$100,MATCH(BB$6,DataStreams,0)),DataStreams,0)-1))),"")</f>
        <v/>
      </c>
      <c r="BC101" s="236"/>
    </row>
    <row r="102" spans="1:55">
      <c r="A102" s="239" t="str">
        <f ca="1"/>
        <v>MTH</v>
      </c>
      <c r="B102" s="233" cm="1">
        <f t="array" aca="1" ref="B102" ca="1">_xlfn.IFNA(_xlfn.COVARIANCE.S(
OFFSET(HOMECELL,MATCH(MAX(INDEX(First_Data_Point,MATCH($A102,DataStreams,0)),INDEX(First_Data_Point,MATCH(B$6,DataStreams,0)),$B$3),DateRange,0)-1,MATCH($A102,DataStreams,0)-1):OFFSET(HOMECELL,MATCH(MIN(INDEX(Last_Data_Point,MATCH($A102,DataStreams,0)),INDEX(Last_Data_Point,MATCH(B$6,DataStreams,0)),$B$4),DateRange,0)-1,MATCH($A102,DataStreams,0)-1) -
(INDEX(Returns!$102:$102,MATCH($A102,DataStreams,0))*
OFFSET(HOMECELL,MATCH(MAX(INDEX(First_Data_Point,MATCH($A102,DataStreams,0)),INDEX(First_Data_Point,MATCH(B$6,DataStreams,0)),$B$3),DateRange,0)-1,MATCH(INDEX(Returns!$100:$100,MATCH($A102,DataStreams,0)),DataStreams,0)-1):OFFSET(HOMECELL,MATCH(MIN(INDEX(Last_Data_Point,MATCH($A102,DataStreams,0)),INDEX(Last_Data_Point,MATCH(B$6,DataStreams,0)),$B$4),DateRange,0)-1,MATCH(INDEX(Returns!$100:$100,MATCH($A102,DataStreams,0)),DataStreams,0)-1)),
OFFSET(HOMECELL,MATCH(MAX(INDEX(First_Data_Point,MATCH($A102,DataStreams,0)),INDEX(First_Data_Point,MATCH(B$6,DataStreams,0)),$B$3),DateRange,0)-1,MATCH(B$6,DataStreams,0)-1):OFFSET(HOMECELL,MATCH(MIN(INDEX(Last_Data_Point,MATCH($A102,DataStreams,0)),INDEX(Last_Data_Point,MATCH(B$6,DataStreams,0)),$B$4),DateRange,0)-1,MATCH(B$6,DataStreams,0)-1) -
(INDEX(Returns!$102:$102,MATCH(B$6,DataStreams,0))*
OFFSET(HOMECELL,MATCH(MAX(INDEX(First_Data_Point,MATCH($A102,DataStreams,0)),INDEX(First_Data_Point,MATCH(B$6,DataStreams,0)),$B$3),DateRange,0)-1,MATCH(INDEX(Returns!$100:$100,MATCH(B$6,DataStreams,0)),DataStreams,0)-1):OFFSET(HOMECELL,MATCH(MIN(INDEX(Last_Data_Point,MATCH($A102,DataStreams,0)),INDEX(Last_Data_Point,MATCH(B$6,DataStreams,0)),$B$4),DateRange,0)-1,MATCH(INDEX(Returns!$100:$100,MATCH(B$6,DataStreams,0)),DataStreams,0)-1))),"")</f>
        <v>8.6438882177585259E-6</v>
      </c>
      <c r="C102" s="233" cm="1">
        <f t="array" aca="1" ref="C102" ca="1">_xlfn.IFNA(_xlfn.COVARIANCE.S(
OFFSET(HOMECELL,MATCH(MAX(INDEX(First_Data_Point,MATCH($A102,DataStreams,0)),INDEX(First_Data_Point,MATCH(C$6,DataStreams,0)),$B$3),DateRange,0)-1,MATCH($A102,DataStreams,0)-1):OFFSET(HOMECELL,MATCH(MIN(INDEX(Last_Data_Point,MATCH($A102,DataStreams,0)),INDEX(Last_Data_Point,MATCH(C$6,DataStreams,0)),$B$4),DateRange,0)-1,MATCH($A102,DataStreams,0)-1) -
(INDEX(Returns!$102:$102,MATCH($A102,DataStreams,0))*
OFFSET(HOMECELL,MATCH(MAX(INDEX(First_Data_Point,MATCH($A102,DataStreams,0)),INDEX(First_Data_Point,MATCH(C$6,DataStreams,0)),$B$3),DateRange,0)-1,MATCH(INDEX(Returns!$100:$100,MATCH($A102,DataStreams,0)),DataStreams,0)-1):OFFSET(HOMECELL,MATCH(MIN(INDEX(Last_Data_Point,MATCH($A102,DataStreams,0)),INDEX(Last_Data_Point,MATCH(C$6,DataStreams,0)),$B$4),DateRange,0)-1,MATCH(INDEX(Returns!$100:$100,MATCH($A102,DataStreams,0)),DataStreams,0)-1)),
OFFSET(HOMECELL,MATCH(MAX(INDEX(First_Data_Point,MATCH($A102,DataStreams,0)),INDEX(First_Data_Point,MATCH(C$6,DataStreams,0)),$B$3),DateRange,0)-1,MATCH(C$6,DataStreams,0)-1):OFFSET(HOMECELL,MATCH(MIN(INDEX(Last_Data_Point,MATCH($A102,DataStreams,0)),INDEX(Last_Data_Point,MATCH(C$6,DataStreams,0)),$B$4),DateRange,0)-1,MATCH(C$6,DataStreams,0)-1) -
(INDEX(Returns!$102:$102,MATCH(C$6,DataStreams,0))*
OFFSET(HOMECELL,MATCH(MAX(INDEX(First_Data_Point,MATCH($A102,DataStreams,0)),INDEX(First_Data_Point,MATCH(C$6,DataStreams,0)),$B$3),DateRange,0)-1,MATCH(INDEX(Returns!$100:$100,MATCH(C$6,DataStreams,0)),DataStreams,0)-1):OFFSET(HOMECELL,MATCH(MIN(INDEX(Last_Data_Point,MATCH($A102,DataStreams,0)),INDEX(Last_Data_Point,MATCH(C$6,DataStreams,0)),$B$4),DateRange,0)-1,MATCH(INDEX(Returns!$100:$100,MATCH(C$6,DataStreams,0)),DataStreams,0)-1))),"")</f>
        <v>2.4883517919275679E-5</v>
      </c>
      <c r="D102" s="233" cm="1">
        <f t="array" aca="1" ref="D102" ca="1">_xlfn.IFNA(_xlfn.COVARIANCE.S(
OFFSET(HOMECELL,MATCH(MAX(INDEX(First_Data_Point,MATCH($A102,DataStreams,0)),INDEX(First_Data_Point,MATCH(D$6,DataStreams,0)),$B$3),DateRange,0)-1,MATCH($A102,DataStreams,0)-1):OFFSET(HOMECELL,MATCH(MIN(INDEX(Last_Data_Point,MATCH($A102,DataStreams,0)),INDEX(Last_Data_Point,MATCH(D$6,DataStreams,0)),$B$4),DateRange,0)-1,MATCH($A102,DataStreams,0)-1) -
(INDEX(Returns!$102:$102,MATCH($A102,DataStreams,0))*
OFFSET(HOMECELL,MATCH(MAX(INDEX(First_Data_Point,MATCH($A102,DataStreams,0)),INDEX(First_Data_Point,MATCH(D$6,DataStreams,0)),$B$3),DateRange,0)-1,MATCH(INDEX(Returns!$100:$100,MATCH($A102,DataStreams,0)),DataStreams,0)-1):OFFSET(HOMECELL,MATCH(MIN(INDEX(Last_Data_Point,MATCH($A102,DataStreams,0)),INDEX(Last_Data_Point,MATCH(D$6,DataStreams,0)),$B$4),DateRange,0)-1,MATCH(INDEX(Returns!$100:$100,MATCH($A102,DataStreams,0)),DataStreams,0)-1)),
OFFSET(HOMECELL,MATCH(MAX(INDEX(First_Data_Point,MATCH($A102,DataStreams,0)),INDEX(First_Data_Point,MATCH(D$6,DataStreams,0)),$B$3),DateRange,0)-1,MATCH(D$6,DataStreams,0)-1):OFFSET(HOMECELL,MATCH(MIN(INDEX(Last_Data_Point,MATCH($A102,DataStreams,0)),INDEX(Last_Data_Point,MATCH(D$6,DataStreams,0)),$B$4),DateRange,0)-1,MATCH(D$6,DataStreams,0)-1) -
(INDEX(Returns!$102:$102,MATCH(D$6,DataStreams,0))*
OFFSET(HOMECELL,MATCH(MAX(INDEX(First_Data_Point,MATCH($A102,DataStreams,0)),INDEX(First_Data_Point,MATCH(D$6,DataStreams,0)),$B$3),DateRange,0)-1,MATCH(INDEX(Returns!$100:$100,MATCH(D$6,DataStreams,0)),DataStreams,0)-1):OFFSET(HOMECELL,MATCH(MIN(INDEX(Last_Data_Point,MATCH($A102,DataStreams,0)),INDEX(Last_Data_Point,MATCH(D$6,DataStreams,0)),$B$4),DateRange,0)-1,MATCH(INDEX(Returns!$100:$100,MATCH(D$6,DataStreams,0)),DataStreams,0)-1))),"")</f>
        <v>1.2537532281032635E-3</v>
      </c>
      <c r="E102" s="233" cm="1">
        <f t="array" aca="1" ref="E102" ca="1">_xlfn.IFNA(_xlfn.COVARIANCE.S(
OFFSET(HOMECELL,MATCH(MAX(INDEX(First_Data_Point,MATCH($A102,DataStreams,0)),INDEX(First_Data_Point,MATCH(E$6,DataStreams,0)),$B$3),DateRange,0)-1,MATCH($A102,DataStreams,0)-1):OFFSET(HOMECELL,MATCH(MIN(INDEX(Last_Data_Point,MATCH($A102,DataStreams,0)),INDEX(Last_Data_Point,MATCH(E$6,DataStreams,0)),$B$4),DateRange,0)-1,MATCH($A102,DataStreams,0)-1) -
(INDEX(Returns!$102:$102,MATCH($A102,DataStreams,0))*
OFFSET(HOMECELL,MATCH(MAX(INDEX(First_Data_Point,MATCH($A102,DataStreams,0)),INDEX(First_Data_Point,MATCH(E$6,DataStreams,0)),$B$3),DateRange,0)-1,MATCH(INDEX(Returns!$100:$100,MATCH($A102,DataStreams,0)),DataStreams,0)-1):OFFSET(HOMECELL,MATCH(MIN(INDEX(Last_Data_Point,MATCH($A102,DataStreams,0)),INDEX(Last_Data_Point,MATCH(E$6,DataStreams,0)),$B$4),DateRange,0)-1,MATCH(INDEX(Returns!$100:$100,MATCH($A102,DataStreams,0)),DataStreams,0)-1)),
OFFSET(HOMECELL,MATCH(MAX(INDEX(First_Data_Point,MATCH($A102,DataStreams,0)),INDEX(First_Data_Point,MATCH(E$6,DataStreams,0)),$B$3),DateRange,0)-1,MATCH(E$6,DataStreams,0)-1):OFFSET(HOMECELL,MATCH(MIN(INDEX(Last_Data_Point,MATCH($A102,DataStreams,0)),INDEX(Last_Data_Point,MATCH(E$6,DataStreams,0)),$B$4),DateRange,0)-1,MATCH(E$6,DataStreams,0)-1) -
(INDEX(Returns!$102:$102,MATCH(E$6,DataStreams,0))*
OFFSET(HOMECELL,MATCH(MAX(INDEX(First_Data_Point,MATCH($A102,DataStreams,0)),INDEX(First_Data_Point,MATCH(E$6,DataStreams,0)),$B$3),DateRange,0)-1,MATCH(INDEX(Returns!$100:$100,MATCH(E$6,DataStreams,0)),DataStreams,0)-1):OFFSET(HOMECELL,MATCH(MIN(INDEX(Last_Data_Point,MATCH($A102,DataStreams,0)),INDEX(Last_Data_Point,MATCH(E$6,DataStreams,0)),$B$4),DateRange,0)-1,MATCH(INDEX(Returns!$100:$100,MATCH(E$6,DataStreams,0)),DataStreams,0)-1))),"")</f>
        <v>7.0723283113671264E-4</v>
      </c>
      <c r="F102" s="233" cm="1">
        <f t="array" aca="1" ref="F102" ca="1">_xlfn.IFNA(_xlfn.COVARIANCE.S(
OFFSET(HOMECELL,MATCH(MAX(INDEX(First_Data_Point,MATCH($A102,DataStreams,0)),INDEX(First_Data_Point,MATCH(F$6,DataStreams,0)),$B$3),DateRange,0)-1,MATCH($A102,DataStreams,0)-1):OFFSET(HOMECELL,MATCH(MIN(INDEX(Last_Data_Point,MATCH($A102,DataStreams,0)),INDEX(Last_Data_Point,MATCH(F$6,DataStreams,0)),$B$4),DateRange,0)-1,MATCH($A102,DataStreams,0)-1) -
(INDEX(Returns!$102:$102,MATCH($A102,DataStreams,0))*
OFFSET(HOMECELL,MATCH(MAX(INDEX(First_Data_Point,MATCH($A102,DataStreams,0)),INDEX(First_Data_Point,MATCH(F$6,DataStreams,0)),$B$3),DateRange,0)-1,MATCH(INDEX(Returns!$100:$100,MATCH($A102,DataStreams,0)),DataStreams,0)-1):OFFSET(HOMECELL,MATCH(MIN(INDEX(Last_Data_Point,MATCH($A102,DataStreams,0)),INDEX(Last_Data_Point,MATCH(F$6,DataStreams,0)),$B$4),DateRange,0)-1,MATCH(INDEX(Returns!$100:$100,MATCH($A102,DataStreams,0)),DataStreams,0)-1)),
OFFSET(HOMECELL,MATCH(MAX(INDEX(First_Data_Point,MATCH($A102,DataStreams,0)),INDEX(First_Data_Point,MATCH(F$6,DataStreams,0)),$B$3),DateRange,0)-1,MATCH(F$6,DataStreams,0)-1):OFFSET(HOMECELL,MATCH(MIN(INDEX(Last_Data_Point,MATCH($A102,DataStreams,0)),INDEX(Last_Data_Point,MATCH(F$6,DataStreams,0)),$B$4),DateRange,0)-1,MATCH(F$6,DataStreams,0)-1) -
(INDEX(Returns!$102:$102,MATCH(F$6,DataStreams,0))*
OFFSET(HOMECELL,MATCH(MAX(INDEX(First_Data_Point,MATCH($A102,DataStreams,0)),INDEX(First_Data_Point,MATCH(F$6,DataStreams,0)),$B$3),DateRange,0)-1,MATCH(INDEX(Returns!$100:$100,MATCH(F$6,DataStreams,0)),DataStreams,0)-1):OFFSET(HOMECELL,MATCH(MIN(INDEX(Last_Data_Point,MATCH($A102,DataStreams,0)),INDEX(Last_Data_Point,MATCH(F$6,DataStreams,0)),$B$4),DateRange,0)-1,MATCH(INDEX(Returns!$100:$100,MATCH(F$6,DataStreams,0)),DataStreams,0)-1))),"")</f>
        <v>8.5229853444261769E-4</v>
      </c>
      <c r="G102" s="233" cm="1">
        <f t="array" aca="1" ref="G102" ca="1">_xlfn.IFNA(_xlfn.COVARIANCE.S(
OFFSET(HOMECELL,MATCH(MAX(INDEX(First_Data_Point,MATCH($A102,DataStreams,0)),INDEX(First_Data_Point,MATCH(G$6,DataStreams,0)),$B$3),DateRange,0)-1,MATCH($A102,DataStreams,0)-1):OFFSET(HOMECELL,MATCH(MIN(INDEX(Last_Data_Point,MATCH($A102,DataStreams,0)),INDEX(Last_Data_Point,MATCH(G$6,DataStreams,0)),$B$4),DateRange,0)-1,MATCH($A102,DataStreams,0)-1) -
(INDEX(Returns!$102:$102,MATCH($A102,DataStreams,0))*
OFFSET(HOMECELL,MATCH(MAX(INDEX(First_Data_Point,MATCH($A102,DataStreams,0)),INDEX(First_Data_Point,MATCH(G$6,DataStreams,0)),$B$3),DateRange,0)-1,MATCH(INDEX(Returns!$100:$100,MATCH($A102,DataStreams,0)),DataStreams,0)-1):OFFSET(HOMECELL,MATCH(MIN(INDEX(Last_Data_Point,MATCH($A102,DataStreams,0)),INDEX(Last_Data_Point,MATCH(G$6,DataStreams,0)),$B$4),DateRange,0)-1,MATCH(INDEX(Returns!$100:$100,MATCH($A102,DataStreams,0)),DataStreams,0)-1)),
OFFSET(HOMECELL,MATCH(MAX(INDEX(First_Data_Point,MATCH($A102,DataStreams,0)),INDEX(First_Data_Point,MATCH(G$6,DataStreams,0)),$B$3),DateRange,0)-1,MATCH(G$6,DataStreams,0)-1):OFFSET(HOMECELL,MATCH(MIN(INDEX(Last_Data_Point,MATCH($A102,DataStreams,0)),INDEX(Last_Data_Point,MATCH(G$6,DataStreams,0)),$B$4),DateRange,0)-1,MATCH(G$6,DataStreams,0)-1) -
(INDEX(Returns!$102:$102,MATCH(G$6,DataStreams,0))*
OFFSET(HOMECELL,MATCH(MAX(INDEX(First_Data_Point,MATCH($A102,DataStreams,0)),INDEX(First_Data_Point,MATCH(G$6,DataStreams,0)),$B$3),DateRange,0)-1,MATCH(INDEX(Returns!$100:$100,MATCH(G$6,DataStreams,0)),DataStreams,0)-1):OFFSET(HOMECELL,MATCH(MIN(INDEX(Last_Data_Point,MATCH($A102,DataStreams,0)),INDEX(Last_Data_Point,MATCH(G$6,DataStreams,0)),$B$4),DateRange,0)-1,MATCH(INDEX(Returns!$100:$100,MATCH(G$6,DataStreams,0)),DataStreams,0)-1))),"")</f>
        <v>-5.4134483339883586E-4</v>
      </c>
      <c r="H102" s="233" cm="1">
        <f t="array" aca="1" ref="H102" ca="1">_xlfn.IFNA(_xlfn.COVARIANCE.S(
OFFSET(HOMECELL,MATCH(MAX(INDEX(First_Data_Point,MATCH($A102,DataStreams,0)),INDEX(First_Data_Point,MATCH(H$6,DataStreams,0)),$B$3),DateRange,0)-1,MATCH($A102,DataStreams,0)-1):OFFSET(HOMECELL,MATCH(MIN(INDEX(Last_Data_Point,MATCH($A102,DataStreams,0)),INDEX(Last_Data_Point,MATCH(H$6,DataStreams,0)),$B$4),DateRange,0)-1,MATCH($A102,DataStreams,0)-1) -
(INDEX(Returns!$102:$102,MATCH($A102,DataStreams,0))*
OFFSET(HOMECELL,MATCH(MAX(INDEX(First_Data_Point,MATCH($A102,DataStreams,0)),INDEX(First_Data_Point,MATCH(H$6,DataStreams,0)),$B$3),DateRange,0)-1,MATCH(INDEX(Returns!$100:$100,MATCH($A102,DataStreams,0)),DataStreams,0)-1):OFFSET(HOMECELL,MATCH(MIN(INDEX(Last_Data_Point,MATCH($A102,DataStreams,0)),INDEX(Last_Data_Point,MATCH(H$6,DataStreams,0)),$B$4),DateRange,0)-1,MATCH(INDEX(Returns!$100:$100,MATCH($A102,DataStreams,0)),DataStreams,0)-1)),
OFFSET(HOMECELL,MATCH(MAX(INDEX(First_Data_Point,MATCH($A102,DataStreams,0)),INDEX(First_Data_Point,MATCH(H$6,DataStreams,0)),$B$3),DateRange,0)-1,MATCH(H$6,DataStreams,0)-1):OFFSET(HOMECELL,MATCH(MIN(INDEX(Last_Data_Point,MATCH($A102,DataStreams,0)),INDEX(Last_Data_Point,MATCH(H$6,DataStreams,0)),$B$4),DateRange,0)-1,MATCH(H$6,DataStreams,0)-1) -
(INDEX(Returns!$102:$102,MATCH(H$6,DataStreams,0))*
OFFSET(HOMECELL,MATCH(MAX(INDEX(First_Data_Point,MATCH($A102,DataStreams,0)),INDEX(First_Data_Point,MATCH(H$6,DataStreams,0)),$B$3),DateRange,0)-1,MATCH(INDEX(Returns!$100:$100,MATCH(H$6,DataStreams,0)),DataStreams,0)-1):OFFSET(HOMECELL,MATCH(MIN(INDEX(Last_Data_Point,MATCH($A102,DataStreams,0)),INDEX(Last_Data_Point,MATCH(H$6,DataStreams,0)),$B$4),DateRange,0)-1,MATCH(INDEX(Returns!$100:$100,MATCH(H$6,DataStreams,0)),DataStreams,0)-1))),"")</f>
        <v>5.183978816124949E-4</v>
      </c>
      <c r="I102" s="233" cm="1">
        <f t="array" aca="1" ref="I102" ca="1">_xlfn.IFNA(_xlfn.COVARIANCE.S(
OFFSET(HOMECELL,MATCH(MAX(INDEX(First_Data_Point,MATCH($A102,DataStreams,0)),INDEX(First_Data_Point,MATCH(I$6,DataStreams,0)),$B$3),DateRange,0)-1,MATCH($A102,DataStreams,0)-1):OFFSET(HOMECELL,MATCH(MIN(INDEX(Last_Data_Point,MATCH($A102,DataStreams,0)),INDEX(Last_Data_Point,MATCH(I$6,DataStreams,0)),$B$4),DateRange,0)-1,MATCH($A102,DataStreams,0)-1) -
(INDEX(Returns!$102:$102,MATCH($A102,DataStreams,0))*
OFFSET(HOMECELL,MATCH(MAX(INDEX(First_Data_Point,MATCH($A102,DataStreams,0)),INDEX(First_Data_Point,MATCH(I$6,DataStreams,0)),$B$3),DateRange,0)-1,MATCH(INDEX(Returns!$100:$100,MATCH($A102,DataStreams,0)),DataStreams,0)-1):OFFSET(HOMECELL,MATCH(MIN(INDEX(Last_Data_Point,MATCH($A102,DataStreams,0)),INDEX(Last_Data_Point,MATCH(I$6,DataStreams,0)),$B$4),DateRange,0)-1,MATCH(INDEX(Returns!$100:$100,MATCH($A102,DataStreams,0)),DataStreams,0)-1)),
OFFSET(HOMECELL,MATCH(MAX(INDEX(First_Data_Point,MATCH($A102,DataStreams,0)),INDEX(First_Data_Point,MATCH(I$6,DataStreams,0)),$B$3),DateRange,0)-1,MATCH(I$6,DataStreams,0)-1):OFFSET(HOMECELL,MATCH(MIN(INDEX(Last_Data_Point,MATCH($A102,DataStreams,0)),INDEX(Last_Data_Point,MATCH(I$6,DataStreams,0)),$B$4),DateRange,0)-1,MATCH(I$6,DataStreams,0)-1) -
(INDEX(Returns!$102:$102,MATCH(I$6,DataStreams,0))*
OFFSET(HOMECELL,MATCH(MAX(INDEX(First_Data_Point,MATCH($A102,DataStreams,0)),INDEX(First_Data_Point,MATCH(I$6,DataStreams,0)),$B$3),DateRange,0)-1,MATCH(INDEX(Returns!$100:$100,MATCH(I$6,DataStreams,0)),DataStreams,0)-1):OFFSET(HOMECELL,MATCH(MIN(INDEX(Last_Data_Point,MATCH($A102,DataStreams,0)),INDEX(Last_Data_Point,MATCH(I$6,DataStreams,0)),$B$4),DateRange,0)-1,MATCH(INDEX(Returns!$100:$100,MATCH(I$6,DataStreams,0)),DataStreams,0)-1))),"")</f>
        <v>-6.0402075523786414E-4</v>
      </c>
      <c r="J102" s="233" cm="1">
        <f t="array" aca="1" ref="J102" ca="1">_xlfn.IFNA(_xlfn.COVARIANCE.S(
OFFSET(HOMECELL,MATCH(MAX(INDEX(First_Data_Point,MATCH($A102,DataStreams,0)),INDEX(First_Data_Point,MATCH(J$6,DataStreams,0)),$B$3),DateRange,0)-1,MATCH($A102,DataStreams,0)-1):OFFSET(HOMECELL,MATCH(MIN(INDEX(Last_Data_Point,MATCH($A102,DataStreams,0)),INDEX(Last_Data_Point,MATCH(J$6,DataStreams,0)),$B$4),DateRange,0)-1,MATCH($A102,DataStreams,0)-1) -
(INDEX(Returns!$102:$102,MATCH($A102,DataStreams,0))*
OFFSET(HOMECELL,MATCH(MAX(INDEX(First_Data_Point,MATCH($A102,DataStreams,0)),INDEX(First_Data_Point,MATCH(J$6,DataStreams,0)),$B$3),DateRange,0)-1,MATCH(INDEX(Returns!$100:$100,MATCH($A102,DataStreams,0)),DataStreams,0)-1):OFFSET(HOMECELL,MATCH(MIN(INDEX(Last_Data_Point,MATCH($A102,DataStreams,0)),INDEX(Last_Data_Point,MATCH(J$6,DataStreams,0)),$B$4),DateRange,0)-1,MATCH(INDEX(Returns!$100:$100,MATCH($A102,DataStreams,0)),DataStreams,0)-1)),
OFFSET(HOMECELL,MATCH(MAX(INDEX(First_Data_Point,MATCH($A102,DataStreams,0)),INDEX(First_Data_Point,MATCH(J$6,DataStreams,0)),$B$3),DateRange,0)-1,MATCH(J$6,DataStreams,0)-1):OFFSET(HOMECELL,MATCH(MIN(INDEX(Last_Data_Point,MATCH($A102,DataStreams,0)),INDEX(Last_Data_Point,MATCH(J$6,DataStreams,0)),$B$4),DateRange,0)-1,MATCH(J$6,DataStreams,0)-1) -
(INDEX(Returns!$102:$102,MATCH(J$6,DataStreams,0))*
OFFSET(HOMECELL,MATCH(MAX(INDEX(First_Data_Point,MATCH($A102,DataStreams,0)),INDEX(First_Data_Point,MATCH(J$6,DataStreams,0)),$B$3),DateRange,0)-1,MATCH(INDEX(Returns!$100:$100,MATCH(J$6,DataStreams,0)),DataStreams,0)-1):OFFSET(HOMECELL,MATCH(MIN(INDEX(Last_Data_Point,MATCH($A102,DataStreams,0)),INDEX(Last_Data_Point,MATCH(J$6,DataStreams,0)),$B$4),DateRange,0)-1,MATCH(INDEX(Returns!$100:$100,MATCH(J$6,DataStreams,0)),DataStreams,0)-1))),"")</f>
        <v>2.4251118652795127E-3</v>
      </c>
      <c r="K102" s="233" cm="1">
        <f t="array" aca="1" ref="K102" ca="1">_xlfn.IFNA(_xlfn.COVARIANCE.S(
OFFSET(HOMECELL,MATCH(MAX(INDEX(First_Data_Point,MATCH($A102,DataStreams,0)),INDEX(First_Data_Point,MATCH(K$6,DataStreams,0)),$B$3),DateRange,0)-1,MATCH($A102,DataStreams,0)-1):OFFSET(HOMECELL,MATCH(MIN(INDEX(Last_Data_Point,MATCH($A102,DataStreams,0)),INDEX(Last_Data_Point,MATCH(K$6,DataStreams,0)),$B$4),DateRange,0)-1,MATCH($A102,DataStreams,0)-1) -
(INDEX(Returns!$102:$102,MATCH($A102,DataStreams,0))*
OFFSET(HOMECELL,MATCH(MAX(INDEX(First_Data_Point,MATCH($A102,DataStreams,0)),INDEX(First_Data_Point,MATCH(K$6,DataStreams,0)),$B$3),DateRange,0)-1,MATCH(INDEX(Returns!$100:$100,MATCH($A102,DataStreams,0)),DataStreams,0)-1):OFFSET(HOMECELL,MATCH(MIN(INDEX(Last_Data_Point,MATCH($A102,DataStreams,0)),INDEX(Last_Data_Point,MATCH(K$6,DataStreams,0)),$B$4),DateRange,0)-1,MATCH(INDEX(Returns!$100:$100,MATCH($A102,DataStreams,0)),DataStreams,0)-1)),
OFFSET(HOMECELL,MATCH(MAX(INDEX(First_Data_Point,MATCH($A102,DataStreams,0)),INDEX(First_Data_Point,MATCH(K$6,DataStreams,0)),$B$3),DateRange,0)-1,MATCH(K$6,DataStreams,0)-1):OFFSET(HOMECELL,MATCH(MIN(INDEX(Last_Data_Point,MATCH($A102,DataStreams,0)),INDEX(Last_Data_Point,MATCH(K$6,DataStreams,0)),$B$4),DateRange,0)-1,MATCH(K$6,DataStreams,0)-1) -
(INDEX(Returns!$102:$102,MATCH(K$6,DataStreams,0))*
OFFSET(HOMECELL,MATCH(MAX(INDEX(First_Data_Point,MATCH($A102,DataStreams,0)),INDEX(First_Data_Point,MATCH(K$6,DataStreams,0)),$B$3),DateRange,0)-1,MATCH(INDEX(Returns!$100:$100,MATCH(K$6,DataStreams,0)),DataStreams,0)-1):OFFSET(HOMECELL,MATCH(MIN(INDEX(Last_Data_Point,MATCH($A102,DataStreams,0)),INDEX(Last_Data_Point,MATCH(K$6,DataStreams,0)),$B$4),DateRange,0)-1,MATCH(INDEX(Returns!$100:$100,MATCH(K$6,DataStreams,0)),DataStreams,0)-1))),"")</f>
        <v>6.6181065690978089E-4</v>
      </c>
      <c r="L102" s="233" cm="1">
        <f t="array" aca="1" ref="L102" ca="1">_xlfn.IFNA(_xlfn.COVARIANCE.S(
OFFSET(HOMECELL,MATCH(MAX(INDEX(First_Data_Point,MATCH($A102,DataStreams,0)),INDEX(First_Data_Point,MATCH(L$6,DataStreams,0)),$B$3),DateRange,0)-1,MATCH($A102,DataStreams,0)-1):OFFSET(HOMECELL,MATCH(MIN(INDEX(Last_Data_Point,MATCH($A102,DataStreams,0)),INDEX(Last_Data_Point,MATCH(L$6,DataStreams,0)),$B$4),DateRange,0)-1,MATCH($A102,DataStreams,0)-1) -
(INDEX(Returns!$102:$102,MATCH($A102,DataStreams,0))*
OFFSET(HOMECELL,MATCH(MAX(INDEX(First_Data_Point,MATCH($A102,DataStreams,0)),INDEX(First_Data_Point,MATCH(L$6,DataStreams,0)),$B$3),DateRange,0)-1,MATCH(INDEX(Returns!$100:$100,MATCH($A102,DataStreams,0)),DataStreams,0)-1):OFFSET(HOMECELL,MATCH(MIN(INDEX(Last_Data_Point,MATCH($A102,DataStreams,0)),INDEX(Last_Data_Point,MATCH(L$6,DataStreams,0)),$B$4),DateRange,0)-1,MATCH(INDEX(Returns!$100:$100,MATCH($A102,DataStreams,0)),DataStreams,0)-1)),
OFFSET(HOMECELL,MATCH(MAX(INDEX(First_Data_Point,MATCH($A102,DataStreams,0)),INDEX(First_Data_Point,MATCH(L$6,DataStreams,0)),$B$3),DateRange,0)-1,MATCH(L$6,DataStreams,0)-1):OFFSET(HOMECELL,MATCH(MIN(INDEX(Last_Data_Point,MATCH($A102,DataStreams,0)),INDEX(Last_Data_Point,MATCH(L$6,DataStreams,0)),$B$4),DateRange,0)-1,MATCH(L$6,DataStreams,0)-1) -
(INDEX(Returns!$102:$102,MATCH(L$6,DataStreams,0))*
OFFSET(HOMECELL,MATCH(MAX(INDEX(First_Data_Point,MATCH($A102,DataStreams,0)),INDEX(First_Data_Point,MATCH(L$6,DataStreams,0)),$B$3),DateRange,0)-1,MATCH(INDEX(Returns!$100:$100,MATCH(L$6,DataStreams,0)),DataStreams,0)-1):OFFSET(HOMECELL,MATCH(MIN(INDEX(Last_Data_Point,MATCH($A102,DataStreams,0)),INDEX(Last_Data_Point,MATCH(L$6,DataStreams,0)),$B$4),DateRange,0)-1,MATCH(INDEX(Returns!$100:$100,MATCH(L$6,DataStreams,0)),DataStreams,0)-1))),"")</f>
        <v>-4.159726756183117E-4</v>
      </c>
      <c r="M102" s="233" cm="1">
        <f t="array" aca="1" ref="M102" ca="1">_xlfn.IFNA(_xlfn.COVARIANCE.S(
OFFSET(HOMECELL,MATCH(MAX(INDEX(First_Data_Point,MATCH($A102,DataStreams,0)),INDEX(First_Data_Point,MATCH(M$6,DataStreams,0)),$B$3),DateRange,0)-1,MATCH($A102,DataStreams,0)-1):OFFSET(HOMECELL,MATCH(MIN(INDEX(Last_Data_Point,MATCH($A102,DataStreams,0)),INDEX(Last_Data_Point,MATCH(M$6,DataStreams,0)),$B$4),DateRange,0)-1,MATCH($A102,DataStreams,0)-1) -
(INDEX(Returns!$102:$102,MATCH($A102,DataStreams,0))*
OFFSET(HOMECELL,MATCH(MAX(INDEX(First_Data_Point,MATCH($A102,DataStreams,0)),INDEX(First_Data_Point,MATCH(M$6,DataStreams,0)),$B$3),DateRange,0)-1,MATCH(INDEX(Returns!$100:$100,MATCH($A102,DataStreams,0)),DataStreams,0)-1):OFFSET(HOMECELL,MATCH(MIN(INDEX(Last_Data_Point,MATCH($A102,DataStreams,0)),INDEX(Last_Data_Point,MATCH(M$6,DataStreams,0)),$B$4),DateRange,0)-1,MATCH(INDEX(Returns!$100:$100,MATCH($A102,DataStreams,0)),DataStreams,0)-1)),
OFFSET(HOMECELL,MATCH(MAX(INDEX(First_Data_Point,MATCH($A102,DataStreams,0)),INDEX(First_Data_Point,MATCH(M$6,DataStreams,0)),$B$3),DateRange,0)-1,MATCH(M$6,DataStreams,0)-1):OFFSET(HOMECELL,MATCH(MIN(INDEX(Last_Data_Point,MATCH($A102,DataStreams,0)),INDEX(Last_Data_Point,MATCH(M$6,DataStreams,0)),$B$4),DateRange,0)-1,MATCH(M$6,DataStreams,0)-1) -
(INDEX(Returns!$102:$102,MATCH(M$6,DataStreams,0))*
OFFSET(HOMECELL,MATCH(MAX(INDEX(First_Data_Point,MATCH($A102,DataStreams,0)),INDEX(First_Data_Point,MATCH(M$6,DataStreams,0)),$B$3),DateRange,0)-1,MATCH(INDEX(Returns!$100:$100,MATCH(M$6,DataStreams,0)),DataStreams,0)-1):OFFSET(HOMECELL,MATCH(MIN(INDEX(Last_Data_Point,MATCH($A102,DataStreams,0)),INDEX(Last_Data_Point,MATCH(M$6,DataStreams,0)),$B$4),DateRange,0)-1,MATCH(INDEX(Returns!$100:$100,MATCH(M$6,DataStreams,0)),DataStreams,0)-1))),"")</f>
        <v>-1.2706823450653112E-3</v>
      </c>
      <c r="N102" s="233" cm="1">
        <f t="array" aca="1" ref="N102" ca="1">_xlfn.IFNA(_xlfn.COVARIANCE.S(
OFFSET(HOMECELL,MATCH(MAX(INDEX(First_Data_Point,MATCH($A102,DataStreams,0)),INDEX(First_Data_Point,MATCH(N$6,DataStreams,0)),$B$3),DateRange,0)-1,MATCH($A102,DataStreams,0)-1):OFFSET(HOMECELL,MATCH(MIN(INDEX(Last_Data_Point,MATCH($A102,DataStreams,0)),INDEX(Last_Data_Point,MATCH(N$6,DataStreams,0)),$B$4),DateRange,0)-1,MATCH($A102,DataStreams,0)-1) -
(INDEX(Returns!$102:$102,MATCH($A102,DataStreams,0))*
OFFSET(HOMECELL,MATCH(MAX(INDEX(First_Data_Point,MATCH($A102,DataStreams,0)),INDEX(First_Data_Point,MATCH(N$6,DataStreams,0)),$B$3),DateRange,0)-1,MATCH(INDEX(Returns!$100:$100,MATCH($A102,DataStreams,0)),DataStreams,0)-1):OFFSET(HOMECELL,MATCH(MIN(INDEX(Last_Data_Point,MATCH($A102,DataStreams,0)),INDEX(Last_Data_Point,MATCH(N$6,DataStreams,0)),$B$4),DateRange,0)-1,MATCH(INDEX(Returns!$100:$100,MATCH($A102,DataStreams,0)),DataStreams,0)-1)),
OFFSET(HOMECELL,MATCH(MAX(INDEX(First_Data_Point,MATCH($A102,DataStreams,0)),INDEX(First_Data_Point,MATCH(N$6,DataStreams,0)),$B$3),DateRange,0)-1,MATCH(N$6,DataStreams,0)-1):OFFSET(HOMECELL,MATCH(MIN(INDEX(Last_Data_Point,MATCH($A102,DataStreams,0)),INDEX(Last_Data_Point,MATCH(N$6,DataStreams,0)),$B$4),DateRange,0)-1,MATCH(N$6,DataStreams,0)-1) -
(INDEX(Returns!$102:$102,MATCH(N$6,DataStreams,0))*
OFFSET(HOMECELL,MATCH(MAX(INDEX(First_Data_Point,MATCH($A102,DataStreams,0)),INDEX(First_Data_Point,MATCH(N$6,DataStreams,0)),$B$3),DateRange,0)-1,MATCH(INDEX(Returns!$100:$100,MATCH(N$6,DataStreams,0)),DataStreams,0)-1):OFFSET(HOMECELL,MATCH(MIN(INDEX(Last_Data_Point,MATCH($A102,DataStreams,0)),INDEX(Last_Data_Point,MATCH(N$6,DataStreams,0)),$B$4),DateRange,0)-1,MATCH(INDEX(Returns!$100:$100,MATCH(N$6,DataStreams,0)),DataStreams,0)-1))),"")</f>
        <v>3.5846758346788853E-3</v>
      </c>
      <c r="O102" s="233" cm="1">
        <f t="array" aca="1" ref="O102" ca="1">_xlfn.IFNA(_xlfn.COVARIANCE.S(
OFFSET(HOMECELL,MATCH(MAX(INDEX(First_Data_Point,MATCH($A102,DataStreams,0)),INDEX(First_Data_Point,MATCH(O$6,DataStreams,0)),$B$3),DateRange,0)-1,MATCH($A102,DataStreams,0)-1):OFFSET(HOMECELL,MATCH(MIN(INDEX(Last_Data_Point,MATCH($A102,DataStreams,0)),INDEX(Last_Data_Point,MATCH(O$6,DataStreams,0)),$B$4),DateRange,0)-1,MATCH($A102,DataStreams,0)-1) -
(INDEX(Returns!$102:$102,MATCH($A102,DataStreams,0))*
OFFSET(HOMECELL,MATCH(MAX(INDEX(First_Data_Point,MATCH($A102,DataStreams,0)),INDEX(First_Data_Point,MATCH(O$6,DataStreams,0)),$B$3),DateRange,0)-1,MATCH(INDEX(Returns!$100:$100,MATCH($A102,DataStreams,0)),DataStreams,0)-1):OFFSET(HOMECELL,MATCH(MIN(INDEX(Last_Data_Point,MATCH($A102,DataStreams,0)),INDEX(Last_Data_Point,MATCH(O$6,DataStreams,0)),$B$4),DateRange,0)-1,MATCH(INDEX(Returns!$100:$100,MATCH($A102,DataStreams,0)),DataStreams,0)-1)),
OFFSET(HOMECELL,MATCH(MAX(INDEX(First_Data_Point,MATCH($A102,DataStreams,0)),INDEX(First_Data_Point,MATCH(O$6,DataStreams,0)),$B$3),DateRange,0)-1,MATCH(O$6,DataStreams,0)-1):OFFSET(HOMECELL,MATCH(MIN(INDEX(Last_Data_Point,MATCH($A102,DataStreams,0)),INDEX(Last_Data_Point,MATCH(O$6,DataStreams,0)),$B$4),DateRange,0)-1,MATCH(O$6,DataStreams,0)-1) -
(INDEX(Returns!$102:$102,MATCH(O$6,DataStreams,0))*
OFFSET(HOMECELL,MATCH(MAX(INDEX(First_Data_Point,MATCH($A102,DataStreams,0)),INDEX(First_Data_Point,MATCH(O$6,DataStreams,0)),$B$3),DateRange,0)-1,MATCH(INDEX(Returns!$100:$100,MATCH(O$6,DataStreams,0)),DataStreams,0)-1):OFFSET(HOMECELL,MATCH(MIN(INDEX(Last_Data_Point,MATCH($A102,DataStreams,0)),INDEX(Last_Data_Point,MATCH(O$6,DataStreams,0)),$B$4),DateRange,0)-1,MATCH(INDEX(Returns!$100:$100,MATCH(O$6,DataStreams,0)),DataStreams,0)-1))),"")</f>
        <v>1.6940483207765814E-3</v>
      </c>
      <c r="P102" s="233" cm="1">
        <f t="array" aca="1" ref="P102" ca="1">_xlfn.IFNA(_xlfn.COVARIANCE.S(
OFFSET(HOMECELL,MATCH(MAX(INDEX(First_Data_Point,MATCH($A102,DataStreams,0)),INDEX(First_Data_Point,MATCH(P$6,DataStreams,0)),$B$3),DateRange,0)-1,MATCH($A102,DataStreams,0)-1):OFFSET(HOMECELL,MATCH(MIN(INDEX(Last_Data_Point,MATCH($A102,DataStreams,0)),INDEX(Last_Data_Point,MATCH(P$6,DataStreams,0)),$B$4),DateRange,0)-1,MATCH($A102,DataStreams,0)-1) -
(INDEX(Returns!$102:$102,MATCH($A102,DataStreams,0))*
OFFSET(HOMECELL,MATCH(MAX(INDEX(First_Data_Point,MATCH($A102,DataStreams,0)),INDEX(First_Data_Point,MATCH(P$6,DataStreams,0)),$B$3),DateRange,0)-1,MATCH(INDEX(Returns!$100:$100,MATCH($A102,DataStreams,0)),DataStreams,0)-1):OFFSET(HOMECELL,MATCH(MIN(INDEX(Last_Data_Point,MATCH($A102,DataStreams,0)),INDEX(Last_Data_Point,MATCH(P$6,DataStreams,0)),$B$4),DateRange,0)-1,MATCH(INDEX(Returns!$100:$100,MATCH($A102,DataStreams,0)),DataStreams,0)-1)),
OFFSET(HOMECELL,MATCH(MAX(INDEX(First_Data_Point,MATCH($A102,DataStreams,0)),INDEX(First_Data_Point,MATCH(P$6,DataStreams,0)),$B$3),DateRange,0)-1,MATCH(P$6,DataStreams,0)-1):OFFSET(HOMECELL,MATCH(MIN(INDEX(Last_Data_Point,MATCH($A102,DataStreams,0)),INDEX(Last_Data_Point,MATCH(P$6,DataStreams,0)),$B$4),DateRange,0)-1,MATCH(P$6,DataStreams,0)-1) -
(INDEX(Returns!$102:$102,MATCH(P$6,DataStreams,0))*
OFFSET(HOMECELL,MATCH(MAX(INDEX(First_Data_Point,MATCH($A102,DataStreams,0)),INDEX(First_Data_Point,MATCH(P$6,DataStreams,0)),$B$3),DateRange,0)-1,MATCH(INDEX(Returns!$100:$100,MATCH(P$6,DataStreams,0)),DataStreams,0)-1):OFFSET(HOMECELL,MATCH(MIN(INDEX(Last_Data_Point,MATCH($A102,DataStreams,0)),INDEX(Last_Data_Point,MATCH(P$6,DataStreams,0)),$B$4),DateRange,0)-1,MATCH(INDEX(Returns!$100:$100,MATCH(P$6,DataStreams,0)),DataStreams,0)-1))),"")</f>
        <v>2.0819747066274353E-4</v>
      </c>
      <c r="Q102" s="233" cm="1">
        <f t="array" aca="1" ref="Q102" ca="1">_xlfn.IFNA(_xlfn.COVARIANCE.S(
OFFSET(HOMECELL,MATCH(MAX(INDEX(First_Data_Point,MATCH($A102,DataStreams,0)),INDEX(First_Data_Point,MATCH(Q$6,DataStreams,0)),$B$3),DateRange,0)-1,MATCH($A102,DataStreams,0)-1):OFFSET(HOMECELL,MATCH(MIN(INDEX(Last_Data_Point,MATCH($A102,DataStreams,0)),INDEX(Last_Data_Point,MATCH(Q$6,DataStreams,0)),$B$4),DateRange,0)-1,MATCH($A102,DataStreams,0)-1) -
(INDEX(Returns!$102:$102,MATCH($A102,DataStreams,0))*
OFFSET(HOMECELL,MATCH(MAX(INDEX(First_Data_Point,MATCH($A102,DataStreams,0)),INDEX(First_Data_Point,MATCH(Q$6,DataStreams,0)),$B$3),DateRange,0)-1,MATCH(INDEX(Returns!$100:$100,MATCH($A102,DataStreams,0)),DataStreams,0)-1):OFFSET(HOMECELL,MATCH(MIN(INDEX(Last_Data_Point,MATCH($A102,DataStreams,0)),INDEX(Last_Data_Point,MATCH(Q$6,DataStreams,0)),$B$4),DateRange,0)-1,MATCH(INDEX(Returns!$100:$100,MATCH($A102,DataStreams,0)),DataStreams,0)-1)),
OFFSET(HOMECELL,MATCH(MAX(INDEX(First_Data_Point,MATCH($A102,DataStreams,0)),INDEX(First_Data_Point,MATCH(Q$6,DataStreams,0)),$B$3),DateRange,0)-1,MATCH(Q$6,DataStreams,0)-1):OFFSET(HOMECELL,MATCH(MIN(INDEX(Last_Data_Point,MATCH($A102,DataStreams,0)),INDEX(Last_Data_Point,MATCH(Q$6,DataStreams,0)),$B$4),DateRange,0)-1,MATCH(Q$6,DataStreams,0)-1) -
(INDEX(Returns!$102:$102,MATCH(Q$6,DataStreams,0))*
OFFSET(HOMECELL,MATCH(MAX(INDEX(First_Data_Point,MATCH($A102,DataStreams,0)),INDEX(First_Data_Point,MATCH(Q$6,DataStreams,0)),$B$3),DateRange,0)-1,MATCH(INDEX(Returns!$100:$100,MATCH(Q$6,DataStreams,0)),DataStreams,0)-1):OFFSET(HOMECELL,MATCH(MIN(INDEX(Last_Data_Point,MATCH($A102,DataStreams,0)),INDEX(Last_Data_Point,MATCH(Q$6,DataStreams,0)),$B$4),DateRange,0)-1,MATCH(INDEX(Returns!$100:$100,MATCH(Q$6,DataStreams,0)),DataStreams,0)-1))),"")</f>
        <v>3.7422573502158787E-4</v>
      </c>
      <c r="R102" s="233" cm="1">
        <f t="array" aca="1" ref="R102" ca="1">_xlfn.IFNA(_xlfn.COVARIANCE.S(
OFFSET(HOMECELL,MATCH(MAX(INDEX(First_Data_Point,MATCH($A102,DataStreams,0)),INDEX(First_Data_Point,MATCH(R$6,DataStreams,0)),$B$3),DateRange,0)-1,MATCH($A102,DataStreams,0)-1):OFFSET(HOMECELL,MATCH(MIN(INDEX(Last_Data_Point,MATCH($A102,DataStreams,0)),INDEX(Last_Data_Point,MATCH(R$6,DataStreams,0)),$B$4),DateRange,0)-1,MATCH($A102,DataStreams,0)-1) -
(INDEX(Returns!$102:$102,MATCH($A102,DataStreams,0))*
OFFSET(HOMECELL,MATCH(MAX(INDEX(First_Data_Point,MATCH($A102,DataStreams,0)),INDEX(First_Data_Point,MATCH(R$6,DataStreams,0)),$B$3),DateRange,0)-1,MATCH(INDEX(Returns!$100:$100,MATCH($A102,DataStreams,0)),DataStreams,0)-1):OFFSET(HOMECELL,MATCH(MIN(INDEX(Last_Data_Point,MATCH($A102,DataStreams,0)),INDEX(Last_Data_Point,MATCH(R$6,DataStreams,0)),$B$4),DateRange,0)-1,MATCH(INDEX(Returns!$100:$100,MATCH($A102,DataStreams,0)),DataStreams,0)-1)),
OFFSET(HOMECELL,MATCH(MAX(INDEX(First_Data_Point,MATCH($A102,DataStreams,0)),INDEX(First_Data_Point,MATCH(R$6,DataStreams,0)),$B$3),DateRange,0)-1,MATCH(R$6,DataStreams,0)-1):OFFSET(HOMECELL,MATCH(MIN(INDEX(Last_Data_Point,MATCH($A102,DataStreams,0)),INDEX(Last_Data_Point,MATCH(R$6,DataStreams,0)),$B$4),DateRange,0)-1,MATCH(R$6,DataStreams,0)-1) -
(INDEX(Returns!$102:$102,MATCH(R$6,DataStreams,0))*
OFFSET(HOMECELL,MATCH(MAX(INDEX(First_Data_Point,MATCH($A102,DataStreams,0)),INDEX(First_Data_Point,MATCH(R$6,DataStreams,0)),$B$3),DateRange,0)-1,MATCH(INDEX(Returns!$100:$100,MATCH(R$6,DataStreams,0)),DataStreams,0)-1):OFFSET(HOMECELL,MATCH(MIN(INDEX(Last_Data_Point,MATCH($A102,DataStreams,0)),INDEX(Last_Data_Point,MATCH(R$6,DataStreams,0)),$B$4),DateRange,0)-1,MATCH(INDEX(Returns!$100:$100,MATCH(R$6,DataStreams,0)),DataStreams,0)-1))),"")</f>
        <v>1.1702223431766861E-3</v>
      </c>
      <c r="S102" s="233" cm="1">
        <f t="array" aca="1" ref="S102" ca="1">_xlfn.IFNA(_xlfn.COVARIANCE.S(
OFFSET(HOMECELL,MATCH(MAX(INDEX(First_Data_Point,MATCH($A102,DataStreams,0)),INDEX(First_Data_Point,MATCH(S$6,DataStreams,0)),$B$3),DateRange,0)-1,MATCH($A102,DataStreams,0)-1):OFFSET(HOMECELL,MATCH(MIN(INDEX(Last_Data_Point,MATCH($A102,DataStreams,0)),INDEX(Last_Data_Point,MATCH(S$6,DataStreams,0)),$B$4),DateRange,0)-1,MATCH($A102,DataStreams,0)-1) -
(INDEX(Returns!$102:$102,MATCH($A102,DataStreams,0))*
OFFSET(HOMECELL,MATCH(MAX(INDEX(First_Data_Point,MATCH($A102,DataStreams,0)),INDEX(First_Data_Point,MATCH(S$6,DataStreams,0)),$B$3),DateRange,0)-1,MATCH(INDEX(Returns!$100:$100,MATCH($A102,DataStreams,0)),DataStreams,0)-1):OFFSET(HOMECELL,MATCH(MIN(INDEX(Last_Data_Point,MATCH($A102,DataStreams,0)),INDEX(Last_Data_Point,MATCH(S$6,DataStreams,0)),$B$4),DateRange,0)-1,MATCH(INDEX(Returns!$100:$100,MATCH($A102,DataStreams,0)),DataStreams,0)-1)),
OFFSET(HOMECELL,MATCH(MAX(INDEX(First_Data_Point,MATCH($A102,DataStreams,0)),INDEX(First_Data_Point,MATCH(S$6,DataStreams,0)),$B$3),DateRange,0)-1,MATCH(S$6,DataStreams,0)-1):OFFSET(HOMECELL,MATCH(MIN(INDEX(Last_Data_Point,MATCH($A102,DataStreams,0)),INDEX(Last_Data_Point,MATCH(S$6,DataStreams,0)),$B$4),DateRange,0)-1,MATCH(S$6,DataStreams,0)-1) -
(INDEX(Returns!$102:$102,MATCH(S$6,DataStreams,0))*
OFFSET(HOMECELL,MATCH(MAX(INDEX(First_Data_Point,MATCH($A102,DataStreams,0)),INDEX(First_Data_Point,MATCH(S$6,DataStreams,0)),$B$3),DateRange,0)-1,MATCH(INDEX(Returns!$100:$100,MATCH(S$6,DataStreams,0)),DataStreams,0)-1):OFFSET(HOMECELL,MATCH(MIN(INDEX(Last_Data_Point,MATCH($A102,DataStreams,0)),INDEX(Last_Data_Point,MATCH(S$6,DataStreams,0)),$B$4),DateRange,0)-1,MATCH(INDEX(Returns!$100:$100,MATCH(S$6,DataStreams,0)),DataStreams,0)-1))),"")</f>
        <v>2.7869187428980534E-4</v>
      </c>
      <c r="T102" s="233" cm="1">
        <f t="array" aca="1" ref="T102" ca="1">_xlfn.IFNA(_xlfn.COVARIANCE.S(
OFFSET(HOMECELL,MATCH(MAX(INDEX(First_Data_Point,MATCH($A102,DataStreams,0)),INDEX(First_Data_Point,MATCH(T$6,DataStreams,0)),$B$3),DateRange,0)-1,MATCH($A102,DataStreams,0)-1):OFFSET(HOMECELL,MATCH(MIN(INDEX(Last_Data_Point,MATCH($A102,DataStreams,0)),INDEX(Last_Data_Point,MATCH(T$6,DataStreams,0)),$B$4),DateRange,0)-1,MATCH($A102,DataStreams,0)-1) -
(INDEX(Returns!$102:$102,MATCH($A102,DataStreams,0))*
OFFSET(HOMECELL,MATCH(MAX(INDEX(First_Data_Point,MATCH($A102,DataStreams,0)),INDEX(First_Data_Point,MATCH(T$6,DataStreams,0)),$B$3),DateRange,0)-1,MATCH(INDEX(Returns!$100:$100,MATCH($A102,DataStreams,0)),DataStreams,0)-1):OFFSET(HOMECELL,MATCH(MIN(INDEX(Last_Data_Point,MATCH($A102,DataStreams,0)),INDEX(Last_Data_Point,MATCH(T$6,DataStreams,0)),$B$4),DateRange,0)-1,MATCH(INDEX(Returns!$100:$100,MATCH($A102,DataStreams,0)),DataStreams,0)-1)),
OFFSET(HOMECELL,MATCH(MAX(INDEX(First_Data_Point,MATCH($A102,DataStreams,0)),INDEX(First_Data_Point,MATCH(T$6,DataStreams,0)),$B$3),DateRange,0)-1,MATCH(T$6,DataStreams,0)-1):OFFSET(HOMECELL,MATCH(MIN(INDEX(Last_Data_Point,MATCH($A102,DataStreams,0)),INDEX(Last_Data_Point,MATCH(T$6,DataStreams,0)),$B$4),DateRange,0)-1,MATCH(T$6,DataStreams,0)-1) -
(INDEX(Returns!$102:$102,MATCH(T$6,DataStreams,0))*
OFFSET(HOMECELL,MATCH(MAX(INDEX(First_Data_Point,MATCH($A102,DataStreams,0)),INDEX(First_Data_Point,MATCH(T$6,DataStreams,0)),$B$3),DateRange,0)-1,MATCH(INDEX(Returns!$100:$100,MATCH(T$6,DataStreams,0)),DataStreams,0)-1):OFFSET(HOMECELL,MATCH(MIN(INDEX(Last_Data_Point,MATCH($A102,DataStreams,0)),INDEX(Last_Data_Point,MATCH(T$6,DataStreams,0)),$B$4),DateRange,0)-1,MATCH(INDEX(Returns!$100:$100,MATCH(T$6,DataStreams,0)),DataStreams,0)-1))),"")</f>
        <v>-2.4249164773865883E-4</v>
      </c>
      <c r="U102" s="233" cm="1">
        <f t="array" aca="1" ref="U102" ca="1">_xlfn.IFNA(_xlfn.COVARIANCE.S(
OFFSET(HOMECELL,MATCH(MAX(INDEX(First_Data_Point,MATCH($A102,DataStreams,0)),INDEX(First_Data_Point,MATCH(U$6,DataStreams,0)),$B$3),DateRange,0)-1,MATCH($A102,DataStreams,0)-1):OFFSET(HOMECELL,MATCH(MIN(INDEX(Last_Data_Point,MATCH($A102,DataStreams,0)),INDEX(Last_Data_Point,MATCH(U$6,DataStreams,0)),$B$4),DateRange,0)-1,MATCH($A102,DataStreams,0)-1) -
(INDEX(Returns!$102:$102,MATCH($A102,DataStreams,0))*
OFFSET(HOMECELL,MATCH(MAX(INDEX(First_Data_Point,MATCH($A102,DataStreams,0)),INDEX(First_Data_Point,MATCH(U$6,DataStreams,0)),$B$3),DateRange,0)-1,MATCH(INDEX(Returns!$100:$100,MATCH($A102,DataStreams,0)),DataStreams,0)-1):OFFSET(HOMECELL,MATCH(MIN(INDEX(Last_Data_Point,MATCH($A102,DataStreams,0)),INDEX(Last_Data_Point,MATCH(U$6,DataStreams,0)),$B$4),DateRange,0)-1,MATCH(INDEX(Returns!$100:$100,MATCH($A102,DataStreams,0)),DataStreams,0)-1)),
OFFSET(HOMECELL,MATCH(MAX(INDEX(First_Data_Point,MATCH($A102,DataStreams,0)),INDEX(First_Data_Point,MATCH(U$6,DataStreams,0)),$B$3),DateRange,0)-1,MATCH(U$6,DataStreams,0)-1):OFFSET(HOMECELL,MATCH(MIN(INDEX(Last_Data_Point,MATCH($A102,DataStreams,0)),INDEX(Last_Data_Point,MATCH(U$6,DataStreams,0)),$B$4),DateRange,0)-1,MATCH(U$6,DataStreams,0)-1) -
(INDEX(Returns!$102:$102,MATCH(U$6,DataStreams,0))*
OFFSET(HOMECELL,MATCH(MAX(INDEX(First_Data_Point,MATCH($A102,DataStreams,0)),INDEX(First_Data_Point,MATCH(U$6,DataStreams,0)),$B$3),DateRange,0)-1,MATCH(INDEX(Returns!$100:$100,MATCH(U$6,DataStreams,0)),DataStreams,0)-1):OFFSET(HOMECELL,MATCH(MIN(INDEX(Last_Data_Point,MATCH($A102,DataStreams,0)),INDEX(Last_Data_Point,MATCH(U$6,DataStreams,0)),$B$4),DateRange,0)-1,MATCH(INDEX(Returns!$100:$100,MATCH(U$6,DataStreams,0)),DataStreams,0)-1))),"")</f>
        <v>-9.630941891390594E-4</v>
      </c>
      <c r="V102" s="233" cm="1">
        <f t="array" aca="1" ref="V102" ca="1">_xlfn.IFNA(_xlfn.COVARIANCE.S(
OFFSET(HOMECELL,MATCH(MAX(INDEX(First_Data_Point,MATCH($A102,DataStreams,0)),INDEX(First_Data_Point,MATCH(V$6,DataStreams,0)),$B$3),DateRange,0)-1,MATCH($A102,DataStreams,0)-1):OFFSET(HOMECELL,MATCH(MIN(INDEX(Last_Data_Point,MATCH($A102,DataStreams,0)),INDEX(Last_Data_Point,MATCH(V$6,DataStreams,0)),$B$4),DateRange,0)-1,MATCH($A102,DataStreams,0)-1) -
(INDEX(Returns!$102:$102,MATCH($A102,DataStreams,0))*
OFFSET(HOMECELL,MATCH(MAX(INDEX(First_Data_Point,MATCH($A102,DataStreams,0)),INDEX(First_Data_Point,MATCH(V$6,DataStreams,0)),$B$3),DateRange,0)-1,MATCH(INDEX(Returns!$100:$100,MATCH($A102,DataStreams,0)),DataStreams,0)-1):OFFSET(HOMECELL,MATCH(MIN(INDEX(Last_Data_Point,MATCH($A102,DataStreams,0)),INDEX(Last_Data_Point,MATCH(V$6,DataStreams,0)),$B$4),DateRange,0)-1,MATCH(INDEX(Returns!$100:$100,MATCH($A102,DataStreams,0)),DataStreams,0)-1)),
OFFSET(HOMECELL,MATCH(MAX(INDEX(First_Data_Point,MATCH($A102,DataStreams,0)),INDEX(First_Data_Point,MATCH(V$6,DataStreams,0)),$B$3),DateRange,0)-1,MATCH(V$6,DataStreams,0)-1):OFFSET(HOMECELL,MATCH(MIN(INDEX(Last_Data_Point,MATCH($A102,DataStreams,0)),INDEX(Last_Data_Point,MATCH(V$6,DataStreams,0)),$B$4),DateRange,0)-1,MATCH(V$6,DataStreams,0)-1) -
(INDEX(Returns!$102:$102,MATCH(V$6,DataStreams,0))*
OFFSET(HOMECELL,MATCH(MAX(INDEX(First_Data_Point,MATCH($A102,DataStreams,0)),INDEX(First_Data_Point,MATCH(V$6,DataStreams,0)),$B$3),DateRange,0)-1,MATCH(INDEX(Returns!$100:$100,MATCH(V$6,DataStreams,0)),DataStreams,0)-1):OFFSET(HOMECELL,MATCH(MIN(INDEX(Last_Data_Point,MATCH($A102,DataStreams,0)),INDEX(Last_Data_Point,MATCH(V$6,DataStreams,0)),$B$4),DateRange,0)-1,MATCH(INDEX(Returns!$100:$100,MATCH(V$6,DataStreams,0)),DataStreams,0)-1))),"")</f>
        <v>1.1359996529935537E-3</v>
      </c>
      <c r="W102" s="233" cm="1">
        <f t="array" aca="1" ref="W102" ca="1">_xlfn.IFNA(_xlfn.COVARIANCE.S(
OFFSET(HOMECELL,MATCH(MAX(INDEX(First_Data_Point,MATCH($A102,DataStreams,0)),INDEX(First_Data_Point,MATCH(W$6,DataStreams,0)),$B$3),DateRange,0)-1,MATCH($A102,DataStreams,0)-1):OFFSET(HOMECELL,MATCH(MIN(INDEX(Last_Data_Point,MATCH($A102,DataStreams,0)),INDEX(Last_Data_Point,MATCH(W$6,DataStreams,0)),$B$4),DateRange,0)-1,MATCH($A102,DataStreams,0)-1) -
(INDEX(Returns!$102:$102,MATCH($A102,DataStreams,0))*
OFFSET(HOMECELL,MATCH(MAX(INDEX(First_Data_Point,MATCH($A102,DataStreams,0)),INDEX(First_Data_Point,MATCH(W$6,DataStreams,0)),$B$3),DateRange,0)-1,MATCH(INDEX(Returns!$100:$100,MATCH($A102,DataStreams,0)),DataStreams,0)-1):OFFSET(HOMECELL,MATCH(MIN(INDEX(Last_Data_Point,MATCH($A102,DataStreams,0)),INDEX(Last_Data_Point,MATCH(W$6,DataStreams,0)),$B$4),DateRange,0)-1,MATCH(INDEX(Returns!$100:$100,MATCH($A102,DataStreams,0)),DataStreams,0)-1)),
OFFSET(HOMECELL,MATCH(MAX(INDEX(First_Data_Point,MATCH($A102,DataStreams,0)),INDEX(First_Data_Point,MATCH(W$6,DataStreams,0)),$B$3),DateRange,0)-1,MATCH(W$6,DataStreams,0)-1):OFFSET(HOMECELL,MATCH(MIN(INDEX(Last_Data_Point,MATCH($A102,DataStreams,0)),INDEX(Last_Data_Point,MATCH(W$6,DataStreams,0)),$B$4),DateRange,0)-1,MATCH(W$6,DataStreams,0)-1) -
(INDEX(Returns!$102:$102,MATCH(W$6,DataStreams,0))*
OFFSET(HOMECELL,MATCH(MAX(INDEX(First_Data_Point,MATCH($A102,DataStreams,0)),INDEX(First_Data_Point,MATCH(W$6,DataStreams,0)),$B$3),DateRange,0)-1,MATCH(INDEX(Returns!$100:$100,MATCH(W$6,DataStreams,0)),DataStreams,0)-1):OFFSET(HOMECELL,MATCH(MIN(INDEX(Last_Data_Point,MATCH($A102,DataStreams,0)),INDEX(Last_Data_Point,MATCH(W$6,DataStreams,0)),$B$4),DateRange,0)-1,MATCH(INDEX(Returns!$100:$100,MATCH(W$6,DataStreams,0)),DataStreams,0)-1))),"")</f>
        <v>2.2609043605466583E-3</v>
      </c>
      <c r="X102" s="233" cm="1">
        <f t="array" aca="1" ref="X102" ca="1">_xlfn.IFNA(_xlfn.COVARIANCE.S(
OFFSET(HOMECELL,MATCH(MAX(INDEX(First_Data_Point,MATCH($A102,DataStreams,0)),INDEX(First_Data_Point,MATCH(X$6,DataStreams,0)),$B$3),DateRange,0)-1,MATCH($A102,DataStreams,0)-1):OFFSET(HOMECELL,MATCH(MIN(INDEX(Last_Data_Point,MATCH($A102,DataStreams,0)),INDEX(Last_Data_Point,MATCH(X$6,DataStreams,0)),$B$4),DateRange,0)-1,MATCH($A102,DataStreams,0)-1) -
(INDEX(Returns!$102:$102,MATCH($A102,DataStreams,0))*
OFFSET(HOMECELL,MATCH(MAX(INDEX(First_Data_Point,MATCH($A102,DataStreams,0)),INDEX(First_Data_Point,MATCH(X$6,DataStreams,0)),$B$3),DateRange,0)-1,MATCH(INDEX(Returns!$100:$100,MATCH($A102,DataStreams,0)),DataStreams,0)-1):OFFSET(HOMECELL,MATCH(MIN(INDEX(Last_Data_Point,MATCH($A102,DataStreams,0)),INDEX(Last_Data_Point,MATCH(X$6,DataStreams,0)),$B$4),DateRange,0)-1,MATCH(INDEX(Returns!$100:$100,MATCH($A102,DataStreams,0)),DataStreams,0)-1)),
OFFSET(HOMECELL,MATCH(MAX(INDEX(First_Data_Point,MATCH($A102,DataStreams,0)),INDEX(First_Data_Point,MATCH(X$6,DataStreams,0)),$B$3),DateRange,0)-1,MATCH(X$6,DataStreams,0)-1):OFFSET(HOMECELL,MATCH(MIN(INDEX(Last_Data_Point,MATCH($A102,DataStreams,0)),INDEX(Last_Data_Point,MATCH(X$6,DataStreams,0)),$B$4),DateRange,0)-1,MATCH(X$6,DataStreams,0)-1) -
(INDEX(Returns!$102:$102,MATCH(X$6,DataStreams,0))*
OFFSET(HOMECELL,MATCH(MAX(INDEX(First_Data_Point,MATCH($A102,DataStreams,0)),INDEX(First_Data_Point,MATCH(X$6,DataStreams,0)),$B$3),DateRange,0)-1,MATCH(INDEX(Returns!$100:$100,MATCH(X$6,DataStreams,0)),DataStreams,0)-1):OFFSET(HOMECELL,MATCH(MIN(INDEX(Last_Data_Point,MATCH($A102,DataStreams,0)),INDEX(Last_Data_Point,MATCH(X$6,DataStreams,0)),$B$4),DateRange,0)-1,MATCH(INDEX(Returns!$100:$100,MATCH(X$6,DataStreams,0)),DataStreams,0)-1))),"")</f>
        <v>1.3679727085393646E-3</v>
      </c>
      <c r="Y102" s="233" cm="1">
        <f t="array" aca="1" ref="Y102" ca="1">_xlfn.IFNA(_xlfn.COVARIANCE.S(
OFFSET(HOMECELL,MATCH(MAX(INDEX(First_Data_Point,MATCH($A102,DataStreams,0)),INDEX(First_Data_Point,MATCH(Y$6,DataStreams,0)),$B$3),DateRange,0)-1,MATCH($A102,DataStreams,0)-1):OFFSET(HOMECELL,MATCH(MIN(INDEX(Last_Data_Point,MATCH($A102,DataStreams,0)),INDEX(Last_Data_Point,MATCH(Y$6,DataStreams,0)),$B$4),DateRange,0)-1,MATCH($A102,DataStreams,0)-1) -
(INDEX(Returns!$102:$102,MATCH($A102,DataStreams,0))*
OFFSET(HOMECELL,MATCH(MAX(INDEX(First_Data_Point,MATCH($A102,DataStreams,0)),INDEX(First_Data_Point,MATCH(Y$6,DataStreams,0)),$B$3),DateRange,0)-1,MATCH(INDEX(Returns!$100:$100,MATCH($A102,DataStreams,0)),DataStreams,0)-1):OFFSET(HOMECELL,MATCH(MIN(INDEX(Last_Data_Point,MATCH($A102,DataStreams,0)),INDEX(Last_Data_Point,MATCH(Y$6,DataStreams,0)),$B$4),DateRange,0)-1,MATCH(INDEX(Returns!$100:$100,MATCH($A102,DataStreams,0)),DataStreams,0)-1)),
OFFSET(HOMECELL,MATCH(MAX(INDEX(First_Data_Point,MATCH($A102,DataStreams,0)),INDEX(First_Data_Point,MATCH(Y$6,DataStreams,0)),$B$3),DateRange,0)-1,MATCH(Y$6,DataStreams,0)-1):OFFSET(HOMECELL,MATCH(MIN(INDEX(Last_Data_Point,MATCH($A102,DataStreams,0)),INDEX(Last_Data_Point,MATCH(Y$6,DataStreams,0)),$B$4),DateRange,0)-1,MATCH(Y$6,DataStreams,0)-1) -
(INDEX(Returns!$102:$102,MATCH(Y$6,DataStreams,0))*
OFFSET(HOMECELL,MATCH(MAX(INDEX(First_Data_Point,MATCH($A102,DataStreams,0)),INDEX(First_Data_Point,MATCH(Y$6,DataStreams,0)),$B$3),DateRange,0)-1,MATCH(INDEX(Returns!$100:$100,MATCH(Y$6,DataStreams,0)),DataStreams,0)-1):OFFSET(HOMECELL,MATCH(MIN(INDEX(Last_Data_Point,MATCH($A102,DataStreams,0)),INDEX(Last_Data_Point,MATCH(Y$6,DataStreams,0)),$B$4),DateRange,0)-1,MATCH(INDEX(Returns!$100:$100,MATCH(Y$6,DataStreams,0)),DataStreams,0)-1))),"")</f>
        <v>-4.9654038549694758E-4</v>
      </c>
      <c r="Z102" s="233" cm="1">
        <f t="array" aca="1" ref="Z102" ca="1">_xlfn.IFNA(_xlfn.COVARIANCE.S(
OFFSET(HOMECELL,MATCH(MAX(INDEX(First_Data_Point,MATCH($A102,DataStreams,0)),INDEX(First_Data_Point,MATCH(Z$6,DataStreams,0)),$B$3),DateRange,0)-1,MATCH($A102,DataStreams,0)-1):OFFSET(HOMECELL,MATCH(MIN(INDEX(Last_Data_Point,MATCH($A102,DataStreams,0)),INDEX(Last_Data_Point,MATCH(Z$6,DataStreams,0)),$B$4),DateRange,0)-1,MATCH($A102,DataStreams,0)-1) -
(INDEX(Returns!$102:$102,MATCH($A102,DataStreams,0))*
OFFSET(HOMECELL,MATCH(MAX(INDEX(First_Data_Point,MATCH($A102,DataStreams,0)),INDEX(First_Data_Point,MATCH(Z$6,DataStreams,0)),$B$3),DateRange,0)-1,MATCH(INDEX(Returns!$100:$100,MATCH($A102,DataStreams,0)),DataStreams,0)-1):OFFSET(HOMECELL,MATCH(MIN(INDEX(Last_Data_Point,MATCH($A102,DataStreams,0)),INDEX(Last_Data_Point,MATCH(Z$6,DataStreams,0)),$B$4),DateRange,0)-1,MATCH(INDEX(Returns!$100:$100,MATCH($A102,DataStreams,0)),DataStreams,0)-1)),
OFFSET(HOMECELL,MATCH(MAX(INDEX(First_Data_Point,MATCH($A102,DataStreams,0)),INDEX(First_Data_Point,MATCH(Z$6,DataStreams,0)),$B$3),DateRange,0)-1,MATCH(Z$6,DataStreams,0)-1):OFFSET(HOMECELL,MATCH(MIN(INDEX(Last_Data_Point,MATCH($A102,DataStreams,0)),INDEX(Last_Data_Point,MATCH(Z$6,DataStreams,0)),$B$4),DateRange,0)-1,MATCH(Z$6,DataStreams,0)-1) -
(INDEX(Returns!$102:$102,MATCH(Z$6,DataStreams,0))*
OFFSET(HOMECELL,MATCH(MAX(INDEX(First_Data_Point,MATCH($A102,DataStreams,0)),INDEX(First_Data_Point,MATCH(Z$6,DataStreams,0)),$B$3),DateRange,0)-1,MATCH(INDEX(Returns!$100:$100,MATCH(Z$6,DataStreams,0)),DataStreams,0)-1):OFFSET(HOMECELL,MATCH(MIN(INDEX(Last_Data_Point,MATCH($A102,DataStreams,0)),INDEX(Last_Data_Point,MATCH(Z$6,DataStreams,0)),$B$4),DateRange,0)-1,MATCH(INDEX(Returns!$100:$100,MATCH(Z$6,DataStreams,0)),DataStreams,0)-1))),"")</f>
        <v>-4.5920569909819125E-4</v>
      </c>
      <c r="AA102" s="233" cm="1">
        <f t="array" aca="1" ref="AA102" ca="1">_xlfn.IFNA(_xlfn.COVARIANCE.S(
OFFSET(HOMECELL,MATCH(MAX(INDEX(First_Data_Point,MATCH($A102,DataStreams,0)),INDEX(First_Data_Point,MATCH(AA$6,DataStreams,0)),$B$3),DateRange,0)-1,MATCH($A102,DataStreams,0)-1):OFFSET(HOMECELL,MATCH(MIN(INDEX(Last_Data_Point,MATCH($A102,DataStreams,0)),INDEX(Last_Data_Point,MATCH(AA$6,DataStreams,0)),$B$4),DateRange,0)-1,MATCH($A102,DataStreams,0)-1) -
(INDEX(Returns!$102:$102,MATCH($A102,DataStreams,0))*
OFFSET(HOMECELL,MATCH(MAX(INDEX(First_Data_Point,MATCH($A102,DataStreams,0)),INDEX(First_Data_Point,MATCH(AA$6,DataStreams,0)),$B$3),DateRange,0)-1,MATCH(INDEX(Returns!$100:$100,MATCH($A102,DataStreams,0)),DataStreams,0)-1):OFFSET(HOMECELL,MATCH(MIN(INDEX(Last_Data_Point,MATCH($A102,DataStreams,0)),INDEX(Last_Data_Point,MATCH(AA$6,DataStreams,0)),$B$4),DateRange,0)-1,MATCH(INDEX(Returns!$100:$100,MATCH($A102,DataStreams,0)),DataStreams,0)-1)),
OFFSET(HOMECELL,MATCH(MAX(INDEX(First_Data_Point,MATCH($A102,DataStreams,0)),INDEX(First_Data_Point,MATCH(AA$6,DataStreams,0)),$B$3),DateRange,0)-1,MATCH(AA$6,DataStreams,0)-1):OFFSET(HOMECELL,MATCH(MIN(INDEX(Last_Data_Point,MATCH($A102,DataStreams,0)),INDEX(Last_Data_Point,MATCH(AA$6,DataStreams,0)),$B$4),DateRange,0)-1,MATCH(AA$6,DataStreams,0)-1) -
(INDEX(Returns!$102:$102,MATCH(AA$6,DataStreams,0))*
OFFSET(HOMECELL,MATCH(MAX(INDEX(First_Data_Point,MATCH($A102,DataStreams,0)),INDEX(First_Data_Point,MATCH(AA$6,DataStreams,0)),$B$3),DateRange,0)-1,MATCH(INDEX(Returns!$100:$100,MATCH(AA$6,DataStreams,0)),DataStreams,0)-1):OFFSET(HOMECELL,MATCH(MIN(INDEX(Last_Data_Point,MATCH($A102,DataStreams,0)),INDEX(Last_Data_Point,MATCH(AA$6,DataStreams,0)),$B$4),DateRange,0)-1,MATCH(INDEX(Returns!$100:$100,MATCH(AA$6,DataStreams,0)),DataStreams,0)-1))),"")</f>
        <v>1.3813546424341291E-3</v>
      </c>
      <c r="AB102" s="233" cm="1">
        <f t="array" aca="1" ref="AB102" ca="1">_xlfn.IFNA(_xlfn.COVARIANCE.S(
OFFSET(HOMECELL,MATCH(MAX(INDEX(First_Data_Point,MATCH($A102,DataStreams,0)),INDEX(First_Data_Point,MATCH(AB$6,DataStreams,0)),$B$3),DateRange,0)-1,MATCH($A102,DataStreams,0)-1):OFFSET(HOMECELL,MATCH(MIN(INDEX(Last_Data_Point,MATCH($A102,DataStreams,0)),INDEX(Last_Data_Point,MATCH(AB$6,DataStreams,0)),$B$4),DateRange,0)-1,MATCH($A102,DataStreams,0)-1) -
(INDEX(Returns!$102:$102,MATCH($A102,DataStreams,0))*
OFFSET(HOMECELL,MATCH(MAX(INDEX(First_Data_Point,MATCH($A102,DataStreams,0)),INDEX(First_Data_Point,MATCH(AB$6,DataStreams,0)),$B$3),DateRange,0)-1,MATCH(INDEX(Returns!$100:$100,MATCH($A102,DataStreams,0)),DataStreams,0)-1):OFFSET(HOMECELL,MATCH(MIN(INDEX(Last_Data_Point,MATCH($A102,DataStreams,0)),INDEX(Last_Data_Point,MATCH(AB$6,DataStreams,0)),$B$4),DateRange,0)-1,MATCH(INDEX(Returns!$100:$100,MATCH($A102,DataStreams,0)),DataStreams,0)-1)),
OFFSET(HOMECELL,MATCH(MAX(INDEX(First_Data_Point,MATCH($A102,DataStreams,0)),INDEX(First_Data_Point,MATCH(AB$6,DataStreams,0)),$B$3),DateRange,0)-1,MATCH(AB$6,DataStreams,0)-1):OFFSET(HOMECELL,MATCH(MIN(INDEX(Last_Data_Point,MATCH($A102,DataStreams,0)),INDEX(Last_Data_Point,MATCH(AB$6,DataStreams,0)),$B$4),DateRange,0)-1,MATCH(AB$6,DataStreams,0)-1) -
(INDEX(Returns!$102:$102,MATCH(AB$6,DataStreams,0))*
OFFSET(HOMECELL,MATCH(MAX(INDEX(First_Data_Point,MATCH($A102,DataStreams,0)),INDEX(First_Data_Point,MATCH(AB$6,DataStreams,0)),$B$3),DateRange,0)-1,MATCH(INDEX(Returns!$100:$100,MATCH(AB$6,DataStreams,0)),DataStreams,0)-1):OFFSET(HOMECELL,MATCH(MIN(INDEX(Last_Data_Point,MATCH($A102,DataStreams,0)),INDEX(Last_Data_Point,MATCH(AB$6,DataStreams,0)),$B$4),DateRange,0)-1,MATCH(INDEX(Returns!$100:$100,MATCH(AB$6,DataStreams,0)),DataStreams,0)-1))),"")</f>
        <v>-1.3113407335306009E-3</v>
      </c>
      <c r="AC102" s="233" cm="1">
        <f t="array" aca="1" ref="AC102" ca="1">_xlfn.IFNA(_xlfn.COVARIANCE.S(
OFFSET(HOMECELL,MATCH(MAX(INDEX(First_Data_Point,MATCH($A102,DataStreams,0)),INDEX(First_Data_Point,MATCH(AC$6,DataStreams,0)),$B$3),DateRange,0)-1,MATCH($A102,DataStreams,0)-1):OFFSET(HOMECELL,MATCH(MIN(INDEX(Last_Data_Point,MATCH($A102,DataStreams,0)),INDEX(Last_Data_Point,MATCH(AC$6,DataStreams,0)),$B$4),DateRange,0)-1,MATCH($A102,DataStreams,0)-1) -
(INDEX(Returns!$102:$102,MATCH($A102,DataStreams,0))*
OFFSET(HOMECELL,MATCH(MAX(INDEX(First_Data_Point,MATCH($A102,DataStreams,0)),INDEX(First_Data_Point,MATCH(AC$6,DataStreams,0)),$B$3),DateRange,0)-1,MATCH(INDEX(Returns!$100:$100,MATCH($A102,DataStreams,0)),DataStreams,0)-1):OFFSET(HOMECELL,MATCH(MIN(INDEX(Last_Data_Point,MATCH($A102,DataStreams,0)),INDEX(Last_Data_Point,MATCH(AC$6,DataStreams,0)),$B$4),DateRange,0)-1,MATCH(INDEX(Returns!$100:$100,MATCH($A102,DataStreams,0)),DataStreams,0)-1)),
OFFSET(HOMECELL,MATCH(MAX(INDEX(First_Data_Point,MATCH($A102,DataStreams,0)),INDEX(First_Data_Point,MATCH(AC$6,DataStreams,0)),$B$3),DateRange,0)-1,MATCH(AC$6,DataStreams,0)-1):OFFSET(HOMECELL,MATCH(MIN(INDEX(Last_Data_Point,MATCH($A102,DataStreams,0)),INDEX(Last_Data_Point,MATCH(AC$6,DataStreams,0)),$B$4),DateRange,0)-1,MATCH(AC$6,DataStreams,0)-1) -
(INDEX(Returns!$102:$102,MATCH(AC$6,DataStreams,0))*
OFFSET(HOMECELL,MATCH(MAX(INDEX(First_Data_Point,MATCH($A102,DataStreams,0)),INDEX(First_Data_Point,MATCH(AC$6,DataStreams,0)),$B$3),DateRange,0)-1,MATCH(INDEX(Returns!$100:$100,MATCH(AC$6,DataStreams,0)),DataStreams,0)-1):OFFSET(HOMECELL,MATCH(MIN(INDEX(Last_Data_Point,MATCH($A102,DataStreams,0)),INDEX(Last_Data_Point,MATCH(AC$6,DataStreams,0)),$B$4),DateRange,0)-1,MATCH(INDEX(Returns!$100:$100,MATCH(AC$6,DataStreams,0)),DataStreams,0)-1))),"")</f>
        <v>1.8086837722489377E-3</v>
      </c>
      <c r="AD102" s="233" cm="1">
        <f t="array" aca="1" ref="AD102" ca="1">_xlfn.IFNA(_xlfn.COVARIANCE.S(
OFFSET(HOMECELL,MATCH(MAX(INDEX(First_Data_Point,MATCH($A102,DataStreams,0)),INDEX(First_Data_Point,MATCH(AD$6,DataStreams,0)),$B$3),DateRange,0)-1,MATCH($A102,DataStreams,0)-1):OFFSET(HOMECELL,MATCH(MIN(INDEX(Last_Data_Point,MATCH($A102,DataStreams,0)),INDEX(Last_Data_Point,MATCH(AD$6,DataStreams,0)),$B$4),DateRange,0)-1,MATCH($A102,DataStreams,0)-1) -
(INDEX(Returns!$102:$102,MATCH($A102,DataStreams,0))*
OFFSET(HOMECELL,MATCH(MAX(INDEX(First_Data_Point,MATCH($A102,DataStreams,0)),INDEX(First_Data_Point,MATCH(AD$6,DataStreams,0)),$B$3),DateRange,0)-1,MATCH(INDEX(Returns!$100:$100,MATCH($A102,DataStreams,0)),DataStreams,0)-1):OFFSET(HOMECELL,MATCH(MIN(INDEX(Last_Data_Point,MATCH($A102,DataStreams,0)),INDEX(Last_Data_Point,MATCH(AD$6,DataStreams,0)),$B$4),DateRange,0)-1,MATCH(INDEX(Returns!$100:$100,MATCH($A102,DataStreams,0)),DataStreams,0)-1)),
OFFSET(HOMECELL,MATCH(MAX(INDEX(First_Data_Point,MATCH($A102,DataStreams,0)),INDEX(First_Data_Point,MATCH(AD$6,DataStreams,0)),$B$3),DateRange,0)-1,MATCH(AD$6,DataStreams,0)-1):OFFSET(HOMECELL,MATCH(MIN(INDEX(Last_Data_Point,MATCH($A102,DataStreams,0)),INDEX(Last_Data_Point,MATCH(AD$6,DataStreams,0)),$B$4),DateRange,0)-1,MATCH(AD$6,DataStreams,0)-1) -
(INDEX(Returns!$102:$102,MATCH(AD$6,DataStreams,0))*
OFFSET(HOMECELL,MATCH(MAX(INDEX(First_Data_Point,MATCH($A102,DataStreams,0)),INDEX(First_Data_Point,MATCH(AD$6,DataStreams,0)),$B$3),DateRange,0)-1,MATCH(INDEX(Returns!$100:$100,MATCH(AD$6,DataStreams,0)),DataStreams,0)-1):OFFSET(HOMECELL,MATCH(MIN(INDEX(Last_Data_Point,MATCH($A102,DataStreams,0)),INDEX(Last_Data_Point,MATCH(AD$6,DataStreams,0)),$B$4),DateRange,0)-1,MATCH(INDEX(Returns!$100:$100,MATCH(AD$6,DataStreams,0)),DataStreams,0)-1))),"")</f>
        <v>8.5239595192003871E-4</v>
      </c>
      <c r="AE102" s="233" cm="1">
        <f t="array" aca="1" ref="AE102" ca="1">_xlfn.IFNA(_xlfn.COVARIANCE.S(
OFFSET(HOMECELL,MATCH(MAX(INDEX(First_Data_Point,MATCH($A102,DataStreams,0)),INDEX(First_Data_Point,MATCH(AE$6,DataStreams,0)),$B$3),DateRange,0)-1,MATCH($A102,DataStreams,0)-1):OFFSET(HOMECELL,MATCH(MIN(INDEX(Last_Data_Point,MATCH($A102,DataStreams,0)),INDEX(Last_Data_Point,MATCH(AE$6,DataStreams,0)),$B$4),DateRange,0)-1,MATCH($A102,DataStreams,0)-1) -
(INDEX(Returns!$102:$102,MATCH($A102,DataStreams,0))*
OFFSET(HOMECELL,MATCH(MAX(INDEX(First_Data_Point,MATCH($A102,DataStreams,0)),INDEX(First_Data_Point,MATCH(AE$6,DataStreams,0)),$B$3),DateRange,0)-1,MATCH(INDEX(Returns!$100:$100,MATCH($A102,DataStreams,0)),DataStreams,0)-1):OFFSET(HOMECELL,MATCH(MIN(INDEX(Last_Data_Point,MATCH($A102,DataStreams,0)),INDEX(Last_Data_Point,MATCH(AE$6,DataStreams,0)),$B$4),DateRange,0)-1,MATCH(INDEX(Returns!$100:$100,MATCH($A102,DataStreams,0)),DataStreams,0)-1)),
OFFSET(HOMECELL,MATCH(MAX(INDEX(First_Data_Point,MATCH($A102,DataStreams,0)),INDEX(First_Data_Point,MATCH(AE$6,DataStreams,0)),$B$3),DateRange,0)-1,MATCH(AE$6,DataStreams,0)-1):OFFSET(HOMECELL,MATCH(MIN(INDEX(Last_Data_Point,MATCH($A102,DataStreams,0)),INDEX(Last_Data_Point,MATCH(AE$6,DataStreams,0)),$B$4),DateRange,0)-1,MATCH(AE$6,DataStreams,0)-1) -
(INDEX(Returns!$102:$102,MATCH(AE$6,DataStreams,0))*
OFFSET(HOMECELL,MATCH(MAX(INDEX(First_Data_Point,MATCH($A102,DataStreams,0)),INDEX(First_Data_Point,MATCH(AE$6,DataStreams,0)),$B$3),DateRange,0)-1,MATCH(INDEX(Returns!$100:$100,MATCH(AE$6,DataStreams,0)),DataStreams,0)-1):OFFSET(HOMECELL,MATCH(MIN(INDEX(Last_Data_Point,MATCH($A102,DataStreams,0)),INDEX(Last_Data_Point,MATCH(AE$6,DataStreams,0)),$B$4),DateRange,0)-1,MATCH(INDEX(Returns!$100:$100,MATCH(AE$6,DataStreams,0)),DataStreams,0)-1))),"")</f>
        <v>8.4631719916081281E-4</v>
      </c>
      <c r="AF102" s="233" cm="1">
        <f t="array" aca="1" ref="AF102" ca="1">_xlfn.IFNA(_xlfn.COVARIANCE.S(
OFFSET(HOMECELL,MATCH(MAX(INDEX(First_Data_Point,MATCH($A102,DataStreams,0)),INDEX(First_Data_Point,MATCH(AF$6,DataStreams,0)),$B$3),DateRange,0)-1,MATCH($A102,DataStreams,0)-1):OFFSET(HOMECELL,MATCH(MIN(INDEX(Last_Data_Point,MATCH($A102,DataStreams,0)),INDEX(Last_Data_Point,MATCH(AF$6,DataStreams,0)),$B$4),DateRange,0)-1,MATCH($A102,DataStreams,0)-1) -
(INDEX(Returns!$102:$102,MATCH($A102,DataStreams,0))*
OFFSET(HOMECELL,MATCH(MAX(INDEX(First_Data_Point,MATCH($A102,DataStreams,0)),INDEX(First_Data_Point,MATCH(AF$6,DataStreams,0)),$B$3),DateRange,0)-1,MATCH(INDEX(Returns!$100:$100,MATCH($A102,DataStreams,0)),DataStreams,0)-1):OFFSET(HOMECELL,MATCH(MIN(INDEX(Last_Data_Point,MATCH($A102,DataStreams,0)),INDEX(Last_Data_Point,MATCH(AF$6,DataStreams,0)),$B$4),DateRange,0)-1,MATCH(INDEX(Returns!$100:$100,MATCH($A102,DataStreams,0)),DataStreams,0)-1)),
OFFSET(HOMECELL,MATCH(MAX(INDEX(First_Data_Point,MATCH($A102,DataStreams,0)),INDEX(First_Data_Point,MATCH(AF$6,DataStreams,0)),$B$3),DateRange,0)-1,MATCH(AF$6,DataStreams,0)-1):OFFSET(HOMECELL,MATCH(MIN(INDEX(Last_Data_Point,MATCH($A102,DataStreams,0)),INDEX(Last_Data_Point,MATCH(AF$6,DataStreams,0)),$B$4),DateRange,0)-1,MATCH(AF$6,DataStreams,0)-1) -
(INDEX(Returns!$102:$102,MATCH(AF$6,DataStreams,0))*
OFFSET(HOMECELL,MATCH(MAX(INDEX(First_Data_Point,MATCH($A102,DataStreams,0)),INDEX(First_Data_Point,MATCH(AF$6,DataStreams,0)),$B$3),DateRange,0)-1,MATCH(INDEX(Returns!$100:$100,MATCH(AF$6,DataStreams,0)),DataStreams,0)-1):OFFSET(HOMECELL,MATCH(MIN(INDEX(Last_Data_Point,MATCH($A102,DataStreams,0)),INDEX(Last_Data_Point,MATCH(AF$6,DataStreams,0)),$B$4),DateRange,0)-1,MATCH(INDEX(Returns!$100:$100,MATCH(AF$6,DataStreams,0)),DataStreams,0)-1))),"")</f>
        <v>7.4801245421184733E-4</v>
      </c>
      <c r="AG102" s="233" cm="1">
        <f t="array" aca="1" ref="AG102" ca="1">_xlfn.IFNA(_xlfn.COVARIANCE.S(
OFFSET(HOMECELL,MATCH(MAX(INDEX(First_Data_Point,MATCH($A102,DataStreams,0)),INDEX(First_Data_Point,MATCH(AG$6,DataStreams,0)),$B$3),DateRange,0)-1,MATCH($A102,DataStreams,0)-1):OFFSET(HOMECELL,MATCH(MIN(INDEX(Last_Data_Point,MATCH($A102,DataStreams,0)),INDEX(Last_Data_Point,MATCH(AG$6,DataStreams,0)),$B$4),DateRange,0)-1,MATCH($A102,DataStreams,0)-1) -
(INDEX(Returns!$102:$102,MATCH($A102,DataStreams,0))*
OFFSET(HOMECELL,MATCH(MAX(INDEX(First_Data_Point,MATCH($A102,DataStreams,0)),INDEX(First_Data_Point,MATCH(AG$6,DataStreams,0)),$B$3),DateRange,0)-1,MATCH(INDEX(Returns!$100:$100,MATCH($A102,DataStreams,0)),DataStreams,0)-1):OFFSET(HOMECELL,MATCH(MIN(INDEX(Last_Data_Point,MATCH($A102,DataStreams,0)),INDEX(Last_Data_Point,MATCH(AG$6,DataStreams,0)),$B$4),DateRange,0)-1,MATCH(INDEX(Returns!$100:$100,MATCH($A102,DataStreams,0)),DataStreams,0)-1)),
OFFSET(HOMECELL,MATCH(MAX(INDEX(First_Data_Point,MATCH($A102,DataStreams,0)),INDEX(First_Data_Point,MATCH(AG$6,DataStreams,0)),$B$3),DateRange,0)-1,MATCH(AG$6,DataStreams,0)-1):OFFSET(HOMECELL,MATCH(MIN(INDEX(Last_Data_Point,MATCH($A102,DataStreams,0)),INDEX(Last_Data_Point,MATCH(AG$6,DataStreams,0)),$B$4),DateRange,0)-1,MATCH(AG$6,DataStreams,0)-1) -
(INDEX(Returns!$102:$102,MATCH(AG$6,DataStreams,0))*
OFFSET(HOMECELL,MATCH(MAX(INDEX(First_Data_Point,MATCH($A102,DataStreams,0)),INDEX(First_Data_Point,MATCH(AG$6,DataStreams,0)),$B$3),DateRange,0)-1,MATCH(INDEX(Returns!$100:$100,MATCH(AG$6,DataStreams,0)),DataStreams,0)-1):OFFSET(HOMECELL,MATCH(MIN(INDEX(Last_Data_Point,MATCH($A102,DataStreams,0)),INDEX(Last_Data_Point,MATCH(AG$6,DataStreams,0)),$B$4),DateRange,0)-1,MATCH(INDEX(Returns!$100:$100,MATCH(AG$6,DataStreams,0)),DataStreams,0)-1))),"")</f>
        <v>6.0283941847246857E-4</v>
      </c>
      <c r="AH102" s="233" cm="1">
        <f t="array" aca="1" ref="AH102" ca="1">_xlfn.IFNA(_xlfn.COVARIANCE.S(
OFFSET(HOMECELL,MATCH(MAX(INDEX(First_Data_Point,MATCH($A102,DataStreams,0)),INDEX(First_Data_Point,MATCH(AH$6,DataStreams,0)),$B$3),DateRange,0)-1,MATCH($A102,DataStreams,0)-1):OFFSET(HOMECELL,MATCH(MIN(INDEX(Last_Data_Point,MATCH($A102,DataStreams,0)),INDEX(Last_Data_Point,MATCH(AH$6,DataStreams,0)),$B$4),DateRange,0)-1,MATCH($A102,DataStreams,0)-1) -
(INDEX(Returns!$102:$102,MATCH($A102,DataStreams,0))*
OFFSET(HOMECELL,MATCH(MAX(INDEX(First_Data_Point,MATCH($A102,DataStreams,0)),INDEX(First_Data_Point,MATCH(AH$6,DataStreams,0)),$B$3),DateRange,0)-1,MATCH(INDEX(Returns!$100:$100,MATCH($A102,DataStreams,0)),DataStreams,0)-1):OFFSET(HOMECELL,MATCH(MIN(INDEX(Last_Data_Point,MATCH($A102,DataStreams,0)),INDEX(Last_Data_Point,MATCH(AH$6,DataStreams,0)),$B$4),DateRange,0)-1,MATCH(INDEX(Returns!$100:$100,MATCH($A102,DataStreams,0)),DataStreams,0)-1)),
OFFSET(HOMECELL,MATCH(MAX(INDEX(First_Data_Point,MATCH($A102,DataStreams,0)),INDEX(First_Data_Point,MATCH(AH$6,DataStreams,0)),$B$3),DateRange,0)-1,MATCH(AH$6,DataStreams,0)-1):OFFSET(HOMECELL,MATCH(MIN(INDEX(Last_Data_Point,MATCH($A102,DataStreams,0)),INDEX(Last_Data_Point,MATCH(AH$6,DataStreams,0)),$B$4),DateRange,0)-1,MATCH(AH$6,DataStreams,0)-1) -
(INDEX(Returns!$102:$102,MATCH(AH$6,DataStreams,0))*
OFFSET(HOMECELL,MATCH(MAX(INDEX(First_Data_Point,MATCH($A102,DataStreams,0)),INDEX(First_Data_Point,MATCH(AH$6,DataStreams,0)),$B$3),DateRange,0)-1,MATCH(INDEX(Returns!$100:$100,MATCH(AH$6,DataStreams,0)),DataStreams,0)-1):OFFSET(HOMECELL,MATCH(MIN(INDEX(Last_Data_Point,MATCH($A102,DataStreams,0)),INDEX(Last_Data_Point,MATCH(AH$6,DataStreams,0)),$B$4),DateRange,0)-1,MATCH(INDEX(Returns!$100:$100,MATCH(AH$6,DataStreams,0)),DataStreams,0)-1))),"")</f>
        <v>-3.7388398771830828E-4</v>
      </c>
      <c r="AI102" s="233" cm="1">
        <f t="array" aca="1" ref="AI102" ca="1">_xlfn.IFNA(_xlfn.COVARIANCE.S(
OFFSET(HOMECELL,MATCH(MAX(INDEX(First_Data_Point,MATCH($A102,DataStreams,0)),INDEX(First_Data_Point,MATCH(AI$6,DataStreams,0)),$B$3),DateRange,0)-1,MATCH($A102,DataStreams,0)-1):OFFSET(HOMECELL,MATCH(MIN(INDEX(Last_Data_Point,MATCH($A102,DataStreams,0)),INDEX(Last_Data_Point,MATCH(AI$6,DataStreams,0)),$B$4),DateRange,0)-1,MATCH($A102,DataStreams,0)-1) -
(INDEX(Returns!$102:$102,MATCH($A102,DataStreams,0))*
OFFSET(HOMECELL,MATCH(MAX(INDEX(First_Data_Point,MATCH($A102,DataStreams,0)),INDEX(First_Data_Point,MATCH(AI$6,DataStreams,0)),$B$3),DateRange,0)-1,MATCH(INDEX(Returns!$100:$100,MATCH($A102,DataStreams,0)),DataStreams,0)-1):OFFSET(HOMECELL,MATCH(MIN(INDEX(Last_Data_Point,MATCH($A102,DataStreams,0)),INDEX(Last_Data_Point,MATCH(AI$6,DataStreams,0)),$B$4),DateRange,0)-1,MATCH(INDEX(Returns!$100:$100,MATCH($A102,DataStreams,0)),DataStreams,0)-1)),
OFFSET(HOMECELL,MATCH(MAX(INDEX(First_Data_Point,MATCH($A102,DataStreams,0)),INDEX(First_Data_Point,MATCH(AI$6,DataStreams,0)),$B$3),DateRange,0)-1,MATCH(AI$6,DataStreams,0)-1):OFFSET(HOMECELL,MATCH(MIN(INDEX(Last_Data_Point,MATCH($A102,DataStreams,0)),INDEX(Last_Data_Point,MATCH(AI$6,DataStreams,0)),$B$4),DateRange,0)-1,MATCH(AI$6,DataStreams,0)-1) -
(INDEX(Returns!$102:$102,MATCH(AI$6,DataStreams,0))*
OFFSET(HOMECELL,MATCH(MAX(INDEX(First_Data_Point,MATCH($A102,DataStreams,0)),INDEX(First_Data_Point,MATCH(AI$6,DataStreams,0)),$B$3),DateRange,0)-1,MATCH(INDEX(Returns!$100:$100,MATCH(AI$6,DataStreams,0)),DataStreams,0)-1):OFFSET(HOMECELL,MATCH(MIN(INDEX(Last_Data_Point,MATCH($A102,DataStreams,0)),INDEX(Last_Data_Point,MATCH(AI$6,DataStreams,0)),$B$4),DateRange,0)-1,MATCH(INDEX(Returns!$100:$100,MATCH(AI$6,DataStreams,0)),DataStreams,0)-1))),"")</f>
        <v>4.1740128582947787E-5</v>
      </c>
      <c r="AJ102" s="233" cm="1">
        <f t="array" aca="1" ref="AJ102" ca="1">_xlfn.IFNA(_xlfn.COVARIANCE.S(
OFFSET(HOMECELL,MATCH(MAX(INDEX(First_Data_Point,MATCH($A102,DataStreams,0)),INDEX(First_Data_Point,MATCH(AJ$6,DataStreams,0)),$B$3),DateRange,0)-1,MATCH($A102,DataStreams,0)-1):OFFSET(HOMECELL,MATCH(MIN(INDEX(Last_Data_Point,MATCH($A102,DataStreams,0)),INDEX(Last_Data_Point,MATCH(AJ$6,DataStreams,0)),$B$4),DateRange,0)-1,MATCH($A102,DataStreams,0)-1) -
(INDEX(Returns!$102:$102,MATCH($A102,DataStreams,0))*
OFFSET(HOMECELL,MATCH(MAX(INDEX(First_Data_Point,MATCH($A102,DataStreams,0)),INDEX(First_Data_Point,MATCH(AJ$6,DataStreams,0)),$B$3),DateRange,0)-1,MATCH(INDEX(Returns!$100:$100,MATCH($A102,DataStreams,0)),DataStreams,0)-1):OFFSET(HOMECELL,MATCH(MIN(INDEX(Last_Data_Point,MATCH($A102,DataStreams,0)),INDEX(Last_Data_Point,MATCH(AJ$6,DataStreams,0)),$B$4),DateRange,0)-1,MATCH(INDEX(Returns!$100:$100,MATCH($A102,DataStreams,0)),DataStreams,0)-1)),
OFFSET(HOMECELL,MATCH(MAX(INDEX(First_Data_Point,MATCH($A102,DataStreams,0)),INDEX(First_Data_Point,MATCH(AJ$6,DataStreams,0)),$B$3),DateRange,0)-1,MATCH(AJ$6,DataStreams,0)-1):OFFSET(HOMECELL,MATCH(MIN(INDEX(Last_Data_Point,MATCH($A102,DataStreams,0)),INDEX(Last_Data_Point,MATCH(AJ$6,DataStreams,0)),$B$4),DateRange,0)-1,MATCH(AJ$6,DataStreams,0)-1) -
(INDEX(Returns!$102:$102,MATCH(AJ$6,DataStreams,0))*
OFFSET(HOMECELL,MATCH(MAX(INDEX(First_Data_Point,MATCH($A102,DataStreams,0)),INDEX(First_Data_Point,MATCH(AJ$6,DataStreams,0)),$B$3),DateRange,0)-1,MATCH(INDEX(Returns!$100:$100,MATCH(AJ$6,DataStreams,0)),DataStreams,0)-1):OFFSET(HOMECELL,MATCH(MIN(INDEX(Last_Data_Point,MATCH($A102,DataStreams,0)),INDEX(Last_Data_Point,MATCH(AJ$6,DataStreams,0)),$B$4),DateRange,0)-1,MATCH(INDEX(Returns!$100:$100,MATCH(AJ$6,DataStreams,0)),DataStreams,0)-1))),"")</f>
        <v>2.5003542898236484E-3</v>
      </c>
      <c r="AK102" s="233" cm="1">
        <f t="array" aca="1" ref="AK102" ca="1">_xlfn.IFNA(_xlfn.COVARIANCE.S(
OFFSET(HOMECELL,MATCH(MAX(INDEX(First_Data_Point,MATCH($A102,DataStreams,0)),INDEX(First_Data_Point,MATCH(AK$6,DataStreams,0)),$B$3),DateRange,0)-1,MATCH($A102,DataStreams,0)-1):OFFSET(HOMECELL,MATCH(MIN(INDEX(Last_Data_Point,MATCH($A102,DataStreams,0)),INDEX(Last_Data_Point,MATCH(AK$6,DataStreams,0)),$B$4),DateRange,0)-1,MATCH($A102,DataStreams,0)-1) -
(INDEX(Returns!$102:$102,MATCH($A102,DataStreams,0))*
OFFSET(HOMECELL,MATCH(MAX(INDEX(First_Data_Point,MATCH($A102,DataStreams,0)),INDEX(First_Data_Point,MATCH(AK$6,DataStreams,0)),$B$3),DateRange,0)-1,MATCH(INDEX(Returns!$100:$100,MATCH($A102,DataStreams,0)),DataStreams,0)-1):OFFSET(HOMECELL,MATCH(MIN(INDEX(Last_Data_Point,MATCH($A102,DataStreams,0)),INDEX(Last_Data_Point,MATCH(AK$6,DataStreams,0)),$B$4),DateRange,0)-1,MATCH(INDEX(Returns!$100:$100,MATCH($A102,DataStreams,0)),DataStreams,0)-1)),
OFFSET(HOMECELL,MATCH(MAX(INDEX(First_Data_Point,MATCH($A102,DataStreams,0)),INDEX(First_Data_Point,MATCH(AK$6,DataStreams,0)),$B$3),DateRange,0)-1,MATCH(AK$6,DataStreams,0)-1):OFFSET(HOMECELL,MATCH(MIN(INDEX(Last_Data_Point,MATCH($A102,DataStreams,0)),INDEX(Last_Data_Point,MATCH(AK$6,DataStreams,0)),$B$4),DateRange,0)-1,MATCH(AK$6,DataStreams,0)-1) -
(INDEX(Returns!$102:$102,MATCH(AK$6,DataStreams,0))*
OFFSET(HOMECELL,MATCH(MAX(INDEX(First_Data_Point,MATCH($A102,DataStreams,0)),INDEX(First_Data_Point,MATCH(AK$6,DataStreams,0)),$B$3),DateRange,0)-1,MATCH(INDEX(Returns!$100:$100,MATCH(AK$6,DataStreams,0)),DataStreams,0)-1):OFFSET(HOMECELL,MATCH(MIN(INDEX(Last_Data_Point,MATCH($A102,DataStreams,0)),INDEX(Last_Data_Point,MATCH(AK$6,DataStreams,0)),$B$4),DateRange,0)-1,MATCH(INDEX(Returns!$100:$100,MATCH(AK$6,DataStreams,0)),DataStreams,0)-1))),"")</f>
        <v>-9.3652537212502416E-4</v>
      </c>
      <c r="AL102" s="233" cm="1">
        <f t="array" aca="1" ref="AL102" ca="1">_xlfn.IFNA(_xlfn.COVARIANCE.S(
OFFSET(HOMECELL,MATCH(MAX(INDEX(First_Data_Point,MATCH($A102,DataStreams,0)),INDEX(First_Data_Point,MATCH(AL$6,DataStreams,0)),$B$3),DateRange,0)-1,MATCH($A102,DataStreams,0)-1):OFFSET(HOMECELL,MATCH(MIN(INDEX(Last_Data_Point,MATCH($A102,DataStreams,0)),INDEX(Last_Data_Point,MATCH(AL$6,DataStreams,0)),$B$4),DateRange,0)-1,MATCH($A102,DataStreams,0)-1) -
(INDEX(Returns!$102:$102,MATCH($A102,DataStreams,0))*
OFFSET(HOMECELL,MATCH(MAX(INDEX(First_Data_Point,MATCH($A102,DataStreams,0)),INDEX(First_Data_Point,MATCH(AL$6,DataStreams,0)),$B$3),DateRange,0)-1,MATCH(INDEX(Returns!$100:$100,MATCH($A102,DataStreams,0)),DataStreams,0)-1):OFFSET(HOMECELL,MATCH(MIN(INDEX(Last_Data_Point,MATCH($A102,DataStreams,0)),INDEX(Last_Data_Point,MATCH(AL$6,DataStreams,0)),$B$4),DateRange,0)-1,MATCH(INDEX(Returns!$100:$100,MATCH($A102,DataStreams,0)),DataStreams,0)-1)),
OFFSET(HOMECELL,MATCH(MAX(INDEX(First_Data_Point,MATCH($A102,DataStreams,0)),INDEX(First_Data_Point,MATCH(AL$6,DataStreams,0)),$B$3),DateRange,0)-1,MATCH(AL$6,DataStreams,0)-1):OFFSET(HOMECELL,MATCH(MIN(INDEX(Last_Data_Point,MATCH($A102,DataStreams,0)),INDEX(Last_Data_Point,MATCH(AL$6,DataStreams,0)),$B$4),DateRange,0)-1,MATCH(AL$6,DataStreams,0)-1) -
(INDEX(Returns!$102:$102,MATCH(AL$6,DataStreams,0))*
OFFSET(HOMECELL,MATCH(MAX(INDEX(First_Data_Point,MATCH($A102,DataStreams,0)),INDEX(First_Data_Point,MATCH(AL$6,DataStreams,0)),$B$3),DateRange,0)-1,MATCH(INDEX(Returns!$100:$100,MATCH(AL$6,DataStreams,0)),DataStreams,0)-1):OFFSET(HOMECELL,MATCH(MIN(INDEX(Last_Data_Point,MATCH($A102,DataStreams,0)),INDEX(Last_Data_Point,MATCH(AL$6,DataStreams,0)),$B$4),DateRange,0)-1,MATCH(INDEX(Returns!$100:$100,MATCH(AL$6,DataStreams,0)),DataStreams,0)-1))),"")</f>
        <v>8.9013001449392299E-3</v>
      </c>
      <c r="AM102" s="233" cm="1">
        <f t="array" aca="1" ref="AM102" ca="1">_xlfn.IFNA(_xlfn.COVARIANCE.S(
OFFSET(HOMECELL,MATCH(MAX(INDEX(First_Data_Point,MATCH($A102,DataStreams,0)),INDEX(First_Data_Point,MATCH(AM$6,DataStreams,0)),$B$3),DateRange,0)-1,MATCH($A102,DataStreams,0)-1):OFFSET(HOMECELL,MATCH(MIN(INDEX(Last_Data_Point,MATCH($A102,DataStreams,0)),INDEX(Last_Data_Point,MATCH(AM$6,DataStreams,0)),$B$4),DateRange,0)-1,MATCH($A102,DataStreams,0)-1) -
(INDEX(Returns!$102:$102,MATCH($A102,DataStreams,0))*
OFFSET(HOMECELL,MATCH(MAX(INDEX(First_Data_Point,MATCH($A102,DataStreams,0)),INDEX(First_Data_Point,MATCH(AM$6,DataStreams,0)),$B$3),DateRange,0)-1,MATCH(INDEX(Returns!$100:$100,MATCH($A102,DataStreams,0)),DataStreams,0)-1):OFFSET(HOMECELL,MATCH(MIN(INDEX(Last_Data_Point,MATCH($A102,DataStreams,0)),INDEX(Last_Data_Point,MATCH(AM$6,DataStreams,0)),$B$4),DateRange,0)-1,MATCH(INDEX(Returns!$100:$100,MATCH($A102,DataStreams,0)),DataStreams,0)-1)),
OFFSET(HOMECELL,MATCH(MAX(INDEX(First_Data_Point,MATCH($A102,DataStreams,0)),INDEX(First_Data_Point,MATCH(AM$6,DataStreams,0)),$B$3),DateRange,0)-1,MATCH(AM$6,DataStreams,0)-1):OFFSET(HOMECELL,MATCH(MIN(INDEX(Last_Data_Point,MATCH($A102,DataStreams,0)),INDEX(Last_Data_Point,MATCH(AM$6,DataStreams,0)),$B$4),DateRange,0)-1,MATCH(AM$6,DataStreams,0)-1) -
(INDEX(Returns!$102:$102,MATCH(AM$6,DataStreams,0))*
OFFSET(HOMECELL,MATCH(MAX(INDEX(First_Data_Point,MATCH($A102,DataStreams,0)),INDEX(First_Data_Point,MATCH(AM$6,DataStreams,0)),$B$3),DateRange,0)-1,MATCH(INDEX(Returns!$100:$100,MATCH(AM$6,DataStreams,0)),DataStreams,0)-1):OFFSET(HOMECELL,MATCH(MIN(INDEX(Last_Data_Point,MATCH($A102,DataStreams,0)),INDEX(Last_Data_Point,MATCH(AM$6,DataStreams,0)),$B$4),DateRange,0)-1,MATCH(INDEX(Returns!$100:$100,MATCH(AM$6,DataStreams,0)),DataStreams,0)-1))),"")</f>
        <v>-1.3108454868023678E-4</v>
      </c>
      <c r="AN102" s="233" cm="1">
        <f t="array" aca="1" ref="AN102" ca="1">_xlfn.IFNA(_xlfn.COVARIANCE.S(
OFFSET(HOMECELL,MATCH(MAX(INDEX(First_Data_Point,MATCH($A102,DataStreams,0)),INDEX(First_Data_Point,MATCH(AN$6,DataStreams,0)),$B$3),DateRange,0)-1,MATCH($A102,DataStreams,0)-1):OFFSET(HOMECELL,MATCH(MIN(INDEX(Last_Data_Point,MATCH($A102,DataStreams,0)),INDEX(Last_Data_Point,MATCH(AN$6,DataStreams,0)),$B$4),DateRange,0)-1,MATCH($A102,DataStreams,0)-1) -
(INDEX(Returns!$102:$102,MATCH($A102,DataStreams,0))*
OFFSET(HOMECELL,MATCH(MAX(INDEX(First_Data_Point,MATCH($A102,DataStreams,0)),INDEX(First_Data_Point,MATCH(AN$6,DataStreams,0)),$B$3),DateRange,0)-1,MATCH(INDEX(Returns!$100:$100,MATCH($A102,DataStreams,0)),DataStreams,0)-1):OFFSET(HOMECELL,MATCH(MIN(INDEX(Last_Data_Point,MATCH($A102,DataStreams,0)),INDEX(Last_Data_Point,MATCH(AN$6,DataStreams,0)),$B$4),DateRange,0)-1,MATCH(INDEX(Returns!$100:$100,MATCH($A102,DataStreams,0)),DataStreams,0)-1)),
OFFSET(HOMECELL,MATCH(MAX(INDEX(First_Data_Point,MATCH($A102,DataStreams,0)),INDEX(First_Data_Point,MATCH(AN$6,DataStreams,0)),$B$3),DateRange,0)-1,MATCH(AN$6,DataStreams,0)-1):OFFSET(HOMECELL,MATCH(MIN(INDEX(Last_Data_Point,MATCH($A102,DataStreams,0)),INDEX(Last_Data_Point,MATCH(AN$6,DataStreams,0)),$B$4),DateRange,0)-1,MATCH(AN$6,DataStreams,0)-1) -
(INDEX(Returns!$102:$102,MATCH(AN$6,DataStreams,0))*
OFFSET(HOMECELL,MATCH(MAX(INDEX(First_Data_Point,MATCH($A102,DataStreams,0)),INDEX(First_Data_Point,MATCH(AN$6,DataStreams,0)),$B$3),DateRange,0)-1,MATCH(INDEX(Returns!$100:$100,MATCH(AN$6,DataStreams,0)),DataStreams,0)-1):OFFSET(HOMECELL,MATCH(MIN(INDEX(Last_Data_Point,MATCH($A102,DataStreams,0)),INDEX(Last_Data_Point,MATCH(AN$6,DataStreams,0)),$B$4),DateRange,0)-1,MATCH(INDEX(Returns!$100:$100,MATCH(AN$6,DataStreams,0)),DataStreams,0)-1))),"")</f>
        <v>2.2922238135610483E-4</v>
      </c>
      <c r="AO102" s="233" cm="1">
        <f t="array" aca="1" ref="AO102" ca="1">_xlfn.IFNA(_xlfn.COVARIANCE.S(
OFFSET(HOMECELL,MATCH(MAX(INDEX(First_Data_Point,MATCH($A102,DataStreams,0)),INDEX(First_Data_Point,MATCH(AO$6,DataStreams,0)),$B$3),DateRange,0)-1,MATCH($A102,DataStreams,0)-1):OFFSET(HOMECELL,MATCH(MIN(INDEX(Last_Data_Point,MATCH($A102,DataStreams,0)),INDEX(Last_Data_Point,MATCH(AO$6,DataStreams,0)),$B$4),DateRange,0)-1,MATCH($A102,DataStreams,0)-1) -
(INDEX(Returns!$102:$102,MATCH($A102,DataStreams,0))*
OFFSET(HOMECELL,MATCH(MAX(INDEX(First_Data_Point,MATCH($A102,DataStreams,0)),INDEX(First_Data_Point,MATCH(AO$6,DataStreams,0)),$B$3),DateRange,0)-1,MATCH(INDEX(Returns!$100:$100,MATCH($A102,DataStreams,0)),DataStreams,0)-1):OFFSET(HOMECELL,MATCH(MIN(INDEX(Last_Data_Point,MATCH($A102,DataStreams,0)),INDEX(Last_Data_Point,MATCH(AO$6,DataStreams,0)),$B$4),DateRange,0)-1,MATCH(INDEX(Returns!$100:$100,MATCH($A102,DataStreams,0)),DataStreams,0)-1)),
OFFSET(HOMECELL,MATCH(MAX(INDEX(First_Data_Point,MATCH($A102,DataStreams,0)),INDEX(First_Data_Point,MATCH(AO$6,DataStreams,0)),$B$3),DateRange,0)-1,MATCH(AO$6,DataStreams,0)-1):OFFSET(HOMECELL,MATCH(MIN(INDEX(Last_Data_Point,MATCH($A102,DataStreams,0)),INDEX(Last_Data_Point,MATCH(AO$6,DataStreams,0)),$B$4),DateRange,0)-1,MATCH(AO$6,DataStreams,0)-1) -
(INDEX(Returns!$102:$102,MATCH(AO$6,DataStreams,0))*
OFFSET(HOMECELL,MATCH(MAX(INDEX(First_Data_Point,MATCH($A102,DataStreams,0)),INDEX(First_Data_Point,MATCH(AO$6,DataStreams,0)),$B$3),DateRange,0)-1,MATCH(INDEX(Returns!$100:$100,MATCH(AO$6,DataStreams,0)),DataStreams,0)-1):OFFSET(HOMECELL,MATCH(MIN(INDEX(Last_Data_Point,MATCH($A102,DataStreams,0)),INDEX(Last_Data_Point,MATCH(AO$6,DataStreams,0)),$B$4),DateRange,0)-1,MATCH(INDEX(Returns!$100:$100,MATCH(AO$6,DataStreams,0)),DataStreams,0)-1))),"")</f>
        <v>1.4271888495543665E-3</v>
      </c>
      <c r="AP102" s="233" cm="1">
        <f t="array" aca="1" ref="AP102" ca="1">_xlfn.IFNA(_xlfn.COVARIANCE.S(
OFFSET(HOMECELL,MATCH(MAX(INDEX(First_Data_Point,MATCH($A102,DataStreams,0)),INDEX(First_Data_Point,MATCH(AP$6,DataStreams,0)),$B$3),DateRange,0)-1,MATCH($A102,DataStreams,0)-1):OFFSET(HOMECELL,MATCH(MIN(INDEX(Last_Data_Point,MATCH($A102,DataStreams,0)),INDEX(Last_Data_Point,MATCH(AP$6,DataStreams,0)),$B$4),DateRange,0)-1,MATCH($A102,DataStreams,0)-1) -
(INDEX(Returns!$102:$102,MATCH($A102,DataStreams,0))*
OFFSET(HOMECELL,MATCH(MAX(INDEX(First_Data_Point,MATCH($A102,DataStreams,0)),INDEX(First_Data_Point,MATCH(AP$6,DataStreams,0)),$B$3),DateRange,0)-1,MATCH(INDEX(Returns!$100:$100,MATCH($A102,DataStreams,0)),DataStreams,0)-1):OFFSET(HOMECELL,MATCH(MIN(INDEX(Last_Data_Point,MATCH($A102,DataStreams,0)),INDEX(Last_Data_Point,MATCH(AP$6,DataStreams,0)),$B$4),DateRange,0)-1,MATCH(INDEX(Returns!$100:$100,MATCH($A102,DataStreams,0)),DataStreams,0)-1)),
OFFSET(HOMECELL,MATCH(MAX(INDEX(First_Data_Point,MATCH($A102,DataStreams,0)),INDEX(First_Data_Point,MATCH(AP$6,DataStreams,0)),$B$3),DateRange,0)-1,MATCH(AP$6,DataStreams,0)-1):OFFSET(HOMECELL,MATCH(MIN(INDEX(Last_Data_Point,MATCH($A102,DataStreams,0)),INDEX(Last_Data_Point,MATCH(AP$6,DataStreams,0)),$B$4),DateRange,0)-1,MATCH(AP$6,DataStreams,0)-1) -
(INDEX(Returns!$102:$102,MATCH(AP$6,DataStreams,0))*
OFFSET(HOMECELL,MATCH(MAX(INDEX(First_Data_Point,MATCH($A102,DataStreams,0)),INDEX(First_Data_Point,MATCH(AP$6,DataStreams,0)),$B$3),DateRange,0)-1,MATCH(INDEX(Returns!$100:$100,MATCH(AP$6,DataStreams,0)),DataStreams,0)-1):OFFSET(HOMECELL,MATCH(MIN(INDEX(Last_Data_Point,MATCH($A102,DataStreams,0)),INDEX(Last_Data_Point,MATCH(AP$6,DataStreams,0)),$B$4),DateRange,0)-1,MATCH(INDEX(Returns!$100:$100,MATCH(AP$6,DataStreams,0)),DataStreams,0)-1))),"")</f>
        <v>8.208959746802962E-4</v>
      </c>
      <c r="AQ102" s="233" t="str" cm="1">
        <f t="array" aca="1" ref="AQ102" ca="1">_xlfn.IFNA(_xlfn.COVARIANCE.S(
OFFSET(HOMECELL,MATCH(MAX(INDEX(First_Data_Point,MATCH($A102,DataStreams,0)),INDEX(First_Data_Point,MATCH(AQ$6,DataStreams,0)),$B$3),DateRange,0)-1,MATCH($A102,DataStreams,0)-1):OFFSET(HOMECELL,MATCH(MIN(INDEX(Last_Data_Point,MATCH($A102,DataStreams,0)),INDEX(Last_Data_Point,MATCH(AQ$6,DataStreams,0)),$B$4),DateRange,0)-1,MATCH($A102,DataStreams,0)-1) -
(INDEX(Returns!$102:$102,MATCH($A102,DataStreams,0))*
OFFSET(HOMECELL,MATCH(MAX(INDEX(First_Data_Point,MATCH($A102,DataStreams,0)),INDEX(First_Data_Point,MATCH(AQ$6,DataStreams,0)),$B$3),DateRange,0)-1,MATCH(INDEX(Returns!$100:$100,MATCH($A102,DataStreams,0)),DataStreams,0)-1):OFFSET(HOMECELL,MATCH(MIN(INDEX(Last_Data_Point,MATCH($A102,DataStreams,0)),INDEX(Last_Data_Point,MATCH(AQ$6,DataStreams,0)),$B$4),DateRange,0)-1,MATCH(INDEX(Returns!$100:$100,MATCH($A102,DataStreams,0)),DataStreams,0)-1)),
OFFSET(HOMECELL,MATCH(MAX(INDEX(First_Data_Point,MATCH($A102,DataStreams,0)),INDEX(First_Data_Point,MATCH(AQ$6,DataStreams,0)),$B$3),DateRange,0)-1,MATCH(AQ$6,DataStreams,0)-1):OFFSET(HOMECELL,MATCH(MIN(INDEX(Last_Data_Point,MATCH($A102,DataStreams,0)),INDEX(Last_Data_Point,MATCH(AQ$6,DataStreams,0)),$B$4),DateRange,0)-1,MATCH(AQ$6,DataStreams,0)-1) -
(INDEX(Returns!$102:$102,MATCH(AQ$6,DataStreams,0))*
OFFSET(HOMECELL,MATCH(MAX(INDEX(First_Data_Point,MATCH($A102,DataStreams,0)),INDEX(First_Data_Point,MATCH(AQ$6,DataStreams,0)),$B$3),DateRange,0)-1,MATCH(INDEX(Returns!$100:$100,MATCH(AQ$6,DataStreams,0)),DataStreams,0)-1):OFFSET(HOMECELL,MATCH(MIN(INDEX(Last_Data_Point,MATCH($A102,DataStreams,0)),INDEX(Last_Data_Point,MATCH(AQ$6,DataStreams,0)),$B$4),DateRange,0)-1,MATCH(INDEX(Returns!$100:$100,MATCH(AQ$6,DataStreams,0)),DataStreams,0)-1))),"")</f>
        <v/>
      </c>
      <c r="AR102" s="233" t="str" cm="1">
        <f t="array" aca="1" ref="AR102" ca="1">_xlfn.IFNA(_xlfn.COVARIANCE.S(
OFFSET(HOMECELL,MATCH(MAX(INDEX(First_Data_Point,MATCH($A102,DataStreams,0)),INDEX(First_Data_Point,MATCH(AR$6,DataStreams,0)),$B$3),DateRange,0)-1,MATCH($A102,DataStreams,0)-1):OFFSET(HOMECELL,MATCH(MIN(INDEX(Last_Data_Point,MATCH($A102,DataStreams,0)),INDEX(Last_Data_Point,MATCH(AR$6,DataStreams,0)),$B$4),DateRange,0)-1,MATCH($A102,DataStreams,0)-1) -
(INDEX(Returns!$102:$102,MATCH($A102,DataStreams,0))*
OFFSET(HOMECELL,MATCH(MAX(INDEX(First_Data_Point,MATCH($A102,DataStreams,0)),INDEX(First_Data_Point,MATCH(AR$6,DataStreams,0)),$B$3),DateRange,0)-1,MATCH(INDEX(Returns!$100:$100,MATCH($A102,DataStreams,0)),DataStreams,0)-1):OFFSET(HOMECELL,MATCH(MIN(INDEX(Last_Data_Point,MATCH($A102,DataStreams,0)),INDEX(Last_Data_Point,MATCH(AR$6,DataStreams,0)),$B$4),DateRange,0)-1,MATCH(INDEX(Returns!$100:$100,MATCH($A102,DataStreams,0)),DataStreams,0)-1)),
OFFSET(HOMECELL,MATCH(MAX(INDEX(First_Data_Point,MATCH($A102,DataStreams,0)),INDEX(First_Data_Point,MATCH(AR$6,DataStreams,0)),$B$3),DateRange,0)-1,MATCH(AR$6,DataStreams,0)-1):OFFSET(HOMECELL,MATCH(MIN(INDEX(Last_Data_Point,MATCH($A102,DataStreams,0)),INDEX(Last_Data_Point,MATCH(AR$6,DataStreams,0)),$B$4),DateRange,0)-1,MATCH(AR$6,DataStreams,0)-1) -
(INDEX(Returns!$102:$102,MATCH(AR$6,DataStreams,0))*
OFFSET(HOMECELL,MATCH(MAX(INDEX(First_Data_Point,MATCH($A102,DataStreams,0)),INDEX(First_Data_Point,MATCH(AR$6,DataStreams,0)),$B$3),DateRange,0)-1,MATCH(INDEX(Returns!$100:$100,MATCH(AR$6,DataStreams,0)),DataStreams,0)-1):OFFSET(HOMECELL,MATCH(MIN(INDEX(Last_Data_Point,MATCH($A102,DataStreams,0)),INDEX(Last_Data_Point,MATCH(AR$6,DataStreams,0)),$B$4),DateRange,0)-1,MATCH(INDEX(Returns!$100:$100,MATCH(AR$6,DataStreams,0)),DataStreams,0)-1))),"")</f>
        <v/>
      </c>
      <c r="AS102" s="233" t="str" cm="1">
        <f t="array" aca="1" ref="AS102" ca="1">_xlfn.IFNA(_xlfn.COVARIANCE.S(
OFFSET(HOMECELL,MATCH(MAX(INDEX(First_Data_Point,MATCH($A102,DataStreams,0)),INDEX(First_Data_Point,MATCH(AS$6,DataStreams,0)),$B$3),DateRange,0)-1,MATCH($A102,DataStreams,0)-1):OFFSET(HOMECELL,MATCH(MIN(INDEX(Last_Data_Point,MATCH($A102,DataStreams,0)),INDEX(Last_Data_Point,MATCH(AS$6,DataStreams,0)),$B$4),DateRange,0)-1,MATCH($A102,DataStreams,0)-1) -
(INDEX(Returns!$102:$102,MATCH($A102,DataStreams,0))*
OFFSET(HOMECELL,MATCH(MAX(INDEX(First_Data_Point,MATCH($A102,DataStreams,0)),INDEX(First_Data_Point,MATCH(AS$6,DataStreams,0)),$B$3),DateRange,0)-1,MATCH(INDEX(Returns!$100:$100,MATCH($A102,DataStreams,0)),DataStreams,0)-1):OFFSET(HOMECELL,MATCH(MIN(INDEX(Last_Data_Point,MATCH($A102,DataStreams,0)),INDEX(Last_Data_Point,MATCH(AS$6,DataStreams,0)),$B$4),DateRange,0)-1,MATCH(INDEX(Returns!$100:$100,MATCH($A102,DataStreams,0)),DataStreams,0)-1)),
OFFSET(HOMECELL,MATCH(MAX(INDEX(First_Data_Point,MATCH($A102,DataStreams,0)),INDEX(First_Data_Point,MATCH(AS$6,DataStreams,0)),$B$3),DateRange,0)-1,MATCH(AS$6,DataStreams,0)-1):OFFSET(HOMECELL,MATCH(MIN(INDEX(Last_Data_Point,MATCH($A102,DataStreams,0)),INDEX(Last_Data_Point,MATCH(AS$6,DataStreams,0)),$B$4),DateRange,0)-1,MATCH(AS$6,DataStreams,0)-1) -
(INDEX(Returns!$102:$102,MATCH(AS$6,DataStreams,0))*
OFFSET(HOMECELL,MATCH(MAX(INDEX(First_Data_Point,MATCH($A102,DataStreams,0)),INDEX(First_Data_Point,MATCH(AS$6,DataStreams,0)),$B$3),DateRange,0)-1,MATCH(INDEX(Returns!$100:$100,MATCH(AS$6,DataStreams,0)),DataStreams,0)-1):OFFSET(HOMECELL,MATCH(MIN(INDEX(Last_Data_Point,MATCH($A102,DataStreams,0)),INDEX(Last_Data_Point,MATCH(AS$6,DataStreams,0)),$B$4),DateRange,0)-1,MATCH(INDEX(Returns!$100:$100,MATCH(AS$6,DataStreams,0)),DataStreams,0)-1))),"")</f>
        <v/>
      </c>
      <c r="AT102" s="233" t="str" cm="1">
        <f t="array" aca="1" ref="AT102" ca="1">_xlfn.IFNA(_xlfn.COVARIANCE.S(
OFFSET(HOMECELL,MATCH(MAX(INDEX(First_Data_Point,MATCH($A102,DataStreams,0)),INDEX(First_Data_Point,MATCH(AT$6,DataStreams,0)),$B$3),DateRange,0)-1,MATCH($A102,DataStreams,0)-1):OFFSET(HOMECELL,MATCH(MIN(INDEX(Last_Data_Point,MATCH($A102,DataStreams,0)),INDEX(Last_Data_Point,MATCH(AT$6,DataStreams,0)),$B$4),DateRange,0)-1,MATCH($A102,DataStreams,0)-1) -
(INDEX(Returns!$102:$102,MATCH($A102,DataStreams,0))*
OFFSET(HOMECELL,MATCH(MAX(INDEX(First_Data_Point,MATCH($A102,DataStreams,0)),INDEX(First_Data_Point,MATCH(AT$6,DataStreams,0)),$B$3),DateRange,0)-1,MATCH(INDEX(Returns!$100:$100,MATCH($A102,DataStreams,0)),DataStreams,0)-1):OFFSET(HOMECELL,MATCH(MIN(INDEX(Last_Data_Point,MATCH($A102,DataStreams,0)),INDEX(Last_Data_Point,MATCH(AT$6,DataStreams,0)),$B$4),DateRange,0)-1,MATCH(INDEX(Returns!$100:$100,MATCH($A102,DataStreams,0)),DataStreams,0)-1)),
OFFSET(HOMECELL,MATCH(MAX(INDEX(First_Data_Point,MATCH($A102,DataStreams,0)),INDEX(First_Data_Point,MATCH(AT$6,DataStreams,0)),$B$3),DateRange,0)-1,MATCH(AT$6,DataStreams,0)-1):OFFSET(HOMECELL,MATCH(MIN(INDEX(Last_Data_Point,MATCH($A102,DataStreams,0)),INDEX(Last_Data_Point,MATCH(AT$6,DataStreams,0)),$B$4),DateRange,0)-1,MATCH(AT$6,DataStreams,0)-1) -
(INDEX(Returns!$102:$102,MATCH(AT$6,DataStreams,0))*
OFFSET(HOMECELL,MATCH(MAX(INDEX(First_Data_Point,MATCH($A102,DataStreams,0)),INDEX(First_Data_Point,MATCH(AT$6,DataStreams,0)),$B$3),DateRange,0)-1,MATCH(INDEX(Returns!$100:$100,MATCH(AT$6,DataStreams,0)),DataStreams,0)-1):OFFSET(HOMECELL,MATCH(MIN(INDEX(Last_Data_Point,MATCH($A102,DataStreams,0)),INDEX(Last_Data_Point,MATCH(AT$6,DataStreams,0)),$B$4),DateRange,0)-1,MATCH(INDEX(Returns!$100:$100,MATCH(AT$6,DataStreams,0)),DataStreams,0)-1))),"")</f>
        <v/>
      </c>
      <c r="AU102" s="233" t="str" cm="1">
        <f t="array" aca="1" ref="AU102" ca="1">_xlfn.IFNA(_xlfn.COVARIANCE.S(
OFFSET(HOMECELL,MATCH(MAX(INDEX(First_Data_Point,MATCH($A102,DataStreams,0)),INDEX(First_Data_Point,MATCH(AU$6,DataStreams,0)),$B$3),DateRange,0)-1,MATCH($A102,DataStreams,0)-1):OFFSET(HOMECELL,MATCH(MIN(INDEX(Last_Data_Point,MATCH($A102,DataStreams,0)),INDEX(Last_Data_Point,MATCH(AU$6,DataStreams,0)),$B$4),DateRange,0)-1,MATCH($A102,DataStreams,0)-1) -
(INDEX(Returns!$102:$102,MATCH($A102,DataStreams,0))*
OFFSET(HOMECELL,MATCH(MAX(INDEX(First_Data_Point,MATCH($A102,DataStreams,0)),INDEX(First_Data_Point,MATCH(AU$6,DataStreams,0)),$B$3),DateRange,0)-1,MATCH(INDEX(Returns!$100:$100,MATCH($A102,DataStreams,0)),DataStreams,0)-1):OFFSET(HOMECELL,MATCH(MIN(INDEX(Last_Data_Point,MATCH($A102,DataStreams,0)),INDEX(Last_Data_Point,MATCH(AU$6,DataStreams,0)),$B$4),DateRange,0)-1,MATCH(INDEX(Returns!$100:$100,MATCH($A102,DataStreams,0)),DataStreams,0)-1)),
OFFSET(HOMECELL,MATCH(MAX(INDEX(First_Data_Point,MATCH($A102,DataStreams,0)),INDEX(First_Data_Point,MATCH(AU$6,DataStreams,0)),$B$3),DateRange,0)-1,MATCH(AU$6,DataStreams,0)-1):OFFSET(HOMECELL,MATCH(MIN(INDEX(Last_Data_Point,MATCH($A102,DataStreams,0)),INDEX(Last_Data_Point,MATCH(AU$6,DataStreams,0)),$B$4),DateRange,0)-1,MATCH(AU$6,DataStreams,0)-1) -
(INDEX(Returns!$102:$102,MATCH(AU$6,DataStreams,0))*
OFFSET(HOMECELL,MATCH(MAX(INDEX(First_Data_Point,MATCH($A102,DataStreams,0)),INDEX(First_Data_Point,MATCH(AU$6,DataStreams,0)),$B$3),DateRange,0)-1,MATCH(INDEX(Returns!$100:$100,MATCH(AU$6,DataStreams,0)),DataStreams,0)-1):OFFSET(HOMECELL,MATCH(MIN(INDEX(Last_Data_Point,MATCH($A102,DataStreams,0)),INDEX(Last_Data_Point,MATCH(AU$6,DataStreams,0)),$B$4),DateRange,0)-1,MATCH(INDEX(Returns!$100:$100,MATCH(AU$6,DataStreams,0)),DataStreams,0)-1))),"")</f>
        <v/>
      </c>
      <c r="AV102" s="233" t="str" cm="1">
        <f t="array" aca="1" ref="AV102" ca="1">_xlfn.IFNA(_xlfn.COVARIANCE.S(
OFFSET(HOMECELL,MATCH(MAX(INDEX(First_Data_Point,MATCH($A102,DataStreams,0)),INDEX(First_Data_Point,MATCH(AV$6,DataStreams,0)),$B$3),DateRange,0)-1,MATCH($A102,DataStreams,0)-1):OFFSET(HOMECELL,MATCH(MIN(INDEX(Last_Data_Point,MATCH($A102,DataStreams,0)),INDEX(Last_Data_Point,MATCH(AV$6,DataStreams,0)),$B$4),DateRange,0)-1,MATCH($A102,DataStreams,0)-1) -
(INDEX(Returns!$102:$102,MATCH($A102,DataStreams,0))*
OFFSET(HOMECELL,MATCH(MAX(INDEX(First_Data_Point,MATCH($A102,DataStreams,0)),INDEX(First_Data_Point,MATCH(AV$6,DataStreams,0)),$B$3),DateRange,0)-1,MATCH(INDEX(Returns!$100:$100,MATCH($A102,DataStreams,0)),DataStreams,0)-1):OFFSET(HOMECELL,MATCH(MIN(INDEX(Last_Data_Point,MATCH($A102,DataStreams,0)),INDEX(Last_Data_Point,MATCH(AV$6,DataStreams,0)),$B$4),DateRange,0)-1,MATCH(INDEX(Returns!$100:$100,MATCH($A102,DataStreams,0)),DataStreams,0)-1)),
OFFSET(HOMECELL,MATCH(MAX(INDEX(First_Data_Point,MATCH($A102,DataStreams,0)),INDEX(First_Data_Point,MATCH(AV$6,DataStreams,0)),$B$3),DateRange,0)-1,MATCH(AV$6,DataStreams,0)-1):OFFSET(HOMECELL,MATCH(MIN(INDEX(Last_Data_Point,MATCH($A102,DataStreams,0)),INDEX(Last_Data_Point,MATCH(AV$6,DataStreams,0)),$B$4),DateRange,0)-1,MATCH(AV$6,DataStreams,0)-1) -
(INDEX(Returns!$102:$102,MATCH(AV$6,DataStreams,0))*
OFFSET(HOMECELL,MATCH(MAX(INDEX(First_Data_Point,MATCH($A102,DataStreams,0)),INDEX(First_Data_Point,MATCH(AV$6,DataStreams,0)),$B$3),DateRange,0)-1,MATCH(INDEX(Returns!$100:$100,MATCH(AV$6,DataStreams,0)),DataStreams,0)-1):OFFSET(HOMECELL,MATCH(MIN(INDEX(Last_Data_Point,MATCH($A102,DataStreams,0)),INDEX(Last_Data_Point,MATCH(AV$6,DataStreams,0)),$B$4),DateRange,0)-1,MATCH(INDEX(Returns!$100:$100,MATCH(AV$6,DataStreams,0)),DataStreams,0)-1))),"")</f>
        <v/>
      </c>
      <c r="AW102" s="233" t="str" cm="1">
        <f t="array" aca="1" ref="AW102" ca="1">_xlfn.IFNA(_xlfn.COVARIANCE.S(
OFFSET(HOMECELL,MATCH(MAX(INDEX(First_Data_Point,MATCH($A102,DataStreams,0)),INDEX(First_Data_Point,MATCH(AW$6,DataStreams,0)),$B$3),DateRange,0)-1,MATCH($A102,DataStreams,0)-1):OFFSET(HOMECELL,MATCH(MIN(INDEX(Last_Data_Point,MATCH($A102,DataStreams,0)),INDEX(Last_Data_Point,MATCH(AW$6,DataStreams,0)),$B$4),DateRange,0)-1,MATCH($A102,DataStreams,0)-1) -
(INDEX(Returns!$102:$102,MATCH($A102,DataStreams,0))*
OFFSET(HOMECELL,MATCH(MAX(INDEX(First_Data_Point,MATCH($A102,DataStreams,0)),INDEX(First_Data_Point,MATCH(AW$6,DataStreams,0)),$B$3),DateRange,0)-1,MATCH(INDEX(Returns!$100:$100,MATCH($A102,DataStreams,0)),DataStreams,0)-1):OFFSET(HOMECELL,MATCH(MIN(INDEX(Last_Data_Point,MATCH($A102,DataStreams,0)),INDEX(Last_Data_Point,MATCH(AW$6,DataStreams,0)),$B$4),DateRange,0)-1,MATCH(INDEX(Returns!$100:$100,MATCH($A102,DataStreams,0)),DataStreams,0)-1)),
OFFSET(HOMECELL,MATCH(MAX(INDEX(First_Data_Point,MATCH($A102,DataStreams,0)),INDEX(First_Data_Point,MATCH(AW$6,DataStreams,0)),$B$3),DateRange,0)-1,MATCH(AW$6,DataStreams,0)-1):OFFSET(HOMECELL,MATCH(MIN(INDEX(Last_Data_Point,MATCH($A102,DataStreams,0)),INDEX(Last_Data_Point,MATCH(AW$6,DataStreams,0)),$B$4),DateRange,0)-1,MATCH(AW$6,DataStreams,0)-1) -
(INDEX(Returns!$102:$102,MATCH(AW$6,DataStreams,0))*
OFFSET(HOMECELL,MATCH(MAX(INDEX(First_Data_Point,MATCH($A102,DataStreams,0)),INDEX(First_Data_Point,MATCH(AW$6,DataStreams,0)),$B$3),DateRange,0)-1,MATCH(INDEX(Returns!$100:$100,MATCH(AW$6,DataStreams,0)),DataStreams,0)-1):OFFSET(HOMECELL,MATCH(MIN(INDEX(Last_Data_Point,MATCH($A102,DataStreams,0)),INDEX(Last_Data_Point,MATCH(AW$6,DataStreams,0)),$B$4),DateRange,0)-1,MATCH(INDEX(Returns!$100:$100,MATCH(AW$6,DataStreams,0)),DataStreams,0)-1))),"")</f>
        <v/>
      </c>
      <c r="AX102" s="233" t="str" cm="1">
        <f t="array" aca="1" ref="AX102" ca="1">_xlfn.IFNA(_xlfn.COVARIANCE.S(
OFFSET(HOMECELL,MATCH(MAX(INDEX(First_Data_Point,MATCH($A102,DataStreams,0)),INDEX(First_Data_Point,MATCH(AX$6,DataStreams,0)),$B$3),DateRange,0)-1,MATCH($A102,DataStreams,0)-1):OFFSET(HOMECELL,MATCH(MIN(INDEX(Last_Data_Point,MATCH($A102,DataStreams,0)),INDEX(Last_Data_Point,MATCH(AX$6,DataStreams,0)),$B$4),DateRange,0)-1,MATCH($A102,DataStreams,0)-1) -
(INDEX(Returns!$102:$102,MATCH($A102,DataStreams,0))*
OFFSET(HOMECELL,MATCH(MAX(INDEX(First_Data_Point,MATCH($A102,DataStreams,0)),INDEX(First_Data_Point,MATCH(AX$6,DataStreams,0)),$B$3),DateRange,0)-1,MATCH(INDEX(Returns!$100:$100,MATCH($A102,DataStreams,0)),DataStreams,0)-1):OFFSET(HOMECELL,MATCH(MIN(INDEX(Last_Data_Point,MATCH($A102,DataStreams,0)),INDEX(Last_Data_Point,MATCH(AX$6,DataStreams,0)),$B$4),DateRange,0)-1,MATCH(INDEX(Returns!$100:$100,MATCH($A102,DataStreams,0)),DataStreams,0)-1)),
OFFSET(HOMECELL,MATCH(MAX(INDEX(First_Data_Point,MATCH($A102,DataStreams,0)),INDEX(First_Data_Point,MATCH(AX$6,DataStreams,0)),$B$3),DateRange,0)-1,MATCH(AX$6,DataStreams,0)-1):OFFSET(HOMECELL,MATCH(MIN(INDEX(Last_Data_Point,MATCH($A102,DataStreams,0)),INDEX(Last_Data_Point,MATCH(AX$6,DataStreams,0)),$B$4),DateRange,0)-1,MATCH(AX$6,DataStreams,0)-1) -
(INDEX(Returns!$102:$102,MATCH(AX$6,DataStreams,0))*
OFFSET(HOMECELL,MATCH(MAX(INDEX(First_Data_Point,MATCH($A102,DataStreams,0)),INDEX(First_Data_Point,MATCH(AX$6,DataStreams,0)),$B$3),DateRange,0)-1,MATCH(INDEX(Returns!$100:$100,MATCH(AX$6,DataStreams,0)),DataStreams,0)-1):OFFSET(HOMECELL,MATCH(MIN(INDEX(Last_Data_Point,MATCH($A102,DataStreams,0)),INDEX(Last_Data_Point,MATCH(AX$6,DataStreams,0)),$B$4),DateRange,0)-1,MATCH(INDEX(Returns!$100:$100,MATCH(AX$6,DataStreams,0)),DataStreams,0)-1))),"")</f>
        <v/>
      </c>
      <c r="AY102" s="233" t="str" cm="1">
        <f t="array" aca="1" ref="AY102" ca="1">_xlfn.IFNA(_xlfn.COVARIANCE.S(
OFFSET(HOMECELL,MATCH(MAX(INDEX(First_Data_Point,MATCH($A102,DataStreams,0)),INDEX(First_Data_Point,MATCH(AY$6,DataStreams,0)),$B$3),DateRange,0)-1,MATCH($A102,DataStreams,0)-1):OFFSET(HOMECELL,MATCH(MIN(INDEX(Last_Data_Point,MATCH($A102,DataStreams,0)),INDEX(Last_Data_Point,MATCH(AY$6,DataStreams,0)),$B$4),DateRange,0)-1,MATCH($A102,DataStreams,0)-1) -
(INDEX(Returns!$102:$102,MATCH($A102,DataStreams,0))*
OFFSET(HOMECELL,MATCH(MAX(INDEX(First_Data_Point,MATCH($A102,DataStreams,0)),INDEX(First_Data_Point,MATCH(AY$6,DataStreams,0)),$B$3),DateRange,0)-1,MATCH(INDEX(Returns!$100:$100,MATCH($A102,DataStreams,0)),DataStreams,0)-1):OFFSET(HOMECELL,MATCH(MIN(INDEX(Last_Data_Point,MATCH($A102,DataStreams,0)),INDEX(Last_Data_Point,MATCH(AY$6,DataStreams,0)),$B$4),DateRange,0)-1,MATCH(INDEX(Returns!$100:$100,MATCH($A102,DataStreams,0)),DataStreams,0)-1)),
OFFSET(HOMECELL,MATCH(MAX(INDEX(First_Data_Point,MATCH($A102,DataStreams,0)),INDEX(First_Data_Point,MATCH(AY$6,DataStreams,0)),$B$3),DateRange,0)-1,MATCH(AY$6,DataStreams,0)-1):OFFSET(HOMECELL,MATCH(MIN(INDEX(Last_Data_Point,MATCH($A102,DataStreams,0)),INDEX(Last_Data_Point,MATCH(AY$6,DataStreams,0)),$B$4),DateRange,0)-1,MATCH(AY$6,DataStreams,0)-1) -
(INDEX(Returns!$102:$102,MATCH(AY$6,DataStreams,0))*
OFFSET(HOMECELL,MATCH(MAX(INDEX(First_Data_Point,MATCH($A102,DataStreams,0)),INDEX(First_Data_Point,MATCH(AY$6,DataStreams,0)),$B$3),DateRange,0)-1,MATCH(INDEX(Returns!$100:$100,MATCH(AY$6,DataStreams,0)),DataStreams,0)-1):OFFSET(HOMECELL,MATCH(MIN(INDEX(Last_Data_Point,MATCH($A102,DataStreams,0)),INDEX(Last_Data_Point,MATCH(AY$6,DataStreams,0)),$B$4),DateRange,0)-1,MATCH(INDEX(Returns!$100:$100,MATCH(AY$6,DataStreams,0)),DataStreams,0)-1))),"")</f>
        <v/>
      </c>
      <c r="AZ102" s="233" t="str" cm="1">
        <f t="array" aca="1" ref="AZ102" ca="1">_xlfn.IFNA(_xlfn.COVARIANCE.S(
OFFSET(HOMECELL,MATCH(MAX(INDEX(First_Data_Point,MATCH($A102,DataStreams,0)),INDEX(First_Data_Point,MATCH(AZ$6,DataStreams,0)),$B$3),DateRange,0)-1,MATCH($A102,DataStreams,0)-1):OFFSET(HOMECELL,MATCH(MIN(INDEX(Last_Data_Point,MATCH($A102,DataStreams,0)),INDEX(Last_Data_Point,MATCH(AZ$6,DataStreams,0)),$B$4),DateRange,0)-1,MATCH($A102,DataStreams,0)-1) -
(INDEX(Returns!$102:$102,MATCH($A102,DataStreams,0))*
OFFSET(HOMECELL,MATCH(MAX(INDEX(First_Data_Point,MATCH($A102,DataStreams,0)),INDEX(First_Data_Point,MATCH(AZ$6,DataStreams,0)),$B$3),DateRange,0)-1,MATCH(INDEX(Returns!$100:$100,MATCH($A102,DataStreams,0)),DataStreams,0)-1):OFFSET(HOMECELL,MATCH(MIN(INDEX(Last_Data_Point,MATCH($A102,DataStreams,0)),INDEX(Last_Data_Point,MATCH(AZ$6,DataStreams,0)),$B$4),DateRange,0)-1,MATCH(INDEX(Returns!$100:$100,MATCH($A102,DataStreams,0)),DataStreams,0)-1)),
OFFSET(HOMECELL,MATCH(MAX(INDEX(First_Data_Point,MATCH($A102,DataStreams,0)),INDEX(First_Data_Point,MATCH(AZ$6,DataStreams,0)),$B$3),DateRange,0)-1,MATCH(AZ$6,DataStreams,0)-1):OFFSET(HOMECELL,MATCH(MIN(INDEX(Last_Data_Point,MATCH($A102,DataStreams,0)),INDEX(Last_Data_Point,MATCH(AZ$6,DataStreams,0)),$B$4),DateRange,0)-1,MATCH(AZ$6,DataStreams,0)-1) -
(INDEX(Returns!$102:$102,MATCH(AZ$6,DataStreams,0))*
OFFSET(HOMECELL,MATCH(MAX(INDEX(First_Data_Point,MATCH($A102,DataStreams,0)),INDEX(First_Data_Point,MATCH(AZ$6,DataStreams,0)),$B$3),DateRange,0)-1,MATCH(INDEX(Returns!$100:$100,MATCH(AZ$6,DataStreams,0)),DataStreams,0)-1):OFFSET(HOMECELL,MATCH(MIN(INDEX(Last_Data_Point,MATCH($A102,DataStreams,0)),INDEX(Last_Data_Point,MATCH(AZ$6,DataStreams,0)),$B$4),DateRange,0)-1,MATCH(INDEX(Returns!$100:$100,MATCH(AZ$6,DataStreams,0)),DataStreams,0)-1))),"")</f>
        <v/>
      </c>
      <c r="BA102" s="233" t="str" cm="1">
        <f t="array" aca="1" ref="BA102" ca="1">_xlfn.IFNA(_xlfn.COVARIANCE.S(
OFFSET(HOMECELL,MATCH(MAX(INDEX(First_Data_Point,MATCH($A102,DataStreams,0)),INDEX(First_Data_Point,MATCH(BA$6,DataStreams,0)),$B$3),DateRange,0)-1,MATCH($A102,DataStreams,0)-1):OFFSET(HOMECELL,MATCH(MIN(INDEX(Last_Data_Point,MATCH($A102,DataStreams,0)),INDEX(Last_Data_Point,MATCH(BA$6,DataStreams,0)),$B$4),DateRange,0)-1,MATCH($A102,DataStreams,0)-1) -
(INDEX(Returns!$102:$102,MATCH($A102,DataStreams,0))*
OFFSET(HOMECELL,MATCH(MAX(INDEX(First_Data_Point,MATCH($A102,DataStreams,0)),INDEX(First_Data_Point,MATCH(BA$6,DataStreams,0)),$B$3),DateRange,0)-1,MATCH(INDEX(Returns!$100:$100,MATCH($A102,DataStreams,0)),DataStreams,0)-1):OFFSET(HOMECELL,MATCH(MIN(INDEX(Last_Data_Point,MATCH($A102,DataStreams,0)),INDEX(Last_Data_Point,MATCH(BA$6,DataStreams,0)),$B$4),DateRange,0)-1,MATCH(INDEX(Returns!$100:$100,MATCH($A102,DataStreams,0)),DataStreams,0)-1)),
OFFSET(HOMECELL,MATCH(MAX(INDEX(First_Data_Point,MATCH($A102,DataStreams,0)),INDEX(First_Data_Point,MATCH(BA$6,DataStreams,0)),$B$3),DateRange,0)-1,MATCH(BA$6,DataStreams,0)-1):OFFSET(HOMECELL,MATCH(MIN(INDEX(Last_Data_Point,MATCH($A102,DataStreams,0)),INDEX(Last_Data_Point,MATCH(BA$6,DataStreams,0)),$B$4),DateRange,0)-1,MATCH(BA$6,DataStreams,0)-1) -
(INDEX(Returns!$102:$102,MATCH(BA$6,DataStreams,0))*
OFFSET(HOMECELL,MATCH(MAX(INDEX(First_Data_Point,MATCH($A102,DataStreams,0)),INDEX(First_Data_Point,MATCH(BA$6,DataStreams,0)),$B$3),DateRange,0)-1,MATCH(INDEX(Returns!$100:$100,MATCH(BA$6,DataStreams,0)),DataStreams,0)-1):OFFSET(HOMECELL,MATCH(MIN(INDEX(Last_Data_Point,MATCH($A102,DataStreams,0)),INDEX(Last_Data_Point,MATCH(BA$6,DataStreams,0)),$B$4),DateRange,0)-1,MATCH(INDEX(Returns!$100:$100,MATCH(BA$6,DataStreams,0)),DataStreams,0)-1))),"")</f>
        <v/>
      </c>
      <c r="BB102" s="233" t="str" cm="1">
        <f t="array" aca="1" ref="BB102" ca="1">_xlfn.IFNA(_xlfn.COVARIANCE.S(
OFFSET(HOMECELL,MATCH(MAX(INDEX(First_Data_Point,MATCH($A102,DataStreams,0)),INDEX(First_Data_Point,MATCH(BB$6,DataStreams,0)),$B$3),DateRange,0)-1,MATCH($A102,DataStreams,0)-1):OFFSET(HOMECELL,MATCH(MIN(INDEX(Last_Data_Point,MATCH($A102,DataStreams,0)),INDEX(Last_Data_Point,MATCH(BB$6,DataStreams,0)),$B$4),DateRange,0)-1,MATCH($A102,DataStreams,0)-1) -
(INDEX(Returns!$102:$102,MATCH($A102,DataStreams,0))*
OFFSET(HOMECELL,MATCH(MAX(INDEX(First_Data_Point,MATCH($A102,DataStreams,0)),INDEX(First_Data_Point,MATCH(BB$6,DataStreams,0)),$B$3),DateRange,0)-1,MATCH(INDEX(Returns!$100:$100,MATCH($A102,DataStreams,0)),DataStreams,0)-1):OFFSET(HOMECELL,MATCH(MIN(INDEX(Last_Data_Point,MATCH($A102,DataStreams,0)),INDEX(Last_Data_Point,MATCH(BB$6,DataStreams,0)),$B$4),DateRange,0)-1,MATCH(INDEX(Returns!$100:$100,MATCH($A102,DataStreams,0)),DataStreams,0)-1)),
OFFSET(HOMECELL,MATCH(MAX(INDEX(First_Data_Point,MATCH($A102,DataStreams,0)),INDEX(First_Data_Point,MATCH(BB$6,DataStreams,0)),$B$3),DateRange,0)-1,MATCH(BB$6,DataStreams,0)-1):OFFSET(HOMECELL,MATCH(MIN(INDEX(Last_Data_Point,MATCH($A102,DataStreams,0)),INDEX(Last_Data_Point,MATCH(BB$6,DataStreams,0)),$B$4),DateRange,0)-1,MATCH(BB$6,DataStreams,0)-1) -
(INDEX(Returns!$102:$102,MATCH(BB$6,DataStreams,0))*
OFFSET(HOMECELL,MATCH(MAX(INDEX(First_Data_Point,MATCH($A102,DataStreams,0)),INDEX(First_Data_Point,MATCH(BB$6,DataStreams,0)),$B$3),DateRange,0)-1,MATCH(INDEX(Returns!$100:$100,MATCH(BB$6,DataStreams,0)),DataStreams,0)-1):OFFSET(HOMECELL,MATCH(MIN(INDEX(Last_Data_Point,MATCH($A102,DataStreams,0)),INDEX(Last_Data_Point,MATCH(BB$6,DataStreams,0)),$B$4),DateRange,0)-1,MATCH(INDEX(Returns!$100:$100,MATCH(BB$6,DataStreams,0)),DataStreams,0)-1))),"")</f>
        <v/>
      </c>
      <c r="BC102" s="236"/>
    </row>
    <row r="103" spans="1:55">
      <c r="A103" s="239" t="str">
        <f ca="1"/>
        <v>LULU</v>
      </c>
      <c r="B103" s="233" cm="1">
        <f t="array" aca="1" ref="B103" ca="1">_xlfn.IFNA(_xlfn.COVARIANCE.S(
OFFSET(HOMECELL,MATCH(MAX(INDEX(First_Data_Point,MATCH($A103,DataStreams,0)),INDEX(First_Data_Point,MATCH(B$6,DataStreams,0)),$B$3),DateRange,0)-1,MATCH($A103,DataStreams,0)-1):OFFSET(HOMECELL,MATCH(MIN(INDEX(Last_Data_Point,MATCH($A103,DataStreams,0)),INDEX(Last_Data_Point,MATCH(B$6,DataStreams,0)),$B$4),DateRange,0)-1,MATCH($A103,DataStreams,0)-1) -
(INDEX(Returns!$102:$102,MATCH($A103,DataStreams,0))*
OFFSET(HOMECELL,MATCH(MAX(INDEX(First_Data_Point,MATCH($A103,DataStreams,0)),INDEX(First_Data_Point,MATCH(B$6,DataStreams,0)),$B$3),DateRange,0)-1,MATCH(INDEX(Returns!$100:$100,MATCH($A103,DataStreams,0)),DataStreams,0)-1):OFFSET(HOMECELL,MATCH(MIN(INDEX(Last_Data_Point,MATCH($A103,DataStreams,0)),INDEX(Last_Data_Point,MATCH(B$6,DataStreams,0)),$B$4),DateRange,0)-1,MATCH(INDEX(Returns!$100:$100,MATCH($A103,DataStreams,0)),DataStreams,0)-1)),
OFFSET(HOMECELL,MATCH(MAX(INDEX(First_Data_Point,MATCH($A103,DataStreams,0)),INDEX(First_Data_Point,MATCH(B$6,DataStreams,0)),$B$3),DateRange,0)-1,MATCH(B$6,DataStreams,0)-1):OFFSET(HOMECELL,MATCH(MIN(INDEX(Last_Data_Point,MATCH($A103,DataStreams,0)),INDEX(Last_Data_Point,MATCH(B$6,DataStreams,0)),$B$4),DateRange,0)-1,MATCH(B$6,DataStreams,0)-1) -
(INDEX(Returns!$102:$102,MATCH(B$6,DataStreams,0))*
OFFSET(HOMECELL,MATCH(MAX(INDEX(First_Data_Point,MATCH($A103,DataStreams,0)),INDEX(First_Data_Point,MATCH(B$6,DataStreams,0)),$B$3),DateRange,0)-1,MATCH(INDEX(Returns!$100:$100,MATCH(B$6,DataStreams,0)),DataStreams,0)-1):OFFSET(HOMECELL,MATCH(MIN(INDEX(Last_Data_Point,MATCH($A103,DataStreams,0)),INDEX(Last_Data_Point,MATCH(B$6,DataStreams,0)),$B$4),DateRange,0)-1,MATCH(INDEX(Returns!$100:$100,MATCH(B$6,DataStreams,0)),DataStreams,0)-1))),"")</f>
        <v>-1.3068762040332189E-5</v>
      </c>
      <c r="C103" s="233" cm="1">
        <f t="array" aca="1" ref="C103" ca="1">_xlfn.IFNA(_xlfn.COVARIANCE.S(
OFFSET(HOMECELL,MATCH(MAX(INDEX(First_Data_Point,MATCH($A103,DataStreams,0)),INDEX(First_Data_Point,MATCH(C$6,DataStreams,0)),$B$3),DateRange,0)-1,MATCH($A103,DataStreams,0)-1):OFFSET(HOMECELL,MATCH(MIN(INDEX(Last_Data_Point,MATCH($A103,DataStreams,0)),INDEX(Last_Data_Point,MATCH(C$6,DataStreams,0)),$B$4),DateRange,0)-1,MATCH($A103,DataStreams,0)-1) -
(INDEX(Returns!$102:$102,MATCH($A103,DataStreams,0))*
OFFSET(HOMECELL,MATCH(MAX(INDEX(First_Data_Point,MATCH($A103,DataStreams,0)),INDEX(First_Data_Point,MATCH(C$6,DataStreams,0)),$B$3),DateRange,0)-1,MATCH(INDEX(Returns!$100:$100,MATCH($A103,DataStreams,0)),DataStreams,0)-1):OFFSET(HOMECELL,MATCH(MIN(INDEX(Last_Data_Point,MATCH($A103,DataStreams,0)),INDEX(Last_Data_Point,MATCH(C$6,DataStreams,0)),$B$4),DateRange,0)-1,MATCH(INDEX(Returns!$100:$100,MATCH($A103,DataStreams,0)),DataStreams,0)-1)),
OFFSET(HOMECELL,MATCH(MAX(INDEX(First_Data_Point,MATCH($A103,DataStreams,0)),INDEX(First_Data_Point,MATCH(C$6,DataStreams,0)),$B$3),DateRange,0)-1,MATCH(C$6,DataStreams,0)-1):OFFSET(HOMECELL,MATCH(MIN(INDEX(Last_Data_Point,MATCH($A103,DataStreams,0)),INDEX(Last_Data_Point,MATCH(C$6,DataStreams,0)),$B$4),DateRange,0)-1,MATCH(C$6,DataStreams,0)-1) -
(INDEX(Returns!$102:$102,MATCH(C$6,DataStreams,0))*
OFFSET(HOMECELL,MATCH(MAX(INDEX(First_Data_Point,MATCH($A103,DataStreams,0)),INDEX(First_Data_Point,MATCH(C$6,DataStreams,0)),$B$3),DateRange,0)-1,MATCH(INDEX(Returns!$100:$100,MATCH(C$6,DataStreams,0)),DataStreams,0)-1):OFFSET(HOMECELL,MATCH(MIN(INDEX(Last_Data_Point,MATCH($A103,DataStreams,0)),INDEX(Last_Data_Point,MATCH(C$6,DataStreams,0)),$B$4),DateRange,0)-1,MATCH(INDEX(Returns!$100:$100,MATCH(C$6,DataStreams,0)),DataStreams,0)-1))),"")</f>
        <v>6.4867485150042035E-5</v>
      </c>
      <c r="D103" s="233" cm="1">
        <f t="array" aca="1" ref="D103" ca="1">_xlfn.IFNA(_xlfn.COVARIANCE.S(
OFFSET(HOMECELL,MATCH(MAX(INDEX(First_Data_Point,MATCH($A103,DataStreams,0)),INDEX(First_Data_Point,MATCH(D$6,DataStreams,0)),$B$3),DateRange,0)-1,MATCH($A103,DataStreams,0)-1):OFFSET(HOMECELL,MATCH(MIN(INDEX(Last_Data_Point,MATCH($A103,DataStreams,0)),INDEX(Last_Data_Point,MATCH(D$6,DataStreams,0)),$B$4),DateRange,0)-1,MATCH($A103,DataStreams,0)-1) -
(INDEX(Returns!$102:$102,MATCH($A103,DataStreams,0))*
OFFSET(HOMECELL,MATCH(MAX(INDEX(First_Data_Point,MATCH($A103,DataStreams,0)),INDEX(First_Data_Point,MATCH(D$6,DataStreams,0)),$B$3),DateRange,0)-1,MATCH(INDEX(Returns!$100:$100,MATCH($A103,DataStreams,0)),DataStreams,0)-1):OFFSET(HOMECELL,MATCH(MIN(INDEX(Last_Data_Point,MATCH($A103,DataStreams,0)),INDEX(Last_Data_Point,MATCH(D$6,DataStreams,0)),$B$4),DateRange,0)-1,MATCH(INDEX(Returns!$100:$100,MATCH($A103,DataStreams,0)),DataStreams,0)-1)),
OFFSET(HOMECELL,MATCH(MAX(INDEX(First_Data_Point,MATCH($A103,DataStreams,0)),INDEX(First_Data_Point,MATCH(D$6,DataStreams,0)),$B$3),DateRange,0)-1,MATCH(D$6,DataStreams,0)-1):OFFSET(HOMECELL,MATCH(MIN(INDEX(Last_Data_Point,MATCH($A103,DataStreams,0)),INDEX(Last_Data_Point,MATCH(D$6,DataStreams,0)),$B$4),DateRange,0)-1,MATCH(D$6,DataStreams,0)-1) -
(INDEX(Returns!$102:$102,MATCH(D$6,DataStreams,0))*
OFFSET(HOMECELL,MATCH(MAX(INDEX(First_Data_Point,MATCH($A103,DataStreams,0)),INDEX(First_Data_Point,MATCH(D$6,DataStreams,0)),$B$3),DateRange,0)-1,MATCH(INDEX(Returns!$100:$100,MATCH(D$6,DataStreams,0)),DataStreams,0)-1):OFFSET(HOMECELL,MATCH(MIN(INDEX(Last_Data_Point,MATCH($A103,DataStreams,0)),INDEX(Last_Data_Point,MATCH(D$6,DataStreams,0)),$B$4),DateRange,0)-1,MATCH(INDEX(Returns!$100:$100,MATCH(D$6,DataStreams,0)),DataStreams,0)-1))),"")</f>
        <v>1.1286117935003535E-4</v>
      </c>
      <c r="E103" s="233" cm="1">
        <f t="array" aca="1" ref="E103" ca="1">_xlfn.IFNA(_xlfn.COVARIANCE.S(
OFFSET(HOMECELL,MATCH(MAX(INDEX(First_Data_Point,MATCH($A103,DataStreams,0)),INDEX(First_Data_Point,MATCH(E$6,DataStreams,0)),$B$3),DateRange,0)-1,MATCH($A103,DataStreams,0)-1):OFFSET(HOMECELL,MATCH(MIN(INDEX(Last_Data_Point,MATCH($A103,DataStreams,0)),INDEX(Last_Data_Point,MATCH(E$6,DataStreams,0)),$B$4),DateRange,0)-1,MATCH($A103,DataStreams,0)-1) -
(INDEX(Returns!$102:$102,MATCH($A103,DataStreams,0))*
OFFSET(HOMECELL,MATCH(MAX(INDEX(First_Data_Point,MATCH($A103,DataStreams,0)),INDEX(First_Data_Point,MATCH(E$6,DataStreams,0)),$B$3),DateRange,0)-1,MATCH(INDEX(Returns!$100:$100,MATCH($A103,DataStreams,0)),DataStreams,0)-1):OFFSET(HOMECELL,MATCH(MIN(INDEX(Last_Data_Point,MATCH($A103,DataStreams,0)),INDEX(Last_Data_Point,MATCH(E$6,DataStreams,0)),$B$4),DateRange,0)-1,MATCH(INDEX(Returns!$100:$100,MATCH($A103,DataStreams,0)),DataStreams,0)-1)),
OFFSET(HOMECELL,MATCH(MAX(INDEX(First_Data_Point,MATCH($A103,DataStreams,0)),INDEX(First_Data_Point,MATCH(E$6,DataStreams,0)),$B$3),DateRange,0)-1,MATCH(E$6,DataStreams,0)-1):OFFSET(HOMECELL,MATCH(MIN(INDEX(Last_Data_Point,MATCH($A103,DataStreams,0)),INDEX(Last_Data_Point,MATCH(E$6,DataStreams,0)),$B$4),DateRange,0)-1,MATCH(E$6,DataStreams,0)-1) -
(INDEX(Returns!$102:$102,MATCH(E$6,DataStreams,0))*
OFFSET(HOMECELL,MATCH(MAX(INDEX(First_Data_Point,MATCH($A103,DataStreams,0)),INDEX(First_Data_Point,MATCH(E$6,DataStreams,0)),$B$3),DateRange,0)-1,MATCH(INDEX(Returns!$100:$100,MATCH(E$6,DataStreams,0)),DataStreams,0)-1):OFFSET(HOMECELL,MATCH(MIN(INDEX(Last_Data_Point,MATCH($A103,DataStreams,0)),INDEX(Last_Data_Point,MATCH(E$6,DataStreams,0)),$B$4),DateRange,0)-1,MATCH(INDEX(Returns!$100:$100,MATCH(E$6,DataStreams,0)),DataStreams,0)-1))),"")</f>
        <v>-8.5879184068857694E-4</v>
      </c>
      <c r="F103" s="233" cm="1">
        <f t="array" aca="1" ref="F103" ca="1">_xlfn.IFNA(_xlfn.COVARIANCE.S(
OFFSET(HOMECELL,MATCH(MAX(INDEX(First_Data_Point,MATCH($A103,DataStreams,0)),INDEX(First_Data_Point,MATCH(F$6,DataStreams,0)),$B$3),DateRange,0)-1,MATCH($A103,DataStreams,0)-1):OFFSET(HOMECELL,MATCH(MIN(INDEX(Last_Data_Point,MATCH($A103,DataStreams,0)),INDEX(Last_Data_Point,MATCH(F$6,DataStreams,0)),$B$4),DateRange,0)-1,MATCH($A103,DataStreams,0)-1) -
(INDEX(Returns!$102:$102,MATCH($A103,DataStreams,0))*
OFFSET(HOMECELL,MATCH(MAX(INDEX(First_Data_Point,MATCH($A103,DataStreams,0)),INDEX(First_Data_Point,MATCH(F$6,DataStreams,0)),$B$3),DateRange,0)-1,MATCH(INDEX(Returns!$100:$100,MATCH($A103,DataStreams,0)),DataStreams,0)-1):OFFSET(HOMECELL,MATCH(MIN(INDEX(Last_Data_Point,MATCH($A103,DataStreams,0)),INDEX(Last_Data_Point,MATCH(F$6,DataStreams,0)),$B$4),DateRange,0)-1,MATCH(INDEX(Returns!$100:$100,MATCH($A103,DataStreams,0)),DataStreams,0)-1)),
OFFSET(HOMECELL,MATCH(MAX(INDEX(First_Data_Point,MATCH($A103,DataStreams,0)),INDEX(First_Data_Point,MATCH(F$6,DataStreams,0)),$B$3),DateRange,0)-1,MATCH(F$6,DataStreams,0)-1):OFFSET(HOMECELL,MATCH(MIN(INDEX(Last_Data_Point,MATCH($A103,DataStreams,0)),INDEX(Last_Data_Point,MATCH(F$6,DataStreams,0)),$B$4),DateRange,0)-1,MATCH(F$6,DataStreams,0)-1) -
(INDEX(Returns!$102:$102,MATCH(F$6,DataStreams,0))*
OFFSET(HOMECELL,MATCH(MAX(INDEX(First_Data_Point,MATCH($A103,DataStreams,0)),INDEX(First_Data_Point,MATCH(F$6,DataStreams,0)),$B$3),DateRange,0)-1,MATCH(INDEX(Returns!$100:$100,MATCH(F$6,DataStreams,0)),DataStreams,0)-1):OFFSET(HOMECELL,MATCH(MIN(INDEX(Last_Data_Point,MATCH($A103,DataStreams,0)),INDEX(Last_Data_Point,MATCH(F$6,DataStreams,0)),$B$4),DateRange,0)-1,MATCH(INDEX(Returns!$100:$100,MATCH(F$6,DataStreams,0)),DataStreams,0)-1))),"")</f>
        <v>3.4751369129256028E-4</v>
      </c>
      <c r="G103" s="233" cm="1">
        <f t="array" aca="1" ref="G103" ca="1">_xlfn.IFNA(_xlfn.COVARIANCE.S(
OFFSET(HOMECELL,MATCH(MAX(INDEX(First_Data_Point,MATCH($A103,DataStreams,0)),INDEX(First_Data_Point,MATCH(G$6,DataStreams,0)),$B$3),DateRange,0)-1,MATCH($A103,DataStreams,0)-1):OFFSET(HOMECELL,MATCH(MIN(INDEX(Last_Data_Point,MATCH($A103,DataStreams,0)),INDEX(Last_Data_Point,MATCH(G$6,DataStreams,0)),$B$4),DateRange,0)-1,MATCH($A103,DataStreams,0)-1) -
(INDEX(Returns!$102:$102,MATCH($A103,DataStreams,0))*
OFFSET(HOMECELL,MATCH(MAX(INDEX(First_Data_Point,MATCH($A103,DataStreams,0)),INDEX(First_Data_Point,MATCH(G$6,DataStreams,0)),$B$3),DateRange,0)-1,MATCH(INDEX(Returns!$100:$100,MATCH($A103,DataStreams,0)),DataStreams,0)-1):OFFSET(HOMECELL,MATCH(MIN(INDEX(Last_Data_Point,MATCH($A103,DataStreams,0)),INDEX(Last_Data_Point,MATCH(G$6,DataStreams,0)),$B$4),DateRange,0)-1,MATCH(INDEX(Returns!$100:$100,MATCH($A103,DataStreams,0)),DataStreams,0)-1)),
OFFSET(HOMECELL,MATCH(MAX(INDEX(First_Data_Point,MATCH($A103,DataStreams,0)),INDEX(First_Data_Point,MATCH(G$6,DataStreams,0)),$B$3),DateRange,0)-1,MATCH(G$6,DataStreams,0)-1):OFFSET(HOMECELL,MATCH(MIN(INDEX(Last_Data_Point,MATCH($A103,DataStreams,0)),INDEX(Last_Data_Point,MATCH(G$6,DataStreams,0)),$B$4),DateRange,0)-1,MATCH(G$6,DataStreams,0)-1) -
(INDEX(Returns!$102:$102,MATCH(G$6,DataStreams,0))*
OFFSET(HOMECELL,MATCH(MAX(INDEX(First_Data_Point,MATCH($A103,DataStreams,0)),INDEX(First_Data_Point,MATCH(G$6,DataStreams,0)),$B$3),DateRange,0)-1,MATCH(INDEX(Returns!$100:$100,MATCH(G$6,DataStreams,0)),DataStreams,0)-1):OFFSET(HOMECELL,MATCH(MIN(INDEX(Last_Data_Point,MATCH($A103,DataStreams,0)),INDEX(Last_Data_Point,MATCH(G$6,DataStreams,0)),$B$4),DateRange,0)-1,MATCH(INDEX(Returns!$100:$100,MATCH(G$6,DataStreams,0)),DataStreams,0)-1))),"")</f>
        <v>1.3265890182345921E-4</v>
      </c>
      <c r="H103" s="233" cm="1">
        <f t="array" aca="1" ref="H103" ca="1">_xlfn.IFNA(_xlfn.COVARIANCE.S(
OFFSET(HOMECELL,MATCH(MAX(INDEX(First_Data_Point,MATCH($A103,DataStreams,0)),INDEX(First_Data_Point,MATCH(H$6,DataStreams,0)),$B$3),DateRange,0)-1,MATCH($A103,DataStreams,0)-1):OFFSET(HOMECELL,MATCH(MIN(INDEX(Last_Data_Point,MATCH($A103,DataStreams,0)),INDEX(Last_Data_Point,MATCH(H$6,DataStreams,0)),$B$4),DateRange,0)-1,MATCH($A103,DataStreams,0)-1) -
(INDEX(Returns!$102:$102,MATCH($A103,DataStreams,0))*
OFFSET(HOMECELL,MATCH(MAX(INDEX(First_Data_Point,MATCH($A103,DataStreams,0)),INDEX(First_Data_Point,MATCH(H$6,DataStreams,0)),$B$3),DateRange,0)-1,MATCH(INDEX(Returns!$100:$100,MATCH($A103,DataStreams,0)),DataStreams,0)-1):OFFSET(HOMECELL,MATCH(MIN(INDEX(Last_Data_Point,MATCH($A103,DataStreams,0)),INDEX(Last_Data_Point,MATCH(H$6,DataStreams,0)),$B$4),DateRange,0)-1,MATCH(INDEX(Returns!$100:$100,MATCH($A103,DataStreams,0)),DataStreams,0)-1)),
OFFSET(HOMECELL,MATCH(MAX(INDEX(First_Data_Point,MATCH($A103,DataStreams,0)),INDEX(First_Data_Point,MATCH(H$6,DataStreams,0)),$B$3),DateRange,0)-1,MATCH(H$6,DataStreams,0)-1):OFFSET(HOMECELL,MATCH(MIN(INDEX(Last_Data_Point,MATCH($A103,DataStreams,0)),INDEX(Last_Data_Point,MATCH(H$6,DataStreams,0)),$B$4),DateRange,0)-1,MATCH(H$6,DataStreams,0)-1) -
(INDEX(Returns!$102:$102,MATCH(H$6,DataStreams,0))*
OFFSET(HOMECELL,MATCH(MAX(INDEX(First_Data_Point,MATCH($A103,DataStreams,0)),INDEX(First_Data_Point,MATCH(H$6,DataStreams,0)),$B$3),DateRange,0)-1,MATCH(INDEX(Returns!$100:$100,MATCH(H$6,DataStreams,0)),DataStreams,0)-1):OFFSET(HOMECELL,MATCH(MIN(INDEX(Last_Data_Point,MATCH($A103,DataStreams,0)),INDEX(Last_Data_Point,MATCH(H$6,DataStreams,0)),$B$4),DateRange,0)-1,MATCH(INDEX(Returns!$100:$100,MATCH(H$6,DataStreams,0)),DataStreams,0)-1))),"")</f>
        <v>4.4396443315347205E-4</v>
      </c>
      <c r="I103" s="233" cm="1">
        <f t="array" aca="1" ref="I103" ca="1">_xlfn.IFNA(_xlfn.COVARIANCE.S(
OFFSET(HOMECELL,MATCH(MAX(INDEX(First_Data_Point,MATCH($A103,DataStreams,0)),INDEX(First_Data_Point,MATCH(I$6,DataStreams,0)),$B$3),DateRange,0)-1,MATCH($A103,DataStreams,0)-1):OFFSET(HOMECELL,MATCH(MIN(INDEX(Last_Data_Point,MATCH($A103,DataStreams,0)),INDEX(Last_Data_Point,MATCH(I$6,DataStreams,0)),$B$4),DateRange,0)-1,MATCH($A103,DataStreams,0)-1) -
(INDEX(Returns!$102:$102,MATCH($A103,DataStreams,0))*
OFFSET(HOMECELL,MATCH(MAX(INDEX(First_Data_Point,MATCH($A103,DataStreams,0)),INDEX(First_Data_Point,MATCH(I$6,DataStreams,0)),$B$3),DateRange,0)-1,MATCH(INDEX(Returns!$100:$100,MATCH($A103,DataStreams,0)),DataStreams,0)-1):OFFSET(HOMECELL,MATCH(MIN(INDEX(Last_Data_Point,MATCH($A103,DataStreams,0)),INDEX(Last_Data_Point,MATCH(I$6,DataStreams,0)),$B$4),DateRange,0)-1,MATCH(INDEX(Returns!$100:$100,MATCH($A103,DataStreams,0)),DataStreams,0)-1)),
OFFSET(HOMECELL,MATCH(MAX(INDEX(First_Data_Point,MATCH($A103,DataStreams,0)),INDEX(First_Data_Point,MATCH(I$6,DataStreams,0)),$B$3),DateRange,0)-1,MATCH(I$6,DataStreams,0)-1):OFFSET(HOMECELL,MATCH(MIN(INDEX(Last_Data_Point,MATCH($A103,DataStreams,0)),INDEX(Last_Data_Point,MATCH(I$6,DataStreams,0)),$B$4),DateRange,0)-1,MATCH(I$6,DataStreams,0)-1) -
(INDEX(Returns!$102:$102,MATCH(I$6,DataStreams,0))*
OFFSET(HOMECELL,MATCH(MAX(INDEX(First_Data_Point,MATCH($A103,DataStreams,0)),INDEX(First_Data_Point,MATCH(I$6,DataStreams,0)),$B$3),DateRange,0)-1,MATCH(INDEX(Returns!$100:$100,MATCH(I$6,DataStreams,0)),DataStreams,0)-1):OFFSET(HOMECELL,MATCH(MIN(INDEX(Last_Data_Point,MATCH($A103,DataStreams,0)),INDEX(Last_Data_Point,MATCH(I$6,DataStreams,0)),$B$4),DateRange,0)-1,MATCH(INDEX(Returns!$100:$100,MATCH(I$6,DataStreams,0)),DataStreams,0)-1))),"")</f>
        <v>-2.8184641665703648E-3</v>
      </c>
      <c r="J103" s="233" cm="1">
        <f t="array" aca="1" ref="J103" ca="1">_xlfn.IFNA(_xlfn.COVARIANCE.S(
OFFSET(HOMECELL,MATCH(MAX(INDEX(First_Data_Point,MATCH($A103,DataStreams,0)),INDEX(First_Data_Point,MATCH(J$6,DataStreams,0)),$B$3),DateRange,0)-1,MATCH($A103,DataStreams,0)-1):OFFSET(HOMECELL,MATCH(MIN(INDEX(Last_Data_Point,MATCH($A103,DataStreams,0)),INDEX(Last_Data_Point,MATCH(J$6,DataStreams,0)),$B$4),DateRange,0)-1,MATCH($A103,DataStreams,0)-1) -
(INDEX(Returns!$102:$102,MATCH($A103,DataStreams,0))*
OFFSET(HOMECELL,MATCH(MAX(INDEX(First_Data_Point,MATCH($A103,DataStreams,0)),INDEX(First_Data_Point,MATCH(J$6,DataStreams,0)),$B$3),DateRange,0)-1,MATCH(INDEX(Returns!$100:$100,MATCH($A103,DataStreams,0)),DataStreams,0)-1):OFFSET(HOMECELL,MATCH(MIN(INDEX(Last_Data_Point,MATCH($A103,DataStreams,0)),INDEX(Last_Data_Point,MATCH(J$6,DataStreams,0)),$B$4),DateRange,0)-1,MATCH(INDEX(Returns!$100:$100,MATCH($A103,DataStreams,0)),DataStreams,0)-1)),
OFFSET(HOMECELL,MATCH(MAX(INDEX(First_Data_Point,MATCH($A103,DataStreams,0)),INDEX(First_Data_Point,MATCH(J$6,DataStreams,0)),$B$3),DateRange,0)-1,MATCH(J$6,DataStreams,0)-1):OFFSET(HOMECELL,MATCH(MIN(INDEX(Last_Data_Point,MATCH($A103,DataStreams,0)),INDEX(Last_Data_Point,MATCH(J$6,DataStreams,0)),$B$4),DateRange,0)-1,MATCH(J$6,DataStreams,0)-1) -
(INDEX(Returns!$102:$102,MATCH(J$6,DataStreams,0))*
OFFSET(HOMECELL,MATCH(MAX(INDEX(First_Data_Point,MATCH($A103,DataStreams,0)),INDEX(First_Data_Point,MATCH(J$6,DataStreams,0)),$B$3),DateRange,0)-1,MATCH(INDEX(Returns!$100:$100,MATCH(J$6,DataStreams,0)),DataStreams,0)-1):OFFSET(HOMECELL,MATCH(MIN(INDEX(Last_Data_Point,MATCH($A103,DataStreams,0)),INDEX(Last_Data_Point,MATCH(J$6,DataStreams,0)),$B$4),DateRange,0)-1,MATCH(INDEX(Returns!$100:$100,MATCH(J$6,DataStreams,0)),DataStreams,0)-1))),"")</f>
        <v>-7.0436532585808431E-4</v>
      </c>
      <c r="K103" s="233" cm="1">
        <f t="array" aca="1" ref="K103" ca="1">_xlfn.IFNA(_xlfn.COVARIANCE.S(
OFFSET(HOMECELL,MATCH(MAX(INDEX(First_Data_Point,MATCH($A103,DataStreams,0)),INDEX(First_Data_Point,MATCH(K$6,DataStreams,0)),$B$3),DateRange,0)-1,MATCH($A103,DataStreams,0)-1):OFFSET(HOMECELL,MATCH(MIN(INDEX(Last_Data_Point,MATCH($A103,DataStreams,0)),INDEX(Last_Data_Point,MATCH(K$6,DataStreams,0)),$B$4),DateRange,0)-1,MATCH($A103,DataStreams,0)-1) -
(INDEX(Returns!$102:$102,MATCH($A103,DataStreams,0))*
OFFSET(HOMECELL,MATCH(MAX(INDEX(First_Data_Point,MATCH($A103,DataStreams,0)),INDEX(First_Data_Point,MATCH(K$6,DataStreams,0)),$B$3),DateRange,0)-1,MATCH(INDEX(Returns!$100:$100,MATCH($A103,DataStreams,0)),DataStreams,0)-1):OFFSET(HOMECELL,MATCH(MIN(INDEX(Last_Data_Point,MATCH($A103,DataStreams,0)),INDEX(Last_Data_Point,MATCH(K$6,DataStreams,0)),$B$4),DateRange,0)-1,MATCH(INDEX(Returns!$100:$100,MATCH($A103,DataStreams,0)),DataStreams,0)-1)),
OFFSET(HOMECELL,MATCH(MAX(INDEX(First_Data_Point,MATCH($A103,DataStreams,0)),INDEX(First_Data_Point,MATCH(K$6,DataStreams,0)),$B$3),DateRange,0)-1,MATCH(K$6,DataStreams,0)-1):OFFSET(HOMECELL,MATCH(MIN(INDEX(Last_Data_Point,MATCH($A103,DataStreams,0)),INDEX(Last_Data_Point,MATCH(K$6,DataStreams,0)),$B$4),DateRange,0)-1,MATCH(K$6,DataStreams,0)-1) -
(INDEX(Returns!$102:$102,MATCH(K$6,DataStreams,0))*
OFFSET(HOMECELL,MATCH(MAX(INDEX(First_Data_Point,MATCH($A103,DataStreams,0)),INDEX(First_Data_Point,MATCH(K$6,DataStreams,0)),$B$3),DateRange,0)-1,MATCH(INDEX(Returns!$100:$100,MATCH(K$6,DataStreams,0)),DataStreams,0)-1):OFFSET(HOMECELL,MATCH(MIN(INDEX(Last_Data_Point,MATCH($A103,DataStreams,0)),INDEX(Last_Data_Point,MATCH(K$6,DataStreams,0)),$B$4),DateRange,0)-1,MATCH(INDEX(Returns!$100:$100,MATCH(K$6,DataStreams,0)),DataStreams,0)-1))),"")</f>
        <v>-1.4515286846799697E-3</v>
      </c>
      <c r="L103" s="233" cm="1">
        <f t="array" aca="1" ref="L103" ca="1">_xlfn.IFNA(_xlfn.COVARIANCE.S(
OFFSET(HOMECELL,MATCH(MAX(INDEX(First_Data_Point,MATCH($A103,DataStreams,0)),INDEX(First_Data_Point,MATCH(L$6,DataStreams,0)),$B$3),DateRange,0)-1,MATCH($A103,DataStreams,0)-1):OFFSET(HOMECELL,MATCH(MIN(INDEX(Last_Data_Point,MATCH($A103,DataStreams,0)),INDEX(Last_Data_Point,MATCH(L$6,DataStreams,0)),$B$4),DateRange,0)-1,MATCH($A103,DataStreams,0)-1) -
(INDEX(Returns!$102:$102,MATCH($A103,DataStreams,0))*
OFFSET(HOMECELL,MATCH(MAX(INDEX(First_Data_Point,MATCH($A103,DataStreams,0)),INDEX(First_Data_Point,MATCH(L$6,DataStreams,0)),$B$3),DateRange,0)-1,MATCH(INDEX(Returns!$100:$100,MATCH($A103,DataStreams,0)),DataStreams,0)-1):OFFSET(HOMECELL,MATCH(MIN(INDEX(Last_Data_Point,MATCH($A103,DataStreams,0)),INDEX(Last_Data_Point,MATCH(L$6,DataStreams,0)),$B$4),DateRange,0)-1,MATCH(INDEX(Returns!$100:$100,MATCH($A103,DataStreams,0)),DataStreams,0)-1)),
OFFSET(HOMECELL,MATCH(MAX(INDEX(First_Data_Point,MATCH($A103,DataStreams,0)),INDEX(First_Data_Point,MATCH(L$6,DataStreams,0)),$B$3),DateRange,0)-1,MATCH(L$6,DataStreams,0)-1):OFFSET(HOMECELL,MATCH(MIN(INDEX(Last_Data_Point,MATCH($A103,DataStreams,0)),INDEX(Last_Data_Point,MATCH(L$6,DataStreams,0)),$B$4),DateRange,0)-1,MATCH(L$6,DataStreams,0)-1) -
(INDEX(Returns!$102:$102,MATCH(L$6,DataStreams,0))*
OFFSET(HOMECELL,MATCH(MAX(INDEX(First_Data_Point,MATCH($A103,DataStreams,0)),INDEX(First_Data_Point,MATCH(L$6,DataStreams,0)),$B$3),DateRange,0)-1,MATCH(INDEX(Returns!$100:$100,MATCH(L$6,DataStreams,0)),DataStreams,0)-1):OFFSET(HOMECELL,MATCH(MIN(INDEX(Last_Data_Point,MATCH($A103,DataStreams,0)),INDEX(Last_Data_Point,MATCH(L$6,DataStreams,0)),$B$4),DateRange,0)-1,MATCH(INDEX(Returns!$100:$100,MATCH(L$6,DataStreams,0)),DataStreams,0)-1))),"")</f>
        <v>1.1868812525434556E-4</v>
      </c>
      <c r="M103" s="233" cm="1">
        <f t="array" aca="1" ref="M103" ca="1">_xlfn.IFNA(_xlfn.COVARIANCE.S(
OFFSET(HOMECELL,MATCH(MAX(INDEX(First_Data_Point,MATCH($A103,DataStreams,0)),INDEX(First_Data_Point,MATCH(M$6,DataStreams,0)),$B$3),DateRange,0)-1,MATCH($A103,DataStreams,0)-1):OFFSET(HOMECELL,MATCH(MIN(INDEX(Last_Data_Point,MATCH($A103,DataStreams,0)),INDEX(Last_Data_Point,MATCH(M$6,DataStreams,0)),$B$4),DateRange,0)-1,MATCH($A103,DataStreams,0)-1) -
(INDEX(Returns!$102:$102,MATCH($A103,DataStreams,0))*
OFFSET(HOMECELL,MATCH(MAX(INDEX(First_Data_Point,MATCH($A103,DataStreams,0)),INDEX(First_Data_Point,MATCH(M$6,DataStreams,0)),$B$3),DateRange,0)-1,MATCH(INDEX(Returns!$100:$100,MATCH($A103,DataStreams,0)),DataStreams,0)-1):OFFSET(HOMECELL,MATCH(MIN(INDEX(Last_Data_Point,MATCH($A103,DataStreams,0)),INDEX(Last_Data_Point,MATCH(M$6,DataStreams,0)),$B$4),DateRange,0)-1,MATCH(INDEX(Returns!$100:$100,MATCH($A103,DataStreams,0)),DataStreams,0)-1)),
OFFSET(HOMECELL,MATCH(MAX(INDEX(First_Data_Point,MATCH($A103,DataStreams,0)),INDEX(First_Data_Point,MATCH(M$6,DataStreams,0)),$B$3),DateRange,0)-1,MATCH(M$6,DataStreams,0)-1):OFFSET(HOMECELL,MATCH(MIN(INDEX(Last_Data_Point,MATCH($A103,DataStreams,0)),INDEX(Last_Data_Point,MATCH(M$6,DataStreams,0)),$B$4),DateRange,0)-1,MATCH(M$6,DataStreams,0)-1) -
(INDEX(Returns!$102:$102,MATCH(M$6,DataStreams,0))*
OFFSET(HOMECELL,MATCH(MAX(INDEX(First_Data_Point,MATCH($A103,DataStreams,0)),INDEX(First_Data_Point,MATCH(M$6,DataStreams,0)),$B$3),DateRange,0)-1,MATCH(INDEX(Returns!$100:$100,MATCH(M$6,DataStreams,0)),DataStreams,0)-1):OFFSET(HOMECELL,MATCH(MIN(INDEX(Last_Data_Point,MATCH($A103,DataStreams,0)),INDEX(Last_Data_Point,MATCH(M$6,DataStreams,0)),$B$4),DateRange,0)-1,MATCH(INDEX(Returns!$100:$100,MATCH(M$6,DataStreams,0)),DataStreams,0)-1))),"")</f>
        <v>2.105882786966311E-3</v>
      </c>
      <c r="N103" s="233" cm="1">
        <f t="array" aca="1" ref="N103" ca="1">_xlfn.IFNA(_xlfn.COVARIANCE.S(
OFFSET(HOMECELL,MATCH(MAX(INDEX(First_Data_Point,MATCH($A103,DataStreams,0)),INDEX(First_Data_Point,MATCH(N$6,DataStreams,0)),$B$3),DateRange,0)-1,MATCH($A103,DataStreams,0)-1):OFFSET(HOMECELL,MATCH(MIN(INDEX(Last_Data_Point,MATCH($A103,DataStreams,0)),INDEX(Last_Data_Point,MATCH(N$6,DataStreams,0)),$B$4),DateRange,0)-1,MATCH($A103,DataStreams,0)-1) -
(INDEX(Returns!$102:$102,MATCH($A103,DataStreams,0))*
OFFSET(HOMECELL,MATCH(MAX(INDEX(First_Data_Point,MATCH($A103,DataStreams,0)),INDEX(First_Data_Point,MATCH(N$6,DataStreams,0)),$B$3),DateRange,0)-1,MATCH(INDEX(Returns!$100:$100,MATCH($A103,DataStreams,0)),DataStreams,0)-1):OFFSET(HOMECELL,MATCH(MIN(INDEX(Last_Data_Point,MATCH($A103,DataStreams,0)),INDEX(Last_Data_Point,MATCH(N$6,DataStreams,0)),$B$4),DateRange,0)-1,MATCH(INDEX(Returns!$100:$100,MATCH($A103,DataStreams,0)),DataStreams,0)-1)),
OFFSET(HOMECELL,MATCH(MAX(INDEX(First_Data_Point,MATCH($A103,DataStreams,0)),INDEX(First_Data_Point,MATCH(N$6,DataStreams,0)),$B$3),DateRange,0)-1,MATCH(N$6,DataStreams,0)-1):OFFSET(HOMECELL,MATCH(MIN(INDEX(Last_Data_Point,MATCH($A103,DataStreams,0)),INDEX(Last_Data_Point,MATCH(N$6,DataStreams,0)),$B$4),DateRange,0)-1,MATCH(N$6,DataStreams,0)-1) -
(INDEX(Returns!$102:$102,MATCH(N$6,DataStreams,0))*
OFFSET(HOMECELL,MATCH(MAX(INDEX(First_Data_Point,MATCH($A103,DataStreams,0)),INDEX(First_Data_Point,MATCH(N$6,DataStreams,0)),$B$3),DateRange,0)-1,MATCH(INDEX(Returns!$100:$100,MATCH(N$6,DataStreams,0)),DataStreams,0)-1):OFFSET(HOMECELL,MATCH(MIN(INDEX(Last_Data_Point,MATCH($A103,DataStreams,0)),INDEX(Last_Data_Point,MATCH(N$6,DataStreams,0)),$B$4),DateRange,0)-1,MATCH(INDEX(Returns!$100:$100,MATCH(N$6,DataStreams,0)),DataStreams,0)-1))),"")</f>
        <v>-1.2778425570575621E-3</v>
      </c>
      <c r="O103" s="233" cm="1">
        <f t="array" aca="1" ref="O103" ca="1">_xlfn.IFNA(_xlfn.COVARIANCE.S(
OFFSET(HOMECELL,MATCH(MAX(INDEX(First_Data_Point,MATCH($A103,DataStreams,0)),INDEX(First_Data_Point,MATCH(O$6,DataStreams,0)),$B$3),DateRange,0)-1,MATCH($A103,DataStreams,0)-1):OFFSET(HOMECELL,MATCH(MIN(INDEX(Last_Data_Point,MATCH($A103,DataStreams,0)),INDEX(Last_Data_Point,MATCH(O$6,DataStreams,0)),$B$4),DateRange,0)-1,MATCH($A103,DataStreams,0)-1) -
(INDEX(Returns!$102:$102,MATCH($A103,DataStreams,0))*
OFFSET(HOMECELL,MATCH(MAX(INDEX(First_Data_Point,MATCH($A103,DataStreams,0)),INDEX(First_Data_Point,MATCH(O$6,DataStreams,0)),$B$3),DateRange,0)-1,MATCH(INDEX(Returns!$100:$100,MATCH($A103,DataStreams,0)),DataStreams,0)-1):OFFSET(HOMECELL,MATCH(MIN(INDEX(Last_Data_Point,MATCH($A103,DataStreams,0)),INDEX(Last_Data_Point,MATCH(O$6,DataStreams,0)),$B$4),DateRange,0)-1,MATCH(INDEX(Returns!$100:$100,MATCH($A103,DataStreams,0)),DataStreams,0)-1)),
OFFSET(HOMECELL,MATCH(MAX(INDEX(First_Data_Point,MATCH($A103,DataStreams,0)),INDEX(First_Data_Point,MATCH(O$6,DataStreams,0)),$B$3),DateRange,0)-1,MATCH(O$6,DataStreams,0)-1):OFFSET(HOMECELL,MATCH(MIN(INDEX(Last_Data_Point,MATCH($A103,DataStreams,0)),INDEX(Last_Data_Point,MATCH(O$6,DataStreams,0)),$B$4),DateRange,0)-1,MATCH(O$6,DataStreams,0)-1) -
(INDEX(Returns!$102:$102,MATCH(O$6,DataStreams,0))*
OFFSET(HOMECELL,MATCH(MAX(INDEX(First_Data_Point,MATCH($A103,DataStreams,0)),INDEX(First_Data_Point,MATCH(O$6,DataStreams,0)),$B$3),DateRange,0)-1,MATCH(INDEX(Returns!$100:$100,MATCH(O$6,DataStreams,0)),DataStreams,0)-1):OFFSET(HOMECELL,MATCH(MIN(INDEX(Last_Data_Point,MATCH($A103,DataStreams,0)),INDEX(Last_Data_Point,MATCH(O$6,DataStreams,0)),$B$4),DateRange,0)-1,MATCH(INDEX(Returns!$100:$100,MATCH(O$6,DataStreams,0)),DataStreams,0)-1))),"")</f>
        <v>-1.0600840859195991E-3</v>
      </c>
      <c r="P103" s="233" cm="1">
        <f t="array" aca="1" ref="P103" ca="1">_xlfn.IFNA(_xlfn.COVARIANCE.S(
OFFSET(HOMECELL,MATCH(MAX(INDEX(First_Data_Point,MATCH($A103,DataStreams,0)),INDEX(First_Data_Point,MATCH(P$6,DataStreams,0)),$B$3),DateRange,0)-1,MATCH($A103,DataStreams,0)-1):OFFSET(HOMECELL,MATCH(MIN(INDEX(Last_Data_Point,MATCH($A103,DataStreams,0)),INDEX(Last_Data_Point,MATCH(P$6,DataStreams,0)),$B$4),DateRange,0)-1,MATCH($A103,DataStreams,0)-1) -
(INDEX(Returns!$102:$102,MATCH($A103,DataStreams,0))*
OFFSET(HOMECELL,MATCH(MAX(INDEX(First_Data_Point,MATCH($A103,DataStreams,0)),INDEX(First_Data_Point,MATCH(P$6,DataStreams,0)),$B$3),DateRange,0)-1,MATCH(INDEX(Returns!$100:$100,MATCH($A103,DataStreams,0)),DataStreams,0)-1):OFFSET(HOMECELL,MATCH(MIN(INDEX(Last_Data_Point,MATCH($A103,DataStreams,0)),INDEX(Last_Data_Point,MATCH(P$6,DataStreams,0)),$B$4),DateRange,0)-1,MATCH(INDEX(Returns!$100:$100,MATCH($A103,DataStreams,0)),DataStreams,0)-1)),
OFFSET(HOMECELL,MATCH(MAX(INDEX(First_Data_Point,MATCH($A103,DataStreams,0)),INDEX(First_Data_Point,MATCH(P$6,DataStreams,0)),$B$3),DateRange,0)-1,MATCH(P$6,DataStreams,0)-1):OFFSET(HOMECELL,MATCH(MIN(INDEX(Last_Data_Point,MATCH($A103,DataStreams,0)),INDEX(Last_Data_Point,MATCH(P$6,DataStreams,0)),$B$4),DateRange,0)-1,MATCH(P$6,DataStreams,0)-1) -
(INDEX(Returns!$102:$102,MATCH(P$6,DataStreams,0))*
OFFSET(HOMECELL,MATCH(MAX(INDEX(First_Data_Point,MATCH($A103,DataStreams,0)),INDEX(First_Data_Point,MATCH(P$6,DataStreams,0)),$B$3),DateRange,0)-1,MATCH(INDEX(Returns!$100:$100,MATCH(P$6,DataStreams,0)),DataStreams,0)-1):OFFSET(HOMECELL,MATCH(MIN(INDEX(Last_Data_Point,MATCH($A103,DataStreams,0)),INDEX(Last_Data_Point,MATCH(P$6,DataStreams,0)),$B$4),DateRange,0)-1,MATCH(INDEX(Returns!$100:$100,MATCH(P$6,DataStreams,0)),DataStreams,0)-1))),"")</f>
        <v>1.2361141049936383E-3</v>
      </c>
      <c r="Q103" s="233" cm="1">
        <f t="array" aca="1" ref="Q103" ca="1">_xlfn.IFNA(_xlfn.COVARIANCE.S(
OFFSET(HOMECELL,MATCH(MAX(INDEX(First_Data_Point,MATCH($A103,DataStreams,0)),INDEX(First_Data_Point,MATCH(Q$6,DataStreams,0)),$B$3),DateRange,0)-1,MATCH($A103,DataStreams,0)-1):OFFSET(HOMECELL,MATCH(MIN(INDEX(Last_Data_Point,MATCH($A103,DataStreams,0)),INDEX(Last_Data_Point,MATCH(Q$6,DataStreams,0)),$B$4),DateRange,0)-1,MATCH($A103,DataStreams,0)-1) -
(INDEX(Returns!$102:$102,MATCH($A103,DataStreams,0))*
OFFSET(HOMECELL,MATCH(MAX(INDEX(First_Data_Point,MATCH($A103,DataStreams,0)),INDEX(First_Data_Point,MATCH(Q$6,DataStreams,0)),$B$3),DateRange,0)-1,MATCH(INDEX(Returns!$100:$100,MATCH($A103,DataStreams,0)),DataStreams,0)-1):OFFSET(HOMECELL,MATCH(MIN(INDEX(Last_Data_Point,MATCH($A103,DataStreams,0)),INDEX(Last_Data_Point,MATCH(Q$6,DataStreams,0)),$B$4),DateRange,0)-1,MATCH(INDEX(Returns!$100:$100,MATCH($A103,DataStreams,0)),DataStreams,0)-1)),
OFFSET(HOMECELL,MATCH(MAX(INDEX(First_Data_Point,MATCH($A103,DataStreams,0)),INDEX(First_Data_Point,MATCH(Q$6,DataStreams,0)),$B$3),DateRange,0)-1,MATCH(Q$6,DataStreams,0)-1):OFFSET(HOMECELL,MATCH(MIN(INDEX(Last_Data_Point,MATCH($A103,DataStreams,0)),INDEX(Last_Data_Point,MATCH(Q$6,DataStreams,0)),$B$4),DateRange,0)-1,MATCH(Q$6,DataStreams,0)-1) -
(INDEX(Returns!$102:$102,MATCH(Q$6,DataStreams,0))*
OFFSET(HOMECELL,MATCH(MAX(INDEX(First_Data_Point,MATCH($A103,DataStreams,0)),INDEX(First_Data_Point,MATCH(Q$6,DataStreams,0)),$B$3),DateRange,0)-1,MATCH(INDEX(Returns!$100:$100,MATCH(Q$6,DataStreams,0)),DataStreams,0)-1):OFFSET(HOMECELL,MATCH(MIN(INDEX(Last_Data_Point,MATCH($A103,DataStreams,0)),INDEX(Last_Data_Point,MATCH(Q$6,DataStreams,0)),$B$4),DateRange,0)-1,MATCH(INDEX(Returns!$100:$100,MATCH(Q$6,DataStreams,0)),DataStreams,0)-1))),"")</f>
        <v>-1.7652229090550533E-4</v>
      </c>
      <c r="R103" s="233" cm="1">
        <f t="array" aca="1" ref="R103" ca="1">_xlfn.IFNA(_xlfn.COVARIANCE.S(
OFFSET(HOMECELL,MATCH(MAX(INDEX(First_Data_Point,MATCH($A103,DataStreams,0)),INDEX(First_Data_Point,MATCH(R$6,DataStreams,0)),$B$3),DateRange,0)-1,MATCH($A103,DataStreams,0)-1):OFFSET(HOMECELL,MATCH(MIN(INDEX(Last_Data_Point,MATCH($A103,DataStreams,0)),INDEX(Last_Data_Point,MATCH(R$6,DataStreams,0)),$B$4),DateRange,0)-1,MATCH($A103,DataStreams,0)-1) -
(INDEX(Returns!$102:$102,MATCH($A103,DataStreams,0))*
OFFSET(HOMECELL,MATCH(MAX(INDEX(First_Data_Point,MATCH($A103,DataStreams,0)),INDEX(First_Data_Point,MATCH(R$6,DataStreams,0)),$B$3),DateRange,0)-1,MATCH(INDEX(Returns!$100:$100,MATCH($A103,DataStreams,0)),DataStreams,0)-1):OFFSET(HOMECELL,MATCH(MIN(INDEX(Last_Data_Point,MATCH($A103,DataStreams,0)),INDEX(Last_Data_Point,MATCH(R$6,DataStreams,0)),$B$4),DateRange,0)-1,MATCH(INDEX(Returns!$100:$100,MATCH($A103,DataStreams,0)),DataStreams,0)-1)),
OFFSET(HOMECELL,MATCH(MAX(INDEX(First_Data_Point,MATCH($A103,DataStreams,0)),INDEX(First_Data_Point,MATCH(R$6,DataStreams,0)),$B$3),DateRange,0)-1,MATCH(R$6,DataStreams,0)-1):OFFSET(HOMECELL,MATCH(MIN(INDEX(Last_Data_Point,MATCH($A103,DataStreams,0)),INDEX(Last_Data_Point,MATCH(R$6,DataStreams,0)),$B$4),DateRange,0)-1,MATCH(R$6,DataStreams,0)-1) -
(INDEX(Returns!$102:$102,MATCH(R$6,DataStreams,0))*
OFFSET(HOMECELL,MATCH(MAX(INDEX(First_Data_Point,MATCH($A103,DataStreams,0)),INDEX(First_Data_Point,MATCH(R$6,DataStreams,0)),$B$3),DateRange,0)-1,MATCH(INDEX(Returns!$100:$100,MATCH(R$6,DataStreams,0)),DataStreams,0)-1):OFFSET(HOMECELL,MATCH(MIN(INDEX(Last_Data_Point,MATCH($A103,DataStreams,0)),INDEX(Last_Data_Point,MATCH(R$6,DataStreams,0)),$B$4),DateRange,0)-1,MATCH(INDEX(Returns!$100:$100,MATCH(R$6,DataStreams,0)),DataStreams,0)-1))),"")</f>
        <v>7.4791328225880965E-4</v>
      </c>
      <c r="S103" s="233" cm="1">
        <f t="array" aca="1" ref="S103" ca="1">_xlfn.IFNA(_xlfn.COVARIANCE.S(
OFFSET(HOMECELL,MATCH(MAX(INDEX(First_Data_Point,MATCH($A103,DataStreams,0)),INDEX(First_Data_Point,MATCH(S$6,DataStreams,0)),$B$3),DateRange,0)-1,MATCH($A103,DataStreams,0)-1):OFFSET(HOMECELL,MATCH(MIN(INDEX(Last_Data_Point,MATCH($A103,DataStreams,0)),INDEX(Last_Data_Point,MATCH(S$6,DataStreams,0)),$B$4),DateRange,0)-1,MATCH($A103,DataStreams,0)-1) -
(INDEX(Returns!$102:$102,MATCH($A103,DataStreams,0))*
OFFSET(HOMECELL,MATCH(MAX(INDEX(First_Data_Point,MATCH($A103,DataStreams,0)),INDEX(First_Data_Point,MATCH(S$6,DataStreams,0)),$B$3),DateRange,0)-1,MATCH(INDEX(Returns!$100:$100,MATCH($A103,DataStreams,0)),DataStreams,0)-1):OFFSET(HOMECELL,MATCH(MIN(INDEX(Last_Data_Point,MATCH($A103,DataStreams,0)),INDEX(Last_Data_Point,MATCH(S$6,DataStreams,0)),$B$4),DateRange,0)-1,MATCH(INDEX(Returns!$100:$100,MATCH($A103,DataStreams,0)),DataStreams,0)-1)),
OFFSET(HOMECELL,MATCH(MAX(INDEX(First_Data_Point,MATCH($A103,DataStreams,0)),INDEX(First_Data_Point,MATCH(S$6,DataStreams,0)),$B$3),DateRange,0)-1,MATCH(S$6,DataStreams,0)-1):OFFSET(HOMECELL,MATCH(MIN(INDEX(Last_Data_Point,MATCH($A103,DataStreams,0)),INDEX(Last_Data_Point,MATCH(S$6,DataStreams,0)),$B$4),DateRange,0)-1,MATCH(S$6,DataStreams,0)-1) -
(INDEX(Returns!$102:$102,MATCH(S$6,DataStreams,0))*
OFFSET(HOMECELL,MATCH(MAX(INDEX(First_Data_Point,MATCH($A103,DataStreams,0)),INDEX(First_Data_Point,MATCH(S$6,DataStreams,0)),$B$3),DateRange,0)-1,MATCH(INDEX(Returns!$100:$100,MATCH(S$6,DataStreams,0)),DataStreams,0)-1):OFFSET(HOMECELL,MATCH(MIN(INDEX(Last_Data_Point,MATCH($A103,DataStreams,0)),INDEX(Last_Data_Point,MATCH(S$6,DataStreams,0)),$B$4),DateRange,0)-1,MATCH(INDEX(Returns!$100:$100,MATCH(S$6,DataStreams,0)),DataStreams,0)-1))),"")</f>
        <v>-5.5273762448729616E-4</v>
      </c>
      <c r="T103" s="233" cm="1">
        <f t="array" aca="1" ref="T103" ca="1">_xlfn.IFNA(_xlfn.COVARIANCE.S(
OFFSET(HOMECELL,MATCH(MAX(INDEX(First_Data_Point,MATCH($A103,DataStreams,0)),INDEX(First_Data_Point,MATCH(T$6,DataStreams,0)),$B$3),DateRange,0)-1,MATCH($A103,DataStreams,0)-1):OFFSET(HOMECELL,MATCH(MIN(INDEX(Last_Data_Point,MATCH($A103,DataStreams,0)),INDEX(Last_Data_Point,MATCH(T$6,DataStreams,0)),$B$4),DateRange,0)-1,MATCH($A103,DataStreams,0)-1) -
(INDEX(Returns!$102:$102,MATCH($A103,DataStreams,0))*
OFFSET(HOMECELL,MATCH(MAX(INDEX(First_Data_Point,MATCH($A103,DataStreams,0)),INDEX(First_Data_Point,MATCH(T$6,DataStreams,0)),$B$3),DateRange,0)-1,MATCH(INDEX(Returns!$100:$100,MATCH($A103,DataStreams,0)),DataStreams,0)-1):OFFSET(HOMECELL,MATCH(MIN(INDEX(Last_Data_Point,MATCH($A103,DataStreams,0)),INDEX(Last_Data_Point,MATCH(T$6,DataStreams,0)),$B$4),DateRange,0)-1,MATCH(INDEX(Returns!$100:$100,MATCH($A103,DataStreams,0)),DataStreams,0)-1)),
OFFSET(HOMECELL,MATCH(MAX(INDEX(First_Data_Point,MATCH($A103,DataStreams,0)),INDEX(First_Data_Point,MATCH(T$6,DataStreams,0)),$B$3),DateRange,0)-1,MATCH(T$6,DataStreams,0)-1):OFFSET(HOMECELL,MATCH(MIN(INDEX(Last_Data_Point,MATCH($A103,DataStreams,0)),INDEX(Last_Data_Point,MATCH(T$6,DataStreams,0)),$B$4),DateRange,0)-1,MATCH(T$6,DataStreams,0)-1) -
(INDEX(Returns!$102:$102,MATCH(T$6,DataStreams,0))*
OFFSET(HOMECELL,MATCH(MAX(INDEX(First_Data_Point,MATCH($A103,DataStreams,0)),INDEX(First_Data_Point,MATCH(T$6,DataStreams,0)),$B$3),DateRange,0)-1,MATCH(INDEX(Returns!$100:$100,MATCH(T$6,DataStreams,0)),DataStreams,0)-1):OFFSET(HOMECELL,MATCH(MIN(INDEX(Last_Data_Point,MATCH($A103,DataStreams,0)),INDEX(Last_Data_Point,MATCH(T$6,DataStreams,0)),$B$4),DateRange,0)-1,MATCH(INDEX(Returns!$100:$100,MATCH(T$6,DataStreams,0)),DataStreams,0)-1))),"")</f>
        <v>4.2224585883541248E-4</v>
      </c>
      <c r="U103" s="233" cm="1">
        <f t="array" aca="1" ref="U103" ca="1">_xlfn.IFNA(_xlfn.COVARIANCE.S(
OFFSET(HOMECELL,MATCH(MAX(INDEX(First_Data_Point,MATCH($A103,DataStreams,0)),INDEX(First_Data_Point,MATCH(U$6,DataStreams,0)),$B$3),DateRange,0)-1,MATCH($A103,DataStreams,0)-1):OFFSET(HOMECELL,MATCH(MIN(INDEX(Last_Data_Point,MATCH($A103,DataStreams,0)),INDEX(Last_Data_Point,MATCH(U$6,DataStreams,0)),$B$4),DateRange,0)-1,MATCH($A103,DataStreams,0)-1) -
(INDEX(Returns!$102:$102,MATCH($A103,DataStreams,0))*
OFFSET(HOMECELL,MATCH(MAX(INDEX(First_Data_Point,MATCH($A103,DataStreams,0)),INDEX(First_Data_Point,MATCH(U$6,DataStreams,0)),$B$3),DateRange,0)-1,MATCH(INDEX(Returns!$100:$100,MATCH($A103,DataStreams,0)),DataStreams,0)-1):OFFSET(HOMECELL,MATCH(MIN(INDEX(Last_Data_Point,MATCH($A103,DataStreams,0)),INDEX(Last_Data_Point,MATCH(U$6,DataStreams,0)),$B$4),DateRange,0)-1,MATCH(INDEX(Returns!$100:$100,MATCH($A103,DataStreams,0)),DataStreams,0)-1)),
OFFSET(HOMECELL,MATCH(MAX(INDEX(First_Data_Point,MATCH($A103,DataStreams,0)),INDEX(First_Data_Point,MATCH(U$6,DataStreams,0)),$B$3),DateRange,0)-1,MATCH(U$6,DataStreams,0)-1):OFFSET(HOMECELL,MATCH(MIN(INDEX(Last_Data_Point,MATCH($A103,DataStreams,0)),INDEX(Last_Data_Point,MATCH(U$6,DataStreams,0)),$B$4),DateRange,0)-1,MATCH(U$6,DataStreams,0)-1) -
(INDEX(Returns!$102:$102,MATCH(U$6,DataStreams,0))*
OFFSET(HOMECELL,MATCH(MAX(INDEX(First_Data_Point,MATCH($A103,DataStreams,0)),INDEX(First_Data_Point,MATCH(U$6,DataStreams,0)),$B$3),DateRange,0)-1,MATCH(INDEX(Returns!$100:$100,MATCH(U$6,DataStreams,0)),DataStreams,0)-1):OFFSET(HOMECELL,MATCH(MIN(INDEX(Last_Data_Point,MATCH($A103,DataStreams,0)),INDEX(Last_Data_Point,MATCH(U$6,DataStreams,0)),$B$4),DateRange,0)-1,MATCH(INDEX(Returns!$100:$100,MATCH(U$6,DataStreams,0)),DataStreams,0)-1))),"")</f>
        <v>1.196561211405804E-3</v>
      </c>
      <c r="V103" s="233" cm="1">
        <f t="array" aca="1" ref="V103" ca="1">_xlfn.IFNA(_xlfn.COVARIANCE.S(
OFFSET(HOMECELL,MATCH(MAX(INDEX(First_Data_Point,MATCH($A103,DataStreams,0)),INDEX(First_Data_Point,MATCH(V$6,DataStreams,0)),$B$3),DateRange,0)-1,MATCH($A103,DataStreams,0)-1):OFFSET(HOMECELL,MATCH(MIN(INDEX(Last_Data_Point,MATCH($A103,DataStreams,0)),INDEX(Last_Data_Point,MATCH(V$6,DataStreams,0)),$B$4),DateRange,0)-1,MATCH($A103,DataStreams,0)-1) -
(INDEX(Returns!$102:$102,MATCH($A103,DataStreams,0))*
OFFSET(HOMECELL,MATCH(MAX(INDEX(First_Data_Point,MATCH($A103,DataStreams,0)),INDEX(First_Data_Point,MATCH(V$6,DataStreams,0)),$B$3),DateRange,0)-1,MATCH(INDEX(Returns!$100:$100,MATCH($A103,DataStreams,0)),DataStreams,0)-1):OFFSET(HOMECELL,MATCH(MIN(INDEX(Last_Data_Point,MATCH($A103,DataStreams,0)),INDEX(Last_Data_Point,MATCH(V$6,DataStreams,0)),$B$4),DateRange,0)-1,MATCH(INDEX(Returns!$100:$100,MATCH($A103,DataStreams,0)),DataStreams,0)-1)),
OFFSET(HOMECELL,MATCH(MAX(INDEX(First_Data_Point,MATCH($A103,DataStreams,0)),INDEX(First_Data_Point,MATCH(V$6,DataStreams,0)),$B$3),DateRange,0)-1,MATCH(V$6,DataStreams,0)-1):OFFSET(HOMECELL,MATCH(MIN(INDEX(Last_Data_Point,MATCH($A103,DataStreams,0)),INDEX(Last_Data_Point,MATCH(V$6,DataStreams,0)),$B$4),DateRange,0)-1,MATCH(V$6,DataStreams,0)-1) -
(INDEX(Returns!$102:$102,MATCH(V$6,DataStreams,0))*
OFFSET(HOMECELL,MATCH(MAX(INDEX(First_Data_Point,MATCH($A103,DataStreams,0)),INDEX(First_Data_Point,MATCH(V$6,DataStreams,0)),$B$3),DateRange,0)-1,MATCH(INDEX(Returns!$100:$100,MATCH(V$6,DataStreams,0)),DataStreams,0)-1):OFFSET(HOMECELL,MATCH(MIN(INDEX(Last_Data_Point,MATCH($A103,DataStreams,0)),INDEX(Last_Data_Point,MATCH(V$6,DataStreams,0)),$B$4),DateRange,0)-1,MATCH(INDEX(Returns!$100:$100,MATCH(V$6,DataStreams,0)),DataStreams,0)-1))),"")</f>
        <v>-2.1943700870152605E-4</v>
      </c>
      <c r="W103" s="233" cm="1">
        <f t="array" aca="1" ref="W103" ca="1">_xlfn.IFNA(_xlfn.COVARIANCE.S(
OFFSET(HOMECELL,MATCH(MAX(INDEX(First_Data_Point,MATCH($A103,DataStreams,0)),INDEX(First_Data_Point,MATCH(W$6,DataStreams,0)),$B$3),DateRange,0)-1,MATCH($A103,DataStreams,0)-1):OFFSET(HOMECELL,MATCH(MIN(INDEX(Last_Data_Point,MATCH($A103,DataStreams,0)),INDEX(Last_Data_Point,MATCH(W$6,DataStreams,0)),$B$4),DateRange,0)-1,MATCH($A103,DataStreams,0)-1) -
(INDEX(Returns!$102:$102,MATCH($A103,DataStreams,0))*
OFFSET(HOMECELL,MATCH(MAX(INDEX(First_Data_Point,MATCH($A103,DataStreams,0)),INDEX(First_Data_Point,MATCH(W$6,DataStreams,0)),$B$3),DateRange,0)-1,MATCH(INDEX(Returns!$100:$100,MATCH($A103,DataStreams,0)),DataStreams,0)-1):OFFSET(HOMECELL,MATCH(MIN(INDEX(Last_Data_Point,MATCH($A103,DataStreams,0)),INDEX(Last_Data_Point,MATCH(W$6,DataStreams,0)),$B$4),DateRange,0)-1,MATCH(INDEX(Returns!$100:$100,MATCH($A103,DataStreams,0)),DataStreams,0)-1)),
OFFSET(HOMECELL,MATCH(MAX(INDEX(First_Data_Point,MATCH($A103,DataStreams,0)),INDEX(First_Data_Point,MATCH(W$6,DataStreams,0)),$B$3),DateRange,0)-1,MATCH(W$6,DataStreams,0)-1):OFFSET(HOMECELL,MATCH(MIN(INDEX(Last_Data_Point,MATCH($A103,DataStreams,0)),INDEX(Last_Data_Point,MATCH(W$6,DataStreams,0)),$B$4),DateRange,0)-1,MATCH(W$6,DataStreams,0)-1) -
(INDEX(Returns!$102:$102,MATCH(W$6,DataStreams,0))*
OFFSET(HOMECELL,MATCH(MAX(INDEX(First_Data_Point,MATCH($A103,DataStreams,0)),INDEX(First_Data_Point,MATCH(W$6,DataStreams,0)),$B$3),DateRange,0)-1,MATCH(INDEX(Returns!$100:$100,MATCH(W$6,DataStreams,0)),DataStreams,0)-1):OFFSET(HOMECELL,MATCH(MIN(INDEX(Last_Data_Point,MATCH($A103,DataStreams,0)),INDEX(Last_Data_Point,MATCH(W$6,DataStreams,0)),$B$4),DateRange,0)-1,MATCH(INDEX(Returns!$100:$100,MATCH(W$6,DataStreams,0)),DataStreams,0)-1))),"")</f>
        <v>-1.3788993150723732E-3</v>
      </c>
      <c r="X103" s="233" cm="1">
        <f t="array" aca="1" ref="X103" ca="1">_xlfn.IFNA(_xlfn.COVARIANCE.S(
OFFSET(HOMECELL,MATCH(MAX(INDEX(First_Data_Point,MATCH($A103,DataStreams,0)),INDEX(First_Data_Point,MATCH(X$6,DataStreams,0)),$B$3),DateRange,0)-1,MATCH($A103,DataStreams,0)-1):OFFSET(HOMECELL,MATCH(MIN(INDEX(Last_Data_Point,MATCH($A103,DataStreams,0)),INDEX(Last_Data_Point,MATCH(X$6,DataStreams,0)),$B$4),DateRange,0)-1,MATCH($A103,DataStreams,0)-1) -
(INDEX(Returns!$102:$102,MATCH($A103,DataStreams,0))*
OFFSET(HOMECELL,MATCH(MAX(INDEX(First_Data_Point,MATCH($A103,DataStreams,0)),INDEX(First_Data_Point,MATCH(X$6,DataStreams,0)),$B$3),DateRange,0)-1,MATCH(INDEX(Returns!$100:$100,MATCH($A103,DataStreams,0)),DataStreams,0)-1):OFFSET(HOMECELL,MATCH(MIN(INDEX(Last_Data_Point,MATCH($A103,DataStreams,0)),INDEX(Last_Data_Point,MATCH(X$6,DataStreams,0)),$B$4),DateRange,0)-1,MATCH(INDEX(Returns!$100:$100,MATCH($A103,DataStreams,0)),DataStreams,0)-1)),
OFFSET(HOMECELL,MATCH(MAX(INDEX(First_Data_Point,MATCH($A103,DataStreams,0)),INDEX(First_Data_Point,MATCH(X$6,DataStreams,0)),$B$3),DateRange,0)-1,MATCH(X$6,DataStreams,0)-1):OFFSET(HOMECELL,MATCH(MIN(INDEX(Last_Data_Point,MATCH($A103,DataStreams,0)),INDEX(Last_Data_Point,MATCH(X$6,DataStreams,0)),$B$4),DateRange,0)-1,MATCH(X$6,DataStreams,0)-1) -
(INDEX(Returns!$102:$102,MATCH(X$6,DataStreams,0))*
OFFSET(HOMECELL,MATCH(MAX(INDEX(First_Data_Point,MATCH($A103,DataStreams,0)),INDEX(First_Data_Point,MATCH(X$6,DataStreams,0)),$B$3),DateRange,0)-1,MATCH(INDEX(Returns!$100:$100,MATCH(X$6,DataStreams,0)),DataStreams,0)-1):OFFSET(HOMECELL,MATCH(MIN(INDEX(Last_Data_Point,MATCH($A103,DataStreams,0)),INDEX(Last_Data_Point,MATCH(X$6,DataStreams,0)),$B$4),DateRange,0)-1,MATCH(INDEX(Returns!$100:$100,MATCH(X$6,DataStreams,0)),DataStreams,0)-1))),"")</f>
        <v>-1.6976969446009698E-3</v>
      </c>
      <c r="Y103" s="233" cm="1">
        <f t="array" aca="1" ref="Y103" ca="1">_xlfn.IFNA(_xlfn.COVARIANCE.S(
OFFSET(HOMECELL,MATCH(MAX(INDEX(First_Data_Point,MATCH($A103,DataStreams,0)),INDEX(First_Data_Point,MATCH(Y$6,DataStreams,0)),$B$3),DateRange,0)-1,MATCH($A103,DataStreams,0)-1):OFFSET(HOMECELL,MATCH(MIN(INDEX(Last_Data_Point,MATCH($A103,DataStreams,0)),INDEX(Last_Data_Point,MATCH(Y$6,DataStreams,0)),$B$4),DateRange,0)-1,MATCH($A103,DataStreams,0)-1) -
(INDEX(Returns!$102:$102,MATCH($A103,DataStreams,0))*
OFFSET(HOMECELL,MATCH(MAX(INDEX(First_Data_Point,MATCH($A103,DataStreams,0)),INDEX(First_Data_Point,MATCH(Y$6,DataStreams,0)),$B$3),DateRange,0)-1,MATCH(INDEX(Returns!$100:$100,MATCH($A103,DataStreams,0)),DataStreams,0)-1):OFFSET(HOMECELL,MATCH(MIN(INDEX(Last_Data_Point,MATCH($A103,DataStreams,0)),INDEX(Last_Data_Point,MATCH(Y$6,DataStreams,0)),$B$4),DateRange,0)-1,MATCH(INDEX(Returns!$100:$100,MATCH($A103,DataStreams,0)),DataStreams,0)-1)),
OFFSET(HOMECELL,MATCH(MAX(INDEX(First_Data_Point,MATCH($A103,DataStreams,0)),INDEX(First_Data_Point,MATCH(Y$6,DataStreams,0)),$B$3),DateRange,0)-1,MATCH(Y$6,DataStreams,0)-1):OFFSET(HOMECELL,MATCH(MIN(INDEX(Last_Data_Point,MATCH($A103,DataStreams,0)),INDEX(Last_Data_Point,MATCH(Y$6,DataStreams,0)),$B$4),DateRange,0)-1,MATCH(Y$6,DataStreams,0)-1) -
(INDEX(Returns!$102:$102,MATCH(Y$6,DataStreams,0))*
OFFSET(HOMECELL,MATCH(MAX(INDEX(First_Data_Point,MATCH($A103,DataStreams,0)),INDEX(First_Data_Point,MATCH(Y$6,DataStreams,0)),$B$3),DateRange,0)-1,MATCH(INDEX(Returns!$100:$100,MATCH(Y$6,DataStreams,0)),DataStreams,0)-1):OFFSET(HOMECELL,MATCH(MIN(INDEX(Last_Data_Point,MATCH($A103,DataStreams,0)),INDEX(Last_Data_Point,MATCH(Y$6,DataStreams,0)),$B$4),DateRange,0)-1,MATCH(INDEX(Returns!$100:$100,MATCH(Y$6,DataStreams,0)),DataStreams,0)-1))),"")</f>
        <v>-1.0608368928744303E-3</v>
      </c>
      <c r="Z103" s="233" cm="1">
        <f t="array" aca="1" ref="Z103" ca="1">_xlfn.IFNA(_xlfn.COVARIANCE.S(
OFFSET(HOMECELL,MATCH(MAX(INDEX(First_Data_Point,MATCH($A103,DataStreams,0)),INDEX(First_Data_Point,MATCH(Z$6,DataStreams,0)),$B$3),DateRange,0)-1,MATCH($A103,DataStreams,0)-1):OFFSET(HOMECELL,MATCH(MIN(INDEX(Last_Data_Point,MATCH($A103,DataStreams,0)),INDEX(Last_Data_Point,MATCH(Z$6,DataStreams,0)),$B$4),DateRange,0)-1,MATCH($A103,DataStreams,0)-1) -
(INDEX(Returns!$102:$102,MATCH($A103,DataStreams,0))*
OFFSET(HOMECELL,MATCH(MAX(INDEX(First_Data_Point,MATCH($A103,DataStreams,0)),INDEX(First_Data_Point,MATCH(Z$6,DataStreams,0)),$B$3),DateRange,0)-1,MATCH(INDEX(Returns!$100:$100,MATCH($A103,DataStreams,0)),DataStreams,0)-1):OFFSET(HOMECELL,MATCH(MIN(INDEX(Last_Data_Point,MATCH($A103,DataStreams,0)),INDEX(Last_Data_Point,MATCH(Z$6,DataStreams,0)),$B$4),DateRange,0)-1,MATCH(INDEX(Returns!$100:$100,MATCH($A103,DataStreams,0)),DataStreams,0)-1)),
OFFSET(HOMECELL,MATCH(MAX(INDEX(First_Data_Point,MATCH($A103,DataStreams,0)),INDEX(First_Data_Point,MATCH(Z$6,DataStreams,0)),$B$3),DateRange,0)-1,MATCH(Z$6,DataStreams,0)-1):OFFSET(HOMECELL,MATCH(MIN(INDEX(Last_Data_Point,MATCH($A103,DataStreams,0)),INDEX(Last_Data_Point,MATCH(Z$6,DataStreams,0)),$B$4),DateRange,0)-1,MATCH(Z$6,DataStreams,0)-1) -
(INDEX(Returns!$102:$102,MATCH(Z$6,DataStreams,0))*
OFFSET(HOMECELL,MATCH(MAX(INDEX(First_Data_Point,MATCH($A103,DataStreams,0)),INDEX(First_Data_Point,MATCH(Z$6,DataStreams,0)),$B$3),DateRange,0)-1,MATCH(INDEX(Returns!$100:$100,MATCH(Z$6,DataStreams,0)),DataStreams,0)-1):OFFSET(HOMECELL,MATCH(MIN(INDEX(Last_Data_Point,MATCH($A103,DataStreams,0)),INDEX(Last_Data_Point,MATCH(Z$6,DataStreams,0)),$B$4),DateRange,0)-1,MATCH(INDEX(Returns!$100:$100,MATCH(Z$6,DataStreams,0)),DataStreams,0)-1))),"")</f>
        <v>-3.7280978858771817E-4</v>
      </c>
      <c r="AA103" s="233" cm="1">
        <f t="array" aca="1" ref="AA103" ca="1">_xlfn.IFNA(_xlfn.COVARIANCE.S(
OFFSET(HOMECELL,MATCH(MAX(INDEX(First_Data_Point,MATCH($A103,DataStreams,0)),INDEX(First_Data_Point,MATCH(AA$6,DataStreams,0)),$B$3),DateRange,0)-1,MATCH($A103,DataStreams,0)-1):OFFSET(HOMECELL,MATCH(MIN(INDEX(Last_Data_Point,MATCH($A103,DataStreams,0)),INDEX(Last_Data_Point,MATCH(AA$6,DataStreams,0)),$B$4),DateRange,0)-1,MATCH($A103,DataStreams,0)-1) -
(INDEX(Returns!$102:$102,MATCH($A103,DataStreams,0))*
OFFSET(HOMECELL,MATCH(MAX(INDEX(First_Data_Point,MATCH($A103,DataStreams,0)),INDEX(First_Data_Point,MATCH(AA$6,DataStreams,0)),$B$3),DateRange,0)-1,MATCH(INDEX(Returns!$100:$100,MATCH($A103,DataStreams,0)),DataStreams,0)-1):OFFSET(HOMECELL,MATCH(MIN(INDEX(Last_Data_Point,MATCH($A103,DataStreams,0)),INDEX(Last_Data_Point,MATCH(AA$6,DataStreams,0)),$B$4),DateRange,0)-1,MATCH(INDEX(Returns!$100:$100,MATCH($A103,DataStreams,0)),DataStreams,0)-1)),
OFFSET(HOMECELL,MATCH(MAX(INDEX(First_Data_Point,MATCH($A103,DataStreams,0)),INDEX(First_Data_Point,MATCH(AA$6,DataStreams,0)),$B$3),DateRange,0)-1,MATCH(AA$6,DataStreams,0)-1):OFFSET(HOMECELL,MATCH(MIN(INDEX(Last_Data_Point,MATCH($A103,DataStreams,0)),INDEX(Last_Data_Point,MATCH(AA$6,DataStreams,0)),$B$4),DateRange,0)-1,MATCH(AA$6,DataStreams,0)-1) -
(INDEX(Returns!$102:$102,MATCH(AA$6,DataStreams,0))*
OFFSET(HOMECELL,MATCH(MAX(INDEX(First_Data_Point,MATCH($A103,DataStreams,0)),INDEX(First_Data_Point,MATCH(AA$6,DataStreams,0)),$B$3),DateRange,0)-1,MATCH(INDEX(Returns!$100:$100,MATCH(AA$6,DataStreams,0)),DataStreams,0)-1):OFFSET(HOMECELL,MATCH(MIN(INDEX(Last_Data_Point,MATCH($A103,DataStreams,0)),INDEX(Last_Data_Point,MATCH(AA$6,DataStreams,0)),$B$4),DateRange,0)-1,MATCH(INDEX(Returns!$100:$100,MATCH(AA$6,DataStreams,0)),DataStreams,0)-1))),"")</f>
        <v>-2.1142655177842351E-4</v>
      </c>
      <c r="AB103" s="233" cm="1">
        <f t="array" aca="1" ref="AB103" ca="1">_xlfn.IFNA(_xlfn.COVARIANCE.S(
OFFSET(HOMECELL,MATCH(MAX(INDEX(First_Data_Point,MATCH($A103,DataStreams,0)),INDEX(First_Data_Point,MATCH(AB$6,DataStreams,0)),$B$3),DateRange,0)-1,MATCH($A103,DataStreams,0)-1):OFFSET(HOMECELL,MATCH(MIN(INDEX(Last_Data_Point,MATCH($A103,DataStreams,0)),INDEX(Last_Data_Point,MATCH(AB$6,DataStreams,0)),$B$4),DateRange,0)-1,MATCH($A103,DataStreams,0)-1) -
(INDEX(Returns!$102:$102,MATCH($A103,DataStreams,0))*
OFFSET(HOMECELL,MATCH(MAX(INDEX(First_Data_Point,MATCH($A103,DataStreams,0)),INDEX(First_Data_Point,MATCH(AB$6,DataStreams,0)),$B$3),DateRange,0)-1,MATCH(INDEX(Returns!$100:$100,MATCH($A103,DataStreams,0)),DataStreams,0)-1):OFFSET(HOMECELL,MATCH(MIN(INDEX(Last_Data_Point,MATCH($A103,DataStreams,0)),INDEX(Last_Data_Point,MATCH(AB$6,DataStreams,0)),$B$4),DateRange,0)-1,MATCH(INDEX(Returns!$100:$100,MATCH($A103,DataStreams,0)),DataStreams,0)-1)),
OFFSET(HOMECELL,MATCH(MAX(INDEX(First_Data_Point,MATCH($A103,DataStreams,0)),INDEX(First_Data_Point,MATCH(AB$6,DataStreams,0)),$B$3),DateRange,0)-1,MATCH(AB$6,DataStreams,0)-1):OFFSET(HOMECELL,MATCH(MIN(INDEX(Last_Data_Point,MATCH($A103,DataStreams,0)),INDEX(Last_Data_Point,MATCH(AB$6,DataStreams,0)),$B$4),DateRange,0)-1,MATCH(AB$6,DataStreams,0)-1) -
(INDEX(Returns!$102:$102,MATCH(AB$6,DataStreams,0))*
OFFSET(HOMECELL,MATCH(MAX(INDEX(First_Data_Point,MATCH($A103,DataStreams,0)),INDEX(First_Data_Point,MATCH(AB$6,DataStreams,0)),$B$3),DateRange,0)-1,MATCH(INDEX(Returns!$100:$100,MATCH(AB$6,DataStreams,0)),DataStreams,0)-1):OFFSET(HOMECELL,MATCH(MIN(INDEX(Last_Data_Point,MATCH($A103,DataStreams,0)),INDEX(Last_Data_Point,MATCH(AB$6,DataStreams,0)),$B$4),DateRange,0)-1,MATCH(INDEX(Returns!$100:$100,MATCH(AB$6,DataStreams,0)),DataStreams,0)-1))),"")</f>
        <v>6.0131156259995142E-4</v>
      </c>
      <c r="AC103" s="233" cm="1">
        <f t="array" aca="1" ref="AC103" ca="1">_xlfn.IFNA(_xlfn.COVARIANCE.S(
OFFSET(HOMECELL,MATCH(MAX(INDEX(First_Data_Point,MATCH($A103,DataStreams,0)),INDEX(First_Data_Point,MATCH(AC$6,DataStreams,0)),$B$3),DateRange,0)-1,MATCH($A103,DataStreams,0)-1):OFFSET(HOMECELL,MATCH(MIN(INDEX(Last_Data_Point,MATCH($A103,DataStreams,0)),INDEX(Last_Data_Point,MATCH(AC$6,DataStreams,0)),$B$4),DateRange,0)-1,MATCH($A103,DataStreams,0)-1) -
(INDEX(Returns!$102:$102,MATCH($A103,DataStreams,0))*
OFFSET(HOMECELL,MATCH(MAX(INDEX(First_Data_Point,MATCH($A103,DataStreams,0)),INDEX(First_Data_Point,MATCH(AC$6,DataStreams,0)),$B$3),DateRange,0)-1,MATCH(INDEX(Returns!$100:$100,MATCH($A103,DataStreams,0)),DataStreams,0)-1):OFFSET(HOMECELL,MATCH(MIN(INDEX(Last_Data_Point,MATCH($A103,DataStreams,0)),INDEX(Last_Data_Point,MATCH(AC$6,DataStreams,0)),$B$4),DateRange,0)-1,MATCH(INDEX(Returns!$100:$100,MATCH($A103,DataStreams,0)),DataStreams,0)-1)),
OFFSET(HOMECELL,MATCH(MAX(INDEX(First_Data_Point,MATCH($A103,DataStreams,0)),INDEX(First_Data_Point,MATCH(AC$6,DataStreams,0)),$B$3),DateRange,0)-1,MATCH(AC$6,DataStreams,0)-1):OFFSET(HOMECELL,MATCH(MIN(INDEX(Last_Data_Point,MATCH($A103,DataStreams,0)),INDEX(Last_Data_Point,MATCH(AC$6,DataStreams,0)),$B$4),DateRange,0)-1,MATCH(AC$6,DataStreams,0)-1) -
(INDEX(Returns!$102:$102,MATCH(AC$6,DataStreams,0))*
OFFSET(HOMECELL,MATCH(MAX(INDEX(First_Data_Point,MATCH($A103,DataStreams,0)),INDEX(First_Data_Point,MATCH(AC$6,DataStreams,0)),$B$3),DateRange,0)-1,MATCH(INDEX(Returns!$100:$100,MATCH(AC$6,DataStreams,0)),DataStreams,0)-1):OFFSET(HOMECELL,MATCH(MIN(INDEX(Last_Data_Point,MATCH($A103,DataStreams,0)),INDEX(Last_Data_Point,MATCH(AC$6,DataStreams,0)),$B$4),DateRange,0)-1,MATCH(INDEX(Returns!$100:$100,MATCH(AC$6,DataStreams,0)),DataStreams,0)-1))),"")</f>
        <v>-2.2098122887798744E-3</v>
      </c>
      <c r="AD103" s="233" cm="1">
        <f t="array" aca="1" ref="AD103" ca="1">_xlfn.IFNA(_xlfn.COVARIANCE.S(
OFFSET(HOMECELL,MATCH(MAX(INDEX(First_Data_Point,MATCH($A103,DataStreams,0)),INDEX(First_Data_Point,MATCH(AD$6,DataStreams,0)),$B$3),DateRange,0)-1,MATCH($A103,DataStreams,0)-1):OFFSET(HOMECELL,MATCH(MIN(INDEX(Last_Data_Point,MATCH($A103,DataStreams,0)),INDEX(Last_Data_Point,MATCH(AD$6,DataStreams,0)),$B$4),DateRange,0)-1,MATCH($A103,DataStreams,0)-1) -
(INDEX(Returns!$102:$102,MATCH($A103,DataStreams,0))*
OFFSET(HOMECELL,MATCH(MAX(INDEX(First_Data_Point,MATCH($A103,DataStreams,0)),INDEX(First_Data_Point,MATCH(AD$6,DataStreams,0)),$B$3),DateRange,0)-1,MATCH(INDEX(Returns!$100:$100,MATCH($A103,DataStreams,0)),DataStreams,0)-1):OFFSET(HOMECELL,MATCH(MIN(INDEX(Last_Data_Point,MATCH($A103,DataStreams,0)),INDEX(Last_Data_Point,MATCH(AD$6,DataStreams,0)),$B$4),DateRange,0)-1,MATCH(INDEX(Returns!$100:$100,MATCH($A103,DataStreams,0)),DataStreams,0)-1)),
OFFSET(HOMECELL,MATCH(MAX(INDEX(First_Data_Point,MATCH($A103,DataStreams,0)),INDEX(First_Data_Point,MATCH(AD$6,DataStreams,0)),$B$3),DateRange,0)-1,MATCH(AD$6,DataStreams,0)-1):OFFSET(HOMECELL,MATCH(MIN(INDEX(Last_Data_Point,MATCH($A103,DataStreams,0)),INDEX(Last_Data_Point,MATCH(AD$6,DataStreams,0)),$B$4),DateRange,0)-1,MATCH(AD$6,DataStreams,0)-1) -
(INDEX(Returns!$102:$102,MATCH(AD$6,DataStreams,0))*
OFFSET(HOMECELL,MATCH(MAX(INDEX(First_Data_Point,MATCH($A103,DataStreams,0)),INDEX(First_Data_Point,MATCH(AD$6,DataStreams,0)),$B$3),DateRange,0)-1,MATCH(INDEX(Returns!$100:$100,MATCH(AD$6,DataStreams,0)),DataStreams,0)-1):OFFSET(HOMECELL,MATCH(MIN(INDEX(Last_Data_Point,MATCH($A103,DataStreams,0)),INDEX(Last_Data_Point,MATCH(AD$6,DataStreams,0)),$B$4),DateRange,0)-1,MATCH(INDEX(Returns!$100:$100,MATCH(AD$6,DataStreams,0)),DataStreams,0)-1))),"")</f>
        <v>3.7591058254015806E-4</v>
      </c>
      <c r="AE103" s="233" cm="1">
        <f t="array" aca="1" ref="AE103" ca="1">_xlfn.IFNA(_xlfn.COVARIANCE.S(
OFFSET(HOMECELL,MATCH(MAX(INDEX(First_Data_Point,MATCH($A103,DataStreams,0)),INDEX(First_Data_Point,MATCH(AE$6,DataStreams,0)),$B$3),DateRange,0)-1,MATCH($A103,DataStreams,0)-1):OFFSET(HOMECELL,MATCH(MIN(INDEX(Last_Data_Point,MATCH($A103,DataStreams,0)),INDEX(Last_Data_Point,MATCH(AE$6,DataStreams,0)),$B$4),DateRange,0)-1,MATCH($A103,DataStreams,0)-1) -
(INDEX(Returns!$102:$102,MATCH($A103,DataStreams,0))*
OFFSET(HOMECELL,MATCH(MAX(INDEX(First_Data_Point,MATCH($A103,DataStreams,0)),INDEX(First_Data_Point,MATCH(AE$6,DataStreams,0)),$B$3),DateRange,0)-1,MATCH(INDEX(Returns!$100:$100,MATCH($A103,DataStreams,0)),DataStreams,0)-1):OFFSET(HOMECELL,MATCH(MIN(INDEX(Last_Data_Point,MATCH($A103,DataStreams,0)),INDEX(Last_Data_Point,MATCH(AE$6,DataStreams,0)),$B$4),DateRange,0)-1,MATCH(INDEX(Returns!$100:$100,MATCH($A103,DataStreams,0)),DataStreams,0)-1)),
OFFSET(HOMECELL,MATCH(MAX(INDEX(First_Data_Point,MATCH($A103,DataStreams,0)),INDEX(First_Data_Point,MATCH(AE$6,DataStreams,0)),$B$3),DateRange,0)-1,MATCH(AE$6,DataStreams,0)-1):OFFSET(HOMECELL,MATCH(MIN(INDEX(Last_Data_Point,MATCH($A103,DataStreams,0)),INDEX(Last_Data_Point,MATCH(AE$6,DataStreams,0)),$B$4),DateRange,0)-1,MATCH(AE$6,DataStreams,0)-1) -
(INDEX(Returns!$102:$102,MATCH(AE$6,DataStreams,0))*
OFFSET(HOMECELL,MATCH(MAX(INDEX(First_Data_Point,MATCH($A103,DataStreams,0)),INDEX(First_Data_Point,MATCH(AE$6,DataStreams,0)),$B$3),DateRange,0)-1,MATCH(INDEX(Returns!$100:$100,MATCH(AE$6,DataStreams,0)),DataStreams,0)-1):OFFSET(HOMECELL,MATCH(MIN(INDEX(Last_Data_Point,MATCH($A103,DataStreams,0)),INDEX(Last_Data_Point,MATCH(AE$6,DataStreams,0)),$B$4),DateRange,0)-1,MATCH(INDEX(Returns!$100:$100,MATCH(AE$6,DataStreams,0)),DataStreams,0)-1))),"")</f>
        <v>-5.3187295233562439E-4</v>
      </c>
      <c r="AF103" s="233" cm="1">
        <f t="array" aca="1" ref="AF103" ca="1">_xlfn.IFNA(_xlfn.COVARIANCE.S(
OFFSET(HOMECELL,MATCH(MAX(INDEX(First_Data_Point,MATCH($A103,DataStreams,0)),INDEX(First_Data_Point,MATCH(AF$6,DataStreams,0)),$B$3),DateRange,0)-1,MATCH($A103,DataStreams,0)-1):OFFSET(HOMECELL,MATCH(MIN(INDEX(Last_Data_Point,MATCH($A103,DataStreams,0)),INDEX(Last_Data_Point,MATCH(AF$6,DataStreams,0)),$B$4),DateRange,0)-1,MATCH($A103,DataStreams,0)-1) -
(INDEX(Returns!$102:$102,MATCH($A103,DataStreams,0))*
OFFSET(HOMECELL,MATCH(MAX(INDEX(First_Data_Point,MATCH($A103,DataStreams,0)),INDEX(First_Data_Point,MATCH(AF$6,DataStreams,0)),$B$3),DateRange,0)-1,MATCH(INDEX(Returns!$100:$100,MATCH($A103,DataStreams,0)),DataStreams,0)-1):OFFSET(HOMECELL,MATCH(MIN(INDEX(Last_Data_Point,MATCH($A103,DataStreams,0)),INDEX(Last_Data_Point,MATCH(AF$6,DataStreams,0)),$B$4),DateRange,0)-1,MATCH(INDEX(Returns!$100:$100,MATCH($A103,DataStreams,0)),DataStreams,0)-1)),
OFFSET(HOMECELL,MATCH(MAX(INDEX(First_Data_Point,MATCH($A103,DataStreams,0)),INDEX(First_Data_Point,MATCH(AF$6,DataStreams,0)),$B$3),DateRange,0)-1,MATCH(AF$6,DataStreams,0)-1):OFFSET(HOMECELL,MATCH(MIN(INDEX(Last_Data_Point,MATCH($A103,DataStreams,0)),INDEX(Last_Data_Point,MATCH(AF$6,DataStreams,0)),$B$4),DateRange,0)-1,MATCH(AF$6,DataStreams,0)-1) -
(INDEX(Returns!$102:$102,MATCH(AF$6,DataStreams,0))*
OFFSET(HOMECELL,MATCH(MAX(INDEX(First_Data_Point,MATCH($A103,DataStreams,0)),INDEX(First_Data_Point,MATCH(AF$6,DataStreams,0)),$B$3),DateRange,0)-1,MATCH(INDEX(Returns!$100:$100,MATCH(AF$6,DataStreams,0)),DataStreams,0)-1):OFFSET(HOMECELL,MATCH(MIN(INDEX(Last_Data_Point,MATCH($A103,DataStreams,0)),INDEX(Last_Data_Point,MATCH(AF$6,DataStreams,0)),$B$4),DateRange,0)-1,MATCH(INDEX(Returns!$100:$100,MATCH(AF$6,DataStreams,0)),DataStreams,0)-1))),"")</f>
        <v>-2.5505972153640666E-4</v>
      </c>
      <c r="AG103" s="233" cm="1">
        <f t="array" aca="1" ref="AG103" ca="1">_xlfn.IFNA(_xlfn.COVARIANCE.S(
OFFSET(HOMECELL,MATCH(MAX(INDEX(First_Data_Point,MATCH($A103,DataStreams,0)),INDEX(First_Data_Point,MATCH(AG$6,DataStreams,0)),$B$3),DateRange,0)-1,MATCH($A103,DataStreams,0)-1):OFFSET(HOMECELL,MATCH(MIN(INDEX(Last_Data_Point,MATCH($A103,DataStreams,0)),INDEX(Last_Data_Point,MATCH(AG$6,DataStreams,0)),$B$4),DateRange,0)-1,MATCH($A103,DataStreams,0)-1) -
(INDEX(Returns!$102:$102,MATCH($A103,DataStreams,0))*
OFFSET(HOMECELL,MATCH(MAX(INDEX(First_Data_Point,MATCH($A103,DataStreams,0)),INDEX(First_Data_Point,MATCH(AG$6,DataStreams,0)),$B$3),DateRange,0)-1,MATCH(INDEX(Returns!$100:$100,MATCH($A103,DataStreams,0)),DataStreams,0)-1):OFFSET(HOMECELL,MATCH(MIN(INDEX(Last_Data_Point,MATCH($A103,DataStreams,0)),INDEX(Last_Data_Point,MATCH(AG$6,DataStreams,0)),$B$4),DateRange,0)-1,MATCH(INDEX(Returns!$100:$100,MATCH($A103,DataStreams,0)),DataStreams,0)-1)),
OFFSET(HOMECELL,MATCH(MAX(INDEX(First_Data_Point,MATCH($A103,DataStreams,0)),INDEX(First_Data_Point,MATCH(AG$6,DataStreams,0)),$B$3),DateRange,0)-1,MATCH(AG$6,DataStreams,0)-1):OFFSET(HOMECELL,MATCH(MIN(INDEX(Last_Data_Point,MATCH($A103,DataStreams,0)),INDEX(Last_Data_Point,MATCH(AG$6,DataStreams,0)),$B$4),DateRange,0)-1,MATCH(AG$6,DataStreams,0)-1) -
(INDEX(Returns!$102:$102,MATCH(AG$6,DataStreams,0))*
OFFSET(HOMECELL,MATCH(MAX(INDEX(First_Data_Point,MATCH($A103,DataStreams,0)),INDEX(First_Data_Point,MATCH(AG$6,DataStreams,0)),$B$3),DateRange,0)-1,MATCH(INDEX(Returns!$100:$100,MATCH(AG$6,DataStreams,0)),DataStreams,0)-1):OFFSET(HOMECELL,MATCH(MIN(INDEX(Last_Data_Point,MATCH($A103,DataStreams,0)),INDEX(Last_Data_Point,MATCH(AG$6,DataStreams,0)),$B$4),DateRange,0)-1,MATCH(INDEX(Returns!$100:$100,MATCH(AG$6,DataStreams,0)),DataStreams,0)-1))),"")</f>
        <v>5.8467401941081202E-5</v>
      </c>
      <c r="AH103" s="233" cm="1">
        <f t="array" aca="1" ref="AH103" ca="1">_xlfn.IFNA(_xlfn.COVARIANCE.S(
OFFSET(HOMECELL,MATCH(MAX(INDEX(First_Data_Point,MATCH($A103,DataStreams,0)),INDEX(First_Data_Point,MATCH(AH$6,DataStreams,0)),$B$3),DateRange,0)-1,MATCH($A103,DataStreams,0)-1):OFFSET(HOMECELL,MATCH(MIN(INDEX(Last_Data_Point,MATCH($A103,DataStreams,0)),INDEX(Last_Data_Point,MATCH(AH$6,DataStreams,0)),$B$4),DateRange,0)-1,MATCH($A103,DataStreams,0)-1) -
(INDEX(Returns!$102:$102,MATCH($A103,DataStreams,0))*
OFFSET(HOMECELL,MATCH(MAX(INDEX(First_Data_Point,MATCH($A103,DataStreams,0)),INDEX(First_Data_Point,MATCH(AH$6,DataStreams,0)),$B$3),DateRange,0)-1,MATCH(INDEX(Returns!$100:$100,MATCH($A103,DataStreams,0)),DataStreams,0)-1):OFFSET(HOMECELL,MATCH(MIN(INDEX(Last_Data_Point,MATCH($A103,DataStreams,0)),INDEX(Last_Data_Point,MATCH(AH$6,DataStreams,0)),$B$4),DateRange,0)-1,MATCH(INDEX(Returns!$100:$100,MATCH($A103,DataStreams,0)),DataStreams,0)-1)),
OFFSET(HOMECELL,MATCH(MAX(INDEX(First_Data_Point,MATCH($A103,DataStreams,0)),INDEX(First_Data_Point,MATCH(AH$6,DataStreams,0)),$B$3),DateRange,0)-1,MATCH(AH$6,DataStreams,0)-1):OFFSET(HOMECELL,MATCH(MIN(INDEX(Last_Data_Point,MATCH($A103,DataStreams,0)),INDEX(Last_Data_Point,MATCH(AH$6,DataStreams,0)),$B$4),DateRange,0)-1,MATCH(AH$6,DataStreams,0)-1) -
(INDEX(Returns!$102:$102,MATCH(AH$6,DataStreams,0))*
OFFSET(HOMECELL,MATCH(MAX(INDEX(First_Data_Point,MATCH($A103,DataStreams,0)),INDEX(First_Data_Point,MATCH(AH$6,DataStreams,0)),$B$3),DateRange,0)-1,MATCH(INDEX(Returns!$100:$100,MATCH(AH$6,DataStreams,0)),DataStreams,0)-1):OFFSET(HOMECELL,MATCH(MIN(INDEX(Last_Data_Point,MATCH($A103,DataStreams,0)),INDEX(Last_Data_Point,MATCH(AH$6,DataStreams,0)),$B$4),DateRange,0)-1,MATCH(INDEX(Returns!$100:$100,MATCH(AH$6,DataStreams,0)),DataStreams,0)-1))),"")</f>
        <v>1.4640348542135887E-3</v>
      </c>
      <c r="AI103" s="233" cm="1">
        <f t="array" aca="1" ref="AI103" ca="1">_xlfn.IFNA(_xlfn.COVARIANCE.S(
OFFSET(HOMECELL,MATCH(MAX(INDEX(First_Data_Point,MATCH($A103,DataStreams,0)),INDEX(First_Data_Point,MATCH(AI$6,DataStreams,0)),$B$3),DateRange,0)-1,MATCH($A103,DataStreams,0)-1):OFFSET(HOMECELL,MATCH(MIN(INDEX(Last_Data_Point,MATCH($A103,DataStreams,0)),INDEX(Last_Data_Point,MATCH(AI$6,DataStreams,0)),$B$4),DateRange,0)-1,MATCH($A103,DataStreams,0)-1) -
(INDEX(Returns!$102:$102,MATCH($A103,DataStreams,0))*
OFFSET(HOMECELL,MATCH(MAX(INDEX(First_Data_Point,MATCH($A103,DataStreams,0)),INDEX(First_Data_Point,MATCH(AI$6,DataStreams,0)),$B$3),DateRange,0)-1,MATCH(INDEX(Returns!$100:$100,MATCH($A103,DataStreams,0)),DataStreams,0)-1):OFFSET(HOMECELL,MATCH(MIN(INDEX(Last_Data_Point,MATCH($A103,DataStreams,0)),INDEX(Last_Data_Point,MATCH(AI$6,DataStreams,0)),$B$4),DateRange,0)-1,MATCH(INDEX(Returns!$100:$100,MATCH($A103,DataStreams,0)),DataStreams,0)-1)),
OFFSET(HOMECELL,MATCH(MAX(INDEX(First_Data_Point,MATCH($A103,DataStreams,0)),INDEX(First_Data_Point,MATCH(AI$6,DataStreams,0)),$B$3),DateRange,0)-1,MATCH(AI$6,DataStreams,0)-1):OFFSET(HOMECELL,MATCH(MIN(INDEX(Last_Data_Point,MATCH($A103,DataStreams,0)),INDEX(Last_Data_Point,MATCH(AI$6,DataStreams,0)),$B$4),DateRange,0)-1,MATCH(AI$6,DataStreams,0)-1) -
(INDEX(Returns!$102:$102,MATCH(AI$6,DataStreams,0))*
OFFSET(HOMECELL,MATCH(MAX(INDEX(First_Data_Point,MATCH($A103,DataStreams,0)),INDEX(First_Data_Point,MATCH(AI$6,DataStreams,0)),$B$3),DateRange,0)-1,MATCH(INDEX(Returns!$100:$100,MATCH(AI$6,DataStreams,0)),DataStreams,0)-1):OFFSET(HOMECELL,MATCH(MIN(INDEX(Last_Data_Point,MATCH($A103,DataStreams,0)),INDEX(Last_Data_Point,MATCH(AI$6,DataStreams,0)),$B$4),DateRange,0)-1,MATCH(INDEX(Returns!$100:$100,MATCH(AI$6,DataStreams,0)),DataStreams,0)-1))),"")</f>
        <v>-1.0090806834720892E-4</v>
      </c>
      <c r="AJ103" s="233" cm="1">
        <f t="array" aca="1" ref="AJ103" ca="1">_xlfn.IFNA(_xlfn.COVARIANCE.S(
OFFSET(HOMECELL,MATCH(MAX(INDEX(First_Data_Point,MATCH($A103,DataStreams,0)),INDEX(First_Data_Point,MATCH(AJ$6,DataStreams,0)),$B$3),DateRange,0)-1,MATCH($A103,DataStreams,0)-1):OFFSET(HOMECELL,MATCH(MIN(INDEX(Last_Data_Point,MATCH($A103,DataStreams,0)),INDEX(Last_Data_Point,MATCH(AJ$6,DataStreams,0)),$B$4),DateRange,0)-1,MATCH($A103,DataStreams,0)-1) -
(INDEX(Returns!$102:$102,MATCH($A103,DataStreams,0))*
OFFSET(HOMECELL,MATCH(MAX(INDEX(First_Data_Point,MATCH($A103,DataStreams,0)),INDEX(First_Data_Point,MATCH(AJ$6,DataStreams,0)),$B$3),DateRange,0)-1,MATCH(INDEX(Returns!$100:$100,MATCH($A103,DataStreams,0)),DataStreams,0)-1):OFFSET(HOMECELL,MATCH(MIN(INDEX(Last_Data_Point,MATCH($A103,DataStreams,0)),INDEX(Last_Data_Point,MATCH(AJ$6,DataStreams,0)),$B$4),DateRange,0)-1,MATCH(INDEX(Returns!$100:$100,MATCH($A103,DataStreams,0)),DataStreams,0)-1)),
OFFSET(HOMECELL,MATCH(MAX(INDEX(First_Data_Point,MATCH($A103,DataStreams,0)),INDEX(First_Data_Point,MATCH(AJ$6,DataStreams,0)),$B$3),DateRange,0)-1,MATCH(AJ$6,DataStreams,0)-1):OFFSET(HOMECELL,MATCH(MIN(INDEX(Last_Data_Point,MATCH($A103,DataStreams,0)),INDEX(Last_Data_Point,MATCH(AJ$6,DataStreams,0)),$B$4),DateRange,0)-1,MATCH(AJ$6,DataStreams,0)-1) -
(INDEX(Returns!$102:$102,MATCH(AJ$6,DataStreams,0))*
OFFSET(HOMECELL,MATCH(MAX(INDEX(First_Data_Point,MATCH($A103,DataStreams,0)),INDEX(First_Data_Point,MATCH(AJ$6,DataStreams,0)),$B$3),DateRange,0)-1,MATCH(INDEX(Returns!$100:$100,MATCH(AJ$6,DataStreams,0)),DataStreams,0)-1):OFFSET(HOMECELL,MATCH(MIN(INDEX(Last_Data_Point,MATCH($A103,DataStreams,0)),INDEX(Last_Data_Point,MATCH(AJ$6,DataStreams,0)),$B$4),DateRange,0)-1,MATCH(INDEX(Returns!$100:$100,MATCH(AJ$6,DataStreams,0)),DataStreams,0)-1))),"")</f>
        <v>-2.4137246376651445E-3</v>
      </c>
      <c r="AK103" s="233" cm="1">
        <f t="array" aca="1" ref="AK103" ca="1">_xlfn.IFNA(_xlfn.COVARIANCE.S(
OFFSET(HOMECELL,MATCH(MAX(INDEX(First_Data_Point,MATCH($A103,DataStreams,0)),INDEX(First_Data_Point,MATCH(AK$6,DataStreams,0)),$B$3),DateRange,0)-1,MATCH($A103,DataStreams,0)-1):OFFSET(HOMECELL,MATCH(MIN(INDEX(Last_Data_Point,MATCH($A103,DataStreams,0)),INDEX(Last_Data_Point,MATCH(AK$6,DataStreams,0)),$B$4),DateRange,0)-1,MATCH($A103,DataStreams,0)-1) -
(INDEX(Returns!$102:$102,MATCH($A103,DataStreams,0))*
OFFSET(HOMECELL,MATCH(MAX(INDEX(First_Data_Point,MATCH($A103,DataStreams,0)),INDEX(First_Data_Point,MATCH(AK$6,DataStreams,0)),$B$3),DateRange,0)-1,MATCH(INDEX(Returns!$100:$100,MATCH($A103,DataStreams,0)),DataStreams,0)-1):OFFSET(HOMECELL,MATCH(MIN(INDEX(Last_Data_Point,MATCH($A103,DataStreams,0)),INDEX(Last_Data_Point,MATCH(AK$6,DataStreams,0)),$B$4),DateRange,0)-1,MATCH(INDEX(Returns!$100:$100,MATCH($A103,DataStreams,0)),DataStreams,0)-1)),
OFFSET(HOMECELL,MATCH(MAX(INDEX(First_Data_Point,MATCH($A103,DataStreams,0)),INDEX(First_Data_Point,MATCH(AK$6,DataStreams,0)),$B$3),DateRange,0)-1,MATCH(AK$6,DataStreams,0)-1):OFFSET(HOMECELL,MATCH(MIN(INDEX(Last_Data_Point,MATCH($A103,DataStreams,0)),INDEX(Last_Data_Point,MATCH(AK$6,DataStreams,0)),$B$4),DateRange,0)-1,MATCH(AK$6,DataStreams,0)-1) -
(INDEX(Returns!$102:$102,MATCH(AK$6,DataStreams,0))*
OFFSET(HOMECELL,MATCH(MAX(INDEX(First_Data_Point,MATCH($A103,DataStreams,0)),INDEX(First_Data_Point,MATCH(AK$6,DataStreams,0)),$B$3),DateRange,0)-1,MATCH(INDEX(Returns!$100:$100,MATCH(AK$6,DataStreams,0)),DataStreams,0)-1):OFFSET(HOMECELL,MATCH(MIN(INDEX(Last_Data_Point,MATCH($A103,DataStreams,0)),INDEX(Last_Data_Point,MATCH(AK$6,DataStreams,0)),$B$4),DateRange,0)-1,MATCH(INDEX(Returns!$100:$100,MATCH(AK$6,DataStreams,0)),DataStreams,0)-1))),"")</f>
        <v>-3.6149770888678072E-4</v>
      </c>
      <c r="AL103" s="233" cm="1">
        <f t="array" aca="1" ref="AL103" ca="1">_xlfn.IFNA(_xlfn.COVARIANCE.S(
OFFSET(HOMECELL,MATCH(MAX(INDEX(First_Data_Point,MATCH($A103,DataStreams,0)),INDEX(First_Data_Point,MATCH(AL$6,DataStreams,0)),$B$3),DateRange,0)-1,MATCH($A103,DataStreams,0)-1):OFFSET(HOMECELL,MATCH(MIN(INDEX(Last_Data_Point,MATCH($A103,DataStreams,0)),INDEX(Last_Data_Point,MATCH(AL$6,DataStreams,0)),$B$4),DateRange,0)-1,MATCH($A103,DataStreams,0)-1) -
(INDEX(Returns!$102:$102,MATCH($A103,DataStreams,0))*
OFFSET(HOMECELL,MATCH(MAX(INDEX(First_Data_Point,MATCH($A103,DataStreams,0)),INDEX(First_Data_Point,MATCH(AL$6,DataStreams,0)),$B$3),DateRange,0)-1,MATCH(INDEX(Returns!$100:$100,MATCH($A103,DataStreams,0)),DataStreams,0)-1):OFFSET(HOMECELL,MATCH(MIN(INDEX(Last_Data_Point,MATCH($A103,DataStreams,0)),INDEX(Last_Data_Point,MATCH(AL$6,DataStreams,0)),$B$4),DateRange,0)-1,MATCH(INDEX(Returns!$100:$100,MATCH($A103,DataStreams,0)),DataStreams,0)-1)),
OFFSET(HOMECELL,MATCH(MAX(INDEX(First_Data_Point,MATCH($A103,DataStreams,0)),INDEX(First_Data_Point,MATCH(AL$6,DataStreams,0)),$B$3),DateRange,0)-1,MATCH(AL$6,DataStreams,0)-1):OFFSET(HOMECELL,MATCH(MIN(INDEX(Last_Data_Point,MATCH($A103,DataStreams,0)),INDEX(Last_Data_Point,MATCH(AL$6,DataStreams,0)),$B$4),DateRange,0)-1,MATCH(AL$6,DataStreams,0)-1) -
(INDEX(Returns!$102:$102,MATCH(AL$6,DataStreams,0))*
OFFSET(HOMECELL,MATCH(MAX(INDEX(First_Data_Point,MATCH($A103,DataStreams,0)),INDEX(First_Data_Point,MATCH(AL$6,DataStreams,0)),$B$3),DateRange,0)-1,MATCH(INDEX(Returns!$100:$100,MATCH(AL$6,DataStreams,0)),DataStreams,0)-1):OFFSET(HOMECELL,MATCH(MIN(INDEX(Last_Data_Point,MATCH($A103,DataStreams,0)),INDEX(Last_Data_Point,MATCH(AL$6,DataStreams,0)),$B$4),DateRange,0)-1,MATCH(INDEX(Returns!$100:$100,MATCH(AL$6,DataStreams,0)),DataStreams,0)-1))),"")</f>
        <v>-1.3108454868023678E-4</v>
      </c>
      <c r="AM103" s="233" cm="1">
        <f t="array" aca="1" ref="AM103" ca="1">_xlfn.IFNA(_xlfn.COVARIANCE.S(
OFFSET(HOMECELL,MATCH(MAX(INDEX(First_Data_Point,MATCH($A103,DataStreams,0)),INDEX(First_Data_Point,MATCH(AM$6,DataStreams,0)),$B$3),DateRange,0)-1,MATCH($A103,DataStreams,0)-1):OFFSET(HOMECELL,MATCH(MIN(INDEX(Last_Data_Point,MATCH($A103,DataStreams,0)),INDEX(Last_Data_Point,MATCH(AM$6,DataStreams,0)),$B$4),DateRange,0)-1,MATCH($A103,DataStreams,0)-1) -
(INDEX(Returns!$102:$102,MATCH($A103,DataStreams,0))*
OFFSET(HOMECELL,MATCH(MAX(INDEX(First_Data_Point,MATCH($A103,DataStreams,0)),INDEX(First_Data_Point,MATCH(AM$6,DataStreams,0)),$B$3),DateRange,0)-1,MATCH(INDEX(Returns!$100:$100,MATCH($A103,DataStreams,0)),DataStreams,0)-1):OFFSET(HOMECELL,MATCH(MIN(INDEX(Last_Data_Point,MATCH($A103,DataStreams,0)),INDEX(Last_Data_Point,MATCH(AM$6,DataStreams,0)),$B$4),DateRange,0)-1,MATCH(INDEX(Returns!$100:$100,MATCH($A103,DataStreams,0)),DataStreams,0)-1)),
OFFSET(HOMECELL,MATCH(MAX(INDEX(First_Data_Point,MATCH($A103,DataStreams,0)),INDEX(First_Data_Point,MATCH(AM$6,DataStreams,0)),$B$3),DateRange,0)-1,MATCH(AM$6,DataStreams,0)-1):OFFSET(HOMECELL,MATCH(MIN(INDEX(Last_Data_Point,MATCH($A103,DataStreams,0)),INDEX(Last_Data_Point,MATCH(AM$6,DataStreams,0)),$B$4),DateRange,0)-1,MATCH(AM$6,DataStreams,0)-1) -
(INDEX(Returns!$102:$102,MATCH(AM$6,DataStreams,0))*
OFFSET(HOMECELL,MATCH(MAX(INDEX(First_Data_Point,MATCH($A103,DataStreams,0)),INDEX(First_Data_Point,MATCH(AM$6,DataStreams,0)),$B$3),DateRange,0)-1,MATCH(INDEX(Returns!$100:$100,MATCH(AM$6,DataStreams,0)),DataStreams,0)-1):OFFSET(HOMECELL,MATCH(MIN(INDEX(Last_Data_Point,MATCH($A103,DataStreams,0)),INDEX(Last_Data_Point,MATCH(AM$6,DataStreams,0)),$B$4),DateRange,0)-1,MATCH(INDEX(Returns!$100:$100,MATCH(AM$6,DataStreams,0)),DataStreams,0)-1))),"")</f>
        <v>9.0701725652839547E-3</v>
      </c>
      <c r="AN103" s="233" cm="1">
        <f t="array" aca="1" ref="AN103" ca="1">_xlfn.IFNA(_xlfn.COVARIANCE.S(
OFFSET(HOMECELL,MATCH(MAX(INDEX(First_Data_Point,MATCH($A103,DataStreams,0)),INDEX(First_Data_Point,MATCH(AN$6,DataStreams,0)),$B$3),DateRange,0)-1,MATCH($A103,DataStreams,0)-1):OFFSET(HOMECELL,MATCH(MIN(INDEX(Last_Data_Point,MATCH($A103,DataStreams,0)),INDEX(Last_Data_Point,MATCH(AN$6,DataStreams,0)),$B$4),DateRange,0)-1,MATCH($A103,DataStreams,0)-1) -
(INDEX(Returns!$102:$102,MATCH($A103,DataStreams,0))*
OFFSET(HOMECELL,MATCH(MAX(INDEX(First_Data_Point,MATCH($A103,DataStreams,0)),INDEX(First_Data_Point,MATCH(AN$6,DataStreams,0)),$B$3),DateRange,0)-1,MATCH(INDEX(Returns!$100:$100,MATCH($A103,DataStreams,0)),DataStreams,0)-1):OFFSET(HOMECELL,MATCH(MIN(INDEX(Last_Data_Point,MATCH($A103,DataStreams,0)),INDEX(Last_Data_Point,MATCH(AN$6,DataStreams,0)),$B$4),DateRange,0)-1,MATCH(INDEX(Returns!$100:$100,MATCH($A103,DataStreams,0)),DataStreams,0)-1)),
OFFSET(HOMECELL,MATCH(MAX(INDEX(First_Data_Point,MATCH($A103,DataStreams,0)),INDEX(First_Data_Point,MATCH(AN$6,DataStreams,0)),$B$3),DateRange,0)-1,MATCH(AN$6,DataStreams,0)-1):OFFSET(HOMECELL,MATCH(MIN(INDEX(Last_Data_Point,MATCH($A103,DataStreams,0)),INDEX(Last_Data_Point,MATCH(AN$6,DataStreams,0)),$B$4),DateRange,0)-1,MATCH(AN$6,DataStreams,0)-1) -
(INDEX(Returns!$102:$102,MATCH(AN$6,DataStreams,0))*
OFFSET(HOMECELL,MATCH(MAX(INDEX(First_Data_Point,MATCH($A103,DataStreams,0)),INDEX(First_Data_Point,MATCH(AN$6,DataStreams,0)),$B$3),DateRange,0)-1,MATCH(INDEX(Returns!$100:$100,MATCH(AN$6,DataStreams,0)),DataStreams,0)-1):OFFSET(HOMECELL,MATCH(MIN(INDEX(Last_Data_Point,MATCH($A103,DataStreams,0)),INDEX(Last_Data_Point,MATCH(AN$6,DataStreams,0)),$B$4),DateRange,0)-1,MATCH(INDEX(Returns!$100:$100,MATCH(AN$6,DataStreams,0)),DataStreams,0)-1))),"")</f>
        <v>3.7706027443037434E-4</v>
      </c>
      <c r="AO103" s="233" cm="1">
        <f t="array" aca="1" ref="AO103" ca="1">_xlfn.IFNA(_xlfn.COVARIANCE.S(
OFFSET(HOMECELL,MATCH(MAX(INDEX(First_Data_Point,MATCH($A103,DataStreams,0)),INDEX(First_Data_Point,MATCH(AO$6,DataStreams,0)),$B$3),DateRange,0)-1,MATCH($A103,DataStreams,0)-1):OFFSET(HOMECELL,MATCH(MIN(INDEX(Last_Data_Point,MATCH($A103,DataStreams,0)),INDEX(Last_Data_Point,MATCH(AO$6,DataStreams,0)),$B$4),DateRange,0)-1,MATCH($A103,DataStreams,0)-1) -
(INDEX(Returns!$102:$102,MATCH($A103,DataStreams,0))*
OFFSET(HOMECELL,MATCH(MAX(INDEX(First_Data_Point,MATCH($A103,DataStreams,0)),INDEX(First_Data_Point,MATCH(AO$6,DataStreams,0)),$B$3),DateRange,0)-1,MATCH(INDEX(Returns!$100:$100,MATCH($A103,DataStreams,0)),DataStreams,0)-1):OFFSET(HOMECELL,MATCH(MIN(INDEX(Last_Data_Point,MATCH($A103,DataStreams,0)),INDEX(Last_Data_Point,MATCH(AO$6,DataStreams,0)),$B$4),DateRange,0)-1,MATCH(INDEX(Returns!$100:$100,MATCH($A103,DataStreams,0)),DataStreams,0)-1)),
OFFSET(HOMECELL,MATCH(MAX(INDEX(First_Data_Point,MATCH($A103,DataStreams,0)),INDEX(First_Data_Point,MATCH(AO$6,DataStreams,0)),$B$3),DateRange,0)-1,MATCH(AO$6,DataStreams,0)-1):OFFSET(HOMECELL,MATCH(MIN(INDEX(Last_Data_Point,MATCH($A103,DataStreams,0)),INDEX(Last_Data_Point,MATCH(AO$6,DataStreams,0)),$B$4),DateRange,0)-1,MATCH(AO$6,DataStreams,0)-1) -
(INDEX(Returns!$102:$102,MATCH(AO$6,DataStreams,0))*
OFFSET(HOMECELL,MATCH(MAX(INDEX(First_Data_Point,MATCH($A103,DataStreams,0)),INDEX(First_Data_Point,MATCH(AO$6,DataStreams,0)),$B$3),DateRange,0)-1,MATCH(INDEX(Returns!$100:$100,MATCH(AO$6,DataStreams,0)),DataStreams,0)-1):OFFSET(HOMECELL,MATCH(MIN(INDEX(Last_Data_Point,MATCH($A103,DataStreams,0)),INDEX(Last_Data_Point,MATCH(AO$6,DataStreams,0)),$B$4),DateRange,0)-1,MATCH(INDEX(Returns!$100:$100,MATCH(AO$6,DataStreams,0)),DataStreams,0)-1))),"")</f>
        <v>3.3512942892035153E-4</v>
      </c>
      <c r="AP103" s="233" cm="1">
        <f t="array" aca="1" ref="AP103" ca="1">_xlfn.IFNA(_xlfn.COVARIANCE.S(
OFFSET(HOMECELL,MATCH(MAX(INDEX(First_Data_Point,MATCH($A103,DataStreams,0)),INDEX(First_Data_Point,MATCH(AP$6,DataStreams,0)),$B$3),DateRange,0)-1,MATCH($A103,DataStreams,0)-1):OFFSET(HOMECELL,MATCH(MIN(INDEX(Last_Data_Point,MATCH($A103,DataStreams,0)),INDEX(Last_Data_Point,MATCH(AP$6,DataStreams,0)),$B$4),DateRange,0)-1,MATCH($A103,DataStreams,0)-1) -
(INDEX(Returns!$102:$102,MATCH($A103,DataStreams,0))*
OFFSET(HOMECELL,MATCH(MAX(INDEX(First_Data_Point,MATCH($A103,DataStreams,0)),INDEX(First_Data_Point,MATCH(AP$6,DataStreams,0)),$B$3),DateRange,0)-1,MATCH(INDEX(Returns!$100:$100,MATCH($A103,DataStreams,0)),DataStreams,0)-1):OFFSET(HOMECELL,MATCH(MIN(INDEX(Last_Data_Point,MATCH($A103,DataStreams,0)),INDEX(Last_Data_Point,MATCH(AP$6,DataStreams,0)),$B$4),DateRange,0)-1,MATCH(INDEX(Returns!$100:$100,MATCH($A103,DataStreams,0)),DataStreams,0)-1)),
OFFSET(HOMECELL,MATCH(MAX(INDEX(First_Data_Point,MATCH($A103,DataStreams,0)),INDEX(First_Data_Point,MATCH(AP$6,DataStreams,0)),$B$3),DateRange,0)-1,MATCH(AP$6,DataStreams,0)-1):OFFSET(HOMECELL,MATCH(MIN(INDEX(Last_Data_Point,MATCH($A103,DataStreams,0)),INDEX(Last_Data_Point,MATCH(AP$6,DataStreams,0)),$B$4),DateRange,0)-1,MATCH(AP$6,DataStreams,0)-1) -
(INDEX(Returns!$102:$102,MATCH(AP$6,DataStreams,0))*
OFFSET(HOMECELL,MATCH(MAX(INDEX(First_Data_Point,MATCH($A103,DataStreams,0)),INDEX(First_Data_Point,MATCH(AP$6,DataStreams,0)),$B$3),DateRange,0)-1,MATCH(INDEX(Returns!$100:$100,MATCH(AP$6,DataStreams,0)),DataStreams,0)-1):OFFSET(HOMECELL,MATCH(MIN(INDEX(Last_Data_Point,MATCH($A103,DataStreams,0)),INDEX(Last_Data_Point,MATCH(AP$6,DataStreams,0)),$B$4),DateRange,0)-1,MATCH(INDEX(Returns!$100:$100,MATCH(AP$6,DataStreams,0)),DataStreams,0)-1))),"")</f>
        <v>-8.0617591543146892E-4</v>
      </c>
      <c r="AQ103" s="233" t="str" cm="1">
        <f t="array" aca="1" ref="AQ103" ca="1">_xlfn.IFNA(_xlfn.COVARIANCE.S(
OFFSET(HOMECELL,MATCH(MAX(INDEX(First_Data_Point,MATCH($A103,DataStreams,0)),INDEX(First_Data_Point,MATCH(AQ$6,DataStreams,0)),$B$3),DateRange,0)-1,MATCH($A103,DataStreams,0)-1):OFFSET(HOMECELL,MATCH(MIN(INDEX(Last_Data_Point,MATCH($A103,DataStreams,0)),INDEX(Last_Data_Point,MATCH(AQ$6,DataStreams,0)),$B$4),DateRange,0)-1,MATCH($A103,DataStreams,0)-1) -
(INDEX(Returns!$102:$102,MATCH($A103,DataStreams,0))*
OFFSET(HOMECELL,MATCH(MAX(INDEX(First_Data_Point,MATCH($A103,DataStreams,0)),INDEX(First_Data_Point,MATCH(AQ$6,DataStreams,0)),$B$3),DateRange,0)-1,MATCH(INDEX(Returns!$100:$100,MATCH($A103,DataStreams,0)),DataStreams,0)-1):OFFSET(HOMECELL,MATCH(MIN(INDEX(Last_Data_Point,MATCH($A103,DataStreams,0)),INDEX(Last_Data_Point,MATCH(AQ$6,DataStreams,0)),$B$4),DateRange,0)-1,MATCH(INDEX(Returns!$100:$100,MATCH($A103,DataStreams,0)),DataStreams,0)-1)),
OFFSET(HOMECELL,MATCH(MAX(INDEX(First_Data_Point,MATCH($A103,DataStreams,0)),INDEX(First_Data_Point,MATCH(AQ$6,DataStreams,0)),$B$3),DateRange,0)-1,MATCH(AQ$6,DataStreams,0)-1):OFFSET(HOMECELL,MATCH(MIN(INDEX(Last_Data_Point,MATCH($A103,DataStreams,0)),INDEX(Last_Data_Point,MATCH(AQ$6,DataStreams,0)),$B$4),DateRange,0)-1,MATCH(AQ$6,DataStreams,0)-1) -
(INDEX(Returns!$102:$102,MATCH(AQ$6,DataStreams,0))*
OFFSET(HOMECELL,MATCH(MAX(INDEX(First_Data_Point,MATCH($A103,DataStreams,0)),INDEX(First_Data_Point,MATCH(AQ$6,DataStreams,0)),$B$3),DateRange,0)-1,MATCH(INDEX(Returns!$100:$100,MATCH(AQ$6,DataStreams,0)),DataStreams,0)-1):OFFSET(HOMECELL,MATCH(MIN(INDEX(Last_Data_Point,MATCH($A103,DataStreams,0)),INDEX(Last_Data_Point,MATCH(AQ$6,DataStreams,0)),$B$4),DateRange,0)-1,MATCH(INDEX(Returns!$100:$100,MATCH(AQ$6,DataStreams,0)),DataStreams,0)-1))),"")</f>
        <v/>
      </c>
      <c r="AR103" s="233" t="str" cm="1">
        <f t="array" aca="1" ref="AR103" ca="1">_xlfn.IFNA(_xlfn.COVARIANCE.S(
OFFSET(HOMECELL,MATCH(MAX(INDEX(First_Data_Point,MATCH($A103,DataStreams,0)),INDEX(First_Data_Point,MATCH(AR$6,DataStreams,0)),$B$3),DateRange,0)-1,MATCH($A103,DataStreams,0)-1):OFFSET(HOMECELL,MATCH(MIN(INDEX(Last_Data_Point,MATCH($A103,DataStreams,0)),INDEX(Last_Data_Point,MATCH(AR$6,DataStreams,0)),$B$4),DateRange,0)-1,MATCH($A103,DataStreams,0)-1) -
(INDEX(Returns!$102:$102,MATCH($A103,DataStreams,0))*
OFFSET(HOMECELL,MATCH(MAX(INDEX(First_Data_Point,MATCH($A103,DataStreams,0)),INDEX(First_Data_Point,MATCH(AR$6,DataStreams,0)),$B$3),DateRange,0)-1,MATCH(INDEX(Returns!$100:$100,MATCH($A103,DataStreams,0)),DataStreams,0)-1):OFFSET(HOMECELL,MATCH(MIN(INDEX(Last_Data_Point,MATCH($A103,DataStreams,0)),INDEX(Last_Data_Point,MATCH(AR$6,DataStreams,0)),$B$4),DateRange,0)-1,MATCH(INDEX(Returns!$100:$100,MATCH($A103,DataStreams,0)),DataStreams,0)-1)),
OFFSET(HOMECELL,MATCH(MAX(INDEX(First_Data_Point,MATCH($A103,DataStreams,0)),INDEX(First_Data_Point,MATCH(AR$6,DataStreams,0)),$B$3),DateRange,0)-1,MATCH(AR$6,DataStreams,0)-1):OFFSET(HOMECELL,MATCH(MIN(INDEX(Last_Data_Point,MATCH($A103,DataStreams,0)),INDEX(Last_Data_Point,MATCH(AR$6,DataStreams,0)),$B$4),DateRange,0)-1,MATCH(AR$6,DataStreams,0)-1) -
(INDEX(Returns!$102:$102,MATCH(AR$6,DataStreams,0))*
OFFSET(HOMECELL,MATCH(MAX(INDEX(First_Data_Point,MATCH($A103,DataStreams,0)),INDEX(First_Data_Point,MATCH(AR$6,DataStreams,0)),$B$3),DateRange,0)-1,MATCH(INDEX(Returns!$100:$100,MATCH(AR$6,DataStreams,0)),DataStreams,0)-1):OFFSET(HOMECELL,MATCH(MIN(INDEX(Last_Data_Point,MATCH($A103,DataStreams,0)),INDEX(Last_Data_Point,MATCH(AR$6,DataStreams,0)),$B$4),DateRange,0)-1,MATCH(INDEX(Returns!$100:$100,MATCH(AR$6,DataStreams,0)),DataStreams,0)-1))),"")</f>
        <v/>
      </c>
      <c r="AS103" s="233" t="str" cm="1">
        <f t="array" aca="1" ref="AS103" ca="1">_xlfn.IFNA(_xlfn.COVARIANCE.S(
OFFSET(HOMECELL,MATCH(MAX(INDEX(First_Data_Point,MATCH($A103,DataStreams,0)),INDEX(First_Data_Point,MATCH(AS$6,DataStreams,0)),$B$3),DateRange,0)-1,MATCH($A103,DataStreams,0)-1):OFFSET(HOMECELL,MATCH(MIN(INDEX(Last_Data_Point,MATCH($A103,DataStreams,0)),INDEX(Last_Data_Point,MATCH(AS$6,DataStreams,0)),$B$4),DateRange,0)-1,MATCH($A103,DataStreams,0)-1) -
(INDEX(Returns!$102:$102,MATCH($A103,DataStreams,0))*
OFFSET(HOMECELL,MATCH(MAX(INDEX(First_Data_Point,MATCH($A103,DataStreams,0)),INDEX(First_Data_Point,MATCH(AS$6,DataStreams,0)),$B$3),DateRange,0)-1,MATCH(INDEX(Returns!$100:$100,MATCH($A103,DataStreams,0)),DataStreams,0)-1):OFFSET(HOMECELL,MATCH(MIN(INDEX(Last_Data_Point,MATCH($A103,DataStreams,0)),INDEX(Last_Data_Point,MATCH(AS$6,DataStreams,0)),$B$4),DateRange,0)-1,MATCH(INDEX(Returns!$100:$100,MATCH($A103,DataStreams,0)),DataStreams,0)-1)),
OFFSET(HOMECELL,MATCH(MAX(INDEX(First_Data_Point,MATCH($A103,DataStreams,0)),INDEX(First_Data_Point,MATCH(AS$6,DataStreams,0)),$B$3),DateRange,0)-1,MATCH(AS$6,DataStreams,0)-1):OFFSET(HOMECELL,MATCH(MIN(INDEX(Last_Data_Point,MATCH($A103,DataStreams,0)),INDEX(Last_Data_Point,MATCH(AS$6,DataStreams,0)),$B$4),DateRange,0)-1,MATCH(AS$6,DataStreams,0)-1) -
(INDEX(Returns!$102:$102,MATCH(AS$6,DataStreams,0))*
OFFSET(HOMECELL,MATCH(MAX(INDEX(First_Data_Point,MATCH($A103,DataStreams,0)),INDEX(First_Data_Point,MATCH(AS$6,DataStreams,0)),$B$3),DateRange,0)-1,MATCH(INDEX(Returns!$100:$100,MATCH(AS$6,DataStreams,0)),DataStreams,0)-1):OFFSET(HOMECELL,MATCH(MIN(INDEX(Last_Data_Point,MATCH($A103,DataStreams,0)),INDEX(Last_Data_Point,MATCH(AS$6,DataStreams,0)),$B$4),DateRange,0)-1,MATCH(INDEX(Returns!$100:$100,MATCH(AS$6,DataStreams,0)),DataStreams,0)-1))),"")</f>
        <v/>
      </c>
      <c r="AT103" s="233" t="str" cm="1">
        <f t="array" aca="1" ref="AT103" ca="1">_xlfn.IFNA(_xlfn.COVARIANCE.S(
OFFSET(HOMECELL,MATCH(MAX(INDEX(First_Data_Point,MATCH($A103,DataStreams,0)),INDEX(First_Data_Point,MATCH(AT$6,DataStreams,0)),$B$3),DateRange,0)-1,MATCH($A103,DataStreams,0)-1):OFFSET(HOMECELL,MATCH(MIN(INDEX(Last_Data_Point,MATCH($A103,DataStreams,0)),INDEX(Last_Data_Point,MATCH(AT$6,DataStreams,0)),$B$4),DateRange,0)-1,MATCH($A103,DataStreams,0)-1) -
(INDEX(Returns!$102:$102,MATCH($A103,DataStreams,0))*
OFFSET(HOMECELL,MATCH(MAX(INDEX(First_Data_Point,MATCH($A103,DataStreams,0)),INDEX(First_Data_Point,MATCH(AT$6,DataStreams,0)),$B$3),DateRange,0)-1,MATCH(INDEX(Returns!$100:$100,MATCH($A103,DataStreams,0)),DataStreams,0)-1):OFFSET(HOMECELL,MATCH(MIN(INDEX(Last_Data_Point,MATCH($A103,DataStreams,0)),INDEX(Last_Data_Point,MATCH(AT$6,DataStreams,0)),$B$4),DateRange,0)-1,MATCH(INDEX(Returns!$100:$100,MATCH($A103,DataStreams,0)),DataStreams,0)-1)),
OFFSET(HOMECELL,MATCH(MAX(INDEX(First_Data_Point,MATCH($A103,DataStreams,0)),INDEX(First_Data_Point,MATCH(AT$6,DataStreams,0)),$B$3),DateRange,0)-1,MATCH(AT$6,DataStreams,0)-1):OFFSET(HOMECELL,MATCH(MIN(INDEX(Last_Data_Point,MATCH($A103,DataStreams,0)),INDEX(Last_Data_Point,MATCH(AT$6,DataStreams,0)),$B$4),DateRange,0)-1,MATCH(AT$6,DataStreams,0)-1) -
(INDEX(Returns!$102:$102,MATCH(AT$6,DataStreams,0))*
OFFSET(HOMECELL,MATCH(MAX(INDEX(First_Data_Point,MATCH($A103,DataStreams,0)),INDEX(First_Data_Point,MATCH(AT$6,DataStreams,0)),$B$3),DateRange,0)-1,MATCH(INDEX(Returns!$100:$100,MATCH(AT$6,DataStreams,0)),DataStreams,0)-1):OFFSET(HOMECELL,MATCH(MIN(INDEX(Last_Data_Point,MATCH($A103,DataStreams,0)),INDEX(Last_Data_Point,MATCH(AT$6,DataStreams,0)),$B$4),DateRange,0)-1,MATCH(INDEX(Returns!$100:$100,MATCH(AT$6,DataStreams,0)),DataStreams,0)-1))),"")</f>
        <v/>
      </c>
      <c r="AU103" s="233" t="str" cm="1">
        <f t="array" aca="1" ref="AU103" ca="1">_xlfn.IFNA(_xlfn.COVARIANCE.S(
OFFSET(HOMECELL,MATCH(MAX(INDEX(First_Data_Point,MATCH($A103,DataStreams,0)),INDEX(First_Data_Point,MATCH(AU$6,DataStreams,0)),$B$3),DateRange,0)-1,MATCH($A103,DataStreams,0)-1):OFFSET(HOMECELL,MATCH(MIN(INDEX(Last_Data_Point,MATCH($A103,DataStreams,0)),INDEX(Last_Data_Point,MATCH(AU$6,DataStreams,0)),$B$4),DateRange,0)-1,MATCH($A103,DataStreams,0)-1) -
(INDEX(Returns!$102:$102,MATCH($A103,DataStreams,0))*
OFFSET(HOMECELL,MATCH(MAX(INDEX(First_Data_Point,MATCH($A103,DataStreams,0)),INDEX(First_Data_Point,MATCH(AU$6,DataStreams,0)),$B$3),DateRange,0)-1,MATCH(INDEX(Returns!$100:$100,MATCH($A103,DataStreams,0)),DataStreams,0)-1):OFFSET(HOMECELL,MATCH(MIN(INDEX(Last_Data_Point,MATCH($A103,DataStreams,0)),INDEX(Last_Data_Point,MATCH(AU$6,DataStreams,0)),$B$4),DateRange,0)-1,MATCH(INDEX(Returns!$100:$100,MATCH($A103,DataStreams,0)),DataStreams,0)-1)),
OFFSET(HOMECELL,MATCH(MAX(INDEX(First_Data_Point,MATCH($A103,DataStreams,0)),INDEX(First_Data_Point,MATCH(AU$6,DataStreams,0)),$B$3),DateRange,0)-1,MATCH(AU$6,DataStreams,0)-1):OFFSET(HOMECELL,MATCH(MIN(INDEX(Last_Data_Point,MATCH($A103,DataStreams,0)),INDEX(Last_Data_Point,MATCH(AU$6,DataStreams,0)),$B$4),DateRange,0)-1,MATCH(AU$6,DataStreams,0)-1) -
(INDEX(Returns!$102:$102,MATCH(AU$6,DataStreams,0))*
OFFSET(HOMECELL,MATCH(MAX(INDEX(First_Data_Point,MATCH($A103,DataStreams,0)),INDEX(First_Data_Point,MATCH(AU$6,DataStreams,0)),$B$3),DateRange,0)-1,MATCH(INDEX(Returns!$100:$100,MATCH(AU$6,DataStreams,0)),DataStreams,0)-1):OFFSET(HOMECELL,MATCH(MIN(INDEX(Last_Data_Point,MATCH($A103,DataStreams,0)),INDEX(Last_Data_Point,MATCH(AU$6,DataStreams,0)),$B$4),DateRange,0)-1,MATCH(INDEX(Returns!$100:$100,MATCH(AU$6,DataStreams,0)),DataStreams,0)-1))),"")</f>
        <v/>
      </c>
      <c r="AV103" s="233" t="str" cm="1">
        <f t="array" aca="1" ref="AV103" ca="1">_xlfn.IFNA(_xlfn.COVARIANCE.S(
OFFSET(HOMECELL,MATCH(MAX(INDEX(First_Data_Point,MATCH($A103,DataStreams,0)),INDEX(First_Data_Point,MATCH(AV$6,DataStreams,0)),$B$3),DateRange,0)-1,MATCH($A103,DataStreams,0)-1):OFFSET(HOMECELL,MATCH(MIN(INDEX(Last_Data_Point,MATCH($A103,DataStreams,0)),INDEX(Last_Data_Point,MATCH(AV$6,DataStreams,0)),$B$4),DateRange,0)-1,MATCH($A103,DataStreams,0)-1) -
(INDEX(Returns!$102:$102,MATCH($A103,DataStreams,0))*
OFFSET(HOMECELL,MATCH(MAX(INDEX(First_Data_Point,MATCH($A103,DataStreams,0)),INDEX(First_Data_Point,MATCH(AV$6,DataStreams,0)),$B$3),DateRange,0)-1,MATCH(INDEX(Returns!$100:$100,MATCH($A103,DataStreams,0)),DataStreams,0)-1):OFFSET(HOMECELL,MATCH(MIN(INDEX(Last_Data_Point,MATCH($A103,DataStreams,0)),INDEX(Last_Data_Point,MATCH(AV$6,DataStreams,0)),$B$4),DateRange,0)-1,MATCH(INDEX(Returns!$100:$100,MATCH($A103,DataStreams,0)),DataStreams,0)-1)),
OFFSET(HOMECELL,MATCH(MAX(INDEX(First_Data_Point,MATCH($A103,DataStreams,0)),INDEX(First_Data_Point,MATCH(AV$6,DataStreams,0)),$B$3),DateRange,0)-1,MATCH(AV$6,DataStreams,0)-1):OFFSET(HOMECELL,MATCH(MIN(INDEX(Last_Data_Point,MATCH($A103,DataStreams,0)),INDEX(Last_Data_Point,MATCH(AV$6,DataStreams,0)),$B$4),DateRange,0)-1,MATCH(AV$6,DataStreams,0)-1) -
(INDEX(Returns!$102:$102,MATCH(AV$6,DataStreams,0))*
OFFSET(HOMECELL,MATCH(MAX(INDEX(First_Data_Point,MATCH($A103,DataStreams,0)),INDEX(First_Data_Point,MATCH(AV$6,DataStreams,0)),$B$3),DateRange,0)-1,MATCH(INDEX(Returns!$100:$100,MATCH(AV$6,DataStreams,0)),DataStreams,0)-1):OFFSET(HOMECELL,MATCH(MIN(INDEX(Last_Data_Point,MATCH($A103,DataStreams,0)),INDEX(Last_Data_Point,MATCH(AV$6,DataStreams,0)),$B$4),DateRange,0)-1,MATCH(INDEX(Returns!$100:$100,MATCH(AV$6,DataStreams,0)),DataStreams,0)-1))),"")</f>
        <v/>
      </c>
      <c r="AW103" s="233" t="str" cm="1">
        <f t="array" aca="1" ref="AW103" ca="1">_xlfn.IFNA(_xlfn.COVARIANCE.S(
OFFSET(HOMECELL,MATCH(MAX(INDEX(First_Data_Point,MATCH($A103,DataStreams,0)),INDEX(First_Data_Point,MATCH(AW$6,DataStreams,0)),$B$3),DateRange,0)-1,MATCH($A103,DataStreams,0)-1):OFFSET(HOMECELL,MATCH(MIN(INDEX(Last_Data_Point,MATCH($A103,DataStreams,0)),INDEX(Last_Data_Point,MATCH(AW$6,DataStreams,0)),$B$4),DateRange,0)-1,MATCH($A103,DataStreams,0)-1) -
(INDEX(Returns!$102:$102,MATCH($A103,DataStreams,0))*
OFFSET(HOMECELL,MATCH(MAX(INDEX(First_Data_Point,MATCH($A103,DataStreams,0)),INDEX(First_Data_Point,MATCH(AW$6,DataStreams,0)),$B$3),DateRange,0)-1,MATCH(INDEX(Returns!$100:$100,MATCH($A103,DataStreams,0)),DataStreams,0)-1):OFFSET(HOMECELL,MATCH(MIN(INDEX(Last_Data_Point,MATCH($A103,DataStreams,0)),INDEX(Last_Data_Point,MATCH(AW$6,DataStreams,0)),$B$4),DateRange,0)-1,MATCH(INDEX(Returns!$100:$100,MATCH($A103,DataStreams,0)),DataStreams,0)-1)),
OFFSET(HOMECELL,MATCH(MAX(INDEX(First_Data_Point,MATCH($A103,DataStreams,0)),INDEX(First_Data_Point,MATCH(AW$6,DataStreams,0)),$B$3),DateRange,0)-1,MATCH(AW$6,DataStreams,0)-1):OFFSET(HOMECELL,MATCH(MIN(INDEX(Last_Data_Point,MATCH($A103,DataStreams,0)),INDEX(Last_Data_Point,MATCH(AW$6,DataStreams,0)),$B$4),DateRange,0)-1,MATCH(AW$6,DataStreams,0)-1) -
(INDEX(Returns!$102:$102,MATCH(AW$6,DataStreams,0))*
OFFSET(HOMECELL,MATCH(MAX(INDEX(First_Data_Point,MATCH($A103,DataStreams,0)),INDEX(First_Data_Point,MATCH(AW$6,DataStreams,0)),$B$3),DateRange,0)-1,MATCH(INDEX(Returns!$100:$100,MATCH(AW$6,DataStreams,0)),DataStreams,0)-1):OFFSET(HOMECELL,MATCH(MIN(INDEX(Last_Data_Point,MATCH($A103,DataStreams,0)),INDEX(Last_Data_Point,MATCH(AW$6,DataStreams,0)),$B$4),DateRange,0)-1,MATCH(INDEX(Returns!$100:$100,MATCH(AW$6,DataStreams,0)),DataStreams,0)-1))),"")</f>
        <v/>
      </c>
      <c r="AX103" s="233" t="str" cm="1">
        <f t="array" aca="1" ref="AX103" ca="1">_xlfn.IFNA(_xlfn.COVARIANCE.S(
OFFSET(HOMECELL,MATCH(MAX(INDEX(First_Data_Point,MATCH($A103,DataStreams,0)),INDEX(First_Data_Point,MATCH(AX$6,DataStreams,0)),$B$3),DateRange,0)-1,MATCH($A103,DataStreams,0)-1):OFFSET(HOMECELL,MATCH(MIN(INDEX(Last_Data_Point,MATCH($A103,DataStreams,0)),INDEX(Last_Data_Point,MATCH(AX$6,DataStreams,0)),$B$4),DateRange,0)-1,MATCH($A103,DataStreams,0)-1) -
(INDEX(Returns!$102:$102,MATCH($A103,DataStreams,0))*
OFFSET(HOMECELL,MATCH(MAX(INDEX(First_Data_Point,MATCH($A103,DataStreams,0)),INDEX(First_Data_Point,MATCH(AX$6,DataStreams,0)),$B$3),DateRange,0)-1,MATCH(INDEX(Returns!$100:$100,MATCH($A103,DataStreams,0)),DataStreams,0)-1):OFFSET(HOMECELL,MATCH(MIN(INDEX(Last_Data_Point,MATCH($A103,DataStreams,0)),INDEX(Last_Data_Point,MATCH(AX$6,DataStreams,0)),$B$4),DateRange,0)-1,MATCH(INDEX(Returns!$100:$100,MATCH($A103,DataStreams,0)),DataStreams,0)-1)),
OFFSET(HOMECELL,MATCH(MAX(INDEX(First_Data_Point,MATCH($A103,DataStreams,0)),INDEX(First_Data_Point,MATCH(AX$6,DataStreams,0)),$B$3),DateRange,0)-1,MATCH(AX$6,DataStreams,0)-1):OFFSET(HOMECELL,MATCH(MIN(INDEX(Last_Data_Point,MATCH($A103,DataStreams,0)),INDEX(Last_Data_Point,MATCH(AX$6,DataStreams,0)),$B$4),DateRange,0)-1,MATCH(AX$6,DataStreams,0)-1) -
(INDEX(Returns!$102:$102,MATCH(AX$6,DataStreams,0))*
OFFSET(HOMECELL,MATCH(MAX(INDEX(First_Data_Point,MATCH($A103,DataStreams,0)),INDEX(First_Data_Point,MATCH(AX$6,DataStreams,0)),$B$3),DateRange,0)-1,MATCH(INDEX(Returns!$100:$100,MATCH(AX$6,DataStreams,0)),DataStreams,0)-1):OFFSET(HOMECELL,MATCH(MIN(INDEX(Last_Data_Point,MATCH($A103,DataStreams,0)),INDEX(Last_Data_Point,MATCH(AX$6,DataStreams,0)),$B$4),DateRange,0)-1,MATCH(INDEX(Returns!$100:$100,MATCH(AX$6,DataStreams,0)),DataStreams,0)-1))),"")</f>
        <v/>
      </c>
      <c r="AY103" s="233" t="str" cm="1">
        <f t="array" aca="1" ref="AY103" ca="1">_xlfn.IFNA(_xlfn.COVARIANCE.S(
OFFSET(HOMECELL,MATCH(MAX(INDEX(First_Data_Point,MATCH($A103,DataStreams,0)),INDEX(First_Data_Point,MATCH(AY$6,DataStreams,0)),$B$3),DateRange,0)-1,MATCH($A103,DataStreams,0)-1):OFFSET(HOMECELL,MATCH(MIN(INDEX(Last_Data_Point,MATCH($A103,DataStreams,0)),INDEX(Last_Data_Point,MATCH(AY$6,DataStreams,0)),$B$4),DateRange,0)-1,MATCH($A103,DataStreams,0)-1) -
(INDEX(Returns!$102:$102,MATCH($A103,DataStreams,0))*
OFFSET(HOMECELL,MATCH(MAX(INDEX(First_Data_Point,MATCH($A103,DataStreams,0)),INDEX(First_Data_Point,MATCH(AY$6,DataStreams,0)),$B$3),DateRange,0)-1,MATCH(INDEX(Returns!$100:$100,MATCH($A103,DataStreams,0)),DataStreams,0)-1):OFFSET(HOMECELL,MATCH(MIN(INDEX(Last_Data_Point,MATCH($A103,DataStreams,0)),INDEX(Last_Data_Point,MATCH(AY$6,DataStreams,0)),$B$4),DateRange,0)-1,MATCH(INDEX(Returns!$100:$100,MATCH($A103,DataStreams,0)),DataStreams,0)-1)),
OFFSET(HOMECELL,MATCH(MAX(INDEX(First_Data_Point,MATCH($A103,DataStreams,0)),INDEX(First_Data_Point,MATCH(AY$6,DataStreams,0)),$B$3),DateRange,0)-1,MATCH(AY$6,DataStreams,0)-1):OFFSET(HOMECELL,MATCH(MIN(INDEX(Last_Data_Point,MATCH($A103,DataStreams,0)),INDEX(Last_Data_Point,MATCH(AY$6,DataStreams,0)),$B$4),DateRange,0)-1,MATCH(AY$6,DataStreams,0)-1) -
(INDEX(Returns!$102:$102,MATCH(AY$6,DataStreams,0))*
OFFSET(HOMECELL,MATCH(MAX(INDEX(First_Data_Point,MATCH($A103,DataStreams,0)),INDEX(First_Data_Point,MATCH(AY$6,DataStreams,0)),$B$3),DateRange,0)-1,MATCH(INDEX(Returns!$100:$100,MATCH(AY$6,DataStreams,0)),DataStreams,0)-1):OFFSET(HOMECELL,MATCH(MIN(INDEX(Last_Data_Point,MATCH($A103,DataStreams,0)),INDEX(Last_Data_Point,MATCH(AY$6,DataStreams,0)),$B$4),DateRange,0)-1,MATCH(INDEX(Returns!$100:$100,MATCH(AY$6,DataStreams,0)),DataStreams,0)-1))),"")</f>
        <v/>
      </c>
      <c r="AZ103" s="233" t="str" cm="1">
        <f t="array" aca="1" ref="AZ103" ca="1">_xlfn.IFNA(_xlfn.COVARIANCE.S(
OFFSET(HOMECELL,MATCH(MAX(INDEX(First_Data_Point,MATCH($A103,DataStreams,0)),INDEX(First_Data_Point,MATCH(AZ$6,DataStreams,0)),$B$3),DateRange,0)-1,MATCH($A103,DataStreams,0)-1):OFFSET(HOMECELL,MATCH(MIN(INDEX(Last_Data_Point,MATCH($A103,DataStreams,0)),INDEX(Last_Data_Point,MATCH(AZ$6,DataStreams,0)),$B$4),DateRange,0)-1,MATCH($A103,DataStreams,0)-1) -
(INDEX(Returns!$102:$102,MATCH($A103,DataStreams,0))*
OFFSET(HOMECELL,MATCH(MAX(INDEX(First_Data_Point,MATCH($A103,DataStreams,0)),INDEX(First_Data_Point,MATCH(AZ$6,DataStreams,0)),$B$3),DateRange,0)-1,MATCH(INDEX(Returns!$100:$100,MATCH($A103,DataStreams,0)),DataStreams,0)-1):OFFSET(HOMECELL,MATCH(MIN(INDEX(Last_Data_Point,MATCH($A103,DataStreams,0)),INDEX(Last_Data_Point,MATCH(AZ$6,DataStreams,0)),$B$4),DateRange,0)-1,MATCH(INDEX(Returns!$100:$100,MATCH($A103,DataStreams,0)),DataStreams,0)-1)),
OFFSET(HOMECELL,MATCH(MAX(INDEX(First_Data_Point,MATCH($A103,DataStreams,0)),INDEX(First_Data_Point,MATCH(AZ$6,DataStreams,0)),$B$3),DateRange,0)-1,MATCH(AZ$6,DataStreams,0)-1):OFFSET(HOMECELL,MATCH(MIN(INDEX(Last_Data_Point,MATCH($A103,DataStreams,0)),INDEX(Last_Data_Point,MATCH(AZ$6,DataStreams,0)),$B$4),DateRange,0)-1,MATCH(AZ$6,DataStreams,0)-1) -
(INDEX(Returns!$102:$102,MATCH(AZ$6,DataStreams,0))*
OFFSET(HOMECELL,MATCH(MAX(INDEX(First_Data_Point,MATCH($A103,DataStreams,0)),INDEX(First_Data_Point,MATCH(AZ$6,DataStreams,0)),$B$3),DateRange,0)-1,MATCH(INDEX(Returns!$100:$100,MATCH(AZ$6,DataStreams,0)),DataStreams,0)-1):OFFSET(HOMECELL,MATCH(MIN(INDEX(Last_Data_Point,MATCH($A103,DataStreams,0)),INDEX(Last_Data_Point,MATCH(AZ$6,DataStreams,0)),$B$4),DateRange,0)-1,MATCH(INDEX(Returns!$100:$100,MATCH(AZ$6,DataStreams,0)),DataStreams,0)-1))),"")</f>
        <v/>
      </c>
      <c r="BA103" s="233" t="str" cm="1">
        <f t="array" aca="1" ref="BA103" ca="1">_xlfn.IFNA(_xlfn.COVARIANCE.S(
OFFSET(HOMECELL,MATCH(MAX(INDEX(First_Data_Point,MATCH($A103,DataStreams,0)),INDEX(First_Data_Point,MATCH(BA$6,DataStreams,0)),$B$3),DateRange,0)-1,MATCH($A103,DataStreams,0)-1):OFFSET(HOMECELL,MATCH(MIN(INDEX(Last_Data_Point,MATCH($A103,DataStreams,0)),INDEX(Last_Data_Point,MATCH(BA$6,DataStreams,0)),$B$4),DateRange,0)-1,MATCH($A103,DataStreams,0)-1) -
(INDEX(Returns!$102:$102,MATCH($A103,DataStreams,0))*
OFFSET(HOMECELL,MATCH(MAX(INDEX(First_Data_Point,MATCH($A103,DataStreams,0)),INDEX(First_Data_Point,MATCH(BA$6,DataStreams,0)),$B$3),DateRange,0)-1,MATCH(INDEX(Returns!$100:$100,MATCH($A103,DataStreams,0)),DataStreams,0)-1):OFFSET(HOMECELL,MATCH(MIN(INDEX(Last_Data_Point,MATCH($A103,DataStreams,0)),INDEX(Last_Data_Point,MATCH(BA$6,DataStreams,0)),$B$4),DateRange,0)-1,MATCH(INDEX(Returns!$100:$100,MATCH($A103,DataStreams,0)),DataStreams,0)-1)),
OFFSET(HOMECELL,MATCH(MAX(INDEX(First_Data_Point,MATCH($A103,DataStreams,0)),INDEX(First_Data_Point,MATCH(BA$6,DataStreams,0)),$B$3),DateRange,0)-1,MATCH(BA$6,DataStreams,0)-1):OFFSET(HOMECELL,MATCH(MIN(INDEX(Last_Data_Point,MATCH($A103,DataStreams,0)),INDEX(Last_Data_Point,MATCH(BA$6,DataStreams,0)),$B$4),DateRange,0)-1,MATCH(BA$6,DataStreams,0)-1) -
(INDEX(Returns!$102:$102,MATCH(BA$6,DataStreams,0))*
OFFSET(HOMECELL,MATCH(MAX(INDEX(First_Data_Point,MATCH($A103,DataStreams,0)),INDEX(First_Data_Point,MATCH(BA$6,DataStreams,0)),$B$3),DateRange,0)-1,MATCH(INDEX(Returns!$100:$100,MATCH(BA$6,DataStreams,0)),DataStreams,0)-1):OFFSET(HOMECELL,MATCH(MIN(INDEX(Last_Data_Point,MATCH($A103,DataStreams,0)),INDEX(Last_Data_Point,MATCH(BA$6,DataStreams,0)),$B$4),DateRange,0)-1,MATCH(INDEX(Returns!$100:$100,MATCH(BA$6,DataStreams,0)),DataStreams,0)-1))),"")</f>
        <v/>
      </c>
      <c r="BB103" s="233" t="str" cm="1">
        <f t="array" aca="1" ref="BB103" ca="1">_xlfn.IFNA(_xlfn.COVARIANCE.S(
OFFSET(HOMECELL,MATCH(MAX(INDEX(First_Data_Point,MATCH($A103,DataStreams,0)),INDEX(First_Data_Point,MATCH(BB$6,DataStreams,0)),$B$3),DateRange,0)-1,MATCH($A103,DataStreams,0)-1):OFFSET(HOMECELL,MATCH(MIN(INDEX(Last_Data_Point,MATCH($A103,DataStreams,0)),INDEX(Last_Data_Point,MATCH(BB$6,DataStreams,0)),$B$4),DateRange,0)-1,MATCH($A103,DataStreams,0)-1) -
(INDEX(Returns!$102:$102,MATCH($A103,DataStreams,0))*
OFFSET(HOMECELL,MATCH(MAX(INDEX(First_Data_Point,MATCH($A103,DataStreams,0)),INDEX(First_Data_Point,MATCH(BB$6,DataStreams,0)),$B$3),DateRange,0)-1,MATCH(INDEX(Returns!$100:$100,MATCH($A103,DataStreams,0)),DataStreams,0)-1):OFFSET(HOMECELL,MATCH(MIN(INDEX(Last_Data_Point,MATCH($A103,DataStreams,0)),INDEX(Last_Data_Point,MATCH(BB$6,DataStreams,0)),$B$4),DateRange,0)-1,MATCH(INDEX(Returns!$100:$100,MATCH($A103,DataStreams,0)),DataStreams,0)-1)),
OFFSET(HOMECELL,MATCH(MAX(INDEX(First_Data_Point,MATCH($A103,DataStreams,0)),INDEX(First_Data_Point,MATCH(BB$6,DataStreams,0)),$B$3),DateRange,0)-1,MATCH(BB$6,DataStreams,0)-1):OFFSET(HOMECELL,MATCH(MIN(INDEX(Last_Data_Point,MATCH($A103,DataStreams,0)),INDEX(Last_Data_Point,MATCH(BB$6,DataStreams,0)),$B$4),DateRange,0)-1,MATCH(BB$6,DataStreams,0)-1) -
(INDEX(Returns!$102:$102,MATCH(BB$6,DataStreams,0))*
OFFSET(HOMECELL,MATCH(MAX(INDEX(First_Data_Point,MATCH($A103,DataStreams,0)),INDEX(First_Data_Point,MATCH(BB$6,DataStreams,0)),$B$3),DateRange,0)-1,MATCH(INDEX(Returns!$100:$100,MATCH(BB$6,DataStreams,0)),DataStreams,0)-1):OFFSET(HOMECELL,MATCH(MIN(INDEX(Last_Data_Point,MATCH($A103,DataStreams,0)),INDEX(Last_Data_Point,MATCH(BB$6,DataStreams,0)),$B$4),DateRange,0)-1,MATCH(INDEX(Returns!$100:$100,MATCH(BB$6,DataStreams,0)),DataStreams,0)-1))),"")</f>
        <v/>
      </c>
      <c r="BC103" s="236"/>
    </row>
    <row r="104" spans="1:55">
      <c r="A104" s="239" t="str">
        <f ca="1"/>
        <v>SYK</v>
      </c>
      <c r="B104" s="233" cm="1">
        <f t="array" aca="1" ref="B104" ca="1">_xlfn.IFNA(_xlfn.COVARIANCE.S(
OFFSET(HOMECELL,MATCH(MAX(INDEX(First_Data_Point,MATCH($A104,DataStreams,0)),INDEX(First_Data_Point,MATCH(B$6,DataStreams,0)),$B$3),DateRange,0)-1,MATCH($A104,DataStreams,0)-1):OFFSET(HOMECELL,MATCH(MIN(INDEX(Last_Data_Point,MATCH($A104,DataStreams,0)),INDEX(Last_Data_Point,MATCH(B$6,DataStreams,0)),$B$4),DateRange,0)-1,MATCH($A104,DataStreams,0)-1) -
(INDEX(Returns!$102:$102,MATCH($A104,DataStreams,0))*
OFFSET(HOMECELL,MATCH(MAX(INDEX(First_Data_Point,MATCH($A104,DataStreams,0)),INDEX(First_Data_Point,MATCH(B$6,DataStreams,0)),$B$3),DateRange,0)-1,MATCH(INDEX(Returns!$100:$100,MATCH($A104,DataStreams,0)),DataStreams,0)-1):OFFSET(HOMECELL,MATCH(MIN(INDEX(Last_Data_Point,MATCH($A104,DataStreams,0)),INDEX(Last_Data_Point,MATCH(B$6,DataStreams,0)),$B$4),DateRange,0)-1,MATCH(INDEX(Returns!$100:$100,MATCH($A104,DataStreams,0)),DataStreams,0)-1)),
OFFSET(HOMECELL,MATCH(MAX(INDEX(First_Data_Point,MATCH($A104,DataStreams,0)),INDEX(First_Data_Point,MATCH(B$6,DataStreams,0)),$B$3),DateRange,0)-1,MATCH(B$6,DataStreams,0)-1):OFFSET(HOMECELL,MATCH(MIN(INDEX(Last_Data_Point,MATCH($A104,DataStreams,0)),INDEX(Last_Data_Point,MATCH(B$6,DataStreams,0)),$B$4),DateRange,0)-1,MATCH(B$6,DataStreams,0)-1) -
(INDEX(Returns!$102:$102,MATCH(B$6,DataStreams,0))*
OFFSET(HOMECELL,MATCH(MAX(INDEX(First_Data_Point,MATCH($A104,DataStreams,0)),INDEX(First_Data_Point,MATCH(B$6,DataStreams,0)),$B$3),DateRange,0)-1,MATCH(INDEX(Returns!$100:$100,MATCH(B$6,DataStreams,0)),DataStreams,0)-1):OFFSET(HOMECELL,MATCH(MIN(INDEX(Last_Data_Point,MATCH($A104,DataStreams,0)),INDEX(Last_Data_Point,MATCH(B$6,DataStreams,0)),$B$4),DateRange,0)-1,MATCH(INDEX(Returns!$100:$100,MATCH(B$6,DataStreams,0)),DataStreams,0)-1))),"")</f>
        <v>1.0121119734957706E-5</v>
      </c>
      <c r="C104" s="233" cm="1">
        <f t="array" aca="1" ref="C104" ca="1">_xlfn.IFNA(_xlfn.COVARIANCE.S(
OFFSET(HOMECELL,MATCH(MAX(INDEX(First_Data_Point,MATCH($A104,DataStreams,0)),INDEX(First_Data_Point,MATCH(C$6,DataStreams,0)),$B$3),DateRange,0)-1,MATCH($A104,DataStreams,0)-1):OFFSET(HOMECELL,MATCH(MIN(INDEX(Last_Data_Point,MATCH($A104,DataStreams,0)),INDEX(Last_Data_Point,MATCH(C$6,DataStreams,0)),$B$4),DateRange,0)-1,MATCH($A104,DataStreams,0)-1) -
(INDEX(Returns!$102:$102,MATCH($A104,DataStreams,0))*
OFFSET(HOMECELL,MATCH(MAX(INDEX(First_Data_Point,MATCH($A104,DataStreams,0)),INDEX(First_Data_Point,MATCH(C$6,DataStreams,0)),$B$3),DateRange,0)-1,MATCH(INDEX(Returns!$100:$100,MATCH($A104,DataStreams,0)),DataStreams,0)-1):OFFSET(HOMECELL,MATCH(MIN(INDEX(Last_Data_Point,MATCH($A104,DataStreams,0)),INDEX(Last_Data_Point,MATCH(C$6,DataStreams,0)),$B$4),DateRange,0)-1,MATCH(INDEX(Returns!$100:$100,MATCH($A104,DataStreams,0)),DataStreams,0)-1)),
OFFSET(HOMECELL,MATCH(MAX(INDEX(First_Data_Point,MATCH($A104,DataStreams,0)),INDEX(First_Data_Point,MATCH(C$6,DataStreams,0)),$B$3),DateRange,0)-1,MATCH(C$6,DataStreams,0)-1):OFFSET(HOMECELL,MATCH(MIN(INDEX(Last_Data_Point,MATCH($A104,DataStreams,0)),INDEX(Last_Data_Point,MATCH(C$6,DataStreams,0)),$B$4),DateRange,0)-1,MATCH(C$6,DataStreams,0)-1) -
(INDEX(Returns!$102:$102,MATCH(C$6,DataStreams,0))*
OFFSET(HOMECELL,MATCH(MAX(INDEX(First_Data_Point,MATCH($A104,DataStreams,0)),INDEX(First_Data_Point,MATCH(C$6,DataStreams,0)),$B$3),DateRange,0)-1,MATCH(INDEX(Returns!$100:$100,MATCH(C$6,DataStreams,0)),DataStreams,0)-1):OFFSET(HOMECELL,MATCH(MIN(INDEX(Last_Data_Point,MATCH($A104,DataStreams,0)),INDEX(Last_Data_Point,MATCH(C$6,DataStreams,0)),$B$4),DateRange,0)-1,MATCH(INDEX(Returns!$100:$100,MATCH(C$6,DataStreams,0)),DataStreams,0)-1))),"")</f>
        <v>-1.1713912504679544E-5</v>
      </c>
      <c r="D104" s="233" cm="1">
        <f t="array" aca="1" ref="D104" ca="1">_xlfn.IFNA(_xlfn.COVARIANCE.S(
OFFSET(HOMECELL,MATCH(MAX(INDEX(First_Data_Point,MATCH($A104,DataStreams,0)),INDEX(First_Data_Point,MATCH(D$6,DataStreams,0)),$B$3),DateRange,0)-1,MATCH($A104,DataStreams,0)-1):OFFSET(HOMECELL,MATCH(MIN(INDEX(Last_Data_Point,MATCH($A104,DataStreams,0)),INDEX(Last_Data_Point,MATCH(D$6,DataStreams,0)),$B$4),DateRange,0)-1,MATCH($A104,DataStreams,0)-1) -
(INDEX(Returns!$102:$102,MATCH($A104,DataStreams,0))*
OFFSET(HOMECELL,MATCH(MAX(INDEX(First_Data_Point,MATCH($A104,DataStreams,0)),INDEX(First_Data_Point,MATCH(D$6,DataStreams,0)),$B$3),DateRange,0)-1,MATCH(INDEX(Returns!$100:$100,MATCH($A104,DataStreams,0)),DataStreams,0)-1):OFFSET(HOMECELL,MATCH(MIN(INDEX(Last_Data_Point,MATCH($A104,DataStreams,0)),INDEX(Last_Data_Point,MATCH(D$6,DataStreams,0)),$B$4),DateRange,0)-1,MATCH(INDEX(Returns!$100:$100,MATCH($A104,DataStreams,0)),DataStreams,0)-1)),
OFFSET(HOMECELL,MATCH(MAX(INDEX(First_Data_Point,MATCH($A104,DataStreams,0)),INDEX(First_Data_Point,MATCH(D$6,DataStreams,0)),$B$3),DateRange,0)-1,MATCH(D$6,DataStreams,0)-1):OFFSET(HOMECELL,MATCH(MIN(INDEX(Last_Data_Point,MATCH($A104,DataStreams,0)),INDEX(Last_Data_Point,MATCH(D$6,DataStreams,0)),$B$4),DateRange,0)-1,MATCH(D$6,DataStreams,0)-1) -
(INDEX(Returns!$102:$102,MATCH(D$6,DataStreams,0))*
OFFSET(HOMECELL,MATCH(MAX(INDEX(First_Data_Point,MATCH($A104,DataStreams,0)),INDEX(First_Data_Point,MATCH(D$6,DataStreams,0)),$B$3),DateRange,0)-1,MATCH(INDEX(Returns!$100:$100,MATCH(D$6,DataStreams,0)),DataStreams,0)-1):OFFSET(HOMECELL,MATCH(MIN(INDEX(Last_Data_Point,MATCH($A104,DataStreams,0)),INDEX(Last_Data_Point,MATCH(D$6,DataStreams,0)),$B$4),DateRange,0)-1,MATCH(INDEX(Returns!$100:$100,MATCH(D$6,DataStreams,0)),DataStreams,0)-1))),"")</f>
        <v>1.0733118137890302E-4</v>
      </c>
      <c r="E104" s="233" cm="1">
        <f t="array" aca="1" ref="E104" ca="1">_xlfn.IFNA(_xlfn.COVARIANCE.S(
OFFSET(HOMECELL,MATCH(MAX(INDEX(First_Data_Point,MATCH($A104,DataStreams,0)),INDEX(First_Data_Point,MATCH(E$6,DataStreams,0)),$B$3),DateRange,0)-1,MATCH($A104,DataStreams,0)-1):OFFSET(HOMECELL,MATCH(MIN(INDEX(Last_Data_Point,MATCH($A104,DataStreams,0)),INDEX(Last_Data_Point,MATCH(E$6,DataStreams,0)),$B$4),DateRange,0)-1,MATCH($A104,DataStreams,0)-1) -
(INDEX(Returns!$102:$102,MATCH($A104,DataStreams,0))*
OFFSET(HOMECELL,MATCH(MAX(INDEX(First_Data_Point,MATCH($A104,DataStreams,0)),INDEX(First_Data_Point,MATCH(E$6,DataStreams,0)),$B$3),DateRange,0)-1,MATCH(INDEX(Returns!$100:$100,MATCH($A104,DataStreams,0)),DataStreams,0)-1):OFFSET(HOMECELL,MATCH(MIN(INDEX(Last_Data_Point,MATCH($A104,DataStreams,0)),INDEX(Last_Data_Point,MATCH(E$6,DataStreams,0)),$B$4),DateRange,0)-1,MATCH(INDEX(Returns!$100:$100,MATCH($A104,DataStreams,0)),DataStreams,0)-1)),
OFFSET(HOMECELL,MATCH(MAX(INDEX(First_Data_Point,MATCH($A104,DataStreams,0)),INDEX(First_Data_Point,MATCH(E$6,DataStreams,0)),$B$3),DateRange,0)-1,MATCH(E$6,DataStreams,0)-1):OFFSET(HOMECELL,MATCH(MIN(INDEX(Last_Data_Point,MATCH($A104,DataStreams,0)),INDEX(Last_Data_Point,MATCH(E$6,DataStreams,0)),$B$4),DateRange,0)-1,MATCH(E$6,DataStreams,0)-1) -
(INDEX(Returns!$102:$102,MATCH(E$6,DataStreams,0))*
OFFSET(HOMECELL,MATCH(MAX(INDEX(First_Data_Point,MATCH($A104,DataStreams,0)),INDEX(First_Data_Point,MATCH(E$6,DataStreams,0)),$B$3),DateRange,0)-1,MATCH(INDEX(Returns!$100:$100,MATCH(E$6,DataStreams,0)),DataStreams,0)-1):OFFSET(HOMECELL,MATCH(MIN(INDEX(Last_Data_Point,MATCH($A104,DataStreams,0)),INDEX(Last_Data_Point,MATCH(E$6,DataStreams,0)),$B$4),DateRange,0)-1,MATCH(INDEX(Returns!$100:$100,MATCH(E$6,DataStreams,0)),DataStreams,0)-1))),"")</f>
        <v>1.3163929086236291E-5</v>
      </c>
      <c r="F104" s="233" cm="1">
        <f t="array" aca="1" ref="F104" ca="1">_xlfn.IFNA(_xlfn.COVARIANCE.S(
OFFSET(HOMECELL,MATCH(MAX(INDEX(First_Data_Point,MATCH($A104,DataStreams,0)),INDEX(First_Data_Point,MATCH(F$6,DataStreams,0)),$B$3),DateRange,0)-1,MATCH($A104,DataStreams,0)-1):OFFSET(HOMECELL,MATCH(MIN(INDEX(Last_Data_Point,MATCH($A104,DataStreams,0)),INDEX(Last_Data_Point,MATCH(F$6,DataStreams,0)),$B$4),DateRange,0)-1,MATCH($A104,DataStreams,0)-1) -
(INDEX(Returns!$102:$102,MATCH($A104,DataStreams,0))*
OFFSET(HOMECELL,MATCH(MAX(INDEX(First_Data_Point,MATCH($A104,DataStreams,0)),INDEX(First_Data_Point,MATCH(F$6,DataStreams,0)),$B$3),DateRange,0)-1,MATCH(INDEX(Returns!$100:$100,MATCH($A104,DataStreams,0)),DataStreams,0)-1):OFFSET(HOMECELL,MATCH(MIN(INDEX(Last_Data_Point,MATCH($A104,DataStreams,0)),INDEX(Last_Data_Point,MATCH(F$6,DataStreams,0)),$B$4),DateRange,0)-1,MATCH(INDEX(Returns!$100:$100,MATCH($A104,DataStreams,0)),DataStreams,0)-1)),
OFFSET(HOMECELL,MATCH(MAX(INDEX(First_Data_Point,MATCH($A104,DataStreams,0)),INDEX(First_Data_Point,MATCH(F$6,DataStreams,0)),$B$3),DateRange,0)-1,MATCH(F$6,DataStreams,0)-1):OFFSET(HOMECELL,MATCH(MIN(INDEX(Last_Data_Point,MATCH($A104,DataStreams,0)),INDEX(Last_Data_Point,MATCH(F$6,DataStreams,0)),$B$4),DateRange,0)-1,MATCH(F$6,DataStreams,0)-1) -
(INDEX(Returns!$102:$102,MATCH(F$6,DataStreams,0))*
OFFSET(HOMECELL,MATCH(MAX(INDEX(First_Data_Point,MATCH($A104,DataStreams,0)),INDEX(First_Data_Point,MATCH(F$6,DataStreams,0)),$B$3),DateRange,0)-1,MATCH(INDEX(Returns!$100:$100,MATCH(F$6,DataStreams,0)),DataStreams,0)-1):OFFSET(HOMECELL,MATCH(MIN(INDEX(Last_Data_Point,MATCH($A104,DataStreams,0)),INDEX(Last_Data_Point,MATCH(F$6,DataStreams,0)),$B$4),DateRange,0)-1,MATCH(INDEX(Returns!$100:$100,MATCH(F$6,DataStreams,0)),DataStreams,0)-1))),"")</f>
        <v>1.9131183462811098E-4</v>
      </c>
      <c r="G104" s="233" cm="1">
        <f t="array" aca="1" ref="G104" ca="1">_xlfn.IFNA(_xlfn.COVARIANCE.S(
OFFSET(HOMECELL,MATCH(MAX(INDEX(First_Data_Point,MATCH($A104,DataStreams,0)),INDEX(First_Data_Point,MATCH(G$6,DataStreams,0)),$B$3),DateRange,0)-1,MATCH($A104,DataStreams,0)-1):OFFSET(HOMECELL,MATCH(MIN(INDEX(Last_Data_Point,MATCH($A104,DataStreams,0)),INDEX(Last_Data_Point,MATCH(G$6,DataStreams,0)),$B$4),DateRange,0)-1,MATCH($A104,DataStreams,0)-1) -
(INDEX(Returns!$102:$102,MATCH($A104,DataStreams,0))*
OFFSET(HOMECELL,MATCH(MAX(INDEX(First_Data_Point,MATCH($A104,DataStreams,0)),INDEX(First_Data_Point,MATCH(G$6,DataStreams,0)),$B$3),DateRange,0)-1,MATCH(INDEX(Returns!$100:$100,MATCH($A104,DataStreams,0)),DataStreams,0)-1):OFFSET(HOMECELL,MATCH(MIN(INDEX(Last_Data_Point,MATCH($A104,DataStreams,0)),INDEX(Last_Data_Point,MATCH(G$6,DataStreams,0)),$B$4),DateRange,0)-1,MATCH(INDEX(Returns!$100:$100,MATCH($A104,DataStreams,0)),DataStreams,0)-1)),
OFFSET(HOMECELL,MATCH(MAX(INDEX(First_Data_Point,MATCH($A104,DataStreams,0)),INDEX(First_Data_Point,MATCH(G$6,DataStreams,0)),$B$3),DateRange,0)-1,MATCH(G$6,DataStreams,0)-1):OFFSET(HOMECELL,MATCH(MIN(INDEX(Last_Data_Point,MATCH($A104,DataStreams,0)),INDEX(Last_Data_Point,MATCH(G$6,DataStreams,0)),$B$4),DateRange,0)-1,MATCH(G$6,DataStreams,0)-1) -
(INDEX(Returns!$102:$102,MATCH(G$6,DataStreams,0))*
OFFSET(HOMECELL,MATCH(MAX(INDEX(First_Data_Point,MATCH($A104,DataStreams,0)),INDEX(First_Data_Point,MATCH(G$6,DataStreams,0)),$B$3),DateRange,0)-1,MATCH(INDEX(Returns!$100:$100,MATCH(G$6,DataStreams,0)),DataStreams,0)-1):OFFSET(HOMECELL,MATCH(MIN(INDEX(Last_Data_Point,MATCH($A104,DataStreams,0)),INDEX(Last_Data_Point,MATCH(G$6,DataStreams,0)),$B$4),DateRange,0)-1,MATCH(INDEX(Returns!$100:$100,MATCH(G$6,DataStreams,0)),DataStreams,0)-1))),"")</f>
        <v>-3.0328995265092488E-4</v>
      </c>
      <c r="H104" s="233" cm="1">
        <f t="array" aca="1" ref="H104" ca="1">_xlfn.IFNA(_xlfn.COVARIANCE.S(
OFFSET(HOMECELL,MATCH(MAX(INDEX(First_Data_Point,MATCH($A104,DataStreams,0)),INDEX(First_Data_Point,MATCH(H$6,DataStreams,0)),$B$3),DateRange,0)-1,MATCH($A104,DataStreams,0)-1):OFFSET(HOMECELL,MATCH(MIN(INDEX(Last_Data_Point,MATCH($A104,DataStreams,0)),INDEX(Last_Data_Point,MATCH(H$6,DataStreams,0)),$B$4),DateRange,0)-1,MATCH($A104,DataStreams,0)-1) -
(INDEX(Returns!$102:$102,MATCH($A104,DataStreams,0))*
OFFSET(HOMECELL,MATCH(MAX(INDEX(First_Data_Point,MATCH($A104,DataStreams,0)),INDEX(First_Data_Point,MATCH(H$6,DataStreams,0)),$B$3),DateRange,0)-1,MATCH(INDEX(Returns!$100:$100,MATCH($A104,DataStreams,0)),DataStreams,0)-1):OFFSET(HOMECELL,MATCH(MIN(INDEX(Last_Data_Point,MATCH($A104,DataStreams,0)),INDEX(Last_Data_Point,MATCH(H$6,DataStreams,0)),$B$4),DateRange,0)-1,MATCH(INDEX(Returns!$100:$100,MATCH($A104,DataStreams,0)),DataStreams,0)-1)),
OFFSET(HOMECELL,MATCH(MAX(INDEX(First_Data_Point,MATCH($A104,DataStreams,0)),INDEX(First_Data_Point,MATCH(H$6,DataStreams,0)),$B$3),DateRange,0)-1,MATCH(H$6,DataStreams,0)-1):OFFSET(HOMECELL,MATCH(MIN(INDEX(Last_Data_Point,MATCH($A104,DataStreams,0)),INDEX(Last_Data_Point,MATCH(H$6,DataStreams,0)),$B$4),DateRange,0)-1,MATCH(H$6,DataStreams,0)-1) -
(INDEX(Returns!$102:$102,MATCH(H$6,DataStreams,0))*
OFFSET(HOMECELL,MATCH(MAX(INDEX(First_Data_Point,MATCH($A104,DataStreams,0)),INDEX(First_Data_Point,MATCH(H$6,DataStreams,0)),$B$3),DateRange,0)-1,MATCH(INDEX(Returns!$100:$100,MATCH(H$6,DataStreams,0)),DataStreams,0)-1):OFFSET(HOMECELL,MATCH(MIN(INDEX(Last_Data_Point,MATCH($A104,DataStreams,0)),INDEX(Last_Data_Point,MATCH(H$6,DataStreams,0)),$B$4),DateRange,0)-1,MATCH(INDEX(Returns!$100:$100,MATCH(H$6,DataStreams,0)),DataStreams,0)-1))),"")</f>
        <v>4.4637876966937255E-4</v>
      </c>
      <c r="I104" s="233" cm="1">
        <f t="array" aca="1" ref="I104" ca="1">_xlfn.IFNA(_xlfn.COVARIANCE.S(
OFFSET(HOMECELL,MATCH(MAX(INDEX(First_Data_Point,MATCH($A104,DataStreams,0)),INDEX(First_Data_Point,MATCH(I$6,DataStreams,0)),$B$3),DateRange,0)-1,MATCH($A104,DataStreams,0)-1):OFFSET(HOMECELL,MATCH(MIN(INDEX(Last_Data_Point,MATCH($A104,DataStreams,0)),INDEX(Last_Data_Point,MATCH(I$6,DataStreams,0)),$B$4),DateRange,0)-1,MATCH($A104,DataStreams,0)-1) -
(INDEX(Returns!$102:$102,MATCH($A104,DataStreams,0))*
OFFSET(HOMECELL,MATCH(MAX(INDEX(First_Data_Point,MATCH($A104,DataStreams,0)),INDEX(First_Data_Point,MATCH(I$6,DataStreams,0)),$B$3),DateRange,0)-1,MATCH(INDEX(Returns!$100:$100,MATCH($A104,DataStreams,0)),DataStreams,0)-1):OFFSET(HOMECELL,MATCH(MIN(INDEX(Last_Data_Point,MATCH($A104,DataStreams,0)),INDEX(Last_Data_Point,MATCH(I$6,DataStreams,0)),$B$4),DateRange,0)-1,MATCH(INDEX(Returns!$100:$100,MATCH($A104,DataStreams,0)),DataStreams,0)-1)),
OFFSET(HOMECELL,MATCH(MAX(INDEX(First_Data_Point,MATCH($A104,DataStreams,0)),INDEX(First_Data_Point,MATCH(I$6,DataStreams,0)),$B$3),DateRange,0)-1,MATCH(I$6,DataStreams,0)-1):OFFSET(HOMECELL,MATCH(MIN(INDEX(Last_Data_Point,MATCH($A104,DataStreams,0)),INDEX(Last_Data_Point,MATCH(I$6,DataStreams,0)),$B$4),DateRange,0)-1,MATCH(I$6,DataStreams,0)-1) -
(INDEX(Returns!$102:$102,MATCH(I$6,DataStreams,0))*
OFFSET(HOMECELL,MATCH(MAX(INDEX(First_Data_Point,MATCH($A104,DataStreams,0)),INDEX(First_Data_Point,MATCH(I$6,DataStreams,0)),$B$3),DateRange,0)-1,MATCH(INDEX(Returns!$100:$100,MATCH(I$6,DataStreams,0)),DataStreams,0)-1):OFFSET(HOMECELL,MATCH(MIN(INDEX(Last_Data_Point,MATCH($A104,DataStreams,0)),INDEX(Last_Data_Point,MATCH(I$6,DataStreams,0)),$B$4),DateRange,0)-1,MATCH(INDEX(Returns!$100:$100,MATCH(I$6,DataStreams,0)),DataStreams,0)-1))),"")</f>
        <v>-1.2726205284034895E-3</v>
      </c>
      <c r="J104" s="233" cm="1">
        <f t="array" aca="1" ref="J104" ca="1">_xlfn.IFNA(_xlfn.COVARIANCE.S(
OFFSET(HOMECELL,MATCH(MAX(INDEX(First_Data_Point,MATCH($A104,DataStreams,0)),INDEX(First_Data_Point,MATCH(J$6,DataStreams,0)),$B$3),DateRange,0)-1,MATCH($A104,DataStreams,0)-1):OFFSET(HOMECELL,MATCH(MIN(INDEX(Last_Data_Point,MATCH($A104,DataStreams,0)),INDEX(Last_Data_Point,MATCH(J$6,DataStreams,0)),$B$4),DateRange,0)-1,MATCH($A104,DataStreams,0)-1) -
(INDEX(Returns!$102:$102,MATCH($A104,DataStreams,0))*
OFFSET(HOMECELL,MATCH(MAX(INDEX(First_Data_Point,MATCH($A104,DataStreams,0)),INDEX(First_Data_Point,MATCH(J$6,DataStreams,0)),$B$3),DateRange,0)-1,MATCH(INDEX(Returns!$100:$100,MATCH($A104,DataStreams,0)),DataStreams,0)-1):OFFSET(HOMECELL,MATCH(MIN(INDEX(Last_Data_Point,MATCH($A104,DataStreams,0)),INDEX(Last_Data_Point,MATCH(J$6,DataStreams,0)),$B$4),DateRange,0)-1,MATCH(INDEX(Returns!$100:$100,MATCH($A104,DataStreams,0)),DataStreams,0)-1)),
OFFSET(HOMECELL,MATCH(MAX(INDEX(First_Data_Point,MATCH($A104,DataStreams,0)),INDEX(First_Data_Point,MATCH(J$6,DataStreams,0)),$B$3),DateRange,0)-1,MATCH(J$6,DataStreams,0)-1):OFFSET(HOMECELL,MATCH(MIN(INDEX(Last_Data_Point,MATCH($A104,DataStreams,0)),INDEX(Last_Data_Point,MATCH(J$6,DataStreams,0)),$B$4),DateRange,0)-1,MATCH(J$6,DataStreams,0)-1) -
(INDEX(Returns!$102:$102,MATCH(J$6,DataStreams,0))*
OFFSET(HOMECELL,MATCH(MAX(INDEX(First_Data_Point,MATCH($A104,DataStreams,0)),INDEX(First_Data_Point,MATCH(J$6,DataStreams,0)),$B$3),DateRange,0)-1,MATCH(INDEX(Returns!$100:$100,MATCH(J$6,DataStreams,0)),DataStreams,0)-1):OFFSET(HOMECELL,MATCH(MIN(INDEX(Last_Data_Point,MATCH($A104,DataStreams,0)),INDEX(Last_Data_Point,MATCH(J$6,DataStreams,0)),$B$4),DateRange,0)-1,MATCH(INDEX(Returns!$100:$100,MATCH(J$6,DataStreams,0)),DataStreams,0)-1))),"")</f>
        <v>1.4530229929382482E-4</v>
      </c>
      <c r="K104" s="233" cm="1">
        <f t="array" aca="1" ref="K104" ca="1">_xlfn.IFNA(_xlfn.COVARIANCE.S(
OFFSET(HOMECELL,MATCH(MAX(INDEX(First_Data_Point,MATCH($A104,DataStreams,0)),INDEX(First_Data_Point,MATCH(K$6,DataStreams,0)),$B$3),DateRange,0)-1,MATCH($A104,DataStreams,0)-1):OFFSET(HOMECELL,MATCH(MIN(INDEX(Last_Data_Point,MATCH($A104,DataStreams,0)),INDEX(Last_Data_Point,MATCH(K$6,DataStreams,0)),$B$4),DateRange,0)-1,MATCH($A104,DataStreams,0)-1) -
(INDEX(Returns!$102:$102,MATCH($A104,DataStreams,0))*
OFFSET(HOMECELL,MATCH(MAX(INDEX(First_Data_Point,MATCH($A104,DataStreams,0)),INDEX(First_Data_Point,MATCH(K$6,DataStreams,0)),$B$3),DateRange,0)-1,MATCH(INDEX(Returns!$100:$100,MATCH($A104,DataStreams,0)),DataStreams,0)-1):OFFSET(HOMECELL,MATCH(MIN(INDEX(Last_Data_Point,MATCH($A104,DataStreams,0)),INDEX(Last_Data_Point,MATCH(K$6,DataStreams,0)),$B$4),DateRange,0)-1,MATCH(INDEX(Returns!$100:$100,MATCH($A104,DataStreams,0)),DataStreams,0)-1)),
OFFSET(HOMECELL,MATCH(MAX(INDEX(First_Data_Point,MATCH($A104,DataStreams,0)),INDEX(First_Data_Point,MATCH(K$6,DataStreams,0)),$B$3),DateRange,0)-1,MATCH(K$6,DataStreams,0)-1):OFFSET(HOMECELL,MATCH(MIN(INDEX(Last_Data_Point,MATCH($A104,DataStreams,0)),INDEX(Last_Data_Point,MATCH(K$6,DataStreams,0)),$B$4),DateRange,0)-1,MATCH(K$6,DataStreams,0)-1) -
(INDEX(Returns!$102:$102,MATCH(K$6,DataStreams,0))*
OFFSET(HOMECELL,MATCH(MAX(INDEX(First_Data_Point,MATCH($A104,DataStreams,0)),INDEX(First_Data_Point,MATCH(K$6,DataStreams,0)),$B$3),DateRange,0)-1,MATCH(INDEX(Returns!$100:$100,MATCH(K$6,DataStreams,0)),DataStreams,0)-1):OFFSET(HOMECELL,MATCH(MIN(INDEX(Last_Data_Point,MATCH($A104,DataStreams,0)),INDEX(Last_Data_Point,MATCH(K$6,DataStreams,0)),$B$4),DateRange,0)-1,MATCH(INDEX(Returns!$100:$100,MATCH(K$6,DataStreams,0)),DataStreams,0)-1))),"")</f>
        <v>-2.4651188461967334E-4</v>
      </c>
      <c r="L104" s="233" cm="1">
        <f t="array" aca="1" ref="L104" ca="1">_xlfn.IFNA(_xlfn.COVARIANCE.S(
OFFSET(HOMECELL,MATCH(MAX(INDEX(First_Data_Point,MATCH($A104,DataStreams,0)),INDEX(First_Data_Point,MATCH(L$6,DataStreams,0)),$B$3),DateRange,0)-1,MATCH($A104,DataStreams,0)-1):OFFSET(HOMECELL,MATCH(MIN(INDEX(Last_Data_Point,MATCH($A104,DataStreams,0)),INDEX(Last_Data_Point,MATCH(L$6,DataStreams,0)),$B$4),DateRange,0)-1,MATCH($A104,DataStreams,0)-1) -
(INDEX(Returns!$102:$102,MATCH($A104,DataStreams,0))*
OFFSET(HOMECELL,MATCH(MAX(INDEX(First_Data_Point,MATCH($A104,DataStreams,0)),INDEX(First_Data_Point,MATCH(L$6,DataStreams,0)),$B$3),DateRange,0)-1,MATCH(INDEX(Returns!$100:$100,MATCH($A104,DataStreams,0)),DataStreams,0)-1):OFFSET(HOMECELL,MATCH(MIN(INDEX(Last_Data_Point,MATCH($A104,DataStreams,0)),INDEX(Last_Data_Point,MATCH(L$6,DataStreams,0)),$B$4),DateRange,0)-1,MATCH(INDEX(Returns!$100:$100,MATCH($A104,DataStreams,0)),DataStreams,0)-1)),
OFFSET(HOMECELL,MATCH(MAX(INDEX(First_Data_Point,MATCH($A104,DataStreams,0)),INDEX(First_Data_Point,MATCH(L$6,DataStreams,0)),$B$3),DateRange,0)-1,MATCH(L$6,DataStreams,0)-1):OFFSET(HOMECELL,MATCH(MIN(INDEX(Last_Data_Point,MATCH($A104,DataStreams,0)),INDEX(Last_Data_Point,MATCH(L$6,DataStreams,0)),$B$4),DateRange,0)-1,MATCH(L$6,DataStreams,0)-1) -
(INDEX(Returns!$102:$102,MATCH(L$6,DataStreams,0))*
OFFSET(HOMECELL,MATCH(MAX(INDEX(First_Data_Point,MATCH($A104,DataStreams,0)),INDEX(First_Data_Point,MATCH(L$6,DataStreams,0)),$B$3),DateRange,0)-1,MATCH(INDEX(Returns!$100:$100,MATCH(L$6,DataStreams,0)),DataStreams,0)-1):OFFSET(HOMECELL,MATCH(MIN(INDEX(Last_Data_Point,MATCH($A104,DataStreams,0)),INDEX(Last_Data_Point,MATCH(L$6,DataStreams,0)),$B$4),DateRange,0)-1,MATCH(INDEX(Returns!$100:$100,MATCH(L$6,DataStreams,0)),DataStreams,0)-1))),"")</f>
        <v>6.1470302086687753E-4</v>
      </c>
      <c r="M104" s="233" cm="1">
        <f t="array" aca="1" ref="M104" ca="1">_xlfn.IFNA(_xlfn.COVARIANCE.S(
OFFSET(HOMECELL,MATCH(MAX(INDEX(First_Data_Point,MATCH($A104,DataStreams,0)),INDEX(First_Data_Point,MATCH(M$6,DataStreams,0)),$B$3),DateRange,0)-1,MATCH($A104,DataStreams,0)-1):OFFSET(HOMECELL,MATCH(MIN(INDEX(Last_Data_Point,MATCH($A104,DataStreams,0)),INDEX(Last_Data_Point,MATCH(M$6,DataStreams,0)),$B$4),DateRange,0)-1,MATCH($A104,DataStreams,0)-1) -
(INDEX(Returns!$102:$102,MATCH($A104,DataStreams,0))*
OFFSET(HOMECELL,MATCH(MAX(INDEX(First_Data_Point,MATCH($A104,DataStreams,0)),INDEX(First_Data_Point,MATCH(M$6,DataStreams,0)),$B$3),DateRange,0)-1,MATCH(INDEX(Returns!$100:$100,MATCH($A104,DataStreams,0)),DataStreams,0)-1):OFFSET(HOMECELL,MATCH(MIN(INDEX(Last_Data_Point,MATCH($A104,DataStreams,0)),INDEX(Last_Data_Point,MATCH(M$6,DataStreams,0)),$B$4),DateRange,0)-1,MATCH(INDEX(Returns!$100:$100,MATCH($A104,DataStreams,0)),DataStreams,0)-1)),
OFFSET(HOMECELL,MATCH(MAX(INDEX(First_Data_Point,MATCH($A104,DataStreams,0)),INDEX(First_Data_Point,MATCH(M$6,DataStreams,0)),$B$3),DateRange,0)-1,MATCH(M$6,DataStreams,0)-1):OFFSET(HOMECELL,MATCH(MIN(INDEX(Last_Data_Point,MATCH($A104,DataStreams,0)),INDEX(Last_Data_Point,MATCH(M$6,DataStreams,0)),$B$4),DateRange,0)-1,MATCH(M$6,DataStreams,0)-1) -
(INDEX(Returns!$102:$102,MATCH(M$6,DataStreams,0))*
OFFSET(HOMECELL,MATCH(MAX(INDEX(First_Data_Point,MATCH($A104,DataStreams,0)),INDEX(First_Data_Point,MATCH(M$6,DataStreams,0)),$B$3),DateRange,0)-1,MATCH(INDEX(Returns!$100:$100,MATCH(M$6,DataStreams,0)),DataStreams,0)-1):OFFSET(HOMECELL,MATCH(MIN(INDEX(Last_Data_Point,MATCH($A104,DataStreams,0)),INDEX(Last_Data_Point,MATCH(M$6,DataStreams,0)),$B$4),DateRange,0)-1,MATCH(INDEX(Returns!$100:$100,MATCH(M$6,DataStreams,0)),DataStreams,0)-1))),"")</f>
        <v>-7.364942519245965E-4</v>
      </c>
      <c r="N104" s="233" cm="1">
        <f t="array" aca="1" ref="N104" ca="1">_xlfn.IFNA(_xlfn.COVARIANCE.S(
OFFSET(HOMECELL,MATCH(MAX(INDEX(First_Data_Point,MATCH($A104,DataStreams,0)),INDEX(First_Data_Point,MATCH(N$6,DataStreams,0)),$B$3),DateRange,0)-1,MATCH($A104,DataStreams,0)-1):OFFSET(HOMECELL,MATCH(MIN(INDEX(Last_Data_Point,MATCH($A104,DataStreams,0)),INDEX(Last_Data_Point,MATCH(N$6,DataStreams,0)),$B$4),DateRange,0)-1,MATCH($A104,DataStreams,0)-1) -
(INDEX(Returns!$102:$102,MATCH($A104,DataStreams,0))*
OFFSET(HOMECELL,MATCH(MAX(INDEX(First_Data_Point,MATCH($A104,DataStreams,0)),INDEX(First_Data_Point,MATCH(N$6,DataStreams,0)),$B$3),DateRange,0)-1,MATCH(INDEX(Returns!$100:$100,MATCH($A104,DataStreams,0)),DataStreams,0)-1):OFFSET(HOMECELL,MATCH(MIN(INDEX(Last_Data_Point,MATCH($A104,DataStreams,0)),INDEX(Last_Data_Point,MATCH(N$6,DataStreams,0)),$B$4),DateRange,0)-1,MATCH(INDEX(Returns!$100:$100,MATCH($A104,DataStreams,0)),DataStreams,0)-1)),
OFFSET(HOMECELL,MATCH(MAX(INDEX(First_Data_Point,MATCH($A104,DataStreams,0)),INDEX(First_Data_Point,MATCH(N$6,DataStreams,0)),$B$3),DateRange,0)-1,MATCH(N$6,DataStreams,0)-1):OFFSET(HOMECELL,MATCH(MIN(INDEX(Last_Data_Point,MATCH($A104,DataStreams,0)),INDEX(Last_Data_Point,MATCH(N$6,DataStreams,0)),$B$4),DateRange,0)-1,MATCH(N$6,DataStreams,0)-1) -
(INDEX(Returns!$102:$102,MATCH(N$6,DataStreams,0))*
OFFSET(HOMECELL,MATCH(MAX(INDEX(First_Data_Point,MATCH($A104,DataStreams,0)),INDEX(First_Data_Point,MATCH(N$6,DataStreams,0)),$B$3),DateRange,0)-1,MATCH(INDEX(Returns!$100:$100,MATCH(N$6,DataStreams,0)),DataStreams,0)-1):OFFSET(HOMECELL,MATCH(MIN(INDEX(Last_Data_Point,MATCH($A104,DataStreams,0)),INDEX(Last_Data_Point,MATCH(N$6,DataStreams,0)),$B$4),DateRange,0)-1,MATCH(INDEX(Returns!$100:$100,MATCH(N$6,DataStreams,0)),DataStreams,0)-1))),"")</f>
        <v>8.0146505861084199E-4</v>
      </c>
      <c r="O104" s="233" cm="1">
        <f t="array" aca="1" ref="O104" ca="1">_xlfn.IFNA(_xlfn.COVARIANCE.S(
OFFSET(HOMECELL,MATCH(MAX(INDEX(First_Data_Point,MATCH($A104,DataStreams,0)),INDEX(First_Data_Point,MATCH(O$6,DataStreams,0)),$B$3),DateRange,0)-1,MATCH($A104,DataStreams,0)-1):OFFSET(HOMECELL,MATCH(MIN(INDEX(Last_Data_Point,MATCH($A104,DataStreams,0)),INDEX(Last_Data_Point,MATCH(O$6,DataStreams,0)),$B$4),DateRange,0)-1,MATCH($A104,DataStreams,0)-1) -
(INDEX(Returns!$102:$102,MATCH($A104,DataStreams,0))*
OFFSET(HOMECELL,MATCH(MAX(INDEX(First_Data_Point,MATCH($A104,DataStreams,0)),INDEX(First_Data_Point,MATCH(O$6,DataStreams,0)),$B$3),DateRange,0)-1,MATCH(INDEX(Returns!$100:$100,MATCH($A104,DataStreams,0)),DataStreams,0)-1):OFFSET(HOMECELL,MATCH(MIN(INDEX(Last_Data_Point,MATCH($A104,DataStreams,0)),INDEX(Last_Data_Point,MATCH(O$6,DataStreams,0)),$B$4),DateRange,0)-1,MATCH(INDEX(Returns!$100:$100,MATCH($A104,DataStreams,0)),DataStreams,0)-1)),
OFFSET(HOMECELL,MATCH(MAX(INDEX(First_Data_Point,MATCH($A104,DataStreams,0)),INDEX(First_Data_Point,MATCH(O$6,DataStreams,0)),$B$3),DateRange,0)-1,MATCH(O$6,DataStreams,0)-1):OFFSET(HOMECELL,MATCH(MIN(INDEX(Last_Data_Point,MATCH($A104,DataStreams,0)),INDEX(Last_Data_Point,MATCH(O$6,DataStreams,0)),$B$4),DateRange,0)-1,MATCH(O$6,DataStreams,0)-1) -
(INDEX(Returns!$102:$102,MATCH(O$6,DataStreams,0))*
OFFSET(HOMECELL,MATCH(MAX(INDEX(First_Data_Point,MATCH($A104,DataStreams,0)),INDEX(First_Data_Point,MATCH(O$6,DataStreams,0)),$B$3),DateRange,0)-1,MATCH(INDEX(Returns!$100:$100,MATCH(O$6,DataStreams,0)),DataStreams,0)-1):OFFSET(HOMECELL,MATCH(MIN(INDEX(Last_Data_Point,MATCH($A104,DataStreams,0)),INDEX(Last_Data_Point,MATCH(O$6,DataStreams,0)),$B$4),DateRange,0)-1,MATCH(INDEX(Returns!$100:$100,MATCH(O$6,DataStreams,0)),DataStreams,0)-1))),"")</f>
        <v>2.1722880061066186E-4</v>
      </c>
      <c r="P104" s="233" cm="1">
        <f t="array" aca="1" ref="P104" ca="1">_xlfn.IFNA(_xlfn.COVARIANCE.S(
OFFSET(HOMECELL,MATCH(MAX(INDEX(First_Data_Point,MATCH($A104,DataStreams,0)),INDEX(First_Data_Point,MATCH(P$6,DataStreams,0)),$B$3),DateRange,0)-1,MATCH($A104,DataStreams,0)-1):OFFSET(HOMECELL,MATCH(MIN(INDEX(Last_Data_Point,MATCH($A104,DataStreams,0)),INDEX(Last_Data_Point,MATCH(P$6,DataStreams,0)),$B$4),DateRange,0)-1,MATCH($A104,DataStreams,0)-1) -
(INDEX(Returns!$102:$102,MATCH($A104,DataStreams,0))*
OFFSET(HOMECELL,MATCH(MAX(INDEX(First_Data_Point,MATCH($A104,DataStreams,0)),INDEX(First_Data_Point,MATCH(P$6,DataStreams,0)),$B$3),DateRange,0)-1,MATCH(INDEX(Returns!$100:$100,MATCH($A104,DataStreams,0)),DataStreams,0)-1):OFFSET(HOMECELL,MATCH(MIN(INDEX(Last_Data_Point,MATCH($A104,DataStreams,0)),INDEX(Last_Data_Point,MATCH(P$6,DataStreams,0)),$B$4),DateRange,0)-1,MATCH(INDEX(Returns!$100:$100,MATCH($A104,DataStreams,0)),DataStreams,0)-1)),
OFFSET(HOMECELL,MATCH(MAX(INDEX(First_Data_Point,MATCH($A104,DataStreams,0)),INDEX(First_Data_Point,MATCH(P$6,DataStreams,0)),$B$3),DateRange,0)-1,MATCH(P$6,DataStreams,0)-1):OFFSET(HOMECELL,MATCH(MIN(INDEX(Last_Data_Point,MATCH($A104,DataStreams,0)),INDEX(Last_Data_Point,MATCH(P$6,DataStreams,0)),$B$4),DateRange,0)-1,MATCH(P$6,DataStreams,0)-1) -
(INDEX(Returns!$102:$102,MATCH(P$6,DataStreams,0))*
OFFSET(HOMECELL,MATCH(MAX(INDEX(First_Data_Point,MATCH($A104,DataStreams,0)),INDEX(First_Data_Point,MATCH(P$6,DataStreams,0)),$B$3),DateRange,0)-1,MATCH(INDEX(Returns!$100:$100,MATCH(P$6,DataStreams,0)),DataStreams,0)-1):OFFSET(HOMECELL,MATCH(MIN(INDEX(Last_Data_Point,MATCH($A104,DataStreams,0)),INDEX(Last_Data_Point,MATCH(P$6,DataStreams,0)),$B$4),DateRange,0)-1,MATCH(INDEX(Returns!$100:$100,MATCH(P$6,DataStreams,0)),DataStreams,0)-1))),"")</f>
        <v>6.3366013456470527E-4</v>
      </c>
      <c r="Q104" s="233" cm="1">
        <f t="array" aca="1" ref="Q104" ca="1">_xlfn.IFNA(_xlfn.COVARIANCE.S(
OFFSET(HOMECELL,MATCH(MAX(INDEX(First_Data_Point,MATCH($A104,DataStreams,0)),INDEX(First_Data_Point,MATCH(Q$6,DataStreams,0)),$B$3),DateRange,0)-1,MATCH($A104,DataStreams,0)-1):OFFSET(HOMECELL,MATCH(MIN(INDEX(Last_Data_Point,MATCH($A104,DataStreams,0)),INDEX(Last_Data_Point,MATCH(Q$6,DataStreams,0)),$B$4),DateRange,0)-1,MATCH($A104,DataStreams,0)-1) -
(INDEX(Returns!$102:$102,MATCH($A104,DataStreams,0))*
OFFSET(HOMECELL,MATCH(MAX(INDEX(First_Data_Point,MATCH($A104,DataStreams,0)),INDEX(First_Data_Point,MATCH(Q$6,DataStreams,0)),$B$3),DateRange,0)-1,MATCH(INDEX(Returns!$100:$100,MATCH($A104,DataStreams,0)),DataStreams,0)-1):OFFSET(HOMECELL,MATCH(MIN(INDEX(Last_Data_Point,MATCH($A104,DataStreams,0)),INDEX(Last_Data_Point,MATCH(Q$6,DataStreams,0)),$B$4),DateRange,0)-1,MATCH(INDEX(Returns!$100:$100,MATCH($A104,DataStreams,0)),DataStreams,0)-1)),
OFFSET(HOMECELL,MATCH(MAX(INDEX(First_Data_Point,MATCH($A104,DataStreams,0)),INDEX(First_Data_Point,MATCH(Q$6,DataStreams,0)),$B$3),DateRange,0)-1,MATCH(Q$6,DataStreams,0)-1):OFFSET(HOMECELL,MATCH(MIN(INDEX(Last_Data_Point,MATCH($A104,DataStreams,0)),INDEX(Last_Data_Point,MATCH(Q$6,DataStreams,0)),$B$4),DateRange,0)-1,MATCH(Q$6,DataStreams,0)-1) -
(INDEX(Returns!$102:$102,MATCH(Q$6,DataStreams,0))*
OFFSET(HOMECELL,MATCH(MAX(INDEX(First_Data_Point,MATCH($A104,DataStreams,0)),INDEX(First_Data_Point,MATCH(Q$6,DataStreams,0)),$B$3),DateRange,0)-1,MATCH(INDEX(Returns!$100:$100,MATCH(Q$6,DataStreams,0)),DataStreams,0)-1):OFFSET(HOMECELL,MATCH(MIN(INDEX(Last_Data_Point,MATCH($A104,DataStreams,0)),INDEX(Last_Data_Point,MATCH(Q$6,DataStreams,0)),$B$4),DateRange,0)-1,MATCH(INDEX(Returns!$100:$100,MATCH(Q$6,DataStreams,0)),DataStreams,0)-1))),"")</f>
        <v>2.4038898397413664E-4</v>
      </c>
      <c r="R104" s="233" cm="1">
        <f t="array" aca="1" ref="R104" ca="1">_xlfn.IFNA(_xlfn.COVARIANCE.S(
OFFSET(HOMECELL,MATCH(MAX(INDEX(First_Data_Point,MATCH($A104,DataStreams,0)),INDEX(First_Data_Point,MATCH(R$6,DataStreams,0)),$B$3),DateRange,0)-1,MATCH($A104,DataStreams,0)-1):OFFSET(HOMECELL,MATCH(MIN(INDEX(Last_Data_Point,MATCH($A104,DataStreams,0)),INDEX(Last_Data_Point,MATCH(R$6,DataStreams,0)),$B$4),DateRange,0)-1,MATCH($A104,DataStreams,0)-1) -
(INDEX(Returns!$102:$102,MATCH($A104,DataStreams,0))*
OFFSET(HOMECELL,MATCH(MAX(INDEX(First_Data_Point,MATCH($A104,DataStreams,0)),INDEX(First_Data_Point,MATCH(R$6,DataStreams,0)),$B$3),DateRange,0)-1,MATCH(INDEX(Returns!$100:$100,MATCH($A104,DataStreams,0)),DataStreams,0)-1):OFFSET(HOMECELL,MATCH(MIN(INDEX(Last_Data_Point,MATCH($A104,DataStreams,0)),INDEX(Last_Data_Point,MATCH(R$6,DataStreams,0)),$B$4),DateRange,0)-1,MATCH(INDEX(Returns!$100:$100,MATCH($A104,DataStreams,0)),DataStreams,0)-1)),
OFFSET(HOMECELL,MATCH(MAX(INDEX(First_Data_Point,MATCH($A104,DataStreams,0)),INDEX(First_Data_Point,MATCH(R$6,DataStreams,0)),$B$3),DateRange,0)-1,MATCH(R$6,DataStreams,0)-1):OFFSET(HOMECELL,MATCH(MIN(INDEX(Last_Data_Point,MATCH($A104,DataStreams,0)),INDEX(Last_Data_Point,MATCH(R$6,DataStreams,0)),$B$4),DateRange,0)-1,MATCH(R$6,DataStreams,0)-1) -
(INDEX(Returns!$102:$102,MATCH(R$6,DataStreams,0))*
OFFSET(HOMECELL,MATCH(MAX(INDEX(First_Data_Point,MATCH($A104,DataStreams,0)),INDEX(First_Data_Point,MATCH(R$6,DataStreams,0)),$B$3),DateRange,0)-1,MATCH(INDEX(Returns!$100:$100,MATCH(R$6,DataStreams,0)),DataStreams,0)-1):OFFSET(HOMECELL,MATCH(MIN(INDEX(Last_Data_Point,MATCH($A104,DataStreams,0)),INDEX(Last_Data_Point,MATCH(R$6,DataStreams,0)),$B$4),DateRange,0)-1,MATCH(INDEX(Returns!$100:$100,MATCH(R$6,DataStreams,0)),DataStreams,0)-1))),"")</f>
        <v>-4.2127840215602254E-4</v>
      </c>
      <c r="S104" s="233" cm="1">
        <f t="array" aca="1" ref="S104" ca="1">_xlfn.IFNA(_xlfn.COVARIANCE.S(
OFFSET(HOMECELL,MATCH(MAX(INDEX(First_Data_Point,MATCH($A104,DataStreams,0)),INDEX(First_Data_Point,MATCH(S$6,DataStreams,0)),$B$3),DateRange,0)-1,MATCH($A104,DataStreams,0)-1):OFFSET(HOMECELL,MATCH(MIN(INDEX(Last_Data_Point,MATCH($A104,DataStreams,0)),INDEX(Last_Data_Point,MATCH(S$6,DataStreams,0)),$B$4),DateRange,0)-1,MATCH($A104,DataStreams,0)-1) -
(INDEX(Returns!$102:$102,MATCH($A104,DataStreams,0))*
OFFSET(HOMECELL,MATCH(MAX(INDEX(First_Data_Point,MATCH($A104,DataStreams,0)),INDEX(First_Data_Point,MATCH(S$6,DataStreams,0)),$B$3),DateRange,0)-1,MATCH(INDEX(Returns!$100:$100,MATCH($A104,DataStreams,0)),DataStreams,0)-1):OFFSET(HOMECELL,MATCH(MIN(INDEX(Last_Data_Point,MATCH($A104,DataStreams,0)),INDEX(Last_Data_Point,MATCH(S$6,DataStreams,0)),$B$4),DateRange,0)-1,MATCH(INDEX(Returns!$100:$100,MATCH($A104,DataStreams,0)),DataStreams,0)-1)),
OFFSET(HOMECELL,MATCH(MAX(INDEX(First_Data_Point,MATCH($A104,DataStreams,0)),INDEX(First_Data_Point,MATCH(S$6,DataStreams,0)),$B$3),DateRange,0)-1,MATCH(S$6,DataStreams,0)-1):OFFSET(HOMECELL,MATCH(MIN(INDEX(Last_Data_Point,MATCH($A104,DataStreams,0)),INDEX(Last_Data_Point,MATCH(S$6,DataStreams,0)),$B$4),DateRange,0)-1,MATCH(S$6,DataStreams,0)-1) -
(INDEX(Returns!$102:$102,MATCH(S$6,DataStreams,0))*
OFFSET(HOMECELL,MATCH(MAX(INDEX(First_Data_Point,MATCH($A104,DataStreams,0)),INDEX(First_Data_Point,MATCH(S$6,DataStreams,0)),$B$3),DateRange,0)-1,MATCH(INDEX(Returns!$100:$100,MATCH(S$6,DataStreams,0)),DataStreams,0)-1):OFFSET(HOMECELL,MATCH(MIN(INDEX(Last_Data_Point,MATCH($A104,DataStreams,0)),INDEX(Last_Data_Point,MATCH(S$6,DataStreams,0)),$B$4),DateRange,0)-1,MATCH(INDEX(Returns!$100:$100,MATCH(S$6,DataStreams,0)),DataStreams,0)-1))),"")</f>
        <v>6.6633054781403179E-4</v>
      </c>
      <c r="T104" s="233" cm="1">
        <f t="array" aca="1" ref="T104" ca="1">_xlfn.IFNA(_xlfn.COVARIANCE.S(
OFFSET(HOMECELL,MATCH(MAX(INDEX(First_Data_Point,MATCH($A104,DataStreams,0)),INDEX(First_Data_Point,MATCH(T$6,DataStreams,0)),$B$3),DateRange,0)-1,MATCH($A104,DataStreams,0)-1):OFFSET(HOMECELL,MATCH(MIN(INDEX(Last_Data_Point,MATCH($A104,DataStreams,0)),INDEX(Last_Data_Point,MATCH(T$6,DataStreams,0)),$B$4),DateRange,0)-1,MATCH($A104,DataStreams,0)-1) -
(INDEX(Returns!$102:$102,MATCH($A104,DataStreams,0))*
OFFSET(HOMECELL,MATCH(MAX(INDEX(First_Data_Point,MATCH($A104,DataStreams,0)),INDEX(First_Data_Point,MATCH(T$6,DataStreams,0)),$B$3),DateRange,0)-1,MATCH(INDEX(Returns!$100:$100,MATCH($A104,DataStreams,0)),DataStreams,0)-1):OFFSET(HOMECELL,MATCH(MIN(INDEX(Last_Data_Point,MATCH($A104,DataStreams,0)),INDEX(Last_Data_Point,MATCH(T$6,DataStreams,0)),$B$4),DateRange,0)-1,MATCH(INDEX(Returns!$100:$100,MATCH($A104,DataStreams,0)),DataStreams,0)-1)),
OFFSET(HOMECELL,MATCH(MAX(INDEX(First_Data_Point,MATCH($A104,DataStreams,0)),INDEX(First_Data_Point,MATCH(T$6,DataStreams,0)),$B$3),DateRange,0)-1,MATCH(T$6,DataStreams,0)-1):OFFSET(HOMECELL,MATCH(MIN(INDEX(Last_Data_Point,MATCH($A104,DataStreams,0)),INDEX(Last_Data_Point,MATCH(T$6,DataStreams,0)),$B$4),DateRange,0)-1,MATCH(T$6,DataStreams,0)-1) -
(INDEX(Returns!$102:$102,MATCH(T$6,DataStreams,0))*
OFFSET(HOMECELL,MATCH(MAX(INDEX(First_Data_Point,MATCH($A104,DataStreams,0)),INDEX(First_Data_Point,MATCH(T$6,DataStreams,0)),$B$3),DateRange,0)-1,MATCH(INDEX(Returns!$100:$100,MATCH(T$6,DataStreams,0)),DataStreams,0)-1):OFFSET(HOMECELL,MATCH(MIN(INDEX(Last_Data_Point,MATCH($A104,DataStreams,0)),INDEX(Last_Data_Point,MATCH(T$6,DataStreams,0)),$B$4),DateRange,0)-1,MATCH(INDEX(Returns!$100:$100,MATCH(T$6,DataStreams,0)),DataStreams,0)-1))),"")</f>
        <v>-2.7515839034694253E-3</v>
      </c>
      <c r="U104" s="233" cm="1">
        <f t="array" aca="1" ref="U104" ca="1">_xlfn.IFNA(_xlfn.COVARIANCE.S(
OFFSET(HOMECELL,MATCH(MAX(INDEX(First_Data_Point,MATCH($A104,DataStreams,0)),INDEX(First_Data_Point,MATCH(U$6,DataStreams,0)),$B$3),DateRange,0)-1,MATCH($A104,DataStreams,0)-1):OFFSET(HOMECELL,MATCH(MIN(INDEX(Last_Data_Point,MATCH($A104,DataStreams,0)),INDEX(Last_Data_Point,MATCH(U$6,DataStreams,0)),$B$4),DateRange,0)-1,MATCH($A104,DataStreams,0)-1) -
(INDEX(Returns!$102:$102,MATCH($A104,DataStreams,0))*
OFFSET(HOMECELL,MATCH(MAX(INDEX(First_Data_Point,MATCH($A104,DataStreams,0)),INDEX(First_Data_Point,MATCH(U$6,DataStreams,0)),$B$3),DateRange,0)-1,MATCH(INDEX(Returns!$100:$100,MATCH($A104,DataStreams,0)),DataStreams,0)-1):OFFSET(HOMECELL,MATCH(MIN(INDEX(Last_Data_Point,MATCH($A104,DataStreams,0)),INDEX(Last_Data_Point,MATCH(U$6,DataStreams,0)),$B$4),DateRange,0)-1,MATCH(INDEX(Returns!$100:$100,MATCH($A104,DataStreams,0)),DataStreams,0)-1)),
OFFSET(HOMECELL,MATCH(MAX(INDEX(First_Data_Point,MATCH($A104,DataStreams,0)),INDEX(First_Data_Point,MATCH(U$6,DataStreams,0)),$B$3),DateRange,0)-1,MATCH(U$6,DataStreams,0)-1):OFFSET(HOMECELL,MATCH(MIN(INDEX(Last_Data_Point,MATCH($A104,DataStreams,0)),INDEX(Last_Data_Point,MATCH(U$6,DataStreams,0)),$B$4),DateRange,0)-1,MATCH(U$6,DataStreams,0)-1) -
(INDEX(Returns!$102:$102,MATCH(U$6,DataStreams,0))*
OFFSET(HOMECELL,MATCH(MAX(INDEX(First_Data_Point,MATCH($A104,DataStreams,0)),INDEX(First_Data_Point,MATCH(U$6,DataStreams,0)),$B$3),DateRange,0)-1,MATCH(INDEX(Returns!$100:$100,MATCH(U$6,DataStreams,0)),DataStreams,0)-1):OFFSET(HOMECELL,MATCH(MIN(INDEX(Last_Data_Point,MATCH($A104,DataStreams,0)),INDEX(Last_Data_Point,MATCH(U$6,DataStreams,0)),$B$4),DateRange,0)-1,MATCH(INDEX(Returns!$100:$100,MATCH(U$6,DataStreams,0)),DataStreams,0)-1))),"")</f>
        <v>5.9278537446017226E-5</v>
      </c>
      <c r="V104" s="233" cm="1">
        <f t="array" aca="1" ref="V104" ca="1">_xlfn.IFNA(_xlfn.COVARIANCE.S(
OFFSET(HOMECELL,MATCH(MAX(INDEX(First_Data_Point,MATCH($A104,DataStreams,0)),INDEX(First_Data_Point,MATCH(V$6,DataStreams,0)),$B$3),DateRange,0)-1,MATCH($A104,DataStreams,0)-1):OFFSET(HOMECELL,MATCH(MIN(INDEX(Last_Data_Point,MATCH($A104,DataStreams,0)),INDEX(Last_Data_Point,MATCH(V$6,DataStreams,0)),$B$4),DateRange,0)-1,MATCH($A104,DataStreams,0)-1) -
(INDEX(Returns!$102:$102,MATCH($A104,DataStreams,0))*
OFFSET(HOMECELL,MATCH(MAX(INDEX(First_Data_Point,MATCH($A104,DataStreams,0)),INDEX(First_Data_Point,MATCH(V$6,DataStreams,0)),$B$3),DateRange,0)-1,MATCH(INDEX(Returns!$100:$100,MATCH($A104,DataStreams,0)),DataStreams,0)-1):OFFSET(HOMECELL,MATCH(MIN(INDEX(Last_Data_Point,MATCH($A104,DataStreams,0)),INDEX(Last_Data_Point,MATCH(V$6,DataStreams,0)),$B$4),DateRange,0)-1,MATCH(INDEX(Returns!$100:$100,MATCH($A104,DataStreams,0)),DataStreams,0)-1)),
OFFSET(HOMECELL,MATCH(MAX(INDEX(First_Data_Point,MATCH($A104,DataStreams,0)),INDEX(First_Data_Point,MATCH(V$6,DataStreams,0)),$B$3),DateRange,0)-1,MATCH(V$6,DataStreams,0)-1):OFFSET(HOMECELL,MATCH(MIN(INDEX(Last_Data_Point,MATCH($A104,DataStreams,0)),INDEX(Last_Data_Point,MATCH(V$6,DataStreams,0)),$B$4),DateRange,0)-1,MATCH(V$6,DataStreams,0)-1) -
(INDEX(Returns!$102:$102,MATCH(V$6,DataStreams,0))*
OFFSET(HOMECELL,MATCH(MAX(INDEX(First_Data_Point,MATCH($A104,DataStreams,0)),INDEX(First_Data_Point,MATCH(V$6,DataStreams,0)),$B$3),DateRange,0)-1,MATCH(INDEX(Returns!$100:$100,MATCH(V$6,DataStreams,0)),DataStreams,0)-1):OFFSET(HOMECELL,MATCH(MIN(INDEX(Last_Data_Point,MATCH($A104,DataStreams,0)),INDEX(Last_Data_Point,MATCH(V$6,DataStreams,0)),$B$4),DateRange,0)-1,MATCH(INDEX(Returns!$100:$100,MATCH(V$6,DataStreams,0)),DataStreams,0)-1))),"")</f>
        <v>-5.0208298849981656E-4</v>
      </c>
      <c r="W104" s="233" cm="1">
        <f t="array" aca="1" ref="W104" ca="1">_xlfn.IFNA(_xlfn.COVARIANCE.S(
OFFSET(HOMECELL,MATCH(MAX(INDEX(First_Data_Point,MATCH($A104,DataStreams,0)),INDEX(First_Data_Point,MATCH(W$6,DataStreams,0)),$B$3),DateRange,0)-1,MATCH($A104,DataStreams,0)-1):OFFSET(HOMECELL,MATCH(MIN(INDEX(Last_Data_Point,MATCH($A104,DataStreams,0)),INDEX(Last_Data_Point,MATCH(W$6,DataStreams,0)),$B$4),DateRange,0)-1,MATCH($A104,DataStreams,0)-1) -
(INDEX(Returns!$102:$102,MATCH($A104,DataStreams,0))*
OFFSET(HOMECELL,MATCH(MAX(INDEX(First_Data_Point,MATCH($A104,DataStreams,0)),INDEX(First_Data_Point,MATCH(W$6,DataStreams,0)),$B$3),DateRange,0)-1,MATCH(INDEX(Returns!$100:$100,MATCH($A104,DataStreams,0)),DataStreams,0)-1):OFFSET(HOMECELL,MATCH(MIN(INDEX(Last_Data_Point,MATCH($A104,DataStreams,0)),INDEX(Last_Data_Point,MATCH(W$6,DataStreams,0)),$B$4),DateRange,0)-1,MATCH(INDEX(Returns!$100:$100,MATCH($A104,DataStreams,0)),DataStreams,0)-1)),
OFFSET(HOMECELL,MATCH(MAX(INDEX(First_Data_Point,MATCH($A104,DataStreams,0)),INDEX(First_Data_Point,MATCH(W$6,DataStreams,0)),$B$3),DateRange,0)-1,MATCH(W$6,DataStreams,0)-1):OFFSET(HOMECELL,MATCH(MIN(INDEX(Last_Data_Point,MATCH($A104,DataStreams,0)),INDEX(Last_Data_Point,MATCH(W$6,DataStreams,0)),$B$4),DateRange,0)-1,MATCH(W$6,DataStreams,0)-1) -
(INDEX(Returns!$102:$102,MATCH(W$6,DataStreams,0))*
OFFSET(HOMECELL,MATCH(MAX(INDEX(First_Data_Point,MATCH($A104,DataStreams,0)),INDEX(First_Data_Point,MATCH(W$6,DataStreams,0)),$B$3),DateRange,0)-1,MATCH(INDEX(Returns!$100:$100,MATCH(W$6,DataStreams,0)),DataStreams,0)-1):OFFSET(HOMECELL,MATCH(MIN(INDEX(Last_Data_Point,MATCH($A104,DataStreams,0)),INDEX(Last_Data_Point,MATCH(W$6,DataStreams,0)),$B$4),DateRange,0)-1,MATCH(INDEX(Returns!$100:$100,MATCH(W$6,DataStreams,0)),DataStreams,0)-1))),"")</f>
        <v>5.0083570410416672E-4</v>
      </c>
      <c r="X104" s="233" cm="1">
        <f t="array" aca="1" ref="X104" ca="1">_xlfn.IFNA(_xlfn.COVARIANCE.S(
OFFSET(HOMECELL,MATCH(MAX(INDEX(First_Data_Point,MATCH($A104,DataStreams,0)),INDEX(First_Data_Point,MATCH(X$6,DataStreams,0)),$B$3),DateRange,0)-1,MATCH($A104,DataStreams,0)-1):OFFSET(HOMECELL,MATCH(MIN(INDEX(Last_Data_Point,MATCH($A104,DataStreams,0)),INDEX(Last_Data_Point,MATCH(X$6,DataStreams,0)),$B$4),DateRange,0)-1,MATCH($A104,DataStreams,0)-1) -
(INDEX(Returns!$102:$102,MATCH($A104,DataStreams,0))*
OFFSET(HOMECELL,MATCH(MAX(INDEX(First_Data_Point,MATCH($A104,DataStreams,0)),INDEX(First_Data_Point,MATCH(X$6,DataStreams,0)),$B$3),DateRange,0)-1,MATCH(INDEX(Returns!$100:$100,MATCH($A104,DataStreams,0)),DataStreams,0)-1):OFFSET(HOMECELL,MATCH(MIN(INDEX(Last_Data_Point,MATCH($A104,DataStreams,0)),INDEX(Last_Data_Point,MATCH(X$6,DataStreams,0)),$B$4),DateRange,0)-1,MATCH(INDEX(Returns!$100:$100,MATCH($A104,DataStreams,0)),DataStreams,0)-1)),
OFFSET(HOMECELL,MATCH(MAX(INDEX(First_Data_Point,MATCH($A104,DataStreams,0)),INDEX(First_Data_Point,MATCH(X$6,DataStreams,0)),$B$3),DateRange,0)-1,MATCH(X$6,DataStreams,0)-1):OFFSET(HOMECELL,MATCH(MIN(INDEX(Last_Data_Point,MATCH($A104,DataStreams,0)),INDEX(Last_Data_Point,MATCH(X$6,DataStreams,0)),$B$4),DateRange,0)-1,MATCH(X$6,DataStreams,0)-1) -
(INDEX(Returns!$102:$102,MATCH(X$6,DataStreams,0))*
OFFSET(HOMECELL,MATCH(MAX(INDEX(First_Data_Point,MATCH($A104,DataStreams,0)),INDEX(First_Data_Point,MATCH(X$6,DataStreams,0)),$B$3),DateRange,0)-1,MATCH(INDEX(Returns!$100:$100,MATCH(X$6,DataStreams,0)),DataStreams,0)-1):OFFSET(HOMECELL,MATCH(MIN(INDEX(Last_Data_Point,MATCH($A104,DataStreams,0)),INDEX(Last_Data_Point,MATCH(X$6,DataStreams,0)),$B$4),DateRange,0)-1,MATCH(INDEX(Returns!$100:$100,MATCH(X$6,DataStreams,0)),DataStreams,0)-1))),"")</f>
        <v>8.9490920799222809E-4</v>
      </c>
      <c r="Y104" s="233" cm="1">
        <f t="array" aca="1" ref="Y104" ca="1">_xlfn.IFNA(_xlfn.COVARIANCE.S(
OFFSET(HOMECELL,MATCH(MAX(INDEX(First_Data_Point,MATCH($A104,DataStreams,0)),INDEX(First_Data_Point,MATCH(Y$6,DataStreams,0)),$B$3),DateRange,0)-1,MATCH($A104,DataStreams,0)-1):OFFSET(HOMECELL,MATCH(MIN(INDEX(Last_Data_Point,MATCH($A104,DataStreams,0)),INDEX(Last_Data_Point,MATCH(Y$6,DataStreams,0)),$B$4),DateRange,0)-1,MATCH($A104,DataStreams,0)-1) -
(INDEX(Returns!$102:$102,MATCH($A104,DataStreams,0))*
OFFSET(HOMECELL,MATCH(MAX(INDEX(First_Data_Point,MATCH($A104,DataStreams,0)),INDEX(First_Data_Point,MATCH(Y$6,DataStreams,0)),$B$3),DateRange,0)-1,MATCH(INDEX(Returns!$100:$100,MATCH($A104,DataStreams,0)),DataStreams,0)-1):OFFSET(HOMECELL,MATCH(MIN(INDEX(Last_Data_Point,MATCH($A104,DataStreams,0)),INDEX(Last_Data_Point,MATCH(Y$6,DataStreams,0)),$B$4),DateRange,0)-1,MATCH(INDEX(Returns!$100:$100,MATCH($A104,DataStreams,0)),DataStreams,0)-1)),
OFFSET(HOMECELL,MATCH(MAX(INDEX(First_Data_Point,MATCH($A104,DataStreams,0)),INDEX(First_Data_Point,MATCH(Y$6,DataStreams,0)),$B$3),DateRange,0)-1,MATCH(Y$6,DataStreams,0)-1):OFFSET(HOMECELL,MATCH(MIN(INDEX(Last_Data_Point,MATCH($A104,DataStreams,0)),INDEX(Last_Data_Point,MATCH(Y$6,DataStreams,0)),$B$4),DateRange,0)-1,MATCH(Y$6,DataStreams,0)-1) -
(INDEX(Returns!$102:$102,MATCH(Y$6,DataStreams,0))*
OFFSET(HOMECELL,MATCH(MAX(INDEX(First_Data_Point,MATCH($A104,DataStreams,0)),INDEX(First_Data_Point,MATCH(Y$6,DataStreams,0)),$B$3),DateRange,0)-1,MATCH(INDEX(Returns!$100:$100,MATCH(Y$6,DataStreams,0)),DataStreams,0)-1):OFFSET(HOMECELL,MATCH(MIN(INDEX(Last_Data_Point,MATCH($A104,DataStreams,0)),INDEX(Last_Data_Point,MATCH(Y$6,DataStreams,0)),$B$4),DateRange,0)-1,MATCH(INDEX(Returns!$100:$100,MATCH(Y$6,DataStreams,0)),DataStreams,0)-1))),"")</f>
        <v>5.6584567512011957E-4</v>
      </c>
      <c r="Z104" s="233" cm="1">
        <f t="array" aca="1" ref="Z104" ca="1">_xlfn.IFNA(_xlfn.COVARIANCE.S(
OFFSET(HOMECELL,MATCH(MAX(INDEX(First_Data_Point,MATCH($A104,DataStreams,0)),INDEX(First_Data_Point,MATCH(Z$6,DataStreams,0)),$B$3),DateRange,0)-1,MATCH($A104,DataStreams,0)-1):OFFSET(HOMECELL,MATCH(MIN(INDEX(Last_Data_Point,MATCH($A104,DataStreams,0)),INDEX(Last_Data_Point,MATCH(Z$6,DataStreams,0)),$B$4),DateRange,0)-1,MATCH($A104,DataStreams,0)-1) -
(INDEX(Returns!$102:$102,MATCH($A104,DataStreams,0))*
OFFSET(HOMECELL,MATCH(MAX(INDEX(First_Data_Point,MATCH($A104,DataStreams,0)),INDEX(First_Data_Point,MATCH(Z$6,DataStreams,0)),$B$3),DateRange,0)-1,MATCH(INDEX(Returns!$100:$100,MATCH($A104,DataStreams,0)),DataStreams,0)-1):OFFSET(HOMECELL,MATCH(MIN(INDEX(Last_Data_Point,MATCH($A104,DataStreams,0)),INDEX(Last_Data_Point,MATCH(Z$6,DataStreams,0)),$B$4),DateRange,0)-1,MATCH(INDEX(Returns!$100:$100,MATCH($A104,DataStreams,0)),DataStreams,0)-1)),
OFFSET(HOMECELL,MATCH(MAX(INDEX(First_Data_Point,MATCH($A104,DataStreams,0)),INDEX(First_Data_Point,MATCH(Z$6,DataStreams,0)),$B$3),DateRange,0)-1,MATCH(Z$6,DataStreams,0)-1):OFFSET(HOMECELL,MATCH(MIN(INDEX(Last_Data_Point,MATCH($A104,DataStreams,0)),INDEX(Last_Data_Point,MATCH(Z$6,DataStreams,0)),$B$4),DateRange,0)-1,MATCH(Z$6,DataStreams,0)-1) -
(INDEX(Returns!$102:$102,MATCH(Z$6,DataStreams,0))*
OFFSET(HOMECELL,MATCH(MAX(INDEX(First_Data_Point,MATCH($A104,DataStreams,0)),INDEX(First_Data_Point,MATCH(Z$6,DataStreams,0)),$B$3),DateRange,0)-1,MATCH(INDEX(Returns!$100:$100,MATCH(Z$6,DataStreams,0)),DataStreams,0)-1):OFFSET(HOMECELL,MATCH(MIN(INDEX(Last_Data_Point,MATCH($A104,DataStreams,0)),INDEX(Last_Data_Point,MATCH(Z$6,DataStreams,0)),$B$4),DateRange,0)-1,MATCH(INDEX(Returns!$100:$100,MATCH(Z$6,DataStreams,0)),DataStreams,0)-1))),"")</f>
        <v>7.606281287417079E-4</v>
      </c>
      <c r="AA104" s="233" cm="1">
        <f t="array" aca="1" ref="AA104" ca="1">_xlfn.IFNA(_xlfn.COVARIANCE.S(
OFFSET(HOMECELL,MATCH(MAX(INDEX(First_Data_Point,MATCH($A104,DataStreams,0)),INDEX(First_Data_Point,MATCH(AA$6,DataStreams,0)),$B$3),DateRange,0)-1,MATCH($A104,DataStreams,0)-1):OFFSET(HOMECELL,MATCH(MIN(INDEX(Last_Data_Point,MATCH($A104,DataStreams,0)),INDEX(Last_Data_Point,MATCH(AA$6,DataStreams,0)),$B$4),DateRange,0)-1,MATCH($A104,DataStreams,0)-1) -
(INDEX(Returns!$102:$102,MATCH($A104,DataStreams,0))*
OFFSET(HOMECELL,MATCH(MAX(INDEX(First_Data_Point,MATCH($A104,DataStreams,0)),INDEX(First_Data_Point,MATCH(AA$6,DataStreams,0)),$B$3),DateRange,0)-1,MATCH(INDEX(Returns!$100:$100,MATCH($A104,DataStreams,0)),DataStreams,0)-1):OFFSET(HOMECELL,MATCH(MIN(INDEX(Last_Data_Point,MATCH($A104,DataStreams,0)),INDEX(Last_Data_Point,MATCH(AA$6,DataStreams,0)),$B$4),DateRange,0)-1,MATCH(INDEX(Returns!$100:$100,MATCH($A104,DataStreams,0)),DataStreams,0)-1)),
OFFSET(HOMECELL,MATCH(MAX(INDEX(First_Data_Point,MATCH($A104,DataStreams,0)),INDEX(First_Data_Point,MATCH(AA$6,DataStreams,0)),$B$3),DateRange,0)-1,MATCH(AA$6,DataStreams,0)-1):OFFSET(HOMECELL,MATCH(MIN(INDEX(Last_Data_Point,MATCH($A104,DataStreams,0)),INDEX(Last_Data_Point,MATCH(AA$6,DataStreams,0)),$B$4),DateRange,0)-1,MATCH(AA$6,DataStreams,0)-1) -
(INDEX(Returns!$102:$102,MATCH(AA$6,DataStreams,0))*
OFFSET(HOMECELL,MATCH(MAX(INDEX(First_Data_Point,MATCH($A104,DataStreams,0)),INDEX(First_Data_Point,MATCH(AA$6,DataStreams,0)),$B$3),DateRange,0)-1,MATCH(INDEX(Returns!$100:$100,MATCH(AA$6,DataStreams,0)),DataStreams,0)-1):OFFSET(HOMECELL,MATCH(MIN(INDEX(Last_Data_Point,MATCH($A104,DataStreams,0)),INDEX(Last_Data_Point,MATCH(AA$6,DataStreams,0)),$B$4),DateRange,0)-1,MATCH(INDEX(Returns!$100:$100,MATCH(AA$6,DataStreams,0)),DataStreams,0)-1))),"")</f>
        <v>4.5661253190620719E-4</v>
      </c>
      <c r="AB104" s="233" cm="1">
        <f t="array" aca="1" ref="AB104" ca="1">_xlfn.IFNA(_xlfn.COVARIANCE.S(
OFFSET(HOMECELL,MATCH(MAX(INDEX(First_Data_Point,MATCH($A104,DataStreams,0)),INDEX(First_Data_Point,MATCH(AB$6,DataStreams,0)),$B$3),DateRange,0)-1,MATCH($A104,DataStreams,0)-1):OFFSET(HOMECELL,MATCH(MIN(INDEX(Last_Data_Point,MATCH($A104,DataStreams,0)),INDEX(Last_Data_Point,MATCH(AB$6,DataStreams,0)),$B$4),DateRange,0)-1,MATCH($A104,DataStreams,0)-1) -
(INDEX(Returns!$102:$102,MATCH($A104,DataStreams,0))*
OFFSET(HOMECELL,MATCH(MAX(INDEX(First_Data_Point,MATCH($A104,DataStreams,0)),INDEX(First_Data_Point,MATCH(AB$6,DataStreams,0)),$B$3),DateRange,0)-1,MATCH(INDEX(Returns!$100:$100,MATCH($A104,DataStreams,0)),DataStreams,0)-1):OFFSET(HOMECELL,MATCH(MIN(INDEX(Last_Data_Point,MATCH($A104,DataStreams,0)),INDEX(Last_Data_Point,MATCH(AB$6,DataStreams,0)),$B$4),DateRange,0)-1,MATCH(INDEX(Returns!$100:$100,MATCH($A104,DataStreams,0)),DataStreams,0)-1)),
OFFSET(HOMECELL,MATCH(MAX(INDEX(First_Data_Point,MATCH($A104,DataStreams,0)),INDEX(First_Data_Point,MATCH(AB$6,DataStreams,0)),$B$3),DateRange,0)-1,MATCH(AB$6,DataStreams,0)-1):OFFSET(HOMECELL,MATCH(MIN(INDEX(Last_Data_Point,MATCH($A104,DataStreams,0)),INDEX(Last_Data_Point,MATCH(AB$6,DataStreams,0)),$B$4),DateRange,0)-1,MATCH(AB$6,DataStreams,0)-1) -
(INDEX(Returns!$102:$102,MATCH(AB$6,DataStreams,0))*
OFFSET(HOMECELL,MATCH(MAX(INDEX(First_Data_Point,MATCH($A104,DataStreams,0)),INDEX(First_Data_Point,MATCH(AB$6,DataStreams,0)),$B$3),DateRange,0)-1,MATCH(INDEX(Returns!$100:$100,MATCH(AB$6,DataStreams,0)),DataStreams,0)-1):OFFSET(HOMECELL,MATCH(MIN(INDEX(Last_Data_Point,MATCH($A104,DataStreams,0)),INDEX(Last_Data_Point,MATCH(AB$6,DataStreams,0)),$B$4),DateRange,0)-1,MATCH(INDEX(Returns!$100:$100,MATCH(AB$6,DataStreams,0)),DataStreams,0)-1))),"")</f>
        <v>1.1092133003203686E-3</v>
      </c>
      <c r="AC104" s="233" cm="1">
        <f t="array" aca="1" ref="AC104" ca="1">_xlfn.IFNA(_xlfn.COVARIANCE.S(
OFFSET(HOMECELL,MATCH(MAX(INDEX(First_Data_Point,MATCH($A104,DataStreams,0)),INDEX(First_Data_Point,MATCH(AC$6,DataStreams,0)),$B$3),DateRange,0)-1,MATCH($A104,DataStreams,0)-1):OFFSET(HOMECELL,MATCH(MIN(INDEX(Last_Data_Point,MATCH($A104,DataStreams,0)),INDEX(Last_Data_Point,MATCH(AC$6,DataStreams,0)),$B$4),DateRange,0)-1,MATCH($A104,DataStreams,0)-1) -
(INDEX(Returns!$102:$102,MATCH($A104,DataStreams,0))*
OFFSET(HOMECELL,MATCH(MAX(INDEX(First_Data_Point,MATCH($A104,DataStreams,0)),INDEX(First_Data_Point,MATCH(AC$6,DataStreams,0)),$B$3),DateRange,0)-1,MATCH(INDEX(Returns!$100:$100,MATCH($A104,DataStreams,0)),DataStreams,0)-1):OFFSET(HOMECELL,MATCH(MIN(INDEX(Last_Data_Point,MATCH($A104,DataStreams,0)),INDEX(Last_Data_Point,MATCH(AC$6,DataStreams,0)),$B$4),DateRange,0)-1,MATCH(INDEX(Returns!$100:$100,MATCH($A104,DataStreams,0)),DataStreams,0)-1)),
OFFSET(HOMECELL,MATCH(MAX(INDEX(First_Data_Point,MATCH($A104,DataStreams,0)),INDEX(First_Data_Point,MATCH(AC$6,DataStreams,0)),$B$3),DateRange,0)-1,MATCH(AC$6,DataStreams,0)-1):OFFSET(HOMECELL,MATCH(MIN(INDEX(Last_Data_Point,MATCH($A104,DataStreams,0)),INDEX(Last_Data_Point,MATCH(AC$6,DataStreams,0)),$B$4),DateRange,0)-1,MATCH(AC$6,DataStreams,0)-1) -
(INDEX(Returns!$102:$102,MATCH(AC$6,DataStreams,0))*
OFFSET(HOMECELL,MATCH(MAX(INDEX(First_Data_Point,MATCH($A104,DataStreams,0)),INDEX(First_Data_Point,MATCH(AC$6,DataStreams,0)),$B$3),DateRange,0)-1,MATCH(INDEX(Returns!$100:$100,MATCH(AC$6,DataStreams,0)),DataStreams,0)-1):OFFSET(HOMECELL,MATCH(MIN(INDEX(Last_Data_Point,MATCH($A104,DataStreams,0)),INDEX(Last_Data_Point,MATCH(AC$6,DataStreams,0)),$B$4),DateRange,0)-1,MATCH(INDEX(Returns!$100:$100,MATCH(AC$6,DataStreams,0)),DataStreams,0)-1))),"")</f>
        <v>1.2280182952791407E-4</v>
      </c>
      <c r="AD104" s="233" cm="1">
        <f t="array" aca="1" ref="AD104" ca="1">_xlfn.IFNA(_xlfn.COVARIANCE.S(
OFFSET(HOMECELL,MATCH(MAX(INDEX(First_Data_Point,MATCH($A104,DataStreams,0)),INDEX(First_Data_Point,MATCH(AD$6,DataStreams,0)),$B$3),DateRange,0)-1,MATCH($A104,DataStreams,0)-1):OFFSET(HOMECELL,MATCH(MIN(INDEX(Last_Data_Point,MATCH($A104,DataStreams,0)),INDEX(Last_Data_Point,MATCH(AD$6,DataStreams,0)),$B$4),DateRange,0)-1,MATCH($A104,DataStreams,0)-1) -
(INDEX(Returns!$102:$102,MATCH($A104,DataStreams,0))*
OFFSET(HOMECELL,MATCH(MAX(INDEX(First_Data_Point,MATCH($A104,DataStreams,0)),INDEX(First_Data_Point,MATCH(AD$6,DataStreams,0)),$B$3),DateRange,0)-1,MATCH(INDEX(Returns!$100:$100,MATCH($A104,DataStreams,0)),DataStreams,0)-1):OFFSET(HOMECELL,MATCH(MIN(INDEX(Last_Data_Point,MATCH($A104,DataStreams,0)),INDEX(Last_Data_Point,MATCH(AD$6,DataStreams,0)),$B$4),DateRange,0)-1,MATCH(INDEX(Returns!$100:$100,MATCH($A104,DataStreams,0)),DataStreams,0)-1)),
OFFSET(HOMECELL,MATCH(MAX(INDEX(First_Data_Point,MATCH($A104,DataStreams,0)),INDEX(First_Data_Point,MATCH(AD$6,DataStreams,0)),$B$3),DateRange,0)-1,MATCH(AD$6,DataStreams,0)-1):OFFSET(HOMECELL,MATCH(MIN(INDEX(Last_Data_Point,MATCH($A104,DataStreams,0)),INDEX(Last_Data_Point,MATCH(AD$6,DataStreams,0)),$B$4),DateRange,0)-1,MATCH(AD$6,DataStreams,0)-1) -
(INDEX(Returns!$102:$102,MATCH(AD$6,DataStreams,0))*
OFFSET(HOMECELL,MATCH(MAX(INDEX(First_Data_Point,MATCH($A104,DataStreams,0)),INDEX(First_Data_Point,MATCH(AD$6,DataStreams,0)),$B$3),DateRange,0)-1,MATCH(INDEX(Returns!$100:$100,MATCH(AD$6,DataStreams,0)),DataStreams,0)-1):OFFSET(HOMECELL,MATCH(MIN(INDEX(Last_Data_Point,MATCH($A104,DataStreams,0)),INDEX(Last_Data_Point,MATCH(AD$6,DataStreams,0)),$B$4),DateRange,0)-1,MATCH(INDEX(Returns!$100:$100,MATCH(AD$6,DataStreams,0)),DataStreams,0)-1))),"")</f>
        <v>7.9288553104163678E-4</v>
      </c>
      <c r="AE104" s="233" cm="1">
        <f t="array" aca="1" ref="AE104" ca="1">_xlfn.IFNA(_xlfn.COVARIANCE.S(
OFFSET(HOMECELL,MATCH(MAX(INDEX(First_Data_Point,MATCH($A104,DataStreams,0)),INDEX(First_Data_Point,MATCH(AE$6,DataStreams,0)),$B$3),DateRange,0)-1,MATCH($A104,DataStreams,0)-1):OFFSET(HOMECELL,MATCH(MIN(INDEX(Last_Data_Point,MATCH($A104,DataStreams,0)),INDEX(Last_Data_Point,MATCH(AE$6,DataStreams,0)),$B$4),DateRange,0)-1,MATCH($A104,DataStreams,0)-1) -
(INDEX(Returns!$102:$102,MATCH($A104,DataStreams,0))*
OFFSET(HOMECELL,MATCH(MAX(INDEX(First_Data_Point,MATCH($A104,DataStreams,0)),INDEX(First_Data_Point,MATCH(AE$6,DataStreams,0)),$B$3),DateRange,0)-1,MATCH(INDEX(Returns!$100:$100,MATCH($A104,DataStreams,0)),DataStreams,0)-1):OFFSET(HOMECELL,MATCH(MIN(INDEX(Last_Data_Point,MATCH($A104,DataStreams,0)),INDEX(Last_Data_Point,MATCH(AE$6,DataStreams,0)),$B$4),DateRange,0)-1,MATCH(INDEX(Returns!$100:$100,MATCH($A104,DataStreams,0)),DataStreams,0)-1)),
OFFSET(HOMECELL,MATCH(MAX(INDEX(First_Data_Point,MATCH($A104,DataStreams,0)),INDEX(First_Data_Point,MATCH(AE$6,DataStreams,0)),$B$3),DateRange,0)-1,MATCH(AE$6,DataStreams,0)-1):OFFSET(HOMECELL,MATCH(MIN(INDEX(Last_Data_Point,MATCH($A104,DataStreams,0)),INDEX(Last_Data_Point,MATCH(AE$6,DataStreams,0)),$B$4),DateRange,0)-1,MATCH(AE$6,DataStreams,0)-1) -
(INDEX(Returns!$102:$102,MATCH(AE$6,DataStreams,0))*
OFFSET(HOMECELL,MATCH(MAX(INDEX(First_Data_Point,MATCH($A104,DataStreams,0)),INDEX(First_Data_Point,MATCH(AE$6,DataStreams,0)),$B$3),DateRange,0)-1,MATCH(INDEX(Returns!$100:$100,MATCH(AE$6,DataStreams,0)),DataStreams,0)-1):OFFSET(HOMECELL,MATCH(MIN(INDEX(Last_Data_Point,MATCH($A104,DataStreams,0)),INDEX(Last_Data_Point,MATCH(AE$6,DataStreams,0)),$B$4),DateRange,0)-1,MATCH(INDEX(Returns!$100:$100,MATCH(AE$6,DataStreams,0)),DataStreams,0)-1))),"")</f>
        <v>-1.144118957334458E-4</v>
      </c>
      <c r="AF104" s="233" cm="1">
        <f t="array" aca="1" ref="AF104" ca="1">_xlfn.IFNA(_xlfn.COVARIANCE.S(
OFFSET(HOMECELL,MATCH(MAX(INDEX(First_Data_Point,MATCH($A104,DataStreams,0)),INDEX(First_Data_Point,MATCH(AF$6,DataStreams,0)),$B$3),DateRange,0)-1,MATCH($A104,DataStreams,0)-1):OFFSET(HOMECELL,MATCH(MIN(INDEX(Last_Data_Point,MATCH($A104,DataStreams,0)),INDEX(Last_Data_Point,MATCH(AF$6,DataStreams,0)),$B$4),DateRange,0)-1,MATCH($A104,DataStreams,0)-1) -
(INDEX(Returns!$102:$102,MATCH($A104,DataStreams,0))*
OFFSET(HOMECELL,MATCH(MAX(INDEX(First_Data_Point,MATCH($A104,DataStreams,0)),INDEX(First_Data_Point,MATCH(AF$6,DataStreams,0)),$B$3),DateRange,0)-1,MATCH(INDEX(Returns!$100:$100,MATCH($A104,DataStreams,0)),DataStreams,0)-1):OFFSET(HOMECELL,MATCH(MIN(INDEX(Last_Data_Point,MATCH($A104,DataStreams,0)),INDEX(Last_Data_Point,MATCH(AF$6,DataStreams,0)),$B$4),DateRange,0)-1,MATCH(INDEX(Returns!$100:$100,MATCH($A104,DataStreams,0)),DataStreams,0)-1)),
OFFSET(HOMECELL,MATCH(MAX(INDEX(First_Data_Point,MATCH($A104,DataStreams,0)),INDEX(First_Data_Point,MATCH(AF$6,DataStreams,0)),$B$3),DateRange,0)-1,MATCH(AF$6,DataStreams,0)-1):OFFSET(HOMECELL,MATCH(MIN(INDEX(Last_Data_Point,MATCH($A104,DataStreams,0)),INDEX(Last_Data_Point,MATCH(AF$6,DataStreams,0)),$B$4),DateRange,0)-1,MATCH(AF$6,DataStreams,0)-1) -
(INDEX(Returns!$102:$102,MATCH(AF$6,DataStreams,0))*
OFFSET(HOMECELL,MATCH(MAX(INDEX(First_Data_Point,MATCH($A104,DataStreams,0)),INDEX(First_Data_Point,MATCH(AF$6,DataStreams,0)),$B$3),DateRange,0)-1,MATCH(INDEX(Returns!$100:$100,MATCH(AF$6,DataStreams,0)),DataStreams,0)-1):OFFSET(HOMECELL,MATCH(MIN(INDEX(Last_Data_Point,MATCH($A104,DataStreams,0)),INDEX(Last_Data_Point,MATCH(AF$6,DataStreams,0)),$B$4),DateRange,0)-1,MATCH(INDEX(Returns!$100:$100,MATCH(AF$6,DataStreams,0)),DataStreams,0)-1))),"")</f>
        <v>6.7994206951810308E-4</v>
      </c>
      <c r="AG104" s="233" cm="1">
        <f t="array" aca="1" ref="AG104" ca="1">_xlfn.IFNA(_xlfn.COVARIANCE.S(
OFFSET(HOMECELL,MATCH(MAX(INDEX(First_Data_Point,MATCH($A104,DataStreams,0)),INDEX(First_Data_Point,MATCH(AG$6,DataStreams,0)),$B$3),DateRange,0)-1,MATCH($A104,DataStreams,0)-1):OFFSET(HOMECELL,MATCH(MIN(INDEX(Last_Data_Point,MATCH($A104,DataStreams,0)),INDEX(Last_Data_Point,MATCH(AG$6,DataStreams,0)),$B$4),DateRange,0)-1,MATCH($A104,DataStreams,0)-1) -
(INDEX(Returns!$102:$102,MATCH($A104,DataStreams,0))*
OFFSET(HOMECELL,MATCH(MAX(INDEX(First_Data_Point,MATCH($A104,DataStreams,0)),INDEX(First_Data_Point,MATCH(AG$6,DataStreams,0)),$B$3),DateRange,0)-1,MATCH(INDEX(Returns!$100:$100,MATCH($A104,DataStreams,0)),DataStreams,0)-1):OFFSET(HOMECELL,MATCH(MIN(INDEX(Last_Data_Point,MATCH($A104,DataStreams,0)),INDEX(Last_Data_Point,MATCH(AG$6,DataStreams,0)),$B$4),DateRange,0)-1,MATCH(INDEX(Returns!$100:$100,MATCH($A104,DataStreams,0)),DataStreams,0)-1)),
OFFSET(HOMECELL,MATCH(MAX(INDEX(First_Data_Point,MATCH($A104,DataStreams,0)),INDEX(First_Data_Point,MATCH(AG$6,DataStreams,0)),$B$3),DateRange,0)-1,MATCH(AG$6,DataStreams,0)-1):OFFSET(HOMECELL,MATCH(MIN(INDEX(Last_Data_Point,MATCH($A104,DataStreams,0)),INDEX(Last_Data_Point,MATCH(AG$6,DataStreams,0)),$B$4),DateRange,0)-1,MATCH(AG$6,DataStreams,0)-1) -
(INDEX(Returns!$102:$102,MATCH(AG$6,DataStreams,0))*
OFFSET(HOMECELL,MATCH(MAX(INDEX(First_Data_Point,MATCH($A104,DataStreams,0)),INDEX(First_Data_Point,MATCH(AG$6,DataStreams,0)),$B$3),DateRange,0)-1,MATCH(INDEX(Returns!$100:$100,MATCH(AG$6,DataStreams,0)),DataStreams,0)-1):OFFSET(HOMECELL,MATCH(MIN(INDEX(Last_Data_Point,MATCH($A104,DataStreams,0)),INDEX(Last_Data_Point,MATCH(AG$6,DataStreams,0)),$B$4),DateRange,0)-1,MATCH(INDEX(Returns!$100:$100,MATCH(AG$6,DataStreams,0)),DataStreams,0)-1))),"")</f>
        <v>6.6278023940001237E-4</v>
      </c>
      <c r="AH104" s="233" cm="1">
        <f t="array" aca="1" ref="AH104" ca="1">_xlfn.IFNA(_xlfn.COVARIANCE.S(
OFFSET(HOMECELL,MATCH(MAX(INDEX(First_Data_Point,MATCH($A104,DataStreams,0)),INDEX(First_Data_Point,MATCH(AH$6,DataStreams,0)),$B$3),DateRange,0)-1,MATCH($A104,DataStreams,0)-1):OFFSET(HOMECELL,MATCH(MIN(INDEX(Last_Data_Point,MATCH($A104,DataStreams,0)),INDEX(Last_Data_Point,MATCH(AH$6,DataStreams,0)),$B$4),DateRange,0)-1,MATCH($A104,DataStreams,0)-1) -
(INDEX(Returns!$102:$102,MATCH($A104,DataStreams,0))*
OFFSET(HOMECELL,MATCH(MAX(INDEX(First_Data_Point,MATCH($A104,DataStreams,0)),INDEX(First_Data_Point,MATCH(AH$6,DataStreams,0)),$B$3),DateRange,0)-1,MATCH(INDEX(Returns!$100:$100,MATCH($A104,DataStreams,0)),DataStreams,0)-1):OFFSET(HOMECELL,MATCH(MIN(INDEX(Last_Data_Point,MATCH($A104,DataStreams,0)),INDEX(Last_Data_Point,MATCH(AH$6,DataStreams,0)),$B$4),DateRange,0)-1,MATCH(INDEX(Returns!$100:$100,MATCH($A104,DataStreams,0)),DataStreams,0)-1)),
OFFSET(HOMECELL,MATCH(MAX(INDEX(First_Data_Point,MATCH($A104,DataStreams,0)),INDEX(First_Data_Point,MATCH(AH$6,DataStreams,0)),$B$3),DateRange,0)-1,MATCH(AH$6,DataStreams,0)-1):OFFSET(HOMECELL,MATCH(MIN(INDEX(Last_Data_Point,MATCH($A104,DataStreams,0)),INDEX(Last_Data_Point,MATCH(AH$6,DataStreams,0)),$B$4),DateRange,0)-1,MATCH(AH$6,DataStreams,0)-1) -
(INDEX(Returns!$102:$102,MATCH(AH$6,DataStreams,0))*
OFFSET(HOMECELL,MATCH(MAX(INDEX(First_Data_Point,MATCH($A104,DataStreams,0)),INDEX(First_Data_Point,MATCH(AH$6,DataStreams,0)),$B$3),DateRange,0)-1,MATCH(INDEX(Returns!$100:$100,MATCH(AH$6,DataStreams,0)),DataStreams,0)-1):OFFSET(HOMECELL,MATCH(MIN(INDEX(Last_Data_Point,MATCH($A104,DataStreams,0)),INDEX(Last_Data_Point,MATCH(AH$6,DataStreams,0)),$B$4),DateRange,0)-1,MATCH(INDEX(Returns!$100:$100,MATCH(AH$6,DataStreams,0)),DataStreams,0)-1))),"")</f>
        <v>1.5793784778906335E-4</v>
      </c>
      <c r="AI104" s="233" cm="1">
        <f t="array" aca="1" ref="AI104" ca="1">_xlfn.IFNA(_xlfn.COVARIANCE.S(
OFFSET(HOMECELL,MATCH(MAX(INDEX(First_Data_Point,MATCH($A104,DataStreams,0)),INDEX(First_Data_Point,MATCH(AI$6,DataStreams,0)),$B$3),DateRange,0)-1,MATCH($A104,DataStreams,0)-1):OFFSET(HOMECELL,MATCH(MIN(INDEX(Last_Data_Point,MATCH($A104,DataStreams,0)),INDEX(Last_Data_Point,MATCH(AI$6,DataStreams,0)),$B$4),DateRange,0)-1,MATCH($A104,DataStreams,0)-1) -
(INDEX(Returns!$102:$102,MATCH($A104,DataStreams,0))*
OFFSET(HOMECELL,MATCH(MAX(INDEX(First_Data_Point,MATCH($A104,DataStreams,0)),INDEX(First_Data_Point,MATCH(AI$6,DataStreams,0)),$B$3),DateRange,0)-1,MATCH(INDEX(Returns!$100:$100,MATCH($A104,DataStreams,0)),DataStreams,0)-1):OFFSET(HOMECELL,MATCH(MIN(INDEX(Last_Data_Point,MATCH($A104,DataStreams,0)),INDEX(Last_Data_Point,MATCH(AI$6,DataStreams,0)),$B$4),DateRange,0)-1,MATCH(INDEX(Returns!$100:$100,MATCH($A104,DataStreams,0)),DataStreams,0)-1)),
OFFSET(HOMECELL,MATCH(MAX(INDEX(First_Data_Point,MATCH($A104,DataStreams,0)),INDEX(First_Data_Point,MATCH(AI$6,DataStreams,0)),$B$3),DateRange,0)-1,MATCH(AI$6,DataStreams,0)-1):OFFSET(HOMECELL,MATCH(MIN(INDEX(Last_Data_Point,MATCH($A104,DataStreams,0)),INDEX(Last_Data_Point,MATCH(AI$6,DataStreams,0)),$B$4),DateRange,0)-1,MATCH(AI$6,DataStreams,0)-1) -
(INDEX(Returns!$102:$102,MATCH(AI$6,DataStreams,0))*
OFFSET(HOMECELL,MATCH(MAX(INDEX(First_Data_Point,MATCH($A104,DataStreams,0)),INDEX(First_Data_Point,MATCH(AI$6,DataStreams,0)),$B$3),DateRange,0)-1,MATCH(INDEX(Returns!$100:$100,MATCH(AI$6,DataStreams,0)),DataStreams,0)-1):OFFSET(HOMECELL,MATCH(MIN(INDEX(Last_Data_Point,MATCH($A104,DataStreams,0)),INDEX(Last_Data_Point,MATCH(AI$6,DataStreams,0)),$B$4),DateRange,0)-1,MATCH(INDEX(Returns!$100:$100,MATCH(AI$6,DataStreams,0)),DataStreams,0)-1))),"")</f>
        <v>1.1392973896263876E-3</v>
      </c>
      <c r="AJ104" s="233" cm="1">
        <f t="array" aca="1" ref="AJ104" ca="1">_xlfn.IFNA(_xlfn.COVARIANCE.S(
OFFSET(HOMECELL,MATCH(MAX(INDEX(First_Data_Point,MATCH($A104,DataStreams,0)),INDEX(First_Data_Point,MATCH(AJ$6,DataStreams,0)),$B$3),DateRange,0)-1,MATCH($A104,DataStreams,0)-1):OFFSET(HOMECELL,MATCH(MIN(INDEX(Last_Data_Point,MATCH($A104,DataStreams,0)),INDEX(Last_Data_Point,MATCH(AJ$6,DataStreams,0)),$B$4),DateRange,0)-1,MATCH($A104,DataStreams,0)-1) -
(INDEX(Returns!$102:$102,MATCH($A104,DataStreams,0))*
OFFSET(HOMECELL,MATCH(MAX(INDEX(First_Data_Point,MATCH($A104,DataStreams,0)),INDEX(First_Data_Point,MATCH(AJ$6,DataStreams,0)),$B$3),DateRange,0)-1,MATCH(INDEX(Returns!$100:$100,MATCH($A104,DataStreams,0)),DataStreams,0)-1):OFFSET(HOMECELL,MATCH(MIN(INDEX(Last_Data_Point,MATCH($A104,DataStreams,0)),INDEX(Last_Data_Point,MATCH(AJ$6,DataStreams,0)),$B$4),DateRange,0)-1,MATCH(INDEX(Returns!$100:$100,MATCH($A104,DataStreams,0)),DataStreams,0)-1)),
OFFSET(HOMECELL,MATCH(MAX(INDEX(First_Data_Point,MATCH($A104,DataStreams,0)),INDEX(First_Data_Point,MATCH(AJ$6,DataStreams,0)),$B$3),DateRange,0)-1,MATCH(AJ$6,DataStreams,0)-1):OFFSET(HOMECELL,MATCH(MIN(INDEX(Last_Data_Point,MATCH($A104,DataStreams,0)),INDEX(Last_Data_Point,MATCH(AJ$6,DataStreams,0)),$B$4),DateRange,0)-1,MATCH(AJ$6,DataStreams,0)-1) -
(INDEX(Returns!$102:$102,MATCH(AJ$6,DataStreams,0))*
OFFSET(HOMECELL,MATCH(MAX(INDEX(First_Data_Point,MATCH($A104,DataStreams,0)),INDEX(First_Data_Point,MATCH(AJ$6,DataStreams,0)),$B$3),DateRange,0)-1,MATCH(INDEX(Returns!$100:$100,MATCH(AJ$6,DataStreams,0)),DataStreams,0)-1):OFFSET(HOMECELL,MATCH(MIN(INDEX(Last_Data_Point,MATCH($A104,DataStreams,0)),INDEX(Last_Data_Point,MATCH(AJ$6,DataStreams,0)),$B$4),DateRange,0)-1,MATCH(INDEX(Returns!$100:$100,MATCH(AJ$6,DataStreams,0)),DataStreams,0)-1))),"")</f>
        <v>1.2226283171205465E-3</v>
      </c>
      <c r="AK104" s="233" cm="1">
        <f t="array" aca="1" ref="AK104" ca="1">_xlfn.IFNA(_xlfn.COVARIANCE.S(
OFFSET(HOMECELL,MATCH(MAX(INDEX(First_Data_Point,MATCH($A104,DataStreams,0)),INDEX(First_Data_Point,MATCH(AK$6,DataStreams,0)),$B$3),DateRange,0)-1,MATCH($A104,DataStreams,0)-1):OFFSET(HOMECELL,MATCH(MIN(INDEX(Last_Data_Point,MATCH($A104,DataStreams,0)),INDEX(Last_Data_Point,MATCH(AK$6,DataStreams,0)),$B$4),DateRange,0)-1,MATCH($A104,DataStreams,0)-1) -
(INDEX(Returns!$102:$102,MATCH($A104,DataStreams,0))*
OFFSET(HOMECELL,MATCH(MAX(INDEX(First_Data_Point,MATCH($A104,DataStreams,0)),INDEX(First_Data_Point,MATCH(AK$6,DataStreams,0)),$B$3),DateRange,0)-1,MATCH(INDEX(Returns!$100:$100,MATCH($A104,DataStreams,0)),DataStreams,0)-1):OFFSET(HOMECELL,MATCH(MIN(INDEX(Last_Data_Point,MATCH($A104,DataStreams,0)),INDEX(Last_Data_Point,MATCH(AK$6,DataStreams,0)),$B$4),DateRange,0)-1,MATCH(INDEX(Returns!$100:$100,MATCH($A104,DataStreams,0)),DataStreams,0)-1)),
OFFSET(HOMECELL,MATCH(MAX(INDEX(First_Data_Point,MATCH($A104,DataStreams,0)),INDEX(First_Data_Point,MATCH(AK$6,DataStreams,0)),$B$3),DateRange,0)-1,MATCH(AK$6,DataStreams,0)-1):OFFSET(HOMECELL,MATCH(MIN(INDEX(Last_Data_Point,MATCH($A104,DataStreams,0)),INDEX(Last_Data_Point,MATCH(AK$6,DataStreams,0)),$B$4),DateRange,0)-1,MATCH(AK$6,DataStreams,0)-1) -
(INDEX(Returns!$102:$102,MATCH(AK$6,DataStreams,0))*
OFFSET(HOMECELL,MATCH(MAX(INDEX(First_Data_Point,MATCH($A104,DataStreams,0)),INDEX(First_Data_Point,MATCH(AK$6,DataStreams,0)),$B$3),DateRange,0)-1,MATCH(INDEX(Returns!$100:$100,MATCH(AK$6,DataStreams,0)),DataStreams,0)-1):OFFSET(HOMECELL,MATCH(MIN(INDEX(Last_Data_Point,MATCH($A104,DataStreams,0)),INDEX(Last_Data_Point,MATCH(AK$6,DataStreams,0)),$B$4),DateRange,0)-1,MATCH(INDEX(Returns!$100:$100,MATCH(AK$6,DataStreams,0)),DataStreams,0)-1))),"")</f>
        <v>-2.6298399865634073E-4</v>
      </c>
      <c r="AL104" s="233" cm="1">
        <f t="array" aca="1" ref="AL104" ca="1">_xlfn.IFNA(_xlfn.COVARIANCE.S(
OFFSET(HOMECELL,MATCH(MAX(INDEX(First_Data_Point,MATCH($A104,DataStreams,0)),INDEX(First_Data_Point,MATCH(AL$6,DataStreams,0)),$B$3),DateRange,0)-1,MATCH($A104,DataStreams,0)-1):OFFSET(HOMECELL,MATCH(MIN(INDEX(Last_Data_Point,MATCH($A104,DataStreams,0)),INDEX(Last_Data_Point,MATCH(AL$6,DataStreams,0)),$B$4),DateRange,0)-1,MATCH($A104,DataStreams,0)-1) -
(INDEX(Returns!$102:$102,MATCH($A104,DataStreams,0))*
OFFSET(HOMECELL,MATCH(MAX(INDEX(First_Data_Point,MATCH($A104,DataStreams,0)),INDEX(First_Data_Point,MATCH(AL$6,DataStreams,0)),$B$3),DateRange,0)-1,MATCH(INDEX(Returns!$100:$100,MATCH($A104,DataStreams,0)),DataStreams,0)-1):OFFSET(HOMECELL,MATCH(MIN(INDEX(Last_Data_Point,MATCH($A104,DataStreams,0)),INDEX(Last_Data_Point,MATCH(AL$6,DataStreams,0)),$B$4),DateRange,0)-1,MATCH(INDEX(Returns!$100:$100,MATCH($A104,DataStreams,0)),DataStreams,0)-1)),
OFFSET(HOMECELL,MATCH(MAX(INDEX(First_Data_Point,MATCH($A104,DataStreams,0)),INDEX(First_Data_Point,MATCH(AL$6,DataStreams,0)),$B$3),DateRange,0)-1,MATCH(AL$6,DataStreams,0)-1):OFFSET(HOMECELL,MATCH(MIN(INDEX(Last_Data_Point,MATCH($A104,DataStreams,0)),INDEX(Last_Data_Point,MATCH(AL$6,DataStreams,0)),$B$4),DateRange,0)-1,MATCH(AL$6,DataStreams,0)-1) -
(INDEX(Returns!$102:$102,MATCH(AL$6,DataStreams,0))*
OFFSET(HOMECELL,MATCH(MAX(INDEX(First_Data_Point,MATCH($A104,DataStreams,0)),INDEX(First_Data_Point,MATCH(AL$6,DataStreams,0)),$B$3),DateRange,0)-1,MATCH(INDEX(Returns!$100:$100,MATCH(AL$6,DataStreams,0)),DataStreams,0)-1):OFFSET(HOMECELL,MATCH(MIN(INDEX(Last_Data_Point,MATCH($A104,DataStreams,0)),INDEX(Last_Data_Point,MATCH(AL$6,DataStreams,0)),$B$4),DateRange,0)-1,MATCH(INDEX(Returns!$100:$100,MATCH(AL$6,DataStreams,0)),DataStreams,0)-1))),"")</f>
        <v>2.2922238135610483E-4</v>
      </c>
      <c r="AM104" s="233" cm="1">
        <f t="array" aca="1" ref="AM104" ca="1">_xlfn.IFNA(_xlfn.COVARIANCE.S(
OFFSET(HOMECELL,MATCH(MAX(INDEX(First_Data_Point,MATCH($A104,DataStreams,0)),INDEX(First_Data_Point,MATCH(AM$6,DataStreams,0)),$B$3),DateRange,0)-1,MATCH($A104,DataStreams,0)-1):OFFSET(HOMECELL,MATCH(MIN(INDEX(Last_Data_Point,MATCH($A104,DataStreams,0)),INDEX(Last_Data_Point,MATCH(AM$6,DataStreams,0)),$B$4),DateRange,0)-1,MATCH($A104,DataStreams,0)-1) -
(INDEX(Returns!$102:$102,MATCH($A104,DataStreams,0))*
OFFSET(HOMECELL,MATCH(MAX(INDEX(First_Data_Point,MATCH($A104,DataStreams,0)),INDEX(First_Data_Point,MATCH(AM$6,DataStreams,0)),$B$3),DateRange,0)-1,MATCH(INDEX(Returns!$100:$100,MATCH($A104,DataStreams,0)),DataStreams,0)-1):OFFSET(HOMECELL,MATCH(MIN(INDEX(Last_Data_Point,MATCH($A104,DataStreams,0)),INDEX(Last_Data_Point,MATCH(AM$6,DataStreams,0)),$B$4),DateRange,0)-1,MATCH(INDEX(Returns!$100:$100,MATCH($A104,DataStreams,0)),DataStreams,0)-1)),
OFFSET(HOMECELL,MATCH(MAX(INDEX(First_Data_Point,MATCH($A104,DataStreams,0)),INDEX(First_Data_Point,MATCH(AM$6,DataStreams,0)),$B$3),DateRange,0)-1,MATCH(AM$6,DataStreams,0)-1):OFFSET(HOMECELL,MATCH(MIN(INDEX(Last_Data_Point,MATCH($A104,DataStreams,0)),INDEX(Last_Data_Point,MATCH(AM$6,DataStreams,0)),$B$4),DateRange,0)-1,MATCH(AM$6,DataStreams,0)-1) -
(INDEX(Returns!$102:$102,MATCH(AM$6,DataStreams,0))*
OFFSET(HOMECELL,MATCH(MAX(INDEX(First_Data_Point,MATCH($A104,DataStreams,0)),INDEX(First_Data_Point,MATCH(AM$6,DataStreams,0)),$B$3),DateRange,0)-1,MATCH(INDEX(Returns!$100:$100,MATCH(AM$6,DataStreams,0)),DataStreams,0)-1):OFFSET(HOMECELL,MATCH(MIN(INDEX(Last_Data_Point,MATCH($A104,DataStreams,0)),INDEX(Last_Data_Point,MATCH(AM$6,DataStreams,0)),$B$4),DateRange,0)-1,MATCH(INDEX(Returns!$100:$100,MATCH(AM$6,DataStreams,0)),DataStreams,0)-1))),"")</f>
        <v>3.7706027443037434E-4</v>
      </c>
      <c r="AN104" s="233" cm="1">
        <f t="array" aca="1" ref="AN104" ca="1">_xlfn.IFNA(_xlfn.COVARIANCE.S(
OFFSET(HOMECELL,MATCH(MAX(INDEX(First_Data_Point,MATCH($A104,DataStreams,0)),INDEX(First_Data_Point,MATCH(AN$6,DataStreams,0)),$B$3),DateRange,0)-1,MATCH($A104,DataStreams,0)-1):OFFSET(HOMECELL,MATCH(MIN(INDEX(Last_Data_Point,MATCH($A104,DataStreams,0)),INDEX(Last_Data_Point,MATCH(AN$6,DataStreams,0)),$B$4),DateRange,0)-1,MATCH($A104,DataStreams,0)-1) -
(INDEX(Returns!$102:$102,MATCH($A104,DataStreams,0))*
OFFSET(HOMECELL,MATCH(MAX(INDEX(First_Data_Point,MATCH($A104,DataStreams,0)),INDEX(First_Data_Point,MATCH(AN$6,DataStreams,0)),$B$3),DateRange,0)-1,MATCH(INDEX(Returns!$100:$100,MATCH($A104,DataStreams,0)),DataStreams,0)-1):OFFSET(HOMECELL,MATCH(MIN(INDEX(Last_Data_Point,MATCH($A104,DataStreams,0)),INDEX(Last_Data_Point,MATCH(AN$6,DataStreams,0)),$B$4),DateRange,0)-1,MATCH(INDEX(Returns!$100:$100,MATCH($A104,DataStreams,0)),DataStreams,0)-1)),
OFFSET(HOMECELL,MATCH(MAX(INDEX(First_Data_Point,MATCH($A104,DataStreams,0)),INDEX(First_Data_Point,MATCH(AN$6,DataStreams,0)),$B$3),DateRange,0)-1,MATCH(AN$6,DataStreams,0)-1):OFFSET(HOMECELL,MATCH(MIN(INDEX(Last_Data_Point,MATCH($A104,DataStreams,0)),INDEX(Last_Data_Point,MATCH(AN$6,DataStreams,0)),$B$4),DateRange,0)-1,MATCH(AN$6,DataStreams,0)-1) -
(INDEX(Returns!$102:$102,MATCH(AN$6,DataStreams,0))*
OFFSET(HOMECELL,MATCH(MAX(INDEX(First_Data_Point,MATCH($A104,DataStreams,0)),INDEX(First_Data_Point,MATCH(AN$6,DataStreams,0)),$B$3),DateRange,0)-1,MATCH(INDEX(Returns!$100:$100,MATCH(AN$6,DataStreams,0)),DataStreams,0)-1):OFFSET(HOMECELL,MATCH(MIN(INDEX(Last_Data_Point,MATCH($A104,DataStreams,0)),INDEX(Last_Data_Point,MATCH(AN$6,DataStreams,0)),$B$4),DateRange,0)-1,MATCH(INDEX(Returns!$100:$100,MATCH(AN$6,DataStreams,0)),DataStreams,0)-1))),"")</f>
        <v>3.1519597439127181E-3</v>
      </c>
      <c r="AO104" s="233" cm="1">
        <f t="array" aca="1" ref="AO104" ca="1">_xlfn.IFNA(_xlfn.COVARIANCE.S(
OFFSET(HOMECELL,MATCH(MAX(INDEX(First_Data_Point,MATCH($A104,DataStreams,0)),INDEX(First_Data_Point,MATCH(AO$6,DataStreams,0)),$B$3),DateRange,0)-1,MATCH($A104,DataStreams,0)-1):OFFSET(HOMECELL,MATCH(MIN(INDEX(Last_Data_Point,MATCH($A104,DataStreams,0)),INDEX(Last_Data_Point,MATCH(AO$6,DataStreams,0)),$B$4),DateRange,0)-1,MATCH($A104,DataStreams,0)-1) -
(INDEX(Returns!$102:$102,MATCH($A104,DataStreams,0))*
OFFSET(HOMECELL,MATCH(MAX(INDEX(First_Data_Point,MATCH($A104,DataStreams,0)),INDEX(First_Data_Point,MATCH(AO$6,DataStreams,0)),$B$3),DateRange,0)-1,MATCH(INDEX(Returns!$100:$100,MATCH($A104,DataStreams,0)),DataStreams,0)-1):OFFSET(HOMECELL,MATCH(MIN(INDEX(Last_Data_Point,MATCH($A104,DataStreams,0)),INDEX(Last_Data_Point,MATCH(AO$6,DataStreams,0)),$B$4),DateRange,0)-1,MATCH(INDEX(Returns!$100:$100,MATCH($A104,DataStreams,0)),DataStreams,0)-1)),
OFFSET(HOMECELL,MATCH(MAX(INDEX(First_Data_Point,MATCH($A104,DataStreams,0)),INDEX(First_Data_Point,MATCH(AO$6,DataStreams,0)),$B$3),DateRange,0)-1,MATCH(AO$6,DataStreams,0)-1):OFFSET(HOMECELL,MATCH(MIN(INDEX(Last_Data_Point,MATCH($A104,DataStreams,0)),INDEX(Last_Data_Point,MATCH(AO$6,DataStreams,0)),$B$4),DateRange,0)-1,MATCH(AO$6,DataStreams,0)-1) -
(INDEX(Returns!$102:$102,MATCH(AO$6,DataStreams,0))*
OFFSET(HOMECELL,MATCH(MAX(INDEX(First_Data_Point,MATCH($A104,DataStreams,0)),INDEX(First_Data_Point,MATCH(AO$6,DataStreams,0)),$B$3),DateRange,0)-1,MATCH(INDEX(Returns!$100:$100,MATCH(AO$6,DataStreams,0)),DataStreams,0)-1):OFFSET(HOMECELL,MATCH(MIN(INDEX(Last_Data_Point,MATCH($A104,DataStreams,0)),INDEX(Last_Data_Point,MATCH(AO$6,DataStreams,0)),$B$4),DateRange,0)-1,MATCH(INDEX(Returns!$100:$100,MATCH(AO$6,DataStreams,0)),DataStreams,0)-1))),"")</f>
        <v>7.4527156631844682E-4</v>
      </c>
      <c r="AP104" s="233" cm="1">
        <f t="array" aca="1" ref="AP104" ca="1">_xlfn.IFNA(_xlfn.COVARIANCE.S(
OFFSET(HOMECELL,MATCH(MAX(INDEX(First_Data_Point,MATCH($A104,DataStreams,0)),INDEX(First_Data_Point,MATCH(AP$6,DataStreams,0)),$B$3),DateRange,0)-1,MATCH($A104,DataStreams,0)-1):OFFSET(HOMECELL,MATCH(MIN(INDEX(Last_Data_Point,MATCH($A104,DataStreams,0)),INDEX(Last_Data_Point,MATCH(AP$6,DataStreams,0)),$B$4),DateRange,0)-1,MATCH($A104,DataStreams,0)-1) -
(INDEX(Returns!$102:$102,MATCH($A104,DataStreams,0))*
OFFSET(HOMECELL,MATCH(MAX(INDEX(First_Data_Point,MATCH($A104,DataStreams,0)),INDEX(First_Data_Point,MATCH(AP$6,DataStreams,0)),$B$3),DateRange,0)-1,MATCH(INDEX(Returns!$100:$100,MATCH($A104,DataStreams,0)),DataStreams,0)-1):OFFSET(HOMECELL,MATCH(MIN(INDEX(Last_Data_Point,MATCH($A104,DataStreams,0)),INDEX(Last_Data_Point,MATCH(AP$6,DataStreams,0)),$B$4),DateRange,0)-1,MATCH(INDEX(Returns!$100:$100,MATCH($A104,DataStreams,0)),DataStreams,0)-1)),
OFFSET(HOMECELL,MATCH(MAX(INDEX(First_Data_Point,MATCH($A104,DataStreams,0)),INDEX(First_Data_Point,MATCH(AP$6,DataStreams,0)),$B$3),DateRange,0)-1,MATCH(AP$6,DataStreams,0)-1):OFFSET(HOMECELL,MATCH(MIN(INDEX(Last_Data_Point,MATCH($A104,DataStreams,0)),INDEX(Last_Data_Point,MATCH(AP$6,DataStreams,0)),$B$4),DateRange,0)-1,MATCH(AP$6,DataStreams,0)-1) -
(INDEX(Returns!$102:$102,MATCH(AP$6,DataStreams,0))*
OFFSET(HOMECELL,MATCH(MAX(INDEX(First_Data_Point,MATCH($A104,DataStreams,0)),INDEX(First_Data_Point,MATCH(AP$6,DataStreams,0)),$B$3),DateRange,0)-1,MATCH(INDEX(Returns!$100:$100,MATCH(AP$6,DataStreams,0)),DataStreams,0)-1):OFFSET(HOMECELL,MATCH(MIN(INDEX(Last_Data_Point,MATCH($A104,DataStreams,0)),INDEX(Last_Data_Point,MATCH(AP$6,DataStreams,0)),$B$4),DateRange,0)-1,MATCH(INDEX(Returns!$100:$100,MATCH(AP$6,DataStreams,0)),DataStreams,0)-1))),"")</f>
        <v>1.9076281100088041E-3</v>
      </c>
      <c r="AQ104" s="233" t="str" cm="1">
        <f t="array" aca="1" ref="AQ104" ca="1">_xlfn.IFNA(_xlfn.COVARIANCE.S(
OFFSET(HOMECELL,MATCH(MAX(INDEX(First_Data_Point,MATCH($A104,DataStreams,0)),INDEX(First_Data_Point,MATCH(AQ$6,DataStreams,0)),$B$3),DateRange,0)-1,MATCH($A104,DataStreams,0)-1):OFFSET(HOMECELL,MATCH(MIN(INDEX(Last_Data_Point,MATCH($A104,DataStreams,0)),INDEX(Last_Data_Point,MATCH(AQ$6,DataStreams,0)),$B$4),DateRange,0)-1,MATCH($A104,DataStreams,0)-1) -
(INDEX(Returns!$102:$102,MATCH($A104,DataStreams,0))*
OFFSET(HOMECELL,MATCH(MAX(INDEX(First_Data_Point,MATCH($A104,DataStreams,0)),INDEX(First_Data_Point,MATCH(AQ$6,DataStreams,0)),$B$3),DateRange,0)-1,MATCH(INDEX(Returns!$100:$100,MATCH($A104,DataStreams,0)),DataStreams,0)-1):OFFSET(HOMECELL,MATCH(MIN(INDEX(Last_Data_Point,MATCH($A104,DataStreams,0)),INDEX(Last_Data_Point,MATCH(AQ$6,DataStreams,0)),$B$4),DateRange,0)-1,MATCH(INDEX(Returns!$100:$100,MATCH($A104,DataStreams,0)),DataStreams,0)-1)),
OFFSET(HOMECELL,MATCH(MAX(INDEX(First_Data_Point,MATCH($A104,DataStreams,0)),INDEX(First_Data_Point,MATCH(AQ$6,DataStreams,0)),$B$3),DateRange,0)-1,MATCH(AQ$6,DataStreams,0)-1):OFFSET(HOMECELL,MATCH(MIN(INDEX(Last_Data_Point,MATCH($A104,DataStreams,0)),INDEX(Last_Data_Point,MATCH(AQ$6,DataStreams,0)),$B$4),DateRange,0)-1,MATCH(AQ$6,DataStreams,0)-1) -
(INDEX(Returns!$102:$102,MATCH(AQ$6,DataStreams,0))*
OFFSET(HOMECELL,MATCH(MAX(INDEX(First_Data_Point,MATCH($A104,DataStreams,0)),INDEX(First_Data_Point,MATCH(AQ$6,DataStreams,0)),$B$3),DateRange,0)-1,MATCH(INDEX(Returns!$100:$100,MATCH(AQ$6,DataStreams,0)),DataStreams,0)-1):OFFSET(HOMECELL,MATCH(MIN(INDEX(Last_Data_Point,MATCH($A104,DataStreams,0)),INDEX(Last_Data_Point,MATCH(AQ$6,DataStreams,0)),$B$4),DateRange,0)-1,MATCH(INDEX(Returns!$100:$100,MATCH(AQ$6,DataStreams,0)),DataStreams,0)-1))),"")</f>
        <v/>
      </c>
      <c r="AR104" s="233" t="str" cm="1">
        <f t="array" aca="1" ref="AR104" ca="1">_xlfn.IFNA(_xlfn.COVARIANCE.S(
OFFSET(HOMECELL,MATCH(MAX(INDEX(First_Data_Point,MATCH($A104,DataStreams,0)),INDEX(First_Data_Point,MATCH(AR$6,DataStreams,0)),$B$3),DateRange,0)-1,MATCH($A104,DataStreams,0)-1):OFFSET(HOMECELL,MATCH(MIN(INDEX(Last_Data_Point,MATCH($A104,DataStreams,0)),INDEX(Last_Data_Point,MATCH(AR$6,DataStreams,0)),$B$4),DateRange,0)-1,MATCH($A104,DataStreams,0)-1) -
(INDEX(Returns!$102:$102,MATCH($A104,DataStreams,0))*
OFFSET(HOMECELL,MATCH(MAX(INDEX(First_Data_Point,MATCH($A104,DataStreams,0)),INDEX(First_Data_Point,MATCH(AR$6,DataStreams,0)),$B$3),DateRange,0)-1,MATCH(INDEX(Returns!$100:$100,MATCH($A104,DataStreams,0)),DataStreams,0)-1):OFFSET(HOMECELL,MATCH(MIN(INDEX(Last_Data_Point,MATCH($A104,DataStreams,0)),INDEX(Last_Data_Point,MATCH(AR$6,DataStreams,0)),$B$4),DateRange,0)-1,MATCH(INDEX(Returns!$100:$100,MATCH($A104,DataStreams,0)),DataStreams,0)-1)),
OFFSET(HOMECELL,MATCH(MAX(INDEX(First_Data_Point,MATCH($A104,DataStreams,0)),INDEX(First_Data_Point,MATCH(AR$6,DataStreams,0)),$B$3),DateRange,0)-1,MATCH(AR$6,DataStreams,0)-1):OFFSET(HOMECELL,MATCH(MIN(INDEX(Last_Data_Point,MATCH($A104,DataStreams,0)),INDEX(Last_Data_Point,MATCH(AR$6,DataStreams,0)),$B$4),DateRange,0)-1,MATCH(AR$6,DataStreams,0)-1) -
(INDEX(Returns!$102:$102,MATCH(AR$6,DataStreams,0))*
OFFSET(HOMECELL,MATCH(MAX(INDEX(First_Data_Point,MATCH($A104,DataStreams,0)),INDEX(First_Data_Point,MATCH(AR$6,DataStreams,0)),$B$3),DateRange,0)-1,MATCH(INDEX(Returns!$100:$100,MATCH(AR$6,DataStreams,0)),DataStreams,0)-1):OFFSET(HOMECELL,MATCH(MIN(INDEX(Last_Data_Point,MATCH($A104,DataStreams,0)),INDEX(Last_Data_Point,MATCH(AR$6,DataStreams,0)),$B$4),DateRange,0)-1,MATCH(INDEX(Returns!$100:$100,MATCH(AR$6,DataStreams,0)),DataStreams,0)-1))),"")</f>
        <v/>
      </c>
      <c r="AS104" s="233" t="str" cm="1">
        <f t="array" aca="1" ref="AS104" ca="1">_xlfn.IFNA(_xlfn.COVARIANCE.S(
OFFSET(HOMECELL,MATCH(MAX(INDEX(First_Data_Point,MATCH($A104,DataStreams,0)),INDEX(First_Data_Point,MATCH(AS$6,DataStreams,0)),$B$3),DateRange,0)-1,MATCH($A104,DataStreams,0)-1):OFFSET(HOMECELL,MATCH(MIN(INDEX(Last_Data_Point,MATCH($A104,DataStreams,0)),INDEX(Last_Data_Point,MATCH(AS$6,DataStreams,0)),$B$4),DateRange,0)-1,MATCH($A104,DataStreams,0)-1) -
(INDEX(Returns!$102:$102,MATCH($A104,DataStreams,0))*
OFFSET(HOMECELL,MATCH(MAX(INDEX(First_Data_Point,MATCH($A104,DataStreams,0)),INDEX(First_Data_Point,MATCH(AS$6,DataStreams,0)),$B$3),DateRange,0)-1,MATCH(INDEX(Returns!$100:$100,MATCH($A104,DataStreams,0)),DataStreams,0)-1):OFFSET(HOMECELL,MATCH(MIN(INDEX(Last_Data_Point,MATCH($A104,DataStreams,0)),INDEX(Last_Data_Point,MATCH(AS$6,DataStreams,0)),$B$4),DateRange,0)-1,MATCH(INDEX(Returns!$100:$100,MATCH($A104,DataStreams,0)),DataStreams,0)-1)),
OFFSET(HOMECELL,MATCH(MAX(INDEX(First_Data_Point,MATCH($A104,DataStreams,0)),INDEX(First_Data_Point,MATCH(AS$6,DataStreams,0)),$B$3),DateRange,0)-1,MATCH(AS$6,DataStreams,0)-1):OFFSET(HOMECELL,MATCH(MIN(INDEX(Last_Data_Point,MATCH($A104,DataStreams,0)),INDEX(Last_Data_Point,MATCH(AS$6,DataStreams,0)),$B$4),DateRange,0)-1,MATCH(AS$6,DataStreams,0)-1) -
(INDEX(Returns!$102:$102,MATCH(AS$6,DataStreams,0))*
OFFSET(HOMECELL,MATCH(MAX(INDEX(First_Data_Point,MATCH($A104,DataStreams,0)),INDEX(First_Data_Point,MATCH(AS$6,DataStreams,0)),$B$3),DateRange,0)-1,MATCH(INDEX(Returns!$100:$100,MATCH(AS$6,DataStreams,0)),DataStreams,0)-1):OFFSET(HOMECELL,MATCH(MIN(INDEX(Last_Data_Point,MATCH($A104,DataStreams,0)),INDEX(Last_Data_Point,MATCH(AS$6,DataStreams,0)),$B$4),DateRange,0)-1,MATCH(INDEX(Returns!$100:$100,MATCH(AS$6,DataStreams,0)),DataStreams,0)-1))),"")</f>
        <v/>
      </c>
      <c r="AT104" s="233" t="str" cm="1">
        <f t="array" aca="1" ref="AT104" ca="1">_xlfn.IFNA(_xlfn.COVARIANCE.S(
OFFSET(HOMECELL,MATCH(MAX(INDEX(First_Data_Point,MATCH($A104,DataStreams,0)),INDEX(First_Data_Point,MATCH(AT$6,DataStreams,0)),$B$3),DateRange,0)-1,MATCH($A104,DataStreams,0)-1):OFFSET(HOMECELL,MATCH(MIN(INDEX(Last_Data_Point,MATCH($A104,DataStreams,0)),INDEX(Last_Data_Point,MATCH(AT$6,DataStreams,0)),$B$4),DateRange,0)-1,MATCH($A104,DataStreams,0)-1) -
(INDEX(Returns!$102:$102,MATCH($A104,DataStreams,0))*
OFFSET(HOMECELL,MATCH(MAX(INDEX(First_Data_Point,MATCH($A104,DataStreams,0)),INDEX(First_Data_Point,MATCH(AT$6,DataStreams,0)),$B$3),DateRange,0)-1,MATCH(INDEX(Returns!$100:$100,MATCH($A104,DataStreams,0)),DataStreams,0)-1):OFFSET(HOMECELL,MATCH(MIN(INDEX(Last_Data_Point,MATCH($A104,DataStreams,0)),INDEX(Last_Data_Point,MATCH(AT$6,DataStreams,0)),$B$4),DateRange,0)-1,MATCH(INDEX(Returns!$100:$100,MATCH($A104,DataStreams,0)),DataStreams,0)-1)),
OFFSET(HOMECELL,MATCH(MAX(INDEX(First_Data_Point,MATCH($A104,DataStreams,0)),INDEX(First_Data_Point,MATCH(AT$6,DataStreams,0)),$B$3),DateRange,0)-1,MATCH(AT$6,DataStreams,0)-1):OFFSET(HOMECELL,MATCH(MIN(INDEX(Last_Data_Point,MATCH($A104,DataStreams,0)),INDEX(Last_Data_Point,MATCH(AT$6,DataStreams,0)),$B$4),DateRange,0)-1,MATCH(AT$6,DataStreams,0)-1) -
(INDEX(Returns!$102:$102,MATCH(AT$6,DataStreams,0))*
OFFSET(HOMECELL,MATCH(MAX(INDEX(First_Data_Point,MATCH($A104,DataStreams,0)),INDEX(First_Data_Point,MATCH(AT$6,DataStreams,0)),$B$3),DateRange,0)-1,MATCH(INDEX(Returns!$100:$100,MATCH(AT$6,DataStreams,0)),DataStreams,0)-1):OFFSET(HOMECELL,MATCH(MIN(INDEX(Last_Data_Point,MATCH($A104,DataStreams,0)),INDEX(Last_Data_Point,MATCH(AT$6,DataStreams,0)),$B$4),DateRange,0)-1,MATCH(INDEX(Returns!$100:$100,MATCH(AT$6,DataStreams,0)),DataStreams,0)-1))),"")</f>
        <v/>
      </c>
      <c r="AU104" s="233" t="str" cm="1">
        <f t="array" aca="1" ref="AU104" ca="1">_xlfn.IFNA(_xlfn.COVARIANCE.S(
OFFSET(HOMECELL,MATCH(MAX(INDEX(First_Data_Point,MATCH($A104,DataStreams,0)),INDEX(First_Data_Point,MATCH(AU$6,DataStreams,0)),$B$3),DateRange,0)-1,MATCH($A104,DataStreams,0)-1):OFFSET(HOMECELL,MATCH(MIN(INDEX(Last_Data_Point,MATCH($A104,DataStreams,0)),INDEX(Last_Data_Point,MATCH(AU$6,DataStreams,0)),$B$4),DateRange,0)-1,MATCH($A104,DataStreams,0)-1) -
(INDEX(Returns!$102:$102,MATCH($A104,DataStreams,0))*
OFFSET(HOMECELL,MATCH(MAX(INDEX(First_Data_Point,MATCH($A104,DataStreams,0)),INDEX(First_Data_Point,MATCH(AU$6,DataStreams,0)),$B$3),DateRange,0)-1,MATCH(INDEX(Returns!$100:$100,MATCH($A104,DataStreams,0)),DataStreams,0)-1):OFFSET(HOMECELL,MATCH(MIN(INDEX(Last_Data_Point,MATCH($A104,DataStreams,0)),INDEX(Last_Data_Point,MATCH(AU$6,DataStreams,0)),$B$4),DateRange,0)-1,MATCH(INDEX(Returns!$100:$100,MATCH($A104,DataStreams,0)),DataStreams,0)-1)),
OFFSET(HOMECELL,MATCH(MAX(INDEX(First_Data_Point,MATCH($A104,DataStreams,0)),INDEX(First_Data_Point,MATCH(AU$6,DataStreams,0)),$B$3),DateRange,0)-1,MATCH(AU$6,DataStreams,0)-1):OFFSET(HOMECELL,MATCH(MIN(INDEX(Last_Data_Point,MATCH($A104,DataStreams,0)),INDEX(Last_Data_Point,MATCH(AU$6,DataStreams,0)),$B$4),DateRange,0)-1,MATCH(AU$6,DataStreams,0)-1) -
(INDEX(Returns!$102:$102,MATCH(AU$6,DataStreams,0))*
OFFSET(HOMECELL,MATCH(MAX(INDEX(First_Data_Point,MATCH($A104,DataStreams,0)),INDEX(First_Data_Point,MATCH(AU$6,DataStreams,0)),$B$3),DateRange,0)-1,MATCH(INDEX(Returns!$100:$100,MATCH(AU$6,DataStreams,0)),DataStreams,0)-1):OFFSET(HOMECELL,MATCH(MIN(INDEX(Last_Data_Point,MATCH($A104,DataStreams,0)),INDEX(Last_Data_Point,MATCH(AU$6,DataStreams,0)),$B$4),DateRange,0)-1,MATCH(INDEX(Returns!$100:$100,MATCH(AU$6,DataStreams,0)),DataStreams,0)-1))),"")</f>
        <v/>
      </c>
      <c r="AV104" s="233" t="str" cm="1">
        <f t="array" aca="1" ref="AV104" ca="1">_xlfn.IFNA(_xlfn.COVARIANCE.S(
OFFSET(HOMECELL,MATCH(MAX(INDEX(First_Data_Point,MATCH($A104,DataStreams,0)),INDEX(First_Data_Point,MATCH(AV$6,DataStreams,0)),$B$3),DateRange,0)-1,MATCH($A104,DataStreams,0)-1):OFFSET(HOMECELL,MATCH(MIN(INDEX(Last_Data_Point,MATCH($A104,DataStreams,0)),INDEX(Last_Data_Point,MATCH(AV$6,DataStreams,0)),$B$4),DateRange,0)-1,MATCH($A104,DataStreams,0)-1) -
(INDEX(Returns!$102:$102,MATCH($A104,DataStreams,0))*
OFFSET(HOMECELL,MATCH(MAX(INDEX(First_Data_Point,MATCH($A104,DataStreams,0)),INDEX(First_Data_Point,MATCH(AV$6,DataStreams,0)),$B$3),DateRange,0)-1,MATCH(INDEX(Returns!$100:$100,MATCH($A104,DataStreams,0)),DataStreams,0)-1):OFFSET(HOMECELL,MATCH(MIN(INDEX(Last_Data_Point,MATCH($A104,DataStreams,0)),INDEX(Last_Data_Point,MATCH(AV$6,DataStreams,0)),$B$4),DateRange,0)-1,MATCH(INDEX(Returns!$100:$100,MATCH($A104,DataStreams,0)),DataStreams,0)-1)),
OFFSET(HOMECELL,MATCH(MAX(INDEX(First_Data_Point,MATCH($A104,DataStreams,0)),INDEX(First_Data_Point,MATCH(AV$6,DataStreams,0)),$B$3),DateRange,0)-1,MATCH(AV$6,DataStreams,0)-1):OFFSET(HOMECELL,MATCH(MIN(INDEX(Last_Data_Point,MATCH($A104,DataStreams,0)),INDEX(Last_Data_Point,MATCH(AV$6,DataStreams,0)),$B$4),DateRange,0)-1,MATCH(AV$6,DataStreams,0)-1) -
(INDEX(Returns!$102:$102,MATCH(AV$6,DataStreams,0))*
OFFSET(HOMECELL,MATCH(MAX(INDEX(First_Data_Point,MATCH($A104,DataStreams,0)),INDEX(First_Data_Point,MATCH(AV$6,DataStreams,0)),$B$3),DateRange,0)-1,MATCH(INDEX(Returns!$100:$100,MATCH(AV$6,DataStreams,0)),DataStreams,0)-1):OFFSET(HOMECELL,MATCH(MIN(INDEX(Last_Data_Point,MATCH($A104,DataStreams,0)),INDEX(Last_Data_Point,MATCH(AV$6,DataStreams,0)),$B$4),DateRange,0)-1,MATCH(INDEX(Returns!$100:$100,MATCH(AV$6,DataStreams,0)),DataStreams,0)-1))),"")</f>
        <v/>
      </c>
      <c r="AW104" s="233" t="str" cm="1">
        <f t="array" aca="1" ref="AW104" ca="1">_xlfn.IFNA(_xlfn.COVARIANCE.S(
OFFSET(HOMECELL,MATCH(MAX(INDEX(First_Data_Point,MATCH($A104,DataStreams,0)),INDEX(First_Data_Point,MATCH(AW$6,DataStreams,0)),$B$3),DateRange,0)-1,MATCH($A104,DataStreams,0)-1):OFFSET(HOMECELL,MATCH(MIN(INDEX(Last_Data_Point,MATCH($A104,DataStreams,0)),INDEX(Last_Data_Point,MATCH(AW$6,DataStreams,0)),$B$4),DateRange,0)-1,MATCH($A104,DataStreams,0)-1) -
(INDEX(Returns!$102:$102,MATCH($A104,DataStreams,0))*
OFFSET(HOMECELL,MATCH(MAX(INDEX(First_Data_Point,MATCH($A104,DataStreams,0)),INDEX(First_Data_Point,MATCH(AW$6,DataStreams,0)),$B$3),DateRange,0)-1,MATCH(INDEX(Returns!$100:$100,MATCH($A104,DataStreams,0)),DataStreams,0)-1):OFFSET(HOMECELL,MATCH(MIN(INDEX(Last_Data_Point,MATCH($A104,DataStreams,0)),INDEX(Last_Data_Point,MATCH(AW$6,DataStreams,0)),$B$4),DateRange,0)-1,MATCH(INDEX(Returns!$100:$100,MATCH($A104,DataStreams,0)),DataStreams,0)-1)),
OFFSET(HOMECELL,MATCH(MAX(INDEX(First_Data_Point,MATCH($A104,DataStreams,0)),INDEX(First_Data_Point,MATCH(AW$6,DataStreams,0)),$B$3),DateRange,0)-1,MATCH(AW$6,DataStreams,0)-1):OFFSET(HOMECELL,MATCH(MIN(INDEX(Last_Data_Point,MATCH($A104,DataStreams,0)),INDEX(Last_Data_Point,MATCH(AW$6,DataStreams,0)),$B$4),DateRange,0)-1,MATCH(AW$6,DataStreams,0)-1) -
(INDEX(Returns!$102:$102,MATCH(AW$6,DataStreams,0))*
OFFSET(HOMECELL,MATCH(MAX(INDEX(First_Data_Point,MATCH($A104,DataStreams,0)),INDEX(First_Data_Point,MATCH(AW$6,DataStreams,0)),$B$3),DateRange,0)-1,MATCH(INDEX(Returns!$100:$100,MATCH(AW$6,DataStreams,0)),DataStreams,0)-1):OFFSET(HOMECELL,MATCH(MIN(INDEX(Last_Data_Point,MATCH($A104,DataStreams,0)),INDEX(Last_Data_Point,MATCH(AW$6,DataStreams,0)),$B$4),DateRange,0)-1,MATCH(INDEX(Returns!$100:$100,MATCH(AW$6,DataStreams,0)),DataStreams,0)-1))),"")</f>
        <v/>
      </c>
      <c r="AX104" s="233" t="str" cm="1">
        <f t="array" aca="1" ref="AX104" ca="1">_xlfn.IFNA(_xlfn.COVARIANCE.S(
OFFSET(HOMECELL,MATCH(MAX(INDEX(First_Data_Point,MATCH($A104,DataStreams,0)),INDEX(First_Data_Point,MATCH(AX$6,DataStreams,0)),$B$3),DateRange,0)-1,MATCH($A104,DataStreams,0)-1):OFFSET(HOMECELL,MATCH(MIN(INDEX(Last_Data_Point,MATCH($A104,DataStreams,0)),INDEX(Last_Data_Point,MATCH(AX$6,DataStreams,0)),$B$4),DateRange,0)-1,MATCH($A104,DataStreams,0)-1) -
(INDEX(Returns!$102:$102,MATCH($A104,DataStreams,0))*
OFFSET(HOMECELL,MATCH(MAX(INDEX(First_Data_Point,MATCH($A104,DataStreams,0)),INDEX(First_Data_Point,MATCH(AX$6,DataStreams,0)),$B$3),DateRange,0)-1,MATCH(INDEX(Returns!$100:$100,MATCH($A104,DataStreams,0)),DataStreams,0)-1):OFFSET(HOMECELL,MATCH(MIN(INDEX(Last_Data_Point,MATCH($A104,DataStreams,0)),INDEX(Last_Data_Point,MATCH(AX$6,DataStreams,0)),$B$4),DateRange,0)-1,MATCH(INDEX(Returns!$100:$100,MATCH($A104,DataStreams,0)),DataStreams,0)-1)),
OFFSET(HOMECELL,MATCH(MAX(INDEX(First_Data_Point,MATCH($A104,DataStreams,0)),INDEX(First_Data_Point,MATCH(AX$6,DataStreams,0)),$B$3),DateRange,0)-1,MATCH(AX$6,DataStreams,0)-1):OFFSET(HOMECELL,MATCH(MIN(INDEX(Last_Data_Point,MATCH($A104,DataStreams,0)),INDEX(Last_Data_Point,MATCH(AX$6,DataStreams,0)),$B$4),DateRange,0)-1,MATCH(AX$6,DataStreams,0)-1) -
(INDEX(Returns!$102:$102,MATCH(AX$6,DataStreams,0))*
OFFSET(HOMECELL,MATCH(MAX(INDEX(First_Data_Point,MATCH($A104,DataStreams,0)),INDEX(First_Data_Point,MATCH(AX$6,DataStreams,0)),$B$3),DateRange,0)-1,MATCH(INDEX(Returns!$100:$100,MATCH(AX$6,DataStreams,0)),DataStreams,0)-1):OFFSET(HOMECELL,MATCH(MIN(INDEX(Last_Data_Point,MATCH($A104,DataStreams,0)),INDEX(Last_Data_Point,MATCH(AX$6,DataStreams,0)),$B$4),DateRange,0)-1,MATCH(INDEX(Returns!$100:$100,MATCH(AX$6,DataStreams,0)),DataStreams,0)-1))),"")</f>
        <v/>
      </c>
      <c r="AY104" s="233" t="str" cm="1">
        <f t="array" aca="1" ref="AY104" ca="1">_xlfn.IFNA(_xlfn.COVARIANCE.S(
OFFSET(HOMECELL,MATCH(MAX(INDEX(First_Data_Point,MATCH($A104,DataStreams,0)),INDEX(First_Data_Point,MATCH(AY$6,DataStreams,0)),$B$3),DateRange,0)-1,MATCH($A104,DataStreams,0)-1):OFFSET(HOMECELL,MATCH(MIN(INDEX(Last_Data_Point,MATCH($A104,DataStreams,0)),INDEX(Last_Data_Point,MATCH(AY$6,DataStreams,0)),$B$4),DateRange,0)-1,MATCH($A104,DataStreams,0)-1) -
(INDEX(Returns!$102:$102,MATCH($A104,DataStreams,0))*
OFFSET(HOMECELL,MATCH(MAX(INDEX(First_Data_Point,MATCH($A104,DataStreams,0)),INDEX(First_Data_Point,MATCH(AY$6,DataStreams,0)),$B$3),DateRange,0)-1,MATCH(INDEX(Returns!$100:$100,MATCH($A104,DataStreams,0)),DataStreams,0)-1):OFFSET(HOMECELL,MATCH(MIN(INDEX(Last_Data_Point,MATCH($A104,DataStreams,0)),INDEX(Last_Data_Point,MATCH(AY$6,DataStreams,0)),$B$4),DateRange,0)-1,MATCH(INDEX(Returns!$100:$100,MATCH($A104,DataStreams,0)),DataStreams,0)-1)),
OFFSET(HOMECELL,MATCH(MAX(INDEX(First_Data_Point,MATCH($A104,DataStreams,0)),INDEX(First_Data_Point,MATCH(AY$6,DataStreams,0)),$B$3),DateRange,0)-1,MATCH(AY$6,DataStreams,0)-1):OFFSET(HOMECELL,MATCH(MIN(INDEX(Last_Data_Point,MATCH($A104,DataStreams,0)),INDEX(Last_Data_Point,MATCH(AY$6,DataStreams,0)),$B$4),DateRange,0)-1,MATCH(AY$6,DataStreams,0)-1) -
(INDEX(Returns!$102:$102,MATCH(AY$6,DataStreams,0))*
OFFSET(HOMECELL,MATCH(MAX(INDEX(First_Data_Point,MATCH($A104,DataStreams,0)),INDEX(First_Data_Point,MATCH(AY$6,DataStreams,0)),$B$3),DateRange,0)-1,MATCH(INDEX(Returns!$100:$100,MATCH(AY$6,DataStreams,0)),DataStreams,0)-1):OFFSET(HOMECELL,MATCH(MIN(INDEX(Last_Data_Point,MATCH($A104,DataStreams,0)),INDEX(Last_Data_Point,MATCH(AY$6,DataStreams,0)),$B$4),DateRange,0)-1,MATCH(INDEX(Returns!$100:$100,MATCH(AY$6,DataStreams,0)),DataStreams,0)-1))),"")</f>
        <v/>
      </c>
      <c r="AZ104" s="233" t="str" cm="1">
        <f t="array" aca="1" ref="AZ104" ca="1">_xlfn.IFNA(_xlfn.COVARIANCE.S(
OFFSET(HOMECELL,MATCH(MAX(INDEX(First_Data_Point,MATCH($A104,DataStreams,0)),INDEX(First_Data_Point,MATCH(AZ$6,DataStreams,0)),$B$3),DateRange,0)-1,MATCH($A104,DataStreams,0)-1):OFFSET(HOMECELL,MATCH(MIN(INDEX(Last_Data_Point,MATCH($A104,DataStreams,0)),INDEX(Last_Data_Point,MATCH(AZ$6,DataStreams,0)),$B$4),DateRange,0)-1,MATCH($A104,DataStreams,0)-1) -
(INDEX(Returns!$102:$102,MATCH($A104,DataStreams,0))*
OFFSET(HOMECELL,MATCH(MAX(INDEX(First_Data_Point,MATCH($A104,DataStreams,0)),INDEX(First_Data_Point,MATCH(AZ$6,DataStreams,0)),$B$3),DateRange,0)-1,MATCH(INDEX(Returns!$100:$100,MATCH($A104,DataStreams,0)),DataStreams,0)-1):OFFSET(HOMECELL,MATCH(MIN(INDEX(Last_Data_Point,MATCH($A104,DataStreams,0)),INDEX(Last_Data_Point,MATCH(AZ$6,DataStreams,0)),$B$4),DateRange,0)-1,MATCH(INDEX(Returns!$100:$100,MATCH($A104,DataStreams,0)),DataStreams,0)-1)),
OFFSET(HOMECELL,MATCH(MAX(INDEX(First_Data_Point,MATCH($A104,DataStreams,0)),INDEX(First_Data_Point,MATCH(AZ$6,DataStreams,0)),$B$3),DateRange,0)-1,MATCH(AZ$6,DataStreams,0)-1):OFFSET(HOMECELL,MATCH(MIN(INDEX(Last_Data_Point,MATCH($A104,DataStreams,0)),INDEX(Last_Data_Point,MATCH(AZ$6,DataStreams,0)),$B$4),DateRange,0)-1,MATCH(AZ$6,DataStreams,0)-1) -
(INDEX(Returns!$102:$102,MATCH(AZ$6,DataStreams,0))*
OFFSET(HOMECELL,MATCH(MAX(INDEX(First_Data_Point,MATCH($A104,DataStreams,0)),INDEX(First_Data_Point,MATCH(AZ$6,DataStreams,0)),$B$3),DateRange,0)-1,MATCH(INDEX(Returns!$100:$100,MATCH(AZ$6,DataStreams,0)),DataStreams,0)-1):OFFSET(HOMECELL,MATCH(MIN(INDEX(Last_Data_Point,MATCH($A104,DataStreams,0)),INDEX(Last_Data_Point,MATCH(AZ$6,DataStreams,0)),$B$4),DateRange,0)-1,MATCH(INDEX(Returns!$100:$100,MATCH(AZ$6,DataStreams,0)),DataStreams,0)-1))),"")</f>
        <v/>
      </c>
      <c r="BA104" s="233" t="str" cm="1">
        <f t="array" aca="1" ref="BA104" ca="1">_xlfn.IFNA(_xlfn.COVARIANCE.S(
OFFSET(HOMECELL,MATCH(MAX(INDEX(First_Data_Point,MATCH($A104,DataStreams,0)),INDEX(First_Data_Point,MATCH(BA$6,DataStreams,0)),$B$3),DateRange,0)-1,MATCH($A104,DataStreams,0)-1):OFFSET(HOMECELL,MATCH(MIN(INDEX(Last_Data_Point,MATCH($A104,DataStreams,0)),INDEX(Last_Data_Point,MATCH(BA$6,DataStreams,0)),$B$4),DateRange,0)-1,MATCH($A104,DataStreams,0)-1) -
(INDEX(Returns!$102:$102,MATCH($A104,DataStreams,0))*
OFFSET(HOMECELL,MATCH(MAX(INDEX(First_Data_Point,MATCH($A104,DataStreams,0)),INDEX(First_Data_Point,MATCH(BA$6,DataStreams,0)),$B$3),DateRange,0)-1,MATCH(INDEX(Returns!$100:$100,MATCH($A104,DataStreams,0)),DataStreams,0)-1):OFFSET(HOMECELL,MATCH(MIN(INDEX(Last_Data_Point,MATCH($A104,DataStreams,0)),INDEX(Last_Data_Point,MATCH(BA$6,DataStreams,0)),$B$4),DateRange,0)-1,MATCH(INDEX(Returns!$100:$100,MATCH($A104,DataStreams,0)),DataStreams,0)-1)),
OFFSET(HOMECELL,MATCH(MAX(INDEX(First_Data_Point,MATCH($A104,DataStreams,0)),INDEX(First_Data_Point,MATCH(BA$6,DataStreams,0)),$B$3),DateRange,0)-1,MATCH(BA$6,DataStreams,0)-1):OFFSET(HOMECELL,MATCH(MIN(INDEX(Last_Data_Point,MATCH($A104,DataStreams,0)),INDEX(Last_Data_Point,MATCH(BA$6,DataStreams,0)),$B$4),DateRange,0)-1,MATCH(BA$6,DataStreams,0)-1) -
(INDEX(Returns!$102:$102,MATCH(BA$6,DataStreams,0))*
OFFSET(HOMECELL,MATCH(MAX(INDEX(First_Data_Point,MATCH($A104,DataStreams,0)),INDEX(First_Data_Point,MATCH(BA$6,DataStreams,0)),$B$3),DateRange,0)-1,MATCH(INDEX(Returns!$100:$100,MATCH(BA$6,DataStreams,0)),DataStreams,0)-1):OFFSET(HOMECELL,MATCH(MIN(INDEX(Last_Data_Point,MATCH($A104,DataStreams,0)),INDEX(Last_Data_Point,MATCH(BA$6,DataStreams,0)),$B$4),DateRange,0)-1,MATCH(INDEX(Returns!$100:$100,MATCH(BA$6,DataStreams,0)),DataStreams,0)-1))),"")</f>
        <v/>
      </c>
      <c r="BB104" s="233" t="str" cm="1">
        <f t="array" aca="1" ref="BB104" ca="1">_xlfn.IFNA(_xlfn.COVARIANCE.S(
OFFSET(HOMECELL,MATCH(MAX(INDEX(First_Data_Point,MATCH($A104,DataStreams,0)),INDEX(First_Data_Point,MATCH(BB$6,DataStreams,0)),$B$3),DateRange,0)-1,MATCH($A104,DataStreams,0)-1):OFFSET(HOMECELL,MATCH(MIN(INDEX(Last_Data_Point,MATCH($A104,DataStreams,0)),INDEX(Last_Data_Point,MATCH(BB$6,DataStreams,0)),$B$4),DateRange,0)-1,MATCH($A104,DataStreams,0)-1) -
(INDEX(Returns!$102:$102,MATCH($A104,DataStreams,0))*
OFFSET(HOMECELL,MATCH(MAX(INDEX(First_Data_Point,MATCH($A104,DataStreams,0)),INDEX(First_Data_Point,MATCH(BB$6,DataStreams,0)),$B$3),DateRange,0)-1,MATCH(INDEX(Returns!$100:$100,MATCH($A104,DataStreams,0)),DataStreams,0)-1):OFFSET(HOMECELL,MATCH(MIN(INDEX(Last_Data_Point,MATCH($A104,DataStreams,0)),INDEX(Last_Data_Point,MATCH(BB$6,DataStreams,0)),$B$4),DateRange,0)-1,MATCH(INDEX(Returns!$100:$100,MATCH($A104,DataStreams,0)),DataStreams,0)-1)),
OFFSET(HOMECELL,MATCH(MAX(INDEX(First_Data_Point,MATCH($A104,DataStreams,0)),INDEX(First_Data_Point,MATCH(BB$6,DataStreams,0)),$B$3),DateRange,0)-1,MATCH(BB$6,DataStreams,0)-1):OFFSET(HOMECELL,MATCH(MIN(INDEX(Last_Data_Point,MATCH($A104,DataStreams,0)),INDEX(Last_Data_Point,MATCH(BB$6,DataStreams,0)),$B$4),DateRange,0)-1,MATCH(BB$6,DataStreams,0)-1) -
(INDEX(Returns!$102:$102,MATCH(BB$6,DataStreams,0))*
OFFSET(HOMECELL,MATCH(MAX(INDEX(First_Data_Point,MATCH($A104,DataStreams,0)),INDEX(First_Data_Point,MATCH(BB$6,DataStreams,0)),$B$3),DateRange,0)-1,MATCH(INDEX(Returns!$100:$100,MATCH(BB$6,DataStreams,0)),DataStreams,0)-1):OFFSET(HOMECELL,MATCH(MIN(INDEX(Last_Data_Point,MATCH($A104,DataStreams,0)),INDEX(Last_Data_Point,MATCH(BB$6,DataStreams,0)),$B$4),DateRange,0)-1,MATCH(INDEX(Returns!$100:$100,MATCH(BB$6,DataStreams,0)),DataStreams,0)-1))),"")</f>
        <v/>
      </c>
      <c r="BC104" s="236"/>
    </row>
    <row r="105" spans="1:55">
      <c r="A105" s="239" t="str">
        <f ca="1"/>
        <v>ABT</v>
      </c>
      <c r="B105" s="233" cm="1">
        <f t="array" aca="1" ref="B105" ca="1">_xlfn.IFNA(_xlfn.COVARIANCE.S(
OFFSET(HOMECELL,MATCH(MAX(INDEX(First_Data_Point,MATCH($A105,DataStreams,0)),INDEX(First_Data_Point,MATCH(B$6,DataStreams,0)),$B$3),DateRange,0)-1,MATCH($A105,DataStreams,0)-1):OFFSET(HOMECELL,MATCH(MIN(INDEX(Last_Data_Point,MATCH($A105,DataStreams,0)),INDEX(Last_Data_Point,MATCH(B$6,DataStreams,0)),$B$4),DateRange,0)-1,MATCH($A105,DataStreams,0)-1) -
(INDEX(Returns!$102:$102,MATCH($A105,DataStreams,0))*
OFFSET(HOMECELL,MATCH(MAX(INDEX(First_Data_Point,MATCH($A105,DataStreams,0)),INDEX(First_Data_Point,MATCH(B$6,DataStreams,0)),$B$3),DateRange,0)-1,MATCH(INDEX(Returns!$100:$100,MATCH($A105,DataStreams,0)),DataStreams,0)-1):OFFSET(HOMECELL,MATCH(MIN(INDEX(Last_Data_Point,MATCH($A105,DataStreams,0)),INDEX(Last_Data_Point,MATCH(B$6,DataStreams,0)),$B$4),DateRange,0)-1,MATCH(INDEX(Returns!$100:$100,MATCH($A105,DataStreams,0)),DataStreams,0)-1)),
OFFSET(HOMECELL,MATCH(MAX(INDEX(First_Data_Point,MATCH($A105,DataStreams,0)),INDEX(First_Data_Point,MATCH(B$6,DataStreams,0)),$B$3),DateRange,0)-1,MATCH(B$6,DataStreams,0)-1):OFFSET(HOMECELL,MATCH(MIN(INDEX(Last_Data_Point,MATCH($A105,DataStreams,0)),INDEX(Last_Data_Point,MATCH(B$6,DataStreams,0)),$B$4),DateRange,0)-1,MATCH(B$6,DataStreams,0)-1) -
(INDEX(Returns!$102:$102,MATCH(B$6,DataStreams,0))*
OFFSET(HOMECELL,MATCH(MAX(INDEX(First_Data_Point,MATCH($A105,DataStreams,0)),INDEX(First_Data_Point,MATCH(B$6,DataStreams,0)),$B$3),DateRange,0)-1,MATCH(INDEX(Returns!$100:$100,MATCH(B$6,DataStreams,0)),DataStreams,0)-1):OFFSET(HOMECELL,MATCH(MIN(INDEX(Last_Data_Point,MATCH($A105,DataStreams,0)),INDEX(Last_Data_Point,MATCH(B$6,DataStreams,0)),$B$4),DateRange,0)-1,MATCH(INDEX(Returns!$100:$100,MATCH(B$6,DataStreams,0)),DataStreams,0)-1))),"")</f>
        <v>-5.2523325372004879E-6</v>
      </c>
      <c r="C105" s="233" cm="1">
        <f t="array" aca="1" ref="C105" ca="1">_xlfn.IFNA(_xlfn.COVARIANCE.S(
OFFSET(HOMECELL,MATCH(MAX(INDEX(First_Data_Point,MATCH($A105,DataStreams,0)),INDEX(First_Data_Point,MATCH(C$6,DataStreams,0)),$B$3),DateRange,0)-1,MATCH($A105,DataStreams,0)-1):OFFSET(HOMECELL,MATCH(MIN(INDEX(Last_Data_Point,MATCH($A105,DataStreams,0)),INDEX(Last_Data_Point,MATCH(C$6,DataStreams,0)),$B$4),DateRange,0)-1,MATCH($A105,DataStreams,0)-1) -
(INDEX(Returns!$102:$102,MATCH($A105,DataStreams,0))*
OFFSET(HOMECELL,MATCH(MAX(INDEX(First_Data_Point,MATCH($A105,DataStreams,0)),INDEX(First_Data_Point,MATCH(C$6,DataStreams,0)),$B$3),DateRange,0)-1,MATCH(INDEX(Returns!$100:$100,MATCH($A105,DataStreams,0)),DataStreams,0)-1):OFFSET(HOMECELL,MATCH(MIN(INDEX(Last_Data_Point,MATCH($A105,DataStreams,0)),INDEX(Last_Data_Point,MATCH(C$6,DataStreams,0)),$B$4),DateRange,0)-1,MATCH(INDEX(Returns!$100:$100,MATCH($A105,DataStreams,0)),DataStreams,0)-1)),
OFFSET(HOMECELL,MATCH(MAX(INDEX(First_Data_Point,MATCH($A105,DataStreams,0)),INDEX(First_Data_Point,MATCH(C$6,DataStreams,0)),$B$3),DateRange,0)-1,MATCH(C$6,DataStreams,0)-1):OFFSET(HOMECELL,MATCH(MIN(INDEX(Last_Data_Point,MATCH($A105,DataStreams,0)),INDEX(Last_Data_Point,MATCH(C$6,DataStreams,0)),$B$4),DateRange,0)-1,MATCH(C$6,DataStreams,0)-1) -
(INDEX(Returns!$102:$102,MATCH(C$6,DataStreams,0))*
OFFSET(HOMECELL,MATCH(MAX(INDEX(First_Data_Point,MATCH($A105,DataStreams,0)),INDEX(First_Data_Point,MATCH(C$6,DataStreams,0)),$B$3),DateRange,0)-1,MATCH(INDEX(Returns!$100:$100,MATCH(C$6,DataStreams,0)),DataStreams,0)-1):OFFSET(HOMECELL,MATCH(MIN(INDEX(Last_Data_Point,MATCH($A105,DataStreams,0)),INDEX(Last_Data_Point,MATCH(C$6,DataStreams,0)),$B$4),DateRange,0)-1,MATCH(INDEX(Returns!$100:$100,MATCH(C$6,DataStreams,0)),DataStreams,0)-1))),"")</f>
        <v>3.3338600650058098E-5</v>
      </c>
      <c r="D105" s="233" cm="1">
        <f t="array" aca="1" ref="D105" ca="1">_xlfn.IFNA(_xlfn.COVARIANCE.S(
OFFSET(HOMECELL,MATCH(MAX(INDEX(First_Data_Point,MATCH($A105,DataStreams,0)),INDEX(First_Data_Point,MATCH(D$6,DataStreams,0)),$B$3),DateRange,0)-1,MATCH($A105,DataStreams,0)-1):OFFSET(HOMECELL,MATCH(MIN(INDEX(Last_Data_Point,MATCH($A105,DataStreams,0)),INDEX(Last_Data_Point,MATCH(D$6,DataStreams,0)),$B$4),DateRange,0)-1,MATCH($A105,DataStreams,0)-1) -
(INDEX(Returns!$102:$102,MATCH($A105,DataStreams,0))*
OFFSET(HOMECELL,MATCH(MAX(INDEX(First_Data_Point,MATCH($A105,DataStreams,0)),INDEX(First_Data_Point,MATCH(D$6,DataStreams,0)),$B$3),DateRange,0)-1,MATCH(INDEX(Returns!$100:$100,MATCH($A105,DataStreams,0)),DataStreams,0)-1):OFFSET(HOMECELL,MATCH(MIN(INDEX(Last_Data_Point,MATCH($A105,DataStreams,0)),INDEX(Last_Data_Point,MATCH(D$6,DataStreams,0)),$B$4),DateRange,0)-1,MATCH(INDEX(Returns!$100:$100,MATCH($A105,DataStreams,0)),DataStreams,0)-1)),
OFFSET(HOMECELL,MATCH(MAX(INDEX(First_Data_Point,MATCH($A105,DataStreams,0)),INDEX(First_Data_Point,MATCH(D$6,DataStreams,0)),$B$3),DateRange,0)-1,MATCH(D$6,DataStreams,0)-1):OFFSET(HOMECELL,MATCH(MIN(INDEX(Last_Data_Point,MATCH($A105,DataStreams,0)),INDEX(Last_Data_Point,MATCH(D$6,DataStreams,0)),$B$4),DateRange,0)-1,MATCH(D$6,DataStreams,0)-1) -
(INDEX(Returns!$102:$102,MATCH(D$6,DataStreams,0))*
OFFSET(HOMECELL,MATCH(MAX(INDEX(First_Data_Point,MATCH($A105,DataStreams,0)),INDEX(First_Data_Point,MATCH(D$6,DataStreams,0)),$B$3),DateRange,0)-1,MATCH(INDEX(Returns!$100:$100,MATCH(D$6,DataStreams,0)),DataStreams,0)-1):OFFSET(HOMECELL,MATCH(MIN(INDEX(Last_Data_Point,MATCH($A105,DataStreams,0)),INDEX(Last_Data_Point,MATCH(D$6,DataStreams,0)),$B$4),DateRange,0)-1,MATCH(INDEX(Returns!$100:$100,MATCH(D$6,DataStreams,0)),DataStreams,0)-1))),"")</f>
        <v>3.2293824510236233E-4</v>
      </c>
      <c r="E105" s="233" cm="1">
        <f t="array" aca="1" ref="E105" ca="1">_xlfn.IFNA(_xlfn.COVARIANCE.S(
OFFSET(HOMECELL,MATCH(MAX(INDEX(First_Data_Point,MATCH($A105,DataStreams,0)),INDEX(First_Data_Point,MATCH(E$6,DataStreams,0)),$B$3),DateRange,0)-1,MATCH($A105,DataStreams,0)-1):OFFSET(HOMECELL,MATCH(MIN(INDEX(Last_Data_Point,MATCH($A105,DataStreams,0)),INDEX(Last_Data_Point,MATCH(E$6,DataStreams,0)),$B$4),DateRange,0)-1,MATCH($A105,DataStreams,0)-1) -
(INDEX(Returns!$102:$102,MATCH($A105,DataStreams,0))*
OFFSET(HOMECELL,MATCH(MAX(INDEX(First_Data_Point,MATCH($A105,DataStreams,0)),INDEX(First_Data_Point,MATCH(E$6,DataStreams,0)),$B$3),DateRange,0)-1,MATCH(INDEX(Returns!$100:$100,MATCH($A105,DataStreams,0)),DataStreams,0)-1):OFFSET(HOMECELL,MATCH(MIN(INDEX(Last_Data_Point,MATCH($A105,DataStreams,0)),INDEX(Last_Data_Point,MATCH(E$6,DataStreams,0)),$B$4),DateRange,0)-1,MATCH(INDEX(Returns!$100:$100,MATCH($A105,DataStreams,0)),DataStreams,0)-1)),
OFFSET(HOMECELL,MATCH(MAX(INDEX(First_Data_Point,MATCH($A105,DataStreams,0)),INDEX(First_Data_Point,MATCH(E$6,DataStreams,0)),$B$3),DateRange,0)-1,MATCH(E$6,DataStreams,0)-1):OFFSET(HOMECELL,MATCH(MIN(INDEX(Last_Data_Point,MATCH($A105,DataStreams,0)),INDEX(Last_Data_Point,MATCH(E$6,DataStreams,0)),$B$4),DateRange,0)-1,MATCH(E$6,DataStreams,0)-1) -
(INDEX(Returns!$102:$102,MATCH(E$6,DataStreams,0))*
OFFSET(HOMECELL,MATCH(MAX(INDEX(First_Data_Point,MATCH($A105,DataStreams,0)),INDEX(First_Data_Point,MATCH(E$6,DataStreams,0)),$B$3),DateRange,0)-1,MATCH(INDEX(Returns!$100:$100,MATCH(E$6,DataStreams,0)),DataStreams,0)-1):OFFSET(HOMECELL,MATCH(MIN(INDEX(Last_Data_Point,MATCH($A105,DataStreams,0)),INDEX(Last_Data_Point,MATCH(E$6,DataStreams,0)),$B$4),DateRange,0)-1,MATCH(INDEX(Returns!$100:$100,MATCH(E$6,DataStreams,0)),DataStreams,0)-1))),"")</f>
        <v>2.8042899260188458E-4</v>
      </c>
      <c r="F105" s="233" cm="1">
        <f t="array" aca="1" ref="F105" ca="1">_xlfn.IFNA(_xlfn.COVARIANCE.S(
OFFSET(HOMECELL,MATCH(MAX(INDEX(First_Data_Point,MATCH($A105,DataStreams,0)),INDEX(First_Data_Point,MATCH(F$6,DataStreams,0)),$B$3),DateRange,0)-1,MATCH($A105,DataStreams,0)-1):OFFSET(HOMECELL,MATCH(MIN(INDEX(Last_Data_Point,MATCH($A105,DataStreams,0)),INDEX(Last_Data_Point,MATCH(F$6,DataStreams,0)),$B$4),DateRange,0)-1,MATCH($A105,DataStreams,0)-1) -
(INDEX(Returns!$102:$102,MATCH($A105,DataStreams,0))*
OFFSET(HOMECELL,MATCH(MAX(INDEX(First_Data_Point,MATCH($A105,DataStreams,0)),INDEX(First_Data_Point,MATCH(F$6,DataStreams,0)),$B$3),DateRange,0)-1,MATCH(INDEX(Returns!$100:$100,MATCH($A105,DataStreams,0)),DataStreams,0)-1):OFFSET(HOMECELL,MATCH(MIN(INDEX(Last_Data_Point,MATCH($A105,DataStreams,0)),INDEX(Last_Data_Point,MATCH(F$6,DataStreams,0)),$B$4),DateRange,0)-1,MATCH(INDEX(Returns!$100:$100,MATCH($A105,DataStreams,0)),DataStreams,0)-1)),
OFFSET(HOMECELL,MATCH(MAX(INDEX(First_Data_Point,MATCH($A105,DataStreams,0)),INDEX(First_Data_Point,MATCH(F$6,DataStreams,0)),$B$3),DateRange,0)-1,MATCH(F$6,DataStreams,0)-1):OFFSET(HOMECELL,MATCH(MIN(INDEX(Last_Data_Point,MATCH($A105,DataStreams,0)),INDEX(Last_Data_Point,MATCH(F$6,DataStreams,0)),$B$4),DateRange,0)-1,MATCH(F$6,DataStreams,0)-1) -
(INDEX(Returns!$102:$102,MATCH(F$6,DataStreams,0))*
OFFSET(HOMECELL,MATCH(MAX(INDEX(First_Data_Point,MATCH($A105,DataStreams,0)),INDEX(First_Data_Point,MATCH(F$6,DataStreams,0)),$B$3),DateRange,0)-1,MATCH(INDEX(Returns!$100:$100,MATCH(F$6,DataStreams,0)),DataStreams,0)-1):OFFSET(HOMECELL,MATCH(MIN(INDEX(Last_Data_Point,MATCH($A105,DataStreams,0)),INDEX(Last_Data_Point,MATCH(F$6,DataStreams,0)),$B$4),DateRange,0)-1,MATCH(INDEX(Returns!$100:$100,MATCH(F$6,DataStreams,0)),DataStreams,0)-1))),"")</f>
        <v>8.1116197344609039E-5</v>
      </c>
      <c r="G105" s="233" cm="1">
        <f t="array" aca="1" ref="G105" ca="1">_xlfn.IFNA(_xlfn.COVARIANCE.S(
OFFSET(HOMECELL,MATCH(MAX(INDEX(First_Data_Point,MATCH($A105,DataStreams,0)),INDEX(First_Data_Point,MATCH(G$6,DataStreams,0)),$B$3),DateRange,0)-1,MATCH($A105,DataStreams,0)-1):OFFSET(HOMECELL,MATCH(MIN(INDEX(Last_Data_Point,MATCH($A105,DataStreams,0)),INDEX(Last_Data_Point,MATCH(G$6,DataStreams,0)),$B$4),DateRange,0)-1,MATCH($A105,DataStreams,0)-1) -
(INDEX(Returns!$102:$102,MATCH($A105,DataStreams,0))*
OFFSET(HOMECELL,MATCH(MAX(INDEX(First_Data_Point,MATCH($A105,DataStreams,0)),INDEX(First_Data_Point,MATCH(G$6,DataStreams,0)),$B$3),DateRange,0)-1,MATCH(INDEX(Returns!$100:$100,MATCH($A105,DataStreams,0)),DataStreams,0)-1):OFFSET(HOMECELL,MATCH(MIN(INDEX(Last_Data_Point,MATCH($A105,DataStreams,0)),INDEX(Last_Data_Point,MATCH(G$6,DataStreams,0)),$B$4),DateRange,0)-1,MATCH(INDEX(Returns!$100:$100,MATCH($A105,DataStreams,0)),DataStreams,0)-1)),
OFFSET(HOMECELL,MATCH(MAX(INDEX(First_Data_Point,MATCH($A105,DataStreams,0)),INDEX(First_Data_Point,MATCH(G$6,DataStreams,0)),$B$3),DateRange,0)-1,MATCH(G$6,DataStreams,0)-1):OFFSET(HOMECELL,MATCH(MIN(INDEX(Last_Data_Point,MATCH($A105,DataStreams,0)),INDEX(Last_Data_Point,MATCH(G$6,DataStreams,0)),$B$4),DateRange,0)-1,MATCH(G$6,DataStreams,0)-1) -
(INDEX(Returns!$102:$102,MATCH(G$6,DataStreams,0))*
OFFSET(HOMECELL,MATCH(MAX(INDEX(First_Data_Point,MATCH($A105,DataStreams,0)),INDEX(First_Data_Point,MATCH(G$6,DataStreams,0)),$B$3),DateRange,0)-1,MATCH(INDEX(Returns!$100:$100,MATCH(G$6,DataStreams,0)),DataStreams,0)-1):OFFSET(HOMECELL,MATCH(MIN(INDEX(Last_Data_Point,MATCH($A105,DataStreams,0)),INDEX(Last_Data_Point,MATCH(G$6,DataStreams,0)),$B$4),DateRange,0)-1,MATCH(INDEX(Returns!$100:$100,MATCH(G$6,DataStreams,0)),DataStreams,0)-1))),"")</f>
        <v>-4.7263461547912268E-4</v>
      </c>
      <c r="H105" s="233" cm="1">
        <f t="array" aca="1" ref="H105" ca="1">_xlfn.IFNA(_xlfn.COVARIANCE.S(
OFFSET(HOMECELL,MATCH(MAX(INDEX(First_Data_Point,MATCH($A105,DataStreams,0)),INDEX(First_Data_Point,MATCH(H$6,DataStreams,0)),$B$3),DateRange,0)-1,MATCH($A105,DataStreams,0)-1):OFFSET(HOMECELL,MATCH(MIN(INDEX(Last_Data_Point,MATCH($A105,DataStreams,0)),INDEX(Last_Data_Point,MATCH(H$6,DataStreams,0)),$B$4),DateRange,0)-1,MATCH($A105,DataStreams,0)-1) -
(INDEX(Returns!$102:$102,MATCH($A105,DataStreams,0))*
OFFSET(HOMECELL,MATCH(MAX(INDEX(First_Data_Point,MATCH($A105,DataStreams,0)),INDEX(First_Data_Point,MATCH(H$6,DataStreams,0)),$B$3),DateRange,0)-1,MATCH(INDEX(Returns!$100:$100,MATCH($A105,DataStreams,0)),DataStreams,0)-1):OFFSET(HOMECELL,MATCH(MIN(INDEX(Last_Data_Point,MATCH($A105,DataStreams,0)),INDEX(Last_Data_Point,MATCH(H$6,DataStreams,0)),$B$4),DateRange,0)-1,MATCH(INDEX(Returns!$100:$100,MATCH($A105,DataStreams,0)),DataStreams,0)-1)),
OFFSET(HOMECELL,MATCH(MAX(INDEX(First_Data_Point,MATCH($A105,DataStreams,0)),INDEX(First_Data_Point,MATCH(H$6,DataStreams,0)),$B$3),DateRange,0)-1,MATCH(H$6,DataStreams,0)-1):OFFSET(HOMECELL,MATCH(MIN(INDEX(Last_Data_Point,MATCH($A105,DataStreams,0)),INDEX(Last_Data_Point,MATCH(H$6,DataStreams,0)),$B$4),DateRange,0)-1,MATCH(H$6,DataStreams,0)-1) -
(INDEX(Returns!$102:$102,MATCH(H$6,DataStreams,0))*
OFFSET(HOMECELL,MATCH(MAX(INDEX(First_Data_Point,MATCH($A105,DataStreams,0)),INDEX(First_Data_Point,MATCH(H$6,DataStreams,0)),$B$3),DateRange,0)-1,MATCH(INDEX(Returns!$100:$100,MATCH(H$6,DataStreams,0)),DataStreams,0)-1):OFFSET(HOMECELL,MATCH(MIN(INDEX(Last_Data_Point,MATCH($A105,DataStreams,0)),INDEX(Last_Data_Point,MATCH(H$6,DataStreams,0)),$B$4),DateRange,0)-1,MATCH(INDEX(Returns!$100:$100,MATCH(H$6,DataStreams,0)),DataStreams,0)-1))),"")</f>
        <v>5.3806962881444373E-4</v>
      </c>
      <c r="I105" s="233" cm="1">
        <f t="array" aca="1" ref="I105" ca="1">_xlfn.IFNA(_xlfn.COVARIANCE.S(
OFFSET(HOMECELL,MATCH(MAX(INDEX(First_Data_Point,MATCH($A105,DataStreams,0)),INDEX(First_Data_Point,MATCH(I$6,DataStreams,0)),$B$3),DateRange,0)-1,MATCH($A105,DataStreams,0)-1):OFFSET(HOMECELL,MATCH(MIN(INDEX(Last_Data_Point,MATCH($A105,DataStreams,0)),INDEX(Last_Data_Point,MATCH(I$6,DataStreams,0)),$B$4),DateRange,0)-1,MATCH($A105,DataStreams,0)-1) -
(INDEX(Returns!$102:$102,MATCH($A105,DataStreams,0))*
OFFSET(HOMECELL,MATCH(MAX(INDEX(First_Data_Point,MATCH($A105,DataStreams,0)),INDEX(First_Data_Point,MATCH(I$6,DataStreams,0)),$B$3),DateRange,0)-1,MATCH(INDEX(Returns!$100:$100,MATCH($A105,DataStreams,0)),DataStreams,0)-1):OFFSET(HOMECELL,MATCH(MIN(INDEX(Last_Data_Point,MATCH($A105,DataStreams,0)),INDEX(Last_Data_Point,MATCH(I$6,DataStreams,0)),$B$4),DateRange,0)-1,MATCH(INDEX(Returns!$100:$100,MATCH($A105,DataStreams,0)),DataStreams,0)-1)),
OFFSET(HOMECELL,MATCH(MAX(INDEX(First_Data_Point,MATCH($A105,DataStreams,0)),INDEX(First_Data_Point,MATCH(I$6,DataStreams,0)),$B$3),DateRange,0)-1,MATCH(I$6,DataStreams,0)-1):OFFSET(HOMECELL,MATCH(MIN(INDEX(Last_Data_Point,MATCH($A105,DataStreams,0)),INDEX(Last_Data_Point,MATCH(I$6,DataStreams,0)),$B$4),DateRange,0)-1,MATCH(I$6,DataStreams,0)-1) -
(INDEX(Returns!$102:$102,MATCH(I$6,DataStreams,0))*
OFFSET(HOMECELL,MATCH(MAX(INDEX(First_Data_Point,MATCH($A105,DataStreams,0)),INDEX(First_Data_Point,MATCH(I$6,DataStreams,0)),$B$3),DateRange,0)-1,MATCH(INDEX(Returns!$100:$100,MATCH(I$6,DataStreams,0)),DataStreams,0)-1):OFFSET(HOMECELL,MATCH(MIN(INDEX(Last_Data_Point,MATCH($A105,DataStreams,0)),INDEX(Last_Data_Point,MATCH(I$6,DataStreams,0)),$B$4),DateRange,0)-1,MATCH(INDEX(Returns!$100:$100,MATCH(I$6,DataStreams,0)),DataStreams,0)-1))),"")</f>
        <v>-1.2188657077672181E-3</v>
      </c>
      <c r="J105" s="233" cm="1">
        <f t="array" aca="1" ref="J105" ca="1">_xlfn.IFNA(_xlfn.COVARIANCE.S(
OFFSET(HOMECELL,MATCH(MAX(INDEX(First_Data_Point,MATCH($A105,DataStreams,0)),INDEX(First_Data_Point,MATCH(J$6,DataStreams,0)),$B$3),DateRange,0)-1,MATCH($A105,DataStreams,0)-1):OFFSET(HOMECELL,MATCH(MIN(INDEX(Last_Data_Point,MATCH($A105,DataStreams,0)),INDEX(Last_Data_Point,MATCH(J$6,DataStreams,0)),$B$4),DateRange,0)-1,MATCH($A105,DataStreams,0)-1) -
(INDEX(Returns!$102:$102,MATCH($A105,DataStreams,0))*
OFFSET(HOMECELL,MATCH(MAX(INDEX(First_Data_Point,MATCH($A105,DataStreams,0)),INDEX(First_Data_Point,MATCH(J$6,DataStreams,0)),$B$3),DateRange,0)-1,MATCH(INDEX(Returns!$100:$100,MATCH($A105,DataStreams,0)),DataStreams,0)-1):OFFSET(HOMECELL,MATCH(MIN(INDEX(Last_Data_Point,MATCH($A105,DataStreams,0)),INDEX(Last_Data_Point,MATCH(J$6,DataStreams,0)),$B$4),DateRange,0)-1,MATCH(INDEX(Returns!$100:$100,MATCH($A105,DataStreams,0)),DataStreams,0)-1)),
OFFSET(HOMECELL,MATCH(MAX(INDEX(First_Data_Point,MATCH($A105,DataStreams,0)),INDEX(First_Data_Point,MATCH(J$6,DataStreams,0)),$B$3),DateRange,0)-1,MATCH(J$6,DataStreams,0)-1):OFFSET(HOMECELL,MATCH(MIN(INDEX(Last_Data_Point,MATCH($A105,DataStreams,0)),INDEX(Last_Data_Point,MATCH(J$6,DataStreams,0)),$B$4),DateRange,0)-1,MATCH(J$6,DataStreams,0)-1) -
(INDEX(Returns!$102:$102,MATCH(J$6,DataStreams,0))*
OFFSET(HOMECELL,MATCH(MAX(INDEX(First_Data_Point,MATCH($A105,DataStreams,0)),INDEX(First_Data_Point,MATCH(J$6,DataStreams,0)),$B$3),DateRange,0)-1,MATCH(INDEX(Returns!$100:$100,MATCH(J$6,DataStreams,0)),DataStreams,0)-1):OFFSET(HOMECELL,MATCH(MIN(INDEX(Last_Data_Point,MATCH($A105,DataStreams,0)),INDEX(Last_Data_Point,MATCH(J$6,DataStreams,0)),$B$4),DateRange,0)-1,MATCH(INDEX(Returns!$100:$100,MATCH(J$6,DataStreams,0)),DataStreams,0)-1))),"")</f>
        <v>-3.9300009521546411E-4</v>
      </c>
      <c r="K105" s="233" cm="1">
        <f t="array" aca="1" ref="K105" ca="1">_xlfn.IFNA(_xlfn.COVARIANCE.S(
OFFSET(HOMECELL,MATCH(MAX(INDEX(First_Data_Point,MATCH($A105,DataStreams,0)),INDEX(First_Data_Point,MATCH(K$6,DataStreams,0)),$B$3),DateRange,0)-1,MATCH($A105,DataStreams,0)-1):OFFSET(HOMECELL,MATCH(MIN(INDEX(Last_Data_Point,MATCH($A105,DataStreams,0)),INDEX(Last_Data_Point,MATCH(K$6,DataStreams,0)),$B$4),DateRange,0)-1,MATCH($A105,DataStreams,0)-1) -
(INDEX(Returns!$102:$102,MATCH($A105,DataStreams,0))*
OFFSET(HOMECELL,MATCH(MAX(INDEX(First_Data_Point,MATCH($A105,DataStreams,0)),INDEX(First_Data_Point,MATCH(K$6,DataStreams,0)),$B$3),DateRange,0)-1,MATCH(INDEX(Returns!$100:$100,MATCH($A105,DataStreams,0)),DataStreams,0)-1):OFFSET(HOMECELL,MATCH(MIN(INDEX(Last_Data_Point,MATCH($A105,DataStreams,0)),INDEX(Last_Data_Point,MATCH(K$6,DataStreams,0)),$B$4),DateRange,0)-1,MATCH(INDEX(Returns!$100:$100,MATCH($A105,DataStreams,0)),DataStreams,0)-1)),
OFFSET(HOMECELL,MATCH(MAX(INDEX(First_Data_Point,MATCH($A105,DataStreams,0)),INDEX(First_Data_Point,MATCH(K$6,DataStreams,0)),$B$3),DateRange,0)-1,MATCH(K$6,DataStreams,0)-1):OFFSET(HOMECELL,MATCH(MIN(INDEX(Last_Data_Point,MATCH($A105,DataStreams,0)),INDEX(Last_Data_Point,MATCH(K$6,DataStreams,0)),$B$4),DateRange,0)-1,MATCH(K$6,DataStreams,0)-1) -
(INDEX(Returns!$102:$102,MATCH(K$6,DataStreams,0))*
OFFSET(HOMECELL,MATCH(MAX(INDEX(First_Data_Point,MATCH($A105,DataStreams,0)),INDEX(First_Data_Point,MATCH(K$6,DataStreams,0)),$B$3),DateRange,0)-1,MATCH(INDEX(Returns!$100:$100,MATCH(K$6,DataStreams,0)),DataStreams,0)-1):OFFSET(HOMECELL,MATCH(MIN(INDEX(Last_Data_Point,MATCH($A105,DataStreams,0)),INDEX(Last_Data_Point,MATCH(K$6,DataStreams,0)),$B$4),DateRange,0)-1,MATCH(INDEX(Returns!$100:$100,MATCH(K$6,DataStreams,0)),DataStreams,0)-1))),"")</f>
        <v>6.6514590860673831E-5</v>
      </c>
      <c r="L105" s="233" cm="1">
        <f t="array" aca="1" ref="L105" ca="1">_xlfn.IFNA(_xlfn.COVARIANCE.S(
OFFSET(HOMECELL,MATCH(MAX(INDEX(First_Data_Point,MATCH($A105,DataStreams,0)),INDEX(First_Data_Point,MATCH(L$6,DataStreams,0)),$B$3),DateRange,0)-1,MATCH($A105,DataStreams,0)-1):OFFSET(HOMECELL,MATCH(MIN(INDEX(Last_Data_Point,MATCH($A105,DataStreams,0)),INDEX(Last_Data_Point,MATCH(L$6,DataStreams,0)),$B$4),DateRange,0)-1,MATCH($A105,DataStreams,0)-1) -
(INDEX(Returns!$102:$102,MATCH($A105,DataStreams,0))*
OFFSET(HOMECELL,MATCH(MAX(INDEX(First_Data_Point,MATCH($A105,DataStreams,0)),INDEX(First_Data_Point,MATCH(L$6,DataStreams,0)),$B$3),DateRange,0)-1,MATCH(INDEX(Returns!$100:$100,MATCH($A105,DataStreams,0)),DataStreams,0)-1):OFFSET(HOMECELL,MATCH(MIN(INDEX(Last_Data_Point,MATCH($A105,DataStreams,0)),INDEX(Last_Data_Point,MATCH(L$6,DataStreams,0)),$B$4),DateRange,0)-1,MATCH(INDEX(Returns!$100:$100,MATCH($A105,DataStreams,0)),DataStreams,0)-1)),
OFFSET(HOMECELL,MATCH(MAX(INDEX(First_Data_Point,MATCH($A105,DataStreams,0)),INDEX(First_Data_Point,MATCH(L$6,DataStreams,0)),$B$3),DateRange,0)-1,MATCH(L$6,DataStreams,0)-1):OFFSET(HOMECELL,MATCH(MIN(INDEX(Last_Data_Point,MATCH($A105,DataStreams,0)),INDEX(Last_Data_Point,MATCH(L$6,DataStreams,0)),$B$4),DateRange,0)-1,MATCH(L$6,DataStreams,0)-1) -
(INDEX(Returns!$102:$102,MATCH(L$6,DataStreams,0))*
OFFSET(HOMECELL,MATCH(MAX(INDEX(First_Data_Point,MATCH($A105,DataStreams,0)),INDEX(First_Data_Point,MATCH(L$6,DataStreams,0)),$B$3),DateRange,0)-1,MATCH(INDEX(Returns!$100:$100,MATCH(L$6,DataStreams,0)),DataStreams,0)-1):OFFSET(HOMECELL,MATCH(MIN(INDEX(Last_Data_Point,MATCH($A105,DataStreams,0)),INDEX(Last_Data_Point,MATCH(L$6,DataStreams,0)),$B$4),DateRange,0)-1,MATCH(INDEX(Returns!$100:$100,MATCH(L$6,DataStreams,0)),DataStreams,0)-1))),"")</f>
        <v>-3.7462391519762394E-4</v>
      </c>
      <c r="M105" s="233" cm="1">
        <f t="array" aca="1" ref="M105" ca="1">_xlfn.IFNA(_xlfn.COVARIANCE.S(
OFFSET(HOMECELL,MATCH(MAX(INDEX(First_Data_Point,MATCH($A105,DataStreams,0)),INDEX(First_Data_Point,MATCH(M$6,DataStreams,0)),$B$3),DateRange,0)-1,MATCH($A105,DataStreams,0)-1):OFFSET(HOMECELL,MATCH(MIN(INDEX(Last_Data_Point,MATCH($A105,DataStreams,0)),INDEX(Last_Data_Point,MATCH(M$6,DataStreams,0)),$B$4),DateRange,0)-1,MATCH($A105,DataStreams,0)-1) -
(INDEX(Returns!$102:$102,MATCH($A105,DataStreams,0))*
OFFSET(HOMECELL,MATCH(MAX(INDEX(First_Data_Point,MATCH($A105,DataStreams,0)),INDEX(First_Data_Point,MATCH(M$6,DataStreams,0)),$B$3),DateRange,0)-1,MATCH(INDEX(Returns!$100:$100,MATCH($A105,DataStreams,0)),DataStreams,0)-1):OFFSET(HOMECELL,MATCH(MIN(INDEX(Last_Data_Point,MATCH($A105,DataStreams,0)),INDEX(Last_Data_Point,MATCH(M$6,DataStreams,0)),$B$4),DateRange,0)-1,MATCH(INDEX(Returns!$100:$100,MATCH($A105,DataStreams,0)),DataStreams,0)-1)),
OFFSET(HOMECELL,MATCH(MAX(INDEX(First_Data_Point,MATCH($A105,DataStreams,0)),INDEX(First_Data_Point,MATCH(M$6,DataStreams,0)),$B$3),DateRange,0)-1,MATCH(M$6,DataStreams,0)-1):OFFSET(HOMECELL,MATCH(MIN(INDEX(Last_Data_Point,MATCH($A105,DataStreams,0)),INDEX(Last_Data_Point,MATCH(M$6,DataStreams,0)),$B$4),DateRange,0)-1,MATCH(M$6,DataStreams,0)-1) -
(INDEX(Returns!$102:$102,MATCH(M$6,DataStreams,0))*
OFFSET(HOMECELL,MATCH(MAX(INDEX(First_Data_Point,MATCH($A105,DataStreams,0)),INDEX(First_Data_Point,MATCH(M$6,DataStreams,0)),$B$3),DateRange,0)-1,MATCH(INDEX(Returns!$100:$100,MATCH(M$6,DataStreams,0)),DataStreams,0)-1):OFFSET(HOMECELL,MATCH(MIN(INDEX(Last_Data_Point,MATCH($A105,DataStreams,0)),INDEX(Last_Data_Point,MATCH(M$6,DataStreams,0)),$B$4),DateRange,0)-1,MATCH(INDEX(Returns!$100:$100,MATCH(M$6,DataStreams,0)),DataStreams,0)-1))),"")</f>
        <v>-6.5841269116806455E-4</v>
      </c>
      <c r="N105" s="233" cm="1">
        <f t="array" aca="1" ref="N105" ca="1">_xlfn.IFNA(_xlfn.COVARIANCE.S(
OFFSET(HOMECELL,MATCH(MAX(INDEX(First_Data_Point,MATCH($A105,DataStreams,0)),INDEX(First_Data_Point,MATCH(N$6,DataStreams,0)),$B$3),DateRange,0)-1,MATCH($A105,DataStreams,0)-1):OFFSET(HOMECELL,MATCH(MIN(INDEX(Last_Data_Point,MATCH($A105,DataStreams,0)),INDEX(Last_Data_Point,MATCH(N$6,DataStreams,0)),$B$4),DateRange,0)-1,MATCH($A105,DataStreams,0)-1) -
(INDEX(Returns!$102:$102,MATCH($A105,DataStreams,0))*
OFFSET(HOMECELL,MATCH(MAX(INDEX(First_Data_Point,MATCH($A105,DataStreams,0)),INDEX(First_Data_Point,MATCH(N$6,DataStreams,0)),$B$3),DateRange,0)-1,MATCH(INDEX(Returns!$100:$100,MATCH($A105,DataStreams,0)),DataStreams,0)-1):OFFSET(HOMECELL,MATCH(MIN(INDEX(Last_Data_Point,MATCH($A105,DataStreams,0)),INDEX(Last_Data_Point,MATCH(N$6,DataStreams,0)),$B$4),DateRange,0)-1,MATCH(INDEX(Returns!$100:$100,MATCH($A105,DataStreams,0)),DataStreams,0)-1)),
OFFSET(HOMECELL,MATCH(MAX(INDEX(First_Data_Point,MATCH($A105,DataStreams,0)),INDEX(First_Data_Point,MATCH(N$6,DataStreams,0)),$B$3),DateRange,0)-1,MATCH(N$6,DataStreams,0)-1):OFFSET(HOMECELL,MATCH(MIN(INDEX(Last_Data_Point,MATCH($A105,DataStreams,0)),INDEX(Last_Data_Point,MATCH(N$6,DataStreams,0)),$B$4),DateRange,0)-1,MATCH(N$6,DataStreams,0)-1) -
(INDEX(Returns!$102:$102,MATCH(N$6,DataStreams,0))*
OFFSET(HOMECELL,MATCH(MAX(INDEX(First_Data_Point,MATCH($A105,DataStreams,0)),INDEX(First_Data_Point,MATCH(N$6,DataStreams,0)),$B$3),DateRange,0)-1,MATCH(INDEX(Returns!$100:$100,MATCH(N$6,DataStreams,0)),DataStreams,0)-1):OFFSET(HOMECELL,MATCH(MIN(INDEX(Last_Data_Point,MATCH($A105,DataStreams,0)),INDEX(Last_Data_Point,MATCH(N$6,DataStreams,0)),$B$4),DateRange,0)-1,MATCH(INDEX(Returns!$100:$100,MATCH(N$6,DataStreams,0)),DataStreams,0)-1))),"")</f>
        <v>4.8900575966708882E-4</v>
      </c>
      <c r="O105" s="233" cm="1">
        <f t="array" aca="1" ref="O105" ca="1">_xlfn.IFNA(_xlfn.COVARIANCE.S(
OFFSET(HOMECELL,MATCH(MAX(INDEX(First_Data_Point,MATCH($A105,DataStreams,0)),INDEX(First_Data_Point,MATCH(O$6,DataStreams,0)),$B$3),DateRange,0)-1,MATCH($A105,DataStreams,0)-1):OFFSET(HOMECELL,MATCH(MIN(INDEX(Last_Data_Point,MATCH($A105,DataStreams,0)),INDEX(Last_Data_Point,MATCH(O$6,DataStreams,0)),$B$4),DateRange,0)-1,MATCH($A105,DataStreams,0)-1) -
(INDEX(Returns!$102:$102,MATCH($A105,DataStreams,0))*
OFFSET(HOMECELL,MATCH(MAX(INDEX(First_Data_Point,MATCH($A105,DataStreams,0)),INDEX(First_Data_Point,MATCH(O$6,DataStreams,0)),$B$3),DateRange,0)-1,MATCH(INDEX(Returns!$100:$100,MATCH($A105,DataStreams,0)),DataStreams,0)-1):OFFSET(HOMECELL,MATCH(MIN(INDEX(Last_Data_Point,MATCH($A105,DataStreams,0)),INDEX(Last_Data_Point,MATCH(O$6,DataStreams,0)),$B$4),DateRange,0)-1,MATCH(INDEX(Returns!$100:$100,MATCH($A105,DataStreams,0)),DataStreams,0)-1)),
OFFSET(HOMECELL,MATCH(MAX(INDEX(First_Data_Point,MATCH($A105,DataStreams,0)),INDEX(First_Data_Point,MATCH(O$6,DataStreams,0)),$B$3),DateRange,0)-1,MATCH(O$6,DataStreams,0)-1):OFFSET(HOMECELL,MATCH(MIN(INDEX(Last_Data_Point,MATCH($A105,DataStreams,0)),INDEX(Last_Data_Point,MATCH(O$6,DataStreams,0)),$B$4),DateRange,0)-1,MATCH(O$6,DataStreams,0)-1) -
(INDEX(Returns!$102:$102,MATCH(O$6,DataStreams,0))*
OFFSET(HOMECELL,MATCH(MAX(INDEX(First_Data_Point,MATCH($A105,DataStreams,0)),INDEX(First_Data_Point,MATCH(O$6,DataStreams,0)),$B$3),DateRange,0)-1,MATCH(INDEX(Returns!$100:$100,MATCH(O$6,DataStreams,0)),DataStreams,0)-1):OFFSET(HOMECELL,MATCH(MIN(INDEX(Last_Data_Point,MATCH($A105,DataStreams,0)),INDEX(Last_Data_Point,MATCH(O$6,DataStreams,0)),$B$4),DateRange,0)-1,MATCH(INDEX(Returns!$100:$100,MATCH(O$6,DataStreams,0)),DataStreams,0)-1))),"")</f>
        <v>-2.4212420251928241E-4</v>
      </c>
      <c r="P105" s="233" cm="1">
        <f t="array" aca="1" ref="P105" ca="1">_xlfn.IFNA(_xlfn.COVARIANCE.S(
OFFSET(HOMECELL,MATCH(MAX(INDEX(First_Data_Point,MATCH($A105,DataStreams,0)),INDEX(First_Data_Point,MATCH(P$6,DataStreams,0)),$B$3),DateRange,0)-1,MATCH($A105,DataStreams,0)-1):OFFSET(HOMECELL,MATCH(MIN(INDEX(Last_Data_Point,MATCH($A105,DataStreams,0)),INDEX(Last_Data_Point,MATCH(P$6,DataStreams,0)),$B$4),DateRange,0)-1,MATCH($A105,DataStreams,0)-1) -
(INDEX(Returns!$102:$102,MATCH($A105,DataStreams,0))*
OFFSET(HOMECELL,MATCH(MAX(INDEX(First_Data_Point,MATCH($A105,DataStreams,0)),INDEX(First_Data_Point,MATCH(P$6,DataStreams,0)),$B$3),DateRange,0)-1,MATCH(INDEX(Returns!$100:$100,MATCH($A105,DataStreams,0)),DataStreams,0)-1):OFFSET(HOMECELL,MATCH(MIN(INDEX(Last_Data_Point,MATCH($A105,DataStreams,0)),INDEX(Last_Data_Point,MATCH(P$6,DataStreams,0)),$B$4),DateRange,0)-1,MATCH(INDEX(Returns!$100:$100,MATCH($A105,DataStreams,0)),DataStreams,0)-1)),
OFFSET(HOMECELL,MATCH(MAX(INDEX(First_Data_Point,MATCH($A105,DataStreams,0)),INDEX(First_Data_Point,MATCH(P$6,DataStreams,0)),$B$3),DateRange,0)-1,MATCH(P$6,DataStreams,0)-1):OFFSET(HOMECELL,MATCH(MIN(INDEX(Last_Data_Point,MATCH($A105,DataStreams,0)),INDEX(Last_Data_Point,MATCH(P$6,DataStreams,0)),$B$4),DateRange,0)-1,MATCH(P$6,DataStreams,0)-1) -
(INDEX(Returns!$102:$102,MATCH(P$6,DataStreams,0))*
OFFSET(HOMECELL,MATCH(MAX(INDEX(First_Data_Point,MATCH($A105,DataStreams,0)),INDEX(First_Data_Point,MATCH(P$6,DataStreams,0)),$B$3),DateRange,0)-1,MATCH(INDEX(Returns!$100:$100,MATCH(P$6,DataStreams,0)),DataStreams,0)-1):OFFSET(HOMECELL,MATCH(MIN(INDEX(Last_Data_Point,MATCH($A105,DataStreams,0)),INDEX(Last_Data_Point,MATCH(P$6,DataStreams,0)),$B$4),DateRange,0)-1,MATCH(INDEX(Returns!$100:$100,MATCH(P$6,DataStreams,0)),DataStreams,0)-1))),"")</f>
        <v>2.5007575060648294E-4</v>
      </c>
      <c r="Q105" s="233" cm="1">
        <f t="array" aca="1" ref="Q105" ca="1">_xlfn.IFNA(_xlfn.COVARIANCE.S(
OFFSET(HOMECELL,MATCH(MAX(INDEX(First_Data_Point,MATCH($A105,DataStreams,0)),INDEX(First_Data_Point,MATCH(Q$6,DataStreams,0)),$B$3),DateRange,0)-1,MATCH($A105,DataStreams,0)-1):OFFSET(HOMECELL,MATCH(MIN(INDEX(Last_Data_Point,MATCH($A105,DataStreams,0)),INDEX(Last_Data_Point,MATCH(Q$6,DataStreams,0)),$B$4),DateRange,0)-1,MATCH($A105,DataStreams,0)-1) -
(INDEX(Returns!$102:$102,MATCH($A105,DataStreams,0))*
OFFSET(HOMECELL,MATCH(MAX(INDEX(First_Data_Point,MATCH($A105,DataStreams,0)),INDEX(First_Data_Point,MATCH(Q$6,DataStreams,0)),$B$3),DateRange,0)-1,MATCH(INDEX(Returns!$100:$100,MATCH($A105,DataStreams,0)),DataStreams,0)-1):OFFSET(HOMECELL,MATCH(MIN(INDEX(Last_Data_Point,MATCH($A105,DataStreams,0)),INDEX(Last_Data_Point,MATCH(Q$6,DataStreams,0)),$B$4),DateRange,0)-1,MATCH(INDEX(Returns!$100:$100,MATCH($A105,DataStreams,0)),DataStreams,0)-1)),
OFFSET(HOMECELL,MATCH(MAX(INDEX(First_Data_Point,MATCH($A105,DataStreams,0)),INDEX(First_Data_Point,MATCH(Q$6,DataStreams,0)),$B$3),DateRange,0)-1,MATCH(Q$6,DataStreams,0)-1):OFFSET(HOMECELL,MATCH(MIN(INDEX(Last_Data_Point,MATCH($A105,DataStreams,0)),INDEX(Last_Data_Point,MATCH(Q$6,DataStreams,0)),$B$4),DateRange,0)-1,MATCH(Q$6,DataStreams,0)-1) -
(INDEX(Returns!$102:$102,MATCH(Q$6,DataStreams,0))*
OFFSET(HOMECELL,MATCH(MAX(INDEX(First_Data_Point,MATCH($A105,DataStreams,0)),INDEX(First_Data_Point,MATCH(Q$6,DataStreams,0)),$B$3),DateRange,0)-1,MATCH(INDEX(Returns!$100:$100,MATCH(Q$6,DataStreams,0)),DataStreams,0)-1):OFFSET(HOMECELL,MATCH(MIN(INDEX(Last_Data_Point,MATCH($A105,DataStreams,0)),INDEX(Last_Data_Point,MATCH(Q$6,DataStreams,0)),$B$4),DateRange,0)-1,MATCH(INDEX(Returns!$100:$100,MATCH(Q$6,DataStreams,0)),DataStreams,0)-1))),"")</f>
        <v>-1.4104633045361172E-4</v>
      </c>
      <c r="R105" s="233" cm="1">
        <f t="array" aca="1" ref="R105" ca="1">_xlfn.IFNA(_xlfn.COVARIANCE.S(
OFFSET(HOMECELL,MATCH(MAX(INDEX(First_Data_Point,MATCH($A105,DataStreams,0)),INDEX(First_Data_Point,MATCH(R$6,DataStreams,0)),$B$3),DateRange,0)-1,MATCH($A105,DataStreams,0)-1):OFFSET(HOMECELL,MATCH(MIN(INDEX(Last_Data_Point,MATCH($A105,DataStreams,0)),INDEX(Last_Data_Point,MATCH(R$6,DataStreams,0)),$B$4),DateRange,0)-1,MATCH($A105,DataStreams,0)-1) -
(INDEX(Returns!$102:$102,MATCH($A105,DataStreams,0))*
OFFSET(HOMECELL,MATCH(MAX(INDEX(First_Data_Point,MATCH($A105,DataStreams,0)),INDEX(First_Data_Point,MATCH(R$6,DataStreams,0)),$B$3),DateRange,0)-1,MATCH(INDEX(Returns!$100:$100,MATCH($A105,DataStreams,0)),DataStreams,0)-1):OFFSET(HOMECELL,MATCH(MIN(INDEX(Last_Data_Point,MATCH($A105,DataStreams,0)),INDEX(Last_Data_Point,MATCH(R$6,DataStreams,0)),$B$4),DateRange,0)-1,MATCH(INDEX(Returns!$100:$100,MATCH($A105,DataStreams,0)),DataStreams,0)-1)),
OFFSET(HOMECELL,MATCH(MAX(INDEX(First_Data_Point,MATCH($A105,DataStreams,0)),INDEX(First_Data_Point,MATCH(R$6,DataStreams,0)),$B$3),DateRange,0)-1,MATCH(R$6,DataStreams,0)-1):OFFSET(HOMECELL,MATCH(MIN(INDEX(Last_Data_Point,MATCH($A105,DataStreams,0)),INDEX(Last_Data_Point,MATCH(R$6,DataStreams,0)),$B$4),DateRange,0)-1,MATCH(R$6,DataStreams,0)-1) -
(INDEX(Returns!$102:$102,MATCH(R$6,DataStreams,0))*
OFFSET(HOMECELL,MATCH(MAX(INDEX(First_Data_Point,MATCH($A105,DataStreams,0)),INDEX(First_Data_Point,MATCH(R$6,DataStreams,0)),$B$3),DateRange,0)-1,MATCH(INDEX(Returns!$100:$100,MATCH(R$6,DataStreams,0)),DataStreams,0)-1):OFFSET(HOMECELL,MATCH(MIN(INDEX(Last_Data_Point,MATCH($A105,DataStreams,0)),INDEX(Last_Data_Point,MATCH(R$6,DataStreams,0)),$B$4),DateRange,0)-1,MATCH(INDEX(Returns!$100:$100,MATCH(R$6,DataStreams,0)),DataStreams,0)-1))),"")</f>
        <v>7.11413193528993E-4</v>
      </c>
      <c r="S105" s="233" cm="1">
        <f t="array" aca="1" ref="S105" ca="1">_xlfn.IFNA(_xlfn.COVARIANCE.S(
OFFSET(HOMECELL,MATCH(MAX(INDEX(First_Data_Point,MATCH($A105,DataStreams,0)),INDEX(First_Data_Point,MATCH(S$6,DataStreams,0)),$B$3),DateRange,0)-1,MATCH($A105,DataStreams,0)-1):OFFSET(HOMECELL,MATCH(MIN(INDEX(Last_Data_Point,MATCH($A105,DataStreams,0)),INDEX(Last_Data_Point,MATCH(S$6,DataStreams,0)),$B$4),DateRange,0)-1,MATCH($A105,DataStreams,0)-1) -
(INDEX(Returns!$102:$102,MATCH($A105,DataStreams,0))*
OFFSET(HOMECELL,MATCH(MAX(INDEX(First_Data_Point,MATCH($A105,DataStreams,0)),INDEX(First_Data_Point,MATCH(S$6,DataStreams,0)),$B$3),DateRange,0)-1,MATCH(INDEX(Returns!$100:$100,MATCH($A105,DataStreams,0)),DataStreams,0)-1):OFFSET(HOMECELL,MATCH(MIN(INDEX(Last_Data_Point,MATCH($A105,DataStreams,0)),INDEX(Last_Data_Point,MATCH(S$6,DataStreams,0)),$B$4),DateRange,0)-1,MATCH(INDEX(Returns!$100:$100,MATCH($A105,DataStreams,0)),DataStreams,0)-1)),
OFFSET(HOMECELL,MATCH(MAX(INDEX(First_Data_Point,MATCH($A105,DataStreams,0)),INDEX(First_Data_Point,MATCH(S$6,DataStreams,0)),$B$3),DateRange,0)-1,MATCH(S$6,DataStreams,0)-1):OFFSET(HOMECELL,MATCH(MIN(INDEX(Last_Data_Point,MATCH($A105,DataStreams,0)),INDEX(Last_Data_Point,MATCH(S$6,DataStreams,0)),$B$4),DateRange,0)-1,MATCH(S$6,DataStreams,0)-1) -
(INDEX(Returns!$102:$102,MATCH(S$6,DataStreams,0))*
OFFSET(HOMECELL,MATCH(MAX(INDEX(First_Data_Point,MATCH($A105,DataStreams,0)),INDEX(First_Data_Point,MATCH(S$6,DataStreams,0)),$B$3),DateRange,0)-1,MATCH(INDEX(Returns!$100:$100,MATCH(S$6,DataStreams,0)),DataStreams,0)-1):OFFSET(HOMECELL,MATCH(MIN(INDEX(Last_Data_Point,MATCH($A105,DataStreams,0)),INDEX(Last_Data_Point,MATCH(S$6,DataStreams,0)),$B$4),DateRange,0)-1,MATCH(INDEX(Returns!$100:$100,MATCH(S$6,DataStreams,0)),DataStreams,0)-1))),"")</f>
        <v>-2.3994567912582408E-4</v>
      </c>
      <c r="T105" s="233" cm="1">
        <f t="array" aca="1" ref="T105" ca="1">_xlfn.IFNA(_xlfn.COVARIANCE.S(
OFFSET(HOMECELL,MATCH(MAX(INDEX(First_Data_Point,MATCH($A105,DataStreams,0)),INDEX(First_Data_Point,MATCH(T$6,DataStreams,0)),$B$3),DateRange,0)-1,MATCH($A105,DataStreams,0)-1):OFFSET(HOMECELL,MATCH(MIN(INDEX(Last_Data_Point,MATCH($A105,DataStreams,0)),INDEX(Last_Data_Point,MATCH(T$6,DataStreams,0)),$B$4),DateRange,0)-1,MATCH($A105,DataStreams,0)-1) -
(INDEX(Returns!$102:$102,MATCH($A105,DataStreams,0))*
OFFSET(HOMECELL,MATCH(MAX(INDEX(First_Data_Point,MATCH($A105,DataStreams,0)),INDEX(First_Data_Point,MATCH(T$6,DataStreams,0)),$B$3),DateRange,0)-1,MATCH(INDEX(Returns!$100:$100,MATCH($A105,DataStreams,0)),DataStreams,0)-1):OFFSET(HOMECELL,MATCH(MIN(INDEX(Last_Data_Point,MATCH($A105,DataStreams,0)),INDEX(Last_Data_Point,MATCH(T$6,DataStreams,0)),$B$4),DateRange,0)-1,MATCH(INDEX(Returns!$100:$100,MATCH($A105,DataStreams,0)),DataStreams,0)-1)),
OFFSET(HOMECELL,MATCH(MAX(INDEX(First_Data_Point,MATCH($A105,DataStreams,0)),INDEX(First_Data_Point,MATCH(T$6,DataStreams,0)),$B$3),DateRange,0)-1,MATCH(T$6,DataStreams,0)-1):OFFSET(HOMECELL,MATCH(MIN(INDEX(Last_Data_Point,MATCH($A105,DataStreams,0)),INDEX(Last_Data_Point,MATCH(T$6,DataStreams,0)),$B$4),DateRange,0)-1,MATCH(T$6,DataStreams,0)-1) -
(INDEX(Returns!$102:$102,MATCH(T$6,DataStreams,0))*
OFFSET(HOMECELL,MATCH(MAX(INDEX(First_Data_Point,MATCH($A105,DataStreams,0)),INDEX(First_Data_Point,MATCH(T$6,DataStreams,0)),$B$3),DateRange,0)-1,MATCH(INDEX(Returns!$100:$100,MATCH(T$6,DataStreams,0)),DataStreams,0)-1):OFFSET(HOMECELL,MATCH(MIN(INDEX(Last_Data_Point,MATCH($A105,DataStreams,0)),INDEX(Last_Data_Point,MATCH(T$6,DataStreams,0)),$B$4),DateRange,0)-1,MATCH(INDEX(Returns!$100:$100,MATCH(T$6,DataStreams,0)),DataStreams,0)-1))),"")</f>
        <v>-1.9461508121761078E-3</v>
      </c>
      <c r="U105" s="233" cm="1">
        <f t="array" aca="1" ref="U105" ca="1">_xlfn.IFNA(_xlfn.COVARIANCE.S(
OFFSET(HOMECELL,MATCH(MAX(INDEX(First_Data_Point,MATCH($A105,DataStreams,0)),INDEX(First_Data_Point,MATCH(U$6,DataStreams,0)),$B$3),DateRange,0)-1,MATCH($A105,DataStreams,0)-1):OFFSET(HOMECELL,MATCH(MIN(INDEX(Last_Data_Point,MATCH($A105,DataStreams,0)),INDEX(Last_Data_Point,MATCH(U$6,DataStreams,0)),$B$4),DateRange,0)-1,MATCH($A105,DataStreams,0)-1) -
(INDEX(Returns!$102:$102,MATCH($A105,DataStreams,0))*
OFFSET(HOMECELL,MATCH(MAX(INDEX(First_Data_Point,MATCH($A105,DataStreams,0)),INDEX(First_Data_Point,MATCH(U$6,DataStreams,0)),$B$3),DateRange,0)-1,MATCH(INDEX(Returns!$100:$100,MATCH($A105,DataStreams,0)),DataStreams,0)-1):OFFSET(HOMECELL,MATCH(MIN(INDEX(Last_Data_Point,MATCH($A105,DataStreams,0)),INDEX(Last_Data_Point,MATCH(U$6,DataStreams,0)),$B$4),DateRange,0)-1,MATCH(INDEX(Returns!$100:$100,MATCH($A105,DataStreams,0)),DataStreams,0)-1)),
OFFSET(HOMECELL,MATCH(MAX(INDEX(First_Data_Point,MATCH($A105,DataStreams,0)),INDEX(First_Data_Point,MATCH(U$6,DataStreams,0)),$B$3),DateRange,0)-1,MATCH(U$6,DataStreams,0)-1):OFFSET(HOMECELL,MATCH(MIN(INDEX(Last_Data_Point,MATCH($A105,DataStreams,0)),INDEX(Last_Data_Point,MATCH(U$6,DataStreams,0)),$B$4),DateRange,0)-1,MATCH(U$6,DataStreams,0)-1) -
(INDEX(Returns!$102:$102,MATCH(U$6,DataStreams,0))*
OFFSET(HOMECELL,MATCH(MAX(INDEX(First_Data_Point,MATCH($A105,DataStreams,0)),INDEX(First_Data_Point,MATCH(U$6,DataStreams,0)),$B$3),DateRange,0)-1,MATCH(INDEX(Returns!$100:$100,MATCH(U$6,DataStreams,0)),DataStreams,0)-1):OFFSET(HOMECELL,MATCH(MIN(INDEX(Last_Data_Point,MATCH($A105,DataStreams,0)),INDEX(Last_Data_Point,MATCH(U$6,DataStreams,0)),$B$4),DateRange,0)-1,MATCH(INDEX(Returns!$100:$100,MATCH(U$6,DataStreams,0)),DataStreams,0)-1))),"")</f>
        <v>1.1304827431389245E-4</v>
      </c>
      <c r="V105" s="233" cm="1">
        <f t="array" aca="1" ref="V105" ca="1">_xlfn.IFNA(_xlfn.COVARIANCE.S(
OFFSET(HOMECELL,MATCH(MAX(INDEX(First_Data_Point,MATCH($A105,DataStreams,0)),INDEX(First_Data_Point,MATCH(V$6,DataStreams,0)),$B$3),DateRange,0)-1,MATCH($A105,DataStreams,0)-1):OFFSET(HOMECELL,MATCH(MIN(INDEX(Last_Data_Point,MATCH($A105,DataStreams,0)),INDEX(Last_Data_Point,MATCH(V$6,DataStreams,0)),$B$4),DateRange,0)-1,MATCH($A105,DataStreams,0)-1) -
(INDEX(Returns!$102:$102,MATCH($A105,DataStreams,0))*
OFFSET(HOMECELL,MATCH(MAX(INDEX(First_Data_Point,MATCH($A105,DataStreams,0)),INDEX(First_Data_Point,MATCH(V$6,DataStreams,0)),$B$3),DateRange,0)-1,MATCH(INDEX(Returns!$100:$100,MATCH($A105,DataStreams,0)),DataStreams,0)-1):OFFSET(HOMECELL,MATCH(MIN(INDEX(Last_Data_Point,MATCH($A105,DataStreams,0)),INDEX(Last_Data_Point,MATCH(V$6,DataStreams,0)),$B$4),DateRange,0)-1,MATCH(INDEX(Returns!$100:$100,MATCH($A105,DataStreams,0)),DataStreams,0)-1)),
OFFSET(HOMECELL,MATCH(MAX(INDEX(First_Data_Point,MATCH($A105,DataStreams,0)),INDEX(First_Data_Point,MATCH(V$6,DataStreams,0)),$B$3),DateRange,0)-1,MATCH(V$6,DataStreams,0)-1):OFFSET(HOMECELL,MATCH(MIN(INDEX(Last_Data_Point,MATCH($A105,DataStreams,0)),INDEX(Last_Data_Point,MATCH(V$6,DataStreams,0)),$B$4),DateRange,0)-1,MATCH(V$6,DataStreams,0)-1) -
(INDEX(Returns!$102:$102,MATCH(V$6,DataStreams,0))*
OFFSET(HOMECELL,MATCH(MAX(INDEX(First_Data_Point,MATCH($A105,DataStreams,0)),INDEX(First_Data_Point,MATCH(V$6,DataStreams,0)),$B$3),DateRange,0)-1,MATCH(INDEX(Returns!$100:$100,MATCH(V$6,DataStreams,0)),DataStreams,0)-1):OFFSET(HOMECELL,MATCH(MIN(INDEX(Last_Data_Point,MATCH($A105,DataStreams,0)),INDEX(Last_Data_Point,MATCH(V$6,DataStreams,0)),$B$4),DateRange,0)-1,MATCH(INDEX(Returns!$100:$100,MATCH(V$6,DataStreams,0)),DataStreams,0)-1))),"")</f>
        <v>2.5038912900479188E-4</v>
      </c>
      <c r="W105" s="233" cm="1">
        <f t="array" aca="1" ref="W105" ca="1">_xlfn.IFNA(_xlfn.COVARIANCE.S(
OFFSET(HOMECELL,MATCH(MAX(INDEX(First_Data_Point,MATCH($A105,DataStreams,0)),INDEX(First_Data_Point,MATCH(W$6,DataStreams,0)),$B$3),DateRange,0)-1,MATCH($A105,DataStreams,0)-1):OFFSET(HOMECELL,MATCH(MIN(INDEX(Last_Data_Point,MATCH($A105,DataStreams,0)),INDEX(Last_Data_Point,MATCH(W$6,DataStreams,0)),$B$4),DateRange,0)-1,MATCH($A105,DataStreams,0)-1) -
(INDEX(Returns!$102:$102,MATCH($A105,DataStreams,0))*
OFFSET(HOMECELL,MATCH(MAX(INDEX(First_Data_Point,MATCH($A105,DataStreams,0)),INDEX(First_Data_Point,MATCH(W$6,DataStreams,0)),$B$3),DateRange,0)-1,MATCH(INDEX(Returns!$100:$100,MATCH($A105,DataStreams,0)),DataStreams,0)-1):OFFSET(HOMECELL,MATCH(MIN(INDEX(Last_Data_Point,MATCH($A105,DataStreams,0)),INDEX(Last_Data_Point,MATCH(W$6,DataStreams,0)),$B$4),DateRange,0)-1,MATCH(INDEX(Returns!$100:$100,MATCH($A105,DataStreams,0)),DataStreams,0)-1)),
OFFSET(HOMECELL,MATCH(MAX(INDEX(First_Data_Point,MATCH($A105,DataStreams,0)),INDEX(First_Data_Point,MATCH(W$6,DataStreams,0)),$B$3),DateRange,0)-1,MATCH(W$6,DataStreams,0)-1):OFFSET(HOMECELL,MATCH(MIN(INDEX(Last_Data_Point,MATCH($A105,DataStreams,0)),INDEX(Last_Data_Point,MATCH(W$6,DataStreams,0)),$B$4),DateRange,0)-1,MATCH(W$6,DataStreams,0)-1) -
(INDEX(Returns!$102:$102,MATCH(W$6,DataStreams,0))*
OFFSET(HOMECELL,MATCH(MAX(INDEX(First_Data_Point,MATCH($A105,DataStreams,0)),INDEX(First_Data_Point,MATCH(W$6,DataStreams,0)),$B$3),DateRange,0)-1,MATCH(INDEX(Returns!$100:$100,MATCH(W$6,DataStreams,0)),DataStreams,0)-1):OFFSET(HOMECELL,MATCH(MIN(INDEX(Last_Data_Point,MATCH($A105,DataStreams,0)),INDEX(Last_Data_Point,MATCH(W$6,DataStreams,0)),$B$4),DateRange,0)-1,MATCH(INDEX(Returns!$100:$100,MATCH(W$6,DataStreams,0)),DataStreams,0)-1))),"")</f>
        <v>1.0004440968597401E-3</v>
      </c>
      <c r="X105" s="233" cm="1">
        <f t="array" aca="1" ref="X105" ca="1">_xlfn.IFNA(_xlfn.COVARIANCE.S(
OFFSET(HOMECELL,MATCH(MAX(INDEX(First_Data_Point,MATCH($A105,DataStreams,0)),INDEX(First_Data_Point,MATCH(X$6,DataStreams,0)),$B$3),DateRange,0)-1,MATCH($A105,DataStreams,0)-1):OFFSET(HOMECELL,MATCH(MIN(INDEX(Last_Data_Point,MATCH($A105,DataStreams,0)),INDEX(Last_Data_Point,MATCH(X$6,DataStreams,0)),$B$4),DateRange,0)-1,MATCH($A105,DataStreams,0)-1) -
(INDEX(Returns!$102:$102,MATCH($A105,DataStreams,0))*
OFFSET(HOMECELL,MATCH(MAX(INDEX(First_Data_Point,MATCH($A105,DataStreams,0)),INDEX(First_Data_Point,MATCH(X$6,DataStreams,0)),$B$3),DateRange,0)-1,MATCH(INDEX(Returns!$100:$100,MATCH($A105,DataStreams,0)),DataStreams,0)-1):OFFSET(HOMECELL,MATCH(MIN(INDEX(Last_Data_Point,MATCH($A105,DataStreams,0)),INDEX(Last_Data_Point,MATCH(X$6,DataStreams,0)),$B$4),DateRange,0)-1,MATCH(INDEX(Returns!$100:$100,MATCH($A105,DataStreams,0)),DataStreams,0)-1)),
OFFSET(HOMECELL,MATCH(MAX(INDEX(First_Data_Point,MATCH($A105,DataStreams,0)),INDEX(First_Data_Point,MATCH(X$6,DataStreams,0)),$B$3),DateRange,0)-1,MATCH(X$6,DataStreams,0)-1):OFFSET(HOMECELL,MATCH(MIN(INDEX(Last_Data_Point,MATCH($A105,DataStreams,0)),INDEX(Last_Data_Point,MATCH(X$6,DataStreams,0)),$B$4),DateRange,0)-1,MATCH(X$6,DataStreams,0)-1) -
(INDEX(Returns!$102:$102,MATCH(X$6,DataStreams,0))*
OFFSET(HOMECELL,MATCH(MAX(INDEX(First_Data_Point,MATCH($A105,DataStreams,0)),INDEX(First_Data_Point,MATCH(X$6,DataStreams,0)),$B$3),DateRange,0)-1,MATCH(INDEX(Returns!$100:$100,MATCH(X$6,DataStreams,0)),DataStreams,0)-1):OFFSET(HOMECELL,MATCH(MIN(INDEX(Last_Data_Point,MATCH($A105,DataStreams,0)),INDEX(Last_Data_Point,MATCH(X$6,DataStreams,0)),$B$4),DateRange,0)-1,MATCH(INDEX(Returns!$100:$100,MATCH(X$6,DataStreams,0)),DataStreams,0)-1))),"")</f>
        <v>3.1876227816216973E-4</v>
      </c>
      <c r="Y105" s="233" cm="1">
        <f t="array" aca="1" ref="Y105" ca="1">_xlfn.IFNA(_xlfn.COVARIANCE.S(
OFFSET(HOMECELL,MATCH(MAX(INDEX(First_Data_Point,MATCH($A105,DataStreams,0)),INDEX(First_Data_Point,MATCH(Y$6,DataStreams,0)),$B$3),DateRange,0)-1,MATCH($A105,DataStreams,0)-1):OFFSET(HOMECELL,MATCH(MIN(INDEX(Last_Data_Point,MATCH($A105,DataStreams,0)),INDEX(Last_Data_Point,MATCH(Y$6,DataStreams,0)),$B$4),DateRange,0)-1,MATCH($A105,DataStreams,0)-1) -
(INDEX(Returns!$102:$102,MATCH($A105,DataStreams,0))*
OFFSET(HOMECELL,MATCH(MAX(INDEX(First_Data_Point,MATCH($A105,DataStreams,0)),INDEX(First_Data_Point,MATCH(Y$6,DataStreams,0)),$B$3),DateRange,0)-1,MATCH(INDEX(Returns!$100:$100,MATCH($A105,DataStreams,0)),DataStreams,0)-1):OFFSET(HOMECELL,MATCH(MIN(INDEX(Last_Data_Point,MATCH($A105,DataStreams,0)),INDEX(Last_Data_Point,MATCH(Y$6,DataStreams,0)),$B$4),DateRange,0)-1,MATCH(INDEX(Returns!$100:$100,MATCH($A105,DataStreams,0)),DataStreams,0)-1)),
OFFSET(HOMECELL,MATCH(MAX(INDEX(First_Data_Point,MATCH($A105,DataStreams,0)),INDEX(First_Data_Point,MATCH(Y$6,DataStreams,0)),$B$3),DateRange,0)-1,MATCH(Y$6,DataStreams,0)-1):OFFSET(HOMECELL,MATCH(MIN(INDEX(Last_Data_Point,MATCH($A105,DataStreams,0)),INDEX(Last_Data_Point,MATCH(Y$6,DataStreams,0)),$B$4),DateRange,0)-1,MATCH(Y$6,DataStreams,0)-1) -
(INDEX(Returns!$102:$102,MATCH(Y$6,DataStreams,0))*
OFFSET(HOMECELL,MATCH(MAX(INDEX(First_Data_Point,MATCH($A105,DataStreams,0)),INDEX(First_Data_Point,MATCH(Y$6,DataStreams,0)),$B$3),DateRange,0)-1,MATCH(INDEX(Returns!$100:$100,MATCH(Y$6,DataStreams,0)),DataStreams,0)-1):OFFSET(HOMECELL,MATCH(MIN(INDEX(Last_Data_Point,MATCH($A105,DataStreams,0)),INDEX(Last_Data_Point,MATCH(Y$6,DataStreams,0)),$B$4),DateRange,0)-1,MATCH(INDEX(Returns!$100:$100,MATCH(Y$6,DataStreams,0)),DataStreams,0)-1))),"")</f>
        <v>-2.9783762794586611E-4</v>
      </c>
      <c r="Z105" s="233" cm="1">
        <f t="array" aca="1" ref="Z105" ca="1">_xlfn.IFNA(_xlfn.COVARIANCE.S(
OFFSET(HOMECELL,MATCH(MAX(INDEX(First_Data_Point,MATCH($A105,DataStreams,0)),INDEX(First_Data_Point,MATCH(Z$6,DataStreams,0)),$B$3),DateRange,0)-1,MATCH($A105,DataStreams,0)-1):OFFSET(HOMECELL,MATCH(MIN(INDEX(Last_Data_Point,MATCH($A105,DataStreams,0)),INDEX(Last_Data_Point,MATCH(Z$6,DataStreams,0)),$B$4),DateRange,0)-1,MATCH($A105,DataStreams,0)-1) -
(INDEX(Returns!$102:$102,MATCH($A105,DataStreams,0))*
OFFSET(HOMECELL,MATCH(MAX(INDEX(First_Data_Point,MATCH($A105,DataStreams,0)),INDEX(First_Data_Point,MATCH(Z$6,DataStreams,0)),$B$3),DateRange,0)-1,MATCH(INDEX(Returns!$100:$100,MATCH($A105,DataStreams,0)),DataStreams,0)-1):OFFSET(HOMECELL,MATCH(MIN(INDEX(Last_Data_Point,MATCH($A105,DataStreams,0)),INDEX(Last_Data_Point,MATCH(Z$6,DataStreams,0)),$B$4),DateRange,0)-1,MATCH(INDEX(Returns!$100:$100,MATCH($A105,DataStreams,0)),DataStreams,0)-1)),
OFFSET(HOMECELL,MATCH(MAX(INDEX(First_Data_Point,MATCH($A105,DataStreams,0)),INDEX(First_Data_Point,MATCH(Z$6,DataStreams,0)),$B$3),DateRange,0)-1,MATCH(Z$6,DataStreams,0)-1):OFFSET(HOMECELL,MATCH(MIN(INDEX(Last_Data_Point,MATCH($A105,DataStreams,0)),INDEX(Last_Data_Point,MATCH(Z$6,DataStreams,0)),$B$4),DateRange,0)-1,MATCH(Z$6,DataStreams,0)-1) -
(INDEX(Returns!$102:$102,MATCH(Z$6,DataStreams,0))*
OFFSET(HOMECELL,MATCH(MAX(INDEX(First_Data_Point,MATCH($A105,DataStreams,0)),INDEX(First_Data_Point,MATCH(Z$6,DataStreams,0)),$B$3),DateRange,0)-1,MATCH(INDEX(Returns!$100:$100,MATCH(Z$6,DataStreams,0)),DataStreams,0)-1):OFFSET(HOMECELL,MATCH(MIN(INDEX(Last_Data_Point,MATCH($A105,DataStreams,0)),INDEX(Last_Data_Point,MATCH(Z$6,DataStreams,0)),$B$4),DateRange,0)-1,MATCH(INDEX(Returns!$100:$100,MATCH(Z$6,DataStreams,0)),DataStreams,0)-1))),"")</f>
        <v>-1.847576104745928E-4</v>
      </c>
      <c r="AA105" s="233" cm="1">
        <f t="array" aca="1" ref="AA105" ca="1">_xlfn.IFNA(_xlfn.COVARIANCE.S(
OFFSET(HOMECELL,MATCH(MAX(INDEX(First_Data_Point,MATCH($A105,DataStreams,0)),INDEX(First_Data_Point,MATCH(AA$6,DataStreams,0)),$B$3),DateRange,0)-1,MATCH($A105,DataStreams,0)-1):OFFSET(HOMECELL,MATCH(MIN(INDEX(Last_Data_Point,MATCH($A105,DataStreams,0)),INDEX(Last_Data_Point,MATCH(AA$6,DataStreams,0)),$B$4),DateRange,0)-1,MATCH($A105,DataStreams,0)-1) -
(INDEX(Returns!$102:$102,MATCH($A105,DataStreams,0))*
OFFSET(HOMECELL,MATCH(MAX(INDEX(First_Data_Point,MATCH($A105,DataStreams,0)),INDEX(First_Data_Point,MATCH(AA$6,DataStreams,0)),$B$3),DateRange,0)-1,MATCH(INDEX(Returns!$100:$100,MATCH($A105,DataStreams,0)),DataStreams,0)-1):OFFSET(HOMECELL,MATCH(MIN(INDEX(Last_Data_Point,MATCH($A105,DataStreams,0)),INDEX(Last_Data_Point,MATCH(AA$6,DataStreams,0)),$B$4),DateRange,0)-1,MATCH(INDEX(Returns!$100:$100,MATCH($A105,DataStreams,0)),DataStreams,0)-1)),
OFFSET(HOMECELL,MATCH(MAX(INDEX(First_Data_Point,MATCH($A105,DataStreams,0)),INDEX(First_Data_Point,MATCH(AA$6,DataStreams,0)),$B$3),DateRange,0)-1,MATCH(AA$6,DataStreams,0)-1):OFFSET(HOMECELL,MATCH(MIN(INDEX(Last_Data_Point,MATCH($A105,DataStreams,0)),INDEX(Last_Data_Point,MATCH(AA$6,DataStreams,0)),$B$4),DateRange,0)-1,MATCH(AA$6,DataStreams,0)-1) -
(INDEX(Returns!$102:$102,MATCH(AA$6,DataStreams,0))*
OFFSET(HOMECELL,MATCH(MAX(INDEX(First_Data_Point,MATCH($A105,DataStreams,0)),INDEX(First_Data_Point,MATCH(AA$6,DataStreams,0)),$B$3),DateRange,0)-1,MATCH(INDEX(Returns!$100:$100,MATCH(AA$6,DataStreams,0)),DataStreams,0)-1):OFFSET(HOMECELL,MATCH(MIN(INDEX(Last_Data_Point,MATCH($A105,DataStreams,0)),INDEX(Last_Data_Point,MATCH(AA$6,DataStreams,0)),$B$4),DateRange,0)-1,MATCH(INDEX(Returns!$100:$100,MATCH(AA$6,DataStreams,0)),DataStreams,0)-1))),"")</f>
        <v>5.9823067233744673E-4</v>
      </c>
      <c r="AB105" s="233" cm="1">
        <f t="array" aca="1" ref="AB105" ca="1">_xlfn.IFNA(_xlfn.COVARIANCE.S(
OFFSET(HOMECELL,MATCH(MAX(INDEX(First_Data_Point,MATCH($A105,DataStreams,0)),INDEX(First_Data_Point,MATCH(AB$6,DataStreams,0)),$B$3),DateRange,0)-1,MATCH($A105,DataStreams,0)-1):OFFSET(HOMECELL,MATCH(MIN(INDEX(Last_Data_Point,MATCH($A105,DataStreams,0)),INDEX(Last_Data_Point,MATCH(AB$6,DataStreams,0)),$B$4),DateRange,0)-1,MATCH($A105,DataStreams,0)-1) -
(INDEX(Returns!$102:$102,MATCH($A105,DataStreams,0))*
OFFSET(HOMECELL,MATCH(MAX(INDEX(First_Data_Point,MATCH($A105,DataStreams,0)),INDEX(First_Data_Point,MATCH(AB$6,DataStreams,0)),$B$3),DateRange,0)-1,MATCH(INDEX(Returns!$100:$100,MATCH($A105,DataStreams,0)),DataStreams,0)-1):OFFSET(HOMECELL,MATCH(MIN(INDEX(Last_Data_Point,MATCH($A105,DataStreams,0)),INDEX(Last_Data_Point,MATCH(AB$6,DataStreams,0)),$B$4),DateRange,0)-1,MATCH(INDEX(Returns!$100:$100,MATCH($A105,DataStreams,0)),DataStreams,0)-1)),
OFFSET(HOMECELL,MATCH(MAX(INDEX(First_Data_Point,MATCH($A105,DataStreams,0)),INDEX(First_Data_Point,MATCH(AB$6,DataStreams,0)),$B$3),DateRange,0)-1,MATCH(AB$6,DataStreams,0)-1):OFFSET(HOMECELL,MATCH(MIN(INDEX(Last_Data_Point,MATCH($A105,DataStreams,0)),INDEX(Last_Data_Point,MATCH(AB$6,DataStreams,0)),$B$4),DateRange,0)-1,MATCH(AB$6,DataStreams,0)-1) -
(INDEX(Returns!$102:$102,MATCH(AB$6,DataStreams,0))*
OFFSET(HOMECELL,MATCH(MAX(INDEX(First_Data_Point,MATCH($A105,DataStreams,0)),INDEX(First_Data_Point,MATCH(AB$6,DataStreams,0)),$B$3),DateRange,0)-1,MATCH(INDEX(Returns!$100:$100,MATCH(AB$6,DataStreams,0)),DataStreams,0)-1):OFFSET(HOMECELL,MATCH(MIN(INDEX(Last_Data_Point,MATCH($A105,DataStreams,0)),INDEX(Last_Data_Point,MATCH(AB$6,DataStreams,0)),$B$4),DateRange,0)-1,MATCH(INDEX(Returns!$100:$100,MATCH(AB$6,DataStreams,0)),DataStreams,0)-1))),"")</f>
        <v>-9.1209398517616233E-5</v>
      </c>
      <c r="AC105" s="233" cm="1">
        <f t="array" aca="1" ref="AC105" ca="1">_xlfn.IFNA(_xlfn.COVARIANCE.S(
OFFSET(HOMECELL,MATCH(MAX(INDEX(First_Data_Point,MATCH($A105,DataStreams,0)),INDEX(First_Data_Point,MATCH(AC$6,DataStreams,0)),$B$3),DateRange,0)-1,MATCH($A105,DataStreams,0)-1):OFFSET(HOMECELL,MATCH(MIN(INDEX(Last_Data_Point,MATCH($A105,DataStreams,0)),INDEX(Last_Data_Point,MATCH(AC$6,DataStreams,0)),$B$4),DateRange,0)-1,MATCH($A105,DataStreams,0)-1) -
(INDEX(Returns!$102:$102,MATCH($A105,DataStreams,0))*
OFFSET(HOMECELL,MATCH(MAX(INDEX(First_Data_Point,MATCH($A105,DataStreams,0)),INDEX(First_Data_Point,MATCH(AC$6,DataStreams,0)),$B$3),DateRange,0)-1,MATCH(INDEX(Returns!$100:$100,MATCH($A105,DataStreams,0)),DataStreams,0)-1):OFFSET(HOMECELL,MATCH(MIN(INDEX(Last_Data_Point,MATCH($A105,DataStreams,0)),INDEX(Last_Data_Point,MATCH(AC$6,DataStreams,0)),$B$4),DateRange,0)-1,MATCH(INDEX(Returns!$100:$100,MATCH($A105,DataStreams,0)),DataStreams,0)-1)),
OFFSET(HOMECELL,MATCH(MAX(INDEX(First_Data_Point,MATCH($A105,DataStreams,0)),INDEX(First_Data_Point,MATCH(AC$6,DataStreams,0)),$B$3),DateRange,0)-1,MATCH(AC$6,DataStreams,0)-1):OFFSET(HOMECELL,MATCH(MIN(INDEX(Last_Data_Point,MATCH($A105,DataStreams,0)),INDEX(Last_Data_Point,MATCH(AC$6,DataStreams,0)),$B$4),DateRange,0)-1,MATCH(AC$6,DataStreams,0)-1) -
(INDEX(Returns!$102:$102,MATCH(AC$6,DataStreams,0))*
OFFSET(HOMECELL,MATCH(MAX(INDEX(First_Data_Point,MATCH($A105,DataStreams,0)),INDEX(First_Data_Point,MATCH(AC$6,DataStreams,0)),$B$3),DateRange,0)-1,MATCH(INDEX(Returns!$100:$100,MATCH(AC$6,DataStreams,0)),DataStreams,0)-1):OFFSET(HOMECELL,MATCH(MIN(INDEX(Last_Data_Point,MATCH($A105,DataStreams,0)),INDEX(Last_Data_Point,MATCH(AC$6,DataStreams,0)),$B$4),DateRange,0)-1,MATCH(INDEX(Returns!$100:$100,MATCH(AC$6,DataStreams,0)),DataStreams,0)-1))),"")</f>
        <v>-1.0760488968127792E-4</v>
      </c>
      <c r="AD105" s="233" cm="1">
        <f t="array" aca="1" ref="AD105" ca="1">_xlfn.IFNA(_xlfn.COVARIANCE.S(
OFFSET(HOMECELL,MATCH(MAX(INDEX(First_Data_Point,MATCH($A105,DataStreams,0)),INDEX(First_Data_Point,MATCH(AD$6,DataStreams,0)),$B$3),DateRange,0)-1,MATCH($A105,DataStreams,0)-1):OFFSET(HOMECELL,MATCH(MIN(INDEX(Last_Data_Point,MATCH($A105,DataStreams,0)),INDEX(Last_Data_Point,MATCH(AD$6,DataStreams,0)),$B$4),DateRange,0)-1,MATCH($A105,DataStreams,0)-1) -
(INDEX(Returns!$102:$102,MATCH($A105,DataStreams,0))*
OFFSET(HOMECELL,MATCH(MAX(INDEX(First_Data_Point,MATCH($A105,DataStreams,0)),INDEX(First_Data_Point,MATCH(AD$6,DataStreams,0)),$B$3),DateRange,0)-1,MATCH(INDEX(Returns!$100:$100,MATCH($A105,DataStreams,0)),DataStreams,0)-1):OFFSET(HOMECELL,MATCH(MIN(INDEX(Last_Data_Point,MATCH($A105,DataStreams,0)),INDEX(Last_Data_Point,MATCH(AD$6,DataStreams,0)),$B$4),DateRange,0)-1,MATCH(INDEX(Returns!$100:$100,MATCH($A105,DataStreams,0)),DataStreams,0)-1)),
OFFSET(HOMECELL,MATCH(MAX(INDEX(First_Data_Point,MATCH($A105,DataStreams,0)),INDEX(First_Data_Point,MATCH(AD$6,DataStreams,0)),$B$3),DateRange,0)-1,MATCH(AD$6,DataStreams,0)-1):OFFSET(HOMECELL,MATCH(MIN(INDEX(Last_Data_Point,MATCH($A105,DataStreams,0)),INDEX(Last_Data_Point,MATCH(AD$6,DataStreams,0)),$B$4),DateRange,0)-1,MATCH(AD$6,DataStreams,0)-1) -
(INDEX(Returns!$102:$102,MATCH(AD$6,DataStreams,0))*
OFFSET(HOMECELL,MATCH(MAX(INDEX(First_Data_Point,MATCH($A105,DataStreams,0)),INDEX(First_Data_Point,MATCH(AD$6,DataStreams,0)),$B$3),DateRange,0)-1,MATCH(INDEX(Returns!$100:$100,MATCH(AD$6,DataStreams,0)),DataStreams,0)-1):OFFSET(HOMECELL,MATCH(MIN(INDEX(Last_Data_Point,MATCH($A105,DataStreams,0)),INDEX(Last_Data_Point,MATCH(AD$6,DataStreams,0)),$B$4),DateRange,0)-1,MATCH(INDEX(Returns!$100:$100,MATCH(AD$6,DataStreams,0)),DataStreams,0)-1))),"")</f>
        <v>1.0643256553506644E-4</v>
      </c>
      <c r="AE105" s="233" cm="1">
        <f t="array" aca="1" ref="AE105" ca="1">_xlfn.IFNA(_xlfn.COVARIANCE.S(
OFFSET(HOMECELL,MATCH(MAX(INDEX(First_Data_Point,MATCH($A105,DataStreams,0)),INDEX(First_Data_Point,MATCH(AE$6,DataStreams,0)),$B$3),DateRange,0)-1,MATCH($A105,DataStreams,0)-1):OFFSET(HOMECELL,MATCH(MIN(INDEX(Last_Data_Point,MATCH($A105,DataStreams,0)),INDEX(Last_Data_Point,MATCH(AE$6,DataStreams,0)),$B$4),DateRange,0)-1,MATCH($A105,DataStreams,0)-1) -
(INDEX(Returns!$102:$102,MATCH($A105,DataStreams,0))*
OFFSET(HOMECELL,MATCH(MAX(INDEX(First_Data_Point,MATCH($A105,DataStreams,0)),INDEX(First_Data_Point,MATCH(AE$6,DataStreams,0)),$B$3),DateRange,0)-1,MATCH(INDEX(Returns!$100:$100,MATCH($A105,DataStreams,0)),DataStreams,0)-1):OFFSET(HOMECELL,MATCH(MIN(INDEX(Last_Data_Point,MATCH($A105,DataStreams,0)),INDEX(Last_Data_Point,MATCH(AE$6,DataStreams,0)),$B$4),DateRange,0)-1,MATCH(INDEX(Returns!$100:$100,MATCH($A105,DataStreams,0)),DataStreams,0)-1)),
OFFSET(HOMECELL,MATCH(MAX(INDEX(First_Data_Point,MATCH($A105,DataStreams,0)),INDEX(First_Data_Point,MATCH(AE$6,DataStreams,0)),$B$3),DateRange,0)-1,MATCH(AE$6,DataStreams,0)-1):OFFSET(HOMECELL,MATCH(MIN(INDEX(Last_Data_Point,MATCH($A105,DataStreams,0)),INDEX(Last_Data_Point,MATCH(AE$6,DataStreams,0)),$B$4),DateRange,0)-1,MATCH(AE$6,DataStreams,0)-1) -
(INDEX(Returns!$102:$102,MATCH(AE$6,DataStreams,0))*
OFFSET(HOMECELL,MATCH(MAX(INDEX(First_Data_Point,MATCH($A105,DataStreams,0)),INDEX(First_Data_Point,MATCH(AE$6,DataStreams,0)),$B$3),DateRange,0)-1,MATCH(INDEX(Returns!$100:$100,MATCH(AE$6,DataStreams,0)),DataStreams,0)-1):OFFSET(HOMECELL,MATCH(MIN(INDEX(Last_Data_Point,MATCH($A105,DataStreams,0)),INDEX(Last_Data_Point,MATCH(AE$6,DataStreams,0)),$B$4),DateRange,0)-1,MATCH(INDEX(Returns!$100:$100,MATCH(AE$6,DataStreams,0)),DataStreams,0)-1))),"")</f>
        <v>4.8808175628162822E-4</v>
      </c>
      <c r="AF105" s="233" cm="1">
        <f t="array" aca="1" ref="AF105" ca="1">_xlfn.IFNA(_xlfn.COVARIANCE.S(
OFFSET(HOMECELL,MATCH(MAX(INDEX(First_Data_Point,MATCH($A105,DataStreams,0)),INDEX(First_Data_Point,MATCH(AF$6,DataStreams,0)),$B$3),DateRange,0)-1,MATCH($A105,DataStreams,0)-1):OFFSET(HOMECELL,MATCH(MIN(INDEX(Last_Data_Point,MATCH($A105,DataStreams,0)),INDEX(Last_Data_Point,MATCH(AF$6,DataStreams,0)),$B$4),DateRange,0)-1,MATCH($A105,DataStreams,0)-1) -
(INDEX(Returns!$102:$102,MATCH($A105,DataStreams,0))*
OFFSET(HOMECELL,MATCH(MAX(INDEX(First_Data_Point,MATCH($A105,DataStreams,0)),INDEX(First_Data_Point,MATCH(AF$6,DataStreams,0)),$B$3),DateRange,0)-1,MATCH(INDEX(Returns!$100:$100,MATCH($A105,DataStreams,0)),DataStreams,0)-1):OFFSET(HOMECELL,MATCH(MIN(INDEX(Last_Data_Point,MATCH($A105,DataStreams,0)),INDEX(Last_Data_Point,MATCH(AF$6,DataStreams,0)),$B$4),DateRange,0)-1,MATCH(INDEX(Returns!$100:$100,MATCH($A105,DataStreams,0)),DataStreams,0)-1)),
OFFSET(HOMECELL,MATCH(MAX(INDEX(First_Data_Point,MATCH($A105,DataStreams,0)),INDEX(First_Data_Point,MATCH(AF$6,DataStreams,0)),$B$3),DateRange,0)-1,MATCH(AF$6,DataStreams,0)-1):OFFSET(HOMECELL,MATCH(MIN(INDEX(Last_Data_Point,MATCH($A105,DataStreams,0)),INDEX(Last_Data_Point,MATCH(AF$6,DataStreams,0)),$B$4),DateRange,0)-1,MATCH(AF$6,DataStreams,0)-1) -
(INDEX(Returns!$102:$102,MATCH(AF$6,DataStreams,0))*
OFFSET(HOMECELL,MATCH(MAX(INDEX(First_Data_Point,MATCH($A105,DataStreams,0)),INDEX(First_Data_Point,MATCH(AF$6,DataStreams,0)),$B$3),DateRange,0)-1,MATCH(INDEX(Returns!$100:$100,MATCH(AF$6,DataStreams,0)),DataStreams,0)-1):OFFSET(HOMECELL,MATCH(MIN(INDEX(Last_Data_Point,MATCH($A105,DataStreams,0)),INDEX(Last_Data_Point,MATCH(AF$6,DataStreams,0)),$B$4),DateRange,0)-1,MATCH(INDEX(Returns!$100:$100,MATCH(AF$6,DataStreams,0)),DataStreams,0)-1))),"")</f>
        <v>7.0113984294244741E-5</v>
      </c>
      <c r="AG105" s="233" cm="1">
        <f t="array" aca="1" ref="AG105" ca="1">_xlfn.IFNA(_xlfn.COVARIANCE.S(
OFFSET(HOMECELL,MATCH(MAX(INDEX(First_Data_Point,MATCH($A105,DataStreams,0)),INDEX(First_Data_Point,MATCH(AG$6,DataStreams,0)),$B$3),DateRange,0)-1,MATCH($A105,DataStreams,0)-1):OFFSET(HOMECELL,MATCH(MIN(INDEX(Last_Data_Point,MATCH($A105,DataStreams,0)),INDEX(Last_Data_Point,MATCH(AG$6,DataStreams,0)),$B$4),DateRange,0)-1,MATCH($A105,DataStreams,0)-1) -
(INDEX(Returns!$102:$102,MATCH($A105,DataStreams,0))*
OFFSET(HOMECELL,MATCH(MAX(INDEX(First_Data_Point,MATCH($A105,DataStreams,0)),INDEX(First_Data_Point,MATCH(AG$6,DataStreams,0)),$B$3),DateRange,0)-1,MATCH(INDEX(Returns!$100:$100,MATCH($A105,DataStreams,0)),DataStreams,0)-1):OFFSET(HOMECELL,MATCH(MIN(INDEX(Last_Data_Point,MATCH($A105,DataStreams,0)),INDEX(Last_Data_Point,MATCH(AG$6,DataStreams,0)),$B$4),DateRange,0)-1,MATCH(INDEX(Returns!$100:$100,MATCH($A105,DataStreams,0)),DataStreams,0)-1)),
OFFSET(HOMECELL,MATCH(MAX(INDEX(First_Data_Point,MATCH($A105,DataStreams,0)),INDEX(First_Data_Point,MATCH(AG$6,DataStreams,0)),$B$3),DateRange,0)-1,MATCH(AG$6,DataStreams,0)-1):OFFSET(HOMECELL,MATCH(MIN(INDEX(Last_Data_Point,MATCH($A105,DataStreams,0)),INDEX(Last_Data_Point,MATCH(AG$6,DataStreams,0)),$B$4),DateRange,0)-1,MATCH(AG$6,DataStreams,0)-1) -
(INDEX(Returns!$102:$102,MATCH(AG$6,DataStreams,0))*
OFFSET(HOMECELL,MATCH(MAX(INDEX(First_Data_Point,MATCH($A105,DataStreams,0)),INDEX(First_Data_Point,MATCH(AG$6,DataStreams,0)),$B$3),DateRange,0)-1,MATCH(INDEX(Returns!$100:$100,MATCH(AG$6,DataStreams,0)),DataStreams,0)-1):OFFSET(HOMECELL,MATCH(MIN(INDEX(Last_Data_Point,MATCH($A105,DataStreams,0)),INDEX(Last_Data_Point,MATCH(AG$6,DataStreams,0)),$B$4),DateRange,0)-1,MATCH(INDEX(Returns!$100:$100,MATCH(AG$6,DataStreams,0)),DataStreams,0)-1))),"")</f>
        <v>9.3119062651719092E-4</v>
      </c>
      <c r="AH105" s="233" cm="1">
        <f t="array" aca="1" ref="AH105" ca="1">_xlfn.IFNA(_xlfn.COVARIANCE.S(
OFFSET(HOMECELL,MATCH(MAX(INDEX(First_Data_Point,MATCH($A105,DataStreams,0)),INDEX(First_Data_Point,MATCH(AH$6,DataStreams,0)),$B$3),DateRange,0)-1,MATCH($A105,DataStreams,0)-1):OFFSET(HOMECELL,MATCH(MIN(INDEX(Last_Data_Point,MATCH($A105,DataStreams,0)),INDEX(Last_Data_Point,MATCH(AH$6,DataStreams,0)),$B$4),DateRange,0)-1,MATCH($A105,DataStreams,0)-1) -
(INDEX(Returns!$102:$102,MATCH($A105,DataStreams,0))*
OFFSET(HOMECELL,MATCH(MAX(INDEX(First_Data_Point,MATCH($A105,DataStreams,0)),INDEX(First_Data_Point,MATCH(AH$6,DataStreams,0)),$B$3),DateRange,0)-1,MATCH(INDEX(Returns!$100:$100,MATCH($A105,DataStreams,0)),DataStreams,0)-1):OFFSET(HOMECELL,MATCH(MIN(INDEX(Last_Data_Point,MATCH($A105,DataStreams,0)),INDEX(Last_Data_Point,MATCH(AH$6,DataStreams,0)),$B$4),DateRange,0)-1,MATCH(INDEX(Returns!$100:$100,MATCH($A105,DataStreams,0)),DataStreams,0)-1)),
OFFSET(HOMECELL,MATCH(MAX(INDEX(First_Data_Point,MATCH($A105,DataStreams,0)),INDEX(First_Data_Point,MATCH(AH$6,DataStreams,0)),$B$3),DateRange,0)-1,MATCH(AH$6,DataStreams,0)-1):OFFSET(HOMECELL,MATCH(MIN(INDEX(Last_Data_Point,MATCH($A105,DataStreams,0)),INDEX(Last_Data_Point,MATCH(AH$6,DataStreams,0)),$B$4),DateRange,0)-1,MATCH(AH$6,DataStreams,0)-1) -
(INDEX(Returns!$102:$102,MATCH(AH$6,DataStreams,0))*
OFFSET(HOMECELL,MATCH(MAX(INDEX(First_Data_Point,MATCH($A105,DataStreams,0)),INDEX(First_Data_Point,MATCH(AH$6,DataStreams,0)),$B$3),DateRange,0)-1,MATCH(INDEX(Returns!$100:$100,MATCH(AH$6,DataStreams,0)),DataStreams,0)-1):OFFSET(HOMECELL,MATCH(MIN(INDEX(Last_Data_Point,MATCH($A105,DataStreams,0)),INDEX(Last_Data_Point,MATCH(AH$6,DataStreams,0)),$B$4),DateRange,0)-1,MATCH(INDEX(Returns!$100:$100,MATCH(AH$6,DataStreams,0)),DataStreams,0)-1))),"")</f>
        <v>-2.364601907485811E-4</v>
      </c>
      <c r="AI105" s="233" cm="1">
        <f t="array" aca="1" ref="AI105" ca="1">_xlfn.IFNA(_xlfn.COVARIANCE.S(
OFFSET(HOMECELL,MATCH(MAX(INDEX(First_Data_Point,MATCH($A105,DataStreams,0)),INDEX(First_Data_Point,MATCH(AI$6,DataStreams,0)),$B$3),DateRange,0)-1,MATCH($A105,DataStreams,0)-1):OFFSET(HOMECELL,MATCH(MIN(INDEX(Last_Data_Point,MATCH($A105,DataStreams,0)),INDEX(Last_Data_Point,MATCH(AI$6,DataStreams,0)),$B$4),DateRange,0)-1,MATCH($A105,DataStreams,0)-1) -
(INDEX(Returns!$102:$102,MATCH($A105,DataStreams,0))*
OFFSET(HOMECELL,MATCH(MAX(INDEX(First_Data_Point,MATCH($A105,DataStreams,0)),INDEX(First_Data_Point,MATCH(AI$6,DataStreams,0)),$B$3),DateRange,0)-1,MATCH(INDEX(Returns!$100:$100,MATCH($A105,DataStreams,0)),DataStreams,0)-1):OFFSET(HOMECELL,MATCH(MIN(INDEX(Last_Data_Point,MATCH($A105,DataStreams,0)),INDEX(Last_Data_Point,MATCH(AI$6,DataStreams,0)),$B$4),DateRange,0)-1,MATCH(INDEX(Returns!$100:$100,MATCH($A105,DataStreams,0)),DataStreams,0)-1)),
OFFSET(HOMECELL,MATCH(MAX(INDEX(First_Data_Point,MATCH($A105,DataStreams,0)),INDEX(First_Data_Point,MATCH(AI$6,DataStreams,0)),$B$3),DateRange,0)-1,MATCH(AI$6,DataStreams,0)-1):OFFSET(HOMECELL,MATCH(MIN(INDEX(Last_Data_Point,MATCH($A105,DataStreams,0)),INDEX(Last_Data_Point,MATCH(AI$6,DataStreams,0)),$B$4),DateRange,0)-1,MATCH(AI$6,DataStreams,0)-1) -
(INDEX(Returns!$102:$102,MATCH(AI$6,DataStreams,0))*
OFFSET(HOMECELL,MATCH(MAX(INDEX(First_Data_Point,MATCH($A105,DataStreams,0)),INDEX(First_Data_Point,MATCH(AI$6,DataStreams,0)),$B$3),DateRange,0)-1,MATCH(INDEX(Returns!$100:$100,MATCH(AI$6,DataStreams,0)),DataStreams,0)-1):OFFSET(HOMECELL,MATCH(MIN(INDEX(Last_Data_Point,MATCH($A105,DataStreams,0)),INDEX(Last_Data_Point,MATCH(AI$6,DataStreams,0)),$B$4),DateRange,0)-1,MATCH(INDEX(Returns!$100:$100,MATCH(AI$6,DataStreams,0)),DataStreams,0)-1))),"")</f>
        <v>2.965662270697474E-4</v>
      </c>
      <c r="AJ105" s="233" cm="1">
        <f t="array" aca="1" ref="AJ105" ca="1">_xlfn.IFNA(_xlfn.COVARIANCE.S(
OFFSET(HOMECELL,MATCH(MAX(INDEX(First_Data_Point,MATCH($A105,DataStreams,0)),INDEX(First_Data_Point,MATCH(AJ$6,DataStreams,0)),$B$3),DateRange,0)-1,MATCH($A105,DataStreams,0)-1):OFFSET(HOMECELL,MATCH(MIN(INDEX(Last_Data_Point,MATCH($A105,DataStreams,0)),INDEX(Last_Data_Point,MATCH(AJ$6,DataStreams,0)),$B$4),DateRange,0)-1,MATCH($A105,DataStreams,0)-1) -
(INDEX(Returns!$102:$102,MATCH($A105,DataStreams,0))*
OFFSET(HOMECELL,MATCH(MAX(INDEX(First_Data_Point,MATCH($A105,DataStreams,0)),INDEX(First_Data_Point,MATCH(AJ$6,DataStreams,0)),$B$3),DateRange,0)-1,MATCH(INDEX(Returns!$100:$100,MATCH($A105,DataStreams,0)),DataStreams,0)-1):OFFSET(HOMECELL,MATCH(MIN(INDEX(Last_Data_Point,MATCH($A105,DataStreams,0)),INDEX(Last_Data_Point,MATCH(AJ$6,DataStreams,0)),$B$4),DateRange,0)-1,MATCH(INDEX(Returns!$100:$100,MATCH($A105,DataStreams,0)),DataStreams,0)-1)),
OFFSET(HOMECELL,MATCH(MAX(INDEX(First_Data_Point,MATCH($A105,DataStreams,0)),INDEX(First_Data_Point,MATCH(AJ$6,DataStreams,0)),$B$3),DateRange,0)-1,MATCH(AJ$6,DataStreams,0)-1):OFFSET(HOMECELL,MATCH(MIN(INDEX(Last_Data_Point,MATCH($A105,DataStreams,0)),INDEX(Last_Data_Point,MATCH(AJ$6,DataStreams,0)),$B$4),DateRange,0)-1,MATCH(AJ$6,DataStreams,0)-1) -
(INDEX(Returns!$102:$102,MATCH(AJ$6,DataStreams,0))*
OFFSET(HOMECELL,MATCH(MAX(INDEX(First_Data_Point,MATCH($A105,DataStreams,0)),INDEX(First_Data_Point,MATCH(AJ$6,DataStreams,0)),$B$3),DateRange,0)-1,MATCH(INDEX(Returns!$100:$100,MATCH(AJ$6,DataStreams,0)),DataStreams,0)-1):OFFSET(HOMECELL,MATCH(MIN(INDEX(Last_Data_Point,MATCH($A105,DataStreams,0)),INDEX(Last_Data_Point,MATCH(AJ$6,DataStreams,0)),$B$4),DateRange,0)-1,MATCH(INDEX(Returns!$100:$100,MATCH(AJ$6,DataStreams,0)),DataStreams,0)-1))),"")</f>
        <v>5.4442823953804773E-5</v>
      </c>
      <c r="AK105" s="233" cm="1">
        <f t="array" aca="1" ref="AK105" ca="1">_xlfn.IFNA(_xlfn.COVARIANCE.S(
OFFSET(HOMECELL,MATCH(MAX(INDEX(First_Data_Point,MATCH($A105,DataStreams,0)),INDEX(First_Data_Point,MATCH(AK$6,DataStreams,0)),$B$3),DateRange,0)-1,MATCH($A105,DataStreams,0)-1):OFFSET(HOMECELL,MATCH(MIN(INDEX(Last_Data_Point,MATCH($A105,DataStreams,0)),INDEX(Last_Data_Point,MATCH(AK$6,DataStreams,0)),$B$4),DateRange,0)-1,MATCH($A105,DataStreams,0)-1) -
(INDEX(Returns!$102:$102,MATCH($A105,DataStreams,0))*
OFFSET(HOMECELL,MATCH(MAX(INDEX(First_Data_Point,MATCH($A105,DataStreams,0)),INDEX(First_Data_Point,MATCH(AK$6,DataStreams,0)),$B$3),DateRange,0)-1,MATCH(INDEX(Returns!$100:$100,MATCH($A105,DataStreams,0)),DataStreams,0)-1):OFFSET(HOMECELL,MATCH(MIN(INDEX(Last_Data_Point,MATCH($A105,DataStreams,0)),INDEX(Last_Data_Point,MATCH(AK$6,DataStreams,0)),$B$4),DateRange,0)-1,MATCH(INDEX(Returns!$100:$100,MATCH($A105,DataStreams,0)),DataStreams,0)-1)),
OFFSET(HOMECELL,MATCH(MAX(INDEX(First_Data_Point,MATCH($A105,DataStreams,0)),INDEX(First_Data_Point,MATCH(AK$6,DataStreams,0)),$B$3),DateRange,0)-1,MATCH(AK$6,DataStreams,0)-1):OFFSET(HOMECELL,MATCH(MIN(INDEX(Last_Data_Point,MATCH($A105,DataStreams,0)),INDEX(Last_Data_Point,MATCH(AK$6,DataStreams,0)),$B$4),DateRange,0)-1,MATCH(AK$6,DataStreams,0)-1) -
(INDEX(Returns!$102:$102,MATCH(AK$6,DataStreams,0))*
OFFSET(HOMECELL,MATCH(MAX(INDEX(First_Data_Point,MATCH($A105,DataStreams,0)),INDEX(First_Data_Point,MATCH(AK$6,DataStreams,0)),$B$3),DateRange,0)-1,MATCH(INDEX(Returns!$100:$100,MATCH(AK$6,DataStreams,0)),DataStreams,0)-1):OFFSET(HOMECELL,MATCH(MIN(INDEX(Last_Data_Point,MATCH($A105,DataStreams,0)),INDEX(Last_Data_Point,MATCH(AK$6,DataStreams,0)),$B$4),DateRange,0)-1,MATCH(INDEX(Returns!$100:$100,MATCH(AK$6,DataStreams,0)),DataStreams,0)-1))),"")</f>
        <v>2.4061865669300784E-4</v>
      </c>
      <c r="AL105" s="233" cm="1">
        <f t="array" aca="1" ref="AL105" ca="1">_xlfn.IFNA(_xlfn.COVARIANCE.S(
OFFSET(HOMECELL,MATCH(MAX(INDEX(First_Data_Point,MATCH($A105,DataStreams,0)),INDEX(First_Data_Point,MATCH(AL$6,DataStreams,0)),$B$3),DateRange,0)-1,MATCH($A105,DataStreams,0)-1):OFFSET(HOMECELL,MATCH(MIN(INDEX(Last_Data_Point,MATCH($A105,DataStreams,0)),INDEX(Last_Data_Point,MATCH(AL$6,DataStreams,0)),$B$4),DateRange,0)-1,MATCH($A105,DataStreams,0)-1) -
(INDEX(Returns!$102:$102,MATCH($A105,DataStreams,0))*
OFFSET(HOMECELL,MATCH(MAX(INDEX(First_Data_Point,MATCH($A105,DataStreams,0)),INDEX(First_Data_Point,MATCH(AL$6,DataStreams,0)),$B$3),DateRange,0)-1,MATCH(INDEX(Returns!$100:$100,MATCH($A105,DataStreams,0)),DataStreams,0)-1):OFFSET(HOMECELL,MATCH(MIN(INDEX(Last_Data_Point,MATCH($A105,DataStreams,0)),INDEX(Last_Data_Point,MATCH(AL$6,DataStreams,0)),$B$4),DateRange,0)-1,MATCH(INDEX(Returns!$100:$100,MATCH($A105,DataStreams,0)),DataStreams,0)-1)),
OFFSET(HOMECELL,MATCH(MAX(INDEX(First_Data_Point,MATCH($A105,DataStreams,0)),INDEX(First_Data_Point,MATCH(AL$6,DataStreams,0)),$B$3),DateRange,0)-1,MATCH(AL$6,DataStreams,0)-1):OFFSET(HOMECELL,MATCH(MIN(INDEX(Last_Data_Point,MATCH($A105,DataStreams,0)),INDEX(Last_Data_Point,MATCH(AL$6,DataStreams,0)),$B$4),DateRange,0)-1,MATCH(AL$6,DataStreams,0)-1) -
(INDEX(Returns!$102:$102,MATCH(AL$6,DataStreams,0))*
OFFSET(HOMECELL,MATCH(MAX(INDEX(First_Data_Point,MATCH($A105,DataStreams,0)),INDEX(First_Data_Point,MATCH(AL$6,DataStreams,0)),$B$3),DateRange,0)-1,MATCH(INDEX(Returns!$100:$100,MATCH(AL$6,DataStreams,0)),DataStreams,0)-1):OFFSET(HOMECELL,MATCH(MIN(INDEX(Last_Data_Point,MATCH($A105,DataStreams,0)),INDEX(Last_Data_Point,MATCH(AL$6,DataStreams,0)),$B$4),DateRange,0)-1,MATCH(INDEX(Returns!$100:$100,MATCH(AL$6,DataStreams,0)),DataStreams,0)-1))),"")</f>
        <v>1.4271888495543665E-3</v>
      </c>
      <c r="AM105" s="233" cm="1">
        <f t="array" aca="1" ref="AM105" ca="1">_xlfn.IFNA(_xlfn.COVARIANCE.S(
OFFSET(HOMECELL,MATCH(MAX(INDEX(First_Data_Point,MATCH($A105,DataStreams,0)),INDEX(First_Data_Point,MATCH(AM$6,DataStreams,0)),$B$3),DateRange,0)-1,MATCH($A105,DataStreams,0)-1):OFFSET(HOMECELL,MATCH(MIN(INDEX(Last_Data_Point,MATCH($A105,DataStreams,0)),INDEX(Last_Data_Point,MATCH(AM$6,DataStreams,0)),$B$4),DateRange,0)-1,MATCH($A105,DataStreams,0)-1) -
(INDEX(Returns!$102:$102,MATCH($A105,DataStreams,0))*
OFFSET(HOMECELL,MATCH(MAX(INDEX(First_Data_Point,MATCH($A105,DataStreams,0)),INDEX(First_Data_Point,MATCH(AM$6,DataStreams,0)),$B$3),DateRange,0)-1,MATCH(INDEX(Returns!$100:$100,MATCH($A105,DataStreams,0)),DataStreams,0)-1):OFFSET(HOMECELL,MATCH(MIN(INDEX(Last_Data_Point,MATCH($A105,DataStreams,0)),INDEX(Last_Data_Point,MATCH(AM$6,DataStreams,0)),$B$4),DateRange,0)-1,MATCH(INDEX(Returns!$100:$100,MATCH($A105,DataStreams,0)),DataStreams,0)-1)),
OFFSET(HOMECELL,MATCH(MAX(INDEX(First_Data_Point,MATCH($A105,DataStreams,0)),INDEX(First_Data_Point,MATCH(AM$6,DataStreams,0)),$B$3),DateRange,0)-1,MATCH(AM$6,DataStreams,0)-1):OFFSET(HOMECELL,MATCH(MIN(INDEX(Last_Data_Point,MATCH($A105,DataStreams,0)),INDEX(Last_Data_Point,MATCH(AM$6,DataStreams,0)),$B$4),DateRange,0)-1,MATCH(AM$6,DataStreams,0)-1) -
(INDEX(Returns!$102:$102,MATCH(AM$6,DataStreams,0))*
OFFSET(HOMECELL,MATCH(MAX(INDEX(First_Data_Point,MATCH($A105,DataStreams,0)),INDEX(First_Data_Point,MATCH(AM$6,DataStreams,0)),$B$3),DateRange,0)-1,MATCH(INDEX(Returns!$100:$100,MATCH(AM$6,DataStreams,0)),DataStreams,0)-1):OFFSET(HOMECELL,MATCH(MIN(INDEX(Last_Data_Point,MATCH($A105,DataStreams,0)),INDEX(Last_Data_Point,MATCH(AM$6,DataStreams,0)),$B$4),DateRange,0)-1,MATCH(INDEX(Returns!$100:$100,MATCH(AM$6,DataStreams,0)),DataStreams,0)-1))),"")</f>
        <v>3.3512942892035153E-4</v>
      </c>
      <c r="AN105" s="233" cm="1">
        <f t="array" aca="1" ref="AN105" ca="1">_xlfn.IFNA(_xlfn.COVARIANCE.S(
OFFSET(HOMECELL,MATCH(MAX(INDEX(First_Data_Point,MATCH($A105,DataStreams,0)),INDEX(First_Data_Point,MATCH(AN$6,DataStreams,0)),$B$3),DateRange,0)-1,MATCH($A105,DataStreams,0)-1):OFFSET(HOMECELL,MATCH(MIN(INDEX(Last_Data_Point,MATCH($A105,DataStreams,0)),INDEX(Last_Data_Point,MATCH(AN$6,DataStreams,0)),$B$4),DateRange,0)-1,MATCH($A105,DataStreams,0)-1) -
(INDEX(Returns!$102:$102,MATCH($A105,DataStreams,0))*
OFFSET(HOMECELL,MATCH(MAX(INDEX(First_Data_Point,MATCH($A105,DataStreams,0)),INDEX(First_Data_Point,MATCH(AN$6,DataStreams,0)),$B$3),DateRange,0)-1,MATCH(INDEX(Returns!$100:$100,MATCH($A105,DataStreams,0)),DataStreams,0)-1):OFFSET(HOMECELL,MATCH(MIN(INDEX(Last_Data_Point,MATCH($A105,DataStreams,0)),INDEX(Last_Data_Point,MATCH(AN$6,DataStreams,0)),$B$4),DateRange,0)-1,MATCH(INDEX(Returns!$100:$100,MATCH($A105,DataStreams,0)),DataStreams,0)-1)),
OFFSET(HOMECELL,MATCH(MAX(INDEX(First_Data_Point,MATCH($A105,DataStreams,0)),INDEX(First_Data_Point,MATCH(AN$6,DataStreams,0)),$B$3),DateRange,0)-1,MATCH(AN$6,DataStreams,0)-1):OFFSET(HOMECELL,MATCH(MIN(INDEX(Last_Data_Point,MATCH($A105,DataStreams,0)),INDEX(Last_Data_Point,MATCH(AN$6,DataStreams,0)),$B$4),DateRange,0)-1,MATCH(AN$6,DataStreams,0)-1) -
(INDEX(Returns!$102:$102,MATCH(AN$6,DataStreams,0))*
OFFSET(HOMECELL,MATCH(MAX(INDEX(First_Data_Point,MATCH($A105,DataStreams,0)),INDEX(First_Data_Point,MATCH(AN$6,DataStreams,0)),$B$3),DateRange,0)-1,MATCH(INDEX(Returns!$100:$100,MATCH(AN$6,DataStreams,0)),DataStreams,0)-1):OFFSET(HOMECELL,MATCH(MIN(INDEX(Last_Data_Point,MATCH($A105,DataStreams,0)),INDEX(Last_Data_Point,MATCH(AN$6,DataStreams,0)),$B$4),DateRange,0)-1,MATCH(INDEX(Returns!$100:$100,MATCH(AN$6,DataStreams,0)),DataStreams,0)-1))),"")</f>
        <v>7.4527156631844682E-4</v>
      </c>
      <c r="AO105" s="233" cm="1">
        <f t="array" aca="1" ref="AO105" ca="1">_xlfn.IFNA(_xlfn.COVARIANCE.S(
OFFSET(HOMECELL,MATCH(MAX(INDEX(First_Data_Point,MATCH($A105,DataStreams,0)),INDEX(First_Data_Point,MATCH(AO$6,DataStreams,0)),$B$3),DateRange,0)-1,MATCH($A105,DataStreams,0)-1):OFFSET(HOMECELL,MATCH(MIN(INDEX(Last_Data_Point,MATCH($A105,DataStreams,0)),INDEX(Last_Data_Point,MATCH(AO$6,DataStreams,0)),$B$4),DateRange,0)-1,MATCH($A105,DataStreams,0)-1) -
(INDEX(Returns!$102:$102,MATCH($A105,DataStreams,0))*
OFFSET(HOMECELL,MATCH(MAX(INDEX(First_Data_Point,MATCH($A105,DataStreams,0)),INDEX(First_Data_Point,MATCH(AO$6,DataStreams,0)),$B$3),DateRange,0)-1,MATCH(INDEX(Returns!$100:$100,MATCH($A105,DataStreams,0)),DataStreams,0)-1):OFFSET(HOMECELL,MATCH(MIN(INDEX(Last_Data_Point,MATCH($A105,DataStreams,0)),INDEX(Last_Data_Point,MATCH(AO$6,DataStreams,0)),$B$4),DateRange,0)-1,MATCH(INDEX(Returns!$100:$100,MATCH($A105,DataStreams,0)),DataStreams,0)-1)),
OFFSET(HOMECELL,MATCH(MAX(INDEX(First_Data_Point,MATCH($A105,DataStreams,0)),INDEX(First_Data_Point,MATCH(AO$6,DataStreams,0)),$B$3),DateRange,0)-1,MATCH(AO$6,DataStreams,0)-1):OFFSET(HOMECELL,MATCH(MIN(INDEX(Last_Data_Point,MATCH($A105,DataStreams,0)),INDEX(Last_Data_Point,MATCH(AO$6,DataStreams,0)),$B$4),DateRange,0)-1,MATCH(AO$6,DataStreams,0)-1) -
(INDEX(Returns!$102:$102,MATCH(AO$6,DataStreams,0))*
OFFSET(HOMECELL,MATCH(MAX(INDEX(First_Data_Point,MATCH($A105,DataStreams,0)),INDEX(First_Data_Point,MATCH(AO$6,DataStreams,0)),$B$3),DateRange,0)-1,MATCH(INDEX(Returns!$100:$100,MATCH(AO$6,DataStreams,0)),DataStreams,0)-1):OFFSET(HOMECELL,MATCH(MIN(INDEX(Last_Data_Point,MATCH($A105,DataStreams,0)),INDEX(Last_Data_Point,MATCH(AO$6,DataStreams,0)),$B$4),DateRange,0)-1,MATCH(INDEX(Returns!$100:$100,MATCH(AO$6,DataStreams,0)),DataStreams,0)-1))),"")</f>
        <v>1.9938139154396617E-3</v>
      </c>
      <c r="AP105" s="233" cm="1">
        <f t="array" aca="1" ref="AP105" ca="1">_xlfn.IFNA(_xlfn.COVARIANCE.S(
OFFSET(HOMECELL,MATCH(MAX(INDEX(First_Data_Point,MATCH($A105,DataStreams,0)),INDEX(First_Data_Point,MATCH(AP$6,DataStreams,0)),$B$3),DateRange,0)-1,MATCH($A105,DataStreams,0)-1):OFFSET(HOMECELL,MATCH(MIN(INDEX(Last_Data_Point,MATCH($A105,DataStreams,0)),INDEX(Last_Data_Point,MATCH(AP$6,DataStreams,0)),$B$4),DateRange,0)-1,MATCH($A105,DataStreams,0)-1) -
(INDEX(Returns!$102:$102,MATCH($A105,DataStreams,0))*
OFFSET(HOMECELL,MATCH(MAX(INDEX(First_Data_Point,MATCH($A105,DataStreams,0)),INDEX(First_Data_Point,MATCH(AP$6,DataStreams,0)),$B$3),DateRange,0)-1,MATCH(INDEX(Returns!$100:$100,MATCH($A105,DataStreams,0)),DataStreams,0)-1):OFFSET(HOMECELL,MATCH(MIN(INDEX(Last_Data_Point,MATCH($A105,DataStreams,0)),INDEX(Last_Data_Point,MATCH(AP$6,DataStreams,0)),$B$4),DateRange,0)-1,MATCH(INDEX(Returns!$100:$100,MATCH($A105,DataStreams,0)),DataStreams,0)-1)),
OFFSET(HOMECELL,MATCH(MAX(INDEX(First_Data_Point,MATCH($A105,DataStreams,0)),INDEX(First_Data_Point,MATCH(AP$6,DataStreams,0)),$B$3),DateRange,0)-1,MATCH(AP$6,DataStreams,0)-1):OFFSET(HOMECELL,MATCH(MIN(INDEX(Last_Data_Point,MATCH($A105,DataStreams,0)),INDEX(Last_Data_Point,MATCH(AP$6,DataStreams,0)),$B$4),DateRange,0)-1,MATCH(AP$6,DataStreams,0)-1) -
(INDEX(Returns!$102:$102,MATCH(AP$6,DataStreams,0))*
OFFSET(HOMECELL,MATCH(MAX(INDEX(First_Data_Point,MATCH($A105,DataStreams,0)),INDEX(First_Data_Point,MATCH(AP$6,DataStreams,0)),$B$3),DateRange,0)-1,MATCH(INDEX(Returns!$100:$100,MATCH(AP$6,DataStreams,0)),DataStreams,0)-1):OFFSET(HOMECELL,MATCH(MIN(INDEX(Last_Data_Point,MATCH($A105,DataStreams,0)),INDEX(Last_Data_Point,MATCH(AP$6,DataStreams,0)),$B$4),DateRange,0)-1,MATCH(INDEX(Returns!$100:$100,MATCH(AP$6,DataStreams,0)),DataStreams,0)-1))),"")</f>
        <v>2.6834914343291217E-4</v>
      </c>
      <c r="AQ105" s="233" t="str" cm="1">
        <f t="array" aca="1" ref="AQ105" ca="1">_xlfn.IFNA(_xlfn.COVARIANCE.S(
OFFSET(HOMECELL,MATCH(MAX(INDEX(First_Data_Point,MATCH($A105,DataStreams,0)),INDEX(First_Data_Point,MATCH(AQ$6,DataStreams,0)),$B$3),DateRange,0)-1,MATCH($A105,DataStreams,0)-1):OFFSET(HOMECELL,MATCH(MIN(INDEX(Last_Data_Point,MATCH($A105,DataStreams,0)),INDEX(Last_Data_Point,MATCH(AQ$6,DataStreams,0)),$B$4),DateRange,0)-1,MATCH($A105,DataStreams,0)-1) -
(INDEX(Returns!$102:$102,MATCH($A105,DataStreams,0))*
OFFSET(HOMECELL,MATCH(MAX(INDEX(First_Data_Point,MATCH($A105,DataStreams,0)),INDEX(First_Data_Point,MATCH(AQ$6,DataStreams,0)),$B$3),DateRange,0)-1,MATCH(INDEX(Returns!$100:$100,MATCH($A105,DataStreams,0)),DataStreams,0)-1):OFFSET(HOMECELL,MATCH(MIN(INDEX(Last_Data_Point,MATCH($A105,DataStreams,0)),INDEX(Last_Data_Point,MATCH(AQ$6,DataStreams,0)),$B$4),DateRange,0)-1,MATCH(INDEX(Returns!$100:$100,MATCH($A105,DataStreams,0)),DataStreams,0)-1)),
OFFSET(HOMECELL,MATCH(MAX(INDEX(First_Data_Point,MATCH($A105,DataStreams,0)),INDEX(First_Data_Point,MATCH(AQ$6,DataStreams,0)),$B$3),DateRange,0)-1,MATCH(AQ$6,DataStreams,0)-1):OFFSET(HOMECELL,MATCH(MIN(INDEX(Last_Data_Point,MATCH($A105,DataStreams,0)),INDEX(Last_Data_Point,MATCH(AQ$6,DataStreams,0)),$B$4),DateRange,0)-1,MATCH(AQ$6,DataStreams,0)-1) -
(INDEX(Returns!$102:$102,MATCH(AQ$6,DataStreams,0))*
OFFSET(HOMECELL,MATCH(MAX(INDEX(First_Data_Point,MATCH($A105,DataStreams,0)),INDEX(First_Data_Point,MATCH(AQ$6,DataStreams,0)),$B$3),DateRange,0)-1,MATCH(INDEX(Returns!$100:$100,MATCH(AQ$6,DataStreams,0)),DataStreams,0)-1):OFFSET(HOMECELL,MATCH(MIN(INDEX(Last_Data_Point,MATCH($A105,DataStreams,0)),INDEX(Last_Data_Point,MATCH(AQ$6,DataStreams,0)),$B$4),DateRange,0)-1,MATCH(INDEX(Returns!$100:$100,MATCH(AQ$6,DataStreams,0)),DataStreams,0)-1))),"")</f>
        <v/>
      </c>
      <c r="AR105" s="233" t="str" cm="1">
        <f t="array" aca="1" ref="AR105" ca="1">_xlfn.IFNA(_xlfn.COVARIANCE.S(
OFFSET(HOMECELL,MATCH(MAX(INDEX(First_Data_Point,MATCH($A105,DataStreams,0)),INDEX(First_Data_Point,MATCH(AR$6,DataStreams,0)),$B$3),DateRange,0)-1,MATCH($A105,DataStreams,0)-1):OFFSET(HOMECELL,MATCH(MIN(INDEX(Last_Data_Point,MATCH($A105,DataStreams,0)),INDEX(Last_Data_Point,MATCH(AR$6,DataStreams,0)),$B$4),DateRange,0)-1,MATCH($A105,DataStreams,0)-1) -
(INDEX(Returns!$102:$102,MATCH($A105,DataStreams,0))*
OFFSET(HOMECELL,MATCH(MAX(INDEX(First_Data_Point,MATCH($A105,DataStreams,0)),INDEX(First_Data_Point,MATCH(AR$6,DataStreams,0)),$B$3),DateRange,0)-1,MATCH(INDEX(Returns!$100:$100,MATCH($A105,DataStreams,0)),DataStreams,0)-1):OFFSET(HOMECELL,MATCH(MIN(INDEX(Last_Data_Point,MATCH($A105,DataStreams,0)),INDEX(Last_Data_Point,MATCH(AR$6,DataStreams,0)),$B$4),DateRange,0)-1,MATCH(INDEX(Returns!$100:$100,MATCH($A105,DataStreams,0)),DataStreams,0)-1)),
OFFSET(HOMECELL,MATCH(MAX(INDEX(First_Data_Point,MATCH($A105,DataStreams,0)),INDEX(First_Data_Point,MATCH(AR$6,DataStreams,0)),$B$3),DateRange,0)-1,MATCH(AR$6,DataStreams,0)-1):OFFSET(HOMECELL,MATCH(MIN(INDEX(Last_Data_Point,MATCH($A105,DataStreams,0)),INDEX(Last_Data_Point,MATCH(AR$6,DataStreams,0)),$B$4),DateRange,0)-1,MATCH(AR$6,DataStreams,0)-1) -
(INDEX(Returns!$102:$102,MATCH(AR$6,DataStreams,0))*
OFFSET(HOMECELL,MATCH(MAX(INDEX(First_Data_Point,MATCH($A105,DataStreams,0)),INDEX(First_Data_Point,MATCH(AR$6,DataStreams,0)),$B$3),DateRange,0)-1,MATCH(INDEX(Returns!$100:$100,MATCH(AR$6,DataStreams,0)),DataStreams,0)-1):OFFSET(HOMECELL,MATCH(MIN(INDEX(Last_Data_Point,MATCH($A105,DataStreams,0)),INDEX(Last_Data_Point,MATCH(AR$6,DataStreams,0)),$B$4),DateRange,0)-1,MATCH(INDEX(Returns!$100:$100,MATCH(AR$6,DataStreams,0)),DataStreams,0)-1))),"")</f>
        <v/>
      </c>
      <c r="AS105" s="233" t="str" cm="1">
        <f t="array" aca="1" ref="AS105" ca="1">_xlfn.IFNA(_xlfn.COVARIANCE.S(
OFFSET(HOMECELL,MATCH(MAX(INDEX(First_Data_Point,MATCH($A105,DataStreams,0)),INDEX(First_Data_Point,MATCH(AS$6,DataStreams,0)),$B$3),DateRange,0)-1,MATCH($A105,DataStreams,0)-1):OFFSET(HOMECELL,MATCH(MIN(INDEX(Last_Data_Point,MATCH($A105,DataStreams,0)),INDEX(Last_Data_Point,MATCH(AS$6,DataStreams,0)),$B$4),DateRange,0)-1,MATCH($A105,DataStreams,0)-1) -
(INDEX(Returns!$102:$102,MATCH($A105,DataStreams,0))*
OFFSET(HOMECELL,MATCH(MAX(INDEX(First_Data_Point,MATCH($A105,DataStreams,0)),INDEX(First_Data_Point,MATCH(AS$6,DataStreams,0)),$B$3),DateRange,0)-1,MATCH(INDEX(Returns!$100:$100,MATCH($A105,DataStreams,0)),DataStreams,0)-1):OFFSET(HOMECELL,MATCH(MIN(INDEX(Last_Data_Point,MATCH($A105,DataStreams,0)),INDEX(Last_Data_Point,MATCH(AS$6,DataStreams,0)),$B$4),DateRange,0)-1,MATCH(INDEX(Returns!$100:$100,MATCH($A105,DataStreams,0)),DataStreams,0)-1)),
OFFSET(HOMECELL,MATCH(MAX(INDEX(First_Data_Point,MATCH($A105,DataStreams,0)),INDEX(First_Data_Point,MATCH(AS$6,DataStreams,0)),$B$3),DateRange,0)-1,MATCH(AS$6,DataStreams,0)-1):OFFSET(HOMECELL,MATCH(MIN(INDEX(Last_Data_Point,MATCH($A105,DataStreams,0)),INDEX(Last_Data_Point,MATCH(AS$6,DataStreams,0)),$B$4),DateRange,0)-1,MATCH(AS$6,DataStreams,0)-1) -
(INDEX(Returns!$102:$102,MATCH(AS$6,DataStreams,0))*
OFFSET(HOMECELL,MATCH(MAX(INDEX(First_Data_Point,MATCH($A105,DataStreams,0)),INDEX(First_Data_Point,MATCH(AS$6,DataStreams,0)),$B$3),DateRange,0)-1,MATCH(INDEX(Returns!$100:$100,MATCH(AS$6,DataStreams,0)),DataStreams,0)-1):OFFSET(HOMECELL,MATCH(MIN(INDEX(Last_Data_Point,MATCH($A105,DataStreams,0)),INDEX(Last_Data_Point,MATCH(AS$6,DataStreams,0)),$B$4),DateRange,0)-1,MATCH(INDEX(Returns!$100:$100,MATCH(AS$6,DataStreams,0)),DataStreams,0)-1))),"")</f>
        <v/>
      </c>
      <c r="AT105" s="233" t="str" cm="1">
        <f t="array" aca="1" ref="AT105" ca="1">_xlfn.IFNA(_xlfn.COVARIANCE.S(
OFFSET(HOMECELL,MATCH(MAX(INDEX(First_Data_Point,MATCH($A105,DataStreams,0)),INDEX(First_Data_Point,MATCH(AT$6,DataStreams,0)),$B$3),DateRange,0)-1,MATCH($A105,DataStreams,0)-1):OFFSET(HOMECELL,MATCH(MIN(INDEX(Last_Data_Point,MATCH($A105,DataStreams,0)),INDEX(Last_Data_Point,MATCH(AT$6,DataStreams,0)),$B$4),DateRange,0)-1,MATCH($A105,DataStreams,0)-1) -
(INDEX(Returns!$102:$102,MATCH($A105,DataStreams,0))*
OFFSET(HOMECELL,MATCH(MAX(INDEX(First_Data_Point,MATCH($A105,DataStreams,0)),INDEX(First_Data_Point,MATCH(AT$6,DataStreams,0)),$B$3),DateRange,0)-1,MATCH(INDEX(Returns!$100:$100,MATCH($A105,DataStreams,0)),DataStreams,0)-1):OFFSET(HOMECELL,MATCH(MIN(INDEX(Last_Data_Point,MATCH($A105,DataStreams,0)),INDEX(Last_Data_Point,MATCH(AT$6,DataStreams,0)),$B$4),DateRange,0)-1,MATCH(INDEX(Returns!$100:$100,MATCH($A105,DataStreams,0)),DataStreams,0)-1)),
OFFSET(HOMECELL,MATCH(MAX(INDEX(First_Data_Point,MATCH($A105,DataStreams,0)),INDEX(First_Data_Point,MATCH(AT$6,DataStreams,0)),$B$3),DateRange,0)-1,MATCH(AT$6,DataStreams,0)-1):OFFSET(HOMECELL,MATCH(MIN(INDEX(Last_Data_Point,MATCH($A105,DataStreams,0)),INDEX(Last_Data_Point,MATCH(AT$6,DataStreams,0)),$B$4),DateRange,0)-1,MATCH(AT$6,DataStreams,0)-1) -
(INDEX(Returns!$102:$102,MATCH(AT$6,DataStreams,0))*
OFFSET(HOMECELL,MATCH(MAX(INDEX(First_Data_Point,MATCH($A105,DataStreams,0)),INDEX(First_Data_Point,MATCH(AT$6,DataStreams,0)),$B$3),DateRange,0)-1,MATCH(INDEX(Returns!$100:$100,MATCH(AT$6,DataStreams,0)),DataStreams,0)-1):OFFSET(HOMECELL,MATCH(MIN(INDEX(Last_Data_Point,MATCH($A105,DataStreams,0)),INDEX(Last_Data_Point,MATCH(AT$6,DataStreams,0)),$B$4),DateRange,0)-1,MATCH(INDEX(Returns!$100:$100,MATCH(AT$6,DataStreams,0)),DataStreams,0)-1))),"")</f>
        <v/>
      </c>
      <c r="AU105" s="233" t="str" cm="1">
        <f t="array" aca="1" ref="AU105" ca="1">_xlfn.IFNA(_xlfn.COVARIANCE.S(
OFFSET(HOMECELL,MATCH(MAX(INDEX(First_Data_Point,MATCH($A105,DataStreams,0)),INDEX(First_Data_Point,MATCH(AU$6,DataStreams,0)),$B$3),DateRange,0)-1,MATCH($A105,DataStreams,0)-1):OFFSET(HOMECELL,MATCH(MIN(INDEX(Last_Data_Point,MATCH($A105,DataStreams,0)),INDEX(Last_Data_Point,MATCH(AU$6,DataStreams,0)),$B$4),DateRange,0)-1,MATCH($A105,DataStreams,0)-1) -
(INDEX(Returns!$102:$102,MATCH($A105,DataStreams,0))*
OFFSET(HOMECELL,MATCH(MAX(INDEX(First_Data_Point,MATCH($A105,DataStreams,0)),INDEX(First_Data_Point,MATCH(AU$6,DataStreams,0)),$B$3),DateRange,0)-1,MATCH(INDEX(Returns!$100:$100,MATCH($A105,DataStreams,0)),DataStreams,0)-1):OFFSET(HOMECELL,MATCH(MIN(INDEX(Last_Data_Point,MATCH($A105,DataStreams,0)),INDEX(Last_Data_Point,MATCH(AU$6,DataStreams,0)),$B$4),DateRange,0)-1,MATCH(INDEX(Returns!$100:$100,MATCH($A105,DataStreams,0)),DataStreams,0)-1)),
OFFSET(HOMECELL,MATCH(MAX(INDEX(First_Data_Point,MATCH($A105,DataStreams,0)),INDEX(First_Data_Point,MATCH(AU$6,DataStreams,0)),$B$3),DateRange,0)-1,MATCH(AU$6,DataStreams,0)-1):OFFSET(HOMECELL,MATCH(MIN(INDEX(Last_Data_Point,MATCH($A105,DataStreams,0)),INDEX(Last_Data_Point,MATCH(AU$6,DataStreams,0)),$B$4),DateRange,0)-1,MATCH(AU$6,DataStreams,0)-1) -
(INDEX(Returns!$102:$102,MATCH(AU$6,DataStreams,0))*
OFFSET(HOMECELL,MATCH(MAX(INDEX(First_Data_Point,MATCH($A105,DataStreams,0)),INDEX(First_Data_Point,MATCH(AU$6,DataStreams,0)),$B$3),DateRange,0)-1,MATCH(INDEX(Returns!$100:$100,MATCH(AU$6,DataStreams,0)),DataStreams,0)-1):OFFSET(HOMECELL,MATCH(MIN(INDEX(Last_Data_Point,MATCH($A105,DataStreams,0)),INDEX(Last_Data_Point,MATCH(AU$6,DataStreams,0)),$B$4),DateRange,0)-1,MATCH(INDEX(Returns!$100:$100,MATCH(AU$6,DataStreams,0)),DataStreams,0)-1))),"")</f>
        <v/>
      </c>
      <c r="AV105" s="233" t="str" cm="1">
        <f t="array" aca="1" ref="AV105" ca="1">_xlfn.IFNA(_xlfn.COVARIANCE.S(
OFFSET(HOMECELL,MATCH(MAX(INDEX(First_Data_Point,MATCH($A105,DataStreams,0)),INDEX(First_Data_Point,MATCH(AV$6,DataStreams,0)),$B$3),DateRange,0)-1,MATCH($A105,DataStreams,0)-1):OFFSET(HOMECELL,MATCH(MIN(INDEX(Last_Data_Point,MATCH($A105,DataStreams,0)),INDEX(Last_Data_Point,MATCH(AV$6,DataStreams,0)),$B$4),DateRange,0)-1,MATCH($A105,DataStreams,0)-1) -
(INDEX(Returns!$102:$102,MATCH($A105,DataStreams,0))*
OFFSET(HOMECELL,MATCH(MAX(INDEX(First_Data_Point,MATCH($A105,DataStreams,0)),INDEX(First_Data_Point,MATCH(AV$6,DataStreams,0)),$B$3),DateRange,0)-1,MATCH(INDEX(Returns!$100:$100,MATCH($A105,DataStreams,0)),DataStreams,0)-1):OFFSET(HOMECELL,MATCH(MIN(INDEX(Last_Data_Point,MATCH($A105,DataStreams,0)),INDEX(Last_Data_Point,MATCH(AV$6,DataStreams,0)),$B$4),DateRange,0)-1,MATCH(INDEX(Returns!$100:$100,MATCH($A105,DataStreams,0)),DataStreams,0)-1)),
OFFSET(HOMECELL,MATCH(MAX(INDEX(First_Data_Point,MATCH($A105,DataStreams,0)),INDEX(First_Data_Point,MATCH(AV$6,DataStreams,0)),$B$3),DateRange,0)-1,MATCH(AV$6,DataStreams,0)-1):OFFSET(HOMECELL,MATCH(MIN(INDEX(Last_Data_Point,MATCH($A105,DataStreams,0)),INDEX(Last_Data_Point,MATCH(AV$6,DataStreams,0)),$B$4),DateRange,0)-1,MATCH(AV$6,DataStreams,0)-1) -
(INDEX(Returns!$102:$102,MATCH(AV$6,DataStreams,0))*
OFFSET(HOMECELL,MATCH(MAX(INDEX(First_Data_Point,MATCH($A105,DataStreams,0)),INDEX(First_Data_Point,MATCH(AV$6,DataStreams,0)),$B$3),DateRange,0)-1,MATCH(INDEX(Returns!$100:$100,MATCH(AV$6,DataStreams,0)),DataStreams,0)-1):OFFSET(HOMECELL,MATCH(MIN(INDEX(Last_Data_Point,MATCH($A105,DataStreams,0)),INDEX(Last_Data_Point,MATCH(AV$6,DataStreams,0)),$B$4),DateRange,0)-1,MATCH(INDEX(Returns!$100:$100,MATCH(AV$6,DataStreams,0)),DataStreams,0)-1))),"")</f>
        <v/>
      </c>
      <c r="AW105" s="233" t="str" cm="1">
        <f t="array" aca="1" ref="AW105" ca="1">_xlfn.IFNA(_xlfn.COVARIANCE.S(
OFFSET(HOMECELL,MATCH(MAX(INDEX(First_Data_Point,MATCH($A105,DataStreams,0)),INDEX(First_Data_Point,MATCH(AW$6,DataStreams,0)),$B$3),DateRange,0)-1,MATCH($A105,DataStreams,0)-1):OFFSET(HOMECELL,MATCH(MIN(INDEX(Last_Data_Point,MATCH($A105,DataStreams,0)),INDEX(Last_Data_Point,MATCH(AW$6,DataStreams,0)),$B$4),DateRange,0)-1,MATCH($A105,DataStreams,0)-1) -
(INDEX(Returns!$102:$102,MATCH($A105,DataStreams,0))*
OFFSET(HOMECELL,MATCH(MAX(INDEX(First_Data_Point,MATCH($A105,DataStreams,0)),INDEX(First_Data_Point,MATCH(AW$6,DataStreams,0)),$B$3),DateRange,0)-1,MATCH(INDEX(Returns!$100:$100,MATCH($A105,DataStreams,0)),DataStreams,0)-1):OFFSET(HOMECELL,MATCH(MIN(INDEX(Last_Data_Point,MATCH($A105,DataStreams,0)),INDEX(Last_Data_Point,MATCH(AW$6,DataStreams,0)),$B$4),DateRange,0)-1,MATCH(INDEX(Returns!$100:$100,MATCH($A105,DataStreams,0)),DataStreams,0)-1)),
OFFSET(HOMECELL,MATCH(MAX(INDEX(First_Data_Point,MATCH($A105,DataStreams,0)),INDEX(First_Data_Point,MATCH(AW$6,DataStreams,0)),$B$3),DateRange,0)-1,MATCH(AW$6,DataStreams,0)-1):OFFSET(HOMECELL,MATCH(MIN(INDEX(Last_Data_Point,MATCH($A105,DataStreams,0)),INDEX(Last_Data_Point,MATCH(AW$6,DataStreams,0)),$B$4),DateRange,0)-1,MATCH(AW$6,DataStreams,0)-1) -
(INDEX(Returns!$102:$102,MATCH(AW$6,DataStreams,0))*
OFFSET(HOMECELL,MATCH(MAX(INDEX(First_Data_Point,MATCH($A105,DataStreams,0)),INDEX(First_Data_Point,MATCH(AW$6,DataStreams,0)),$B$3),DateRange,0)-1,MATCH(INDEX(Returns!$100:$100,MATCH(AW$6,DataStreams,0)),DataStreams,0)-1):OFFSET(HOMECELL,MATCH(MIN(INDEX(Last_Data_Point,MATCH($A105,DataStreams,0)),INDEX(Last_Data_Point,MATCH(AW$6,DataStreams,0)),$B$4),DateRange,0)-1,MATCH(INDEX(Returns!$100:$100,MATCH(AW$6,DataStreams,0)),DataStreams,0)-1))),"")</f>
        <v/>
      </c>
      <c r="AX105" s="233" t="str" cm="1">
        <f t="array" aca="1" ref="AX105" ca="1">_xlfn.IFNA(_xlfn.COVARIANCE.S(
OFFSET(HOMECELL,MATCH(MAX(INDEX(First_Data_Point,MATCH($A105,DataStreams,0)),INDEX(First_Data_Point,MATCH(AX$6,DataStreams,0)),$B$3),DateRange,0)-1,MATCH($A105,DataStreams,0)-1):OFFSET(HOMECELL,MATCH(MIN(INDEX(Last_Data_Point,MATCH($A105,DataStreams,0)),INDEX(Last_Data_Point,MATCH(AX$6,DataStreams,0)),$B$4),DateRange,0)-1,MATCH($A105,DataStreams,0)-1) -
(INDEX(Returns!$102:$102,MATCH($A105,DataStreams,0))*
OFFSET(HOMECELL,MATCH(MAX(INDEX(First_Data_Point,MATCH($A105,DataStreams,0)),INDEX(First_Data_Point,MATCH(AX$6,DataStreams,0)),$B$3),DateRange,0)-1,MATCH(INDEX(Returns!$100:$100,MATCH($A105,DataStreams,0)),DataStreams,0)-1):OFFSET(HOMECELL,MATCH(MIN(INDEX(Last_Data_Point,MATCH($A105,DataStreams,0)),INDEX(Last_Data_Point,MATCH(AX$6,DataStreams,0)),$B$4),DateRange,0)-1,MATCH(INDEX(Returns!$100:$100,MATCH($A105,DataStreams,0)),DataStreams,0)-1)),
OFFSET(HOMECELL,MATCH(MAX(INDEX(First_Data_Point,MATCH($A105,DataStreams,0)),INDEX(First_Data_Point,MATCH(AX$6,DataStreams,0)),$B$3),DateRange,0)-1,MATCH(AX$6,DataStreams,0)-1):OFFSET(HOMECELL,MATCH(MIN(INDEX(Last_Data_Point,MATCH($A105,DataStreams,0)),INDEX(Last_Data_Point,MATCH(AX$6,DataStreams,0)),$B$4),DateRange,0)-1,MATCH(AX$6,DataStreams,0)-1) -
(INDEX(Returns!$102:$102,MATCH(AX$6,DataStreams,0))*
OFFSET(HOMECELL,MATCH(MAX(INDEX(First_Data_Point,MATCH($A105,DataStreams,0)),INDEX(First_Data_Point,MATCH(AX$6,DataStreams,0)),$B$3),DateRange,0)-1,MATCH(INDEX(Returns!$100:$100,MATCH(AX$6,DataStreams,0)),DataStreams,0)-1):OFFSET(HOMECELL,MATCH(MIN(INDEX(Last_Data_Point,MATCH($A105,DataStreams,0)),INDEX(Last_Data_Point,MATCH(AX$6,DataStreams,0)),$B$4),DateRange,0)-1,MATCH(INDEX(Returns!$100:$100,MATCH(AX$6,DataStreams,0)),DataStreams,0)-1))),"")</f>
        <v/>
      </c>
      <c r="AY105" s="233" t="str" cm="1">
        <f t="array" aca="1" ref="AY105" ca="1">_xlfn.IFNA(_xlfn.COVARIANCE.S(
OFFSET(HOMECELL,MATCH(MAX(INDEX(First_Data_Point,MATCH($A105,DataStreams,0)),INDEX(First_Data_Point,MATCH(AY$6,DataStreams,0)),$B$3),DateRange,0)-1,MATCH($A105,DataStreams,0)-1):OFFSET(HOMECELL,MATCH(MIN(INDEX(Last_Data_Point,MATCH($A105,DataStreams,0)),INDEX(Last_Data_Point,MATCH(AY$6,DataStreams,0)),$B$4),DateRange,0)-1,MATCH($A105,DataStreams,0)-1) -
(INDEX(Returns!$102:$102,MATCH($A105,DataStreams,0))*
OFFSET(HOMECELL,MATCH(MAX(INDEX(First_Data_Point,MATCH($A105,DataStreams,0)),INDEX(First_Data_Point,MATCH(AY$6,DataStreams,0)),$B$3),DateRange,0)-1,MATCH(INDEX(Returns!$100:$100,MATCH($A105,DataStreams,0)),DataStreams,0)-1):OFFSET(HOMECELL,MATCH(MIN(INDEX(Last_Data_Point,MATCH($A105,DataStreams,0)),INDEX(Last_Data_Point,MATCH(AY$6,DataStreams,0)),$B$4),DateRange,0)-1,MATCH(INDEX(Returns!$100:$100,MATCH($A105,DataStreams,0)),DataStreams,0)-1)),
OFFSET(HOMECELL,MATCH(MAX(INDEX(First_Data_Point,MATCH($A105,DataStreams,0)),INDEX(First_Data_Point,MATCH(AY$6,DataStreams,0)),$B$3),DateRange,0)-1,MATCH(AY$6,DataStreams,0)-1):OFFSET(HOMECELL,MATCH(MIN(INDEX(Last_Data_Point,MATCH($A105,DataStreams,0)),INDEX(Last_Data_Point,MATCH(AY$6,DataStreams,0)),$B$4),DateRange,0)-1,MATCH(AY$6,DataStreams,0)-1) -
(INDEX(Returns!$102:$102,MATCH(AY$6,DataStreams,0))*
OFFSET(HOMECELL,MATCH(MAX(INDEX(First_Data_Point,MATCH($A105,DataStreams,0)),INDEX(First_Data_Point,MATCH(AY$6,DataStreams,0)),$B$3),DateRange,0)-1,MATCH(INDEX(Returns!$100:$100,MATCH(AY$6,DataStreams,0)),DataStreams,0)-1):OFFSET(HOMECELL,MATCH(MIN(INDEX(Last_Data_Point,MATCH($A105,DataStreams,0)),INDEX(Last_Data_Point,MATCH(AY$6,DataStreams,0)),$B$4),DateRange,0)-1,MATCH(INDEX(Returns!$100:$100,MATCH(AY$6,DataStreams,0)),DataStreams,0)-1))),"")</f>
        <v/>
      </c>
      <c r="AZ105" s="233" t="str" cm="1">
        <f t="array" aca="1" ref="AZ105" ca="1">_xlfn.IFNA(_xlfn.COVARIANCE.S(
OFFSET(HOMECELL,MATCH(MAX(INDEX(First_Data_Point,MATCH($A105,DataStreams,0)),INDEX(First_Data_Point,MATCH(AZ$6,DataStreams,0)),$B$3),DateRange,0)-1,MATCH($A105,DataStreams,0)-1):OFFSET(HOMECELL,MATCH(MIN(INDEX(Last_Data_Point,MATCH($A105,DataStreams,0)),INDEX(Last_Data_Point,MATCH(AZ$6,DataStreams,0)),$B$4),DateRange,0)-1,MATCH($A105,DataStreams,0)-1) -
(INDEX(Returns!$102:$102,MATCH($A105,DataStreams,0))*
OFFSET(HOMECELL,MATCH(MAX(INDEX(First_Data_Point,MATCH($A105,DataStreams,0)),INDEX(First_Data_Point,MATCH(AZ$6,DataStreams,0)),$B$3),DateRange,0)-1,MATCH(INDEX(Returns!$100:$100,MATCH($A105,DataStreams,0)),DataStreams,0)-1):OFFSET(HOMECELL,MATCH(MIN(INDEX(Last_Data_Point,MATCH($A105,DataStreams,0)),INDEX(Last_Data_Point,MATCH(AZ$6,DataStreams,0)),$B$4),DateRange,0)-1,MATCH(INDEX(Returns!$100:$100,MATCH($A105,DataStreams,0)),DataStreams,0)-1)),
OFFSET(HOMECELL,MATCH(MAX(INDEX(First_Data_Point,MATCH($A105,DataStreams,0)),INDEX(First_Data_Point,MATCH(AZ$6,DataStreams,0)),$B$3),DateRange,0)-1,MATCH(AZ$6,DataStreams,0)-1):OFFSET(HOMECELL,MATCH(MIN(INDEX(Last_Data_Point,MATCH($A105,DataStreams,0)),INDEX(Last_Data_Point,MATCH(AZ$6,DataStreams,0)),$B$4),DateRange,0)-1,MATCH(AZ$6,DataStreams,0)-1) -
(INDEX(Returns!$102:$102,MATCH(AZ$6,DataStreams,0))*
OFFSET(HOMECELL,MATCH(MAX(INDEX(First_Data_Point,MATCH($A105,DataStreams,0)),INDEX(First_Data_Point,MATCH(AZ$6,DataStreams,0)),$B$3),DateRange,0)-1,MATCH(INDEX(Returns!$100:$100,MATCH(AZ$6,DataStreams,0)),DataStreams,0)-1):OFFSET(HOMECELL,MATCH(MIN(INDEX(Last_Data_Point,MATCH($A105,DataStreams,0)),INDEX(Last_Data_Point,MATCH(AZ$6,DataStreams,0)),$B$4),DateRange,0)-1,MATCH(INDEX(Returns!$100:$100,MATCH(AZ$6,DataStreams,0)),DataStreams,0)-1))),"")</f>
        <v/>
      </c>
      <c r="BA105" s="233" t="str" cm="1">
        <f t="array" aca="1" ref="BA105" ca="1">_xlfn.IFNA(_xlfn.COVARIANCE.S(
OFFSET(HOMECELL,MATCH(MAX(INDEX(First_Data_Point,MATCH($A105,DataStreams,0)),INDEX(First_Data_Point,MATCH(BA$6,DataStreams,0)),$B$3),DateRange,0)-1,MATCH($A105,DataStreams,0)-1):OFFSET(HOMECELL,MATCH(MIN(INDEX(Last_Data_Point,MATCH($A105,DataStreams,0)),INDEX(Last_Data_Point,MATCH(BA$6,DataStreams,0)),$B$4),DateRange,0)-1,MATCH($A105,DataStreams,0)-1) -
(INDEX(Returns!$102:$102,MATCH($A105,DataStreams,0))*
OFFSET(HOMECELL,MATCH(MAX(INDEX(First_Data_Point,MATCH($A105,DataStreams,0)),INDEX(First_Data_Point,MATCH(BA$6,DataStreams,0)),$B$3),DateRange,0)-1,MATCH(INDEX(Returns!$100:$100,MATCH($A105,DataStreams,0)),DataStreams,0)-1):OFFSET(HOMECELL,MATCH(MIN(INDEX(Last_Data_Point,MATCH($A105,DataStreams,0)),INDEX(Last_Data_Point,MATCH(BA$6,DataStreams,0)),$B$4),DateRange,0)-1,MATCH(INDEX(Returns!$100:$100,MATCH($A105,DataStreams,0)),DataStreams,0)-1)),
OFFSET(HOMECELL,MATCH(MAX(INDEX(First_Data_Point,MATCH($A105,DataStreams,0)),INDEX(First_Data_Point,MATCH(BA$6,DataStreams,0)),$B$3),DateRange,0)-1,MATCH(BA$6,DataStreams,0)-1):OFFSET(HOMECELL,MATCH(MIN(INDEX(Last_Data_Point,MATCH($A105,DataStreams,0)),INDEX(Last_Data_Point,MATCH(BA$6,DataStreams,0)),$B$4),DateRange,0)-1,MATCH(BA$6,DataStreams,0)-1) -
(INDEX(Returns!$102:$102,MATCH(BA$6,DataStreams,0))*
OFFSET(HOMECELL,MATCH(MAX(INDEX(First_Data_Point,MATCH($A105,DataStreams,0)),INDEX(First_Data_Point,MATCH(BA$6,DataStreams,0)),$B$3),DateRange,0)-1,MATCH(INDEX(Returns!$100:$100,MATCH(BA$6,DataStreams,0)),DataStreams,0)-1):OFFSET(HOMECELL,MATCH(MIN(INDEX(Last_Data_Point,MATCH($A105,DataStreams,0)),INDEX(Last_Data_Point,MATCH(BA$6,DataStreams,0)),$B$4),DateRange,0)-1,MATCH(INDEX(Returns!$100:$100,MATCH(BA$6,DataStreams,0)),DataStreams,0)-1))),"")</f>
        <v/>
      </c>
      <c r="BB105" s="233" t="str" cm="1">
        <f t="array" aca="1" ref="BB105" ca="1">_xlfn.IFNA(_xlfn.COVARIANCE.S(
OFFSET(HOMECELL,MATCH(MAX(INDEX(First_Data_Point,MATCH($A105,DataStreams,0)),INDEX(First_Data_Point,MATCH(BB$6,DataStreams,0)),$B$3),DateRange,0)-1,MATCH($A105,DataStreams,0)-1):OFFSET(HOMECELL,MATCH(MIN(INDEX(Last_Data_Point,MATCH($A105,DataStreams,0)),INDEX(Last_Data_Point,MATCH(BB$6,DataStreams,0)),$B$4),DateRange,0)-1,MATCH($A105,DataStreams,0)-1) -
(INDEX(Returns!$102:$102,MATCH($A105,DataStreams,0))*
OFFSET(HOMECELL,MATCH(MAX(INDEX(First_Data_Point,MATCH($A105,DataStreams,0)),INDEX(First_Data_Point,MATCH(BB$6,DataStreams,0)),$B$3),DateRange,0)-1,MATCH(INDEX(Returns!$100:$100,MATCH($A105,DataStreams,0)),DataStreams,0)-1):OFFSET(HOMECELL,MATCH(MIN(INDEX(Last_Data_Point,MATCH($A105,DataStreams,0)),INDEX(Last_Data_Point,MATCH(BB$6,DataStreams,0)),$B$4),DateRange,0)-1,MATCH(INDEX(Returns!$100:$100,MATCH($A105,DataStreams,0)),DataStreams,0)-1)),
OFFSET(HOMECELL,MATCH(MAX(INDEX(First_Data_Point,MATCH($A105,DataStreams,0)),INDEX(First_Data_Point,MATCH(BB$6,DataStreams,0)),$B$3),DateRange,0)-1,MATCH(BB$6,DataStreams,0)-1):OFFSET(HOMECELL,MATCH(MIN(INDEX(Last_Data_Point,MATCH($A105,DataStreams,0)),INDEX(Last_Data_Point,MATCH(BB$6,DataStreams,0)),$B$4),DateRange,0)-1,MATCH(BB$6,DataStreams,0)-1) -
(INDEX(Returns!$102:$102,MATCH(BB$6,DataStreams,0))*
OFFSET(HOMECELL,MATCH(MAX(INDEX(First_Data_Point,MATCH($A105,DataStreams,0)),INDEX(First_Data_Point,MATCH(BB$6,DataStreams,0)),$B$3),DateRange,0)-1,MATCH(INDEX(Returns!$100:$100,MATCH(BB$6,DataStreams,0)),DataStreams,0)-1):OFFSET(HOMECELL,MATCH(MIN(INDEX(Last_Data_Point,MATCH($A105,DataStreams,0)),INDEX(Last_Data_Point,MATCH(BB$6,DataStreams,0)),$B$4),DateRange,0)-1,MATCH(INDEX(Returns!$100:$100,MATCH(BB$6,DataStreams,0)),DataStreams,0)-1))),"")</f>
        <v/>
      </c>
      <c r="BC105" s="236"/>
    </row>
    <row r="106" spans="1:55">
      <c r="A106" s="239" t="str">
        <f ca="1"/>
        <v>EHC</v>
      </c>
      <c r="B106" s="233" cm="1">
        <f t="array" aca="1" ref="B106" ca="1">_xlfn.IFNA(_xlfn.COVARIANCE.S(
OFFSET(HOMECELL,MATCH(MAX(INDEX(First_Data_Point,MATCH($A106,DataStreams,0)),INDEX(First_Data_Point,MATCH(B$6,DataStreams,0)),$B$3),DateRange,0)-1,MATCH($A106,DataStreams,0)-1):OFFSET(HOMECELL,MATCH(MIN(INDEX(Last_Data_Point,MATCH($A106,DataStreams,0)),INDEX(Last_Data_Point,MATCH(B$6,DataStreams,0)),$B$4),DateRange,0)-1,MATCH($A106,DataStreams,0)-1) -
(INDEX(Returns!$102:$102,MATCH($A106,DataStreams,0))*
OFFSET(HOMECELL,MATCH(MAX(INDEX(First_Data_Point,MATCH($A106,DataStreams,0)),INDEX(First_Data_Point,MATCH(B$6,DataStreams,0)),$B$3),DateRange,0)-1,MATCH(INDEX(Returns!$100:$100,MATCH($A106,DataStreams,0)),DataStreams,0)-1):OFFSET(HOMECELL,MATCH(MIN(INDEX(Last_Data_Point,MATCH($A106,DataStreams,0)),INDEX(Last_Data_Point,MATCH(B$6,DataStreams,0)),$B$4),DateRange,0)-1,MATCH(INDEX(Returns!$100:$100,MATCH($A106,DataStreams,0)),DataStreams,0)-1)),
OFFSET(HOMECELL,MATCH(MAX(INDEX(First_Data_Point,MATCH($A106,DataStreams,0)),INDEX(First_Data_Point,MATCH(B$6,DataStreams,0)),$B$3),DateRange,0)-1,MATCH(B$6,DataStreams,0)-1):OFFSET(HOMECELL,MATCH(MIN(INDEX(Last_Data_Point,MATCH($A106,DataStreams,0)),INDEX(Last_Data_Point,MATCH(B$6,DataStreams,0)),$B$4),DateRange,0)-1,MATCH(B$6,DataStreams,0)-1) -
(INDEX(Returns!$102:$102,MATCH(B$6,DataStreams,0))*
OFFSET(HOMECELL,MATCH(MAX(INDEX(First_Data_Point,MATCH($A106,DataStreams,0)),INDEX(First_Data_Point,MATCH(B$6,DataStreams,0)),$B$3),DateRange,0)-1,MATCH(INDEX(Returns!$100:$100,MATCH(B$6,DataStreams,0)),DataStreams,0)-1):OFFSET(HOMECELL,MATCH(MIN(INDEX(Last_Data_Point,MATCH($A106,DataStreams,0)),INDEX(Last_Data_Point,MATCH(B$6,DataStreams,0)),$B$4),DateRange,0)-1,MATCH(INDEX(Returns!$100:$100,MATCH(B$6,DataStreams,0)),DataStreams,0)-1))),"")</f>
        <v>1.1057531499544201E-5</v>
      </c>
      <c r="C106" s="233" cm="1">
        <f t="array" aca="1" ref="C106" ca="1">_xlfn.IFNA(_xlfn.COVARIANCE.S(
OFFSET(HOMECELL,MATCH(MAX(INDEX(First_Data_Point,MATCH($A106,DataStreams,0)),INDEX(First_Data_Point,MATCH(C$6,DataStreams,0)),$B$3),DateRange,0)-1,MATCH($A106,DataStreams,0)-1):OFFSET(HOMECELL,MATCH(MIN(INDEX(Last_Data_Point,MATCH($A106,DataStreams,0)),INDEX(Last_Data_Point,MATCH(C$6,DataStreams,0)),$B$4),DateRange,0)-1,MATCH($A106,DataStreams,0)-1) -
(INDEX(Returns!$102:$102,MATCH($A106,DataStreams,0))*
OFFSET(HOMECELL,MATCH(MAX(INDEX(First_Data_Point,MATCH($A106,DataStreams,0)),INDEX(First_Data_Point,MATCH(C$6,DataStreams,0)),$B$3),DateRange,0)-1,MATCH(INDEX(Returns!$100:$100,MATCH($A106,DataStreams,0)),DataStreams,0)-1):OFFSET(HOMECELL,MATCH(MIN(INDEX(Last_Data_Point,MATCH($A106,DataStreams,0)),INDEX(Last_Data_Point,MATCH(C$6,DataStreams,0)),$B$4),DateRange,0)-1,MATCH(INDEX(Returns!$100:$100,MATCH($A106,DataStreams,0)),DataStreams,0)-1)),
OFFSET(HOMECELL,MATCH(MAX(INDEX(First_Data_Point,MATCH($A106,DataStreams,0)),INDEX(First_Data_Point,MATCH(C$6,DataStreams,0)),$B$3),DateRange,0)-1,MATCH(C$6,DataStreams,0)-1):OFFSET(HOMECELL,MATCH(MIN(INDEX(Last_Data_Point,MATCH($A106,DataStreams,0)),INDEX(Last_Data_Point,MATCH(C$6,DataStreams,0)),$B$4),DateRange,0)-1,MATCH(C$6,DataStreams,0)-1) -
(INDEX(Returns!$102:$102,MATCH(C$6,DataStreams,0))*
OFFSET(HOMECELL,MATCH(MAX(INDEX(First_Data_Point,MATCH($A106,DataStreams,0)),INDEX(First_Data_Point,MATCH(C$6,DataStreams,0)),$B$3),DateRange,0)-1,MATCH(INDEX(Returns!$100:$100,MATCH(C$6,DataStreams,0)),DataStreams,0)-1):OFFSET(HOMECELL,MATCH(MIN(INDEX(Last_Data_Point,MATCH($A106,DataStreams,0)),INDEX(Last_Data_Point,MATCH(C$6,DataStreams,0)),$B$4),DateRange,0)-1,MATCH(INDEX(Returns!$100:$100,MATCH(C$6,DataStreams,0)),DataStreams,0)-1))),"")</f>
        <v>6.2805172267446421E-5</v>
      </c>
      <c r="D106" s="233" cm="1">
        <f t="array" aca="1" ref="D106" ca="1">_xlfn.IFNA(_xlfn.COVARIANCE.S(
OFFSET(HOMECELL,MATCH(MAX(INDEX(First_Data_Point,MATCH($A106,DataStreams,0)),INDEX(First_Data_Point,MATCH(D$6,DataStreams,0)),$B$3),DateRange,0)-1,MATCH($A106,DataStreams,0)-1):OFFSET(HOMECELL,MATCH(MIN(INDEX(Last_Data_Point,MATCH($A106,DataStreams,0)),INDEX(Last_Data_Point,MATCH(D$6,DataStreams,0)),$B$4),DateRange,0)-1,MATCH($A106,DataStreams,0)-1) -
(INDEX(Returns!$102:$102,MATCH($A106,DataStreams,0))*
OFFSET(HOMECELL,MATCH(MAX(INDEX(First_Data_Point,MATCH($A106,DataStreams,0)),INDEX(First_Data_Point,MATCH(D$6,DataStreams,0)),$B$3),DateRange,0)-1,MATCH(INDEX(Returns!$100:$100,MATCH($A106,DataStreams,0)),DataStreams,0)-1):OFFSET(HOMECELL,MATCH(MIN(INDEX(Last_Data_Point,MATCH($A106,DataStreams,0)),INDEX(Last_Data_Point,MATCH(D$6,DataStreams,0)),$B$4),DateRange,0)-1,MATCH(INDEX(Returns!$100:$100,MATCH($A106,DataStreams,0)),DataStreams,0)-1)),
OFFSET(HOMECELL,MATCH(MAX(INDEX(First_Data_Point,MATCH($A106,DataStreams,0)),INDEX(First_Data_Point,MATCH(D$6,DataStreams,0)),$B$3),DateRange,0)-1,MATCH(D$6,DataStreams,0)-1):OFFSET(HOMECELL,MATCH(MIN(INDEX(Last_Data_Point,MATCH($A106,DataStreams,0)),INDEX(Last_Data_Point,MATCH(D$6,DataStreams,0)),$B$4),DateRange,0)-1,MATCH(D$6,DataStreams,0)-1) -
(INDEX(Returns!$102:$102,MATCH(D$6,DataStreams,0))*
OFFSET(HOMECELL,MATCH(MAX(INDEX(First_Data_Point,MATCH($A106,DataStreams,0)),INDEX(First_Data_Point,MATCH(D$6,DataStreams,0)),$B$3),DateRange,0)-1,MATCH(INDEX(Returns!$100:$100,MATCH(D$6,DataStreams,0)),DataStreams,0)-1):OFFSET(HOMECELL,MATCH(MIN(INDEX(Last_Data_Point,MATCH($A106,DataStreams,0)),INDEX(Last_Data_Point,MATCH(D$6,DataStreams,0)),$B$4),DateRange,0)-1,MATCH(INDEX(Returns!$100:$100,MATCH(D$6,DataStreams,0)),DataStreams,0)-1))),"")</f>
        <v>6.1469173395399112E-4</v>
      </c>
      <c r="E106" s="233" cm="1">
        <f t="array" aca="1" ref="E106" ca="1">_xlfn.IFNA(_xlfn.COVARIANCE.S(
OFFSET(HOMECELL,MATCH(MAX(INDEX(First_Data_Point,MATCH($A106,DataStreams,0)),INDEX(First_Data_Point,MATCH(E$6,DataStreams,0)),$B$3),DateRange,0)-1,MATCH($A106,DataStreams,0)-1):OFFSET(HOMECELL,MATCH(MIN(INDEX(Last_Data_Point,MATCH($A106,DataStreams,0)),INDEX(Last_Data_Point,MATCH(E$6,DataStreams,0)),$B$4),DateRange,0)-1,MATCH($A106,DataStreams,0)-1) -
(INDEX(Returns!$102:$102,MATCH($A106,DataStreams,0))*
OFFSET(HOMECELL,MATCH(MAX(INDEX(First_Data_Point,MATCH($A106,DataStreams,0)),INDEX(First_Data_Point,MATCH(E$6,DataStreams,0)),$B$3),DateRange,0)-1,MATCH(INDEX(Returns!$100:$100,MATCH($A106,DataStreams,0)),DataStreams,0)-1):OFFSET(HOMECELL,MATCH(MIN(INDEX(Last_Data_Point,MATCH($A106,DataStreams,0)),INDEX(Last_Data_Point,MATCH(E$6,DataStreams,0)),$B$4),DateRange,0)-1,MATCH(INDEX(Returns!$100:$100,MATCH($A106,DataStreams,0)),DataStreams,0)-1)),
OFFSET(HOMECELL,MATCH(MAX(INDEX(First_Data_Point,MATCH($A106,DataStreams,0)),INDEX(First_Data_Point,MATCH(E$6,DataStreams,0)),$B$3),DateRange,0)-1,MATCH(E$6,DataStreams,0)-1):OFFSET(HOMECELL,MATCH(MIN(INDEX(Last_Data_Point,MATCH($A106,DataStreams,0)),INDEX(Last_Data_Point,MATCH(E$6,DataStreams,0)),$B$4),DateRange,0)-1,MATCH(E$6,DataStreams,0)-1) -
(INDEX(Returns!$102:$102,MATCH(E$6,DataStreams,0))*
OFFSET(HOMECELL,MATCH(MAX(INDEX(First_Data_Point,MATCH($A106,DataStreams,0)),INDEX(First_Data_Point,MATCH(E$6,DataStreams,0)),$B$3),DateRange,0)-1,MATCH(INDEX(Returns!$100:$100,MATCH(E$6,DataStreams,0)),DataStreams,0)-1):OFFSET(HOMECELL,MATCH(MIN(INDEX(Last_Data_Point,MATCH($A106,DataStreams,0)),INDEX(Last_Data_Point,MATCH(E$6,DataStreams,0)),$B$4),DateRange,0)-1,MATCH(INDEX(Returns!$100:$100,MATCH(E$6,DataStreams,0)),DataStreams,0)-1))),"")</f>
        <v>4.8124672604232403E-4</v>
      </c>
      <c r="F106" s="233" cm="1">
        <f t="array" aca="1" ref="F106" ca="1">_xlfn.IFNA(_xlfn.COVARIANCE.S(
OFFSET(HOMECELL,MATCH(MAX(INDEX(First_Data_Point,MATCH($A106,DataStreams,0)),INDEX(First_Data_Point,MATCH(F$6,DataStreams,0)),$B$3),DateRange,0)-1,MATCH($A106,DataStreams,0)-1):OFFSET(HOMECELL,MATCH(MIN(INDEX(Last_Data_Point,MATCH($A106,DataStreams,0)),INDEX(Last_Data_Point,MATCH(F$6,DataStreams,0)),$B$4),DateRange,0)-1,MATCH($A106,DataStreams,0)-1) -
(INDEX(Returns!$102:$102,MATCH($A106,DataStreams,0))*
OFFSET(HOMECELL,MATCH(MAX(INDEX(First_Data_Point,MATCH($A106,DataStreams,0)),INDEX(First_Data_Point,MATCH(F$6,DataStreams,0)),$B$3),DateRange,0)-1,MATCH(INDEX(Returns!$100:$100,MATCH($A106,DataStreams,0)),DataStreams,0)-1):OFFSET(HOMECELL,MATCH(MIN(INDEX(Last_Data_Point,MATCH($A106,DataStreams,0)),INDEX(Last_Data_Point,MATCH(F$6,DataStreams,0)),$B$4),DateRange,0)-1,MATCH(INDEX(Returns!$100:$100,MATCH($A106,DataStreams,0)),DataStreams,0)-1)),
OFFSET(HOMECELL,MATCH(MAX(INDEX(First_Data_Point,MATCH($A106,DataStreams,0)),INDEX(First_Data_Point,MATCH(F$6,DataStreams,0)),$B$3),DateRange,0)-1,MATCH(F$6,DataStreams,0)-1):OFFSET(HOMECELL,MATCH(MIN(INDEX(Last_Data_Point,MATCH($A106,DataStreams,0)),INDEX(Last_Data_Point,MATCH(F$6,DataStreams,0)),$B$4),DateRange,0)-1,MATCH(F$6,DataStreams,0)-1) -
(INDEX(Returns!$102:$102,MATCH(F$6,DataStreams,0))*
OFFSET(HOMECELL,MATCH(MAX(INDEX(First_Data_Point,MATCH($A106,DataStreams,0)),INDEX(First_Data_Point,MATCH(F$6,DataStreams,0)),$B$3),DateRange,0)-1,MATCH(INDEX(Returns!$100:$100,MATCH(F$6,DataStreams,0)),DataStreams,0)-1):OFFSET(HOMECELL,MATCH(MIN(INDEX(Last_Data_Point,MATCH($A106,DataStreams,0)),INDEX(Last_Data_Point,MATCH(F$6,DataStreams,0)),$B$4),DateRange,0)-1,MATCH(INDEX(Returns!$100:$100,MATCH(F$6,DataStreams,0)),DataStreams,0)-1))),"")</f>
        <v>4.8285525188645849E-4</v>
      </c>
      <c r="G106" s="233" cm="1">
        <f t="array" aca="1" ref="G106" ca="1">_xlfn.IFNA(_xlfn.COVARIANCE.S(
OFFSET(HOMECELL,MATCH(MAX(INDEX(First_Data_Point,MATCH($A106,DataStreams,0)),INDEX(First_Data_Point,MATCH(G$6,DataStreams,0)),$B$3),DateRange,0)-1,MATCH($A106,DataStreams,0)-1):OFFSET(HOMECELL,MATCH(MIN(INDEX(Last_Data_Point,MATCH($A106,DataStreams,0)),INDEX(Last_Data_Point,MATCH(G$6,DataStreams,0)),$B$4),DateRange,0)-1,MATCH($A106,DataStreams,0)-1) -
(INDEX(Returns!$102:$102,MATCH($A106,DataStreams,0))*
OFFSET(HOMECELL,MATCH(MAX(INDEX(First_Data_Point,MATCH($A106,DataStreams,0)),INDEX(First_Data_Point,MATCH(G$6,DataStreams,0)),$B$3),DateRange,0)-1,MATCH(INDEX(Returns!$100:$100,MATCH($A106,DataStreams,0)),DataStreams,0)-1):OFFSET(HOMECELL,MATCH(MIN(INDEX(Last_Data_Point,MATCH($A106,DataStreams,0)),INDEX(Last_Data_Point,MATCH(G$6,DataStreams,0)),$B$4),DateRange,0)-1,MATCH(INDEX(Returns!$100:$100,MATCH($A106,DataStreams,0)),DataStreams,0)-1)),
OFFSET(HOMECELL,MATCH(MAX(INDEX(First_Data_Point,MATCH($A106,DataStreams,0)),INDEX(First_Data_Point,MATCH(G$6,DataStreams,0)),$B$3),DateRange,0)-1,MATCH(G$6,DataStreams,0)-1):OFFSET(HOMECELL,MATCH(MIN(INDEX(Last_Data_Point,MATCH($A106,DataStreams,0)),INDEX(Last_Data_Point,MATCH(G$6,DataStreams,0)),$B$4),DateRange,0)-1,MATCH(G$6,DataStreams,0)-1) -
(INDEX(Returns!$102:$102,MATCH(G$6,DataStreams,0))*
OFFSET(HOMECELL,MATCH(MAX(INDEX(First_Data_Point,MATCH($A106,DataStreams,0)),INDEX(First_Data_Point,MATCH(G$6,DataStreams,0)),$B$3),DateRange,0)-1,MATCH(INDEX(Returns!$100:$100,MATCH(G$6,DataStreams,0)),DataStreams,0)-1):OFFSET(HOMECELL,MATCH(MIN(INDEX(Last_Data_Point,MATCH($A106,DataStreams,0)),INDEX(Last_Data_Point,MATCH(G$6,DataStreams,0)),$B$4),DateRange,0)-1,MATCH(INDEX(Returns!$100:$100,MATCH(G$6,DataStreams,0)),DataStreams,0)-1))),"")</f>
        <v>-8.8085711697724113E-4</v>
      </c>
      <c r="H106" s="233" cm="1">
        <f t="array" aca="1" ref="H106" ca="1">_xlfn.IFNA(_xlfn.COVARIANCE.S(
OFFSET(HOMECELL,MATCH(MAX(INDEX(First_Data_Point,MATCH($A106,DataStreams,0)),INDEX(First_Data_Point,MATCH(H$6,DataStreams,0)),$B$3),DateRange,0)-1,MATCH($A106,DataStreams,0)-1):OFFSET(HOMECELL,MATCH(MIN(INDEX(Last_Data_Point,MATCH($A106,DataStreams,0)),INDEX(Last_Data_Point,MATCH(H$6,DataStreams,0)),$B$4),DateRange,0)-1,MATCH($A106,DataStreams,0)-1) -
(INDEX(Returns!$102:$102,MATCH($A106,DataStreams,0))*
OFFSET(HOMECELL,MATCH(MAX(INDEX(First_Data_Point,MATCH($A106,DataStreams,0)),INDEX(First_Data_Point,MATCH(H$6,DataStreams,0)),$B$3),DateRange,0)-1,MATCH(INDEX(Returns!$100:$100,MATCH($A106,DataStreams,0)),DataStreams,0)-1):OFFSET(HOMECELL,MATCH(MIN(INDEX(Last_Data_Point,MATCH($A106,DataStreams,0)),INDEX(Last_Data_Point,MATCH(H$6,DataStreams,0)),$B$4),DateRange,0)-1,MATCH(INDEX(Returns!$100:$100,MATCH($A106,DataStreams,0)),DataStreams,0)-1)),
OFFSET(HOMECELL,MATCH(MAX(INDEX(First_Data_Point,MATCH($A106,DataStreams,0)),INDEX(First_Data_Point,MATCH(H$6,DataStreams,0)),$B$3),DateRange,0)-1,MATCH(H$6,DataStreams,0)-1):OFFSET(HOMECELL,MATCH(MIN(INDEX(Last_Data_Point,MATCH($A106,DataStreams,0)),INDEX(Last_Data_Point,MATCH(H$6,DataStreams,0)),$B$4),DateRange,0)-1,MATCH(H$6,DataStreams,0)-1) -
(INDEX(Returns!$102:$102,MATCH(H$6,DataStreams,0))*
OFFSET(HOMECELL,MATCH(MAX(INDEX(First_Data_Point,MATCH($A106,DataStreams,0)),INDEX(First_Data_Point,MATCH(H$6,DataStreams,0)),$B$3),DateRange,0)-1,MATCH(INDEX(Returns!$100:$100,MATCH(H$6,DataStreams,0)),DataStreams,0)-1):OFFSET(HOMECELL,MATCH(MIN(INDEX(Last_Data_Point,MATCH($A106,DataStreams,0)),INDEX(Last_Data_Point,MATCH(H$6,DataStreams,0)),$B$4),DateRange,0)-1,MATCH(INDEX(Returns!$100:$100,MATCH(H$6,DataStreams,0)),DataStreams,0)-1))),"")</f>
        <v>7.3276624439029168E-4</v>
      </c>
      <c r="I106" s="233" cm="1">
        <f t="array" aca="1" ref="I106" ca="1">_xlfn.IFNA(_xlfn.COVARIANCE.S(
OFFSET(HOMECELL,MATCH(MAX(INDEX(First_Data_Point,MATCH($A106,DataStreams,0)),INDEX(First_Data_Point,MATCH(I$6,DataStreams,0)),$B$3),DateRange,0)-1,MATCH($A106,DataStreams,0)-1):OFFSET(HOMECELL,MATCH(MIN(INDEX(Last_Data_Point,MATCH($A106,DataStreams,0)),INDEX(Last_Data_Point,MATCH(I$6,DataStreams,0)),$B$4),DateRange,0)-1,MATCH($A106,DataStreams,0)-1) -
(INDEX(Returns!$102:$102,MATCH($A106,DataStreams,0))*
OFFSET(HOMECELL,MATCH(MAX(INDEX(First_Data_Point,MATCH($A106,DataStreams,0)),INDEX(First_Data_Point,MATCH(I$6,DataStreams,0)),$B$3),DateRange,0)-1,MATCH(INDEX(Returns!$100:$100,MATCH($A106,DataStreams,0)),DataStreams,0)-1):OFFSET(HOMECELL,MATCH(MIN(INDEX(Last_Data_Point,MATCH($A106,DataStreams,0)),INDEX(Last_Data_Point,MATCH(I$6,DataStreams,0)),$B$4),DateRange,0)-1,MATCH(INDEX(Returns!$100:$100,MATCH($A106,DataStreams,0)),DataStreams,0)-1)),
OFFSET(HOMECELL,MATCH(MAX(INDEX(First_Data_Point,MATCH($A106,DataStreams,0)),INDEX(First_Data_Point,MATCH(I$6,DataStreams,0)),$B$3),DateRange,0)-1,MATCH(I$6,DataStreams,0)-1):OFFSET(HOMECELL,MATCH(MIN(INDEX(Last_Data_Point,MATCH($A106,DataStreams,0)),INDEX(Last_Data_Point,MATCH(I$6,DataStreams,0)),$B$4),DateRange,0)-1,MATCH(I$6,DataStreams,0)-1) -
(INDEX(Returns!$102:$102,MATCH(I$6,DataStreams,0))*
OFFSET(HOMECELL,MATCH(MAX(INDEX(First_Data_Point,MATCH($A106,DataStreams,0)),INDEX(First_Data_Point,MATCH(I$6,DataStreams,0)),$B$3),DateRange,0)-1,MATCH(INDEX(Returns!$100:$100,MATCH(I$6,DataStreams,0)),DataStreams,0)-1):OFFSET(HOMECELL,MATCH(MIN(INDEX(Last_Data_Point,MATCH($A106,DataStreams,0)),INDEX(Last_Data_Point,MATCH(I$6,DataStreams,0)),$B$4),DateRange,0)-1,MATCH(INDEX(Returns!$100:$100,MATCH(I$6,DataStreams,0)),DataStreams,0)-1))),"")</f>
        <v>-2.1651446165394735E-3</v>
      </c>
      <c r="J106" s="233" cm="1">
        <f t="array" aca="1" ref="J106" ca="1">_xlfn.IFNA(_xlfn.COVARIANCE.S(
OFFSET(HOMECELL,MATCH(MAX(INDEX(First_Data_Point,MATCH($A106,DataStreams,0)),INDEX(First_Data_Point,MATCH(J$6,DataStreams,0)),$B$3),DateRange,0)-1,MATCH($A106,DataStreams,0)-1):OFFSET(HOMECELL,MATCH(MIN(INDEX(Last_Data_Point,MATCH($A106,DataStreams,0)),INDEX(Last_Data_Point,MATCH(J$6,DataStreams,0)),$B$4),DateRange,0)-1,MATCH($A106,DataStreams,0)-1) -
(INDEX(Returns!$102:$102,MATCH($A106,DataStreams,0))*
OFFSET(HOMECELL,MATCH(MAX(INDEX(First_Data_Point,MATCH($A106,DataStreams,0)),INDEX(First_Data_Point,MATCH(J$6,DataStreams,0)),$B$3),DateRange,0)-1,MATCH(INDEX(Returns!$100:$100,MATCH($A106,DataStreams,0)),DataStreams,0)-1):OFFSET(HOMECELL,MATCH(MIN(INDEX(Last_Data_Point,MATCH($A106,DataStreams,0)),INDEX(Last_Data_Point,MATCH(J$6,DataStreams,0)),$B$4),DateRange,0)-1,MATCH(INDEX(Returns!$100:$100,MATCH($A106,DataStreams,0)),DataStreams,0)-1)),
OFFSET(HOMECELL,MATCH(MAX(INDEX(First_Data_Point,MATCH($A106,DataStreams,0)),INDEX(First_Data_Point,MATCH(J$6,DataStreams,0)),$B$3),DateRange,0)-1,MATCH(J$6,DataStreams,0)-1):OFFSET(HOMECELL,MATCH(MIN(INDEX(Last_Data_Point,MATCH($A106,DataStreams,0)),INDEX(Last_Data_Point,MATCH(J$6,DataStreams,0)),$B$4),DateRange,0)-1,MATCH(J$6,DataStreams,0)-1) -
(INDEX(Returns!$102:$102,MATCH(J$6,DataStreams,0))*
OFFSET(HOMECELL,MATCH(MAX(INDEX(First_Data_Point,MATCH($A106,DataStreams,0)),INDEX(First_Data_Point,MATCH(J$6,DataStreams,0)),$B$3),DateRange,0)-1,MATCH(INDEX(Returns!$100:$100,MATCH(J$6,DataStreams,0)),DataStreams,0)-1):OFFSET(HOMECELL,MATCH(MIN(INDEX(Last_Data_Point,MATCH($A106,DataStreams,0)),INDEX(Last_Data_Point,MATCH(J$6,DataStreams,0)),$B$4),DateRange,0)-1,MATCH(INDEX(Returns!$100:$100,MATCH(J$6,DataStreams,0)),DataStreams,0)-1))),"")</f>
        <v>6.3577848783415679E-4</v>
      </c>
      <c r="K106" s="233" cm="1">
        <f t="array" aca="1" ref="K106" ca="1">_xlfn.IFNA(_xlfn.COVARIANCE.S(
OFFSET(HOMECELL,MATCH(MAX(INDEX(First_Data_Point,MATCH($A106,DataStreams,0)),INDEX(First_Data_Point,MATCH(K$6,DataStreams,0)),$B$3),DateRange,0)-1,MATCH($A106,DataStreams,0)-1):OFFSET(HOMECELL,MATCH(MIN(INDEX(Last_Data_Point,MATCH($A106,DataStreams,0)),INDEX(Last_Data_Point,MATCH(K$6,DataStreams,0)),$B$4),DateRange,0)-1,MATCH($A106,DataStreams,0)-1) -
(INDEX(Returns!$102:$102,MATCH($A106,DataStreams,0))*
OFFSET(HOMECELL,MATCH(MAX(INDEX(First_Data_Point,MATCH($A106,DataStreams,0)),INDEX(First_Data_Point,MATCH(K$6,DataStreams,0)),$B$3),DateRange,0)-1,MATCH(INDEX(Returns!$100:$100,MATCH($A106,DataStreams,0)),DataStreams,0)-1):OFFSET(HOMECELL,MATCH(MIN(INDEX(Last_Data_Point,MATCH($A106,DataStreams,0)),INDEX(Last_Data_Point,MATCH(K$6,DataStreams,0)),$B$4),DateRange,0)-1,MATCH(INDEX(Returns!$100:$100,MATCH($A106,DataStreams,0)),DataStreams,0)-1)),
OFFSET(HOMECELL,MATCH(MAX(INDEX(First_Data_Point,MATCH($A106,DataStreams,0)),INDEX(First_Data_Point,MATCH(K$6,DataStreams,0)),$B$3),DateRange,0)-1,MATCH(K$6,DataStreams,0)-1):OFFSET(HOMECELL,MATCH(MIN(INDEX(Last_Data_Point,MATCH($A106,DataStreams,0)),INDEX(Last_Data_Point,MATCH(K$6,DataStreams,0)),$B$4),DateRange,0)-1,MATCH(K$6,DataStreams,0)-1) -
(INDEX(Returns!$102:$102,MATCH(K$6,DataStreams,0))*
OFFSET(HOMECELL,MATCH(MAX(INDEX(First_Data_Point,MATCH($A106,DataStreams,0)),INDEX(First_Data_Point,MATCH(K$6,DataStreams,0)),$B$3),DateRange,0)-1,MATCH(INDEX(Returns!$100:$100,MATCH(K$6,DataStreams,0)),DataStreams,0)-1):OFFSET(HOMECELL,MATCH(MIN(INDEX(Last_Data_Point,MATCH($A106,DataStreams,0)),INDEX(Last_Data_Point,MATCH(K$6,DataStreams,0)),$B$4),DateRange,0)-1,MATCH(INDEX(Returns!$100:$100,MATCH(K$6,DataStreams,0)),DataStreams,0)-1))),"")</f>
        <v>9.3168892104919564E-4</v>
      </c>
      <c r="L106" s="233" cm="1">
        <f t="array" aca="1" ref="L106" ca="1">_xlfn.IFNA(_xlfn.COVARIANCE.S(
OFFSET(HOMECELL,MATCH(MAX(INDEX(First_Data_Point,MATCH($A106,DataStreams,0)),INDEX(First_Data_Point,MATCH(L$6,DataStreams,0)),$B$3),DateRange,0)-1,MATCH($A106,DataStreams,0)-1):OFFSET(HOMECELL,MATCH(MIN(INDEX(Last_Data_Point,MATCH($A106,DataStreams,0)),INDEX(Last_Data_Point,MATCH(L$6,DataStreams,0)),$B$4),DateRange,0)-1,MATCH($A106,DataStreams,0)-1) -
(INDEX(Returns!$102:$102,MATCH($A106,DataStreams,0))*
OFFSET(HOMECELL,MATCH(MAX(INDEX(First_Data_Point,MATCH($A106,DataStreams,0)),INDEX(First_Data_Point,MATCH(L$6,DataStreams,0)),$B$3),DateRange,0)-1,MATCH(INDEX(Returns!$100:$100,MATCH($A106,DataStreams,0)),DataStreams,0)-1):OFFSET(HOMECELL,MATCH(MIN(INDEX(Last_Data_Point,MATCH($A106,DataStreams,0)),INDEX(Last_Data_Point,MATCH(L$6,DataStreams,0)),$B$4),DateRange,0)-1,MATCH(INDEX(Returns!$100:$100,MATCH($A106,DataStreams,0)),DataStreams,0)-1)),
OFFSET(HOMECELL,MATCH(MAX(INDEX(First_Data_Point,MATCH($A106,DataStreams,0)),INDEX(First_Data_Point,MATCH(L$6,DataStreams,0)),$B$3),DateRange,0)-1,MATCH(L$6,DataStreams,0)-1):OFFSET(HOMECELL,MATCH(MIN(INDEX(Last_Data_Point,MATCH($A106,DataStreams,0)),INDEX(Last_Data_Point,MATCH(L$6,DataStreams,0)),$B$4),DateRange,0)-1,MATCH(L$6,DataStreams,0)-1) -
(INDEX(Returns!$102:$102,MATCH(L$6,DataStreams,0))*
OFFSET(HOMECELL,MATCH(MAX(INDEX(First_Data_Point,MATCH($A106,DataStreams,0)),INDEX(First_Data_Point,MATCH(L$6,DataStreams,0)),$B$3),DateRange,0)-1,MATCH(INDEX(Returns!$100:$100,MATCH(L$6,DataStreams,0)),DataStreams,0)-1):OFFSET(HOMECELL,MATCH(MIN(INDEX(Last_Data_Point,MATCH($A106,DataStreams,0)),INDEX(Last_Data_Point,MATCH(L$6,DataStreams,0)),$B$4),DateRange,0)-1,MATCH(INDEX(Returns!$100:$100,MATCH(L$6,DataStreams,0)),DataStreams,0)-1))),"")</f>
        <v>7.5509749010185985E-4</v>
      </c>
      <c r="M106" s="233" cm="1">
        <f t="array" aca="1" ref="M106" ca="1">_xlfn.IFNA(_xlfn.COVARIANCE.S(
OFFSET(HOMECELL,MATCH(MAX(INDEX(First_Data_Point,MATCH($A106,DataStreams,0)),INDEX(First_Data_Point,MATCH(M$6,DataStreams,0)),$B$3),DateRange,0)-1,MATCH($A106,DataStreams,0)-1):OFFSET(HOMECELL,MATCH(MIN(INDEX(Last_Data_Point,MATCH($A106,DataStreams,0)),INDEX(Last_Data_Point,MATCH(M$6,DataStreams,0)),$B$4),DateRange,0)-1,MATCH($A106,DataStreams,0)-1) -
(INDEX(Returns!$102:$102,MATCH($A106,DataStreams,0))*
OFFSET(HOMECELL,MATCH(MAX(INDEX(First_Data_Point,MATCH($A106,DataStreams,0)),INDEX(First_Data_Point,MATCH(M$6,DataStreams,0)),$B$3),DateRange,0)-1,MATCH(INDEX(Returns!$100:$100,MATCH($A106,DataStreams,0)),DataStreams,0)-1):OFFSET(HOMECELL,MATCH(MIN(INDEX(Last_Data_Point,MATCH($A106,DataStreams,0)),INDEX(Last_Data_Point,MATCH(M$6,DataStreams,0)),$B$4),DateRange,0)-1,MATCH(INDEX(Returns!$100:$100,MATCH($A106,DataStreams,0)),DataStreams,0)-1)),
OFFSET(HOMECELL,MATCH(MAX(INDEX(First_Data_Point,MATCH($A106,DataStreams,0)),INDEX(First_Data_Point,MATCH(M$6,DataStreams,0)),$B$3),DateRange,0)-1,MATCH(M$6,DataStreams,0)-1):OFFSET(HOMECELL,MATCH(MIN(INDEX(Last_Data_Point,MATCH($A106,DataStreams,0)),INDEX(Last_Data_Point,MATCH(M$6,DataStreams,0)),$B$4),DateRange,0)-1,MATCH(M$6,DataStreams,0)-1) -
(INDEX(Returns!$102:$102,MATCH(M$6,DataStreams,0))*
OFFSET(HOMECELL,MATCH(MAX(INDEX(First_Data_Point,MATCH($A106,DataStreams,0)),INDEX(First_Data_Point,MATCH(M$6,DataStreams,0)),$B$3),DateRange,0)-1,MATCH(INDEX(Returns!$100:$100,MATCH(M$6,DataStreams,0)),DataStreams,0)-1):OFFSET(HOMECELL,MATCH(MIN(INDEX(Last_Data_Point,MATCH($A106,DataStreams,0)),INDEX(Last_Data_Point,MATCH(M$6,DataStreams,0)),$B$4),DateRange,0)-1,MATCH(INDEX(Returns!$100:$100,MATCH(M$6,DataStreams,0)),DataStreams,0)-1))),"")</f>
        <v>-1.8633125447802814E-3</v>
      </c>
      <c r="N106" s="233" cm="1">
        <f t="array" aca="1" ref="N106" ca="1">_xlfn.IFNA(_xlfn.COVARIANCE.S(
OFFSET(HOMECELL,MATCH(MAX(INDEX(First_Data_Point,MATCH($A106,DataStreams,0)),INDEX(First_Data_Point,MATCH(N$6,DataStreams,0)),$B$3),DateRange,0)-1,MATCH($A106,DataStreams,0)-1):OFFSET(HOMECELL,MATCH(MIN(INDEX(Last_Data_Point,MATCH($A106,DataStreams,0)),INDEX(Last_Data_Point,MATCH(N$6,DataStreams,0)),$B$4),DateRange,0)-1,MATCH($A106,DataStreams,0)-1) -
(INDEX(Returns!$102:$102,MATCH($A106,DataStreams,0))*
OFFSET(HOMECELL,MATCH(MAX(INDEX(First_Data_Point,MATCH($A106,DataStreams,0)),INDEX(First_Data_Point,MATCH(N$6,DataStreams,0)),$B$3),DateRange,0)-1,MATCH(INDEX(Returns!$100:$100,MATCH($A106,DataStreams,0)),DataStreams,0)-1):OFFSET(HOMECELL,MATCH(MIN(INDEX(Last_Data_Point,MATCH($A106,DataStreams,0)),INDEX(Last_Data_Point,MATCH(N$6,DataStreams,0)),$B$4),DateRange,0)-1,MATCH(INDEX(Returns!$100:$100,MATCH($A106,DataStreams,0)),DataStreams,0)-1)),
OFFSET(HOMECELL,MATCH(MAX(INDEX(First_Data_Point,MATCH($A106,DataStreams,0)),INDEX(First_Data_Point,MATCH(N$6,DataStreams,0)),$B$3),DateRange,0)-1,MATCH(N$6,DataStreams,0)-1):OFFSET(HOMECELL,MATCH(MIN(INDEX(Last_Data_Point,MATCH($A106,DataStreams,0)),INDEX(Last_Data_Point,MATCH(N$6,DataStreams,0)),$B$4),DateRange,0)-1,MATCH(N$6,DataStreams,0)-1) -
(INDEX(Returns!$102:$102,MATCH(N$6,DataStreams,0))*
OFFSET(HOMECELL,MATCH(MAX(INDEX(First_Data_Point,MATCH($A106,DataStreams,0)),INDEX(First_Data_Point,MATCH(N$6,DataStreams,0)),$B$3),DateRange,0)-1,MATCH(INDEX(Returns!$100:$100,MATCH(N$6,DataStreams,0)),DataStreams,0)-1):OFFSET(HOMECELL,MATCH(MIN(INDEX(Last_Data_Point,MATCH($A106,DataStreams,0)),INDEX(Last_Data_Point,MATCH(N$6,DataStreams,0)),$B$4),DateRange,0)-1,MATCH(INDEX(Returns!$100:$100,MATCH(N$6,DataStreams,0)),DataStreams,0)-1))),"")</f>
        <v>-3.0544141173112943E-4</v>
      </c>
      <c r="O106" s="233" cm="1">
        <f t="array" aca="1" ref="O106" ca="1">_xlfn.IFNA(_xlfn.COVARIANCE.S(
OFFSET(HOMECELL,MATCH(MAX(INDEX(First_Data_Point,MATCH($A106,DataStreams,0)),INDEX(First_Data_Point,MATCH(O$6,DataStreams,0)),$B$3),DateRange,0)-1,MATCH($A106,DataStreams,0)-1):OFFSET(HOMECELL,MATCH(MIN(INDEX(Last_Data_Point,MATCH($A106,DataStreams,0)),INDEX(Last_Data_Point,MATCH(O$6,DataStreams,0)),$B$4),DateRange,0)-1,MATCH($A106,DataStreams,0)-1) -
(INDEX(Returns!$102:$102,MATCH($A106,DataStreams,0))*
OFFSET(HOMECELL,MATCH(MAX(INDEX(First_Data_Point,MATCH($A106,DataStreams,0)),INDEX(First_Data_Point,MATCH(O$6,DataStreams,0)),$B$3),DateRange,0)-1,MATCH(INDEX(Returns!$100:$100,MATCH($A106,DataStreams,0)),DataStreams,0)-1):OFFSET(HOMECELL,MATCH(MIN(INDEX(Last_Data_Point,MATCH($A106,DataStreams,0)),INDEX(Last_Data_Point,MATCH(O$6,DataStreams,0)),$B$4),DateRange,0)-1,MATCH(INDEX(Returns!$100:$100,MATCH($A106,DataStreams,0)),DataStreams,0)-1)),
OFFSET(HOMECELL,MATCH(MAX(INDEX(First_Data_Point,MATCH($A106,DataStreams,0)),INDEX(First_Data_Point,MATCH(O$6,DataStreams,0)),$B$3),DateRange,0)-1,MATCH(O$6,DataStreams,0)-1):OFFSET(HOMECELL,MATCH(MIN(INDEX(Last_Data_Point,MATCH($A106,DataStreams,0)),INDEX(Last_Data_Point,MATCH(O$6,DataStreams,0)),$B$4),DateRange,0)-1,MATCH(O$6,DataStreams,0)-1) -
(INDEX(Returns!$102:$102,MATCH(O$6,DataStreams,0))*
OFFSET(HOMECELL,MATCH(MAX(INDEX(First_Data_Point,MATCH($A106,DataStreams,0)),INDEX(First_Data_Point,MATCH(O$6,DataStreams,0)),$B$3),DateRange,0)-1,MATCH(INDEX(Returns!$100:$100,MATCH(O$6,DataStreams,0)),DataStreams,0)-1):OFFSET(HOMECELL,MATCH(MIN(INDEX(Last_Data_Point,MATCH($A106,DataStreams,0)),INDEX(Last_Data_Point,MATCH(O$6,DataStreams,0)),$B$4),DateRange,0)-1,MATCH(INDEX(Returns!$100:$100,MATCH(O$6,DataStreams,0)),DataStreams,0)-1))),"")</f>
        <v>1.1801338920838368E-3</v>
      </c>
      <c r="P106" s="233" cm="1">
        <f t="array" aca="1" ref="P106" ca="1">_xlfn.IFNA(_xlfn.COVARIANCE.S(
OFFSET(HOMECELL,MATCH(MAX(INDEX(First_Data_Point,MATCH($A106,DataStreams,0)),INDEX(First_Data_Point,MATCH(P$6,DataStreams,0)),$B$3),DateRange,0)-1,MATCH($A106,DataStreams,0)-1):OFFSET(HOMECELL,MATCH(MIN(INDEX(Last_Data_Point,MATCH($A106,DataStreams,0)),INDEX(Last_Data_Point,MATCH(P$6,DataStreams,0)),$B$4),DateRange,0)-1,MATCH($A106,DataStreams,0)-1) -
(INDEX(Returns!$102:$102,MATCH($A106,DataStreams,0))*
OFFSET(HOMECELL,MATCH(MAX(INDEX(First_Data_Point,MATCH($A106,DataStreams,0)),INDEX(First_Data_Point,MATCH(P$6,DataStreams,0)),$B$3),DateRange,0)-1,MATCH(INDEX(Returns!$100:$100,MATCH($A106,DataStreams,0)),DataStreams,0)-1):OFFSET(HOMECELL,MATCH(MIN(INDEX(Last_Data_Point,MATCH($A106,DataStreams,0)),INDEX(Last_Data_Point,MATCH(P$6,DataStreams,0)),$B$4),DateRange,0)-1,MATCH(INDEX(Returns!$100:$100,MATCH($A106,DataStreams,0)),DataStreams,0)-1)),
OFFSET(HOMECELL,MATCH(MAX(INDEX(First_Data_Point,MATCH($A106,DataStreams,0)),INDEX(First_Data_Point,MATCH(P$6,DataStreams,0)),$B$3),DateRange,0)-1,MATCH(P$6,DataStreams,0)-1):OFFSET(HOMECELL,MATCH(MIN(INDEX(Last_Data_Point,MATCH($A106,DataStreams,0)),INDEX(Last_Data_Point,MATCH(P$6,DataStreams,0)),$B$4),DateRange,0)-1,MATCH(P$6,DataStreams,0)-1) -
(INDEX(Returns!$102:$102,MATCH(P$6,DataStreams,0))*
OFFSET(HOMECELL,MATCH(MAX(INDEX(First_Data_Point,MATCH($A106,DataStreams,0)),INDEX(First_Data_Point,MATCH(P$6,DataStreams,0)),$B$3),DateRange,0)-1,MATCH(INDEX(Returns!$100:$100,MATCH(P$6,DataStreams,0)),DataStreams,0)-1):OFFSET(HOMECELL,MATCH(MIN(INDEX(Last_Data_Point,MATCH($A106,DataStreams,0)),INDEX(Last_Data_Point,MATCH(P$6,DataStreams,0)),$B$4),DateRange,0)-1,MATCH(INDEX(Returns!$100:$100,MATCH(P$6,DataStreams,0)),DataStreams,0)-1))),"")</f>
        <v>1.356034937705094E-3</v>
      </c>
      <c r="Q106" s="233" cm="1">
        <f t="array" aca="1" ref="Q106" ca="1">_xlfn.IFNA(_xlfn.COVARIANCE.S(
OFFSET(HOMECELL,MATCH(MAX(INDEX(First_Data_Point,MATCH($A106,DataStreams,0)),INDEX(First_Data_Point,MATCH(Q$6,DataStreams,0)),$B$3),DateRange,0)-1,MATCH($A106,DataStreams,0)-1):OFFSET(HOMECELL,MATCH(MIN(INDEX(Last_Data_Point,MATCH($A106,DataStreams,0)),INDEX(Last_Data_Point,MATCH(Q$6,DataStreams,0)),$B$4),DateRange,0)-1,MATCH($A106,DataStreams,0)-1) -
(INDEX(Returns!$102:$102,MATCH($A106,DataStreams,0))*
OFFSET(HOMECELL,MATCH(MAX(INDEX(First_Data_Point,MATCH($A106,DataStreams,0)),INDEX(First_Data_Point,MATCH(Q$6,DataStreams,0)),$B$3),DateRange,0)-1,MATCH(INDEX(Returns!$100:$100,MATCH($A106,DataStreams,0)),DataStreams,0)-1):OFFSET(HOMECELL,MATCH(MIN(INDEX(Last_Data_Point,MATCH($A106,DataStreams,0)),INDEX(Last_Data_Point,MATCH(Q$6,DataStreams,0)),$B$4),DateRange,0)-1,MATCH(INDEX(Returns!$100:$100,MATCH($A106,DataStreams,0)),DataStreams,0)-1)),
OFFSET(HOMECELL,MATCH(MAX(INDEX(First_Data_Point,MATCH($A106,DataStreams,0)),INDEX(First_Data_Point,MATCH(Q$6,DataStreams,0)),$B$3),DateRange,0)-1,MATCH(Q$6,DataStreams,0)-1):OFFSET(HOMECELL,MATCH(MIN(INDEX(Last_Data_Point,MATCH($A106,DataStreams,0)),INDEX(Last_Data_Point,MATCH(Q$6,DataStreams,0)),$B$4),DateRange,0)-1,MATCH(Q$6,DataStreams,0)-1) -
(INDEX(Returns!$102:$102,MATCH(Q$6,DataStreams,0))*
OFFSET(HOMECELL,MATCH(MAX(INDEX(First_Data_Point,MATCH($A106,DataStreams,0)),INDEX(First_Data_Point,MATCH(Q$6,DataStreams,0)),$B$3),DateRange,0)-1,MATCH(INDEX(Returns!$100:$100,MATCH(Q$6,DataStreams,0)),DataStreams,0)-1):OFFSET(HOMECELL,MATCH(MIN(INDEX(Last_Data_Point,MATCH($A106,DataStreams,0)),INDEX(Last_Data_Point,MATCH(Q$6,DataStreams,0)),$B$4),DateRange,0)-1,MATCH(INDEX(Returns!$100:$100,MATCH(Q$6,DataStreams,0)),DataStreams,0)-1))),"")</f>
        <v>7.5304147161991443E-4</v>
      </c>
      <c r="R106" s="233" cm="1">
        <f t="array" aca="1" ref="R106" ca="1">_xlfn.IFNA(_xlfn.COVARIANCE.S(
OFFSET(HOMECELL,MATCH(MAX(INDEX(First_Data_Point,MATCH($A106,DataStreams,0)),INDEX(First_Data_Point,MATCH(R$6,DataStreams,0)),$B$3),DateRange,0)-1,MATCH($A106,DataStreams,0)-1):OFFSET(HOMECELL,MATCH(MIN(INDEX(Last_Data_Point,MATCH($A106,DataStreams,0)),INDEX(Last_Data_Point,MATCH(R$6,DataStreams,0)),$B$4),DateRange,0)-1,MATCH($A106,DataStreams,0)-1) -
(INDEX(Returns!$102:$102,MATCH($A106,DataStreams,0))*
OFFSET(HOMECELL,MATCH(MAX(INDEX(First_Data_Point,MATCH($A106,DataStreams,0)),INDEX(First_Data_Point,MATCH(R$6,DataStreams,0)),$B$3),DateRange,0)-1,MATCH(INDEX(Returns!$100:$100,MATCH($A106,DataStreams,0)),DataStreams,0)-1):OFFSET(HOMECELL,MATCH(MIN(INDEX(Last_Data_Point,MATCH($A106,DataStreams,0)),INDEX(Last_Data_Point,MATCH(R$6,DataStreams,0)),$B$4),DateRange,0)-1,MATCH(INDEX(Returns!$100:$100,MATCH($A106,DataStreams,0)),DataStreams,0)-1)),
OFFSET(HOMECELL,MATCH(MAX(INDEX(First_Data_Point,MATCH($A106,DataStreams,0)),INDEX(First_Data_Point,MATCH(R$6,DataStreams,0)),$B$3),DateRange,0)-1,MATCH(R$6,DataStreams,0)-1):OFFSET(HOMECELL,MATCH(MIN(INDEX(Last_Data_Point,MATCH($A106,DataStreams,0)),INDEX(Last_Data_Point,MATCH(R$6,DataStreams,0)),$B$4),DateRange,0)-1,MATCH(R$6,DataStreams,0)-1) -
(INDEX(Returns!$102:$102,MATCH(R$6,DataStreams,0))*
OFFSET(HOMECELL,MATCH(MAX(INDEX(First_Data_Point,MATCH($A106,DataStreams,0)),INDEX(First_Data_Point,MATCH(R$6,DataStreams,0)),$B$3),DateRange,0)-1,MATCH(INDEX(Returns!$100:$100,MATCH(R$6,DataStreams,0)),DataStreams,0)-1):OFFSET(HOMECELL,MATCH(MIN(INDEX(Last_Data_Point,MATCH($A106,DataStreams,0)),INDEX(Last_Data_Point,MATCH(R$6,DataStreams,0)),$B$4),DateRange,0)-1,MATCH(INDEX(Returns!$100:$100,MATCH(R$6,DataStreams,0)),DataStreams,0)-1))),"")</f>
        <v>-5.9773123700307938E-4</v>
      </c>
      <c r="S106" s="233" cm="1">
        <f t="array" aca="1" ref="S106" ca="1">_xlfn.IFNA(_xlfn.COVARIANCE.S(
OFFSET(HOMECELL,MATCH(MAX(INDEX(First_Data_Point,MATCH($A106,DataStreams,0)),INDEX(First_Data_Point,MATCH(S$6,DataStreams,0)),$B$3),DateRange,0)-1,MATCH($A106,DataStreams,0)-1):OFFSET(HOMECELL,MATCH(MIN(INDEX(Last_Data_Point,MATCH($A106,DataStreams,0)),INDEX(Last_Data_Point,MATCH(S$6,DataStreams,0)),$B$4),DateRange,0)-1,MATCH($A106,DataStreams,0)-1) -
(INDEX(Returns!$102:$102,MATCH($A106,DataStreams,0))*
OFFSET(HOMECELL,MATCH(MAX(INDEX(First_Data_Point,MATCH($A106,DataStreams,0)),INDEX(First_Data_Point,MATCH(S$6,DataStreams,0)),$B$3),DateRange,0)-1,MATCH(INDEX(Returns!$100:$100,MATCH($A106,DataStreams,0)),DataStreams,0)-1):OFFSET(HOMECELL,MATCH(MIN(INDEX(Last_Data_Point,MATCH($A106,DataStreams,0)),INDEX(Last_Data_Point,MATCH(S$6,DataStreams,0)),$B$4),DateRange,0)-1,MATCH(INDEX(Returns!$100:$100,MATCH($A106,DataStreams,0)),DataStreams,0)-1)),
OFFSET(HOMECELL,MATCH(MAX(INDEX(First_Data_Point,MATCH($A106,DataStreams,0)),INDEX(First_Data_Point,MATCH(S$6,DataStreams,0)),$B$3),DateRange,0)-1,MATCH(S$6,DataStreams,0)-1):OFFSET(HOMECELL,MATCH(MIN(INDEX(Last_Data_Point,MATCH($A106,DataStreams,0)),INDEX(Last_Data_Point,MATCH(S$6,DataStreams,0)),$B$4),DateRange,0)-1,MATCH(S$6,DataStreams,0)-1) -
(INDEX(Returns!$102:$102,MATCH(S$6,DataStreams,0))*
OFFSET(HOMECELL,MATCH(MAX(INDEX(First_Data_Point,MATCH($A106,DataStreams,0)),INDEX(First_Data_Point,MATCH(S$6,DataStreams,0)),$B$3),DateRange,0)-1,MATCH(INDEX(Returns!$100:$100,MATCH(S$6,DataStreams,0)),DataStreams,0)-1):OFFSET(HOMECELL,MATCH(MIN(INDEX(Last_Data_Point,MATCH($A106,DataStreams,0)),INDEX(Last_Data_Point,MATCH(S$6,DataStreams,0)),$B$4),DateRange,0)-1,MATCH(INDEX(Returns!$100:$100,MATCH(S$6,DataStreams,0)),DataStreams,0)-1))),"")</f>
        <v>1.7621684661835262E-3</v>
      </c>
      <c r="T106" s="233" cm="1">
        <f t="array" aca="1" ref="T106" ca="1">_xlfn.IFNA(_xlfn.COVARIANCE.S(
OFFSET(HOMECELL,MATCH(MAX(INDEX(First_Data_Point,MATCH($A106,DataStreams,0)),INDEX(First_Data_Point,MATCH(T$6,DataStreams,0)),$B$3),DateRange,0)-1,MATCH($A106,DataStreams,0)-1):OFFSET(HOMECELL,MATCH(MIN(INDEX(Last_Data_Point,MATCH($A106,DataStreams,0)),INDEX(Last_Data_Point,MATCH(T$6,DataStreams,0)),$B$4),DateRange,0)-1,MATCH($A106,DataStreams,0)-1) -
(INDEX(Returns!$102:$102,MATCH($A106,DataStreams,0))*
OFFSET(HOMECELL,MATCH(MAX(INDEX(First_Data_Point,MATCH($A106,DataStreams,0)),INDEX(First_Data_Point,MATCH(T$6,DataStreams,0)),$B$3),DateRange,0)-1,MATCH(INDEX(Returns!$100:$100,MATCH($A106,DataStreams,0)),DataStreams,0)-1):OFFSET(HOMECELL,MATCH(MIN(INDEX(Last_Data_Point,MATCH($A106,DataStreams,0)),INDEX(Last_Data_Point,MATCH(T$6,DataStreams,0)),$B$4),DateRange,0)-1,MATCH(INDEX(Returns!$100:$100,MATCH($A106,DataStreams,0)),DataStreams,0)-1)),
OFFSET(HOMECELL,MATCH(MAX(INDEX(First_Data_Point,MATCH($A106,DataStreams,0)),INDEX(First_Data_Point,MATCH(T$6,DataStreams,0)),$B$3),DateRange,0)-1,MATCH(T$6,DataStreams,0)-1):OFFSET(HOMECELL,MATCH(MIN(INDEX(Last_Data_Point,MATCH($A106,DataStreams,0)),INDEX(Last_Data_Point,MATCH(T$6,DataStreams,0)),$B$4),DateRange,0)-1,MATCH(T$6,DataStreams,0)-1) -
(INDEX(Returns!$102:$102,MATCH(T$6,DataStreams,0))*
OFFSET(HOMECELL,MATCH(MAX(INDEX(First_Data_Point,MATCH($A106,DataStreams,0)),INDEX(First_Data_Point,MATCH(T$6,DataStreams,0)),$B$3),DateRange,0)-1,MATCH(INDEX(Returns!$100:$100,MATCH(T$6,DataStreams,0)),DataStreams,0)-1):OFFSET(HOMECELL,MATCH(MIN(INDEX(Last_Data_Point,MATCH($A106,DataStreams,0)),INDEX(Last_Data_Point,MATCH(T$6,DataStreams,0)),$B$4),DateRange,0)-1,MATCH(INDEX(Returns!$100:$100,MATCH(T$6,DataStreams,0)),DataStreams,0)-1))),"")</f>
        <v>-1.3566913648429733E-3</v>
      </c>
      <c r="U106" s="233" cm="1">
        <f t="array" aca="1" ref="U106" ca="1">_xlfn.IFNA(_xlfn.COVARIANCE.S(
OFFSET(HOMECELL,MATCH(MAX(INDEX(First_Data_Point,MATCH($A106,DataStreams,0)),INDEX(First_Data_Point,MATCH(U$6,DataStreams,0)),$B$3),DateRange,0)-1,MATCH($A106,DataStreams,0)-1):OFFSET(HOMECELL,MATCH(MIN(INDEX(Last_Data_Point,MATCH($A106,DataStreams,0)),INDEX(Last_Data_Point,MATCH(U$6,DataStreams,0)),$B$4),DateRange,0)-1,MATCH($A106,DataStreams,0)-1) -
(INDEX(Returns!$102:$102,MATCH($A106,DataStreams,0))*
OFFSET(HOMECELL,MATCH(MAX(INDEX(First_Data_Point,MATCH($A106,DataStreams,0)),INDEX(First_Data_Point,MATCH(U$6,DataStreams,0)),$B$3),DateRange,0)-1,MATCH(INDEX(Returns!$100:$100,MATCH($A106,DataStreams,0)),DataStreams,0)-1):OFFSET(HOMECELL,MATCH(MIN(INDEX(Last_Data_Point,MATCH($A106,DataStreams,0)),INDEX(Last_Data_Point,MATCH(U$6,DataStreams,0)),$B$4),DateRange,0)-1,MATCH(INDEX(Returns!$100:$100,MATCH($A106,DataStreams,0)),DataStreams,0)-1)),
OFFSET(HOMECELL,MATCH(MAX(INDEX(First_Data_Point,MATCH($A106,DataStreams,0)),INDEX(First_Data_Point,MATCH(U$6,DataStreams,0)),$B$3),DateRange,0)-1,MATCH(U$6,DataStreams,0)-1):OFFSET(HOMECELL,MATCH(MIN(INDEX(Last_Data_Point,MATCH($A106,DataStreams,0)),INDEX(Last_Data_Point,MATCH(U$6,DataStreams,0)),$B$4),DateRange,0)-1,MATCH(U$6,DataStreams,0)-1) -
(INDEX(Returns!$102:$102,MATCH(U$6,DataStreams,0))*
OFFSET(HOMECELL,MATCH(MAX(INDEX(First_Data_Point,MATCH($A106,DataStreams,0)),INDEX(First_Data_Point,MATCH(U$6,DataStreams,0)),$B$3),DateRange,0)-1,MATCH(INDEX(Returns!$100:$100,MATCH(U$6,DataStreams,0)),DataStreams,0)-1):OFFSET(HOMECELL,MATCH(MIN(INDEX(Last_Data_Point,MATCH($A106,DataStreams,0)),INDEX(Last_Data_Point,MATCH(U$6,DataStreams,0)),$B$4),DateRange,0)-1,MATCH(INDEX(Returns!$100:$100,MATCH(U$6,DataStreams,0)),DataStreams,0)-1))),"")</f>
        <v>-1.5407875116018222E-3</v>
      </c>
      <c r="V106" s="233" cm="1">
        <f t="array" aca="1" ref="V106" ca="1">_xlfn.IFNA(_xlfn.COVARIANCE.S(
OFFSET(HOMECELL,MATCH(MAX(INDEX(First_Data_Point,MATCH($A106,DataStreams,0)),INDEX(First_Data_Point,MATCH(V$6,DataStreams,0)),$B$3),DateRange,0)-1,MATCH($A106,DataStreams,0)-1):OFFSET(HOMECELL,MATCH(MIN(INDEX(Last_Data_Point,MATCH($A106,DataStreams,0)),INDEX(Last_Data_Point,MATCH(V$6,DataStreams,0)),$B$4),DateRange,0)-1,MATCH($A106,DataStreams,0)-1) -
(INDEX(Returns!$102:$102,MATCH($A106,DataStreams,0))*
OFFSET(HOMECELL,MATCH(MAX(INDEX(First_Data_Point,MATCH($A106,DataStreams,0)),INDEX(First_Data_Point,MATCH(V$6,DataStreams,0)),$B$3),DateRange,0)-1,MATCH(INDEX(Returns!$100:$100,MATCH($A106,DataStreams,0)),DataStreams,0)-1):OFFSET(HOMECELL,MATCH(MIN(INDEX(Last_Data_Point,MATCH($A106,DataStreams,0)),INDEX(Last_Data_Point,MATCH(V$6,DataStreams,0)),$B$4),DateRange,0)-1,MATCH(INDEX(Returns!$100:$100,MATCH($A106,DataStreams,0)),DataStreams,0)-1)),
OFFSET(HOMECELL,MATCH(MAX(INDEX(First_Data_Point,MATCH($A106,DataStreams,0)),INDEX(First_Data_Point,MATCH(V$6,DataStreams,0)),$B$3),DateRange,0)-1,MATCH(V$6,DataStreams,0)-1):OFFSET(HOMECELL,MATCH(MIN(INDEX(Last_Data_Point,MATCH($A106,DataStreams,0)),INDEX(Last_Data_Point,MATCH(V$6,DataStreams,0)),$B$4),DateRange,0)-1,MATCH(V$6,DataStreams,0)-1) -
(INDEX(Returns!$102:$102,MATCH(V$6,DataStreams,0))*
OFFSET(HOMECELL,MATCH(MAX(INDEX(First_Data_Point,MATCH($A106,DataStreams,0)),INDEX(First_Data_Point,MATCH(V$6,DataStreams,0)),$B$3),DateRange,0)-1,MATCH(INDEX(Returns!$100:$100,MATCH(V$6,DataStreams,0)),DataStreams,0)-1):OFFSET(HOMECELL,MATCH(MIN(INDEX(Last_Data_Point,MATCH($A106,DataStreams,0)),INDEX(Last_Data_Point,MATCH(V$6,DataStreams,0)),$B$4),DateRange,0)-1,MATCH(INDEX(Returns!$100:$100,MATCH(V$6,DataStreams,0)),DataStreams,0)-1))),"")</f>
        <v>1.0051074206317063E-4</v>
      </c>
      <c r="W106" s="233" cm="1">
        <f t="array" aca="1" ref="W106" ca="1">_xlfn.IFNA(_xlfn.COVARIANCE.S(
OFFSET(HOMECELL,MATCH(MAX(INDEX(First_Data_Point,MATCH($A106,DataStreams,0)),INDEX(First_Data_Point,MATCH(W$6,DataStreams,0)),$B$3),DateRange,0)-1,MATCH($A106,DataStreams,0)-1):OFFSET(HOMECELL,MATCH(MIN(INDEX(Last_Data_Point,MATCH($A106,DataStreams,0)),INDEX(Last_Data_Point,MATCH(W$6,DataStreams,0)),$B$4),DateRange,0)-1,MATCH($A106,DataStreams,0)-1) -
(INDEX(Returns!$102:$102,MATCH($A106,DataStreams,0))*
OFFSET(HOMECELL,MATCH(MAX(INDEX(First_Data_Point,MATCH($A106,DataStreams,0)),INDEX(First_Data_Point,MATCH(W$6,DataStreams,0)),$B$3),DateRange,0)-1,MATCH(INDEX(Returns!$100:$100,MATCH($A106,DataStreams,0)),DataStreams,0)-1):OFFSET(HOMECELL,MATCH(MIN(INDEX(Last_Data_Point,MATCH($A106,DataStreams,0)),INDEX(Last_Data_Point,MATCH(W$6,DataStreams,0)),$B$4),DateRange,0)-1,MATCH(INDEX(Returns!$100:$100,MATCH($A106,DataStreams,0)),DataStreams,0)-1)),
OFFSET(HOMECELL,MATCH(MAX(INDEX(First_Data_Point,MATCH($A106,DataStreams,0)),INDEX(First_Data_Point,MATCH(W$6,DataStreams,0)),$B$3),DateRange,0)-1,MATCH(W$6,DataStreams,0)-1):OFFSET(HOMECELL,MATCH(MIN(INDEX(Last_Data_Point,MATCH($A106,DataStreams,0)),INDEX(Last_Data_Point,MATCH(W$6,DataStreams,0)),$B$4),DateRange,0)-1,MATCH(W$6,DataStreams,0)-1) -
(INDEX(Returns!$102:$102,MATCH(W$6,DataStreams,0))*
OFFSET(HOMECELL,MATCH(MAX(INDEX(First_Data_Point,MATCH($A106,DataStreams,0)),INDEX(First_Data_Point,MATCH(W$6,DataStreams,0)),$B$3),DateRange,0)-1,MATCH(INDEX(Returns!$100:$100,MATCH(W$6,DataStreams,0)),DataStreams,0)-1):OFFSET(HOMECELL,MATCH(MIN(INDEX(Last_Data_Point,MATCH($A106,DataStreams,0)),INDEX(Last_Data_Point,MATCH(W$6,DataStreams,0)),$B$4),DateRange,0)-1,MATCH(INDEX(Returns!$100:$100,MATCH(W$6,DataStreams,0)),DataStreams,0)-1))),"")</f>
        <v>1.5009947666342579E-3</v>
      </c>
      <c r="X106" s="233" cm="1">
        <f t="array" aca="1" ref="X106" ca="1">_xlfn.IFNA(_xlfn.COVARIANCE.S(
OFFSET(HOMECELL,MATCH(MAX(INDEX(First_Data_Point,MATCH($A106,DataStreams,0)),INDEX(First_Data_Point,MATCH(X$6,DataStreams,0)),$B$3),DateRange,0)-1,MATCH($A106,DataStreams,0)-1):OFFSET(HOMECELL,MATCH(MIN(INDEX(Last_Data_Point,MATCH($A106,DataStreams,0)),INDEX(Last_Data_Point,MATCH(X$6,DataStreams,0)),$B$4),DateRange,0)-1,MATCH($A106,DataStreams,0)-1) -
(INDEX(Returns!$102:$102,MATCH($A106,DataStreams,0))*
OFFSET(HOMECELL,MATCH(MAX(INDEX(First_Data_Point,MATCH($A106,DataStreams,0)),INDEX(First_Data_Point,MATCH(X$6,DataStreams,0)),$B$3),DateRange,0)-1,MATCH(INDEX(Returns!$100:$100,MATCH($A106,DataStreams,0)),DataStreams,0)-1):OFFSET(HOMECELL,MATCH(MIN(INDEX(Last_Data_Point,MATCH($A106,DataStreams,0)),INDEX(Last_Data_Point,MATCH(X$6,DataStreams,0)),$B$4),DateRange,0)-1,MATCH(INDEX(Returns!$100:$100,MATCH($A106,DataStreams,0)),DataStreams,0)-1)),
OFFSET(HOMECELL,MATCH(MAX(INDEX(First_Data_Point,MATCH($A106,DataStreams,0)),INDEX(First_Data_Point,MATCH(X$6,DataStreams,0)),$B$3),DateRange,0)-1,MATCH(X$6,DataStreams,0)-1):OFFSET(HOMECELL,MATCH(MIN(INDEX(Last_Data_Point,MATCH($A106,DataStreams,0)),INDEX(Last_Data_Point,MATCH(X$6,DataStreams,0)),$B$4),DateRange,0)-1,MATCH(X$6,DataStreams,0)-1) -
(INDEX(Returns!$102:$102,MATCH(X$6,DataStreams,0))*
OFFSET(HOMECELL,MATCH(MAX(INDEX(First_Data_Point,MATCH($A106,DataStreams,0)),INDEX(First_Data_Point,MATCH(X$6,DataStreams,0)),$B$3),DateRange,0)-1,MATCH(INDEX(Returns!$100:$100,MATCH(X$6,DataStreams,0)),DataStreams,0)-1):OFFSET(HOMECELL,MATCH(MIN(INDEX(Last_Data_Point,MATCH($A106,DataStreams,0)),INDEX(Last_Data_Point,MATCH(X$6,DataStreams,0)),$B$4),DateRange,0)-1,MATCH(INDEX(Returns!$100:$100,MATCH(X$6,DataStreams,0)),DataStreams,0)-1))),"")</f>
        <v>7.9353203566897939E-4</v>
      </c>
      <c r="Y106" s="233" cm="1">
        <f t="array" aca="1" ref="Y106" ca="1">_xlfn.IFNA(_xlfn.COVARIANCE.S(
OFFSET(HOMECELL,MATCH(MAX(INDEX(First_Data_Point,MATCH($A106,DataStreams,0)),INDEX(First_Data_Point,MATCH(Y$6,DataStreams,0)),$B$3),DateRange,0)-1,MATCH($A106,DataStreams,0)-1):OFFSET(HOMECELL,MATCH(MIN(INDEX(Last_Data_Point,MATCH($A106,DataStreams,0)),INDEX(Last_Data_Point,MATCH(Y$6,DataStreams,0)),$B$4),DateRange,0)-1,MATCH($A106,DataStreams,0)-1) -
(INDEX(Returns!$102:$102,MATCH($A106,DataStreams,0))*
OFFSET(HOMECELL,MATCH(MAX(INDEX(First_Data_Point,MATCH($A106,DataStreams,0)),INDEX(First_Data_Point,MATCH(Y$6,DataStreams,0)),$B$3),DateRange,0)-1,MATCH(INDEX(Returns!$100:$100,MATCH($A106,DataStreams,0)),DataStreams,0)-1):OFFSET(HOMECELL,MATCH(MIN(INDEX(Last_Data_Point,MATCH($A106,DataStreams,0)),INDEX(Last_Data_Point,MATCH(Y$6,DataStreams,0)),$B$4),DateRange,0)-1,MATCH(INDEX(Returns!$100:$100,MATCH($A106,DataStreams,0)),DataStreams,0)-1)),
OFFSET(HOMECELL,MATCH(MAX(INDEX(First_Data_Point,MATCH($A106,DataStreams,0)),INDEX(First_Data_Point,MATCH(Y$6,DataStreams,0)),$B$3),DateRange,0)-1,MATCH(Y$6,DataStreams,0)-1):OFFSET(HOMECELL,MATCH(MIN(INDEX(Last_Data_Point,MATCH($A106,DataStreams,0)),INDEX(Last_Data_Point,MATCH(Y$6,DataStreams,0)),$B$4),DateRange,0)-1,MATCH(Y$6,DataStreams,0)-1) -
(INDEX(Returns!$102:$102,MATCH(Y$6,DataStreams,0))*
OFFSET(HOMECELL,MATCH(MAX(INDEX(First_Data_Point,MATCH($A106,DataStreams,0)),INDEX(First_Data_Point,MATCH(Y$6,DataStreams,0)),$B$3),DateRange,0)-1,MATCH(INDEX(Returns!$100:$100,MATCH(Y$6,DataStreams,0)),DataStreams,0)-1):OFFSET(HOMECELL,MATCH(MIN(INDEX(Last_Data_Point,MATCH($A106,DataStreams,0)),INDEX(Last_Data_Point,MATCH(Y$6,DataStreams,0)),$B$4),DateRange,0)-1,MATCH(INDEX(Returns!$100:$100,MATCH(Y$6,DataStreams,0)),DataStreams,0)-1))),"")</f>
        <v>2.2264257073963656E-3</v>
      </c>
      <c r="Z106" s="233" cm="1">
        <f t="array" aca="1" ref="Z106" ca="1">_xlfn.IFNA(_xlfn.COVARIANCE.S(
OFFSET(HOMECELL,MATCH(MAX(INDEX(First_Data_Point,MATCH($A106,DataStreams,0)),INDEX(First_Data_Point,MATCH(Z$6,DataStreams,0)),$B$3),DateRange,0)-1,MATCH($A106,DataStreams,0)-1):OFFSET(HOMECELL,MATCH(MIN(INDEX(Last_Data_Point,MATCH($A106,DataStreams,0)),INDEX(Last_Data_Point,MATCH(Z$6,DataStreams,0)),$B$4),DateRange,0)-1,MATCH($A106,DataStreams,0)-1) -
(INDEX(Returns!$102:$102,MATCH($A106,DataStreams,0))*
OFFSET(HOMECELL,MATCH(MAX(INDEX(First_Data_Point,MATCH($A106,DataStreams,0)),INDEX(First_Data_Point,MATCH(Z$6,DataStreams,0)),$B$3),DateRange,0)-1,MATCH(INDEX(Returns!$100:$100,MATCH($A106,DataStreams,0)),DataStreams,0)-1):OFFSET(HOMECELL,MATCH(MIN(INDEX(Last_Data_Point,MATCH($A106,DataStreams,0)),INDEX(Last_Data_Point,MATCH(Z$6,DataStreams,0)),$B$4),DateRange,0)-1,MATCH(INDEX(Returns!$100:$100,MATCH($A106,DataStreams,0)),DataStreams,0)-1)),
OFFSET(HOMECELL,MATCH(MAX(INDEX(First_Data_Point,MATCH($A106,DataStreams,0)),INDEX(First_Data_Point,MATCH(Z$6,DataStreams,0)),$B$3),DateRange,0)-1,MATCH(Z$6,DataStreams,0)-1):OFFSET(HOMECELL,MATCH(MIN(INDEX(Last_Data_Point,MATCH($A106,DataStreams,0)),INDEX(Last_Data_Point,MATCH(Z$6,DataStreams,0)),$B$4),DateRange,0)-1,MATCH(Z$6,DataStreams,0)-1) -
(INDEX(Returns!$102:$102,MATCH(Z$6,DataStreams,0))*
OFFSET(HOMECELL,MATCH(MAX(INDEX(First_Data_Point,MATCH($A106,DataStreams,0)),INDEX(First_Data_Point,MATCH(Z$6,DataStreams,0)),$B$3),DateRange,0)-1,MATCH(INDEX(Returns!$100:$100,MATCH(Z$6,DataStreams,0)),DataStreams,0)-1):OFFSET(HOMECELL,MATCH(MIN(INDEX(Last_Data_Point,MATCH($A106,DataStreams,0)),INDEX(Last_Data_Point,MATCH(Z$6,DataStreams,0)),$B$4),DateRange,0)-1,MATCH(INDEX(Returns!$100:$100,MATCH(Z$6,DataStreams,0)),DataStreams,0)-1))),"")</f>
        <v>1.3559536262209213E-3</v>
      </c>
      <c r="AA106" s="233" cm="1">
        <f t="array" aca="1" ref="AA106" ca="1">_xlfn.IFNA(_xlfn.COVARIANCE.S(
OFFSET(HOMECELL,MATCH(MAX(INDEX(First_Data_Point,MATCH($A106,DataStreams,0)),INDEX(First_Data_Point,MATCH(AA$6,DataStreams,0)),$B$3),DateRange,0)-1,MATCH($A106,DataStreams,0)-1):OFFSET(HOMECELL,MATCH(MIN(INDEX(Last_Data_Point,MATCH($A106,DataStreams,0)),INDEX(Last_Data_Point,MATCH(AA$6,DataStreams,0)),$B$4),DateRange,0)-1,MATCH($A106,DataStreams,0)-1) -
(INDEX(Returns!$102:$102,MATCH($A106,DataStreams,0))*
OFFSET(HOMECELL,MATCH(MAX(INDEX(First_Data_Point,MATCH($A106,DataStreams,0)),INDEX(First_Data_Point,MATCH(AA$6,DataStreams,0)),$B$3),DateRange,0)-1,MATCH(INDEX(Returns!$100:$100,MATCH($A106,DataStreams,0)),DataStreams,0)-1):OFFSET(HOMECELL,MATCH(MIN(INDEX(Last_Data_Point,MATCH($A106,DataStreams,0)),INDEX(Last_Data_Point,MATCH(AA$6,DataStreams,0)),$B$4),DateRange,0)-1,MATCH(INDEX(Returns!$100:$100,MATCH($A106,DataStreams,0)),DataStreams,0)-1)),
OFFSET(HOMECELL,MATCH(MAX(INDEX(First_Data_Point,MATCH($A106,DataStreams,0)),INDEX(First_Data_Point,MATCH(AA$6,DataStreams,0)),$B$3),DateRange,0)-1,MATCH(AA$6,DataStreams,0)-1):OFFSET(HOMECELL,MATCH(MIN(INDEX(Last_Data_Point,MATCH($A106,DataStreams,0)),INDEX(Last_Data_Point,MATCH(AA$6,DataStreams,0)),$B$4),DateRange,0)-1,MATCH(AA$6,DataStreams,0)-1) -
(INDEX(Returns!$102:$102,MATCH(AA$6,DataStreams,0))*
OFFSET(HOMECELL,MATCH(MAX(INDEX(First_Data_Point,MATCH($A106,DataStreams,0)),INDEX(First_Data_Point,MATCH(AA$6,DataStreams,0)),$B$3),DateRange,0)-1,MATCH(INDEX(Returns!$100:$100,MATCH(AA$6,DataStreams,0)),DataStreams,0)-1):OFFSET(HOMECELL,MATCH(MIN(INDEX(Last_Data_Point,MATCH($A106,DataStreams,0)),INDEX(Last_Data_Point,MATCH(AA$6,DataStreams,0)),$B$4),DateRange,0)-1,MATCH(INDEX(Returns!$100:$100,MATCH(AA$6,DataStreams,0)),DataStreams,0)-1))),"")</f>
        <v>1.3948191884655568E-3</v>
      </c>
      <c r="AB106" s="233" cm="1">
        <f t="array" aca="1" ref="AB106" ca="1">_xlfn.IFNA(_xlfn.COVARIANCE.S(
OFFSET(HOMECELL,MATCH(MAX(INDEX(First_Data_Point,MATCH($A106,DataStreams,0)),INDEX(First_Data_Point,MATCH(AB$6,DataStreams,0)),$B$3),DateRange,0)-1,MATCH($A106,DataStreams,0)-1):OFFSET(HOMECELL,MATCH(MIN(INDEX(Last_Data_Point,MATCH($A106,DataStreams,0)),INDEX(Last_Data_Point,MATCH(AB$6,DataStreams,0)),$B$4),DateRange,0)-1,MATCH($A106,DataStreams,0)-1) -
(INDEX(Returns!$102:$102,MATCH($A106,DataStreams,0))*
OFFSET(HOMECELL,MATCH(MAX(INDEX(First_Data_Point,MATCH($A106,DataStreams,0)),INDEX(First_Data_Point,MATCH(AB$6,DataStreams,0)),$B$3),DateRange,0)-1,MATCH(INDEX(Returns!$100:$100,MATCH($A106,DataStreams,0)),DataStreams,0)-1):OFFSET(HOMECELL,MATCH(MIN(INDEX(Last_Data_Point,MATCH($A106,DataStreams,0)),INDEX(Last_Data_Point,MATCH(AB$6,DataStreams,0)),$B$4),DateRange,0)-1,MATCH(INDEX(Returns!$100:$100,MATCH($A106,DataStreams,0)),DataStreams,0)-1)),
OFFSET(HOMECELL,MATCH(MAX(INDEX(First_Data_Point,MATCH($A106,DataStreams,0)),INDEX(First_Data_Point,MATCH(AB$6,DataStreams,0)),$B$3),DateRange,0)-1,MATCH(AB$6,DataStreams,0)-1):OFFSET(HOMECELL,MATCH(MIN(INDEX(Last_Data_Point,MATCH($A106,DataStreams,0)),INDEX(Last_Data_Point,MATCH(AB$6,DataStreams,0)),$B$4),DateRange,0)-1,MATCH(AB$6,DataStreams,0)-1) -
(INDEX(Returns!$102:$102,MATCH(AB$6,DataStreams,0))*
OFFSET(HOMECELL,MATCH(MAX(INDEX(First_Data_Point,MATCH($A106,DataStreams,0)),INDEX(First_Data_Point,MATCH(AB$6,DataStreams,0)),$B$3),DateRange,0)-1,MATCH(INDEX(Returns!$100:$100,MATCH(AB$6,DataStreams,0)),DataStreams,0)-1):OFFSET(HOMECELL,MATCH(MIN(INDEX(Last_Data_Point,MATCH($A106,DataStreams,0)),INDEX(Last_Data_Point,MATCH(AB$6,DataStreams,0)),$B$4),DateRange,0)-1,MATCH(INDEX(Returns!$100:$100,MATCH(AB$6,DataStreams,0)),DataStreams,0)-1))),"")</f>
        <v>-7.3570745782621094E-6</v>
      </c>
      <c r="AC106" s="233" cm="1">
        <f t="array" aca="1" ref="AC106" ca="1">_xlfn.IFNA(_xlfn.COVARIANCE.S(
OFFSET(HOMECELL,MATCH(MAX(INDEX(First_Data_Point,MATCH($A106,DataStreams,0)),INDEX(First_Data_Point,MATCH(AC$6,DataStreams,0)),$B$3),DateRange,0)-1,MATCH($A106,DataStreams,0)-1):OFFSET(HOMECELL,MATCH(MIN(INDEX(Last_Data_Point,MATCH($A106,DataStreams,0)),INDEX(Last_Data_Point,MATCH(AC$6,DataStreams,0)),$B$4),DateRange,0)-1,MATCH($A106,DataStreams,0)-1) -
(INDEX(Returns!$102:$102,MATCH($A106,DataStreams,0))*
OFFSET(HOMECELL,MATCH(MAX(INDEX(First_Data_Point,MATCH($A106,DataStreams,0)),INDEX(First_Data_Point,MATCH(AC$6,DataStreams,0)),$B$3),DateRange,0)-1,MATCH(INDEX(Returns!$100:$100,MATCH($A106,DataStreams,0)),DataStreams,0)-1):OFFSET(HOMECELL,MATCH(MIN(INDEX(Last_Data_Point,MATCH($A106,DataStreams,0)),INDEX(Last_Data_Point,MATCH(AC$6,DataStreams,0)),$B$4),DateRange,0)-1,MATCH(INDEX(Returns!$100:$100,MATCH($A106,DataStreams,0)),DataStreams,0)-1)),
OFFSET(HOMECELL,MATCH(MAX(INDEX(First_Data_Point,MATCH($A106,DataStreams,0)),INDEX(First_Data_Point,MATCH(AC$6,DataStreams,0)),$B$3),DateRange,0)-1,MATCH(AC$6,DataStreams,0)-1):OFFSET(HOMECELL,MATCH(MIN(INDEX(Last_Data_Point,MATCH($A106,DataStreams,0)),INDEX(Last_Data_Point,MATCH(AC$6,DataStreams,0)),$B$4),DateRange,0)-1,MATCH(AC$6,DataStreams,0)-1) -
(INDEX(Returns!$102:$102,MATCH(AC$6,DataStreams,0))*
OFFSET(HOMECELL,MATCH(MAX(INDEX(First_Data_Point,MATCH($A106,DataStreams,0)),INDEX(First_Data_Point,MATCH(AC$6,DataStreams,0)),$B$3),DateRange,0)-1,MATCH(INDEX(Returns!$100:$100,MATCH(AC$6,DataStreams,0)),DataStreams,0)-1):OFFSET(HOMECELL,MATCH(MIN(INDEX(Last_Data_Point,MATCH($A106,DataStreams,0)),INDEX(Last_Data_Point,MATCH(AC$6,DataStreams,0)),$B$4),DateRange,0)-1,MATCH(INDEX(Returns!$100:$100,MATCH(AC$6,DataStreams,0)),DataStreams,0)-1))),"")</f>
        <v>1.431348351866393E-3</v>
      </c>
      <c r="AD106" s="233" cm="1">
        <f t="array" aca="1" ref="AD106" ca="1">_xlfn.IFNA(_xlfn.COVARIANCE.S(
OFFSET(HOMECELL,MATCH(MAX(INDEX(First_Data_Point,MATCH($A106,DataStreams,0)),INDEX(First_Data_Point,MATCH(AD$6,DataStreams,0)),$B$3),DateRange,0)-1,MATCH($A106,DataStreams,0)-1):OFFSET(HOMECELL,MATCH(MIN(INDEX(Last_Data_Point,MATCH($A106,DataStreams,0)),INDEX(Last_Data_Point,MATCH(AD$6,DataStreams,0)),$B$4),DateRange,0)-1,MATCH($A106,DataStreams,0)-1) -
(INDEX(Returns!$102:$102,MATCH($A106,DataStreams,0))*
OFFSET(HOMECELL,MATCH(MAX(INDEX(First_Data_Point,MATCH($A106,DataStreams,0)),INDEX(First_Data_Point,MATCH(AD$6,DataStreams,0)),$B$3),DateRange,0)-1,MATCH(INDEX(Returns!$100:$100,MATCH($A106,DataStreams,0)),DataStreams,0)-1):OFFSET(HOMECELL,MATCH(MIN(INDEX(Last_Data_Point,MATCH($A106,DataStreams,0)),INDEX(Last_Data_Point,MATCH(AD$6,DataStreams,0)),$B$4),DateRange,0)-1,MATCH(INDEX(Returns!$100:$100,MATCH($A106,DataStreams,0)),DataStreams,0)-1)),
OFFSET(HOMECELL,MATCH(MAX(INDEX(First_Data_Point,MATCH($A106,DataStreams,0)),INDEX(First_Data_Point,MATCH(AD$6,DataStreams,0)),$B$3),DateRange,0)-1,MATCH(AD$6,DataStreams,0)-1):OFFSET(HOMECELL,MATCH(MIN(INDEX(Last_Data_Point,MATCH($A106,DataStreams,0)),INDEX(Last_Data_Point,MATCH(AD$6,DataStreams,0)),$B$4),DateRange,0)-1,MATCH(AD$6,DataStreams,0)-1) -
(INDEX(Returns!$102:$102,MATCH(AD$6,DataStreams,0))*
OFFSET(HOMECELL,MATCH(MAX(INDEX(First_Data_Point,MATCH($A106,DataStreams,0)),INDEX(First_Data_Point,MATCH(AD$6,DataStreams,0)),$B$3),DateRange,0)-1,MATCH(INDEX(Returns!$100:$100,MATCH(AD$6,DataStreams,0)),DataStreams,0)-1):OFFSET(HOMECELL,MATCH(MIN(INDEX(Last_Data_Point,MATCH($A106,DataStreams,0)),INDEX(Last_Data_Point,MATCH(AD$6,DataStreams,0)),$B$4),DateRange,0)-1,MATCH(INDEX(Returns!$100:$100,MATCH(AD$6,DataStreams,0)),DataStreams,0)-1))),"")</f>
        <v>1.1233593619944255E-3</v>
      </c>
      <c r="AE106" s="233" cm="1">
        <f t="array" aca="1" ref="AE106" ca="1">_xlfn.IFNA(_xlfn.COVARIANCE.S(
OFFSET(HOMECELL,MATCH(MAX(INDEX(First_Data_Point,MATCH($A106,DataStreams,0)),INDEX(First_Data_Point,MATCH(AE$6,DataStreams,0)),$B$3),DateRange,0)-1,MATCH($A106,DataStreams,0)-1):OFFSET(HOMECELL,MATCH(MIN(INDEX(Last_Data_Point,MATCH($A106,DataStreams,0)),INDEX(Last_Data_Point,MATCH(AE$6,DataStreams,0)),$B$4),DateRange,0)-1,MATCH($A106,DataStreams,0)-1) -
(INDEX(Returns!$102:$102,MATCH($A106,DataStreams,0))*
OFFSET(HOMECELL,MATCH(MAX(INDEX(First_Data_Point,MATCH($A106,DataStreams,0)),INDEX(First_Data_Point,MATCH(AE$6,DataStreams,0)),$B$3),DateRange,0)-1,MATCH(INDEX(Returns!$100:$100,MATCH($A106,DataStreams,0)),DataStreams,0)-1):OFFSET(HOMECELL,MATCH(MIN(INDEX(Last_Data_Point,MATCH($A106,DataStreams,0)),INDEX(Last_Data_Point,MATCH(AE$6,DataStreams,0)),$B$4),DateRange,0)-1,MATCH(INDEX(Returns!$100:$100,MATCH($A106,DataStreams,0)),DataStreams,0)-1)),
OFFSET(HOMECELL,MATCH(MAX(INDEX(First_Data_Point,MATCH($A106,DataStreams,0)),INDEX(First_Data_Point,MATCH(AE$6,DataStreams,0)),$B$3),DateRange,0)-1,MATCH(AE$6,DataStreams,0)-1):OFFSET(HOMECELL,MATCH(MIN(INDEX(Last_Data_Point,MATCH($A106,DataStreams,0)),INDEX(Last_Data_Point,MATCH(AE$6,DataStreams,0)),$B$4),DateRange,0)-1,MATCH(AE$6,DataStreams,0)-1) -
(INDEX(Returns!$102:$102,MATCH(AE$6,DataStreams,0))*
OFFSET(HOMECELL,MATCH(MAX(INDEX(First_Data_Point,MATCH($A106,DataStreams,0)),INDEX(First_Data_Point,MATCH(AE$6,DataStreams,0)),$B$3),DateRange,0)-1,MATCH(INDEX(Returns!$100:$100,MATCH(AE$6,DataStreams,0)),DataStreams,0)-1):OFFSET(HOMECELL,MATCH(MIN(INDEX(Last_Data_Point,MATCH($A106,DataStreams,0)),INDEX(Last_Data_Point,MATCH(AE$6,DataStreams,0)),$B$4),DateRange,0)-1,MATCH(INDEX(Returns!$100:$100,MATCH(AE$6,DataStreams,0)),DataStreams,0)-1))),"")</f>
        <v>8.84350372952623E-4</v>
      </c>
      <c r="AF106" s="233" cm="1">
        <f t="array" aca="1" ref="AF106" ca="1">_xlfn.IFNA(_xlfn.COVARIANCE.S(
OFFSET(HOMECELL,MATCH(MAX(INDEX(First_Data_Point,MATCH($A106,DataStreams,0)),INDEX(First_Data_Point,MATCH(AF$6,DataStreams,0)),$B$3),DateRange,0)-1,MATCH($A106,DataStreams,0)-1):OFFSET(HOMECELL,MATCH(MIN(INDEX(Last_Data_Point,MATCH($A106,DataStreams,0)),INDEX(Last_Data_Point,MATCH(AF$6,DataStreams,0)),$B$4),DateRange,0)-1,MATCH($A106,DataStreams,0)-1) -
(INDEX(Returns!$102:$102,MATCH($A106,DataStreams,0))*
OFFSET(HOMECELL,MATCH(MAX(INDEX(First_Data_Point,MATCH($A106,DataStreams,0)),INDEX(First_Data_Point,MATCH(AF$6,DataStreams,0)),$B$3),DateRange,0)-1,MATCH(INDEX(Returns!$100:$100,MATCH($A106,DataStreams,0)),DataStreams,0)-1):OFFSET(HOMECELL,MATCH(MIN(INDEX(Last_Data_Point,MATCH($A106,DataStreams,0)),INDEX(Last_Data_Point,MATCH(AF$6,DataStreams,0)),$B$4),DateRange,0)-1,MATCH(INDEX(Returns!$100:$100,MATCH($A106,DataStreams,0)),DataStreams,0)-1)),
OFFSET(HOMECELL,MATCH(MAX(INDEX(First_Data_Point,MATCH($A106,DataStreams,0)),INDEX(First_Data_Point,MATCH(AF$6,DataStreams,0)),$B$3),DateRange,0)-1,MATCH(AF$6,DataStreams,0)-1):OFFSET(HOMECELL,MATCH(MIN(INDEX(Last_Data_Point,MATCH($A106,DataStreams,0)),INDEX(Last_Data_Point,MATCH(AF$6,DataStreams,0)),$B$4),DateRange,0)-1,MATCH(AF$6,DataStreams,0)-1) -
(INDEX(Returns!$102:$102,MATCH(AF$6,DataStreams,0))*
OFFSET(HOMECELL,MATCH(MAX(INDEX(First_Data_Point,MATCH($A106,DataStreams,0)),INDEX(First_Data_Point,MATCH(AF$6,DataStreams,0)),$B$3),DateRange,0)-1,MATCH(INDEX(Returns!$100:$100,MATCH(AF$6,DataStreams,0)),DataStreams,0)-1):OFFSET(HOMECELL,MATCH(MIN(INDEX(Last_Data_Point,MATCH($A106,DataStreams,0)),INDEX(Last_Data_Point,MATCH(AF$6,DataStreams,0)),$B$4),DateRange,0)-1,MATCH(INDEX(Returns!$100:$100,MATCH(AF$6,DataStreams,0)),DataStreams,0)-1))),"")</f>
        <v>1.0328053307476941E-3</v>
      </c>
      <c r="AG106" s="233" cm="1">
        <f t="array" aca="1" ref="AG106" ca="1">_xlfn.IFNA(_xlfn.COVARIANCE.S(
OFFSET(HOMECELL,MATCH(MAX(INDEX(First_Data_Point,MATCH($A106,DataStreams,0)),INDEX(First_Data_Point,MATCH(AG$6,DataStreams,0)),$B$3),DateRange,0)-1,MATCH($A106,DataStreams,0)-1):OFFSET(HOMECELL,MATCH(MIN(INDEX(Last_Data_Point,MATCH($A106,DataStreams,0)),INDEX(Last_Data_Point,MATCH(AG$6,DataStreams,0)),$B$4),DateRange,0)-1,MATCH($A106,DataStreams,0)-1) -
(INDEX(Returns!$102:$102,MATCH($A106,DataStreams,0))*
OFFSET(HOMECELL,MATCH(MAX(INDEX(First_Data_Point,MATCH($A106,DataStreams,0)),INDEX(First_Data_Point,MATCH(AG$6,DataStreams,0)),$B$3),DateRange,0)-1,MATCH(INDEX(Returns!$100:$100,MATCH($A106,DataStreams,0)),DataStreams,0)-1):OFFSET(HOMECELL,MATCH(MIN(INDEX(Last_Data_Point,MATCH($A106,DataStreams,0)),INDEX(Last_Data_Point,MATCH(AG$6,DataStreams,0)),$B$4),DateRange,0)-1,MATCH(INDEX(Returns!$100:$100,MATCH($A106,DataStreams,0)),DataStreams,0)-1)),
OFFSET(HOMECELL,MATCH(MAX(INDEX(First_Data_Point,MATCH($A106,DataStreams,0)),INDEX(First_Data_Point,MATCH(AG$6,DataStreams,0)),$B$3),DateRange,0)-1,MATCH(AG$6,DataStreams,0)-1):OFFSET(HOMECELL,MATCH(MIN(INDEX(Last_Data_Point,MATCH($A106,DataStreams,0)),INDEX(Last_Data_Point,MATCH(AG$6,DataStreams,0)),$B$4),DateRange,0)-1,MATCH(AG$6,DataStreams,0)-1) -
(INDEX(Returns!$102:$102,MATCH(AG$6,DataStreams,0))*
OFFSET(HOMECELL,MATCH(MAX(INDEX(First_Data_Point,MATCH($A106,DataStreams,0)),INDEX(First_Data_Point,MATCH(AG$6,DataStreams,0)),$B$3),DateRange,0)-1,MATCH(INDEX(Returns!$100:$100,MATCH(AG$6,DataStreams,0)),DataStreams,0)-1):OFFSET(HOMECELL,MATCH(MIN(INDEX(Last_Data_Point,MATCH($A106,DataStreams,0)),INDEX(Last_Data_Point,MATCH(AG$6,DataStreams,0)),$B$4),DateRange,0)-1,MATCH(INDEX(Returns!$100:$100,MATCH(AG$6,DataStreams,0)),DataStreams,0)-1))),"")</f>
        <v>6.1025508993630079E-4</v>
      </c>
      <c r="AH106" s="233" cm="1">
        <f t="array" aca="1" ref="AH106" ca="1">_xlfn.IFNA(_xlfn.COVARIANCE.S(
OFFSET(HOMECELL,MATCH(MAX(INDEX(First_Data_Point,MATCH($A106,DataStreams,0)),INDEX(First_Data_Point,MATCH(AH$6,DataStreams,0)),$B$3),DateRange,0)-1,MATCH($A106,DataStreams,0)-1):OFFSET(HOMECELL,MATCH(MIN(INDEX(Last_Data_Point,MATCH($A106,DataStreams,0)),INDEX(Last_Data_Point,MATCH(AH$6,DataStreams,0)),$B$4),DateRange,0)-1,MATCH($A106,DataStreams,0)-1) -
(INDEX(Returns!$102:$102,MATCH($A106,DataStreams,0))*
OFFSET(HOMECELL,MATCH(MAX(INDEX(First_Data_Point,MATCH($A106,DataStreams,0)),INDEX(First_Data_Point,MATCH(AH$6,DataStreams,0)),$B$3),DateRange,0)-1,MATCH(INDEX(Returns!$100:$100,MATCH($A106,DataStreams,0)),DataStreams,0)-1):OFFSET(HOMECELL,MATCH(MIN(INDEX(Last_Data_Point,MATCH($A106,DataStreams,0)),INDEX(Last_Data_Point,MATCH(AH$6,DataStreams,0)),$B$4),DateRange,0)-1,MATCH(INDEX(Returns!$100:$100,MATCH($A106,DataStreams,0)),DataStreams,0)-1)),
OFFSET(HOMECELL,MATCH(MAX(INDEX(First_Data_Point,MATCH($A106,DataStreams,0)),INDEX(First_Data_Point,MATCH(AH$6,DataStreams,0)),$B$3),DateRange,0)-1,MATCH(AH$6,DataStreams,0)-1):OFFSET(HOMECELL,MATCH(MIN(INDEX(Last_Data_Point,MATCH($A106,DataStreams,0)),INDEX(Last_Data_Point,MATCH(AH$6,DataStreams,0)),$B$4),DateRange,0)-1,MATCH(AH$6,DataStreams,0)-1) -
(INDEX(Returns!$102:$102,MATCH(AH$6,DataStreams,0))*
OFFSET(HOMECELL,MATCH(MAX(INDEX(First_Data_Point,MATCH($A106,DataStreams,0)),INDEX(First_Data_Point,MATCH(AH$6,DataStreams,0)),$B$3),DateRange,0)-1,MATCH(INDEX(Returns!$100:$100,MATCH(AH$6,DataStreams,0)),DataStreams,0)-1):OFFSET(HOMECELL,MATCH(MIN(INDEX(Last_Data_Point,MATCH($A106,DataStreams,0)),INDEX(Last_Data_Point,MATCH(AH$6,DataStreams,0)),$B$4),DateRange,0)-1,MATCH(INDEX(Returns!$100:$100,MATCH(AH$6,DataStreams,0)),DataStreams,0)-1))),"")</f>
        <v>-8.3924598142936417E-4</v>
      </c>
      <c r="AI106" s="233" cm="1">
        <f t="array" aca="1" ref="AI106" ca="1">_xlfn.IFNA(_xlfn.COVARIANCE.S(
OFFSET(HOMECELL,MATCH(MAX(INDEX(First_Data_Point,MATCH($A106,DataStreams,0)),INDEX(First_Data_Point,MATCH(AI$6,DataStreams,0)),$B$3),DateRange,0)-1,MATCH($A106,DataStreams,0)-1):OFFSET(HOMECELL,MATCH(MIN(INDEX(Last_Data_Point,MATCH($A106,DataStreams,0)),INDEX(Last_Data_Point,MATCH(AI$6,DataStreams,0)),$B$4),DateRange,0)-1,MATCH($A106,DataStreams,0)-1) -
(INDEX(Returns!$102:$102,MATCH($A106,DataStreams,0))*
OFFSET(HOMECELL,MATCH(MAX(INDEX(First_Data_Point,MATCH($A106,DataStreams,0)),INDEX(First_Data_Point,MATCH(AI$6,DataStreams,0)),$B$3),DateRange,0)-1,MATCH(INDEX(Returns!$100:$100,MATCH($A106,DataStreams,0)),DataStreams,0)-1):OFFSET(HOMECELL,MATCH(MIN(INDEX(Last_Data_Point,MATCH($A106,DataStreams,0)),INDEX(Last_Data_Point,MATCH(AI$6,DataStreams,0)),$B$4),DateRange,0)-1,MATCH(INDEX(Returns!$100:$100,MATCH($A106,DataStreams,0)),DataStreams,0)-1)),
OFFSET(HOMECELL,MATCH(MAX(INDEX(First_Data_Point,MATCH($A106,DataStreams,0)),INDEX(First_Data_Point,MATCH(AI$6,DataStreams,0)),$B$3),DateRange,0)-1,MATCH(AI$6,DataStreams,0)-1):OFFSET(HOMECELL,MATCH(MIN(INDEX(Last_Data_Point,MATCH($A106,DataStreams,0)),INDEX(Last_Data_Point,MATCH(AI$6,DataStreams,0)),$B$4),DateRange,0)-1,MATCH(AI$6,DataStreams,0)-1) -
(INDEX(Returns!$102:$102,MATCH(AI$6,DataStreams,0))*
OFFSET(HOMECELL,MATCH(MAX(INDEX(First_Data_Point,MATCH($A106,DataStreams,0)),INDEX(First_Data_Point,MATCH(AI$6,DataStreams,0)),$B$3),DateRange,0)-1,MATCH(INDEX(Returns!$100:$100,MATCH(AI$6,DataStreams,0)),DataStreams,0)-1):OFFSET(HOMECELL,MATCH(MIN(INDEX(Last_Data_Point,MATCH($A106,DataStreams,0)),INDEX(Last_Data_Point,MATCH(AI$6,DataStreams,0)),$B$4),DateRange,0)-1,MATCH(INDEX(Returns!$100:$100,MATCH(AI$6,DataStreams,0)),DataStreams,0)-1))),"")</f>
        <v>1.8045916027944558E-3</v>
      </c>
      <c r="AJ106" s="233" cm="1">
        <f t="array" aca="1" ref="AJ106" ca="1">_xlfn.IFNA(_xlfn.COVARIANCE.S(
OFFSET(HOMECELL,MATCH(MAX(INDEX(First_Data_Point,MATCH($A106,DataStreams,0)),INDEX(First_Data_Point,MATCH(AJ$6,DataStreams,0)),$B$3),DateRange,0)-1,MATCH($A106,DataStreams,0)-1):OFFSET(HOMECELL,MATCH(MIN(INDEX(Last_Data_Point,MATCH($A106,DataStreams,0)),INDEX(Last_Data_Point,MATCH(AJ$6,DataStreams,0)),$B$4),DateRange,0)-1,MATCH($A106,DataStreams,0)-1) -
(INDEX(Returns!$102:$102,MATCH($A106,DataStreams,0))*
OFFSET(HOMECELL,MATCH(MAX(INDEX(First_Data_Point,MATCH($A106,DataStreams,0)),INDEX(First_Data_Point,MATCH(AJ$6,DataStreams,0)),$B$3),DateRange,0)-1,MATCH(INDEX(Returns!$100:$100,MATCH($A106,DataStreams,0)),DataStreams,0)-1):OFFSET(HOMECELL,MATCH(MIN(INDEX(Last_Data_Point,MATCH($A106,DataStreams,0)),INDEX(Last_Data_Point,MATCH(AJ$6,DataStreams,0)),$B$4),DateRange,0)-1,MATCH(INDEX(Returns!$100:$100,MATCH($A106,DataStreams,0)),DataStreams,0)-1)),
OFFSET(HOMECELL,MATCH(MAX(INDEX(First_Data_Point,MATCH($A106,DataStreams,0)),INDEX(First_Data_Point,MATCH(AJ$6,DataStreams,0)),$B$3),DateRange,0)-1,MATCH(AJ$6,DataStreams,0)-1):OFFSET(HOMECELL,MATCH(MIN(INDEX(Last_Data_Point,MATCH($A106,DataStreams,0)),INDEX(Last_Data_Point,MATCH(AJ$6,DataStreams,0)),$B$4),DateRange,0)-1,MATCH(AJ$6,DataStreams,0)-1) -
(INDEX(Returns!$102:$102,MATCH(AJ$6,DataStreams,0))*
OFFSET(HOMECELL,MATCH(MAX(INDEX(First_Data_Point,MATCH($A106,DataStreams,0)),INDEX(First_Data_Point,MATCH(AJ$6,DataStreams,0)),$B$3),DateRange,0)-1,MATCH(INDEX(Returns!$100:$100,MATCH(AJ$6,DataStreams,0)),DataStreams,0)-1):OFFSET(HOMECELL,MATCH(MIN(INDEX(Last_Data_Point,MATCH($A106,DataStreams,0)),INDEX(Last_Data_Point,MATCH(AJ$6,DataStreams,0)),$B$4),DateRange,0)-1,MATCH(INDEX(Returns!$100:$100,MATCH(AJ$6,DataStreams,0)),DataStreams,0)-1))),"")</f>
        <v>2.5823172520218125E-3</v>
      </c>
      <c r="AK106" s="233" cm="1">
        <f t="array" aca="1" ref="AK106" ca="1">_xlfn.IFNA(_xlfn.COVARIANCE.S(
OFFSET(HOMECELL,MATCH(MAX(INDEX(First_Data_Point,MATCH($A106,DataStreams,0)),INDEX(First_Data_Point,MATCH(AK$6,DataStreams,0)),$B$3),DateRange,0)-1,MATCH($A106,DataStreams,0)-1):OFFSET(HOMECELL,MATCH(MIN(INDEX(Last_Data_Point,MATCH($A106,DataStreams,0)),INDEX(Last_Data_Point,MATCH(AK$6,DataStreams,0)),$B$4),DateRange,0)-1,MATCH($A106,DataStreams,0)-1) -
(INDEX(Returns!$102:$102,MATCH($A106,DataStreams,0))*
OFFSET(HOMECELL,MATCH(MAX(INDEX(First_Data_Point,MATCH($A106,DataStreams,0)),INDEX(First_Data_Point,MATCH(AK$6,DataStreams,0)),$B$3),DateRange,0)-1,MATCH(INDEX(Returns!$100:$100,MATCH($A106,DataStreams,0)),DataStreams,0)-1):OFFSET(HOMECELL,MATCH(MIN(INDEX(Last_Data_Point,MATCH($A106,DataStreams,0)),INDEX(Last_Data_Point,MATCH(AK$6,DataStreams,0)),$B$4),DateRange,0)-1,MATCH(INDEX(Returns!$100:$100,MATCH($A106,DataStreams,0)),DataStreams,0)-1)),
OFFSET(HOMECELL,MATCH(MAX(INDEX(First_Data_Point,MATCH($A106,DataStreams,0)),INDEX(First_Data_Point,MATCH(AK$6,DataStreams,0)),$B$3),DateRange,0)-1,MATCH(AK$6,DataStreams,0)-1):OFFSET(HOMECELL,MATCH(MIN(INDEX(Last_Data_Point,MATCH($A106,DataStreams,0)),INDEX(Last_Data_Point,MATCH(AK$6,DataStreams,0)),$B$4),DateRange,0)-1,MATCH(AK$6,DataStreams,0)-1) -
(INDEX(Returns!$102:$102,MATCH(AK$6,DataStreams,0))*
OFFSET(HOMECELL,MATCH(MAX(INDEX(First_Data_Point,MATCH($A106,DataStreams,0)),INDEX(First_Data_Point,MATCH(AK$6,DataStreams,0)),$B$3),DateRange,0)-1,MATCH(INDEX(Returns!$100:$100,MATCH(AK$6,DataStreams,0)),DataStreams,0)-1):OFFSET(HOMECELL,MATCH(MIN(INDEX(Last_Data_Point,MATCH($A106,DataStreams,0)),INDEX(Last_Data_Point,MATCH(AK$6,DataStreams,0)),$B$4),DateRange,0)-1,MATCH(INDEX(Returns!$100:$100,MATCH(AK$6,DataStreams,0)),DataStreams,0)-1))),"")</f>
        <v>7.162845202055043E-4</v>
      </c>
      <c r="AL106" s="233" cm="1">
        <f t="array" aca="1" ref="AL106" ca="1">_xlfn.IFNA(_xlfn.COVARIANCE.S(
OFFSET(HOMECELL,MATCH(MAX(INDEX(First_Data_Point,MATCH($A106,DataStreams,0)),INDEX(First_Data_Point,MATCH(AL$6,DataStreams,0)),$B$3),DateRange,0)-1,MATCH($A106,DataStreams,0)-1):OFFSET(HOMECELL,MATCH(MIN(INDEX(Last_Data_Point,MATCH($A106,DataStreams,0)),INDEX(Last_Data_Point,MATCH(AL$6,DataStreams,0)),$B$4),DateRange,0)-1,MATCH($A106,DataStreams,0)-1) -
(INDEX(Returns!$102:$102,MATCH($A106,DataStreams,0))*
OFFSET(HOMECELL,MATCH(MAX(INDEX(First_Data_Point,MATCH($A106,DataStreams,0)),INDEX(First_Data_Point,MATCH(AL$6,DataStreams,0)),$B$3),DateRange,0)-1,MATCH(INDEX(Returns!$100:$100,MATCH($A106,DataStreams,0)),DataStreams,0)-1):OFFSET(HOMECELL,MATCH(MIN(INDEX(Last_Data_Point,MATCH($A106,DataStreams,0)),INDEX(Last_Data_Point,MATCH(AL$6,DataStreams,0)),$B$4),DateRange,0)-1,MATCH(INDEX(Returns!$100:$100,MATCH($A106,DataStreams,0)),DataStreams,0)-1)),
OFFSET(HOMECELL,MATCH(MAX(INDEX(First_Data_Point,MATCH($A106,DataStreams,0)),INDEX(First_Data_Point,MATCH(AL$6,DataStreams,0)),$B$3),DateRange,0)-1,MATCH(AL$6,DataStreams,0)-1):OFFSET(HOMECELL,MATCH(MIN(INDEX(Last_Data_Point,MATCH($A106,DataStreams,0)),INDEX(Last_Data_Point,MATCH(AL$6,DataStreams,0)),$B$4),DateRange,0)-1,MATCH(AL$6,DataStreams,0)-1) -
(INDEX(Returns!$102:$102,MATCH(AL$6,DataStreams,0))*
OFFSET(HOMECELL,MATCH(MAX(INDEX(First_Data_Point,MATCH($A106,DataStreams,0)),INDEX(First_Data_Point,MATCH(AL$6,DataStreams,0)),$B$3),DateRange,0)-1,MATCH(INDEX(Returns!$100:$100,MATCH(AL$6,DataStreams,0)),DataStreams,0)-1):OFFSET(HOMECELL,MATCH(MIN(INDEX(Last_Data_Point,MATCH($A106,DataStreams,0)),INDEX(Last_Data_Point,MATCH(AL$6,DataStreams,0)),$B$4),DateRange,0)-1,MATCH(INDEX(Returns!$100:$100,MATCH(AL$6,DataStreams,0)),DataStreams,0)-1))),"")</f>
        <v>8.208959746802962E-4</v>
      </c>
      <c r="AM106" s="233" cm="1">
        <f t="array" aca="1" ref="AM106" ca="1">_xlfn.IFNA(_xlfn.COVARIANCE.S(
OFFSET(HOMECELL,MATCH(MAX(INDEX(First_Data_Point,MATCH($A106,DataStreams,0)),INDEX(First_Data_Point,MATCH(AM$6,DataStreams,0)),$B$3),DateRange,0)-1,MATCH($A106,DataStreams,0)-1):OFFSET(HOMECELL,MATCH(MIN(INDEX(Last_Data_Point,MATCH($A106,DataStreams,0)),INDEX(Last_Data_Point,MATCH(AM$6,DataStreams,0)),$B$4),DateRange,0)-1,MATCH($A106,DataStreams,0)-1) -
(INDEX(Returns!$102:$102,MATCH($A106,DataStreams,0))*
OFFSET(HOMECELL,MATCH(MAX(INDEX(First_Data_Point,MATCH($A106,DataStreams,0)),INDEX(First_Data_Point,MATCH(AM$6,DataStreams,0)),$B$3),DateRange,0)-1,MATCH(INDEX(Returns!$100:$100,MATCH($A106,DataStreams,0)),DataStreams,0)-1):OFFSET(HOMECELL,MATCH(MIN(INDEX(Last_Data_Point,MATCH($A106,DataStreams,0)),INDEX(Last_Data_Point,MATCH(AM$6,DataStreams,0)),$B$4),DateRange,0)-1,MATCH(INDEX(Returns!$100:$100,MATCH($A106,DataStreams,0)),DataStreams,0)-1)),
OFFSET(HOMECELL,MATCH(MAX(INDEX(First_Data_Point,MATCH($A106,DataStreams,0)),INDEX(First_Data_Point,MATCH(AM$6,DataStreams,0)),$B$3),DateRange,0)-1,MATCH(AM$6,DataStreams,0)-1):OFFSET(HOMECELL,MATCH(MIN(INDEX(Last_Data_Point,MATCH($A106,DataStreams,0)),INDEX(Last_Data_Point,MATCH(AM$6,DataStreams,0)),$B$4),DateRange,0)-1,MATCH(AM$6,DataStreams,0)-1) -
(INDEX(Returns!$102:$102,MATCH(AM$6,DataStreams,0))*
OFFSET(HOMECELL,MATCH(MAX(INDEX(First_Data_Point,MATCH($A106,DataStreams,0)),INDEX(First_Data_Point,MATCH(AM$6,DataStreams,0)),$B$3),DateRange,0)-1,MATCH(INDEX(Returns!$100:$100,MATCH(AM$6,DataStreams,0)),DataStreams,0)-1):OFFSET(HOMECELL,MATCH(MIN(INDEX(Last_Data_Point,MATCH($A106,DataStreams,0)),INDEX(Last_Data_Point,MATCH(AM$6,DataStreams,0)),$B$4),DateRange,0)-1,MATCH(INDEX(Returns!$100:$100,MATCH(AM$6,DataStreams,0)),DataStreams,0)-1))),"")</f>
        <v>-8.0617591543146892E-4</v>
      </c>
      <c r="AN106" s="233" cm="1">
        <f t="array" aca="1" ref="AN106" ca="1">_xlfn.IFNA(_xlfn.COVARIANCE.S(
OFFSET(HOMECELL,MATCH(MAX(INDEX(First_Data_Point,MATCH($A106,DataStreams,0)),INDEX(First_Data_Point,MATCH(AN$6,DataStreams,0)),$B$3),DateRange,0)-1,MATCH($A106,DataStreams,0)-1):OFFSET(HOMECELL,MATCH(MIN(INDEX(Last_Data_Point,MATCH($A106,DataStreams,0)),INDEX(Last_Data_Point,MATCH(AN$6,DataStreams,0)),$B$4),DateRange,0)-1,MATCH($A106,DataStreams,0)-1) -
(INDEX(Returns!$102:$102,MATCH($A106,DataStreams,0))*
OFFSET(HOMECELL,MATCH(MAX(INDEX(First_Data_Point,MATCH($A106,DataStreams,0)),INDEX(First_Data_Point,MATCH(AN$6,DataStreams,0)),$B$3),DateRange,0)-1,MATCH(INDEX(Returns!$100:$100,MATCH($A106,DataStreams,0)),DataStreams,0)-1):OFFSET(HOMECELL,MATCH(MIN(INDEX(Last_Data_Point,MATCH($A106,DataStreams,0)),INDEX(Last_Data_Point,MATCH(AN$6,DataStreams,0)),$B$4),DateRange,0)-1,MATCH(INDEX(Returns!$100:$100,MATCH($A106,DataStreams,0)),DataStreams,0)-1)),
OFFSET(HOMECELL,MATCH(MAX(INDEX(First_Data_Point,MATCH($A106,DataStreams,0)),INDEX(First_Data_Point,MATCH(AN$6,DataStreams,0)),$B$3),DateRange,0)-1,MATCH(AN$6,DataStreams,0)-1):OFFSET(HOMECELL,MATCH(MIN(INDEX(Last_Data_Point,MATCH($A106,DataStreams,0)),INDEX(Last_Data_Point,MATCH(AN$6,DataStreams,0)),$B$4),DateRange,0)-1,MATCH(AN$6,DataStreams,0)-1) -
(INDEX(Returns!$102:$102,MATCH(AN$6,DataStreams,0))*
OFFSET(HOMECELL,MATCH(MAX(INDEX(First_Data_Point,MATCH($A106,DataStreams,0)),INDEX(First_Data_Point,MATCH(AN$6,DataStreams,0)),$B$3),DateRange,0)-1,MATCH(INDEX(Returns!$100:$100,MATCH(AN$6,DataStreams,0)),DataStreams,0)-1):OFFSET(HOMECELL,MATCH(MIN(INDEX(Last_Data_Point,MATCH($A106,DataStreams,0)),INDEX(Last_Data_Point,MATCH(AN$6,DataStreams,0)),$B$4),DateRange,0)-1,MATCH(INDEX(Returns!$100:$100,MATCH(AN$6,DataStreams,0)),DataStreams,0)-1))),"")</f>
        <v>1.9076281100088041E-3</v>
      </c>
      <c r="AO106" s="233" cm="1">
        <f t="array" aca="1" ref="AO106" ca="1">_xlfn.IFNA(_xlfn.COVARIANCE.S(
OFFSET(HOMECELL,MATCH(MAX(INDEX(First_Data_Point,MATCH($A106,DataStreams,0)),INDEX(First_Data_Point,MATCH(AO$6,DataStreams,0)),$B$3),DateRange,0)-1,MATCH($A106,DataStreams,0)-1):OFFSET(HOMECELL,MATCH(MIN(INDEX(Last_Data_Point,MATCH($A106,DataStreams,0)),INDEX(Last_Data_Point,MATCH(AO$6,DataStreams,0)),$B$4),DateRange,0)-1,MATCH($A106,DataStreams,0)-1) -
(INDEX(Returns!$102:$102,MATCH($A106,DataStreams,0))*
OFFSET(HOMECELL,MATCH(MAX(INDEX(First_Data_Point,MATCH($A106,DataStreams,0)),INDEX(First_Data_Point,MATCH(AO$6,DataStreams,0)),$B$3),DateRange,0)-1,MATCH(INDEX(Returns!$100:$100,MATCH($A106,DataStreams,0)),DataStreams,0)-1):OFFSET(HOMECELL,MATCH(MIN(INDEX(Last_Data_Point,MATCH($A106,DataStreams,0)),INDEX(Last_Data_Point,MATCH(AO$6,DataStreams,0)),$B$4),DateRange,0)-1,MATCH(INDEX(Returns!$100:$100,MATCH($A106,DataStreams,0)),DataStreams,0)-1)),
OFFSET(HOMECELL,MATCH(MAX(INDEX(First_Data_Point,MATCH($A106,DataStreams,0)),INDEX(First_Data_Point,MATCH(AO$6,DataStreams,0)),$B$3),DateRange,0)-1,MATCH(AO$6,DataStreams,0)-1):OFFSET(HOMECELL,MATCH(MIN(INDEX(Last_Data_Point,MATCH($A106,DataStreams,0)),INDEX(Last_Data_Point,MATCH(AO$6,DataStreams,0)),$B$4),DateRange,0)-1,MATCH(AO$6,DataStreams,0)-1) -
(INDEX(Returns!$102:$102,MATCH(AO$6,DataStreams,0))*
OFFSET(HOMECELL,MATCH(MAX(INDEX(First_Data_Point,MATCH($A106,DataStreams,0)),INDEX(First_Data_Point,MATCH(AO$6,DataStreams,0)),$B$3),DateRange,0)-1,MATCH(INDEX(Returns!$100:$100,MATCH(AO$6,DataStreams,0)),DataStreams,0)-1):OFFSET(HOMECELL,MATCH(MIN(INDEX(Last_Data_Point,MATCH($A106,DataStreams,0)),INDEX(Last_Data_Point,MATCH(AO$6,DataStreams,0)),$B$4),DateRange,0)-1,MATCH(INDEX(Returns!$100:$100,MATCH(AO$6,DataStreams,0)),DataStreams,0)-1))),"")</f>
        <v>2.6834914343291217E-4</v>
      </c>
      <c r="AP106" s="233" cm="1">
        <f t="array" aca="1" ref="AP106" ca="1">_xlfn.IFNA(_xlfn.COVARIANCE.S(
OFFSET(HOMECELL,MATCH(MAX(INDEX(First_Data_Point,MATCH($A106,DataStreams,0)),INDEX(First_Data_Point,MATCH(AP$6,DataStreams,0)),$B$3),DateRange,0)-1,MATCH($A106,DataStreams,0)-1):OFFSET(HOMECELL,MATCH(MIN(INDEX(Last_Data_Point,MATCH($A106,DataStreams,0)),INDEX(Last_Data_Point,MATCH(AP$6,DataStreams,0)),$B$4),DateRange,0)-1,MATCH($A106,DataStreams,0)-1) -
(INDEX(Returns!$102:$102,MATCH($A106,DataStreams,0))*
OFFSET(HOMECELL,MATCH(MAX(INDEX(First_Data_Point,MATCH($A106,DataStreams,0)),INDEX(First_Data_Point,MATCH(AP$6,DataStreams,0)),$B$3),DateRange,0)-1,MATCH(INDEX(Returns!$100:$100,MATCH($A106,DataStreams,0)),DataStreams,0)-1):OFFSET(HOMECELL,MATCH(MIN(INDEX(Last_Data_Point,MATCH($A106,DataStreams,0)),INDEX(Last_Data_Point,MATCH(AP$6,DataStreams,0)),$B$4),DateRange,0)-1,MATCH(INDEX(Returns!$100:$100,MATCH($A106,DataStreams,0)),DataStreams,0)-1)),
OFFSET(HOMECELL,MATCH(MAX(INDEX(First_Data_Point,MATCH($A106,DataStreams,0)),INDEX(First_Data_Point,MATCH(AP$6,DataStreams,0)),$B$3),DateRange,0)-1,MATCH(AP$6,DataStreams,0)-1):OFFSET(HOMECELL,MATCH(MIN(INDEX(Last_Data_Point,MATCH($A106,DataStreams,0)),INDEX(Last_Data_Point,MATCH(AP$6,DataStreams,0)),$B$4),DateRange,0)-1,MATCH(AP$6,DataStreams,0)-1) -
(INDEX(Returns!$102:$102,MATCH(AP$6,DataStreams,0))*
OFFSET(HOMECELL,MATCH(MAX(INDEX(First_Data_Point,MATCH($A106,DataStreams,0)),INDEX(First_Data_Point,MATCH(AP$6,DataStreams,0)),$B$3),DateRange,0)-1,MATCH(INDEX(Returns!$100:$100,MATCH(AP$6,DataStreams,0)),DataStreams,0)-1):OFFSET(HOMECELL,MATCH(MIN(INDEX(Last_Data_Point,MATCH($A106,DataStreams,0)),INDEX(Last_Data_Point,MATCH(AP$6,DataStreams,0)),$B$4),DateRange,0)-1,MATCH(INDEX(Returns!$100:$100,MATCH(AP$6,DataStreams,0)),DataStreams,0)-1))),"")</f>
        <v>5.274424091689346E-3</v>
      </c>
      <c r="AQ106" s="233" t="str" cm="1">
        <f t="array" aca="1" ref="AQ106" ca="1">_xlfn.IFNA(_xlfn.COVARIANCE.S(
OFFSET(HOMECELL,MATCH(MAX(INDEX(First_Data_Point,MATCH($A106,DataStreams,0)),INDEX(First_Data_Point,MATCH(AQ$6,DataStreams,0)),$B$3),DateRange,0)-1,MATCH($A106,DataStreams,0)-1):OFFSET(HOMECELL,MATCH(MIN(INDEX(Last_Data_Point,MATCH($A106,DataStreams,0)),INDEX(Last_Data_Point,MATCH(AQ$6,DataStreams,0)),$B$4),DateRange,0)-1,MATCH($A106,DataStreams,0)-1) -
(INDEX(Returns!$102:$102,MATCH($A106,DataStreams,0))*
OFFSET(HOMECELL,MATCH(MAX(INDEX(First_Data_Point,MATCH($A106,DataStreams,0)),INDEX(First_Data_Point,MATCH(AQ$6,DataStreams,0)),$B$3),DateRange,0)-1,MATCH(INDEX(Returns!$100:$100,MATCH($A106,DataStreams,0)),DataStreams,0)-1):OFFSET(HOMECELL,MATCH(MIN(INDEX(Last_Data_Point,MATCH($A106,DataStreams,0)),INDEX(Last_Data_Point,MATCH(AQ$6,DataStreams,0)),$B$4),DateRange,0)-1,MATCH(INDEX(Returns!$100:$100,MATCH($A106,DataStreams,0)),DataStreams,0)-1)),
OFFSET(HOMECELL,MATCH(MAX(INDEX(First_Data_Point,MATCH($A106,DataStreams,0)),INDEX(First_Data_Point,MATCH(AQ$6,DataStreams,0)),$B$3),DateRange,0)-1,MATCH(AQ$6,DataStreams,0)-1):OFFSET(HOMECELL,MATCH(MIN(INDEX(Last_Data_Point,MATCH($A106,DataStreams,0)),INDEX(Last_Data_Point,MATCH(AQ$6,DataStreams,0)),$B$4),DateRange,0)-1,MATCH(AQ$6,DataStreams,0)-1) -
(INDEX(Returns!$102:$102,MATCH(AQ$6,DataStreams,0))*
OFFSET(HOMECELL,MATCH(MAX(INDEX(First_Data_Point,MATCH($A106,DataStreams,0)),INDEX(First_Data_Point,MATCH(AQ$6,DataStreams,0)),$B$3),DateRange,0)-1,MATCH(INDEX(Returns!$100:$100,MATCH(AQ$6,DataStreams,0)),DataStreams,0)-1):OFFSET(HOMECELL,MATCH(MIN(INDEX(Last_Data_Point,MATCH($A106,DataStreams,0)),INDEX(Last_Data_Point,MATCH(AQ$6,DataStreams,0)),$B$4),DateRange,0)-1,MATCH(INDEX(Returns!$100:$100,MATCH(AQ$6,DataStreams,0)),DataStreams,0)-1))),"")</f>
        <v/>
      </c>
      <c r="AR106" s="233" t="str" cm="1">
        <f t="array" aca="1" ref="AR106" ca="1">_xlfn.IFNA(_xlfn.COVARIANCE.S(
OFFSET(HOMECELL,MATCH(MAX(INDEX(First_Data_Point,MATCH($A106,DataStreams,0)),INDEX(First_Data_Point,MATCH(AR$6,DataStreams,0)),$B$3),DateRange,0)-1,MATCH($A106,DataStreams,0)-1):OFFSET(HOMECELL,MATCH(MIN(INDEX(Last_Data_Point,MATCH($A106,DataStreams,0)),INDEX(Last_Data_Point,MATCH(AR$6,DataStreams,0)),$B$4),DateRange,0)-1,MATCH($A106,DataStreams,0)-1) -
(INDEX(Returns!$102:$102,MATCH($A106,DataStreams,0))*
OFFSET(HOMECELL,MATCH(MAX(INDEX(First_Data_Point,MATCH($A106,DataStreams,0)),INDEX(First_Data_Point,MATCH(AR$6,DataStreams,0)),$B$3),DateRange,0)-1,MATCH(INDEX(Returns!$100:$100,MATCH($A106,DataStreams,0)),DataStreams,0)-1):OFFSET(HOMECELL,MATCH(MIN(INDEX(Last_Data_Point,MATCH($A106,DataStreams,0)),INDEX(Last_Data_Point,MATCH(AR$6,DataStreams,0)),$B$4),DateRange,0)-1,MATCH(INDEX(Returns!$100:$100,MATCH($A106,DataStreams,0)),DataStreams,0)-1)),
OFFSET(HOMECELL,MATCH(MAX(INDEX(First_Data_Point,MATCH($A106,DataStreams,0)),INDEX(First_Data_Point,MATCH(AR$6,DataStreams,0)),$B$3),DateRange,0)-1,MATCH(AR$6,DataStreams,0)-1):OFFSET(HOMECELL,MATCH(MIN(INDEX(Last_Data_Point,MATCH($A106,DataStreams,0)),INDEX(Last_Data_Point,MATCH(AR$6,DataStreams,0)),$B$4),DateRange,0)-1,MATCH(AR$6,DataStreams,0)-1) -
(INDEX(Returns!$102:$102,MATCH(AR$6,DataStreams,0))*
OFFSET(HOMECELL,MATCH(MAX(INDEX(First_Data_Point,MATCH($A106,DataStreams,0)),INDEX(First_Data_Point,MATCH(AR$6,DataStreams,0)),$B$3),DateRange,0)-1,MATCH(INDEX(Returns!$100:$100,MATCH(AR$6,DataStreams,0)),DataStreams,0)-1):OFFSET(HOMECELL,MATCH(MIN(INDEX(Last_Data_Point,MATCH($A106,DataStreams,0)),INDEX(Last_Data_Point,MATCH(AR$6,DataStreams,0)),$B$4),DateRange,0)-1,MATCH(INDEX(Returns!$100:$100,MATCH(AR$6,DataStreams,0)),DataStreams,0)-1))),"")</f>
        <v/>
      </c>
      <c r="AS106" s="233" t="str" cm="1">
        <f t="array" aca="1" ref="AS106" ca="1">_xlfn.IFNA(_xlfn.COVARIANCE.S(
OFFSET(HOMECELL,MATCH(MAX(INDEX(First_Data_Point,MATCH($A106,DataStreams,0)),INDEX(First_Data_Point,MATCH(AS$6,DataStreams,0)),$B$3),DateRange,0)-1,MATCH($A106,DataStreams,0)-1):OFFSET(HOMECELL,MATCH(MIN(INDEX(Last_Data_Point,MATCH($A106,DataStreams,0)),INDEX(Last_Data_Point,MATCH(AS$6,DataStreams,0)),$B$4),DateRange,0)-1,MATCH($A106,DataStreams,0)-1) -
(INDEX(Returns!$102:$102,MATCH($A106,DataStreams,0))*
OFFSET(HOMECELL,MATCH(MAX(INDEX(First_Data_Point,MATCH($A106,DataStreams,0)),INDEX(First_Data_Point,MATCH(AS$6,DataStreams,0)),$B$3),DateRange,0)-1,MATCH(INDEX(Returns!$100:$100,MATCH($A106,DataStreams,0)),DataStreams,0)-1):OFFSET(HOMECELL,MATCH(MIN(INDEX(Last_Data_Point,MATCH($A106,DataStreams,0)),INDEX(Last_Data_Point,MATCH(AS$6,DataStreams,0)),$B$4),DateRange,0)-1,MATCH(INDEX(Returns!$100:$100,MATCH($A106,DataStreams,0)),DataStreams,0)-1)),
OFFSET(HOMECELL,MATCH(MAX(INDEX(First_Data_Point,MATCH($A106,DataStreams,0)),INDEX(First_Data_Point,MATCH(AS$6,DataStreams,0)),$B$3),DateRange,0)-1,MATCH(AS$6,DataStreams,0)-1):OFFSET(HOMECELL,MATCH(MIN(INDEX(Last_Data_Point,MATCH($A106,DataStreams,0)),INDEX(Last_Data_Point,MATCH(AS$6,DataStreams,0)),$B$4),DateRange,0)-1,MATCH(AS$6,DataStreams,0)-1) -
(INDEX(Returns!$102:$102,MATCH(AS$6,DataStreams,0))*
OFFSET(HOMECELL,MATCH(MAX(INDEX(First_Data_Point,MATCH($A106,DataStreams,0)),INDEX(First_Data_Point,MATCH(AS$6,DataStreams,0)),$B$3),DateRange,0)-1,MATCH(INDEX(Returns!$100:$100,MATCH(AS$6,DataStreams,0)),DataStreams,0)-1):OFFSET(HOMECELL,MATCH(MIN(INDEX(Last_Data_Point,MATCH($A106,DataStreams,0)),INDEX(Last_Data_Point,MATCH(AS$6,DataStreams,0)),$B$4),DateRange,0)-1,MATCH(INDEX(Returns!$100:$100,MATCH(AS$6,DataStreams,0)),DataStreams,0)-1))),"")</f>
        <v/>
      </c>
      <c r="AT106" s="233" t="str" cm="1">
        <f t="array" aca="1" ref="AT106" ca="1">_xlfn.IFNA(_xlfn.COVARIANCE.S(
OFFSET(HOMECELL,MATCH(MAX(INDEX(First_Data_Point,MATCH($A106,DataStreams,0)),INDEX(First_Data_Point,MATCH(AT$6,DataStreams,0)),$B$3),DateRange,0)-1,MATCH($A106,DataStreams,0)-1):OFFSET(HOMECELL,MATCH(MIN(INDEX(Last_Data_Point,MATCH($A106,DataStreams,0)),INDEX(Last_Data_Point,MATCH(AT$6,DataStreams,0)),$B$4),DateRange,0)-1,MATCH($A106,DataStreams,0)-1) -
(INDEX(Returns!$102:$102,MATCH($A106,DataStreams,0))*
OFFSET(HOMECELL,MATCH(MAX(INDEX(First_Data_Point,MATCH($A106,DataStreams,0)),INDEX(First_Data_Point,MATCH(AT$6,DataStreams,0)),$B$3),DateRange,0)-1,MATCH(INDEX(Returns!$100:$100,MATCH($A106,DataStreams,0)),DataStreams,0)-1):OFFSET(HOMECELL,MATCH(MIN(INDEX(Last_Data_Point,MATCH($A106,DataStreams,0)),INDEX(Last_Data_Point,MATCH(AT$6,DataStreams,0)),$B$4),DateRange,0)-1,MATCH(INDEX(Returns!$100:$100,MATCH($A106,DataStreams,0)),DataStreams,0)-1)),
OFFSET(HOMECELL,MATCH(MAX(INDEX(First_Data_Point,MATCH($A106,DataStreams,0)),INDEX(First_Data_Point,MATCH(AT$6,DataStreams,0)),$B$3),DateRange,0)-1,MATCH(AT$6,DataStreams,0)-1):OFFSET(HOMECELL,MATCH(MIN(INDEX(Last_Data_Point,MATCH($A106,DataStreams,0)),INDEX(Last_Data_Point,MATCH(AT$6,DataStreams,0)),$B$4),DateRange,0)-1,MATCH(AT$6,DataStreams,0)-1) -
(INDEX(Returns!$102:$102,MATCH(AT$6,DataStreams,0))*
OFFSET(HOMECELL,MATCH(MAX(INDEX(First_Data_Point,MATCH($A106,DataStreams,0)),INDEX(First_Data_Point,MATCH(AT$6,DataStreams,0)),$B$3),DateRange,0)-1,MATCH(INDEX(Returns!$100:$100,MATCH(AT$6,DataStreams,0)),DataStreams,0)-1):OFFSET(HOMECELL,MATCH(MIN(INDEX(Last_Data_Point,MATCH($A106,DataStreams,0)),INDEX(Last_Data_Point,MATCH(AT$6,DataStreams,0)),$B$4),DateRange,0)-1,MATCH(INDEX(Returns!$100:$100,MATCH(AT$6,DataStreams,0)),DataStreams,0)-1))),"")</f>
        <v/>
      </c>
      <c r="AU106" s="233" t="str" cm="1">
        <f t="array" aca="1" ref="AU106" ca="1">_xlfn.IFNA(_xlfn.COVARIANCE.S(
OFFSET(HOMECELL,MATCH(MAX(INDEX(First_Data_Point,MATCH($A106,DataStreams,0)),INDEX(First_Data_Point,MATCH(AU$6,DataStreams,0)),$B$3),DateRange,0)-1,MATCH($A106,DataStreams,0)-1):OFFSET(HOMECELL,MATCH(MIN(INDEX(Last_Data_Point,MATCH($A106,DataStreams,0)),INDEX(Last_Data_Point,MATCH(AU$6,DataStreams,0)),$B$4),DateRange,0)-1,MATCH($A106,DataStreams,0)-1) -
(INDEX(Returns!$102:$102,MATCH($A106,DataStreams,0))*
OFFSET(HOMECELL,MATCH(MAX(INDEX(First_Data_Point,MATCH($A106,DataStreams,0)),INDEX(First_Data_Point,MATCH(AU$6,DataStreams,0)),$B$3),DateRange,0)-1,MATCH(INDEX(Returns!$100:$100,MATCH($A106,DataStreams,0)),DataStreams,0)-1):OFFSET(HOMECELL,MATCH(MIN(INDEX(Last_Data_Point,MATCH($A106,DataStreams,0)),INDEX(Last_Data_Point,MATCH(AU$6,DataStreams,0)),$B$4),DateRange,0)-1,MATCH(INDEX(Returns!$100:$100,MATCH($A106,DataStreams,0)),DataStreams,0)-1)),
OFFSET(HOMECELL,MATCH(MAX(INDEX(First_Data_Point,MATCH($A106,DataStreams,0)),INDEX(First_Data_Point,MATCH(AU$6,DataStreams,0)),$B$3),DateRange,0)-1,MATCH(AU$6,DataStreams,0)-1):OFFSET(HOMECELL,MATCH(MIN(INDEX(Last_Data_Point,MATCH($A106,DataStreams,0)),INDEX(Last_Data_Point,MATCH(AU$6,DataStreams,0)),$B$4),DateRange,0)-1,MATCH(AU$6,DataStreams,0)-1) -
(INDEX(Returns!$102:$102,MATCH(AU$6,DataStreams,0))*
OFFSET(HOMECELL,MATCH(MAX(INDEX(First_Data_Point,MATCH($A106,DataStreams,0)),INDEX(First_Data_Point,MATCH(AU$6,DataStreams,0)),$B$3),DateRange,0)-1,MATCH(INDEX(Returns!$100:$100,MATCH(AU$6,DataStreams,0)),DataStreams,0)-1):OFFSET(HOMECELL,MATCH(MIN(INDEX(Last_Data_Point,MATCH($A106,DataStreams,0)),INDEX(Last_Data_Point,MATCH(AU$6,DataStreams,0)),$B$4),DateRange,0)-1,MATCH(INDEX(Returns!$100:$100,MATCH(AU$6,DataStreams,0)),DataStreams,0)-1))),"")</f>
        <v/>
      </c>
      <c r="AV106" s="233" t="str" cm="1">
        <f t="array" aca="1" ref="AV106" ca="1">_xlfn.IFNA(_xlfn.COVARIANCE.S(
OFFSET(HOMECELL,MATCH(MAX(INDEX(First_Data_Point,MATCH($A106,DataStreams,0)),INDEX(First_Data_Point,MATCH(AV$6,DataStreams,0)),$B$3),DateRange,0)-1,MATCH($A106,DataStreams,0)-1):OFFSET(HOMECELL,MATCH(MIN(INDEX(Last_Data_Point,MATCH($A106,DataStreams,0)),INDEX(Last_Data_Point,MATCH(AV$6,DataStreams,0)),$B$4),DateRange,0)-1,MATCH($A106,DataStreams,0)-1) -
(INDEX(Returns!$102:$102,MATCH($A106,DataStreams,0))*
OFFSET(HOMECELL,MATCH(MAX(INDEX(First_Data_Point,MATCH($A106,DataStreams,0)),INDEX(First_Data_Point,MATCH(AV$6,DataStreams,0)),$B$3),DateRange,0)-1,MATCH(INDEX(Returns!$100:$100,MATCH($A106,DataStreams,0)),DataStreams,0)-1):OFFSET(HOMECELL,MATCH(MIN(INDEX(Last_Data_Point,MATCH($A106,DataStreams,0)),INDEX(Last_Data_Point,MATCH(AV$6,DataStreams,0)),$B$4),DateRange,0)-1,MATCH(INDEX(Returns!$100:$100,MATCH($A106,DataStreams,0)),DataStreams,0)-1)),
OFFSET(HOMECELL,MATCH(MAX(INDEX(First_Data_Point,MATCH($A106,DataStreams,0)),INDEX(First_Data_Point,MATCH(AV$6,DataStreams,0)),$B$3),DateRange,0)-1,MATCH(AV$6,DataStreams,0)-1):OFFSET(HOMECELL,MATCH(MIN(INDEX(Last_Data_Point,MATCH($A106,DataStreams,0)),INDEX(Last_Data_Point,MATCH(AV$6,DataStreams,0)),$B$4),DateRange,0)-1,MATCH(AV$6,DataStreams,0)-1) -
(INDEX(Returns!$102:$102,MATCH(AV$6,DataStreams,0))*
OFFSET(HOMECELL,MATCH(MAX(INDEX(First_Data_Point,MATCH($A106,DataStreams,0)),INDEX(First_Data_Point,MATCH(AV$6,DataStreams,0)),$B$3),DateRange,0)-1,MATCH(INDEX(Returns!$100:$100,MATCH(AV$6,DataStreams,0)),DataStreams,0)-1):OFFSET(HOMECELL,MATCH(MIN(INDEX(Last_Data_Point,MATCH($A106,DataStreams,0)),INDEX(Last_Data_Point,MATCH(AV$6,DataStreams,0)),$B$4),DateRange,0)-1,MATCH(INDEX(Returns!$100:$100,MATCH(AV$6,DataStreams,0)),DataStreams,0)-1))),"")</f>
        <v/>
      </c>
      <c r="AW106" s="233" t="str" cm="1">
        <f t="array" aca="1" ref="AW106" ca="1">_xlfn.IFNA(_xlfn.COVARIANCE.S(
OFFSET(HOMECELL,MATCH(MAX(INDEX(First_Data_Point,MATCH($A106,DataStreams,0)),INDEX(First_Data_Point,MATCH(AW$6,DataStreams,0)),$B$3),DateRange,0)-1,MATCH($A106,DataStreams,0)-1):OFFSET(HOMECELL,MATCH(MIN(INDEX(Last_Data_Point,MATCH($A106,DataStreams,0)),INDEX(Last_Data_Point,MATCH(AW$6,DataStreams,0)),$B$4),DateRange,0)-1,MATCH($A106,DataStreams,0)-1) -
(INDEX(Returns!$102:$102,MATCH($A106,DataStreams,0))*
OFFSET(HOMECELL,MATCH(MAX(INDEX(First_Data_Point,MATCH($A106,DataStreams,0)),INDEX(First_Data_Point,MATCH(AW$6,DataStreams,0)),$B$3),DateRange,0)-1,MATCH(INDEX(Returns!$100:$100,MATCH($A106,DataStreams,0)),DataStreams,0)-1):OFFSET(HOMECELL,MATCH(MIN(INDEX(Last_Data_Point,MATCH($A106,DataStreams,0)),INDEX(Last_Data_Point,MATCH(AW$6,DataStreams,0)),$B$4),DateRange,0)-1,MATCH(INDEX(Returns!$100:$100,MATCH($A106,DataStreams,0)),DataStreams,0)-1)),
OFFSET(HOMECELL,MATCH(MAX(INDEX(First_Data_Point,MATCH($A106,DataStreams,0)),INDEX(First_Data_Point,MATCH(AW$6,DataStreams,0)),$B$3),DateRange,0)-1,MATCH(AW$6,DataStreams,0)-1):OFFSET(HOMECELL,MATCH(MIN(INDEX(Last_Data_Point,MATCH($A106,DataStreams,0)),INDEX(Last_Data_Point,MATCH(AW$6,DataStreams,0)),$B$4),DateRange,0)-1,MATCH(AW$6,DataStreams,0)-1) -
(INDEX(Returns!$102:$102,MATCH(AW$6,DataStreams,0))*
OFFSET(HOMECELL,MATCH(MAX(INDEX(First_Data_Point,MATCH($A106,DataStreams,0)),INDEX(First_Data_Point,MATCH(AW$6,DataStreams,0)),$B$3),DateRange,0)-1,MATCH(INDEX(Returns!$100:$100,MATCH(AW$6,DataStreams,0)),DataStreams,0)-1):OFFSET(HOMECELL,MATCH(MIN(INDEX(Last_Data_Point,MATCH($A106,DataStreams,0)),INDEX(Last_Data_Point,MATCH(AW$6,DataStreams,0)),$B$4),DateRange,0)-1,MATCH(INDEX(Returns!$100:$100,MATCH(AW$6,DataStreams,0)),DataStreams,0)-1))),"")</f>
        <v/>
      </c>
      <c r="AX106" s="233" t="str" cm="1">
        <f t="array" aca="1" ref="AX106" ca="1">_xlfn.IFNA(_xlfn.COVARIANCE.S(
OFFSET(HOMECELL,MATCH(MAX(INDEX(First_Data_Point,MATCH($A106,DataStreams,0)),INDEX(First_Data_Point,MATCH(AX$6,DataStreams,0)),$B$3),DateRange,0)-1,MATCH($A106,DataStreams,0)-1):OFFSET(HOMECELL,MATCH(MIN(INDEX(Last_Data_Point,MATCH($A106,DataStreams,0)),INDEX(Last_Data_Point,MATCH(AX$6,DataStreams,0)),$B$4),DateRange,0)-1,MATCH($A106,DataStreams,0)-1) -
(INDEX(Returns!$102:$102,MATCH($A106,DataStreams,0))*
OFFSET(HOMECELL,MATCH(MAX(INDEX(First_Data_Point,MATCH($A106,DataStreams,0)),INDEX(First_Data_Point,MATCH(AX$6,DataStreams,0)),$B$3),DateRange,0)-1,MATCH(INDEX(Returns!$100:$100,MATCH($A106,DataStreams,0)),DataStreams,0)-1):OFFSET(HOMECELL,MATCH(MIN(INDEX(Last_Data_Point,MATCH($A106,DataStreams,0)),INDEX(Last_Data_Point,MATCH(AX$6,DataStreams,0)),$B$4),DateRange,0)-1,MATCH(INDEX(Returns!$100:$100,MATCH($A106,DataStreams,0)),DataStreams,0)-1)),
OFFSET(HOMECELL,MATCH(MAX(INDEX(First_Data_Point,MATCH($A106,DataStreams,0)),INDEX(First_Data_Point,MATCH(AX$6,DataStreams,0)),$B$3),DateRange,0)-1,MATCH(AX$6,DataStreams,0)-1):OFFSET(HOMECELL,MATCH(MIN(INDEX(Last_Data_Point,MATCH($A106,DataStreams,0)),INDEX(Last_Data_Point,MATCH(AX$6,DataStreams,0)),$B$4),DateRange,0)-1,MATCH(AX$6,DataStreams,0)-1) -
(INDEX(Returns!$102:$102,MATCH(AX$6,DataStreams,0))*
OFFSET(HOMECELL,MATCH(MAX(INDEX(First_Data_Point,MATCH($A106,DataStreams,0)),INDEX(First_Data_Point,MATCH(AX$6,DataStreams,0)),$B$3),DateRange,0)-1,MATCH(INDEX(Returns!$100:$100,MATCH(AX$6,DataStreams,0)),DataStreams,0)-1):OFFSET(HOMECELL,MATCH(MIN(INDEX(Last_Data_Point,MATCH($A106,DataStreams,0)),INDEX(Last_Data_Point,MATCH(AX$6,DataStreams,0)),$B$4),DateRange,0)-1,MATCH(INDEX(Returns!$100:$100,MATCH(AX$6,DataStreams,0)),DataStreams,0)-1))),"")</f>
        <v/>
      </c>
      <c r="AY106" s="233" t="str" cm="1">
        <f t="array" aca="1" ref="AY106" ca="1">_xlfn.IFNA(_xlfn.COVARIANCE.S(
OFFSET(HOMECELL,MATCH(MAX(INDEX(First_Data_Point,MATCH($A106,DataStreams,0)),INDEX(First_Data_Point,MATCH(AY$6,DataStreams,0)),$B$3),DateRange,0)-1,MATCH($A106,DataStreams,0)-1):OFFSET(HOMECELL,MATCH(MIN(INDEX(Last_Data_Point,MATCH($A106,DataStreams,0)),INDEX(Last_Data_Point,MATCH(AY$6,DataStreams,0)),$B$4),DateRange,0)-1,MATCH($A106,DataStreams,0)-1) -
(INDEX(Returns!$102:$102,MATCH($A106,DataStreams,0))*
OFFSET(HOMECELL,MATCH(MAX(INDEX(First_Data_Point,MATCH($A106,DataStreams,0)),INDEX(First_Data_Point,MATCH(AY$6,DataStreams,0)),$B$3),DateRange,0)-1,MATCH(INDEX(Returns!$100:$100,MATCH($A106,DataStreams,0)),DataStreams,0)-1):OFFSET(HOMECELL,MATCH(MIN(INDEX(Last_Data_Point,MATCH($A106,DataStreams,0)),INDEX(Last_Data_Point,MATCH(AY$6,DataStreams,0)),$B$4),DateRange,0)-1,MATCH(INDEX(Returns!$100:$100,MATCH($A106,DataStreams,0)),DataStreams,0)-1)),
OFFSET(HOMECELL,MATCH(MAX(INDEX(First_Data_Point,MATCH($A106,DataStreams,0)),INDEX(First_Data_Point,MATCH(AY$6,DataStreams,0)),$B$3),DateRange,0)-1,MATCH(AY$6,DataStreams,0)-1):OFFSET(HOMECELL,MATCH(MIN(INDEX(Last_Data_Point,MATCH($A106,DataStreams,0)),INDEX(Last_Data_Point,MATCH(AY$6,DataStreams,0)),$B$4),DateRange,0)-1,MATCH(AY$6,DataStreams,0)-1) -
(INDEX(Returns!$102:$102,MATCH(AY$6,DataStreams,0))*
OFFSET(HOMECELL,MATCH(MAX(INDEX(First_Data_Point,MATCH($A106,DataStreams,0)),INDEX(First_Data_Point,MATCH(AY$6,DataStreams,0)),$B$3),DateRange,0)-1,MATCH(INDEX(Returns!$100:$100,MATCH(AY$6,DataStreams,0)),DataStreams,0)-1):OFFSET(HOMECELL,MATCH(MIN(INDEX(Last_Data_Point,MATCH($A106,DataStreams,0)),INDEX(Last_Data_Point,MATCH(AY$6,DataStreams,0)),$B$4),DateRange,0)-1,MATCH(INDEX(Returns!$100:$100,MATCH(AY$6,DataStreams,0)),DataStreams,0)-1))),"")</f>
        <v/>
      </c>
      <c r="AZ106" s="233" t="str" cm="1">
        <f t="array" aca="1" ref="AZ106" ca="1">_xlfn.IFNA(_xlfn.COVARIANCE.S(
OFFSET(HOMECELL,MATCH(MAX(INDEX(First_Data_Point,MATCH($A106,DataStreams,0)),INDEX(First_Data_Point,MATCH(AZ$6,DataStreams,0)),$B$3),DateRange,0)-1,MATCH($A106,DataStreams,0)-1):OFFSET(HOMECELL,MATCH(MIN(INDEX(Last_Data_Point,MATCH($A106,DataStreams,0)),INDEX(Last_Data_Point,MATCH(AZ$6,DataStreams,0)),$B$4),DateRange,0)-1,MATCH($A106,DataStreams,0)-1) -
(INDEX(Returns!$102:$102,MATCH($A106,DataStreams,0))*
OFFSET(HOMECELL,MATCH(MAX(INDEX(First_Data_Point,MATCH($A106,DataStreams,0)),INDEX(First_Data_Point,MATCH(AZ$6,DataStreams,0)),$B$3),DateRange,0)-1,MATCH(INDEX(Returns!$100:$100,MATCH($A106,DataStreams,0)),DataStreams,0)-1):OFFSET(HOMECELL,MATCH(MIN(INDEX(Last_Data_Point,MATCH($A106,DataStreams,0)),INDEX(Last_Data_Point,MATCH(AZ$6,DataStreams,0)),$B$4),DateRange,0)-1,MATCH(INDEX(Returns!$100:$100,MATCH($A106,DataStreams,0)),DataStreams,0)-1)),
OFFSET(HOMECELL,MATCH(MAX(INDEX(First_Data_Point,MATCH($A106,DataStreams,0)),INDEX(First_Data_Point,MATCH(AZ$6,DataStreams,0)),$B$3),DateRange,0)-1,MATCH(AZ$6,DataStreams,0)-1):OFFSET(HOMECELL,MATCH(MIN(INDEX(Last_Data_Point,MATCH($A106,DataStreams,0)),INDEX(Last_Data_Point,MATCH(AZ$6,DataStreams,0)),$B$4),DateRange,0)-1,MATCH(AZ$6,DataStreams,0)-1) -
(INDEX(Returns!$102:$102,MATCH(AZ$6,DataStreams,0))*
OFFSET(HOMECELL,MATCH(MAX(INDEX(First_Data_Point,MATCH($A106,DataStreams,0)),INDEX(First_Data_Point,MATCH(AZ$6,DataStreams,0)),$B$3),DateRange,0)-1,MATCH(INDEX(Returns!$100:$100,MATCH(AZ$6,DataStreams,0)),DataStreams,0)-1):OFFSET(HOMECELL,MATCH(MIN(INDEX(Last_Data_Point,MATCH($A106,DataStreams,0)),INDEX(Last_Data_Point,MATCH(AZ$6,DataStreams,0)),$B$4),DateRange,0)-1,MATCH(INDEX(Returns!$100:$100,MATCH(AZ$6,DataStreams,0)),DataStreams,0)-1))),"")</f>
        <v/>
      </c>
      <c r="BA106" s="233" t="str" cm="1">
        <f t="array" aca="1" ref="BA106" ca="1">_xlfn.IFNA(_xlfn.COVARIANCE.S(
OFFSET(HOMECELL,MATCH(MAX(INDEX(First_Data_Point,MATCH($A106,DataStreams,0)),INDEX(First_Data_Point,MATCH(BA$6,DataStreams,0)),$B$3),DateRange,0)-1,MATCH($A106,DataStreams,0)-1):OFFSET(HOMECELL,MATCH(MIN(INDEX(Last_Data_Point,MATCH($A106,DataStreams,0)),INDEX(Last_Data_Point,MATCH(BA$6,DataStreams,0)),$B$4),DateRange,0)-1,MATCH($A106,DataStreams,0)-1) -
(INDEX(Returns!$102:$102,MATCH($A106,DataStreams,0))*
OFFSET(HOMECELL,MATCH(MAX(INDEX(First_Data_Point,MATCH($A106,DataStreams,0)),INDEX(First_Data_Point,MATCH(BA$6,DataStreams,0)),$B$3),DateRange,0)-1,MATCH(INDEX(Returns!$100:$100,MATCH($A106,DataStreams,0)),DataStreams,0)-1):OFFSET(HOMECELL,MATCH(MIN(INDEX(Last_Data_Point,MATCH($A106,DataStreams,0)),INDEX(Last_Data_Point,MATCH(BA$6,DataStreams,0)),$B$4),DateRange,0)-1,MATCH(INDEX(Returns!$100:$100,MATCH($A106,DataStreams,0)),DataStreams,0)-1)),
OFFSET(HOMECELL,MATCH(MAX(INDEX(First_Data_Point,MATCH($A106,DataStreams,0)),INDEX(First_Data_Point,MATCH(BA$6,DataStreams,0)),$B$3),DateRange,0)-1,MATCH(BA$6,DataStreams,0)-1):OFFSET(HOMECELL,MATCH(MIN(INDEX(Last_Data_Point,MATCH($A106,DataStreams,0)),INDEX(Last_Data_Point,MATCH(BA$6,DataStreams,0)),$B$4),DateRange,0)-1,MATCH(BA$6,DataStreams,0)-1) -
(INDEX(Returns!$102:$102,MATCH(BA$6,DataStreams,0))*
OFFSET(HOMECELL,MATCH(MAX(INDEX(First_Data_Point,MATCH($A106,DataStreams,0)),INDEX(First_Data_Point,MATCH(BA$6,DataStreams,0)),$B$3),DateRange,0)-1,MATCH(INDEX(Returns!$100:$100,MATCH(BA$6,DataStreams,0)),DataStreams,0)-1):OFFSET(HOMECELL,MATCH(MIN(INDEX(Last_Data_Point,MATCH($A106,DataStreams,0)),INDEX(Last_Data_Point,MATCH(BA$6,DataStreams,0)),$B$4),DateRange,0)-1,MATCH(INDEX(Returns!$100:$100,MATCH(BA$6,DataStreams,0)),DataStreams,0)-1))),"")</f>
        <v/>
      </c>
      <c r="BB106" s="233" t="str" cm="1">
        <f t="array" aca="1" ref="BB106" ca="1">_xlfn.IFNA(_xlfn.COVARIANCE.S(
OFFSET(HOMECELL,MATCH(MAX(INDEX(First_Data_Point,MATCH($A106,DataStreams,0)),INDEX(First_Data_Point,MATCH(BB$6,DataStreams,0)),$B$3),DateRange,0)-1,MATCH($A106,DataStreams,0)-1):OFFSET(HOMECELL,MATCH(MIN(INDEX(Last_Data_Point,MATCH($A106,DataStreams,0)),INDEX(Last_Data_Point,MATCH(BB$6,DataStreams,0)),$B$4),DateRange,0)-1,MATCH($A106,DataStreams,0)-1) -
(INDEX(Returns!$102:$102,MATCH($A106,DataStreams,0))*
OFFSET(HOMECELL,MATCH(MAX(INDEX(First_Data_Point,MATCH($A106,DataStreams,0)),INDEX(First_Data_Point,MATCH(BB$6,DataStreams,0)),$B$3),DateRange,0)-1,MATCH(INDEX(Returns!$100:$100,MATCH($A106,DataStreams,0)),DataStreams,0)-1):OFFSET(HOMECELL,MATCH(MIN(INDEX(Last_Data_Point,MATCH($A106,DataStreams,0)),INDEX(Last_Data_Point,MATCH(BB$6,DataStreams,0)),$B$4),DateRange,0)-1,MATCH(INDEX(Returns!$100:$100,MATCH($A106,DataStreams,0)),DataStreams,0)-1)),
OFFSET(HOMECELL,MATCH(MAX(INDEX(First_Data_Point,MATCH($A106,DataStreams,0)),INDEX(First_Data_Point,MATCH(BB$6,DataStreams,0)),$B$3),DateRange,0)-1,MATCH(BB$6,DataStreams,0)-1):OFFSET(HOMECELL,MATCH(MIN(INDEX(Last_Data_Point,MATCH($A106,DataStreams,0)),INDEX(Last_Data_Point,MATCH(BB$6,DataStreams,0)),$B$4),DateRange,0)-1,MATCH(BB$6,DataStreams,0)-1) -
(INDEX(Returns!$102:$102,MATCH(BB$6,DataStreams,0))*
OFFSET(HOMECELL,MATCH(MAX(INDEX(First_Data_Point,MATCH($A106,DataStreams,0)),INDEX(First_Data_Point,MATCH(BB$6,DataStreams,0)),$B$3),DateRange,0)-1,MATCH(INDEX(Returns!$100:$100,MATCH(BB$6,DataStreams,0)),DataStreams,0)-1):OFFSET(HOMECELL,MATCH(MIN(INDEX(Last_Data_Point,MATCH($A106,DataStreams,0)),INDEX(Last_Data_Point,MATCH(BB$6,DataStreams,0)),$B$4),DateRange,0)-1,MATCH(INDEX(Returns!$100:$100,MATCH(BB$6,DataStreams,0)),DataStreams,0)-1))),"")</f>
        <v/>
      </c>
      <c r="BC106" s="236"/>
    </row>
    <row r="107" spans="1:55">
      <c r="A107" s="239"/>
      <c r="B107" s="233" t="str" cm="1">
        <f t="array" aca="1" ref="B107" ca="1">_xlfn.IFNA(_xlfn.COVARIANCE.S(
OFFSET(HOMECELL,MATCH(MAX(INDEX(First_Data_Point,MATCH($A107,DataStreams,0)),INDEX(First_Data_Point,MATCH(B$6,DataStreams,0)),$B$3),DateRange,0)-1,MATCH($A107,DataStreams,0)-1):OFFSET(HOMECELL,MATCH(MIN(INDEX(Last_Data_Point,MATCH($A107,DataStreams,0)),INDEX(Last_Data_Point,MATCH(B$6,DataStreams,0)),$B$4),DateRange,0)-1,MATCH($A107,DataStreams,0)-1) -
(INDEX(Returns!$102:$102,MATCH($A107,DataStreams,0))*
OFFSET(HOMECELL,MATCH(MAX(INDEX(First_Data_Point,MATCH($A107,DataStreams,0)),INDEX(First_Data_Point,MATCH(B$6,DataStreams,0)),$B$3),DateRange,0)-1,MATCH(INDEX(Returns!$100:$100,MATCH($A107,DataStreams,0)),DataStreams,0)-1):OFFSET(HOMECELL,MATCH(MIN(INDEX(Last_Data_Point,MATCH($A107,DataStreams,0)),INDEX(Last_Data_Point,MATCH(B$6,DataStreams,0)),$B$4),DateRange,0)-1,MATCH(INDEX(Returns!$100:$100,MATCH($A107,DataStreams,0)),DataStreams,0)-1)),
OFFSET(HOMECELL,MATCH(MAX(INDEX(First_Data_Point,MATCH($A107,DataStreams,0)),INDEX(First_Data_Point,MATCH(B$6,DataStreams,0)),$B$3),DateRange,0)-1,MATCH(B$6,DataStreams,0)-1):OFFSET(HOMECELL,MATCH(MIN(INDEX(Last_Data_Point,MATCH($A107,DataStreams,0)),INDEX(Last_Data_Point,MATCH(B$6,DataStreams,0)),$B$4),DateRange,0)-1,MATCH(B$6,DataStreams,0)-1) -
(INDEX(Returns!$102:$102,MATCH(B$6,DataStreams,0))*
OFFSET(HOMECELL,MATCH(MAX(INDEX(First_Data_Point,MATCH($A107,DataStreams,0)),INDEX(First_Data_Point,MATCH(B$6,DataStreams,0)),$B$3),DateRange,0)-1,MATCH(INDEX(Returns!$100:$100,MATCH(B$6,DataStreams,0)),DataStreams,0)-1):OFFSET(HOMECELL,MATCH(MIN(INDEX(Last_Data_Point,MATCH($A107,DataStreams,0)),INDEX(Last_Data_Point,MATCH(B$6,DataStreams,0)),$B$4),DateRange,0)-1,MATCH(INDEX(Returns!$100:$100,MATCH(B$6,DataStreams,0)),DataStreams,0)-1))),"")</f>
        <v/>
      </c>
      <c r="C107" s="233" t="str" cm="1">
        <f t="array" aca="1" ref="C107" ca="1">_xlfn.IFNA(_xlfn.COVARIANCE.S(
OFFSET(HOMECELL,MATCH(MAX(INDEX(First_Data_Point,MATCH($A107,DataStreams,0)),INDEX(First_Data_Point,MATCH(C$6,DataStreams,0)),$B$3),DateRange,0)-1,MATCH($A107,DataStreams,0)-1):OFFSET(HOMECELL,MATCH(MIN(INDEX(Last_Data_Point,MATCH($A107,DataStreams,0)),INDEX(Last_Data_Point,MATCH(C$6,DataStreams,0)),$B$4),DateRange,0)-1,MATCH($A107,DataStreams,0)-1) -
(INDEX(Returns!$102:$102,MATCH($A107,DataStreams,0))*
OFFSET(HOMECELL,MATCH(MAX(INDEX(First_Data_Point,MATCH($A107,DataStreams,0)),INDEX(First_Data_Point,MATCH(C$6,DataStreams,0)),$B$3),DateRange,0)-1,MATCH(INDEX(Returns!$100:$100,MATCH($A107,DataStreams,0)),DataStreams,0)-1):OFFSET(HOMECELL,MATCH(MIN(INDEX(Last_Data_Point,MATCH($A107,DataStreams,0)),INDEX(Last_Data_Point,MATCH(C$6,DataStreams,0)),$B$4),DateRange,0)-1,MATCH(INDEX(Returns!$100:$100,MATCH($A107,DataStreams,0)),DataStreams,0)-1)),
OFFSET(HOMECELL,MATCH(MAX(INDEX(First_Data_Point,MATCH($A107,DataStreams,0)),INDEX(First_Data_Point,MATCH(C$6,DataStreams,0)),$B$3),DateRange,0)-1,MATCH(C$6,DataStreams,0)-1):OFFSET(HOMECELL,MATCH(MIN(INDEX(Last_Data_Point,MATCH($A107,DataStreams,0)),INDEX(Last_Data_Point,MATCH(C$6,DataStreams,0)),$B$4),DateRange,0)-1,MATCH(C$6,DataStreams,0)-1) -
(INDEX(Returns!$102:$102,MATCH(C$6,DataStreams,0))*
OFFSET(HOMECELL,MATCH(MAX(INDEX(First_Data_Point,MATCH($A107,DataStreams,0)),INDEX(First_Data_Point,MATCH(C$6,DataStreams,0)),$B$3),DateRange,0)-1,MATCH(INDEX(Returns!$100:$100,MATCH(C$6,DataStreams,0)),DataStreams,0)-1):OFFSET(HOMECELL,MATCH(MIN(INDEX(Last_Data_Point,MATCH($A107,DataStreams,0)),INDEX(Last_Data_Point,MATCH(C$6,DataStreams,0)),$B$4),DateRange,0)-1,MATCH(INDEX(Returns!$100:$100,MATCH(C$6,DataStreams,0)),DataStreams,0)-1))),"")</f>
        <v/>
      </c>
      <c r="D107" s="233" t="str" cm="1">
        <f t="array" aca="1" ref="D107" ca="1">_xlfn.IFNA(_xlfn.COVARIANCE.S(
OFFSET(HOMECELL,MATCH(MAX(INDEX(First_Data_Point,MATCH($A107,DataStreams,0)),INDEX(First_Data_Point,MATCH(D$6,DataStreams,0)),$B$3),DateRange,0)-1,MATCH($A107,DataStreams,0)-1):OFFSET(HOMECELL,MATCH(MIN(INDEX(Last_Data_Point,MATCH($A107,DataStreams,0)),INDEX(Last_Data_Point,MATCH(D$6,DataStreams,0)),$B$4),DateRange,0)-1,MATCH($A107,DataStreams,0)-1) -
(INDEX(Returns!$102:$102,MATCH($A107,DataStreams,0))*
OFFSET(HOMECELL,MATCH(MAX(INDEX(First_Data_Point,MATCH($A107,DataStreams,0)),INDEX(First_Data_Point,MATCH(D$6,DataStreams,0)),$B$3),DateRange,0)-1,MATCH(INDEX(Returns!$100:$100,MATCH($A107,DataStreams,0)),DataStreams,0)-1):OFFSET(HOMECELL,MATCH(MIN(INDEX(Last_Data_Point,MATCH($A107,DataStreams,0)),INDEX(Last_Data_Point,MATCH(D$6,DataStreams,0)),$B$4),DateRange,0)-1,MATCH(INDEX(Returns!$100:$100,MATCH($A107,DataStreams,0)),DataStreams,0)-1)),
OFFSET(HOMECELL,MATCH(MAX(INDEX(First_Data_Point,MATCH($A107,DataStreams,0)),INDEX(First_Data_Point,MATCH(D$6,DataStreams,0)),$B$3),DateRange,0)-1,MATCH(D$6,DataStreams,0)-1):OFFSET(HOMECELL,MATCH(MIN(INDEX(Last_Data_Point,MATCH($A107,DataStreams,0)),INDEX(Last_Data_Point,MATCH(D$6,DataStreams,0)),$B$4),DateRange,0)-1,MATCH(D$6,DataStreams,0)-1) -
(INDEX(Returns!$102:$102,MATCH(D$6,DataStreams,0))*
OFFSET(HOMECELL,MATCH(MAX(INDEX(First_Data_Point,MATCH($A107,DataStreams,0)),INDEX(First_Data_Point,MATCH(D$6,DataStreams,0)),$B$3),DateRange,0)-1,MATCH(INDEX(Returns!$100:$100,MATCH(D$6,DataStreams,0)),DataStreams,0)-1):OFFSET(HOMECELL,MATCH(MIN(INDEX(Last_Data_Point,MATCH($A107,DataStreams,0)),INDEX(Last_Data_Point,MATCH(D$6,DataStreams,0)),$B$4),DateRange,0)-1,MATCH(INDEX(Returns!$100:$100,MATCH(D$6,DataStreams,0)),DataStreams,0)-1))),"")</f>
        <v/>
      </c>
      <c r="E107" s="233" t="str" cm="1">
        <f t="array" aca="1" ref="E107" ca="1">_xlfn.IFNA(_xlfn.COVARIANCE.S(
OFFSET(HOMECELL,MATCH(MAX(INDEX(First_Data_Point,MATCH($A107,DataStreams,0)),INDEX(First_Data_Point,MATCH(E$6,DataStreams,0)),$B$3),DateRange,0)-1,MATCH($A107,DataStreams,0)-1):OFFSET(HOMECELL,MATCH(MIN(INDEX(Last_Data_Point,MATCH($A107,DataStreams,0)),INDEX(Last_Data_Point,MATCH(E$6,DataStreams,0)),$B$4),DateRange,0)-1,MATCH($A107,DataStreams,0)-1) -
(INDEX(Returns!$102:$102,MATCH($A107,DataStreams,0))*
OFFSET(HOMECELL,MATCH(MAX(INDEX(First_Data_Point,MATCH($A107,DataStreams,0)),INDEX(First_Data_Point,MATCH(E$6,DataStreams,0)),$B$3),DateRange,0)-1,MATCH(INDEX(Returns!$100:$100,MATCH($A107,DataStreams,0)),DataStreams,0)-1):OFFSET(HOMECELL,MATCH(MIN(INDEX(Last_Data_Point,MATCH($A107,DataStreams,0)),INDEX(Last_Data_Point,MATCH(E$6,DataStreams,0)),$B$4),DateRange,0)-1,MATCH(INDEX(Returns!$100:$100,MATCH($A107,DataStreams,0)),DataStreams,0)-1)),
OFFSET(HOMECELL,MATCH(MAX(INDEX(First_Data_Point,MATCH($A107,DataStreams,0)),INDEX(First_Data_Point,MATCH(E$6,DataStreams,0)),$B$3),DateRange,0)-1,MATCH(E$6,DataStreams,0)-1):OFFSET(HOMECELL,MATCH(MIN(INDEX(Last_Data_Point,MATCH($A107,DataStreams,0)),INDEX(Last_Data_Point,MATCH(E$6,DataStreams,0)),$B$4),DateRange,0)-1,MATCH(E$6,DataStreams,0)-1) -
(INDEX(Returns!$102:$102,MATCH(E$6,DataStreams,0))*
OFFSET(HOMECELL,MATCH(MAX(INDEX(First_Data_Point,MATCH($A107,DataStreams,0)),INDEX(First_Data_Point,MATCH(E$6,DataStreams,0)),$B$3),DateRange,0)-1,MATCH(INDEX(Returns!$100:$100,MATCH(E$6,DataStreams,0)),DataStreams,0)-1):OFFSET(HOMECELL,MATCH(MIN(INDEX(Last_Data_Point,MATCH($A107,DataStreams,0)),INDEX(Last_Data_Point,MATCH(E$6,DataStreams,0)),$B$4),DateRange,0)-1,MATCH(INDEX(Returns!$100:$100,MATCH(E$6,DataStreams,0)),DataStreams,0)-1))),"")</f>
        <v/>
      </c>
      <c r="F107" s="233" t="str" cm="1">
        <f t="array" aca="1" ref="F107" ca="1">_xlfn.IFNA(_xlfn.COVARIANCE.S(
OFFSET(HOMECELL,MATCH(MAX(INDEX(First_Data_Point,MATCH($A107,DataStreams,0)),INDEX(First_Data_Point,MATCH(F$6,DataStreams,0)),$B$3),DateRange,0)-1,MATCH($A107,DataStreams,0)-1):OFFSET(HOMECELL,MATCH(MIN(INDEX(Last_Data_Point,MATCH($A107,DataStreams,0)),INDEX(Last_Data_Point,MATCH(F$6,DataStreams,0)),$B$4),DateRange,0)-1,MATCH($A107,DataStreams,0)-1) -
(INDEX(Returns!$102:$102,MATCH($A107,DataStreams,0))*
OFFSET(HOMECELL,MATCH(MAX(INDEX(First_Data_Point,MATCH($A107,DataStreams,0)),INDEX(First_Data_Point,MATCH(F$6,DataStreams,0)),$B$3),DateRange,0)-1,MATCH(INDEX(Returns!$100:$100,MATCH($A107,DataStreams,0)),DataStreams,0)-1):OFFSET(HOMECELL,MATCH(MIN(INDEX(Last_Data_Point,MATCH($A107,DataStreams,0)),INDEX(Last_Data_Point,MATCH(F$6,DataStreams,0)),$B$4),DateRange,0)-1,MATCH(INDEX(Returns!$100:$100,MATCH($A107,DataStreams,0)),DataStreams,0)-1)),
OFFSET(HOMECELL,MATCH(MAX(INDEX(First_Data_Point,MATCH($A107,DataStreams,0)),INDEX(First_Data_Point,MATCH(F$6,DataStreams,0)),$B$3),DateRange,0)-1,MATCH(F$6,DataStreams,0)-1):OFFSET(HOMECELL,MATCH(MIN(INDEX(Last_Data_Point,MATCH($A107,DataStreams,0)),INDEX(Last_Data_Point,MATCH(F$6,DataStreams,0)),$B$4),DateRange,0)-1,MATCH(F$6,DataStreams,0)-1) -
(INDEX(Returns!$102:$102,MATCH(F$6,DataStreams,0))*
OFFSET(HOMECELL,MATCH(MAX(INDEX(First_Data_Point,MATCH($A107,DataStreams,0)),INDEX(First_Data_Point,MATCH(F$6,DataStreams,0)),$B$3),DateRange,0)-1,MATCH(INDEX(Returns!$100:$100,MATCH(F$6,DataStreams,0)),DataStreams,0)-1):OFFSET(HOMECELL,MATCH(MIN(INDEX(Last_Data_Point,MATCH($A107,DataStreams,0)),INDEX(Last_Data_Point,MATCH(F$6,DataStreams,0)),$B$4),DateRange,0)-1,MATCH(INDEX(Returns!$100:$100,MATCH(F$6,DataStreams,0)),DataStreams,0)-1))),"")</f>
        <v/>
      </c>
      <c r="G107" s="233" t="str" cm="1">
        <f t="array" aca="1" ref="G107" ca="1">_xlfn.IFNA(_xlfn.COVARIANCE.S(
OFFSET(HOMECELL,MATCH(MAX(INDEX(First_Data_Point,MATCH($A107,DataStreams,0)),INDEX(First_Data_Point,MATCH(G$6,DataStreams,0)),$B$3),DateRange,0)-1,MATCH($A107,DataStreams,0)-1):OFFSET(HOMECELL,MATCH(MIN(INDEX(Last_Data_Point,MATCH($A107,DataStreams,0)),INDEX(Last_Data_Point,MATCH(G$6,DataStreams,0)),$B$4),DateRange,0)-1,MATCH($A107,DataStreams,0)-1) -
(INDEX(Returns!$102:$102,MATCH($A107,DataStreams,0))*
OFFSET(HOMECELL,MATCH(MAX(INDEX(First_Data_Point,MATCH($A107,DataStreams,0)),INDEX(First_Data_Point,MATCH(G$6,DataStreams,0)),$B$3),DateRange,0)-1,MATCH(INDEX(Returns!$100:$100,MATCH($A107,DataStreams,0)),DataStreams,0)-1):OFFSET(HOMECELL,MATCH(MIN(INDEX(Last_Data_Point,MATCH($A107,DataStreams,0)),INDEX(Last_Data_Point,MATCH(G$6,DataStreams,0)),$B$4),DateRange,0)-1,MATCH(INDEX(Returns!$100:$100,MATCH($A107,DataStreams,0)),DataStreams,0)-1)),
OFFSET(HOMECELL,MATCH(MAX(INDEX(First_Data_Point,MATCH($A107,DataStreams,0)),INDEX(First_Data_Point,MATCH(G$6,DataStreams,0)),$B$3),DateRange,0)-1,MATCH(G$6,DataStreams,0)-1):OFFSET(HOMECELL,MATCH(MIN(INDEX(Last_Data_Point,MATCH($A107,DataStreams,0)),INDEX(Last_Data_Point,MATCH(G$6,DataStreams,0)),$B$4),DateRange,0)-1,MATCH(G$6,DataStreams,0)-1) -
(INDEX(Returns!$102:$102,MATCH(G$6,DataStreams,0))*
OFFSET(HOMECELL,MATCH(MAX(INDEX(First_Data_Point,MATCH($A107,DataStreams,0)),INDEX(First_Data_Point,MATCH(G$6,DataStreams,0)),$B$3),DateRange,0)-1,MATCH(INDEX(Returns!$100:$100,MATCH(G$6,DataStreams,0)),DataStreams,0)-1):OFFSET(HOMECELL,MATCH(MIN(INDEX(Last_Data_Point,MATCH($A107,DataStreams,0)),INDEX(Last_Data_Point,MATCH(G$6,DataStreams,0)),$B$4),DateRange,0)-1,MATCH(INDEX(Returns!$100:$100,MATCH(G$6,DataStreams,0)),DataStreams,0)-1))),"")</f>
        <v/>
      </c>
      <c r="H107" s="233" t="str" cm="1">
        <f t="array" aca="1" ref="H107" ca="1">_xlfn.IFNA(_xlfn.COVARIANCE.S(
OFFSET(HOMECELL,MATCH(MAX(INDEX(First_Data_Point,MATCH($A107,DataStreams,0)),INDEX(First_Data_Point,MATCH(H$6,DataStreams,0)),$B$3),DateRange,0)-1,MATCH($A107,DataStreams,0)-1):OFFSET(HOMECELL,MATCH(MIN(INDEX(Last_Data_Point,MATCH($A107,DataStreams,0)),INDEX(Last_Data_Point,MATCH(H$6,DataStreams,0)),$B$4),DateRange,0)-1,MATCH($A107,DataStreams,0)-1) -
(INDEX(Returns!$102:$102,MATCH($A107,DataStreams,0))*
OFFSET(HOMECELL,MATCH(MAX(INDEX(First_Data_Point,MATCH($A107,DataStreams,0)),INDEX(First_Data_Point,MATCH(H$6,DataStreams,0)),$B$3),DateRange,0)-1,MATCH(INDEX(Returns!$100:$100,MATCH($A107,DataStreams,0)),DataStreams,0)-1):OFFSET(HOMECELL,MATCH(MIN(INDEX(Last_Data_Point,MATCH($A107,DataStreams,0)),INDEX(Last_Data_Point,MATCH(H$6,DataStreams,0)),$B$4),DateRange,0)-1,MATCH(INDEX(Returns!$100:$100,MATCH($A107,DataStreams,0)),DataStreams,0)-1)),
OFFSET(HOMECELL,MATCH(MAX(INDEX(First_Data_Point,MATCH($A107,DataStreams,0)),INDEX(First_Data_Point,MATCH(H$6,DataStreams,0)),$B$3),DateRange,0)-1,MATCH(H$6,DataStreams,0)-1):OFFSET(HOMECELL,MATCH(MIN(INDEX(Last_Data_Point,MATCH($A107,DataStreams,0)),INDEX(Last_Data_Point,MATCH(H$6,DataStreams,0)),$B$4),DateRange,0)-1,MATCH(H$6,DataStreams,0)-1) -
(INDEX(Returns!$102:$102,MATCH(H$6,DataStreams,0))*
OFFSET(HOMECELL,MATCH(MAX(INDEX(First_Data_Point,MATCH($A107,DataStreams,0)),INDEX(First_Data_Point,MATCH(H$6,DataStreams,0)),$B$3),DateRange,0)-1,MATCH(INDEX(Returns!$100:$100,MATCH(H$6,DataStreams,0)),DataStreams,0)-1):OFFSET(HOMECELL,MATCH(MIN(INDEX(Last_Data_Point,MATCH($A107,DataStreams,0)),INDEX(Last_Data_Point,MATCH(H$6,DataStreams,0)),$B$4),DateRange,0)-1,MATCH(INDEX(Returns!$100:$100,MATCH(H$6,DataStreams,0)),DataStreams,0)-1))),"")</f>
        <v/>
      </c>
      <c r="I107" s="233" t="str" cm="1">
        <f t="array" aca="1" ref="I107" ca="1">_xlfn.IFNA(_xlfn.COVARIANCE.S(
OFFSET(HOMECELL,MATCH(MAX(INDEX(First_Data_Point,MATCH($A107,DataStreams,0)),INDEX(First_Data_Point,MATCH(I$6,DataStreams,0)),$B$3),DateRange,0)-1,MATCH($A107,DataStreams,0)-1):OFFSET(HOMECELL,MATCH(MIN(INDEX(Last_Data_Point,MATCH($A107,DataStreams,0)),INDEX(Last_Data_Point,MATCH(I$6,DataStreams,0)),$B$4),DateRange,0)-1,MATCH($A107,DataStreams,0)-1) -
(INDEX(Returns!$102:$102,MATCH($A107,DataStreams,0))*
OFFSET(HOMECELL,MATCH(MAX(INDEX(First_Data_Point,MATCH($A107,DataStreams,0)),INDEX(First_Data_Point,MATCH(I$6,DataStreams,0)),$B$3),DateRange,0)-1,MATCH(INDEX(Returns!$100:$100,MATCH($A107,DataStreams,0)),DataStreams,0)-1):OFFSET(HOMECELL,MATCH(MIN(INDEX(Last_Data_Point,MATCH($A107,DataStreams,0)),INDEX(Last_Data_Point,MATCH(I$6,DataStreams,0)),$B$4),DateRange,0)-1,MATCH(INDEX(Returns!$100:$100,MATCH($A107,DataStreams,0)),DataStreams,0)-1)),
OFFSET(HOMECELL,MATCH(MAX(INDEX(First_Data_Point,MATCH($A107,DataStreams,0)),INDEX(First_Data_Point,MATCH(I$6,DataStreams,0)),$B$3),DateRange,0)-1,MATCH(I$6,DataStreams,0)-1):OFFSET(HOMECELL,MATCH(MIN(INDEX(Last_Data_Point,MATCH($A107,DataStreams,0)),INDEX(Last_Data_Point,MATCH(I$6,DataStreams,0)),$B$4),DateRange,0)-1,MATCH(I$6,DataStreams,0)-1) -
(INDEX(Returns!$102:$102,MATCH(I$6,DataStreams,0))*
OFFSET(HOMECELL,MATCH(MAX(INDEX(First_Data_Point,MATCH($A107,DataStreams,0)),INDEX(First_Data_Point,MATCH(I$6,DataStreams,0)),$B$3),DateRange,0)-1,MATCH(INDEX(Returns!$100:$100,MATCH(I$6,DataStreams,0)),DataStreams,0)-1):OFFSET(HOMECELL,MATCH(MIN(INDEX(Last_Data_Point,MATCH($A107,DataStreams,0)),INDEX(Last_Data_Point,MATCH(I$6,DataStreams,0)),$B$4),DateRange,0)-1,MATCH(INDEX(Returns!$100:$100,MATCH(I$6,DataStreams,0)),DataStreams,0)-1))),"")</f>
        <v/>
      </c>
      <c r="J107" s="233" t="str" cm="1">
        <f t="array" aca="1" ref="J107" ca="1">_xlfn.IFNA(_xlfn.COVARIANCE.S(
OFFSET(HOMECELL,MATCH(MAX(INDEX(First_Data_Point,MATCH($A107,DataStreams,0)),INDEX(First_Data_Point,MATCH(J$6,DataStreams,0)),$B$3),DateRange,0)-1,MATCH($A107,DataStreams,0)-1):OFFSET(HOMECELL,MATCH(MIN(INDEX(Last_Data_Point,MATCH($A107,DataStreams,0)),INDEX(Last_Data_Point,MATCH(J$6,DataStreams,0)),$B$4),DateRange,0)-1,MATCH($A107,DataStreams,0)-1) -
(INDEX(Returns!$102:$102,MATCH($A107,DataStreams,0))*
OFFSET(HOMECELL,MATCH(MAX(INDEX(First_Data_Point,MATCH($A107,DataStreams,0)),INDEX(First_Data_Point,MATCH(J$6,DataStreams,0)),$B$3),DateRange,0)-1,MATCH(INDEX(Returns!$100:$100,MATCH($A107,DataStreams,0)),DataStreams,0)-1):OFFSET(HOMECELL,MATCH(MIN(INDEX(Last_Data_Point,MATCH($A107,DataStreams,0)),INDEX(Last_Data_Point,MATCH(J$6,DataStreams,0)),$B$4),DateRange,0)-1,MATCH(INDEX(Returns!$100:$100,MATCH($A107,DataStreams,0)),DataStreams,0)-1)),
OFFSET(HOMECELL,MATCH(MAX(INDEX(First_Data_Point,MATCH($A107,DataStreams,0)),INDEX(First_Data_Point,MATCH(J$6,DataStreams,0)),$B$3),DateRange,0)-1,MATCH(J$6,DataStreams,0)-1):OFFSET(HOMECELL,MATCH(MIN(INDEX(Last_Data_Point,MATCH($A107,DataStreams,0)),INDEX(Last_Data_Point,MATCH(J$6,DataStreams,0)),$B$4),DateRange,0)-1,MATCH(J$6,DataStreams,0)-1) -
(INDEX(Returns!$102:$102,MATCH(J$6,DataStreams,0))*
OFFSET(HOMECELL,MATCH(MAX(INDEX(First_Data_Point,MATCH($A107,DataStreams,0)),INDEX(First_Data_Point,MATCH(J$6,DataStreams,0)),$B$3),DateRange,0)-1,MATCH(INDEX(Returns!$100:$100,MATCH(J$6,DataStreams,0)),DataStreams,0)-1):OFFSET(HOMECELL,MATCH(MIN(INDEX(Last_Data_Point,MATCH($A107,DataStreams,0)),INDEX(Last_Data_Point,MATCH(J$6,DataStreams,0)),$B$4),DateRange,0)-1,MATCH(INDEX(Returns!$100:$100,MATCH(J$6,DataStreams,0)),DataStreams,0)-1))),"")</f>
        <v/>
      </c>
      <c r="K107" s="233" t="str" cm="1">
        <f t="array" aca="1" ref="K107" ca="1">_xlfn.IFNA(_xlfn.COVARIANCE.S(
OFFSET(HOMECELL,MATCH(MAX(INDEX(First_Data_Point,MATCH($A107,DataStreams,0)),INDEX(First_Data_Point,MATCH(K$6,DataStreams,0)),$B$3),DateRange,0)-1,MATCH($A107,DataStreams,0)-1):OFFSET(HOMECELL,MATCH(MIN(INDEX(Last_Data_Point,MATCH($A107,DataStreams,0)),INDEX(Last_Data_Point,MATCH(K$6,DataStreams,0)),$B$4),DateRange,0)-1,MATCH($A107,DataStreams,0)-1) -
(INDEX(Returns!$102:$102,MATCH($A107,DataStreams,0))*
OFFSET(HOMECELL,MATCH(MAX(INDEX(First_Data_Point,MATCH($A107,DataStreams,0)),INDEX(First_Data_Point,MATCH(K$6,DataStreams,0)),$B$3),DateRange,0)-1,MATCH(INDEX(Returns!$100:$100,MATCH($A107,DataStreams,0)),DataStreams,0)-1):OFFSET(HOMECELL,MATCH(MIN(INDEX(Last_Data_Point,MATCH($A107,DataStreams,0)),INDEX(Last_Data_Point,MATCH(K$6,DataStreams,0)),$B$4),DateRange,0)-1,MATCH(INDEX(Returns!$100:$100,MATCH($A107,DataStreams,0)),DataStreams,0)-1)),
OFFSET(HOMECELL,MATCH(MAX(INDEX(First_Data_Point,MATCH($A107,DataStreams,0)),INDEX(First_Data_Point,MATCH(K$6,DataStreams,0)),$B$3),DateRange,0)-1,MATCH(K$6,DataStreams,0)-1):OFFSET(HOMECELL,MATCH(MIN(INDEX(Last_Data_Point,MATCH($A107,DataStreams,0)),INDEX(Last_Data_Point,MATCH(K$6,DataStreams,0)),$B$4),DateRange,0)-1,MATCH(K$6,DataStreams,0)-1) -
(INDEX(Returns!$102:$102,MATCH(K$6,DataStreams,0))*
OFFSET(HOMECELL,MATCH(MAX(INDEX(First_Data_Point,MATCH($A107,DataStreams,0)),INDEX(First_Data_Point,MATCH(K$6,DataStreams,0)),$B$3),DateRange,0)-1,MATCH(INDEX(Returns!$100:$100,MATCH(K$6,DataStreams,0)),DataStreams,0)-1):OFFSET(HOMECELL,MATCH(MIN(INDEX(Last_Data_Point,MATCH($A107,DataStreams,0)),INDEX(Last_Data_Point,MATCH(K$6,DataStreams,0)),$B$4),DateRange,0)-1,MATCH(INDEX(Returns!$100:$100,MATCH(K$6,DataStreams,0)),DataStreams,0)-1))),"")</f>
        <v/>
      </c>
      <c r="L107" s="233" t="str" cm="1">
        <f t="array" aca="1" ref="L107" ca="1">_xlfn.IFNA(_xlfn.COVARIANCE.S(
OFFSET(HOMECELL,MATCH(MAX(INDEX(First_Data_Point,MATCH($A107,DataStreams,0)),INDEX(First_Data_Point,MATCH(L$6,DataStreams,0)),$B$3),DateRange,0)-1,MATCH($A107,DataStreams,0)-1):OFFSET(HOMECELL,MATCH(MIN(INDEX(Last_Data_Point,MATCH($A107,DataStreams,0)),INDEX(Last_Data_Point,MATCH(L$6,DataStreams,0)),$B$4),DateRange,0)-1,MATCH($A107,DataStreams,0)-1) -
(INDEX(Returns!$102:$102,MATCH($A107,DataStreams,0))*
OFFSET(HOMECELL,MATCH(MAX(INDEX(First_Data_Point,MATCH($A107,DataStreams,0)),INDEX(First_Data_Point,MATCH(L$6,DataStreams,0)),$B$3),DateRange,0)-1,MATCH(INDEX(Returns!$100:$100,MATCH($A107,DataStreams,0)),DataStreams,0)-1):OFFSET(HOMECELL,MATCH(MIN(INDEX(Last_Data_Point,MATCH($A107,DataStreams,0)),INDEX(Last_Data_Point,MATCH(L$6,DataStreams,0)),$B$4),DateRange,0)-1,MATCH(INDEX(Returns!$100:$100,MATCH($A107,DataStreams,0)),DataStreams,0)-1)),
OFFSET(HOMECELL,MATCH(MAX(INDEX(First_Data_Point,MATCH($A107,DataStreams,0)),INDEX(First_Data_Point,MATCH(L$6,DataStreams,0)),$B$3),DateRange,0)-1,MATCH(L$6,DataStreams,0)-1):OFFSET(HOMECELL,MATCH(MIN(INDEX(Last_Data_Point,MATCH($A107,DataStreams,0)),INDEX(Last_Data_Point,MATCH(L$6,DataStreams,0)),$B$4),DateRange,0)-1,MATCH(L$6,DataStreams,0)-1) -
(INDEX(Returns!$102:$102,MATCH(L$6,DataStreams,0))*
OFFSET(HOMECELL,MATCH(MAX(INDEX(First_Data_Point,MATCH($A107,DataStreams,0)),INDEX(First_Data_Point,MATCH(L$6,DataStreams,0)),$B$3),DateRange,0)-1,MATCH(INDEX(Returns!$100:$100,MATCH(L$6,DataStreams,0)),DataStreams,0)-1):OFFSET(HOMECELL,MATCH(MIN(INDEX(Last_Data_Point,MATCH($A107,DataStreams,0)),INDEX(Last_Data_Point,MATCH(L$6,DataStreams,0)),$B$4),DateRange,0)-1,MATCH(INDEX(Returns!$100:$100,MATCH(L$6,DataStreams,0)),DataStreams,0)-1))),"")</f>
        <v/>
      </c>
      <c r="M107" s="233" t="str" cm="1">
        <f t="array" aca="1" ref="M107" ca="1">_xlfn.IFNA(_xlfn.COVARIANCE.S(
OFFSET(HOMECELL,MATCH(MAX(INDEX(First_Data_Point,MATCH($A107,DataStreams,0)),INDEX(First_Data_Point,MATCH(M$6,DataStreams,0)),$B$3),DateRange,0)-1,MATCH($A107,DataStreams,0)-1):OFFSET(HOMECELL,MATCH(MIN(INDEX(Last_Data_Point,MATCH($A107,DataStreams,0)),INDEX(Last_Data_Point,MATCH(M$6,DataStreams,0)),$B$4),DateRange,0)-1,MATCH($A107,DataStreams,0)-1) -
(INDEX(Returns!$102:$102,MATCH($A107,DataStreams,0))*
OFFSET(HOMECELL,MATCH(MAX(INDEX(First_Data_Point,MATCH($A107,DataStreams,0)),INDEX(First_Data_Point,MATCH(M$6,DataStreams,0)),$B$3),DateRange,0)-1,MATCH(INDEX(Returns!$100:$100,MATCH($A107,DataStreams,0)),DataStreams,0)-1):OFFSET(HOMECELL,MATCH(MIN(INDEX(Last_Data_Point,MATCH($A107,DataStreams,0)),INDEX(Last_Data_Point,MATCH(M$6,DataStreams,0)),$B$4),DateRange,0)-1,MATCH(INDEX(Returns!$100:$100,MATCH($A107,DataStreams,0)),DataStreams,0)-1)),
OFFSET(HOMECELL,MATCH(MAX(INDEX(First_Data_Point,MATCH($A107,DataStreams,0)),INDEX(First_Data_Point,MATCH(M$6,DataStreams,0)),$B$3),DateRange,0)-1,MATCH(M$6,DataStreams,0)-1):OFFSET(HOMECELL,MATCH(MIN(INDEX(Last_Data_Point,MATCH($A107,DataStreams,0)),INDEX(Last_Data_Point,MATCH(M$6,DataStreams,0)),$B$4),DateRange,0)-1,MATCH(M$6,DataStreams,0)-1) -
(INDEX(Returns!$102:$102,MATCH(M$6,DataStreams,0))*
OFFSET(HOMECELL,MATCH(MAX(INDEX(First_Data_Point,MATCH($A107,DataStreams,0)),INDEX(First_Data_Point,MATCH(M$6,DataStreams,0)),$B$3),DateRange,0)-1,MATCH(INDEX(Returns!$100:$100,MATCH(M$6,DataStreams,0)),DataStreams,0)-1):OFFSET(HOMECELL,MATCH(MIN(INDEX(Last_Data_Point,MATCH($A107,DataStreams,0)),INDEX(Last_Data_Point,MATCH(M$6,DataStreams,0)),$B$4),DateRange,0)-1,MATCH(INDEX(Returns!$100:$100,MATCH(M$6,DataStreams,0)),DataStreams,0)-1))),"")</f>
        <v/>
      </c>
      <c r="N107" s="233" t="str" cm="1">
        <f t="array" aca="1" ref="N107" ca="1">_xlfn.IFNA(_xlfn.COVARIANCE.S(
OFFSET(HOMECELL,MATCH(MAX(INDEX(First_Data_Point,MATCH($A107,DataStreams,0)),INDEX(First_Data_Point,MATCH(N$6,DataStreams,0)),$B$3),DateRange,0)-1,MATCH($A107,DataStreams,0)-1):OFFSET(HOMECELL,MATCH(MIN(INDEX(Last_Data_Point,MATCH($A107,DataStreams,0)),INDEX(Last_Data_Point,MATCH(N$6,DataStreams,0)),$B$4),DateRange,0)-1,MATCH($A107,DataStreams,0)-1) -
(INDEX(Returns!$102:$102,MATCH($A107,DataStreams,0))*
OFFSET(HOMECELL,MATCH(MAX(INDEX(First_Data_Point,MATCH($A107,DataStreams,0)),INDEX(First_Data_Point,MATCH(N$6,DataStreams,0)),$B$3),DateRange,0)-1,MATCH(INDEX(Returns!$100:$100,MATCH($A107,DataStreams,0)),DataStreams,0)-1):OFFSET(HOMECELL,MATCH(MIN(INDEX(Last_Data_Point,MATCH($A107,DataStreams,0)),INDEX(Last_Data_Point,MATCH(N$6,DataStreams,0)),$B$4),DateRange,0)-1,MATCH(INDEX(Returns!$100:$100,MATCH($A107,DataStreams,0)),DataStreams,0)-1)),
OFFSET(HOMECELL,MATCH(MAX(INDEX(First_Data_Point,MATCH($A107,DataStreams,0)),INDEX(First_Data_Point,MATCH(N$6,DataStreams,0)),$B$3),DateRange,0)-1,MATCH(N$6,DataStreams,0)-1):OFFSET(HOMECELL,MATCH(MIN(INDEX(Last_Data_Point,MATCH($A107,DataStreams,0)),INDEX(Last_Data_Point,MATCH(N$6,DataStreams,0)),$B$4),DateRange,0)-1,MATCH(N$6,DataStreams,0)-1) -
(INDEX(Returns!$102:$102,MATCH(N$6,DataStreams,0))*
OFFSET(HOMECELL,MATCH(MAX(INDEX(First_Data_Point,MATCH($A107,DataStreams,0)),INDEX(First_Data_Point,MATCH(N$6,DataStreams,0)),$B$3),DateRange,0)-1,MATCH(INDEX(Returns!$100:$100,MATCH(N$6,DataStreams,0)),DataStreams,0)-1):OFFSET(HOMECELL,MATCH(MIN(INDEX(Last_Data_Point,MATCH($A107,DataStreams,0)),INDEX(Last_Data_Point,MATCH(N$6,DataStreams,0)),$B$4),DateRange,0)-1,MATCH(INDEX(Returns!$100:$100,MATCH(N$6,DataStreams,0)),DataStreams,0)-1))),"")</f>
        <v/>
      </c>
      <c r="O107" s="233" t="str" cm="1">
        <f t="array" aca="1" ref="O107" ca="1">_xlfn.IFNA(_xlfn.COVARIANCE.S(
OFFSET(HOMECELL,MATCH(MAX(INDEX(First_Data_Point,MATCH($A107,DataStreams,0)),INDEX(First_Data_Point,MATCH(O$6,DataStreams,0)),$B$3),DateRange,0)-1,MATCH($A107,DataStreams,0)-1):OFFSET(HOMECELL,MATCH(MIN(INDEX(Last_Data_Point,MATCH($A107,DataStreams,0)),INDEX(Last_Data_Point,MATCH(O$6,DataStreams,0)),$B$4),DateRange,0)-1,MATCH($A107,DataStreams,0)-1) -
(INDEX(Returns!$102:$102,MATCH($A107,DataStreams,0))*
OFFSET(HOMECELL,MATCH(MAX(INDEX(First_Data_Point,MATCH($A107,DataStreams,0)),INDEX(First_Data_Point,MATCH(O$6,DataStreams,0)),$B$3),DateRange,0)-1,MATCH(INDEX(Returns!$100:$100,MATCH($A107,DataStreams,0)),DataStreams,0)-1):OFFSET(HOMECELL,MATCH(MIN(INDEX(Last_Data_Point,MATCH($A107,DataStreams,0)),INDEX(Last_Data_Point,MATCH(O$6,DataStreams,0)),$B$4),DateRange,0)-1,MATCH(INDEX(Returns!$100:$100,MATCH($A107,DataStreams,0)),DataStreams,0)-1)),
OFFSET(HOMECELL,MATCH(MAX(INDEX(First_Data_Point,MATCH($A107,DataStreams,0)),INDEX(First_Data_Point,MATCH(O$6,DataStreams,0)),$B$3),DateRange,0)-1,MATCH(O$6,DataStreams,0)-1):OFFSET(HOMECELL,MATCH(MIN(INDEX(Last_Data_Point,MATCH($A107,DataStreams,0)),INDEX(Last_Data_Point,MATCH(O$6,DataStreams,0)),$B$4),DateRange,0)-1,MATCH(O$6,DataStreams,0)-1) -
(INDEX(Returns!$102:$102,MATCH(O$6,DataStreams,0))*
OFFSET(HOMECELL,MATCH(MAX(INDEX(First_Data_Point,MATCH($A107,DataStreams,0)),INDEX(First_Data_Point,MATCH(O$6,DataStreams,0)),$B$3),DateRange,0)-1,MATCH(INDEX(Returns!$100:$100,MATCH(O$6,DataStreams,0)),DataStreams,0)-1):OFFSET(HOMECELL,MATCH(MIN(INDEX(Last_Data_Point,MATCH($A107,DataStreams,0)),INDEX(Last_Data_Point,MATCH(O$6,DataStreams,0)),$B$4),DateRange,0)-1,MATCH(INDEX(Returns!$100:$100,MATCH(O$6,DataStreams,0)),DataStreams,0)-1))),"")</f>
        <v/>
      </c>
      <c r="P107" s="233" t="str" cm="1">
        <f t="array" aca="1" ref="P107" ca="1">_xlfn.IFNA(_xlfn.COVARIANCE.S(
OFFSET(HOMECELL,MATCH(MAX(INDEX(First_Data_Point,MATCH($A107,DataStreams,0)),INDEX(First_Data_Point,MATCH(P$6,DataStreams,0)),$B$3),DateRange,0)-1,MATCH($A107,DataStreams,0)-1):OFFSET(HOMECELL,MATCH(MIN(INDEX(Last_Data_Point,MATCH($A107,DataStreams,0)),INDEX(Last_Data_Point,MATCH(P$6,DataStreams,0)),$B$4),DateRange,0)-1,MATCH($A107,DataStreams,0)-1) -
(INDEX(Returns!$102:$102,MATCH($A107,DataStreams,0))*
OFFSET(HOMECELL,MATCH(MAX(INDEX(First_Data_Point,MATCH($A107,DataStreams,0)),INDEX(First_Data_Point,MATCH(P$6,DataStreams,0)),$B$3),DateRange,0)-1,MATCH(INDEX(Returns!$100:$100,MATCH($A107,DataStreams,0)),DataStreams,0)-1):OFFSET(HOMECELL,MATCH(MIN(INDEX(Last_Data_Point,MATCH($A107,DataStreams,0)),INDEX(Last_Data_Point,MATCH(P$6,DataStreams,0)),$B$4),DateRange,0)-1,MATCH(INDEX(Returns!$100:$100,MATCH($A107,DataStreams,0)),DataStreams,0)-1)),
OFFSET(HOMECELL,MATCH(MAX(INDEX(First_Data_Point,MATCH($A107,DataStreams,0)),INDEX(First_Data_Point,MATCH(P$6,DataStreams,0)),$B$3),DateRange,0)-1,MATCH(P$6,DataStreams,0)-1):OFFSET(HOMECELL,MATCH(MIN(INDEX(Last_Data_Point,MATCH($A107,DataStreams,0)),INDEX(Last_Data_Point,MATCH(P$6,DataStreams,0)),$B$4),DateRange,0)-1,MATCH(P$6,DataStreams,0)-1) -
(INDEX(Returns!$102:$102,MATCH(P$6,DataStreams,0))*
OFFSET(HOMECELL,MATCH(MAX(INDEX(First_Data_Point,MATCH($A107,DataStreams,0)),INDEX(First_Data_Point,MATCH(P$6,DataStreams,0)),$B$3),DateRange,0)-1,MATCH(INDEX(Returns!$100:$100,MATCH(P$6,DataStreams,0)),DataStreams,0)-1):OFFSET(HOMECELL,MATCH(MIN(INDEX(Last_Data_Point,MATCH($A107,DataStreams,0)),INDEX(Last_Data_Point,MATCH(P$6,DataStreams,0)),$B$4),DateRange,0)-1,MATCH(INDEX(Returns!$100:$100,MATCH(P$6,DataStreams,0)),DataStreams,0)-1))),"")</f>
        <v/>
      </c>
      <c r="Q107" s="233" t="str" cm="1">
        <f t="array" aca="1" ref="Q107" ca="1">_xlfn.IFNA(_xlfn.COVARIANCE.S(
OFFSET(HOMECELL,MATCH(MAX(INDEX(First_Data_Point,MATCH($A107,DataStreams,0)),INDEX(First_Data_Point,MATCH(Q$6,DataStreams,0)),$B$3),DateRange,0)-1,MATCH($A107,DataStreams,0)-1):OFFSET(HOMECELL,MATCH(MIN(INDEX(Last_Data_Point,MATCH($A107,DataStreams,0)),INDEX(Last_Data_Point,MATCH(Q$6,DataStreams,0)),$B$4),DateRange,0)-1,MATCH($A107,DataStreams,0)-1) -
(INDEX(Returns!$102:$102,MATCH($A107,DataStreams,0))*
OFFSET(HOMECELL,MATCH(MAX(INDEX(First_Data_Point,MATCH($A107,DataStreams,0)),INDEX(First_Data_Point,MATCH(Q$6,DataStreams,0)),$B$3),DateRange,0)-1,MATCH(INDEX(Returns!$100:$100,MATCH($A107,DataStreams,0)),DataStreams,0)-1):OFFSET(HOMECELL,MATCH(MIN(INDEX(Last_Data_Point,MATCH($A107,DataStreams,0)),INDEX(Last_Data_Point,MATCH(Q$6,DataStreams,0)),$B$4),DateRange,0)-1,MATCH(INDEX(Returns!$100:$100,MATCH($A107,DataStreams,0)),DataStreams,0)-1)),
OFFSET(HOMECELL,MATCH(MAX(INDEX(First_Data_Point,MATCH($A107,DataStreams,0)),INDEX(First_Data_Point,MATCH(Q$6,DataStreams,0)),$B$3),DateRange,0)-1,MATCH(Q$6,DataStreams,0)-1):OFFSET(HOMECELL,MATCH(MIN(INDEX(Last_Data_Point,MATCH($A107,DataStreams,0)),INDEX(Last_Data_Point,MATCH(Q$6,DataStreams,0)),$B$4),DateRange,0)-1,MATCH(Q$6,DataStreams,0)-1) -
(INDEX(Returns!$102:$102,MATCH(Q$6,DataStreams,0))*
OFFSET(HOMECELL,MATCH(MAX(INDEX(First_Data_Point,MATCH($A107,DataStreams,0)),INDEX(First_Data_Point,MATCH(Q$6,DataStreams,0)),$B$3),DateRange,0)-1,MATCH(INDEX(Returns!$100:$100,MATCH(Q$6,DataStreams,0)),DataStreams,0)-1):OFFSET(HOMECELL,MATCH(MIN(INDEX(Last_Data_Point,MATCH($A107,DataStreams,0)),INDEX(Last_Data_Point,MATCH(Q$6,DataStreams,0)),$B$4),DateRange,0)-1,MATCH(INDEX(Returns!$100:$100,MATCH(Q$6,DataStreams,0)),DataStreams,0)-1))),"")</f>
        <v/>
      </c>
      <c r="R107" s="233" t="str" cm="1">
        <f t="array" aca="1" ref="R107" ca="1">_xlfn.IFNA(_xlfn.COVARIANCE.S(
OFFSET(HOMECELL,MATCH(MAX(INDEX(First_Data_Point,MATCH($A107,DataStreams,0)),INDEX(First_Data_Point,MATCH(R$6,DataStreams,0)),$B$3),DateRange,0)-1,MATCH($A107,DataStreams,0)-1):OFFSET(HOMECELL,MATCH(MIN(INDEX(Last_Data_Point,MATCH($A107,DataStreams,0)),INDEX(Last_Data_Point,MATCH(R$6,DataStreams,0)),$B$4),DateRange,0)-1,MATCH($A107,DataStreams,0)-1) -
(INDEX(Returns!$102:$102,MATCH($A107,DataStreams,0))*
OFFSET(HOMECELL,MATCH(MAX(INDEX(First_Data_Point,MATCH($A107,DataStreams,0)),INDEX(First_Data_Point,MATCH(R$6,DataStreams,0)),$B$3),DateRange,0)-1,MATCH(INDEX(Returns!$100:$100,MATCH($A107,DataStreams,0)),DataStreams,0)-1):OFFSET(HOMECELL,MATCH(MIN(INDEX(Last_Data_Point,MATCH($A107,DataStreams,0)),INDEX(Last_Data_Point,MATCH(R$6,DataStreams,0)),$B$4),DateRange,0)-1,MATCH(INDEX(Returns!$100:$100,MATCH($A107,DataStreams,0)),DataStreams,0)-1)),
OFFSET(HOMECELL,MATCH(MAX(INDEX(First_Data_Point,MATCH($A107,DataStreams,0)),INDEX(First_Data_Point,MATCH(R$6,DataStreams,0)),$B$3),DateRange,0)-1,MATCH(R$6,DataStreams,0)-1):OFFSET(HOMECELL,MATCH(MIN(INDEX(Last_Data_Point,MATCH($A107,DataStreams,0)),INDEX(Last_Data_Point,MATCH(R$6,DataStreams,0)),$B$4),DateRange,0)-1,MATCH(R$6,DataStreams,0)-1) -
(INDEX(Returns!$102:$102,MATCH(R$6,DataStreams,0))*
OFFSET(HOMECELL,MATCH(MAX(INDEX(First_Data_Point,MATCH($A107,DataStreams,0)),INDEX(First_Data_Point,MATCH(R$6,DataStreams,0)),$B$3),DateRange,0)-1,MATCH(INDEX(Returns!$100:$100,MATCH(R$6,DataStreams,0)),DataStreams,0)-1):OFFSET(HOMECELL,MATCH(MIN(INDEX(Last_Data_Point,MATCH($A107,DataStreams,0)),INDEX(Last_Data_Point,MATCH(R$6,DataStreams,0)),$B$4),DateRange,0)-1,MATCH(INDEX(Returns!$100:$100,MATCH(R$6,DataStreams,0)),DataStreams,0)-1))),"")</f>
        <v/>
      </c>
      <c r="S107" s="233" t="str" cm="1">
        <f t="array" aca="1" ref="S107" ca="1">_xlfn.IFNA(_xlfn.COVARIANCE.S(
OFFSET(HOMECELL,MATCH(MAX(INDEX(First_Data_Point,MATCH($A107,DataStreams,0)),INDEX(First_Data_Point,MATCH(S$6,DataStreams,0)),$B$3),DateRange,0)-1,MATCH($A107,DataStreams,0)-1):OFFSET(HOMECELL,MATCH(MIN(INDEX(Last_Data_Point,MATCH($A107,DataStreams,0)),INDEX(Last_Data_Point,MATCH(S$6,DataStreams,0)),$B$4),DateRange,0)-1,MATCH($A107,DataStreams,0)-1) -
(INDEX(Returns!$102:$102,MATCH($A107,DataStreams,0))*
OFFSET(HOMECELL,MATCH(MAX(INDEX(First_Data_Point,MATCH($A107,DataStreams,0)),INDEX(First_Data_Point,MATCH(S$6,DataStreams,0)),$B$3),DateRange,0)-1,MATCH(INDEX(Returns!$100:$100,MATCH($A107,DataStreams,0)),DataStreams,0)-1):OFFSET(HOMECELL,MATCH(MIN(INDEX(Last_Data_Point,MATCH($A107,DataStreams,0)),INDEX(Last_Data_Point,MATCH(S$6,DataStreams,0)),$B$4),DateRange,0)-1,MATCH(INDEX(Returns!$100:$100,MATCH($A107,DataStreams,0)),DataStreams,0)-1)),
OFFSET(HOMECELL,MATCH(MAX(INDEX(First_Data_Point,MATCH($A107,DataStreams,0)),INDEX(First_Data_Point,MATCH(S$6,DataStreams,0)),$B$3),DateRange,0)-1,MATCH(S$6,DataStreams,0)-1):OFFSET(HOMECELL,MATCH(MIN(INDEX(Last_Data_Point,MATCH($A107,DataStreams,0)),INDEX(Last_Data_Point,MATCH(S$6,DataStreams,0)),$B$4),DateRange,0)-1,MATCH(S$6,DataStreams,0)-1) -
(INDEX(Returns!$102:$102,MATCH(S$6,DataStreams,0))*
OFFSET(HOMECELL,MATCH(MAX(INDEX(First_Data_Point,MATCH($A107,DataStreams,0)),INDEX(First_Data_Point,MATCH(S$6,DataStreams,0)),$B$3),DateRange,0)-1,MATCH(INDEX(Returns!$100:$100,MATCH(S$6,DataStreams,0)),DataStreams,0)-1):OFFSET(HOMECELL,MATCH(MIN(INDEX(Last_Data_Point,MATCH($A107,DataStreams,0)),INDEX(Last_Data_Point,MATCH(S$6,DataStreams,0)),$B$4),DateRange,0)-1,MATCH(INDEX(Returns!$100:$100,MATCH(S$6,DataStreams,0)),DataStreams,0)-1))),"")</f>
        <v/>
      </c>
      <c r="T107" s="233" t="str" cm="1">
        <f t="array" aca="1" ref="T107" ca="1">_xlfn.IFNA(_xlfn.COVARIANCE.S(
OFFSET(HOMECELL,MATCH(MAX(INDEX(First_Data_Point,MATCH($A107,DataStreams,0)),INDEX(First_Data_Point,MATCH(T$6,DataStreams,0)),$B$3),DateRange,0)-1,MATCH($A107,DataStreams,0)-1):OFFSET(HOMECELL,MATCH(MIN(INDEX(Last_Data_Point,MATCH($A107,DataStreams,0)),INDEX(Last_Data_Point,MATCH(T$6,DataStreams,0)),$B$4),DateRange,0)-1,MATCH($A107,DataStreams,0)-1) -
(INDEX(Returns!$102:$102,MATCH($A107,DataStreams,0))*
OFFSET(HOMECELL,MATCH(MAX(INDEX(First_Data_Point,MATCH($A107,DataStreams,0)),INDEX(First_Data_Point,MATCH(T$6,DataStreams,0)),$B$3),DateRange,0)-1,MATCH(INDEX(Returns!$100:$100,MATCH($A107,DataStreams,0)),DataStreams,0)-1):OFFSET(HOMECELL,MATCH(MIN(INDEX(Last_Data_Point,MATCH($A107,DataStreams,0)),INDEX(Last_Data_Point,MATCH(T$6,DataStreams,0)),$B$4),DateRange,0)-1,MATCH(INDEX(Returns!$100:$100,MATCH($A107,DataStreams,0)),DataStreams,0)-1)),
OFFSET(HOMECELL,MATCH(MAX(INDEX(First_Data_Point,MATCH($A107,DataStreams,0)),INDEX(First_Data_Point,MATCH(T$6,DataStreams,0)),$B$3),DateRange,0)-1,MATCH(T$6,DataStreams,0)-1):OFFSET(HOMECELL,MATCH(MIN(INDEX(Last_Data_Point,MATCH($A107,DataStreams,0)),INDEX(Last_Data_Point,MATCH(T$6,DataStreams,0)),$B$4),DateRange,0)-1,MATCH(T$6,DataStreams,0)-1) -
(INDEX(Returns!$102:$102,MATCH(T$6,DataStreams,0))*
OFFSET(HOMECELL,MATCH(MAX(INDEX(First_Data_Point,MATCH($A107,DataStreams,0)),INDEX(First_Data_Point,MATCH(T$6,DataStreams,0)),$B$3),DateRange,0)-1,MATCH(INDEX(Returns!$100:$100,MATCH(T$6,DataStreams,0)),DataStreams,0)-1):OFFSET(HOMECELL,MATCH(MIN(INDEX(Last_Data_Point,MATCH($A107,DataStreams,0)),INDEX(Last_Data_Point,MATCH(T$6,DataStreams,0)),$B$4),DateRange,0)-1,MATCH(INDEX(Returns!$100:$100,MATCH(T$6,DataStreams,0)),DataStreams,0)-1))),"")</f>
        <v/>
      </c>
      <c r="U107" s="233" t="str" cm="1">
        <f t="array" aca="1" ref="U107" ca="1">_xlfn.IFNA(_xlfn.COVARIANCE.S(
OFFSET(HOMECELL,MATCH(MAX(INDEX(First_Data_Point,MATCH($A107,DataStreams,0)),INDEX(First_Data_Point,MATCH(U$6,DataStreams,0)),$B$3),DateRange,0)-1,MATCH($A107,DataStreams,0)-1):OFFSET(HOMECELL,MATCH(MIN(INDEX(Last_Data_Point,MATCH($A107,DataStreams,0)),INDEX(Last_Data_Point,MATCH(U$6,DataStreams,0)),$B$4),DateRange,0)-1,MATCH($A107,DataStreams,0)-1) -
(INDEX(Returns!$102:$102,MATCH($A107,DataStreams,0))*
OFFSET(HOMECELL,MATCH(MAX(INDEX(First_Data_Point,MATCH($A107,DataStreams,0)),INDEX(First_Data_Point,MATCH(U$6,DataStreams,0)),$B$3),DateRange,0)-1,MATCH(INDEX(Returns!$100:$100,MATCH($A107,DataStreams,0)),DataStreams,0)-1):OFFSET(HOMECELL,MATCH(MIN(INDEX(Last_Data_Point,MATCH($A107,DataStreams,0)),INDEX(Last_Data_Point,MATCH(U$6,DataStreams,0)),$B$4),DateRange,0)-1,MATCH(INDEX(Returns!$100:$100,MATCH($A107,DataStreams,0)),DataStreams,0)-1)),
OFFSET(HOMECELL,MATCH(MAX(INDEX(First_Data_Point,MATCH($A107,DataStreams,0)),INDEX(First_Data_Point,MATCH(U$6,DataStreams,0)),$B$3),DateRange,0)-1,MATCH(U$6,DataStreams,0)-1):OFFSET(HOMECELL,MATCH(MIN(INDEX(Last_Data_Point,MATCH($A107,DataStreams,0)),INDEX(Last_Data_Point,MATCH(U$6,DataStreams,0)),$B$4),DateRange,0)-1,MATCH(U$6,DataStreams,0)-1) -
(INDEX(Returns!$102:$102,MATCH(U$6,DataStreams,0))*
OFFSET(HOMECELL,MATCH(MAX(INDEX(First_Data_Point,MATCH($A107,DataStreams,0)),INDEX(First_Data_Point,MATCH(U$6,DataStreams,0)),$B$3),DateRange,0)-1,MATCH(INDEX(Returns!$100:$100,MATCH(U$6,DataStreams,0)),DataStreams,0)-1):OFFSET(HOMECELL,MATCH(MIN(INDEX(Last_Data_Point,MATCH($A107,DataStreams,0)),INDEX(Last_Data_Point,MATCH(U$6,DataStreams,0)),$B$4),DateRange,0)-1,MATCH(INDEX(Returns!$100:$100,MATCH(U$6,DataStreams,0)),DataStreams,0)-1))),"")</f>
        <v/>
      </c>
      <c r="V107" s="233" t="str" cm="1">
        <f t="array" aca="1" ref="V107" ca="1">_xlfn.IFNA(_xlfn.COVARIANCE.S(
OFFSET(HOMECELL,MATCH(MAX(INDEX(First_Data_Point,MATCH($A107,DataStreams,0)),INDEX(First_Data_Point,MATCH(V$6,DataStreams,0)),$B$3),DateRange,0)-1,MATCH($A107,DataStreams,0)-1):OFFSET(HOMECELL,MATCH(MIN(INDEX(Last_Data_Point,MATCH($A107,DataStreams,0)),INDEX(Last_Data_Point,MATCH(V$6,DataStreams,0)),$B$4),DateRange,0)-1,MATCH($A107,DataStreams,0)-1) -
(INDEX(Returns!$102:$102,MATCH($A107,DataStreams,0))*
OFFSET(HOMECELL,MATCH(MAX(INDEX(First_Data_Point,MATCH($A107,DataStreams,0)),INDEX(First_Data_Point,MATCH(V$6,DataStreams,0)),$B$3),DateRange,0)-1,MATCH(INDEX(Returns!$100:$100,MATCH($A107,DataStreams,0)),DataStreams,0)-1):OFFSET(HOMECELL,MATCH(MIN(INDEX(Last_Data_Point,MATCH($A107,DataStreams,0)),INDEX(Last_Data_Point,MATCH(V$6,DataStreams,0)),$B$4),DateRange,0)-1,MATCH(INDEX(Returns!$100:$100,MATCH($A107,DataStreams,0)),DataStreams,0)-1)),
OFFSET(HOMECELL,MATCH(MAX(INDEX(First_Data_Point,MATCH($A107,DataStreams,0)),INDEX(First_Data_Point,MATCH(V$6,DataStreams,0)),$B$3),DateRange,0)-1,MATCH(V$6,DataStreams,0)-1):OFFSET(HOMECELL,MATCH(MIN(INDEX(Last_Data_Point,MATCH($A107,DataStreams,0)),INDEX(Last_Data_Point,MATCH(V$6,DataStreams,0)),$B$4),DateRange,0)-1,MATCH(V$6,DataStreams,0)-1) -
(INDEX(Returns!$102:$102,MATCH(V$6,DataStreams,0))*
OFFSET(HOMECELL,MATCH(MAX(INDEX(First_Data_Point,MATCH($A107,DataStreams,0)),INDEX(First_Data_Point,MATCH(V$6,DataStreams,0)),$B$3),DateRange,0)-1,MATCH(INDEX(Returns!$100:$100,MATCH(V$6,DataStreams,0)),DataStreams,0)-1):OFFSET(HOMECELL,MATCH(MIN(INDEX(Last_Data_Point,MATCH($A107,DataStreams,0)),INDEX(Last_Data_Point,MATCH(V$6,DataStreams,0)),$B$4),DateRange,0)-1,MATCH(INDEX(Returns!$100:$100,MATCH(V$6,DataStreams,0)),DataStreams,0)-1))),"")</f>
        <v/>
      </c>
      <c r="W107" s="233" t="str" cm="1">
        <f t="array" aca="1" ref="W107" ca="1">_xlfn.IFNA(_xlfn.COVARIANCE.S(
OFFSET(HOMECELL,MATCH(MAX(INDEX(First_Data_Point,MATCH($A107,DataStreams,0)),INDEX(First_Data_Point,MATCH(W$6,DataStreams,0)),$B$3),DateRange,0)-1,MATCH($A107,DataStreams,0)-1):OFFSET(HOMECELL,MATCH(MIN(INDEX(Last_Data_Point,MATCH($A107,DataStreams,0)),INDEX(Last_Data_Point,MATCH(W$6,DataStreams,0)),$B$4),DateRange,0)-1,MATCH($A107,DataStreams,0)-1) -
(INDEX(Returns!$102:$102,MATCH($A107,DataStreams,0))*
OFFSET(HOMECELL,MATCH(MAX(INDEX(First_Data_Point,MATCH($A107,DataStreams,0)),INDEX(First_Data_Point,MATCH(W$6,DataStreams,0)),$B$3),DateRange,0)-1,MATCH(INDEX(Returns!$100:$100,MATCH($A107,DataStreams,0)),DataStreams,0)-1):OFFSET(HOMECELL,MATCH(MIN(INDEX(Last_Data_Point,MATCH($A107,DataStreams,0)),INDEX(Last_Data_Point,MATCH(W$6,DataStreams,0)),$B$4),DateRange,0)-1,MATCH(INDEX(Returns!$100:$100,MATCH($A107,DataStreams,0)),DataStreams,0)-1)),
OFFSET(HOMECELL,MATCH(MAX(INDEX(First_Data_Point,MATCH($A107,DataStreams,0)),INDEX(First_Data_Point,MATCH(W$6,DataStreams,0)),$B$3),DateRange,0)-1,MATCH(W$6,DataStreams,0)-1):OFFSET(HOMECELL,MATCH(MIN(INDEX(Last_Data_Point,MATCH($A107,DataStreams,0)),INDEX(Last_Data_Point,MATCH(W$6,DataStreams,0)),$B$4),DateRange,0)-1,MATCH(W$6,DataStreams,0)-1) -
(INDEX(Returns!$102:$102,MATCH(W$6,DataStreams,0))*
OFFSET(HOMECELL,MATCH(MAX(INDEX(First_Data_Point,MATCH($A107,DataStreams,0)),INDEX(First_Data_Point,MATCH(W$6,DataStreams,0)),$B$3),DateRange,0)-1,MATCH(INDEX(Returns!$100:$100,MATCH(W$6,DataStreams,0)),DataStreams,0)-1):OFFSET(HOMECELL,MATCH(MIN(INDEX(Last_Data_Point,MATCH($A107,DataStreams,0)),INDEX(Last_Data_Point,MATCH(W$6,DataStreams,0)),$B$4),DateRange,0)-1,MATCH(INDEX(Returns!$100:$100,MATCH(W$6,DataStreams,0)),DataStreams,0)-1))),"")</f>
        <v/>
      </c>
      <c r="X107" s="233" t="str" cm="1">
        <f t="array" aca="1" ref="X107" ca="1">_xlfn.IFNA(_xlfn.COVARIANCE.S(
OFFSET(HOMECELL,MATCH(MAX(INDEX(First_Data_Point,MATCH($A107,DataStreams,0)),INDEX(First_Data_Point,MATCH(X$6,DataStreams,0)),$B$3),DateRange,0)-1,MATCH($A107,DataStreams,0)-1):OFFSET(HOMECELL,MATCH(MIN(INDEX(Last_Data_Point,MATCH($A107,DataStreams,0)),INDEX(Last_Data_Point,MATCH(X$6,DataStreams,0)),$B$4),DateRange,0)-1,MATCH($A107,DataStreams,0)-1) -
(INDEX(Returns!$102:$102,MATCH($A107,DataStreams,0))*
OFFSET(HOMECELL,MATCH(MAX(INDEX(First_Data_Point,MATCH($A107,DataStreams,0)),INDEX(First_Data_Point,MATCH(X$6,DataStreams,0)),$B$3),DateRange,0)-1,MATCH(INDEX(Returns!$100:$100,MATCH($A107,DataStreams,0)),DataStreams,0)-1):OFFSET(HOMECELL,MATCH(MIN(INDEX(Last_Data_Point,MATCH($A107,DataStreams,0)),INDEX(Last_Data_Point,MATCH(X$6,DataStreams,0)),$B$4),DateRange,0)-1,MATCH(INDEX(Returns!$100:$100,MATCH($A107,DataStreams,0)),DataStreams,0)-1)),
OFFSET(HOMECELL,MATCH(MAX(INDEX(First_Data_Point,MATCH($A107,DataStreams,0)),INDEX(First_Data_Point,MATCH(X$6,DataStreams,0)),$B$3),DateRange,0)-1,MATCH(X$6,DataStreams,0)-1):OFFSET(HOMECELL,MATCH(MIN(INDEX(Last_Data_Point,MATCH($A107,DataStreams,0)),INDEX(Last_Data_Point,MATCH(X$6,DataStreams,0)),$B$4),DateRange,0)-1,MATCH(X$6,DataStreams,0)-1) -
(INDEX(Returns!$102:$102,MATCH(X$6,DataStreams,0))*
OFFSET(HOMECELL,MATCH(MAX(INDEX(First_Data_Point,MATCH($A107,DataStreams,0)),INDEX(First_Data_Point,MATCH(X$6,DataStreams,0)),$B$3),DateRange,0)-1,MATCH(INDEX(Returns!$100:$100,MATCH(X$6,DataStreams,0)),DataStreams,0)-1):OFFSET(HOMECELL,MATCH(MIN(INDEX(Last_Data_Point,MATCH($A107,DataStreams,0)),INDEX(Last_Data_Point,MATCH(X$6,DataStreams,0)),$B$4),DateRange,0)-1,MATCH(INDEX(Returns!$100:$100,MATCH(X$6,DataStreams,0)),DataStreams,0)-1))),"")</f>
        <v/>
      </c>
      <c r="Y107" s="233" t="str" cm="1">
        <f t="array" aca="1" ref="Y107" ca="1">_xlfn.IFNA(_xlfn.COVARIANCE.S(
OFFSET(HOMECELL,MATCH(MAX(INDEX(First_Data_Point,MATCH($A107,DataStreams,0)),INDEX(First_Data_Point,MATCH(Y$6,DataStreams,0)),$B$3),DateRange,0)-1,MATCH($A107,DataStreams,0)-1):OFFSET(HOMECELL,MATCH(MIN(INDEX(Last_Data_Point,MATCH($A107,DataStreams,0)),INDEX(Last_Data_Point,MATCH(Y$6,DataStreams,0)),$B$4),DateRange,0)-1,MATCH($A107,DataStreams,0)-1) -
(INDEX(Returns!$102:$102,MATCH($A107,DataStreams,0))*
OFFSET(HOMECELL,MATCH(MAX(INDEX(First_Data_Point,MATCH($A107,DataStreams,0)),INDEX(First_Data_Point,MATCH(Y$6,DataStreams,0)),$B$3),DateRange,0)-1,MATCH(INDEX(Returns!$100:$100,MATCH($A107,DataStreams,0)),DataStreams,0)-1):OFFSET(HOMECELL,MATCH(MIN(INDEX(Last_Data_Point,MATCH($A107,DataStreams,0)),INDEX(Last_Data_Point,MATCH(Y$6,DataStreams,0)),$B$4),DateRange,0)-1,MATCH(INDEX(Returns!$100:$100,MATCH($A107,DataStreams,0)),DataStreams,0)-1)),
OFFSET(HOMECELL,MATCH(MAX(INDEX(First_Data_Point,MATCH($A107,DataStreams,0)),INDEX(First_Data_Point,MATCH(Y$6,DataStreams,0)),$B$3),DateRange,0)-1,MATCH(Y$6,DataStreams,0)-1):OFFSET(HOMECELL,MATCH(MIN(INDEX(Last_Data_Point,MATCH($A107,DataStreams,0)),INDEX(Last_Data_Point,MATCH(Y$6,DataStreams,0)),$B$4),DateRange,0)-1,MATCH(Y$6,DataStreams,0)-1) -
(INDEX(Returns!$102:$102,MATCH(Y$6,DataStreams,0))*
OFFSET(HOMECELL,MATCH(MAX(INDEX(First_Data_Point,MATCH($A107,DataStreams,0)),INDEX(First_Data_Point,MATCH(Y$6,DataStreams,0)),$B$3),DateRange,0)-1,MATCH(INDEX(Returns!$100:$100,MATCH(Y$6,DataStreams,0)),DataStreams,0)-1):OFFSET(HOMECELL,MATCH(MIN(INDEX(Last_Data_Point,MATCH($A107,DataStreams,0)),INDEX(Last_Data_Point,MATCH(Y$6,DataStreams,0)),$B$4),DateRange,0)-1,MATCH(INDEX(Returns!$100:$100,MATCH(Y$6,DataStreams,0)),DataStreams,0)-1))),"")</f>
        <v/>
      </c>
      <c r="Z107" s="233" t="str" cm="1">
        <f t="array" aca="1" ref="Z107" ca="1">_xlfn.IFNA(_xlfn.COVARIANCE.S(
OFFSET(HOMECELL,MATCH(MAX(INDEX(First_Data_Point,MATCH($A107,DataStreams,0)),INDEX(First_Data_Point,MATCH(Z$6,DataStreams,0)),$B$3),DateRange,0)-1,MATCH($A107,DataStreams,0)-1):OFFSET(HOMECELL,MATCH(MIN(INDEX(Last_Data_Point,MATCH($A107,DataStreams,0)),INDEX(Last_Data_Point,MATCH(Z$6,DataStreams,0)),$B$4),DateRange,0)-1,MATCH($A107,DataStreams,0)-1) -
(INDEX(Returns!$102:$102,MATCH($A107,DataStreams,0))*
OFFSET(HOMECELL,MATCH(MAX(INDEX(First_Data_Point,MATCH($A107,DataStreams,0)),INDEX(First_Data_Point,MATCH(Z$6,DataStreams,0)),$B$3),DateRange,0)-1,MATCH(INDEX(Returns!$100:$100,MATCH($A107,DataStreams,0)),DataStreams,0)-1):OFFSET(HOMECELL,MATCH(MIN(INDEX(Last_Data_Point,MATCH($A107,DataStreams,0)),INDEX(Last_Data_Point,MATCH(Z$6,DataStreams,0)),$B$4),DateRange,0)-1,MATCH(INDEX(Returns!$100:$100,MATCH($A107,DataStreams,0)),DataStreams,0)-1)),
OFFSET(HOMECELL,MATCH(MAX(INDEX(First_Data_Point,MATCH($A107,DataStreams,0)),INDEX(First_Data_Point,MATCH(Z$6,DataStreams,0)),$B$3),DateRange,0)-1,MATCH(Z$6,DataStreams,0)-1):OFFSET(HOMECELL,MATCH(MIN(INDEX(Last_Data_Point,MATCH($A107,DataStreams,0)),INDEX(Last_Data_Point,MATCH(Z$6,DataStreams,0)),$B$4),DateRange,0)-1,MATCH(Z$6,DataStreams,0)-1) -
(INDEX(Returns!$102:$102,MATCH(Z$6,DataStreams,0))*
OFFSET(HOMECELL,MATCH(MAX(INDEX(First_Data_Point,MATCH($A107,DataStreams,0)),INDEX(First_Data_Point,MATCH(Z$6,DataStreams,0)),$B$3),DateRange,0)-1,MATCH(INDEX(Returns!$100:$100,MATCH(Z$6,DataStreams,0)),DataStreams,0)-1):OFFSET(HOMECELL,MATCH(MIN(INDEX(Last_Data_Point,MATCH($A107,DataStreams,0)),INDEX(Last_Data_Point,MATCH(Z$6,DataStreams,0)),$B$4),DateRange,0)-1,MATCH(INDEX(Returns!$100:$100,MATCH(Z$6,DataStreams,0)),DataStreams,0)-1))),"")</f>
        <v/>
      </c>
      <c r="AA107" s="233" t="str" cm="1">
        <f t="array" aca="1" ref="AA107" ca="1">_xlfn.IFNA(_xlfn.COVARIANCE.S(
OFFSET(HOMECELL,MATCH(MAX(INDEX(First_Data_Point,MATCH($A107,DataStreams,0)),INDEX(First_Data_Point,MATCH(AA$6,DataStreams,0)),$B$3),DateRange,0)-1,MATCH($A107,DataStreams,0)-1):OFFSET(HOMECELL,MATCH(MIN(INDEX(Last_Data_Point,MATCH($A107,DataStreams,0)),INDEX(Last_Data_Point,MATCH(AA$6,DataStreams,0)),$B$4),DateRange,0)-1,MATCH($A107,DataStreams,0)-1) -
(INDEX(Returns!$102:$102,MATCH($A107,DataStreams,0))*
OFFSET(HOMECELL,MATCH(MAX(INDEX(First_Data_Point,MATCH($A107,DataStreams,0)),INDEX(First_Data_Point,MATCH(AA$6,DataStreams,0)),$B$3),DateRange,0)-1,MATCH(INDEX(Returns!$100:$100,MATCH($A107,DataStreams,0)),DataStreams,0)-1):OFFSET(HOMECELL,MATCH(MIN(INDEX(Last_Data_Point,MATCH($A107,DataStreams,0)),INDEX(Last_Data_Point,MATCH(AA$6,DataStreams,0)),$B$4),DateRange,0)-1,MATCH(INDEX(Returns!$100:$100,MATCH($A107,DataStreams,0)),DataStreams,0)-1)),
OFFSET(HOMECELL,MATCH(MAX(INDEX(First_Data_Point,MATCH($A107,DataStreams,0)),INDEX(First_Data_Point,MATCH(AA$6,DataStreams,0)),$B$3),DateRange,0)-1,MATCH(AA$6,DataStreams,0)-1):OFFSET(HOMECELL,MATCH(MIN(INDEX(Last_Data_Point,MATCH($A107,DataStreams,0)),INDEX(Last_Data_Point,MATCH(AA$6,DataStreams,0)),$B$4),DateRange,0)-1,MATCH(AA$6,DataStreams,0)-1) -
(INDEX(Returns!$102:$102,MATCH(AA$6,DataStreams,0))*
OFFSET(HOMECELL,MATCH(MAX(INDEX(First_Data_Point,MATCH($A107,DataStreams,0)),INDEX(First_Data_Point,MATCH(AA$6,DataStreams,0)),$B$3),DateRange,0)-1,MATCH(INDEX(Returns!$100:$100,MATCH(AA$6,DataStreams,0)),DataStreams,0)-1):OFFSET(HOMECELL,MATCH(MIN(INDEX(Last_Data_Point,MATCH($A107,DataStreams,0)),INDEX(Last_Data_Point,MATCH(AA$6,DataStreams,0)),$B$4),DateRange,0)-1,MATCH(INDEX(Returns!$100:$100,MATCH(AA$6,DataStreams,0)),DataStreams,0)-1))),"")</f>
        <v/>
      </c>
      <c r="AB107" s="233" t="str" cm="1">
        <f t="array" aca="1" ref="AB107" ca="1">_xlfn.IFNA(_xlfn.COVARIANCE.S(
OFFSET(HOMECELL,MATCH(MAX(INDEX(First_Data_Point,MATCH($A107,DataStreams,0)),INDEX(First_Data_Point,MATCH(AB$6,DataStreams,0)),$B$3),DateRange,0)-1,MATCH($A107,DataStreams,0)-1):OFFSET(HOMECELL,MATCH(MIN(INDEX(Last_Data_Point,MATCH($A107,DataStreams,0)),INDEX(Last_Data_Point,MATCH(AB$6,DataStreams,0)),$B$4),DateRange,0)-1,MATCH($A107,DataStreams,0)-1) -
(INDEX(Returns!$102:$102,MATCH($A107,DataStreams,0))*
OFFSET(HOMECELL,MATCH(MAX(INDEX(First_Data_Point,MATCH($A107,DataStreams,0)),INDEX(First_Data_Point,MATCH(AB$6,DataStreams,0)),$B$3),DateRange,0)-1,MATCH(INDEX(Returns!$100:$100,MATCH($A107,DataStreams,0)),DataStreams,0)-1):OFFSET(HOMECELL,MATCH(MIN(INDEX(Last_Data_Point,MATCH($A107,DataStreams,0)),INDEX(Last_Data_Point,MATCH(AB$6,DataStreams,0)),$B$4),DateRange,0)-1,MATCH(INDEX(Returns!$100:$100,MATCH($A107,DataStreams,0)),DataStreams,0)-1)),
OFFSET(HOMECELL,MATCH(MAX(INDEX(First_Data_Point,MATCH($A107,DataStreams,0)),INDEX(First_Data_Point,MATCH(AB$6,DataStreams,0)),$B$3),DateRange,0)-1,MATCH(AB$6,DataStreams,0)-1):OFFSET(HOMECELL,MATCH(MIN(INDEX(Last_Data_Point,MATCH($A107,DataStreams,0)),INDEX(Last_Data_Point,MATCH(AB$6,DataStreams,0)),$B$4),DateRange,0)-1,MATCH(AB$6,DataStreams,0)-1) -
(INDEX(Returns!$102:$102,MATCH(AB$6,DataStreams,0))*
OFFSET(HOMECELL,MATCH(MAX(INDEX(First_Data_Point,MATCH($A107,DataStreams,0)),INDEX(First_Data_Point,MATCH(AB$6,DataStreams,0)),$B$3),DateRange,0)-1,MATCH(INDEX(Returns!$100:$100,MATCH(AB$6,DataStreams,0)),DataStreams,0)-1):OFFSET(HOMECELL,MATCH(MIN(INDEX(Last_Data_Point,MATCH($A107,DataStreams,0)),INDEX(Last_Data_Point,MATCH(AB$6,DataStreams,0)),$B$4),DateRange,0)-1,MATCH(INDEX(Returns!$100:$100,MATCH(AB$6,DataStreams,0)),DataStreams,0)-1))),"")</f>
        <v/>
      </c>
      <c r="AC107" s="233" t="str" cm="1">
        <f t="array" aca="1" ref="AC107" ca="1">_xlfn.IFNA(_xlfn.COVARIANCE.S(
OFFSET(HOMECELL,MATCH(MAX(INDEX(First_Data_Point,MATCH($A107,DataStreams,0)),INDEX(First_Data_Point,MATCH(AC$6,DataStreams,0)),$B$3),DateRange,0)-1,MATCH($A107,DataStreams,0)-1):OFFSET(HOMECELL,MATCH(MIN(INDEX(Last_Data_Point,MATCH($A107,DataStreams,0)),INDEX(Last_Data_Point,MATCH(AC$6,DataStreams,0)),$B$4),DateRange,0)-1,MATCH($A107,DataStreams,0)-1) -
(INDEX(Returns!$102:$102,MATCH($A107,DataStreams,0))*
OFFSET(HOMECELL,MATCH(MAX(INDEX(First_Data_Point,MATCH($A107,DataStreams,0)),INDEX(First_Data_Point,MATCH(AC$6,DataStreams,0)),$B$3),DateRange,0)-1,MATCH(INDEX(Returns!$100:$100,MATCH($A107,DataStreams,0)),DataStreams,0)-1):OFFSET(HOMECELL,MATCH(MIN(INDEX(Last_Data_Point,MATCH($A107,DataStreams,0)),INDEX(Last_Data_Point,MATCH(AC$6,DataStreams,0)),$B$4),DateRange,0)-1,MATCH(INDEX(Returns!$100:$100,MATCH($A107,DataStreams,0)),DataStreams,0)-1)),
OFFSET(HOMECELL,MATCH(MAX(INDEX(First_Data_Point,MATCH($A107,DataStreams,0)),INDEX(First_Data_Point,MATCH(AC$6,DataStreams,0)),$B$3),DateRange,0)-1,MATCH(AC$6,DataStreams,0)-1):OFFSET(HOMECELL,MATCH(MIN(INDEX(Last_Data_Point,MATCH($A107,DataStreams,0)),INDEX(Last_Data_Point,MATCH(AC$6,DataStreams,0)),$B$4),DateRange,0)-1,MATCH(AC$6,DataStreams,0)-1) -
(INDEX(Returns!$102:$102,MATCH(AC$6,DataStreams,0))*
OFFSET(HOMECELL,MATCH(MAX(INDEX(First_Data_Point,MATCH($A107,DataStreams,0)),INDEX(First_Data_Point,MATCH(AC$6,DataStreams,0)),$B$3),DateRange,0)-1,MATCH(INDEX(Returns!$100:$100,MATCH(AC$6,DataStreams,0)),DataStreams,0)-1):OFFSET(HOMECELL,MATCH(MIN(INDEX(Last_Data_Point,MATCH($A107,DataStreams,0)),INDEX(Last_Data_Point,MATCH(AC$6,DataStreams,0)),$B$4),DateRange,0)-1,MATCH(INDEX(Returns!$100:$100,MATCH(AC$6,DataStreams,0)),DataStreams,0)-1))),"")</f>
        <v/>
      </c>
      <c r="AD107" s="233" t="str" cm="1">
        <f t="array" aca="1" ref="AD107" ca="1">_xlfn.IFNA(_xlfn.COVARIANCE.S(
OFFSET(HOMECELL,MATCH(MAX(INDEX(First_Data_Point,MATCH($A107,DataStreams,0)),INDEX(First_Data_Point,MATCH(AD$6,DataStreams,0)),$B$3),DateRange,0)-1,MATCH($A107,DataStreams,0)-1):OFFSET(HOMECELL,MATCH(MIN(INDEX(Last_Data_Point,MATCH($A107,DataStreams,0)),INDEX(Last_Data_Point,MATCH(AD$6,DataStreams,0)),$B$4),DateRange,0)-1,MATCH($A107,DataStreams,0)-1) -
(INDEX(Returns!$102:$102,MATCH($A107,DataStreams,0))*
OFFSET(HOMECELL,MATCH(MAX(INDEX(First_Data_Point,MATCH($A107,DataStreams,0)),INDEX(First_Data_Point,MATCH(AD$6,DataStreams,0)),$B$3),DateRange,0)-1,MATCH(INDEX(Returns!$100:$100,MATCH($A107,DataStreams,0)),DataStreams,0)-1):OFFSET(HOMECELL,MATCH(MIN(INDEX(Last_Data_Point,MATCH($A107,DataStreams,0)),INDEX(Last_Data_Point,MATCH(AD$6,DataStreams,0)),$B$4),DateRange,0)-1,MATCH(INDEX(Returns!$100:$100,MATCH($A107,DataStreams,0)),DataStreams,0)-1)),
OFFSET(HOMECELL,MATCH(MAX(INDEX(First_Data_Point,MATCH($A107,DataStreams,0)),INDEX(First_Data_Point,MATCH(AD$6,DataStreams,0)),$B$3),DateRange,0)-1,MATCH(AD$6,DataStreams,0)-1):OFFSET(HOMECELL,MATCH(MIN(INDEX(Last_Data_Point,MATCH($A107,DataStreams,0)),INDEX(Last_Data_Point,MATCH(AD$6,DataStreams,0)),$B$4),DateRange,0)-1,MATCH(AD$6,DataStreams,0)-1) -
(INDEX(Returns!$102:$102,MATCH(AD$6,DataStreams,0))*
OFFSET(HOMECELL,MATCH(MAX(INDEX(First_Data_Point,MATCH($A107,DataStreams,0)),INDEX(First_Data_Point,MATCH(AD$6,DataStreams,0)),$B$3),DateRange,0)-1,MATCH(INDEX(Returns!$100:$100,MATCH(AD$6,DataStreams,0)),DataStreams,0)-1):OFFSET(HOMECELL,MATCH(MIN(INDEX(Last_Data_Point,MATCH($A107,DataStreams,0)),INDEX(Last_Data_Point,MATCH(AD$6,DataStreams,0)),$B$4),DateRange,0)-1,MATCH(INDEX(Returns!$100:$100,MATCH(AD$6,DataStreams,0)),DataStreams,0)-1))),"")</f>
        <v/>
      </c>
      <c r="AE107" s="233" t="str" cm="1">
        <f t="array" aca="1" ref="AE107" ca="1">_xlfn.IFNA(_xlfn.COVARIANCE.S(
OFFSET(HOMECELL,MATCH(MAX(INDEX(First_Data_Point,MATCH($A107,DataStreams,0)),INDEX(First_Data_Point,MATCH(AE$6,DataStreams,0)),$B$3),DateRange,0)-1,MATCH($A107,DataStreams,0)-1):OFFSET(HOMECELL,MATCH(MIN(INDEX(Last_Data_Point,MATCH($A107,DataStreams,0)),INDEX(Last_Data_Point,MATCH(AE$6,DataStreams,0)),$B$4),DateRange,0)-1,MATCH($A107,DataStreams,0)-1) -
(INDEX(Returns!$102:$102,MATCH($A107,DataStreams,0))*
OFFSET(HOMECELL,MATCH(MAX(INDEX(First_Data_Point,MATCH($A107,DataStreams,0)),INDEX(First_Data_Point,MATCH(AE$6,DataStreams,0)),$B$3),DateRange,0)-1,MATCH(INDEX(Returns!$100:$100,MATCH($A107,DataStreams,0)),DataStreams,0)-1):OFFSET(HOMECELL,MATCH(MIN(INDEX(Last_Data_Point,MATCH($A107,DataStreams,0)),INDEX(Last_Data_Point,MATCH(AE$6,DataStreams,0)),$B$4),DateRange,0)-1,MATCH(INDEX(Returns!$100:$100,MATCH($A107,DataStreams,0)),DataStreams,0)-1)),
OFFSET(HOMECELL,MATCH(MAX(INDEX(First_Data_Point,MATCH($A107,DataStreams,0)),INDEX(First_Data_Point,MATCH(AE$6,DataStreams,0)),$B$3),DateRange,0)-1,MATCH(AE$6,DataStreams,0)-1):OFFSET(HOMECELL,MATCH(MIN(INDEX(Last_Data_Point,MATCH($A107,DataStreams,0)),INDEX(Last_Data_Point,MATCH(AE$6,DataStreams,0)),$B$4),DateRange,0)-1,MATCH(AE$6,DataStreams,0)-1) -
(INDEX(Returns!$102:$102,MATCH(AE$6,DataStreams,0))*
OFFSET(HOMECELL,MATCH(MAX(INDEX(First_Data_Point,MATCH($A107,DataStreams,0)),INDEX(First_Data_Point,MATCH(AE$6,DataStreams,0)),$B$3),DateRange,0)-1,MATCH(INDEX(Returns!$100:$100,MATCH(AE$6,DataStreams,0)),DataStreams,0)-1):OFFSET(HOMECELL,MATCH(MIN(INDEX(Last_Data_Point,MATCH($A107,DataStreams,0)),INDEX(Last_Data_Point,MATCH(AE$6,DataStreams,0)),$B$4),DateRange,0)-1,MATCH(INDEX(Returns!$100:$100,MATCH(AE$6,DataStreams,0)),DataStreams,0)-1))),"")</f>
        <v/>
      </c>
      <c r="AF107" s="233" t="str" cm="1">
        <f t="array" aca="1" ref="AF107" ca="1">_xlfn.IFNA(_xlfn.COVARIANCE.S(
OFFSET(HOMECELL,MATCH(MAX(INDEX(First_Data_Point,MATCH($A107,DataStreams,0)),INDEX(First_Data_Point,MATCH(AF$6,DataStreams,0)),$B$3),DateRange,0)-1,MATCH($A107,DataStreams,0)-1):OFFSET(HOMECELL,MATCH(MIN(INDEX(Last_Data_Point,MATCH($A107,DataStreams,0)),INDEX(Last_Data_Point,MATCH(AF$6,DataStreams,0)),$B$4),DateRange,0)-1,MATCH($A107,DataStreams,0)-1) -
(INDEX(Returns!$102:$102,MATCH($A107,DataStreams,0))*
OFFSET(HOMECELL,MATCH(MAX(INDEX(First_Data_Point,MATCH($A107,DataStreams,0)),INDEX(First_Data_Point,MATCH(AF$6,DataStreams,0)),$B$3),DateRange,0)-1,MATCH(INDEX(Returns!$100:$100,MATCH($A107,DataStreams,0)),DataStreams,0)-1):OFFSET(HOMECELL,MATCH(MIN(INDEX(Last_Data_Point,MATCH($A107,DataStreams,0)),INDEX(Last_Data_Point,MATCH(AF$6,DataStreams,0)),$B$4),DateRange,0)-1,MATCH(INDEX(Returns!$100:$100,MATCH($A107,DataStreams,0)),DataStreams,0)-1)),
OFFSET(HOMECELL,MATCH(MAX(INDEX(First_Data_Point,MATCH($A107,DataStreams,0)),INDEX(First_Data_Point,MATCH(AF$6,DataStreams,0)),$B$3),DateRange,0)-1,MATCH(AF$6,DataStreams,0)-1):OFFSET(HOMECELL,MATCH(MIN(INDEX(Last_Data_Point,MATCH($A107,DataStreams,0)),INDEX(Last_Data_Point,MATCH(AF$6,DataStreams,0)),$B$4),DateRange,0)-1,MATCH(AF$6,DataStreams,0)-1) -
(INDEX(Returns!$102:$102,MATCH(AF$6,DataStreams,0))*
OFFSET(HOMECELL,MATCH(MAX(INDEX(First_Data_Point,MATCH($A107,DataStreams,0)),INDEX(First_Data_Point,MATCH(AF$6,DataStreams,0)),$B$3),DateRange,0)-1,MATCH(INDEX(Returns!$100:$100,MATCH(AF$6,DataStreams,0)),DataStreams,0)-1):OFFSET(HOMECELL,MATCH(MIN(INDEX(Last_Data_Point,MATCH($A107,DataStreams,0)),INDEX(Last_Data_Point,MATCH(AF$6,DataStreams,0)),$B$4),DateRange,0)-1,MATCH(INDEX(Returns!$100:$100,MATCH(AF$6,DataStreams,0)),DataStreams,0)-1))),"")</f>
        <v/>
      </c>
      <c r="AG107" s="233" t="str" cm="1">
        <f t="array" aca="1" ref="AG107" ca="1">_xlfn.IFNA(_xlfn.COVARIANCE.S(
OFFSET(HOMECELL,MATCH(MAX(INDEX(First_Data_Point,MATCH($A107,DataStreams,0)),INDEX(First_Data_Point,MATCH(AG$6,DataStreams,0)),$B$3),DateRange,0)-1,MATCH($A107,DataStreams,0)-1):OFFSET(HOMECELL,MATCH(MIN(INDEX(Last_Data_Point,MATCH($A107,DataStreams,0)),INDEX(Last_Data_Point,MATCH(AG$6,DataStreams,0)),$B$4),DateRange,0)-1,MATCH($A107,DataStreams,0)-1) -
(INDEX(Returns!$102:$102,MATCH($A107,DataStreams,0))*
OFFSET(HOMECELL,MATCH(MAX(INDEX(First_Data_Point,MATCH($A107,DataStreams,0)),INDEX(First_Data_Point,MATCH(AG$6,DataStreams,0)),$B$3),DateRange,0)-1,MATCH(INDEX(Returns!$100:$100,MATCH($A107,DataStreams,0)),DataStreams,0)-1):OFFSET(HOMECELL,MATCH(MIN(INDEX(Last_Data_Point,MATCH($A107,DataStreams,0)),INDEX(Last_Data_Point,MATCH(AG$6,DataStreams,0)),$B$4),DateRange,0)-1,MATCH(INDEX(Returns!$100:$100,MATCH($A107,DataStreams,0)),DataStreams,0)-1)),
OFFSET(HOMECELL,MATCH(MAX(INDEX(First_Data_Point,MATCH($A107,DataStreams,0)),INDEX(First_Data_Point,MATCH(AG$6,DataStreams,0)),$B$3),DateRange,0)-1,MATCH(AG$6,DataStreams,0)-1):OFFSET(HOMECELL,MATCH(MIN(INDEX(Last_Data_Point,MATCH($A107,DataStreams,0)),INDEX(Last_Data_Point,MATCH(AG$6,DataStreams,0)),$B$4),DateRange,0)-1,MATCH(AG$6,DataStreams,0)-1) -
(INDEX(Returns!$102:$102,MATCH(AG$6,DataStreams,0))*
OFFSET(HOMECELL,MATCH(MAX(INDEX(First_Data_Point,MATCH($A107,DataStreams,0)),INDEX(First_Data_Point,MATCH(AG$6,DataStreams,0)),$B$3),DateRange,0)-1,MATCH(INDEX(Returns!$100:$100,MATCH(AG$6,DataStreams,0)),DataStreams,0)-1):OFFSET(HOMECELL,MATCH(MIN(INDEX(Last_Data_Point,MATCH($A107,DataStreams,0)),INDEX(Last_Data_Point,MATCH(AG$6,DataStreams,0)),$B$4),DateRange,0)-1,MATCH(INDEX(Returns!$100:$100,MATCH(AG$6,DataStreams,0)),DataStreams,0)-1))),"")</f>
        <v/>
      </c>
      <c r="AH107" s="233" t="str" cm="1">
        <f t="array" aca="1" ref="AH107" ca="1">_xlfn.IFNA(_xlfn.COVARIANCE.S(
OFFSET(HOMECELL,MATCH(MAX(INDEX(First_Data_Point,MATCH($A107,DataStreams,0)),INDEX(First_Data_Point,MATCH(AH$6,DataStreams,0)),$B$3),DateRange,0)-1,MATCH($A107,DataStreams,0)-1):OFFSET(HOMECELL,MATCH(MIN(INDEX(Last_Data_Point,MATCH($A107,DataStreams,0)),INDEX(Last_Data_Point,MATCH(AH$6,DataStreams,0)),$B$4),DateRange,0)-1,MATCH($A107,DataStreams,0)-1) -
(INDEX(Returns!$102:$102,MATCH($A107,DataStreams,0))*
OFFSET(HOMECELL,MATCH(MAX(INDEX(First_Data_Point,MATCH($A107,DataStreams,0)),INDEX(First_Data_Point,MATCH(AH$6,DataStreams,0)),$B$3),DateRange,0)-1,MATCH(INDEX(Returns!$100:$100,MATCH($A107,DataStreams,0)),DataStreams,0)-1):OFFSET(HOMECELL,MATCH(MIN(INDEX(Last_Data_Point,MATCH($A107,DataStreams,0)),INDEX(Last_Data_Point,MATCH(AH$6,DataStreams,0)),$B$4),DateRange,0)-1,MATCH(INDEX(Returns!$100:$100,MATCH($A107,DataStreams,0)),DataStreams,0)-1)),
OFFSET(HOMECELL,MATCH(MAX(INDEX(First_Data_Point,MATCH($A107,DataStreams,0)),INDEX(First_Data_Point,MATCH(AH$6,DataStreams,0)),$B$3),DateRange,0)-1,MATCH(AH$6,DataStreams,0)-1):OFFSET(HOMECELL,MATCH(MIN(INDEX(Last_Data_Point,MATCH($A107,DataStreams,0)),INDEX(Last_Data_Point,MATCH(AH$6,DataStreams,0)),$B$4),DateRange,0)-1,MATCH(AH$6,DataStreams,0)-1) -
(INDEX(Returns!$102:$102,MATCH(AH$6,DataStreams,0))*
OFFSET(HOMECELL,MATCH(MAX(INDEX(First_Data_Point,MATCH($A107,DataStreams,0)),INDEX(First_Data_Point,MATCH(AH$6,DataStreams,0)),$B$3),DateRange,0)-1,MATCH(INDEX(Returns!$100:$100,MATCH(AH$6,DataStreams,0)),DataStreams,0)-1):OFFSET(HOMECELL,MATCH(MIN(INDEX(Last_Data_Point,MATCH($A107,DataStreams,0)),INDEX(Last_Data_Point,MATCH(AH$6,DataStreams,0)),$B$4),DateRange,0)-1,MATCH(INDEX(Returns!$100:$100,MATCH(AH$6,DataStreams,0)),DataStreams,0)-1))),"")</f>
        <v/>
      </c>
      <c r="AI107" s="233" t="str" cm="1">
        <f t="array" aca="1" ref="AI107" ca="1">_xlfn.IFNA(_xlfn.COVARIANCE.S(
OFFSET(HOMECELL,MATCH(MAX(INDEX(First_Data_Point,MATCH($A107,DataStreams,0)),INDEX(First_Data_Point,MATCH(AI$6,DataStreams,0)),$B$3),DateRange,0)-1,MATCH($A107,DataStreams,0)-1):OFFSET(HOMECELL,MATCH(MIN(INDEX(Last_Data_Point,MATCH($A107,DataStreams,0)),INDEX(Last_Data_Point,MATCH(AI$6,DataStreams,0)),$B$4),DateRange,0)-1,MATCH($A107,DataStreams,0)-1) -
(INDEX(Returns!$102:$102,MATCH($A107,DataStreams,0))*
OFFSET(HOMECELL,MATCH(MAX(INDEX(First_Data_Point,MATCH($A107,DataStreams,0)),INDEX(First_Data_Point,MATCH(AI$6,DataStreams,0)),$B$3),DateRange,0)-1,MATCH(INDEX(Returns!$100:$100,MATCH($A107,DataStreams,0)),DataStreams,0)-1):OFFSET(HOMECELL,MATCH(MIN(INDEX(Last_Data_Point,MATCH($A107,DataStreams,0)),INDEX(Last_Data_Point,MATCH(AI$6,DataStreams,0)),$B$4),DateRange,0)-1,MATCH(INDEX(Returns!$100:$100,MATCH($A107,DataStreams,0)),DataStreams,0)-1)),
OFFSET(HOMECELL,MATCH(MAX(INDEX(First_Data_Point,MATCH($A107,DataStreams,0)),INDEX(First_Data_Point,MATCH(AI$6,DataStreams,0)),$B$3),DateRange,0)-1,MATCH(AI$6,DataStreams,0)-1):OFFSET(HOMECELL,MATCH(MIN(INDEX(Last_Data_Point,MATCH($A107,DataStreams,0)),INDEX(Last_Data_Point,MATCH(AI$6,DataStreams,0)),$B$4),DateRange,0)-1,MATCH(AI$6,DataStreams,0)-1) -
(INDEX(Returns!$102:$102,MATCH(AI$6,DataStreams,0))*
OFFSET(HOMECELL,MATCH(MAX(INDEX(First_Data_Point,MATCH($A107,DataStreams,0)),INDEX(First_Data_Point,MATCH(AI$6,DataStreams,0)),$B$3),DateRange,0)-1,MATCH(INDEX(Returns!$100:$100,MATCH(AI$6,DataStreams,0)),DataStreams,0)-1):OFFSET(HOMECELL,MATCH(MIN(INDEX(Last_Data_Point,MATCH($A107,DataStreams,0)),INDEX(Last_Data_Point,MATCH(AI$6,DataStreams,0)),$B$4),DateRange,0)-1,MATCH(INDEX(Returns!$100:$100,MATCH(AI$6,DataStreams,0)),DataStreams,0)-1))),"")</f>
        <v/>
      </c>
      <c r="AJ107" s="233" t="str" cm="1">
        <f t="array" aca="1" ref="AJ107" ca="1">_xlfn.IFNA(_xlfn.COVARIANCE.S(
OFFSET(HOMECELL,MATCH(MAX(INDEX(First_Data_Point,MATCH($A107,DataStreams,0)),INDEX(First_Data_Point,MATCH(AJ$6,DataStreams,0)),$B$3),DateRange,0)-1,MATCH($A107,DataStreams,0)-1):OFFSET(HOMECELL,MATCH(MIN(INDEX(Last_Data_Point,MATCH($A107,DataStreams,0)),INDEX(Last_Data_Point,MATCH(AJ$6,DataStreams,0)),$B$4),DateRange,0)-1,MATCH($A107,DataStreams,0)-1) -
(INDEX(Returns!$102:$102,MATCH($A107,DataStreams,0))*
OFFSET(HOMECELL,MATCH(MAX(INDEX(First_Data_Point,MATCH($A107,DataStreams,0)),INDEX(First_Data_Point,MATCH(AJ$6,DataStreams,0)),$B$3),DateRange,0)-1,MATCH(INDEX(Returns!$100:$100,MATCH($A107,DataStreams,0)),DataStreams,0)-1):OFFSET(HOMECELL,MATCH(MIN(INDEX(Last_Data_Point,MATCH($A107,DataStreams,0)),INDEX(Last_Data_Point,MATCH(AJ$6,DataStreams,0)),$B$4),DateRange,0)-1,MATCH(INDEX(Returns!$100:$100,MATCH($A107,DataStreams,0)),DataStreams,0)-1)),
OFFSET(HOMECELL,MATCH(MAX(INDEX(First_Data_Point,MATCH($A107,DataStreams,0)),INDEX(First_Data_Point,MATCH(AJ$6,DataStreams,0)),$B$3),DateRange,0)-1,MATCH(AJ$6,DataStreams,0)-1):OFFSET(HOMECELL,MATCH(MIN(INDEX(Last_Data_Point,MATCH($A107,DataStreams,0)),INDEX(Last_Data_Point,MATCH(AJ$6,DataStreams,0)),$B$4),DateRange,0)-1,MATCH(AJ$6,DataStreams,0)-1) -
(INDEX(Returns!$102:$102,MATCH(AJ$6,DataStreams,0))*
OFFSET(HOMECELL,MATCH(MAX(INDEX(First_Data_Point,MATCH($A107,DataStreams,0)),INDEX(First_Data_Point,MATCH(AJ$6,DataStreams,0)),$B$3),DateRange,0)-1,MATCH(INDEX(Returns!$100:$100,MATCH(AJ$6,DataStreams,0)),DataStreams,0)-1):OFFSET(HOMECELL,MATCH(MIN(INDEX(Last_Data_Point,MATCH($A107,DataStreams,0)),INDEX(Last_Data_Point,MATCH(AJ$6,DataStreams,0)),$B$4),DateRange,0)-1,MATCH(INDEX(Returns!$100:$100,MATCH(AJ$6,DataStreams,0)),DataStreams,0)-1))),"")</f>
        <v/>
      </c>
      <c r="AK107" s="233" t="str" cm="1">
        <f t="array" aca="1" ref="AK107" ca="1">_xlfn.IFNA(_xlfn.COVARIANCE.S(
OFFSET(HOMECELL,MATCH(MAX(INDEX(First_Data_Point,MATCH($A107,DataStreams,0)),INDEX(First_Data_Point,MATCH(AK$6,DataStreams,0)),$B$3),DateRange,0)-1,MATCH($A107,DataStreams,0)-1):OFFSET(HOMECELL,MATCH(MIN(INDEX(Last_Data_Point,MATCH($A107,DataStreams,0)),INDEX(Last_Data_Point,MATCH(AK$6,DataStreams,0)),$B$4),DateRange,0)-1,MATCH($A107,DataStreams,0)-1) -
(INDEX(Returns!$102:$102,MATCH($A107,DataStreams,0))*
OFFSET(HOMECELL,MATCH(MAX(INDEX(First_Data_Point,MATCH($A107,DataStreams,0)),INDEX(First_Data_Point,MATCH(AK$6,DataStreams,0)),$B$3),DateRange,0)-1,MATCH(INDEX(Returns!$100:$100,MATCH($A107,DataStreams,0)),DataStreams,0)-1):OFFSET(HOMECELL,MATCH(MIN(INDEX(Last_Data_Point,MATCH($A107,DataStreams,0)),INDEX(Last_Data_Point,MATCH(AK$6,DataStreams,0)),$B$4),DateRange,0)-1,MATCH(INDEX(Returns!$100:$100,MATCH($A107,DataStreams,0)),DataStreams,0)-1)),
OFFSET(HOMECELL,MATCH(MAX(INDEX(First_Data_Point,MATCH($A107,DataStreams,0)),INDEX(First_Data_Point,MATCH(AK$6,DataStreams,0)),$B$3),DateRange,0)-1,MATCH(AK$6,DataStreams,0)-1):OFFSET(HOMECELL,MATCH(MIN(INDEX(Last_Data_Point,MATCH($A107,DataStreams,0)),INDEX(Last_Data_Point,MATCH(AK$6,DataStreams,0)),$B$4),DateRange,0)-1,MATCH(AK$6,DataStreams,0)-1) -
(INDEX(Returns!$102:$102,MATCH(AK$6,DataStreams,0))*
OFFSET(HOMECELL,MATCH(MAX(INDEX(First_Data_Point,MATCH($A107,DataStreams,0)),INDEX(First_Data_Point,MATCH(AK$6,DataStreams,0)),$B$3),DateRange,0)-1,MATCH(INDEX(Returns!$100:$100,MATCH(AK$6,DataStreams,0)),DataStreams,0)-1):OFFSET(HOMECELL,MATCH(MIN(INDEX(Last_Data_Point,MATCH($A107,DataStreams,0)),INDEX(Last_Data_Point,MATCH(AK$6,DataStreams,0)),$B$4),DateRange,0)-1,MATCH(INDEX(Returns!$100:$100,MATCH(AK$6,DataStreams,0)),DataStreams,0)-1))),"")</f>
        <v/>
      </c>
      <c r="AL107" s="233" t="str" cm="1">
        <f t="array" aca="1" ref="AL107" ca="1">_xlfn.IFNA(_xlfn.COVARIANCE.S(
OFFSET(HOMECELL,MATCH(MAX(INDEX(First_Data_Point,MATCH($A107,DataStreams,0)),INDEX(First_Data_Point,MATCH(AL$6,DataStreams,0)),$B$3),DateRange,0)-1,MATCH($A107,DataStreams,0)-1):OFFSET(HOMECELL,MATCH(MIN(INDEX(Last_Data_Point,MATCH($A107,DataStreams,0)),INDEX(Last_Data_Point,MATCH(AL$6,DataStreams,0)),$B$4),DateRange,0)-1,MATCH($A107,DataStreams,0)-1) -
(INDEX(Returns!$102:$102,MATCH($A107,DataStreams,0))*
OFFSET(HOMECELL,MATCH(MAX(INDEX(First_Data_Point,MATCH($A107,DataStreams,0)),INDEX(First_Data_Point,MATCH(AL$6,DataStreams,0)),$B$3),DateRange,0)-1,MATCH(INDEX(Returns!$100:$100,MATCH($A107,DataStreams,0)),DataStreams,0)-1):OFFSET(HOMECELL,MATCH(MIN(INDEX(Last_Data_Point,MATCH($A107,DataStreams,0)),INDEX(Last_Data_Point,MATCH(AL$6,DataStreams,0)),$B$4),DateRange,0)-1,MATCH(INDEX(Returns!$100:$100,MATCH($A107,DataStreams,0)),DataStreams,0)-1)),
OFFSET(HOMECELL,MATCH(MAX(INDEX(First_Data_Point,MATCH($A107,DataStreams,0)),INDEX(First_Data_Point,MATCH(AL$6,DataStreams,0)),$B$3),DateRange,0)-1,MATCH(AL$6,DataStreams,0)-1):OFFSET(HOMECELL,MATCH(MIN(INDEX(Last_Data_Point,MATCH($A107,DataStreams,0)),INDEX(Last_Data_Point,MATCH(AL$6,DataStreams,0)),$B$4),DateRange,0)-1,MATCH(AL$6,DataStreams,0)-1) -
(INDEX(Returns!$102:$102,MATCH(AL$6,DataStreams,0))*
OFFSET(HOMECELL,MATCH(MAX(INDEX(First_Data_Point,MATCH($A107,DataStreams,0)),INDEX(First_Data_Point,MATCH(AL$6,DataStreams,0)),$B$3),DateRange,0)-1,MATCH(INDEX(Returns!$100:$100,MATCH(AL$6,DataStreams,0)),DataStreams,0)-1):OFFSET(HOMECELL,MATCH(MIN(INDEX(Last_Data_Point,MATCH($A107,DataStreams,0)),INDEX(Last_Data_Point,MATCH(AL$6,DataStreams,0)),$B$4),DateRange,0)-1,MATCH(INDEX(Returns!$100:$100,MATCH(AL$6,DataStreams,0)),DataStreams,0)-1))),"")</f>
        <v/>
      </c>
      <c r="AM107" s="233" t="str" cm="1">
        <f t="array" aca="1" ref="AM107" ca="1">_xlfn.IFNA(_xlfn.COVARIANCE.S(
OFFSET(HOMECELL,MATCH(MAX(INDEX(First_Data_Point,MATCH($A107,DataStreams,0)),INDEX(First_Data_Point,MATCH(AM$6,DataStreams,0)),$B$3),DateRange,0)-1,MATCH($A107,DataStreams,0)-1):OFFSET(HOMECELL,MATCH(MIN(INDEX(Last_Data_Point,MATCH($A107,DataStreams,0)),INDEX(Last_Data_Point,MATCH(AM$6,DataStreams,0)),$B$4),DateRange,0)-1,MATCH($A107,DataStreams,0)-1) -
(INDEX(Returns!$102:$102,MATCH($A107,DataStreams,0))*
OFFSET(HOMECELL,MATCH(MAX(INDEX(First_Data_Point,MATCH($A107,DataStreams,0)),INDEX(First_Data_Point,MATCH(AM$6,DataStreams,0)),$B$3),DateRange,0)-1,MATCH(INDEX(Returns!$100:$100,MATCH($A107,DataStreams,0)),DataStreams,0)-1):OFFSET(HOMECELL,MATCH(MIN(INDEX(Last_Data_Point,MATCH($A107,DataStreams,0)),INDEX(Last_Data_Point,MATCH(AM$6,DataStreams,0)),$B$4),DateRange,0)-1,MATCH(INDEX(Returns!$100:$100,MATCH($A107,DataStreams,0)),DataStreams,0)-1)),
OFFSET(HOMECELL,MATCH(MAX(INDEX(First_Data_Point,MATCH($A107,DataStreams,0)),INDEX(First_Data_Point,MATCH(AM$6,DataStreams,0)),$B$3),DateRange,0)-1,MATCH(AM$6,DataStreams,0)-1):OFFSET(HOMECELL,MATCH(MIN(INDEX(Last_Data_Point,MATCH($A107,DataStreams,0)),INDEX(Last_Data_Point,MATCH(AM$6,DataStreams,0)),$B$4),DateRange,0)-1,MATCH(AM$6,DataStreams,0)-1) -
(INDEX(Returns!$102:$102,MATCH(AM$6,DataStreams,0))*
OFFSET(HOMECELL,MATCH(MAX(INDEX(First_Data_Point,MATCH($A107,DataStreams,0)),INDEX(First_Data_Point,MATCH(AM$6,DataStreams,0)),$B$3),DateRange,0)-1,MATCH(INDEX(Returns!$100:$100,MATCH(AM$6,DataStreams,0)),DataStreams,0)-1):OFFSET(HOMECELL,MATCH(MIN(INDEX(Last_Data_Point,MATCH($A107,DataStreams,0)),INDEX(Last_Data_Point,MATCH(AM$6,DataStreams,0)),$B$4),DateRange,0)-1,MATCH(INDEX(Returns!$100:$100,MATCH(AM$6,DataStreams,0)),DataStreams,0)-1))),"")</f>
        <v/>
      </c>
      <c r="AN107" s="233" t="str" cm="1">
        <f t="array" aca="1" ref="AN107" ca="1">_xlfn.IFNA(_xlfn.COVARIANCE.S(
OFFSET(HOMECELL,MATCH(MAX(INDEX(First_Data_Point,MATCH($A107,DataStreams,0)),INDEX(First_Data_Point,MATCH(AN$6,DataStreams,0)),$B$3),DateRange,0)-1,MATCH($A107,DataStreams,0)-1):OFFSET(HOMECELL,MATCH(MIN(INDEX(Last_Data_Point,MATCH($A107,DataStreams,0)),INDEX(Last_Data_Point,MATCH(AN$6,DataStreams,0)),$B$4),DateRange,0)-1,MATCH($A107,DataStreams,0)-1) -
(INDEX(Returns!$102:$102,MATCH($A107,DataStreams,0))*
OFFSET(HOMECELL,MATCH(MAX(INDEX(First_Data_Point,MATCH($A107,DataStreams,0)),INDEX(First_Data_Point,MATCH(AN$6,DataStreams,0)),$B$3),DateRange,0)-1,MATCH(INDEX(Returns!$100:$100,MATCH($A107,DataStreams,0)),DataStreams,0)-1):OFFSET(HOMECELL,MATCH(MIN(INDEX(Last_Data_Point,MATCH($A107,DataStreams,0)),INDEX(Last_Data_Point,MATCH(AN$6,DataStreams,0)),$B$4),DateRange,0)-1,MATCH(INDEX(Returns!$100:$100,MATCH($A107,DataStreams,0)),DataStreams,0)-1)),
OFFSET(HOMECELL,MATCH(MAX(INDEX(First_Data_Point,MATCH($A107,DataStreams,0)),INDEX(First_Data_Point,MATCH(AN$6,DataStreams,0)),$B$3),DateRange,0)-1,MATCH(AN$6,DataStreams,0)-1):OFFSET(HOMECELL,MATCH(MIN(INDEX(Last_Data_Point,MATCH($A107,DataStreams,0)),INDEX(Last_Data_Point,MATCH(AN$6,DataStreams,0)),$B$4),DateRange,0)-1,MATCH(AN$6,DataStreams,0)-1) -
(INDEX(Returns!$102:$102,MATCH(AN$6,DataStreams,0))*
OFFSET(HOMECELL,MATCH(MAX(INDEX(First_Data_Point,MATCH($A107,DataStreams,0)),INDEX(First_Data_Point,MATCH(AN$6,DataStreams,0)),$B$3),DateRange,0)-1,MATCH(INDEX(Returns!$100:$100,MATCH(AN$6,DataStreams,0)),DataStreams,0)-1):OFFSET(HOMECELL,MATCH(MIN(INDEX(Last_Data_Point,MATCH($A107,DataStreams,0)),INDEX(Last_Data_Point,MATCH(AN$6,DataStreams,0)),$B$4),DateRange,0)-1,MATCH(INDEX(Returns!$100:$100,MATCH(AN$6,DataStreams,0)),DataStreams,0)-1))),"")</f>
        <v/>
      </c>
      <c r="AO107" s="233" t="str" cm="1">
        <f t="array" aca="1" ref="AO107" ca="1">_xlfn.IFNA(_xlfn.COVARIANCE.S(
OFFSET(HOMECELL,MATCH(MAX(INDEX(First_Data_Point,MATCH($A107,DataStreams,0)),INDEX(First_Data_Point,MATCH(AO$6,DataStreams,0)),$B$3),DateRange,0)-1,MATCH($A107,DataStreams,0)-1):OFFSET(HOMECELL,MATCH(MIN(INDEX(Last_Data_Point,MATCH($A107,DataStreams,0)),INDEX(Last_Data_Point,MATCH(AO$6,DataStreams,0)),$B$4),DateRange,0)-1,MATCH($A107,DataStreams,0)-1) -
(INDEX(Returns!$102:$102,MATCH($A107,DataStreams,0))*
OFFSET(HOMECELL,MATCH(MAX(INDEX(First_Data_Point,MATCH($A107,DataStreams,0)),INDEX(First_Data_Point,MATCH(AO$6,DataStreams,0)),$B$3),DateRange,0)-1,MATCH(INDEX(Returns!$100:$100,MATCH($A107,DataStreams,0)),DataStreams,0)-1):OFFSET(HOMECELL,MATCH(MIN(INDEX(Last_Data_Point,MATCH($A107,DataStreams,0)),INDEX(Last_Data_Point,MATCH(AO$6,DataStreams,0)),$B$4),DateRange,0)-1,MATCH(INDEX(Returns!$100:$100,MATCH($A107,DataStreams,0)),DataStreams,0)-1)),
OFFSET(HOMECELL,MATCH(MAX(INDEX(First_Data_Point,MATCH($A107,DataStreams,0)),INDEX(First_Data_Point,MATCH(AO$6,DataStreams,0)),$B$3),DateRange,0)-1,MATCH(AO$6,DataStreams,0)-1):OFFSET(HOMECELL,MATCH(MIN(INDEX(Last_Data_Point,MATCH($A107,DataStreams,0)),INDEX(Last_Data_Point,MATCH(AO$6,DataStreams,0)),$B$4),DateRange,0)-1,MATCH(AO$6,DataStreams,0)-1) -
(INDEX(Returns!$102:$102,MATCH(AO$6,DataStreams,0))*
OFFSET(HOMECELL,MATCH(MAX(INDEX(First_Data_Point,MATCH($A107,DataStreams,0)),INDEX(First_Data_Point,MATCH(AO$6,DataStreams,0)),$B$3),DateRange,0)-1,MATCH(INDEX(Returns!$100:$100,MATCH(AO$6,DataStreams,0)),DataStreams,0)-1):OFFSET(HOMECELL,MATCH(MIN(INDEX(Last_Data_Point,MATCH($A107,DataStreams,0)),INDEX(Last_Data_Point,MATCH(AO$6,DataStreams,0)),$B$4),DateRange,0)-1,MATCH(INDEX(Returns!$100:$100,MATCH(AO$6,DataStreams,0)),DataStreams,0)-1))),"")</f>
        <v/>
      </c>
      <c r="AP107" s="233" t="str" cm="1">
        <f t="array" aca="1" ref="AP107" ca="1">_xlfn.IFNA(_xlfn.COVARIANCE.S(
OFFSET(HOMECELL,MATCH(MAX(INDEX(First_Data_Point,MATCH($A107,DataStreams,0)),INDEX(First_Data_Point,MATCH(AP$6,DataStreams,0)),$B$3),DateRange,0)-1,MATCH($A107,DataStreams,0)-1):OFFSET(HOMECELL,MATCH(MIN(INDEX(Last_Data_Point,MATCH($A107,DataStreams,0)),INDEX(Last_Data_Point,MATCH(AP$6,DataStreams,0)),$B$4),DateRange,0)-1,MATCH($A107,DataStreams,0)-1) -
(INDEX(Returns!$102:$102,MATCH($A107,DataStreams,0))*
OFFSET(HOMECELL,MATCH(MAX(INDEX(First_Data_Point,MATCH($A107,DataStreams,0)),INDEX(First_Data_Point,MATCH(AP$6,DataStreams,0)),$B$3),DateRange,0)-1,MATCH(INDEX(Returns!$100:$100,MATCH($A107,DataStreams,0)),DataStreams,0)-1):OFFSET(HOMECELL,MATCH(MIN(INDEX(Last_Data_Point,MATCH($A107,DataStreams,0)),INDEX(Last_Data_Point,MATCH(AP$6,DataStreams,0)),$B$4),DateRange,0)-1,MATCH(INDEX(Returns!$100:$100,MATCH($A107,DataStreams,0)),DataStreams,0)-1)),
OFFSET(HOMECELL,MATCH(MAX(INDEX(First_Data_Point,MATCH($A107,DataStreams,0)),INDEX(First_Data_Point,MATCH(AP$6,DataStreams,0)),$B$3),DateRange,0)-1,MATCH(AP$6,DataStreams,0)-1):OFFSET(HOMECELL,MATCH(MIN(INDEX(Last_Data_Point,MATCH($A107,DataStreams,0)),INDEX(Last_Data_Point,MATCH(AP$6,DataStreams,0)),$B$4),DateRange,0)-1,MATCH(AP$6,DataStreams,0)-1) -
(INDEX(Returns!$102:$102,MATCH(AP$6,DataStreams,0))*
OFFSET(HOMECELL,MATCH(MAX(INDEX(First_Data_Point,MATCH($A107,DataStreams,0)),INDEX(First_Data_Point,MATCH(AP$6,DataStreams,0)),$B$3),DateRange,0)-1,MATCH(INDEX(Returns!$100:$100,MATCH(AP$6,DataStreams,0)),DataStreams,0)-1):OFFSET(HOMECELL,MATCH(MIN(INDEX(Last_Data_Point,MATCH($A107,DataStreams,0)),INDEX(Last_Data_Point,MATCH(AP$6,DataStreams,0)),$B$4),DateRange,0)-1,MATCH(INDEX(Returns!$100:$100,MATCH(AP$6,DataStreams,0)),DataStreams,0)-1))),"")</f>
        <v/>
      </c>
      <c r="AQ107" s="233" t="str" cm="1">
        <f t="array" aca="1" ref="AQ107" ca="1">_xlfn.IFNA(_xlfn.COVARIANCE.S(
OFFSET(HOMECELL,MATCH(MAX(INDEX(First_Data_Point,MATCH($A107,DataStreams,0)),INDEX(First_Data_Point,MATCH(AQ$6,DataStreams,0)),$B$3),DateRange,0)-1,MATCH($A107,DataStreams,0)-1):OFFSET(HOMECELL,MATCH(MIN(INDEX(Last_Data_Point,MATCH($A107,DataStreams,0)),INDEX(Last_Data_Point,MATCH(AQ$6,DataStreams,0)),$B$4),DateRange,0)-1,MATCH($A107,DataStreams,0)-1) -
(INDEX(Returns!$102:$102,MATCH($A107,DataStreams,0))*
OFFSET(HOMECELL,MATCH(MAX(INDEX(First_Data_Point,MATCH($A107,DataStreams,0)),INDEX(First_Data_Point,MATCH(AQ$6,DataStreams,0)),$B$3),DateRange,0)-1,MATCH(INDEX(Returns!$100:$100,MATCH($A107,DataStreams,0)),DataStreams,0)-1):OFFSET(HOMECELL,MATCH(MIN(INDEX(Last_Data_Point,MATCH($A107,DataStreams,0)),INDEX(Last_Data_Point,MATCH(AQ$6,DataStreams,0)),$B$4),DateRange,0)-1,MATCH(INDEX(Returns!$100:$100,MATCH($A107,DataStreams,0)),DataStreams,0)-1)),
OFFSET(HOMECELL,MATCH(MAX(INDEX(First_Data_Point,MATCH($A107,DataStreams,0)),INDEX(First_Data_Point,MATCH(AQ$6,DataStreams,0)),$B$3),DateRange,0)-1,MATCH(AQ$6,DataStreams,0)-1):OFFSET(HOMECELL,MATCH(MIN(INDEX(Last_Data_Point,MATCH($A107,DataStreams,0)),INDEX(Last_Data_Point,MATCH(AQ$6,DataStreams,0)),$B$4),DateRange,0)-1,MATCH(AQ$6,DataStreams,0)-1) -
(INDEX(Returns!$102:$102,MATCH(AQ$6,DataStreams,0))*
OFFSET(HOMECELL,MATCH(MAX(INDEX(First_Data_Point,MATCH($A107,DataStreams,0)),INDEX(First_Data_Point,MATCH(AQ$6,DataStreams,0)),$B$3),DateRange,0)-1,MATCH(INDEX(Returns!$100:$100,MATCH(AQ$6,DataStreams,0)),DataStreams,0)-1):OFFSET(HOMECELL,MATCH(MIN(INDEX(Last_Data_Point,MATCH($A107,DataStreams,0)),INDEX(Last_Data_Point,MATCH(AQ$6,DataStreams,0)),$B$4),DateRange,0)-1,MATCH(INDEX(Returns!$100:$100,MATCH(AQ$6,DataStreams,0)),DataStreams,0)-1))),"")</f>
        <v/>
      </c>
      <c r="AR107" s="233" t="str" cm="1">
        <f t="array" aca="1" ref="AR107" ca="1">_xlfn.IFNA(_xlfn.COVARIANCE.S(
OFFSET(HOMECELL,MATCH(MAX(INDEX(First_Data_Point,MATCH($A107,DataStreams,0)),INDEX(First_Data_Point,MATCH(AR$6,DataStreams,0)),$B$3),DateRange,0)-1,MATCH($A107,DataStreams,0)-1):OFFSET(HOMECELL,MATCH(MIN(INDEX(Last_Data_Point,MATCH($A107,DataStreams,0)),INDEX(Last_Data_Point,MATCH(AR$6,DataStreams,0)),$B$4),DateRange,0)-1,MATCH($A107,DataStreams,0)-1) -
(INDEX(Returns!$102:$102,MATCH($A107,DataStreams,0))*
OFFSET(HOMECELL,MATCH(MAX(INDEX(First_Data_Point,MATCH($A107,DataStreams,0)),INDEX(First_Data_Point,MATCH(AR$6,DataStreams,0)),$B$3),DateRange,0)-1,MATCH(INDEX(Returns!$100:$100,MATCH($A107,DataStreams,0)),DataStreams,0)-1):OFFSET(HOMECELL,MATCH(MIN(INDEX(Last_Data_Point,MATCH($A107,DataStreams,0)),INDEX(Last_Data_Point,MATCH(AR$6,DataStreams,0)),$B$4),DateRange,0)-1,MATCH(INDEX(Returns!$100:$100,MATCH($A107,DataStreams,0)),DataStreams,0)-1)),
OFFSET(HOMECELL,MATCH(MAX(INDEX(First_Data_Point,MATCH($A107,DataStreams,0)),INDEX(First_Data_Point,MATCH(AR$6,DataStreams,0)),$B$3),DateRange,0)-1,MATCH(AR$6,DataStreams,0)-1):OFFSET(HOMECELL,MATCH(MIN(INDEX(Last_Data_Point,MATCH($A107,DataStreams,0)),INDEX(Last_Data_Point,MATCH(AR$6,DataStreams,0)),$B$4),DateRange,0)-1,MATCH(AR$6,DataStreams,0)-1) -
(INDEX(Returns!$102:$102,MATCH(AR$6,DataStreams,0))*
OFFSET(HOMECELL,MATCH(MAX(INDEX(First_Data_Point,MATCH($A107,DataStreams,0)),INDEX(First_Data_Point,MATCH(AR$6,DataStreams,0)),$B$3),DateRange,0)-1,MATCH(INDEX(Returns!$100:$100,MATCH(AR$6,DataStreams,0)),DataStreams,0)-1):OFFSET(HOMECELL,MATCH(MIN(INDEX(Last_Data_Point,MATCH($A107,DataStreams,0)),INDEX(Last_Data_Point,MATCH(AR$6,DataStreams,0)),$B$4),DateRange,0)-1,MATCH(INDEX(Returns!$100:$100,MATCH(AR$6,DataStreams,0)),DataStreams,0)-1))),"")</f>
        <v/>
      </c>
      <c r="AS107" s="233" t="str" cm="1">
        <f t="array" aca="1" ref="AS107" ca="1">_xlfn.IFNA(_xlfn.COVARIANCE.S(
OFFSET(HOMECELL,MATCH(MAX(INDEX(First_Data_Point,MATCH($A107,DataStreams,0)),INDEX(First_Data_Point,MATCH(AS$6,DataStreams,0)),$B$3),DateRange,0)-1,MATCH($A107,DataStreams,0)-1):OFFSET(HOMECELL,MATCH(MIN(INDEX(Last_Data_Point,MATCH($A107,DataStreams,0)),INDEX(Last_Data_Point,MATCH(AS$6,DataStreams,0)),$B$4),DateRange,0)-1,MATCH($A107,DataStreams,0)-1) -
(INDEX(Returns!$102:$102,MATCH($A107,DataStreams,0))*
OFFSET(HOMECELL,MATCH(MAX(INDEX(First_Data_Point,MATCH($A107,DataStreams,0)),INDEX(First_Data_Point,MATCH(AS$6,DataStreams,0)),$B$3),DateRange,0)-1,MATCH(INDEX(Returns!$100:$100,MATCH($A107,DataStreams,0)),DataStreams,0)-1):OFFSET(HOMECELL,MATCH(MIN(INDEX(Last_Data_Point,MATCH($A107,DataStreams,0)),INDEX(Last_Data_Point,MATCH(AS$6,DataStreams,0)),$B$4),DateRange,0)-1,MATCH(INDEX(Returns!$100:$100,MATCH($A107,DataStreams,0)),DataStreams,0)-1)),
OFFSET(HOMECELL,MATCH(MAX(INDEX(First_Data_Point,MATCH($A107,DataStreams,0)),INDEX(First_Data_Point,MATCH(AS$6,DataStreams,0)),$B$3),DateRange,0)-1,MATCH(AS$6,DataStreams,0)-1):OFFSET(HOMECELL,MATCH(MIN(INDEX(Last_Data_Point,MATCH($A107,DataStreams,0)),INDEX(Last_Data_Point,MATCH(AS$6,DataStreams,0)),$B$4),DateRange,0)-1,MATCH(AS$6,DataStreams,0)-1) -
(INDEX(Returns!$102:$102,MATCH(AS$6,DataStreams,0))*
OFFSET(HOMECELL,MATCH(MAX(INDEX(First_Data_Point,MATCH($A107,DataStreams,0)),INDEX(First_Data_Point,MATCH(AS$6,DataStreams,0)),$B$3),DateRange,0)-1,MATCH(INDEX(Returns!$100:$100,MATCH(AS$6,DataStreams,0)),DataStreams,0)-1):OFFSET(HOMECELL,MATCH(MIN(INDEX(Last_Data_Point,MATCH($A107,DataStreams,0)),INDEX(Last_Data_Point,MATCH(AS$6,DataStreams,0)),$B$4),DateRange,0)-1,MATCH(INDEX(Returns!$100:$100,MATCH(AS$6,DataStreams,0)),DataStreams,0)-1))),"")</f>
        <v/>
      </c>
      <c r="AT107" s="233" t="str" cm="1">
        <f t="array" aca="1" ref="AT107" ca="1">_xlfn.IFNA(_xlfn.COVARIANCE.S(
OFFSET(HOMECELL,MATCH(MAX(INDEX(First_Data_Point,MATCH($A107,DataStreams,0)),INDEX(First_Data_Point,MATCH(AT$6,DataStreams,0)),$B$3),DateRange,0)-1,MATCH($A107,DataStreams,0)-1):OFFSET(HOMECELL,MATCH(MIN(INDEX(Last_Data_Point,MATCH($A107,DataStreams,0)),INDEX(Last_Data_Point,MATCH(AT$6,DataStreams,0)),$B$4),DateRange,0)-1,MATCH($A107,DataStreams,0)-1) -
(INDEX(Returns!$102:$102,MATCH($A107,DataStreams,0))*
OFFSET(HOMECELL,MATCH(MAX(INDEX(First_Data_Point,MATCH($A107,DataStreams,0)),INDEX(First_Data_Point,MATCH(AT$6,DataStreams,0)),$B$3),DateRange,0)-1,MATCH(INDEX(Returns!$100:$100,MATCH($A107,DataStreams,0)),DataStreams,0)-1):OFFSET(HOMECELL,MATCH(MIN(INDEX(Last_Data_Point,MATCH($A107,DataStreams,0)),INDEX(Last_Data_Point,MATCH(AT$6,DataStreams,0)),$B$4),DateRange,0)-1,MATCH(INDEX(Returns!$100:$100,MATCH($A107,DataStreams,0)),DataStreams,0)-1)),
OFFSET(HOMECELL,MATCH(MAX(INDEX(First_Data_Point,MATCH($A107,DataStreams,0)),INDEX(First_Data_Point,MATCH(AT$6,DataStreams,0)),$B$3),DateRange,0)-1,MATCH(AT$6,DataStreams,0)-1):OFFSET(HOMECELL,MATCH(MIN(INDEX(Last_Data_Point,MATCH($A107,DataStreams,0)),INDEX(Last_Data_Point,MATCH(AT$6,DataStreams,0)),$B$4),DateRange,0)-1,MATCH(AT$6,DataStreams,0)-1) -
(INDEX(Returns!$102:$102,MATCH(AT$6,DataStreams,0))*
OFFSET(HOMECELL,MATCH(MAX(INDEX(First_Data_Point,MATCH($A107,DataStreams,0)),INDEX(First_Data_Point,MATCH(AT$6,DataStreams,0)),$B$3),DateRange,0)-1,MATCH(INDEX(Returns!$100:$100,MATCH(AT$6,DataStreams,0)),DataStreams,0)-1):OFFSET(HOMECELL,MATCH(MIN(INDEX(Last_Data_Point,MATCH($A107,DataStreams,0)),INDEX(Last_Data_Point,MATCH(AT$6,DataStreams,0)),$B$4),DateRange,0)-1,MATCH(INDEX(Returns!$100:$100,MATCH(AT$6,DataStreams,0)),DataStreams,0)-1))),"")</f>
        <v/>
      </c>
      <c r="AU107" s="233" t="str" cm="1">
        <f t="array" aca="1" ref="AU107" ca="1">_xlfn.IFNA(_xlfn.COVARIANCE.S(
OFFSET(HOMECELL,MATCH(MAX(INDEX(First_Data_Point,MATCH($A107,DataStreams,0)),INDEX(First_Data_Point,MATCH(AU$6,DataStreams,0)),$B$3),DateRange,0)-1,MATCH($A107,DataStreams,0)-1):OFFSET(HOMECELL,MATCH(MIN(INDEX(Last_Data_Point,MATCH($A107,DataStreams,0)),INDEX(Last_Data_Point,MATCH(AU$6,DataStreams,0)),$B$4),DateRange,0)-1,MATCH($A107,DataStreams,0)-1) -
(INDEX(Returns!$102:$102,MATCH($A107,DataStreams,0))*
OFFSET(HOMECELL,MATCH(MAX(INDEX(First_Data_Point,MATCH($A107,DataStreams,0)),INDEX(First_Data_Point,MATCH(AU$6,DataStreams,0)),$B$3),DateRange,0)-1,MATCH(INDEX(Returns!$100:$100,MATCH($A107,DataStreams,0)),DataStreams,0)-1):OFFSET(HOMECELL,MATCH(MIN(INDEX(Last_Data_Point,MATCH($A107,DataStreams,0)),INDEX(Last_Data_Point,MATCH(AU$6,DataStreams,0)),$B$4),DateRange,0)-1,MATCH(INDEX(Returns!$100:$100,MATCH($A107,DataStreams,0)),DataStreams,0)-1)),
OFFSET(HOMECELL,MATCH(MAX(INDEX(First_Data_Point,MATCH($A107,DataStreams,0)),INDEX(First_Data_Point,MATCH(AU$6,DataStreams,0)),$B$3),DateRange,0)-1,MATCH(AU$6,DataStreams,0)-1):OFFSET(HOMECELL,MATCH(MIN(INDEX(Last_Data_Point,MATCH($A107,DataStreams,0)),INDEX(Last_Data_Point,MATCH(AU$6,DataStreams,0)),$B$4),DateRange,0)-1,MATCH(AU$6,DataStreams,0)-1) -
(INDEX(Returns!$102:$102,MATCH(AU$6,DataStreams,0))*
OFFSET(HOMECELL,MATCH(MAX(INDEX(First_Data_Point,MATCH($A107,DataStreams,0)),INDEX(First_Data_Point,MATCH(AU$6,DataStreams,0)),$B$3),DateRange,0)-1,MATCH(INDEX(Returns!$100:$100,MATCH(AU$6,DataStreams,0)),DataStreams,0)-1):OFFSET(HOMECELL,MATCH(MIN(INDEX(Last_Data_Point,MATCH($A107,DataStreams,0)),INDEX(Last_Data_Point,MATCH(AU$6,DataStreams,0)),$B$4),DateRange,0)-1,MATCH(INDEX(Returns!$100:$100,MATCH(AU$6,DataStreams,0)),DataStreams,0)-1))),"")</f>
        <v/>
      </c>
      <c r="AV107" s="233" t="str" cm="1">
        <f t="array" aca="1" ref="AV107" ca="1">_xlfn.IFNA(_xlfn.COVARIANCE.S(
OFFSET(HOMECELL,MATCH(MAX(INDEX(First_Data_Point,MATCH($A107,DataStreams,0)),INDEX(First_Data_Point,MATCH(AV$6,DataStreams,0)),$B$3),DateRange,0)-1,MATCH($A107,DataStreams,0)-1):OFFSET(HOMECELL,MATCH(MIN(INDEX(Last_Data_Point,MATCH($A107,DataStreams,0)),INDEX(Last_Data_Point,MATCH(AV$6,DataStreams,0)),$B$4),DateRange,0)-1,MATCH($A107,DataStreams,0)-1) -
(INDEX(Returns!$102:$102,MATCH($A107,DataStreams,0))*
OFFSET(HOMECELL,MATCH(MAX(INDEX(First_Data_Point,MATCH($A107,DataStreams,0)),INDEX(First_Data_Point,MATCH(AV$6,DataStreams,0)),$B$3),DateRange,0)-1,MATCH(INDEX(Returns!$100:$100,MATCH($A107,DataStreams,0)),DataStreams,0)-1):OFFSET(HOMECELL,MATCH(MIN(INDEX(Last_Data_Point,MATCH($A107,DataStreams,0)),INDEX(Last_Data_Point,MATCH(AV$6,DataStreams,0)),$B$4),DateRange,0)-1,MATCH(INDEX(Returns!$100:$100,MATCH($A107,DataStreams,0)),DataStreams,0)-1)),
OFFSET(HOMECELL,MATCH(MAX(INDEX(First_Data_Point,MATCH($A107,DataStreams,0)),INDEX(First_Data_Point,MATCH(AV$6,DataStreams,0)),$B$3),DateRange,0)-1,MATCH(AV$6,DataStreams,0)-1):OFFSET(HOMECELL,MATCH(MIN(INDEX(Last_Data_Point,MATCH($A107,DataStreams,0)),INDEX(Last_Data_Point,MATCH(AV$6,DataStreams,0)),$B$4),DateRange,0)-1,MATCH(AV$6,DataStreams,0)-1) -
(INDEX(Returns!$102:$102,MATCH(AV$6,DataStreams,0))*
OFFSET(HOMECELL,MATCH(MAX(INDEX(First_Data_Point,MATCH($A107,DataStreams,0)),INDEX(First_Data_Point,MATCH(AV$6,DataStreams,0)),$B$3),DateRange,0)-1,MATCH(INDEX(Returns!$100:$100,MATCH(AV$6,DataStreams,0)),DataStreams,0)-1):OFFSET(HOMECELL,MATCH(MIN(INDEX(Last_Data_Point,MATCH($A107,DataStreams,0)),INDEX(Last_Data_Point,MATCH(AV$6,DataStreams,0)),$B$4),DateRange,0)-1,MATCH(INDEX(Returns!$100:$100,MATCH(AV$6,DataStreams,0)),DataStreams,0)-1))),"")</f>
        <v/>
      </c>
      <c r="AW107" s="233" t="str" cm="1">
        <f t="array" aca="1" ref="AW107" ca="1">_xlfn.IFNA(_xlfn.COVARIANCE.S(
OFFSET(HOMECELL,MATCH(MAX(INDEX(First_Data_Point,MATCH($A107,DataStreams,0)),INDEX(First_Data_Point,MATCH(AW$6,DataStreams,0)),$B$3),DateRange,0)-1,MATCH($A107,DataStreams,0)-1):OFFSET(HOMECELL,MATCH(MIN(INDEX(Last_Data_Point,MATCH($A107,DataStreams,0)),INDEX(Last_Data_Point,MATCH(AW$6,DataStreams,0)),$B$4),DateRange,0)-1,MATCH($A107,DataStreams,0)-1) -
(INDEX(Returns!$102:$102,MATCH($A107,DataStreams,0))*
OFFSET(HOMECELL,MATCH(MAX(INDEX(First_Data_Point,MATCH($A107,DataStreams,0)),INDEX(First_Data_Point,MATCH(AW$6,DataStreams,0)),$B$3),DateRange,0)-1,MATCH(INDEX(Returns!$100:$100,MATCH($A107,DataStreams,0)),DataStreams,0)-1):OFFSET(HOMECELL,MATCH(MIN(INDEX(Last_Data_Point,MATCH($A107,DataStreams,0)),INDEX(Last_Data_Point,MATCH(AW$6,DataStreams,0)),$B$4),DateRange,0)-1,MATCH(INDEX(Returns!$100:$100,MATCH($A107,DataStreams,0)),DataStreams,0)-1)),
OFFSET(HOMECELL,MATCH(MAX(INDEX(First_Data_Point,MATCH($A107,DataStreams,0)),INDEX(First_Data_Point,MATCH(AW$6,DataStreams,0)),$B$3),DateRange,0)-1,MATCH(AW$6,DataStreams,0)-1):OFFSET(HOMECELL,MATCH(MIN(INDEX(Last_Data_Point,MATCH($A107,DataStreams,0)),INDEX(Last_Data_Point,MATCH(AW$6,DataStreams,0)),$B$4),DateRange,0)-1,MATCH(AW$6,DataStreams,0)-1) -
(INDEX(Returns!$102:$102,MATCH(AW$6,DataStreams,0))*
OFFSET(HOMECELL,MATCH(MAX(INDEX(First_Data_Point,MATCH($A107,DataStreams,0)),INDEX(First_Data_Point,MATCH(AW$6,DataStreams,0)),$B$3),DateRange,0)-1,MATCH(INDEX(Returns!$100:$100,MATCH(AW$6,DataStreams,0)),DataStreams,0)-1):OFFSET(HOMECELL,MATCH(MIN(INDEX(Last_Data_Point,MATCH($A107,DataStreams,0)),INDEX(Last_Data_Point,MATCH(AW$6,DataStreams,0)),$B$4),DateRange,0)-1,MATCH(INDEX(Returns!$100:$100,MATCH(AW$6,DataStreams,0)),DataStreams,0)-1))),"")</f>
        <v/>
      </c>
      <c r="AX107" s="233" t="str" cm="1">
        <f t="array" aca="1" ref="AX107" ca="1">_xlfn.IFNA(_xlfn.COVARIANCE.S(
OFFSET(HOMECELL,MATCH(MAX(INDEX(First_Data_Point,MATCH($A107,DataStreams,0)),INDEX(First_Data_Point,MATCH(AX$6,DataStreams,0)),$B$3),DateRange,0)-1,MATCH($A107,DataStreams,0)-1):OFFSET(HOMECELL,MATCH(MIN(INDEX(Last_Data_Point,MATCH($A107,DataStreams,0)),INDEX(Last_Data_Point,MATCH(AX$6,DataStreams,0)),$B$4),DateRange,0)-1,MATCH($A107,DataStreams,0)-1) -
(INDEX(Returns!$102:$102,MATCH($A107,DataStreams,0))*
OFFSET(HOMECELL,MATCH(MAX(INDEX(First_Data_Point,MATCH($A107,DataStreams,0)),INDEX(First_Data_Point,MATCH(AX$6,DataStreams,0)),$B$3),DateRange,0)-1,MATCH(INDEX(Returns!$100:$100,MATCH($A107,DataStreams,0)),DataStreams,0)-1):OFFSET(HOMECELL,MATCH(MIN(INDEX(Last_Data_Point,MATCH($A107,DataStreams,0)),INDEX(Last_Data_Point,MATCH(AX$6,DataStreams,0)),$B$4),DateRange,0)-1,MATCH(INDEX(Returns!$100:$100,MATCH($A107,DataStreams,0)),DataStreams,0)-1)),
OFFSET(HOMECELL,MATCH(MAX(INDEX(First_Data_Point,MATCH($A107,DataStreams,0)),INDEX(First_Data_Point,MATCH(AX$6,DataStreams,0)),$B$3),DateRange,0)-1,MATCH(AX$6,DataStreams,0)-1):OFFSET(HOMECELL,MATCH(MIN(INDEX(Last_Data_Point,MATCH($A107,DataStreams,0)),INDEX(Last_Data_Point,MATCH(AX$6,DataStreams,0)),$B$4),DateRange,0)-1,MATCH(AX$6,DataStreams,0)-1) -
(INDEX(Returns!$102:$102,MATCH(AX$6,DataStreams,0))*
OFFSET(HOMECELL,MATCH(MAX(INDEX(First_Data_Point,MATCH($A107,DataStreams,0)),INDEX(First_Data_Point,MATCH(AX$6,DataStreams,0)),$B$3),DateRange,0)-1,MATCH(INDEX(Returns!$100:$100,MATCH(AX$6,DataStreams,0)),DataStreams,0)-1):OFFSET(HOMECELL,MATCH(MIN(INDEX(Last_Data_Point,MATCH($A107,DataStreams,0)),INDEX(Last_Data_Point,MATCH(AX$6,DataStreams,0)),$B$4),DateRange,0)-1,MATCH(INDEX(Returns!$100:$100,MATCH(AX$6,DataStreams,0)),DataStreams,0)-1))),"")</f>
        <v/>
      </c>
      <c r="AY107" s="233" t="str" cm="1">
        <f t="array" aca="1" ref="AY107" ca="1">_xlfn.IFNA(_xlfn.COVARIANCE.S(
OFFSET(HOMECELL,MATCH(MAX(INDEX(First_Data_Point,MATCH($A107,DataStreams,0)),INDEX(First_Data_Point,MATCH(AY$6,DataStreams,0)),$B$3),DateRange,0)-1,MATCH($A107,DataStreams,0)-1):OFFSET(HOMECELL,MATCH(MIN(INDEX(Last_Data_Point,MATCH($A107,DataStreams,0)),INDEX(Last_Data_Point,MATCH(AY$6,DataStreams,0)),$B$4),DateRange,0)-1,MATCH($A107,DataStreams,0)-1) -
(INDEX(Returns!$102:$102,MATCH($A107,DataStreams,0))*
OFFSET(HOMECELL,MATCH(MAX(INDEX(First_Data_Point,MATCH($A107,DataStreams,0)),INDEX(First_Data_Point,MATCH(AY$6,DataStreams,0)),$B$3),DateRange,0)-1,MATCH(INDEX(Returns!$100:$100,MATCH($A107,DataStreams,0)),DataStreams,0)-1):OFFSET(HOMECELL,MATCH(MIN(INDEX(Last_Data_Point,MATCH($A107,DataStreams,0)),INDEX(Last_Data_Point,MATCH(AY$6,DataStreams,0)),$B$4),DateRange,0)-1,MATCH(INDEX(Returns!$100:$100,MATCH($A107,DataStreams,0)),DataStreams,0)-1)),
OFFSET(HOMECELL,MATCH(MAX(INDEX(First_Data_Point,MATCH($A107,DataStreams,0)),INDEX(First_Data_Point,MATCH(AY$6,DataStreams,0)),$B$3),DateRange,0)-1,MATCH(AY$6,DataStreams,0)-1):OFFSET(HOMECELL,MATCH(MIN(INDEX(Last_Data_Point,MATCH($A107,DataStreams,0)),INDEX(Last_Data_Point,MATCH(AY$6,DataStreams,0)),$B$4),DateRange,0)-1,MATCH(AY$6,DataStreams,0)-1) -
(INDEX(Returns!$102:$102,MATCH(AY$6,DataStreams,0))*
OFFSET(HOMECELL,MATCH(MAX(INDEX(First_Data_Point,MATCH($A107,DataStreams,0)),INDEX(First_Data_Point,MATCH(AY$6,DataStreams,0)),$B$3),DateRange,0)-1,MATCH(INDEX(Returns!$100:$100,MATCH(AY$6,DataStreams,0)),DataStreams,0)-1):OFFSET(HOMECELL,MATCH(MIN(INDEX(Last_Data_Point,MATCH($A107,DataStreams,0)),INDEX(Last_Data_Point,MATCH(AY$6,DataStreams,0)),$B$4),DateRange,0)-1,MATCH(INDEX(Returns!$100:$100,MATCH(AY$6,DataStreams,0)),DataStreams,0)-1))),"")</f>
        <v/>
      </c>
      <c r="AZ107" s="233" t="str" cm="1">
        <f t="array" aca="1" ref="AZ107" ca="1">_xlfn.IFNA(_xlfn.COVARIANCE.S(
OFFSET(HOMECELL,MATCH(MAX(INDEX(First_Data_Point,MATCH($A107,DataStreams,0)),INDEX(First_Data_Point,MATCH(AZ$6,DataStreams,0)),$B$3),DateRange,0)-1,MATCH($A107,DataStreams,0)-1):OFFSET(HOMECELL,MATCH(MIN(INDEX(Last_Data_Point,MATCH($A107,DataStreams,0)),INDEX(Last_Data_Point,MATCH(AZ$6,DataStreams,0)),$B$4),DateRange,0)-1,MATCH($A107,DataStreams,0)-1) -
(INDEX(Returns!$102:$102,MATCH($A107,DataStreams,0))*
OFFSET(HOMECELL,MATCH(MAX(INDEX(First_Data_Point,MATCH($A107,DataStreams,0)),INDEX(First_Data_Point,MATCH(AZ$6,DataStreams,0)),$B$3),DateRange,0)-1,MATCH(INDEX(Returns!$100:$100,MATCH($A107,DataStreams,0)),DataStreams,0)-1):OFFSET(HOMECELL,MATCH(MIN(INDEX(Last_Data_Point,MATCH($A107,DataStreams,0)),INDEX(Last_Data_Point,MATCH(AZ$6,DataStreams,0)),$B$4),DateRange,0)-1,MATCH(INDEX(Returns!$100:$100,MATCH($A107,DataStreams,0)),DataStreams,0)-1)),
OFFSET(HOMECELL,MATCH(MAX(INDEX(First_Data_Point,MATCH($A107,DataStreams,0)),INDEX(First_Data_Point,MATCH(AZ$6,DataStreams,0)),$B$3),DateRange,0)-1,MATCH(AZ$6,DataStreams,0)-1):OFFSET(HOMECELL,MATCH(MIN(INDEX(Last_Data_Point,MATCH($A107,DataStreams,0)),INDEX(Last_Data_Point,MATCH(AZ$6,DataStreams,0)),$B$4),DateRange,0)-1,MATCH(AZ$6,DataStreams,0)-1) -
(INDEX(Returns!$102:$102,MATCH(AZ$6,DataStreams,0))*
OFFSET(HOMECELL,MATCH(MAX(INDEX(First_Data_Point,MATCH($A107,DataStreams,0)),INDEX(First_Data_Point,MATCH(AZ$6,DataStreams,0)),$B$3),DateRange,0)-1,MATCH(INDEX(Returns!$100:$100,MATCH(AZ$6,DataStreams,0)),DataStreams,0)-1):OFFSET(HOMECELL,MATCH(MIN(INDEX(Last_Data_Point,MATCH($A107,DataStreams,0)),INDEX(Last_Data_Point,MATCH(AZ$6,DataStreams,0)),$B$4),DateRange,0)-1,MATCH(INDEX(Returns!$100:$100,MATCH(AZ$6,DataStreams,0)),DataStreams,0)-1))),"")</f>
        <v/>
      </c>
      <c r="BA107" s="233" t="str" cm="1">
        <f t="array" aca="1" ref="BA107" ca="1">_xlfn.IFNA(_xlfn.COVARIANCE.S(
OFFSET(HOMECELL,MATCH(MAX(INDEX(First_Data_Point,MATCH($A107,DataStreams,0)),INDEX(First_Data_Point,MATCH(BA$6,DataStreams,0)),$B$3),DateRange,0)-1,MATCH($A107,DataStreams,0)-1):OFFSET(HOMECELL,MATCH(MIN(INDEX(Last_Data_Point,MATCH($A107,DataStreams,0)),INDEX(Last_Data_Point,MATCH(BA$6,DataStreams,0)),$B$4),DateRange,0)-1,MATCH($A107,DataStreams,0)-1) -
(INDEX(Returns!$102:$102,MATCH($A107,DataStreams,0))*
OFFSET(HOMECELL,MATCH(MAX(INDEX(First_Data_Point,MATCH($A107,DataStreams,0)),INDEX(First_Data_Point,MATCH(BA$6,DataStreams,0)),$B$3),DateRange,0)-1,MATCH(INDEX(Returns!$100:$100,MATCH($A107,DataStreams,0)),DataStreams,0)-1):OFFSET(HOMECELL,MATCH(MIN(INDEX(Last_Data_Point,MATCH($A107,DataStreams,0)),INDEX(Last_Data_Point,MATCH(BA$6,DataStreams,0)),$B$4),DateRange,0)-1,MATCH(INDEX(Returns!$100:$100,MATCH($A107,DataStreams,0)),DataStreams,0)-1)),
OFFSET(HOMECELL,MATCH(MAX(INDEX(First_Data_Point,MATCH($A107,DataStreams,0)),INDEX(First_Data_Point,MATCH(BA$6,DataStreams,0)),$B$3),DateRange,0)-1,MATCH(BA$6,DataStreams,0)-1):OFFSET(HOMECELL,MATCH(MIN(INDEX(Last_Data_Point,MATCH($A107,DataStreams,0)),INDEX(Last_Data_Point,MATCH(BA$6,DataStreams,0)),$B$4),DateRange,0)-1,MATCH(BA$6,DataStreams,0)-1) -
(INDEX(Returns!$102:$102,MATCH(BA$6,DataStreams,0))*
OFFSET(HOMECELL,MATCH(MAX(INDEX(First_Data_Point,MATCH($A107,DataStreams,0)),INDEX(First_Data_Point,MATCH(BA$6,DataStreams,0)),$B$3),DateRange,0)-1,MATCH(INDEX(Returns!$100:$100,MATCH(BA$6,DataStreams,0)),DataStreams,0)-1):OFFSET(HOMECELL,MATCH(MIN(INDEX(Last_Data_Point,MATCH($A107,DataStreams,0)),INDEX(Last_Data_Point,MATCH(BA$6,DataStreams,0)),$B$4),DateRange,0)-1,MATCH(INDEX(Returns!$100:$100,MATCH(BA$6,DataStreams,0)),DataStreams,0)-1))),"")</f>
        <v/>
      </c>
      <c r="BB107" s="233" t="str" cm="1">
        <f t="array" aca="1" ref="BB107" ca="1">_xlfn.IFNA(_xlfn.COVARIANCE.S(
OFFSET(HOMECELL,MATCH(MAX(INDEX(First_Data_Point,MATCH($A107,DataStreams,0)),INDEX(First_Data_Point,MATCH(BB$6,DataStreams,0)),$B$3),DateRange,0)-1,MATCH($A107,DataStreams,0)-1):OFFSET(HOMECELL,MATCH(MIN(INDEX(Last_Data_Point,MATCH($A107,DataStreams,0)),INDEX(Last_Data_Point,MATCH(BB$6,DataStreams,0)),$B$4),DateRange,0)-1,MATCH($A107,DataStreams,0)-1) -
(INDEX(Returns!$102:$102,MATCH($A107,DataStreams,0))*
OFFSET(HOMECELL,MATCH(MAX(INDEX(First_Data_Point,MATCH($A107,DataStreams,0)),INDEX(First_Data_Point,MATCH(BB$6,DataStreams,0)),$B$3),DateRange,0)-1,MATCH(INDEX(Returns!$100:$100,MATCH($A107,DataStreams,0)),DataStreams,0)-1):OFFSET(HOMECELL,MATCH(MIN(INDEX(Last_Data_Point,MATCH($A107,DataStreams,0)),INDEX(Last_Data_Point,MATCH(BB$6,DataStreams,0)),$B$4),DateRange,0)-1,MATCH(INDEX(Returns!$100:$100,MATCH($A107,DataStreams,0)),DataStreams,0)-1)),
OFFSET(HOMECELL,MATCH(MAX(INDEX(First_Data_Point,MATCH($A107,DataStreams,0)),INDEX(First_Data_Point,MATCH(BB$6,DataStreams,0)),$B$3),DateRange,0)-1,MATCH(BB$6,DataStreams,0)-1):OFFSET(HOMECELL,MATCH(MIN(INDEX(Last_Data_Point,MATCH($A107,DataStreams,0)),INDEX(Last_Data_Point,MATCH(BB$6,DataStreams,0)),$B$4),DateRange,0)-1,MATCH(BB$6,DataStreams,0)-1) -
(INDEX(Returns!$102:$102,MATCH(BB$6,DataStreams,0))*
OFFSET(HOMECELL,MATCH(MAX(INDEX(First_Data_Point,MATCH($A107,DataStreams,0)),INDEX(First_Data_Point,MATCH(BB$6,DataStreams,0)),$B$3),DateRange,0)-1,MATCH(INDEX(Returns!$100:$100,MATCH(BB$6,DataStreams,0)),DataStreams,0)-1):OFFSET(HOMECELL,MATCH(MIN(INDEX(Last_Data_Point,MATCH($A107,DataStreams,0)),INDEX(Last_Data_Point,MATCH(BB$6,DataStreams,0)),$B$4),DateRange,0)-1,MATCH(INDEX(Returns!$100:$100,MATCH(BB$6,DataStreams,0)),DataStreams,0)-1))),"")</f>
        <v/>
      </c>
      <c r="BC107" s="236"/>
    </row>
    <row r="108" spans="1:55">
      <c r="A108" s="239"/>
      <c r="B108" s="233" t="str" cm="1">
        <f t="array" aca="1" ref="B108" ca="1">_xlfn.IFNA(_xlfn.COVARIANCE.S(
OFFSET(HOMECELL,MATCH(MAX(INDEX(First_Data_Point,MATCH($A108,DataStreams,0)),INDEX(First_Data_Point,MATCH(B$6,DataStreams,0)),$B$3),DateRange,0)-1,MATCH($A108,DataStreams,0)-1):OFFSET(HOMECELL,MATCH(MIN(INDEX(Last_Data_Point,MATCH($A108,DataStreams,0)),INDEX(Last_Data_Point,MATCH(B$6,DataStreams,0)),$B$4),DateRange,0)-1,MATCH($A108,DataStreams,0)-1) -
(INDEX(Returns!$102:$102,MATCH($A108,DataStreams,0))*
OFFSET(HOMECELL,MATCH(MAX(INDEX(First_Data_Point,MATCH($A108,DataStreams,0)),INDEX(First_Data_Point,MATCH(B$6,DataStreams,0)),$B$3),DateRange,0)-1,MATCH(INDEX(Returns!$100:$100,MATCH($A108,DataStreams,0)),DataStreams,0)-1):OFFSET(HOMECELL,MATCH(MIN(INDEX(Last_Data_Point,MATCH($A108,DataStreams,0)),INDEX(Last_Data_Point,MATCH(B$6,DataStreams,0)),$B$4),DateRange,0)-1,MATCH(INDEX(Returns!$100:$100,MATCH($A108,DataStreams,0)),DataStreams,0)-1)),
OFFSET(HOMECELL,MATCH(MAX(INDEX(First_Data_Point,MATCH($A108,DataStreams,0)),INDEX(First_Data_Point,MATCH(B$6,DataStreams,0)),$B$3),DateRange,0)-1,MATCH(B$6,DataStreams,0)-1):OFFSET(HOMECELL,MATCH(MIN(INDEX(Last_Data_Point,MATCH($A108,DataStreams,0)),INDEX(Last_Data_Point,MATCH(B$6,DataStreams,0)),$B$4),DateRange,0)-1,MATCH(B$6,DataStreams,0)-1) -
(INDEX(Returns!$102:$102,MATCH(B$6,DataStreams,0))*
OFFSET(HOMECELL,MATCH(MAX(INDEX(First_Data_Point,MATCH($A108,DataStreams,0)),INDEX(First_Data_Point,MATCH(B$6,DataStreams,0)),$B$3),DateRange,0)-1,MATCH(INDEX(Returns!$100:$100,MATCH(B$6,DataStreams,0)),DataStreams,0)-1):OFFSET(HOMECELL,MATCH(MIN(INDEX(Last_Data_Point,MATCH($A108,DataStreams,0)),INDEX(Last_Data_Point,MATCH(B$6,DataStreams,0)),$B$4),DateRange,0)-1,MATCH(INDEX(Returns!$100:$100,MATCH(B$6,DataStreams,0)),DataStreams,0)-1))),"")</f>
        <v/>
      </c>
      <c r="C108" s="233" t="str" cm="1">
        <f t="array" aca="1" ref="C108" ca="1">_xlfn.IFNA(_xlfn.COVARIANCE.S(
OFFSET(HOMECELL,MATCH(MAX(INDEX(First_Data_Point,MATCH($A108,DataStreams,0)),INDEX(First_Data_Point,MATCH(C$6,DataStreams,0)),$B$3),DateRange,0)-1,MATCH($A108,DataStreams,0)-1):OFFSET(HOMECELL,MATCH(MIN(INDEX(Last_Data_Point,MATCH($A108,DataStreams,0)),INDEX(Last_Data_Point,MATCH(C$6,DataStreams,0)),$B$4),DateRange,0)-1,MATCH($A108,DataStreams,0)-1) -
(INDEX(Returns!$102:$102,MATCH($A108,DataStreams,0))*
OFFSET(HOMECELL,MATCH(MAX(INDEX(First_Data_Point,MATCH($A108,DataStreams,0)),INDEX(First_Data_Point,MATCH(C$6,DataStreams,0)),$B$3),DateRange,0)-1,MATCH(INDEX(Returns!$100:$100,MATCH($A108,DataStreams,0)),DataStreams,0)-1):OFFSET(HOMECELL,MATCH(MIN(INDEX(Last_Data_Point,MATCH($A108,DataStreams,0)),INDEX(Last_Data_Point,MATCH(C$6,DataStreams,0)),$B$4),DateRange,0)-1,MATCH(INDEX(Returns!$100:$100,MATCH($A108,DataStreams,0)),DataStreams,0)-1)),
OFFSET(HOMECELL,MATCH(MAX(INDEX(First_Data_Point,MATCH($A108,DataStreams,0)),INDEX(First_Data_Point,MATCH(C$6,DataStreams,0)),$B$3),DateRange,0)-1,MATCH(C$6,DataStreams,0)-1):OFFSET(HOMECELL,MATCH(MIN(INDEX(Last_Data_Point,MATCH($A108,DataStreams,0)),INDEX(Last_Data_Point,MATCH(C$6,DataStreams,0)),$B$4),DateRange,0)-1,MATCH(C$6,DataStreams,0)-1) -
(INDEX(Returns!$102:$102,MATCH(C$6,DataStreams,0))*
OFFSET(HOMECELL,MATCH(MAX(INDEX(First_Data_Point,MATCH($A108,DataStreams,0)),INDEX(First_Data_Point,MATCH(C$6,DataStreams,0)),$B$3),DateRange,0)-1,MATCH(INDEX(Returns!$100:$100,MATCH(C$6,DataStreams,0)),DataStreams,0)-1):OFFSET(HOMECELL,MATCH(MIN(INDEX(Last_Data_Point,MATCH($A108,DataStreams,0)),INDEX(Last_Data_Point,MATCH(C$6,DataStreams,0)),$B$4),DateRange,0)-1,MATCH(INDEX(Returns!$100:$100,MATCH(C$6,DataStreams,0)),DataStreams,0)-1))),"")</f>
        <v/>
      </c>
      <c r="D108" s="233" t="str" cm="1">
        <f t="array" aca="1" ref="D108" ca="1">_xlfn.IFNA(_xlfn.COVARIANCE.S(
OFFSET(HOMECELL,MATCH(MAX(INDEX(First_Data_Point,MATCH($A108,DataStreams,0)),INDEX(First_Data_Point,MATCH(D$6,DataStreams,0)),$B$3),DateRange,0)-1,MATCH($A108,DataStreams,0)-1):OFFSET(HOMECELL,MATCH(MIN(INDEX(Last_Data_Point,MATCH($A108,DataStreams,0)),INDEX(Last_Data_Point,MATCH(D$6,DataStreams,0)),$B$4),DateRange,0)-1,MATCH($A108,DataStreams,0)-1) -
(INDEX(Returns!$102:$102,MATCH($A108,DataStreams,0))*
OFFSET(HOMECELL,MATCH(MAX(INDEX(First_Data_Point,MATCH($A108,DataStreams,0)),INDEX(First_Data_Point,MATCH(D$6,DataStreams,0)),$B$3),DateRange,0)-1,MATCH(INDEX(Returns!$100:$100,MATCH($A108,DataStreams,0)),DataStreams,0)-1):OFFSET(HOMECELL,MATCH(MIN(INDEX(Last_Data_Point,MATCH($A108,DataStreams,0)),INDEX(Last_Data_Point,MATCH(D$6,DataStreams,0)),$B$4),DateRange,0)-1,MATCH(INDEX(Returns!$100:$100,MATCH($A108,DataStreams,0)),DataStreams,0)-1)),
OFFSET(HOMECELL,MATCH(MAX(INDEX(First_Data_Point,MATCH($A108,DataStreams,0)),INDEX(First_Data_Point,MATCH(D$6,DataStreams,0)),$B$3),DateRange,0)-1,MATCH(D$6,DataStreams,0)-1):OFFSET(HOMECELL,MATCH(MIN(INDEX(Last_Data_Point,MATCH($A108,DataStreams,0)),INDEX(Last_Data_Point,MATCH(D$6,DataStreams,0)),$B$4),DateRange,0)-1,MATCH(D$6,DataStreams,0)-1) -
(INDEX(Returns!$102:$102,MATCH(D$6,DataStreams,0))*
OFFSET(HOMECELL,MATCH(MAX(INDEX(First_Data_Point,MATCH($A108,DataStreams,0)),INDEX(First_Data_Point,MATCH(D$6,DataStreams,0)),$B$3),DateRange,0)-1,MATCH(INDEX(Returns!$100:$100,MATCH(D$6,DataStreams,0)),DataStreams,0)-1):OFFSET(HOMECELL,MATCH(MIN(INDEX(Last_Data_Point,MATCH($A108,DataStreams,0)),INDEX(Last_Data_Point,MATCH(D$6,DataStreams,0)),$B$4),DateRange,0)-1,MATCH(INDEX(Returns!$100:$100,MATCH(D$6,DataStreams,0)),DataStreams,0)-1))),"")</f>
        <v/>
      </c>
      <c r="E108" s="233" t="str" cm="1">
        <f t="array" aca="1" ref="E108" ca="1">_xlfn.IFNA(_xlfn.COVARIANCE.S(
OFFSET(HOMECELL,MATCH(MAX(INDEX(First_Data_Point,MATCH($A108,DataStreams,0)),INDEX(First_Data_Point,MATCH(E$6,DataStreams,0)),$B$3),DateRange,0)-1,MATCH($A108,DataStreams,0)-1):OFFSET(HOMECELL,MATCH(MIN(INDEX(Last_Data_Point,MATCH($A108,DataStreams,0)),INDEX(Last_Data_Point,MATCH(E$6,DataStreams,0)),$B$4),DateRange,0)-1,MATCH($A108,DataStreams,0)-1) -
(INDEX(Returns!$102:$102,MATCH($A108,DataStreams,0))*
OFFSET(HOMECELL,MATCH(MAX(INDEX(First_Data_Point,MATCH($A108,DataStreams,0)),INDEX(First_Data_Point,MATCH(E$6,DataStreams,0)),$B$3),DateRange,0)-1,MATCH(INDEX(Returns!$100:$100,MATCH($A108,DataStreams,0)),DataStreams,0)-1):OFFSET(HOMECELL,MATCH(MIN(INDEX(Last_Data_Point,MATCH($A108,DataStreams,0)),INDEX(Last_Data_Point,MATCH(E$6,DataStreams,0)),$B$4),DateRange,0)-1,MATCH(INDEX(Returns!$100:$100,MATCH($A108,DataStreams,0)),DataStreams,0)-1)),
OFFSET(HOMECELL,MATCH(MAX(INDEX(First_Data_Point,MATCH($A108,DataStreams,0)),INDEX(First_Data_Point,MATCH(E$6,DataStreams,0)),$B$3),DateRange,0)-1,MATCH(E$6,DataStreams,0)-1):OFFSET(HOMECELL,MATCH(MIN(INDEX(Last_Data_Point,MATCH($A108,DataStreams,0)),INDEX(Last_Data_Point,MATCH(E$6,DataStreams,0)),$B$4),DateRange,0)-1,MATCH(E$6,DataStreams,0)-1) -
(INDEX(Returns!$102:$102,MATCH(E$6,DataStreams,0))*
OFFSET(HOMECELL,MATCH(MAX(INDEX(First_Data_Point,MATCH($A108,DataStreams,0)),INDEX(First_Data_Point,MATCH(E$6,DataStreams,0)),$B$3),DateRange,0)-1,MATCH(INDEX(Returns!$100:$100,MATCH(E$6,DataStreams,0)),DataStreams,0)-1):OFFSET(HOMECELL,MATCH(MIN(INDEX(Last_Data_Point,MATCH($A108,DataStreams,0)),INDEX(Last_Data_Point,MATCH(E$6,DataStreams,0)),$B$4),DateRange,0)-1,MATCH(INDEX(Returns!$100:$100,MATCH(E$6,DataStreams,0)),DataStreams,0)-1))),"")</f>
        <v/>
      </c>
      <c r="F108" s="233" t="str" cm="1">
        <f t="array" aca="1" ref="F108" ca="1">_xlfn.IFNA(_xlfn.COVARIANCE.S(
OFFSET(HOMECELL,MATCH(MAX(INDEX(First_Data_Point,MATCH($A108,DataStreams,0)),INDEX(First_Data_Point,MATCH(F$6,DataStreams,0)),$B$3),DateRange,0)-1,MATCH($A108,DataStreams,0)-1):OFFSET(HOMECELL,MATCH(MIN(INDEX(Last_Data_Point,MATCH($A108,DataStreams,0)),INDEX(Last_Data_Point,MATCH(F$6,DataStreams,0)),$B$4),DateRange,0)-1,MATCH($A108,DataStreams,0)-1) -
(INDEX(Returns!$102:$102,MATCH($A108,DataStreams,0))*
OFFSET(HOMECELL,MATCH(MAX(INDEX(First_Data_Point,MATCH($A108,DataStreams,0)),INDEX(First_Data_Point,MATCH(F$6,DataStreams,0)),$B$3),DateRange,0)-1,MATCH(INDEX(Returns!$100:$100,MATCH($A108,DataStreams,0)),DataStreams,0)-1):OFFSET(HOMECELL,MATCH(MIN(INDEX(Last_Data_Point,MATCH($A108,DataStreams,0)),INDEX(Last_Data_Point,MATCH(F$6,DataStreams,0)),$B$4),DateRange,0)-1,MATCH(INDEX(Returns!$100:$100,MATCH($A108,DataStreams,0)),DataStreams,0)-1)),
OFFSET(HOMECELL,MATCH(MAX(INDEX(First_Data_Point,MATCH($A108,DataStreams,0)),INDEX(First_Data_Point,MATCH(F$6,DataStreams,0)),$B$3),DateRange,0)-1,MATCH(F$6,DataStreams,0)-1):OFFSET(HOMECELL,MATCH(MIN(INDEX(Last_Data_Point,MATCH($A108,DataStreams,0)),INDEX(Last_Data_Point,MATCH(F$6,DataStreams,0)),$B$4),DateRange,0)-1,MATCH(F$6,DataStreams,0)-1) -
(INDEX(Returns!$102:$102,MATCH(F$6,DataStreams,0))*
OFFSET(HOMECELL,MATCH(MAX(INDEX(First_Data_Point,MATCH($A108,DataStreams,0)),INDEX(First_Data_Point,MATCH(F$6,DataStreams,0)),$B$3),DateRange,0)-1,MATCH(INDEX(Returns!$100:$100,MATCH(F$6,DataStreams,0)),DataStreams,0)-1):OFFSET(HOMECELL,MATCH(MIN(INDEX(Last_Data_Point,MATCH($A108,DataStreams,0)),INDEX(Last_Data_Point,MATCH(F$6,DataStreams,0)),$B$4),DateRange,0)-1,MATCH(INDEX(Returns!$100:$100,MATCH(F$6,DataStreams,0)),DataStreams,0)-1))),"")</f>
        <v/>
      </c>
      <c r="G108" s="233" t="str" cm="1">
        <f t="array" aca="1" ref="G108" ca="1">_xlfn.IFNA(_xlfn.COVARIANCE.S(
OFFSET(HOMECELL,MATCH(MAX(INDEX(First_Data_Point,MATCH($A108,DataStreams,0)),INDEX(First_Data_Point,MATCH(G$6,DataStreams,0)),$B$3),DateRange,0)-1,MATCH($A108,DataStreams,0)-1):OFFSET(HOMECELL,MATCH(MIN(INDEX(Last_Data_Point,MATCH($A108,DataStreams,0)),INDEX(Last_Data_Point,MATCH(G$6,DataStreams,0)),$B$4),DateRange,0)-1,MATCH($A108,DataStreams,0)-1) -
(INDEX(Returns!$102:$102,MATCH($A108,DataStreams,0))*
OFFSET(HOMECELL,MATCH(MAX(INDEX(First_Data_Point,MATCH($A108,DataStreams,0)),INDEX(First_Data_Point,MATCH(G$6,DataStreams,0)),$B$3),DateRange,0)-1,MATCH(INDEX(Returns!$100:$100,MATCH($A108,DataStreams,0)),DataStreams,0)-1):OFFSET(HOMECELL,MATCH(MIN(INDEX(Last_Data_Point,MATCH($A108,DataStreams,0)),INDEX(Last_Data_Point,MATCH(G$6,DataStreams,0)),$B$4),DateRange,0)-1,MATCH(INDEX(Returns!$100:$100,MATCH($A108,DataStreams,0)),DataStreams,0)-1)),
OFFSET(HOMECELL,MATCH(MAX(INDEX(First_Data_Point,MATCH($A108,DataStreams,0)),INDEX(First_Data_Point,MATCH(G$6,DataStreams,0)),$B$3),DateRange,0)-1,MATCH(G$6,DataStreams,0)-1):OFFSET(HOMECELL,MATCH(MIN(INDEX(Last_Data_Point,MATCH($A108,DataStreams,0)),INDEX(Last_Data_Point,MATCH(G$6,DataStreams,0)),$B$4),DateRange,0)-1,MATCH(G$6,DataStreams,0)-1) -
(INDEX(Returns!$102:$102,MATCH(G$6,DataStreams,0))*
OFFSET(HOMECELL,MATCH(MAX(INDEX(First_Data_Point,MATCH($A108,DataStreams,0)),INDEX(First_Data_Point,MATCH(G$6,DataStreams,0)),$B$3),DateRange,0)-1,MATCH(INDEX(Returns!$100:$100,MATCH(G$6,DataStreams,0)),DataStreams,0)-1):OFFSET(HOMECELL,MATCH(MIN(INDEX(Last_Data_Point,MATCH($A108,DataStreams,0)),INDEX(Last_Data_Point,MATCH(G$6,DataStreams,0)),$B$4),DateRange,0)-1,MATCH(INDEX(Returns!$100:$100,MATCH(G$6,DataStreams,0)),DataStreams,0)-1))),"")</f>
        <v/>
      </c>
      <c r="H108" s="233" t="str" cm="1">
        <f t="array" aca="1" ref="H108" ca="1">_xlfn.IFNA(_xlfn.COVARIANCE.S(
OFFSET(HOMECELL,MATCH(MAX(INDEX(First_Data_Point,MATCH($A108,DataStreams,0)),INDEX(First_Data_Point,MATCH(H$6,DataStreams,0)),$B$3),DateRange,0)-1,MATCH($A108,DataStreams,0)-1):OFFSET(HOMECELL,MATCH(MIN(INDEX(Last_Data_Point,MATCH($A108,DataStreams,0)),INDEX(Last_Data_Point,MATCH(H$6,DataStreams,0)),$B$4),DateRange,0)-1,MATCH($A108,DataStreams,0)-1) -
(INDEX(Returns!$102:$102,MATCH($A108,DataStreams,0))*
OFFSET(HOMECELL,MATCH(MAX(INDEX(First_Data_Point,MATCH($A108,DataStreams,0)),INDEX(First_Data_Point,MATCH(H$6,DataStreams,0)),$B$3),DateRange,0)-1,MATCH(INDEX(Returns!$100:$100,MATCH($A108,DataStreams,0)),DataStreams,0)-1):OFFSET(HOMECELL,MATCH(MIN(INDEX(Last_Data_Point,MATCH($A108,DataStreams,0)),INDEX(Last_Data_Point,MATCH(H$6,DataStreams,0)),$B$4),DateRange,0)-1,MATCH(INDEX(Returns!$100:$100,MATCH($A108,DataStreams,0)),DataStreams,0)-1)),
OFFSET(HOMECELL,MATCH(MAX(INDEX(First_Data_Point,MATCH($A108,DataStreams,0)),INDEX(First_Data_Point,MATCH(H$6,DataStreams,0)),$B$3),DateRange,0)-1,MATCH(H$6,DataStreams,0)-1):OFFSET(HOMECELL,MATCH(MIN(INDEX(Last_Data_Point,MATCH($A108,DataStreams,0)),INDEX(Last_Data_Point,MATCH(H$6,DataStreams,0)),$B$4),DateRange,0)-1,MATCH(H$6,DataStreams,0)-1) -
(INDEX(Returns!$102:$102,MATCH(H$6,DataStreams,0))*
OFFSET(HOMECELL,MATCH(MAX(INDEX(First_Data_Point,MATCH($A108,DataStreams,0)),INDEX(First_Data_Point,MATCH(H$6,DataStreams,0)),$B$3),DateRange,0)-1,MATCH(INDEX(Returns!$100:$100,MATCH(H$6,DataStreams,0)),DataStreams,0)-1):OFFSET(HOMECELL,MATCH(MIN(INDEX(Last_Data_Point,MATCH($A108,DataStreams,0)),INDEX(Last_Data_Point,MATCH(H$6,DataStreams,0)),$B$4),DateRange,0)-1,MATCH(INDEX(Returns!$100:$100,MATCH(H$6,DataStreams,0)),DataStreams,0)-1))),"")</f>
        <v/>
      </c>
      <c r="I108" s="233" t="str" cm="1">
        <f t="array" aca="1" ref="I108" ca="1">_xlfn.IFNA(_xlfn.COVARIANCE.S(
OFFSET(HOMECELL,MATCH(MAX(INDEX(First_Data_Point,MATCH($A108,DataStreams,0)),INDEX(First_Data_Point,MATCH(I$6,DataStreams,0)),$B$3),DateRange,0)-1,MATCH($A108,DataStreams,0)-1):OFFSET(HOMECELL,MATCH(MIN(INDEX(Last_Data_Point,MATCH($A108,DataStreams,0)),INDEX(Last_Data_Point,MATCH(I$6,DataStreams,0)),$B$4),DateRange,0)-1,MATCH($A108,DataStreams,0)-1) -
(INDEX(Returns!$102:$102,MATCH($A108,DataStreams,0))*
OFFSET(HOMECELL,MATCH(MAX(INDEX(First_Data_Point,MATCH($A108,DataStreams,0)),INDEX(First_Data_Point,MATCH(I$6,DataStreams,0)),$B$3),DateRange,0)-1,MATCH(INDEX(Returns!$100:$100,MATCH($A108,DataStreams,0)),DataStreams,0)-1):OFFSET(HOMECELL,MATCH(MIN(INDEX(Last_Data_Point,MATCH($A108,DataStreams,0)),INDEX(Last_Data_Point,MATCH(I$6,DataStreams,0)),$B$4),DateRange,0)-1,MATCH(INDEX(Returns!$100:$100,MATCH($A108,DataStreams,0)),DataStreams,0)-1)),
OFFSET(HOMECELL,MATCH(MAX(INDEX(First_Data_Point,MATCH($A108,DataStreams,0)),INDEX(First_Data_Point,MATCH(I$6,DataStreams,0)),$B$3),DateRange,0)-1,MATCH(I$6,DataStreams,0)-1):OFFSET(HOMECELL,MATCH(MIN(INDEX(Last_Data_Point,MATCH($A108,DataStreams,0)),INDEX(Last_Data_Point,MATCH(I$6,DataStreams,0)),$B$4),DateRange,0)-1,MATCH(I$6,DataStreams,0)-1) -
(INDEX(Returns!$102:$102,MATCH(I$6,DataStreams,0))*
OFFSET(HOMECELL,MATCH(MAX(INDEX(First_Data_Point,MATCH($A108,DataStreams,0)),INDEX(First_Data_Point,MATCH(I$6,DataStreams,0)),$B$3),DateRange,0)-1,MATCH(INDEX(Returns!$100:$100,MATCH(I$6,DataStreams,0)),DataStreams,0)-1):OFFSET(HOMECELL,MATCH(MIN(INDEX(Last_Data_Point,MATCH($A108,DataStreams,0)),INDEX(Last_Data_Point,MATCH(I$6,DataStreams,0)),$B$4),DateRange,0)-1,MATCH(INDEX(Returns!$100:$100,MATCH(I$6,DataStreams,0)),DataStreams,0)-1))),"")</f>
        <v/>
      </c>
      <c r="J108" s="233" t="str" cm="1">
        <f t="array" aca="1" ref="J108" ca="1">_xlfn.IFNA(_xlfn.COVARIANCE.S(
OFFSET(HOMECELL,MATCH(MAX(INDEX(First_Data_Point,MATCH($A108,DataStreams,0)),INDEX(First_Data_Point,MATCH(J$6,DataStreams,0)),$B$3),DateRange,0)-1,MATCH($A108,DataStreams,0)-1):OFFSET(HOMECELL,MATCH(MIN(INDEX(Last_Data_Point,MATCH($A108,DataStreams,0)),INDEX(Last_Data_Point,MATCH(J$6,DataStreams,0)),$B$4),DateRange,0)-1,MATCH($A108,DataStreams,0)-1) -
(INDEX(Returns!$102:$102,MATCH($A108,DataStreams,0))*
OFFSET(HOMECELL,MATCH(MAX(INDEX(First_Data_Point,MATCH($A108,DataStreams,0)),INDEX(First_Data_Point,MATCH(J$6,DataStreams,0)),$B$3),DateRange,0)-1,MATCH(INDEX(Returns!$100:$100,MATCH($A108,DataStreams,0)),DataStreams,0)-1):OFFSET(HOMECELL,MATCH(MIN(INDEX(Last_Data_Point,MATCH($A108,DataStreams,0)),INDEX(Last_Data_Point,MATCH(J$6,DataStreams,0)),$B$4),DateRange,0)-1,MATCH(INDEX(Returns!$100:$100,MATCH($A108,DataStreams,0)),DataStreams,0)-1)),
OFFSET(HOMECELL,MATCH(MAX(INDEX(First_Data_Point,MATCH($A108,DataStreams,0)),INDEX(First_Data_Point,MATCH(J$6,DataStreams,0)),$B$3),DateRange,0)-1,MATCH(J$6,DataStreams,0)-1):OFFSET(HOMECELL,MATCH(MIN(INDEX(Last_Data_Point,MATCH($A108,DataStreams,0)),INDEX(Last_Data_Point,MATCH(J$6,DataStreams,0)),$B$4),DateRange,0)-1,MATCH(J$6,DataStreams,0)-1) -
(INDEX(Returns!$102:$102,MATCH(J$6,DataStreams,0))*
OFFSET(HOMECELL,MATCH(MAX(INDEX(First_Data_Point,MATCH($A108,DataStreams,0)),INDEX(First_Data_Point,MATCH(J$6,DataStreams,0)),$B$3),DateRange,0)-1,MATCH(INDEX(Returns!$100:$100,MATCH(J$6,DataStreams,0)),DataStreams,0)-1):OFFSET(HOMECELL,MATCH(MIN(INDEX(Last_Data_Point,MATCH($A108,DataStreams,0)),INDEX(Last_Data_Point,MATCH(J$6,DataStreams,0)),$B$4),DateRange,0)-1,MATCH(INDEX(Returns!$100:$100,MATCH(J$6,DataStreams,0)),DataStreams,0)-1))),"")</f>
        <v/>
      </c>
      <c r="K108" s="233" t="str" cm="1">
        <f t="array" aca="1" ref="K108" ca="1">_xlfn.IFNA(_xlfn.COVARIANCE.S(
OFFSET(HOMECELL,MATCH(MAX(INDEX(First_Data_Point,MATCH($A108,DataStreams,0)),INDEX(First_Data_Point,MATCH(K$6,DataStreams,0)),$B$3),DateRange,0)-1,MATCH($A108,DataStreams,0)-1):OFFSET(HOMECELL,MATCH(MIN(INDEX(Last_Data_Point,MATCH($A108,DataStreams,0)),INDEX(Last_Data_Point,MATCH(K$6,DataStreams,0)),$B$4),DateRange,0)-1,MATCH($A108,DataStreams,0)-1) -
(INDEX(Returns!$102:$102,MATCH($A108,DataStreams,0))*
OFFSET(HOMECELL,MATCH(MAX(INDEX(First_Data_Point,MATCH($A108,DataStreams,0)),INDEX(First_Data_Point,MATCH(K$6,DataStreams,0)),$B$3),DateRange,0)-1,MATCH(INDEX(Returns!$100:$100,MATCH($A108,DataStreams,0)),DataStreams,0)-1):OFFSET(HOMECELL,MATCH(MIN(INDEX(Last_Data_Point,MATCH($A108,DataStreams,0)),INDEX(Last_Data_Point,MATCH(K$6,DataStreams,0)),$B$4),DateRange,0)-1,MATCH(INDEX(Returns!$100:$100,MATCH($A108,DataStreams,0)),DataStreams,0)-1)),
OFFSET(HOMECELL,MATCH(MAX(INDEX(First_Data_Point,MATCH($A108,DataStreams,0)),INDEX(First_Data_Point,MATCH(K$6,DataStreams,0)),$B$3),DateRange,0)-1,MATCH(K$6,DataStreams,0)-1):OFFSET(HOMECELL,MATCH(MIN(INDEX(Last_Data_Point,MATCH($A108,DataStreams,0)),INDEX(Last_Data_Point,MATCH(K$6,DataStreams,0)),$B$4),DateRange,0)-1,MATCH(K$6,DataStreams,0)-1) -
(INDEX(Returns!$102:$102,MATCH(K$6,DataStreams,0))*
OFFSET(HOMECELL,MATCH(MAX(INDEX(First_Data_Point,MATCH($A108,DataStreams,0)),INDEX(First_Data_Point,MATCH(K$6,DataStreams,0)),$B$3),DateRange,0)-1,MATCH(INDEX(Returns!$100:$100,MATCH(K$6,DataStreams,0)),DataStreams,0)-1):OFFSET(HOMECELL,MATCH(MIN(INDEX(Last_Data_Point,MATCH($A108,DataStreams,0)),INDEX(Last_Data_Point,MATCH(K$6,DataStreams,0)),$B$4),DateRange,0)-1,MATCH(INDEX(Returns!$100:$100,MATCH(K$6,DataStreams,0)),DataStreams,0)-1))),"")</f>
        <v/>
      </c>
      <c r="L108" s="233" t="str" cm="1">
        <f t="array" aca="1" ref="L108" ca="1">_xlfn.IFNA(_xlfn.COVARIANCE.S(
OFFSET(HOMECELL,MATCH(MAX(INDEX(First_Data_Point,MATCH($A108,DataStreams,0)),INDEX(First_Data_Point,MATCH(L$6,DataStreams,0)),$B$3),DateRange,0)-1,MATCH($A108,DataStreams,0)-1):OFFSET(HOMECELL,MATCH(MIN(INDEX(Last_Data_Point,MATCH($A108,DataStreams,0)),INDEX(Last_Data_Point,MATCH(L$6,DataStreams,0)),$B$4),DateRange,0)-1,MATCH($A108,DataStreams,0)-1) -
(INDEX(Returns!$102:$102,MATCH($A108,DataStreams,0))*
OFFSET(HOMECELL,MATCH(MAX(INDEX(First_Data_Point,MATCH($A108,DataStreams,0)),INDEX(First_Data_Point,MATCH(L$6,DataStreams,0)),$B$3),DateRange,0)-1,MATCH(INDEX(Returns!$100:$100,MATCH($A108,DataStreams,0)),DataStreams,0)-1):OFFSET(HOMECELL,MATCH(MIN(INDEX(Last_Data_Point,MATCH($A108,DataStreams,0)),INDEX(Last_Data_Point,MATCH(L$6,DataStreams,0)),$B$4),DateRange,0)-1,MATCH(INDEX(Returns!$100:$100,MATCH($A108,DataStreams,0)),DataStreams,0)-1)),
OFFSET(HOMECELL,MATCH(MAX(INDEX(First_Data_Point,MATCH($A108,DataStreams,0)),INDEX(First_Data_Point,MATCH(L$6,DataStreams,0)),$B$3),DateRange,0)-1,MATCH(L$6,DataStreams,0)-1):OFFSET(HOMECELL,MATCH(MIN(INDEX(Last_Data_Point,MATCH($A108,DataStreams,0)),INDEX(Last_Data_Point,MATCH(L$6,DataStreams,0)),$B$4),DateRange,0)-1,MATCH(L$6,DataStreams,0)-1) -
(INDEX(Returns!$102:$102,MATCH(L$6,DataStreams,0))*
OFFSET(HOMECELL,MATCH(MAX(INDEX(First_Data_Point,MATCH($A108,DataStreams,0)),INDEX(First_Data_Point,MATCH(L$6,DataStreams,0)),$B$3),DateRange,0)-1,MATCH(INDEX(Returns!$100:$100,MATCH(L$6,DataStreams,0)),DataStreams,0)-1):OFFSET(HOMECELL,MATCH(MIN(INDEX(Last_Data_Point,MATCH($A108,DataStreams,0)),INDEX(Last_Data_Point,MATCH(L$6,DataStreams,0)),$B$4),DateRange,0)-1,MATCH(INDEX(Returns!$100:$100,MATCH(L$6,DataStreams,0)),DataStreams,0)-1))),"")</f>
        <v/>
      </c>
      <c r="M108" s="233" t="str" cm="1">
        <f t="array" aca="1" ref="M108" ca="1">_xlfn.IFNA(_xlfn.COVARIANCE.S(
OFFSET(HOMECELL,MATCH(MAX(INDEX(First_Data_Point,MATCH($A108,DataStreams,0)),INDEX(First_Data_Point,MATCH(M$6,DataStreams,0)),$B$3),DateRange,0)-1,MATCH($A108,DataStreams,0)-1):OFFSET(HOMECELL,MATCH(MIN(INDEX(Last_Data_Point,MATCH($A108,DataStreams,0)),INDEX(Last_Data_Point,MATCH(M$6,DataStreams,0)),$B$4),DateRange,0)-1,MATCH($A108,DataStreams,0)-1) -
(INDEX(Returns!$102:$102,MATCH($A108,DataStreams,0))*
OFFSET(HOMECELL,MATCH(MAX(INDEX(First_Data_Point,MATCH($A108,DataStreams,0)),INDEX(First_Data_Point,MATCH(M$6,DataStreams,0)),$B$3),DateRange,0)-1,MATCH(INDEX(Returns!$100:$100,MATCH($A108,DataStreams,0)),DataStreams,0)-1):OFFSET(HOMECELL,MATCH(MIN(INDEX(Last_Data_Point,MATCH($A108,DataStreams,0)),INDEX(Last_Data_Point,MATCH(M$6,DataStreams,0)),$B$4),DateRange,0)-1,MATCH(INDEX(Returns!$100:$100,MATCH($A108,DataStreams,0)),DataStreams,0)-1)),
OFFSET(HOMECELL,MATCH(MAX(INDEX(First_Data_Point,MATCH($A108,DataStreams,0)),INDEX(First_Data_Point,MATCH(M$6,DataStreams,0)),$B$3),DateRange,0)-1,MATCH(M$6,DataStreams,0)-1):OFFSET(HOMECELL,MATCH(MIN(INDEX(Last_Data_Point,MATCH($A108,DataStreams,0)),INDEX(Last_Data_Point,MATCH(M$6,DataStreams,0)),$B$4),DateRange,0)-1,MATCH(M$6,DataStreams,0)-1) -
(INDEX(Returns!$102:$102,MATCH(M$6,DataStreams,0))*
OFFSET(HOMECELL,MATCH(MAX(INDEX(First_Data_Point,MATCH($A108,DataStreams,0)),INDEX(First_Data_Point,MATCH(M$6,DataStreams,0)),$B$3),DateRange,0)-1,MATCH(INDEX(Returns!$100:$100,MATCH(M$6,DataStreams,0)),DataStreams,0)-1):OFFSET(HOMECELL,MATCH(MIN(INDEX(Last_Data_Point,MATCH($A108,DataStreams,0)),INDEX(Last_Data_Point,MATCH(M$6,DataStreams,0)),$B$4),DateRange,0)-1,MATCH(INDEX(Returns!$100:$100,MATCH(M$6,DataStreams,0)),DataStreams,0)-1))),"")</f>
        <v/>
      </c>
      <c r="N108" s="233" t="str" cm="1">
        <f t="array" aca="1" ref="N108" ca="1">_xlfn.IFNA(_xlfn.COVARIANCE.S(
OFFSET(HOMECELL,MATCH(MAX(INDEX(First_Data_Point,MATCH($A108,DataStreams,0)),INDEX(First_Data_Point,MATCH(N$6,DataStreams,0)),$B$3),DateRange,0)-1,MATCH($A108,DataStreams,0)-1):OFFSET(HOMECELL,MATCH(MIN(INDEX(Last_Data_Point,MATCH($A108,DataStreams,0)),INDEX(Last_Data_Point,MATCH(N$6,DataStreams,0)),$B$4),DateRange,0)-1,MATCH($A108,DataStreams,0)-1) -
(INDEX(Returns!$102:$102,MATCH($A108,DataStreams,0))*
OFFSET(HOMECELL,MATCH(MAX(INDEX(First_Data_Point,MATCH($A108,DataStreams,0)),INDEX(First_Data_Point,MATCH(N$6,DataStreams,0)),$B$3),DateRange,0)-1,MATCH(INDEX(Returns!$100:$100,MATCH($A108,DataStreams,0)),DataStreams,0)-1):OFFSET(HOMECELL,MATCH(MIN(INDEX(Last_Data_Point,MATCH($A108,DataStreams,0)),INDEX(Last_Data_Point,MATCH(N$6,DataStreams,0)),$B$4),DateRange,0)-1,MATCH(INDEX(Returns!$100:$100,MATCH($A108,DataStreams,0)),DataStreams,0)-1)),
OFFSET(HOMECELL,MATCH(MAX(INDEX(First_Data_Point,MATCH($A108,DataStreams,0)),INDEX(First_Data_Point,MATCH(N$6,DataStreams,0)),$B$3),DateRange,0)-1,MATCH(N$6,DataStreams,0)-1):OFFSET(HOMECELL,MATCH(MIN(INDEX(Last_Data_Point,MATCH($A108,DataStreams,0)),INDEX(Last_Data_Point,MATCH(N$6,DataStreams,0)),$B$4),DateRange,0)-1,MATCH(N$6,DataStreams,0)-1) -
(INDEX(Returns!$102:$102,MATCH(N$6,DataStreams,0))*
OFFSET(HOMECELL,MATCH(MAX(INDEX(First_Data_Point,MATCH($A108,DataStreams,0)),INDEX(First_Data_Point,MATCH(N$6,DataStreams,0)),$B$3),DateRange,0)-1,MATCH(INDEX(Returns!$100:$100,MATCH(N$6,DataStreams,0)),DataStreams,0)-1):OFFSET(HOMECELL,MATCH(MIN(INDEX(Last_Data_Point,MATCH($A108,DataStreams,0)),INDEX(Last_Data_Point,MATCH(N$6,DataStreams,0)),$B$4),DateRange,0)-1,MATCH(INDEX(Returns!$100:$100,MATCH(N$6,DataStreams,0)),DataStreams,0)-1))),"")</f>
        <v/>
      </c>
      <c r="O108" s="233" t="str" cm="1">
        <f t="array" aca="1" ref="O108" ca="1">_xlfn.IFNA(_xlfn.COVARIANCE.S(
OFFSET(HOMECELL,MATCH(MAX(INDEX(First_Data_Point,MATCH($A108,DataStreams,0)),INDEX(First_Data_Point,MATCH(O$6,DataStreams,0)),$B$3),DateRange,0)-1,MATCH($A108,DataStreams,0)-1):OFFSET(HOMECELL,MATCH(MIN(INDEX(Last_Data_Point,MATCH($A108,DataStreams,0)),INDEX(Last_Data_Point,MATCH(O$6,DataStreams,0)),$B$4),DateRange,0)-1,MATCH($A108,DataStreams,0)-1) -
(INDEX(Returns!$102:$102,MATCH($A108,DataStreams,0))*
OFFSET(HOMECELL,MATCH(MAX(INDEX(First_Data_Point,MATCH($A108,DataStreams,0)),INDEX(First_Data_Point,MATCH(O$6,DataStreams,0)),$B$3),DateRange,0)-1,MATCH(INDEX(Returns!$100:$100,MATCH($A108,DataStreams,0)),DataStreams,0)-1):OFFSET(HOMECELL,MATCH(MIN(INDEX(Last_Data_Point,MATCH($A108,DataStreams,0)),INDEX(Last_Data_Point,MATCH(O$6,DataStreams,0)),$B$4),DateRange,0)-1,MATCH(INDEX(Returns!$100:$100,MATCH($A108,DataStreams,0)),DataStreams,0)-1)),
OFFSET(HOMECELL,MATCH(MAX(INDEX(First_Data_Point,MATCH($A108,DataStreams,0)),INDEX(First_Data_Point,MATCH(O$6,DataStreams,0)),$B$3),DateRange,0)-1,MATCH(O$6,DataStreams,0)-1):OFFSET(HOMECELL,MATCH(MIN(INDEX(Last_Data_Point,MATCH($A108,DataStreams,0)),INDEX(Last_Data_Point,MATCH(O$6,DataStreams,0)),$B$4),DateRange,0)-1,MATCH(O$6,DataStreams,0)-1) -
(INDEX(Returns!$102:$102,MATCH(O$6,DataStreams,0))*
OFFSET(HOMECELL,MATCH(MAX(INDEX(First_Data_Point,MATCH($A108,DataStreams,0)),INDEX(First_Data_Point,MATCH(O$6,DataStreams,0)),$B$3),DateRange,0)-1,MATCH(INDEX(Returns!$100:$100,MATCH(O$6,DataStreams,0)),DataStreams,0)-1):OFFSET(HOMECELL,MATCH(MIN(INDEX(Last_Data_Point,MATCH($A108,DataStreams,0)),INDEX(Last_Data_Point,MATCH(O$6,DataStreams,0)),$B$4),DateRange,0)-1,MATCH(INDEX(Returns!$100:$100,MATCH(O$6,DataStreams,0)),DataStreams,0)-1))),"")</f>
        <v/>
      </c>
      <c r="P108" s="233" t="str" cm="1">
        <f t="array" aca="1" ref="P108" ca="1">_xlfn.IFNA(_xlfn.COVARIANCE.S(
OFFSET(HOMECELL,MATCH(MAX(INDEX(First_Data_Point,MATCH($A108,DataStreams,0)),INDEX(First_Data_Point,MATCH(P$6,DataStreams,0)),$B$3),DateRange,0)-1,MATCH($A108,DataStreams,0)-1):OFFSET(HOMECELL,MATCH(MIN(INDEX(Last_Data_Point,MATCH($A108,DataStreams,0)),INDEX(Last_Data_Point,MATCH(P$6,DataStreams,0)),$B$4),DateRange,0)-1,MATCH($A108,DataStreams,0)-1) -
(INDEX(Returns!$102:$102,MATCH($A108,DataStreams,0))*
OFFSET(HOMECELL,MATCH(MAX(INDEX(First_Data_Point,MATCH($A108,DataStreams,0)),INDEX(First_Data_Point,MATCH(P$6,DataStreams,0)),$B$3),DateRange,0)-1,MATCH(INDEX(Returns!$100:$100,MATCH($A108,DataStreams,0)),DataStreams,0)-1):OFFSET(HOMECELL,MATCH(MIN(INDEX(Last_Data_Point,MATCH($A108,DataStreams,0)),INDEX(Last_Data_Point,MATCH(P$6,DataStreams,0)),$B$4),DateRange,0)-1,MATCH(INDEX(Returns!$100:$100,MATCH($A108,DataStreams,0)),DataStreams,0)-1)),
OFFSET(HOMECELL,MATCH(MAX(INDEX(First_Data_Point,MATCH($A108,DataStreams,0)),INDEX(First_Data_Point,MATCH(P$6,DataStreams,0)),$B$3),DateRange,0)-1,MATCH(P$6,DataStreams,0)-1):OFFSET(HOMECELL,MATCH(MIN(INDEX(Last_Data_Point,MATCH($A108,DataStreams,0)),INDEX(Last_Data_Point,MATCH(P$6,DataStreams,0)),$B$4),DateRange,0)-1,MATCH(P$6,DataStreams,0)-1) -
(INDEX(Returns!$102:$102,MATCH(P$6,DataStreams,0))*
OFFSET(HOMECELL,MATCH(MAX(INDEX(First_Data_Point,MATCH($A108,DataStreams,0)),INDEX(First_Data_Point,MATCH(P$6,DataStreams,0)),$B$3),DateRange,0)-1,MATCH(INDEX(Returns!$100:$100,MATCH(P$6,DataStreams,0)),DataStreams,0)-1):OFFSET(HOMECELL,MATCH(MIN(INDEX(Last_Data_Point,MATCH($A108,DataStreams,0)),INDEX(Last_Data_Point,MATCH(P$6,DataStreams,0)),$B$4),DateRange,0)-1,MATCH(INDEX(Returns!$100:$100,MATCH(P$6,DataStreams,0)),DataStreams,0)-1))),"")</f>
        <v/>
      </c>
      <c r="Q108" s="233" t="str" cm="1">
        <f t="array" aca="1" ref="Q108" ca="1">_xlfn.IFNA(_xlfn.COVARIANCE.S(
OFFSET(HOMECELL,MATCH(MAX(INDEX(First_Data_Point,MATCH($A108,DataStreams,0)),INDEX(First_Data_Point,MATCH(Q$6,DataStreams,0)),$B$3),DateRange,0)-1,MATCH($A108,DataStreams,0)-1):OFFSET(HOMECELL,MATCH(MIN(INDEX(Last_Data_Point,MATCH($A108,DataStreams,0)),INDEX(Last_Data_Point,MATCH(Q$6,DataStreams,0)),$B$4),DateRange,0)-1,MATCH($A108,DataStreams,0)-1) -
(INDEX(Returns!$102:$102,MATCH($A108,DataStreams,0))*
OFFSET(HOMECELL,MATCH(MAX(INDEX(First_Data_Point,MATCH($A108,DataStreams,0)),INDEX(First_Data_Point,MATCH(Q$6,DataStreams,0)),$B$3),DateRange,0)-1,MATCH(INDEX(Returns!$100:$100,MATCH($A108,DataStreams,0)),DataStreams,0)-1):OFFSET(HOMECELL,MATCH(MIN(INDEX(Last_Data_Point,MATCH($A108,DataStreams,0)),INDEX(Last_Data_Point,MATCH(Q$6,DataStreams,0)),$B$4),DateRange,0)-1,MATCH(INDEX(Returns!$100:$100,MATCH($A108,DataStreams,0)),DataStreams,0)-1)),
OFFSET(HOMECELL,MATCH(MAX(INDEX(First_Data_Point,MATCH($A108,DataStreams,0)),INDEX(First_Data_Point,MATCH(Q$6,DataStreams,0)),$B$3),DateRange,0)-1,MATCH(Q$6,DataStreams,0)-1):OFFSET(HOMECELL,MATCH(MIN(INDEX(Last_Data_Point,MATCH($A108,DataStreams,0)),INDEX(Last_Data_Point,MATCH(Q$6,DataStreams,0)),$B$4),DateRange,0)-1,MATCH(Q$6,DataStreams,0)-1) -
(INDEX(Returns!$102:$102,MATCH(Q$6,DataStreams,0))*
OFFSET(HOMECELL,MATCH(MAX(INDEX(First_Data_Point,MATCH($A108,DataStreams,0)),INDEX(First_Data_Point,MATCH(Q$6,DataStreams,0)),$B$3),DateRange,0)-1,MATCH(INDEX(Returns!$100:$100,MATCH(Q$6,DataStreams,0)),DataStreams,0)-1):OFFSET(HOMECELL,MATCH(MIN(INDEX(Last_Data_Point,MATCH($A108,DataStreams,0)),INDEX(Last_Data_Point,MATCH(Q$6,DataStreams,0)),$B$4),DateRange,0)-1,MATCH(INDEX(Returns!$100:$100,MATCH(Q$6,DataStreams,0)),DataStreams,0)-1))),"")</f>
        <v/>
      </c>
      <c r="R108" s="233" t="str" cm="1">
        <f t="array" aca="1" ref="R108" ca="1">_xlfn.IFNA(_xlfn.COVARIANCE.S(
OFFSET(HOMECELL,MATCH(MAX(INDEX(First_Data_Point,MATCH($A108,DataStreams,0)),INDEX(First_Data_Point,MATCH(R$6,DataStreams,0)),$B$3),DateRange,0)-1,MATCH($A108,DataStreams,0)-1):OFFSET(HOMECELL,MATCH(MIN(INDEX(Last_Data_Point,MATCH($A108,DataStreams,0)),INDEX(Last_Data_Point,MATCH(R$6,DataStreams,0)),$B$4),DateRange,0)-1,MATCH($A108,DataStreams,0)-1) -
(INDEX(Returns!$102:$102,MATCH($A108,DataStreams,0))*
OFFSET(HOMECELL,MATCH(MAX(INDEX(First_Data_Point,MATCH($A108,DataStreams,0)),INDEX(First_Data_Point,MATCH(R$6,DataStreams,0)),$B$3),DateRange,0)-1,MATCH(INDEX(Returns!$100:$100,MATCH($A108,DataStreams,0)),DataStreams,0)-1):OFFSET(HOMECELL,MATCH(MIN(INDEX(Last_Data_Point,MATCH($A108,DataStreams,0)),INDEX(Last_Data_Point,MATCH(R$6,DataStreams,0)),$B$4),DateRange,0)-1,MATCH(INDEX(Returns!$100:$100,MATCH($A108,DataStreams,0)),DataStreams,0)-1)),
OFFSET(HOMECELL,MATCH(MAX(INDEX(First_Data_Point,MATCH($A108,DataStreams,0)),INDEX(First_Data_Point,MATCH(R$6,DataStreams,0)),$B$3),DateRange,0)-1,MATCH(R$6,DataStreams,0)-1):OFFSET(HOMECELL,MATCH(MIN(INDEX(Last_Data_Point,MATCH($A108,DataStreams,0)),INDEX(Last_Data_Point,MATCH(R$6,DataStreams,0)),$B$4),DateRange,0)-1,MATCH(R$6,DataStreams,0)-1) -
(INDEX(Returns!$102:$102,MATCH(R$6,DataStreams,0))*
OFFSET(HOMECELL,MATCH(MAX(INDEX(First_Data_Point,MATCH($A108,DataStreams,0)),INDEX(First_Data_Point,MATCH(R$6,DataStreams,0)),$B$3),DateRange,0)-1,MATCH(INDEX(Returns!$100:$100,MATCH(R$6,DataStreams,0)),DataStreams,0)-1):OFFSET(HOMECELL,MATCH(MIN(INDEX(Last_Data_Point,MATCH($A108,DataStreams,0)),INDEX(Last_Data_Point,MATCH(R$6,DataStreams,0)),$B$4),DateRange,0)-1,MATCH(INDEX(Returns!$100:$100,MATCH(R$6,DataStreams,0)),DataStreams,0)-1))),"")</f>
        <v/>
      </c>
      <c r="S108" s="233" t="str" cm="1">
        <f t="array" aca="1" ref="S108" ca="1">_xlfn.IFNA(_xlfn.COVARIANCE.S(
OFFSET(HOMECELL,MATCH(MAX(INDEX(First_Data_Point,MATCH($A108,DataStreams,0)),INDEX(First_Data_Point,MATCH(S$6,DataStreams,0)),$B$3),DateRange,0)-1,MATCH($A108,DataStreams,0)-1):OFFSET(HOMECELL,MATCH(MIN(INDEX(Last_Data_Point,MATCH($A108,DataStreams,0)),INDEX(Last_Data_Point,MATCH(S$6,DataStreams,0)),$B$4),DateRange,0)-1,MATCH($A108,DataStreams,0)-1) -
(INDEX(Returns!$102:$102,MATCH($A108,DataStreams,0))*
OFFSET(HOMECELL,MATCH(MAX(INDEX(First_Data_Point,MATCH($A108,DataStreams,0)),INDEX(First_Data_Point,MATCH(S$6,DataStreams,0)),$B$3),DateRange,0)-1,MATCH(INDEX(Returns!$100:$100,MATCH($A108,DataStreams,0)),DataStreams,0)-1):OFFSET(HOMECELL,MATCH(MIN(INDEX(Last_Data_Point,MATCH($A108,DataStreams,0)),INDEX(Last_Data_Point,MATCH(S$6,DataStreams,0)),$B$4),DateRange,0)-1,MATCH(INDEX(Returns!$100:$100,MATCH($A108,DataStreams,0)),DataStreams,0)-1)),
OFFSET(HOMECELL,MATCH(MAX(INDEX(First_Data_Point,MATCH($A108,DataStreams,0)),INDEX(First_Data_Point,MATCH(S$6,DataStreams,0)),$B$3),DateRange,0)-1,MATCH(S$6,DataStreams,0)-1):OFFSET(HOMECELL,MATCH(MIN(INDEX(Last_Data_Point,MATCH($A108,DataStreams,0)),INDEX(Last_Data_Point,MATCH(S$6,DataStreams,0)),$B$4),DateRange,0)-1,MATCH(S$6,DataStreams,0)-1) -
(INDEX(Returns!$102:$102,MATCH(S$6,DataStreams,0))*
OFFSET(HOMECELL,MATCH(MAX(INDEX(First_Data_Point,MATCH($A108,DataStreams,0)),INDEX(First_Data_Point,MATCH(S$6,DataStreams,0)),$B$3),DateRange,0)-1,MATCH(INDEX(Returns!$100:$100,MATCH(S$6,DataStreams,0)),DataStreams,0)-1):OFFSET(HOMECELL,MATCH(MIN(INDEX(Last_Data_Point,MATCH($A108,DataStreams,0)),INDEX(Last_Data_Point,MATCH(S$6,DataStreams,0)),$B$4),DateRange,0)-1,MATCH(INDEX(Returns!$100:$100,MATCH(S$6,DataStreams,0)),DataStreams,0)-1))),"")</f>
        <v/>
      </c>
      <c r="T108" s="233" t="str" cm="1">
        <f t="array" aca="1" ref="T108" ca="1">_xlfn.IFNA(_xlfn.COVARIANCE.S(
OFFSET(HOMECELL,MATCH(MAX(INDEX(First_Data_Point,MATCH($A108,DataStreams,0)),INDEX(First_Data_Point,MATCH(T$6,DataStreams,0)),$B$3),DateRange,0)-1,MATCH($A108,DataStreams,0)-1):OFFSET(HOMECELL,MATCH(MIN(INDEX(Last_Data_Point,MATCH($A108,DataStreams,0)),INDEX(Last_Data_Point,MATCH(T$6,DataStreams,0)),$B$4),DateRange,0)-1,MATCH($A108,DataStreams,0)-1) -
(INDEX(Returns!$102:$102,MATCH($A108,DataStreams,0))*
OFFSET(HOMECELL,MATCH(MAX(INDEX(First_Data_Point,MATCH($A108,DataStreams,0)),INDEX(First_Data_Point,MATCH(T$6,DataStreams,0)),$B$3),DateRange,0)-1,MATCH(INDEX(Returns!$100:$100,MATCH($A108,DataStreams,0)),DataStreams,0)-1):OFFSET(HOMECELL,MATCH(MIN(INDEX(Last_Data_Point,MATCH($A108,DataStreams,0)),INDEX(Last_Data_Point,MATCH(T$6,DataStreams,0)),$B$4),DateRange,0)-1,MATCH(INDEX(Returns!$100:$100,MATCH($A108,DataStreams,0)),DataStreams,0)-1)),
OFFSET(HOMECELL,MATCH(MAX(INDEX(First_Data_Point,MATCH($A108,DataStreams,0)),INDEX(First_Data_Point,MATCH(T$6,DataStreams,0)),$B$3),DateRange,0)-1,MATCH(T$6,DataStreams,0)-1):OFFSET(HOMECELL,MATCH(MIN(INDEX(Last_Data_Point,MATCH($A108,DataStreams,0)),INDEX(Last_Data_Point,MATCH(T$6,DataStreams,0)),$B$4),DateRange,0)-1,MATCH(T$6,DataStreams,0)-1) -
(INDEX(Returns!$102:$102,MATCH(T$6,DataStreams,0))*
OFFSET(HOMECELL,MATCH(MAX(INDEX(First_Data_Point,MATCH($A108,DataStreams,0)),INDEX(First_Data_Point,MATCH(T$6,DataStreams,0)),$B$3),DateRange,0)-1,MATCH(INDEX(Returns!$100:$100,MATCH(T$6,DataStreams,0)),DataStreams,0)-1):OFFSET(HOMECELL,MATCH(MIN(INDEX(Last_Data_Point,MATCH($A108,DataStreams,0)),INDEX(Last_Data_Point,MATCH(T$6,DataStreams,0)),$B$4),DateRange,0)-1,MATCH(INDEX(Returns!$100:$100,MATCH(T$6,DataStreams,0)),DataStreams,0)-1))),"")</f>
        <v/>
      </c>
      <c r="U108" s="233" t="str" cm="1">
        <f t="array" aca="1" ref="U108" ca="1">_xlfn.IFNA(_xlfn.COVARIANCE.S(
OFFSET(HOMECELL,MATCH(MAX(INDEX(First_Data_Point,MATCH($A108,DataStreams,0)),INDEX(First_Data_Point,MATCH(U$6,DataStreams,0)),$B$3),DateRange,0)-1,MATCH($A108,DataStreams,0)-1):OFFSET(HOMECELL,MATCH(MIN(INDEX(Last_Data_Point,MATCH($A108,DataStreams,0)),INDEX(Last_Data_Point,MATCH(U$6,DataStreams,0)),$B$4),DateRange,0)-1,MATCH($A108,DataStreams,0)-1) -
(INDEX(Returns!$102:$102,MATCH($A108,DataStreams,0))*
OFFSET(HOMECELL,MATCH(MAX(INDEX(First_Data_Point,MATCH($A108,DataStreams,0)),INDEX(First_Data_Point,MATCH(U$6,DataStreams,0)),$B$3),DateRange,0)-1,MATCH(INDEX(Returns!$100:$100,MATCH($A108,DataStreams,0)),DataStreams,0)-1):OFFSET(HOMECELL,MATCH(MIN(INDEX(Last_Data_Point,MATCH($A108,DataStreams,0)),INDEX(Last_Data_Point,MATCH(U$6,DataStreams,0)),$B$4),DateRange,0)-1,MATCH(INDEX(Returns!$100:$100,MATCH($A108,DataStreams,0)),DataStreams,0)-1)),
OFFSET(HOMECELL,MATCH(MAX(INDEX(First_Data_Point,MATCH($A108,DataStreams,0)),INDEX(First_Data_Point,MATCH(U$6,DataStreams,0)),$B$3),DateRange,0)-1,MATCH(U$6,DataStreams,0)-1):OFFSET(HOMECELL,MATCH(MIN(INDEX(Last_Data_Point,MATCH($A108,DataStreams,0)),INDEX(Last_Data_Point,MATCH(U$6,DataStreams,0)),$B$4),DateRange,0)-1,MATCH(U$6,DataStreams,0)-1) -
(INDEX(Returns!$102:$102,MATCH(U$6,DataStreams,0))*
OFFSET(HOMECELL,MATCH(MAX(INDEX(First_Data_Point,MATCH($A108,DataStreams,0)),INDEX(First_Data_Point,MATCH(U$6,DataStreams,0)),$B$3),DateRange,0)-1,MATCH(INDEX(Returns!$100:$100,MATCH(U$6,DataStreams,0)),DataStreams,0)-1):OFFSET(HOMECELL,MATCH(MIN(INDEX(Last_Data_Point,MATCH($A108,DataStreams,0)),INDEX(Last_Data_Point,MATCH(U$6,DataStreams,0)),$B$4),DateRange,0)-1,MATCH(INDEX(Returns!$100:$100,MATCH(U$6,DataStreams,0)),DataStreams,0)-1))),"")</f>
        <v/>
      </c>
      <c r="V108" s="233" t="str" cm="1">
        <f t="array" aca="1" ref="V108" ca="1">_xlfn.IFNA(_xlfn.COVARIANCE.S(
OFFSET(HOMECELL,MATCH(MAX(INDEX(First_Data_Point,MATCH($A108,DataStreams,0)),INDEX(First_Data_Point,MATCH(V$6,DataStreams,0)),$B$3),DateRange,0)-1,MATCH($A108,DataStreams,0)-1):OFFSET(HOMECELL,MATCH(MIN(INDEX(Last_Data_Point,MATCH($A108,DataStreams,0)),INDEX(Last_Data_Point,MATCH(V$6,DataStreams,0)),$B$4),DateRange,0)-1,MATCH($A108,DataStreams,0)-1) -
(INDEX(Returns!$102:$102,MATCH($A108,DataStreams,0))*
OFFSET(HOMECELL,MATCH(MAX(INDEX(First_Data_Point,MATCH($A108,DataStreams,0)),INDEX(First_Data_Point,MATCH(V$6,DataStreams,0)),$B$3),DateRange,0)-1,MATCH(INDEX(Returns!$100:$100,MATCH($A108,DataStreams,0)),DataStreams,0)-1):OFFSET(HOMECELL,MATCH(MIN(INDEX(Last_Data_Point,MATCH($A108,DataStreams,0)),INDEX(Last_Data_Point,MATCH(V$6,DataStreams,0)),$B$4),DateRange,0)-1,MATCH(INDEX(Returns!$100:$100,MATCH($A108,DataStreams,0)),DataStreams,0)-1)),
OFFSET(HOMECELL,MATCH(MAX(INDEX(First_Data_Point,MATCH($A108,DataStreams,0)),INDEX(First_Data_Point,MATCH(V$6,DataStreams,0)),$B$3),DateRange,0)-1,MATCH(V$6,DataStreams,0)-1):OFFSET(HOMECELL,MATCH(MIN(INDEX(Last_Data_Point,MATCH($A108,DataStreams,0)),INDEX(Last_Data_Point,MATCH(V$6,DataStreams,0)),$B$4),DateRange,0)-1,MATCH(V$6,DataStreams,0)-1) -
(INDEX(Returns!$102:$102,MATCH(V$6,DataStreams,0))*
OFFSET(HOMECELL,MATCH(MAX(INDEX(First_Data_Point,MATCH($A108,DataStreams,0)),INDEX(First_Data_Point,MATCH(V$6,DataStreams,0)),$B$3),DateRange,0)-1,MATCH(INDEX(Returns!$100:$100,MATCH(V$6,DataStreams,0)),DataStreams,0)-1):OFFSET(HOMECELL,MATCH(MIN(INDEX(Last_Data_Point,MATCH($A108,DataStreams,0)),INDEX(Last_Data_Point,MATCH(V$6,DataStreams,0)),$B$4),DateRange,0)-1,MATCH(INDEX(Returns!$100:$100,MATCH(V$6,DataStreams,0)),DataStreams,0)-1))),"")</f>
        <v/>
      </c>
      <c r="W108" s="233" t="str" cm="1">
        <f t="array" aca="1" ref="W108" ca="1">_xlfn.IFNA(_xlfn.COVARIANCE.S(
OFFSET(HOMECELL,MATCH(MAX(INDEX(First_Data_Point,MATCH($A108,DataStreams,0)),INDEX(First_Data_Point,MATCH(W$6,DataStreams,0)),$B$3),DateRange,0)-1,MATCH($A108,DataStreams,0)-1):OFFSET(HOMECELL,MATCH(MIN(INDEX(Last_Data_Point,MATCH($A108,DataStreams,0)),INDEX(Last_Data_Point,MATCH(W$6,DataStreams,0)),$B$4),DateRange,0)-1,MATCH($A108,DataStreams,0)-1) -
(INDEX(Returns!$102:$102,MATCH($A108,DataStreams,0))*
OFFSET(HOMECELL,MATCH(MAX(INDEX(First_Data_Point,MATCH($A108,DataStreams,0)),INDEX(First_Data_Point,MATCH(W$6,DataStreams,0)),$B$3),DateRange,0)-1,MATCH(INDEX(Returns!$100:$100,MATCH($A108,DataStreams,0)),DataStreams,0)-1):OFFSET(HOMECELL,MATCH(MIN(INDEX(Last_Data_Point,MATCH($A108,DataStreams,0)),INDEX(Last_Data_Point,MATCH(W$6,DataStreams,0)),$B$4),DateRange,0)-1,MATCH(INDEX(Returns!$100:$100,MATCH($A108,DataStreams,0)),DataStreams,0)-1)),
OFFSET(HOMECELL,MATCH(MAX(INDEX(First_Data_Point,MATCH($A108,DataStreams,0)),INDEX(First_Data_Point,MATCH(W$6,DataStreams,0)),$B$3),DateRange,0)-1,MATCH(W$6,DataStreams,0)-1):OFFSET(HOMECELL,MATCH(MIN(INDEX(Last_Data_Point,MATCH($A108,DataStreams,0)),INDEX(Last_Data_Point,MATCH(W$6,DataStreams,0)),$B$4),DateRange,0)-1,MATCH(W$6,DataStreams,0)-1) -
(INDEX(Returns!$102:$102,MATCH(W$6,DataStreams,0))*
OFFSET(HOMECELL,MATCH(MAX(INDEX(First_Data_Point,MATCH($A108,DataStreams,0)),INDEX(First_Data_Point,MATCH(W$6,DataStreams,0)),$B$3),DateRange,0)-1,MATCH(INDEX(Returns!$100:$100,MATCH(W$6,DataStreams,0)),DataStreams,0)-1):OFFSET(HOMECELL,MATCH(MIN(INDEX(Last_Data_Point,MATCH($A108,DataStreams,0)),INDEX(Last_Data_Point,MATCH(W$6,DataStreams,0)),$B$4),DateRange,0)-1,MATCH(INDEX(Returns!$100:$100,MATCH(W$6,DataStreams,0)),DataStreams,0)-1))),"")</f>
        <v/>
      </c>
      <c r="X108" s="233" t="str" cm="1">
        <f t="array" aca="1" ref="X108" ca="1">_xlfn.IFNA(_xlfn.COVARIANCE.S(
OFFSET(HOMECELL,MATCH(MAX(INDEX(First_Data_Point,MATCH($A108,DataStreams,0)),INDEX(First_Data_Point,MATCH(X$6,DataStreams,0)),$B$3),DateRange,0)-1,MATCH($A108,DataStreams,0)-1):OFFSET(HOMECELL,MATCH(MIN(INDEX(Last_Data_Point,MATCH($A108,DataStreams,0)),INDEX(Last_Data_Point,MATCH(X$6,DataStreams,0)),$B$4),DateRange,0)-1,MATCH($A108,DataStreams,0)-1) -
(INDEX(Returns!$102:$102,MATCH($A108,DataStreams,0))*
OFFSET(HOMECELL,MATCH(MAX(INDEX(First_Data_Point,MATCH($A108,DataStreams,0)),INDEX(First_Data_Point,MATCH(X$6,DataStreams,0)),$B$3),DateRange,0)-1,MATCH(INDEX(Returns!$100:$100,MATCH($A108,DataStreams,0)),DataStreams,0)-1):OFFSET(HOMECELL,MATCH(MIN(INDEX(Last_Data_Point,MATCH($A108,DataStreams,0)),INDEX(Last_Data_Point,MATCH(X$6,DataStreams,0)),$B$4),DateRange,0)-1,MATCH(INDEX(Returns!$100:$100,MATCH($A108,DataStreams,0)),DataStreams,0)-1)),
OFFSET(HOMECELL,MATCH(MAX(INDEX(First_Data_Point,MATCH($A108,DataStreams,0)),INDEX(First_Data_Point,MATCH(X$6,DataStreams,0)),$B$3),DateRange,0)-1,MATCH(X$6,DataStreams,0)-1):OFFSET(HOMECELL,MATCH(MIN(INDEX(Last_Data_Point,MATCH($A108,DataStreams,0)),INDEX(Last_Data_Point,MATCH(X$6,DataStreams,0)),$B$4),DateRange,0)-1,MATCH(X$6,DataStreams,0)-1) -
(INDEX(Returns!$102:$102,MATCH(X$6,DataStreams,0))*
OFFSET(HOMECELL,MATCH(MAX(INDEX(First_Data_Point,MATCH($A108,DataStreams,0)),INDEX(First_Data_Point,MATCH(X$6,DataStreams,0)),$B$3),DateRange,0)-1,MATCH(INDEX(Returns!$100:$100,MATCH(X$6,DataStreams,0)),DataStreams,0)-1):OFFSET(HOMECELL,MATCH(MIN(INDEX(Last_Data_Point,MATCH($A108,DataStreams,0)),INDEX(Last_Data_Point,MATCH(X$6,DataStreams,0)),$B$4),DateRange,0)-1,MATCH(INDEX(Returns!$100:$100,MATCH(X$6,DataStreams,0)),DataStreams,0)-1))),"")</f>
        <v/>
      </c>
      <c r="Y108" s="233" t="str" cm="1">
        <f t="array" aca="1" ref="Y108" ca="1">_xlfn.IFNA(_xlfn.COVARIANCE.S(
OFFSET(HOMECELL,MATCH(MAX(INDEX(First_Data_Point,MATCH($A108,DataStreams,0)),INDEX(First_Data_Point,MATCH(Y$6,DataStreams,0)),$B$3),DateRange,0)-1,MATCH($A108,DataStreams,0)-1):OFFSET(HOMECELL,MATCH(MIN(INDEX(Last_Data_Point,MATCH($A108,DataStreams,0)),INDEX(Last_Data_Point,MATCH(Y$6,DataStreams,0)),$B$4),DateRange,0)-1,MATCH($A108,DataStreams,0)-1) -
(INDEX(Returns!$102:$102,MATCH($A108,DataStreams,0))*
OFFSET(HOMECELL,MATCH(MAX(INDEX(First_Data_Point,MATCH($A108,DataStreams,0)),INDEX(First_Data_Point,MATCH(Y$6,DataStreams,0)),$B$3),DateRange,0)-1,MATCH(INDEX(Returns!$100:$100,MATCH($A108,DataStreams,0)),DataStreams,0)-1):OFFSET(HOMECELL,MATCH(MIN(INDEX(Last_Data_Point,MATCH($A108,DataStreams,0)),INDEX(Last_Data_Point,MATCH(Y$6,DataStreams,0)),$B$4),DateRange,0)-1,MATCH(INDEX(Returns!$100:$100,MATCH($A108,DataStreams,0)),DataStreams,0)-1)),
OFFSET(HOMECELL,MATCH(MAX(INDEX(First_Data_Point,MATCH($A108,DataStreams,0)),INDEX(First_Data_Point,MATCH(Y$6,DataStreams,0)),$B$3),DateRange,0)-1,MATCH(Y$6,DataStreams,0)-1):OFFSET(HOMECELL,MATCH(MIN(INDEX(Last_Data_Point,MATCH($A108,DataStreams,0)),INDEX(Last_Data_Point,MATCH(Y$6,DataStreams,0)),$B$4),DateRange,0)-1,MATCH(Y$6,DataStreams,0)-1) -
(INDEX(Returns!$102:$102,MATCH(Y$6,DataStreams,0))*
OFFSET(HOMECELL,MATCH(MAX(INDEX(First_Data_Point,MATCH($A108,DataStreams,0)),INDEX(First_Data_Point,MATCH(Y$6,DataStreams,0)),$B$3),DateRange,0)-1,MATCH(INDEX(Returns!$100:$100,MATCH(Y$6,DataStreams,0)),DataStreams,0)-1):OFFSET(HOMECELL,MATCH(MIN(INDEX(Last_Data_Point,MATCH($A108,DataStreams,0)),INDEX(Last_Data_Point,MATCH(Y$6,DataStreams,0)),$B$4),DateRange,0)-1,MATCH(INDEX(Returns!$100:$100,MATCH(Y$6,DataStreams,0)),DataStreams,0)-1))),"")</f>
        <v/>
      </c>
      <c r="Z108" s="233" t="str" cm="1">
        <f t="array" aca="1" ref="Z108" ca="1">_xlfn.IFNA(_xlfn.COVARIANCE.S(
OFFSET(HOMECELL,MATCH(MAX(INDEX(First_Data_Point,MATCH($A108,DataStreams,0)),INDEX(First_Data_Point,MATCH(Z$6,DataStreams,0)),$B$3),DateRange,0)-1,MATCH($A108,DataStreams,0)-1):OFFSET(HOMECELL,MATCH(MIN(INDEX(Last_Data_Point,MATCH($A108,DataStreams,0)),INDEX(Last_Data_Point,MATCH(Z$6,DataStreams,0)),$B$4),DateRange,0)-1,MATCH($A108,DataStreams,0)-1) -
(INDEX(Returns!$102:$102,MATCH($A108,DataStreams,0))*
OFFSET(HOMECELL,MATCH(MAX(INDEX(First_Data_Point,MATCH($A108,DataStreams,0)),INDEX(First_Data_Point,MATCH(Z$6,DataStreams,0)),$B$3),DateRange,0)-1,MATCH(INDEX(Returns!$100:$100,MATCH($A108,DataStreams,0)),DataStreams,0)-1):OFFSET(HOMECELL,MATCH(MIN(INDEX(Last_Data_Point,MATCH($A108,DataStreams,0)),INDEX(Last_Data_Point,MATCH(Z$6,DataStreams,0)),$B$4),DateRange,0)-1,MATCH(INDEX(Returns!$100:$100,MATCH($A108,DataStreams,0)),DataStreams,0)-1)),
OFFSET(HOMECELL,MATCH(MAX(INDEX(First_Data_Point,MATCH($A108,DataStreams,0)),INDEX(First_Data_Point,MATCH(Z$6,DataStreams,0)),$B$3),DateRange,0)-1,MATCH(Z$6,DataStreams,0)-1):OFFSET(HOMECELL,MATCH(MIN(INDEX(Last_Data_Point,MATCH($A108,DataStreams,0)),INDEX(Last_Data_Point,MATCH(Z$6,DataStreams,0)),$B$4),DateRange,0)-1,MATCH(Z$6,DataStreams,0)-1) -
(INDEX(Returns!$102:$102,MATCH(Z$6,DataStreams,0))*
OFFSET(HOMECELL,MATCH(MAX(INDEX(First_Data_Point,MATCH($A108,DataStreams,0)),INDEX(First_Data_Point,MATCH(Z$6,DataStreams,0)),$B$3),DateRange,0)-1,MATCH(INDEX(Returns!$100:$100,MATCH(Z$6,DataStreams,0)),DataStreams,0)-1):OFFSET(HOMECELL,MATCH(MIN(INDEX(Last_Data_Point,MATCH($A108,DataStreams,0)),INDEX(Last_Data_Point,MATCH(Z$6,DataStreams,0)),$B$4),DateRange,0)-1,MATCH(INDEX(Returns!$100:$100,MATCH(Z$6,DataStreams,0)),DataStreams,0)-1))),"")</f>
        <v/>
      </c>
      <c r="AA108" s="233" t="str" cm="1">
        <f t="array" aca="1" ref="AA108" ca="1">_xlfn.IFNA(_xlfn.COVARIANCE.S(
OFFSET(HOMECELL,MATCH(MAX(INDEX(First_Data_Point,MATCH($A108,DataStreams,0)),INDEX(First_Data_Point,MATCH(AA$6,DataStreams,0)),$B$3),DateRange,0)-1,MATCH($A108,DataStreams,0)-1):OFFSET(HOMECELL,MATCH(MIN(INDEX(Last_Data_Point,MATCH($A108,DataStreams,0)),INDEX(Last_Data_Point,MATCH(AA$6,DataStreams,0)),$B$4),DateRange,0)-1,MATCH($A108,DataStreams,0)-1) -
(INDEX(Returns!$102:$102,MATCH($A108,DataStreams,0))*
OFFSET(HOMECELL,MATCH(MAX(INDEX(First_Data_Point,MATCH($A108,DataStreams,0)),INDEX(First_Data_Point,MATCH(AA$6,DataStreams,0)),$B$3),DateRange,0)-1,MATCH(INDEX(Returns!$100:$100,MATCH($A108,DataStreams,0)),DataStreams,0)-1):OFFSET(HOMECELL,MATCH(MIN(INDEX(Last_Data_Point,MATCH($A108,DataStreams,0)),INDEX(Last_Data_Point,MATCH(AA$6,DataStreams,0)),$B$4),DateRange,0)-1,MATCH(INDEX(Returns!$100:$100,MATCH($A108,DataStreams,0)),DataStreams,0)-1)),
OFFSET(HOMECELL,MATCH(MAX(INDEX(First_Data_Point,MATCH($A108,DataStreams,0)),INDEX(First_Data_Point,MATCH(AA$6,DataStreams,0)),$B$3),DateRange,0)-1,MATCH(AA$6,DataStreams,0)-1):OFFSET(HOMECELL,MATCH(MIN(INDEX(Last_Data_Point,MATCH($A108,DataStreams,0)),INDEX(Last_Data_Point,MATCH(AA$6,DataStreams,0)),$B$4),DateRange,0)-1,MATCH(AA$6,DataStreams,0)-1) -
(INDEX(Returns!$102:$102,MATCH(AA$6,DataStreams,0))*
OFFSET(HOMECELL,MATCH(MAX(INDEX(First_Data_Point,MATCH($A108,DataStreams,0)),INDEX(First_Data_Point,MATCH(AA$6,DataStreams,0)),$B$3),DateRange,0)-1,MATCH(INDEX(Returns!$100:$100,MATCH(AA$6,DataStreams,0)),DataStreams,0)-1):OFFSET(HOMECELL,MATCH(MIN(INDEX(Last_Data_Point,MATCH($A108,DataStreams,0)),INDEX(Last_Data_Point,MATCH(AA$6,DataStreams,0)),$B$4),DateRange,0)-1,MATCH(INDEX(Returns!$100:$100,MATCH(AA$6,DataStreams,0)),DataStreams,0)-1))),"")</f>
        <v/>
      </c>
      <c r="AB108" s="233" t="str" cm="1">
        <f t="array" aca="1" ref="AB108" ca="1">_xlfn.IFNA(_xlfn.COVARIANCE.S(
OFFSET(HOMECELL,MATCH(MAX(INDEX(First_Data_Point,MATCH($A108,DataStreams,0)),INDEX(First_Data_Point,MATCH(AB$6,DataStreams,0)),$B$3),DateRange,0)-1,MATCH($A108,DataStreams,0)-1):OFFSET(HOMECELL,MATCH(MIN(INDEX(Last_Data_Point,MATCH($A108,DataStreams,0)),INDEX(Last_Data_Point,MATCH(AB$6,DataStreams,0)),$B$4),DateRange,0)-1,MATCH($A108,DataStreams,0)-1) -
(INDEX(Returns!$102:$102,MATCH($A108,DataStreams,0))*
OFFSET(HOMECELL,MATCH(MAX(INDEX(First_Data_Point,MATCH($A108,DataStreams,0)),INDEX(First_Data_Point,MATCH(AB$6,DataStreams,0)),$B$3),DateRange,0)-1,MATCH(INDEX(Returns!$100:$100,MATCH($A108,DataStreams,0)),DataStreams,0)-1):OFFSET(HOMECELL,MATCH(MIN(INDEX(Last_Data_Point,MATCH($A108,DataStreams,0)),INDEX(Last_Data_Point,MATCH(AB$6,DataStreams,0)),$B$4),DateRange,0)-1,MATCH(INDEX(Returns!$100:$100,MATCH($A108,DataStreams,0)),DataStreams,0)-1)),
OFFSET(HOMECELL,MATCH(MAX(INDEX(First_Data_Point,MATCH($A108,DataStreams,0)),INDEX(First_Data_Point,MATCH(AB$6,DataStreams,0)),$B$3),DateRange,0)-1,MATCH(AB$6,DataStreams,0)-1):OFFSET(HOMECELL,MATCH(MIN(INDEX(Last_Data_Point,MATCH($A108,DataStreams,0)),INDEX(Last_Data_Point,MATCH(AB$6,DataStreams,0)),$B$4),DateRange,0)-1,MATCH(AB$6,DataStreams,0)-1) -
(INDEX(Returns!$102:$102,MATCH(AB$6,DataStreams,0))*
OFFSET(HOMECELL,MATCH(MAX(INDEX(First_Data_Point,MATCH($A108,DataStreams,0)),INDEX(First_Data_Point,MATCH(AB$6,DataStreams,0)),$B$3),DateRange,0)-1,MATCH(INDEX(Returns!$100:$100,MATCH(AB$6,DataStreams,0)),DataStreams,0)-1):OFFSET(HOMECELL,MATCH(MIN(INDEX(Last_Data_Point,MATCH($A108,DataStreams,0)),INDEX(Last_Data_Point,MATCH(AB$6,DataStreams,0)),$B$4),DateRange,0)-1,MATCH(INDEX(Returns!$100:$100,MATCH(AB$6,DataStreams,0)),DataStreams,0)-1))),"")</f>
        <v/>
      </c>
      <c r="AC108" s="233" t="str" cm="1">
        <f t="array" aca="1" ref="AC108" ca="1">_xlfn.IFNA(_xlfn.COVARIANCE.S(
OFFSET(HOMECELL,MATCH(MAX(INDEX(First_Data_Point,MATCH($A108,DataStreams,0)),INDEX(First_Data_Point,MATCH(AC$6,DataStreams,0)),$B$3),DateRange,0)-1,MATCH($A108,DataStreams,0)-1):OFFSET(HOMECELL,MATCH(MIN(INDEX(Last_Data_Point,MATCH($A108,DataStreams,0)),INDEX(Last_Data_Point,MATCH(AC$6,DataStreams,0)),$B$4),DateRange,0)-1,MATCH($A108,DataStreams,0)-1) -
(INDEX(Returns!$102:$102,MATCH($A108,DataStreams,0))*
OFFSET(HOMECELL,MATCH(MAX(INDEX(First_Data_Point,MATCH($A108,DataStreams,0)),INDEX(First_Data_Point,MATCH(AC$6,DataStreams,0)),$B$3),DateRange,0)-1,MATCH(INDEX(Returns!$100:$100,MATCH($A108,DataStreams,0)),DataStreams,0)-1):OFFSET(HOMECELL,MATCH(MIN(INDEX(Last_Data_Point,MATCH($A108,DataStreams,0)),INDEX(Last_Data_Point,MATCH(AC$6,DataStreams,0)),$B$4),DateRange,0)-1,MATCH(INDEX(Returns!$100:$100,MATCH($A108,DataStreams,0)),DataStreams,0)-1)),
OFFSET(HOMECELL,MATCH(MAX(INDEX(First_Data_Point,MATCH($A108,DataStreams,0)),INDEX(First_Data_Point,MATCH(AC$6,DataStreams,0)),$B$3),DateRange,0)-1,MATCH(AC$6,DataStreams,0)-1):OFFSET(HOMECELL,MATCH(MIN(INDEX(Last_Data_Point,MATCH($A108,DataStreams,0)),INDEX(Last_Data_Point,MATCH(AC$6,DataStreams,0)),$B$4),DateRange,0)-1,MATCH(AC$6,DataStreams,0)-1) -
(INDEX(Returns!$102:$102,MATCH(AC$6,DataStreams,0))*
OFFSET(HOMECELL,MATCH(MAX(INDEX(First_Data_Point,MATCH($A108,DataStreams,0)),INDEX(First_Data_Point,MATCH(AC$6,DataStreams,0)),$B$3),DateRange,0)-1,MATCH(INDEX(Returns!$100:$100,MATCH(AC$6,DataStreams,0)),DataStreams,0)-1):OFFSET(HOMECELL,MATCH(MIN(INDEX(Last_Data_Point,MATCH($A108,DataStreams,0)),INDEX(Last_Data_Point,MATCH(AC$6,DataStreams,0)),$B$4),DateRange,0)-1,MATCH(INDEX(Returns!$100:$100,MATCH(AC$6,DataStreams,0)),DataStreams,0)-1))),"")</f>
        <v/>
      </c>
      <c r="AD108" s="233" t="str" cm="1">
        <f t="array" aca="1" ref="AD108" ca="1">_xlfn.IFNA(_xlfn.COVARIANCE.S(
OFFSET(HOMECELL,MATCH(MAX(INDEX(First_Data_Point,MATCH($A108,DataStreams,0)),INDEX(First_Data_Point,MATCH(AD$6,DataStreams,0)),$B$3),DateRange,0)-1,MATCH($A108,DataStreams,0)-1):OFFSET(HOMECELL,MATCH(MIN(INDEX(Last_Data_Point,MATCH($A108,DataStreams,0)),INDEX(Last_Data_Point,MATCH(AD$6,DataStreams,0)),$B$4),DateRange,0)-1,MATCH($A108,DataStreams,0)-1) -
(INDEX(Returns!$102:$102,MATCH($A108,DataStreams,0))*
OFFSET(HOMECELL,MATCH(MAX(INDEX(First_Data_Point,MATCH($A108,DataStreams,0)),INDEX(First_Data_Point,MATCH(AD$6,DataStreams,0)),$B$3),DateRange,0)-1,MATCH(INDEX(Returns!$100:$100,MATCH($A108,DataStreams,0)),DataStreams,0)-1):OFFSET(HOMECELL,MATCH(MIN(INDEX(Last_Data_Point,MATCH($A108,DataStreams,0)),INDEX(Last_Data_Point,MATCH(AD$6,DataStreams,0)),$B$4),DateRange,0)-1,MATCH(INDEX(Returns!$100:$100,MATCH($A108,DataStreams,0)),DataStreams,0)-1)),
OFFSET(HOMECELL,MATCH(MAX(INDEX(First_Data_Point,MATCH($A108,DataStreams,0)),INDEX(First_Data_Point,MATCH(AD$6,DataStreams,0)),$B$3),DateRange,0)-1,MATCH(AD$6,DataStreams,0)-1):OFFSET(HOMECELL,MATCH(MIN(INDEX(Last_Data_Point,MATCH($A108,DataStreams,0)),INDEX(Last_Data_Point,MATCH(AD$6,DataStreams,0)),$B$4),DateRange,0)-1,MATCH(AD$6,DataStreams,0)-1) -
(INDEX(Returns!$102:$102,MATCH(AD$6,DataStreams,0))*
OFFSET(HOMECELL,MATCH(MAX(INDEX(First_Data_Point,MATCH($A108,DataStreams,0)),INDEX(First_Data_Point,MATCH(AD$6,DataStreams,0)),$B$3),DateRange,0)-1,MATCH(INDEX(Returns!$100:$100,MATCH(AD$6,DataStreams,0)),DataStreams,0)-1):OFFSET(HOMECELL,MATCH(MIN(INDEX(Last_Data_Point,MATCH($A108,DataStreams,0)),INDEX(Last_Data_Point,MATCH(AD$6,DataStreams,0)),$B$4),DateRange,0)-1,MATCH(INDEX(Returns!$100:$100,MATCH(AD$6,DataStreams,0)),DataStreams,0)-1))),"")</f>
        <v/>
      </c>
      <c r="AE108" s="233" t="str" cm="1">
        <f t="array" aca="1" ref="AE108" ca="1">_xlfn.IFNA(_xlfn.COVARIANCE.S(
OFFSET(HOMECELL,MATCH(MAX(INDEX(First_Data_Point,MATCH($A108,DataStreams,0)),INDEX(First_Data_Point,MATCH(AE$6,DataStreams,0)),$B$3),DateRange,0)-1,MATCH($A108,DataStreams,0)-1):OFFSET(HOMECELL,MATCH(MIN(INDEX(Last_Data_Point,MATCH($A108,DataStreams,0)),INDEX(Last_Data_Point,MATCH(AE$6,DataStreams,0)),$B$4),DateRange,0)-1,MATCH($A108,DataStreams,0)-1) -
(INDEX(Returns!$102:$102,MATCH($A108,DataStreams,0))*
OFFSET(HOMECELL,MATCH(MAX(INDEX(First_Data_Point,MATCH($A108,DataStreams,0)),INDEX(First_Data_Point,MATCH(AE$6,DataStreams,0)),$B$3),DateRange,0)-1,MATCH(INDEX(Returns!$100:$100,MATCH($A108,DataStreams,0)),DataStreams,0)-1):OFFSET(HOMECELL,MATCH(MIN(INDEX(Last_Data_Point,MATCH($A108,DataStreams,0)),INDEX(Last_Data_Point,MATCH(AE$6,DataStreams,0)),$B$4),DateRange,0)-1,MATCH(INDEX(Returns!$100:$100,MATCH($A108,DataStreams,0)),DataStreams,0)-1)),
OFFSET(HOMECELL,MATCH(MAX(INDEX(First_Data_Point,MATCH($A108,DataStreams,0)),INDEX(First_Data_Point,MATCH(AE$6,DataStreams,0)),$B$3),DateRange,0)-1,MATCH(AE$6,DataStreams,0)-1):OFFSET(HOMECELL,MATCH(MIN(INDEX(Last_Data_Point,MATCH($A108,DataStreams,0)),INDEX(Last_Data_Point,MATCH(AE$6,DataStreams,0)),$B$4),DateRange,0)-1,MATCH(AE$6,DataStreams,0)-1) -
(INDEX(Returns!$102:$102,MATCH(AE$6,DataStreams,0))*
OFFSET(HOMECELL,MATCH(MAX(INDEX(First_Data_Point,MATCH($A108,DataStreams,0)),INDEX(First_Data_Point,MATCH(AE$6,DataStreams,0)),$B$3),DateRange,0)-1,MATCH(INDEX(Returns!$100:$100,MATCH(AE$6,DataStreams,0)),DataStreams,0)-1):OFFSET(HOMECELL,MATCH(MIN(INDEX(Last_Data_Point,MATCH($A108,DataStreams,0)),INDEX(Last_Data_Point,MATCH(AE$6,DataStreams,0)),$B$4),DateRange,0)-1,MATCH(INDEX(Returns!$100:$100,MATCH(AE$6,DataStreams,0)),DataStreams,0)-1))),"")</f>
        <v/>
      </c>
      <c r="AF108" s="233" t="str" cm="1">
        <f t="array" aca="1" ref="AF108" ca="1">_xlfn.IFNA(_xlfn.COVARIANCE.S(
OFFSET(HOMECELL,MATCH(MAX(INDEX(First_Data_Point,MATCH($A108,DataStreams,0)),INDEX(First_Data_Point,MATCH(AF$6,DataStreams,0)),$B$3),DateRange,0)-1,MATCH($A108,DataStreams,0)-1):OFFSET(HOMECELL,MATCH(MIN(INDEX(Last_Data_Point,MATCH($A108,DataStreams,0)),INDEX(Last_Data_Point,MATCH(AF$6,DataStreams,0)),$B$4),DateRange,0)-1,MATCH($A108,DataStreams,0)-1) -
(INDEX(Returns!$102:$102,MATCH($A108,DataStreams,0))*
OFFSET(HOMECELL,MATCH(MAX(INDEX(First_Data_Point,MATCH($A108,DataStreams,0)),INDEX(First_Data_Point,MATCH(AF$6,DataStreams,0)),$B$3),DateRange,0)-1,MATCH(INDEX(Returns!$100:$100,MATCH($A108,DataStreams,0)),DataStreams,0)-1):OFFSET(HOMECELL,MATCH(MIN(INDEX(Last_Data_Point,MATCH($A108,DataStreams,0)),INDEX(Last_Data_Point,MATCH(AF$6,DataStreams,0)),$B$4),DateRange,0)-1,MATCH(INDEX(Returns!$100:$100,MATCH($A108,DataStreams,0)),DataStreams,0)-1)),
OFFSET(HOMECELL,MATCH(MAX(INDEX(First_Data_Point,MATCH($A108,DataStreams,0)),INDEX(First_Data_Point,MATCH(AF$6,DataStreams,0)),$B$3),DateRange,0)-1,MATCH(AF$6,DataStreams,0)-1):OFFSET(HOMECELL,MATCH(MIN(INDEX(Last_Data_Point,MATCH($A108,DataStreams,0)),INDEX(Last_Data_Point,MATCH(AF$6,DataStreams,0)),$B$4),DateRange,0)-1,MATCH(AF$6,DataStreams,0)-1) -
(INDEX(Returns!$102:$102,MATCH(AF$6,DataStreams,0))*
OFFSET(HOMECELL,MATCH(MAX(INDEX(First_Data_Point,MATCH($A108,DataStreams,0)),INDEX(First_Data_Point,MATCH(AF$6,DataStreams,0)),$B$3),DateRange,0)-1,MATCH(INDEX(Returns!$100:$100,MATCH(AF$6,DataStreams,0)),DataStreams,0)-1):OFFSET(HOMECELL,MATCH(MIN(INDEX(Last_Data_Point,MATCH($A108,DataStreams,0)),INDEX(Last_Data_Point,MATCH(AF$6,DataStreams,0)),$B$4),DateRange,0)-1,MATCH(INDEX(Returns!$100:$100,MATCH(AF$6,DataStreams,0)),DataStreams,0)-1))),"")</f>
        <v/>
      </c>
      <c r="AG108" s="233" t="str" cm="1">
        <f t="array" aca="1" ref="AG108" ca="1">_xlfn.IFNA(_xlfn.COVARIANCE.S(
OFFSET(HOMECELL,MATCH(MAX(INDEX(First_Data_Point,MATCH($A108,DataStreams,0)),INDEX(First_Data_Point,MATCH(AG$6,DataStreams,0)),$B$3),DateRange,0)-1,MATCH($A108,DataStreams,0)-1):OFFSET(HOMECELL,MATCH(MIN(INDEX(Last_Data_Point,MATCH($A108,DataStreams,0)),INDEX(Last_Data_Point,MATCH(AG$6,DataStreams,0)),$B$4),DateRange,0)-1,MATCH($A108,DataStreams,0)-1) -
(INDEX(Returns!$102:$102,MATCH($A108,DataStreams,0))*
OFFSET(HOMECELL,MATCH(MAX(INDEX(First_Data_Point,MATCH($A108,DataStreams,0)),INDEX(First_Data_Point,MATCH(AG$6,DataStreams,0)),$B$3),DateRange,0)-1,MATCH(INDEX(Returns!$100:$100,MATCH($A108,DataStreams,0)),DataStreams,0)-1):OFFSET(HOMECELL,MATCH(MIN(INDEX(Last_Data_Point,MATCH($A108,DataStreams,0)),INDEX(Last_Data_Point,MATCH(AG$6,DataStreams,0)),$B$4),DateRange,0)-1,MATCH(INDEX(Returns!$100:$100,MATCH($A108,DataStreams,0)),DataStreams,0)-1)),
OFFSET(HOMECELL,MATCH(MAX(INDEX(First_Data_Point,MATCH($A108,DataStreams,0)),INDEX(First_Data_Point,MATCH(AG$6,DataStreams,0)),$B$3),DateRange,0)-1,MATCH(AG$6,DataStreams,0)-1):OFFSET(HOMECELL,MATCH(MIN(INDEX(Last_Data_Point,MATCH($A108,DataStreams,0)),INDEX(Last_Data_Point,MATCH(AG$6,DataStreams,0)),$B$4),DateRange,0)-1,MATCH(AG$6,DataStreams,0)-1) -
(INDEX(Returns!$102:$102,MATCH(AG$6,DataStreams,0))*
OFFSET(HOMECELL,MATCH(MAX(INDEX(First_Data_Point,MATCH($A108,DataStreams,0)),INDEX(First_Data_Point,MATCH(AG$6,DataStreams,0)),$B$3),DateRange,0)-1,MATCH(INDEX(Returns!$100:$100,MATCH(AG$6,DataStreams,0)),DataStreams,0)-1):OFFSET(HOMECELL,MATCH(MIN(INDEX(Last_Data_Point,MATCH($A108,DataStreams,0)),INDEX(Last_Data_Point,MATCH(AG$6,DataStreams,0)),$B$4),DateRange,0)-1,MATCH(INDEX(Returns!$100:$100,MATCH(AG$6,DataStreams,0)),DataStreams,0)-1))),"")</f>
        <v/>
      </c>
      <c r="AH108" s="233" t="str" cm="1">
        <f t="array" aca="1" ref="AH108" ca="1">_xlfn.IFNA(_xlfn.COVARIANCE.S(
OFFSET(HOMECELL,MATCH(MAX(INDEX(First_Data_Point,MATCH($A108,DataStreams,0)),INDEX(First_Data_Point,MATCH(AH$6,DataStreams,0)),$B$3),DateRange,0)-1,MATCH($A108,DataStreams,0)-1):OFFSET(HOMECELL,MATCH(MIN(INDEX(Last_Data_Point,MATCH($A108,DataStreams,0)),INDEX(Last_Data_Point,MATCH(AH$6,DataStreams,0)),$B$4),DateRange,0)-1,MATCH($A108,DataStreams,0)-1) -
(INDEX(Returns!$102:$102,MATCH($A108,DataStreams,0))*
OFFSET(HOMECELL,MATCH(MAX(INDEX(First_Data_Point,MATCH($A108,DataStreams,0)),INDEX(First_Data_Point,MATCH(AH$6,DataStreams,0)),$B$3),DateRange,0)-1,MATCH(INDEX(Returns!$100:$100,MATCH($A108,DataStreams,0)),DataStreams,0)-1):OFFSET(HOMECELL,MATCH(MIN(INDEX(Last_Data_Point,MATCH($A108,DataStreams,0)),INDEX(Last_Data_Point,MATCH(AH$6,DataStreams,0)),$B$4),DateRange,0)-1,MATCH(INDEX(Returns!$100:$100,MATCH($A108,DataStreams,0)),DataStreams,0)-1)),
OFFSET(HOMECELL,MATCH(MAX(INDEX(First_Data_Point,MATCH($A108,DataStreams,0)),INDEX(First_Data_Point,MATCH(AH$6,DataStreams,0)),$B$3),DateRange,0)-1,MATCH(AH$6,DataStreams,0)-1):OFFSET(HOMECELL,MATCH(MIN(INDEX(Last_Data_Point,MATCH($A108,DataStreams,0)),INDEX(Last_Data_Point,MATCH(AH$6,DataStreams,0)),$B$4),DateRange,0)-1,MATCH(AH$6,DataStreams,0)-1) -
(INDEX(Returns!$102:$102,MATCH(AH$6,DataStreams,0))*
OFFSET(HOMECELL,MATCH(MAX(INDEX(First_Data_Point,MATCH($A108,DataStreams,0)),INDEX(First_Data_Point,MATCH(AH$6,DataStreams,0)),$B$3),DateRange,0)-1,MATCH(INDEX(Returns!$100:$100,MATCH(AH$6,DataStreams,0)),DataStreams,0)-1):OFFSET(HOMECELL,MATCH(MIN(INDEX(Last_Data_Point,MATCH($A108,DataStreams,0)),INDEX(Last_Data_Point,MATCH(AH$6,DataStreams,0)),$B$4),DateRange,0)-1,MATCH(INDEX(Returns!$100:$100,MATCH(AH$6,DataStreams,0)),DataStreams,0)-1))),"")</f>
        <v/>
      </c>
      <c r="AI108" s="233" t="str" cm="1">
        <f t="array" aca="1" ref="AI108" ca="1">_xlfn.IFNA(_xlfn.COVARIANCE.S(
OFFSET(HOMECELL,MATCH(MAX(INDEX(First_Data_Point,MATCH($A108,DataStreams,0)),INDEX(First_Data_Point,MATCH(AI$6,DataStreams,0)),$B$3),DateRange,0)-1,MATCH($A108,DataStreams,0)-1):OFFSET(HOMECELL,MATCH(MIN(INDEX(Last_Data_Point,MATCH($A108,DataStreams,0)),INDEX(Last_Data_Point,MATCH(AI$6,DataStreams,0)),$B$4),DateRange,0)-1,MATCH($A108,DataStreams,0)-1) -
(INDEX(Returns!$102:$102,MATCH($A108,DataStreams,0))*
OFFSET(HOMECELL,MATCH(MAX(INDEX(First_Data_Point,MATCH($A108,DataStreams,0)),INDEX(First_Data_Point,MATCH(AI$6,DataStreams,0)),$B$3),DateRange,0)-1,MATCH(INDEX(Returns!$100:$100,MATCH($A108,DataStreams,0)),DataStreams,0)-1):OFFSET(HOMECELL,MATCH(MIN(INDEX(Last_Data_Point,MATCH($A108,DataStreams,0)),INDEX(Last_Data_Point,MATCH(AI$6,DataStreams,0)),$B$4),DateRange,0)-1,MATCH(INDEX(Returns!$100:$100,MATCH($A108,DataStreams,0)),DataStreams,0)-1)),
OFFSET(HOMECELL,MATCH(MAX(INDEX(First_Data_Point,MATCH($A108,DataStreams,0)),INDEX(First_Data_Point,MATCH(AI$6,DataStreams,0)),$B$3),DateRange,0)-1,MATCH(AI$6,DataStreams,0)-1):OFFSET(HOMECELL,MATCH(MIN(INDEX(Last_Data_Point,MATCH($A108,DataStreams,0)),INDEX(Last_Data_Point,MATCH(AI$6,DataStreams,0)),$B$4),DateRange,0)-1,MATCH(AI$6,DataStreams,0)-1) -
(INDEX(Returns!$102:$102,MATCH(AI$6,DataStreams,0))*
OFFSET(HOMECELL,MATCH(MAX(INDEX(First_Data_Point,MATCH($A108,DataStreams,0)),INDEX(First_Data_Point,MATCH(AI$6,DataStreams,0)),$B$3),DateRange,0)-1,MATCH(INDEX(Returns!$100:$100,MATCH(AI$6,DataStreams,0)),DataStreams,0)-1):OFFSET(HOMECELL,MATCH(MIN(INDEX(Last_Data_Point,MATCH($A108,DataStreams,0)),INDEX(Last_Data_Point,MATCH(AI$6,DataStreams,0)),$B$4),DateRange,0)-1,MATCH(INDEX(Returns!$100:$100,MATCH(AI$6,DataStreams,0)),DataStreams,0)-1))),"")</f>
        <v/>
      </c>
      <c r="AJ108" s="233" t="str" cm="1">
        <f t="array" aca="1" ref="AJ108" ca="1">_xlfn.IFNA(_xlfn.COVARIANCE.S(
OFFSET(HOMECELL,MATCH(MAX(INDEX(First_Data_Point,MATCH($A108,DataStreams,0)),INDEX(First_Data_Point,MATCH(AJ$6,DataStreams,0)),$B$3),DateRange,0)-1,MATCH($A108,DataStreams,0)-1):OFFSET(HOMECELL,MATCH(MIN(INDEX(Last_Data_Point,MATCH($A108,DataStreams,0)),INDEX(Last_Data_Point,MATCH(AJ$6,DataStreams,0)),$B$4),DateRange,0)-1,MATCH($A108,DataStreams,0)-1) -
(INDEX(Returns!$102:$102,MATCH($A108,DataStreams,0))*
OFFSET(HOMECELL,MATCH(MAX(INDEX(First_Data_Point,MATCH($A108,DataStreams,0)),INDEX(First_Data_Point,MATCH(AJ$6,DataStreams,0)),$B$3),DateRange,0)-1,MATCH(INDEX(Returns!$100:$100,MATCH($A108,DataStreams,0)),DataStreams,0)-1):OFFSET(HOMECELL,MATCH(MIN(INDEX(Last_Data_Point,MATCH($A108,DataStreams,0)),INDEX(Last_Data_Point,MATCH(AJ$6,DataStreams,0)),$B$4),DateRange,0)-1,MATCH(INDEX(Returns!$100:$100,MATCH($A108,DataStreams,0)),DataStreams,0)-1)),
OFFSET(HOMECELL,MATCH(MAX(INDEX(First_Data_Point,MATCH($A108,DataStreams,0)),INDEX(First_Data_Point,MATCH(AJ$6,DataStreams,0)),$B$3),DateRange,0)-1,MATCH(AJ$6,DataStreams,0)-1):OFFSET(HOMECELL,MATCH(MIN(INDEX(Last_Data_Point,MATCH($A108,DataStreams,0)),INDEX(Last_Data_Point,MATCH(AJ$6,DataStreams,0)),$B$4),DateRange,0)-1,MATCH(AJ$6,DataStreams,0)-1) -
(INDEX(Returns!$102:$102,MATCH(AJ$6,DataStreams,0))*
OFFSET(HOMECELL,MATCH(MAX(INDEX(First_Data_Point,MATCH($A108,DataStreams,0)),INDEX(First_Data_Point,MATCH(AJ$6,DataStreams,0)),$B$3),DateRange,0)-1,MATCH(INDEX(Returns!$100:$100,MATCH(AJ$6,DataStreams,0)),DataStreams,0)-1):OFFSET(HOMECELL,MATCH(MIN(INDEX(Last_Data_Point,MATCH($A108,DataStreams,0)),INDEX(Last_Data_Point,MATCH(AJ$6,DataStreams,0)),$B$4),DateRange,0)-1,MATCH(INDEX(Returns!$100:$100,MATCH(AJ$6,DataStreams,0)),DataStreams,0)-1))),"")</f>
        <v/>
      </c>
      <c r="AK108" s="233" t="str" cm="1">
        <f t="array" aca="1" ref="AK108" ca="1">_xlfn.IFNA(_xlfn.COVARIANCE.S(
OFFSET(HOMECELL,MATCH(MAX(INDEX(First_Data_Point,MATCH($A108,DataStreams,0)),INDEX(First_Data_Point,MATCH(AK$6,DataStreams,0)),$B$3),DateRange,0)-1,MATCH($A108,DataStreams,0)-1):OFFSET(HOMECELL,MATCH(MIN(INDEX(Last_Data_Point,MATCH($A108,DataStreams,0)),INDEX(Last_Data_Point,MATCH(AK$6,DataStreams,0)),$B$4),DateRange,0)-1,MATCH($A108,DataStreams,0)-1) -
(INDEX(Returns!$102:$102,MATCH($A108,DataStreams,0))*
OFFSET(HOMECELL,MATCH(MAX(INDEX(First_Data_Point,MATCH($A108,DataStreams,0)),INDEX(First_Data_Point,MATCH(AK$6,DataStreams,0)),$B$3),DateRange,0)-1,MATCH(INDEX(Returns!$100:$100,MATCH($A108,DataStreams,0)),DataStreams,0)-1):OFFSET(HOMECELL,MATCH(MIN(INDEX(Last_Data_Point,MATCH($A108,DataStreams,0)),INDEX(Last_Data_Point,MATCH(AK$6,DataStreams,0)),$B$4),DateRange,0)-1,MATCH(INDEX(Returns!$100:$100,MATCH($A108,DataStreams,0)),DataStreams,0)-1)),
OFFSET(HOMECELL,MATCH(MAX(INDEX(First_Data_Point,MATCH($A108,DataStreams,0)),INDEX(First_Data_Point,MATCH(AK$6,DataStreams,0)),$B$3),DateRange,0)-1,MATCH(AK$6,DataStreams,0)-1):OFFSET(HOMECELL,MATCH(MIN(INDEX(Last_Data_Point,MATCH($A108,DataStreams,0)),INDEX(Last_Data_Point,MATCH(AK$6,DataStreams,0)),$B$4),DateRange,0)-1,MATCH(AK$6,DataStreams,0)-1) -
(INDEX(Returns!$102:$102,MATCH(AK$6,DataStreams,0))*
OFFSET(HOMECELL,MATCH(MAX(INDEX(First_Data_Point,MATCH($A108,DataStreams,0)),INDEX(First_Data_Point,MATCH(AK$6,DataStreams,0)),$B$3),DateRange,0)-1,MATCH(INDEX(Returns!$100:$100,MATCH(AK$6,DataStreams,0)),DataStreams,0)-1):OFFSET(HOMECELL,MATCH(MIN(INDEX(Last_Data_Point,MATCH($A108,DataStreams,0)),INDEX(Last_Data_Point,MATCH(AK$6,DataStreams,0)),$B$4),DateRange,0)-1,MATCH(INDEX(Returns!$100:$100,MATCH(AK$6,DataStreams,0)),DataStreams,0)-1))),"")</f>
        <v/>
      </c>
      <c r="AL108" s="233" t="str" cm="1">
        <f t="array" aca="1" ref="AL108" ca="1">_xlfn.IFNA(_xlfn.COVARIANCE.S(
OFFSET(HOMECELL,MATCH(MAX(INDEX(First_Data_Point,MATCH($A108,DataStreams,0)),INDEX(First_Data_Point,MATCH(AL$6,DataStreams,0)),$B$3),DateRange,0)-1,MATCH($A108,DataStreams,0)-1):OFFSET(HOMECELL,MATCH(MIN(INDEX(Last_Data_Point,MATCH($A108,DataStreams,0)),INDEX(Last_Data_Point,MATCH(AL$6,DataStreams,0)),$B$4),DateRange,0)-1,MATCH($A108,DataStreams,0)-1) -
(INDEX(Returns!$102:$102,MATCH($A108,DataStreams,0))*
OFFSET(HOMECELL,MATCH(MAX(INDEX(First_Data_Point,MATCH($A108,DataStreams,0)),INDEX(First_Data_Point,MATCH(AL$6,DataStreams,0)),$B$3),DateRange,0)-1,MATCH(INDEX(Returns!$100:$100,MATCH($A108,DataStreams,0)),DataStreams,0)-1):OFFSET(HOMECELL,MATCH(MIN(INDEX(Last_Data_Point,MATCH($A108,DataStreams,0)),INDEX(Last_Data_Point,MATCH(AL$6,DataStreams,0)),$B$4),DateRange,0)-1,MATCH(INDEX(Returns!$100:$100,MATCH($A108,DataStreams,0)),DataStreams,0)-1)),
OFFSET(HOMECELL,MATCH(MAX(INDEX(First_Data_Point,MATCH($A108,DataStreams,0)),INDEX(First_Data_Point,MATCH(AL$6,DataStreams,0)),$B$3),DateRange,0)-1,MATCH(AL$6,DataStreams,0)-1):OFFSET(HOMECELL,MATCH(MIN(INDEX(Last_Data_Point,MATCH($A108,DataStreams,0)),INDEX(Last_Data_Point,MATCH(AL$6,DataStreams,0)),$B$4),DateRange,0)-1,MATCH(AL$6,DataStreams,0)-1) -
(INDEX(Returns!$102:$102,MATCH(AL$6,DataStreams,0))*
OFFSET(HOMECELL,MATCH(MAX(INDEX(First_Data_Point,MATCH($A108,DataStreams,0)),INDEX(First_Data_Point,MATCH(AL$6,DataStreams,0)),$B$3),DateRange,0)-1,MATCH(INDEX(Returns!$100:$100,MATCH(AL$6,DataStreams,0)),DataStreams,0)-1):OFFSET(HOMECELL,MATCH(MIN(INDEX(Last_Data_Point,MATCH($A108,DataStreams,0)),INDEX(Last_Data_Point,MATCH(AL$6,DataStreams,0)),$B$4),DateRange,0)-1,MATCH(INDEX(Returns!$100:$100,MATCH(AL$6,DataStreams,0)),DataStreams,0)-1))),"")</f>
        <v/>
      </c>
      <c r="AM108" s="233" t="str" cm="1">
        <f t="array" aca="1" ref="AM108" ca="1">_xlfn.IFNA(_xlfn.COVARIANCE.S(
OFFSET(HOMECELL,MATCH(MAX(INDEX(First_Data_Point,MATCH($A108,DataStreams,0)),INDEX(First_Data_Point,MATCH(AM$6,DataStreams,0)),$B$3),DateRange,0)-1,MATCH($A108,DataStreams,0)-1):OFFSET(HOMECELL,MATCH(MIN(INDEX(Last_Data_Point,MATCH($A108,DataStreams,0)),INDEX(Last_Data_Point,MATCH(AM$6,DataStreams,0)),$B$4),DateRange,0)-1,MATCH($A108,DataStreams,0)-1) -
(INDEX(Returns!$102:$102,MATCH($A108,DataStreams,0))*
OFFSET(HOMECELL,MATCH(MAX(INDEX(First_Data_Point,MATCH($A108,DataStreams,0)),INDEX(First_Data_Point,MATCH(AM$6,DataStreams,0)),$B$3),DateRange,0)-1,MATCH(INDEX(Returns!$100:$100,MATCH($A108,DataStreams,0)),DataStreams,0)-1):OFFSET(HOMECELL,MATCH(MIN(INDEX(Last_Data_Point,MATCH($A108,DataStreams,0)),INDEX(Last_Data_Point,MATCH(AM$6,DataStreams,0)),$B$4),DateRange,0)-1,MATCH(INDEX(Returns!$100:$100,MATCH($A108,DataStreams,0)),DataStreams,0)-1)),
OFFSET(HOMECELL,MATCH(MAX(INDEX(First_Data_Point,MATCH($A108,DataStreams,0)),INDEX(First_Data_Point,MATCH(AM$6,DataStreams,0)),$B$3),DateRange,0)-1,MATCH(AM$6,DataStreams,0)-1):OFFSET(HOMECELL,MATCH(MIN(INDEX(Last_Data_Point,MATCH($A108,DataStreams,0)),INDEX(Last_Data_Point,MATCH(AM$6,DataStreams,0)),$B$4),DateRange,0)-1,MATCH(AM$6,DataStreams,0)-1) -
(INDEX(Returns!$102:$102,MATCH(AM$6,DataStreams,0))*
OFFSET(HOMECELL,MATCH(MAX(INDEX(First_Data_Point,MATCH($A108,DataStreams,0)),INDEX(First_Data_Point,MATCH(AM$6,DataStreams,0)),$B$3),DateRange,0)-1,MATCH(INDEX(Returns!$100:$100,MATCH(AM$6,DataStreams,0)),DataStreams,0)-1):OFFSET(HOMECELL,MATCH(MIN(INDEX(Last_Data_Point,MATCH($A108,DataStreams,0)),INDEX(Last_Data_Point,MATCH(AM$6,DataStreams,0)),$B$4),DateRange,0)-1,MATCH(INDEX(Returns!$100:$100,MATCH(AM$6,DataStreams,0)),DataStreams,0)-1))),"")</f>
        <v/>
      </c>
      <c r="AN108" s="233" t="str" cm="1">
        <f t="array" aca="1" ref="AN108" ca="1">_xlfn.IFNA(_xlfn.COVARIANCE.S(
OFFSET(HOMECELL,MATCH(MAX(INDEX(First_Data_Point,MATCH($A108,DataStreams,0)),INDEX(First_Data_Point,MATCH(AN$6,DataStreams,0)),$B$3),DateRange,0)-1,MATCH($A108,DataStreams,0)-1):OFFSET(HOMECELL,MATCH(MIN(INDEX(Last_Data_Point,MATCH($A108,DataStreams,0)),INDEX(Last_Data_Point,MATCH(AN$6,DataStreams,0)),$B$4),DateRange,0)-1,MATCH($A108,DataStreams,0)-1) -
(INDEX(Returns!$102:$102,MATCH($A108,DataStreams,0))*
OFFSET(HOMECELL,MATCH(MAX(INDEX(First_Data_Point,MATCH($A108,DataStreams,0)),INDEX(First_Data_Point,MATCH(AN$6,DataStreams,0)),$B$3),DateRange,0)-1,MATCH(INDEX(Returns!$100:$100,MATCH($A108,DataStreams,0)),DataStreams,0)-1):OFFSET(HOMECELL,MATCH(MIN(INDEX(Last_Data_Point,MATCH($A108,DataStreams,0)),INDEX(Last_Data_Point,MATCH(AN$6,DataStreams,0)),$B$4),DateRange,0)-1,MATCH(INDEX(Returns!$100:$100,MATCH($A108,DataStreams,0)),DataStreams,0)-1)),
OFFSET(HOMECELL,MATCH(MAX(INDEX(First_Data_Point,MATCH($A108,DataStreams,0)),INDEX(First_Data_Point,MATCH(AN$6,DataStreams,0)),$B$3),DateRange,0)-1,MATCH(AN$6,DataStreams,0)-1):OFFSET(HOMECELL,MATCH(MIN(INDEX(Last_Data_Point,MATCH($A108,DataStreams,0)),INDEX(Last_Data_Point,MATCH(AN$6,DataStreams,0)),$B$4),DateRange,0)-1,MATCH(AN$6,DataStreams,0)-1) -
(INDEX(Returns!$102:$102,MATCH(AN$6,DataStreams,0))*
OFFSET(HOMECELL,MATCH(MAX(INDEX(First_Data_Point,MATCH($A108,DataStreams,0)),INDEX(First_Data_Point,MATCH(AN$6,DataStreams,0)),$B$3),DateRange,0)-1,MATCH(INDEX(Returns!$100:$100,MATCH(AN$6,DataStreams,0)),DataStreams,0)-1):OFFSET(HOMECELL,MATCH(MIN(INDEX(Last_Data_Point,MATCH($A108,DataStreams,0)),INDEX(Last_Data_Point,MATCH(AN$6,DataStreams,0)),$B$4),DateRange,0)-1,MATCH(INDEX(Returns!$100:$100,MATCH(AN$6,DataStreams,0)),DataStreams,0)-1))),"")</f>
        <v/>
      </c>
      <c r="AO108" s="233" t="str" cm="1">
        <f t="array" aca="1" ref="AO108" ca="1">_xlfn.IFNA(_xlfn.COVARIANCE.S(
OFFSET(HOMECELL,MATCH(MAX(INDEX(First_Data_Point,MATCH($A108,DataStreams,0)),INDEX(First_Data_Point,MATCH(AO$6,DataStreams,0)),$B$3),DateRange,0)-1,MATCH($A108,DataStreams,0)-1):OFFSET(HOMECELL,MATCH(MIN(INDEX(Last_Data_Point,MATCH($A108,DataStreams,0)),INDEX(Last_Data_Point,MATCH(AO$6,DataStreams,0)),$B$4),DateRange,0)-1,MATCH($A108,DataStreams,0)-1) -
(INDEX(Returns!$102:$102,MATCH($A108,DataStreams,0))*
OFFSET(HOMECELL,MATCH(MAX(INDEX(First_Data_Point,MATCH($A108,DataStreams,0)),INDEX(First_Data_Point,MATCH(AO$6,DataStreams,0)),$B$3),DateRange,0)-1,MATCH(INDEX(Returns!$100:$100,MATCH($A108,DataStreams,0)),DataStreams,0)-1):OFFSET(HOMECELL,MATCH(MIN(INDEX(Last_Data_Point,MATCH($A108,DataStreams,0)),INDEX(Last_Data_Point,MATCH(AO$6,DataStreams,0)),$B$4),DateRange,0)-1,MATCH(INDEX(Returns!$100:$100,MATCH($A108,DataStreams,0)),DataStreams,0)-1)),
OFFSET(HOMECELL,MATCH(MAX(INDEX(First_Data_Point,MATCH($A108,DataStreams,0)),INDEX(First_Data_Point,MATCH(AO$6,DataStreams,0)),$B$3),DateRange,0)-1,MATCH(AO$6,DataStreams,0)-1):OFFSET(HOMECELL,MATCH(MIN(INDEX(Last_Data_Point,MATCH($A108,DataStreams,0)),INDEX(Last_Data_Point,MATCH(AO$6,DataStreams,0)),$B$4),DateRange,0)-1,MATCH(AO$6,DataStreams,0)-1) -
(INDEX(Returns!$102:$102,MATCH(AO$6,DataStreams,0))*
OFFSET(HOMECELL,MATCH(MAX(INDEX(First_Data_Point,MATCH($A108,DataStreams,0)),INDEX(First_Data_Point,MATCH(AO$6,DataStreams,0)),$B$3),DateRange,0)-1,MATCH(INDEX(Returns!$100:$100,MATCH(AO$6,DataStreams,0)),DataStreams,0)-1):OFFSET(HOMECELL,MATCH(MIN(INDEX(Last_Data_Point,MATCH($A108,DataStreams,0)),INDEX(Last_Data_Point,MATCH(AO$6,DataStreams,0)),$B$4),DateRange,0)-1,MATCH(INDEX(Returns!$100:$100,MATCH(AO$6,DataStreams,0)),DataStreams,0)-1))),"")</f>
        <v/>
      </c>
      <c r="AP108" s="233" t="str" cm="1">
        <f t="array" aca="1" ref="AP108" ca="1">_xlfn.IFNA(_xlfn.COVARIANCE.S(
OFFSET(HOMECELL,MATCH(MAX(INDEX(First_Data_Point,MATCH($A108,DataStreams,0)),INDEX(First_Data_Point,MATCH(AP$6,DataStreams,0)),$B$3),DateRange,0)-1,MATCH($A108,DataStreams,0)-1):OFFSET(HOMECELL,MATCH(MIN(INDEX(Last_Data_Point,MATCH($A108,DataStreams,0)),INDEX(Last_Data_Point,MATCH(AP$6,DataStreams,0)),$B$4),DateRange,0)-1,MATCH($A108,DataStreams,0)-1) -
(INDEX(Returns!$102:$102,MATCH($A108,DataStreams,0))*
OFFSET(HOMECELL,MATCH(MAX(INDEX(First_Data_Point,MATCH($A108,DataStreams,0)),INDEX(First_Data_Point,MATCH(AP$6,DataStreams,0)),$B$3),DateRange,0)-1,MATCH(INDEX(Returns!$100:$100,MATCH($A108,DataStreams,0)),DataStreams,0)-1):OFFSET(HOMECELL,MATCH(MIN(INDEX(Last_Data_Point,MATCH($A108,DataStreams,0)),INDEX(Last_Data_Point,MATCH(AP$6,DataStreams,0)),$B$4),DateRange,0)-1,MATCH(INDEX(Returns!$100:$100,MATCH($A108,DataStreams,0)),DataStreams,0)-1)),
OFFSET(HOMECELL,MATCH(MAX(INDEX(First_Data_Point,MATCH($A108,DataStreams,0)),INDEX(First_Data_Point,MATCH(AP$6,DataStreams,0)),$B$3),DateRange,0)-1,MATCH(AP$6,DataStreams,0)-1):OFFSET(HOMECELL,MATCH(MIN(INDEX(Last_Data_Point,MATCH($A108,DataStreams,0)),INDEX(Last_Data_Point,MATCH(AP$6,DataStreams,0)),$B$4),DateRange,0)-1,MATCH(AP$6,DataStreams,0)-1) -
(INDEX(Returns!$102:$102,MATCH(AP$6,DataStreams,0))*
OFFSET(HOMECELL,MATCH(MAX(INDEX(First_Data_Point,MATCH($A108,DataStreams,0)),INDEX(First_Data_Point,MATCH(AP$6,DataStreams,0)),$B$3),DateRange,0)-1,MATCH(INDEX(Returns!$100:$100,MATCH(AP$6,DataStreams,0)),DataStreams,0)-1):OFFSET(HOMECELL,MATCH(MIN(INDEX(Last_Data_Point,MATCH($A108,DataStreams,0)),INDEX(Last_Data_Point,MATCH(AP$6,DataStreams,0)),$B$4),DateRange,0)-1,MATCH(INDEX(Returns!$100:$100,MATCH(AP$6,DataStreams,0)),DataStreams,0)-1))),"")</f>
        <v/>
      </c>
      <c r="AQ108" s="233" t="str" cm="1">
        <f t="array" aca="1" ref="AQ108" ca="1">_xlfn.IFNA(_xlfn.COVARIANCE.S(
OFFSET(HOMECELL,MATCH(MAX(INDEX(First_Data_Point,MATCH($A108,DataStreams,0)),INDEX(First_Data_Point,MATCH(AQ$6,DataStreams,0)),$B$3),DateRange,0)-1,MATCH($A108,DataStreams,0)-1):OFFSET(HOMECELL,MATCH(MIN(INDEX(Last_Data_Point,MATCH($A108,DataStreams,0)),INDEX(Last_Data_Point,MATCH(AQ$6,DataStreams,0)),$B$4),DateRange,0)-1,MATCH($A108,DataStreams,0)-1) -
(INDEX(Returns!$102:$102,MATCH($A108,DataStreams,0))*
OFFSET(HOMECELL,MATCH(MAX(INDEX(First_Data_Point,MATCH($A108,DataStreams,0)),INDEX(First_Data_Point,MATCH(AQ$6,DataStreams,0)),$B$3),DateRange,0)-1,MATCH(INDEX(Returns!$100:$100,MATCH($A108,DataStreams,0)),DataStreams,0)-1):OFFSET(HOMECELL,MATCH(MIN(INDEX(Last_Data_Point,MATCH($A108,DataStreams,0)),INDEX(Last_Data_Point,MATCH(AQ$6,DataStreams,0)),$B$4),DateRange,0)-1,MATCH(INDEX(Returns!$100:$100,MATCH($A108,DataStreams,0)),DataStreams,0)-1)),
OFFSET(HOMECELL,MATCH(MAX(INDEX(First_Data_Point,MATCH($A108,DataStreams,0)),INDEX(First_Data_Point,MATCH(AQ$6,DataStreams,0)),$B$3),DateRange,0)-1,MATCH(AQ$6,DataStreams,0)-1):OFFSET(HOMECELL,MATCH(MIN(INDEX(Last_Data_Point,MATCH($A108,DataStreams,0)),INDEX(Last_Data_Point,MATCH(AQ$6,DataStreams,0)),$B$4),DateRange,0)-1,MATCH(AQ$6,DataStreams,0)-1) -
(INDEX(Returns!$102:$102,MATCH(AQ$6,DataStreams,0))*
OFFSET(HOMECELL,MATCH(MAX(INDEX(First_Data_Point,MATCH($A108,DataStreams,0)),INDEX(First_Data_Point,MATCH(AQ$6,DataStreams,0)),$B$3),DateRange,0)-1,MATCH(INDEX(Returns!$100:$100,MATCH(AQ$6,DataStreams,0)),DataStreams,0)-1):OFFSET(HOMECELL,MATCH(MIN(INDEX(Last_Data_Point,MATCH($A108,DataStreams,0)),INDEX(Last_Data_Point,MATCH(AQ$6,DataStreams,0)),$B$4),DateRange,0)-1,MATCH(INDEX(Returns!$100:$100,MATCH(AQ$6,DataStreams,0)),DataStreams,0)-1))),"")</f>
        <v/>
      </c>
      <c r="AR108" s="233" t="str" cm="1">
        <f t="array" aca="1" ref="AR108" ca="1">_xlfn.IFNA(_xlfn.COVARIANCE.S(
OFFSET(HOMECELL,MATCH(MAX(INDEX(First_Data_Point,MATCH($A108,DataStreams,0)),INDEX(First_Data_Point,MATCH(AR$6,DataStreams,0)),$B$3),DateRange,0)-1,MATCH($A108,DataStreams,0)-1):OFFSET(HOMECELL,MATCH(MIN(INDEX(Last_Data_Point,MATCH($A108,DataStreams,0)),INDEX(Last_Data_Point,MATCH(AR$6,DataStreams,0)),$B$4),DateRange,0)-1,MATCH($A108,DataStreams,0)-1) -
(INDEX(Returns!$102:$102,MATCH($A108,DataStreams,0))*
OFFSET(HOMECELL,MATCH(MAX(INDEX(First_Data_Point,MATCH($A108,DataStreams,0)),INDEX(First_Data_Point,MATCH(AR$6,DataStreams,0)),$B$3),DateRange,0)-1,MATCH(INDEX(Returns!$100:$100,MATCH($A108,DataStreams,0)),DataStreams,0)-1):OFFSET(HOMECELL,MATCH(MIN(INDEX(Last_Data_Point,MATCH($A108,DataStreams,0)),INDEX(Last_Data_Point,MATCH(AR$6,DataStreams,0)),$B$4),DateRange,0)-1,MATCH(INDEX(Returns!$100:$100,MATCH($A108,DataStreams,0)),DataStreams,0)-1)),
OFFSET(HOMECELL,MATCH(MAX(INDEX(First_Data_Point,MATCH($A108,DataStreams,0)),INDEX(First_Data_Point,MATCH(AR$6,DataStreams,0)),$B$3),DateRange,0)-1,MATCH(AR$6,DataStreams,0)-1):OFFSET(HOMECELL,MATCH(MIN(INDEX(Last_Data_Point,MATCH($A108,DataStreams,0)),INDEX(Last_Data_Point,MATCH(AR$6,DataStreams,0)),$B$4),DateRange,0)-1,MATCH(AR$6,DataStreams,0)-1) -
(INDEX(Returns!$102:$102,MATCH(AR$6,DataStreams,0))*
OFFSET(HOMECELL,MATCH(MAX(INDEX(First_Data_Point,MATCH($A108,DataStreams,0)),INDEX(First_Data_Point,MATCH(AR$6,DataStreams,0)),$B$3),DateRange,0)-1,MATCH(INDEX(Returns!$100:$100,MATCH(AR$6,DataStreams,0)),DataStreams,0)-1):OFFSET(HOMECELL,MATCH(MIN(INDEX(Last_Data_Point,MATCH($A108,DataStreams,0)),INDEX(Last_Data_Point,MATCH(AR$6,DataStreams,0)),$B$4),DateRange,0)-1,MATCH(INDEX(Returns!$100:$100,MATCH(AR$6,DataStreams,0)),DataStreams,0)-1))),"")</f>
        <v/>
      </c>
      <c r="AS108" s="233" t="str" cm="1">
        <f t="array" aca="1" ref="AS108" ca="1">_xlfn.IFNA(_xlfn.COVARIANCE.S(
OFFSET(HOMECELL,MATCH(MAX(INDEX(First_Data_Point,MATCH($A108,DataStreams,0)),INDEX(First_Data_Point,MATCH(AS$6,DataStreams,0)),$B$3),DateRange,0)-1,MATCH($A108,DataStreams,0)-1):OFFSET(HOMECELL,MATCH(MIN(INDEX(Last_Data_Point,MATCH($A108,DataStreams,0)),INDEX(Last_Data_Point,MATCH(AS$6,DataStreams,0)),$B$4),DateRange,0)-1,MATCH($A108,DataStreams,0)-1) -
(INDEX(Returns!$102:$102,MATCH($A108,DataStreams,0))*
OFFSET(HOMECELL,MATCH(MAX(INDEX(First_Data_Point,MATCH($A108,DataStreams,0)),INDEX(First_Data_Point,MATCH(AS$6,DataStreams,0)),$B$3),DateRange,0)-1,MATCH(INDEX(Returns!$100:$100,MATCH($A108,DataStreams,0)),DataStreams,0)-1):OFFSET(HOMECELL,MATCH(MIN(INDEX(Last_Data_Point,MATCH($A108,DataStreams,0)),INDEX(Last_Data_Point,MATCH(AS$6,DataStreams,0)),$B$4),DateRange,0)-1,MATCH(INDEX(Returns!$100:$100,MATCH($A108,DataStreams,0)),DataStreams,0)-1)),
OFFSET(HOMECELL,MATCH(MAX(INDEX(First_Data_Point,MATCH($A108,DataStreams,0)),INDEX(First_Data_Point,MATCH(AS$6,DataStreams,0)),$B$3),DateRange,0)-1,MATCH(AS$6,DataStreams,0)-1):OFFSET(HOMECELL,MATCH(MIN(INDEX(Last_Data_Point,MATCH($A108,DataStreams,0)),INDEX(Last_Data_Point,MATCH(AS$6,DataStreams,0)),$B$4),DateRange,0)-1,MATCH(AS$6,DataStreams,0)-1) -
(INDEX(Returns!$102:$102,MATCH(AS$6,DataStreams,0))*
OFFSET(HOMECELL,MATCH(MAX(INDEX(First_Data_Point,MATCH($A108,DataStreams,0)),INDEX(First_Data_Point,MATCH(AS$6,DataStreams,0)),$B$3),DateRange,0)-1,MATCH(INDEX(Returns!$100:$100,MATCH(AS$6,DataStreams,0)),DataStreams,0)-1):OFFSET(HOMECELL,MATCH(MIN(INDEX(Last_Data_Point,MATCH($A108,DataStreams,0)),INDEX(Last_Data_Point,MATCH(AS$6,DataStreams,0)),$B$4),DateRange,0)-1,MATCH(INDEX(Returns!$100:$100,MATCH(AS$6,DataStreams,0)),DataStreams,0)-1))),"")</f>
        <v/>
      </c>
      <c r="AT108" s="233" t="str" cm="1">
        <f t="array" aca="1" ref="AT108" ca="1">_xlfn.IFNA(_xlfn.COVARIANCE.S(
OFFSET(HOMECELL,MATCH(MAX(INDEX(First_Data_Point,MATCH($A108,DataStreams,0)),INDEX(First_Data_Point,MATCH(AT$6,DataStreams,0)),$B$3),DateRange,0)-1,MATCH($A108,DataStreams,0)-1):OFFSET(HOMECELL,MATCH(MIN(INDEX(Last_Data_Point,MATCH($A108,DataStreams,0)),INDEX(Last_Data_Point,MATCH(AT$6,DataStreams,0)),$B$4),DateRange,0)-1,MATCH($A108,DataStreams,0)-1) -
(INDEX(Returns!$102:$102,MATCH($A108,DataStreams,0))*
OFFSET(HOMECELL,MATCH(MAX(INDEX(First_Data_Point,MATCH($A108,DataStreams,0)),INDEX(First_Data_Point,MATCH(AT$6,DataStreams,0)),$B$3),DateRange,0)-1,MATCH(INDEX(Returns!$100:$100,MATCH($A108,DataStreams,0)),DataStreams,0)-1):OFFSET(HOMECELL,MATCH(MIN(INDEX(Last_Data_Point,MATCH($A108,DataStreams,0)),INDEX(Last_Data_Point,MATCH(AT$6,DataStreams,0)),$B$4),DateRange,0)-1,MATCH(INDEX(Returns!$100:$100,MATCH($A108,DataStreams,0)),DataStreams,0)-1)),
OFFSET(HOMECELL,MATCH(MAX(INDEX(First_Data_Point,MATCH($A108,DataStreams,0)),INDEX(First_Data_Point,MATCH(AT$6,DataStreams,0)),$B$3),DateRange,0)-1,MATCH(AT$6,DataStreams,0)-1):OFFSET(HOMECELL,MATCH(MIN(INDEX(Last_Data_Point,MATCH($A108,DataStreams,0)),INDEX(Last_Data_Point,MATCH(AT$6,DataStreams,0)),$B$4),DateRange,0)-1,MATCH(AT$6,DataStreams,0)-1) -
(INDEX(Returns!$102:$102,MATCH(AT$6,DataStreams,0))*
OFFSET(HOMECELL,MATCH(MAX(INDEX(First_Data_Point,MATCH($A108,DataStreams,0)),INDEX(First_Data_Point,MATCH(AT$6,DataStreams,0)),$B$3),DateRange,0)-1,MATCH(INDEX(Returns!$100:$100,MATCH(AT$6,DataStreams,0)),DataStreams,0)-1):OFFSET(HOMECELL,MATCH(MIN(INDEX(Last_Data_Point,MATCH($A108,DataStreams,0)),INDEX(Last_Data_Point,MATCH(AT$6,DataStreams,0)),$B$4),DateRange,0)-1,MATCH(INDEX(Returns!$100:$100,MATCH(AT$6,DataStreams,0)),DataStreams,0)-1))),"")</f>
        <v/>
      </c>
      <c r="AU108" s="233" t="str" cm="1">
        <f t="array" aca="1" ref="AU108" ca="1">_xlfn.IFNA(_xlfn.COVARIANCE.S(
OFFSET(HOMECELL,MATCH(MAX(INDEX(First_Data_Point,MATCH($A108,DataStreams,0)),INDEX(First_Data_Point,MATCH(AU$6,DataStreams,0)),$B$3),DateRange,0)-1,MATCH($A108,DataStreams,0)-1):OFFSET(HOMECELL,MATCH(MIN(INDEX(Last_Data_Point,MATCH($A108,DataStreams,0)),INDEX(Last_Data_Point,MATCH(AU$6,DataStreams,0)),$B$4),DateRange,0)-1,MATCH($A108,DataStreams,0)-1) -
(INDEX(Returns!$102:$102,MATCH($A108,DataStreams,0))*
OFFSET(HOMECELL,MATCH(MAX(INDEX(First_Data_Point,MATCH($A108,DataStreams,0)),INDEX(First_Data_Point,MATCH(AU$6,DataStreams,0)),$B$3),DateRange,0)-1,MATCH(INDEX(Returns!$100:$100,MATCH($A108,DataStreams,0)),DataStreams,0)-1):OFFSET(HOMECELL,MATCH(MIN(INDEX(Last_Data_Point,MATCH($A108,DataStreams,0)),INDEX(Last_Data_Point,MATCH(AU$6,DataStreams,0)),$B$4),DateRange,0)-1,MATCH(INDEX(Returns!$100:$100,MATCH($A108,DataStreams,0)),DataStreams,0)-1)),
OFFSET(HOMECELL,MATCH(MAX(INDEX(First_Data_Point,MATCH($A108,DataStreams,0)),INDEX(First_Data_Point,MATCH(AU$6,DataStreams,0)),$B$3),DateRange,0)-1,MATCH(AU$6,DataStreams,0)-1):OFFSET(HOMECELL,MATCH(MIN(INDEX(Last_Data_Point,MATCH($A108,DataStreams,0)),INDEX(Last_Data_Point,MATCH(AU$6,DataStreams,0)),$B$4),DateRange,0)-1,MATCH(AU$6,DataStreams,0)-1) -
(INDEX(Returns!$102:$102,MATCH(AU$6,DataStreams,0))*
OFFSET(HOMECELL,MATCH(MAX(INDEX(First_Data_Point,MATCH($A108,DataStreams,0)),INDEX(First_Data_Point,MATCH(AU$6,DataStreams,0)),$B$3),DateRange,0)-1,MATCH(INDEX(Returns!$100:$100,MATCH(AU$6,DataStreams,0)),DataStreams,0)-1):OFFSET(HOMECELL,MATCH(MIN(INDEX(Last_Data_Point,MATCH($A108,DataStreams,0)),INDEX(Last_Data_Point,MATCH(AU$6,DataStreams,0)),$B$4),DateRange,0)-1,MATCH(INDEX(Returns!$100:$100,MATCH(AU$6,DataStreams,0)),DataStreams,0)-1))),"")</f>
        <v/>
      </c>
      <c r="AV108" s="233" t="str" cm="1">
        <f t="array" aca="1" ref="AV108" ca="1">_xlfn.IFNA(_xlfn.COVARIANCE.S(
OFFSET(HOMECELL,MATCH(MAX(INDEX(First_Data_Point,MATCH($A108,DataStreams,0)),INDEX(First_Data_Point,MATCH(AV$6,DataStreams,0)),$B$3),DateRange,0)-1,MATCH($A108,DataStreams,0)-1):OFFSET(HOMECELL,MATCH(MIN(INDEX(Last_Data_Point,MATCH($A108,DataStreams,0)),INDEX(Last_Data_Point,MATCH(AV$6,DataStreams,0)),$B$4),DateRange,0)-1,MATCH($A108,DataStreams,0)-1) -
(INDEX(Returns!$102:$102,MATCH($A108,DataStreams,0))*
OFFSET(HOMECELL,MATCH(MAX(INDEX(First_Data_Point,MATCH($A108,DataStreams,0)),INDEX(First_Data_Point,MATCH(AV$6,DataStreams,0)),$B$3),DateRange,0)-1,MATCH(INDEX(Returns!$100:$100,MATCH($A108,DataStreams,0)),DataStreams,0)-1):OFFSET(HOMECELL,MATCH(MIN(INDEX(Last_Data_Point,MATCH($A108,DataStreams,0)),INDEX(Last_Data_Point,MATCH(AV$6,DataStreams,0)),$B$4),DateRange,0)-1,MATCH(INDEX(Returns!$100:$100,MATCH($A108,DataStreams,0)),DataStreams,0)-1)),
OFFSET(HOMECELL,MATCH(MAX(INDEX(First_Data_Point,MATCH($A108,DataStreams,0)),INDEX(First_Data_Point,MATCH(AV$6,DataStreams,0)),$B$3),DateRange,0)-1,MATCH(AV$6,DataStreams,0)-1):OFFSET(HOMECELL,MATCH(MIN(INDEX(Last_Data_Point,MATCH($A108,DataStreams,0)),INDEX(Last_Data_Point,MATCH(AV$6,DataStreams,0)),$B$4),DateRange,0)-1,MATCH(AV$6,DataStreams,0)-1) -
(INDEX(Returns!$102:$102,MATCH(AV$6,DataStreams,0))*
OFFSET(HOMECELL,MATCH(MAX(INDEX(First_Data_Point,MATCH($A108,DataStreams,0)),INDEX(First_Data_Point,MATCH(AV$6,DataStreams,0)),$B$3),DateRange,0)-1,MATCH(INDEX(Returns!$100:$100,MATCH(AV$6,DataStreams,0)),DataStreams,0)-1):OFFSET(HOMECELL,MATCH(MIN(INDEX(Last_Data_Point,MATCH($A108,DataStreams,0)),INDEX(Last_Data_Point,MATCH(AV$6,DataStreams,0)),$B$4),DateRange,0)-1,MATCH(INDEX(Returns!$100:$100,MATCH(AV$6,DataStreams,0)),DataStreams,0)-1))),"")</f>
        <v/>
      </c>
      <c r="AW108" s="233" t="str" cm="1">
        <f t="array" aca="1" ref="AW108" ca="1">_xlfn.IFNA(_xlfn.COVARIANCE.S(
OFFSET(HOMECELL,MATCH(MAX(INDEX(First_Data_Point,MATCH($A108,DataStreams,0)),INDEX(First_Data_Point,MATCH(AW$6,DataStreams,0)),$B$3),DateRange,0)-1,MATCH($A108,DataStreams,0)-1):OFFSET(HOMECELL,MATCH(MIN(INDEX(Last_Data_Point,MATCH($A108,DataStreams,0)),INDEX(Last_Data_Point,MATCH(AW$6,DataStreams,0)),$B$4),DateRange,0)-1,MATCH($A108,DataStreams,0)-1) -
(INDEX(Returns!$102:$102,MATCH($A108,DataStreams,0))*
OFFSET(HOMECELL,MATCH(MAX(INDEX(First_Data_Point,MATCH($A108,DataStreams,0)),INDEX(First_Data_Point,MATCH(AW$6,DataStreams,0)),$B$3),DateRange,0)-1,MATCH(INDEX(Returns!$100:$100,MATCH($A108,DataStreams,0)),DataStreams,0)-1):OFFSET(HOMECELL,MATCH(MIN(INDEX(Last_Data_Point,MATCH($A108,DataStreams,0)),INDEX(Last_Data_Point,MATCH(AW$6,DataStreams,0)),$B$4),DateRange,0)-1,MATCH(INDEX(Returns!$100:$100,MATCH($A108,DataStreams,0)),DataStreams,0)-1)),
OFFSET(HOMECELL,MATCH(MAX(INDEX(First_Data_Point,MATCH($A108,DataStreams,0)),INDEX(First_Data_Point,MATCH(AW$6,DataStreams,0)),$B$3),DateRange,0)-1,MATCH(AW$6,DataStreams,0)-1):OFFSET(HOMECELL,MATCH(MIN(INDEX(Last_Data_Point,MATCH($A108,DataStreams,0)),INDEX(Last_Data_Point,MATCH(AW$6,DataStreams,0)),$B$4),DateRange,0)-1,MATCH(AW$6,DataStreams,0)-1) -
(INDEX(Returns!$102:$102,MATCH(AW$6,DataStreams,0))*
OFFSET(HOMECELL,MATCH(MAX(INDEX(First_Data_Point,MATCH($A108,DataStreams,0)),INDEX(First_Data_Point,MATCH(AW$6,DataStreams,0)),$B$3),DateRange,0)-1,MATCH(INDEX(Returns!$100:$100,MATCH(AW$6,DataStreams,0)),DataStreams,0)-1):OFFSET(HOMECELL,MATCH(MIN(INDEX(Last_Data_Point,MATCH($A108,DataStreams,0)),INDEX(Last_Data_Point,MATCH(AW$6,DataStreams,0)),$B$4),DateRange,0)-1,MATCH(INDEX(Returns!$100:$100,MATCH(AW$6,DataStreams,0)),DataStreams,0)-1))),"")</f>
        <v/>
      </c>
      <c r="AX108" s="233" t="str" cm="1">
        <f t="array" aca="1" ref="AX108" ca="1">_xlfn.IFNA(_xlfn.COVARIANCE.S(
OFFSET(HOMECELL,MATCH(MAX(INDEX(First_Data_Point,MATCH($A108,DataStreams,0)),INDEX(First_Data_Point,MATCH(AX$6,DataStreams,0)),$B$3),DateRange,0)-1,MATCH($A108,DataStreams,0)-1):OFFSET(HOMECELL,MATCH(MIN(INDEX(Last_Data_Point,MATCH($A108,DataStreams,0)),INDEX(Last_Data_Point,MATCH(AX$6,DataStreams,0)),$B$4),DateRange,0)-1,MATCH($A108,DataStreams,0)-1) -
(INDEX(Returns!$102:$102,MATCH($A108,DataStreams,0))*
OFFSET(HOMECELL,MATCH(MAX(INDEX(First_Data_Point,MATCH($A108,DataStreams,0)),INDEX(First_Data_Point,MATCH(AX$6,DataStreams,0)),$B$3),DateRange,0)-1,MATCH(INDEX(Returns!$100:$100,MATCH($A108,DataStreams,0)),DataStreams,0)-1):OFFSET(HOMECELL,MATCH(MIN(INDEX(Last_Data_Point,MATCH($A108,DataStreams,0)),INDEX(Last_Data_Point,MATCH(AX$6,DataStreams,0)),$B$4),DateRange,0)-1,MATCH(INDEX(Returns!$100:$100,MATCH($A108,DataStreams,0)),DataStreams,0)-1)),
OFFSET(HOMECELL,MATCH(MAX(INDEX(First_Data_Point,MATCH($A108,DataStreams,0)),INDEX(First_Data_Point,MATCH(AX$6,DataStreams,0)),$B$3),DateRange,0)-1,MATCH(AX$6,DataStreams,0)-1):OFFSET(HOMECELL,MATCH(MIN(INDEX(Last_Data_Point,MATCH($A108,DataStreams,0)),INDEX(Last_Data_Point,MATCH(AX$6,DataStreams,0)),$B$4),DateRange,0)-1,MATCH(AX$6,DataStreams,0)-1) -
(INDEX(Returns!$102:$102,MATCH(AX$6,DataStreams,0))*
OFFSET(HOMECELL,MATCH(MAX(INDEX(First_Data_Point,MATCH($A108,DataStreams,0)),INDEX(First_Data_Point,MATCH(AX$6,DataStreams,0)),$B$3),DateRange,0)-1,MATCH(INDEX(Returns!$100:$100,MATCH(AX$6,DataStreams,0)),DataStreams,0)-1):OFFSET(HOMECELL,MATCH(MIN(INDEX(Last_Data_Point,MATCH($A108,DataStreams,0)),INDEX(Last_Data_Point,MATCH(AX$6,DataStreams,0)),$B$4),DateRange,0)-1,MATCH(INDEX(Returns!$100:$100,MATCH(AX$6,DataStreams,0)),DataStreams,0)-1))),"")</f>
        <v/>
      </c>
      <c r="AY108" s="233" t="str" cm="1">
        <f t="array" aca="1" ref="AY108" ca="1">_xlfn.IFNA(_xlfn.COVARIANCE.S(
OFFSET(HOMECELL,MATCH(MAX(INDEX(First_Data_Point,MATCH($A108,DataStreams,0)),INDEX(First_Data_Point,MATCH(AY$6,DataStreams,0)),$B$3),DateRange,0)-1,MATCH($A108,DataStreams,0)-1):OFFSET(HOMECELL,MATCH(MIN(INDEX(Last_Data_Point,MATCH($A108,DataStreams,0)),INDEX(Last_Data_Point,MATCH(AY$6,DataStreams,0)),$B$4),DateRange,0)-1,MATCH($A108,DataStreams,0)-1) -
(INDEX(Returns!$102:$102,MATCH($A108,DataStreams,0))*
OFFSET(HOMECELL,MATCH(MAX(INDEX(First_Data_Point,MATCH($A108,DataStreams,0)),INDEX(First_Data_Point,MATCH(AY$6,DataStreams,0)),$B$3),DateRange,0)-1,MATCH(INDEX(Returns!$100:$100,MATCH($A108,DataStreams,0)),DataStreams,0)-1):OFFSET(HOMECELL,MATCH(MIN(INDEX(Last_Data_Point,MATCH($A108,DataStreams,0)),INDEX(Last_Data_Point,MATCH(AY$6,DataStreams,0)),$B$4),DateRange,0)-1,MATCH(INDEX(Returns!$100:$100,MATCH($A108,DataStreams,0)),DataStreams,0)-1)),
OFFSET(HOMECELL,MATCH(MAX(INDEX(First_Data_Point,MATCH($A108,DataStreams,0)),INDEX(First_Data_Point,MATCH(AY$6,DataStreams,0)),$B$3),DateRange,0)-1,MATCH(AY$6,DataStreams,0)-1):OFFSET(HOMECELL,MATCH(MIN(INDEX(Last_Data_Point,MATCH($A108,DataStreams,0)),INDEX(Last_Data_Point,MATCH(AY$6,DataStreams,0)),$B$4),DateRange,0)-1,MATCH(AY$6,DataStreams,0)-1) -
(INDEX(Returns!$102:$102,MATCH(AY$6,DataStreams,0))*
OFFSET(HOMECELL,MATCH(MAX(INDEX(First_Data_Point,MATCH($A108,DataStreams,0)),INDEX(First_Data_Point,MATCH(AY$6,DataStreams,0)),$B$3),DateRange,0)-1,MATCH(INDEX(Returns!$100:$100,MATCH(AY$6,DataStreams,0)),DataStreams,0)-1):OFFSET(HOMECELL,MATCH(MIN(INDEX(Last_Data_Point,MATCH($A108,DataStreams,0)),INDEX(Last_Data_Point,MATCH(AY$6,DataStreams,0)),$B$4),DateRange,0)-1,MATCH(INDEX(Returns!$100:$100,MATCH(AY$6,DataStreams,0)),DataStreams,0)-1))),"")</f>
        <v/>
      </c>
      <c r="AZ108" s="233" t="str" cm="1">
        <f t="array" aca="1" ref="AZ108" ca="1">_xlfn.IFNA(_xlfn.COVARIANCE.S(
OFFSET(HOMECELL,MATCH(MAX(INDEX(First_Data_Point,MATCH($A108,DataStreams,0)),INDEX(First_Data_Point,MATCH(AZ$6,DataStreams,0)),$B$3),DateRange,0)-1,MATCH($A108,DataStreams,0)-1):OFFSET(HOMECELL,MATCH(MIN(INDEX(Last_Data_Point,MATCH($A108,DataStreams,0)),INDEX(Last_Data_Point,MATCH(AZ$6,DataStreams,0)),$B$4),DateRange,0)-1,MATCH($A108,DataStreams,0)-1) -
(INDEX(Returns!$102:$102,MATCH($A108,DataStreams,0))*
OFFSET(HOMECELL,MATCH(MAX(INDEX(First_Data_Point,MATCH($A108,DataStreams,0)),INDEX(First_Data_Point,MATCH(AZ$6,DataStreams,0)),$B$3),DateRange,0)-1,MATCH(INDEX(Returns!$100:$100,MATCH($A108,DataStreams,0)),DataStreams,0)-1):OFFSET(HOMECELL,MATCH(MIN(INDEX(Last_Data_Point,MATCH($A108,DataStreams,0)),INDEX(Last_Data_Point,MATCH(AZ$6,DataStreams,0)),$B$4),DateRange,0)-1,MATCH(INDEX(Returns!$100:$100,MATCH($A108,DataStreams,0)),DataStreams,0)-1)),
OFFSET(HOMECELL,MATCH(MAX(INDEX(First_Data_Point,MATCH($A108,DataStreams,0)),INDEX(First_Data_Point,MATCH(AZ$6,DataStreams,0)),$B$3),DateRange,0)-1,MATCH(AZ$6,DataStreams,0)-1):OFFSET(HOMECELL,MATCH(MIN(INDEX(Last_Data_Point,MATCH($A108,DataStreams,0)),INDEX(Last_Data_Point,MATCH(AZ$6,DataStreams,0)),$B$4),DateRange,0)-1,MATCH(AZ$6,DataStreams,0)-1) -
(INDEX(Returns!$102:$102,MATCH(AZ$6,DataStreams,0))*
OFFSET(HOMECELL,MATCH(MAX(INDEX(First_Data_Point,MATCH($A108,DataStreams,0)),INDEX(First_Data_Point,MATCH(AZ$6,DataStreams,0)),$B$3),DateRange,0)-1,MATCH(INDEX(Returns!$100:$100,MATCH(AZ$6,DataStreams,0)),DataStreams,0)-1):OFFSET(HOMECELL,MATCH(MIN(INDEX(Last_Data_Point,MATCH($A108,DataStreams,0)),INDEX(Last_Data_Point,MATCH(AZ$6,DataStreams,0)),$B$4),DateRange,0)-1,MATCH(INDEX(Returns!$100:$100,MATCH(AZ$6,DataStreams,0)),DataStreams,0)-1))),"")</f>
        <v/>
      </c>
      <c r="BA108" s="233" t="str" cm="1">
        <f t="array" aca="1" ref="BA108" ca="1">_xlfn.IFNA(_xlfn.COVARIANCE.S(
OFFSET(HOMECELL,MATCH(MAX(INDEX(First_Data_Point,MATCH($A108,DataStreams,0)),INDEX(First_Data_Point,MATCH(BA$6,DataStreams,0)),$B$3),DateRange,0)-1,MATCH($A108,DataStreams,0)-1):OFFSET(HOMECELL,MATCH(MIN(INDEX(Last_Data_Point,MATCH($A108,DataStreams,0)),INDEX(Last_Data_Point,MATCH(BA$6,DataStreams,0)),$B$4),DateRange,0)-1,MATCH($A108,DataStreams,0)-1) -
(INDEX(Returns!$102:$102,MATCH($A108,DataStreams,0))*
OFFSET(HOMECELL,MATCH(MAX(INDEX(First_Data_Point,MATCH($A108,DataStreams,0)),INDEX(First_Data_Point,MATCH(BA$6,DataStreams,0)),$B$3),DateRange,0)-1,MATCH(INDEX(Returns!$100:$100,MATCH($A108,DataStreams,0)),DataStreams,0)-1):OFFSET(HOMECELL,MATCH(MIN(INDEX(Last_Data_Point,MATCH($A108,DataStreams,0)),INDEX(Last_Data_Point,MATCH(BA$6,DataStreams,0)),$B$4),DateRange,0)-1,MATCH(INDEX(Returns!$100:$100,MATCH($A108,DataStreams,0)),DataStreams,0)-1)),
OFFSET(HOMECELL,MATCH(MAX(INDEX(First_Data_Point,MATCH($A108,DataStreams,0)),INDEX(First_Data_Point,MATCH(BA$6,DataStreams,0)),$B$3),DateRange,0)-1,MATCH(BA$6,DataStreams,0)-1):OFFSET(HOMECELL,MATCH(MIN(INDEX(Last_Data_Point,MATCH($A108,DataStreams,0)),INDEX(Last_Data_Point,MATCH(BA$6,DataStreams,0)),$B$4),DateRange,0)-1,MATCH(BA$6,DataStreams,0)-1) -
(INDEX(Returns!$102:$102,MATCH(BA$6,DataStreams,0))*
OFFSET(HOMECELL,MATCH(MAX(INDEX(First_Data_Point,MATCH($A108,DataStreams,0)),INDEX(First_Data_Point,MATCH(BA$6,DataStreams,0)),$B$3),DateRange,0)-1,MATCH(INDEX(Returns!$100:$100,MATCH(BA$6,DataStreams,0)),DataStreams,0)-1):OFFSET(HOMECELL,MATCH(MIN(INDEX(Last_Data_Point,MATCH($A108,DataStreams,0)),INDEX(Last_Data_Point,MATCH(BA$6,DataStreams,0)),$B$4),DateRange,0)-1,MATCH(INDEX(Returns!$100:$100,MATCH(BA$6,DataStreams,0)),DataStreams,0)-1))),"")</f>
        <v/>
      </c>
      <c r="BB108" s="233" t="str" cm="1">
        <f t="array" aca="1" ref="BB108" ca="1">_xlfn.IFNA(_xlfn.COVARIANCE.S(
OFFSET(HOMECELL,MATCH(MAX(INDEX(First_Data_Point,MATCH($A108,DataStreams,0)),INDEX(First_Data_Point,MATCH(BB$6,DataStreams,0)),$B$3),DateRange,0)-1,MATCH($A108,DataStreams,0)-1):OFFSET(HOMECELL,MATCH(MIN(INDEX(Last_Data_Point,MATCH($A108,DataStreams,0)),INDEX(Last_Data_Point,MATCH(BB$6,DataStreams,0)),$B$4),DateRange,0)-1,MATCH($A108,DataStreams,0)-1) -
(INDEX(Returns!$102:$102,MATCH($A108,DataStreams,0))*
OFFSET(HOMECELL,MATCH(MAX(INDEX(First_Data_Point,MATCH($A108,DataStreams,0)),INDEX(First_Data_Point,MATCH(BB$6,DataStreams,0)),$B$3),DateRange,0)-1,MATCH(INDEX(Returns!$100:$100,MATCH($A108,DataStreams,0)),DataStreams,0)-1):OFFSET(HOMECELL,MATCH(MIN(INDEX(Last_Data_Point,MATCH($A108,DataStreams,0)),INDEX(Last_Data_Point,MATCH(BB$6,DataStreams,0)),$B$4),DateRange,0)-1,MATCH(INDEX(Returns!$100:$100,MATCH($A108,DataStreams,0)),DataStreams,0)-1)),
OFFSET(HOMECELL,MATCH(MAX(INDEX(First_Data_Point,MATCH($A108,DataStreams,0)),INDEX(First_Data_Point,MATCH(BB$6,DataStreams,0)),$B$3),DateRange,0)-1,MATCH(BB$6,DataStreams,0)-1):OFFSET(HOMECELL,MATCH(MIN(INDEX(Last_Data_Point,MATCH($A108,DataStreams,0)),INDEX(Last_Data_Point,MATCH(BB$6,DataStreams,0)),$B$4),DateRange,0)-1,MATCH(BB$6,DataStreams,0)-1) -
(INDEX(Returns!$102:$102,MATCH(BB$6,DataStreams,0))*
OFFSET(HOMECELL,MATCH(MAX(INDEX(First_Data_Point,MATCH($A108,DataStreams,0)),INDEX(First_Data_Point,MATCH(BB$6,DataStreams,0)),$B$3),DateRange,0)-1,MATCH(INDEX(Returns!$100:$100,MATCH(BB$6,DataStreams,0)),DataStreams,0)-1):OFFSET(HOMECELL,MATCH(MIN(INDEX(Last_Data_Point,MATCH($A108,DataStreams,0)),INDEX(Last_Data_Point,MATCH(BB$6,DataStreams,0)),$B$4),DateRange,0)-1,MATCH(INDEX(Returns!$100:$100,MATCH(BB$6,DataStreams,0)),DataStreams,0)-1))),"")</f>
        <v/>
      </c>
      <c r="BC108" s="236"/>
    </row>
    <row r="109" spans="1:55">
      <c r="A109" s="239"/>
      <c r="B109" s="233" t="str" cm="1">
        <f t="array" aca="1" ref="B109" ca="1">_xlfn.IFNA(_xlfn.COVARIANCE.S(
OFFSET(HOMECELL,MATCH(MAX(INDEX(First_Data_Point,MATCH($A109,DataStreams,0)),INDEX(First_Data_Point,MATCH(B$6,DataStreams,0)),$B$3),DateRange,0)-1,MATCH($A109,DataStreams,0)-1):OFFSET(HOMECELL,MATCH(MIN(INDEX(Last_Data_Point,MATCH($A109,DataStreams,0)),INDEX(Last_Data_Point,MATCH(B$6,DataStreams,0)),$B$4),DateRange,0)-1,MATCH($A109,DataStreams,0)-1) -
(INDEX(Returns!$102:$102,MATCH($A109,DataStreams,0))*
OFFSET(HOMECELL,MATCH(MAX(INDEX(First_Data_Point,MATCH($A109,DataStreams,0)),INDEX(First_Data_Point,MATCH(B$6,DataStreams,0)),$B$3),DateRange,0)-1,MATCH(INDEX(Returns!$100:$100,MATCH($A109,DataStreams,0)),DataStreams,0)-1):OFFSET(HOMECELL,MATCH(MIN(INDEX(Last_Data_Point,MATCH($A109,DataStreams,0)),INDEX(Last_Data_Point,MATCH(B$6,DataStreams,0)),$B$4),DateRange,0)-1,MATCH(INDEX(Returns!$100:$100,MATCH($A109,DataStreams,0)),DataStreams,0)-1)),
OFFSET(HOMECELL,MATCH(MAX(INDEX(First_Data_Point,MATCH($A109,DataStreams,0)),INDEX(First_Data_Point,MATCH(B$6,DataStreams,0)),$B$3),DateRange,0)-1,MATCH(B$6,DataStreams,0)-1):OFFSET(HOMECELL,MATCH(MIN(INDEX(Last_Data_Point,MATCH($A109,DataStreams,0)),INDEX(Last_Data_Point,MATCH(B$6,DataStreams,0)),$B$4),DateRange,0)-1,MATCH(B$6,DataStreams,0)-1) -
(INDEX(Returns!$102:$102,MATCH(B$6,DataStreams,0))*
OFFSET(HOMECELL,MATCH(MAX(INDEX(First_Data_Point,MATCH($A109,DataStreams,0)),INDEX(First_Data_Point,MATCH(B$6,DataStreams,0)),$B$3),DateRange,0)-1,MATCH(INDEX(Returns!$100:$100,MATCH(B$6,DataStreams,0)),DataStreams,0)-1):OFFSET(HOMECELL,MATCH(MIN(INDEX(Last_Data_Point,MATCH($A109,DataStreams,0)),INDEX(Last_Data_Point,MATCH(B$6,DataStreams,0)),$B$4),DateRange,0)-1,MATCH(INDEX(Returns!$100:$100,MATCH(B$6,DataStreams,0)),DataStreams,0)-1))),"")</f>
        <v/>
      </c>
      <c r="C109" s="233" t="str" cm="1">
        <f t="array" aca="1" ref="C109" ca="1">_xlfn.IFNA(_xlfn.COVARIANCE.S(
OFFSET(HOMECELL,MATCH(MAX(INDEX(First_Data_Point,MATCH($A109,DataStreams,0)),INDEX(First_Data_Point,MATCH(C$6,DataStreams,0)),$B$3),DateRange,0)-1,MATCH($A109,DataStreams,0)-1):OFFSET(HOMECELL,MATCH(MIN(INDEX(Last_Data_Point,MATCH($A109,DataStreams,0)),INDEX(Last_Data_Point,MATCH(C$6,DataStreams,0)),$B$4),DateRange,0)-1,MATCH($A109,DataStreams,0)-1) -
(INDEX(Returns!$102:$102,MATCH($A109,DataStreams,0))*
OFFSET(HOMECELL,MATCH(MAX(INDEX(First_Data_Point,MATCH($A109,DataStreams,0)),INDEX(First_Data_Point,MATCH(C$6,DataStreams,0)),$B$3),DateRange,0)-1,MATCH(INDEX(Returns!$100:$100,MATCH($A109,DataStreams,0)),DataStreams,0)-1):OFFSET(HOMECELL,MATCH(MIN(INDEX(Last_Data_Point,MATCH($A109,DataStreams,0)),INDEX(Last_Data_Point,MATCH(C$6,DataStreams,0)),$B$4),DateRange,0)-1,MATCH(INDEX(Returns!$100:$100,MATCH($A109,DataStreams,0)),DataStreams,0)-1)),
OFFSET(HOMECELL,MATCH(MAX(INDEX(First_Data_Point,MATCH($A109,DataStreams,0)),INDEX(First_Data_Point,MATCH(C$6,DataStreams,0)),$B$3),DateRange,0)-1,MATCH(C$6,DataStreams,0)-1):OFFSET(HOMECELL,MATCH(MIN(INDEX(Last_Data_Point,MATCH($A109,DataStreams,0)),INDEX(Last_Data_Point,MATCH(C$6,DataStreams,0)),$B$4),DateRange,0)-1,MATCH(C$6,DataStreams,0)-1) -
(INDEX(Returns!$102:$102,MATCH(C$6,DataStreams,0))*
OFFSET(HOMECELL,MATCH(MAX(INDEX(First_Data_Point,MATCH($A109,DataStreams,0)),INDEX(First_Data_Point,MATCH(C$6,DataStreams,0)),$B$3),DateRange,0)-1,MATCH(INDEX(Returns!$100:$100,MATCH(C$6,DataStreams,0)),DataStreams,0)-1):OFFSET(HOMECELL,MATCH(MIN(INDEX(Last_Data_Point,MATCH($A109,DataStreams,0)),INDEX(Last_Data_Point,MATCH(C$6,DataStreams,0)),$B$4),DateRange,0)-1,MATCH(INDEX(Returns!$100:$100,MATCH(C$6,DataStreams,0)),DataStreams,0)-1))),"")</f>
        <v/>
      </c>
      <c r="D109" s="233" t="str" cm="1">
        <f t="array" aca="1" ref="D109" ca="1">_xlfn.IFNA(_xlfn.COVARIANCE.S(
OFFSET(HOMECELL,MATCH(MAX(INDEX(First_Data_Point,MATCH($A109,DataStreams,0)),INDEX(First_Data_Point,MATCH(D$6,DataStreams,0)),$B$3),DateRange,0)-1,MATCH($A109,DataStreams,0)-1):OFFSET(HOMECELL,MATCH(MIN(INDEX(Last_Data_Point,MATCH($A109,DataStreams,0)),INDEX(Last_Data_Point,MATCH(D$6,DataStreams,0)),$B$4),DateRange,0)-1,MATCH($A109,DataStreams,0)-1) -
(INDEX(Returns!$102:$102,MATCH($A109,DataStreams,0))*
OFFSET(HOMECELL,MATCH(MAX(INDEX(First_Data_Point,MATCH($A109,DataStreams,0)),INDEX(First_Data_Point,MATCH(D$6,DataStreams,0)),$B$3),DateRange,0)-1,MATCH(INDEX(Returns!$100:$100,MATCH($A109,DataStreams,0)),DataStreams,0)-1):OFFSET(HOMECELL,MATCH(MIN(INDEX(Last_Data_Point,MATCH($A109,DataStreams,0)),INDEX(Last_Data_Point,MATCH(D$6,DataStreams,0)),$B$4),DateRange,0)-1,MATCH(INDEX(Returns!$100:$100,MATCH($A109,DataStreams,0)),DataStreams,0)-1)),
OFFSET(HOMECELL,MATCH(MAX(INDEX(First_Data_Point,MATCH($A109,DataStreams,0)),INDEX(First_Data_Point,MATCH(D$6,DataStreams,0)),$B$3),DateRange,0)-1,MATCH(D$6,DataStreams,0)-1):OFFSET(HOMECELL,MATCH(MIN(INDEX(Last_Data_Point,MATCH($A109,DataStreams,0)),INDEX(Last_Data_Point,MATCH(D$6,DataStreams,0)),$B$4),DateRange,0)-1,MATCH(D$6,DataStreams,0)-1) -
(INDEX(Returns!$102:$102,MATCH(D$6,DataStreams,0))*
OFFSET(HOMECELL,MATCH(MAX(INDEX(First_Data_Point,MATCH($A109,DataStreams,0)),INDEX(First_Data_Point,MATCH(D$6,DataStreams,0)),$B$3),DateRange,0)-1,MATCH(INDEX(Returns!$100:$100,MATCH(D$6,DataStreams,0)),DataStreams,0)-1):OFFSET(HOMECELL,MATCH(MIN(INDEX(Last_Data_Point,MATCH($A109,DataStreams,0)),INDEX(Last_Data_Point,MATCH(D$6,DataStreams,0)),$B$4),DateRange,0)-1,MATCH(INDEX(Returns!$100:$100,MATCH(D$6,DataStreams,0)),DataStreams,0)-1))),"")</f>
        <v/>
      </c>
      <c r="E109" s="233" t="str" cm="1">
        <f t="array" aca="1" ref="E109" ca="1">_xlfn.IFNA(_xlfn.COVARIANCE.S(
OFFSET(HOMECELL,MATCH(MAX(INDEX(First_Data_Point,MATCH($A109,DataStreams,0)),INDEX(First_Data_Point,MATCH(E$6,DataStreams,0)),$B$3),DateRange,0)-1,MATCH($A109,DataStreams,0)-1):OFFSET(HOMECELL,MATCH(MIN(INDEX(Last_Data_Point,MATCH($A109,DataStreams,0)),INDEX(Last_Data_Point,MATCH(E$6,DataStreams,0)),$B$4),DateRange,0)-1,MATCH($A109,DataStreams,0)-1) -
(INDEX(Returns!$102:$102,MATCH($A109,DataStreams,0))*
OFFSET(HOMECELL,MATCH(MAX(INDEX(First_Data_Point,MATCH($A109,DataStreams,0)),INDEX(First_Data_Point,MATCH(E$6,DataStreams,0)),$B$3),DateRange,0)-1,MATCH(INDEX(Returns!$100:$100,MATCH($A109,DataStreams,0)),DataStreams,0)-1):OFFSET(HOMECELL,MATCH(MIN(INDEX(Last_Data_Point,MATCH($A109,DataStreams,0)),INDEX(Last_Data_Point,MATCH(E$6,DataStreams,0)),$B$4),DateRange,0)-1,MATCH(INDEX(Returns!$100:$100,MATCH($A109,DataStreams,0)),DataStreams,0)-1)),
OFFSET(HOMECELL,MATCH(MAX(INDEX(First_Data_Point,MATCH($A109,DataStreams,0)),INDEX(First_Data_Point,MATCH(E$6,DataStreams,0)),$B$3),DateRange,0)-1,MATCH(E$6,DataStreams,0)-1):OFFSET(HOMECELL,MATCH(MIN(INDEX(Last_Data_Point,MATCH($A109,DataStreams,0)),INDEX(Last_Data_Point,MATCH(E$6,DataStreams,0)),$B$4),DateRange,0)-1,MATCH(E$6,DataStreams,0)-1) -
(INDEX(Returns!$102:$102,MATCH(E$6,DataStreams,0))*
OFFSET(HOMECELL,MATCH(MAX(INDEX(First_Data_Point,MATCH($A109,DataStreams,0)),INDEX(First_Data_Point,MATCH(E$6,DataStreams,0)),$B$3),DateRange,0)-1,MATCH(INDEX(Returns!$100:$100,MATCH(E$6,DataStreams,0)),DataStreams,0)-1):OFFSET(HOMECELL,MATCH(MIN(INDEX(Last_Data_Point,MATCH($A109,DataStreams,0)),INDEX(Last_Data_Point,MATCH(E$6,DataStreams,0)),$B$4),DateRange,0)-1,MATCH(INDEX(Returns!$100:$100,MATCH(E$6,DataStreams,0)),DataStreams,0)-1))),"")</f>
        <v/>
      </c>
      <c r="F109" s="233" t="str" cm="1">
        <f t="array" aca="1" ref="F109" ca="1">_xlfn.IFNA(_xlfn.COVARIANCE.S(
OFFSET(HOMECELL,MATCH(MAX(INDEX(First_Data_Point,MATCH($A109,DataStreams,0)),INDEX(First_Data_Point,MATCH(F$6,DataStreams,0)),$B$3),DateRange,0)-1,MATCH($A109,DataStreams,0)-1):OFFSET(HOMECELL,MATCH(MIN(INDEX(Last_Data_Point,MATCH($A109,DataStreams,0)),INDEX(Last_Data_Point,MATCH(F$6,DataStreams,0)),$B$4),DateRange,0)-1,MATCH($A109,DataStreams,0)-1) -
(INDEX(Returns!$102:$102,MATCH($A109,DataStreams,0))*
OFFSET(HOMECELL,MATCH(MAX(INDEX(First_Data_Point,MATCH($A109,DataStreams,0)),INDEX(First_Data_Point,MATCH(F$6,DataStreams,0)),$B$3),DateRange,0)-1,MATCH(INDEX(Returns!$100:$100,MATCH($A109,DataStreams,0)),DataStreams,0)-1):OFFSET(HOMECELL,MATCH(MIN(INDEX(Last_Data_Point,MATCH($A109,DataStreams,0)),INDEX(Last_Data_Point,MATCH(F$6,DataStreams,0)),$B$4),DateRange,0)-1,MATCH(INDEX(Returns!$100:$100,MATCH($A109,DataStreams,0)),DataStreams,0)-1)),
OFFSET(HOMECELL,MATCH(MAX(INDEX(First_Data_Point,MATCH($A109,DataStreams,0)),INDEX(First_Data_Point,MATCH(F$6,DataStreams,0)),$B$3),DateRange,0)-1,MATCH(F$6,DataStreams,0)-1):OFFSET(HOMECELL,MATCH(MIN(INDEX(Last_Data_Point,MATCH($A109,DataStreams,0)),INDEX(Last_Data_Point,MATCH(F$6,DataStreams,0)),$B$4),DateRange,0)-1,MATCH(F$6,DataStreams,0)-1) -
(INDEX(Returns!$102:$102,MATCH(F$6,DataStreams,0))*
OFFSET(HOMECELL,MATCH(MAX(INDEX(First_Data_Point,MATCH($A109,DataStreams,0)),INDEX(First_Data_Point,MATCH(F$6,DataStreams,0)),$B$3),DateRange,0)-1,MATCH(INDEX(Returns!$100:$100,MATCH(F$6,DataStreams,0)),DataStreams,0)-1):OFFSET(HOMECELL,MATCH(MIN(INDEX(Last_Data_Point,MATCH($A109,DataStreams,0)),INDEX(Last_Data_Point,MATCH(F$6,DataStreams,0)),$B$4),DateRange,0)-1,MATCH(INDEX(Returns!$100:$100,MATCH(F$6,DataStreams,0)),DataStreams,0)-1))),"")</f>
        <v/>
      </c>
      <c r="G109" s="233" t="str" cm="1">
        <f t="array" aca="1" ref="G109" ca="1">_xlfn.IFNA(_xlfn.COVARIANCE.S(
OFFSET(HOMECELL,MATCH(MAX(INDEX(First_Data_Point,MATCH($A109,DataStreams,0)),INDEX(First_Data_Point,MATCH(G$6,DataStreams,0)),$B$3),DateRange,0)-1,MATCH($A109,DataStreams,0)-1):OFFSET(HOMECELL,MATCH(MIN(INDEX(Last_Data_Point,MATCH($A109,DataStreams,0)),INDEX(Last_Data_Point,MATCH(G$6,DataStreams,0)),$B$4),DateRange,0)-1,MATCH($A109,DataStreams,0)-1) -
(INDEX(Returns!$102:$102,MATCH($A109,DataStreams,0))*
OFFSET(HOMECELL,MATCH(MAX(INDEX(First_Data_Point,MATCH($A109,DataStreams,0)),INDEX(First_Data_Point,MATCH(G$6,DataStreams,0)),$B$3),DateRange,0)-1,MATCH(INDEX(Returns!$100:$100,MATCH($A109,DataStreams,0)),DataStreams,0)-1):OFFSET(HOMECELL,MATCH(MIN(INDEX(Last_Data_Point,MATCH($A109,DataStreams,0)),INDEX(Last_Data_Point,MATCH(G$6,DataStreams,0)),$B$4),DateRange,0)-1,MATCH(INDEX(Returns!$100:$100,MATCH($A109,DataStreams,0)),DataStreams,0)-1)),
OFFSET(HOMECELL,MATCH(MAX(INDEX(First_Data_Point,MATCH($A109,DataStreams,0)),INDEX(First_Data_Point,MATCH(G$6,DataStreams,0)),$B$3),DateRange,0)-1,MATCH(G$6,DataStreams,0)-1):OFFSET(HOMECELL,MATCH(MIN(INDEX(Last_Data_Point,MATCH($A109,DataStreams,0)),INDEX(Last_Data_Point,MATCH(G$6,DataStreams,0)),$B$4),DateRange,0)-1,MATCH(G$6,DataStreams,0)-1) -
(INDEX(Returns!$102:$102,MATCH(G$6,DataStreams,0))*
OFFSET(HOMECELL,MATCH(MAX(INDEX(First_Data_Point,MATCH($A109,DataStreams,0)),INDEX(First_Data_Point,MATCH(G$6,DataStreams,0)),$B$3),DateRange,0)-1,MATCH(INDEX(Returns!$100:$100,MATCH(G$6,DataStreams,0)),DataStreams,0)-1):OFFSET(HOMECELL,MATCH(MIN(INDEX(Last_Data_Point,MATCH($A109,DataStreams,0)),INDEX(Last_Data_Point,MATCH(G$6,DataStreams,0)),$B$4),DateRange,0)-1,MATCH(INDEX(Returns!$100:$100,MATCH(G$6,DataStreams,0)),DataStreams,0)-1))),"")</f>
        <v/>
      </c>
      <c r="H109" s="233" t="str" cm="1">
        <f t="array" aca="1" ref="H109" ca="1">_xlfn.IFNA(_xlfn.COVARIANCE.S(
OFFSET(HOMECELL,MATCH(MAX(INDEX(First_Data_Point,MATCH($A109,DataStreams,0)),INDEX(First_Data_Point,MATCH(H$6,DataStreams,0)),$B$3),DateRange,0)-1,MATCH($A109,DataStreams,0)-1):OFFSET(HOMECELL,MATCH(MIN(INDEX(Last_Data_Point,MATCH($A109,DataStreams,0)),INDEX(Last_Data_Point,MATCH(H$6,DataStreams,0)),$B$4),DateRange,0)-1,MATCH($A109,DataStreams,0)-1) -
(INDEX(Returns!$102:$102,MATCH($A109,DataStreams,0))*
OFFSET(HOMECELL,MATCH(MAX(INDEX(First_Data_Point,MATCH($A109,DataStreams,0)),INDEX(First_Data_Point,MATCH(H$6,DataStreams,0)),$B$3),DateRange,0)-1,MATCH(INDEX(Returns!$100:$100,MATCH($A109,DataStreams,0)),DataStreams,0)-1):OFFSET(HOMECELL,MATCH(MIN(INDEX(Last_Data_Point,MATCH($A109,DataStreams,0)),INDEX(Last_Data_Point,MATCH(H$6,DataStreams,0)),$B$4),DateRange,0)-1,MATCH(INDEX(Returns!$100:$100,MATCH($A109,DataStreams,0)),DataStreams,0)-1)),
OFFSET(HOMECELL,MATCH(MAX(INDEX(First_Data_Point,MATCH($A109,DataStreams,0)),INDEX(First_Data_Point,MATCH(H$6,DataStreams,0)),$B$3),DateRange,0)-1,MATCH(H$6,DataStreams,0)-1):OFFSET(HOMECELL,MATCH(MIN(INDEX(Last_Data_Point,MATCH($A109,DataStreams,0)),INDEX(Last_Data_Point,MATCH(H$6,DataStreams,0)),$B$4),DateRange,0)-1,MATCH(H$6,DataStreams,0)-1) -
(INDEX(Returns!$102:$102,MATCH(H$6,DataStreams,0))*
OFFSET(HOMECELL,MATCH(MAX(INDEX(First_Data_Point,MATCH($A109,DataStreams,0)),INDEX(First_Data_Point,MATCH(H$6,DataStreams,0)),$B$3),DateRange,0)-1,MATCH(INDEX(Returns!$100:$100,MATCH(H$6,DataStreams,0)),DataStreams,0)-1):OFFSET(HOMECELL,MATCH(MIN(INDEX(Last_Data_Point,MATCH($A109,DataStreams,0)),INDEX(Last_Data_Point,MATCH(H$6,DataStreams,0)),$B$4),DateRange,0)-1,MATCH(INDEX(Returns!$100:$100,MATCH(H$6,DataStreams,0)),DataStreams,0)-1))),"")</f>
        <v/>
      </c>
      <c r="I109" s="233" t="str" cm="1">
        <f t="array" aca="1" ref="I109" ca="1">_xlfn.IFNA(_xlfn.COVARIANCE.S(
OFFSET(HOMECELL,MATCH(MAX(INDEX(First_Data_Point,MATCH($A109,DataStreams,0)),INDEX(First_Data_Point,MATCH(I$6,DataStreams,0)),$B$3),DateRange,0)-1,MATCH($A109,DataStreams,0)-1):OFFSET(HOMECELL,MATCH(MIN(INDEX(Last_Data_Point,MATCH($A109,DataStreams,0)),INDEX(Last_Data_Point,MATCH(I$6,DataStreams,0)),$B$4),DateRange,0)-1,MATCH($A109,DataStreams,0)-1) -
(INDEX(Returns!$102:$102,MATCH($A109,DataStreams,0))*
OFFSET(HOMECELL,MATCH(MAX(INDEX(First_Data_Point,MATCH($A109,DataStreams,0)),INDEX(First_Data_Point,MATCH(I$6,DataStreams,0)),$B$3),DateRange,0)-1,MATCH(INDEX(Returns!$100:$100,MATCH($A109,DataStreams,0)),DataStreams,0)-1):OFFSET(HOMECELL,MATCH(MIN(INDEX(Last_Data_Point,MATCH($A109,DataStreams,0)),INDEX(Last_Data_Point,MATCH(I$6,DataStreams,0)),$B$4),DateRange,0)-1,MATCH(INDEX(Returns!$100:$100,MATCH($A109,DataStreams,0)),DataStreams,0)-1)),
OFFSET(HOMECELL,MATCH(MAX(INDEX(First_Data_Point,MATCH($A109,DataStreams,0)),INDEX(First_Data_Point,MATCH(I$6,DataStreams,0)),$B$3),DateRange,0)-1,MATCH(I$6,DataStreams,0)-1):OFFSET(HOMECELL,MATCH(MIN(INDEX(Last_Data_Point,MATCH($A109,DataStreams,0)),INDEX(Last_Data_Point,MATCH(I$6,DataStreams,0)),$B$4),DateRange,0)-1,MATCH(I$6,DataStreams,0)-1) -
(INDEX(Returns!$102:$102,MATCH(I$6,DataStreams,0))*
OFFSET(HOMECELL,MATCH(MAX(INDEX(First_Data_Point,MATCH($A109,DataStreams,0)),INDEX(First_Data_Point,MATCH(I$6,DataStreams,0)),$B$3),DateRange,0)-1,MATCH(INDEX(Returns!$100:$100,MATCH(I$6,DataStreams,0)),DataStreams,0)-1):OFFSET(HOMECELL,MATCH(MIN(INDEX(Last_Data_Point,MATCH($A109,DataStreams,0)),INDEX(Last_Data_Point,MATCH(I$6,DataStreams,0)),$B$4),DateRange,0)-1,MATCH(INDEX(Returns!$100:$100,MATCH(I$6,DataStreams,0)),DataStreams,0)-1))),"")</f>
        <v/>
      </c>
      <c r="J109" s="233" t="str" cm="1">
        <f t="array" aca="1" ref="J109" ca="1">_xlfn.IFNA(_xlfn.COVARIANCE.S(
OFFSET(HOMECELL,MATCH(MAX(INDEX(First_Data_Point,MATCH($A109,DataStreams,0)),INDEX(First_Data_Point,MATCH(J$6,DataStreams,0)),$B$3),DateRange,0)-1,MATCH($A109,DataStreams,0)-1):OFFSET(HOMECELL,MATCH(MIN(INDEX(Last_Data_Point,MATCH($A109,DataStreams,0)),INDEX(Last_Data_Point,MATCH(J$6,DataStreams,0)),$B$4),DateRange,0)-1,MATCH($A109,DataStreams,0)-1) -
(INDEX(Returns!$102:$102,MATCH($A109,DataStreams,0))*
OFFSET(HOMECELL,MATCH(MAX(INDEX(First_Data_Point,MATCH($A109,DataStreams,0)),INDEX(First_Data_Point,MATCH(J$6,DataStreams,0)),$B$3),DateRange,0)-1,MATCH(INDEX(Returns!$100:$100,MATCH($A109,DataStreams,0)),DataStreams,0)-1):OFFSET(HOMECELL,MATCH(MIN(INDEX(Last_Data_Point,MATCH($A109,DataStreams,0)),INDEX(Last_Data_Point,MATCH(J$6,DataStreams,0)),$B$4),DateRange,0)-1,MATCH(INDEX(Returns!$100:$100,MATCH($A109,DataStreams,0)),DataStreams,0)-1)),
OFFSET(HOMECELL,MATCH(MAX(INDEX(First_Data_Point,MATCH($A109,DataStreams,0)),INDEX(First_Data_Point,MATCH(J$6,DataStreams,0)),$B$3),DateRange,0)-1,MATCH(J$6,DataStreams,0)-1):OFFSET(HOMECELL,MATCH(MIN(INDEX(Last_Data_Point,MATCH($A109,DataStreams,0)),INDEX(Last_Data_Point,MATCH(J$6,DataStreams,0)),$B$4),DateRange,0)-1,MATCH(J$6,DataStreams,0)-1) -
(INDEX(Returns!$102:$102,MATCH(J$6,DataStreams,0))*
OFFSET(HOMECELL,MATCH(MAX(INDEX(First_Data_Point,MATCH($A109,DataStreams,0)),INDEX(First_Data_Point,MATCH(J$6,DataStreams,0)),$B$3),DateRange,0)-1,MATCH(INDEX(Returns!$100:$100,MATCH(J$6,DataStreams,0)),DataStreams,0)-1):OFFSET(HOMECELL,MATCH(MIN(INDEX(Last_Data_Point,MATCH($A109,DataStreams,0)),INDEX(Last_Data_Point,MATCH(J$6,DataStreams,0)),$B$4),DateRange,0)-1,MATCH(INDEX(Returns!$100:$100,MATCH(J$6,DataStreams,0)),DataStreams,0)-1))),"")</f>
        <v/>
      </c>
      <c r="K109" s="233" t="str" cm="1">
        <f t="array" aca="1" ref="K109" ca="1">_xlfn.IFNA(_xlfn.COVARIANCE.S(
OFFSET(HOMECELL,MATCH(MAX(INDEX(First_Data_Point,MATCH($A109,DataStreams,0)),INDEX(First_Data_Point,MATCH(K$6,DataStreams,0)),$B$3),DateRange,0)-1,MATCH($A109,DataStreams,0)-1):OFFSET(HOMECELL,MATCH(MIN(INDEX(Last_Data_Point,MATCH($A109,DataStreams,0)),INDEX(Last_Data_Point,MATCH(K$6,DataStreams,0)),$B$4),DateRange,0)-1,MATCH($A109,DataStreams,0)-1) -
(INDEX(Returns!$102:$102,MATCH($A109,DataStreams,0))*
OFFSET(HOMECELL,MATCH(MAX(INDEX(First_Data_Point,MATCH($A109,DataStreams,0)),INDEX(First_Data_Point,MATCH(K$6,DataStreams,0)),$B$3),DateRange,0)-1,MATCH(INDEX(Returns!$100:$100,MATCH($A109,DataStreams,0)),DataStreams,0)-1):OFFSET(HOMECELL,MATCH(MIN(INDEX(Last_Data_Point,MATCH($A109,DataStreams,0)),INDEX(Last_Data_Point,MATCH(K$6,DataStreams,0)),$B$4),DateRange,0)-1,MATCH(INDEX(Returns!$100:$100,MATCH($A109,DataStreams,0)),DataStreams,0)-1)),
OFFSET(HOMECELL,MATCH(MAX(INDEX(First_Data_Point,MATCH($A109,DataStreams,0)),INDEX(First_Data_Point,MATCH(K$6,DataStreams,0)),$B$3),DateRange,0)-1,MATCH(K$6,DataStreams,0)-1):OFFSET(HOMECELL,MATCH(MIN(INDEX(Last_Data_Point,MATCH($A109,DataStreams,0)),INDEX(Last_Data_Point,MATCH(K$6,DataStreams,0)),$B$4),DateRange,0)-1,MATCH(K$6,DataStreams,0)-1) -
(INDEX(Returns!$102:$102,MATCH(K$6,DataStreams,0))*
OFFSET(HOMECELL,MATCH(MAX(INDEX(First_Data_Point,MATCH($A109,DataStreams,0)),INDEX(First_Data_Point,MATCH(K$6,DataStreams,0)),$B$3),DateRange,0)-1,MATCH(INDEX(Returns!$100:$100,MATCH(K$6,DataStreams,0)),DataStreams,0)-1):OFFSET(HOMECELL,MATCH(MIN(INDEX(Last_Data_Point,MATCH($A109,DataStreams,0)),INDEX(Last_Data_Point,MATCH(K$6,DataStreams,0)),$B$4),DateRange,0)-1,MATCH(INDEX(Returns!$100:$100,MATCH(K$6,DataStreams,0)),DataStreams,0)-1))),"")</f>
        <v/>
      </c>
      <c r="L109" s="233" t="str" cm="1">
        <f t="array" aca="1" ref="L109" ca="1">_xlfn.IFNA(_xlfn.COVARIANCE.S(
OFFSET(HOMECELL,MATCH(MAX(INDEX(First_Data_Point,MATCH($A109,DataStreams,0)),INDEX(First_Data_Point,MATCH(L$6,DataStreams,0)),$B$3),DateRange,0)-1,MATCH($A109,DataStreams,0)-1):OFFSET(HOMECELL,MATCH(MIN(INDEX(Last_Data_Point,MATCH($A109,DataStreams,0)),INDEX(Last_Data_Point,MATCH(L$6,DataStreams,0)),$B$4),DateRange,0)-1,MATCH($A109,DataStreams,0)-1) -
(INDEX(Returns!$102:$102,MATCH($A109,DataStreams,0))*
OFFSET(HOMECELL,MATCH(MAX(INDEX(First_Data_Point,MATCH($A109,DataStreams,0)),INDEX(First_Data_Point,MATCH(L$6,DataStreams,0)),$B$3),DateRange,0)-1,MATCH(INDEX(Returns!$100:$100,MATCH($A109,DataStreams,0)),DataStreams,0)-1):OFFSET(HOMECELL,MATCH(MIN(INDEX(Last_Data_Point,MATCH($A109,DataStreams,0)),INDEX(Last_Data_Point,MATCH(L$6,DataStreams,0)),$B$4),DateRange,0)-1,MATCH(INDEX(Returns!$100:$100,MATCH($A109,DataStreams,0)),DataStreams,0)-1)),
OFFSET(HOMECELL,MATCH(MAX(INDEX(First_Data_Point,MATCH($A109,DataStreams,0)),INDEX(First_Data_Point,MATCH(L$6,DataStreams,0)),$B$3),DateRange,0)-1,MATCH(L$6,DataStreams,0)-1):OFFSET(HOMECELL,MATCH(MIN(INDEX(Last_Data_Point,MATCH($A109,DataStreams,0)),INDEX(Last_Data_Point,MATCH(L$6,DataStreams,0)),$B$4),DateRange,0)-1,MATCH(L$6,DataStreams,0)-1) -
(INDEX(Returns!$102:$102,MATCH(L$6,DataStreams,0))*
OFFSET(HOMECELL,MATCH(MAX(INDEX(First_Data_Point,MATCH($A109,DataStreams,0)),INDEX(First_Data_Point,MATCH(L$6,DataStreams,0)),$B$3),DateRange,0)-1,MATCH(INDEX(Returns!$100:$100,MATCH(L$6,DataStreams,0)),DataStreams,0)-1):OFFSET(HOMECELL,MATCH(MIN(INDEX(Last_Data_Point,MATCH($A109,DataStreams,0)),INDEX(Last_Data_Point,MATCH(L$6,DataStreams,0)),$B$4),DateRange,0)-1,MATCH(INDEX(Returns!$100:$100,MATCH(L$6,DataStreams,0)),DataStreams,0)-1))),"")</f>
        <v/>
      </c>
      <c r="M109" s="233" t="str" cm="1">
        <f t="array" aca="1" ref="M109" ca="1">_xlfn.IFNA(_xlfn.COVARIANCE.S(
OFFSET(HOMECELL,MATCH(MAX(INDEX(First_Data_Point,MATCH($A109,DataStreams,0)),INDEX(First_Data_Point,MATCH(M$6,DataStreams,0)),$B$3),DateRange,0)-1,MATCH($A109,DataStreams,0)-1):OFFSET(HOMECELL,MATCH(MIN(INDEX(Last_Data_Point,MATCH($A109,DataStreams,0)),INDEX(Last_Data_Point,MATCH(M$6,DataStreams,0)),$B$4),DateRange,0)-1,MATCH($A109,DataStreams,0)-1) -
(INDEX(Returns!$102:$102,MATCH($A109,DataStreams,0))*
OFFSET(HOMECELL,MATCH(MAX(INDEX(First_Data_Point,MATCH($A109,DataStreams,0)),INDEX(First_Data_Point,MATCH(M$6,DataStreams,0)),$B$3),DateRange,0)-1,MATCH(INDEX(Returns!$100:$100,MATCH($A109,DataStreams,0)),DataStreams,0)-1):OFFSET(HOMECELL,MATCH(MIN(INDEX(Last_Data_Point,MATCH($A109,DataStreams,0)),INDEX(Last_Data_Point,MATCH(M$6,DataStreams,0)),$B$4),DateRange,0)-1,MATCH(INDEX(Returns!$100:$100,MATCH($A109,DataStreams,0)),DataStreams,0)-1)),
OFFSET(HOMECELL,MATCH(MAX(INDEX(First_Data_Point,MATCH($A109,DataStreams,0)),INDEX(First_Data_Point,MATCH(M$6,DataStreams,0)),$B$3),DateRange,0)-1,MATCH(M$6,DataStreams,0)-1):OFFSET(HOMECELL,MATCH(MIN(INDEX(Last_Data_Point,MATCH($A109,DataStreams,0)),INDEX(Last_Data_Point,MATCH(M$6,DataStreams,0)),$B$4),DateRange,0)-1,MATCH(M$6,DataStreams,0)-1) -
(INDEX(Returns!$102:$102,MATCH(M$6,DataStreams,0))*
OFFSET(HOMECELL,MATCH(MAX(INDEX(First_Data_Point,MATCH($A109,DataStreams,0)),INDEX(First_Data_Point,MATCH(M$6,DataStreams,0)),$B$3),DateRange,0)-1,MATCH(INDEX(Returns!$100:$100,MATCH(M$6,DataStreams,0)),DataStreams,0)-1):OFFSET(HOMECELL,MATCH(MIN(INDEX(Last_Data_Point,MATCH($A109,DataStreams,0)),INDEX(Last_Data_Point,MATCH(M$6,DataStreams,0)),$B$4),DateRange,0)-1,MATCH(INDEX(Returns!$100:$100,MATCH(M$6,DataStreams,0)),DataStreams,0)-1))),"")</f>
        <v/>
      </c>
      <c r="N109" s="233" t="str" cm="1">
        <f t="array" aca="1" ref="N109" ca="1">_xlfn.IFNA(_xlfn.COVARIANCE.S(
OFFSET(HOMECELL,MATCH(MAX(INDEX(First_Data_Point,MATCH($A109,DataStreams,0)),INDEX(First_Data_Point,MATCH(N$6,DataStreams,0)),$B$3),DateRange,0)-1,MATCH($A109,DataStreams,0)-1):OFFSET(HOMECELL,MATCH(MIN(INDEX(Last_Data_Point,MATCH($A109,DataStreams,0)),INDEX(Last_Data_Point,MATCH(N$6,DataStreams,0)),$B$4),DateRange,0)-1,MATCH($A109,DataStreams,0)-1) -
(INDEX(Returns!$102:$102,MATCH($A109,DataStreams,0))*
OFFSET(HOMECELL,MATCH(MAX(INDEX(First_Data_Point,MATCH($A109,DataStreams,0)),INDEX(First_Data_Point,MATCH(N$6,DataStreams,0)),$B$3),DateRange,0)-1,MATCH(INDEX(Returns!$100:$100,MATCH($A109,DataStreams,0)),DataStreams,0)-1):OFFSET(HOMECELL,MATCH(MIN(INDEX(Last_Data_Point,MATCH($A109,DataStreams,0)),INDEX(Last_Data_Point,MATCH(N$6,DataStreams,0)),$B$4),DateRange,0)-1,MATCH(INDEX(Returns!$100:$100,MATCH($A109,DataStreams,0)),DataStreams,0)-1)),
OFFSET(HOMECELL,MATCH(MAX(INDEX(First_Data_Point,MATCH($A109,DataStreams,0)),INDEX(First_Data_Point,MATCH(N$6,DataStreams,0)),$B$3),DateRange,0)-1,MATCH(N$6,DataStreams,0)-1):OFFSET(HOMECELL,MATCH(MIN(INDEX(Last_Data_Point,MATCH($A109,DataStreams,0)),INDEX(Last_Data_Point,MATCH(N$6,DataStreams,0)),$B$4),DateRange,0)-1,MATCH(N$6,DataStreams,0)-1) -
(INDEX(Returns!$102:$102,MATCH(N$6,DataStreams,0))*
OFFSET(HOMECELL,MATCH(MAX(INDEX(First_Data_Point,MATCH($A109,DataStreams,0)),INDEX(First_Data_Point,MATCH(N$6,DataStreams,0)),$B$3),DateRange,0)-1,MATCH(INDEX(Returns!$100:$100,MATCH(N$6,DataStreams,0)),DataStreams,0)-1):OFFSET(HOMECELL,MATCH(MIN(INDEX(Last_Data_Point,MATCH($A109,DataStreams,0)),INDEX(Last_Data_Point,MATCH(N$6,DataStreams,0)),$B$4),DateRange,0)-1,MATCH(INDEX(Returns!$100:$100,MATCH(N$6,DataStreams,0)),DataStreams,0)-1))),"")</f>
        <v/>
      </c>
      <c r="O109" s="233" t="str" cm="1">
        <f t="array" aca="1" ref="O109" ca="1">_xlfn.IFNA(_xlfn.COVARIANCE.S(
OFFSET(HOMECELL,MATCH(MAX(INDEX(First_Data_Point,MATCH($A109,DataStreams,0)),INDEX(First_Data_Point,MATCH(O$6,DataStreams,0)),$B$3),DateRange,0)-1,MATCH($A109,DataStreams,0)-1):OFFSET(HOMECELL,MATCH(MIN(INDEX(Last_Data_Point,MATCH($A109,DataStreams,0)),INDEX(Last_Data_Point,MATCH(O$6,DataStreams,0)),$B$4),DateRange,0)-1,MATCH($A109,DataStreams,0)-1) -
(INDEX(Returns!$102:$102,MATCH($A109,DataStreams,0))*
OFFSET(HOMECELL,MATCH(MAX(INDEX(First_Data_Point,MATCH($A109,DataStreams,0)),INDEX(First_Data_Point,MATCH(O$6,DataStreams,0)),$B$3),DateRange,0)-1,MATCH(INDEX(Returns!$100:$100,MATCH($A109,DataStreams,0)),DataStreams,0)-1):OFFSET(HOMECELL,MATCH(MIN(INDEX(Last_Data_Point,MATCH($A109,DataStreams,0)),INDEX(Last_Data_Point,MATCH(O$6,DataStreams,0)),$B$4),DateRange,0)-1,MATCH(INDEX(Returns!$100:$100,MATCH($A109,DataStreams,0)),DataStreams,0)-1)),
OFFSET(HOMECELL,MATCH(MAX(INDEX(First_Data_Point,MATCH($A109,DataStreams,0)),INDEX(First_Data_Point,MATCH(O$6,DataStreams,0)),$B$3),DateRange,0)-1,MATCH(O$6,DataStreams,0)-1):OFFSET(HOMECELL,MATCH(MIN(INDEX(Last_Data_Point,MATCH($A109,DataStreams,0)),INDEX(Last_Data_Point,MATCH(O$6,DataStreams,0)),$B$4),DateRange,0)-1,MATCH(O$6,DataStreams,0)-1) -
(INDEX(Returns!$102:$102,MATCH(O$6,DataStreams,0))*
OFFSET(HOMECELL,MATCH(MAX(INDEX(First_Data_Point,MATCH($A109,DataStreams,0)),INDEX(First_Data_Point,MATCH(O$6,DataStreams,0)),$B$3),DateRange,0)-1,MATCH(INDEX(Returns!$100:$100,MATCH(O$6,DataStreams,0)),DataStreams,0)-1):OFFSET(HOMECELL,MATCH(MIN(INDEX(Last_Data_Point,MATCH($A109,DataStreams,0)),INDEX(Last_Data_Point,MATCH(O$6,DataStreams,0)),$B$4),DateRange,0)-1,MATCH(INDEX(Returns!$100:$100,MATCH(O$6,DataStreams,0)),DataStreams,0)-1))),"")</f>
        <v/>
      </c>
      <c r="P109" s="233" t="str" cm="1">
        <f t="array" aca="1" ref="P109" ca="1">_xlfn.IFNA(_xlfn.COVARIANCE.S(
OFFSET(HOMECELL,MATCH(MAX(INDEX(First_Data_Point,MATCH($A109,DataStreams,0)),INDEX(First_Data_Point,MATCH(P$6,DataStreams,0)),$B$3),DateRange,0)-1,MATCH($A109,DataStreams,0)-1):OFFSET(HOMECELL,MATCH(MIN(INDEX(Last_Data_Point,MATCH($A109,DataStreams,0)),INDEX(Last_Data_Point,MATCH(P$6,DataStreams,0)),$B$4),DateRange,0)-1,MATCH($A109,DataStreams,0)-1) -
(INDEX(Returns!$102:$102,MATCH($A109,DataStreams,0))*
OFFSET(HOMECELL,MATCH(MAX(INDEX(First_Data_Point,MATCH($A109,DataStreams,0)),INDEX(First_Data_Point,MATCH(P$6,DataStreams,0)),$B$3),DateRange,0)-1,MATCH(INDEX(Returns!$100:$100,MATCH($A109,DataStreams,0)),DataStreams,0)-1):OFFSET(HOMECELL,MATCH(MIN(INDEX(Last_Data_Point,MATCH($A109,DataStreams,0)),INDEX(Last_Data_Point,MATCH(P$6,DataStreams,0)),$B$4),DateRange,0)-1,MATCH(INDEX(Returns!$100:$100,MATCH($A109,DataStreams,0)),DataStreams,0)-1)),
OFFSET(HOMECELL,MATCH(MAX(INDEX(First_Data_Point,MATCH($A109,DataStreams,0)),INDEX(First_Data_Point,MATCH(P$6,DataStreams,0)),$B$3),DateRange,0)-1,MATCH(P$6,DataStreams,0)-1):OFFSET(HOMECELL,MATCH(MIN(INDEX(Last_Data_Point,MATCH($A109,DataStreams,0)),INDEX(Last_Data_Point,MATCH(P$6,DataStreams,0)),$B$4),DateRange,0)-1,MATCH(P$6,DataStreams,0)-1) -
(INDEX(Returns!$102:$102,MATCH(P$6,DataStreams,0))*
OFFSET(HOMECELL,MATCH(MAX(INDEX(First_Data_Point,MATCH($A109,DataStreams,0)),INDEX(First_Data_Point,MATCH(P$6,DataStreams,0)),$B$3),DateRange,0)-1,MATCH(INDEX(Returns!$100:$100,MATCH(P$6,DataStreams,0)),DataStreams,0)-1):OFFSET(HOMECELL,MATCH(MIN(INDEX(Last_Data_Point,MATCH($A109,DataStreams,0)),INDEX(Last_Data_Point,MATCH(P$6,DataStreams,0)),$B$4),DateRange,0)-1,MATCH(INDEX(Returns!$100:$100,MATCH(P$6,DataStreams,0)),DataStreams,0)-1))),"")</f>
        <v/>
      </c>
      <c r="Q109" s="233" t="str" cm="1">
        <f t="array" aca="1" ref="Q109" ca="1">_xlfn.IFNA(_xlfn.COVARIANCE.S(
OFFSET(HOMECELL,MATCH(MAX(INDEX(First_Data_Point,MATCH($A109,DataStreams,0)),INDEX(First_Data_Point,MATCH(Q$6,DataStreams,0)),$B$3),DateRange,0)-1,MATCH($A109,DataStreams,0)-1):OFFSET(HOMECELL,MATCH(MIN(INDEX(Last_Data_Point,MATCH($A109,DataStreams,0)),INDEX(Last_Data_Point,MATCH(Q$6,DataStreams,0)),$B$4),DateRange,0)-1,MATCH($A109,DataStreams,0)-1) -
(INDEX(Returns!$102:$102,MATCH($A109,DataStreams,0))*
OFFSET(HOMECELL,MATCH(MAX(INDEX(First_Data_Point,MATCH($A109,DataStreams,0)),INDEX(First_Data_Point,MATCH(Q$6,DataStreams,0)),$B$3),DateRange,0)-1,MATCH(INDEX(Returns!$100:$100,MATCH($A109,DataStreams,0)),DataStreams,0)-1):OFFSET(HOMECELL,MATCH(MIN(INDEX(Last_Data_Point,MATCH($A109,DataStreams,0)),INDEX(Last_Data_Point,MATCH(Q$6,DataStreams,0)),$B$4),DateRange,0)-1,MATCH(INDEX(Returns!$100:$100,MATCH($A109,DataStreams,0)),DataStreams,0)-1)),
OFFSET(HOMECELL,MATCH(MAX(INDEX(First_Data_Point,MATCH($A109,DataStreams,0)),INDEX(First_Data_Point,MATCH(Q$6,DataStreams,0)),$B$3),DateRange,0)-1,MATCH(Q$6,DataStreams,0)-1):OFFSET(HOMECELL,MATCH(MIN(INDEX(Last_Data_Point,MATCH($A109,DataStreams,0)),INDEX(Last_Data_Point,MATCH(Q$6,DataStreams,0)),$B$4),DateRange,0)-1,MATCH(Q$6,DataStreams,0)-1) -
(INDEX(Returns!$102:$102,MATCH(Q$6,DataStreams,0))*
OFFSET(HOMECELL,MATCH(MAX(INDEX(First_Data_Point,MATCH($A109,DataStreams,0)),INDEX(First_Data_Point,MATCH(Q$6,DataStreams,0)),$B$3),DateRange,0)-1,MATCH(INDEX(Returns!$100:$100,MATCH(Q$6,DataStreams,0)),DataStreams,0)-1):OFFSET(HOMECELL,MATCH(MIN(INDEX(Last_Data_Point,MATCH($A109,DataStreams,0)),INDEX(Last_Data_Point,MATCH(Q$6,DataStreams,0)),$B$4),DateRange,0)-1,MATCH(INDEX(Returns!$100:$100,MATCH(Q$6,DataStreams,0)),DataStreams,0)-1))),"")</f>
        <v/>
      </c>
      <c r="R109" s="233" t="str" cm="1">
        <f t="array" aca="1" ref="R109" ca="1">_xlfn.IFNA(_xlfn.COVARIANCE.S(
OFFSET(HOMECELL,MATCH(MAX(INDEX(First_Data_Point,MATCH($A109,DataStreams,0)),INDEX(First_Data_Point,MATCH(R$6,DataStreams,0)),$B$3),DateRange,0)-1,MATCH($A109,DataStreams,0)-1):OFFSET(HOMECELL,MATCH(MIN(INDEX(Last_Data_Point,MATCH($A109,DataStreams,0)),INDEX(Last_Data_Point,MATCH(R$6,DataStreams,0)),$B$4),DateRange,0)-1,MATCH($A109,DataStreams,0)-1) -
(INDEX(Returns!$102:$102,MATCH($A109,DataStreams,0))*
OFFSET(HOMECELL,MATCH(MAX(INDEX(First_Data_Point,MATCH($A109,DataStreams,0)),INDEX(First_Data_Point,MATCH(R$6,DataStreams,0)),$B$3),DateRange,0)-1,MATCH(INDEX(Returns!$100:$100,MATCH($A109,DataStreams,0)),DataStreams,0)-1):OFFSET(HOMECELL,MATCH(MIN(INDEX(Last_Data_Point,MATCH($A109,DataStreams,0)),INDEX(Last_Data_Point,MATCH(R$6,DataStreams,0)),$B$4),DateRange,0)-1,MATCH(INDEX(Returns!$100:$100,MATCH($A109,DataStreams,0)),DataStreams,0)-1)),
OFFSET(HOMECELL,MATCH(MAX(INDEX(First_Data_Point,MATCH($A109,DataStreams,0)),INDEX(First_Data_Point,MATCH(R$6,DataStreams,0)),$B$3),DateRange,0)-1,MATCH(R$6,DataStreams,0)-1):OFFSET(HOMECELL,MATCH(MIN(INDEX(Last_Data_Point,MATCH($A109,DataStreams,0)),INDEX(Last_Data_Point,MATCH(R$6,DataStreams,0)),$B$4),DateRange,0)-1,MATCH(R$6,DataStreams,0)-1) -
(INDEX(Returns!$102:$102,MATCH(R$6,DataStreams,0))*
OFFSET(HOMECELL,MATCH(MAX(INDEX(First_Data_Point,MATCH($A109,DataStreams,0)),INDEX(First_Data_Point,MATCH(R$6,DataStreams,0)),$B$3),DateRange,0)-1,MATCH(INDEX(Returns!$100:$100,MATCH(R$6,DataStreams,0)),DataStreams,0)-1):OFFSET(HOMECELL,MATCH(MIN(INDEX(Last_Data_Point,MATCH($A109,DataStreams,0)),INDEX(Last_Data_Point,MATCH(R$6,DataStreams,0)),$B$4),DateRange,0)-1,MATCH(INDEX(Returns!$100:$100,MATCH(R$6,DataStreams,0)),DataStreams,0)-1))),"")</f>
        <v/>
      </c>
      <c r="S109" s="233" t="str" cm="1">
        <f t="array" aca="1" ref="S109" ca="1">_xlfn.IFNA(_xlfn.COVARIANCE.S(
OFFSET(HOMECELL,MATCH(MAX(INDEX(First_Data_Point,MATCH($A109,DataStreams,0)),INDEX(First_Data_Point,MATCH(S$6,DataStreams,0)),$B$3),DateRange,0)-1,MATCH($A109,DataStreams,0)-1):OFFSET(HOMECELL,MATCH(MIN(INDEX(Last_Data_Point,MATCH($A109,DataStreams,0)),INDEX(Last_Data_Point,MATCH(S$6,DataStreams,0)),$B$4),DateRange,0)-1,MATCH($A109,DataStreams,0)-1) -
(INDEX(Returns!$102:$102,MATCH($A109,DataStreams,0))*
OFFSET(HOMECELL,MATCH(MAX(INDEX(First_Data_Point,MATCH($A109,DataStreams,0)),INDEX(First_Data_Point,MATCH(S$6,DataStreams,0)),$B$3),DateRange,0)-1,MATCH(INDEX(Returns!$100:$100,MATCH($A109,DataStreams,0)),DataStreams,0)-1):OFFSET(HOMECELL,MATCH(MIN(INDEX(Last_Data_Point,MATCH($A109,DataStreams,0)),INDEX(Last_Data_Point,MATCH(S$6,DataStreams,0)),$B$4),DateRange,0)-1,MATCH(INDEX(Returns!$100:$100,MATCH($A109,DataStreams,0)),DataStreams,0)-1)),
OFFSET(HOMECELL,MATCH(MAX(INDEX(First_Data_Point,MATCH($A109,DataStreams,0)),INDEX(First_Data_Point,MATCH(S$6,DataStreams,0)),$B$3),DateRange,0)-1,MATCH(S$6,DataStreams,0)-1):OFFSET(HOMECELL,MATCH(MIN(INDEX(Last_Data_Point,MATCH($A109,DataStreams,0)),INDEX(Last_Data_Point,MATCH(S$6,DataStreams,0)),$B$4),DateRange,0)-1,MATCH(S$6,DataStreams,0)-1) -
(INDEX(Returns!$102:$102,MATCH(S$6,DataStreams,0))*
OFFSET(HOMECELL,MATCH(MAX(INDEX(First_Data_Point,MATCH($A109,DataStreams,0)),INDEX(First_Data_Point,MATCH(S$6,DataStreams,0)),$B$3),DateRange,0)-1,MATCH(INDEX(Returns!$100:$100,MATCH(S$6,DataStreams,0)),DataStreams,0)-1):OFFSET(HOMECELL,MATCH(MIN(INDEX(Last_Data_Point,MATCH($A109,DataStreams,0)),INDEX(Last_Data_Point,MATCH(S$6,DataStreams,0)),$B$4),DateRange,0)-1,MATCH(INDEX(Returns!$100:$100,MATCH(S$6,DataStreams,0)),DataStreams,0)-1))),"")</f>
        <v/>
      </c>
      <c r="T109" s="233" t="str" cm="1">
        <f t="array" aca="1" ref="T109" ca="1">_xlfn.IFNA(_xlfn.COVARIANCE.S(
OFFSET(HOMECELL,MATCH(MAX(INDEX(First_Data_Point,MATCH($A109,DataStreams,0)),INDEX(First_Data_Point,MATCH(T$6,DataStreams,0)),$B$3),DateRange,0)-1,MATCH($A109,DataStreams,0)-1):OFFSET(HOMECELL,MATCH(MIN(INDEX(Last_Data_Point,MATCH($A109,DataStreams,0)),INDEX(Last_Data_Point,MATCH(T$6,DataStreams,0)),$B$4),DateRange,0)-1,MATCH($A109,DataStreams,0)-1) -
(INDEX(Returns!$102:$102,MATCH($A109,DataStreams,0))*
OFFSET(HOMECELL,MATCH(MAX(INDEX(First_Data_Point,MATCH($A109,DataStreams,0)),INDEX(First_Data_Point,MATCH(T$6,DataStreams,0)),$B$3),DateRange,0)-1,MATCH(INDEX(Returns!$100:$100,MATCH($A109,DataStreams,0)),DataStreams,0)-1):OFFSET(HOMECELL,MATCH(MIN(INDEX(Last_Data_Point,MATCH($A109,DataStreams,0)),INDEX(Last_Data_Point,MATCH(T$6,DataStreams,0)),$B$4),DateRange,0)-1,MATCH(INDEX(Returns!$100:$100,MATCH($A109,DataStreams,0)),DataStreams,0)-1)),
OFFSET(HOMECELL,MATCH(MAX(INDEX(First_Data_Point,MATCH($A109,DataStreams,0)),INDEX(First_Data_Point,MATCH(T$6,DataStreams,0)),$B$3),DateRange,0)-1,MATCH(T$6,DataStreams,0)-1):OFFSET(HOMECELL,MATCH(MIN(INDEX(Last_Data_Point,MATCH($A109,DataStreams,0)),INDEX(Last_Data_Point,MATCH(T$6,DataStreams,0)),$B$4),DateRange,0)-1,MATCH(T$6,DataStreams,0)-1) -
(INDEX(Returns!$102:$102,MATCH(T$6,DataStreams,0))*
OFFSET(HOMECELL,MATCH(MAX(INDEX(First_Data_Point,MATCH($A109,DataStreams,0)),INDEX(First_Data_Point,MATCH(T$6,DataStreams,0)),$B$3),DateRange,0)-1,MATCH(INDEX(Returns!$100:$100,MATCH(T$6,DataStreams,0)),DataStreams,0)-1):OFFSET(HOMECELL,MATCH(MIN(INDEX(Last_Data_Point,MATCH($A109,DataStreams,0)),INDEX(Last_Data_Point,MATCH(T$6,DataStreams,0)),$B$4),DateRange,0)-1,MATCH(INDEX(Returns!$100:$100,MATCH(T$6,DataStreams,0)),DataStreams,0)-1))),"")</f>
        <v/>
      </c>
      <c r="U109" s="233" t="str" cm="1">
        <f t="array" aca="1" ref="U109" ca="1">_xlfn.IFNA(_xlfn.COVARIANCE.S(
OFFSET(HOMECELL,MATCH(MAX(INDEX(First_Data_Point,MATCH($A109,DataStreams,0)),INDEX(First_Data_Point,MATCH(U$6,DataStreams,0)),$B$3),DateRange,0)-1,MATCH($A109,DataStreams,0)-1):OFFSET(HOMECELL,MATCH(MIN(INDEX(Last_Data_Point,MATCH($A109,DataStreams,0)),INDEX(Last_Data_Point,MATCH(U$6,DataStreams,0)),$B$4),DateRange,0)-1,MATCH($A109,DataStreams,0)-1) -
(INDEX(Returns!$102:$102,MATCH($A109,DataStreams,0))*
OFFSET(HOMECELL,MATCH(MAX(INDEX(First_Data_Point,MATCH($A109,DataStreams,0)),INDEX(First_Data_Point,MATCH(U$6,DataStreams,0)),$B$3),DateRange,0)-1,MATCH(INDEX(Returns!$100:$100,MATCH($A109,DataStreams,0)),DataStreams,0)-1):OFFSET(HOMECELL,MATCH(MIN(INDEX(Last_Data_Point,MATCH($A109,DataStreams,0)),INDEX(Last_Data_Point,MATCH(U$6,DataStreams,0)),$B$4),DateRange,0)-1,MATCH(INDEX(Returns!$100:$100,MATCH($A109,DataStreams,0)),DataStreams,0)-1)),
OFFSET(HOMECELL,MATCH(MAX(INDEX(First_Data_Point,MATCH($A109,DataStreams,0)),INDEX(First_Data_Point,MATCH(U$6,DataStreams,0)),$B$3),DateRange,0)-1,MATCH(U$6,DataStreams,0)-1):OFFSET(HOMECELL,MATCH(MIN(INDEX(Last_Data_Point,MATCH($A109,DataStreams,0)),INDEX(Last_Data_Point,MATCH(U$6,DataStreams,0)),$B$4),DateRange,0)-1,MATCH(U$6,DataStreams,0)-1) -
(INDEX(Returns!$102:$102,MATCH(U$6,DataStreams,0))*
OFFSET(HOMECELL,MATCH(MAX(INDEX(First_Data_Point,MATCH($A109,DataStreams,0)),INDEX(First_Data_Point,MATCH(U$6,DataStreams,0)),$B$3),DateRange,0)-1,MATCH(INDEX(Returns!$100:$100,MATCH(U$6,DataStreams,0)),DataStreams,0)-1):OFFSET(HOMECELL,MATCH(MIN(INDEX(Last_Data_Point,MATCH($A109,DataStreams,0)),INDEX(Last_Data_Point,MATCH(U$6,DataStreams,0)),$B$4),DateRange,0)-1,MATCH(INDEX(Returns!$100:$100,MATCH(U$6,DataStreams,0)),DataStreams,0)-1))),"")</f>
        <v/>
      </c>
      <c r="V109" s="233" t="str" cm="1">
        <f t="array" aca="1" ref="V109" ca="1">_xlfn.IFNA(_xlfn.COVARIANCE.S(
OFFSET(HOMECELL,MATCH(MAX(INDEX(First_Data_Point,MATCH($A109,DataStreams,0)),INDEX(First_Data_Point,MATCH(V$6,DataStreams,0)),$B$3),DateRange,0)-1,MATCH($A109,DataStreams,0)-1):OFFSET(HOMECELL,MATCH(MIN(INDEX(Last_Data_Point,MATCH($A109,DataStreams,0)),INDEX(Last_Data_Point,MATCH(V$6,DataStreams,0)),$B$4),DateRange,0)-1,MATCH($A109,DataStreams,0)-1) -
(INDEX(Returns!$102:$102,MATCH($A109,DataStreams,0))*
OFFSET(HOMECELL,MATCH(MAX(INDEX(First_Data_Point,MATCH($A109,DataStreams,0)),INDEX(First_Data_Point,MATCH(V$6,DataStreams,0)),$B$3),DateRange,0)-1,MATCH(INDEX(Returns!$100:$100,MATCH($A109,DataStreams,0)),DataStreams,0)-1):OFFSET(HOMECELL,MATCH(MIN(INDEX(Last_Data_Point,MATCH($A109,DataStreams,0)),INDEX(Last_Data_Point,MATCH(V$6,DataStreams,0)),$B$4),DateRange,0)-1,MATCH(INDEX(Returns!$100:$100,MATCH($A109,DataStreams,0)),DataStreams,0)-1)),
OFFSET(HOMECELL,MATCH(MAX(INDEX(First_Data_Point,MATCH($A109,DataStreams,0)),INDEX(First_Data_Point,MATCH(V$6,DataStreams,0)),$B$3),DateRange,0)-1,MATCH(V$6,DataStreams,0)-1):OFFSET(HOMECELL,MATCH(MIN(INDEX(Last_Data_Point,MATCH($A109,DataStreams,0)),INDEX(Last_Data_Point,MATCH(V$6,DataStreams,0)),$B$4),DateRange,0)-1,MATCH(V$6,DataStreams,0)-1) -
(INDEX(Returns!$102:$102,MATCH(V$6,DataStreams,0))*
OFFSET(HOMECELL,MATCH(MAX(INDEX(First_Data_Point,MATCH($A109,DataStreams,0)),INDEX(First_Data_Point,MATCH(V$6,DataStreams,0)),$B$3),DateRange,0)-1,MATCH(INDEX(Returns!$100:$100,MATCH(V$6,DataStreams,0)),DataStreams,0)-1):OFFSET(HOMECELL,MATCH(MIN(INDEX(Last_Data_Point,MATCH($A109,DataStreams,0)),INDEX(Last_Data_Point,MATCH(V$6,DataStreams,0)),$B$4),DateRange,0)-1,MATCH(INDEX(Returns!$100:$100,MATCH(V$6,DataStreams,0)),DataStreams,0)-1))),"")</f>
        <v/>
      </c>
      <c r="W109" s="233" t="str" cm="1">
        <f t="array" aca="1" ref="W109" ca="1">_xlfn.IFNA(_xlfn.COVARIANCE.S(
OFFSET(HOMECELL,MATCH(MAX(INDEX(First_Data_Point,MATCH($A109,DataStreams,0)),INDEX(First_Data_Point,MATCH(W$6,DataStreams,0)),$B$3),DateRange,0)-1,MATCH($A109,DataStreams,0)-1):OFFSET(HOMECELL,MATCH(MIN(INDEX(Last_Data_Point,MATCH($A109,DataStreams,0)),INDEX(Last_Data_Point,MATCH(W$6,DataStreams,0)),$B$4),DateRange,0)-1,MATCH($A109,DataStreams,0)-1) -
(INDEX(Returns!$102:$102,MATCH($A109,DataStreams,0))*
OFFSET(HOMECELL,MATCH(MAX(INDEX(First_Data_Point,MATCH($A109,DataStreams,0)),INDEX(First_Data_Point,MATCH(W$6,DataStreams,0)),$B$3),DateRange,0)-1,MATCH(INDEX(Returns!$100:$100,MATCH($A109,DataStreams,0)),DataStreams,0)-1):OFFSET(HOMECELL,MATCH(MIN(INDEX(Last_Data_Point,MATCH($A109,DataStreams,0)),INDEX(Last_Data_Point,MATCH(W$6,DataStreams,0)),$B$4),DateRange,0)-1,MATCH(INDEX(Returns!$100:$100,MATCH($A109,DataStreams,0)),DataStreams,0)-1)),
OFFSET(HOMECELL,MATCH(MAX(INDEX(First_Data_Point,MATCH($A109,DataStreams,0)),INDEX(First_Data_Point,MATCH(W$6,DataStreams,0)),$B$3),DateRange,0)-1,MATCH(W$6,DataStreams,0)-1):OFFSET(HOMECELL,MATCH(MIN(INDEX(Last_Data_Point,MATCH($A109,DataStreams,0)),INDEX(Last_Data_Point,MATCH(W$6,DataStreams,0)),$B$4),DateRange,0)-1,MATCH(W$6,DataStreams,0)-1) -
(INDEX(Returns!$102:$102,MATCH(W$6,DataStreams,0))*
OFFSET(HOMECELL,MATCH(MAX(INDEX(First_Data_Point,MATCH($A109,DataStreams,0)),INDEX(First_Data_Point,MATCH(W$6,DataStreams,0)),$B$3),DateRange,0)-1,MATCH(INDEX(Returns!$100:$100,MATCH(W$6,DataStreams,0)),DataStreams,0)-1):OFFSET(HOMECELL,MATCH(MIN(INDEX(Last_Data_Point,MATCH($A109,DataStreams,0)),INDEX(Last_Data_Point,MATCH(W$6,DataStreams,0)),$B$4),DateRange,0)-1,MATCH(INDEX(Returns!$100:$100,MATCH(W$6,DataStreams,0)),DataStreams,0)-1))),"")</f>
        <v/>
      </c>
      <c r="X109" s="233" t="str" cm="1">
        <f t="array" aca="1" ref="X109" ca="1">_xlfn.IFNA(_xlfn.COVARIANCE.S(
OFFSET(HOMECELL,MATCH(MAX(INDEX(First_Data_Point,MATCH($A109,DataStreams,0)),INDEX(First_Data_Point,MATCH(X$6,DataStreams,0)),$B$3),DateRange,0)-1,MATCH($A109,DataStreams,0)-1):OFFSET(HOMECELL,MATCH(MIN(INDEX(Last_Data_Point,MATCH($A109,DataStreams,0)),INDEX(Last_Data_Point,MATCH(X$6,DataStreams,0)),$B$4),DateRange,0)-1,MATCH($A109,DataStreams,0)-1) -
(INDEX(Returns!$102:$102,MATCH($A109,DataStreams,0))*
OFFSET(HOMECELL,MATCH(MAX(INDEX(First_Data_Point,MATCH($A109,DataStreams,0)),INDEX(First_Data_Point,MATCH(X$6,DataStreams,0)),$B$3),DateRange,0)-1,MATCH(INDEX(Returns!$100:$100,MATCH($A109,DataStreams,0)),DataStreams,0)-1):OFFSET(HOMECELL,MATCH(MIN(INDEX(Last_Data_Point,MATCH($A109,DataStreams,0)),INDEX(Last_Data_Point,MATCH(X$6,DataStreams,0)),$B$4),DateRange,0)-1,MATCH(INDEX(Returns!$100:$100,MATCH($A109,DataStreams,0)),DataStreams,0)-1)),
OFFSET(HOMECELL,MATCH(MAX(INDEX(First_Data_Point,MATCH($A109,DataStreams,0)),INDEX(First_Data_Point,MATCH(X$6,DataStreams,0)),$B$3),DateRange,0)-1,MATCH(X$6,DataStreams,0)-1):OFFSET(HOMECELL,MATCH(MIN(INDEX(Last_Data_Point,MATCH($A109,DataStreams,0)),INDEX(Last_Data_Point,MATCH(X$6,DataStreams,0)),$B$4),DateRange,0)-1,MATCH(X$6,DataStreams,0)-1) -
(INDEX(Returns!$102:$102,MATCH(X$6,DataStreams,0))*
OFFSET(HOMECELL,MATCH(MAX(INDEX(First_Data_Point,MATCH($A109,DataStreams,0)),INDEX(First_Data_Point,MATCH(X$6,DataStreams,0)),$B$3),DateRange,0)-1,MATCH(INDEX(Returns!$100:$100,MATCH(X$6,DataStreams,0)),DataStreams,0)-1):OFFSET(HOMECELL,MATCH(MIN(INDEX(Last_Data_Point,MATCH($A109,DataStreams,0)),INDEX(Last_Data_Point,MATCH(X$6,DataStreams,0)),$B$4),DateRange,0)-1,MATCH(INDEX(Returns!$100:$100,MATCH(X$6,DataStreams,0)),DataStreams,0)-1))),"")</f>
        <v/>
      </c>
      <c r="Y109" s="233" t="str" cm="1">
        <f t="array" aca="1" ref="Y109" ca="1">_xlfn.IFNA(_xlfn.COVARIANCE.S(
OFFSET(HOMECELL,MATCH(MAX(INDEX(First_Data_Point,MATCH($A109,DataStreams,0)),INDEX(First_Data_Point,MATCH(Y$6,DataStreams,0)),$B$3),DateRange,0)-1,MATCH($A109,DataStreams,0)-1):OFFSET(HOMECELL,MATCH(MIN(INDEX(Last_Data_Point,MATCH($A109,DataStreams,0)),INDEX(Last_Data_Point,MATCH(Y$6,DataStreams,0)),$B$4),DateRange,0)-1,MATCH($A109,DataStreams,0)-1) -
(INDEX(Returns!$102:$102,MATCH($A109,DataStreams,0))*
OFFSET(HOMECELL,MATCH(MAX(INDEX(First_Data_Point,MATCH($A109,DataStreams,0)),INDEX(First_Data_Point,MATCH(Y$6,DataStreams,0)),$B$3),DateRange,0)-1,MATCH(INDEX(Returns!$100:$100,MATCH($A109,DataStreams,0)),DataStreams,0)-1):OFFSET(HOMECELL,MATCH(MIN(INDEX(Last_Data_Point,MATCH($A109,DataStreams,0)),INDEX(Last_Data_Point,MATCH(Y$6,DataStreams,0)),$B$4),DateRange,0)-1,MATCH(INDEX(Returns!$100:$100,MATCH($A109,DataStreams,0)),DataStreams,0)-1)),
OFFSET(HOMECELL,MATCH(MAX(INDEX(First_Data_Point,MATCH($A109,DataStreams,0)),INDEX(First_Data_Point,MATCH(Y$6,DataStreams,0)),$B$3),DateRange,0)-1,MATCH(Y$6,DataStreams,0)-1):OFFSET(HOMECELL,MATCH(MIN(INDEX(Last_Data_Point,MATCH($A109,DataStreams,0)),INDEX(Last_Data_Point,MATCH(Y$6,DataStreams,0)),$B$4),DateRange,0)-1,MATCH(Y$6,DataStreams,0)-1) -
(INDEX(Returns!$102:$102,MATCH(Y$6,DataStreams,0))*
OFFSET(HOMECELL,MATCH(MAX(INDEX(First_Data_Point,MATCH($A109,DataStreams,0)),INDEX(First_Data_Point,MATCH(Y$6,DataStreams,0)),$B$3),DateRange,0)-1,MATCH(INDEX(Returns!$100:$100,MATCH(Y$6,DataStreams,0)),DataStreams,0)-1):OFFSET(HOMECELL,MATCH(MIN(INDEX(Last_Data_Point,MATCH($A109,DataStreams,0)),INDEX(Last_Data_Point,MATCH(Y$6,DataStreams,0)),$B$4),DateRange,0)-1,MATCH(INDEX(Returns!$100:$100,MATCH(Y$6,DataStreams,0)),DataStreams,0)-1))),"")</f>
        <v/>
      </c>
      <c r="Z109" s="233" t="str" cm="1">
        <f t="array" aca="1" ref="Z109" ca="1">_xlfn.IFNA(_xlfn.COVARIANCE.S(
OFFSET(HOMECELL,MATCH(MAX(INDEX(First_Data_Point,MATCH($A109,DataStreams,0)),INDEX(First_Data_Point,MATCH(Z$6,DataStreams,0)),$B$3),DateRange,0)-1,MATCH($A109,DataStreams,0)-1):OFFSET(HOMECELL,MATCH(MIN(INDEX(Last_Data_Point,MATCH($A109,DataStreams,0)),INDEX(Last_Data_Point,MATCH(Z$6,DataStreams,0)),$B$4),DateRange,0)-1,MATCH($A109,DataStreams,0)-1) -
(INDEX(Returns!$102:$102,MATCH($A109,DataStreams,0))*
OFFSET(HOMECELL,MATCH(MAX(INDEX(First_Data_Point,MATCH($A109,DataStreams,0)),INDEX(First_Data_Point,MATCH(Z$6,DataStreams,0)),$B$3),DateRange,0)-1,MATCH(INDEX(Returns!$100:$100,MATCH($A109,DataStreams,0)),DataStreams,0)-1):OFFSET(HOMECELL,MATCH(MIN(INDEX(Last_Data_Point,MATCH($A109,DataStreams,0)),INDEX(Last_Data_Point,MATCH(Z$6,DataStreams,0)),$B$4),DateRange,0)-1,MATCH(INDEX(Returns!$100:$100,MATCH($A109,DataStreams,0)),DataStreams,0)-1)),
OFFSET(HOMECELL,MATCH(MAX(INDEX(First_Data_Point,MATCH($A109,DataStreams,0)),INDEX(First_Data_Point,MATCH(Z$6,DataStreams,0)),$B$3),DateRange,0)-1,MATCH(Z$6,DataStreams,0)-1):OFFSET(HOMECELL,MATCH(MIN(INDEX(Last_Data_Point,MATCH($A109,DataStreams,0)),INDEX(Last_Data_Point,MATCH(Z$6,DataStreams,0)),$B$4),DateRange,0)-1,MATCH(Z$6,DataStreams,0)-1) -
(INDEX(Returns!$102:$102,MATCH(Z$6,DataStreams,0))*
OFFSET(HOMECELL,MATCH(MAX(INDEX(First_Data_Point,MATCH($A109,DataStreams,0)),INDEX(First_Data_Point,MATCH(Z$6,DataStreams,0)),$B$3),DateRange,0)-1,MATCH(INDEX(Returns!$100:$100,MATCH(Z$6,DataStreams,0)),DataStreams,0)-1):OFFSET(HOMECELL,MATCH(MIN(INDEX(Last_Data_Point,MATCH($A109,DataStreams,0)),INDEX(Last_Data_Point,MATCH(Z$6,DataStreams,0)),$B$4),DateRange,0)-1,MATCH(INDEX(Returns!$100:$100,MATCH(Z$6,DataStreams,0)),DataStreams,0)-1))),"")</f>
        <v/>
      </c>
      <c r="AA109" s="233" t="str" cm="1">
        <f t="array" aca="1" ref="AA109" ca="1">_xlfn.IFNA(_xlfn.COVARIANCE.S(
OFFSET(HOMECELL,MATCH(MAX(INDEX(First_Data_Point,MATCH($A109,DataStreams,0)),INDEX(First_Data_Point,MATCH(AA$6,DataStreams,0)),$B$3),DateRange,0)-1,MATCH($A109,DataStreams,0)-1):OFFSET(HOMECELL,MATCH(MIN(INDEX(Last_Data_Point,MATCH($A109,DataStreams,0)),INDEX(Last_Data_Point,MATCH(AA$6,DataStreams,0)),$B$4),DateRange,0)-1,MATCH($A109,DataStreams,0)-1) -
(INDEX(Returns!$102:$102,MATCH($A109,DataStreams,0))*
OFFSET(HOMECELL,MATCH(MAX(INDEX(First_Data_Point,MATCH($A109,DataStreams,0)),INDEX(First_Data_Point,MATCH(AA$6,DataStreams,0)),$B$3),DateRange,0)-1,MATCH(INDEX(Returns!$100:$100,MATCH($A109,DataStreams,0)),DataStreams,0)-1):OFFSET(HOMECELL,MATCH(MIN(INDEX(Last_Data_Point,MATCH($A109,DataStreams,0)),INDEX(Last_Data_Point,MATCH(AA$6,DataStreams,0)),$B$4),DateRange,0)-1,MATCH(INDEX(Returns!$100:$100,MATCH($A109,DataStreams,0)),DataStreams,0)-1)),
OFFSET(HOMECELL,MATCH(MAX(INDEX(First_Data_Point,MATCH($A109,DataStreams,0)),INDEX(First_Data_Point,MATCH(AA$6,DataStreams,0)),$B$3),DateRange,0)-1,MATCH(AA$6,DataStreams,0)-1):OFFSET(HOMECELL,MATCH(MIN(INDEX(Last_Data_Point,MATCH($A109,DataStreams,0)),INDEX(Last_Data_Point,MATCH(AA$6,DataStreams,0)),$B$4),DateRange,0)-1,MATCH(AA$6,DataStreams,0)-1) -
(INDEX(Returns!$102:$102,MATCH(AA$6,DataStreams,0))*
OFFSET(HOMECELL,MATCH(MAX(INDEX(First_Data_Point,MATCH($A109,DataStreams,0)),INDEX(First_Data_Point,MATCH(AA$6,DataStreams,0)),$B$3),DateRange,0)-1,MATCH(INDEX(Returns!$100:$100,MATCH(AA$6,DataStreams,0)),DataStreams,0)-1):OFFSET(HOMECELL,MATCH(MIN(INDEX(Last_Data_Point,MATCH($A109,DataStreams,0)),INDEX(Last_Data_Point,MATCH(AA$6,DataStreams,0)),$B$4),DateRange,0)-1,MATCH(INDEX(Returns!$100:$100,MATCH(AA$6,DataStreams,0)),DataStreams,0)-1))),"")</f>
        <v/>
      </c>
      <c r="AB109" s="233" t="str" cm="1">
        <f t="array" aca="1" ref="AB109" ca="1">_xlfn.IFNA(_xlfn.COVARIANCE.S(
OFFSET(HOMECELL,MATCH(MAX(INDEX(First_Data_Point,MATCH($A109,DataStreams,0)),INDEX(First_Data_Point,MATCH(AB$6,DataStreams,0)),$B$3),DateRange,0)-1,MATCH($A109,DataStreams,0)-1):OFFSET(HOMECELL,MATCH(MIN(INDEX(Last_Data_Point,MATCH($A109,DataStreams,0)),INDEX(Last_Data_Point,MATCH(AB$6,DataStreams,0)),$B$4),DateRange,0)-1,MATCH($A109,DataStreams,0)-1) -
(INDEX(Returns!$102:$102,MATCH($A109,DataStreams,0))*
OFFSET(HOMECELL,MATCH(MAX(INDEX(First_Data_Point,MATCH($A109,DataStreams,0)),INDEX(First_Data_Point,MATCH(AB$6,DataStreams,0)),$B$3),DateRange,0)-1,MATCH(INDEX(Returns!$100:$100,MATCH($A109,DataStreams,0)),DataStreams,0)-1):OFFSET(HOMECELL,MATCH(MIN(INDEX(Last_Data_Point,MATCH($A109,DataStreams,0)),INDEX(Last_Data_Point,MATCH(AB$6,DataStreams,0)),$B$4),DateRange,0)-1,MATCH(INDEX(Returns!$100:$100,MATCH($A109,DataStreams,0)),DataStreams,0)-1)),
OFFSET(HOMECELL,MATCH(MAX(INDEX(First_Data_Point,MATCH($A109,DataStreams,0)),INDEX(First_Data_Point,MATCH(AB$6,DataStreams,0)),$B$3),DateRange,0)-1,MATCH(AB$6,DataStreams,0)-1):OFFSET(HOMECELL,MATCH(MIN(INDEX(Last_Data_Point,MATCH($A109,DataStreams,0)),INDEX(Last_Data_Point,MATCH(AB$6,DataStreams,0)),$B$4),DateRange,0)-1,MATCH(AB$6,DataStreams,0)-1) -
(INDEX(Returns!$102:$102,MATCH(AB$6,DataStreams,0))*
OFFSET(HOMECELL,MATCH(MAX(INDEX(First_Data_Point,MATCH($A109,DataStreams,0)),INDEX(First_Data_Point,MATCH(AB$6,DataStreams,0)),$B$3),DateRange,0)-1,MATCH(INDEX(Returns!$100:$100,MATCH(AB$6,DataStreams,0)),DataStreams,0)-1):OFFSET(HOMECELL,MATCH(MIN(INDEX(Last_Data_Point,MATCH($A109,DataStreams,0)),INDEX(Last_Data_Point,MATCH(AB$6,DataStreams,0)),$B$4),DateRange,0)-1,MATCH(INDEX(Returns!$100:$100,MATCH(AB$6,DataStreams,0)),DataStreams,0)-1))),"")</f>
        <v/>
      </c>
      <c r="AC109" s="233" t="str" cm="1">
        <f t="array" aca="1" ref="AC109" ca="1">_xlfn.IFNA(_xlfn.COVARIANCE.S(
OFFSET(HOMECELL,MATCH(MAX(INDEX(First_Data_Point,MATCH($A109,DataStreams,0)),INDEX(First_Data_Point,MATCH(AC$6,DataStreams,0)),$B$3),DateRange,0)-1,MATCH($A109,DataStreams,0)-1):OFFSET(HOMECELL,MATCH(MIN(INDEX(Last_Data_Point,MATCH($A109,DataStreams,0)),INDEX(Last_Data_Point,MATCH(AC$6,DataStreams,0)),$B$4),DateRange,0)-1,MATCH($A109,DataStreams,0)-1) -
(INDEX(Returns!$102:$102,MATCH($A109,DataStreams,0))*
OFFSET(HOMECELL,MATCH(MAX(INDEX(First_Data_Point,MATCH($A109,DataStreams,0)),INDEX(First_Data_Point,MATCH(AC$6,DataStreams,0)),$B$3),DateRange,0)-1,MATCH(INDEX(Returns!$100:$100,MATCH($A109,DataStreams,0)),DataStreams,0)-1):OFFSET(HOMECELL,MATCH(MIN(INDEX(Last_Data_Point,MATCH($A109,DataStreams,0)),INDEX(Last_Data_Point,MATCH(AC$6,DataStreams,0)),$B$4),DateRange,0)-1,MATCH(INDEX(Returns!$100:$100,MATCH($A109,DataStreams,0)),DataStreams,0)-1)),
OFFSET(HOMECELL,MATCH(MAX(INDEX(First_Data_Point,MATCH($A109,DataStreams,0)),INDEX(First_Data_Point,MATCH(AC$6,DataStreams,0)),$B$3),DateRange,0)-1,MATCH(AC$6,DataStreams,0)-1):OFFSET(HOMECELL,MATCH(MIN(INDEX(Last_Data_Point,MATCH($A109,DataStreams,0)),INDEX(Last_Data_Point,MATCH(AC$6,DataStreams,0)),$B$4),DateRange,0)-1,MATCH(AC$6,DataStreams,0)-1) -
(INDEX(Returns!$102:$102,MATCH(AC$6,DataStreams,0))*
OFFSET(HOMECELL,MATCH(MAX(INDEX(First_Data_Point,MATCH($A109,DataStreams,0)),INDEX(First_Data_Point,MATCH(AC$6,DataStreams,0)),$B$3),DateRange,0)-1,MATCH(INDEX(Returns!$100:$100,MATCH(AC$6,DataStreams,0)),DataStreams,0)-1):OFFSET(HOMECELL,MATCH(MIN(INDEX(Last_Data_Point,MATCH($A109,DataStreams,0)),INDEX(Last_Data_Point,MATCH(AC$6,DataStreams,0)),$B$4),DateRange,0)-1,MATCH(INDEX(Returns!$100:$100,MATCH(AC$6,DataStreams,0)),DataStreams,0)-1))),"")</f>
        <v/>
      </c>
      <c r="AD109" s="233" t="str" cm="1">
        <f t="array" aca="1" ref="AD109" ca="1">_xlfn.IFNA(_xlfn.COVARIANCE.S(
OFFSET(HOMECELL,MATCH(MAX(INDEX(First_Data_Point,MATCH($A109,DataStreams,0)),INDEX(First_Data_Point,MATCH(AD$6,DataStreams,0)),$B$3),DateRange,0)-1,MATCH($A109,DataStreams,0)-1):OFFSET(HOMECELL,MATCH(MIN(INDEX(Last_Data_Point,MATCH($A109,DataStreams,0)),INDEX(Last_Data_Point,MATCH(AD$6,DataStreams,0)),$B$4),DateRange,0)-1,MATCH($A109,DataStreams,0)-1) -
(INDEX(Returns!$102:$102,MATCH($A109,DataStreams,0))*
OFFSET(HOMECELL,MATCH(MAX(INDEX(First_Data_Point,MATCH($A109,DataStreams,0)),INDEX(First_Data_Point,MATCH(AD$6,DataStreams,0)),$B$3),DateRange,0)-1,MATCH(INDEX(Returns!$100:$100,MATCH($A109,DataStreams,0)),DataStreams,0)-1):OFFSET(HOMECELL,MATCH(MIN(INDEX(Last_Data_Point,MATCH($A109,DataStreams,0)),INDEX(Last_Data_Point,MATCH(AD$6,DataStreams,0)),$B$4),DateRange,0)-1,MATCH(INDEX(Returns!$100:$100,MATCH($A109,DataStreams,0)),DataStreams,0)-1)),
OFFSET(HOMECELL,MATCH(MAX(INDEX(First_Data_Point,MATCH($A109,DataStreams,0)),INDEX(First_Data_Point,MATCH(AD$6,DataStreams,0)),$B$3),DateRange,0)-1,MATCH(AD$6,DataStreams,0)-1):OFFSET(HOMECELL,MATCH(MIN(INDEX(Last_Data_Point,MATCH($A109,DataStreams,0)),INDEX(Last_Data_Point,MATCH(AD$6,DataStreams,0)),$B$4),DateRange,0)-1,MATCH(AD$6,DataStreams,0)-1) -
(INDEX(Returns!$102:$102,MATCH(AD$6,DataStreams,0))*
OFFSET(HOMECELL,MATCH(MAX(INDEX(First_Data_Point,MATCH($A109,DataStreams,0)),INDEX(First_Data_Point,MATCH(AD$6,DataStreams,0)),$B$3),DateRange,0)-1,MATCH(INDEX(Returns!$100:$100,MATCH(AD$6,DataStreams,0)),DataStreams,0)-1):OFFSET(HOMECELL,MATCH(MIN(INDEX(Last_Data_Point,MATCH($A109,DataStreams,0)),INDEX(Last_Data_Point,MATCH(AD$6,DataStreams,0)),$B$4),DateRange,0)-1,MATCH(INDEX(Returns!$100:$100,MATCH(AD$6,DataStreams,0)),DataStreams,0)-1))),"")</f>
        <v/>
      </c>
      <c r="AE109" s="233" t="str" cm="1">
        <f t="array" aca="1" ref="AE109" ca="1">_xlfn.IFNA(_xlfn.COVARIANCE.S(
OFFSET(HOMECELL,MATCH(MAX(INDEX(First_Data_Point,MATCH($A109,DataStreams,0)),INDEX(First_Data_Point,MATCH(AE$6,DataStreams,0)),$B$3),DateRange,0)-1,MATCH($A109,DataStreams,0)-1):OFFSET(HOMECELL,MATCH(MIN(INDEX(Last_Data_Point,MATCH($A109,DataStreams,0)),INDEX(Last_Data_Point,MATCH(AE$6,DataStreams,0)),$B$4),DateRange,0)-1,MATCH($A109,DataStreams,0)-1) -
(INDEX(Returns!$102:$102,MATCH($A109,DataStreams,0))*
OFFSET(HOMECELL,MATCH(MAX(INDEX(First_Data_Point,MATCH($A109,DataStreams,0)),INDEX(First_Data_Point,MATCH(AE$6,DataStreams,0)),$B$3),DateRange,0)-1,MATCH(INDEX(Returns!$100:$100,MATCH($A109,DataStreams,0)),DataStreams,0)-1):OFFSET(HOMECELL,MATCH(MIN(INDEX(Last_Data_Point,MATCH($A109,DataStreams,0)),INDEX(Last_Data_Point,MATCH(AE$6,DataStreams,0)),$B$4),DateRange,0)-1,MATCH(INDEX(Returns!$100:$100,MATCH($A109,DataStreams,0)),DataStreams,0)-1)),
OFFSET(HOMECELL,MATCH(MAX(INDEX(First_Data_Point,MATCH($A109,DataStreams,0)),INDEX(First_Data_Point,MATCH(AE$6,DataStreams,0)),$B$3),DateRange,0)-1,MATCH(AE$6,DataStreams,0)-1):OFFSET(HOMECELL,MATCH(MIN(INDEX(Last_Data_Point,MATCH($A109,DataStreams,0)),INDEX(Last_Data_Point,MATCH(AE$6,DataStreams,0)),$B$4),DateRange,0)-1,MATCH(AE$6,DataStreams,0)-1) -
(INDEX(Returns!$102:$102,MATCH(AE$6,DataStreams,0))*
OFFSET(HOMECELL,MATCH(MAX(INDEX(First_Data_Point,MATCH($A109,DataStreams,0)),INDEX(First_Data_Point,MATCH(AE$6,DataStreams,0)),$B$3),DateRange,0)-1,MATCH(INDEX(Returns!$100:$100,MATCH(AE$6,DataStreams,0)),DataStreams,0)-1):OFFSET(HOMECELL,MATCH(MIN(INDEX(Last_Data_Point,MATCH($A109,DataStreams,0)),INDEX(Last_Data_Point,MATCH(AE$6,DataStreams,0)),$B$4),DateRange,0)-1,MATCH(INDEX(Returns!$100:$100,MATCH(AE$6,DataStreams,0)),DataStreams,0)-1))),"")</f>
        <v/>
      </c>
      <c r="AF109" s="233" t="str" cm="1">
        <f t="array" aca="1" ref="AF109" ca="1">_xlfn.IFNA(_xlfn.COVARIANCE.S(
OFFSET(HOMECELL,MATCH(MAX(INDEX(First_Data_Point,MATCH($A109,DataStreams,0)),INDEX(First_Data_Point,MATCH(AF$6,DataStreams,0)),$B$3),DateRange,0)-1,MATCH($A109,DataStreams,0)-1):OFFSET(HOMECELL,MATCH(MIN(INDEX(Last_Data_Point,MATCH($A109,DataStreams,0)),INDEX(Last_Data_Point,MATCH(AF$6,DataStreams,0)),$B$4),DateRange,0)-1,MATCH($A109,DataStreams,0)-1) -
(INDEX(Returns!$102:$102,MATCH($A109,DataStreams,0))*
OFFSET(HOMECELL,MATCH(MAX(INDEX(First_Data_Point,MATCH($A109,DataStreams,0)),INDEX(First_Data_Point,MATCH(AF$6,DataStreams,0)),$B$3),DateRange,0)-1,MATCH(INDEX(Returns!$100:$100,MATCH($A109,DataStreams,0)),DataStreams,0)-1):OFFSET(HOMECELL,MATCH(MIN(INDEX(Last_Data_Point,MATCH($A109,DataStreams,0)),INDEX(Last_Data_Point,MATCH(AF$6,DataStreams,0)),$B$4),DateRange,0)-1,MATCH(INDEX(Returns!$100:$100,MATCH($A109,DataStreams,0)),DataStreams,0)-1)),
OFFSET(HOMECELL,MATCH(MAX(INDEX(First_Data_Point,MATCH($A109,DataStreams,0)),INDEX(First_Data_Point,MATCH(AF$6,DataStreams,0)),$B$3),DateRange,0)-1,MATCH(AF$6,DataStreams,0)-1):OFFSET(HOMECELL,MATCH(MIN(INDEX(Last_Data_Point,MATCH($A109,DataStreams,0)),INDEX(Last_Data_Point,MATCH(AF$6,DataStreams,0)),$B$4),DateRange,0)-1,MATCH(AF$6,DataStreams,0)-1) -
(INDEX(Returns!$102:$102,MATCH(AF$6,DataStreams,0))*
OFFSET(HOMECELL,MATCH(MAX(INDEX(First_Data_Point,MATCH($A109,DataStreams,0)),INDEX(First_Data_Point,MATCH(AF$6,DataStreams,0)),$B$3),DateRange,0)-1,MATCH(INDEX(Returns!$100:$100,MATCH(AF$6,DataStreams,0)),DataStreams,0)-1):OFFSET(HOMECELL,MATCH(MIN(INDEX(Last_Data_Point,MATCH($A109,DataStreams,0)),INDEX(Last_Data_Point,MATCH(AF$6,DataStreams,0)),$B$4),DateRange,0)-1,MATCH(INDEX(Returns!$100:$100,MATCH(AF$6,DataStreams,0)),DataStreams,0)-1))),"")</f>
        <v/>
      </c>
      <c r="AG109" s="233" t="str" cm="1">
        <f t="array" aca="1" ref="AG109" ca="1">_xlfn.IFNA(_xlfn.COVARIANCE.S(
OFFSET(HOMECELL,MATCH(MAX(INDEX(First_Data_Point,MATCH($A109,DataStreams,0)),INDEX(First_Data_Point,MATCH(AG$6,DataStreams,0)),$B$3),DateRange,0)-1,MATCH($A109,DataStreams,0)-1):OFFSET(HOMECELL,MATCH(MIN(INDEX(Last_Data_Point,MATCH($A109,DataStreams,0)),INDEX(Last_Data_Point,MATCH(AG$6,DataStreams,0)),$B$4),DateRange,0)-1,MATCH($A109,DataStreams,0)-1) -
(INDEX(Returns!$102:$102,MATCH($A109,DataStreams,0))*
OFFSET(HOMECELL,MATCH(MAX(INDEX(First_Data_Point,MATCH($A109,DataStreams,0)),INDEX(First_Data_Point,MATCH(AG$6,DataStreams,0)),$B$3),DateRange,0)-1,MATCH(INDEX(Returns!$100:$100,MATCH($A109,DataStreams,0)),DataStreams,0)-1):OFFSET(HOMECELL,MATCH(MIN(INDEX(Last_Data_Point,MATCH($A109,DataStreams,0)),INDEX(Last_Data_Point,MATCH(AG$6,DataStreams,0)),$B$4),DateRange,0)-1,MATCH(INDEX(Returns!$100:$100,MATCH($A109,DataStreams,0)),DataStreams,0)-1)),
OFFSET(HOMECELL,MATCH(MAX(INDEX(First_Data_Point,MATCH($A109,DataStreams,0)),INDEX(First_Data_Point,MATCH(AG$6,DataStreams,0)),$B$3),DateRange,0)-1,MATCH(AG$6,DataStreams,0)-1):OFFSET(HOMECELL,MATCH(MIN(INDEX(Last_Data_Point,MATCH($A109,DataStreams,0)),INDEX(Last_Data_Point,MATCH(AG$6,DataStreams,0)),$B$4),DateRange,0)-1,MATCH(AG$6,DataStreams,0)-1) -
(INDEX(Returns!$102:$102,MATCH(AG$6,DataStreams,0))*
OFFSET(HOMECELL,MATCH(MAX(INDEX(First_Data_Point,MATCH($A109,DataStreams,0)),INDEX(First_Data_Point,MATCH(AG$6,DataStreams,0)),$B$3),DateRange,0)-1,MATCH(INDEX(Returns!$100:$100,MATCH(AG$6,DataStreams,0)),DataStreams,0)-1):OFFSET(HOMECELL,MATCH(MIN(INDEX(Last_Data_Point,MATCH($A109,DataStreams,0)),INDEX(Last_Data_Point,MATCH(AG$6,DataStreams,0)),$B$4),DateRange,0)-1,MATCH(INDEX(Returns!$100:$100,MATCH(AG$6,DataStreams,0)),DataStreams,0)-1))),"")</f>
        <v/>
      </c>
      <c r="AH109" s="233" t="str" cm="1">
        <f t="array" aca="1" ref="AH109" ca="1">_xlfn.IFNA(_xlfn.COVARIANCE.S(
OFFSET(HOMECELL,MATCH(MAX(INDEX(First_Data_Point,MATCH($A109,DataStreams,0)),INDEX(First_Data_Point,MATCH(AH$6,DataStreams,0)),$B$3),DateRange,0)-1,MATCH($A109,DataStreams,0)-1):OFFSET(HOMECELL,MATCH(MIN(INDEX(Last_Data_Point,MATCH($A109,DataStreams,0)),INDEX(Last_Data_Point,MATCH(AH$6,DataStreams,0)),$B$4),DateRange,0)-1,MATCH($A109,DataStreams,0)-1) -
(INDEX(Returns!$102:$102,MATCH($A109,DataStreams,0))*
OFFSET(HOMECELL,MATCH(MAX(INDEX(First_Data_Point,MATCH($A109,DataStreams,0)),INDEX(First_Data_Point,MATCH(AH$6,DataStreams,0)),$B$3),DateRange,0)-1,MATCH(INDEX(Returns!$100:$100,MATCH($A109,DataStreams,0)),DataStreams,0)-1):OFFSET(HOMECELL,MATCH(MIN(INDEX(Last_Data_Point,MATCH($A109,DataStreams,0)),INDEX(Last_Data_Point,MATCH(AH$6,DataStreams,0)),$B$4),DateRange,0)-1,MATCH(INDEX(Returns!$100:$100,MATCH($A109,DataStreams,0)),DataStreams,0)-1)),
OFFSET(HOMECELL,MATCH(MAX(INDEX(First_Data_Point,MATCH($A109,DataStreams,0)),INDEX(First_Data_Point,MATCH(AH$6,DataStreams,0)),$B$3),DateRange,0)-1,MATCH(AH$6,DataStreams,0)-1):OFFSET(HOMECELL,MATCH(MIN(INDEX(Last_Data_Point,MATCH($A109,DataStreams,0)),INDEX(Last_Data_Point,MATCH(AH$6,DataStreams,0)),$B$4),DateRange,0)-1,MATCH(AH$6,DataStreams,0)-1) -
(INDEX(Returns!$102:$102,MATCH(AH$6,DataStreams,0))*
OFFSET(HOMECELL,MATCH(MAX(INDEX(First_Data_Point,MATCH($A109,DataStreams,0)),INDEX(First_Data_Point,MATCH(AH$6,DataStreams,0)),$B$3),DateRange,0)-1,MATCH(INDEX(Returns!$100:$100,MATCH(AH$6,DataStreams,0)),DataStreams,0)-1):OFFSET(HOMECELL,MATCH(MIN(INDEX(Last_Data_Point,MATCH($A109,DataStreams,0)),INDEX(Last_Data_Point,MATCH(AH$6,DataStreams,0)),$B$4),DateRange,0)-1,MATCH(INDEX(Returns!$100:$100,MATCH(AH$6,DataStreams,0)),DataStreams,0)-1))),"")</f>
        <v/>
      </c>
      <c r="AI109" s="233" t="str" cm="1">
        <f t="array" aca="1" ref="AI109" ca="1">_xlfn.IFNA(_xlfn.COVARIANCE.S(
OFFSET(HOMECELL,MATCH(MAX(INDEX(First_Data_Point,MATCH($A109,DataStreams,0)),INDEX(First_Data_Point,MATCH(AI$6,DataStreams,0)),$B$3),DateRange,0)-1,MATCH($A109,DataStreams,0)-1):OFFSET(HOMECELL,MATCH(MIN(INDEX(Last_Data_Point,MATCH($A109,DataStreams,0)),INDEX(Last_Data_Point,MATCH(AI$6,DataStreams,0)),$B$4),DateRange,0)-1,MATCH($A109,DataStreams,0)-1) -
(INDEX(Returns!$102:$102,MATCH($A109,DataStreams,0))*
OFFSET(HOMECELL,MATCH(MAX(INDEX(First_Data_Point,MATCH($A109,DataStreams,0)),INDEX(First_Data_Point,MATCH(AI$6,DataStreams,0)),$B$3),DateRange,0)-1,MATCH(INDEX(Returns!$100:$100,MATCH($A109,DataStreams,0)),DataStreams,0)-1):OFFSET(HOMECELL,MATCH(MIN(INDEX(Last_Data_Point,MATCH($A109,DataStreams,0)),INDEX(Last_Data_Point,MATCH(AI$6,DataStreams,0)),$B$4),DateRange,0)-1,MATCH(INDEX(Returns!$100:$100,MATCH($A109,DataStreams,0)),DataStreams,0)-1)),
OFFSET(HOMECELL,MATCH(MAX(INDEX(First_Data_Point,MATCH($A109,DataStreams,0)),INDEX(First_Data_Point,MATCH(AI$6,DataStreams,0)),$B$3),DateRange,0)-1,MATCH(AI$6,DataStreams,0)-1):OFFSET(HOMECELL,MATCH(MIN(INDEX(Last_Data_Point,MATCH($A109,DataStreams,0)),INDEX(Last_Data_Point,MATCH(AI$6,DataStreams,0)),$B$4),DateRange,0)-1,MATCH(AI$6,DataStreams,0)-1) -
(INDEX(Returns!$102:$102,MATCH(AI$6,DataStreams,0))*
OFFSET(HOMECELL,MATCH(MAX(INDEX(First_Data_Point,MATCH($A109,DataStreams,0)),INDEX(First_Data_Point,MATCH(AI$6,DataStreams,0)),$B$3),DateRange,0)-1,MATCH(INDEX(Returns!$100:$100,MATCH(AI$6,DataStreams,0)),DataStreams,0)-1):OFFSET(HOMECELL,MATCH(MIN(INDEX(Last_Data_Point,MATCH($A109,DataStreams,0)),INDEX(Last_Data_Point,MATCH(AI$6,DataStreams,0)),$B$4),DateRange,0)-1,MATCH(INDEX(Returns!$100:$100,MATCH(AI$6,DataStreams,0)),DataStreams,0)-1))),"")</f>
        <v/>
      </c>
      <c r="AJ109" s="233" t="str" cm="1">
        <f t="array" aca="1" ref="AJ109" ca="1">_xlfn.IFNA(_xlfn.COVARIANCE.S(
OFFSET(HOMECELL,MATCH(MAX(INDEX(First_Data_Point,MATCH($A109,DataStreams,0)),INDEX(First_Data_Point,MATCH(AJ$6,DataStreams,0)),$B$3),DateRange,0)-1,MATCH($A109,DataStreams,0)-1):OFFSET(HOMECELL,MATCH(MIN(INDEX(Last_Data_Point,MATCH($A109,DataStreams,0)),INDEX(Last_Data_Point,MATCH(AJ$6,DataStreams,0)),$B$4),DateRange,0)-1,MATCH($A109,DataStreams,0)-1) -
(INDEX(Returns!$102:$102,MATCH($A109,DataStreams,0))*
OFFSET(HOMECELL,MATCH(MAX(INDEX(First_Data_Point,MATCH($A109,DataStreams,0)),INDEX(First_Data_Point,MATCH(AJ$6,DataStreams,0)),$B$3),DateRange,0)-1,MATCH(INDEX(Returns!$100:$100,MATCH($A109,DataStreams,0)),DataStreams,0)-1):OFFSET(HOMECELL,MATCH(MIN(INDEX(Last_Data_Point,MATCH($A109,DataStreams,0)),INDEX(Last_Data_Point,MATCH(AJ$6,DataStreams,0)),$B$4),DateRange,0)-1,MATCH(INDEX(Returns!$100:$100,MATCH($A109,DataStreams,0)),DataStreams,0)-1)),
OFFSET(HOMECELL,MATCH(MAX(INDEX(First_Data_Point,MATCH($A109,DataStreams,0)),INDEX(First_Data_Point,MATCH(AJ$6,DataStreams,0)),$B$3),DateRange,0)-1,MATCH(AJ$6,DataStreams,0)-1):OFFSET(HOMECELL,MATCH(MIN(INDEX(Last_Data_Point,MATCH($A109,DataStreams,0)),INDEX(Last_Data_Point,MATCH(AJ$6,DataStreams,0)),$B$4),DateRange,0)-1,MATCH(AJ$6,DataStreams,0)-1) -
(INDEX(Returns!$102:$102,MATCH(AJ$6,DataStreams,0))*
OFFSET(HOMECELL,MATCH(MAX(INDEX(First_Data_Point,MATCH($A109,DataStreams,0)),INDEX(First_Data_Point,MATCH(AJ$6,DataStreams,0)),$B$3),DateRange,0)-1,MATCH(INDEX(Returns!$100:$100,MATCH(AJ$6,DataStreams,0)),DataStreams,0)-1):OFFSET(HOMECELL,MATCH(MIN(INDEX(Last_Data_Point,MATCH($A109,DataStreams,0)),INDEX(Last_Data_Point,MATCH(AJ$6,DataStreams,0)),$B$4),DateRange,0)-1,MATCH(INDEX(Returns!$100:$100,MATCH(AJ$6,DataStreams,0)),DataStreams,0)-1))),"")</f>
        <v/>
      </c>
      <c r="AK109" s="233" t="str" cm="1">
        <f t="array" aca="1" ref="AK109" ca="1">_xlfn.IFNA(_xlfn.COVARIANCE.S(
OFFSET(HOMECELL,MATCH(MAX(INDEX(First_Data_Point,MATCH($A109,DataStreams,0)),INDEX(First_Data_Point,MATCH(AK$6,DataStreams,0)),$B$3),DateRange,0)-1,MATCH($A109,DataStreams,0)-1):OFFSET(HOMECELL,MATCH(MIN(INDEX(Last_Data_Point,MATCH($A109,DataStreams,0)),INDEX(Last_Data_Point,MATCH(AK$6,DataStreams,0)),$B$4),DateRange,0)-1,MATCH($A109,DataStreams,0)-1) -
(INDEX(Returns!$102:$102,MATCH($A109,DataStreams,0))*
OFFSET(HOMECELL,MATCH(MAX(INDEX(First_Data_Point,MATCH($A109,DataStreams,0)),INDEX(First_Data_Point,MATCH(AK$6,DataStreams,0)),$B$3),DateRange,0)-1,MATCH(INDEX(Returns!$100:$100,MATCH($A109,DataStreams,0)),DataStreams,0)-1):OFFSET(HOMECELL,MATCH(MIN(INDEX(Last_Data_Point,MATCH($A109,DataStreams,0)),INDEX(Last_Data_Point,MATCH(AK$6,DataStreams,0)),$B$4),DateRange,0)-1,MATCH(INDEX(Returns!$100:$100,MATCH($A109,DataStreams,0)),DataStreams,0)-1)),
OFFSET(HOMECELL,MATCH(MAX(INDEX(First_Data_Point,MATCH($A109,DataStreams,0)),INDEX(First_Data_Point,MATCH(AK$6,DataStreams,0)),$B$3),DateRange,0)-1,MATCH(AK$6,DataStreams,0)-1):OFFSET(HOMECELL,MATCH(MIN(INDEX(Last_Data_Point,MATCH($A109,DataStreams,0)),INDEX(Last_Data_Point,MATCH(AK$6,DataStreams,0)),$B$4),DateRange,0)-1,MATCH(AK$6,DataStreams,0)-1) -
(INDEX(Returns!$102:$102,MATCH(AK$6,DataStreams,0))*
OFFSET(HOMECELL,MATCH(MAX(INDEX(First_Data_Point,MATCH($A109,DataStreams,0)),INDEX(First_Data_Point,MATCH(AK$6,DataStreams,0)),$B$3),DateRange,0)-1,MATCH(INDEX(Returns!$100:$100,MATCH(AK$6,DataStreams,0)),DataStreams,0)-1):OFFSET(HOMECELL,MATCH(MIN(INDEX(Last_Data_Point,MATCH($A109,DataStreams,0)),INDEX(Last_Data_Point,MATCH(AK$6,DataStreams,0)),$B$4),DateRange,0)-1,MATCH(INDEX(Returns!$100:$100,MATCH(AK$6,DataStreams,0)),DataStreams,0)-1))),"")</f>
        <v/>
      </c>
      <c r="AL109" s="233" t="str" cm="1">
        <f t="array" aca="1" ref="AL109" ca="1">_xlfn.IFNA(_xlfn.COVARIANCE.S(
OFFSET(HOMECELL,MATCH(MAX(INDEX(First_Data_Point,MATCH($A109,DataStreams,0)),INDEX(First_Data_Point,MATCH(AL$6,DataStreams,0)),$B$3),DateRange,0)-1,MATCH($A109,DataStreams,0)-1):OFFSET(HOMECELL,MATCH(MIN(INDEX(Last_Data_Point,MATCH($A109,DataStreams,0)),INDEX(Last_Data_Point,MATCH(AL$6,DataStreams,0)),$B$4),DateRange,0)-1,MATCH($A109,DataStreams,0)-1) -
(INDEX(Returns!$102:$102,MATCH($A109,DataStreams,0))*
OFFSET(HOMECELL,MATCH(MAX(INDEX(First_Data_Point,MATCH($A109,DataStreams,0)),INDEX(First_Data_Point,MATCH(AL$6,DataStreams,0)),$B$3),DateRange,0)-1,MATCH(INDEX(Returns!$100:$100,MATCH($A109,DataStreams,0)),DataStreams,0)-1):OFFSET(HOMECELL,MATCH(MIN(INDEX(Last_Data_Point,MATCH($A109,DataStreams,0)),INDEX(Last_Data_Point,MATCH(AL$6,DataStreams,0)),$B$4),DateRange,0)-1,MATCH(INDEX(Returns!$100:$100,MATCH($A109,DataStreams,0)),DataStreams,0)-1)),
OFFSET(HOMECELL,MATCH(MAX(INDEX(First_Data_Point,MATCH($A109,DataStreams,0)),INDEX(First_Data_Point,MATCH(AL$6,DataStreams,0)),$B$3),DateRange,0)-1,MATCH(AL$6,DataStreams,0)-1):OFFSET(HOMECELL,MATCH(MIN(INDEX(Last_Data_Point,MATCH($A109,DataStreams,0)),INDEX(Last_Data_Point,MATCH(AL$6,DataStreams,0)),$B$4),DateRange,0)-1,MATCH(AL$6,DataStreams,0)-1) -
(INDEX(Returns!$102:$102,MATCH(AL$6,DataStreams,0))*
OFFSET(HOMECELL,MATCH(MAX(INDEX(First_Data_Point,MATCH($A109,DataStreams,0)),INDEX(First_Data_Point,MATCH(AL$6,DataStreams,0)),$B$3),DateRange,0)-1,MATCH(INDEX(Returns!$100:$100,MATCH(AL$6,DataStreams,0)),DataStreams,0)-1):OFFSET(HOMECELL,MATCH(MIN(INDEX(Last_Data_Point,MATCH($A109,DataStreams,0)),INDEX(Last_Data_Point,MATCH(AL$6,DataStreams,0)),$B$4),DateRange,0)-1,MATCH(INDEX(Returns!$100:$100,MATCH(AL$6,DataStreams,0)),DataStreams,0)-1))),"")</f>
        <v/>
      </c>
      <c r="AM109" s="233" t="str" cm="1">
        <f t="array" aca="1" ref="AM109" ca="1">_xlfn.IFNA(_xlfn.COVARIANCE.S(
OFFSET(HOMECELL,MATCH(MAX(INDEX(First_Data_Point,MATCH($A109,DataStreams,0)),INDEX(First_Data_Point,MATCH(AM$6,DataStreams,0)),$B$3),DateRange,0)-1,MATCH($A109,DataStreams,0)-1):OFFSET(HOMECELL,MATCH(MIN(INDEX(Last_Data_Point,MATCH($A109,DataStreams,0)),INDEX(Last_Data_Point,MATCH(AM$6,DataStreams,0)),$B$4),DateRange,0)-1,MATCH($A109,DataStreams,0)-1) -
(INDEX(Returns!$102:$102,MATCH($A109,DataStreams,0))*
OFFSET(HOMECELL,MATCH(MAX(INDEX(First_Data_Point,MATCH($A109,DataStreams,0)),INDEX(First_Data_Point,MATCH(AM$6,DataStreams,0)),$B$3),DateRange,0)-1,MATCH(INDEX(Returns!$100:$100,MATCH($A109,DataStreams,0)),DataStreams,0)-1):OFFSET(HOMECELL,MATCH(MIN(INDEX(Last_Data_Point,MATCH($A109,DataStreams,0)),INDEX(Last_Data_Point,MATCH(AM$6,DataStreams,0)),$B$4),DateRange,0)-1,MATCH(INDEX(Returns!$100:$100,MATCH($A109,DataStreams,0)),DataStreams,0)-1)),
OFFSET(HOMECELL,MATCH(MAX(INDEX(First_Data_Point,MATCH($A109,DataStreams,0)),INDEX(First_Data_Point,MATCH(AM$6,DataStreams,0)),$B$3),DateRange,0)-1,MATCH(AM$6,DataStreams,0)-1):OFFSET(HOMECELL,MATCH(MIN(INDEX(Last_Data_Point,MATCH($A109,DataStreams,0)),INDEX(Last_Data_Point,MATCH(AM$6,DataStreams,0)),$B$4),DateRange,0)-1,MATCH(AM$6,DataStreams,0)-1) -
(INDEX(Returns!$102:$102,MATCH(AM$6,DataStreams,0))*
OFFSET(HOMECELL,MATCH(MAX(INDEX(First_Data_Point,MATCH($A109,DataStreams,0)),INDEX(First_Data_Point,MATCH(AM$6,DataStreams,0)),$B$3),DateRange,0)-1,MATCH(INDEX(Returns!$100:$100,MATCH(AM$6,DataStreams,0)),DataStreams,0)-1):OFFSET(HOMECELL,MATCH(MIN(INDEX(Last_Data_Point,MATCH($A109,DataStreams,0)),INDEX(Last_Data_Point,MATCH(AM$6,DataStreams,0)),$B$4),DateRange,0)-1,MATCH(INDEX(Returns!$100:$100,MATCH(AM$6,DataStreams,0)),DataStreams,0)-1))),"")</f>
        <v/>
      </c>
      <c r="AN109" s="233" t="str" cm="1">
        <f t="array" aca="1" ref="AN109" ca="1">_xlfn.IFNA(_xlfn.COVARIANCE.S(
OFFSET(HOMECELL,MATCH(MAX(INDEX(First_Data_Point,MATCH($A109,DataStreams,0)),INDEX(First_Data_Point,MATCH(AN$6,DataStreams,0)),$B$3),DateRange,0)-1,MATCH($A109,DataStreams,0)-1):OFFSET(HOMECELL,MATCH(MIN(INDEX(Last_Data_Point,MATCH($A109,DataStreams,0)),INDEX(Last_Data_Point,MATCH(AN$6,DataStreams,0)),$B$4),DateRange,0)-1,MATCH($A109,DataStreams,0)-1) -
(INDEX(Returns!$102:$102,MATCH($A109,DataStreams,0))*
OFFSET(HOMECELL,MATCH(MAX(INDEX(First_Data_Point,MATCH($A109,DataStreams,0)),INDEX(First_Data_Point,MATCH(AN$6,DataStreams,0)),$B$3),DateRange,0)-1,MATCH(INDEX(Returns!$100:$100,MATCH($A109,DataStreams,0)),DataStreams,0)-1):OFFSET(HOMECELL,MATCH(MIN(INDEX(Last_Data_Point,MATCH($A109,DataStreams,0)),INDEX(Last_Data_Point,MATCH(AN$6,DataStreams,0)),$B$4),DateRange,0)-1,MATCH(INDEX(Returns!$100:$100,MATCH($A109,DataStreams,0)),DataStreams,0)-1)),
OFFSET(HOMECELL,MATCH(MAX(INDEX(First_Data_Point,MATCH($A109,DataStreams,0)),INDEX(First_Data_Point,MATCH(AN$6,DataStreams,0)),$B$3),DateRange,0)-1,MATCH(AN$6,DataStreams,0)-1):OFFSET(HOMECELL,MATCH(MIN(INDEX(Last_Data_Point,MATCH($A109,DataStreams,0)),INDEX(Last_Data_Point,MATCH(AN$6,DataStreams,0)),$B$4),DateRange,0)-1,MATCH(AN$6,DataStreams,0)-1) -
(INDEX(Returns!$102:$102,MATCH(AN$6,DataStreams,0))*
OFFSET(HOMECELL,MATCH(MAX(INDEX(First_Data_Point,MATCH($A109,DataStreams,0)),INDEX(First_Data_Point,MATCH(AN$6,DataStreams,0)),$B$3),DateRange,0)-1,MATCH(INDEX(Returns!$100:$100,MATCH(AN$6,DataStreams,0)),DataStreams,0)-1):OFFSET(HOMECELL,MATCH(MIN(INDEX(Last_Data_Point,MATCH($A109,DataStreams,0)),INDEX(Last_Data_Point,MATCH(AN$6,DataStreams,0)),$B$4),DateRange,0)-1,MATCH(INDEX(Returns!$100:$100,MATCH(AN$6,DataStreams,0)),DataStreams,0)-1))),"")</f>
        <v/>
      </c>
      <c r="AO109" s="233" t="str" cm="1">
        <f t="array" aca="1" ref="AO109" ca="1">_xlfn.IFNA(_xlfn.COVARIANCE.S(
OFFSET(HOMECELL,MATCH(MAX(INDEX(First_Data_Point,MATCH($A109,DataStreams,0)),INDEX(First_Data_Point,MATCH(AO$6,DataStreams,0)),$B$3),DateRange,0)-1,MATCH($A109,DataStreams,0)-1):OFFSET(HOMECELL,MATCH(MIN(INDEX(Last_Data_Point,MATCH($A109,DataStreams,0)),INDEX(Last_Data_Point,MATCH(AO$6,DataStreams,0)),$B$4),DateRange,0)-1,MATCH($A109,DataStreams,0)-1) -
(INDEX(Returns!$102:$102,MATCH($A109,DataStreams,0))*
OFFSET(HOMECELL,MATCH(MAX(INDEX(First_Data_Point,MATCH($A109,DataStreams,0)),INDEX(First_Data_Point,MATCH(AO$6,DataStreams,0)),$B$3),DateRange,0)-1,MATCH(INDEX(Returns!$100:$100,MATCH($A109,DataStreams,0)),DataStreams,0)-1):OFFSET(HOMECELL,MATCH(MIN(INDEX(Last_Data_Point,MATCH($A109,DataStreams,0)),INDEX(Last_Data_Point,MATCH(AO$6,DataStreams,0)),$B$4),DateRange,0)-1,MATCH(INDEX(Returns!$100:$100,MATCH($A109,DataStreams,0)),DataStreams,0)-1)),
OFFSET(HOMECELL,MATCH(MAX(INDEX(First_Data_Point,MATCH($A109,DataStreams,0)),INDEX(First_Data_Point,MATCH(AO$6,DataStreams,0)),$B$3),DateRange,0)-1,MATCH(AO$6,DataStreams,0)-1):OFFSET(HOMECELL,MATCH(MIN(INDEX(Last_Data_Point,MATCH($A109,DataStreams,0)),INDEX(Last_Data_Point,MATCH(AO$6,DataStreams,0)),$B$4),DateRange,0)-1,MATCH(AO$6,DataStreams,0)-1) -
(INDEX(Returns!$102:$102,MATCH(AO$6,DataStreams,0))*
OFFSET(HOMECELL,MATCH(MAX(INDEX(First_Data_Point,MATCH($A109,DataStreams,0)),INDEX(First_Data_Point,MATCH(AO$6,DataStreams,0)),$B$3),DateRange,0)-1,MATCH(INDEX(Returns!$100:$100,MATCH(AO$6,DataStreams,0)),DataStreams,0)-1):OFFSET(HOMECELL,MATCH(MIN(INDEX(Last_Data_Point,MATCH($A109,DataStreams,0)),INDEX(Last_Data_Point,MATCH(AO$6,DataStreams,0)),$B$4),DateRange,0)-1,MATCH(INDEX(Returns!$100:$100,MATCH(AO$6,DataStreams,0)),DataStreams,0)-1))),"")</f>
        <v/>
      </c>
      <c r="AP109" s="233" t="str" cm="1">
        <f t="array" aca="1" ref="AP109" ca="1">_xlfn.IFNA(_xlfn.COVARIANCE.S(
OFFSET(HOMECELL,MATCH(MAX(INDEX(First_Data_Point,MATCH($A109,DataStreams,0)),INDEX(First_Data_Point,MATCH(AP$6,DataStreams,0)),$B$3),DateRange,0)-1,MATCH($A109,DataStreams,0)-1):OFFSET(HOMECELL,MATCH(MIN(INDEX(Last_Data_Point,MATCH($A109,DataStreams,0)),INDEX(Last_Data_Point,MATCH(AP$6,DataStreams,0)),$B$4),DateRange,0)-1,MATCH($A109,DataStreams,0)-1) -
(INDEX(Returns!$102:$102,MATCH($A109,DataStreams,0))*
OFFSET(HOMECELL,MATCH(MAX(INDEX(First_Data_Point,MATCH($A109,DataStreams,0)),INDEX(First_Data_Point,MATCH(AP$6,DataStreams,0)),$B$3),DateRange,0)-1,MATCH(INDEX(Returns!$100:$100,MATCH($A109,DataStreams,0)),DataStreams,0)-1):OFFSET(HOMECELL,MATCH(MIN(INDEX(Last_Data_Point,MATCH($A109,DataStreams,0)),INDEX(Last_Data_Point,MATCH(AP$6,DataStreams,0)),$B$4),DateRange,0)-1,MATCH(INDEX(Returns!$100:$100,MATCH($A109,DataStreams,0)),DataStreams,0)-1)),
OFFSET(HOMECELL,MATCH(MAX(INDEX(First_Data_Point,MATCH($A109,DataStreams,0)),INDEX(First_Data_Point,MATCH(AP$6,DataStreams,0)),$B$3),DateRange,0)-1,MATCH(AP$6,DataStreams,0)-1):OFFSET(HOMECELL,MATCH(MIN(INDEX(Last_Data_Point,MATCH($A109,DataStreams,0)),INDEX(Last_Data_Point,MATCH(AP$6,DataStreams,0)),$B$4),DateRange,0)-1,MATCH(AP$6,DataStreams,0)-1) -
(INDEX(Returns!$102:$102,MATCH(AP$6,DataStreams,0))*
OFFSET(HOMECELL,MATCH(MAX(INDEX(First_Data_Point,MATCH($A109,DataStreams,0)),INDEX(First_Data_Point,MATCH(AP$6,DataStreams,0)),$B$3),DateRange,0)-1,MATCH(INDEX(Returns!$100:$100,MATCH(AP$6,DataStreams,0)),DataStreams,0)-1):OFFSET(HOMECELL,MATCH(MIN(INDEX(Last_Data_Point,MATCH($A109,DataStreams,0)),INDEX(Last_Data_Point,MATCH(AP$6,DataStreams,0)),$B$4),DateRange,0)-1,MATCH(INDEX(Returns!$100:$100,MATCH(AP$6,DataStreams,0)),DataStreams,0)-1))),"")</f>
        <v/>
      </c>
      <c r="AQ109" s="233" t="str" cm="1">
        <f t="array" aca="1" ref="AQ109" ca="1">_xlfn.IFNA(_xlfn.COVARIANCE.S(
OFFSET(HOMECELL,MATCH(MAX(INDEX(First_Data_Point,MATCH($A109,DataStreams,0)),INDEX(First_Data_Point,MATCH(AQ$6,DataStreams,0)),$B$3),DateRange,0)-1,MATCH($A109,DataStreams,0)-1):OFFSET(HOMECELL,MATCH(MIN(INDEX(Last_Data_Point,MATCH($A109,DataStreams,0)),INDEX(Last_Data_Point,MATCH(AQ$6,DataStreams,0)),$B$4),DateRange,0)-1,MATCH($A109,DataStreams,0)-1) -
(INDEX(Returns!$102:$102,MATCH($A109,DataStreams,0))*
OFFSET(HOMECELL,MATCH(MAX(INDEX(First_Data_Point,MATCH($A109,DataStreams,0)),INDEX(First_Data_Point,MATCH(AQ$6,DataStreams,0)),$B$3),DateRange,0)-1,MATCH(INDEX(Returns!$100:$100,MATCH($A109,DataStreams,0)),DataStreams,0)-1):OFFSET(HOMECELL,MATCH(MIN(INDEX(Last_Data_Point,MATCH($A109,DataStreams,0)),INDEX(Last_Data_Point,MATCH(AQ$6,DataStreams,0)),$B$4),DateRange,0)-1,MATCH(INDEX(Returns!$100:$100,MATCH($A109,DataStreams,0)),DataStreams,0)-1)),
OFFSET(HOMECELL,MATCH(MAX(INDEX(First_Data_Point,MATCH($A109,DataStreams,0)),INDEX(First_Data_Point,MATCH(AQ$6,DataStreams,0)),$B$3),DateRange,0)-1,MATCH(AQ$6,DataStreams,0)-1):OFFSET(HOMECELL,MATCH(MIN(INDEX(Last_Data_Point,MATCH($A109,DataStreams,0)),INDEX(Last_Data_Point,MATCH(AQ$6,DataStreams,0)),$B$4),DateRange,0)-1,MATCH(AQ$6,DataStreams,0)-1) -
(INDEX(Returns!$102:$102,MATCH(AQ$6,DataStreams,0))*
OFFSET(HOMECELL,MATCH(MAX(INDEX(First_Data_Point,MATCH($A109,DataStreams,0)),INDEX(First_Data_Point,MATCH(AQ$6,DataStreams,0)),$B$3),DateRange,0)-1,MATCH(INDEX(Returns!$100:$100,MATCH(AQ$6,DataStreams,0)),DataStreams,0)-1):OFFSET(HOMECELL,MATCH(MIN(INDEX(Last_Data_Point,MATCH($A109,DataStreams,0)),INDEX(Last_Data_Point,MATCH(AQ$6,DataStreams,0)),$B$4),DateRange,0)-1,MATCH(INDEX(Returns!$100:$100,MATCH(AQ$6,DataStreams,0)),DataStreams,0)-1))),"")</f>
        <v/>
      </c>
      <c r="AR109" s="233" t="str" cm="1">
        <f t="array" aca="1" ref="AR109" ca="1">_xlfn.IFNA(_xlfn.COVARIANCE.S(
OFFSET(HOMECELL,MATCH(MAX(INDEX(First_Data_Point,MATCH($A109,DataStreams,0)),INDEX(First_Data_Point,MATCH(AR$6,DataStreams,0)),$B$3),DateRange,0)-1,MATCH($A109,DataStreams,0)-1):OFFSET(HOMECELL,MATCH(MIN(INDEX(Last_Data_Point,MATCH($A109,DataStreams,0)),INDEX(Last_Data_Point,MATCH(AR$6,DataStreams,0)),$B$4),DateRange,0)-1,MATCH($A109,DataStreams,0)-1) -
(INDEX(Returns!$102:$102,MATCH($A109,DataStreams,0))*
OFFSET(HOMECELL,MATCH(MAX(INDEX(First_Data_Point,MATCH($A109,DataStreams,0)),INDEX(First_Data_Point,MATCH(AR$6,DataStreams,0)),$B$3),DateRange,0)-1,MATCH(INDEX(Returns!$100:$100,MATCH($A109,DataStreams,0)),DataStreams,0)-1):OFFSET(HOMECELL,MATCH(MIN(INDEX(Last_Data_Point,MATCH($A109,DataStreams,0)),INDEX(Last_Data_Point,MATCH(AR$6,DataStreams,0)),$B$4),DateRange,0)-1,MATCH(INDEX(Returns!$100:$100,MATCH($A109,DataStreams,0)),DataStreams,0)-1)),
OFFSET(HOMECELL,MATCH(MAX(INDEX(First_Data_Point,MATCH($A109,DataStreams,0)),INDEX(First_Data_Point,MATCH(AR$6,DataStreams,0)),$B$3),DateRange,0)-1,MATCH(AR$6,DataStreams,0)-1):OFFSET(HOMECELL,MATCH(MIN(INDEX(Last_Data_Point,MATCH($A109,DataStreams,0)),INDEX(Last_Data_Point,MATCH(AR$6,DataStreams,0)),$B$4),DateRange,0)-1,MATCH(AR$6,DataStreams,0)-1) -
(INDEX(Returns!$102:$102,MATCH(AR$6,DataStreams,0))*
OFFSET(HOMECELL,MATCH(MAX(INDEX(First_Data_Point,MATCH($A109,DataStreams,0)),INDEX(First_Data_Point,MATCH(AR$6,DataStreams,0)),$B$3),DateRange,0)-1,MATCH(INDEX(Returns!$100:$100,MATCH(AR$6,DataStreams,0)),DataStreams,0)-1):OFFSET(HOMECELL,MATCH(MIN(INDEX(Last_Data_Point,MATCH($A109,DataStreams,0)),INDEX(Last_Data_Point,MATCH(AR$6,DataStreams,0)),$B$4),DateRange,0)-1,MATCH(INDEX(Returns!$100:$100,MATCH(AR$6,DataStreams,0)),DataStreams,0)-1))),"")</f>
        <v/>
      </c>
      <c r="AS109" s="233" t="str" cm="1">
        <f t="array" aca="1" ref="AS109" ca="1">_xlfn.IFNA(_xlfn.COVARIANCE.S(
OFFSET(HOMECELL,MATCH(MAX(INDEX(First_Data_Point,MATCH($A109,DataStreams,0)),INDEX(First_Data_Point,MATCH(AS$6,DataStreams,0)),$B$3),DateRange,0)-1,MATCH($A109,DataStreams,0)-1):OFFSET(HOMECELL,MATCH(MIN(INDEX(Last_Data_Point,MATCH($A109,DataStreams,0)),INDEX(Last_Data_Point,MATCH(AS$6,DataStreams,0)),$B$4),DateRange,0)-1,MATCH($A109,DataStreams,0)-1) -
(INDEX(Returns!$102:$102,MATCH($A109,DataStreams,0))*
OFFSET(HOMECELL,MATCH(MAX(INDEX(First_Data_Point,MATCH($A109,DataStreams,0)),INDEX(First_Data_Point,MATCH(AS$6,DataStreams,0)),$B$3),DateRange,0)-1,MATCH(INDEX(Returns!$100:$100,MATCH($A109,DataStreams,0)),DataStreams,0)-1):OFFSET(HOMECELL,MATCH(MIN(INDEX(Last_Data_Point,MATCH($A109,DataStreams,0)),INDEX(Last_Data_Point,MATCH(AS$6,DataStreams,0)),$B$4),DateRange,0)-1,MATCH(INDEX(Returns!$100:$100,MATCH($A109,DataStreams,0)),DataStreams,0)-1)),
OFFSET(HOMECELL,MATCH(MAX(INDEX(First_Data_Point,MATCH($A109,DataStreams,0)),INDEX(First_Data_Point,MATCH(AS$6,DataStreams,0)),$B$3),DateRange,0)-1,MATCH(AS$6,DataStreams,0)-1):OFFSET(HOMECELL,MATCH(MIN(INDEX(Last_Data_Point,MATCH($A109,DataStreams,0)),INDEX(Last_Data_Point,MATCH(AS$6,DataStreams,0)),$B$4),DateRange,0)-1,MATCH(AS$6,DataStreams,0)-1) -
(INDEX(Returns!$102:$102,MATCH(AS$6,DataStreams,0))*
OFFSET(HOMECELL,MATCH(MAX(INDEX(First_Data_Point,MATCH($A109,DataStreams,0)),INDEX(First_Data_Point,MATCH(AS$6,DataStreams,0)),$B$3),DateRange,0)-1,MATCH(INDEX(Returns!$100:$100,MATCH(AS$6,DataStreams,0)),DataStreams,0)-1):OFFSET(HOMECELL,MATCH(MIN(INDEX(Last_Data_Point,MATCH($A109,DataStreams,0)),INDEX(Last_Data_Point,MATCH(AS$6,DataStreams,0)),$B$4),DateRange,0)-1,MATCH(INDEX(Returns!$100:$100,MATCH(AS$6,DataStreams,0)),DataStreams,0)-1))),"")</f>
        <v/>
      </c>
      <c r="AT109" s="233" t="str" cm="1">
        <f t="array" aca="1" ref="AT109" ca="1">_xlfn.IFNA(_xlfn.COVARIANCE.S(
OFFSET(HOMECELL,MATCH(MAX(INDEX(First_Data_Point,MATCH($A109,DataStreams,0)),INDEX(First_Data_Point,MATCH(AT$6,DataStreams,0)),$B$3),DateRange,0)-1,MATCH($A109,DataStreams,0)-1):OFFSET(HOMECELL,MATCH(MIN(INDEX(Last_Data_Point,MATCH($A109,DataStreams,0)),INDEX(Last_Data_Point,MATCH(AT$6,DataStreams,0)),$B$4),DateRange,0)-1,MATCH($A109,DataStreams,0)-1) -
(INDEX(Returns!$102:$102,MATCH($A109,DataStreams,0))*
OFFSET(HOMECELL,MATCH(MAX(INDEX(First_Data_Point,MATCH($A109,DataStreams,0)),INDEX(First_Data_Point,MATCH(AT$6,DataStreams,0)),$B$3),DateRange,0)-1,MATCH(INDEX(Returns!$100:$100,MATCH($A109,DataStreams,0)),DataStreams,0)-1):OFFSET(HOMECELL,MATCH(MIN(INDEX(Last_Data_Point,MATCH($A109,DataStreams,0)),INDEX(Last_Data_Point,MATCH(AT$6,DataStreams,0)),$B$4),DateRange,0)-1,MATCH(INDEX(Returns!$100:$100,MATCH($A109,DataStreams,0)),DataStreams,0)-1)),
OFFSET(HOMECELL,MATCH(MAX(INDEX(First_Data_Point,MATCH($A109,DataStreams,0)),INDEX(First_Data_Point,MATCH(AT$6,DataStreams,0)),$B$3),DateRange,0)-1,MATCH(AT$6,DataStreams,0)-1):OFFSET(HOMECELL,MATCH(MIN(INDEX(Last_Data_Point,MATCH($A109,DataStreams,0)),INDEX(Last_Data_Point,MATCH(AT$6,DataStreams,0)),$B$4),DateRange,0)-1,MATCH(AT$6,DataStreams,0)-1) -
(INDEX(Returns!$102:$102,MATCH(AT$6,DataStreams,0))*
OFFSET(HOMECELL,MATCH(MAX(INDEX(First_Data_Point,MATCH($A109,DataStreams,0)),INDEX(First_Data_Point,MATCH(AT$6,DataStreams,0)),$B$3),DateRange,0)-1,MATCH(INDEX(Returns!$100:$100,MATCH(AT$6,DataStreams,0)),DataStreams,0)-1):OFFSET(HOMECELL,MATCH(MIN(INDEX(Last_Data_Point,MATCH($A109,DataStreams,0)),INDEX(Last_Data_Point,MATCH(AT$6,DataStreams,0)),$B$4),DateRange,0)-1,MATCH(INDEX(Returns!$100:$100,MATCH(AT$6,DataStreams,0)),DataStreams,0)-1))),"")</f>
        <v/>
      </c>
      <c r="AU109" s="233" t="str" cm="1">
        <f t="array" aca="1" ref="AU109" ca="1">_xlfn.IFNA(_xlfn.COVARIANCE.S(
OFFSET(HOMECELL,MATCH(MAX(INDEX(First_Data_Point,MATCH($A109,DataStreams,0)),INDEX(First_Data_Point,MATCH(AU$6,DataStreams,0)),$B$3),DateRange,0)-1,MATCH($A109,DataStreams,0)-1):OFFSET(HOMECELL,MATCH(MIN(INDEX(Last_Data_Point,MATCH($A109,DataStreams,0)),INDEX(Last_Data_Point,MATCH(AU$6,DataStreams,0)),$B$4),DateRange,0)-1,MATCH($A109,DataStreams,0)-1) -
(INDEX(Returns!$102:$102,MATCH($A109,DataStreams,0))*
OFFSET(HOMECELL,MATCH(MAX(INDEX(First_Data_Point,MATCH($A109,DataStreams,0)),INDEX(First_Data_Point,MATCH(AU$6,DataStreams,0)),$B$3),DateRange,0)-1,MATCH(INDEX(Returns!$100:$100,MATCH($A109,DataStreams,0)),DataStreams,0)-1):OFFSET(HOMECELL,MATCH(MIN(INDEX(Last_Data_Point,MATCH($A109,DataStreams,0)),INDEX(Last_Data_Point,MATCH(AU$6,DataStreams,0)),$B$4),DateRange,0)-1,MATCH(INDEX(Returns!$100:$100,MATCH($A109,DataStreams,0)),DataStreams,0)-1)),
OFFSET(HOMECELL,MATCH(MAX(INDEX(First_Data_Point,MATCH($A109,DataStreams,0)),INDEX(First_Data_Point,MATCH(AU$6,DataStreams,0)),$B$3),DateRange,0)-1,MATCH(AU$6,DataStreams,0)-1):OFFSET(HOMECELL,MATCH(MIN(INDEX(Last_Data_Point,MATCH($A109,DataStreams,0)),INDEX(Last_Data_Point,MATCH(AU$6,DataStreams,0)),$B$4),DateRange,0)-1,MATCH(AU$6,DataStreams,0)-1) -
(INDEX(Returns!$102:$102,MATCH(AU$6,DataStreams,0))*
OFFSET(HOMECELL,MATCH(MAX(INDEX(First_Data_Point,MATCH($A109,DataStreams,0)),INDEX(First_Data_Point,MATCH(AU$6,DataStreams,0)),$B$3),DateRange,0)-1,MATCH(INDEX(Returns!$100:$100,MATCH(AU$6,DataStreams,0)),DataStreams,0)-1):OFFSET(HOMECELL,MATCH(MIN(INDEX(Last_Data_Point,MATCH($A109,DataStreams,0)),INDEX(Last_Data_Point,MATCH(AU$6,DataStreams,0)),$B$4),DateRange,0)-1,MATCH(INDEX(Returns!$100:$100,MATCH(AU$6,DataStreams,0)),DataStreams,0)-1))),"")</f>
        <v/>
      </c>
      <c r="AV109" s="233" t="str" cm="1">
        <f t="array" aca="1" ref="AV109" ca="1">_xlfn.IFNA(_xlfn.COVARIANCE.S(
OFFSET(HOMECELL,MATCH(MAX(INDEX(First_Data_Point,MATCH($A109,DataStreams,0)),INDEX(First_Data_Point,MATCH(AV$6,DataStreams,0)),$B$3),DateRange,0)-1,MATCH($A109,DataStreams,0)-1):OFFSET(HOMECELL,MATCH(MIN(INDEX(Last_Data_Point,MATCH($A109,DataStreams,0)),INDEX(Last_Data_Point,MATCH(AV$6,DataStreams,0)),$B$4),DateRange,0)-1,MATCH($A109,DataStreams,0)-1) -
(INDEX(Returns!$102:$102,MATCH($A109,DataStreams,0))*
OFFSET(HOMECELL,MATCH(MAX(INDEX(First_Data_Point,MATCH($A109,DataStreams,0)),INDEX(First_Data_Point,MATCH(AV$6,DataStreams,0)),$B$3),DateRange,0)-1,MATCH(INDEX(Returns!$100:$100,MATCH($A109,DataStreams,0)),DataStreams,0)-1):OFFSET(HOMECELL,MATCH(MIN(INDEX(Last_Data_Point,MATCH($A109,DataStreams,0)),INDEX(Last_Data_Point,MATCH(AV$6,DataStreams,0)),$B$4),DateRange,0)-1,MATCH(INDEX(Returns!$100:$100,MATCH($A109,DataStreams,0)),DataStreams,0)-1)),
OFFSET(HOMECELL,MATCH(MAX(INDEX(First_Data_Point,MATCH($A109,DataStreams,0)),INDEX(First_Data_Point,MATCH(AV$6,DataStreams,0)),$B$3),DateRange,0)-1,MATCH(AV$6,DataStreams,0)-1):OFFSET(HOMECELL,MATCH(MIN(INDEX(Last_Data_Point,MATCH($A109,DataStreams,0)),INDEX(Last_Data_Point,MATCH(AV$6,DataStreams,0)),$B$4),DateRange,0)-1,MATCH(AV$6,DataStreams,0)-1) -
(INDEX(Returns!$102:$102,MATCH(AV$6,DataStreams,0))*
OFFSET(HOMECELL,MATCH(MAX(INDEX(First_Data_Point,MATCH($A109,DataStreams,0)),INDEX(First_Data_Point,MATCH(AV$6,DataStreams,0)),$B$3),DateRange,0)-1,MATCH(INDEX(Returns!$100:$100,MATCH(AV$6,DataStreams,0)),DataStreams,0)-1):OFFSET(HOMECELL,MATCH(MIN(INDEX(Last_Data_Point,MATCH($A109,DataStreams,0)),INDEX(Last_Data_Point,MATCH(AV$6,DataStreams,0)),$B$4),DateRange,0)-1,MATCH(INDEX(Returns!$100:$100,MATCH(AV$6,DataStreams,0)),DataStreams,0)-1))),"")</f>
        <v/>
      </c>
      <c r="AW109" s="233" t="str" cm="1">
        <f t="array" aca="1" ref="AW109" ca="1">_xlfn.IFNA(_xlfn.COVARIANCE.S(
OFFSET(HOMECELL,MATCH(MAX(INDEX(First_Data_Point,MATCH($A109,DataStreams,0)),INDEX(First_Data_Point,MATCH(AW$6,DataStreams,0)),$B$3),DateRange,0)-1,MATCH($A109,DataStreams,0)-1):OFFSET(HOMECELL,MATCH(MIN(INDEX(Last_Data_Point,MATCH($A109,DataStreams,0)),INDEX(Last_Data_Point,MATCH(AW$6,DataStreams,0)),$B$4),DateRange,0)-1,MATCH($A109,DataStreams,0)-1) -
(INDEX(Returns!$102:$102,MATCH($A109,DataStreams,0))*
OFFSET(HOMECELL,MATCH(MAX(INDEX(First_Data_Point,MATCH($A109,DataStreams,0)),INDEX(First_Data_Point,MATCH(AW$6,DataStreams,0)),$B$3),DateRange,0)-1,MATCH(INDEX(Returns!$100:$100,MATCH($A109,DataStreams,0)),DataStreams,0)-1):OFFSET(HOMECELL,MATCH(MIN(INDEX(Last_Data_Point,MATCH($A109,DataStreams,0)),INDEX(Last_Data_Point,MATCH(AW$6,DataStreams,0)),$B$4),DateRange,0)-1,MATCH(INDEX(Returns!$100:$100,MATCH($A109,DataStreams,0)),DataStreams,0)-1)),
OFFSET(HOMECELL,MATCH(MAX(INDEX(First_Data_Point,MATCH($A109,DataStreams,0)),INDEX(First_Data_Point,MATCH(AW$6,DataStreams,0)),$B$3),DateRange,0)-1,MATCH(AW$6,DataStreams,0)-1):OFFSET(HOMECELL,MATCH(MIN(INDEX(Last_Data_Point,MATCH($A109,DataStreams,0)),INDEX(Last_Data_Point,MATCH(AW$6,DataStreams,0)),$B$4),DateRange,0)-1,MATCH(AW$6,DataStreams,0)-1) -
(INDEX(Returns!$102:$102,MATCH(AW$6,DataStreams,0))*
OFFSET(HOMECELL,MATCH(MAX(INDEX(First_Data_Point,MATCH($A109,DataStreams,0)),INDEX(First_Data_Point,MATCH(AW$6,DataStreams,0)),$B$3),DateRange,0)-1,MATCH(INDEX(Returns!$100:$100,MATCH(AW$6,DataStreams,0)),DataStreams,0)-1):OFFSET(HOMECELL,MATCH(MIN(INDEX(Last_Data_Point,MATCH($A109,DataStreams,0)),INDEX(Last_Data_Point,MATCH(AW$6,DataStreams,0)),$B$4),DateRange,0)-1,MATCH(INDEX(Returns!$100:$100,MATCH(AW$6,DataStreams,0)),DataStreams,0)-1))),"")</f>
        <v/>
      </c>
      <c r="AX109" s="233" t="str" cm="1">
        <f t="array" aca="1" ref="AX109" ca="1">_xlfn.IFNA(_xlfn.COVARIANCE.S(
OFFSET(HOMECELL,MATCH(MAX(INDEX(First_Data_Point,MATCH($A109,DataStreams,0)),INDEX(First_Data_Point,MATCH(AX$6,DataStreams,0)),$B$3),DateRange,0)-1,MATCH($A109,DataStreams,0)-1):OFFSET(HOMECELL,MATCH(MIN(INDEX(Last_Data_Point,MATCH($A109,DataStreams,0)),INDEX(Last_Data_Point,MATCH(AX$6,DataStreams,0)),$B$4),DateRange,0)-1,MATCH($A109,DataStreams,0)-1) -
(INDEX(Returns!$102:$102,MATCH($A109,DataStreams,0))*
OFFSET(HOMECELL,MATCH(MAX(INDEX(First_Data_Point,MATCH($A109,DataStreams,0)),INDEX(First_Data_Point,MATCH(AX$6,DataStreams,0)),$B$3),DateRange,0)-1,MATCH(INDEX(Returns!$100:$100,MATCH($A109,DataStreams,0)),DataStreams,0)-1):OFFSET(HOMECELL,MATCH(MIN(INDEX(Last_Data_Point,MATCH($A109,DataStreams,0)),INDEX(Last_Data_Point,MATCH(AX$6,DataStreams,0)),$B$4),DateRange,0)-1,MATCH(INDEX(Returns!$100:$100,MATCH($A109,DataStreams,0)),DataStreams,0)-1)),
OFFSET(HOMECELL,MATCH(MAX(INDEX(First_Data_Point,MATCH($A109,DataStreams,0)),INDEX(First_Data_Point,MATCH(AX$6,DataStreams,0)),$B$3),DateRange,0)-1,MATCH(AX$6,DataStreams,0)-1):OFFSET(HOMECELL,MATCH(MIN(INDEX(Last_Data_Point,MATCH($A109,DataStreams,0)),INDEX(Last_Data_Point,MATCH(AX$6,DataStreams,0)),$B$4),DateRange,0)-1,MATCH(AX$6,DataStreams,0)-1) -
(INDEX(Returns!$102:$102,MATCH(AX$6,DataStreams,0))*
OFFSET(HOMECELL,MATCH(MAX(INDEX(First_Data_Point,MATCH($A109,DataStreams,0)),INDEX(First_Data_Point,MATCH(AX$6,DataStreams,0)),$B$3),DateRange,0)-1,MATCH(INDEX(Returns!$100:$100,MATCH(AX$6,DataStreams,0)),DataStreams,0)-1):OFFSET(HOMECELL,MATCH(MIN(INDEX(Last_Data_Point,MATCH($A109,DataStreams,0)),INDEX(Last_Data_Point,MATCH(AX$6,DataStreams,0)),$B$4),DateRange,0)-1,MATCH(INDEX(Returns!$100:$100,MATCH(AX$6,DataStreams,0)),DataStreams,0)-1))),"")</f>
        <v/>
      </c>
      <c r="AY109" s="233" t="str" cm="1">
        <f t="array" aca="1" ref="AY109" ca="1">_xlfn.IFNA(_xlfn.COVARIANCE.S(
OFFSET(HOMECELL,MATCH(MAX(INDEX(First_Data_Point,MATCH($A109,DataStreams,0)),INDEX(First_Data_Point,MATCH(AY$6,DataStreams,0)),$B$3),DateRange,0)-1,MATCH($A109,DataStreams,0)-1):OFFSET(HOMECELL,MATCH(MIN(INDEX(Last_Data_Point,MATCH($A109,DataStreams,0)),INDEX(Last_Data_Point,MATCH(AY$6,DataStreams,0)),$B$4),DateRange,0)-1,MATCH($A109,DataStreams,0)-1) -
(INDEX(Returns!$102:$102,MATCH($A109,DataStreams,0))*
OFFSET(HOMECELL,MATCH(MAX(INDEX(First_Data_Point,MATCH($A109,DataStreams,0)),INDEX(First_Data_Point,MATCH(AY$6,DataStreams,0)),$B$3),DateRange,0)-1,MATCH(INDEX(Returns!$100:$100,MATCH($A109,DataStreams,0)),DataStreams,0)-1):OFFSET(HOMECELL,MATCH(MIN(INDEX(Last_Data_Point,MATCH($A109,DataStreams,0)),INDEX(Last_Data_Point,MATCH(AY$6,DataStreams,0)),$B$4),DateRange,0)-1,MATCH(INDEX(Returns!$100:$100,MATCH($A109,DataStreams,0)),DataStreams,0)-1)),
OFFSET(HOMECELL,MATCH(MAX(INDEX(First_Data_Point,MATCH($A109,DataStreams,0)),INDEX(First_Data_Point,MATCH(AY$6,DataStreams,0)),$B$3),DateRange,0)-1,MATCH(AY$6,DataStreams,0)-1):OFFSET(HOMECELL,MATCH(MIN(INDEX(Last_Data_Point,MATCH($A109,DataStreams,0)),INDEX(Last_Data_Point,MATCH(AY$6,DataStreams,0)),$B$4),DateRange,0)-1,MATCH(AY$6,DataStreams,0)-1) -
(INDEX(Returns!$102:$102,MATCH(AY$6,DataStreams,0))*
OFFSET(HOMECELL,MATCH(MAX(INDEX(First_Data_Point,MATCH($A109,DataStreams,0)),INDEX(First_Data_Point,MATCH(AY$6,DataStreams,0)),$B$3),DateRange,0)-1,MATCH(INDEX(Returns!$100:$100,MATCH(AY$6,DataStreams,0)),DataStreams,0)-1):OFFSET(HOMECELL,MATCH(MIN(INDEX(Last_Data_Point,MATCH($A109,DataStreams,0)),INDEX(Last_Data_Point,MATCH(AY$6,DataStreams,0)),$B$4),DateRange,0)-1,MATCH(INDEX(Returns!$100:$100,MATCH(AY$6,DataStreams,0)),DataStreams,0)-1))),"")</f>
        <v/>
      </c>
      <c r="AZ109" s="233" t="str" cm="1">
        <f t="array" aca="1" ref="AZ109" ca="1">_xlfn.IFNA(_xlfn.COVARIANCE.S(
OFFSET(HOMECELL,MATCH(MAX(INDEX(First_Data_Point,MATCH($A109,DataStreams,0)),INDEX(First_Data_Point,MATCH(AZ$6,DataStreams,0)),$B$3),DateRange,0)-1,MATCH($A109,DataStreams,0)-1):OFFSET(HOMECELL,MATCH(MIN(INDEX(Last_Data_Point,MATCH($A109,DataStreams,0)),INDEX(Last_Data_Point,MATCH(AZ$6,DataStreams,0)),$B$4),DateRange,0)-1,MATCH($A109,DataStreams,0)-1) -
(INDEX(Returns!$102:$102,MATCH($A109,DataStreams,0))*
OFFSET(HOMECELL,MATCH(MAX(INDEX(First_Data_Point,MATCH($A109,DataStreams,0)),INDEX(First_Data_Point,MATCH(AZ$6,DataStreams,0)),$B$3),DateRange,0)-1,MATCH(INDEX(Returns!$100:$100,MATCH($A109,DataStreams,0)),DataStreams,0)-1):OFFSET(HOMECELL,MATCH(MIN(INDEX(Last_Data_Point,MATCH($A109,DataStreams,0)),INDEX(Last_Data_Point,MATCH(AZ$6,DataStreams,0)),$B$4),DateRange,0)-1,MATCH(INDEX(Returns!$100:$100,MATCH($A109,DataStreams,0)),DataStreams,0)-1)),
OFFSET(HOMECELL,MATCH(MAX(INDEX(First_Data_Point,MATCH($A109,DataStreams,0)),INDEX(First_Data_Point,MATCH(AZ$6,DataStreams,0)),$B$3),DateRange,0)-1,MATCH(AZ$6,DataStreams,0)-1):OFFSET(HOMECELL,MATCH(MIN(INDEX(Last_Data_Point,MATCH($A109,DataStreams,0)),INDEX(Last_Data_Point,MATCH(AZ$6,DataStreams,0)),$B$4),DateRange,0)-1,MATCH(AZ$6,DataStreams,0)-1) -
(INDEX(Returns!$102:$102,MATCH(AZ$6,DataStreams,0))*
OFFSET(HOMECELL,MATCH(MAX(INDEX(First_Data_Point,MATCH($A109,DataStreams,0)),INDEX(First_Data_Point,MATCH(AZ$6,DataStreams,0)),$B$3),DateRange,0)-1,MATCH(INDEX(Returns!$100:$100,MATCH(AZ$6,DataStreams,0)),DataStreams,0)-1):OFFSET(HOMECELL,MATCH(MIN(INDEX(Last_Data_Point,MATCH($A109,DataStreams,0)),INDEX(Last_Data_Point,MATCH(AZ$6,DataStreams,0)),$B$4),DateRange,0)-1,MATCH(INDEX(Returns!$100:$100,MATCH(AZ$6,DataStreams,0)),DataStreams,0)-1))),"")</f>
        <v/>
      </c>
      <c r="BA109" s="233" t="str" cm="1">
        <f t="array" aca="1" ref="BA109" ca="1">_xlfn.IFNA(_xlfn.COVARIANCE.S(
OFFSET(HOMECELL,MATCH(MAX(INDEX(First_Data_Point,MATCH($A109,DataStreams,0)),INDEX(First_Data_Point,MATCH(BA$6,DataStreams,0)),$B$3),DateRange,0)-1,MATCH($A109,DataStreams,0)-1):OFFSET(HOMECELL,MATCH(MIN(INDEX(Last_Data_Point,MATCH($A109,DataStreams,0)),INDEX(Last_Data_Point,MATCH(BA$6,DataStreams,0)),$B$4),DateRange,0)-1,MATCH($A109,DataStreams,0)-1) -
(INDEX(Returns!$102:$102,MATCH($A109,DataStreams,0))*
OFFSET(HOMECELL,MATCH(MAX(INDEX(First_Data_Point,MATCH($A109,DataStreams,0)),INDEX(First_Data_Point,MATCH(BA$6,DataStreams,0)),$B$3),DateRange,0)-1,MATCH(INDEX(Returns!$100:$100,MATCH($A109,DataStreams,0)),DataStreams,0)-1):OFFSET(HOMECELL,MATCH(MIN(INDEX(Last_Data_Point,MATCH($A109,DataStreams,0)),INDEX(Last_Data_Point,MATCH(BA$6,DataStreams,0)),$B$4),DateRange,0)-1,MATCH(INDEX(Returns!$100:$100,MATCH($A109,DataStreams,0)),DataStreams,0)-1)),
OFFSET(HOMECELL,MATCH(MAX(INDEX(First_Data_Point,MATCH($A109,DataStreams,0)),INDEX(First_Data_Point,MATCH(BA$6,DataStreams,0)),$B$3),DateRange,0)-1,MATCH(BA$6,DataStreams,0)-1):OFFSET(HOMECELL,MATCH(MIN(INDEX(Last_Data_Point,MATCH($A109,DataStreams,0)),INDEX(Last_Data_Point,MATCH(BA$6,DataStreams,0)),$B$4),DateRange,0)-1,MATCH(BA$6,DataStreams,0)-1) -
(INDEX(Returns!$102:$102,MATCH(BA$6,DataStreams,0))*
OFFSET(HOMECELL,MATCH(MAX(INDEX(First_Data_Point,MATCH($A109,DataStreams,0)),INDEX(First_Data_Point,MATCH(BA$6,DataStreams,0)),$B$3),DateRange,0)-1,MATCH(INDEX(Returns!$100:$100,MATCH(BA$6,DataStreams,0)),DataStreams,0)-1):OFFSET(HOMECELL,MATCH(MIN(INDEX(Last_Data_Point,MATCH($A109,DataStreams,0)),INDEX(Last_Data_Point,MATCH(BA$6,DataStreams,0)),$B$4),DateRange,0)-1,MATCH(INDEX(Returns!$100:$100,MATCH(BA$6,DataStreams,0)),DataStreams,0)-1))),"")</f>
        <v/>
      </c>
      <c r="BB109" s="233" t="str" cm="1">
        <f t="array" aca="1" ref="BB109" ca="1">_xlfn.IFNA(_xlfn.COVARIANCE.S(
OFFSET(HOMECELL,MATCH(MAX(INDEX(First_Data_Point,MATCH($A109,DataStreams,0)),INDEX(First_Data_Point,MATCH(BB$6,DataStreams,0)),$B$3),DateRange,0)-1,MATCH($A109,DataStreams,0)-1):OFFSET(HOMECELL,MATCH(MIN(INDEX(Last_Data_Point,MATCH($A109,DataStreams,0)),INDEX(Last_Data_Point,MATCH(BB$6,DataStreams,0)),$B$4),DateRange,0)-1,MATCH($A109,DataStreams,0)-1) -
(INDEX(Returns!$102:$102,MATCH($A109,DataStreams,0))*
OFFSET(HOMECELL,MATCH(MAX(INDEX(First_Data_Point,MATCH($A109,DataStreams,0)),INDEX(First_Data_Point,MATCH(BB$6,DataStreams,0)),$B$3),DateRange,0)-1,MATCH(INDEX(Returns!$100:$100,MATCH($A109,DataStreams,0)),DataStreams,0)-1):OFFSET(HOMECELL,MATCH(MIN(INDEX(Last_Data_Point,MATCH($A109,DataStreams,0)),INDEX(Last_Data_Point,MATCH(BB$6,DataStreams,0)),$B$4),DateRange,0)-1,MATCH(INDEX(Returns!$100:$100,MATCH($A109,DataStreams,0)),DataStreams,0)-1)),
OFFSET(HOMECELL,MATCH(MAX(INDEX(First_Data_Point,MATCH($A109,DataStreams,0)),INDEX(First_Data_Point,MATCH(BB$6,DataStreams,0)),$B$3),DateRange,0)-1,MATCH(BB$6,DataStreams,0)-1):OFFSET(HOMECELL,MATCH(MIN(INDEX(Last_Data_Point,MATCH($A109,DataStreams,0)),INDEX(Last_Data_Point,MATCH(BB$6,DataStreams,0)),$B$4),DateRange,0)-1,MATCH(BB$6,DataStreams,0)-1) -
(INDEX(Returns!$102:$102,MATCH(BB$6,DataStreams,0))*
OFFSET(HOMECELL,MATCH(MAX(INDEX(First_Data_Point,MATCH($A109,DataStreams,0)),INDEX(First_Data_Point,MATCH(BB$6,DataStreams,0)),$B$3),DateRange,0)-1,MATCH(INDEX(Returns!$100:$100,MATCH(BB$6,DataStreams,0)),DataStreams,0)-1):OFFSET(HOMECELL,MATCH(MIN(INDEX(Last_Data_Point,MATCH($A109,DataStreams,0)),INDEX(Last_Data_Point,MATCH(BB$6,DataStreams,0)),$B$4),DateRange,0)-1,MATCH(INDEX(Returns!$100:$100,MATCH(BB$6,DataStreams,0)),DataStreams,0)-1))),"")</f>
        <v/>
      </c>
      <c r="BC109" s="236"/>
    </row>
    <row r="110" spans="1:55">
      <c r="A110" s="239"/>
      <c r="B110" s="233" t="str" cm="1">
        <f t="array" aca="1" ref="B110" ca="1">_xlfn.IFNA(_xlfn.COVARIANCE.S(
OFFSET(HOMECELL,MATCH(MAX(INDEX(First_Data_Point,MATCH($A110,DataStreams,0)),INDEX(First_Data_Point,MATCH(B$6,DataStreams,0)),$B$3),DateRange,0)-1,MATCH($A110,DataStreams,0)-1):OFFSET(HOMECELL,MATCH(MIN(INDEX(Last_Data_Point,MATCH($A110,DataStreams,0)),INDEX(Last_Data_Point,MATCH(B$6,DataStreams,0)),$B$4),DateRange,0)-1,MATCH($A110,DataStreams,0)-1) -
(INDEX(Returns!$102:$102,MATCH($A110,DataStreams,0))*
OFFSET(HOMECELL,MATCH(MAX(INDEX(First_Data_Point,MATCH($A110,DataStreams,0)),INDEX(First_Data_Point,MATCH(B$6,DataStreams,0)),$B$3),DateRange,0)-1,MATCH(INDEX(Returns!$100:$100,MATCH($A110,DataStreams,0)),DataStreams,0)-1):OFFSET(HOMECELL,MATCH(MIN(INDEX(Last_Data_Point,MATCH($A110,DataStreams,0)),INDEX(Last_Data_Point,MATCH(B$6,DataStreams,0)),$B$4),DateRange,0)-1,MATCH(INDEX(Returns!$100:$100,MATCH($A110,DataStreams,0)),DataStreams,0)-1)),
OFFSET(HOMECELL,MATCH(MAX(INDEX(First_Data_Point,MATCH($A110,DataStreams,0)),INDEX(First_Data_Point,MATCH(B$6,DataStreams,0)),$B$3),DateRange,0)-1,MATCH(B$6,DataStreams,0)-1):OFFSET(HOMECELL,MATCH(MIN(INDEX(Last_Data_Point,MATCH($A110,DataStreams,0)),INDEX(Last_Data_Point,MATCH(B$6,DataStreams,0)),$B$4),DateRange,0)-1,MATCH(B$6,DataStreams,0)-1) -
(INDEX(Returns!$102:$102,MATCH(B$6,DataStreams,0))*
OFFSET(HOMECELL,MATCH(MAX(INDEX(First_Data_Point,MATCH($A110,DataStreams,0)),INDEX(First_Data_Point,MATCH(B$6,DataStreams,0)),$B$3),DateRange,0)-1,MATCH(INDEX(Returns!$100:$100,MATCH(B$6,DataStreams,0)),DataStreams,0)-1):OFFSET(HOMECELL,MATCH(MIN(INDEX(Last_Data_Point,MATCH($A110,DataStreams,0)),INDEX(Last_Data_Point,MATCH(B$6,DataStreams,0)),$B$4),DateRange,0)-1,MATCH(INDEX(Returns!$100:$100,MATCH(B$6,DataStreams,0)),DataStreams,0)-1))),"")</f>
        <v/>
      </c>
      <c r="C110" s="233" t="str" cm="1">
        <f t="array" aca="1" ref="C110" ca="1">_xlfn.IFNA(_xlfn.COVARIANCE.S(
OFFSET(HOMECELL,MATCH(MAX(INDEX(First_Data_Point,MATCH($A110,DataStreams,0)),INDEX(First_Data_Point,MATCH(C$6,DataStreams,0)),$B$3),DateRange,0)-1,MATCH($A110,DataStreams,0)-1):OFFSET(HOMECELL,MATCH(MIN(INDEX(Last_Data_Point,MATCH($A110,DataStreams,0)),INDEX(Last_Data_Point,MATCH(C$6,DataStreams,0)),$B$4),DateRange,0)-1,MATCH($A110,DataStreams,0)-1) -
(INDEX(Returns!$102:$102,MATCH($A110,DataStreams,0))*
OFFSET(HOMECELL,MATCH(MAX(INDEX(First_Data_Point,MATCH($A110,DataStreams,0)),INDEX(First_Data_Point,MATCH(C$6,DataStreams,0)),$B$3),DateRange,0)-1,MATCH(INDEX(Returns!$100:$100,MATCH($A110,DataStreams,0)),DataStreams,0)-1):OFFSET(HOMECELL,MATCH(MIN(INDEX(Last_Data_Point,MATCH($A110,DataStreams,0)),INDEX(Last_Data_Point,MATCH(C$6,DataStreams,0)),$B$4),DateRange,0)-1,MATCH(INDEX(Returns!$100:$100,MATCH($A110,DataStreams,0)),DataStreams,0)-1)),
OFFSET(HOMECELL,MATCH(MAX(INDEX(First_Data_Point,MATCH($A110,DataStreams,0)),INDEX(First_Data_Point,MATCH(C$6,DataStreams,0)),$B$3),DateRange,0)-1,MATCH(C$6,DataStreams,0)-1):OFFSET(HOMECELL,MATCH(MIN(INDEX(Last_Data_Point,MATCH($A110,DataStreams,0)),INDEX(Last_Data_Point,MATCH(C$6,DataStreams,0)),$B$4),DateRange,0)-1,MATCH(C$6,DataStreams,0)-1) -
(INDEX(Returns!$102:$102,MATCH(C$6,DataStreams,0))*
OFFSET(HOMECELL,MATCH(MAX(INDEX(First_Data_Point,MATCH($A110,DataStreams,0)),INDEX(First_Data_Point,MATCH(C$6,DataStreams,0)),$B$3),DateRange,0)-1,MATCH(INDEX(Returns!$100:$100,MATCH(C$6,DataStreams,0)),DataStreams,0)-1):OFFSET(HOMECELL,MATCH(MIN(INDEX(Last_Data_Point,MATCH($A110,DataStreams,0)),INDEX(Last_Data_Point,MATCH(C$6,DataStreams,0)),$B$4),DateRange,0)-1,MATCH(INDEX(Returns!$100:$100,MATCH(C$6,DataStreams,0)),DataStreams,0)-1))),"")</f>
        <v/>
      </c>
      <c r="D110" s="233" t="str" cm="1">
        <f t="array" aca="1" ref="D110" ca="1">_xlfn.IFNA(_xlfn.COVARIANCE.S(
OFFSET(HOMECELL,MATCH(MAX(INDEX(First_Data_Point,MATCH($A110,DataStreams,0)),INDEX(First_Data_Point,MATCH(D$6,DataStreams,0)),$B$3),DateRange,0)-1,MATCH($A110,DataStreams,0)-1):OFFSET(HOMECELL,MATCH(MIN(INDEX(Last_Data_Point,MATCH($A110,DataStreams,0)),INDEX(Last_Data_Point,MATCH(D$6,DataStreams,0)),$B$4),DateRange,0)-1,MATCH($A110,DataStreams,0)-1) -
(INDEX(Returns!$102:$102,MATCH($A110,DataStreams,0))*
OFFSET(HOMECELL,MATCH(MAX(INDEX(First_Data_Point,MATCH($A110,DataStreams,0)),INDEX(First_Data_Point,MATCH(D$6,DataStreams,0)),$B$3),DateRange,0)-1,MATCH(INDEX(Returns!$100:$100,MATCH($A110,DataStreams,0)),DataStreams,0)-1):OFFSET(HOMECELL,MATCH(MIN(INDEX(Last_Data_Point,MATCH($A110,DataStreams,0)),INDEX(Last_Data_Point,MATCH(D$6,DataStreams,0)),$B$4),DateRange,0)-1,MATCH(INDEX(Returns!$100:$100,MATCH($A110,DataStreams,0)),DataStreams,0)-1)),
OFFSET(HOMECELL,MATCH(MAX(INDEX(First_Data_Point,MATCH($A110,DataStreams,0)),INDEX(First_Data_Point,MATCH(D$6,DataStreams,0)),$B$3),DateRange,0)-1,MATCH(D$6,DataStreams,0)-1):OFFSET(HOMECELL,MATCH(MIN(INDEX(Last_Data_Point,MATCH($A110,DataStreams,0)),INDEX(Last_Data_Point,MATCH(D$6,DataStreams,0)),$B$4),DateRange,0)-1,MATCH(D$6,DataStreams,0)-1) -
(INDEX(Returns!$102:$102,MATCH(D$6,DataStreams,0))*
OFFSET(HOMECELL,MATCH(MAX(INDEX(First_Data_Point,MATCH($A110,DataStreams,0)),INDEX(First_Data_Point,MATCH(D$6,DataStreams,0)),$B$3),DateRange,0)-1,MATCH(INDEX(Returns!$100:$100,MATCH(D$6,DataStreams,0)),DataStreams,0)-1):OFFSET(HOMECELL,MATCH(MIN(INDEX(Last_Data_Point,MATCH($A110,DataStreams,0)),INDEX(Last_Data_Point,MATCH(D$6,DataStreams,0)),$B$4),DateRange,0)-1,MATCH(INDEX(Returns!$100:$100,MATCH(D$6,DataStreams,0)),DataStreams,0)-1))),"")</f>
        <v/>
      </c>
      <c r="E110" s="233" t="str" cm="1">
        <f t="array" aca="1" ref="E110" ca="1">_xlfn.IFNA(_xlfn.COVARIANCE.S(
OFFSET(HOMECELL,MATCH(MAX(INDEX(First_Data_Point,MATCH($A110,DataStreams,0)),INDEX(First_Data_Point,MATCH(E$6,DataStreams,0)),$B$3),DateRange,0)-1,MATCH($A110,DataStreams,0)-1):OFFSET(HOMECELL,MATCH(MIN(INDEX(Last_Data_Point,MATCH($A110,DataStreams,0)),INDEX(Last_Data_Point,MATCH(E$6,DataStreams,0)),$B$4),DateRange,0)-1,MATCH($A110,DataStreams,0)-1) -
(INDEX(Returns!$102:$102,MATCH($A110,DataStreams,0))*
OFFSET(HOMECELL,MATCH(MAX(INDEX(First_Data_Point,MATCH($A110,DataStreams,0)),INDEX(First_Data_Point,MATCH(E$6,DataStreams,0)),$B$3),DateRange,0)-1,MATCH(INDEX(Returns!$100:$100,MATCH($A110,DataStreams,0)),DataStreams,0)-1):OFFSET(HOMECELL,MATCH(MIN(INDEX(Last_Data_Point,MATCH($A110,DataStreams,0)),INDEX(Last_Data_Point,MATCH(E$6,DataStreams,0)),$B$4),DateRange,0)-1,MATCH(INDEX(Returns!$100:$100,MATCH($A110,DataStreams,0)),DataStreams,0)-1)),
OFFSET(HOMECELL,MATCH(MAX(INDEX(First_Data_Point,MATCH($A110,DataStreams,0)),INDEX(First_Data_Point,MATCH(E$6,DataStreams,0)),$B$3),DateRange,0)-1,MATCH(E$6,DataStreams,0)-1):OFFSET(HOMECELL,MATCH(MIN(INDEX(Last_Data_Point,MATCH($A110,DataStreams,0)),INDEX(Last_Data_Point,MATCH(E$6,DataStreams,0)),$B$4),DateRange,0)-1,MATCH(E$6,DataStreams,0)-1) -
(INDEX(Returns!$102:$102,MATCH(E$6,DataStreams,0))*
OFFSET(HOMECELL,MATCH(MAX(INDEX(First_Data_Point,MATCH($A110,DataStreams,0)),INDEX(First_Data_Point,MATCH(E$6,DataStreams,0)),$B$3),DateRange,0)-1,MATCH(INDEX(Returns!$100:$100,MATCH(E$6,DataStreams,0)),DataStreams,0)-1):OFFSET(HOMECELL,MATCH(MIN(INDEX(Last_Data_Point,MATCH($A110,DataStreams,0)),INDEX(Last_Data_Point,MATCH(E$6,DataStreams,0)),$B$4),DateRange,0)-1,MATCH(INDEX(Returns!$100:$100,MATCH(E$6,DataStreams,0)),DataStreams,0)-1))),"")</f>
        <v/>
      </c>
      <c r="F110" s="233" t="str" cm="1">
        <f t="array" aca="1" ref="F110" ca="1">_xlfn.IFNA(_xlfn.COVARIANCE.S(
OFFSET(HOMECELL,MATCH(MAX(INDEX(First_Data_Point,MATCH($A110,DataStreams,0)),INDEX(First_Data_Point,MATCH(F$6,DataStreams,0)),$B$3),DateRange,0)-1,MATCH($A110,DataStreams,0)-1):OFFSET(HOMECELL,MATCH(MIN(INDEX(Last_Data_Point,MATCH($A110,DataStreams,0)),INDEX(Last_Data_Point,MATCH(F$6,DataStreams,0)),$B$4),DateRange,0)-1,MATCH($A110,DataStreams,0)-1) -
(INDEX(Returns!$102:$102,MATCH($A110,DataStreams,0))*
OFFSET(HOMECELL,MATCH(MAX(INDEX(First_Data_Point,MATCH($A110,DataStreams,0)),INDEX(First_Data_Point,MATCH(F$6,DataStreams,0)),$B$3),DateRange,0)-1,MATCH(INDEX(Returns!$100:$100,MATCH($A110,DataStreams,0)),DataStreams,0)-1):OFFSET(HOMECELL,MATCH(MIN(INDEX(Last_Data_Point,MATCH($A110,DataStreams,0)),INDEX(Last_Data_Point,MATCH(F$6,DataStreams,0)),$B$4),DateRange,0)-1,MATCH(INDEX(Returns!$100:$100,MATCH($A110,DataStreams,0)),DataStreams,0)-1)),
OFFSET(HOMECELL,MATCH(MAX(INDEX(First_Data_Point,MATCH($A110,DataStreams,0)),INDEX(First_Data_Point,MATCH(F$6,DataStreams,0)),$B$3),DateRange,0)-1,MATCH(F$6,DataStreams,0)-1):OFFSET(HOMECELL,MATCH(MIN(INDEX(Last_Data_Point,MATCH($A110,DataStreams,0)),INDEX(Last_Data_Point,MATCH(F$6,DataStreams,0)),$B$4),DateRange,0)-1,MATCH(F$6,DataStreams,0)-1) -
(INDEX(Returns!$102:$102,MATCH(F$6,DataStreams,0))*
OFFSET(HOMECELL,MATCH(MAX(INDEX(First_Data_Point,MATCH($A110,DataStreams,0)),INDEX(First_Data_Point,MATCH(F$6,DataStreams,0)),$B$3),DateRange,0)-1,MATCH(INDEX(Returns!$100:$100,MATCH(F$6,DataStreams,0)),DataStreams,0)-1):OFFSET(HOMECELL,MATCH(MIN(INDEX(Last_Data_Point,MATCH($A110,DataStreams,0)),INDEX(Last_Data_Point,MATCH(F$6,DataStreams,0)),$B$4),DateRange,0)-1,MATCH(INDEX(Returns!$100:$100,MATCH(F$6,DataStreams,0)),DataStreams,0)-1))),"")</f>
        <v/>
      </c>
      <c r="G110" s="233" t="str" cm="1">
        <f t="array" aca="1" ref="G110" ca="1">_xlfn.IFNA(_xlfn.COVARIANCE.S(
OFFSET(HOMECELL,MATCH(MAX(INDEX(First_Data_Point,MATCH($A110,DataStreams,0)),INDEX(First_Data_Point,MATCH(G$6,DataStreams,0)),$B$3),DateRange,0)-1,MATCH($A110,DataStreams,0)-1):OFFSET(HOMECELL,MATCH(MIN(INDEX(Last_Data_Point,MATCH($A110,DataStreams,0)),INDEX(Last_Data_Point,MATCH(G$6,DataStreams,0)),$B$4),DateRange,0)-1,MATCH($A110,DataStreams,0)-1) -
(INDEX(Returns!$102:$102,MATCH($A110,DataStreams,0))*
OFFSET(HOMECELL,MATCH(MAX(INDEX(First_Data_Point,MATCH($A110,DataStreams,0)),INDEX(First_Data_Point,MATCH(G$6,DataStreams,0)),$B$3),DateRange,0)-1,MATCH(INDEX(Returns!$100:$100,MATCH($A110,DataStreams,0)),DataStreams,0)-1):OFFSET(HOMECELL,MATCH(MIN(INDEX(Last_Data_Point,MATCH($A110,DataStreams,0)),INDEX(Last_Data_Point,MATCH(G$6,DataStreams,0)),$B$4),DateRange,0)-1,MATCH(INDEX(Returns!$100:$100,MATCH($A110,DataStreams,0)),DataStreams,0)-1)),
OFFSET(HOMECELL,MATCH(MAX(INDEX(First_Data_Point,MATCH($A110,DataStreams,0)),INDEX(First_Data_Point,MATCH(G$6,DataStreams,0)),$B$3),DateRange,0)-1,MATCH(G$6,DataStreams,0)-1):OFFSET(HOMECELL,MATCH(MIN(INDEX(Last_Data_Point,MATCH($A110,DataStreams,0)),INDEX(Last_Data_Point,MATCH(G$6,DataStreams,0)),$B$4),DateRange,0)-1,MATCH(G$6,DataStreams,0)-1) -
(INDEX(Returns!$102:$102,MATCH(G$6,DataStreams,0))*
OFFSET(HOMECELL,MATCH(MAX(INDEX(First_Data_Point,MATCH($A110,DataStreams,0)),INDEX(First_Data_Point,MATCH(G$6,DataStreams,0)),$B$3),DateRange,0)-1,MATCH(INDEX(Returns!$100:$100,MATCH(G$6,DataStreams,0)),DataStreams,0)-1):OFFSET(HOMECELL,MATCH(MIN(INDEX(Last_Data_Point,MATCH($A110,DataStreams,0)),INDEX(Last_Data_Point,MATCH(G$6,DataStreams,0)),$B$4),DateRange,0)-1,MATCH(INDEX(Returns!$100:$100,MATCH(G$6,DataStreams,0)),DataStreams,0)-1))),"")</f>
        <v/>
      </c>
      <c r="H110" s="233" t="str" cm="1">
        <f t="array" aca="1" ref="H110" ca="1">_xlfn.IFNA(_xlfn.COVARIANCE.S(
OFFSET(HOMECELL,MATCH(MAX(INDEX(First_Data_Point,MATCH($A110,DataStreams,0)),INDEX(First_Data_Point,MATCH(H$6,DataStreams,0)),$B$3),DateRange,0)-1,MATCH($A110,DataStreams,0)-1):OFFSET(HOMECELL,MATCH(MIN(INDEX(Last_Data_Point,MATCH($A110,DataStreams,0)),INDEX(Last_Data_Point,MATCH(H$6,DataStreams,0)),$B$4),DateRange,0)-1,MATCH($A110,DataStreams,0)-1) -
(INDEX(Returns!$102:$102,MATCH($A110,DataStreams,0))*
OFFSET(HOMECELL,MATCH(MAX(INDEX(First_Data_Point,MATCH($A110,DataStreams,0)),INDEX(First_Data_Point,MATCH(H$6,DataStreams,0)),$B$3),DateRange,0)-1,MATCH(INDEX(Returns!$100:$100,MATCH($A110,DataStreams,0)),DataStreams,0)-1):OFFSET(HOMECELL,MATCH(MIN(INDEX(Last_Data_Point,MATCH($A110,DataStreams,0)),INDEX(Last_Data_Point,MATCH(H$6,DataStreams,0)),$B$4),DateRange,0)-1,MATCH(INDEX(Returns!$100:$100,MATCH($A110,DataStreams,0)),DataStreams,0)-1)),
OFFSET(HOMECELL,MATCH(MAX(INDEX(First_Data_Point,MATCH($A110,DataStreams,0)),INDEX(First_Data_Point,MATCH(H$6,DataStreams,0)),$B$3),DateRange,0)-1,MATCH(H$6,DataStreams,0)-1):OFFSET(HOMECELL,MATCH(MIN(INDEX(Last_Data_Point,MATCH($A110,DataStreams,0)),INDEX(Last_Data_Point,MATCH(H$6,DataStreams,0)),$B$4),DateRange,0)-1,MATCH(H$6,DataStreams,0)-1) -
(INDEX(Returns!$102:$102,MATCH(H$6,DataStreams,0))*
OFFSET(HOMECELL,MATCH(MAX(INDEX(First_Data_Point,MATCH($A110,DataStreams,0)),INDEX(First_Data_Point,MATCH(H$6,DataStreams,0)),$B$3),DateRange,0)-1,MATCH(INDEX(Returns!$100:$100,MATCH(H$6,DataStreams,0)),DataStreams,0)-1):OFFSET(HOMECELL,MATCH(MIN(INDEX(Last_Data_Point,MATCH($A110,DataStreams,0)),INDEX(Last_Data_Point,MATCH(H$6,DataStreams,0)),$B$4),DateRange,0)-1,MATCH(INDEX(Returns!$100:$100,MATCH(H$6,DataStreams,0)),DataStreams,0)-1))),"")</f>
        <v/>
      </c>
      <c r="I110" s="233" t="str" cm="1">
        <f t="array" aca="1" ref="I110" ca="1">_xlfn.IFNA(_xlfn.COVARIANCE.S(
OFFSET(HOMECELL,MATCH(MAX(INDEX(First_Data_Point,MATCH($A110,DataStreams,0)),INDEX(First_Data_Point,MATCH(I$6,DataStreams,0)),$B$3),DateRange,0)-1,MATCH($A110,DataStreams,0)-1):OFFSET(HOMECELL,MATCH(MIN(INDEX(Last_Data_Point,MATCH($A110,DataStreams,0)),INDEX(Last_Data_Point,MATCH(I$6,DataStreams,0)),$B$4),DateRange,0)-1,MATCH($A110,DataStreams,0)-1) -
(INDEX(Returns!$102:$102,MATCH($A110,DataStreams,0))*
OFFSET(HOMECELL,MATCH(MAX(INDEX(First_Data_Point,MATCH($A110,DataStreams,0)),INDEX(First_Data_Point,MATCH(I$6,DataStreams,0)),$B$3),DateRange,0)-1,MATCH(INDEX(Returns!$100:$100,MATCH($A110,DataStreams,0)),DataStreams,0)-1):OFFSET(HOMECELL,MATCH(MIN(INDEX(Last_Data_Point,MATCH($A110,DataStreams,0)),INDEX(Last_Data_Point,MATCH(I$6,DataStreams,0)),$B$4),DateRange,0)-1,MATCH(INDEX(Returns!$100:$100,MATCH($A110,DataStreams,0)),DataStreams,0)-1)),
OFFSET(HOMECELL,MATCH(MAX(INDEX(First_Data_Point,MATCH($A110,DataStreams,0)),INDEX(First_Data_Point,MATCH(I$6,DataStreams,0)),$B$3),DateRange,0)-1,MATCH(I$6,DataStreams,0)-1):OFFSET(HOMECELL,MATCH(MIN(INDEX(Last_Data_Point,MATCH($A110,DataStreams,0)),INDEX(Last_Data_Point,MATCH(I$6,DataStreams,0)),$B$4),DateRange,0)-1,MATCH(I$6,DataStreams,0)-1) -
(INDEX(Returns!$102:$102,MATCH(I$6,DataStreams,0))*
OFFSET(HOMECELL,MATCH(MAX(INDEX(First_Data_Point,MATCH($A110,DataStreams,0)),INDEX(First_Data_Point,MATCH(I$6,DataStreams,0)),$B$3),DateRange,0)-1,MATCH(INDEX(Returns!$100:$100,MATCH(I$6,DataStreams,0)),DataStreams,0)-1):OFFSET(HOMECELL,MATCH(MIN(INDEX(Last_Data_Point,MATCH($A110,DataStreams,0)),INDEX(Last_Data_Point,MATCH(I$6,DataStreams,0)),$B$4),DateRange,0)-1,MATCH(INDEX(Returns!$100:$100,MATCH(I$6,DataStreams,0)),DataStreams,0)-1))),"")</f>
        <v/>
      </c>
      <c r="J110" s="233" t="str" cm="1">
        <f t="array" aca="1" ref="J110" ca="1">_xlfn.IFNA(_xlfn.COVARIANCE.S(
OFFSET(HOMECELL,MATCH(MAX(INDEX(First_Data_Point,MATCH($A110,DataStreams,0)),INDEX(First_Data_Point,MATCH(J$6,DataStreams,0)),$B$3),DateRange,0)-1,MATCH($A110,DataStreams,0)-1):OFFSET(HOMECELL,MATCH(MIN(INDEX(Last_Data_Point,MATCH($A110,DataStreams,0)),INDEX(Last_Data_Point,MATCH(J$6,DataStreams,0)),$B$4),DateRange,0)-1,MATCH($A110,DataStreams,0)-1) -
(INDEX(Returns!$102:$102,MATCH($A110,DataStreams,0))*
OFFSET(HOMECELL,MATCH(MAX(INDEX(First_Data_Point,MATCH($A110,DataStreams,0)),INDEX(First_Data_Point,MATCH(J$6,DataStreams,0)),$B$3),DateRange,0)-1,MATCH(INDEX(Returns!$100:$100,MATCH($A110,DataStreams,0)),DataStreams,0)-1):OFFSET(HOMECELL,MATCH(MIN(INDEX(Last_Data_Point,MATCH($A110,DataStreams,0)),INDEX(Last_Data_Point,MATCH(J$6,DataStreams,0)),$B$4),DateRange,0)-1,MATCH(INDEX(Returns!$100:$100,MATCH($A110,DataStreams,0)),DataStreams,0)-1)),
OFFSET(HOMECELL,MATCH(MAX(INDEX(First_Data_Point,MATCH($A110,DataStreams,0)),INDEX(First_Data_Point,MATCH(J$6,DataStreams,0)),$B$3),DateRange,0)-1,MATCH(J$6,DataStreams,0)-1):OFFSET(HOMECELL,MATCH(MIN(INDEX(Last_Data_Point,MATCH($A110,DataStreams,0)),INDEX(Last_Data_Point,MATCH(J$6,DataStreams,0)),$B$4),DateRange,0)-1,MATCH(J$6,DataStreams,0)-1) -
(INDEX(Returns!$102:$102,MATCH(J$6,DataStreams,0))*
OFFSET(HOMECELL,MATCH(MAX(INDEX(First_Data_Point,MATCH($A110,DataStreams,0)),INDEX(First_Data_Point,MATCH(J$6,DataStreams,0)),$B$3),DateRange,0)-1,MATCH(INDEX(Returns!$100:$100,MATCH(J$6,DataStreams,0)),DataStreams,0)-1):OFFSET(HOMECELL,MATCH(MIN(INDEX(Last_Data_Point,MATCH($A110,DataStreams,0)),INDEX(Last_Data_Point,MATCH(J$6,DataStreams,0)),$B$4),DateRange,0)-1,MATCH(INDEX(Returns!$100:$100,MATCH(J$6,DataStreams,0)),DataStreams,0)-1))),"")</f>
        <v/>
      </c>
      <c r="K110" s="233" t="str" cm="1">
        <f t="array" aca="1" ref="K110" ca="1">_xlfn.IFNA(_xlfn.COVARIANCE.S(
OFFSET(HOMECELL,MATCH(MAX(INDEX(First_Data_Point,MATCH($A110,DataStreams,0)),INDEX(First_Data_Point,MATCH(K$6,DataStreams,0)),$B$3),DateRange,0)-1,MATCH($A110,DataStreams,0)-1):OFFSET(HOMECELL,MATCH(MIN(INDEX(Last_Data_Point,MATCH($A110,DataStreams,0)),INDEX(Last_Data_Point,MATCH(K$6,DataStreams,0)),$B$4),DateRange,0)-1,MATCH($A110,DataStreams,0)-1) -
(INDEX(Returns!$102:$102,MATCH($A110,DataStreams,0))*
OFFSET(HOMECELL,MATCH(MAX(INDEX(First_Data_Point,MATCH($A110,DataStreams,0)),INDEX(First_Data_Point,MATCH(K$6,DataStreams,0)),$B$3),DateRange,0)-1,MATCH(INDEX(Returns!$100:$100,MATCH($A110,DataStreams,0)),DataStreams,0)-1):OFFSET(HOMECELL,MATCH(MIN(INDEX(Last_Data_Point,MATCH($A110,DataStreams,0)),INDEX(Last_Data_Point,MATCH(K$6,DataStreams,0)),$B$4),DateRange,0)-1,MATCH(INDEX(Returns!$100:$100,MATCH($A110,DataStreams,0)),DataStreams,0)-1)),
OFFSET(HOMECELL,MATCH(MAX(INDEX(First_Data_Point,MATCH($A110,DataStreams,0)),INDEX(First_Data_Point,MATCH(K$6,DataStreams,0)),$B$3),DateRange,0)-1,MATCH(K$6,DataStreams,0)-1):OFFSET(HOMECELL,MATCH(MIN(INDEX(Last_Data_Point,MATCH($A110,DataStreams,0)),INDEX(Last_Data_Point,MATCH(K$6,DataStreams,0)),$B$4),DateRange,0)-1,MATCH(K$6,DataStreams,0)-1) -
(INDEX(Returns!$102:$102,MATCH(K$6,DataStreams,0))*
OFFSET(HOMECELL,MATCH(MAX(INDEX(First_Data_Point,MATCH($A110,DataStreams,0)),INDEX(First_Data_Point,MATCH(K$6,DataStreams,0)),$B$3),DateRange,0)-1,MATCH(INDEX(Returns!$100:$100,MATCH(K$6,DataStreams,0)),DataStreams,0)-1):OFFSET(HOMECELL,MATCH(MIN(INDEX(Last_Data_Point,MATCH($A110,DataStreams,0)),INDEX(Last_Data_Point,MATCH(K$6,DataStreams,0)),$B$4),DateRange,0)-1,MATCH(INDEX(Returns!$100:$100,MATCH(K$6,DataStreams,0)),DataStreams,0)-1))),"")</f>
        <v/>
      </c>
      <c r="L110" s="233" t="str" cm="1">
        <f t="array" aca="1" ref="L110" ca="1">_xlfn.IFNA(_xlfn.COVARIANCE.S(
OFFSET(HOMECELL,MATCH(MAX(INDEX(First_Data_Point,MATCH($A110,DataStreams,0)),INDEX(First_Data_Point,MATCH(L$6,DataStreams,0)),$B$3),DateRange,0)-1,MATCH($A110,DataStreams,0)-1):OFFSET(HOMECELL,MATCH(MIN(INDEX(Last_Data_Point,MATCH($A110,DataStreams,0)),INDEX(Last_Data_Point,MATCH(L$6,DataStreams,0)),$B$4),DateRange,0)-1,MATCH($A110,DataStreams,0)-1) -
(INDEX(Returns!$102:$102,MATCH($A110,DataStreams,0))*
OFFSET(HOMECELL,MATCH(MAX(INDEX(First_Data_Point,MATCH($A110,DataStreams,0)),INDEX(First_Data_Point,MATCH(L$6,DataStreams,0)),$B$3),DateRange,0)-1,MATCH(INDEX(Returns!$100:$100,MATCH($A110,DataStreams,0)),DataStreams,0)-1):OFFSET(HOMECELL,MATCH(MIN(INDEX(Last_Data_Point,MATCH($A110,DataStreams,0)),INDEX(Last_Data_Point,MATCH(L$6,DataStreams,0)),$B$4),DateRange,0)-1,MATCH(INDEX(Returns!$100:$100,MATCH($A110,DataStreams,0)),DataStreams,0)-1)),
OFFSET(HOMECELL,MATCH(MAX(INDEX(First_Data_Point,MATCH($A110,DataStreams,0)),INDEX(First_Data_Point,MATCH(L$6,DataStreams,0)),$B$3),DateRange,0)-1,MATCH(L$6,DataStreams,0)-1):OFFSET(HOMECELL,MATCH(MIN(INDEX(Last_Data_Point,MATCH($A110,DataStreams,0)),INDEX(Last_Data_Point,MATCH(L$6,DataStreams,0)),$B$4),DateRange,0)-1,MATCH(L$6,DataStreams,0)-1) -
(INDEX(Returns!$102:$102,MATCH(L$6,DataStreams,0))*
OFFSET(HOMECELL,MATCH(MAX(INDEX(First_Data_Point,MATCH($A110,DataStreams,0)),INDEX(First_Data_Point,MATCH(L$6,DataStreams,0)),$B$3),DateRange,0)-1,MATCH(INDEX(Returns!$100:$100,MATCH(L$6,DataStreams,0)),DataStreams,0)-1):OFFSET(HOMECELL,MATCH(MIN(INDEX(Last_Data_Point,MATCH($A110,DataStreams,0)),INDEX(Last_Data_Point,MATCH(L$6,DataStreams,0)),$B$4),DateRange,0)-1,MATCH(INDEX(Returns!$100:$100,MATCH(L$6,DataStreams,0)),DataStreams,0)-1))),"")</f>
        <v/>
      </c>
      <c r="M110" s="233" t="str" cm="1">
        <f t="array" aca="1" ref="M110" ca="1">_xlfn.IFNA(_xlfn.COVARIANCE.S(
OFFSET(HOMECELL,MATCH(MAX(INDEX(First_Data_Point,MATCH($A110,DataStreams,0)),INDEX(First_Data_Point,MATCH(M$6,DataStreams,0)),$B$3),DateRange,0)-1,MATCH($A110,DataStreams,0)-1):OFFSET(HOMECELL,MATCH(MIN(INDEX(Last_Data_Point,MATCH($A110,DataStreams,0)),INDEX(Last_Data_Point,MATCH(M$6,DataStreams,0)),$B$4),DateRange,0)-1,MATCH($A110,DataStreams,0)-1) -
(INDEX(Returns!$102:$102,MATCH($A110,DataStreams,0))*
OFFSET(HOMECELL,MATCH(MAX(INDEX(First_Data_Point,MATCH($A110,DataStreams,0)),INDEX(First_Data_Point,MATCH(M$6,DataStreams,0)),$B$3),DateRange,0)-1,MATCH(INDEX(Returns!$100:$100,MATCH($A110,DataStreams,0)),DataStreams,0)-1):OFFSET(HOMECELL,MATCH(MIN(INDEX(Last_Data_Point,MATCH($A110,DataStreams,0)),INDEX(Last_Data_Point,MATCH(M$6,DataStreams,0)),$B$4),DateRange,0)-1,MATCH(INDEX(Returns!$100:$100,MATCH($A110,DataStreams,0)),DataStreams,0)-1)),
OFFSET(HOMECELL,MATCH(MAX(INDEX(First_Data_Point,MATCH($A110,DataStreams,0)),INDEX(First_Data_Point,MATCH(M$6,DataStreams,0)),$B$3),DateRange,0)-1,MATCH(M$6,DataStreams,0)-1):OFFSET(HOMECELL,MATCH(MIN(INDEX(Last_Data_Point,MATCH($A110,DataStreams,0)),INDEX(Last_Data_Point,MATCH(M$6,DataStreams,0)),$B$4),DateRange,0)-1,MATCH(M$6,DataStreams,0)-1) -
(INDEX(Returns!$102:$102,MATCH(M$6,DataStreams,0))*
OFFSET(HOMECELL,MATCH(MAX(INDEX(First_Data_Point,MATCH($A110,DataStreams,0)),INDEX(First_Data_Point,MATCH(M$6,DataStreams,0)),$B$3),DateRange,0)-1,MATCH(INDEX(Returns!$100:$100,MATCH(M$6,DataStreams,0)),DataStreams,0)-1):OFFSET(HOMECELL,MATCH(MIN(INDEX(Last_Data_Point,MATCH($A110,DataStreams,0)),INDEX(Last_Data_Point,MATCH(M$6,DataStreams,0)),$B$4),DateRange,0)-1,MATCH(INDEX(Returns!$100:$100,MATCH(M$6,DataStreams,0)),DataStreams,0)-1))),"")</f>
        <v/>
      </c>
      <c r="N110" s="233" t="str" cm="1">
        <f t="array" aca="1" ref="N110" ca="1">_xlfn.IFNA(_xlfn.COVARIANCE.S(
OFFSET(HOMECELL,MATCH(MAX(INDEX(First_Data_Point,MATCH($A110,DataStreams,0)),INDEX(First_Data_Point,MATCH(N$6,DataStreams,0)),$B$3),DateRange,0)-1,MATCH($A110,DataStreams,0)-1):OFFSET(HOMECELL,MATCH(MIN(INDEX(Last_Data_Point,MATCH($A110,DataStreams,0)),INDEX(Last_Data_Point,MATCH(N$6,DataStreams,0)),$B$4),DateRange,0)-1,MATCH($A110,DataStreams,0)-1) -
(INDEX(Returns!$102:$102,MATCH($A110,DataStreams,0))*
OFFSET(HOMECELL,MATCH(MAX(INDEX(First_Data_Point,MATCH($A110,DataStreams,0)),INDEX(First_Data_Point,MATCH(N$6,DataStreams,0)),$B$3),DateRange,0)-1,MATCH(INDEX(Returns!$100:$100,MATCH($A110,DataStreams,0)),DataStreams,0)-1):OFFSET(HOMECELL,MATCH(MIN(INDEX(Last_Data_Point,MATCH($A110,DataStreams,0)),INDEX(Last_Data_Point,MATCH(N$6,DataStreams,0)),$B$4),DateRange,0)-1,MATCH(INDEX(Returns!$100:$100,MATCH($A110,DataStreams,0)),DataStreams,0)-1)),
OFFSET(HOMECELL,MATCH(MAX(INDEX(First_Data_Point,MATCH($A110,DataStreams,0)),INDEX(First_Data_Point,MATCH(N$6,DataStreams,0)),$B$3),DateRange,0)-1,MATCH(N$6,DataStreams,0)-1):OFFSET(HOMECELL,MATCH(MIN(INDEX(Last_Data_Point,MATCH($A110,DataStreams,0)),INDEX(Last_Data_Point,MATCH(N$6,DataStreams,0)),$B$4),DateRange,0)-1,MATCH(N$6,DataStreams,0)-1) -
(INDEX(Returns!$102:$102,MATCH(N$6,DataStreams,0))*
OFFSET(HOMECELL,MATCH(MAX(INDEX(First_Data_Point,MATCH($A110,DataStreams,0)),INDEX(First_Data_Point,MATCH(N$6,DataStreams,0)),$B$3),DateRange,0)-1,MATCH(INDEX(Returns!$100:$100,MATCH(N$6,DataStreams,0)),DataStreams,0)-1):OFFSET(HOMECELL,MATCH(MIN(INDEX(Last_Data_Point,MATCH($A110,DataStreams,0)),INDEX(Last_Data_Point,MATCH(N$6,DataStreams,0)),$B$4),DateRange,0)-1,MATCH(INDEX(Returns!$100:$100,MATCH(N$6,DataStreams,0)),DataStreams,0)-1))),"")</f>
        <v/>
      </c>
      <c r="O110" s="233" t="str" cm="1">
        <f t="array" aca="1" ref="O110" ca="1">_xlfn.IFNA(_xlfn.COVARIANCE.S(
OFFSET(HOMECELL,MATCH(MAX(INDEX(First_Data_Point,MATCH($A110,DataStreams,0)),INDEX(First_Data_Point,MATCH(O$6,DataStreams,0)),$B$3),DateRange,0)-1,MATCH($A110,DataStreams,0)-1):OFFSET(HOMECELL,MATCH(MIN(INDEX(Last_Data_Point,MATCH($A110,DataStreams,0)),INDEX(Last_Data_Point,MATCH(O$6,DataStreams,0)),$B$4),DateRange,0)-1,MATCH($A110,DataStreams,0)-1) -
(INDEX(Returns!$102:$102,MATCH($A110,DataStreams,0))*
OFFSET(HOMECELL,MATCH(MAX(INDEX(First_Data_Point,MATCH($A110,DataStreams,0)),INDEX(First_Data_Point,MATCH(O$6,DataStreams,0)),$B$3),DateRange,0)-1,MATCH(INDEX(Returns!$100:$100,MATCH($A110,DataStreams,0)),DataStreams,0)-1):OFFSET(HOMECELL,MATCH(MIN(INDEX(Last_Data_Point,MATCH($A110,DataStreams,0)),INDEX(Last_Data_Point,MATCH(O$6,DataStreams,0)),$B$4),DateRange,0)-1,MATCH(INDEX(Returns!$100:$100,MATCH($A110,DataStreams,0)),DataStreams,0)-1)),
OFFSET(HOMECELL,MATCH(MAX(INDEX(First_Data_Point,MATCH($A110,DataStreams,0)),INDEX(First_Data_Point,MATCH(O$6,DataStreams,0)),$B$3),DateRange,0)-1,MATCH(O$6,DataStreams,0)-1):OFFSET(HOMECELL,MATCH(MIN(INDEX(Last_Data_Point,MATCH($A110,DataStreams,0)),INDEX(Last_Data_Point,MATCH(O$6,DataStreams,0)),$B$4),DateRange,0)-1,MATCH(O$6,DataStreams,0)-1) -
(INDEX(Returns!$102:$102,MATCH(O$6,DataStreams,0))*
OFFSET(HOMECELL,MATCH(MAX(INDEX(First_Data_Point,MATCH($A110,DataStreams,0)),INDEX(First_Data_Point,MATCH(O$6,DataStreams,0)),$B$3),DateRange,0)-1,MATCH(INDEX(Returns!$100:$100,MATCH(O$6,DataStreams,0)),DataStreams,0)-1):OFFSET(HOMECELL,MATCH(MIN(INDEX(Last_Data_Point,MATCH($A110,DataStreams,0)),INDEX(Last_Data_Point,MATCH(O$6,DataStreams,0)),$B$4),DateRange,0)-1,MATCH(INDEX(Returns!$100:$100,MATCH(O$6,DataStreams,0)),DataStreams,0)-1))),"")</f>
        <v/>
      </c>
      <c r="P110" s="233" t="str" cm="1">
        <f t="array" aca="1" ref="P110" ca="1">_xlfn.IFNA(_xlfn.COVARIANCE.S(
OFFSET(HOMECELL,MATCH(MAX(INDEX(First_Data_Point,MATCH($A110,DataStreams,0)),INDEX(First_Data_Point,MATCH(P$6,DataStreams,0)),$B$3),DateRange,0)-1,MATCH($A110,DataStreams,0)-1):OFFSET(HOMECELL,MATCH(MIN(INDEX(Last_Data_Point,MATCH($A110,DataStreams,0)),INDEX(Last_Data_Point,MATCH(P$6,DataStreams,0)),$B$4),DateRange,0)-1,MATCH($A110,DataStreams,0)-1) -
(INDEX(Returns!$102:$102,MATCH($A110,DataStreams,0))*
OFFSET(HOMECELL,MATCH(MAX(INDEX(First_Data_Point,MATCH($A110,DataStreams,0)),INDEX(First_Data_Point,MATCH(P$6,DataStreams,0)),$B$3),DateRange,0)-1,MATCH(INDEX(Returns!$100:$100,MATCH($A110,DataStreams,0)),DataStreams,0)-1):OFFSET(HOMECELL,MATCH(MIN(INDEX(Last_Data_Point,MATCH($A110,DataStreams,0)),INDEX(Last_Data_Point,MATCH(P$6,DataStreams,0)),$B$4),DateRange,0)-1,MATCH(INDEX(Returns!$100:$100,MATCH($A110,DataStreams,0)),DataStreams,0)-1)),
OFFSET(HOMECELL,MATCH(MAX(INDEX(First_Data_Point,MATCH($A110,DataStreams,0)),INDEX(First_Data_Point,MATCH(P$6,DataStreams,0)),$B$3),DateRange,0)-1,MATCH(P$6,DataStreams,0)-1):OFFSET(HOMECELL,MATCH(MIN(INDEX(Last_Data_Point,MATCH($A110,DataStreams,0)),INDEX(Last_Data_Point,MATCH(P$6,DataStreams,0)),$B$4),DateRange,0)-1,MATCH(P$6,DataStreams,0)-1) -
(INDEX(Returns!$102:$102,MATCH(P$6,DataStreams,0))*
OFFSET(HOMECELL,MATCH(MAX(INDEX(First_Data_Point,MATCH($A110,DataStreams,0)),INDEX(First_Data_Point,MATCH(P$6,DataStreams,0)),$B$3),DateRange,0)-1,MATCH(INDEX(Returns!$100:$100,MATCH(P$6,DataStreams,0)),DataStreams,0)-1):OFFSET(HOMECELL,MATCH(MIN(INDEX(Last_Data_Point,MATCH($A110,DataStreams,0)),INDEX(Last_Data_Point,MATCH(P$6,DataStreams,0)),$B$4),DateRange,0)-1,MATCH(INDEX(Returns!$100:$100,MATCH(P$6,DataStreams,0)),DataStreams,0)-1))),"")</f>
        <v/>
      </c>
      <c r="Q110" s="233" t="str" cm="1">
        <f t="array" aca="1" ref="Q110" ca="1">_xlfn.IFNA(_xlfn.COVARIANCE.S(
OFFSET(HOMECELL,MATCH(MAX(INDEX(First_Data_Point,MATCH($A110,DataStreams,0)),INDEX(First_Data_Point,MATCH(Q$6,DataStreams,0)),$B$3),DateRange,0)-1,MATCH($A110,DataStreams,0)-1):OFFSET(HOMECELL,MATCH(MIN(INDEX(Last_Data_Point,MATCH($A110,DataStreams,0)),INDEX(Last_Data_Point,MATCH(Q$6,DataStreams,0)),$B$4),DateRange,0)-1,MATCH($A110,DataStreams,0)-1) -
(INDEX(Returns!$102:$102,MATCH($A110,DataStreams,0))*
OFFSET(HOMECELL,MATCH(MAX(INDEX(First_Data_Point,MATCH($A110,DataStreams,0)),INDEX(First_Data_Point,MATCH(Q$6,DataStreams,0)),$B$3),DateRange,0)-1,MATCH(INDEX(Returns!$100:$100,MATCH($A110,DataStreams,0)),DataStreams,0)-1):OFFSET(HOMECELL,MATCH(MIN(INDEX(Last_Data_Point,MATCH($A110,DataStreams,0)),INDEX(Last_Data_Point,MATCH(Q$6,DataStreams,0)),$B$4),DateRange,0)-1,MATCH(INDEX(Returns!$100:$100,MATCH($A110,DataStreams,0)),DataStreams,0)-1)),
OFFSET(HOMECELL,MATCH(MAX(INDEX(First_Data_Point,MATCH($A110,DataStreams,0)),INDEX(First_Data_Point,MATCH(Q$6,DataStreams,0)),$B$3),DateRange,0)-1,MATCH(Q$6,DataStreams,0)-1):OFFSET(HOMECELL,MATCH(MIN(INDEX(Last_Data_Point,MATCH($A110,DataStreams,0)),INDEX(Last_Data_Point,MATCH(Q$6,DataStreams,0)),$B$4),DateRange,0)-1,MATCH(Q$6,DataStreams,0)-1) -
(INDEX(Returns!$102:$102,MATCH(Q$6,DataStreams,0))*
OFFSET(HOMECELL,MATCH(MAX(INDEX(First_Data_Point,MATCH($A110,DataStreams,0)),INDEX(First_Data_Point,MATCH(Q$6,DataStreams,0)),$B$3),DateRange,0)-1,MATCH(INDEX(Returns!$100:$100,MATCH(Q$6,DataStreams,0)),DataStreams,0)-1):OFFSET(HOMECELL,MATCH(MIN(INDEX(Last_Data_Point,MATCH($A110,DataStreams,0)),INDEX(Last_Data_Point,MATCH(Q$6,DataStreams,0)),$B$4),DateRange,0)-1,MATCH(INDEX(Returns!$100:$100,MATCH(Q$6,DataStreams,0)),DataStreams,0)-1))),"")</f>
        <v/>
      </c>
      <c r="R110" s="233" t="str" cm="1">
        <f t="array" aca="1" ref="R110" ca="1">_xlfn.IFNA(_xlfn.COVARIANCE.S(
OFFSET(HOMECELL,MATCH(MAX(INDEX(First_Data_Point,MATCH($A110,DataStreams,0)),INDEX(First_Data_Point,MATCH(R$6,DataStreams,0)),$B$3),DateRange,0)-1,MATCH($A110,DataStreams,0)-1):OFFSET(HOMECELL,MATCH(MIN(INDEX(Last_Data_Point,MATCH($A110,DataStreams,0)),INDEX(Last_Data_Point,MATCH(R$6,DataStreams,0)),$B$4),DateRange,0)-1,MATCH($A110,DataStreams,0)-1) -
(INDEX(Returns!$102:$102,MATCH($A110,DataStreams,0))*
OFFSET(HOMECELL,MATCH(MAX(INDEX(First_Data_Point,MATCH($A110,DataStreams,0)),INDEX(First_Data_Point,MATCH(R$6,DataStreams,0)),$B$3),DateRange,0)-1,MATCH(INDEX(Returns!$100:$100,MATCH($A110,DataStreams,0)),DataStreams,0)-1):OFFSET(HOMECELL,MATCH(MIN(INDEX(Last_Data_Point,MATCH($A110,DataStreams,0)),INDEX(Last_Data_Point,MATCH(R$6,DataStreams,0)),$B$4),DateRange,0)-1,MATCH(INDEX(Returns!$100:$100,MATCH($A110,DataStreams,0)),DataStreams,0)-1)),
OFFSET(HOMECELL,MATCH(MAX(INDEX(First_Data_Point,MATCH($A110,DataStreams,0)),INDEX(First_Data_Point,MATCH(R$6,DataStreams,0)),$B$3),DateRange,0)-1,MATCH(R$6,DataStreams,0)-1):OFFSET(HOMECELL,MATCH(MIN(INDEX(Last_Data_Point,MATCH($A110,DataStreams,0)),INDEX(Last_Data_Point,MATCH(R$6,DataStreams,0)),$B$4),DateRange,0)-1,MATCH(R$6,DataStreams,0)-1) -
(INDEX(Returns!$102:$102,MATCH(R$6,DataStreams,0))*
OFFSET(HOMECELL,MATCH(MAX(INDEX(First_Data_Point,MATCH($A110,DataStreams,0)),INDEX(First_Data_Point,MATCH(R$6,DataStreams,0)),$B$3),DateRange,0)-1,MATCH(INDEX(Returns!$100:$100,MATCH(R$6,DataStreams,0)),DataStreams,0)-1):OFFSET(HOMECELL,MATCH(MIN(INDEX(Last_Data_Point,MATCH($A110,DataStreams,0)),INDEX(Last_Data_Point,MATCH(R$6,DataStreams,0)),$B$4),DateRange,0)-1,MATCH(INDEX(Returns!$100:$100,MATCH(R$6,DataStreams,0)),DataStreams,0)-1))),"")</f>
        <v/>
      </c>
      <c r="S110" s="233" t="str" cm="1">
        <f t="array" aca="1" ref="S110" ca="1">_xlfn.IFNA(_xlfn.COVARIANCE.S(
OFFSET(HOMECELL,MATCH(MAX(INDEX(First_Data_Point,MATCH($A110,DataStreams,0)),INDEX(First_Data_Point,MATCH(S$6,DataStreams,0)),$B$3),DateRange,0)-1,MATCH($A110,DataStreams,0)-1):OFFSET(HOMECELL,MATCH(MIN(INDEX(Last_Data_Point,MATCH($A110,DataStreams,0)),INDEX(Last_Data_Point,MATCH(S$6,DataStreams,0)),$B$4),DateRange,0)-1,MATCH($A110,DataStreams,0)-1) -
(INDEX(Returns!$102:$102,MATCH($A110,DataStreams,0))*
OFFSET(HOMECELL,MATCH(MAX(INDEX(First_Data_Point,MATCH($A110,DataStreams,0)),INDEX(First_Data_Point,MATCH(S$6,DataStreams,0)),$B$3),DateRange,0)-1,MATCH(INDEX(Returns!$100:$100,MATCH($A110,DataStreams,0)),DataStreams,0)-1):OFFSET(HOMECELL,MATCH(MIN(INDEX(Last_Data_Point,MATCH($A110,DataStreams,0)),INDEX(Last_Data_Point,MATCH(S$6,DataStreams,0)),$B$4),DateRange,0)-1,MATCH(INDEX(Returns!$100:$100,MATCH($A110,DataStreams,0)),DataStreams,0)-1)),
OFFSET(HOMECELL,MATCH(MAX(INDEX(First_Data_Point,MATCH($A110,DataStreams,0)),INDEX(First_Data_Point,MATCH(S$6,DataStreams,0)),$B$3),DateRange,0)-1,MATCH(S$6,DataStreams,0)-1):OFFSET(HOMECELL,MATCH(MIN(INDEX(Last_Data_Point,MATCH($A110,DataStreams,0)),INDEX(Last_Data_Point,MATCH(S$6,DataStreams,0)),$B$4),DateRange,0)-1,MATCH(S$6,DataStreams,0)-1) -
(INDEX(Returns!$102:$102,MATCH(S$6,DataStreams,0))*
OFFSET(HOMECELL,MATCH(MAX(INDEX(First_Data_Point,MATCH($A110,DataStreams,0)),INDEX(First_Data_Point,MATCH(S$6,DataStreams,0)),$B$3),DateRange,0)-1,MATCH(INDEX(Returns!$100:$100,MATCH(S$6,DataStreams,0)),DataStreams,0)-1):OFFSET(HOMECELL,MATCH(MIN(INDEX(Last_Data_Point,MATCH($A110,DataStreams,0)),INDEX(Last_Data_Point,MATCH(S$6,DataStreams,0)),$B$4),DateRange,0)-1,MATCH(INDEX(Returns!$100:$100,MATCH(S$6,DataStreams,0)),DataStreams,0)-1))),"")</f>
        <v/>
      </c>
      <c r="T110" s="233" t="str" cm="1">
        <f t="array" aca="1" ref="T110" ca="1">_xlfn.IFNA(_xlfn.COVARIANCE.S(
OFFSET(HOMECELL,MATCH(MAX(INDEX(First_Data_Point,MATCH($A110,DataStreams,0)),INDEX(First_Data_Point,MATCH(T$6,DataStreams,0)),$B$3),DateRange,0)-1,MATCH($A110,DataStreams,0)-1):OFFSET(HOMECELL,MATCH(MIN(INDEX(Last_Data_Point,MATCH($A110,DataStreams,0)),INDEX(Last_Data_Point,MATCH(T$6,DataStreams,0)),$B$4),DateRange,0)-1,MATCH($A110,DataStreams,0)-1) -
(INDEX(Returns!$102:$102,MATCH($A110,DataStreams,0))*
OFFSET(HOMECELL,MATCH(MAX(INDEX(First_Data_Point,MATCH($A110,DataStreams,0)),INDEX(First_Data_Point,MATCH(T$6,DataStreams,0)),$B$3),DateRange,0)-1,MATCH(INDEX(Returns!$100:$100,MATCH($A110,DataStreams,0)),DataStreams,0)-1):OFFSET(HOMECELL,MATCH(MIN(INDEX(Last_Data_Point,MATCH($A110,DataStreams,0)),INDEX(Last_Data_Point,MATCH(T$6,DataStreams,0)),$B$4),DateRange,0)-1,MATCH(INDEX(Returns!$100:$100,MATCH($A110,DataStreams,0)),DataStreams,0)-1)),
OFFSET(HOMECELL,MATCH(MAX(INDEX(First_Data_Point,MATCH($A110,DataStreams,0)),INDEX(First_Data_Point,MATCH(T$6,DataStreams,0)),$B$3),DateRange,0)-1,MATCH(T$6,DataStreams,0)-1):OFFSET(HOMECELL,MATCH(MIN(INDEX(Last_Data_Point,MATCH($A110,DataStreams,0)),INDEX(Last_Data_Point,MATCH(T$6,DataStreams,0)),$B$4),DateRange,0)-1,MATCH(T$6,DataStreams,0)-1) -
(INDEX(Returns!$102:$102,MATCH(T$6,DataStreams,0))*
OFFSET(HOMECELL,MATCH(MAX(INDEX(First_Data_Point,MATCH($A110,DataStreams,0)),INDEX(First_Data_Point,MATCH(T$6,DataStreams,0)),$B$3),DateRange,0)-1,MATCH(INDEX(Returns!$100:$100,MATCH(T$6,DataStreams,0)),DataStreams,0)-1):OFFSET(HOMECELL,MATCH(MIN(INDEX(Last_Data_Point,MATCH($A110,DataStreams,0)),INDEX(Last_Data_Point,MATCH(T$6,DataStreams,0)),$B$4),DateRange,0)-1,MATCH(INDEX(Returns!$100:$100,MATCH(T$6,DataStreams,0)),DataStreams,0)-1))),"")</f>
        <v/>
      </c>
      <c r="U110" s="233" t="str" cm="1">
        <f t="array" aca="1" ref="U110" ca="1">_xlfn.IFNA(_xlfn.COVARIANCE.S(
OFFSET(HOMECELL,MATCH(MAX(INDEX(First_Data_Point,MATCH($A110,DataStreams,0)),INDEX(First_Data_Point,MATCH(U$6,DataStreams,0)),$B$3),DateRange,0)-1,MATCH($A110,DataStreams,0)-1):OFFSET(HOMECELL,MATCH(MIN(INDEX(Last_Data_Point,MATCH($A110,DataStreams,0)),INDEX(Last_Data_Point,MATCH(U$6,DataStreams,0)),$B$4),DateRange,0)-1,MATCH($A110,DataStreams,0)-1) -
(INDEX(Returns!$102:$102,MATCH($A110,DataStreams,0))*
OFFSET(HOMECELL,MATCH(MAX(INDEX(First_Data_Point,MATCH($A110,DataStreams,0)),INDEX(First_Data_Point,MATCH(U$6,DataStreams,0)),$B$3),DateRange,0)-1,MATCH(INDEX(Returns!$100:$100,MATCH($A110,DataStreams,0)),DataStreams,0)-1):OFFSET(HOMECELL,MATCH(MIN(INDEX(Last_Data_Point,MATCH($A110,DataStreams,0)),INDEX(Last_Data_Point,MATCH(U$6,DataStreams,0)),$B$4),DateRange,0)-1,MATCH(INDEX(Returns!$100:$100,MATCH($A110,DataStreams,0)),DataStreams,0)-1)),
OFFSET(HOMECELL,MATCH(MAX(INDEX(First_Data_Point,MATCH($A110,DataStreams,0)),INDEX(First_Data_Point,MATCH(U$6,DataStreams,0)),$B$3),DateRange,0)-1,MATCH(U$6,DataStreams,0)-1):OFFSET(HOMECELL,MATCH(MIN(INDEX(Last_Data_Point,MATCH($A110,DataStreams,0)),INDEX(Last_Data_Point,MATCH(U$6,DataStreams,0)),$B$4),DateRange,0)-1,MATCH(U$6,DataStreams,0)-1) -
(INDEX(Returns!$102:$102,MATCH(U$6,DataStreams,0))*
OFFSET(HOMECELL,MATCH(MAX(INDEX(First_Data_Point,MATCH($A110,DataStreams,0)),INDEX(First_Data_Point,MATCH(U$6,DataStreams,0)),$B$3),DateRange,0)-1,MATCH(INDEX(Returns!$100:$100,MATCH(U$6,DataStreams,0)),DataStreams,0)-1):OFFSET(HOMECELL,MATCH(MIN(INDEX(Last_Data_Point,MATCH($A110,DataStreams,0)),INDEX(Last_Data_Point,MATCH(U$6,DataStreams,0)),$B$4),DateRange,0)-1,MATCH(INDEX(Returns!$100:$100,MATCH(U$6,DataStreams,0)),DataStreams,0)-1))),"")</f>
        <v/>
      </c>
      <c r="V110" s="233" t="str" cm="1">
        <f t="array" aca="1" ref="V110" ca="1">_xlfn.IFNA(_xlfn.COVARIANCE.S(
OFFSET(HOMECELL,MATCH(MAX(INDEX(First_Data_Point,MATCH($A110,DataStreams,0)),INDEX(First_Data_Point,MATCH(V$6,DataStreams,0)),$B$3),DateRange,0)-1,MATCH($A110,DataStreams,0)-1):OFFSET(HOMECELL,MATCH(MIN(INDEX(Last_Data_Point,MATCH($A110,DataStreams,0)),INDEX(Last_Data_Point,MATCH(V$6,DataStreams,0)),$B$4),DateRange,0)-1,MATCH($A110,DataStreams,0)-1) -
(INDEX(Returns!$102:$102,MATCH($A110,DataStreams,0))*
OFFSET(HOMECELL,MATCH(MAX(INDEX(First_Data_Point,MATCH($A110,DataStreams,0)),INDEX(First_Data_Point,MATCH(V$6,DataStreams,0)),$B$3),DateRange,0)-1,MATCH(INDEX(Returns!$100:$100,MATCH($A110,DataStreams,0)),DataStreams,0)-1):OFFSET(HOMECELL,MATCH(MIN(INDEX(Last_Data_Point,MATCH($A110,DataStreams,0)),INDEX(Last_Data_Point,MATCH(V$6,DataStreams,0)),$B$4),DateRange,0)-1,MATCH(INDEX(Returns!$100:$100,MATCH($A110,DataStreams,0)),DataStreams,0)-1)),
OFFSET(HOMECELL,MATCH(MAX(INDEX(First_Data_Point,MATCH($A110,DataStreams,0)),INDEX(First_Data_Point,MATCH(V$6,DataStreams,0)),$B$3),DateRange,0)-1,MATCH(V$6,DataStreams,0)-1):OFFSET(HOMECELL,MATCH(MIN(INDEX(Last_Data_Point,MATCH($A110,DataStreams,0)),INDEX(Last_Data_Point,MATCH(V$6,DataStreams,0)),$B$4),DateRange,0)-1,MATCH(V$6,DataStreams,0)-1) -
(INDEX(Returns!$102:$102,MATCH(V$6,DataStreams,0))*
OFFSET(HOMECELL,MATCH(MAX(INDEX(First_Data_Point,MATCH($A110,DataStreams,0)),INDEX(First_Data_Point,MATCH(V$6,DataStreams,0)),$B$3),DateRange,0)-1,MATCH(INDEX(Returns!$100:$100,MATCH(V$6,DataStreams,0)),DataStreams,0)-1):OFFSET(HOMECELL,MATCH(MIN(INDEX(Last_Data_Point,MATCH($A110,DataStreams,0)),INDEX(Last_Data_Point,MATCH(V$6,DataStreams,0)),$B$4),DateRange,0)-1,MATCH(INDEX(Returns!$100:$100,MATCH(V$6,DataStreams,0)),DataStreams,0)-1))),"")</f>
        <v/>
      </c>
      <c r="W110" s="233" t="str" cm="1">
        <f t="array" aca="1" ref="W110" ca="1">_xlfn.IFNA(_xlfn.COVARIANCE.S(
OFFSET(HOMECELL,MATCH(MAX(INDEX(First_Data_Point,MATCH($A110,DataStreams,0)),INDEX(First_Data_Point,MATCH(W$6,DataStreams,0)),$B$3),DateRange,0)-1,MATCH($A110,DataStreams,0)-1):OFFSET(HOMECELL,MATCH(MIN(INDEX(Last_Data_Point,MATCH($A110,DataStreams,0)),INDEX(Last_Data_Point,MATCH(W$6,DataStreams,0)),$B$4),DateRange,0)-1,MATCH($A110,DataStreams,0)-1) -
(INDEX(Returns!$102:$102,MATCH($A110,DataStreams,0))*
OFFSET(HOMECELL,MATCH(MAX(INDEX(First_Data_Point,MATCH($A110,DataStreams,0)),INDEX(First_Data_Point,MATCH(W$6,DataStreams,0)),$B$3),DateRange,0)-1,MATCH(INDEX(Returns!$100:$100,MATCH($A110,DataStreams,0)),DataStreams,0)-1):OFFSET(HOMECELL,MATCH(MIN(INDEX(Last_Data_Point,MATCH($A110,DataStreams,0)),INDEX(Last_Data_Point,MATCH(W$6,DataStreams,0)),$B$4),DateRange,0)-1,MATCH(INDEX(Returns!$100:$100,MATCH($A110,DataStreams,0)),DataStreams,0)-1)),
OFFSET(HOMECELL,MATCH(MAX(INDEX(First_Data_Point,MATCH($A110,DataStreams,0)),INDEX(First_Data_Point,MATCH(W$6,DataStreams,0)),$B$3),DateRange,0)-1,MATCH(W$6,DataStreams,0)-1):OFFSET(HOMECELL,MATCH(MIN(INDEX(Last_Data_Point,MATCH($A110,DataStreams,0)),INDEX(Last_Data_Point,MATCH(W$6,DataStreams,0)),$B$4),DateRange,0)-1,MATCH(W$6,DataStreams,0)-1) -
(INDEX(Returns!$102:$102,MATCH(W$6,DataStreams,0))*
OFFSET(HOMECELL,MATCH(MAX(INDEX(First_Data_Point,MATCH($A110,DataStreams,0)),INDEX(First_Data_Point,MATCH(W$6,DataStreams,0)),$B$3),DateRange,0)-1,MATCH(INDEX(Returns!$100:$100,MATCH(W$6,DataStreams,0)),DataStreams,0)-1):OFFSET(HOMECELL,MATCH(MIN(INDEX(Last_Data_Point,MATCH($A110,DataStreams,0)),INDEX(Last_Data_Point,MATCH(W$6,DataStreams,0)),$B$4),DateRange,0)-1,MATCH(INDEX(Returns!$100:$100,MATCH(W$6,DataStreams,0)),DataStreams,0)-1))),"")</f>
        <v/>
      </c>
      <c r="X110" s="233" t="str" cm="1">
        <f t="array" aca="1" ref="X110" ca="1">_xlfn.IFNA(_xlfn.COVARIANCE.S(
OFFSET(HOMECELL,MATCH(MAX(INDEX(First_Data_Point,MATCH($A110,DataStreams,0)),INDEX(First_Data_Point,MATCH(X$6,DataStreams,0)),$B$3),DateRange,0)-1,MATCH($A110,DataStreams,0)-1):OFFSET(HOMECELL,MATCH(MIN(INDEX(Last_Data_Point,MATCH($A110,DataStreams,0)),INDEX(Last_Data_Point,MATCH(X$6,DataStreams,0)),$B$4),DateRange,0)-1,MATCH($A110,DataStreams,0)-1) -
(INDEX(Returns!$102:$102,MATCH($A110,DataStreams,0))*
OFFSET(HOMECELL,MATCH(MAX(INDEX(First_Data_Point,MATCH($A110,DataStreams,0)),INDEX(First_Data_Point,MATCH(X$6,DataStreams,0)),$B$3),DateRange,0)-1,MATCH(INDEX(Returns!$100:$100,MATCH($A110,DataStreams,0)),DataStreams,0)-1):OFFSET(HOMECELL,MATCH(MIN(INDEX(Last_Data_Point,MATCH($A110,DataStreams,0)),INDEX(Last_Data_Point,MATCH(X$6,DataStreams,0)),$B$4),DateRange,0)-1,MATCH(INDEX(Returns!$100:$100,MATCH($A110,DataStreams,0)),DataStreams,0)-1)),
OFFSET(HOMECELL,MATCH(MAX(INDEX(First_Data_Point,MATCH($A110,DataStreams,0)),INDEX(First_Data_Point,MATCH(X$6,DataStreams,0)),$B$3),DateRange,0)-1,MATCH(X$6,DataStreams,0)-1):OFFSET(HOMECELL,MATCH(MIN(INDEX(Last_Data_Point,MATCH($A110,DataStreams,0)),INDEX(Last_Data_Point,MATCH(X$6,DataStreams,0)),$B$4),DateRange,0)-1,MATCH(X$6,DataStreams,0)-1) -
(INDEX(Returns!$102:$102,MATCH(X$6,DataStreams,0))*
OFFSET(HOMECELL,MATCH(MAX(INDEX(First_Data_Point,MATCH($A110,DataStreams,0)),INDEX(First_Data_Point,MATCH(X$6,DataStreams,0)),$B$3),DateRange,0)-1,MATCH(INDEX(Returns!$100:$100,MATCH(X$6,DataStreams,0)),DataStreams,0)-1):OFFSET(HOMECELL,MATCH(MIN(INDEX(Last_Data_Point,MATCH($A110,DataStreams,0)),INDEX(Last_Data_Point,MATCH(X$6,DataStreams,0)),$B$4),DateRange,0)-1,MATCH(INDEX(Returns!$100:$100,MATCH(X$6,DataStreams,0)),DataStreams,0)-1))),"")</f>
        <v/>
      </c>
      <c r="Y110" s="233" t="str" cm="1">
        <f t="array" aca="1" ref="Y110" ca="1">_xlfn.IFNA(_xlfn.COVARIANCE.S(
OFFSET(HOMECELL,MATCH(MAX(INDEX(First_Data_Point,MATCH($A110,DataStreams,0)),INDEX(First_Data_Point,MATCH(Y$6,DataStreams,0)),$B$3),DateRange,0)-1,MATCH($A110,DataStreams,0)-1):OFFSET(HOMECELL,MATCH(MIN(INDEX(Last_Data_Point,MATCH($A110,DataStreams,0)),INDEX(Last_Data_Point,MATCH(Y$6,DataStreams,0)),$B$4),DateRange,0)-1,MATCH($A110,DataStreams,0)-1) -
(INDEX(Returns!$102:$102,MATCH($A110,DataStreams,0))*
OFFSET(HOMECELL,MATCH(MAX(INDEX(First_Data_Point,MATCH($A110,DataStreams,0)),INDEX(First_Data_Point,MATCH(Y$6,DataStreams,0)),$B$3),DateRange,0)-1,MATCH(INDEX(Returns!$100:$100,MATCH($A110,DataStreams,0)),DataStreams,0)-1):OFFSET(HOMECELL,MATCH(MIN(INDEX(Last_Data_Point,MATCH($A110,DataStreams,0)),INDEX(Last_Data_Point,MATCH(Y$6,DataStreams,0)),$B$4),DateRange,0)-1,MATCH(INDEX(Returns!$100:$100,MATCH($A110,DataStreams,0)),DataStreams,0)-1)),
OFFSET(HOMECELL,MATCH(MAX(INDEX(First_Data_Point,MATCH($A110,DataStreams,0)),INDEX(First_Data_Point,MATCH(Y$6,DataStreams,0)),$B$3),DateRange,0)-1,MATCH(Y$6,DataStreams,0)-1):OFFSET(HOMECELL,MATCH(MIN(INDEX(Last_Data_Point,MATCH($A110,DataStreams,0)),INDEX(Last_Data_Point,MATCH(Y$6,DataStreams,0)),$B$4),DateRange,0)-1,MATCH(Y$6,DataStreams,0)-1) -
(INDEX(Returns!$102:$102,MATCH(Y$6,DataStreams,0))*
OFFSET(HOMECELL,MATCH(MAX(INDEX(First_Data_Point,MATCH($A110,DataStreams,0)),INDEX(First_Data_Point,MATCH(Y$6,DataStreams,0)),$B$3),DateRange,0)-1,MATCH(INDEX(Returns!$100:$100,MATCH(Y$6,DataStreams,0)),DataStreams,0)-1):OFFSET(HOMECELL,MATCH(MIN(INDEX(Last_Data_Point,MATCH($A110,DataStreams,0)),INDEX(Last_Data_Point,MATCH(Y$6,DataStreams,0)),$B$4),DateRange,0)-1,MATCH(INDEX(Returns!$100:$100,MATCH(Y$6,DataStreams,0)),DataStreams,0)-1))),"")</f>
        <v/>
      </c>
      <c r="Z110" s="233" t="str" cm="1">
        <f t="array" aca="1" ref="Z110" ca="1">_xlfn.IFNA(_xlfn.COVARIANCE.S(
OFFSET(HOMECELL,MATCH(MAX(INDEX(First_Data_Point,MATCH($A110,DataStreams,0)),INDEX(First_Data_Point,MATCH(Z$6,DataStreams,0)),$B$3),DateRange,0)-1,MATCH($A110,DataStreams,0)-1):OFFSET(HOMECELL,MATCH(MIN(INDEX(Last_Data_Point,MATCH($A110,DataStreams,0)),INDEX(Last_Data_Point,MATCH(Z$6,DataStreams,0)),$B$4),DateRange,0)-1,MATCH($A110,DataStreams,0)-1) -
(INDEX(Returns!$102:$102,MATCH($A110,DataStreams,0))*
OFFSET(HOMECELL,MATCH(MAX(INDEX(First_Data_Point,MATCH($A110,DataStreams,0)),INDEX(First_Data_Point,MATCH(Z$6,DataStreams,0)),$B$3),DateRange,0)-1,MATCH(INDEX(Returns!$100:$100,MATCH($A110,DataStreams,0)),DataStreams,0)-1):OFFSET(HOMECELL,MATCH(MIN(INDEX(Last_Data_Point,MATCH($A110,DataStreams,0)),INDEX(Last_Data_Point,MATCH(Z$6,DataStreams,0)),$B$4),DateRange,0)-1,MATCH(INDEX(Returns!$100:$100,MATCH($A110,DataStreams,0)),DataStreams,0)-1)),
OFFSET(HOMECELL,MATCH(MAX(INDEX(First_Data_Point,MATCH($A110,DataStreams,0)),INDEX(First_Data_Point,MATCH(Z$6,DataStreams,0)),$B$3),DateRange,0)-1,MATCH(Z$6,DataStreams,0)-1):OFFSET(HOMECELL,MATCH(MIN(INDEX(Last_Data_Point,MATCH($A110,DataStreams,0)),INDEX(Last_Data_Point,MATCH(Z$6,DataStreams,0)),$B$4),DateRange,0)-1,MATCH(Z$6,DataStreams,0)-1) -
(INDEX(Returns!$102:$102,MATCH(Z$6,DataStreams,0))*
OFFSET(HOMECELL,MATCH(MAX(INDEX(First_Data_Point,MATCH($A110,DataStreams,0)),INDEX(First_Data_Point,MATCH(Z$6,DataStreams,0)),$B$3),DateRange,0)-1,MATCH(INDEX(Returns!$100:$100,MATCH(Z$6,DataStreams,0)),DataStreams,0)-1):OFFSET(HOMECELL,MATCH(MIN(INDEX(Last_Data_Point,MATCH($A110,DataStreams,0)),INDEX(Last_Data_Point,MATCH(Z$6,DataStreams,0)),$B$4),DateRange,0)-1,MATCH(INDEX(Returns!$100:$100,MATCH(Z$6,DataStreams,0)),DataStreams,0)-1))),"")</f>
        <v/>
      </c>
      <c r="AA110" s="233" t="str" cm="1">
        <f t="array" aca="1" ref="AA110" ca="1">_xlfn.IFNA(_xlfn.COVARIANCE.S(
OFFSET(HOMECELL,MATCH(MAX(INDEX(First_Data_Point,MATCH($A110,DataStreams,0)),INDEX(First_Data_Point,MATCH(AA$6,DataStreams,0)),$B$3),DateRange,0)-1,MATCH($A110,DataStreams,0)-1):OFFSET(HOMECELL,MATCH(MIN(INDEX(Last_Data_Point,MATCH($A110,DataStreams,0)),INDEX(Last_Data_Point,MATCH(AA$6,DataStreams,0)),$B$4),DateRange,0)-1,MATCH($A110,DataStreams,0)-1) -
(INDEX(Returns!$102:$102,MATCH($A110,DataStreams,0))*
OFFSET(HOMECELL,MATCH(MAX(INDEX(First_Data_Point,MATCH($A110,DataStreams,0)),INDEX(First_Data_Point,MATCH(AA$6,DataStreams,0)),$B$3),DateRange,0)-1,MATCH(INDEX(Returns!$100:$100,MATCH($A110,DataStreams,0)),DataStreams,0)-1):OFFSET(HOMECELL,MATCH(MIN(INDEX(Last_Data_Point,MATCH($A110,DataStreams,0)),INDEX(Last_Data_Point,MATCH(AA$6,DataStreams,0)),$B$4),DateRange,0)-1,MATCH(INDEX(Returns!$100:$100,MATCH($A110,DataStreams,0)),DataStreams,0)-1)),
OFFSET(HOMECELL,MATCH(MAX(INDEX(First_Data_Point,MATCH($A110,DataStreams,0)),INDEX(First_Data_Point,MATCH(AA$6,DataStreams,0)),$B$3),DateRange,0)-1,MATCH(AA$6,DataStreams,0)-1):OFFSET(HOMECELL,MATCH(MIN(INDEX(Last_Data_Point,MATCH($A110,DataStreams,0)),INDEX(Last_Data_Point,MATCH(AA$6,DataStreams,0)),$B$4),DateRange,0)-1,MATCH(AA$6,DataStreams,0)-1) -
(INDEX(Returns!$102:$102,MATCH(AA$6,DataStreams,0))*
OFFSET(HOMECELL,MATCH(MAX(INDEX(First_Data_Point,MATCH($A110,DataStreams,0)),INDEX(First_Data_Point,MATCH(AA$6,DataStreams,0)),$B$3),DateRange,0)-1,MATCH(INDEX(Returns!$100:$100,MATCH(AA$6,DataStreams,0)),DataStreams,0)-1):OFFSET(HOMECELL,MATCH(MIN(INDEX(Last_Data_Point,MATCH($A110,DataStreams,0)),INDEX(Last_Data_Point,MATCH(AA$6,DataStreams,0)),$B$4),DateRange,0)-1,MATCH(INDEX(Returns!$100:$100,MATCH(AA$6,DataStreams,0)),DataStreams,0)-1))),"")</f>
        <v/>
      </c>
      <c r="AB110" s="233" t="str" cm="1">
        <f t="array" aca="1" ref="AB110" ca="1">_xlfn.IFNA(_xlfn.COVARIANCE.S(
OFFSET(HOMECELL,MATCH(MAX(INDEX(First_Data_Point,MATCH($A110,DataStreams,0)),INDEX(First_Data_Point,MATCH(AB$6,DataStreams,0)),$B$3),DateRange,0)-1,MATCH($A110,DataStreams,0)-1):OFFSET(HOMECELL,MATCH(MIN(INDEX(Last_Data_Point,MATCH($A110,DataStreams,0)),INDEX(Last_Data_Point,MATCH(AB$6,DataStreams,0)),$B$4),DateRange,0)-1,MATCH($A110,DataStreams,0)-1) -
(INDEX(Returns!$102:$102,MATCH($A110,DataStreams,0))*
OFFSET(HOMECELL,MATCH(MAX(INDEX(First_Data_Point,MATCH($A110,DataStreams,0)),INDEX(First_Data_Point,MATCH(AB$6,DataStreams,0)),$B$3),DateRange,0)-1,MATCH(INDEX(Returns!$100:$100,MATCH($A110,DataStreams,0)),DataStreams,0)-1):OFFSET(HOMECELL,MATCH(MIN(INDEX(Last_Data_Point,MATCH($A110,DataStreams,0)),INDEX(Last_Data_Point,MATCH(AB$6,DataStreams,0)),$B$4),DateRange,0)-1,MATCH(INDEX(Returns!$100:$100,MATCH($A110,DataStreams,0)),DataStreams,0)-1)),
OFFSET(HOMECELL,MATCH(MAX(INDEX(First_Data_Point,MATCH($A110,DataStreams,0)),INDEX(First_Data_Point,MATCH(AB$6,DataStreams,0)),$B$3),DateRange,0)-1,MATCH(AB$6,DataStreams,0)-1):OFFSET(HOMECELL,MATCH(MIN(INDEX(Last_Data_Point,MATCH($A110,DataStreams,0)),INDEX(Last_Data_Point,MATCH(AB$6,DataStreams,0)),$B$4),DateRange,0)-1,MATCH(AB$6,DataStreams,0)-1) -
(INDEX(Returns!$102:$102,MATCH(AB$6,DataStreams,0))*
OFFSET(HOMECELL,MATCH(MAX(INDEX(First_Data_Point,MATCH($A110,DataStreams,0)),INDEX(First_Data_Point,MATCH(AB$6,DataStreams,0)),$B$3),DateRange,0)-1,MATCH(INDEX(Returns!$100:$100,MATCH(AB$6,DataStreams,0)),DataStreams,0)-1):OFFSET(HOMECELL,MATCH(MIN(INDEX(Last_Data_Point,MATCH($A110,DataStreams,0)),INDEX(Last_Data_Point,MATCH(AB$6,DataStreams,0)),$B$4),DateRange,0)-1,MATCH(INDEX(Returns!$100:$100,MATCH(AB$6,DataStreams,0)),DataStreams,0)-1))),"")</f>
        <v/>
      </c>
      <c r="AC110" s="233" t="str" cm="1">
        <f t="array" aca="1" ref="AC110" ca="1">_xlfn.IFNA(_xlfn.COVARIANCE.S(
OFFSET(HOMECELL,MATCH(MAX(INDEX(First_Data_Point,MATCH($A110,DataStreams,0)),INDEX(First_Data_Point,MATCH(AC$6,DataStreams,0)),$B$3),DateRange,0)-1,MATCH($A110,DataStreams,0)-1):OFFSET(HOMECELL,MATCH(MIN(INDEX(Last_Data_Point,MATCH($A110,DataStreams,0)),INDEX(Last_Data_Point,MATCH(AC$6,DataStreams,0)),$B$4),DateRange,0)-1,MATCH($A110,DataStreams,0)-1) -
(INDEX(Returns!$102:$102,MATCH($A110,DataStreams,0))*
OFFSET(HOMECELL,MATCH(MAX(INDEX(First_Data_Point,MATCH($A110,DataStreams,0)),INDEX(First_Data_Point,MATCH(AC$6,DataStreams,0)),$B$3),DateRange,0)-1,MATCH(INDEX(Returns!$100:$100,MATCH($A110,DataStreams,0)),DataStreams,0)-1):OFFSET(HOMECELL,MATCH(MIN(INDEX(Last_Data_Point,MATCH($A110,DataStreams,0)),INDEX(Last_Data_Point,MATCH(AC$6,DataStreams,0)),$B$4),DateRange,0)-1,MATCH(INDEX(Returns!$100:$100,MATCH($A110,DataStreams,0)),DataStreams,0)-1)),
OFFSET(HOMECELL,MATCH(MAX(INDEX(First_Data_Point,MATCH($A110,DataStreams,0)),INDEX(First_Data_Point,MATCH(AC$6,DataStreams,0)),$B$3),DateRange,0)-1,MATCH(AC$6,DataStreams,0)-1):OFFSET(HOMECELL,MATCH(MIN(INDEX(Last_Data_Point,MATCH($A110,DataStreams,0)),INDEX(Last_Data_Point,MATCH(AC$6,DataStreams,0)),$B$4),DateRange,0)-1,MATCH(AC$6,DataStreams,0)-1) -
(INDEX(Returns!$102:$102,MATCH(AC$6,DataStreams,0))*
OFFSET(HOMECELL,MATCH(MAX(INDEX(First_Data_Point,MATCH($A110,DataStreams,0)),INDEX(First_Data_Point,MATCH(AC$6,DataStreams,0)),$B$3),DateRange,0)-1,MATCH(INDEX(Returns!$100:$100,MATCH(AC$6,DataStreams,0)),DataStreams,0)-1):OFFSET(HOMECELL,MATCH(MIN(INDEX(Last_Data_Point,MATCH($A110,DataStreams,0)),INDEX(Last_Data_Point,MATCH(AC$6,DataStreams,0)),$B$4),DateRange,0)-1,MATCH(INDEX(Returns!$100:$100,MATCH(AC$6,DataStreams,0)),DataStreams,0)-1))),"")</f>
        <v/>
      </c>
      <c r="AD110" s="233" t="str" cm="1">
        <f t="array" aca="1" ref="AD110" ca="1">_xlfn.IFNA(_xlfn.COVARIANCE.S(
OFFSET(HOMECELL,MATCH(MAX(INDEX(First_Data_Point,MATCH($A110,DataStreams,0)),INDEX(First_Data_Point,MATCH(AD$6,DataStreams,0)),$B$3),DateRange,0)-1,MATCH($A110,DataStreams,0)-1):OFFSET(HOMECELL,MATCH(MIN(INDEX(Last_Data_Point,MATCH($A110,DataStreams,0)),INDEX(Last_Data_Point,MATCH(AD$6,DataStreams,0)),$B$4),DateRange,0)-1,MATCH($A110,DataStreams,0)-1) -
(INDEX(Returns!$102:$102,MATCH($A110,DataStreams,0))*
OFFSET(HOMECELL,MATCH(MAX(INDEX(First_Data_Point,MATCH($A110,DataStreams,0)),INDEX(First_Data_Point,MATCH(AD$6,DataStreams,0)),$B$3),DateRange,0)-1,MATCH(INDEX(Returns!$100:$100,MATCH($A110,DataStreams,0)),DataStreams,0)-1):OFFSET(HOMECELL,MATCH(MIN(INDEX(Last_Data_Point,MATCH($A110,DataStreams,0)),INDEX(Last_Data_Point,MATCH(AD$6,DataStreams,0)),$B$4),DateRange,0)-1,MATCH(INDEX(Returns!$100:$100,MATCH($A110,DataStreams,0)),DataStreams,0)-1)),
OFFSET(HOMECELL,MATCH(MAX(INDEX(First_Data_Point,MATCH($A110,DataStreams,0)),INDEX(First_Data_Point,MATCH(AD$6,DataStreams,0)),$B$3),DateRange,0)-1,MATCH(AD$6,DataStreams,0)-1):OFFSET(HOMECELL,MATCH(MIN(INDEX(Last_Data_Point,MATCH($A110,DataStreams,0)),INDEX(Last_Data_Point,MATCH(AD$6,DataStreams,0)),$B$4),DateRange,0)-1,MATCH(AD$6,DataStreams,0)-1) -
(INDEX(Returns!$102:$102,MATCH(AD$6,DataStreams,0))*
OFFSET(HOMECELL,MATCH(MAX(INDEX(First_Data_Point,MATCH($A110,DataStreams,0)),INDEX(First_Data_Point,MATCH(AD$6,DataStreams,0)),$B$3),DateRange,0)-1,MATCH(INDEX(Returns!$100:$100,MATCH(AD$6,DataStreams,0)),DataStreams,0)-1):OFFSET(HOMECELL,MATCH(MIN(INDEX(Last_Data_Point,MATCH($A110,DataStreams,0)),INDEX(Last_Data_Point,MATCH(AD$6,DataStreams,0)),$B$4),DateRange,0)-1,MATCH(INDEX(Returns!$100:$100,MATCH(AD$6,DataStreams,0)),DataStreams,0)-1))),"")</f>
        <v/>
      </c>
      <c r="AE110" s="233" t="str" cm="1">
        <f t="array" aca="1" ref="AE110" ca="1">_xlfn.IFNA(_xlfn.COVARIANCE.S(
OFFSET(HOMECELL,MATCH(MAX(INDEX(First_Data_Point,MATCH($A110,DataStreams,0)),INDEX(First_Data_Point,MATCH(AE$6,DataStreams,0)),$B$3),DateRange,0)-1,MATCH($A110,DataStreams,0)-1):OFFSET(HOMECELL,MATCH(MIN(INDEX(Last_Data_Point,MATCH($A110,DataStreams,0)),INDEX(Last_Data_Point,MATCH(AE$6,DataStreams,0)),$B$4),DateRange,0)-1,MATCH($A110,DataStreams,0)-1) -
(INDEX(Returns!$102:$102,MATCH($A110,DataStreams,0))*
OFFSET(HOMECELL,MATCH(MAX(INDEX(First_Data_Point,MATCH($A110,DataStreams,0)),INDEX(First_Data_Point,MATCH(AE$6,DataStreams,0)),$B$3),DateRange,0)-1,MATCH(INDEX(Returns!$100:$100,MATCH($A110,DataStreams,0)),DataStreams,0)-1):OFFSET(HOMECELL,MATCH(MIN(INDEX(Last_Data_Point,MATCH($A110,DataStreams,0)),INDEX(Last_Data_Point,MATCH(AE$6,DataStreams,0)),$B$4),DateRange,0)-1,MATCH(INDEX(Returns!$100:$100,MATCH($A110,DataStreams,0)),DataStreams,0)-1)),
OFFSET(HOMECELL,MATCH(MAX(INDEX(First_Data_Point,MATCH($A110,DataStreams,0)),INDEX(First_Data_Point,MATCH(AE$6,DataStreams,0)),$B$3),DateRange,0)-1,MATCH(AE$6,DataStreams,0)-1):OFFSET(HOMECELL,MATCH(MIN(INDEX(Last_Data_Point,MATCH($A110,DataStreams,0)),INDEX(Last_Data_Point,MATCH(AE$6,DataStreams,0)),$B$4),DateRange,0)-1,MATCH(AE$6,DataStreams,0)-1) -
(INDEX(Returns!$102:$102,MATCH(AE$6,DataStreams,0))*
OFFSET(HOMECELL,MATCH(MAX(INDEX(First_Data_Point,MATCH($A110,DataStreams,0)),INDEX(First_Data_Point,MATCH(AE$6,DataStreams,0)),$B$3),DateRange,0)-1,MATCH(INDEX(Returns!$100:$100,MATCH(AE$6,DataStreams,0)),DataStreams,0)-1):OFFSET(HOMECELL,MATCH(MIN(INDEX(Last_Data_Point,MATCH($A110,DataStreams,0)),INDEX(Last_Data_Point,MATCH(AE$6,DataStreams,0)),$B$4),DateRange,0)-1,MATCH(INDEX(Returns!$100:$100,MATCH(AE$6,DataStreams,0)),DataStreams,0)-1))),"")</f>
        <v/>
      </c>
      <c r="AF110" s="233" t="str" cm="1">
        <f t="array" aca="1" ref="AF110" ca="1">_xlfn.IFNA(_xlfn.COVARIANCE.S(
OFFSET(HOMECELL,MATCH(MAX(INDEX(First_Data_Point,MATCH($A110,DataStreams,0)),INDEX(First_Data_Point,MATCH(AF$6,DataStreams,0)),$B$3),DateRange,0)-1,MATCH($A110,DataStreams,0)-1):OFFSET(HOMECELL,MATCH(MIN(INDEX(Last_Data_Point,MATCH($A110,DataStreams,0)),INDEX(Last_Data_Point,MATCH(AF$6,DataStreams,0)),$B$4),DateRange,0)-1,MATCH($A110,DataStreams,0)-1) -
(INDEX(Returns!$102:$102,MATCH($A110,DataStreams,0))*
OFFSET(HOMECELL,MATCH(MAX(INDEX(First_Data_Point,MATCH($A110,DataStreams,0)),INDEX(First_Data_Point,MATCH(AF$6,DataStreams,0)),$B$3),DateRange,0)-1,MATCH(INDEX(Returns!$100:$100,MATCH($A110,DataStreams,0)),DataStreams,0)-1):OFFSET(HOMECELL,MATCH(MIN(INDEX(Last_Data_Point,MATCH($A110,DataStreams,0)),INDEX(Last_Data_Point,MATCH(AF$6,DataStreams,0)),$B$4),DateRange,0)-1,MATCH(INDEX(Returns!$100:$100,MATCH($A110,DataStreams,0)),DataStreams,0)-1)),
OFFSET(HOMECELL,MATCH(MAX(INDEX(First_Data_Point,MATCH($A110,DataStreams,0)),INDEX(First_Data_Point,MATCH(AF$6,DataStreams,0)),$B$3),DateRange,0)-1,MATCH(AF$6,DataStreams,0)-1):OFFSET(HOMECELL,MATCH(MIN(INDEX(Last_Data_Point,MATCH($A110,DataStreams,0)),INDEX(Last_Data_Point,MATCH(AF$6,DataStreams,0)),$B$4),DateRange,0)-1,MATCH(AF$6,DataStreams,0)-1) -
(INDEX(Returns!$102:$102,MATCH(AF$6,DataStreams,0))*
OFFSET(HOMECELL,MATCH(MAX(INDEX(First_Data_Point,MATCH($A110,DataStreams,0)),INDEX(First_Data_Point,MATCH(AF$6,DataStreams,0)),$B$3),DateRange,0)-1,MATCH(INDEX(Returns!$100:$100,MATCH(AF$6,DataStreams,0)),DataStreams,0)-1):OFFSET(HOMECELL,MATCH(MIN(INDEX(Last_Data_Point,MATCH($A110,DataStreams,0)),INDEX(Last_Data_Point,MATCH(AF$6,DataStreams,0)),$B$4),DateRange,0)-1,MATCH(INDEX(Returns!$100:$100,MATCH(AF$6,DataStreams,0)),DataStreams,0)-1))),"")</f>
        <v/>
      </c>
      <c r="AG110" s="233" t="str" cm="1">
        <f t="array" aca="1" ref="AG110" ca="1">_xlfn.IFNA(_xlfn.COVARIANCE.S(
OFFSET(HOMECELL,MATCH(MAX(INDEX(First_Data_Point,MATCH($A110,DataStreams,0)),INDEX(First_Data_Point,MATCH(AG$6,DataStreams,0)),$B$3),DateRange,0)-1,MATCH($A110,DataStreams,0)-1):OFFSET(HOMECELL,MATCH(MIN(INDEX(Last_Data_Point,MATCH($A110,DataStreams,0)),INDEX(Last_Data_Point,MATCH(AG$6,DataStreams,0)),$B$4),DateRange,0)-1,MATCH($A110,DataStreams,0)-1) -
(INDEX(Returns!$102:$102,MATCH($A110,DataStreams,0))*
OFFSET(HOMECELL,MATCH(MAX(INDEX(First_Data_Point,MATCH($A110,DataStreams,0)),INDEX(First_Data_Point,MATCH(AG$6,DataStreams,0)),$B$3),DateRange,0)-1,MATCH(INDEX(Returns!$100:$100,MATCH($A110,DataStreams,0)),DataStreams,0)-1):OFFSET(HOMECELL,MATCH(MIN(INDEX(Last_Data_Point,MATCH($A110,DataStreams,0)),INDEX(Last_Data_Point,MATCH(AG$6,DataStreams,0)),$B$4),DateRange,0)-1,MATCH(INDEX(Returns!$100:$100,MATCH($A110,DataStreams,0)),DataStreams,0)-1)),
OFFSET(HOMECELL,MATCH(MAX(INDEX(First_Data_Point,MATCH($A110,DataStreams,0)),INDEX(First_Data_Point,MATCH(AG$6,DataStreams,0)),$B$3),DateRange,0)-1,MATCH(AG$6,DataStreams,0)-1):OFFSET(HOMECELL,MATCH(MIN(INDEX(Last_Data_Point,MATCH($A110,DataStreams,0)),INDEX(Last_Data_Point,MATCH(AG$6,DataStreams,0)),$B$4),DateRange,0)-1,MATCH(AG$6,DataStreams,0)-1) -
(INDEX(Returns!$102:$102,MATCH(AG$6,DataStreams,0))*
OFFSET(HOMECELL,MATCH(MAX(INDEX(First_Data_Point,MATCH($A110,DataStreams,0)),INDEX(First_Data_Point,MATCH(AG$6,DataStreams,0)),$B$3),DateRange,0)-1,MATCH(INDEX(Returns!$100:$100,MATCH(AG$6,DataStreams,0)),DataStreams,0)-1):OFFSET(HOMECELL,MATCH(MIN(INDEX(Last_Data_Point,MATCH($A110,DataStreams,0)),INDEX(Last_Data_Point,MATCH(AG$6,DataStreams,0)),$B$4),DateRange,0)-1,MATCH(INDEX(Returns!$100:$100,MATCH(AG$6,DataStreams,0)),DataStreams,0)-1))),"")</f>
        <v/>
      </c>
      <c r="AH110" s="233" t="str" cm="1">
        <f t="array" aca="1" ref="AH110" ca="1">_xlfn.IFNA(_xlfn.COVARIANCE.S(
OFFSET(HOMECELL,MATCH(MAX(INDEX(First_Data_Point,MATCH($A110,DataStreams,0)),INDEX(First_Data_Point,MATCH(AH$6,DataStreams,0)),$B$3),DateRange,0)-1,MATCH($A110,DataStreams,0)-1):OFFSET(HOMECELL,MATCH(MIN(INDEX(Last_Data_Point,MATCH($A110,DataStreams,0)),INDEX(Last_Data_Point,MATCH(AH$6,DataStreams,0)),$B$4),DateRange,0)-1,MATCH($A110,DataStreams,0)-1) -
(INDEX(Returns!$102:$102,MATCH($A110,DataStreams,0))*
OFFSET(HOMECELL,MATCH(MAX(INDEX(First_Data_Point,MATCH($A110,DataStreams,0)),INDEX(First_Data_Point,MATCH(AH$6,DataStreams,0)),$B$3),DateRange,0)-1,MATCH(INDEX(Returns!$100:$100,MATCH($A110,DataStreams,0)),DataStreams,0)-1):OFFSET(HOMECELL,MATCH(MIN(INDEX(Last_Data_Point,MATCH($A110,DataStreams,0)),INDEX(Last_Data_Point,MATCH(AH$6,DataStreams,0)),$B$4),DateRange,0)-1,MATCH(INDEX(Returns!$100:$100,MATCH($A110,DataStreams,0)),DataStreams,0)-1)),
OFFSET(HOMECELL,MATCH(MAX(INDEX(First_Data_Point,MATCH($A110,DataStreams,0)),INDEX(First_Data_Point,MATCH(AH$6,DataStreams,0)),$B$3),DateRange,0)-1,MATCH(AH$6,DataStreams,0)-1):OFFSET(HOMECELL,MATCH(MIN(INDEX(Last_Data_Point,MATCH($A110,DataStreams,0)),INDEX(Last_Data_Point,MATCH(AH$6,DataStreams,0)),$B$4),DateRange,0)-1,MATCH(AH$6,DataStreams,0)-1) -
(INDEX(Returns!$102:$102,MATCH(AH$6,DataStreams,0))*
OFFSET(HOMECELL,MATCH(MAX(INDEX(First_Data_Point,MATCH($A110,DataStreams,0)),INDEX(First_Data_Point,MATCH(AH$6,DataStreams,0)),$B$3),DateRange,0)-1,MATCH(INDEX(Returns!$100:$100,MATCH(AH$6,DataStreams,0)),DataStreams,0)-1):OFFSET(HOMECELL,MATCH(MIN(INDEX(Last_Data_Point,MATCH($A110,DataStreams,0)),INDEX(Last_Data_Point,MATCH(AH$6,DataStreams,0)),$B$4),DateRange,0)-1,MATCH(INDEX(Returns!$100:$100,MATCH(AH$6,DataStreams,0)),DataStreams,0)-1))),"")</f>
        <v/>
      </c>
      <c r="AI110" s="233" t="str" cm="1">
        <f t="array" aca="1" ref="AI110" ca="1">_xlfn.IFNA(_xlfn.COVARIANCE.S(
OFFSET(HOMECELL,MATCH(MAX(INDEX(First_Data_Point,MATCH($A110,DataStreams,0)),INDEX(First_Data_Point,MATCH(AI$6,DataStreams,0)),$B$3),DateRange,0)-1,MATCH($A110,DataStreams,0)-1):OFFSET(HOMECELL,MATCH(MIN(INDEX(Last_Data_Point,MATCH($A110,DataStreams,0)),INDEX(Last_Data_Point,MATCH(AI$6,DataStreams,0)),$B$4),DateRange,0)-1,MATCH($A110,DataStreams,0)-1) -
(INDEX(Returns!$102:$102,MATCH($A110,DataStreams,0))*
OFFSET(HOMECELL,MATCH(MAX(INDEX(First_Data_Point,MATCH($A110,DataStreams,0)),INDEX(First_Data_Point,MATCH(AI$6,DataStreams,0)),$B$3),DateRange,0)-1,MATCH(INDEX(Returns!$100:$100,MATCH($A110,DataStreams,0)),DataStreams,0)-1):OFFSET(HOMECELL,MATCH(MIN(INDEX(Last_Data_Point,MATCH($A110,DataStreams,0)),INDEX(Last_Data_Point,MATCH(AI$6,DataStreams,0)),$B$4),DateRange,0)-1,MATCH(INDEX(Returns!$100:$100,MATCH($A110,DataStreams,0)),DataStreams,0)-1)),
OFFSET(HOMECELL,MATCH(MAX(INDEX(First_Data_Point,MATCH($A110,DataStreams,0)),INDEX(First_Data_Point,MATCH(AI$6,DataStreams,0)),$B$3),DateRange,0)-1,MATCH(AI$6,DataStreams,0)-1):OFFSET(HOMECELL,MATCH(MIN(INDEX(Last_Data_Point,MATCH($A110,DataStreams,0)),INDEX(Last_Data_Point,MATCH(AI$6,DataStreams,0)),$B$4),DateRange,0)-1,MATCH(AI$6,DataStreams,0)-1) -
(INDEX(Returns!$102:$102,MATCH(AI$6,DataStreams,0))*
OFFSET(HOMECELL,MATCH(MAX(INDEX(First_Data_Point,MATCH($A110,DataStreams,0)),INDEX(First_Data_Point,MATCH(AI$6,DataStreams,0)),$B$3),DateRange,0)-1,MATCH(INDEX(Returns!$100:$100,MATCH(AI$6,DataStreams,0)),DataStreams,0)-1):OFFSET(HOMECELL,MATCH(MIN(INDEX(Last_Data_Point,MATCH($A110,DataStreams,0)),INDEX(Last_Data_Point,MATCH(AI$6,DataStreams,0)),$B$4),DateRange,0)-1,MATCH(INDEX(Returns!$100:$100,MATCH(AI$6,DataStreams,0)),DataStreams,0)-1))),"")</f>
        <v/>
      </c>
      <c r="AJ110" s="233" t="str" cm="1">
        <f t="array" aca="1" ref="AJ110" ca="1">_xlfn.IFNA(_xlfn.COVARIANCE.S(
OFFSET(HOMECELL,MATCH(MAX(INDEX(First_Data_Point,MATCH($A110,DataStreams,0)),INDEX(First_Data_Point,MATCH(AJ$6,DataStreams,0)),$B$3),DateRange,0)-1,MATCH($A110,DataStreams,0)-1):OFFSET(HOMECELL,MATCH(MIN(INDEX(Last_Data_Point,MATCH($A110,DataStreams,0)),INDEX(Last_Data_Point,MATCH(AJ$6,DataStreams,0)),$B$4),DateRange,0)-1,MATCH($A110,DataStreams,0)-1) -
(INDEX(Returns!$102:$102,MATCH($A110,DataStreams,0))*
OFFSET(HOMECELL,MATCH(MAX(INDEX(First_Data_Point,MATCH($A110,DataStreams,0)),INDEX(First_Data_Point,MATCH(AJ$6,DataStreams,0)),$B$3),DateRange,0)-1,MATCH(INDEX(Returns!$100:$100,MATCH($A110,DataStreams,0)),DataStreams,0)-1):OFFSET(HOMECELL,MATCH(MIN(INDEX(Last_Data_Point,MATCH($A110,DataStreams,0)),INDEX(Last_Data_Point,MATCH(AJ$6,DataStreams,0)),$B$4),DateRange,0)-1,MATCH(INDEX(Returns!$100:$100,MATCH($A110,DataStreams,0)),DataStreams,0)-1)),
OFFSET(HOMECELL,MATCH(MAX(INDEX(First_Data_Point,MATCH($A110,DataStreams,0)),INDEX(First_Data_Point,MATCH(AJ$6,DataStreams,0)),$B$3),DateRange,0)-1,MATCH(AJ$6,DataStreams,0)-1):OFFSET(HOMECELL,MATCH(MIN(INDEX(Last_Data_Point,MATCH($A110,DataStreams,0)),INDEX(Last_Data_Point,MATCH(AJ$6,DataStreams,0)),$B$4),DateRange,0)-1,MATCH(AJ$6,DataStreams,0)-1) -
(INDEX(Returns!$102:$102,MATCH(AJ$6,DataStreams,0))*
OFFSET(HOMECELL,MATCH(MAX(INDEX(First_Data_Point,MATCH($A110,DataStreams,0)),INDEX(First_Data_Point,MATCH(AJ$6,DataStreams,0)),$B$3),DateRange,0)-1,MATCH(INDEX(Returns!$100:$100,MATCH(AJ$6,DataStreams,0)),DataStreams,0)-1):OFFSET(HOMECELL,MATCH(MIN(INDEX(Last_Data_Point,MATCH($A110,DataStreams,0)),INDEX(Last_Data_Point,MATCH(AJ$6,DataStreams,0)),$B$4),DateRange,0)-1,MATCH(INDEX(Returns!$100:$100,MATCH(AJ$6,DataStreams,0)),DataStreams,0)-1))),"")</f>
        <v/>
      </c>
      <c r="AK110" s="233" t="str" cm="1">
        <f t="array" aca="1" ref="AK110" ca="1">_xlfn.IFNA(_xlfn.COVARIANCE.S(
OFFSET(HOMECELL,MATCH(MAX(INDEX(First_Data_Point,MATCH($A110,DataStreams,0)),INDEX(First_Data_Point,MATCH(AK$6,DataStreams,0)),$B$3),DateRange,0)-1,MATCH($A110,DataStreams,0)-1):OFFSET(HOMECELL,MATCH(MIN(INDEX(Last_Data_Point,MATCH($A110,DataStreams,0)),INDEX(Last_Data_Point,MATCH(AK$6,DataStreams,0)),$B$4),DateRange,0)-1,MATCH($A110,DataStreams,0)-1) -
(INDEX(Returns!$102:$102,MATCH($A110,DataStreams,0))*
OFFSET(HOMECELL,MATCH(MAX(INDEX(First_Data_Point,MATCH($A110,DataStreams,0)),INDEX(First_Data_Point,MATCH(AK$6,DataStreams,0)),$B$3),DateRange,0)-1,MATCH(INDEX(Returns!$100:$100,MATCH($A110,DataStreams,0)),DataStreams,0)-1):OFFSET(HOMECELL,MATCH(MIN(INDEX(Last_Data_Point,MATCH($A110,DataStreams,0)),INDEX(Last_Data_Point,MATCH(AK$6,DataStreams,0)),$B$4),DateRange,0)-1,MATCH(INDEX(Returns!$100:$100,MATCH($A110,DataStreams,0)),DataStreams,0)-1)),
OFFSET(HOMECELL,MATCH(MAX(INDEX(First_Data_Point,MATCH($A110,DataStreams,0)),INDEX(First_Data_Point,MATCH(AK$6,DataStreams,0)),$B$3),DateRange,0)-1,MATCH(AK$6,DataStreams,0)-1):OFFSET(HOMECELL,MATCH(MIN(INDEX(Last_Data_Point,MATCH($A110,DataStreams,0)),INDEX(Last_Data_Point,MATCH(AK$6,DataStreams,0)),$B$4),DateRange,0)-1,MATCH(AK$6,DataStreams,0)-1) -
(INDEX(Returns!$102:$102,MATCH(AK$6,DataStreams,0))*
OFFSET(HOMECELL,MATCH(MAX(INDEX(First_Data_Point,MATCH($A110,DataStreams,0)),INDEX(First_Data_Point,MATCH(AK$6,DataStreams,0)),$B$3),DateRange,0)-1,MATCH(INDEX(Returns!$100:$100,MATCH(AK$6,DataStreams,0)),DataStreams,0)-1):OFFSET(HOMECELL,MATCH(MIN(INDEX(Last_Data_Point,MATCH($A110,DataStreams,0)),INDEX(Last_Data_Point,MATCH(AK$6,DataStreams,0)),$B$4),DateRange,0)-1,MATCH(INDEX(Returns!$100:$100,MATCH(AK$6,DataStreams,0)),DataStreams,0)-1))),"")</f>
        <v/>
      </c>
      <c r="AL110" s="233" t="str" cm="1">
        <f t="array" aca="1" ref="AL110" ca="1">_xlfn.IFNA(_xlfn.COVARIANCE.S(
OFFSET(HOMECELL,MATCH(MAX(INDEX(First_Data_Point,MATCH($A110,DataStreams,0)),INDEX(First_Data_Point,MATCH(AL$6,DataStreams,0)),$B$3),DateRange,0)-1,MATCH($A110,DataStreams,0)-1):OFFSET(HOMECELL,MATCH(MIN(INDEX(Last_Data_Point,MATCH($A110,DataStreams,0)),INDEX(Last_Data_Point,MATCH(AL$6,DataStreams,0)),$B$4),DateRange,0)-1,MATCH($A110,DataStreams,0)-1) -
(INDEX(Returns!$102:$102,MATCH($A110,DataStreams,0))*
OFFSET(HOMECELL,MATCH(MAX(INDEX(First_Data_Point,MATCH($A110,DataStreams,0)),INDEX(First_Data_Point,MATCH(AL$6,DataStreams,0)),$B$3),DateRange,0)-1,MATCH(INDEX(Returns!$100:$100,MATCH($A110,DataStreams,0)),DataStreams,0)-1):OFFSET(HOMECELL,MATCH(MIN(INDEX(Last_Data_Point,MATCH($A110,DataStreams,0)),INDEX(Last_Data_Point,MATCH(AL$6,DataStreams,0)),$B$4),DateRange,0)-1,MATCH(INDEX(Returns!$100:$100,MATCH($A110,DataStreams,0)),DataStreams,0)-1)),
OFFSET(HOMECELL,MATCH(MAX(INDEX(First_Data_Point,MATCH($A110,DataStreams,0)),INDEX(First_Data_Point,MATCH(AL$6,DataStreams,0)),$B$3),DateRange,0)-1,MATCH(AL$6,DataStreams,0)-1):OFFSET(HOMECELL,MATCH(MIN(INDEX(Last_Data_Point,MATCH($A110,DataStreams,0)),INDEX(Last_Data_Point,MATCH(AL$6,DataStreams,0)),$B$4),DateRange,0)-1,MATCH(AL$6,DataStreams,0)-1) -
(INDEX(Returns!$102:$102,MATCH(AL$6,DataStreams,0))*
OFFSET(HOMECELL,MATCH(MAX(INDEX(First_Data_Point,MATCH($A110,DataStreams,0)),INDEX(First_Data_Point,MATCH(AL$6,DataStreams,0)),$B$3),DateRange,0)-1,MATCH(INDEX(Returns!$100:$100,MATCH(AL$6,DataStreams,0)),DataStreams,0)-1):OFFSET(HOMECELL,MATCH(MIN(INDEX(Last_Data_Point,MATCH($A110,DataStreams,0)),INDEX(Last_Data_Point,MATCH(AL$6,DataStreams,0)),$B$4),DateRange,0)-1,MATCH(INDEX(Returns!$100:$100,MATCH(AL$6,DataStreams,0)),DataStreams,0)-1))),"")</f>
        <v/>
      </c>
      <c r="AM110" s="233" t="str" cm="1">
        <f t="array" aca="1" ref="AM110" ca="1">_xlfn.IFNA(_xlfn.COVARIANCE.S(
OFFSET(HOMECELL,MATCH(MAX(INDEX(First_Data_Point,MATCH($A110,DataStreams,0)),INDEX(First_Data_Point,MATCH(AM$6,DataStreams,0)),$B$3),DateRange,0)-1,MATCH($A110,DataStreams,0)-1):OFFSET(HOMECELL,MATCH(MIN(INDEX(Last_Data_Point,MATCH($A110,DataStreams,0)),INDEX(Last_Data_Point,MATCH(AM$6,DataStreams,0)),$B$4),DateRange,0)-1,MATCH($A110,DataStreams,0)-1) -
(INDEX(Returns!$102:$102,MATCH($A110,DataStreams,0))*
OFFSET(HOMECELL,MATCH(MAX(INDEX(First_Data_Point,MATCH($A110,DataStreams,0)),INDEX(First_Data_Point,MATCH(AM$6,DataStreams,0)),$B$3),DateRange,0)-1,MATCH(INDEX(Returns!$100:$100,MATCH($A110,DataStreams,0)),DataStreams,0)-1):OFFSET(HOMECELL,MATCH(MIN(INDEX(Last_Data_Point,MATCH($A110,DataStreams,0)),INDEX(Last_Data_Point,MATCH(AM$6,DataStreams,0)),$B$4),DateRange,0)-1,MATCH(INDEX(Returns!$100:$100,MATCH($A110,DataStreams,0)),DataStreams,0)-1)),
OFFSET(HOMECELL,MATCH(MAX(INDEX(First_Data_Point,MATCH($A110,DataStreams,0)),INDEX(First_Data_Point,MATCH(AM$6,DataStreams,0)),$B$3),DateRange,0)-1,MATCH(AM$6,DataStreams,0)-1):OFFSET(HOMECELL,MATCH(MIN(INDEX(Last_Data_Point,MATCH($A110,DataStreams,0)),INDEX(Last_Data_Point,MATCH(AM$6,DataStreams,0)),$B$4),DateRange,0)-1,MATCH(AM$6,DataStreams,0)-1) -
(INDEX(Returns!$102:$102,MATCH(AM$6,DataStreams,0))*
OFFSET(HOMECELL,MATCH(MAX(INDEX(First_Data_Point,MATCH($A110,DataStreams,0)),INDEX(First_Data_Point,MATCH(AM$6,DataStreams,0)),$B$3),DateRange,0)-1,MATCH(INDEX(Returns!$100:$100,MATCH(AM$6,DataStreams,0)),DataStreams,0)-1):OFFSET(HOMECELL,MATCH(MIN(INDEX(Last_Data_Point,MATCH($A110,DataStreams,0)),INDEX(Last_Data_Point,MATCH(AM$6,DataStreams,0)),$B$4),DateRange,0)-1,MATCH(INDEX(Returns!$100:$100,MATCH(AM$6,DataStreams,0)),DataStreams,0)-1))),"")</f>
        <v/>
      </c>
      <c r="AN110" s="233" t="str" cm="1">
        <f t="array" aca="1" ref="AN110" ca="1">_xlfn.IFNA(_xlfn.COVARIANCE.S(
OFFSET(HOMECELL,MATCH(MAX(INDEX(First_Data_Point,MATCH($A110,DataStreams,0)),INDEX(First_Data_Point,MATCH(AN$6,DataStreams,0)),$B$3),DateRange,0)-1,MATCH($A110,DataStreams,0)-1):OFFSET(HOMECELL,MATCH(MIN(INDEX(Last_Data_Point,MATCH($A110,DataStreams,0)),INDEX(Last_Data_Point,MATCH(AN$6,DataStreams,0)),$B$4),DateRange,0)-1,MATCH($A110,DataStreams,0)-1) -
(INDEX(Returns!$102:$102,MATCH($A110,DataStreams,0))*
OFFSET(HOMECELL,MATCH(MAX(INDEX(First_Data_Point,MATCH($A110,DataStreams,0)),INDEX(First_Data_Point,MATCH(AN$6,DataStreams,0)),$B$3),DateRange,0)-1,MATCH(INDEX(Returns!$100:$100,MATCH($A110,DataStreams,0)),DataStreams,0)-1):OFFSET(HOMECELL,MATCH(MIN(INDEX(Last_Data_Point,MATCH($A110,DataStreams,0)),INDEX(Last_Data_Point,MATCH(AN$6,DataStreams,0)),$B$4),DateRange,0)-1,MATCH(INDEX(Returns!$100:$100,MATCH($A110,DataStreams,0)),DataStreams,0)-1)),
OFFSET(HOMECELL,MATCH(MAX(INDEX(First_Data_Point,MATCH($A110,DataStreams,0)),INDEX(First_Data_Point,MATCH(AN$6,DataStreams,0)),$B$3),DateRange,0)-1,MATCH(AN$6,DataStreams,0)-1):OFFSET(HOMECELL,MATCH(MIN(INDEX(Last_Data_Point,MATCH($A110,DataStreams,0)),INDEX(Last_Data_Point,MATCH(AN$6,DataStreams,0)),$B$4),DateRange,0)-1,MATCH(AN$6,DataStreams,0)-1) -
(INDEX(Returns!$102:$102,MATCH(AN$6,DataStreams,0))*
OFFSET(HOMECELL,MATCH(MAX(INDEX(First_Data_Point,MATCH($A110,DataStreams,0)),INDEX(First_Data_Point,MATCH(AN$6,DataStreams,0)),$B$3),DateRange,0)-1,MATCH(INDEX(Returns!$100:$100,MATCH(AN$6,DataStreams,0)),DataStreams,0)-1):OFFSET(HOMECELL,MATCH(MIN(INDEX(Last_Data_Point,MATCH($A110,DataStreams,0)),INDEX(Last_Data_Point,MATCH(AN$6,DataStreams,0)),$B$4),DateRange,0)-1,MATCH(INDEX(Returns!$100:$100,MATCH(AN$6,DataStreams,0)),DataStreams,0)-1))),"")</f>
        <v/>
      </c>
      <c r="AO110" s="233" t="str" cm="1">
        <f t="array" aca="1" ref="AO110" ca="1">_xlfn.IFNA(_xlfn.COVARIANCE.S(
OFFSET(HOMECELL,MATCH(MAX(INDEX(First_Data_Point,MATCH($A110,DataStreams,0)),INDEX(First_Data_Point,MATCH(AO$6,DataStreams,0)),$B$3),DateRange,0)-1,MATCH($A110,DataStreams,0)-1):OFFSET(HOMECELL,MATCH(MIN(INDEX(Last_Data_Point,MATCH($A110,DataStreams,0)),INDEX(Last_Data_Point,MATCH(AO$6,DataStreams,0)),$B$4),DateRange,0)-1,MATCH($A110,DataStreams,0)-1) -
(INDEX(Returns!$102:$102,MATCH($A110,DataStreams,0))*
OFFSET(HOMECELL,MATCH(MAX(INDEX(First_Data_Point,MATCH($A110,DataStreams,0)),INDEX(First_Data_Point,MATCH(AO$6,DataStreams,0)),$B$3),DateRange,0)-1,MATCH(INDEX(Returns!$100:$100,MATCH($A110,DataStreams,0)),DataStreams,0)-1):OFFSET(HOMECELL,MATCH(MIN(INDEX(Last_Data_Point,MATCH($A110,DataStreams,0)),INDEX(Last_Data_Point,MATCH(AO$6,DataStreams,0)),$B$4),DateRange,0)-1,MATCH(INDEX(Returns!$100:$100,MATCH($A110,DataStreams,0)),DataStreams,0)-1)),
OFFSET(HOMECELL,MATCH(MAX(INDEX(First_Data_Point,MATCH($A110,DataStreams,0)),INDEX(First_Data_Point,MATCH(AO$6,DataStreams,0)),$B$3),DateRange,0)-1,MATCH(AO$6,DataStreams,0)-1):OFFSET(HOMECELL,MATCH(MIN(INDEX(Last_Data_Point,MATCH($A110,DataStreams,0)),INDEX(Last_Data_Point,MATCH(AO$6,DataStreams,0)),$B$4),DateRange,0)-1,MATCH(AO$6,DataStreams,0)-1) -
(INDEX(Returns!$102:$102,MATCH(AO$6,DataStreams,0))*
OFFSET(HOMECELL,MATCH(MAX(INDEX(First_Data_Point,MATCH($A110,DataStreams,0)),INDEX(First_Data_Point,MATCH(AO$6,DataStreams,0)),$B$3),DateRange,0)-1,MATCH(INDEX(Returns!$100:$100,MATCH(AO$6,DataStreams,0)),DataStreams,0)-1):OFFSET(HOMECELL,MATCH(MIN(INDEX(Last_Data_Point,MATCH($A110,DataStreams,0)),INDEX(Last_Data_Point,MATCH(AO$6,DataStreams,0)),$B$4),DateRange,0)-1,MATCH(INDEX(Returns!$100:$100,MATCH(AO$6,DataStreams,0)),DataStreams,0)-1))),"")</f>
        <v/>
      </c>
      <c r="AP110" s="233" t="str" cm="1">
        <f t="array" aca="1" ref="AP110" ca="1">_xlfn.IFNA(_xlfn.COVARIANCE.S(
OFFSET(HOMECELL,MATCH(MAX(INDEX(First_Data_Point,MATCH($A110,DataStreams,0)),INDEX(First_Data_Point,MATCH(AP$6,DataStreams,0)),$B$3),DateRange,0)-1,MATCH($A110,DataStreams,0)-1):OFFSET(HOMECELL,MATCH(MIN(INDEX(Last_Data_Point,MATCH($A110,DataStreams,0)),INDEX(Last_Data_Point,MATCH(AP$6,DataStreams,0)),$B$4),DateRange,0)-1,MATCH($A110,DataStreams,0)-1) -
(INDEX(Returns!$102:$102,MATCH($A110,DataStreams,0))*
OFFSET(HOMECELL,MATCH(MAX(INDEX(First_Data_Point,MATCH($A110,DataStreams,0)),INDEX(First_Data_Point,MATCH(AP$6,DataStreams,0)),$B$3),DateRange,0)-1,MATCH(INDEX(Returns!$100:$100,MATCH($A110,DataStreams,0)),DataStreams,0)-1):OFFSET(HOMECELL,MATCH(MIN(INDEX(Last_Data_Point,MATCH($A110,DataStreams,0)),INDEX(Last_Data_Point,MATCH(AP$6,DataStreams,0)),$B$4),DateRange,0)-1,MATCH(INDEX(Returns!$100:$100,MATCH($A110,DataStreams,0)),DataStreams,0)-1)),
OFFSET(HOMECELL,MATCH(MAX(INDEX(First_Data_Point,MATCH($A110,DataStreams,0)),INDEX(First_Data_Point,MATCH(AP$6,DataStreams,0)),$B$3),DateRange,0)-1,MATCH(AP$6,DataStreams,0)-1):OFFSET(HOMECELL,MATCH(MIN(INDEX(Last_Data_Point,MATCH($A110,DataStreams,0)),INDEX(Last_Data_Point,MATCH(AP$6,DataStreams,0)),$B$4),DateRange,0)-1,MATCH(AP$6,DataStreams,0)-1) -
(INDEX(Returns!$102:$102,MATCH(AP$6,DataStreams,0))*
OFFSET(HOMECELL,MATCH(MAX(INDEX(First_Data_Point,MATCH($A110,DataStreams,0)),INDEX(First_Data_Point,MATCH(AP$6,DataStreams,0)),$B$3),DateRange,0)-1,MATCH(INDEX(Returns!$100:$100,MATCH(AP$6,DataStreams,0)),DataStreams,0)-1):OFFSET(HOMECELL,MATCH(MIN(INDEX(Last_Data_Point,MATCH($A110,DataStreams,0)),INDEX(Last_Data_Point,MATCH(AP$6,DataStreams,0)),$B$4),DateRange,0)-1,MATCH(INDEX(Returns!$100:$100,MATCH(AP$6,DataStreams,0)),DataStreams,0)-1))),"")</f>
        <v/>
      </c>
      <c r="AQ110" s="233" t="str" cm="1">
        <f t="array" aca="1" ref="AQ110" ca="1">_xlfn.IFNA(_xlfn.COVARIANCE.S(
OFFSET(HOMECELL,MATCH(MAX(INDEX(First_Data_Point,MATCH($A110,DataStreams,0)),INDEX(First_Data_Point,MATCH(AQ$6,DataStreams,0)),$B$3),DateRange,0)-1,MATCH($A110,DataStreams,0)-1):OFFSET(HOMECELL,MATCH(MIN(INDEX(Last_Data_Point,MATCH($A110,DataStreams,0)),INDEX(Last_Data_Point,MATCH(AQ$6,DataStreams,0)),$B$4),DateRange,0)-1,MATCH($A110,DataStreams,0)-1) -
(INDEX(Returns!$102:$102,MATCH($A110,DataStreams,0))*
OFFSET(HOMECELL,MATCH(MAX(INDEX(First_Data_Point,MATCH($A110,DataStreams,0)),INDEX(First_Data_Point,MATCH(AQ$6,DataStreams,0)),$B$3),DateRange,0)-1,MATCH(INDEX(Returns!$100:$100,MATCH($A110,DataStreams,0)),DataStreams,0)-1):OFFSET(HOMECELL,MATCH(MIN(INDEX(Last_Data_Point,MATCH($A110,DataStreams,0)),INDEX(Last_Data_Point,MATCH(AQ$6,DataStreams,0)),$B$4),DateRange,0)-1,MATCH(INDEX(Returns!$100:$100,MATCH($A110,DataStreams,0)),DataStreams,0)-1)),
OFFSET(HOMECELL,MATCH(MAX(INDEX(First_Data_Point,MATCH($A110,DataStreams,0)),INDEX(First_Data_Point,MATCH(AQ$6,DataStreams,0)),$B$3),DateRange,0)-1,MATCH(AQ$6,DataStreams,0)-1):OFFSET(HOMECELL,MATCH(MIN(INDEX(Last_Data_Point,MATCH($A110,DataStreams,0)),INDEX(Last_Data_Point,MATCH(AQ$6,DataStreams,0)),$B$4),DateRange,0)-1,MATCH(AQ$6,DataStreams,0)-1) -
(INDEX(Returns!$102:$102,MATCH(AQ$6,DataStreams,0))*
OFFSET(HOMECELL,MATCH(MAX(INDEX(First_Data_Point,MATCH($A110,DataStreams,0)),INDEX(First_Data_Point,MATCH(AQ$6,DataStreams,0)),$B$3),DateRange,0)-1,MATCH(INDEX(Returns!$100:$100,MATCH(AQ$6,DataStreams,0)),DataStreams,0)-1):OFFSET(HOMECELL,MATCH(MIN(INDEX(Last_Data_Point,MATCH($A110,DataStreams,0)),INDEX(Last_Data_Point,MATCH(AQ$6,DataStreams,0)),$B$4),DateRange,0)-1,MATCH(INDEX(Returns!$100:$100,MATCH(AQ$6,DataStreams,0)),DataStreams,0)-1))),"")</f>
        <v/>
      </c>
      <c r="AR110" s="233" t="str" cm="1">
        <f t="array" aca="1" ref="AR110" ca="1">_xlfn.IFNA(_xlfn.COVARIANCE.S(
OFFSET(HOMECELL,MATCH(MAX(INDEX(First_Data_Point,MATCH($A110,DataStreams,0)),INDEX(First_Data_Point,MATCH(AR$6,DataStreams,0)),$B$3),DateRange,0)-1,MATCH($A110,DataStreams,0)-1):OFFSET(HOMECELL,MATCH(MIN(INDEX(Last_Data_Point,MATCH($A110,DataStreams,0)),INDEX(Last_Data_Point,MATCH(AR$6,DataStreams,0)),$B$4),DateRange,0)-1,MATCH($A110,DataStreams,0)-1) -
(INDEX(Returns!$102:$102,MATCH($A110,DataStreams,0))*
OFFSET(HOMECELL,MATCH(MAX(INDEX(First_Data_Point,MATCH($A110,DataStreams,0)),INDEX(First_Data_Point,MATCH(AR$6,DataStreams,0)),$B$3),DateRange,0)-1,MATCH(INDEX(Returns!$100:$100,MATCH($A110,DataStreams,0)),DataStreams,0)-1):OFFSET(HOMECELL,MATCH(MIN(INDEX(Last_Data_Point,MATCH($A110,DataStreams,0)),INDEX(Last_Data_Point,MATCH(AR$6,DataStreams,0)),$B$4),DateRange,0)-1,MATCH(INDEX(Returns!$100:$100,MATCH($A110,DataStreams,0)),DataStreams,0)-1)),
OFFSET(HOMECELL,MATCH(MAX(INDEX(First_Data_Point,MATCH($A110,DataStreams,0)),INDEX(First_Data_Point,MATCH(AR$6,DataStreams,0)),$B$3),DateRange,0)-1,MATCH(AR$6,DataStreams,0)-1):OFFSET(HOMECELL,MATCH(MIN(INDEX(Last_Data_Point,MATCH($A110,DataStreams,0)),INDEX(Last_Data_Point,MATCH(AR$6,DataStreams,0)),$B$4),DateRange,0)-1,MATCH(AR$6,DataStreams,0)-1) -
(INDEX(Returns!$102:$102,MATCH(AR$6,DataStreams,0))*
OFFSET(HOMECELL,MATCH(MAX(INDEX(First_Data_Point,MATCH($A110,DataStreams,0)),INDEX(First_Data_Point,MATCH(AR$6,DataStreams,0)),$B$3),DateRange,0)-1,MATCH(INDEX(Returns!$100:$100,MATCH(AR$6,DataStreams,0)),DataStreams,0)-1):OFFSET(HOMECELL,MATCH(MIN(INDEX(Last_Data_Point,MATCH($A110,DataStreams,0)),INDEX(Last_Data_Point,MATCH(AR$6,DataStreams,0)),$B$4),DateRange,0)-1,MATCH(INDEX(Returns!$100:$100,MATCH(AR$6,DataStreams,0)),DataStreams,0)-1))),"")</f>
        <v/>
      </c>
      <c r="AS110" s="233" t="str" cm="1">
        <f t="array" aca="1" ref="AS110" ca="1">_xlfn.IFNA(_xlfn.COVARIANCE.S(
OFFSET(HOMECELL,MATCH(MAX(INDEX(First_Data_Point,MATCH($A110,DataStreams,0)),INDEX(First_Data_Point,MATCH(AS$6,DataStreams,0)),$B$3),DateRange,0)-1,MATCH($A110,DataStreams,0)-1):OFFSET(HOMECELL,MATCH(MIN(INDEX(Last_Data_Point,MATCH($A110,DataStreams,0)),INDEX(Last_Data_Point,MATCH(AS$6,DataStreams,0)),$B$4),DateRange,0)-1,MATCH($A110,DataStreams,0)-1) -
(INDEX(Returns!$102:$102,MATCH($A110,DataStreams,0))*
OFFSET(HOMECELL,MATCH(MAX(INDEX(First_Data_Point,MATCH($A110,DataStreams,0)),INDEX(First_Data_Point,MATCH(AS$6,DataStreams,0)),$B$3),DateRange,0)-1,MATCH(INDEX(Returns!$100:$100,MATCH($A110,DataStreams,0)),DataStreams,0)-1):OFFSET(HOMECELL,MATCH(MIN(INDEX(Last_Data_Point,MATCH($A110,DataStreams,0)),INDEX(Last_Data_Point,MATCH(AS$6,DataStreams,0)),$B$4),DateRange,0)-1,MATCH(INDEX(Returns!$100:$100,MATCH($A110,DataStreams,0)),DataStreams,0)-1)),
OFFSET(HOMECELL,MATCH(MAX(INDEX(First_Data_Point,MATCH($A110,DataStreams,0)),INDEX(First_Data_Point,MATCH(AS$6,DataStreams,0)),$B$3),DateRange,0)-1,MATCH(AS$6,DataStreams,0)-1):OFFSET(HOMECELL,MATCH(MIN(INDEX(Last_Data_Point,MATCH($A110,DataStreams,0)),INDEX(Last_Data_Point,MATCH(AS$6,DataStreams,0)),$B$4),DateRange,0)-1,MATCH(AS$6,DataStreams,0)-1) -
(INDEX(Returns!$102:$102,MATCH(AS$6,DataStreams,0))*
OFFSET(HOMECELL,MATCH(MAX(INDEX(First_Data_Point,MATCH($A110,DataStreams,0)),INDEX(First_Data_Point,MATCH(AS$6,DataStreams,0)),$B$3),DateRange,0)-1,MATCH(INDEX(Returns!$100:$100,MATCH(AS$6,DataStreams,0)),DataStreams,0)-1):OFFSET(HOMECELL,MATCH(MIN(INDEX(Last_Data_Point,MATCH($A110,DataStreams,0)),INDEX(Last_Data_Point,MATCH(AS$6,DataStreams,0)),$B$4),DateRange,0)-1,MATCH(INDEX(Returns!$100:$100,MATCH(AS$6,DataStreams,0)),DataStreams,0)-1))),"")</f>
        <v/>
      </c>
      <c r="AT110" s="233" t="str" cm="1">
        <f t="array" aca="1" ref="AT110" ca="1">_xlfn.IFNA(_xlfn.COVARIANCE.S(
OFFSET(HOMECELL,MATCH(MAX(INDEX(First_Data_Point,MATCH($A110,DataStreams,0)),INDEX(First_Data_Point,MATCH(AT$6,DataStreams,0)),$B$3),DateRange,0)-1,MATCH($A110,DataStreams,0)-1):OFFSET(HOMECELL,MATCH(MIN(INDEX(Last_Data_Point,MATCH($A110,DataStreams,0)),INDEX(Last_Data_Point,MATCH(AT$6,DataStreams,0)),$B$4),DateRange,0)-1,MATCH($A110,DataStreams,0)-1) -
(INDEX(Returns!$102:$102,MATCH($A110,DataStreams,0))*
OFFSET(HOMECELL,MATCH(MAX(INDEX(First_Data_Point,MATCH($A110,DataStreams,0)),INDEX(First_Data_Point,MATCH(AT$6,DataStreams,0)),$B$3),DateRange,0)-1,MATCH(INDEX(Returns!$100:$100,MATCH($A110,DataStreams,0)),DataStreams,0)-1):OFFSET(HOMECELL,MATCH(MIN(INDEX(Last_Data_Point,MATCH($A110,DataStreams,0)),INDEX(Last_Data_Point,MATCH(AT$6,DataStreams,0)),$B$4),DateRange,0)-1,MATCH(INDEX(Returns!$100:$100,MATCH($A110,DataStreams,0)),DataStreams,0)-1)),
OFFSET(HOMECELL,MATCH(MAX(INDEX(First_Data_Point,MATCH($A110,DataStreams,0)),INDEX(First_Data_Point,MATCH(AT$6,DataStreams,0)),$B$3),DateRange,0)-1,MATCH(AT$6,DataStreams,0)-1):OFFSET(HOMECELL,MATCH(MIN(INDEX(Last_Data_Point,MATCH($A110,DataStreams,0)),INDEX(Last_Data_Point,MATCH(AT$6,DataStreams,0)),$B$4),DateRange,0)-1,MATCH(AT$6,DataStreams,0)-1) -
(INDEX(Returns!$102:$102,MATCH(AT$6,DataStreams,0))*
OFFSET(HOMECELL,MATCH(MAX(INDEX(First_Data_Point,MATCH($A110,DataStreams,0)),INDEX(First_Data_Point,MATCH(AT$6,DataStreams,0)),$B$3),DateRange,0)-1,MATCH(INDEX(Returns!$100:$100,MATCH(AT$6,DataStreams,0)),DataStreams,0)-1):OFFSET(HOMECELL,MATCH(MIN(INDEX(Last_Data_Point,MATCH($A110,DataStreams,0)),INDEX(Last_Data_Point,MATCH(AT$6,DataStreams,0)),$B$4),DateRange,0)-1,MATCH(INDEX(Returns!$100:$100,MATCH(AT$6,DataStreams,0)),DataStreams,0)-1))),"")</f>
        <v/>
      </c>
      <c r="AU110" s="233" t="str" cm="1">
        <f t="array" aca="1" ref="AU110" ca="1">_xlfn.IFNA(_xlfn.COVARIANCE.S(
OFFSET(HOMECELL,MATCH(MAX(INDEX(First_Data_Point,MATCH($A110,DataStreams,0)),INDEX(First_Data_Point,MATCH(AU$6,DataStreams,0)),$B$3),DateRange,0)-1,MATCH($A110,DataStreams,0)-1):OFFSET(HOMECELL,MATCH(MIN(INDEX(Last_Data_Point,MATCH($A110,DataStreams,0)),INDEX(Last_Data_Point,MATCH(AU$6,DataStreams,0)),$B$4),DateRange,0)-1,MATCH($A110,DataStreams,0)-1) -
(INDEX(Returns!$102:$102,MATCH($A110,DataStreams,0))*
OFFSET(HOMECELL,MATCH(MAX(INDEX(First_Data_Point,MATCH($A110,DataStreams,0)),INDEX(First_Data_Point,MATCH(AU$6,DataStreams,0)),$B$3),DateRange,0)-1,MATCH(INDEX(Returns!$100:$100,MATCH($A110,DataStreams,0)),DataStreams,0)-1):OFFSET(HOMECELL,MATCH(MIN(INDEX(Last_Data_Point,MATCH($A110,DataStreams,0)),INDEX(Last_Data_Point,MATCH(AU$6,DataStreams,0)),$B$4),DateRange,0)-1,MATCH(INDEX(Returns!$100:$100,MATCH($A110,DataStreams,0)),DataStreams,0)-1)),
OFFSET(HOMECELL,MATCH(MAX(INDEX(First_Data_Point,MATCH($A110,DataStreams,0)),INDEX(First_Data_Point,MATCH(AU$6,DataStreams,0)),$B$3),DateRange,0)-1,MATCH(AU$6,DataStreams,0)-1):OFFSET(HOMECELL,MATCH(MIN(INDEX(Last_Data_Point,MATCH($A110,DataStreams,0)),INDEX(Last_Data_Point,MATCH(AU$6,DataStreams,0)),$B$4),DateRange,0)-1,MATCH(AU$6,DataStreams,0)-1) -
(INDEX(Returns!$102:$102,MATCH(AU$6,DataStreams,0))*
OFFSET(HOMECELL,MATCH(MAX(INDEX(First_Data_Point,MATCH($A110,DataStreams,0)),INDEX(First_Data_Point,MATCH(AU$6,DataStreams,0)),$B$3),DateRange,0)-1,MATCH(INDEX(Returns!$100:$100,MATCH(AU$6,DataStreams,0)),DataStreams,0)-1):OFFSET(HOMECELL,MATCH(MIN(INDEX(Last_Data_Point,MATCH($A110,DataStreams,0)),INDEX(Last_Data_Point,MATCH(AU$6,DataStreams,0)),$B$4),DateRange,0)-1,MATCH(INDEX(Returns!$100:$100,MATCH(AU$6,DataStreams,0)),DataStreams,0)-1))),"")</f>
        <v/>
      </c>
      <c r="AV110" s="233" t="str" cm="1">
        <f t="array" aca="1" ref="AV110" ca="1">_xlfn.IFNA(_xlfn.COVARIANCE.S(
OFFSET(HOMECELL,MATCH(MAX(INDEX(First_Data_Point,MATCH($A110,DataStreams,0)),INDEX(First_Data_Point,MATCH(AV$6,DataStreams,0)),$B$3),DateRange,0)-1,MATCH($A110,DataStreams,0)-1):OFFSET(HOMECELL,MATCH(MIN(INDEX(Last_Data_Point,MATCH($A110,DataStreams,0)),INDEX(Last_Data_Point,MATCH(AV$6,DataStreams,0)),$B$4),DateRange,0)-1,MATCH($A110,DataStreams,0)-1) -
(INDEX(Returns!$102:$102,MATCH($A110,DataStreams,0))*
OFFSET(HOMECELL,MATCH(MAX(INDEX(First_Data_Point,MATCH($A110,DataStreams,0)),INDEX(First_Data_Point,MATCH(AV$6,DataStreams,0)),$B$3),DateRange,0)-1,MATCH(INDEX(Returns!$100:$100,MATCH($A110,DataStreams,0)),DataStreams,0)-1):OFFSET(HOMECELL,MATCH(MIN(INDEX(Last_Data_Point,MATCH($A110,DataStreams,0)),INDEX(Last_Data_Point,MATCH(AV$6,DataStreams,0)),$B$4),DateRange,0)-1,MATCH(INDEX(Returns!$100:$100,MATCH($A110,DataStreams,0)),DataStreams,0)-1)),
OFFSET(HOMECELL,MATCH(MAX(INDEX(First_Data_Point,MATCH($A110,DataStreams,0)),INDEX(First_Data_Point,MATCH(AV$6,DataStreams,0)),$B$3),DateRange,0)-1,MATCH(AV$6,DataStreams,0)-1):OFFSET(HOMECELL,MATCH(MIN(INDEX(Last_Data_Point,MATCH($A110,DataStreams,0)),INDEX(Last_Data_Point,MATCH(AV$6,DataStreams,0)),$B$4),DateRange,0)-1,MATCH(AV$6,DataStreams,0)-1) -
(INDEX(Returns!$102:$102,MATCH(AV$6,DataStreams,0))*
OFFSET(HOMECELL,MATCH(MAX(INDEX(First_Data_Point,MATCH($A110,DataStreams,0)),INDEX(First_Data_Point,MATCH(AV$6,DataStreams,0)),$B$3),DateRange,0)-1,MATCH(INDEX(Returns!$100:$100,MATCH(AV$6,DataStreams,0)),DataStreams,0)-1):OFFSET(HOMECELL,MATCH(MIN(INDEX(Last_Data_Point,MATCH($A110,DataStreams,0)),INDEX(Last_Data_Point,MATCH(AV$6,DataStreams,0)),$B$4),DateRange,0)-1,MATCH(INDEX(Returns!$100:$100,MATCH(AV$6,DataStreams,0)),DataStreams,0)-1))),"")</f>
        <v/>
      </c>
      <c r="AW110" s="233" t="str" cm="1">
        <f t="array" aca="1" ref="AW110" ca="1">_xlfn.IFNA(_xlfn.COVARIANCE.S(
OFFSET(HOMECELL,MATCH(MAX(INDEX(First_Data_Point,MATCH($A110,DataStreams,0)),INDEX(First_Data_Point,MATCH(AW$6,DataStreams,0)),$B$3),DateRange,0)-1,MATCH($A110,DataStreams,0)-1):OFFSET(HOMECELL,MATCH(MIN(INDEX(Last_Data_Point,MATCH($A110,DataStreams,0)),INDEX(Last_Data_Point,MATCH(AW$6,DataStreams,0)),$B$4),DateRange,0)-1,MATCH($A110,DataStreams,0)-1) -
(INDEX(Returns!$102:$102,MATCH($A110,DataStreams,0))*
OFFSET(HOMECELL,MATCH(MAX(INDEX(First_Data_Point,MATCH($A110,DataStreams,0)),INDEX(First_Data_Point,MATCH(AW$6,DataStreams,0)),$B$3),DateRange,0)-1,MATCH(INDEX(Returns!$100:$100,MATCH($A110,DataStreams,0)),DataStreams,0)-1):OFFSET(HOMECELL,MATCH(MIN(INDEX(Last_Data_Point,MATCH($A110,DataStreams,0)),INDEX(Last_Data_Point,MATCH(AW$6,DataStreams,0)),$B$4),DateRange,0)-1,MATCH(INDEX(Returns!$100:$100,MATCH($A110,DataStreams,0)),DataStreams,0)-1)),
OFFSET(HOMECELL,MATCH(MAX(INDEX(First_Data_Point,MATCH($A110,DataStreams,0)),INDEX(First_Data_Point,MATCH(AW$6,DataStreams,0)),$B$3),DateRange,0)-1,MATCH(AW$6,DataStreams,0)-1):OFFSET(HOMECELL,MATCH(MIN(INDEX(Last_Data_Point,MATCH($A110,DataStreams,0)),INDEX(Last_Data_Point,MATCH(AW$6,DataStreams,0)),$B$4),DateRange,0)-1,MATCH(AW$6,DataStreams,0)-1) -
(INDEX(Returns!$102:$102,MATCH(AW$6,DataStreams,0))*
OFFSET(HOMECELL,MATCH(MAX(INDEX(First_Data_Point,MATCH($A110,DataStreams,0)),INDEX(First_Data_Point,MATCH(AW$6,DataStreams,0)),$B$3),DateRange,0)-1,MATCH(INDEX(Returns!$100:$100,MATCH(AW$6,DataStreams,0)),DataStreams,0)-1):OFFSET(HOMECELL,MATCH(MIN(INDEX(Last_Data_Point,MATCH($A110,DataStreams,0)),INDEX(Last_Data_Point,MATCH(AW$6,DataStreams,0)),$B$4),DateRange,0)-1,MATCH(INDEX(Returns!$100:$100,MATCH(AW$6,DataStreams,0)),DataStreams,0)-1))),"")</f>
        <v/>
      </c>
      <c r="AX110" s="233" t="str" cm="1">
        <f t="array" aca="1" ref="AX110" ca="1">_xlfn.IFNA(_xlfn.COVARIANCE.S(
OFFSET(HOMECELL,MATCH(MAX(INDEX(First_Data_Point,MATCH($A110,DataStreams,0)),INDEX(First_Data_Point,MATCH(AX$6,DataStreams,0)),$B$3),DateRange,0)-1,MATCH($A110,DataStreams,0)-1):OFFSET(HOMECELL,MATCH(MIN(INDEX(Last_Data_Point,MATCH($A110,DataStreams,0)),INDEX(Last_Data_Point,MATCH(AX$6,DataStreams,0)),$B$4),DateRange,0)-1,MATCH($A110,DataStreams,0)-1) -
(INDEX(Returns!$102:$102,MATCH($A110,DataStreams,0))*
OFFSET(HOMECELL,MATCH(MAX(INDEX(First_Data_Point,MATCH($A110,DataStreams,0)),INDEX(First_Data_Point,MATCH(AX$6,DataStreams,0)),$B$3),DateRange,0)-1,MATCH(INDEX(Returns!$100:$100,MATCH($A110,DataStreams,0)),DataStreams,0)-1):OFFSET(HOMECELL,MATCH(MIN(INDEX(Last_Data_Point,MATCH($A110,DataStreams,0)),INDEX(Last_Data_Point,MATCH(AX$6,DataStreams,0)),$B$4),DateRange,0)-1,MATCH(INDEX(Returns!$100:$100,MATCH($A110,DataStreams,0)),DataStreams,0)-1)),
OFFSET(HOMECELL,MATCH(MAX(INDEX(First_Data_Point,MATCH($A110,DataStreams,0)),INDEX(First_Data_Point,MATCH(AX$6,DataStreams,0)),$B$3),DateRange,0)-1,MATCH(AX$6,DataStreams,0)-1):OFFSET(HOMECELL,MATCH(MIN(INDEX(Last_Data_Point,MATCH($A110,DataStreams,0)),INDEX(Last_Data_Point,MATCH(AX$6,DataStreams,0)),$B$4),DateRange,0)-1,MATCH(AX$6,DataStreams,0)-1) -
(INDEX(Returns!$102:$102,MATCH(AX$6,DataStreams,0))*
OFFSET(HOMECELL,MATCH(MAX(INDEX(First_Data_Point,MATCH($A110,DataStreams,0)),INDEX(First_Data_Point,MATCH(AX$6,DataStreams,0)),$B$3),DateRange,0)-1,MATCH(INDEX(Returns!$100:$100,MATCH(AX$6,DataStreams,0)),DataStreams,0)-1):OFFSET(HOMECELL,MATCH(MIN(INDEX(Last_Data_Point,MATCH($A110,DataStreams,0)),INDEX(Last_Data_Point,MATCH(AX$6,DataStreams,0)),$B$4),DateRange,0)-1,MATCH(INDEX(Returns!$100:$100,MATCH(AX$6,DataStreams,0)),DataStreams,0)-1))),"")</f>
        <v/>
      </c>
      <c r="AY110" s="233" t="str" cm="1">
        <f t="array" aca="1" ref="AY110" ca="1">_xlfn.IFNA(_xlfn.COVARIANCE.S(
OFFSET(HOMECELL,MATCH(MAX(INDEX(First_Data_Point,MATCH($A110,DataStreams,0)),INDEX(First_Data_Point,MATCH(AY$6,DataStreams,0)),$B$3),DateRange,0)-1,MATCH($A110,DataStreams,0)-1):OFFSET(HOMECELL,MATCH(MIN(INDEX(Last_Data_Point,MATCH($A110,DataStreams,0)),INDEX(Last_Data_Point,MATCH(AY$6,DataStreams,0)),$B$4),DateRange,0)-1,MATCH($A110,DataStreams,0)-1) -
(INDEX(Returns!$102:$102,MATCH($A110,DataStreams,0))*
OFFSET(HOMECELL,MATCH(MAX(INDEX(First_Data_Point,MATCH($A110,DataStreams,0)),INDEX(First_Data_Point,MATCH(AY$6,DataStreams,0)),$B$3),DateRange,0)-1,MATCH(INDEX(Returns!$100:$100,MATCH($A110,DataStreams,0)),DataStreams,0)-1):OFFSET(HOMECELL,MATCH(MIN(INDEX(Last_Data_Point,MATCH($A110,DataStreams,0)),INDEX(Last_Data_Point,MATCH(AY$6,DataStreams,0)),$B$4),DateRange,0)-1,MATCH(INDEX(Returns!$100:$100,MATCH($A110,DataStreams,0)),DataStreams,0)-1)),
OFFSET(HOMECELL,MATCH(MAX(INDEX(First_Data_Point,MATCH($A110,DataStreams,0)),INDEX(First_Data_Point,MATCH(AY$6,DataStreams,0)),$B$3),DateRange,0)-1,MATCH(AY$6,DataStreams,0)-1):OFFSET(HOMECELL,MATCH(MIN(INDEX(Last_Data_Point,MATCH($A110,DataStreams,0)),INDEX(Last_Data_Point,MATCH(AY$6,DataStreams,0)),$B$4),DateRange,0)-1,MATCH(AY$6,DataStreams,0)-1) -
(INDEX(Returns!$102:$102,MATCH(AY$6,DataStreams,0))*
OFFSET(HOMECELL,MATCH(MAX(INDEX(First_Data_Point,MATCH($A110,DataStreams,0)),INDEX(First_Data_Point,MATCH(AY$6,DataStreams,0)),$B$3),DateRange,0)-1,MATCH(INDEX(Returns!$100:$100,MATCH(AY$6,DataStreams,0)),DataStreams,0)-1):OFFSET(HOMECELL,MATCH(MIN(INDEX(Last_Data_Point,MATCH($A110,DataStreams,0)),INDEX(Last_Data_Point,MATCH(AY$6,DataStreams,0)),$B$4),DateRange,0)-1,MATCH(INDEX(Returns!$100:$100,MATCH(AY$6,DataStreams,0)),DataStreams,0)-1))),"")</f>
        <v/>
      </c>
      <c r="AZ110" s="233" t="str" cm="1">
        <f t="array" aca="1" ref="AZ110" ca="1">_xlfn.IFNA(_xlfn.COVARIANCE.S(
OFFSET(HOMECELL,MATCH(MAX(INDEX(First_Data_Point,MATCH($A110,DataStreams,0)),INDEX(First_Data_Point,MATCH(AZ$6,DataStreams,0)),$B$3),DateRange,0)-1,MATCH($A110,DataStreams,0)-1):OFFSET(HOMECELL,MATCH(MIN(INDEX(Last_Data_Point,MATCH($A110,DataStreams,0)),INDEX(Last_Data_Point,MATCH(AZ$6,DataStreams,0)),$B$4),DateRange,0)-1,MATCH($A110,DataStreams,0)-1) -
(INDEX(Returns!$102:$102,MATCH($A110,DataStreams,0))*
OFFSET(HOMECELL,MATCH(MAX(INDEX(First_Data_Point,MATCH($A110,DataStreams,0)),INDEX(First_Data_Point,MATCH(AZ$6,DataStreams,0)),$B$3),DateRange,0)-1,MATCH(INDEX(Returns!$100:$100,MATCH($A110,DataStreams,0)),DataStreams,0)-1):OFFSET(HOMECELL,MATCH(MIN(INDEX(Last_Data_Point,MATCH($A110,DataStreams,0)),INDEX(Last_Data_Point,MATCH(AZ$6,DataStreams,0)),$B$4),DateRange,0)-1,MATCH(INDEX(Returns!$100:$100,MATCH($A110,DataStreams,0)),DataStreams,0)-1)),
OFFSET(HOMECELL,MATCH(MAX(INDEX(First_Data_Point,MATCH($A110,DataStreams,0)),INDEX(First_Data_Point,MATCH(AZ$6,DataStreams,0)),$B$3),DateRange,0)-1,MATCH(AZ$6,DataStreams,0)-1):OFFSET(HOMECELL,MATCH(MIN(INDEX(Last_Data_Point,MATCH($A110,DataStreams,0)),INDEX(Last_Data_Point,MATCH(AZ$6,DataStreams,0)),$B$4),DateRange,0)-1,MATCH(AZ$6,DataStreams,0)-1) -
(INDEX(Returns!$102:$102,MATCH(AZ$6,DataStreams,0))*
OFFSET(HOMECELL,MATCH(MAX(INDEX(First_Data_Point,MATCH($A110,DataStreams,0)),INDEX(First_Data_Point,MATCH(AZ$6,DataStreams,0)),$B$3),DateRange,0)-1,MATCH(INDEX(Returns!$100:$100,MATCH(AZ$6,DataStreams,0)),DataStreams,0)-1):OFFSET(HOMECELL,MATCH(MIN(INDEX(Last_Data_Point,MATCH($A110,DataStreams,0)),INDEX(Last_Data_Point,MATCH(AZ$6,DataStreams,0)),$B$4),DateRange,0)-1,MATCH(INDEX(Returns!$100:$100,MATCH(AZ$6,DataStreams,0)),DataStreams,0)-1))),"")</f>
        <v/>
      </c>
      <c r="BA110" s="233" t="str" cm="1">
        <f t="array" aca="1" ref="BA110" ca="1">_xlfn.IFNA(_xlfn.COVARIANCE.S(
OFFSET(HOMECELL,MATCH(MAX(INDEX(First_Data_Point,MATCH($A110,DataStreams,0)),INDEX(First_Data_Point,MATCH(BA$6,DataStreams,0)),$B$3),DateRange,0)-1,MATCH($A110,DataStreams,0)-1):OFFSET(HOMECELL,MATCH(MIN(INDEX(Last_Data_Point,MATCH($A110,DataStreams,0)),INDEX(Last_Data_Point,MATCH(BA$6,DataStreams,0)),$B$4),DateRange,0)-1,MATCH($A110,DataStreams,0)-1) -
(INDEX(Returns!$102:$102,MATCH($A110,DataStreams,0))*
OFFSET(HOMECELL,MATCH(MAX(INDEX(First_Data_Point,MATCH($A110,DataStreams,0)),INDEX(First_Data_Point,MATCH(BA$6,DataStreams,0)),$B$3),DateRange,0)-1,MATCH(INDEX(Returns!$100:$100,MATCH($A110,DataStreams,0)),DataStreams,0)-1):OFFSET(HOMECELL,MATCH(MIN(INDEX(Last_Data_Point,MATCH($A110,DataStreams,0)),INDEX(Last_Data_Point,MATCH(BA$6,DataStreams,0)),$B$4),DateRange,0)-1,MATCH(INDEX(Returns!$100:$100,MATCH($A110,DataStreams,0)),DataStreams,0)-1)),
OFFSET(HOMECELL,MATCH(MAX(INDEX(First_Data_Point,MATCH($A110,DataStreams,0)),INDEX(First_Data_Point,MATCH(BA$6,DataStreams,0)),$B$3),DateRange,0)-1,MATCH(BA$6,DataStreams,0)-1):OFFSET(HOMECELL,MATCH(MIN(INDEX(Last_Data_Point,MATCH($A110,DataStreams,0)),INDEX(Last_Data_Point,MATCH(BA$6,DataStreams,0)),$B$4),DateRange,0)-1,MATCH(BA$6,DataStreams,0)-1) -
(INDEX(Returns!$102:$102,MATCH(BA$6,DataStreams,0))*
OFFSET(HOMECELL,MATCH(MAX(INDEX(First_Data_Point,MATCH($A110,DataStreams,0)),INDEX(First_Data_Point,MATCH(BA$6,DataStreams,0)),$B$3),DateRange,0)-1,MATCH(INDEX(Returns!$100:$100,MATCH(BA$6,DataStreams,0)),DataStreams,0)-1):OFFSET(HOMECELL,MATCH(MIN(INDEX(Last_Data_Point,MATCH($A110,DataStreams,0)),INDEX(Last_Data_Point,MATCH(BA$6,DataStreams,0)),$B$4),DateRange,0)-1,MATCH(INDEX(Returns!$100:$100,MATCH(BA$6,DataStreams,0)),DataStreams,0)-1))),"")</f>
        <v/>
      </c>
      <c r="BB110" s="233" t="str" cm="1">
        <f t="array" aca="1" ref="BB110" ca="1">_xlfn.IFNA(_xlfn.COVARIANCE.S(
OFFSET(HOMECELL,MATCH(MAX(INDEX(First_Data_Point,MATCH($A110,DataStreams,0)),INDEX(First_Data_Point,MATCH(BB$6,DataStreams,0)),$B$3),DateRange,0)-1,MATCH($A110,DataStreams,0)-1):OFFSET(HOMECELL,MATCH(MIN(INDEX(Last_Data_Point,MATCH($A110,DataStreams,0)),INDEX(Last_Data_Point,MATCH(BB$6,DataStreams,0)),$B$4),DateRange,0)-1,MATCH($A110,DataStreams,0)-1) -
(INDEX(Returns!$102:$102,MATCH($A110,DataStreams,0))*
OFFSET(HOMECELL,MATCH(MAX(INDEX(First_Data_Point,MATCH($A110,DataStreams,0)),INDEX(First_Data_Point,MATCH(BB$6,DataStreams,0)),$B$3),DateRange,0)-1,MATCH(INDEX(Returns!$100:$100,MATCH($A110,DataStreams,0)),DataStreams,0)-1):OFFSET(HOMECELL,MATCH(MIN(INDEX(Last_Data_Point,MATCH($A110,DataStreams,0)),INDEX(Last_Data_Point,MATCH(BB$6,DataStreams,0)),$B$4),DateRange,0)-1,MATCH(INDEX(Returns!$100:$100,MATCH($A110,DataStreams,0)),DataStreams,0)-1)),
OFFSET(HOMECELL,MATCH(MAX(INDEX(First_Data_Point,MATCH($A110,DataStreams,0)),INDEX(First_Data_Point,MATCH(BB$6,DataStreams,0)),$B$3),DateRange,0)-1,MATCH(BB$6,DataStreams,0)-1):OFFSET(HOMECELL,MATCH(MIN(INDEX(Last_Data_Point,MATCH($A110,DataStreams,0)),INDEX(Last_Data_Point,MATCH(BB$6,DataStreams,0)),$B$4),DateRange,0)-1,MATCH(BB$6,DataStreams,0)-1) -
(INDEX(Returns!$102:$102,MATCH(BB$6,DataStreams,0))*
OFFSET(HOMECELL,MATCH(MAX(INDEX(First_Data_Point,MATCH($A110,DataStreams,0)),INDEX(First_Data_Point,MATCH(BB$6,DataStreams,0)),$B$3),DateRange,0)-1,MATCH(INDEX(Returns!$100:$100,MATCH(BB$6,DataStreams,0)),DataStreams,0)-1):OFFSET(HOMECELL,MATCH(MIN(INDEX(Last_Data_Point,MATCH($A110,DataStreams,0)),INDEX(Last_Data_Point,MATCH(BB$6,DataStreams,0)),$B$4),DateRange,0)-1,MATCH(INDEX(Returns!$100:$100,MATCH(BB$6,DataStreams,0)),DataStreams,0)-1))),"")</f>
        <v/>
      </c>
      <c r="BC110" s="236"/>
    </row>
    <row r="111" spans="1:55">
      <c r="A111" s="239"/>
      <c r="B111" s="233" t="str" cm="1">
        <f t="array" aca="1" ref="B111" ca="1">_xlfn.IFNA(_xlfn.COVARIANCE.S(
OFFSET(HOMECELL,MATCH(MAX(INDEX(First_Data_Point,MATCH($A111,DataStreams,0)),INDEX(First_Data_Point,MATCH(B$6,DataStreams,0)),$B$3),DateRange,0)-1,MATCH($A111,DataStreams,0)-1):OFFSET(HOMECELL,MATCH(MIN(INDEX(Last_Data_Point,MATCH($A111,DataStreams,0)),INDEX(Last_Data_Point,MATCH(B$6,DataStreams,0)),$B$4),DateRange,0)-1,MATCH($A111,DataStreams,0)-1) -
(INDEX(Returns!$102:$102,MATCH($A111,DataStreams,0))*
OFFSET(HOMECELL,MATCH(MAX(INDEX(First_Data_Point,MATCH($A111,DataStreams,0)),INDEX(First_Data_Point,MATCH(B$6,DataStreams,0)),$B$3),DateRange,0)-1,MATCH(INDEX(Returns!$100:$100,MATCH($A111,DataStreams,0)),DataStreams,0)-1):OFFSET(HOMECELL,MATCH(MIN(INDEX(Last_Data_Point,MATCH($A111,DataStreams,0)),INDEX(Last_Data_Point,MATCH(B$6,DataStreams,0)),$B$4),DateRange,0)-1,MATCH(INDEX(Returns!$100:$100,MATCH($A111,DataStreams,0)),DataStreams,0)-1)),
OFFSET(HOMECELL,MATCH(MAX(INDEX(First_Data_Point,MATCH($A111,DataStreams,0)),INDEX(First_Data_Point,MATCH(B$6,DataStreams,0)),$B$3),DateRange,0)-1,MATCH(B$6,DataStreams,0)-1):OFFSET(HOMECELL,MATCH(MIN(INDEX(Last_Data_Point,MATCH($A111,DataStreams,0)),INDEX(Last_Data_Point,MATCH(B$6,DataStreams,0)),$B$4),DateRange,0)-1,MATCH(B$6,DataStreams,0)-1) -
(INDEX(Returns!$102:$102,MATCH(B$6,DataStreams,0))*
OFFSET(HOMECELL,MATCH(MAX(INDEX(First_Data_Point,MATCH($A111,DataStreams,0)),INDEX(First_Data_Point,MATCH(B$6,DataStreams,0)),$B$3),DateRange,0)-1,MATCH(INDEX(Returns!$100:$100,MATCH(B$6,DataStreams,0)),DataStreams,0)-1):OFFSET(HOMECELL,MATCH(MIN(INDEX(Last_Data_Point,MATCH($A111,DataStreams,0)),INDEX(Last_Data_Point,MATCH(B$6,DataStreams,0)),$B$4),DateRange,0)-1,MATCH(INDEX(Returns!$100:$100,MATCH(B$6,DataStreams,0)),DataStreams,0)-1))),"")</f>
        <v/>
      </c>
      <c r="C111" s="233" t="str" cm="1">
        <f t="array" aca="1" ref="C111" ca="1">_xlfn.IFNA(_xlfn.COVARIANCE.S(
OFFSET(HOMECELL,MATCH(MAX(INDEX(First_Data_Point,MATCH($A111,DataStreams,0)),INDEX(First_Data_Point,MATCH(C$6,DataStreams,0)),$B$3),DateRange,0)-1,MATCH($A111,DataStreams,0)-1):OFFSET(HOMECELL,MATCH(MIN(INDEX(Last_Data_Point,MATCH($A111,DataStreams,0)),INDEX(Last_Data_Point,MATCH(C$6,DataStreams,0)),$B$4),DateRange,0)-1,MATCH($A111,DataStreams,0)-1) -
(INDEX(Returns!$102:$102,MATCH($A111,DataStreams,0))*
OFFSET(HOMECELL,MATCH(MAX(INDEX(First_Data_Point,MATCH($A111,DataStreams,0)),INDEX(First_Data_Point,MATCH(C$6,DataStreams,0)),$B$3),DateRange,0)-1,MATCH(INDEX(Returns!$100:$100,MATCH($A111,DataStreams,0)),DataStreams,0)-1):OFFSET(HOMECELL,MATCH(MIN(INDEX(Last_Data_Point,MATCH($A111,DataStreams,0)),INDEX(Last_Data_Point,MATCH(C$6,DataStreams,0)),$B$4),DateRange,0)-1,MATCH(INDEX(Returns!$100:$100,MATCH($A111,DataStreams,0)),DataStreams,0)-1)),
OFFSET(HOMECELL,MATCH(MAX(INDEX(First_Data_Point,MATCH($A111,DataStreams,0)),INDEX(First_Data_Point,MATCH(C$6,DataStreams,0)),$B$3),DateRange,0)-1,MATCH(C$6,DataStreams,0)-1):OFFSET(HOMECELL,MATCH(MIN(INDEX(Last_Data_Point,MATCH($A111,DataStreams,0)),INDEX(Last_Data_Point,MATCH(C$6,DataStreams,0)),$B$4),DateRange,0)-1,MATCH(C$6,DataStreams,0)-1) -
(INDEX(Returns!$102:$102,MATCH(C$6,DataStreams,0))*
OFFSET(HOMECELL,MATCH(MAX(INDEX(First_Data_Point,MATCH($A111,DataStreams,0)),INDEX(First_Data_Point,MATCH(C$6,DataStreams,0)),$B$3),DateRange,0)-1,MATCH(INDEX(Returns!$100:$100,MATCH(C$6,DataStreams,0)),DataStreams,0)-1):OFFSET(HOMECELL,MATCH(MIN(INDEX(Last_Data_Point,MATCH($A111,DataStreams,0)),INDEX(Last_Data_Point,MATCH(C$6,DataStreams,0)),$B$4),DateRange,0)-1,MATCH(INDEX(Returns!$100:$100,MATCH(C$6,DataStreams,0)),DataStreams,0)-1))),"")</f>
        <v/>
      </c>
      <c r="D111" s="233" t="str" cm="1">
        <f t="array" aca="1" ref="D111" ca="1">_xlfn.IFNA(_xlfn.COVARIANCE.S(
OFFSET(HOMECELL,MATCH(MAX(INDEX(First_Data_Point,MATCH($A111,DataStreams,0)),INDEX(First_Data_Point,MATCH(D$6,DataStreams,0)),$B$3),DateRange,0)-1,MATCH($A111,DataStreams,0)-1):OFFSET(HOMECELL,MATCH(MIN(INDEX(Last_Data_Point,MATCH($A111,DataStreams,0)),INDEX(Last_Data_Point,MATCH(D$6,DataStreams,0)),$B$4),DateRange,0)-1,MATCH($A111,DataStreams,0)-1) -
(INDEX(Returns!$102:$102,MATCH($A111,DataStreams,0))*
OFFSET(HOMECELL,MATCH(MAX(INDEX(First_Data_Point,MATCH($A111,DataStreams,0)),INDEX(First_Data_Point,MATCH(D$6,DataStreams,0)),$B$3),DateRange,0)-1,MATCH(INDEX(Returns!$100:$100,MATCH($A111,DataStreams,0)),DataStreams,0)-1):OFFSET(HOMECELL,MATCH(MIN(INDEX(Last_Data_Point,MATCH($A111,DataStreams,0)),INDEX(Last_Data_Point,MATCH(D$6,DataStreams,0)),$B$4),DateRange,0)-1,MATCH(INDEX(Returns!$100:$100,MATCH($A111,DataStreams,0)),DataStreams,0)-1)),
OFFSET(HOMECELL,MATCH(MAX(INDEX(First_Data_Point,MATCH($A111,DataStreams,0)),INDEX(First_Data_Point,MATCH(D$6,DataStreams,0)),$B$3),DateRange,0)-1,MATCH(D$6,DataStreams,0)-1):OFFSET(HOMECELL,MATCH(MIN(INDEX(Last_Data_Point,MATCH($A111,DataStreams,0)),INDEX(Last_Data_Point,MATCH(D$6,DataStreams,0)),$B$4),DateRange,0)-1,MATCH(D$6,DataStreams,0)-1) -
(INDEX(Returns!$102:$102,MATCH(D$6,DataStreams,0))*
OFFSET(HOMECELL,MATCH(MAX(INDEX(First_Data_Point,MATCH($A111,DataStreams,0)),INDEX(First_Data_Point,MATCH(D$6,DataStreams,0)),$B$3),DateRange,0)-1,MATCH(INDEX(Returns!$100:$100,MATCH(D$6,DataStreams,0)),DataStreams,0)-1):OFFSET(HOMECELL,MATCH(MIN(INDEX(Last_Data_Point,MATCH($A111,DataStreams,0)),INDEX(Last_Data_Point,MATCH(D$6,DataStreams,0)),$B$4),DateRange,0)-1,MATCH(INDEX(Returns!$100:$100,MATCH(D$6,DataStreams,0)),DataStreams,0)-1))),"")</f>
        <v/>
      </c>
      <c r="E111" s="233" t="str" cm="1">
        <f t="array" aca="1" ref="E111" ca="1">_xlfn.IFNA(_xlfn.COVARIANCE.S(
OFFSET(HOMECELL,MATCH(MAX(INDEX(First_Data_Point,MATCH($A111,DataStreams,0)),INDEX(First_Data_Point,MATCH(E$6,DataStreams,0)),$B$3),DateRange,0)-1,MATCH($A111,DataStreams,0)-1):OFFSET(HOMECELL,MATCH(MIN(INDEX(Last_Data_Point,MATCH($A111,DataStreams,0)),INDEX(Last_Data_Point,MATCH(E$6,DataStreams,0)),$B$4),DateRange,0)-1,MATCH($A111,DataStreams,0)-1) -
(INDEX(Returns!$102:$102,MATCH($A111,DataStreams,0))*
OFFSET(HOMECELL,MATCH(MAX(INDEX(First_Data_Point,MATCH($A111,DataStreams,0)),INDEX(First_Data_Point,MATCH(E$6,DataStreams,0)),$B$3),DateRange,0)-1,MATCH(INDEX(Returns!$100:$100,MATCH($A111,DataStreams,0)),DataStreams,0)-1):OFFSET(HOMECELL,MATCH(MIN(INDEX(Last_Data_Point,MATCH($A111,DataStreams,0)),INDEX(Last_Data_Point,MATCH(E$6,DataStreams,0)),$B$4),DateRange,0)-1,MATCH(INDEX(Returns!$100:$100,MATCH($A111,DataStreams,0)),DataStreams,0)-1)),
OFFSET(HOMECELL,MATCH(MAX(INDEX(First_Data_Point,MATCH($A111,DataStreams,0)),INDEX(First_Data_Point,MATCH(E$6,DataStreams,0)),$B$3),DateRange,0)-1,MATCH(E$6,DataStreams,0)-1):OFFSET(HOMECELL,MATCH(MIN(INDEX(Last_Data_Point,MATCH($A111,DataStreams,0)),INDEX(Last_Data_Point,MATCH(E$6,DataStreams,0)),$B$4),DateRange,0)-1,MATCH(E$6,DataStreams,0)-1) -
(INDEX(Returns!$102:$102,MATCH(E$6,DataStreams,0))*
OFFSET(HOMECELL,MATCH(MAX(INDEX(First_Data_Point,MATCH($A111,DataStreams,0)),INDEX(First_Data_Point,MATCH(E$6,DataStreams,0)),$B$3),DateRange,0)-1,MATCH(INDEX(Returns!$100:$100,MATCH(E$6,DataStreams,0)),DataStreams,0)-1):OFFSET(HOMECELL,MATCH(MIN(INDEX(Last_Data_Point,MATCH($A111,DataStreams,0)),INDEX(Last_Data_Point,MATCH(E$6,DataStreams,0)),$B$4),DateRange,0)-1,MATCH(INDEX(Returns!$100:$100,MATCH(E$6,DataStreams,0)),DataStreams,0)-1))),"")</f>
        <v/>
      </c>
      <c r="F111" s="233" t="str" cm="1">
        <f t="array" aca="1" ref="F111" ca="1">_xlfn.IFNA(_xlfn.COVARIANCE.S(
OFFSET(HOMECELL,MATCH(MAX(INDEX(First_Data_Point,MATCH($A111,DataStreams,0)),INDEX(First_Data_Point,MATCH(F$6,DataStreams,0)),$B$3),DateRange,0)-1,MATCH($A111,DataStreams,0)-1):OFFSET(HOMECELL,MATCH(MIN(INDEX(Last_Data_Point,MATCH($A111,DataStreams,0)),INDEX(Last_Data_Point,MATCH(F$6,DataStreams,0)),$B$4),DateRange,0)-1,MATCH($A111,DataStreams,0)-1) -
(INDEX(Returns!$102:$102,MATCH($A111,DataStreams,0))*
OFFSET(HOMECELL,MATCH(MAX(INDEX(First_Data_Point,MATCH($A111,DataStreams,0)),INDEX(First_Data_Point,MATCH(F$6,DataStreams,0)),$B$3),DateRange,0)-1,MATCH(INDEX(Returns!$100:$100,MATCH($A111,DataStreams,0)),DataStreams,0)-1):OFFSET(HOMECELL,MATCH(MIN(INDEX(Last_Data_Point,MATCH($A111,DataStreams,0)),INDEX(Last_Data_Point,MATCH(F$6,DataStreams,0)),$B$4),DateRange,0)-1,MATCH(INDEX(Returns!$100:$100,MATCH($A111,DataStreams,0)),DataStreams,0)-1)),
OFFSET(HOMECELL,MATCH(MAX(INDEX(First_Data_Point,MATCH($A111,DataStreams,0)),INDEX(First_Data_Point,MATCH(F$6,DataStreams,0)),$B$3),DateRange,0)-1,MATCH(F$6,DataStreams,0)-1):OFFSET(HOMECELL,MATCH(MIN(INDEX(Last_Data_Point,MATCH($A111,DataStreams,0)),INDEX(Last_Data_Point,MATCH(F$6,DataStreams,0)),$B$4),DateRange,0)-1,MATCH(F$6,DataStreams,0)-1) -
(INDEX(Returns!$102:$102,MATCH(F$6,DataStreams,0))*
OFFSET(HOMECELL,MATCH(MAX(INDEX(First_Data_Point,MATCH($A111,DataStreams,0)),INDEX(First_Data_Point,MATCH(F$6,DataStreams,0)),$B$3),DateRange,0)-1,MATCH(INDEX(Returns!$100:$100,MATCH(F$6,DataStreams,0)),DataStreams,0)-1):OFFSET(HOMECELL,MATCH(MIN(INDEX(Last_Data_Point,MATCH($A111,DataStreams,0)),INDEX(Last_Data_Point,MATCH(F$6,DataStreams,0)),$B$4),DateRange,0)-1,MATCH(INDEX(Returns!$100:$100,MATCH(F$6,DataStreams,0)),DataStreams,0)-1))),"")</f>
        <v/>
      </c>
      <c r="G111" s="233" t="str" cm="1">
        <f t="array" aca="1" ref="G111" ca="1">_xlfn.IFNA(_xlfn.COVARIANCE.S(
OFFSET(HOMECELL,MATCH(MAX(INDEX(First_Data_Point,MATCH($A111,DataStreams,0)),INDEX(First_Data_Point,MATCH(G$6,DataStreams,0)),$B$3),DateRange,0)-1,MATCH($A111,DataStreams,0)-1):OFFSET(HOMECELL,MATCH(MIN(INDEX(Last_Data_Point,MATCH($A111,DataStreams,0)),INDEX(Last_Data_Point,MATCH(G$6,DataStreams,0)),$B$4),DateRange,0)-1,MATCH($A111,DataStreams,0)-1) -
(INDEX(Returns!$102:$102,MATCH($A111,DataStreams,0))*
OFFSET(HOMECELL,MATCH(MAX(INDEX(First_Data_Point,MATCH($A111,DataStreams,0)),INDEX(First_Data_Point,MATCH(G$6,DataStreams,0)),$B$3),DateRange,0)-1,MATCH(INDEX(Returns!$100:$100,MATCH($A111,DataStreams,0)),DataStreams,0)-1):OFFSET(HOMECELL,MATCH(MIN(INDEX(Last_Data_Point,MATCH($A111,DataStreams,0)),INDEX(Last_Data_Point,MATCH(G$6,DataStreams,0)),$B$4),DateRange,0)-1,MATCH(INDEX(Returns!$100:$100,MATCH($A111,DataStreams,0)),DataStreams,0)-1)),
OFFSET(HOMECELL,MATCH(MAX(INDEX(First_Data_Point,MATCH($A111,DataStreams,0)),INDEX(First_Data_Point,MATCH(G$6,DataStreams,0)),$B$3),DateRange,0)-1,MATCH(G$6,DataStreams,0)-1):OFFSET(HOMECELL,MATCH(MIN(INDEX(Last_Data_Point,MATCH($A111,DataStreams,0)),INDEX(Last_Data_Point,MATCH(G$6,DataStreams,0)),$B$4),DateRange,0)-1,MATCH(G$6,DataStreams,0)-1) -
(INDEX(Returns!$102:$102,MATCH(G$6,DataStreams,0))*
OFFSET(HOMECELL,MATCH(MAX(INDEX(First_Data_Point,MATCH($A111,DataStreams,0)),INDEX(First_Data_Point,MATCH(G$6,DataStreams,0)),$B$3),DateRange,0)-1,MATCH(INDEX(Returns!$100:$100,MATCH(G$6,DataStreams,0)),DataStreams,0)-1):OFFSET(HOMECELL,MATCH(MIN(INDEX(Last_Data_Point,MATCH($A111,DataStreams,0)),INDEX(Last_Data_Point,MATCH(G$6,DataStreams,0)),$B$4),DateRange,0)-1,MATCH(INDEX(Returns!$100:$100,MATCH(G$6,DataStreams,0)),DataStreams,0)-1))),"")</f>
        <v/>
      </c>
      <c r="H111" s="233" t="str" cm="1">
        <f t="array" aca="1" ref="H111" ca="1">_xlfn.IFNA(_xlfn.COVARIANCE.S(
OFFSET(HOMECELL,MATCH(MAX(INDEX(First_Data_Point,MATCH($A111,DataStreams,0)),INDEX(First_Data_Point,MATCH(H$6,DataStreams,0)),$B$3),DateRange,0)-1,MATCH($A111,DataStreams,0)-1):OFFSET(HOMECELL,MATCH(MIN(INDEX(Last_Data_Point,MATCH($A111,DataStreams,0)),INDEX(Last_Data_Point,MATCH(H$6,DataStreams,0)),$B$4),DateRange,0)-1,MATCH($A111,DataStreams,0)-1) -
(INDEX(Returns!$102:$102,MATCH($A111,DataStreams,0))*
OFFSET(HOMECELL,MATCH(MAX(INDEX(First_Data_Point,MATCH($A111,DataStreams,0)),INDEX(First_Data_Point,MATCH(H$6,DataStreams,0)),$B$3),DateRange,0)-1,MATCH(INDEX(Returns!$100:$100,MATCH($A111,DataStreams,0)),DataStreams,0)-1):OFFSET(HOMECELL,MATCH(MIN(INDEX(Last_Data_Point,MATCH($A111,DataStreams,0)),INDEX(Last_Data_Point,MATCH(H$6,DataStreams,0)),$B$4),DateRange,0)-1,MATCH(INDEX(Returns!$100:$100,MATCH($A111,DataStreams,0)),DataStreams,0)-1)),
OFFSET(HOMECELL,MATCH(MAX(INDEX(First_Data_Point,MATCH($A111,DataStreams,0)),INDEX(First_Data_Point,MATCH(H$6,DataStreams,0)),$B$3),DateRange,0)-1,MATCH(H$6,DataStreams,0)-1):OFFSET(HOMECELL,MATCH(MIN(INDEX(Last_Data_Point,MATCH($A111,DataStreams,0)),INDEX(Last_Data_Point,MATCH(H$6,DataStreams,0)),$B$4),DateRange,0)-1,MATCH(H$6,DataStreams,0)-1) -
(INDEX(Returns!$102:$102,MATCH(H$6,DataStreams,0))*
OFFSET(HOMECELL,MATCH(MAX(INDEX(First_Data_Point,MATCH($A111,DataStreams,0)),INDEX(First_Data_Point,MATCH(H$6,DataStreams,0)),$B$3),DateRange,0)-1,MATCH(INDEX(Returns!$100:$100,MATCH(H$6,DataStreams,0)),DataStreams,0)-1):OFFSET(HOMECELL,MATCH(MIN(INDEX(Last_Data_Point,MATCH($A111,DataStreams,0)),INDEX(Last_Data_Point,MATCH(H$6,DataStreams,0)),$B$4),DateRange,0)-1,MATCH(INDEX(Returns!$100:$100,MATCH(H$6,DataStreams,0)),DataStreams,0)-1))),"")</f>
        <v/>
      </c>
      <c r="I111" s="233" t="str" cm="1">
        <f t="array" aca="1" ref="I111" ca="1">_xlfn.IFNA(_xlfn.COVARIANCE.S(
OFFSET(HOMECELL,MATCH(MAX(INDEX(First_Data_Point,MATCH($A111,DataStreams,0)),INDEX(First_Data_Point,MATCH(I$6,DataStreams,0)),$B$3),DateRange,0)-1,MATCH($A111,DataStreams,0)-1):OFFSET(HOMECELL,MATCH(MIN(INDEX(Last_Data_Point,MATCH($A111,DataStreams,0)),INDEX(Last_Data_Point,MATCH(I$6,DataStreams,0)),$B$4),DateRange,0)-1,MATCH($A111,DataStreams,0)-1) -
(INDEX(Returns!$102:$102,MATCH($A111,DataStreams,0))*
OFFSET(HOMECELL,MATCH(MAX(INDEX(First_Data_Point,MATCH($A111,DataStreams,0)),INDEX(First_Data_Point,MATCH(I$6,DataStreams,0)),$B$3),DateRange,0)-1,MATCH(INDEX(Returns!$100:$100,MATCH($A111,DataStreams,0)),DataStreams,0)-1):OFFSET(HOMECELL,MATCH(MIN(INDEX(Last_Data_Point,MATCH($A111,DataStreams,0)),INDEX(Last_Data_Point,MATCH(I$6,DataStreams,0)),$B$4),DateRange,0)-1,MATCH(INDEX(Returns!$100:$100,MATCH($A111,DataStreams,0)),DataStreams,0)-1)),
OFFSET(HOMECELL,MATCH(MAX(INDEX(First_Data_Point,MATCH($A111,DataStreams,0)),INDEX(First_Data_Point,MATCH(I$6,DataStreams,0)),$B$3),DateRange,0)-1,MATCH(I$6,DataStreams,0)-1):OFFSET(HOMECELL,MATCH(MIN(INDEX(Last_Data_Point,MATCH($A111,DataStreams,0)),INDEX(Last_Data_Point,MATCH(I$6,DataStreams,0)),$B$4),DateRange,0)-1,MATCH(I$6,DataStreams,0)-1) -
(INDEX(Returns!$102:$102,MATCH(I$6,DataStreams,0))*
OFFSET(HOMECELL,MATCH(MAX(INDEX(First_Data_Point,MATCH($A111,DataStreams,0)),INDEX(First_Data_Point,MATCH(I$6,DataStreams,0)),$B$3),DateRange,0)-1,MATCH(INDEX(Returns!$100:$100,MATCH(I$6,DataStreams,0)),DataStreams,0)-1):OFFSET(HOMECELL,MATCH(MIN(INDEX(Last_Data_Point,MATCH($A111,DataStreams,0)),INDEX(Last_Data_Point,MATCH(I$6,DataStreams,0)),$B$4),DateRange,0)-1,MATCH(INDEX(Returns!$100:$100,MATCH(I$6,DataStreams,0)),DataStreams,0)-1))),"")</f>
        <v/>
      </c>
      <c r="J111" s="233" t="str" cm="1">
        <f t="array" aca="1" ref="J111" ca="1">_xlfn.IFNA(_xlfn.COVARIANCE.S(
OFFSET(HOMECELL,MATCH(MAX(INDEX(First_Data_Point,MATCH($A111,DataStreams,0)),INDEX(First_Data_Point,MATCH(J$6,DataStreams,0)),$B$3),DateRange,0)-1,MATCH($A111,DataStreams,0)-1):OFFSET(HOMECELL,MATCH(MIN(INDEX(Last_Data_Point,MATCH($A111,DataStreams,0)),INDEX(Last_Data_Point,MATCH(J$6,DataStreams,0)),$B$4),DateRange,0)-1,MATCH($A111,DataStreams,0)-1) -
(INDEX(Returns!$102:$102,MATCH($A111,DataStreams,0))*
OFFSET(HOMECELL,MATCH(MAX(INDEX(First_Data_Point,MATCH($A111,DataStreams,0)),INDEX(First_Data_Point,MATCH(J$6,DataStreams,0)),$B$3),DateRange,0)-1,MATCH(INDEX(Returns!$100:$100,MATCH($A111,DataStreams,0)),DataStreams,0)-1):OFFSET(HOMECELL,MATCH(MIN(INDEX(Last_Data_Point,MATCH($A111,DataStreams,0)),INDEX(Last_Data_Point,MATCH(J$6,DataStreams,0)),$B$4),DateRange,0)-1,MATCH(INDEX(Returns!$100:$100,MATCH($A111,DataStreams,0)),DataStreams,0)-1)),
OFFSET(HOMECELL,MATCH(MAX(INDEX(First_Data_Point,MATCH($A111,DataStreams,0)),INDEX(First_Data_Point,MATCH(J$6,DataStreams,0)),$B$3),DateRange,0)-1,MATCH(J$6,DataStreams,0)-1):OFFSET(HOMECELL,MATCH(MIN(INDEX(Last_Data_Point,MATCH($A111,DataStreams,0)),INDEX(Last_Data_Point,MATCH(J$6,DataStreams,0)),$B$4),DateRange,0)-1,MATCH(J$6,DataStreams,0)-1) -
(INDEX(Returns!$102:$102,MATCH(J$6,DataStreams,0))*
OFFSET(HOMECELL,MATCH(MAX(INDEX(First_Data_Point,MATCH($A111,DataStreams,0)),INDEX(First_Data_Point,MATCH(J$6,DataStreams,0)),$B$3),DateRange,0)-1,MATCH(INDEX(Returns!$100:$100,MATCH(J$6,DataStreams,0)),DataStreams,0)-1):OFFSET(HOMECELL,MATCH(MIN(INDEX(Last_Data_Point,MATCH($A111,DataStreams,0)),INDEX(Last_Data_Point,MATCH(J$6,DataStreams,0)),$B$4),DateRange,0)-1,MATCH(INDEX(Returns!$100:$100,MATCH(J$6,DataStreams,0)),DataStreams,0)-1))),"")</f>
        <v/>
      </c>
      <c r="K111" s="233" t="str" cm="1">
        <f t="array" aca="1" ref="K111" ca="1">_xlfn.IFNA(_xlfn.COVARIANCE.S(
OFFSET(HOMECELL,MATCH(MAX(INDEX(First_Data_Point,MATCH($A111,DataStreams,0)),INDEX(First_Data_Point,MATCH(K$6,DataStreams,0)),$B$3),DateRange,0)-1,MATCH($A111,DataStreams,0)-1):OFFSET(HOMECELL,MATCH(MIN(INDEX(Last_Data_Point,MATCH($A111,DataStreams,0)),INDEX(Last_Data_Point,MATCH(K$6,DataStreams,0)),$B$4),DateRange,0)-1,MATCH($A111,DataStreams,0)-1) -
(INDEX(Returns!$102:$102,MATCH($A111,DataStreams,0))*
OFFSET(HOMECELL,MATCH(MAX(INDEX(First_Data_Point,MATCH($A111,DataStreams,0)),INDEX(First_Data_Point,MATCH(K$6,DataStreams,0)),$B$3),DateRange,0)-1,MATCH(INDEX(Returns!$100:$100,MATCH($A111,DataStreams,0)),DataStreams,0)-1):OFFSET(HOMECELL,MATCH(MIN(INDEX(Last_Data_Point,MATCH($A111,DataStreams,0)),INDEX(Last_Data_Point,MATCH(K$6,DataStreams,0)),$B$4),DateRange,0)-1,MATCH(INDEX(Returns!$100:$100,MATCH($A111,DataStreams,0)),DataStreams,0)-1)),
OFFSET(HOMECELL,MATCH(MAX(INDEX(First_Data_Point,MATCH($A111,DataStreams,0)),INDEX(First_Data_Point,MATCH(K$6,DataStreams,0)),$B$3),DateRange,0)-1,MATCH(K$6,DataStreams,0)-1):OFFSET(HOMECELL,MATCH(MIN(INDEX(Last_Data_Point,MATCH($A111,DataStreams,0)),INDEX(Last_Data_Point,MATCH(K$6,DataStreams,0)),$B$4),DateRange,0)-1,MATCH(K$6,DataStreams,0)-1) -
(INDEX(Returns!$102:$102,MATCH(K$6,DataStreams,0))*
OFFSET(HOMECELL,MATCH(MAX(INDEX(First_Data_Point,MATCH($A111,DataStreams,0)),INDEX(First_Data_Point,MATCH(K$6,DataStreams,0)),$B$3),DateRange,0)-1,MATCH(INDEX(Returns!$100:$100,MATCH(K$6,DataStreams,0)),DataStreams,0)-1):OFFSET(HOMECELL,MATCH(MIN(INDEX(Last_Data_Point,MATCH($A111,DataStreams,0)),INDEX(Last_Data_Point,MATCH(K$6,DataStreams,0)),$B$4),DateRange,0)-1,MATCH(INDEX(Returns!$100:$100,MATCH(K$6,DataStreams,0)),DataStreams,0)-1))),"")</f>
        <v/>
      </c>
      <c r="L111" s="233" t="str" cm="1">
        <f t="array" aca="1" ref="L111" ca="1">_xlfn.IFNA(_xlfn.COVARIANCE.S(
OFFSET(HOMECELL,MATCH(MAX(INDEX(First_Data_Point,MATCH($A111,DataStreams,0)),INDEX(First_Data_Point,MATCH(L$6,DataStreams,0)),$B$3),DateRange,0)-1,MATCH($A111,DataStreams,0)-1):OFFSET(HOMECELL,MATCH(MIN(INDEX(Last_Data_Point,MATCH($A111,DataStreams,0)),INDEX(Last_Data_Point,MATCH(L$6,DataStreams,0)),$B$4),DateRange,0)-1,MATCH($A111,DataStreams,0)-1) -
(INDEX(Returns!$102:$102,MATCH($A111,DataStreams,0))*
OFFSET(HOMECELL,MATCH(MAX(INDEX(First_Data_Point,MATCH($A111,DataStreams,0)),INDEX(First_Data_Point,MATCH(L$6,DataStreams,0)),$B$3),DateRange,0)-1,MATCH(INDEX(Returns!$100:$100,MATCH($A111,DataStreams,0)),DataStreams,0)-1):OFFSET(HOMECELL,MATCH(MIN(INDEX(Last_Data_Point,MATCH($A111,DataStreams,0)),INDEX(Last_Data_Point,MATCH(L$6,DataStreams,0)),$B$4),DateRange,0)-1,MATCH(INDEX(Returns!$100:$100,MATCH($A111,DataStreams,0)),DataStreams,0)-1)),
OFFSET(HOMECELL,MATCH(MAX(INDEX(First_Data_Point,MATCH($A111,DataStreams,0)),INDEX(First_Data_Point,MATCH(L$6,DataStreams,0)),$B$3),DateRange,0)-1,MATCH(L$6,DataStreams,0)-1):OFFSET(HOMECELL,MATCH(MIN(INDEX(Last_Data_Point,MATCH($A111,DataStreams,0)),INDEX(Last_Data_Point,MATCH(L$6,DataStreams,0)),$B$4),DateRange,0)-1,MATCH(L$6,DataStreams,0)-1) -
(INDEX(Returns!$102:$102,MATCH(L$6,DataStreams,0))*
OFFSET(HOMECELL,MATCH(MAX(INDEX(First_Data_Point,MATCH($A111,DataStreams,0)),INDEX(First_Data_Point,MATCH(L$6,DataStreams,0)),$B$3),DateRange,0)-1,MATCH(INDEX(Returns!$100:$100,MATCH(L$6,DataStreams,0)),DataStreams,0)-1):OFFSET(HOMECELL,MATCH(MIN(INDEX(Last_Data_Point,MATCH($A111,DataStreams,0)),INDEX(Last_Data_Point,MATCH(L$6,DataStreams,0)),$B$4),DateRange,0)-1,MATCH(INDEX(Returns!$100:$100,MATCH(L$6,DataStreams,0)),DataStreams,0)-1))),"")</f>
        <v/>
      </c>
      <c r="M111" s="233" t="str" cm="1">
        <f t="array" aca="1" ref="M111" ca="1">_xlfn.IFNA(_xlfn.COVARIANCE.S(
OFFSET(HOMECELL,MATCH(MAX(INDEX(First_Data_Point,MATCH($A111,DataStreams,0)),INDEX(First_Data_Point,MATCH(M$6,DataStreams,0)),$B$3),DateRange,0)-1,MATCH($A111,DataStreams,0)-1):OFFSET(HOMECELL,MATCH(MIN(INDEX(Last_Data_Point,MATCH($A111,DataStreams,0)),INDEX(Last_Data_Point,MATCH(M$6,DataStreams,0)),$B$4),DateRange,0)-1,MATCH($A111,DataStreams,0)-1) -
(INDEX(Returns!$102:$102,MATCH($A111,DataStreams,0))*
OFFSET(HOMECELL,MATCH(MAX(INDEX(First_Data_Point,MATCH($A111,DataStreams,0)),INDEX(First_Data_Point,MATCH(M$6,DataStreams,0)),$B$3),DateRange,0)-1,MATCH(INDEX(Returns!$100:$100,MATCH($A111,DataStreams,0)),DataStreams,0)-1):OFFSET(HOMECELL,MATCH(MIN(INDEX(Last_Data_Point,MATCH($A111,DataStreams,0)),INDEX(Last_Data_Point,MATCH(M$6,DataStreams,0)),$B$4),DateRange,0)-1,MATCH(INDEX(Returns!$100:$100,MATCH($A111,DataStreams,0)),DataStreams,0)-1)),
OFFSET(HOMECELL,MATCH(MAX(INDEX(First_Data_Point,MATCH($A111,DataStreams,0)),INDEX(First_Data_Point,MATCH(M$6,DataStreams,0)),$B$3),DateRange,0)-1,MATCH(M$6,DataStreams,0)-1):OFFSET(HOMECELL,MATCH(MIN(INDEX(Last_Data_Point,MATCH($A111,DataStreams,0)),INDEX(Last_Data_Point,MATCH(M$6,DataStreams,0)),$B$4),DateRange,0)-1,MATCH(M$6,DataStreams,0)-1) -
(INDEX(Returns!$102:$102,MATCH(M$6,DataStreams,0))*
OFFSET(HOMECELL,MATCH(MAX(INDEX(First_Data_Point,MATCH($A111,DataStreams,0)),INDEX(First_Data_Point,MATCH(M$6,DataStreams,0)),$B$3),DateRange,0)-1,MATCH(INDEX(Returns!$100:$100,MATCH(M$6,DataStreams,0)),DataStreams,0)-1):OFFSET(HOMECELL,MATCH(MIN(INDEX(Last_Data_Point,MATCH($A111,DataStreams,0)),INDEX(Last_Data_Point,MATCH(M$6,DataStreams,0)),$B$4),DateRange,0)-1,MATCH(INDEX(Returns!$100:$100,MATCH(M$6,DataStreams,0)),DataStreams,0)-1))),"")</f>
        <v/>
      </c>
      <c r="N111" s="233" t="str" cm="1">
        <f t="array" aca="1" ref="N111" ca="1">_xlfn.IFNA(_xlfn.COVARIANCE.S(
OFFSET(HOMECELL,MATCH(MAX(INDEX(First_Data_Point,MATCH($A111,DataStreams,0)),INDEX(First_Data_Point,MATCH(N$6,DataStreams,0)),$B$3),DateRange,0)-1,MATCH($A111,DataStreams,0)-1):OFFSET(HOMECELL,MATCH(MIN(INDEX(Last_Data_Point,MATCH($A111,DataStreams,0)),INDEX(Last_Data_Point,MATCH(N$6,DataStreams,0)),$B$4),DateRange,0)-1,MATCH($A111,DataStreams,0)-1) -
(INDEX(Returns!$102:$102,MATCH($A111,DataStreams,0))*
OFFSET(HOMECELL,MATCH(MAX(INDEX(First_Data_Point,MATCH($A111,DataStreams,0)),INDEX(First_Data_Point,MATCH(N$6,DataStreams,0)),$B$3),DateRange,0)-1,MATCH(INDEX(Returns!$100:$100,MATCH($A111,DataStreams,0)),DataStreams,0)-1):OFFSET(HOMECELL,MATCH(MIN(INDEX(Last_Data_Point,MATCH($A111,DataStreams,0)),INDEX(Last_Data_Point,MATCH(N$6,DataStreams,0)),$B$4),DateRange,0)-1,MATCH(INDEX(Returns!$100:$100,MATCH($A111,DataStreams,0)),DataStreams,0)-1)),
OFFSET(HOMECELL,MATCH(MAX(INDEX(First_Data_Point,MATCH($A111,DataStreams,0)),INDEX(First_Data_Point,MATCH(N$6,DataStreams,0)),$B$3),DateRange,0)-1,MATCH(N$6,DataStreams,0)-1):OFFSET(HOMECELL,MATCH(MIN(INDEX(Last_Data_Point,MATCH($A111,DataStreams,0)),INDEX(Last_Data_Point,MATCH(N$6,DataStreams,0)),$B$4),DateRange,0)-1,MATCH(N$6,DataStreams,0)-1) -
(INDEX(Returns!$102:$102,MATCH(N$6,DataStreams,0))*
OFFSET(HOMECELL,MATCH(MAX(INDEX(First_Data_Point,MATCH($A111,DataStreams,0)),INDEX(First_Data_Point,MATCH(N$6,DataStreams,0)),$B$3),DateRange,0)-1,MATCH(INDEX(Returns!$100:$100,MATCH(N$6,DataStreams,0)),DataStreams,0)-1):OFFSET(HOMECELL,MATCH(MIN(INDEX(Last_Data_Point,MATCH($A111,DataStreams,0)),INDEX(Last_Data_Point,MATCH(N$6,DataStreams,0)),$B$4),DateRange,0)-1,MATCH(INDEX(Returns!$100:$100,MATCH(N$6,DataStreams,0)),DataStreams,0)-1))),"")</f>
        <v/>
      </c>
      <c r="O111" s="233" t="str" cm="1">
        <f t="array" aca="1" ref="O111" ca="1">_xlfn.IFNA(_xlfn.COVARIANCE.S(
OFFSET(HOMECELL,MATCH(MAX(INDEX(First_Data_Point,MATCH($A111,DataStreams,0)),INDEX(First_Data_Point,MATCH(O$6,DataStreams,0)),$B$3),DateRange,0)-1,MATCH($A111,DataStreams,0)-1):OFFSET(HOMECELL,MATCH(MIN(INDEX(Last_Data_Point,MATCH($A111,DataStreams,0)),INDEX(Last_Data_Point,MATCH(O$6,DataStreams,0)),$B$4),DateRange,0)-1,MATCH($A111,DataStreams,0)-1) -
(INDEX(Returns!$102:$102,MATCH($A111,DataStreams,0))*
OFFSET(HOMECELL,MATCH(MAX(INDEX(First_Data_Point,MATCH($A111,DataStreams,0)),INDEX(First_Data_Point,MATCH(O$6,DataStreams,0)),$B$3),DateRange,0)-1,MATCH(INDEX(Returns!$100:$100,MATCH($A111,DataStreams,0)),DataStreams,0)-1):OFFSET(HOMECELL,MATCH(MIN(INDEX(Last_Data_Point,MATCH($A111,DataStreams,0)),INDEX(Last_Data_Point,MATCH(O$6,DataStreams,0)),$B$4),DateRange,0)-1,MATCH(INDEX(Returns!$100:$100,MATCH($A111,DataStreams,0)),DataStreams,0)-1)),
OFFSET(HOMECELL,MATCH(MAX(INDEX(First_Data_Point,MATCH($A111,DataStreams,0)),INDEX(First_Data_Point,MATCH(O$6,DataStreams,0)),$B$3),DateRange,0)-1,MATCH(O$6,DataStreams,0)-1):OFFSET(HOMECELL,MATCH(MIN(INDEX(Last_Data_Point,MATCH($A111,DataStreams,0)),INDEX(Last_Data_Point,MATCH(O$6,DataStreams,0)),$B$4),DateRange,0)-1,MATCH(O$6,DataStreams,0)-1) -
(INDEX(Returns!$102:$102,MATCH(O$6,DataStreams,0))*
OFFSET(HOMECELL,MATCH(MAX(INDEX(First_Data_Point,MATCH($A111,DataStreams,0)),INDEX(First_Data_Point,MATCH(O$6,DataStreams,0)),$B$3),DateRange,0)-1,MATCH(INDEX(Returns!$100:$100,MATCH(O$6,DataStreams,0)),DataStreams,0)-1):OFFSET(HOMECELL,MATCH(MIN(INDEX(Last_Data_Point,MATCH($A111,DataStreams,0)),INDEX(Last_Data_Point,MATCH(O$6,DataStreams,0)),$B$4),DateRange,0)-1,MATCH(INDEX(Returns!$100:$100,MATCH(O$6,DataStreams,0)),DataStreams,0)-1))),"")</f>
        <v/>
      </c>
      <c r="P111" s="233" t="str" cm="1">
        <f t="array" aca="1" ref="P111" ca="1">_xlfn.IFNA(_xlfn.COVARIANCE.S(
OFFSET(HOMECELL,MATCH(MAX(INDEX(First_Data_Point,MATCH($A111,DataStreams,0)),INDEX(First_Data_Point,MATCH(P$6,DataStreams,0)),$B$3),DateRange,0)-1,MATCH($A111,DataStreams,0)-1):OFFSET(HOMECELL,MATCH(MIN(INDEX(Last_Data_Point,MATCH($A111,DataStreams,0)),INDEX(Last_Data_Point,MATCH(P$6,DataStreams,0)),$B$4),DateRange,0)-1,MATCH($A111,DataStreams,0)-1) -
(INDEX(Returns!$102:$102,MATCH($A111,DataStreams,0))*
OFFSET(HOMECELL,MATCH(MAX(INDEX(First_Data_Point,MATCH($A111,DataStreams,0)),INDEX(First_Data_Point,MATCH(P$6,DataStreams,0)),$B$3),DateRange,0)-1,MATCH(INDEX(Returns!$100:$100,MATCH($A111,DataStreams,0)),DataStreams,0)-1):OFFSET(HOMECELL,MATCH(MIN(INDEX(Last_Data_Point,MATCH($A111,DataStreams,0)),INDEX(Last_Data_Point,MATCH(P$6,DataStreams,0)),$B$4),DateRange,0)-1,MATCH(INDEX(Returns!$100:$100,MATCH($A111,DataStreams,0)),DataStreams,0)-1)),
OFFSET(HOMECELL,MATCH(MAX(INDEX(First_Data_Point,MATCH($A111,DataStreams,0)),INDEX(First_Data_Point,MATCH(P$6,DataStreams,0)),$B$3),DateRange,0)-1,MATCH(P$6,DataStreams,0)-1):OFFSET(HOMECELL,MATCH(MIN(INDEX(Last_Data_Point,MATCH($A111,DataStreams,0)),INDEX(Last_Data_Point,MATCH(P$6,DataStreams,0)),$B$4),DateRange,0)-1,MATCH(P$6,DataStreams,0)-1) -
(INDEX(Returns!$102:$102,MATCH(P$6,DataStreams,0))*
OFFSET(HOMECELL,MATCH(MAX(INDEX(First_Data_Point,MATCH($A111,DataStreams,0)),INDEX(First_Data_Point,MATCH(P$6,DataStreams,0)),$B$3),DateRange,0)-1,MATCH(INDEX(Returns!$100:$100,MATCH(P$6,DataStreams,0)),DataStreams,0)-1):OFFSET(HOMECELL,MATCH(MIN(INDEX(Last_Data_Point,MATCH($A111,DataStreams,0)),INDEX(Last_Data_Point,MATCH(P$6,DataStreams,0)),$B$4),DateRange,0)-1,MATCH(INDEX(Returns!$100:$100,MATCH(P$6,DataStreams,0)),DataStreams,0)-1))),"")</f>
        <v/>
      </c>
      <c r="Q111" s="233" t="str" cm="1">
        <f t="array" aca="1" ref="Q111" ca="1">_xlfn.IFNA(_xlfn.COVARIANCE.S(
OFFSET(HOMECELL,MATCH(MAX(INDEX(First_Data_Point,MATCH($A111,DataStreams,0)),INDEX(First_Data_Point,MATCH(Q$6,DataStreams,0)),$B$3),DateRange,0)-1,MATCH($A111,DataStreams,0)-1):OFFSET(HOMECELL,MATCH(MIN(INDEX(Last_Data_Point,MATCH($A111,DataStreams,0)),INDEX(Last_Data_Point,MATCH(Q$6,DataStreams,0)),$B$4),DateRange,0)-1,MATCH($A111,DataStreams,0)-1) -
(INDEX(Returns!$102:$102,MATCH($A111,DataStreams,0))*
OFFSET(HOMECELL,MATCH(MAX(INDEX(First_Data_Point,MATCH($A111,DataStreams,0)),INDEX(First_Data_Point,MATCH(Q$6,DataStreams,0)),$B$3),DateRange,0)-1,MATCH(INDEX(Returns!$100:$100,MATCH($A111,DataStreams,0)),DataStreams,0)-1):OFFSET(HOMECELL,MATCH(MIN(INDEX(Last_Data_Point,MATCH($A111,DataStreams,0)),INDEX(Last_Data_Point,MATCH(Q$6,DataStreams,0)),$B$4),DateRange,0)-1,MATCH(INDEX(Returns!$100:$100,MATCH($A111,DataStreams,0)),DataStreams,0)-1)),
OFFSET(HOMECELL,MATCH(MAX(INDEX(First_Data_Point,MATCH($A111,DataStreams,0)),INDEX(First_Data_Point,MATCH(Q$6,DataStreams,0)),$B$3),DateRange,0)-1,MATCH(Q$6,DataStreams,0)-1):OFFSET(HOMECELL,MATCH(MIN(INDEX(Last_Data_Point,MATCH($A111,DataStreams,0)),INDEX(Last_Data_Point,MATCH(Q$6,DataStreams,0)),$B$4),DateRange,0)-1,MATCH(Q$6,DataStreams,0)-1) -
(INDEX(Returns!$102:$102,MATCH(Q$6,DataStreams,0))*
OFFSET(HOMECELL,MATCH(MAX(INDEX(First_Data_Point,MATCH($A111,DataStreams,0)),INDEX(First_Data_Point,MATCH(Q$6,DataStreams,0)),$B$3),DateRange,0)-1,MATCH(INDEX(Returns!$100:$100,MATCH(Q$6,DataStreams,0)),DataStreams,0)-1):OFFSET(HOMECELL,MATCH(MIN(INDEX(Last_Data_Point,MATCH($A111,DataStreams,0)),INDEX(Last_Data_Point,MATCH(Q$6,DataStreams,0)),$B$4),DateRange,0)-1,MATCH(INDEX(Returns!$100:$100,MATCH(Q$6,DataStreams,0)),DataStreams,0)-1))),"")</f>
        <v/>
      </c>
      <c r="R111" s="233" t="str" cm="1">
        <f t="array" aca="1" ref="R111" ca="1">_xlfn.IFNA(_xlfn.COVARIANCE.S(
OFFSET(HOMECELL,MATCH(MAX(INDEX(First_Data_Point,MATCH($A111,DataStreams,0)),INDEX(First_Data_Point,MATCH(R$6,DataStreams,0)),$B$3),DateRange,0)-1,MATCH($A111,DataStreams,0)-1):OFFSET(HOMECELL,MATCH(MIN(INDEX(Last_Data_Point,MATCH($A111,DataStreams,0)),INDEX(Last_Data_Point,MATCH(R$6,DataStreams,0)),$B$4),DateRange,0)-1,MATCH($A111,DataStreams,0)-1) -
(INDEX(Returns!$102:$102,MATCH($A111,DataStreams,0))*
OFFSET(HOMECELL,MATCH(MAX(INDEX(First_Data_Point,MATCH($A111,DataStreams,0)),INDEX(First_Data_Point,MATCH(R$6,DataStreams,0)),$B$3),DateRange,0)-1,MATCH(INDEX(Returns!$100:$100,MATCH($A111,DataStreams,0)),DataStreams,0)-1):OFFSET(HOMECELL,MATCH(MIN(INDEX(Last_Data_Point,MATCH($A111,DataStreams,0)),INDEX(Last_Data_Point,MATCH(R$6,DataStreams,0)),$B$4),DateRange,0)-1,MATCH(INDEX(Returns!$100:$100,MATCH($A111,DataStreams,0)),DataStreams,0)-1)),
OFFSET(HOMECELL,MATCH(MAX(INDEX(First_Data_Point,MATCH($A111,DataStreams,0)),INDEX(First_Data_Point,MATCH(R$6,DataStreams,0)),$B$3),DateRange,0)-1,MATCH(R$6,DataStreams,0)-1):OFFSET(HOMECELL,MATCH(MIN(INDEX(Last_Data_Point,MATCH($A111,DataStreams,0)),INDEX(Last_Data_Point,MATCH(R$6,DataStreams,0)),$B$4),DateRange,0)-1,MATCH(R$6,DataStreams,0)-1) -
(INDEX(Returns!$102:$102,MATCH(R$6,DataStreams,0))*
OFFSET(HOMECELL,MATCH(MAX(INDEX(First_Data_Point,MATCH($A111,DataStreams,0)),INDEX(First_Data_Point,MATCH(R$6,DataStreams,0)),$B$3),DateRange,0)-1,MATCH(INDEX(Returns!$100:$100,MATCH(R$6,DataStreams,0)),DataStreams,0)-1):OFFSET(HOMECELL,MATCH(MIN(INDEX(Last_Data_Point,MATCH($A111,DataStreams,0)),INDEX(Last_Data_Point,MATCH(R$6,DataStreams,0)),$B$4),DateRange,0)-1,MATCH(INDEX(Returns!$100:$100,MATCH(R$6,DataStreams,0)),DataStreams,0)-1))),"")</f>
        <v/>
      </c>
      <c r="S111" s="233" t="str" cm="1">
        <f t="array" aca="1" ref="S111" ca="1">_xlfn.IFNA(_xlfn.COVARIANCE.S(
OFFSET(HOMECELL,MATCH(MAX(INDEX(First_Data_Point,MATCH($A111,DataStreams,0)),INDEX(First_Data_Point,MATCH(S$6,DataStreams,0)),$B$3),DateRange,0)-1,MATCH($A111,DataStreams,0)-1):OFFSET(HOMECELL,MATCH(MIN(INDEX(Last_Data_Point,MATCH($A111,DataStreams,0)),INDEX(Last_Data_Point,MATCH(S$6,DataStreams,0)),$B$4),DateRange,0)-1,MATCH($A111,DataStreams,0)-1) -
(INDEX(Returns!$102:$102,MATCH($A111,DataStreams,0))*
OFFSET(HOMECELL,MATCH(MAX(INDEX(First_Data_Point,MATCH($A111,DataStreams,0)),INDEX(First_Data_Point,MATCH(S$6,DataStreams,0)),$B$3),DateRange,0)-1,MATCH(INDEX(Returns!$100:$100,MATCH($A111,DataStreams,0)),DataStreams,0)-1):OFFSET(HOMECELL,MATCH(MIN(INDEX(Last_Data_Point,MATCH($A111,DataStreams,0)),INDEX(Last_Data_Point,MATCH(S$6,DataStreams,0)),$B$4),DateRange,0)-1,MATCH(INDEX(Returns!$100:$100,MATCH($A111,DataStreams,0)),DataStreams,0)-1)),
OFFSET(HOMECELL,MATCH(MAX(INDEX(First_Data_Point,MATCH($A111,DataStreams,0)),INDEX(First_Data_Point,MATCH(S$6,DataStreams,0)),$B$3),DateRange,0)-1,MATCH(S$6,DataStreams,0)-1):OFFSET(HOMECELL,MATCH(MIN(INDEX(Last_Data_Point,MATCH($A111,DataStreams,0)),INDEX(Last_Data_Point,MATCH(S$6,DataStreams,0)),$B$4),DateRange,0)-1,MATCH(S$6,DataStreams,0)-1) -
(INDEX(Returns!$102:$102,MATCH(S$6,DataStreams,0))*
OFFSET(HOMECELL,MATCH(MAX(INDEX(First_Data_Point,MATCH($A111,DataStreams,0)),INDEX(First_Data_Point,MATCH(S$6,DataStreams,0)),$B$3),DateRange,0)-1,MATCH(INDEX(Returns!$100:$100,MATCH(S$6,DataStreams,0)),DataStreams,0)-1):OFFSET(HOMECELL,MATCH(MIN(INDEX(Last_Data_Point,MATCH($A111,DataStreams,0)),INDEX(Last_Data_Point,MATCH(S$6,DataStreams,0)),$B$4),DateRange,0)-1,MATCH(INDEX(Returns!$100:$100,MATCH(S$6,DataStreams,0)),DataStreams,0)-1))),"")</f>
        <v/>
      </c>
      <c r="T111" s="233" t="str" cm="1">
        <f t="array" aca="1" ref="T111" ca="1">_xlfn.IFNA(_xlfn.COVARIANCE.S(
OFFSET(HOMECELL,MATCH(MAX(INDEX(First_Data_Point,MATCH($A111,DataStreams,0)),INDEX(First_Data_Point,MATCH(T$6,DataStreams,0)),$B$3),DateRange,0)-1,MATCH($A111,DataStreams,0)-1):OFFSET(HOMECELL,MATCH(MIN(INDEX(Last_Data_Point,MATCH($A111,DataStreams,0)),INDEX(Last_Data_Point,MATCH(T$6,DataStreams,0)),$B$4),DateRange,0)-1,MATCH($A111,DataStreams,0)-1) -
(INDEX(Returns!$102:$102,MATCH($A111,DataStreams,0))*
OFFSET(HOMECELL,MATCH(MAX(INDEX(First_Data_Point,MATCH($A111,DataStreams,0)),INDEX(First_Data_Point,MATCH(T$6,DataStreams,0)),$B$3),DateRange,0)-1,MATCH(INDEX(Returns!$100:$100,MATCH($A111,DataStreams,0)),DataStreams,0)-1):OFFSET(HOMECELL,MATCH(MIN(INDEX(Last_Data_Point,MATCH($A111,DataStreams,0)),INDEX(Last_Data_Point,MATCH(T$6,DataStreams,0)),$B$4),DateRange,0)-1,MATCH(INDEX(Returns!$100:$100,MATCH($A111,DataStreams,0)),DataStreams,0)-1)),
OFFSET(HOMECELL,MATCH(MAX(INDEX(First_Data_Point,MATCH($A111,DataStreams,0)),INDEX(First_Data_Point,MATCH(T$6,DataStreams,0)),$B$3),DateRange,0)-1,MATCH(T$6,DataStreams,0)-1):OFFSET(HOMECELL,MATCH(MIN(INDEX(Last_Data_Point,MATCH($A111,DataStreams,0)),INDEX(Last_Data_Point,MATCH(T$6,DataStreams,0)),$B$4),DateRange,0)-1,MATCH(T$6,DataStreams,0)-1) -
(INDEX(Returns!$102:$102,MATCH(T$6,DataStreams,0))*
OFFSET(HOMECELL,MATCH(MAX(INDEX(First_Data_Point,MATCH($A111,DataStreams,0)),INDEX(First_Data_Point,MATCH(T$6,DataStreams,0)),$B$3),DateRange,0)-1,MATCH(INDEX(Returns!$100:$100,MATCH(T$6,DataStreams,0)),DataStreams,0)-1):OFFSET(HOMECELL,MATCH(MIN(INDEX(Last_Data_Point,MATCH($A111,DataStreams,0)),INDEX(Last_Data_Point,MATCH(T$6,DataStreams,0)),$B$4),DateRange,0)-1,MATCH(INDEX(Returns!$100:$100,MATCH(T$6,DataStreams,0)),DataStreams,0)-1))),"")</f>
        <v/>
      </c>
      <c r="U111" s="233" t="str" cm="1">
        <f t="array" aca="1" ref="U111" ca="1">_xlfn.IFNA(_xlfn.COVARIANCE.S(
OFFSET(HOMECELL,MATCH(MAX(INDEX(First_Data_Point,MATCH($A111,DataStreams,0)),INDEX(First_Data_Point,MATCH(U$6,DataStreams,0)),$B$3),DateRange,0)-1,MATCH($A111,DataStreams,0)-1):OFFSET(HOMECELL,MATCH(MIN(INDEX(Last_Data_Point,MATCH($A111,DataStreams,0)),INDEX(Last_Data_Point,MATCH(U$6,DataStreams,0)),$B$4),DateRange,0)-1,MATCH($A111,DataStreams,0)-1) -
(INDEX(Returns!$102:$102,MATCH($A111,DataStreams,0))*
OFFSET(HOMECELL,MATCH(MAX(INDEX(First_Data_Point,MATCH($A111,DataStreams,0)),INDEX(First_Data_Point,MATCH(U$6,DataStreams,0)),$B$3),DateRange,0)-1,MATCH(INDEX(Returns!$100:$100,MATCH($A111,DataStreams,0)),DataStreams,0)-1):OFFSET(HOMECELL,MATCH(MIN(INDEX(Last_Data_Point,MATCH($A111,DataStreams,0)),INDEX(Last_Data_Point,MATCH(U$6,DataStreams,0)),$B$4),DateRange,0)-1,MATCH(INDEX(Returns!$100:$100,MATCH($A111,DataStreams,0)),DataStreams,0)-1)),
OFFSET(HOMECELL,MATCH(MAX(INDEX(First_Data_Point,MATCH($A111,DataStreams,0)),INDEX(First_Data_Point,MATCH(U$6,DataStreams,0)),$B$3),DateRange,0)-1,MATCH(U$6,DataStreams,0)-1):OFFSET(HOMECELL,MATCH(MIN(INDEX(Last_Data_Point,MATCH($A111,DataStreams,0)),INDEX(Last_Data_Point,MATCH(U$6,DataStreams,0)),$B$4),DateRange,0)-1,MATCH(U$6,DataStreams,0)-1) -
(INDEX(Returns!$102:$102,MATCH(U$6,DataStreams,0))*
OFFSET(HOMECELL,MATCH(MAX(INDEX(First_Data_Point,MATCH($A111,DataStreams,0)),INDEX(First_Data_Point,MATCH(U$6,DataStreams,0)),$B$3),DateRange,0)-1,MATCH(INDEX(Returns!$100:$100,MATCH(U$6,DataStreams,0)),DataStreams,0)-1):OFFSET(HOMECELL,MATCH(MIN(INDEX(Last_Data_Point,MATCH($A111,DataStreams,0)),INDEX(Last_Data_Point,MATCH(U$6,DataStreams,0)),$B$4),DateRange,0)-1,MATCH(INDEX(Returns!$100:$100,MATCH(U$6,DataStreams,0)),DataStreams,0)-1))),"")</f>
        <v/>
      </c>
      <c r="V111" s="233" t="str" cm="1">
        <f t="array" aca="1" ref="V111" ca="1">_xlfn.IFNA(_xlfn.COVARIANCE.S(
OFFSET(HOMECELL,MATCH(MAX(INDEX(First_Data_Point,MATCH($A111,DataStreams,0)),INDEX(First_Data_Point,MATCH(V$6,DataStreams,0)),$B$3),DateRange,0)-1,MATCH($A111,DataStreams,0)-1):OFFSET(HOMECELL,MATCH(MIN(INDEX(Last_Data_Point,MATCH($A111,DataStreams,0)),INDEX(Last_Data_Point,MATCH(V$6,DataStreams,0)),$B$4),DateRange,0)-1,MATCH($A111,DataStreams,0)-1) -
(INDEX(Returns!$102:$102,MATCH($A111,DataStreams,0))*
OFFSET(HOMECELL,MATCH(MAX(INDEX(First_Data_Point,MATCH($A111,DataStreams,0)),INDEX(First_Data_Point,MATCH(V$6,DataStreams,0)),$B$3),DateRange,0)-1,MATCH(INDEX(Returns!$100:$100,MATCH($A111,DataStreams,0)),DataStreams,0)-1):OFFSET(HOMECELL,MATCH(MIN(INDEX(Last_Data_Point,MATCH($A111,DataStreams,0)),INDEX(Last_Data_Point,MATCH(V$6,DataStreams,0)),$B$4),DateRange,0)-1,MATCH(INDEX(Returns!$100:$100,MATCH($A111,DataStreams,0)),DataStreams,0)-1)),
OFFSET(HOMECELL,MATCH(MAX(INDEX(First_Data_Point,MATCH($A111,DataStreams,0)),INDEX(First_Data_Point,MATCH(V$6,DataStreams,0)),$B$3),DateRange,0)-1,MATCH(V$6,DataStreams,0)-1):OFFSET(HOMECELL,MATCH(MIN(INDEX(Last_Data_Point,MATCH($A111,DataStreams,0)),INDEX(Last_Data_Point,MATCH(V$6,DataStreams,0)),$B$4),DateRange,0)-1,MATCH(V$6,DataStreams,0)-1) -
(INDEX(Returns!$102:$102,MATCH(V$6,DataStreams,0))*
OFFSET(HOMECELL,MATCH(MAX(INDEX(First_Data_Point,MATCH($A111,DataStreams,0)),INDEX(First_Data_Point,MATCH(V$6,DataStreams,0)),$B$3),DateRange,0)-1,MATCH(INDEX(Returns!$100:$100,MATCH(V$6,DataStreams,0)),DataStreams,0)-1):OFFSET(HOMECELL,MATCH(MIN(INDEX(Last_Data_Point,MATCH($A111,DataStreams,0)),INDEX(Last_Data_Point,MATCH(V$6,DataStreams,0)),$B$4),DateRange,0)-1,MATCH(INDEX(Returns!$100:$100,MATCH(V$6,DataStreams,0)),DataStreams,0)-1))),"")</f>
        <v/>
      </c>
      <c r="W111" s="233" t="str" cm="1">
        <f t="array" aca="1" ref="W111" ca="1">_xlfn.IFNA(_xlfn.COVARIANCE.S(
OFFSET(HOMECELL,MATCH(MAX(INDEX(First_Data_Point,MATCH($A111,DataStreams,0)),INDEX(First_Data_Point,MATCH(W$6,DataStreams,0)),$B$3),DateRange,0)-1,MATCH($A111,DataStreams,0)-1):OFFSET(HOMECELL,MATCH(MIN(INDEX(Last_Data_Point,MATCH($A111,DataStreams,0)),INDEX(Last_Data_Point,MATCH(W$6,DataStreams,0)),$B$4),DateRange,0)-1,MATCH($A111,DataStreams,0)-1) -
(INDEX(Returns!$102:$102,MATCH($A111,DataStreams,0))*
OFFSET(HOMECELL,MATCH(MAX(INDEX(First_Data_Point,MATCH($A111,DataStreams,0)),INDEX(First_Data_Point,MATCH(W$6,DataStreams,0)),$B$3),DateRange,0)-1,MATCH(INDEX(Returns!$100:$100,MATCH($A111,DataStreams,0)),DataStreams,0)-1):OFFSET(HOMECELL,MATCH(MIN(INDEX(Last_Data_Point,MATCH($A111,DataStreams,0)),INDEX(Last_Data_Point,MATCH(W$6,DataStreams,0)),$B$4),DateRange,0)-1,MATCH(INDEX(Returns!$100:$100,MATCH($A111,DataStreams,0)),DataStreams,0)-1)),
OFFSET(HOMECELL,MATCH(MAX(INDEX(First_Data_Point,MATCH($A111,DataStreams,0)),INDEX(First_Data_Point,MATCH(W$6,DataStreams,0)),$B$3),DateRange,0)-1,MATCH(W$6,DataStreams,0)-1):OFFSET(HOMECELL,MATCH(MIN(INDEX(Last_Data_Point,MATCH($A111,DataStreams,0)),INDEX(Last_Data_Point,MATCH(W$6,DataStreams,0)),$B$4),DateRange,0)-1,MATCH(W$6,DataStreams,0)-1) -
(INDEX(Returns!$102:$102,MATCH(W$6,DataStreams,0))*
OFFSET(HOMECELL,MATCH(MAX(INDEX(First_Data_Point,MATCH($A111,DataStreams,0)),INDEX(First_Data_Point,MATCH(W$6,DataStreams,0)),$B$3),DateRange,0)-1,MATCH(INDEX(Returns!$100:$100,MATCH(W$6,DataStreams,0)),DataStreams,0)-1):OFFSET(HOMECELL,MATCH(MIN(INDEX(Last_Data_Point,MATCH($A111,DataStreams,0)),INDEX(Last_Data_Point,MATCH(W$6,DataStreams,0)),$B$4),DateRange,0)-1,MATCH(INDEX(Returns!$100:$100,MATCH(W$6,DataStreams,0)),DataStreams,0)-1))),"")</f>
        <v/>
      </c>
      <c r="X111" s="233" t="str" cm="1">
        <f t="array" aca="1" ref="X111" ca="1">_xlfn.IFNA(_xlfn.COVARIANCE.S(
OFFSET(HOMECELL,MATCH(MAX(INDEX(First_Data_Point,MATCH($A111,DataStreams,0)),INDEX(First_Data_Point,MATCH(X$6,DataStreams,0)),$B$3),DateRange,0)-1,MATCH($A111,DataStreams,0)-1):OFFSET(HOMECELL,MATCH(MIN(INDEX(Last_Data_Point,MATCH($A111,DataStreams,0)),INDEX(Last_Data_Point,MATCH(X$6,DataStreams,0)),$B$4),DateRange,0)-1,MATCH($A111,DataStreams,0)-1) -
(INDEX(Returns!$102:$102,MATCH($A111,DataStreams,0))*
OFFSET(HOMECELL,MATCH(MAX(INDEX(First_Data_Point,MATCH($A111,DataStreams,0)),INDEX(First_Data_Point,MATCH(X$6,DataStreams,0)),$B$3),DateRange,0)-1,MATCH(INDEX(Returns!$100:$100,MATCH($A111,DataStreams,0)),DataStreams,0)-1):OFFSET(HOMECELL,MATCH(MIN(INDEX(Last_Data_Point,MATCH($A111,DataStreams,0)),INDEX(Last_Data_Point,MATCH(X$6,DataStreams,0)),$B$4),DateRange,0)-1,MATCH(INDEX(Returns!$100:$100,MATCH($A111,DataStreams,0)),DataStreams,0)-1)),
OFFSET(HOMECELL,MATCH(MAX(INDEX(First_Data_Point,MATCH($A111,DataStreams,0)),INDEX(First_Data_Point,MATCH(X$6,DataStreams,0)),$B$3),DateRange,0)-1,MATCH(X$6,DataStreams,0)-1):OFFSET(HOMECELL,MATCH(MIN(INDEX(Last_Data_Point,MATCH($A111,DataStreams,0)),INDEX(Last_Data_Point,MATCH(X$6,DataStreams,0)),$B$4),DateRange,0)-1,MATCH(X$6,DataStreams,0)-1) -
(INDEX(Returns!$102:$102,MATCH(X$6,DataStreams,0))*
OFFSET(HOMECELL,MATCH(MAX(INDEX(First_Data_Point,MATCH($A111,DataStreams,0)),INDEX(First_Data_Point,MATCH(X$6,DataStreams,0)),$B$3),DateRange,0)-1,MATCH(INDEX(Returns!$100:$100,MATCH(X$6,DataStreams,0)),DataStreams,0)-1):OFFSET(HOMECELL,MATCH(MIN(INDEX(Last_Data_Point,MATCH($A111,DataStreams,0)),INDEX(Last_Data_Point,MATCH(X$6,DataStreams,0)),$B$4),DateRange,0)-1,MATCH(INDEX(Returns!$100:$100,MATCH(X$6,DataStreams,0)),DataStreams,0)-1))),"")</f>
        <v/>
      </c>
      <c r="Y111" s="233" t="str" cm="1">
        <f t="array" aca="1" ref="Y111" ca="1">_xlfn.IFNA(_xlfn.COVARIANCE.S(
OFFSET(HOMECELL,MATCH(MAX(INDEX(First_Data_Point,MATCH($A111,DataStreams,0)),INDEX(First_Data_Point,MATCH(Y$6,DataStreams,0)),$B$3),DateRange,0)-1,MATCH($A111,DataStreams,0)-1):OFFSET(HOMECELL,MATCH(MIN(INDEX(Last_Data_Point,MATCH($A111,DataStreams,0)),INDEX(Last_Data_Point,MATCH(Y$6,DataStreams,0)),$B$4),DateRange,0)-1,MATCH($A111,DataStreams,0)-1) -
(INDEX(Returns!$102:$102,MATCH($A111,DataStreams,0))*
OFFSET(HOMECELL,MATCH(MAX(INDEX(First_Data_Point,MATCH($A111,DataStreams,0)),INDEX(First_Data_Point,MATCH(Y$6,DataStreams,0)),$B$3),DateRange,0)-1,MATCH(INDEX(Returns!$100:$100,MATCH($A111,DataStreams,0)),DataStreams,0)-1):OFFSET(HOMECELL,MATCH(MIN(INDEX(Last_Data_Point,MATCH($A111,DataStreams,0)),INDEX(Last_Data_Point,MATCH(Y$6,DataStreams,0)),$B$4),DateRange,0)-1,MATCH(INDEX(Returns!$100:$100,MATCH($A111,DataStreams,0)),DataStreams,0)-1)),
OFFSET(HOMECELL,MATCH(MAX(INDEX(First_Data_Point,MATCH($A111,DataStreams,0)),INDEX(First_Data_Point,MATCH(Y$6,DataStreams,0)),$B$3),DateRange,0)-1,MATCH(Y$6,DataStreams,0)-1):OFFSET(HOMECELL,MATCH(MIN(INDEX(Last_Data_Point,MATCH($A111,DataStreams,0)),INDEX(Last_Data_Point,MATCH(Y$6,DataStreams,0)),$B$4),DateRange,0)-1,MATCH(Y$6,DataStreams,0)-1) -
(INDEX(Returns!$102:$102,MATCH(Y$6,DataStreams,0))*
OFFSET(HOMECELL,MATCH(MAX(INDEX(First_Data_Point,MATCH($A111,DataStreams,0)),INDEX(First_Data_Point,MATCH(Y$6,DataStreams,0)),$B$3),DateRange,0)-1,MATCH(INDEX(Returns!$100:$100,MATCH(Y$6,DataStreams,0)),DataStreams,0)-1):OFFSET(HOMECELL,MATCH(MIN(INDEX(Last_Data_Point,MATCH($A111,DataStreams,0)),INDEX(Last_Data_Point,MATCH(Y$6,DataStreams,0)),$B$4),DateRange,0)-1,MATCH(INDEX(Returns!$100:$100,MATCH(Y$6,DataStreams,0)),DataStreams,0)-1))),"")</f>
        <v/>
      </c>
      <c r="Z111" s="233" t="str" cm="1">
        <f t="array" aca="1" ref="Z111" ca="1">_xlfn.IFNA(_xlfn.COVARIANCE.S(
OFFSET(HOMECELL,MATCH(MAX(INDEX(First_Data_Point,MATCH($A111,DataStreams,0)),INDEX(First_Data_Point,MATCH(Z$6,DataStreams,0)),$B$3),DateRange,0)-1,MATCH($A111,DataStreams,0)-1):OFFSET(HOMECELL,MATCH(MIN(INDEX(Last_Data_Point,MATCH($A111,DataStreams,0)),INDEX(Last_Data_Point,MATCH(Z$6,DataStreams,0)),$B$4),DateRange,0)-1,MATCH($A111,DataStreams,0)-1) -
(INDEX(Returns!$102:$102,MATCH($A111,DataStreams,0))*
OFFSET(HOMECELL,MATCH(MAX(INDEX(First_Data_Point,MATCH($A111,DataStreams,0)),INDEX(First_Data_Point,MATCH(Z$6,DataStreams,0)),$B$3),DateRange,0)-1,MATCH(INDEX(Returns!$100:$100,MATCH($A111,DataStreams,0)),DataStreams,0)-1):OFFSET(HOMECELL,MATCH(MIN(INDEX(Last_Data_Point,MATCH($A111,DataStreams,0)),INDEX(Last_Data_Point,MATCH(Z$6,DataStreams,0)),$B$4),DateRange,0)-1,MATCH(INDEX(Returns!$100:$100,MATCH($A111,DataStreams,0)),DataStreams,0)-1)),
OFFSET(HOMECELL,MATCH(MAX(INDEX(First_Data_Point,MATCH($A111,DataStreams,0)),INDEX(First_Data_Point,MATCH(Z$6,DataStreams,0)),$B$3),DateRange,0)-1,MATCH(Z$6,DataStreams,0)-1):OFFSET(HOMECELL,MATCH(MIN(INDEX(Last_Data_Point,MATCH($A111,DataStreams,0)),INDEX(Last_Data_Point,MATCH(Z$6,DataStreams,0)),$B$4),DateRange,0)-1,MATCH(Z$6,DataStreams,0)-1) -
(INDEX(Returns!$102:$102,MATCH(Z$6,DataStreams,0))*
OFFSET(HOMECELL,MATCH(MAX(INDEX(First_Data_Point,MATCH($A111,DataStreams,0)),INDEX(First_Data_Point,MATCH(Z$6,DataStreams,0)),$B$3),DateRange,0)-1,MATCH(INDEX(Returns!$100:$100,MATCH(Z$6,DataStreams,0)),DataStreams,0)-1):OFFSET(HOMECELL,MATCH(MIN(INDEX(Last_Data_Point,MATCH($A111,DataStreams,0)),INDEX(Last_Data_Point,MATCH(Z$6,DataStreams,0)),$B$4),DateRange,0)-1,MATCH(INDEX(Returns!$100:$100,MATCH(Z$6,DataStreams,0)),DataStreams,0)-1))),"")</f>
        <v/>
      </c>
      <c r="AA111" s="233" t="str" cm="1">
        <f t="array" aca="1" ref="AA111" ca="1">_xlfn.IFNA(_xlfn.COVARIANCE.S(
OFFSET(HOMECELL,MATCH(MAX(INDEX(First_Data_Point,MATCH($A111,DataStreams,0)),INDEX(First_Data_Point,MATCH(AA$6,DataStreams,0)),$B$3),DateRange,0)-1,MATCH($A111,DataStreams,0)-1):OFFSET(HOMECELL,MATCH(MIN(INDEX(Last_Data_Point,MATCH($A111,DataStreams,0)),INDEX(Last_Data_Point,MATCH(AA$6,DataStreams,0)),$B$4),DateRange,0)-1,MATCH($A111,DataStreams,0)-1) -
(INDEX(Returns!$102:$102,MATCH($A111,DataStreams,0))*
OFFSET(HOMECELL,MATCH(MAX(INDEX(First_Data_Point,MATCH($A111,DataStreams,0)),INDEX(First_Data_Point,MATCH(AA$6,DataStreams,0)),$B$3),DateRange,0)-1,MATCH(INDEX(Returns!$100:$100,MATCH($A111,DataStreams,0)),DataStreams,0)-1):OFFSET(HOMECELL,MATCH(MIN(INDEX(Last_Data_Point,MATCH($A111,DataStreams,0)),INDEX(Last_Data_Point,MATCH(AA$6,DataStreams,0)),$B$4),DateRange,0)-1,MATCH(INDEX(Returns!$100:$100,MATCH($A111,DataStreams,0)),DataStreams,0)-1)),
OFFSET(HOMECELL,MATCH(MAX(INDEX(First_Data_Point,MATCH($A111,DataStreams,0)),INDEX(First_Data_Point,MATCH(AA$6,DataStreams,0)),$B$3),DateRange,0)-1,MATCH(AA$6,DataStreams,0)-1):OFFSET(HOMECELL,MATCH(MIN(INDEX(Last_Data_Point,MATCH($A111,DataStreams,0)),INDEX(Last_Data_Point,MATCH(AA$6,DataStreams,0)),$B$4),DateRange,0)-1,MATCH(AA$6,DataStreams,0)-1) -
(INDEX(Returns!$102:$102,MATCH(AA$6,DataStreams,0))*
OFFSET(HOMECELL,MATCH(MAX(INDEX(First_Data_Point,MATCH($A111,DataStreams,0)),INDEX(First_Data_Point,MATCH(AA$6,DataStreams,0)),$B$3),DateRange,0)-1,MATCH(INDEX(Returns!$100:$100,MATCH(AA$6,DataStreams,0)),DataStreams,0)-1):OFFSET(HOMECELL,MATCH(MIN(INDEX(Last_Data_Point,MATCH($A111,DataStreams,0)),INDEX(Last_Data_Point,MATCH(AA$6,DataStreams,0)),$B$4),DateRange,0)-1,MATCH(INDEX(Returns!$100:$100,MATCH(AA$6,DataStreams,0)),DataStreams,0)-1))),"")</f>
        <v/>
      </c>
      <c r="AB111" s="233" t="str" cm="1">
        <f t="array" aca="1" ref="AB111" ca="1">_xlfn.IFNA(_xlfn.COVARIANCE.S(
OFFSET(HOMECELL,MATCH(MAX(INDEX(First_Data_Point,MATCH($A111,DataStreams,0)),INDEX(First_Data_Point,MATCH(AB$6,DataStreams,0)),$B$3),DateRange,0)-1,MATCH($A111,DataStreams,0)-1):OFFSET(HOMECELL,MATCH(MIN(INDEX(Last_Data_Point,MATCH($A111,DataStreams,0)),INDEX(Last_Data_Point,MATCH(AB$6,DataStreams,0)),$B$4),DateRange,0)-1,MATCH($A111,DataStreams,0)-1) -
(INDEX(Returns!$102:$102,MATCH($A111,DataStreams,0))*
OFFSET(HOMECELL,MATCH(MAX(INDEX(First_Data_Point,MATCH($A111,DataStreams,0)),INDEX(First_Data_Point,MATCH(AB$6,DataStreams,0)),$B$3),DateRange,0)-1,MATCH(INDEX(Returns!$100:$100,MATCH($A111,DataStreams,0)),DataStreams,0)-1):OFFSET(HOMECELL,MATCH(MIN(INDEX(Last_Data_Point,MATCH($A111,DataStreams,0)),INDEX(Last_Data_Point,MATCH(AB$6,DataStreams,0)),$B$4),DateRange,0)-1,MATCH(INDEX(Returns!$100:$100,MATCH($A111,DataStreams,0)),DataStreams,0)-1)),
OFFSET(HOMECELL,MATCH(MAX(INDEX(First_Data_Point,MATCH($A111,DataStreams,0)),INDEX(First_Data_Point,MATCH(AB$6,DataStreams,0)),$B$3),DateRange,0)-1,MATCH(AB$6,DataStreams,0)-1):OFFSET(HOMECELL,MATCH(MIN(INDEX(Last_Data_Point,MATCH($A111,DataStreams,0)),INDEX(Last_Data_Point,MATCH(AB$6,DataStreams,0)),$B$4),DateRange,0)-1,MATCH(AB$6,DataStreams,0)-1) -
(INDEX(Returns!$102:$102,MATCH(AB$6,DataStreams,0))*
OFFSET(HOMECELL,MATCH(MAX(INDEX(First_Data_Point,MATCH($A111,DataStreams,0)),INDEX(First_Data_Point,MATCH(AB$6,DataStreams,0)),$B$3),DateRange,0)-1,MATCH(INDEX(Returns!$100:$100,MATCH(AB$6,DataStreams,0)),DataStreams,0)-1):OFFSET(HOMECELL,MATCH(MIN(INDEX(Last_Data_Point,MATCH($A111,DataStreams,0)),INDEX(Last_Data_Point,MATCH(AB$6,DataStreams,0)),$B$4),DateRange,0)-1,MATCH(INDEX(Returns!$100:$100,MATCH(AB$6,DataStreams,0)),DataStreams,0)-1))),"")</f>
        <v/>
      </c>
      <c r="AC111" s="233" t="str" cm="1">
        <f t="array" aca="1" ref="AC111" ca="1">_xlfn.IFNA(_xlfn.COVARIANCE.S(
OFFSET(HOMECELL,MATCH(MAX(INDEX(First_Data_Point,MATCH($A111,DataStreams,0)),INDEX(First_Data_Point,MATCH(AC$6,DataStreams,0)),$B$3),DateRange,0)-1,MATCH($A111,DataStreams,0)-1):OFFSET(HOMECELL,MATCH(MIN(INDEX(Last_Data_Point,MATCH($A111,DataStreams,0)),INDEX(Last_Data_Point,MATCH(AC$6,DataStreams,0)),$B$4),DateRange,0)-1,MATCH($A111,DataStreams,0)-1) -
(INDEX(Returns!$102:$102,MATCH($A111,DataStreams,0))*
OFFSET(HOMECELL,MATCH(MAX(INDEX(First_Data_Point,MATCH($A111,DataStreams,0)),INDEX(First_Data_Point,MATCH(AC$6,DataStreams,0)),$B$3),DateRange,0)-1,MATCH(INDEX(Returns!$100:$100,MATCH($A111,DataStreams,0)),DataStreams,0)-1):OFFSET(HOMECELL,MATCH(MIN(INDEX(Last_Data_Point,MATCH($A111,DataStreams,0)),INDEX(Last_Data_Point,MATCH(AC$6,DataStreams,0)),$B$4),DateRange,0)-1,MATCH(INDEX(Returns!$100:$100,MATCH($A111,DataStreams,0)),DataStreams,0)-1)),
OFFSET(HOMECELL,MATCH(MAX(INDEX(First_Data_Point,MATCH($A111,DataStreams,0)),INDEX(First_Data_Point,MATCH(AC$6,DataStreams,0)),$B$3),DateRange,0)-1,MATCH(AC$6,DataStreams,0)-1):OFFSET(HOMECELL,MATCH(MIN(INDEX(Last_Data_Point,MATCH($A111,DataStreams,0)),INDEX(Last_Data_Point,MATCH(AC$6,DataStreams,0)),$B$4),DateRange,0)-1,MATCH(AC$6,DataStreams,0)-1) -
(INDEX(Returns!$102:$102,MATCH(AC$6,DataStreams,0))*
OFFSET(HOMECELL,MATCH(MAX(INDEX(First_Data_Point,MATCH($A111,DataStreams,0)),INDEX(First_Data_Point,MATCH(AC$6,DataStreams,0)),$B$3),DateRange,0)-1,MATCH(INDEX(Returns!$100:$100,MATCH(AC$6,DataStreams,0)),DataStreams,0)-1):OFFSET(HOMECELL,MATCH(MIN(INDEX(Last_Data_Point,MATCH($A111,DataStreams,0)),INDEX(Last_Data_Point,MATCH(AC$6,DataStreams,0)),$B$4),DateRange,0)-1,MATCH(INDEX(Returns!$100:$100,MATCH(AC$6,DataStreams,0)),DataStreams,0)-1))),"")</f>
        <v/>
      </c>
      <c r="AD111" s="233" t="str" cm="1">
        <f t="array" aca="1" ref="AD111" ca="1">_xlfn.IFNA(_xlfn.COVARIANCE.S(
OFFSET(HOMECELL,MATCH(MAX(INDEX(First_Data_Point,MATCH($A111,DataStreams,0)),INDEX(First_Data_Point,MATCH(AD$6,DataStreams,0)),$B$3),DateRange,0)-1,MATCH($A111,DataStreams,0)-1):OFFSET(HOMECELL,MATCH(MIN(INDEX(Last_Data_Point,MATCH($A111,DataStreams,0)),INDEX(Last_Data_Point,MATCH(AD$6,DataStreams,0)),$B$4),DateRange,0)-1,MATCH($A111,DataStreams,0)-1) -
(INDEX(Returns!$102:$102,MATCH($A111,DataStreams,0))*
OFFSET(HOMECELL,MATCH(MAX(INDEX(First_Data_Point,MATCH($A111,DataStreams,0)),INDEX(First_Data_Point,MATCH(AD$6,DataStreams,0)),$B$3),DateRange,0)-1,MATCH(INDEX(Returns!$100:$100,MATCH($A111,DataStreams,0)),DataStreams,0)-1):OFFSET(HOMECELL,MATCH(MIN(INDEX(Last_Data_Point,MATCH($A111,DataStreams,0)),INDEX(Last_Data_Point,MATCH(AD$6,DataStreams,0)),$B$4),DateRange,0)-1,MATCH(INDEX(Returns!$100:$100,MATCH($A111,DataStreams,0)),DataStreams,0)-1)),
OFFSET(HOMECELL,MATCH(MAX(INDEX(First_Data_Point,MATCH($A111,DataStreams,0)),INDEX(First_Data_Point,MATCH(AD$6,DataStreams,0)),$B$3),DateRange,0)-1,MATCH(AD$6,DataStreams,0)-1):OFFSET(HOMECELL,MATCH(MIN(INDEX(Last_Data_Point,MATCH($A111,DataStreams,0)),INDEX(Last_Data_Point,MATCH(AD$6,DataStreams,0)),$B$4),DateRange,0)-1,MATCH(AD$6,DataStreams,0)-1) -
(INDEX(Returns!$102:$102,MATCH(AD$6,DataStreams,0))*
OFFSET(HOMECELL,MATCH(MAX(INDEX(First_Data_Point,MATCH($A111,DataStreams,0)),INDEX(First_Data_Point,MATCH(AD$6,DataStreams,0)),$B$3),DateRange,0)-1,MATCH(INDEX(Returns!$100:$100,MATCH(AD$6,DataStreams,0)),DataStreams,0)-1):OFFSET(HOMECELL,MATCH(MIN(INDEX(Last_Data_Point,MATCH($A111,DataStreams,0)),INDEX(Last_Data_Point,MATCH(AD$6,DataStreams,0)),$B$4),DateRange,0)-1,MATCH(INDEX(Returns!$100:$100,MATCH(AD$6,DataStreams,0)),DataStreams,0)-1))),"")</f>
        <v/>
      </c>
      <c r="AE111" s="233" t="str" cm="1">
        <f t="array" aca="1" ref="AE111" ca="1">_xlfn.IFNA(_xlfn.COVARIANCE.S(
OFFSET(HOMECELL,MATCH(MAX(INDEX(First_Data_Point,MATCH($A111,DataStreams,0)),INDEX(First_Data_Point,MATCH(AE$6,DataStreams,0)),$B$3),DateRange,0)-1,MATCH($A111,DataStreams,0)-1):OFFSET(HOMECELL,MATCH(MIN(INDEX(Last_Data_Point,MATCH($A111,DataStreams,0)),INDEX(Last_Data_Point,MATCH(AE$6,DataStreams,0)),$B$4),DateRange,0)-1,MATCH($A111,DataStreams,0)-1) -
(INDEX(Returns!$102:$102,MATCH($A111,DataStreams,0))*
OFFSET(HOMECELL,MATCH(MAX(INDEX(First_Data_Point,MATCH($A111,DataStreams,0)),INDEX(First_Data_Point,MATCH(AE$6,DataStreams,0)),$B$3),DateRange,0)-1,MATCH(INDEX(Returns!$100:$100,MATCH($A111,DataStreams,0)),DataStreams,0)-1):OFFSET(HOMECELL,MATCH(MIN(INDEX(Last_Data_Point,MATCH($A111,DataStreams,0)),INDEX(Last_Data_Point,MATCH(AE$6,DataStreams,0)),$B$4),DateRange,0)-1,MATCH(INDEX(Returns!$100:$100,MATCH($A111,DataStreams,0)),DataStreams,0)-1)),
OFFSET(HOMECELL,MATCH(MAX(INDEX(First_Data_Point,MATCH($A111,DataStreams,0)),INDEX(First_Data_Point,MATCH(AE$6,DataStreams,0)),$B$3),DateRange,0)-1,MATCH(AE$6,DataStreams,0)-1):OFFSET(HOMECELL,MATCH(MIN(INDEX(Last_Data_Point,MATCH($A111,DataStreams,0)),INDEX(Last_Data_Point,MATCH(AE$6,DataStreams,0)),$B$4),DateRange,0)-1,MATCH(AE$6,DataStreams,0)-1) -
(INDEX(Returns!$102:$102,MATCH(AE$6,DataStreams,0))*
OFFSET(HOMECELL,MATCH(MAX(INDEX(First_Data_Point,MATCH($A111,DataStreams,0)),INDEX(First_Data_Point,MATCH(AE$6,DataStreams,0)),$B$3),DateRange,0)-1,MATCH(INDEX(Returns!$100:$100,MATCH(AE$6,DataStreams,0)),DataStreams,0)-1):OFFSET(HOMECELL,MATCH(MIN(INDEX(Last_Data_Point,MATCH($A111,DataStreams,0)),INDEX(Last_Data_Point,MATCH(AE$6,DataStreams,0)),$B$4),DateRange,0)-1,MATCH(INDEX(Returns!$100:$100,MATCH(AE$6,DataStreams,0)),DataStreams,0)-1))),"")</f>
        <v/>
      </c>
      <c r="AF111" s="233" t="str" cm="1">
        <f t="array" aca="1" ref="AF111" ca="1">_xlfn.IFNA(_xlfn.COVARIANCE.S(
OFFSET(HOMECELL,MATCH(MAX(INDEX(First_Data_Point,MATCH($A111,DataStreams,0)),INDEX(First_Data_Point,MATCH(AF$6,DataStreams,0)),$B$3),DateRange,0)-1,MATCH($A111,DataStreams,0)-1):OFFSET(HOMECELL,MATCH(MIN(INDEX(Last_Data_Point,MATCH($A111,DataStreams,0)),INDEX(Last_Data_Point,MATCH(AF$6,DataStreams,0)),$B$4),DateRange,0)-1,MATCH($A111,DataStreams,0)-1) -
(INDEX(Returns!$102:$102,MATCH($A111,DataStreams,0))*
OFFSET(HOMECELL,MATCH(MAX(INDEX(First_Data_Point,MATCH($A111,DataStreams,0)),INDEX(First_Data_Point,MATCH(AF$6,DataStreams,0)),$B$3),DateRange,0)-1,MATCH(INDEX(Returns!$100:$100,MATCH($A111,DataStreams,0)),DataStreams,0)-1):OFFSET(HOMECELL,MATCH(MIN(INDEX(Last_Data_Point,MATCH($A111,DataStreams,0)),INDEX(Last_Data_Point,MATCH(AF$6,DataStreams,0)),$B$4),DateRange,0)-1,MATCH(INDEX(Returns!$100:$100,MATCH($A111,DataStreams,0)),DataStreams,0)-1)),
OFFSET(HOMECELL,MATCH(MAX(INDEX(First_Data_Point,MATCH($A111,DataStreams,0)),INDEX(First_Data_Point,MATCH(AF$6,DataStreams,0)),$B$3),DateRange,0)-1,MATCH(AF$6,DataStreams,0)-1):OFFSET(HOMECELL,MATCH(MIN(INDEX(Last_Data_Point,MATCH($A111,DataStreams,0)),INDEX(Last_Data_Point,MATCH(AF$6,DataStreams,0)),$B$4),DateRange,0)-1,MATCH(AF$6,DataStreams,0)-1) -
(INDEX(Returns!$102:$102,MATCH(AF$6,DataStreams,0))*
OFFSET(HOMECELL,MATCH(MAX(INDEX(First_Data_Point,MATCH($A111,DataStreams,0)),INDEX(First_Data_Point,MATCH(AF$6,DataStreams,0)),$B$3),DateRange,0)-1,MATCH(INDEX(Returns!$100:$100,MATCH(AF$6,DataStreams,0)),DataStreams,0)-1):OFFSET(HOMECELL,MATCH(MIN(INDEX(Last_Data_Point,MATCH($A111,DataStreams,0)),INDEX(Last_Data_Point,MATCH(AF$6,DataStreams,0)),$B$4),DateRange,0)-1,MATCH(INDEX(Returns!$100:$100,MATCH(AF$6,DataStreams,0)),DataStreams,0)-1))),"")</f>
        <v/>
      </c>
      <c r="AG111" s="233" t="str" cm="1">
        <f t="array" aca="1" ref="AG111" ca="1">_xlfn.IFNA(_xlfn.COVARIANCE.S(
OFFSET(HOMECELL,MATCH(MAX(INDEX(First_Data_Point,MATCH($A111,DataStreams,0)),INDEX(First_Data_Point,MATCH(AG$6,DataStreams,0)),$B$3),DateRange,0)-1,MATCH($A111,DataStreams,0)-1):OFFSET(HOMECELL,MATCH(MIN(INDEX(Last_Data_Point,MATCH($A111,DataStreams,0)),INDEX(Last_Data_Point,MATCH(AG$6,DataStreams,0)),$B$4),DateRange,0)-1,MATCH($A111,DataStreams,0)-1) -
(INDEX(Returns!$102:$102,MATCH($A111,DataStreams,0))*
OFFSET(HOMECELL,MATCH(MAX(INDEX(First_Data_Point,MATCH($A111,DataStreams,0)),INDEX(First_Data_Point,MATCH(AG$6,DataStreams,0)),$B$3),DateRange,0)-1,MATCH(INDEX(Returns!$100:$100,MATCH($A111,DataStreams,0)),DataStreams,0)-1):OFFSET(HOMECELL,MATCH(MIN(INDEX(Last_Data_Point,MATCH($A111,DataStreams,0)),INDEX(Last_Data_Point,MATCH(AG$6,DataStreams,0)),$B$4),DateRange,0)-1,MATCH(INDEX(Returns!$100:$100,MATCH($A111,DataStreams,0)),DataStreams,0)-1)),
OFFSET(HOMECELL,MATCH(MAX(INDEX(First_Data_Point,MATCH($A111,DataStreams,0)),INDEX(First_Data_Point,MATCH(AG$6,DataStreams,0)),$B$3),DateRange,0)-1,MATCH(AG$6,DataStreams,0)-1):OFFSET(HOMECELL,MATCH(MIN(INDEX(Last_Data_Point,MATCH($A111,DataStreams,0)),INDEX(Last_Data_Point,MATCH(AG$6,DataStreams,0)),$B$4),DateRange,0)-1,MATCH(AG$6,DataStreams,0)-1) -
(INDEX(Returns!$102:$102,MATCH(AG$6,DataStreams,0))*
OFFSET(HOMECELL,MATCH(MAX(INDEX(First_Data_Point,MATCH($A111,DataStreams,0)),INDEX(First_Data_Point,MATCH(AG$6,DataStreams,0)),$B$3),DateRange,0)-1,MATCH(INDEX(Returns!$100:$100,MATCH(AG$6,DataStreams,0)),DataStreams,0)-1):OFFSET(HOMECELL,MATCH(MIN(INDEX(Last_Data_Point,MATCH($A111,DataStreams,0)),INDEX(Last_Data_Point,MATCH(AG$6,DataStreams,0)),$B$4),DateRange,0)-1,MATCH(INDEX(Returns!$100:$100,MATCH(AG$6,DataStreams,0)),DataStreams,0)-1))),"")</f>
        <v/>
      </c>
      <c r="AH111" s="233" t="str" cm="1">
        <f t="array" aca="1" ref="AH111" ca="1">_xlfn.IFNA(_xlfn.COVARIANCE.S(
OFFSET(HOMECELL,MATCH(MAX(INDEX(First_Data_Point,MATCH($A111,DataStreams,0)),INDEX(First_Data_Point,MATCH(AH$6,DataStreams,0)),$B$3),DateRange,0)-1,MATCH($A111,DataStreams,0)-1):OFFSET(HOMECELL,MATCH(MIN(INDEX(Last_Data_Point,MATCH($A111,DataStreams,0)),INDEX(Last_Data_Point,MATCH(AH$6,DataStreams,0)),$B$4),DateRange,0)-1,MATCH($A111,DataStreams,0)-1) -
(INDEX(Returns!$102:$102,MATCH($A111,DataStreams,0))*
OFFSET(HOMECELL,MATCH(MAX(INDEX(First_Data_Point,MATCH($A111,DataStreams,0)),INDEX(First_Data_Point,MATCH(AH$6,DataStreams,0)),$B$3),DateRange,0)-1,MATCH(INDEX(Returns!$100:$100,MATCH($A111,DataStreams,0)),DataStreams,0)-1):OFFSET(HOMECELL,MATCH(MIN(INDEX(Last_Data_Point,MATCH($A111,DataStreams,0)),INDEX(Last_Data_Point,MATCH(AH$6,DataStreams,0)),$B$4),DateRange,0)-1,MATCH(INDEX(Returns!$100:$100,MATCH($A111,DataStreams,0)),DataStreams,0)-1)),
OFFSET(HOMECELL,MATCH(MAX(INDEX(First_Data_Point,MATCH($A111,DataStreams,0)),INDEX(First_Data_Point,MATCH(AH$6,DataStreams,0)),$B$3),DateRange,0)-1,MATCH(AH$6,DataStreams,0)-1):OFFSET(HOMECELL,MATCH(MIN(INDEX(Last_Data_Point,MATCH($A111,DataStreams,0)),INDEX(Last_Data_Point,MATCH(AH$6,DataStreams,0)),$B$4),DateRange,0)-1,MATCH(AH$6,DataStreams,0)-1) -
(INDEX(Returns!$102:$102,MATCH(AH$6,DataStreams,0))*
OFFSET(HOMECELL,MATCH(MAX(INDEX(First_Data_Point,MATCH($A111,DataStreams,0)),INDEX(First_Data_Point,MATCH(AH$6,DataStreams,0)),$B$3),DateRange,0)-1,MATCH(INDEX(Returns!$100:$100,MATCH(AH$6,DataStreams,0)),DataStreams,0)-1):OFFSET(HOMECELL,MATCH(MIN(INDEX(Last_Data_Point,MATCH($A111,DataStreams,0)),INDEX(Last_Data_Point,MATCH(AH$6,DataStreams,0)),$B$4),DateRange,0)-1,MATCH(INDEX(Returns!$100:$100,MATCH(AH$6,DataStreams,0)),DataStreams,0)-1))),"")</f>
        <v/>
      </c>
      <c r="AI111" s="233" t="str" cm="1">
        <f t="array" aca="1" ref="AI111" ca="1">_xlfn.IFNA(_xlfn.COVARIANCE.S(
OFFSET(HOMECELL,MATCH(MAX(INDEX(First_Data_Point,MATCH($A111,DataStreams,0)),INDEX(First_Data_Point,MATCH(AI$6,DataStreams,0)),$B$3),DateRange,0)-1,MATCH($A111,DataStreams,0)-1):OFFSET(HOMECELL,MATCH(MIN(INDEX(Last_Data_Point,MATCH($A111,DataStreams,0)),INDEX(Last_Data_Point,MATCH(AI$6,DataStreams,0)),$B$4),DateRange,0)-1,MATCH($A111,DataStreams,0)-1) -
(INDEX(Returns!$102:$102,MATCH($A111,DataStreams,0))*
OFFSET(HOMECELL,MATCH(MAX(INDEX(First_Data_Point,MATCH($A111,DataStreams,0)),INDEX(First_Data_Point,MATCH(AI$6,DataStreams,0)),$B$3),DateRange,0)-1,MATCH(INDEX(Returns!$100:$100,MATCH($A111,DataStreams,0)),DataStreams,0)-1):OFFSET(HOMECELL,MATCH(MIN(INDEX(Last_Data_Point,MATCH($A111,DataStreams,0)),INDEX(Last_Data_Point,MATCH(AI$6,DataStreams,0)),$B$4),DateRange,0)-1,MATCH(INDEX(Returns!$100:$100,MATCH($A111,DataStreams,0)),DataStreams,0)-1)),
OFFSET(HOMECELL,MATCH(MAX(INDEX(First_Data_Point,MATCH($A111,DataStreams,0)),INDEX(First_Data_Point,MATCH(AI$6,DataStreams,0)),$B$3),DateRange,0)-1,MATCH(AI$6,DataStreams,0)-1):OFFSET(HOMECELL,MATCH(MIN(INDEX(Last_Data_Point,MATCH($A111,DataStreams,0)),INDEX(Last_Data_Point,MATCH(AI$6,DataStreams,0)),$B$4),DateRange,0)-1,MATCH(AI$6,DataStreams,0)-1) -
(INDEX(Returns!$102:$102,MATCH(AI$6,DataStreams,0))*
OFFSET(HOMECELL,MATCH(MAX(INDEX(First_Data_Point,MATCH($A111,DataStreams,0)),INDEX(First_Data_Point,MATCH(AI$6,DataStreams,0)),$B$3),DateRange,0)-1,MATCH(INDEX(Returns!$100:$100,MATCH(AI$6,DataStreams,0)),DataStreams,0)-1):OFFSET(HOMECELL,MATCH(MIN(INDEX(Last_Data_Point,MATCH($A111,DataStreams,0)),INDEX(Last_Data_Point,MATCH(AI$6,DataStreams,0)),$B$4),DateRange,0)-1,MATCH(INDEX(Returns!$100:$100,MATCH(AI$6,DataStreams,0)),DataStreams,0)-1))),"")</f>
        <v/>
      </c>
      <c r="AJ111" s="233" t="str" cm="1">
        <f t="array" aca="1" ref="AJ111" ca="1">_xlfn.IFNA(_xlfn.COVARIANCE.S(
OFFSET(HOMECELL,MATCH(MAX(INDEX(First_Data_Point,MATCH($A111,DataStreams,0)),INDEX(First_Data_Point,MATCH(AJ$6,DataStreams,0)),$B$3),DateRange,0)-1,MATCH($A111,DataStreams,0)-1):OFFSET(HOMECELL,MATCH(MIN(INDEX(Last_Data_Point,MATCH($A111,DataStreams,0)),INDEX(Last_Data_Point,MATCH(AJ$6,DataStreams,0)),$B$4),DateRange,0)-1,MATCH($A111,DataStreams,0)-1) -
(INDEX(Returns!$102:$102,MATCH($A111,DataStreams,0))*
OFFSET(HOMECELL,MATCH(MAX(INDEX(First_Data_Point,MATCH($A111,DataStreams,0)),INDEX(First_Data_Point,MATCH(AJ$6,DataStreams,0)),$B$3),DateRange,0)-1,MATCH(INDEX(Returns!$100:$100,MATCH($A111,DataStreams,0)),DataStreams,0)-1):OFFSET(HOMECELL,MATCH(MIN(INDEX(Last_Data_Point,MATCH($A111,DataStreams,0)),INDEX(Last_Data_Point,MATCH(AJ$6,DataStreams,0)),$B$4),DateRange,0)-1,MATCH(INDEX(Returns!$100:$100,MATCH($A111,DataStreams,0)),DataStreams,0)-1)),
OFFSET(HOMECELL,MATCH(MAX(INDEX(First_Data_Point,MATCH($A111,DataStreams,0)),INDEX(First_Data_Point,MATCH(AJ$6,DataStreams,0)),$B$3),DateRange,0)-1,MATCH(AJ$6,DataStreams,0)-1):OFFSET(HOMECELL,MATCH(MIN(INDEX(Last_Data_Point,MATCH($A111,DataStreams,0)),INDEX(Last_Data_Point,MATCH(AJ$6,DataStreams,0)),$B$4),DateRange,0)-1,MATCH(AJ$6,DataStreams,0)-1) -
(INDEX(Returns!$102:$102,MATCH(AJ$6,DataStreams,0))*
OFFSET(HOMECELL,MATCH(MAX(INDEX(First_Data_Point,MATCH($A111,DataStreams,0)),INDEX(First_Data_Point,MATCH(AJ$6,DataStreams,0)),$B$3),DateRange,0)-1,MATCH(INDEX(Returns!$100:$100,MATCH(AJ$6,DataStreams,0)),DataStreams,0)-1):OFFSET(HOMECELL,MATCH(MIN(INDEX(Last_Data_Point,MATCH($A111,DataStreams,0)),INDEX(Last_Data_Point,MATCH(AJ$6,DataStreams,0)),$B$4),DateRange,0)-1,MATCH(INDEX(Returns!$100:$100,MATCH(AJ$6,DataStreams,0)),DataStreams,0)-1))),"")</f>
        <v/>
      </c>
      <c r="AK111" s="233" t="str" cm="1">
        <f t="array" aca="1" ref="AK111" ca="1">_xlfn.IFNA(_xlfn.COVARIANCE.S(
OFFSET(HOMECELL,MATCH(MAX(INDEX(First_Data_Point,MATCH($A111,DataStreams,0)),INDEX(First_Data_Point,MATCH(AK$6,DataStreams,0)),$B$3),DateRange,0)-1,MATCH($A111,DataStreams,0)-1):OFFSET(HOMECELL,MATCH(MIN(INDEX(Last_Data_Point,MATCH($A111,DataStreams,0)),INDEX(Last_Data_Point,MATCH(AK$6,DataStreams,0)),$B$4),DateRange,0)-1,MATCH($A111,DataStreams,0)-1) -
(INDEX(Returns!$102:$102,MATCH($A111,DataStreams,0))*
OFFSET(HOMECELL,MATCH(MAX(INDEX(First_Data_Point,MATCH($A111,DataStreams,0)),INDEX(First_Data_Point,MATCH(AK$6,DataStreams,0)),$B$3),DateRange,0)-1,MATCH(INDEX(Returns!$100:$100,MATCH($A111,DataStreams,0)),DataStreams,0)-1):OFFSET(HOMECELL,MATCH(MIN(INDEX(Last_Data_Point,MATCH($A111,DataStreams,0)),INDEX(Last_Data_Point,MATCH(AK$6,DataStreams,0)),$B$4),DateRange,0)-1,MATCH(INDEX(Returns!$100:$100,MATCH($A111,DataStreams,0)),DataStreams,0)-1)),
OFFSET(HOMECELL,MATCH(MAX(INDEX(First_Data_Point,MATCH($A111,DataStreams,0)),INDEX(First_Data_Point,MATCH(AK$6,DataStreams,0)),$B$3),DateRange,0)-1,MATCH(AK$6,DataStreams,0)-1):OFFSET(HOMECELL,MATCH(MIN(INDEX(Last_Data_Point,MATCH($A111,DataStreams,0)),INDEX(Last_Data_Point,MATCH(AK$6,DataStreams,0)),$B$4),DateRange,0)-1,MATCH(AK$6,DataStreams,0)-1) -
(INDEX(Returns!$102:$102,MATCH(AK$6,DataStreams,0))*
OFFSET(HOMECELL,MATCH(MAX(INDEX(First_Data_Point,MATCH($A111,DataStreams,0)),INDEX(First_Data_Point,MATCH(AK$6,DataStreams,0)),$B$3),DateRange,0)-1,MATCH(INDEX(Returns!$100:$100,MATCH(AK$6,DataStreams,0)),DataStreams,0)-1):OFFSET(HOMECELL,MATCH(MIN(INDEX(Last_Data_Point,MATCH($A111,DataStreams,0)),INDEX(Last_Data_Point,MATCH(AK$6,DataStreams,0)),$B$4),DateRange,0)-1,MATCH(INDEX(Returns!$100:$100,MATCH(AK$6,DataStreams,0)),DataStreams,0)-1))),"")</f>
        <v/>
      </c>
      <c r="AL111" s="233" t="str" cm="1">
        <f t="array" aca="1" ref="AL111" ca="1">_xlfn.IFNA(_xlfn.COVARIANCE.S(
OFFSET(HOMECELL,MATCH(MAX(INDEX(First_Data_Point,MATCH($A111,DataStreams,0)),INDEX(First_Data_Point,MATCH(AL$6,DataStreams,0)),$B$3),DateRange,0)-1,MATCH($A111,DataStreams,0)-1):OFFSET(HOMECELL,MATCH(MIN(INDEX(Last_Data_Point,MATCH($A111,DataStreams,0)),INDEX(Last_Data_Point,MATCH(AL$6,DataStreams,0)),$B$4),DateRange,0)-1,MATCH($A111,DataStreams,0)-1) -
(INDEX(Returns!$102:$102,MATCH($A111,DataStreams,0))*
OFFSET(HOMECELL,MATCH(MAX(INDEX(First_Data_Point,MATCH($A111,DataStreams,0)),INDEX(First_Data_Point,MATCH(AL$6,DataStreams,0)),$B$3),DateRange,0)-1,MATCH(INDEX(Returns!$100:$100,MATCH($A111,DataStreams,0)),DataStreams,0)-1):OFFSET(HOMECELL,MATCH(MIN(INDEX(Last_Data_Point,MATCH($A111,DataStreams,0)),INDEX(Last_Data_Point,MATCH(AL$6,DataStreams,0)),$B$4),DateRange,0)-1,MATCH(INDEX(Returns!$100:$100,MATCH($A111,DataStreams,0)),DataStreams,0)-1)),
OFFSET(HOMECELL,MATCH(MAX(INDEX(First_Data_Point,MATCH($A111,DataStreams,0)),INDEX(First_Data_Point,MATCH(AL$6,DataStreams,0)),$B$3),DateRange,0)-1,MATCH(AL$6,DataStreams,0)-1):OFFSET(HOMECELL,MATCH(MIN(INDEX(Last_Data_Point,MATCH($A111,DataStreams,0)),INDEX(Last_Data_Point,MATCH(AL$6,DataStreams,0)),$B$4),DateRange,0)-1,MATCH(AL$6,DataStreams,0)-1) -
(INDEX(Returns!$102:$102,MATCH(AL$6,DataStreams,0))*
OFFSET(HOMECELL,MATCH(MAX(INDEX(First_Data_Point,MATCH($A111,DataStreams,0)),INDEX(First_Data_Point,MATCH(AL$6,DataStreams,0)),$B$3),DateRange,0)-1,MATCH(INDEX(Returns!$100:$100,MATCH(AL$6,DataStreams,0)),DataStreams,0)-1):OFFSET(HOMECELL,MATCH(MIN(INDEX(Last_Data_Point,MATCH($A111,DataStreams,0)),INDEX(Last_Data_Point,MATCH(AL$6,DataStreams,0)),$B$4),DateRange,0)-1,MATCH(INDEX(Returns!$100:$100,MATCH(AL$6,DataStreams,0)),DataStreams,0)-1))),"")</f>
        <v/>
      </c>
      <c r="AM111" s="233" t="str" cm="1">
        <f t="array" aca="1" ref="AM111" ca="1">_xlfn.IFNA(_xlfn.COVARIANCE.S(
OFFSET(HOMECELL,MATCH(MAX(INDEX(First_Data_Point,MATCH($A111,DataStreams,0)),INDEX(First_Data_Point,MATCH(AM$6,DataStreams,0)),$B$3),DateRange,0)-1,MATCH($A111,DataStreams,0)-1):OFFSET(HOMECELL,MATCH(MIN(INDEX(Last_Data_Point,MATCH($A111,DataStreams,0)),INDEX(Last_Data_Point,MATCH(AM$6,DataStreams,0)),$B$4),DateRange,0)-1,MATCH($A111,DataStreams,0)-1) -
(INDEX(Returns!$102:$102,MATCH($A111,DataStreams,0))*
OFFSET(HOMECELL,MATCH(MAX(INDEX(First_Data_Point,MATCH($A111,DataStreams,0)),INDEX(First_Data_Point,MATCH(AM$6,DataStreams,0)),$B$3),DateRange,0)-1,MATCH(INDEX(Returns!$100:$100,MATCH($A111,DataStreams,0)),DataStreams,0)-1):OFFSET(HOMECELL,MATCH(MIN(INDEX(Last_Data_Point,MATCH($A111,DataStreams,0)),INDEX(Last_Data_Point,MATCH(AM$6,DataStreams,0)),$B$4),DateRange,0)-1,MATCH(INDEX(Returns!$100:$100,MATCH($A111,DataStreams,0)),DataStreams,0)-1)),
OFFSET(HOMECELL,MATCH(MAX(INDEX(First_Data_Point,MATCH($A111,DataStreams,0)),INDEX(First_Data_Point,MATCH(AM$6,DataStreams,0)),$B$3),DateRange,0)-1,MATCH(AM$6,DataStreams,0)-1):OFFSET(HOMECELL,MATCH(MIN(INDEX(Last_Data_Point,MATCH($A111,DataStreams,0)),INDEX(Last_Data_Point,MATCH(AM$6,DataStreams,0)),$B$4),DateRange,0)-1,MATCH(AM$6,DataStreams,0)-1) -
(INDEX(Returns!$102:$102,MATCH(AM$6,DataStreams,0))*
OFFSET(HOMECELL,MATCH(MAX(INDEX(First_Data_Point,MATCH($A111,DataStreams,0)),INDEX(First_Data_Point,MATCH(AM$6,DataStreams,0)),$B$3),DateRange,0)-1,MATCH(INDEX(Returns!$100:$100,MATCH(AM$6,DataStreams,0)),DataStreams,0)-1):OFFSET(HOMECELL,MATCH(MIN(INDEX(Last_Data_Point,MATCH($A111,DataStreams,0)),INDEX(Last_Data_Point,MATCH(AM$6,DataStreams,0)),$B$4),DateRange,0)-1,MATCH(INDEX(Returns!$100:$100,MATCH(AM$6,DataStreams,0)),DataStreams,0)-1))),"")</f>
        <v/>
      </c>
      <c r="AN111" s="233" t="str" cm="1">
        <f t="array" aca="1" ref="AN111" ca="1">_xlfn.IFNA(_xlfn.COVARIANCE.S(
OFFSET(HOMECELL,MATCH(MAX(INDEX(First_Data_Point,MATCH($A111,DataStreams,0)),INDEX(First_Data_Point,MATCH(AN$6,DataStreams,0)),$B$3),DateRange,0)-1,MATCH($A111,DataStreams,0)-1):OFFSET(HOMECELL,MATCH(MIN(INDEX(Last_Data_Point,MATCH($A111,DataStreams,0)),INDEX(Last_Data_Point,MATCH(AN$6,DataStreams,0)),$B$4),DateRange,0)-1,MATCH($A111,DataStreams,0)-1) -
(INDEX(Returns!$102:$102,MATCH($A111,DataStreams,0))*
OFFSET(HOMECELL,MATCH(MAX(INDEX(First_Data_Point,MATCH($A111,DataStreams,0)),INDEX(First_Data_Point,MATCH(AN$6,DataStreams,0)),$B$3),DateRange,0)-1,MATCH(INDEX(Returns!$100:$100,MATCH($A111,DataStreams,0)),DataStreams,0)-1):OFFSET(HOMECELL,MATCH(MIN(INDEX(Last_Data_Point,MATCH($A111,DataStreams,0)),INDEX(Last_Data_Point,MATCH(AN$6,DataStreams,0)),$B$4),DateRange,0)-1,MATCH(INDEX(Returns!$100:$100,MATCH($A111,DataStreams,0)),DataStreams,0)-1)),
OFFSET(HOMECELL,MATCH(MAX(INDEX(First_Data_Point,MATCH($A111,DataStreams,0)),INDEX(First_Data_Point,MATCH(AN$6,DataStreams,0)),$B$3),DateRange,0)-1,MATCH(AN$6,DataStreams,0)-1):OFFSET(HOMECELL,MATCH(MIN(INDEX(Last_Data_Point,MATCH($A111,DataStreams,0)),INDEX(Last_Data_Point,MATCH(AN$6,DataStreams,0)),$B$4),DateRange,0)-1,MATCH(AN$6,DataStreams,0)-1) -
(INDEX(Returns!$102:$102,MATCH(AN$6,DataStreams,0))*
OFFSET(HOMECELL,MATCH(MAX(INDEX(First_Data_Point,MATCH($A111,DataStreams,0)),INDEX(First_Data_Point,MATCH(AN$6,DataStreams,0)),$B$3),DateRange,0)-1,MATCH(INDEX(Returns!$100:$100,MATCH(AN$6,DataStreams,0)),DataStreams,0)-1):OFFSET(HOMECELL,MATCH(MIN(INDEX(Last_Data_Point,MATCH($A111,DataStreams,0)),INDEX(Last_Data_Point,MATCH(AN$6,DataStreams,0)),$B$4),DateRange,0)-1,MATCH(INDEX(Returns!$100:$100,MATCH(AN$6,DataStreams,0)),DataStreams,0)-1))),"")</f>
        <v/>
      </c>
      <c r="AO111" s="233" t="str" cm="1">
        <f t="array" aca="1" ref="AO111" ca="1">_xlfn.IFNA(_xlfn.COVARIANCE.S(
OFFSET(HOMECELL,MATCH(MAX(INDEX(First_Data_Point,MATCH($A111,DataStreams,0)),INDEX(First_Data_Point,MATCH(AO$6,DataStreams,0)),$B$3),DateRange,0)-1,MATCH($A111,DataStreams,0)-1):OFFSET(HOMECELL,MATCH(MIN(INDEX(Last_Data_Point,MATCH($A111,DataStreams,0)),INDEX(Last_Data_Point,MATCH(AO$6,DataStreams,0)),$B$4),DateRange,0)-1,MATCH($A111,DataStreams,0)-1) -
(INDEX(Returns!$102:$102,MATCH($A111,DataStreams,0))*
OFFSET(HOMECELL,MATCH(MAX(INDEX(First_Data_Point,MATCH($A111,DataStreams,0)),INDEX(First_Data_Point,MATCH(AO$6,DataStreams,0)),$B$3),DateRange,0)-1,MATCH(INDEX(Returns!$100:$100,MATCH($A111,DataStreams,0)),DataStreams,0)-1):OFFSET(HOMECELL,MATCH(MIN(INDEX(Last_Data_Point,MATCH($A111,DataStreams,0)),INDEX(Last_Data_Point,MATCH(AO$6,DataStreams,0)),$B$4),DateRange,0)-1,MATCH(INDEX(Returns!$100:$100,MATCH($A111,DataStreams,0)),DataStreams,0)-1)),
OFFSET(HOMECELL,MATCH(MAX(INDEX(First_Data_Point,MATCH($A111,DataStreams,0)),INDEX(First_Data_Point,MATCH(AO$6,DataStreams,0)),$B$3),DateRange,0)-1,MATCH(AO$6,DataStreams,0)-1):OFFSET(HOMECELL,MATCH(MIN(INDEX(Last_Data_Point,MATCH($A111,DataStreams,0)),INDEX(Last_Data_Point,MATCH(AO$6,DataStreams,0)),$B$4),DateRange,0)-1,MATCH(AO$6,DataStreams,0)-1) -
(INDEX(Returns!$102:$102,MATCH(AO$6,DataStreams,0))*
OFFSET(HOMECELL,MATCH(MAX(INDEX(First_Data_Point,MATCH($A111,DataStreams,0)),INDEX(First_Data_Point,MATCH(AO$6,DataStreams,0)),$B$3),DateRange,0)-1,MATCH(INDEX(Returns!$100:$100,MATCH(AO$6,DataStreams,0)),DataStreams,0)-1):OFFSET(HOMECELL,MATCH(MIN(INDEX(Last_Data_Point,MATCH($A111,DataStreams,0)),INDEX(Last_Data_Point,MATCH(AO$6,DataStreams,0)),$B$4),DateRange,0)-1,MATCH(INDEX(Returns!$100:$100,MATCH(AO$6,DataStreams,0)),DataStreams,0)-1))),"")</f>
        <v/>
      </c>
      <c r="AP111" s="233" t="str" cm="1">
        <f t="array" aca="1" ref="AP111" ca="1">_xlfn.IFNA(_xlfn.COVARIANCE.S(
OFFSET(HOMECELL,MATCH(MAX(INDEX(First_Data_Point,MATCH($A111,DataStreams,0)),INDEX(First_Data_Point,MATCH(AP$6,DataStreams,0)),$B$3),DateRange,0)-1,MATCH($A111,DataStreams,0)-1):OFFSET(HOMECELL,MATCH(MIN(INDEX(Last_Data_Point,MATCH($A111,DataStreams,0)),INDEX(Last_Data_Point,MATCH(AP$6,DataStreams,0)),$B$4),DateRange,0)-1,MATCH($A111,DataStreams,0)-1) -
(INDEX(Returns!$102:$102,MATCH($A111,DataStreams,0))*
OFFSET(HOMECELL,MATCH(MAX(INDEX(First_Data_Point,MATCH($A111,DataStreams,0)),INDEX(First_Data_Point,MATCH(AP$6,DataStreams,0)),$B$3),DateRange,0)-1,MATCH(INDEX(Returns!$100:$100,MATCH($A111,DataStreams,0)),DataStreams,0)-1):OFFSET(HOMECELL,MATCH(MIN(INDEX(Last_Data_Point,MATCH($A111,DataStreams,0)),INDEX(Last_Data_Point,MATCH(AP$6,DataStreams,0)),$B$4),DateRange,0)-1,MATCH(INDEX(Returns!$100:$100,MATCH($A111,DataStreams,0)),DataStreams,0)-1)),
OFFSET(HOMECELL,MATCH(MAX(INDEX(First_Data_Point,MATCH($A111,DataStreams,0)),INDEX(First_Data_Point,MATCH(AP$6,DataStreams,0)),$B$3),DateRange,0)-1,MATCH(AP$6,DataStreams,0)-1):OFFSET(HOMECELL,MATCH(MIN(INDEX(Last_Data_Point,MATCH($A111,DataStreams,0)),INDEX(Last_Data_Point,MATCH(AP$6,DataStreams,0)),$B$4),DateRange,0)-1,MATCH(AP$6,DataStreams,0)-1) -
(INDEX(Returns!$102:$102,MATCH(AP$6,DataStreams,0))*
OFFSET(HOMECELL,MATCH(MAX(INDEX(First_Data_Point,MATCH($A111,DataStreams,0)),INDEX(First_Data_Point,MATCH(AP$6,DataStreams,0)),$B$3),DateRange,0)-1,MATCH(INDEX(Returns!$100:$100,MATCH(AP$6,DataStreams,0)),DataStreams,0)-1):OFFSET(HOMECELL,MATCH(MIN(INDEX(Last_Data_Point,MATCH($A111,DataStreams,0)),INDEX(Last_Data_Point,MATCH(AP$6,DataStreams,0)),$B$4),DateRange,0)-1,MATCH(INDEX(Returns!$100:$100,MATCH(AP$6,DataStreams,0)),DataStreams,0)-1))),"")</f>
        <v/>
      </c>
      <c r="AQ111" s="233" t="str" cm="1">
        <f t="array" aca="1" ref="AQ111" ca="1">_xlfn.IFNA(_xlfn.COVARIANCE.S(
OFFSET(HOMECELL,MATCH(MAX(INDEX(First_Data_Point,MATCH($A111,DataStreams,0)),INDEX(First_Data_Point,MATCH(AQ$6,DataStreams,0)),$B$3),DateRange,0)-1,MATCH($A111,DataStreams,0)-1):OFFSET(HOMECELL,MATCH(MIN(INDEX(Last_Data_Point,MATCH($A111,DataStreams,0)),INDEX(Last_Data_Point,MATCH(AQ$6,DataStreams,0)),$B$4),DateRange,0)-1,MATCH($A111,DataStreams,0)-1) -
(INDEX(Returns!$102:$102,MATCH($A111,DataStreams,0))*
OFFSET(HOMECELL,MATCH(MAX(INDEX(First_Data_Point,MATCH($A111,DataStreams,0)),INDEX(First_Data_Point,MATCH(AQ$6,DataStreams,0)),$B$3),DateRange,0)-1,MATCH(INDEX(Returns!$100:$100,MATCH($A111,DataStreams,0)),DataStreams,0)-1):OFFSET(HOMECELL,MATCH(MIN(INDEX(Last_Data_Point,MATCH($A111,DataStreams,0)),INDEX(Last_Data_Point,MATCH(AQ$6,DataStreams,0)),$B$4),DateRange,0)-1,MATCH(INDEX(Returns!$100:$100,MATCH($A111,DataStreams,0)),DataStreams,0)-1)),
OFFSET(HOMECELL,MATCH(MAX(INDEX(First_Data_Point,MATCH($A111,DataStreams,0)),INDEX(First_Data_Point,MATCH(AQ$6,DataStreams,0)),$B$3),DateRange,0)-1,MATCH(AQ$6,DataStreams,0)-1):OFFSET(HOMECELL,MATCH(MIN(INDEX(Last_Data_Point,MATCH($A111,DataStreams,0)),INDEX(Last_Data_Point,MATCH(AQ$6,DataStreams,0)),$B$4),DateRange,0)-1,MATCH(AQ$6,DataStreams,0)-1) -
(INDEX(Returns!$102:$102,MATCH(AQ$6,DataStreams,0))*
OFFSET(HOMECELL,MATCH(MAX(INDEX(First_Data_Point,MATCH($A111,DataStreams,0)),INDEX(First_Data_Point,MATCH(AQ$6,DataStreams,0)),$B$3),DateRange,0)-1,MATCH(INDEX(Returns!$100:$100,MATCH(AQ$6,DataStreams,0)),DataStreams,0)-1):OFFSET(HOMECELL,MATCH(MIN(INDEX(Last_Data_Point,MATCH($A111,DataStreams,0)),INDEX(Last_Data_Point,MATCH(AQ$6,DataStreams,0)),$B$4),DateRange,0)-1,MATCH(INDEX(Returns!$100:$100,MATCH(AQ$6,DataStreams,0)),DataStreams,0)-1))),"")</f>
        <v/>
      </c>
      <c r="AR111" s="233" t="str" cm="1">
        <f t="array" aca="1" ref="AR111" ca="1">_xlfn.IFNA(_xlfn.COVARIANCE.S(
OFFSET(HOMECELL,MATCH(MAX(INDEX(First_Data_Point,MATCH($A111,DataStreams,0)),INDEX(First_Data_Point,MATCH(AR$6,DataStreams,0)),$B$3),DateRange,0)-1,MATCH($A111,DataStreams,0)-1):OFFSET(HOMECELL,MATCH(MIN(INDEX(Last_Data_Point,MATCH($A111,DataStreams,0)),INDEX(Last_Data_Point,MATCH(AR$6,DataStreams,0)),$B$4),DateRange,0)-1,MATCH($A111,DataStreams,0)-1) -
(INDEX(Returns!$102:$102,MATCH($A111,DataStreams,0))*
OFFSET(HOMECELL,MATCH(MAX(INDEX(First_Data_Point,MATCH($A111,DataStreams,0)),INDEX(First_Data_Point,MATCH(AR$6,DataStreams,0)),$B$3),DateRange,0)-1,MATCH(INDEX(Returns!$100:$100,MATCH($A111,DataStreams,0)),DataStreams,0)-1):OFFSET(HOMECELL,MATCH(MIN(INDEX(Last_Data_Point,MATCH($A111,DataStreams,0)),INDEX(Last_Data_Point,MATCH(AR$6,DataStreams,0)),$B$4),DateRange,0)-1,MATCH(INDEX(Returns!$100:$100,MATCH($A111,DataStreams,0)),DataStreams,0)-1)),
OFFSET(HOMECELL,MATCH(MAX(INDEX(First_Data_Point,MATCH($A111,DataStreams,0)),INDEX(First_Data_Point,MATCH(AR$6,DataStreams,0)),$B$3),DateRange,0)-1,MATCH(AR$6,DataStreams,0)-1):OFFSET(HOMECELL,MATCH(MIN(INDEX(Last_Data_Point,MATCH($A111,DataStreams,0)),INDEX(Last_Data_Point,MATCH(AR$6,DataStreams,0)),$B$4),DateRange,0)-1,MATCH(AR$6,DataStreams,0)-1) -
(INDEX(Returns!$102:$102,MATCH(AR$6,DataStreams,0))*
OFFSET(HOMECELL,MATCH(MAX(INDEX(First_Data_Point,MATCH($A111,DataStreams,0)),INDEX(First_Data_Point,MATCH(AR$6,DataStreams,0)),$B$3),DateRange,0)-1,MATCH(INDEX(Returns!$100:$100,MATCH(AR$6,DataStreams,0)),DataStreams,0)-1):OFFSET(HOMECELL,MATCH(MIN(INDEX(Last_Data_Point,MATCH($A111,DataStreams,0)),INDEX(Last_Data_Point,MATCH(AR$6,DataStreams,0)),$B$4),DateRange,0)-1,MATCH(INDEX(Returns!$100:$100,MATCH(AR$6,DataStreams,0)),DataStreams,0)-1))),"")</f>
        <v/>
      </c>
      <c r="AS111" s="233" t="str" cm="1">
        <f t="array" aca="1" ref="AS111" ca="1">_xlfn.IFNA(_xlfn.COVARIANCE.S(
OFFSET(HOMECELL,MATCH(MAX(INDEX(First_Data_Point,MATCH($A111,DataStreams,0)),INDEX(First_Data_Point,MATCH(AS$6,DataStreams,0)),$B$3),DateRange,0)-1,MATCH($A111,DataStreams,0)-1):OFFSET(HOMECELL,MATCH(MIN(INDEX(Last_Data_Point,MATCH($A111,DataStreams,0)),INDEX(Last_Data_Point,MATCH(AS$6,DataStreams,0)),$B$4),DateRange,0)-1,MATCH($A111,DataStreams,0)-1) -
(INDEX(Returns!$102:$102,MATCH($A111,DataStreams,0))*
OFFSET(HOMECELL,MATCH(MAX(INDEX(First_Data_Point,MATCH($A111,DataStreams,0)),INDEX(First_Data_Point,MATCH(AS$6,DataStreams,0)),$B$3),DateRange,0)-1,MATCH(INDEX(Returns!$100:$100,MATCH($A111,DataStreams,0)),DataStreams,0)-1):OFFSET(HOMECELL,MATCH(MIN(INDEX(Last_Data_Point,MATCH($A111,DataStreams,0)),INDEX(Last_Data_Point,MATCH(AS$6,DataStreams,0)),$B$4),DateRange,0)-1,MATCH(INDEX(Returns!$100:$100,MATCH($A111,DataStreams,0)),DataStreams,0)-1)),
OFFSET(HOMECELL,MATCH(MAX(INDEX(First_Data_Point,MATCH($A111,DataStreams,0)),INDEX(First_Data_Point,MATCH(AS$6,DataStreams,0)),$B$3),DateRange,0)-1,MATCH(AS$6,DataStreams,0)-1):OFFSET(HOMECELL,MATCH(MIN(INDEX(Last_Data_Point,MATCH($A111,DataStreams,0)),INDEX(Last_Data_Point,MATCH(AS$6,DataStreams,0)),$B$4),DateRange,0)-1,MATCH(AS$6,DataStreams,0)-1) -
(INDEX(Returns!$102:$102,MATCH(AS$6,DataStreams,0))*
OFFSET(HOMECELL,MATCH(MAX(INDEX(First_Data_Point,MATCH($A111,DataStreams,0)),INDEX(First_Data_Point,MATCH(AS$6,DataStreams,0)),$B$3),DateRange,0)-1,MATCH(INDEX(Returns!$100:$100,MATCH(AS$6,DataStreams,0)),DataStreams,0)-1):OFFSET(HOMECELL,MATCH(MIN(INDEX(Last_Data_Point,MATCH($A111,DataStreams,0)),INDEX(Last_Data_Point,MATCH(AS$6,DataStreams,0)),$B$4),DateRange,0)-1,MATCH(INDEX(Returns!$100:$100,MATCH(AS$6,DataStreams,0)),DataStreams,0)-1))),"")</f>
        <v/>
      </c>
      <c r="AT111" s="233" t="str" cm="1">
        <f t="array" aca="1" ref="AT111" ca="1">_xlfn.IFNA(_xlfn.COVARIANCE.S(
OFFSET(HOMECELL,MATCH(MAX(INDEX(First_Data_Point,MATCH($A111,DataStreams,0)),INDEX(First_Data_Point,MATCH(AT$6,DataStreams,0)),$B$3),DateRange,0)-1,MATCH($A111,DataStreams,0)-1):OFFSET(HOMECELL,MATCH(MIN(INDEX(Last_Data_Point,MATCH($A111,DataStreams,0)),INDEX(Last_Data_Point,MATCH(AT$6,DataStreams,0)),$B$4),DateRange,0)-1,MATCH($A111,DataStreams,0)-1) -
(INDEX(Returns!$102:$102,MATCH($A111,DataStreams,0))*
OFFSET(HOMECELL,MATCH(MAX(INDEX(First_Data_Point,MATCH($A111,DataStreams,0)),INDEX(First_Data_Point,MATCH(AT$6,DataStreams,0)),$B$3),DateRange,0)-1,MATCH(INDEX(Returns!$100:$100,MATCH($A111,DataStreams,0)),DataStreams,0)-1):OFFSET(HOMECELL,MATCH(MIN(INDEX(Last_Data_Point,MATCH($A111,DataStreams,0)),INDEX(Last_Data_Point,MATCH(AT$6,DataStreams,0)),$B$4),DateRange,0)-1,MATCH(INDEX(Returns!$100:$100,MATCH($A111,DataStreams,0)),DataStreams,0)-1)),
OFFSET(HOMECELL,MATCH(MAX(INDEX(First_Data_Point,MATCH($A111,DataStreams,0)),INDEX(First_Data_Point,MATCH(AT$6,DataStreams,0)),$B$3),DateRange,0)-1,MATCH(AT$6,DataStreams,0)-1):OFFSET(HOMECELL,MATCH(MIN(INDEX(Last_Data_Point,MATCH($A111,DataStreams,0)),INDEX(Last_Data_Point,MATCH(AT$6,DataStreams,0)),$B$4),DateRange,0)-1,MATCH(AT$6,DataStreams,0)-1) -
(INDEX(Returns!$102:$102,MATCH(AT$6,DataStreams,0))*
OFFSET(HOMECELL,MATCH(MAX(INDEX(First_Data_Point,MATCH($A111,DataStreams,0)),INDEX(First_Data_Point,MATCH(AT$6,DataStreams,0)),$B$3),DateRange,0)-1,MATCH(INDEX(Returns!$100:$100,MATCH(AT$6,DataStreams,0)),DataStreams,0)-1):OFFSET(HOMECELL,MATCH(MIN(INDEX(Last_Data_Point,MATCH($A111,DataStreams,0)),INDEX(Last_Data_Point,MATCH(AT$6,DataStreams,0)),$B$4),DateRange,0)-1,MATCH(INDEX(Returns!$100:$100,MATCH(AT$6,DataStreams,0)),DataStreams,0)-1))),"")</f>
        <v/>
      </c>
      <c r="AU111" s="233" t="str" cm="1">
        <f t="array" aca="1" ref="AU111" ca="1">_xlfn.IFNA(_xlfn.COVARIANCE.S(
OFFSET(HOMECELL,MATCH(MAX(INDEX(First_Data_Point,MATCH($A111,DataStreams,0)),INDEX(First_Data_Point,MATCH(AU$6,DataStreams,0)),$B$3),DateRange,0)-1,MATCH($A111,DataStreams,0)-1):OFFSET(HOMECELL,MATCH(MIN(INDEX(Last_Data_Point,MATCH($A111,DataStreams,0)),INDEX(Last_Data_Point,MATCH(AU$6,DataStreams,0)),$B$4),DateRange,0)-1,MATCH($A111,DataStreams,0)-1) -
(INDEX(Returns!$102:$102,MATCH($A111,DataStreams,0))*
OFFSET(HOMECELL,MATCH(MAX(INDEX(First_Data_Point,MATCH($A111,DataStreams,0)),INDEX(First_Data_Point,MATCH(AU$6,DataStreams,0)),$B$3),DateRange,0)-1,MATCH(INDEX(Returns!$100:$100,MATCH($A111,DataStreams,0)),DataStreams,0)-1):OFFSET(HOMECELL,MATCH(MIN(INDEX(Last_Data_Point,MATCH($A111,DataStreams,0)),INDEX(Last_Data_Point,MATCH(AU$6,DataStreams,0)),$B$4),DateRange,0)-1,MATCH(INDEX(Returns!$100:$100,MATCH($A111,DataStreams,0)),DataStreams,0)-1)),
OFFSET(HOMECELL,MATCH(MAX(INDEX(First_Data_Point,MATCH($A111,DataStreams,0)),INDEX(First_Data_Point,MATCH(AU$6,DataStreams,0)),$B$3),DateRange,0)-1,MATCH(AU$6,DataStreams,0)-1):OFFSET(HOMECELL,MATCH(MIN(INDEX(Last_Data_Point,MATCH($A111,DataStreams,0)),INDEX(Last_Data_Point,MATCH(AU$6,DataStreams,0)),$B$4),DateRange,0)-1,MATCH(AU$6,DataStreams,0)-1) -
(INDEX(Returns!$102:$102,MATCH(AU$6,DataStreams,0))*
OFFSET(HOMECELL,MATCH(MAX(INDEX(First_Data_Point,MATCH($A111,DataStreams,0)),INDEX(First_Data_Point,MATCH(AU$6,DataStreams,0)),$B$3),DateRange,0)-1,MATCH(INDEX(Returns!$100:$100,MATCH(AU$6,DataStreams,0)),DataStreams,0)-1):OFFSET(HOMECELL,MATCH(MIN(INDEX(Last_Data_Point,MATCH($A111,DataStreams,0)),INDEX(Last_Data_Point,MATCH(AU$6,DataStreams,0)),$B$4),DateRange,0)-1,MATCH(INDEX(Returns!$100:$100,MATCH(AU$6,DataStreams,0)),DataStreams,0)-1))),"")</f>
        <v/>
      </c>
      <c r="AV111" s="233" t="str" cm="1">
        <f t="array" aca="1" ref="AV111" ca="1">_xlfn.IFNA(_xlfn.COVARIANCE.S(
OFFSET(HOMECELL,MATCH(MAX(INDEX(First_Data_Point,MATCH($A111,DataStreams,0)),INDEX(First_Data_Point,MATCH(AV$6,DataStreams,0)),$B$3),DateRange,0)-1,MATCH($A111,DataStreams,0)-1):OFFSET(HOMECELL,MATCH(MIN(INDEX(Last_Data_Point,MATCH($A111,DataStreams,0)),INDEX(Last_Data_Point,MATCH(AV$6,DataStreams,0)),$B$4),DateRange,0)-1,MATCH($A111,DataStreams,0)-1) -
(INDEX(Returns!$102:$102,MATCH($A111,DataStreams,0))*
OFFSET(HOMECELL,MATCH(MAX(INDEX(First_Data_Point,MATCH($A111,DataStreams,0)),INDEX(First_Data_Point,MATCH(AV$6,DataStreams,0)),$B$3),DateRange,0)-1,MATCH(INDEX(Returns!$100:$100,MATCH($A111,DataStreams,0)),DataStreams,0)-1):OFFSET(HOMECELL,MATCH(MIN(INDEX(Last_Data_Point,MATCH($A111,DataStreams,0)),INDEX(Last_Data_Point,MATCH(AV$6,DataStreams,0)),$B$4),DateRange,0)-1,MATCH(INDEX(Returns!$100:$100,MATCH($A111,DataStreams,0)),DataStreams,0)-1)),
OFFSET(HOMECELL,MATCH(MAX(INDEX(First_Data_Point,MATCH($A111,DataStreams,0)),INDEX(First_Data_Point,MATCH(AV$6,DataStreams,0)),$B$3),DateRange,0)-1,MATCH(AV$6,DataStreams,0)-1):OFFSET(HOMECELL,MATCH(MIN(INDEX(Last_Data_Point,MATCH($A111,DataStreams,0)),INDEX(Last_Data_Point,MATCH(AV$6,DataStreams,0)),$B$4),DateRange,0)-1,MATCH(AV$6,DataStreams,0)-1) -
(INDEX(Returns!$102:$102,MATCH(AV$6,DataStreams,0))*
OFFSET(HOMECELL,MATCH(MAX(INDEX(First_Data_Point,MATCH($A111,DataStreams,0)),INDEX(First_Data_Point,MATCH(AV$6,DataStreams,0)),$B$3),DateRange,0)-1,MATCH(INDEX(Returns!$100:$100,MATCH(AV$6,DataStreams,0)),DataStreams,0)-1):OFFSET(HOMECELL,MATCH(MIN(INDEX(Last_Data_Point,MATCH($A111,DataStreams,0)),INDEX(Last_Data_Point,MATCH(AV$6,DataStreams,0)),$B$4),DateRange,0)-1,MATCH(INDEX(Returns!$100:$100,MATCH(AV$6,DataStreams,0)),DataStreams,0)-1))),"")</f>
        <v/>
      </c>
      <c r="AW111" s="233" t="str" cm="1">
        <f t="array" aca="1" ref="AW111" ca="1">_xlfn.IFNA(_xlfn.COVARIANCE.S(
OFFSET(HOMECELL,MATCH(MAX(INDEX(First_Data_Point,MATCH($A111,DataStreams,0)),INDEX(First_Data_Point,MATCH(AW$6,DataStreams,0)),$B$3),DateRange,0)-1,MATCH($A111,DataStreams,0)-1):OFFSET(HOMECELL,MATCH(MIN(INDEX(Last_Data_Point,MATCH($A111,DataStreams,0)),INDEX(Last_Data_Point,MATCH(AW$6,DataStreams,0)),$B$4),DateRange,0)-1,MATCH($A111,DataStreams,0)-1) -
(INDEX(Returns!$102:$102,MATCH($A111,DataStreams,0))*
OFFSET(HOMECELL,MATCH(MAX(INDEX(First_Data_Point,MATCH($A111,DataStreams,0)),INDEX(First_Data_Point,MATCH(AW$6,DataStreams,0)),$B$3),DateRange,0)-1,MATCH(INDEX(Returns!$100:$100,MATCH($A111,DataStreams,0)),DataStreams,0)-1):OFFSET(HOMECELL,MATCH(MIN(INDEX(Last_Data_Point,MATCH($A111,DataStreams,0)),INDEX(Last_Data_Point,MATCH(AW$6,DataStreams,0)),$B$4),DateRange,0)-1,MATCH(INDEX(Returns!$100:$100,MATCH($A111,DataStreams,0)),DataStreams,0)-1)),
OFFSET(HOMECELL,MATCH(MAX(INDEX(First_Data_Point,MATCH($A111,DataStreams,0)),INDEX(First_Data_Point,MATCH(AW$6,DataStreams,0)),$B$3),DateRange,0)-1,MATCH(AW$6,DataStreams,0)-1):OFFSET(HOMECELL,MATCH(MIN(INDEX(Last_Data_Point,MATCH($A111,DataStreams,0)),INDEX(Last_Data_Point,MATCH(AW$6,DataStreams,0)),$B$4),DateRange,0)-1,MATCH(AW$6,DataStreams,0)-1) -
(INDEX(Returns!$102:$102,MATCH(AW$6,DataStreams,0))*
OFFSET(HOMECELL,MATCH(MAX(INDEX(First_Data_Point,MATCH($A111,DataStreams,0)),INDEX(First_Data_Point,MATCH(AW$6,DataStreams,0)),$B$3),DateRange,0)-1,MATCH(INDEX(Returns!$100:$100,MATCH(AW$6,DataStreams,0)),DataStreams,0)-1):OFFSET(HOMECELL,MATCH(MIN(INDEX(Last_Data_Point,MATCH($A111,DataStreams,0)),INDEX(Last_Data_Point,MATCH(AW$6,DataStreams,0)),$B$4),DateRange,0)-1,MATCH(INDEX(Returns!$100:$100,MATCH(AW$6,DataStreams,0)),DataStreams,0)-1))),"")</f>
        <v/>
      </c>
      <c r="AX111" s="233" t="str" cm="1">
        <f t="array" aca="1" ref="AX111" ca="1">_xlfn.IFNA(_xlfn.COVARIANCE.S(
OFFSET(HOMECELL,MATCH(MAX(INDEX(First_Data_Point,MATCH($A111,DataStreams,0)),INDEX(First_Data_Point,MATCH(AX$6,DataStreams,0)),$B$3),DateRange,0)-1,MATCH($A111,DataStreams,0)-1):OFFSET(HOMECELL,MATCH(MIN(INDEX(Last_Data_Point,MATCH($A111,DataStreams,0)),INDEX(Last_Data_Point,MATCH(AX$6,DataStreams,0)),$B$4),DateRange,0)-1,MATCH($A111,DataStreams,0)-1) -
(INDEX(Returns!$102:$102,MATCH($A111,DataStreams,0))*
OFFSET(HOMECELL,MATCH(MAX(INDEX(First_Data_Point,MATCH($A111,DataStreams,0)),INDEX(First_Data_Point,MATCH(AX$6,DataStreams,0)),$B$3),DateRange,0)-1,MATCH(INDEX(Returns!$100:$100,MATCH($A111,DataStreams,0)),DataStreams,0)-1):OFFSET(HOMECELL,MATCH(MIN(INDEX(Last_Data_Point,MATCH($A111,DataStreams,0)),INDEX(Last_Data_Point,MATCH(AX$6,DataStreams,0)),$B$4),DateRange,0)-1,MATCH(INDEX(Returns!$100:$100,MATCH($A111,DataStreams,0)),DataStreams,0)-1)),
OFFSET(HOMECELL,MATCH(MAX(INDEX(First_Data_Point,MATCH($A111,DataStreams,0)),INDEX(First_Data_Point,MATCH(AX$6,DataStreams,0)),$B$3),DateRange,0)-1,MATCH(AX$6,DataStreams,0)-1):OFFSET(HOMECELL,MATCH(MIN(INDEX(Last_Data_Point,MATCH($A111,DataStreams,0)),INDEX(Last_Data_Point,MATCH(AX$6,DataStreams,0)),$B$4),DateRange,0)-1,MATCH(AX$6,DataStreams,0)-1) -
(INDEX(Returns!$102:$102,MATCH(AX$6,DataStreams,0))*
OFFSET(HOMECELL,MATCH(MAX(INDEX(First_Data_Point,MATCH($A111,DataStreams,0)),INDEX(First_Data_Point,MATCH(AX$6,DataStreams,0)),$B$3),DateRange,0)-1,MATCH(INDEX(Returns!$100:$100,MATCH(AX$6,DataStreams,0)),DataStreams,0)-1):OFFSET(HOMECELL,MATCH(MIN(INDEX(Last_Data_Point,MATCH($A111,DataStreams,0)),INDEX(Last_Data_Point,MATCH(AX$6,DataStreams,0)),$B$4),DateRange,0)-1,MATCH(INDEX(Returns!$100:$100,MATCH(AX$6,DataStreams,0)),DataStreams,0)-1))),"")</f>
        <v/>
      </c>
      <c r="AY111" s="233" t="str" cm="1">
        <f t="array" aca="1" ref="AY111" ca="1">_xlfn.IFNA(_xlfn.COVARIANCE.S(
OFFSET(HOMECELL,MATCH(MAX(INDEX(First_Data_Point,MATCH($A111,DataStreams,0)),INDEX(First_Data_Point,MATCH(AY$6,DataStreams,0)),$B$3),DateRange,0)-1,MATCH($A111,DataStreams,0)-1):OFFSET(HOMECELL,MATCH(MIN(INDEX(Last_Data_Point,MATCH($A111,DataStreams,0)),INDEX(Last_Data_Point,MATCH(AY$6,DataStreams,0)),$B$4),DateRange,0)-1,MATCH($A111,DataStreams,0)-1) -
(INDEX(Returns!$102:$102,MATCH($A111,DataStreams,0))*
OFFSET(HOMECELL,MATCH(MAX(INDEX(First_Data_Point,MATCH($A111,DataStreams,0)),INDEX(First_Data_Point,MATCH(AY$6,DataStreams,0)),$B$3),DateRange,0)-1,MATCH(INDEX(Returns!$100:$100,MATCH($A111,DataStreams,0)),DataStreams,0)-1):OFFSET(HOMECELL,MATCH(MIN(INDEX(Last_Data_Point,MATCH($A111,DataStreams,0)),INDEX(Last_Data_Point,MATCH(AY$6,DataStreams,0)),$B$4),DateRange,0)-1,MATCH(INDEX(Returns!$100:$100,MATCH($A111,DataStreams,0)),DataStreams,0)-1)),
OFFSET(HOMECELL,MATCH(MAX(INDEX(First_Data_Point,MATCH($A111,DataStreams,0)),INDEX(First_Data_Point,MATCH(AY$6,DataStreams,0)),$B$3),DateRange,0)-1,MATCH(AY$6,DataStreams,0)-1):OFFSET(HOMECELL,MATCH(MIN(INDEX(Last_Data_Point,MATCH($A111,DataStreams,0)),INDEX(Last_Data_Point,MATCH(AY$6,DataStreams,0)),$B$4),DateRange,0)-1,MATCH(AY$6,DataStreams,0)-1) -
(INDEX(Returns!$102:$102,MATCH(AY$6,DataStreams,0))*
OFFSET(HOMECELL,MATCH(MAX(INDEX(First_Data_Point,MATCH($A111,DataStreams,0)),INDEX(First_Data_Point,MATCH(AY$6,DataStreams,0)),$B$3),DateRange,0)-1,MATCH(INDEX(Returns!$100:$100,MATCH(AY$6,DataStreams,0)),DataStreams,0)-1):OFFSET(HOMECELL,MATCH(MIN(INDEX(Last_Data_Point,MATCH($A111,DataStreams,0)),INDEX(Last_Data_Point,MATCH(AY$6,DataStreams,0)),$B$4),DateRange,0)-1,MATCH(INDEX(Returns!$100:$100,MATCH(AY$6,DataStreams,0)),DataStreams,0)-1))),"")</f>
        <v/>
      </c>
      <c r="AZ111" s="233" t="str" cm="1">
        <f t="array" aca="1" ref="AZ111" ca="1">_xlfn.IFNA(_xlfn.COVARIANCE.S(
OFFSET(HOMECELL,MATCH(MAX(INDEX(First_Data_Point,MATCH($A111,DataStreams,0)),INDEX(First_Data_Point,MATCH(AZ$6,DataStreams,0)),$B$3),DateRange,0)-1,MATCH($A111,DataStreams,0)-1):OFFSET(HOMECELL,MATCH(MIN(INDEX(Last_Data_Point,MATCH($A111,DataStreams,0)),INDEX(Last_Data_Point,MATCH(AZ$6,DataStreams,0)),$B$4),DateRange,0)-1,MATCH($A111,DataStreams,0)-1) -
(INDEX(Returns!$102:$102,MATCH($A111,DataStreams,0))*
OFFSET(HOMECELL,MATCH(MAX(INDEX(First_Data_Point,MATCH($A111,DataStreams,0)),INDEX(First_Data_Point,MATCH(AZ$6,DataStreams,0)),$B$3),DateRange,0)-1,MATCH(INDEX(Returns!$100:$100,MATCH($A111,DataStreams,0)),DataStreams,0)-1):OFFSET(HOMECELL,MATCH(MIN(INDEX(Last_Data_Point,MATCH($A111,DataStreams,0)),INDEX(Last_Data_Point,MATCH(AZ$6,DataStreams,0)),$B$4),DateRange,0)-1,MATCH(INDEX(Returns!$100:$100,MATCH($A111,DataStreams,0)),DataStreams,0)-1)),
OFFSET(HOMECELL,MATCH(MAX(INDEX(First_Data_Point,MATCH($A111,DataStreams,0)),INDEX(First_Data_Point,MATCH(AZ$6,DataStreams,0)),$B$3),DateRange,0)-1,MATCH(AZ$6,DataStreams,0)-1):OFFSET(HOMECELL,MATCH(MIN(INDEX(Last_Data_Point,MATCH($A111,DataStreams,0)),INDEX(Last_Data_Point,MATCH(AZ$6,DataStreams,0)),$B$4),DateRange,0)-1,MATCH(AZ$6,DataStreams,0)-1) -
(INDEX(Returns!$102:$102,MATCH(AZ$6,DataStreams,0))*
OFFSET(HOMECELL,MATCH(MAX(INDEX(First_Data_Point,MATCH($A111,DataStreams,0)),INDEX(First_Data_Point,MATCH(AZ$6,DataStreams,0)),$B$3),DateRange,0)-1,MATCH(INDEX(Returns!$100:$100,MATCH(AZ$6,DataStreams,0)),DataStreams,0)-1):OFFSET(HOMECELL,MATCH(MIN(INDEX(Last_Data_Point,MATCH($A111,DataStreams,0)),INDEX(Last_Data_Point,MATCH(AZ$6,DataStreams,0)),$B$4),DateRange,0)-1,MATCH(INDEX(Returns!$100:$100,MATCH(AZ$6,DataStreams,0)),DataStreams,0)-1))),"")</f>
        <v/>
      </c>
      <c r="BA111" s="233" t="str" cm="1">
        <f t="array" aca="1" ref="BA111" ca="1">_xlfn.IFNA(_xlfn.COVARIANCE.S(
OFFSET(HOMECELL,MATCH(MAX(INDEX(First_Data_Point,MATCH($A111,DataStreams,0)),INDEX(First_Data_Point,MATCH(BA$6,DataStreams,0)),$B$3),DateRange,0)-1,MATCH($A111,DataStreams,0)-1):OFFSET(HOMECELL,MATCH(MIN(INDEX(Last_Data_Point,MATCH($A111,DataStreams,0)),INDEX(Last_Data_Point,MATCH(BA$6,DataStreams,0)),$B$4),DateRange,0)-1,MATCH($A111,DataStreams,0)-1) -
(INDEX(Returns!$102:$102,MATCH($A111,DataStreams,0))*
OFFSET(HOMECELL,MATCH(MAX(INDEX(First_Data_Point,MATCH($A111,DataStreams,0)),INDEX(First_Data_Point,MATCH(BA$6,DataStreams,0)),$B$3),DateRange,0)-1,MATCH(INDEX(Returns!$100:$100,MATCH($A111,DataStreams,0)),DataStreams,0)-1):OFFSET(HOMECELL,MATCH(MIN(INDEX(Last_Data_Point,MATCH($A111,DataStreams,0)),INDEX(Last_Data_Point,MATCH(BA$6,DataStreams,0)),$B$4),DateRange,0)-1,MATCH(INDEX(Returns!$100:$100,MATCH($A111,DataStreams,0)),DataStreams,0)-1)),
OFFSET(HOMECELL,MATCH(MAX(INDEX(First_Data_Point,MATCH($A111,DataStreams,0)),INDEX(First_Data_Point,MATCH(BA$6,DataStreams,0)),$B$3),DateRange,0)-1,MATCH(BA$6,DataStreams,0)-1):OFFSET(HOMECELL,MATCH(MIN(INDEX(Last_Data_Point,MATCH($A111,DataStreams,0)),INDEX(Last_Data_Point,MATCH(BA$6,DataStreams,0)),$B$4),DateRange,0)-1,MATCH(BA$6,DataStreams,0)-1) -
(INDEX(Returns!$102:$102,MATCH(BA$6,DataStreams,0))*
OFFSET(HOMECELL,MATCH(MAX(INDEX(First_Data_Point,MATCH($A111,DataStreams,0)),INDEX(First_Data_Point,MATCH(BA$6,DataStreams,0)),$B$3),DateRange,0)-1,MATCH(INDEX(Returns!$100:$100,MATCH(BA$6,DataStreams,0)),DataStreams,0)-1):OFFSET(HOMECELL,MATCH(MIN(INDEX(Last_Data_Point,MATCH($A111,DataStreams,0)),INDEX(Last_Data_Point,MATCH(BA$6,DataStreams,0)),$B$4),DateRange,0)-1,MATCH(INDEX(Returns!$100:$100,MATCH(BA$6,DataStreams,0)),DataStreams,0)-1))),"")</f>
        <v/>
      </c>
      <c r="BB111" s="233" t="str" cm="1">
        <f t="array" aca="1" ref="BB111" ca="1">_xlfn.IFNA(_xlfn.COVARIANCE.S(
OFFSET(HOMECELL,MATCH(MAX(INDEX(First_Data_Point,MATCH($A111,DataStreams,0)),INDEX(First_Data_Point,MATCH(BB$6,DataStreams,0)),$B$3),DateRange,0)-1,MATCH($A111,DataStreams,0)-1):OFFSET(HOMECELL,MATCH(MIN(INDEX(Last_Data_Point,MATCH($A111,DataStreams,0)),INDEX(Last_Data_Point,MATCH(BB$6,DataStreams,0)),$B$4),DateRange,0)-1,MATCH($A111,DataStreams,0)-1) -
(INDEX(Returns!$102:$102,MATCH($A111,DataStreams,0))*
OFFSET(HOMECELL,MATCH(MAX(INDEX(First_Data_Point,MATCH($A111,DataStreams,0)),INDEX(First_Data_Point,MATCH(BB$6,DataStreams,0)),$B$3),DateRange,0)-1,MATCH(INDEX(Returns!$100:$100,MATCH($A111,DataStreams,0)),DataStreams,0)-1):OFFSET(HOMECELL,MATCH(MIN(INDEX(Last_Data_Point,MATCH($A111,DataStreams,0)),INDEX(Last_Data_Point,MATCH(BB$6,DataStreams,0)),$B$4),DateRange,0)-1,MATCH(INDEX(Returns!$100:$100,MATCH($A111,DataStreams,0)),DataStreams,0)-1)),
OFFSET(HOMECELL,MATCH(MAX(INDEX(First_Data_Point,MATCH($A111,DataStreams,0)),INDEX(First_Data_Point,MATCH(BB$6,DataStreams,0)),$B$3),DateRange,0)-1,MATCH(BB$6,DataStreams,0)-1):OFFSET(HOMECELL,MATCH(MIN(INDEX(Last_Data_Point,MATCH($A111,DataStreams,0)),INDEX(Last_Data_Point,MATCH(BB$6,DataStreams,0)),$B$4),DateRange,0)-1,MATCH(BB$6,DataStreams,0)-1) -
(INDEX(Returns!$102:$102,MATCH(BB$6,DataStreams,0))*
OFFSET(HOMECELL,MATCH(MAX(INDEX(First_Data_Point,MATCH($A111,DataStreams,0)),INDEX(First_Data_Point,MATCH(BB$6,DataStreams,0)),$B$3),DateRange,0)-1,MATCH(INDEX(Returns!$100:$100,MATCH(BB$6,DataStreams,0)),DataStreams,0)-1):OFFSET(HOMECELL,MATCH(MIN(INDEX(Last_Data_Point,MATCH($A111,DataStreams,0)),INDEX(Last_Data_Point,MATCH(BB$6,DataStreams,0)),$B$4),DateRange,0)-1,MATCH(INDEX(Returns!$100:$100,MATCH(BB$6,DataStreams,0)),DataStreams,0)-1))),"")</f>
        <v/>
      </c>
      <c r="BC111" s="236"/>
    </row>
    <row r="112" spans="1:55">
      <c r="A112" s="239"/>
      <c r="B112" s="233" t="str" cm="1">
        <f t="array" aca="1" ref="B112" ca="1">_xlfn.IFNA(_xlfn.COVARIANCE.S(
OFFSET(HOMECELL,MATCH(MAX(INDEX(First_Data_Point,MATCH($A112,DataStreams,0)),INDEX(First_Data_Point,MATCH(B$6,DataStreams,0)),$B$3),DateRange,0)-1,MATCH($A112,DataStreams,0)-1):OFFSET(HOMECELL,MATCH(MIN(INDEX(Last_Data_Point,MATCH($A112,DataStreams,0)),INDEX(Last_Data_Point,MATCH(B$6,DataStreams,0)),$B$4),DateRange,0)-1,MATCH($A112,DataStreams,0)-1) -
(INDEX(Returns!$102:$102,MATCH($A112,DataStreams,0))*
OFFSET(HOMECELL,MATCH(MAX(INDEX(First_Data_Point,MATCH($A112,DataStreams,0)),INDEX(First_Data_Point,MATCH(B$6,DataStreams,0)),$B$3),DateRange,0)-1,MATCH(INDEX(Returns!$100:$100,MATCH($A112,DataStreams,0)),DataStreams,0)-1):OFFSET(HOMECELL,MATCH(MIN(INDEX(Last_Data_Point,MATCH($A112,DataStreams,0)),INDEX(Last_Data_Point,MATCH(B$6,DataStreams,0)),$B$4),DateRange,0)-1,MATCH(INDEX(Returns!$100:$100,MATCH($A112,DataStreams,0)),DataStreams,0)-1)),
OFFSET(HOMECELL,MATCH(MAX(INDEX(First_Data_Point,MATCH($A112,DataStreams,0)),INDEX(First_Data_Point,MATCH(B$6,DataStreams,0)),$B$3),DateRange,0)-1,MATCH(B$6,DataStreams,0)-1):OFFSET(HOMECELL,MATCH(MIN(INDEX(Last_Data_Point,MATCH($A112,DataStreams,0)),INDEX(Last_Data_Point,MATCH(B$6,DataStreams,0)),$B$4),DateRange,0)-1,MATCH(B$6,DataStreams,0)-1) -
(INDEX(Returns!$102:$102,MATCH(B$6,DataStreams,0))*
OFFSET(HOMECELL,MATCH(MAX(INDEX(First_Data_Point,MATCH($A112,DataStreams,0)),INDEX(First_Data_Point,MATCH(B$6,DataStreams,0)),$B$3),DateRange,0)-1,MATCH(INDEX(Returns!$100:$100,MATCH(B$6,DataStreams,0)),DataStreams,0)-1):OFFSET(HOMECELL,MATCH(MIN(INDEX(Last_Data_Point,MATCH($A112,DataStreams,0)),INDEX(Last_Data_Point,MATCH(B$6,DataStreams,0)),$B$4),DateRange,0)-1,MATCH(INDEX(Returns!$100:$100,MATCH(B$6,DataStreams,0)),DataStreams,0)-1))),"")</f>
        <v/>
      </c>
      <c r="C112" s="233" t="str" cm="1">
        <f t="array" aca="1" ref="C112" ca="1">_xlfn.IFNA(_xlfn.COVARIANCE.S(
OFFSET(HOMECELL,MATCH(MAX(INDEX(First_Data_Point,MATCH($A112,DataStreams,0)),INDEX(First_Data_Point,MATCH(C$6,DataStreams,0)),$B$3),DateRange,0)-1,MATCH($A112,DataStreams,0)-1):OFFSET(HOMECELL,MATCH(MIN(INDEX(Last_Data_Point,MATCH($A112,DataStreams,0)),INDEX(Last_Data_Point,MATCH(C$6,DataStreams,0)),$B$4),DateRange,0)-1,MATCH($A112,DataStreams,0)-1) -
(INDEX(Returns!$102:$102,MATCH($A112,DataStreams,0))*
OFFSET(HOMECELL,MATCH(MAX(INDEX(First_Data_Point,MATCH($A112,DataStreams,0)),INDEX(First_Data_Point,MATCH(C$6,DataStreams,0)),$B$3),DateRange,0)-1,MATCH(INDEX(Returns!$100:$100,MATCH($A112,DataStreams,0)),DataStreams,0)-1):OFFSET(HOMECELL,MATCH(MIN(INDEX(Last_Data_Point,MATCH($A112,DataStreams,0)),INDEX(Last_Data_Point,MATCH(C$6,DataStreams,0)),$B$4),DateRange,0)-1,MATCH(INDEX(Returns!$100:$100,MATCH($A112,DataStreams,0)),DataStreams,0)-1)),
OFFSET(HOMECELL,MATCH(MAX(INDEX(First_Data_Point,MATCH($A112,DataStreams,0)),INDEX(First_Data_Point,MATCH(C$6,DataStreams,0)),$B$3),DateRange,0)-1,MATCH(C$6,DataStreams,0)-1):OFFSET(HOMECELL,MATCH(MIN(INDEX(Last_Data_Point,MATCH($A112,DataStreams,0)),INDEX(Last_Data_Point,MATCH(C$6,DataStreams,0)),$B$4),DateRange,0)-1,MATCH(C$6,DataStreams,0)-1) -
(INDEX(Returns!$102:$102,MATCH(C$6,DataStreams,0))*
OFFSET(HOMECELL,MATCH(MAX(INDEX(First_Data_Point,MATCH($A112,DataStreams,0)),INDEX(First_Data_Point,MATCH(C$6,DataStreams,0)),$B$3),DateRange,0)-1,MATCH(INDEX(Returns!$100:$100,MATCH(C$6,DataStreams,0)),DataStreams,0)-1):OFFSET(HOMECELL,MATCH(MIN(INDEX(Last_Data_Point,MATCH($A112,DataStreams,0)),INDEX(Last_Data_Point,MATCH(C$6,DataStreams,0)),$B$4),DateRange,0)-1,MATCH(INDEX(Returns!$100:$100,MATCH(C$6,DataStreams,0)),DataStreams,0)-1))),"")</f>
        <v/>
      </c>
      <c r="D112" s="233" t="str" cm="1">
        <f t="array" aca="1" ref="D112" ca="1">_xlfn.IFNA(_xlfn.COVARIANCE.S(
OFFSET(HOMECELL,MATCH(MAX(INDEX(First_Data_Point,MATCH($A112,DataStreams,0)),INDEX(First_Data_Point,MATCH(D$6,DataStreams,0)),$B$3),DateRange,0)-1,MATCH($A112,DataStreams,0)-1):OFFSET(HOMECELL,MATCH(MIN(INDEX(Last_Data_Point,MATCH($A112,DataStreams,0)),INDEX(Last_Data_Point,MATCH(D$6,DataStreams,0)),$B$4),DateRange,0)-1,MATCH($A112,DataStreams,0)-1) -
(INDEX(Returns!$102:$102,MATCH($A112,DataStreams,0))*
OFFSET(HOMECELL,MATCH(MAX(INDEX(First_Data_Point,MATCH($A112,DataStreams,0)),INDEX(First_Data_Point,MATCH(D$6,DataStreams,0)),$B$3),DateRange,0)-1,MATCH(INDEX(Returns!$100:$100,MATCH($A112,DataStreams,0)),DataStreams,0)-1):OFFSET(HOMECELL,MATCH(MIN(INDEX(Last_Data_Point,MATCH($A112,DataStreams,0)),INDEX(Last_Data_Point,MATCH(D$6,DataStreams,0)),$B$4),DateRange,0)-1,MATCH(INDEX(Returns!$100:$100,MATCH($A112,DataStreams,0)),DataStreams,0)-1)),
OFFSET(HOMECELL,MATCH(MAX(INDEX(First_Data_Point,MATCH($A112,DataStreams,0)),INDEX(First_Data_Point,MATCH(D$6,DataStreams,0)),$B$3),DateRange,0)-1,MATCH(D$6,DataStreams,0)-1):OFFSET(HOMECELL,MATCH(MIN(INDEX(Last_Data_Point,MATCH($A112,DataStreams,0)),INDEX(Last_Data_Point,MATCH(D$6,DataStreams,0)),$B$4),DateRange,0)-1,MATCH(D$6,DataStreams,0)-1) -
(INDEX(Returns!$102:$102,MATCH(D$6,DataStreams,0))*
OFFSET(HOMECELL,MATCH(MAX(INDEX(First_Data_Point,MATCH($A112,DataStreams,0)),INDEX(First_Data_Point,MATCH(D$6,DataStreams,0)),$B$3),DateRange,0)-1,MATCH(INDEX(Returns!$100:$100,MATCH(D$6,DataStreams,0)),DataStreams,0)-1):OFFSET(HOMECELL,MATCH(MIN(INDEX(Last_Data_Point,MATCH($A112,DataStreams,0)),INDEX(Last_Data_Point,MATCH(D$6,DataStreams,0)),$B$4),DateRange,0)-1,MATCH(INDEX(Returns!$100:$100,MATCH(D$6,DataStreams,0)),DataStreams,0)-1))),"")</f>
        <v/>
      </c>
      <c r="E112" s="233" t="str" cm="1">
        <f t="array" aca="1" ref="E112" ca="1">_xlfn.IFNA(_xlfn.COVARIANCE.S(
OFFSET(HOMECELL,MATCH(MAX(INDEX(First_Data_Point,MATCH($A112,DataStreams,0)),INDEX(First_Data_Point,MATCH(E$6,DataStreams,0)),$B$3),DateRange,0)-1,MATCH($A112,DataStreams,0)-1):OFFSET(HOMECELL,MATCH(MIN(INDEX(Last_Data_Point,MATCH($A112,DataStreams,0)),INDEX(Last_Data_Point,MATCH(E$6,DataStreams,0)),$B$4),DateRange,0)-1,MATCH($A112,DataStreams,0)-1) -
(INDEX(Returns!$102:$102,MATCH($A112,DataStreams,0))*
OFFSET(HOMECELL,MATCH(MAX(INDEX(First_Data_Point,MATCH($A112,DataStreams,0)),INDEX(First_Data_Point,MATCH(E$6,DataStreams,0)),$B$3),DateRange,0)-1,MATCH(INDEX(Returns!$100:$100,MATCH($A112,DataStreams,0)),DataStreams,0)-1):OFFSET(HOMECELL,MATCH(MIN(INDEX(Last_Data_Point,MATCH($A112,DataStreams,0)),INDEX(Last_Data_Point,MATCH(E$6,DataStreams,0)),$B$4),DateRange,0)-1,MATCH(INDEX(Returns!$100:$100,MATCH($A112,DataStreams,0)),DataStreams,0)-1)),
OFFSET(HOMECELL,MATCH(MAX(INDEX(First_Data_Point,MATCH($A112,DataStreams,0)),INDEX(First_Data_Point,MATCH(E$6,DataStreams,0)),$B$3),DateRange,0)-1,MATCH(E$6,DataStreams,0)-1):OFFSET(HOMECELL,MATCH(MIN(INDEX(Last_Data_Point,MATCH($A112,DataStreams,0)),INDEX(Last_Data_Point,MATCH(E$6,DataStreams,0)),$B$4),DateRange,0)-1,MATCH(E$6,DataStreams,0)-1) -
(INDEX(Returns!$102:$102,MATCH(E$6,DataStreams,0))*
OFFSET(HOMECELL,MATCH(MAX(INDEX(First_Data_Point,MATCH($A112,DataStreams,0)),INDEX(First_Data_Point,MATCH(E$6,DataStreams,0)),$B$3),DateRange,0)-1,MATCH(INDEX(Returns!$100:$100,MATCH(E$6,DataStreams,0)),DataStreams,0)-1):OFFSET(HOMECELL,MATCH(MIN(INDEX(Last_Data_Point,MATCH($A112,DataStreams,0)),INDEX(Last_Data_Point,MATCH(E$6,DataStreams,0)),$B$4),DateRange,0)-1,MATCH(INDEX(Returns!$100:$100,MATCH(E$6,DataStreams,0)),DataStreams,0)-1))),"")</f>
        <v/>
      </c>
      <c r="F112" s="233" t="str" cm="1">
        <f t="array" aca="1" ref="F112" ca="1">_xlfn.IFNA(_xlfn.COVARIANCE.S(
OFFSET(HOMECELL,MATCH(MAX(INDEX(First_Data_Point,MATCH($A112,DataStreams,0)),INDEX(First_Data_Point,MATCH(F$6,DataStreams,0)),$B$3),DateRange,0)-1,MATCH($A112,DataStreams,0)-1):OFFSET(HOMECELL,MATCH(MIN(INDEX(Last_Data_Point,MATCH($A112,DataStreams,0)),INDEX(Last_Data_Point,MATCH(F$6,DataStreams,0)),$B$4),DateRange,0)-1,MATCH($A112,DataStreams,0)-1) -
(INDEX(Returns!$102:$102,MATCH($A112,DataStreams,0))*
OFFSET(HOMECELL,MATCH(MAX(INDEX(First_Data_Point,MATCH($A112,DataStreams,0)),INDEX(First_Data_Point,MATCH(F$6,DataStreams,0)),$B$3),DateRange,0)-1,MATCH(INDEX(Returns!$100:$100,MATCH($A112,DataStreams,0)),DataStreams,0)-1):OFFSET(HOMECELL,MATCH(MIN(INDEX(Last_Data_Point,MATCH($A112,DataStreams,0)),INDEX(Last_Data_Point,MATCH(F$6,DataStreams,0)),$B$4),DateRange,0)-1,MATCH(INDEX(Returns!$100:$100,MATCH($A112,DataStreams,0)),DataStreams,0)-1)),
OFFSET(HOMECELL,MATCH(MAX(INDEX(First_Data_Point,MATCH($A112,DataStreams,0)),INDEX(First_Data_Point,MATCH(F$6,DataStreams,0)),$B$3),DateRange,0)-1,MATCH(F$6,DataStreams,0)-1):OFFSET(HOMECELL,MATCH(MIN(INDEX(Last_Data_Point,MATCH($A112,DataStreams,0)),INDEX(Last_Data_Point,MATCH(F$6,DataStreams,0)),$B$4),DateRange,0)-1,MATCH(F$6,DataStreams,0)-1) -
(INDEX(Returns!$102:$102,MATCH(F$6,DataStreams,0))*
OFFSET(HOMECELL,MATCH(MAX(INDEX(First_Data_Point,MATCH($A112,DataStreams,0)),INDEX(First_Data_Point,MATCH(F$6,DataStreams,0)),$B$3),DateRange,0)-1,MATCH(INDEX(Returns!$100:$100,MATCH(F$6,DataStreams,0)),DataStreams,0)-1):OFFSET(HOMECELL,MATCH(MIN(INDEX(Last_Data_Point,MATCH($A112,DataStreams,0)),INDEX(Last_Data_Point,MATCH(F$6,DataStreams,0)),$B$4),DateRange,0)-1,MATCH(INDEX(Returns!$100:$100,MATCH(F$6,DataStreams,0)),DataStreams,0)-1))),"")</f>
        <v/>
      </c>
      <c r="G112" s="233" t="str" cm="1">
        <f t="array" aca="1" ref="G112" ca="1">_xlfn.IFNA(_xlfn.COVARIANCE.S(
OFFSET(HOMECELL,MATCH(MAX(INDEX(First_Data_Point,MATCH($A112,DataStreams,0)),INDEX(First_Data_Point,MATCH(G$6,DataStreams,0)),$B$3),DateRange,0)-1,MATCH($A112,DataStreams,0)-1):OFFSET(HOMECELL,MATCH(MIN(INDEX(Last_Data_Point,MATCH($A112,DataStreams,0)),INDEX(Last_Data_Point,MATCH(G$6,DataStreams,0)),$B$4),DateRange,0)-1,MATCH($A112,DataStreams,0)-1) -
(INDEX(Returns!$102:$102,MATCH($A112,DataStreams,0))*
OFFSET(HOMECELL,MATCH(MAX(INDEX(First_Data_Point,MATCH($A112,DataStreams,0)),INDEX(First_Data_Point,MATCH(G$6,DataStreams,0)),$B$3),DateRange,0)-1,MATCH(INDEX(Returns!$100:$100,MATCH($A112,DataStreams,0)),DataStreams,0)-1):OFFSET(HOMECELL,MATCH(MIN(INDEX(Last_Data_Point,MATCH($A112,DataStreams,0)),INDEX(Last_Data_Point,MATCH(G$6,DataStreams,0)),$B$4),DateRange,0)-1,MATCH(INDEX(Returns!$100:$100,MATCH($A112,DataStreams,0)),DataStreams,0)-1)),
OFFSET(HOMECELL,MATCH(MAX(INDEX(First_Data_Point,MATCH($A112,DataStreams,0)),INDEX(First_Data_Point,MATCH(G$6,DataStreams,0)),$B$3),DateRange,0)-1,MATCH(G$6,DataStreams,0)-1):OFFSET(HOMECELL,MATCH(MIN(INDEX(Last_Data_Point,MATCH($A112,DataStreams,0)),INDEX(Last_Data_Point,MATCH(G$6,DataStreams,0)),$B$4),DateRange,0)-1,MATCH(G$6,DataStreams,0)-1) -
(INDEX(Returns!$102:$102,MATCH(G$6,DataStreams,0))*
OFFSET(HOMECELL,MATCH(MAX(INDEX(First_Data_Point,MATCH($A112,DataStreams,0)),INDEX(First_Data_Point,MATCH(G$6,DataStreams,0)),$B$3),DateRange,0)-1,MATCH(INDEX(Returns!$100:$100,MATCH(G$6,DataStreams,0)),DataStreams,0)-1):OFFSET(HOMECELL,MATCH(MIN(INDEX(Last_Data_Point,MATCH($A112,DataStreams,0)),INDEX(Last_Data_Point,MATCH(G$6,DataStreams,0)),$B$4),DateRange,0)-1,MATCH(INDEX(Returns!$100:$100,MATCH(G$6,DataStreams,0)),DataStreams,0)-1))),"")</f>
        <v/>
      </c>
      <c r="H112" s="233" t="str" cm="1">
        <f t="array" aca="1" ref="H112" ca="1">_xlfn.IFNA(_xlfn.COVARIANCE.S(
OFFSET(HOMECELL,MATCH(MAX(INDEX(First_Data_Point,MATCH($A112,DataStreams,0)),INDEX(First_Data_Point,MATCH(H$6,DataStreams,0)),$B$3),DateRange,0)-1,MATCH($A112,DataStreams,0)-1):OFFSET(HOMECELL,MATCH(MIN(INDEX(Last_Data_Point,MATCH($A112,DataStreams,0)),INDEX(Last_Data_Point,MATCH(H$6,DataStreams,0)),$B$4),DateRange,0)-1,MATCH($A112,DataStreams,0)-1) -
(INDEX(Returns!$102:$102,MATCH($A112,DataStreams,0))*
OFFSET(HOMECELL,MATCH(MAX(INDEX(First_Data_Point,MATCH($A112,DataStreams,0)),INDEX(First_Data_Point,MATCH(H$6,DataStreams,0)),$B$3),DateRange,0)-1,MATCH(INDEX(Returns!$100:$100,MATCH($A112,DataStreams,0)),DataStreams,0)-1):OFFSET(HOMECELL,MATCH(MIN(INDEX(Last_Data_Point,MATCH($A112,DataStreams,0)),INDEX(Last_Data_Point,MATCH(H$6,DataStreams,0)),$B$4),DateRange,0)-1,MATCH(INDEX(Returns!$100:$100,MATCH($A112,DataStreams,0)),DataStreams,0)-1)),
OFFSET(HOMECELL,MATCH(MAX(INDEX(First_Data_Point,MATCH($A112,DataStreams,0)),INDEX(First_Data_Point,MATCH(H$6,DataStreams,0)),$B$3),DateRange,0)-1,MATCH(H$6,DataStreams,0)-1):OFFSET(HOMECELL,MATCH(MIN(INDEX(Last_Data_Point,MATCH($A112,DataStreams,0)),INDEX(Last_Data_Point,MATCH(H$6,DataStreams,0)),$B$4),DateRange,0)-1,MATCH(H$6,DataStreams,0)-1) -
(INDEX(Returns!$102:$102,MATCH(H$6,DataStreams,0))*
OFFSET(HOMECELL,MATCH(MAX(INDEX(First_Data_Point,MATCH($A112,DataStreams,0)),INDEX(First_Data_Point,MATCH(H$6,DataStreams,0)),$B$3),DateRange,0)-1,MATCH(INDEX(Returns!$100:$100,MATCH(H$6,DataStreams,0)),DataStreams,0)-1):OFFSET(HOMECELL,MATCH(MIN(INDEX(Last_Data_Point,MATCH($A112,DataStreams,0)),INDEX(Last_Data_Point,MATCH(H$6,DataStreams,0)),$B$4),DateRange,0)-1,MATCH(INDEX(Returns!$100:$100,MATCH(H$6,DataStreams,0)),DataStreams,0)-1))),"")</f>
        <v/>
      </c>
      <c r="I112" s="233" t="str" cm="1">
        <f t="array" aca="1" ref="I112" ca="1">_xlfn.IFNA(_xlfn.COVARIANCE.S(
OFFSET(HOMECELL,MATCH(MAX(INDEX(First_Data_Point,MATCH($A112,DataStreams,0)),INDEX(First_Data_Point,MATCH(I$6,DataStreams,0)),$B$3),DateRange,0)-1,MATCH($A112,DataStreams,0)-1):OFFSET(HOMECELL,MATCH(MIN(INDEX(Last_Data_Point,MATCH($A112,DataStreams,0)),INDEX(Last_Data_Point,MATCH(I$6,DataStreams,0)),$B$4),DateRange,0)-1,MATCH($A112,DataStreams,0)-1) -
(INDEX(Returns!$102:$102,MATCH($A112,DataStreams,0))*
OFFSET(HOMECELL,MATCH(MAX(INDEX(First_Data_Point,MATCH($A112,DataStreams,0)),INDEX(First_Data_Point,MATCH(I$6,DataStreams,0)),$B$3),DateRange,0)-1,MATCH(INDEX(Returns!$100:$100,MATCH($A112,DataStreams,0)),DataStreams,0)-1):OFFSET(HOMECELL,MATCH(MIN(INDEX(Last_Data_Point,MATCH($A112,DataStreams,0)),INDEX(Last_Data_Point,MATCH(I$6,DataStreams,0)),$B$4),DateRange,0)-1,MATCH(INDEX(Returns!$100:$100,MATCH($A112,DataStreams,0)),DataStreams,0)-1)),
OFFSET(HOMECELL,MATCH(MAX(INDEX(First_Data_Point,MATCH($A112,DataStreams,0)),INDEX(First_Data_Point,MATCH(I$6,DataStreams,0)),$B$3),DateRange,0)-1,MATCH(I$6,DataStreams,0)-1):OFFSET(HOMECELL,MATCH(MIN(INDEX(Last_Data_Point,MATCH($A112,DataStreams,0)),INDEX(Last_Data_Point,MATCH(I$6,DataStreams,0)),$B$4),DateRange,0)-1,MATCH(I$6,DataStreams,0)-1) -
(INDEX(Returns!$102:$102,MATCH(I$6,DataStreams,0))*
OFFSET(HOMECELL,MATCH(MAX(INDEX(First_Data_Point,MATCH($A112,DataStreams,0)),INDEX(First_Data_Point,MATCH(I$6,DataStreams,0)),$B$3),DateRange,0)-1,MATCH(INDEX(Returns!$100:$100,MATCH(I$6,DataStreams,0)),DataStreams,0)-1):OFFSET(HOMECELL,MATCH(MIN(INDEX(Last_Data_Point,MATCH($A112,DataStreams,0)),INDEX(Last_Data_Point,MATCH(I$6,DataStreams,0)),$B$4),DateRange,0)-1,MATCH(INDEX(Returns!$100:$100,MATCH(I$6,DataStreams,0)),DataStreams,0)-1))),"")</f>
        <v/>
      </c>
      <c r="J112" s="233" t="str" cm="1">
        <f t="array" aca="1" ref="J112" ca="1">_xlfn.IFNA(_xlfn.COVARIANCE.S(
OFFSET(HOMECELL,MATCH(MAX(INDEX(First_Data_Point,MATCH($A112,DataStreams,0)),INDEX(First_Data_Point,MATCH(J$6,DataStreams,0)),$B$3),DateRange,0)-1,MATCH($A112,DataStreams,0)-1):OFFSET(HOMECELL,MATCH(MIN(INDEX(Last_Data_Point,MATCH($A112,DataStreams,0)),INDEX(Last_Data_Point,MATCH(J$6,DataStreams,0)),$B$4),DateRange,0)-1,MATCH($A112,DataStreams,0)-1) -
(INDEX(Returns!$102:$102,MATCH($A112,DataStreams,0))*
OFFSET(HOMECELL,MATCH(MAX(INDEX(First_Data_Point,MATCH($A112,DataStreams,0)),INDEX(First_Data_Point,MATCH(J$6,DataStreams,0)),$B$3),DateRange,0)-1,MATCH(INDEX(Returns!$100:$100,MATCH($A112,DataStreams,0)),DataStreams,0)-1):OFFSET(HOMECELL,MATCH(MIN(INDEX(Last_Data_Point,MATCH($A112,DataStreams,0)),INDEX(Last_Data_Point,MATCH(J$6,DataStreams,0)),$B$4),DateRange,0)-1,MATCH(INDEX(Returns!$100:$100,MATCH($A112,DataStreams,0)),DataStreams,0)-1)),
OFFSET(HOMECELL,MATCH(MAX(INDEX(First_Data_Point,MATCH($A112,DataStreams,0)),INDEX(First_Data_Point,MATCH(J$6,DataStreams,0)),$B$3),DateRange,0)-1,MATCH(J$6,DataStreams,0)-1):OFFSET(HOMECELL,MATCH(MIN(INDEX(Last_Data_Point,MATCH($A112,DataStreams,0)),INDEX(Last_Data_Point,MATCH(J$6,DataStreams,0)),$B$4),DateRange,0)-1,MATCH(J$6,DataStreams,0)-1) -
(INDEX(Returns!$102:$102,MATCH(J$6,DataStreams,0))*
OFFSET(HOMECELL,MATCH(MAX(INDEX(First_Data_Point,MATCH($A112,DataStreams,0)),INDEX(First_Data_Point,MATCH(J$6,DataStreams,0)),$B$3),DateRange,0)-1,MATCH(INDEX(Returns!$100:$100,MATCH(J$6,DataStreams,0)),DataStreams,0)-1):OFFSET(HOMECELL,MATCH(MIN(INDEX(Last_Data_Point,MATCH($A112,DataStreams,0)),INDEX(Last_Data_Point,MATCH(J$6,DataStreams,0)),$B$4),DateRange,0)-1,MATCH(INDEX(Returns!$100:$100,MATCH(J$6,DataStreams,0)),DataStreams,0)-1))),"")</f>
        <v/>
      </c>
      <c r="K112" s="233" t="str" cm="1">
        <f t="array" aca="1" ref="K112" ca="1">_xlfn.IFNA(_xlfn.COVARIANCE.S(
OFFSET(HOMECELL,MATCH(MAX(INDEX(First_Data_Point,MATCH($A112,DataStreams,0)),INDEX(First_Data_Point,MATCH(K$6,DataStreams,0)),$B$3),DateRange,0)-1,MATCH($A112,DataStreams,0)-1):OFFSET(HOMECELL,MATCH(MIN(INDEX(Last_Data_Point,MATCH($A112,DataStreams,0)),INDEX(Last_Data_Point,MATCH(K$6,DataStreams,0)),$B$4),DateRange,0)-1,MATCH($A112,DataStreams,0)-1) -
(INDEX(Returns!$102:$102,MATCH($A112,DataStreams,0))*
OFFSET(HOMECELL,MATCH(MAX(INDEX(First_Data_Point,MATCH($A112,DataStreams,0)),INDEX(First_Data_Point,MATCH(K$6,DataStreams,0)),$B$3),DateRange,0)-1,MATCH(INDEX(Returns!$100:$100,MATCH($A112,DataStreams,0)),DataStreams,0)-1):OFFSET(HOMECELL,MATCH(MIN(INDEX(Last_Data_Point,MATCH($A112,DataStreams,0)),INDEX(Last_Data_Point,MATCH(K$6,DataStreams,0)),$B$4),DateRange,0)-1,MATCH(INDEX(Returns!$100:$100,MATCH($A112,DataStreams,0)),DataStreams,0)-1)),
OFFSET(HOMECELL,MATCH(MAX(INDEX(First_Data_Point,MATCH($A112,DataStreams,0)),INDEX(First_Data_Point,MATCH(K$6,DataStreams,0)),$B$3),DateRange,0)-1,MATCH(K$6,DataStreams,0)-1):OFFSET(HOMECELL,MATCH(MIN(INDEX(Last_Data_Point,MATCH($A112,DataStreams,0)),INDEX(Last_Data_Point,MATCH(K$6,DataStreams,0)),$B$4),DateRange,0)-1,MATCH(K$6,DataStreams,0)-1) -
(INDEX(Returns!$102:$102,MATCH(K$6,DataStreams,0))*
OFFSET(HOMECELL,MATCH(MAX(INDEX(First_Data_Point,MATCH($A112,DataStreams,0)),INDEX(First_Data_Point,MATCH(K$6,DataStreams,0)),$B$3),DateRange,0)-1,MATCH(INDEX(Returns!$100:$100,MATCH(K$6,DataStreams,0)),DataStreams,0)-1):OFFSET(HOMECELL,MATCH(MIN(INDEX(Last_Data_Point,MATCH($A112,DataStreams,0)),INDEX(Last_Data_Point,MATCH(K$6,DataStreams,0)),$B$4),DateRange,0)-1,MATCH(INDEX(Returns!$100:$100,MATCH(K$6,DataStreams,0)),DataStreams,0)-1))),"")</f>
        <v/>
      </c>
      <c r="L112" s="233" t="str" cm="1">
        <f t="array" aca="1" ref="L112" ca="1">_xlfn.IFNA(_xlfn.COVARIANCE.S(
OFFSET(HOMECELL,MATCH(MAX(INDEX(First_Data_Point,MATCH($A112,DataStreams,0)),INDEX(First_Data_Point,MATCH(L$6,DataStreams,0)),$B$3),DateRange,0)-1,MATCH($A112,DataStreams,0)-1):OFFSET(HOMECELL,MATCH(MIN(INDEX(Last_Data_Point,MATCH($A112,DataStreams,0)),INDEX(Last_Data_Point,MATCH(L$6,DataStreams,0)),$B$4),DateRange,0)-1,MATCH($A112,DataStreams,0)-1) -
(INDEX(Returns!$102:$102,MATCH($A112,DataStreams,0))*
OFFSET(HOMECELL,MATCH(MAX(INDEX(First_Data_Point,MATCH($A112,DataStreams,0)),INDEX(First_Data_Point,MATCH(L$6,DataStreams,0)),$B$3),DateRange,0)-1,MATCH(INDEX(Returns!$100:$100,MATCH($A112,DataStreams,0)),DataStreams,0)-1):OFFSET(HOMECELL,MATCH(MIN(INDEX(Last_Data_Point,MATCH($A112,DataStreams,0)),INDEX(Last_Data_Point,MATCH(L$6,DataStreams,0)),$B$4),DateRange,0)-1,MATCH(INDEX(Returns!$100:$100,MATCH($A112,DataStreams,0)),DataStreams,0)-1)),
OFFSET(HOMECELL,MATCH(MAX(INDEX(First_Data_Point,MATCH($A112,DataStreams,0)),INDEX(First_Data_Point,MATCH(L$6,DataStreams,0)),$B$3),DateRange,0)-1,MATCH(L$6,DataStreams,0)-1):OFFSET(HOMECELL,MATCH(MIN(INDEX(Last_Data_Point,MATCH($A112,DataStreams,0)),INDEX(Last_Data_Point,MATCH(L$6,DataStreams,0)),$B$4),DateRange,0)-1,MATCH(L$6,DataStreams,0)-1) -
(INDEX(Returns!$102:$102,MATCH(L$6,DataStreams,0))*
OFFSET(HOMECELL,MATCH(MAX(INDEX(First_Data_Point,MATCH($A112,DataStreams,0)),INDEX(First_Data_Point,MATCH(L$6,DataStreams,0)),$B$3),DateRange,0)-1,MATCH(INDEX(Returns!$100:$100,MATCH(L$6,DataStreams,0)),DataStreams,0)-1):OFFSET(HOMECELL,MATCH(MIN(INDEX(Last_Data_Point,MATCH($A112,DataStreams,0)),INDEX(Last_Data_Point,MATCH(L$6,DataStreams,0)),$B$4),DateRange,0)-1,MATCH(INDEX(Returns!$100:$100,MATCH(L$6,DataStreams,0)),DataStreams,0)-1))),"")</f>
        <v/>
      </c>
      <c r="M112" s="233" t="str" cm="1">
        <f t="array" aca="1" ref="M112" ca="1">_xlfn.IFNA(_xlfn.COVARIANCE.S(
OFFSET(HOMECELL,MATCH(MAX(INDEX(First_Data_Point,MATCH($A112,DataStreams,0)),INDEX(First_Data_Point,MATCH(M$6,DataStreams,0)),$B$3),DateRange,0)-1,MATCH($A112,DataStreams,0)-1):OFFSET(HOMECELL,MATCH(MIN(INDEX(Last_Data_Point,MATCH($A112,DataStreams,0)),INDEX(Last_Data_Point,MATCH(M$6,DataStreams,0)),$B$4),DateRange,0)-1,MATCH($A112,DataStreams,0)-1) -
(INDEX(Returns!$102:$102,MATCH($A112,DataStreams,0))*
OFFSET(HOMECELL,MATCH(MAX(INDEX(First_Data_Point,MATCH($A112,DataStreams,0)),INDEX(First_Data_Point,MATCH(M$6,DataStreams,0)),$B$3),DateRange,0)-1,MATCH(INDEX(Returns!$100:$100,MATCH($A112,DataStreams,0)),DataStreams,0)-1):OFFSET(HOMECELL,MATCH(MIN(INDEX(Last_Data_Point,MATCH($A112,DataStreams,0)),INDEX(Last_Data_Point,MATCH(M$6,DataStreams,0)),$B$4),DateRange,0)-1,MATCH(INDEX(Returns!$100:$100,MATCH($A112,DataStreams,0)),DataStreams,0)-1)),
OFFSET(HOMECELL,MATCH(MAX(INDEX(First_Data_Point,MATCH($A112,DataStreams,0)),INDEX(First_Data_Point,MATCH(M$6,DataStreams,0)),$B$3),DateRange,0)-1,MATCH(M$6,DataStreams,0)-1):OFFSET(HOMECELL,MATCH(MIN(INDEX(Last_Data_Point,MATCH($A112,DataStreams,0)),INDEX(Last_Data_Point,MATCH(M$6,DataStreams,0)),$B$4),DateRange,0)-1,MATCH(M$6,DataStreams,0)-1) -
(INDEX(Returns!$102:$102,MATCH(M$6,DataStreams,0))*
OFFSET(HOMECELL,MATCH(MAX(INDEX(First_Data_Point,MATCH($A112,DataStreams,0)),INDEX(First_Data_Point,MATCH(M$6,DataStreams,0)),$B$3),DateRange,0)-1,MATCH(INDEX(Returns!$100:$100,MATCH(M$6,DataStreams,0)),DataStreams,0)-1):OFFSET(HOMECELL,MATCH(MIN(INDEX(Last_Data_Point,MATCH($A112,DataStreams,0)),INDEX(Last_Data_Point,MATCH(M$6,DataStreams,0)),$B$4),DateRange,0)-1,MATCH(INDEX(Returns!$100:$100,MATCH(M$6,DataStreams,0)),DataStreams,0)-1))),"")</f>
        <v/>
      </c>
      <c r="N112" s="233" t="str" cm="1">
        <f t="array" aca="1" ref="N112" ca="1">_xlfn.IFNA(_xlfn.COVARIANCE.S(
OFFSET(HOMECELL,MATCH(MAX(INDEX(First_Data_Point,MATCH($A112,DataStreams,0)),INDEX(First_Data_Point,MATCH(N$6,DataStreams,0)),$B$3),DateRange,0)-1,MATCH($A112,DataStreams,0)-1):OFFSET(HOMECELL,MATCH(MIN(INDEX(Last_Data_Point,MATCH($A112,DataStreams,0)),INDEX(Last_Data_Point,MATCH(N$6,DataStreams,0)),$B$4),DateRange,0)-1,MATCH($A112,DataStreams,0)-1) -
(INDEX(Returns!$102:$102,MATCH($A112,DataStreams,0))*
OFFSET(HOMECELL,MATCH(MAX(INDEX(First_Data_Point,MATCH($A112,DataStreams,0)),INDEX(First_Data_Point,MATCH(N$6,DataStreams,0)),$B$3),DateRange,0)-1,MATCH(INDEX(Returns!$100:$100,MATCH($A112,DataStreams,0)),DataStreams,0)-1):OFFSET(HOMECELL,MATCH(MIN(INDEX(Last_Data_Point,MATCH($A112,DataStreams,0)),INDEX(Last_Data_Point,MATCH(N$6,DataStreams,0)),$B$4),DateRange,0)-1,MATCH(INDEX(Returns!$100:$100,MATCH($A112,DataStreams,0)),DataStreams,0)-1)),
OFFSET(HOMECELL,MATCH(MAX(INDEX(First_Data_Point,MATCH($A112,DataStreams,0)),INDEX(First_Data_Point,MATCH(N$6,DataStreams,0)),$B$3),DateRange,0)-1,MATCH(N$6,DataStreams,0)-1):OFFSET(HOMECELL,MATCH(MIN(INDEX(Last_Data_Point,MATCH($A112,DataStreams,0)),INDEX(Last_Data_Point,MATCH(N$6,DataStreams,0)),$B$4),DateRange,0)-1,MATCH(N$6,DataStreams,0)-1) -
(INDEX(Returns!$102:$102,MATCH(N$6,DataStreams,0))*
OFFSET(HOMECELL,MATCH(MAX(INDEX(First_Data_Point,MATCH($A112,DataStreams,0)),INDEX(First_Data_Point,MATCH(N$6,DataStreams,0)),$B$3),DateRange,0)-1,MATCH(INDEX(Returns!$100:$100,MATCH(N$6,DataStreams,0)),DataStreams,0)-1):OFFSET(HOMECELL,MATCH(MIN(INDEX(Last_Data_Point,MATCH($A112,DataStreams,0)),INDEX(Last_Data_Point,MATCH(N$6,DataStreams,0)),$B$4),DateRange,0)-1,MATCH(INDEX(Returns!$100:$100,MATCH(N$6,DataStreams,0)),DataStreams,0)-1))),"")</f>
        <v/>
      </c>
      <c r="O112" s="233" t="str" cm="1">
        <f t="array" aca="1" ref="O112" ca="1">_xlfn.IFNA(_xlfn.COVARIANCE.S(
OFFSET(HOMECELL,MATCH(MAX(INDEX(First_Data_Point,MATCH($A112,DataStreams,0)),INDEX(First_Data_Point,MATCH(O$6,DataStreams,0)),$B$3),DateRange,0)-1,MATCH($A112,DataStreams,0)-1):OFFSET(HOMECELL,MATCH(MIN(INDEX(Last_Data_Point,MATCH($A112,DataStreams,0)),INDEX(Last_Data_Point,MATCH(O$6,DataStreams,0)),$B$4),DateRange,0)-1,MATCH($A112,DataStreams,0)-1) -
(INDEX(Returns!$102:$102,MATCH($A112,DataStreams,0))*
OFFSET(HOMECELL,MATCH(MAX(INDEX(First_Data_Point,MATCH($A112,DataStreams,0)),INDEX(First_Data_Point,MATCH(O$6,DataStreams,0)),$B$3),DateRange,0)-1,MATCH(INDEX(Returns!$100:$100,MATCH($A112,DataStreams,0)),DataStreams,0)-1):OFFSET(HOMECELL,MATCH(MIN(INDEX(Last_Data_Point,MATCH($A112,DataStreams,0)),INDEX(Last_Data_Point,MATCH(O$6,DataStreams,0)),$B$4),DateRange,0)-1,MATCH(INDEX(Returns!$100:$100,MATCH($A112,DataStreams,0)),DataStreams,0)-1)),
OFFSET(HOMECELL,MATCH(MAX(INDEX(First_Data_Point,MATCH($A112,DataStreams,0)),INDEX(First_Data_Point,MATCH(O$6,DataStreams,0)),$B$3),DateRange,0)-1,MATCH(O$6,DataStreams,0)-1):OFFSET(HOMECELL,MATCH(MIN(INDEX(Last_Data_Point,MATCH($A112,DataStreams,0)),INDEX(Last_Data_Point,MATCH(O$6,DataStreams,0)),$B$4),DateRange,0)-1,MATCH(O$6,DataStreams,0)-1) -
(INDEX(Returns!$102:$102,MATCH(O$6,DataStreams,0))*
OFFSET(HOMECELL,MATCH(MAX(INDEX(First_Data_Point,MATCH($A112,DataStreams,0)),INDEX(First_Data_Point,MATCH(O$6,DataStreams,0)),$B$3),DateRange,0)-1,MATCH(INDEX(Returns!$100:$100,MATCH(O$6,DataStreams,0)),DataStreams,0)-1):OFFSET(HOMECELL,MATCH(MIN(INDEX(Last_Data_Point,MATCH($A112,DataStreams,0)),INDEX(Last_Data_Point,MATCH(O$6,DataStreams,0)),$B$4),DateRange,0)-1,MATCH(INDEX(Returns!$100:$100,MATCH(O$6,DataStreams,0)),DataStreams,0)-1))),"")</f>
        <v/>
      </c>
      <c r="P112" s="233" t="str" cm="1">
        <f t="array" aca="1" ref="P112" ca="1">_xlfn.IFNA(_xlfn.COVARIANCE.S(
OFFSET(HOMECELL,MATCH(MAX(INDEX(First_Data_Point,MATCH($A112,DataStreams,0)),INDEX(First_Data_Point,MATCH(P$6,DataStreams,0)),$B$3),DateRange,0)-1,MATCH($A112,DataStreams,0)-1):OFFSET(HOMECELL,MATCH(MIN(INDEX(Last_Data_Point,MATCH($A112,DataStreams,0)),INDEX(Last_Data_Point,MATCH(P$6,DataStreams,0)),$B$4),DateRange,0)-1,MATCH($A112,DataStreams,0)-1) -
(INDEX(Returns!$102:$102,MATCH($A112,DataStreams,0))*
OFFSET(HOMECELL,MATCH(MAX(INDEX(First_Data_Point,MATCH($A112,DataStreams,0)),INDEX(First_Data_Point,MATCH(P$6,DataStreams,0)),$B$3),DateRange,0)-1,MATCH(INDEX(Returns!$100:$100,MATCH($A112,DataStreams,0)),DataStreams,0)-1):OFFSET(HOMECELL,MATCH(MIN(INDEX(Last_Data_Point,MATCH($A112,DataStreams,0)),INDEX(Last_Data_Point,MATCH(P$6,DataStreams,0)),$B$4),DateRange,0)-1,MATCH(INDEX(Returns!$100:$100,MATCH($A112,DataStreams,0)),DataStreams,0)-1)),
OFFSET(HOMECELL,MATCH(MAX(INDEX(First_Data_Point,MATCH($A112,DataStreams,0)),INDEX(First_Data_Point,MATCH(P$6,DataStreams,0)),$B$3),DateRange,0)-1,MATCH(P$6,DataStreams,0)-1):OFFSET(HOMECELL,MATCH(MIN(INDEX(Last_Data_Point,MATCH($A112,DataStreams,0)),INDEX(Last_Data_Point,MATCH(P$6,DataStreams,0)),$B$4),DateRange,0)-1,MATCH(P$6,DataStreams,0)-1) -
(INDEX(Returns!$102:$102,MATCH(P$6,DataStreams,0))*
OFFSET(HOMECELL,MATCH(MAX(INDEX(First_Data_Point,MATCH($A112,DataStreams,0)),INDEX(First_Data_Point,MATCH(P$6,DataStreams,0)),$B$3),DateRange,0)-1,MATCH(INDEX(Returns!$100:$100,MATCH(P$6,DataStreams,0)),DataStreams,0)-1):OFFSET(HOMECELL,MATCH(MIN(INDEX(Last_Data_Point,MATCH($A112,DataStreams,0)),INDEX(Last_Data_Point,MATCH(P$6,DataStreams,0)),$B$4),DateRange,0)-1,MATCH(INDEX(Returns!$100:$100,MATCH(P$6,DataStreams,0)),DataStreams,0)-1))),"")</f>
        <v/>
      </c>
      <c r="Q112" s="233" t="str" cm="1">
        <f t="array" aca="1" ref="Q112" ca="1">_xlfn.IFNA(_xlfn.COVARIANCE.S(
OFFSET(HOMECELL,MATCH(MAX(INDEX(First_Data_Point,MATCH($A112,DataStreams,0)),INDEX(First_Data_Point,MATCH(Q$6,DataStreams,0)),$B$3),DateRange,0)-1,MATCH($A112,DataStreams,0)-1):OFFSET(HOMECELL,MATCH(MIN(INDEX(Last_Data_Point,MATCH($A112,DataStreams,0)),INDEX(Last_Data_Point,MATCH(Q$6,DataStreams,0)),$B$4),DateRange,0)-1,MATCH($A112,DataStreams,0)-1) -
(INDEX(Returns!$102:$102,MATCH($A112,DataStreams,0))*
OFFSET(HOMECELL,MATCH(MAX(INDEX(First_Data_Point,MATCH($A112,DataStreams,0)),INDEX(First_Data_Point,MATCH(Q$6,DataStreams,0)),$B$3),DateRange,0)-1,MATCH(INDEX(Returns!$100:$100,MATCH($A112,DataStreams,0)),DataStreams,0)-1):OFFSET(HOMECELL,MATCH(MIN(INDEX(Last_Data_Point,MATCH($A112,DataStreams,0)),INDEX(Last_Data_Point,MATCH(Q$6,DataStreams,0)),$B$4),DateRange,0)-1,MATCH(INDEX(Returns!$100:$100,MATCH($A112,DataStreams,0)),DataStreams,0)-1)),
OFFSET(HOMECELL,MATCH(MAX(INDEX(First_Data_Point,MATCH($A112,DataStreams,0)),INDEX(First_Data_Point,MATCH(Q$6,DataStreams,0)),$B$3),DateRange,0)-1,MATCH(Q$6,DataStreams,0)-1):OFFSET(HOMECELL,MATCH(MIN(INDEX(Last_Data_Point,MATCH($A112,DataStreams,0)),INDEX(Last_Data_Point,MATCH(Q$6,DataStreams,0)),$B$4),DateRange,0)-1,MATCH(Q$6,DataStreams,0)-1) -
(INDEX(Returns!$102:$102,MATCH(Q$6,DataStreams,0))*
OFFSET(HOMECELL,MATCH(MAX(INDEX(First_Data_Point,MATCH($A112,DataStreams,0)),INDEX(First_Data_Point,MATCH(Q$6,DataStreams,0)),$B$3),DateRange,0)-1,MATCH(INDEX(Returns!$100:$100,MATCH(Q$6,DataStreams,0)),DataStreams,0)-1):OFFSET(HOMECELL,MATCH(MIN(INDEX(Last_Data_Point,MATCH($A112,DataStreams,0)),INDEX(Last_Data_Point,MATCH(Q$6,DataStreams,0)),$B$4),DateRange,0)-1,MATCH(INDEX(Returns!$100:$100,MATCH(Q$6,DataStreams,0)),DataStreams,0)-1))),"")</f>
        <v/>
      </c>
      <c r="R112" s="233" t="str" cm="1">
        <f t="array" aca="1" ref="R112" ca="1">_xlfn.IFNA(_xlfn.COVARIANCE.S(
OFFSET(HOMECELL,MATCH(MAX(INDEX(First_Data_Point,MATCH($A112,DataStreams,0)),INDEX(First_Data_Point,MATCH(R$6,DataStreams,0)),$B$3),DateRange,0)-1,MATCH($A112,DataStreams,0)-1):OFFSET(HOMECELL,MATCH(MIN(INDEX(Last_Data_Point,MATCH($A112,DataStreams,0)),INDEX(Last_Data_Point,MATCH(R$6,DataStreams,0)),$B$4),DateRange,0)-1,MATCH($A112,DataStreams,0)-1) -
(INDEX(Returns!$102:$102,MATCH($A112,DataStreams,0))*
OFFSET(HOMECELL,MATCH(MAX(INDEX(First_Data_Point,MATCH($A112,DataStreams,0)),INDEX(First_Data_Point,MATCH(R$6,DataStreams,0)),$B$3),DateRange,0)-1,MATCH(INDEX(Returns!$100:$100,MATCH($A112,DataStreams,0)),DataStreams,0)-1):OFFSET(HOMECELL,MATCH(MIN(INDEX(Last_Data_Point,MATCH($A112,DataStreams,0)),INDEX(Last_Data_Point,MATCH(R$6,DataStreams,0)),$B$4),DateRange,0)-1,MATCH(INDEX(Returns!$100:$100,MATCH($A112,DataStreams,0)),DataStreams,0)-1)),
OFFSET(HOMECELL,MATCH(MAX(INDEX(First_Data_Point,MATCH($A112,DataStreams,0)),INDEX(First_Data_Point,MATCH(R$6,DataStreams,0)),$B$3),DateRange,0)-1,MATCH(R$6,DataStreams,0)-1):OFFSET(HOMECELL,MATCH(MIN(INDEX(Last_Data_Point,MATCH($A112,DataStreams,0)),INDEX(Last_Data_Point,MATCH(R$6,DataStreams,0)),$B$4),DateRange,0)-1,MATCH(R$6,DataStreams,0)-1) -
(INDEX(Returns!$102:$102,MATCH(R$6,DataStreams,0))*
OFFSET(HOMECELL,MATCH(MAX(INDEX(First_Data_Point,MATCH($A112,DataStreams,0)),INDEX(First_Data_Point,MATCH(R$6,DataStreams,0)),$B$3),DateRange,0)-1,MATCH(INDEX(Returns!$100:$100,MATCH(R$6,DataStreams,0)),DataStreams,0)-1):OFFSET(HOMECELL,MATCH(MIN(INDEX(Last_Data_Point,MATCH($A112,DataStreams,0)),INDEX(Last_Data_Point,MATCH(R$6,DataStreams,0)),$B$4),DateRange,0)-1,MATCH(INDEX(Returns!$100:$100,MATCH(R$6,DataStreams,0)),DataStreams,0)-1))),"")</f>
        <v/>
      </c>
      <c r="S112" s="233" t="str" cm="1">
        <f t="array" aca="1" ref="S112" ca="1">_xlfn.IFNA(_xlfn.COVARIANCE.S(
OFFSET(HOMECELL,MATCH(MAX(INDEX(First_Data_Point,MATCH($A112,DataStreams,0)),INDEX(First_Data_Point,MATCH(S$6,DataStreams,0)),$B$3),DateRange,0)-1,MATCH($A112,DataStreams,0)-1):OFFSET(HOMECELL,MATCH(MIN(INDEX(Last_Data_Point,MATCH($A112,DataStreams,0)),INDEX(Last_Data_Point,MATCH(S$6,DataStreams,0)),$B$4),DateRange,0)-1,MATCH($A112,DataStreams,0)-1) -
(INDEX(Returns!$102:$102,MATCH($A112,DataStreams,0))*
OFFSET(HOMECELL,MATCH(MAX(INDEX(First_Data_Point,MATCH($A112,DataStreams,0)),INDEX(First_Data_Point,MATCH(S$6,DataStreams,0)),$B$3),DateRange,0)-1,MATCH(INDEX(Returns!$100:$100,MATCH($A112,DataStreams,0)),DataStreams,0)-1):OFFSET(HOMECELL,MATCH(MIN(INDEX(Last_Data_Point,MATCH($A112,DataStreams,0)),INDEX(Last_Data_Point,MATCH(S$6,DataStreams,0)),$B$4),DateRange,0)-1,MATCH(INDEX(Returns!$100:$100,MATCH($A112,DataStreams,0)),DataStreams,0)-1)),
OFFSET(HOMECELL,MATCH(MAX(INDEX(First_Data_Point,MATCH($A112,DataStreams,0)),INDEX(First_Data_Point,MATCH(S$6,DataStreams,0)),$B$3),DateRange,0)-1,MATCH(S$6,DataStreams,0)-1):OFFSET(HOMECELL,MATCH(MIN(INDEX(Last_Data_Point,MATCH($A112,DataStreams,0)),INDEX(Last_Data_Point,MATCH(S$6,DataStreams,0)),$B$4),DateRange,0)-1,MATCH(S$6,DataStreams,0)-1) -
(INDEX(Returns!$102:$102,MATCH(S$6,DataStreams,0))*
OFFSET(HOMECELL,MATCH(MAX(INDEX(First_Data_Point,MATCH($A112,DataStreams,0)),INDEX(First_Data_Point,MATCH(S$6,DataStreams,0)),$B$3),DateRange,0)-1,MATCH(INDEX(Returns!$100:$100,MATCH(S$6,DataStreams,0)),DataStreams,0)-1):OFFSET(HOMECELL,MATCH(MIN(INDEX(Last_Data_Point,MATCH($A112,DataStreams,0)),INDEX(Last_Data_Point,MATCH(S$6,DataStreams,0)),$B$4),DateRange,0)-1,MATCH(INDEX(Returns!$100:$100,MATCH(S$6,DataStreams,0)),DataStreams,0)-1))),"")</f>
        <v/>
      </c>
      <c r="T112" s="233" t="str" cm="1">
        <f t="array" aca="1" ref="T112" ca="1">_xlfn.IFNA(_xlfn.COVARIANCE.S(
OFFSET(HOMECELL,MATCH(MAX(INDEX(First_Data_Point,MATCH($A112,DataStreams,0)),INDEX(First_Data_Point,MATCH(T$6,DataStreams,0)),$B$3),DateRange,0)-1,MATCH($A112,DataStreams,0)-1):OFFSET(HOMECELL,MATCH(MIN(INDEX(Last_Data_Point,MATCH($A112,DataStreams,0)),INDEX(Last_Data_Point,MATCH(T$6,DataStreams,0)),$B$4),DateRange,0)-1,MATCH($A112,DataStreams,0)-1) -
(INDEX(Returns!$102:$102,MATCH($A112,DataStreams,0))*
OFFSET(HOMECELL,MATCH(MAX(INDEX(First_Data_Point,MATCH($A112,DataStreams,0)),INDEX(First_Data_Point,MATCH(T$6,DataStreams,0)),$B$3),DateRange,0)-1,MATCH(INDEX(Returns!$100:$100,MATCH($A112,DataStreams,0)),DataStreams,0)-1):OFFSET(HOMECELL,MATCH(MIN(INDEX(Last_Data_Point,MATCH($A112,DataStreams,0)),INDEX(Last_Data_Point,MATCH(T$6,DataStreams,0)),$B$4),DateRange,0)-1,MATCH(INDEX(Returns!$100:$100,MATCH($A112,DataStreams,0)),DataStreams,0)-1)),
OFFSET(HOMECELL,MATCH(MAX(INDEX(First_Data_Point,MATCH($A112,DataStreams,0)),INDEX(First_Data_Point,MATCH(T$6,DataStreams,0)),$B$3),DateRange,0)-1,MATCH(T$6,DataStreams,0)-1):OFFSET(HOMECELL,MATCH(MIN(INDEX(Last_Data_Point,MATCH($A112,DataStreams,0)),INDEX(Last_Data_Point,MATCH(T$6,DataStreams,0)),$B$4),DateRange,0)-1,MATCH(T$6,DataStreams,0)-1) -
(INDEX(Returns!$102:$102,MATCH(T$6,DataStreams,0))*
OFFSET(HOMECELL,MATCH(MAX(INDEX(First_Data_Point,MATCH($A112,DataStreams,0)),INDEX(First_Data_Point,MATCH(T$6,DataStreams,0)),$B$3),DateRange,0)-1,MATCH(INDEX(Returns!$100:$100,MATCH(T$6,DataStreams,0)),DataStreams,0)-1):OFFSET(HOMECELL,MATCH(MIN(INDEX(Last_Data_Point,MATCH($A112,DataStreams,0)),INDEX(Last_Data_Point,MATCH(T$6,DataStreams,0)),$B$4),DateRange,0)-1,MATCH(INDEX(Returns!$100:$100,MATCH(T$6,DataStreams,0)),DataStreams,0)-1))),"")</f>
        <v/>
      </c>
      <c r="U112" s="233" t="str" cm="1">
        <f t="array" aca="1" ref="U112" ca="1">_xlfn.IFNA(_xlfn.COVARIANCE.S(
OFFSET(HOMECELL,MATCH(MAX(INDEX(First_Data_Point,MATCH($A112,DataStreams,0)),INDEX(First_Data_Point,MATCH(U$6,DataStreams,0)),$B$3),DateRange,0)-1,MATCH($A112,DataStreams,0)-1):OFFSET(HOMECELL,MATCH(MIN(INDEX(Last_Data_Point,MATCH($A112,DataStreams,0)),INDEX(Last_Data_Point,MATCH(U$6,DataStreams,0)),$B$4),DateRange,0)-1,MATCH($A112,DataStreams,0)-1) -
(INDEX(Returns!$102:$102,MATCH($A112,DataStreams,0))*
OFFSET(HOMECELL,MATCH(MAX(INDEX(First_Data_Point,MATCH($A112,DataStreams,0)),INDEX(First_Data_Point,MATCH(U$6,DataStreams,0)),$B$3),DateRange,0)-1,MATCH(INDEX(Returns!$100:$100,MATCH($A112,DataStreams,0)),DataStreams,0)-1):OFFSET(HOMECELL,MATCH(MIN(INDEX(Last_Data_Point,MATCH($A112,DataStreams,0)),INDEX(Last_Data_Point,MATCH(U$6,DataStreams,0)),$B$4),DateRange,0)-1,MATCH(INDEX(Returns!$100:$100,MATCH($A112,DataStreams,0)),DataStreams,0)-1)),
OFFSET(HOMECELL,MATCH(MAX(INDEX(First_Data_Point,MATCH($A112,DataStreams,0)),INDEX(First_Data_Point,MATCH(U$6,DataStreams,0)),$B$3),DateRange,0)-1,MATCH(U$6,DataStreams,0)-1):OFFSET(HOMECELL,MATCH(MIN(INDEX(Last_Data_Point,MATCH($A112,DataStreams,0)),INDEX(Last_Data_Point,MATCH(U$6,DataStreams,0)),$B$4),DateRange,0)-1,MATCH(U$6,DataStreams,0)-1) -
(INDEX(Returns!$102:$102,MATCH(U$6,DataStreams,0))*
OFFSET(HOMECELL,MATCH(MAX(INDEX(First_Data_Point,MATCH($A112,DataStreams,0)),INDEX(First_Data_Point,MATCH(U$6,DataStreams,0)),$B$3),DateRange,0)-1,MATCH(INDEX(Returns!$100:$100,MATCH(U$6,DataStreams,0)),DataStreams,0)-1):OFFSET(HOMECELL,MATCH(MIN(INDEX(Last_Data_Point,MATCH($A112,DataStreams,0)),INDEX(Last_Data_Point,MATCH(U$6,DataStreams,0)),$B$4),DateRange,0)-1,MATCH(INDEX(Returns!$100:$100,MATCH(U$6,DataStreams,0)),DataStreams,0)-1))),"")</f>
        <v/>
      </c>
      <c r="V112" s="233" t="str" cm="1">
        <f t="array" aca="1" ref="V112" ca="1">_xlfn.IFNA(_xlfn.COVARIANCE.S(
OFFSET(HOMECELL,MATCH(MAX(INDEX(First_Data_Point,MATCH($A112,DataStreams,0)),INDEX(First_Data_Point,MATCH(V$6,DataStreams,0)),$B$3),DateRange,0)-1,MATCH($A112,DataStreams,0)-1):OFFSET(HOMECELL,MATCH(MIN(INDEX(Last_Data_Point,MATCH($A112,DataStreams,0)),INDEX(Last_Data_Point,MATCH(V$6,DataStreams,0)),$B$4),DateRange,0)-1,MATCH($A112,DataStreams,0)-1) -
(INDEX(Returns!$102:$102,MATCH($A112,DataStreams,0))*
OFFSET(HOMECELL,MATCH(MAX(INDEX(First_Data_Point,MATCH($A112,DataStreams,0)),INDEX(First_Data_Point,MATCH(V$6,DataStreams,0)),$B$3),DateRange,0)-1,MATCH(INDEX(Returns!$100:$100,MATCH($A112,DataStreams,0)),DataStreams,0)-1):OFFSET(HOMECELL,MATCH(MIN(INDEX(Last_Data_Point,MATCH($A112,DataStreams,0)),INDEX(Last_Data_Point,MATCH(V$6,DataStreams,0)),$B$4),DateRange,0)-1,MATCH(INDEX(Returns!$100:$100,MATCH($A112,DataStreams,0)),DataStreams,0)-1)),
OFFSET(HOMECELL,MATCH(MAX(INDEX(First_Data_Point,MATCH($A112,DataStreams,0)),INDEX(First_Data_Point,MATCH(V$6,DataStreams,0)),$B$3),DateRange,0)-1,MATCH(V$6,DataStreams,0)-1):OFFSET(HOMECELL,MATCH(MIN(INDEX(Last_Data_Point,MATCH($A112,DataStreams,0)),INDEX(Last_Data_Point,MATCH(V$6,DataStreams,0)),$B$4),DateRange,0)-1,MATCH(V$6,DataStreams,0)-1) -
(INDEX(Returns!$102:$102,MATCH(V$6,DataStreams,0))*
OFFSET(HOMECELL,MATCH(MAX(INDEX(First_Data_Point,MATCH($A112,DataStreams,0)),INDEX(First_Data_Point,MATCH(V$6,DataStreams,0)),$B$3),DateRange,0)-1,MATCH(INDEX(Returns!$100:$100,MATCH(V$6,DataStreams,0)),DataStreams,0)-1):OFFSET(HOMECELL,MATCH(MIN(INDEX(Last_Data_Point,MATCH($A112,DataStreams,0)),INDEX(Last_Data_Point,MATCH(V$6,DataStreams,0)),$B$4),DateRange,0)-1,MATCH(INDEX(Returns!$100:$100,MATCH(V$6,DataStreams,0)),DataStreams,0)-1))),"")</f>
        <v/>
      </c>
      <c r="W112" s="233" t="str" cm="1">
        <f t="array" aca="1" ref="W112" ca="1">_xlfn.IFNA(_xlfn.COVARIANCE.S(
OFFSET(HOMECELL,MATCH(MAX(INDEX(First_Data_Point,MATCH($A112,DataStreams,0)),INDEX(First_Data_Point,MATCH(W$6,DataStreams,0)),$B$3),DateRange,0)-1,MATCH($A112,DataStreams,0)-1):OFFSET(HOMECELL,MATCH(MIN(INDEX(Last_Data_Point,MATCH($A112,DataStreams,0)),INDEX(Last_Data_Point,MATCH(W$6,DataStreams,0)),$B$4),DateRange,0)-1,MATCH($A112,DataStreams,0)-1) -
(INDEX(Returns!$102:$102,MATCH($A112,DataStreams,0))*
OFFSET(HOMECELL,MATCH(MAX(INDEX(First_Data_Point,MATCH($A112,DataStreams,0)),INDEX(First_Data_Point,MATCH(W$6,DataStreams,0)),$B$3),DateRange,0)-1,MATCH(INDEX(Returns!$100:$100,MATCH($A112,DataStreams,0)),DataStreams,0)-1):OFFSET(HOMECELL,MATCH(MIN(INDEX(Last_Data_Point,MATCH($A112,DataStreams,0)),INDEX(Last_Data_Point,MATCH(W$6,DataStreams,0)),$B$4),DateRange,0)-1,MATCH(INDEX(Returns!$100:$100,MATCH($A112,DataStreams,0)),DataStreams,0)-1)),
OFFSET(HOMECELL,MATCH(MAX(INDEX(First_Data_Point,MATCH($A112,DataStreams,0)),INDEX(First_Data_Point,MATCH(W$6,DataStreams,0)),$B$3),DateRange,0)-1,MATCH(W$6,DataStreams,0)-1):OFFSET(HOMECELL,MATCH(MIN(INDEX(Last_Data_Point,MATCH($A112,DataStreams,0)),INDEX(Last_Data_Point,MATCH(W$6,DataStreams,0)),$B$4),DateRange,0)-1,MATCH(W$6,DataStreams,0)-1) -
(INDEX(Returns!$102:$102,MATCH(W$6,DataStreams,0))*
OFFSET(HOMECELL,MATCH(MAX(INDEX(First_Data_Point,MATCH($A112,DataStreams,0)),INDEX(First_Data_Point,MATCH(W$6,DataStreams,0)),$B$3),DateRange,0)-1,MATCH(INDEX(Returns!$100:$100,MATCH(W$6,DataStreams,0)),DataStreams,0)-1):OFFSET(HOMECELL,MATCH(MIN(INDEX(Last_Data_Point,MATCH($A112,DataStreams,0)),INDEX(Last_Data_Point,MATCH(W$6,DataStreams,0)),$B$4),DateRange,0)-1,MATCH(INDEX(Returns!$100:$100,MATCH(W$6,DataStreams,0)),DataStreams,0)-1))),"")</f>
        <v/>
      </c>
      <c r="X112" s="233" t="str" cm="1">
        <f t="array" aca="1" ref="X112" ca="1">_xlfn.IFNA(_xlfn.COVARIANCE.S(
OFFSET(HOMECELL,MATCH(MAX(INDEX(First_Data_Point,MATCH($A112,DataStreams,0)),INDEX(First_Data_Point,MATCH(X$6,DataStreams,0)),$B$3),DateRange,0)-1,MATCH($A112,DataStreams,0)-1):OFFSET(HOMECELL,MATCH(MIN(INDEX(Last_Data_Point,MATCH($A112,DataStreams,0)),INDEX(Last_Data_Point,MATCH(X$6,DataStreams,0)),$B$4),DateRange,0)-1,MATCH($A112,DataStreams,0)-1) -
(INDEX(Returns!$102:$102,MATCH($A112,DataStreams,0))*
OFFSET(HOMECELL,MATCH(MAX(INDEX(First_Data_Point,MATCH($A112,DataStreams,0)),INDEX(First_Data_Point,MATCH(X$6,DataStreams,0)),$B$3),DateRange,0)-1,MATCH(INDEX(Returns!$100:$100,MATCH($A112,DataStreams,0)),DataStreams,0)-1):OFFSET(HOMECELL,MATCH(MIN(INDEX(Last_Data_Point,MATCH($A112,DataStreams,0)),INDEX(Last_Data_Point,MATCH(X$6,DataStreams,0)),$B$4),DateRange,0)-1,MATCH(INDEX(Returns!$100:$100,MATCH($A112,DataStreams,0)),DataStreams,0)-1)),
OFFSET(HOMECELL,MATCH(MAX(INDEX(First_Data_Point,MATCH($A112,DataStreams,0)),INDEX(First_Data_Point,MATCH(X$6,DataStreams,0)),$B$3),DateRange,0)-1,MATCH(X$6,DataStreams,0)-1):OFFSET(HOMECELL,MATCH(MIN(INDEX(Last_Data_Point,MATCH($A112,DataStreams,0)),INDEX(Last_Data_Point,MATCH(X$6,DataStreams,0)),$B$4),DateRange,0)-1,MATCH(X$6,DataStreams,0)-1) -
(INDEX(Returns!$102:$102,MATCH(X$6,DataStreams,0))*
OFFSET(HOMECELL,MATCH(MAX(INDEX(First_Data_Point,MATCH($A112,DataStreams,0)),INDEX(First_Data_Point,MATCH(X$6,DataStreams,0)),$B$3),DateRange,0)-1,MATCH(INDEX(Returns!$100:$100,MATCH(X$6,DataStreams,0)),DataStreams,0)-1):OFFSET(HOMECELL,MATCH(MIN(INDEX(Last_Data_Point,MATCH($A112,DataStreams,0)),INDEX(Last_Data_Point,MATCH(X$6,DataStreams,0)),$B$4),DateRange,0)-1,MATCH(INDEX(Returns!$100:$100,MATCH(X$6,DataStreams,0)),DataStreams,0)-1))),"")</f>
        <v/>
      </c>
      <c r="Y112" s="233" t="str" cm="1">
        <f t="array" aca="1" ref="Y112" ca="1">_xlfn.IFNA(_xlfn.COVARIANCE.S(
OFFSET(HOMECELL,MATCH(MAX(INDEX(First_Data_Point,MATCH($A112,DataStreams,0)),INDEX(First_Data_Point,MATCH(Y$6,DataStreams,0)),$B$3),DateRange,0)-1,MATCH($A112,DataStreams,0)-1):OFFSET(HOMECELL,MATCH(MIN(INDEX(Last_Data_Point,MATCH($A112,DataStreams,0)),INDEX(Last_Data_Point,MATCH(Y$6,DataStreams,0)),$B$4),DateRange,0)-1,MATCH($A112,DataStreams,0)-1) -
(INDEX(Returns!$102:$102,MATCH($A112,DataStreams,0))*
OFFSET(HOMECELL,MATCH(MAX(INDEX(First_Data_Point,MATCH($A112,DataStreams,0)),INDEX(First_Data_Point,MATCH(Y$6,DataStreams,0)),$B$3),DateRange,0)-1,MATCH(INDEX(Returns!$100:$100,MATCH($A112,DataStreams,0)),DataStreams,0)-1):OFFSET(HOMECELL,MATCH(MIN(INDEX(Last_Data_Point,MATCH($A112,DataStreams,0)),INDEX(Last_Data_Point,MATCH(Y$6,DataStreams,0)),$B$4),DateRange,0)-1,MATCH(INDEX(Returns!$100:$100,MATCH($A112,DataStreams,0)),DataStreams,0)-1)),
OFFSET(HOMECELL,MATCH(MAX(INDEX(First_Data_Point,MATCH($A112,DataStreams,0)),INDEX(First_Data_Point,MATCH(Y$6,DataStreams,0)),$B$3),DateRange,0)-1,MATCH(Y$6,DataStreams,0)-1):OFFSET(HOMECELL,MATCH(MIN(INDEX(Last_Data_Point,MATCH($A112,DataStreams,0)),INDEX(Last_Data_Point,MATCH(Y$6,DataStreams,0)),$B$4),DateRange,0)-1,MATCH(Y$6,DataStreams,0)-1) -
(INDEX(Returns!$102:$102,MATCH(Y$6,DataStreams,0))*
OFFSET(HOMECELL,MATCH(MAX(INDEX(First_Data_Point,MATCH($A112,DataStreams,0)),INDEX(First_Data_Point,MATCH(Y$6,DataStreams,0)),$B$3),DateRange,0)-1,MATCH(INDEX(Returns!$100:$100,MATCH(Y$6,DataStreams,0)),DataStreams,0)-1):OFFSET(HOMECELL,MATCH(MIN(INDEX(Last_Data_Point,MATCH($A112,DataStreams,0)),INDEX(Last_Data_Point,MATCH(Y$6,DataStreams,0)),$B$4),DateRange,0)-1,MATCH(INDEX(Returns!$100:$100,MATCH(Y$6,DataStreams,0)),DataStreams,0)-1))),"")</f>
        <v/>
      </c>
      <c r="Z112" s="233" t="str" cm="1">
        <f t="array" aca="1" ref="Z112" ca="1">_xlfn.IFNA(_xlfn.COVARIANCE.S(
OFFSET(HOMECELL,MATCH(MAX(INDEX(First_Data_Point,MATCH($A112,DataStreams,0)),INDEX(First_Data_Point,MATCH(Z$6,DataStreams,0)),$B$3),DateRange,0)-1,MATCH($A112,DataStreams,0)-1):OFFSET(HOMECELL,MATCH(MIN(INDEX(Last_Data_Point,MATCH($A112,DataStreams,0)),INDEX(Last_Data_Point,MATCH(Z$6,DataStreams,0)),$B$4),DateRange,0)-1,MATCH($A112,DataStreams,0)-1) -
(INDEX(Returns!$102:$102,MATCH($A112,DataStreams,0))*
OFFSET(HOMECELL,MATCH(MAX(INDEX(First_Data_Point,MATCH($A112,DataStreams,0)),INDEX(First_Data_Point,MATCH(Z$6,DataStreams,0)),$B$3),DateRange,0)-1,MATCH(INDEX(Returns!$100:$100,MATCH($A112,DataStreams,0)),DataStreams,0)-1):OFFSET(HOMECELL,MATCH(MIN(INDEX(Last_Data_Point,MATCH($A112,DataStreams,0)),INDEX(Last_Data_Point,MATCH(Z$6,DataStreams,0)),$B$4),DateRange,0)-1,MATCH(INDEX(Returns!$100:$100,MATCH($A112,DataStreams,0)),DataStreams,0)-1)),
OFFSET(HOMECELL,MATCH(MAX(INDEX(First_Data_Point,MATCH($A112,DataStreams,0)),INDEX(First_Data_Point,MATCH(Z$6,DataStreams,0)),$B$3),DateRange,0)-1,MATCH(Z$6,DataStreams,0)-1):OFFSET(HOMECELL,MATCH(MIN(INDEX(Last_Data_Point,MATCH($A112,DataStreams,0)),INDEX(Last_Data_Point,MATCH(Z$6,DataStreams,0)),$B$4),DateRange,0)-1,MATCH(Z$6,DataStreams,0)-1) -
(INDEX(Returns!$102:$102,MATCH(Z$6,DataStreams,0))*
OFFSET(HOMECELL,MATCH(MAX(INDEX(First_Data_Point,MATCH($A112,DataStreams,0)),INDEX(First_Data_Point,MATCH(Z$6,DataStreams,0)),$B$3),DateRange,0)-1,MATCH(INDEX(Returns!$100:$100,MATCH(Z$6,DataStreams,0)),DataStreams,0)-1):OFFSET(HOMECELL,MATCH(MIN(INDEX(Last_Data_Point,MATCH($A112,DataStreams,0)),INDEX(Last_Data_Point,MATCH(Z$6,DataStreams,0)),$B$4),DateRange,0)-1,MATCH(INDEX(Returns!$100:$100,MATCH(Z$6,DataStreams,0)),DataStreams,0)-1))),"")</f>
        <v/>
      </c>
      <c r="AA112" s="233" t="str" cm="1">
        <f t="array" aca="1" ref="AA112" ca="1">_xlfn.IFNA(_xlfn.COVARIANCE.S(
OFFSET(HOMECELL,MATCH(MAX(INDEX(First_Data_Point,MATCH($A112,DataStreams,0)),INDEX(First_Data_Point,MATCH(AA$6,DataStreams,0)),$B$3),DateRange,0)-1,MATCH($A112,DataStreams,0)-1):OFFSET(HOMECELL,MATCH(MIN(INDEX(Last_Data_Point,MATCH($A112,DataStreams,0)),INDEX(Last_Data_Point,MATCH(AA$6,DataStreams,0)),$B$4),DateRange,0)-1,MATCH($A112,DataStreams,0)-1) -
(INDEX(Returns!$102:$102,MATCH($A112,DataStreams,0))*
OFFSET(HOMECELL,MATCH(MAX(INDEX(First_Data_Point,MATCH($A112,DataStreams,0)),INDEX(First_Data_Point,MATCH(AA$6,DataStreams,0)),$B$3),DateRange,0)-1,MATCH(INDEX(Returns!$100:$100,MATCH($A112,DataStreams,0)),DataStreams,0)-1):OFFSET(HOMECELL,MATCH(MIN(INDEX(Last_Data_Point,MATCH($A112,DataStreams,0)),INDEX(Last_Data_Point,MATCH(AA$6,DataStreams,0)),$B$4),DateRange,0)-1,MATCH(INDEX(Returns!$100:$100,MATCH($A112,DataStreams,0)),DataStreams,0)-1)),
OFFSET(HOMECELL,MATCH(MAX(INDEX(First_Data_Point,MATCH($A112,DataStreams,0)),INDEX(First_Data_Point,MATCH(AA$6,DataStreams,0)),$B$3),DateRange,0)-1,MATCH(AA$6,DataStreams,0)-1):OFFSET(HOMECELL,MATCH(MIN(INDEX(Last_Data_Point,MATCH($A112,DataStreams,0)),INDEX(Last_Data_Point,MATCH(AA$6,DataStreams,0)),$B$4),DateRange,0)-1,MATCH(AA$6,DataStreams,0)-1) -
(INDEX(Returns!$102:$102,MATCH(AA$6,DataStreams,0))*
OFFSET(HOMECELL,MATCH(MAX(INDEX(First_Data_Point,MATCH($A112,DataStreams,0)),INDEX(First_Data_Point,MATCH(AA$6,DataStreams,0)),$B$3),DateRange,0)-1,MATCH(INDEX(Returns!$100:$100,MATCH(AA$6,DataStreams,0)),DataStreams,0)-1):OFFSET(HOMECELL,MATCH(MIN(INDEX(Last_Data_Point,MATCH($A112,DataStreams,0)),INDEX(Last_Data_Point,MATCH(AA$6,DataStreams,0)),$B$4),DateRange,0)-1,MATCH(INDEX(Returns!$100:$100,MATCH(AA$6,DataStreams,0)),DataStreams,0)-1))),"")</f>
        <v/>
      </c>
      <c r="AB112" s="233" t="str" cm="1">
        <f t="array" aca="1" ref="AB112" ca="1">_xlfn.IFNA(_xlfn.COVARIANCE.S(
OFFSET(HOMECELL,MATCH(MAX(INDEX(First_Data_Point,MATCH($A112,DataStreams,0)),INDEX(First_Data_Point,MATCH(AB$6,DataStreams,0)),$B$3),DateRange,0)-1,MATCH($A112,DataStreams,0)-1):OFFSET(HOMECELL,MATCH(MIN(INDEX(Last_Data_Point,MATCH($A112,DataStreams,0)),INDEX(Last_Data_Point,MATCH(AB$6,DataStreams,0)),$B$4),DateRange,0)-1,MATCH($A112,DataStreams,0)-1) -
(INDEX(Returns!$102:$102,MATCH($A112,DataStreams,0))*
OFFSET(HOMECELL,MATCH(MAX(INDEX(First_Data_Point,MATCH($A112,DataStreams,0)),INDEX(First_Data_Point,MATCH(AB$6,DataStreams,0)),$B$3),DateRange,0)-1,MATCH(INDEX(Returns!$100:$100,MATCH($A112,DataStreams,0)),DataStreams,0)-1):OFFSET(HOMECELL,MATCH(MIN(INDEX(Last_Data_Point,MATCH($A112,DataStreams,0)),INDEX(Last_Data_Point,MATCH(AB$6,DataStreams,0)),$B$4),DateRange,0)-1,MATCH(INDEX(Returns!$100:$100,MATCH($A112,DataStreams,0)),DataStreams,0)-1)),
OFFSET(HOMECELL,MATCH(MAX(INDEX(First_Data_Point,MATCH($A112,DataStreams,0)),INDEX(First_Data_Point,MATCH(AB$6,DataStreams,0)),$B$3),DateRange,0)-1,MATCH(AB$6,DataStreams,0)-1):OFFSET(HOMECELL,MATCH(MIN(INDEX(Last_Data_Point,MATCH($A112,DataStreams,0)),INDEX(Last_Data_Point,MATCH(AB$6,DataStreams,0)),$B$4),DateRange,0)-1,MATCH(AB$6,DataStreams,0)-1) -
(INDEX(Returns!$102:$102,MATCH(AB$6,DataStreams,0))*
OFFSET(HOMECELL,MATCH(MAX(INDEX(First_Data_Point,MATCH($A112,DataStreams,0)),INDEX(First_Data_Point,MATCH(AB$6,DataStreams,0)),$B$3),DateRange,0)-1,MATCH(INDEX(Returns!$100:$100,MATCH(AB$6,DataStreams,0)),DataStreams,0)-1):OFFSET(HOMECELL,MATCH(MIN(INDEX(Last_Data_Point,MATCH($A112,DataStreams,0)),INDEX(Last_Data_Point,MATCH(AB$6,DataStreams,0)),$B$4),DateRange,0)-1,MATCH(INDEX(Returns!$100:$100,MATCH(AB$6,DataStreams,0)),DataStreams,0)-1))),"")</f>
        <v/>
      </c>
      <c r="AC112" s="233" t="str" cm="1">
        <f t="array" aca="1" ref="AC112" ca="1">_xlfn.IFNA(_xlfn.COVARIANCE.S(
OFFSET(HOMECELL,MATCH(MAX(INDEX(First_Data_Point,MATCH($A112,DataStreams,0)),INDEX(First_Data_Point,MATCH(AC$6,DataStreams,0)),$B$3),DateRange,0)-1,MATCH($A112,DataStreams,0)-1):OFFSET(HOMECELL,MATCH(MIN(INDEX(Last_Data_Point,MATCH($A112,DataStreams,0)),INDEX(Last_Data_Point,MATCH(AC$6,DataStreams,0)),$B$4),DateRange,0)-1,MATCH($A112,DataStreams,0)-1) -
(INDEX(Returns!$102:$102,MATCH($A112,DataStreams,0))*
OFFSET(HOMECELL,MATCH(MAX(INDEX(First_Data_Point,MATCH($A112,DataStreams,0)),INDEX(First_Data_Point,MATCH(AC$6,DataStreams,0)),$B$3),DateRange,0)-1,MATCH(INDEX(Returns!$100:$100,MATCH($A112,DataStreams,0)),DataStreams,0)-1):OFFSET(HOMECELL,MATCH(MIN(INDEX(Last_Data_Point,MATCH($A112,DataStreams,0)),INDEX(Last_Data_Point,MATCH(AC$6,DataStreams,0)),$B$4),DateRange,0)-1,MATCH(INDEX(Returns!$100:$100,MATCH($A112,DataStreams,0)),DataStreams,0)-1)),
OFFSET(HOMECELL,MATCH(MAX(INDEX(First_Data_Point,MATCH($A112,DataStreams,0)),INDEX(First_Data_Point,MATCH(AC$6,DataStreams,0)),$B$3),DateRange,0)-1,MATCH(AC$6,DataStreams,0)-1):OFFSET(HOMECELL,MATCH(MIN(INDEX(Last_Data_Point,MATCH($A112,DataStreams,0)),INDEX(Last_Data_Point,MATCH(AC$6,DataStreams,0)),$B$4),DateRange,0)-1,MATCH(AC$6,DataStreams,0)-1) -
(INDEX(Returns!$102:$102,MATCH(AC$6,DataStreams,0))*
OFFSET(HOMECELL,MATCH(MAX(INDEX(First_Data_Point,MATCH($A112,DataStreams,0)),INDEX(First_Data_Point,MATCH(AC$6,DataStreams,0)),$B$3),DateRange,0)-1,MATCH(INDEX(Returns!$100:$100,MATCH(AC$6,DataStreams,0)),DataStreams,0)-1):OFFSET(HOMECELL,MATCH(MIN(INDEX(Last_Data_Point,MATCH($A112,DataStreams,0)),INDEX(Last_Data_Point,MATCH(AC$6,DataStreams,0)),$B$4),DateRange,0)-1,MATCH(INDEX(Returns!$100:$100,MATCH(AC$6,DataStreams,0)),DataStreams,0)-1))),"")</f>
        <v/>
      </c>
      <c r="AD112" s="233" t="str" cm="1">
        <f t="array" aca="1" ref="AD112" ca="1">_xlfn.IFNA(_xlfn.COVARIANCE.S(
OFFSET(HOMECELL,MATCH(MAX(INDEX(First_Data_Point,MATCH($A112,DataStreams,0)),INDEX(First_Data_Point,MATCH(AD$6,DataStreams,0)),$B$3),DateRange,0)-1,MATCH($A112,DataStreams,0)-1):OFFSET(HOMECELL,MATCH(MIN(INDEX(Last_Data_Point,MATCH($A112,DataStreams,0)),INDEX(Last_Data_Point,MATCH(AD$6,DataStreams,0)),$B$4),DateRange,0)-1,MATCH($A112,DataStreams,0)-1) -
(INDEX(Returns!$102:$102,MATCH($A112,DataStreams,0))*
OFFSET(HOMECELL,MATCH(MAX(INDEX(First_Data_Point,MATCH($A112,DataStreams,0)),INDEX(First_Data_Point,MATCH(AD$6,DataStreams,0)),$B$3),DateRange,0)-1,MATCH(INDEX(Returns!$100:$100,MATCH($A112,DataStreams,0)),DataStreams,0)-1):OFFSET(HOMECELL,MATCH(MIN(INDEX(Last_Data_Point,MATCH($A112,DataStreams,0)),INDEX(Last_Data_Point,MATCH(AD$6,DataStreams,0)),$B$4),DateRange,0)-1,MATCH(INDEX(Returns!$100:$100,MATCH($A112,DataStreams,0)),DataStreams,0)-1)),
OFFSET(HOMECELL,MATCH(MAX(INDEX(First_Data_Point,MATCH($A112,DataStreams,0)),INDEX(First_Data_Point,MATCH(AD$6,DataStreams,0)),$B$3),DateRange,0)-1,MATCH(AD$6,DataStreams,0)-1):OFFSET(HOMECELL,MATCH(MIN(INDEX(Last_Data_Point,MATCH($A112,DataStreams,0)),INDEX(Last_Data_Point,MATCH(AD$6,DataStreams,0)),$B$4),DateRange,0)-1,MATCH(AD$6,DataStreams,0)-1) -
(INDEX(Returns!$102:$102,MATCH(AD$6,DataStreams,0))*
OFFSET(HOMECELL,MATCH(MAX(INDEX(First_Data_Point,MATCH($A112,DataStreams,0)),INDEX(First_Data_Point,MATCH(AD$6,DataStreams,0)),$B$3),DateRange,0)-1,MATCH(INDEX(Returns!$100:$100,MATCH(AD$6,DataStreams,0)),DataStreams,0)-1):OFFSET(HOMECELL,MATCH(MIN(INDEX(Last_Data_Point,MATCH($A112,DataStreams,0)),INDEX(Last_Data_Point,MATCH(AD$6,DataStreams,0)),$B$4),DateRange,0)-1,MATCH(INDEX(Returns!$100:$100,MATCH(AD$6,DataStreams,0)),DataStreams,0)-1))),"")</f>
        <v/>
      </c>
      <c r="AE112" s="233" t="str" cm="1">
        <f t="array" aca="1" ref="AE112" ca="1">_xlfn.IFNA(_xlfn.COVARIANCE.S(
OFFSET(HOMECELL,MATCH(MAX(INDEX(First_Data_Point,MATCH($A112,DataStreams,0)),INDEX(First_Data_Point,MATCH(AE$6,DataStreams,0)),$B$3),DateRange,0)-1,MATCH($A112,DataStreams,0)-1):OFFSET(HOMECELL,MATCH(MIN(INDEX(Last_Data_Point,MATCH($A112,DataStreams,0)),INDEX(Last_Data_Point,MATCH(AE$6,DataStreams,0)),$B$4),DateRange,0)-1,MATCH($A112,DataStreams,0)-1) -
(INDEX(Returns!$102:$102,MATCH($A112,DataStreams,0))*
OFFSET(HOMECELL,MATCH(MAX(INDEX(First_Data_Point,MATCH($A112,DataStreams,0)),INDEX(First_Data_Point,MATCH(AE$6,DataStreams,0)),$B$3),DateRange,0)-1,MATCH(INDEX(Returns!$100:$100,MATCH($A112,DataStreams,0)),DataStreams,0)-1):OFFSET(HOMECELL,MATCH(MIN(INDEX(Last_Data_Point,MATCH($A112,DataStreams,0)),INDEX(Last_Data_Point,MATCH(AE$6,DataStreams,0)),$B$4),DateRange,0)-1,MATCH(INDEX(Returns!$100:$100,MATCH($A112,DataStreams,0)),DataStreams,0)-1)),
OFFSET(HOMECELL,MATCH(MAX(INDEX(First_Data_Point,MATCH($A112,DataStreams,0)),INDEX(First_Data_Point,MATCH(AE$6,DataStreams,0)),$B$3),DateRange,0)-1,MATCH(AE$6,DataStreams,0)-1):OFFSET(HOMECELL,MATCH(MIN(INDEX(Last_Data_Point,MATCH($A112,DataStreams,0)),INDEX(Last_Data_Point,MATCH(AE$6,DataStreams,0)),$B$4),DateRange,0)-1,MATCH(AE$6,DataStreams,0)-1) -
(INDEX(Returns!$102:$102,MATCH(AE$6,DataStreams,0))*
OFFSET(HOMECELL,MATCH(MAX(INDEX(First_Data_Point,MATCH($A112,DataStreams,0)),INDEX(First_Data_Point,MATCH(AE$6,DataStreams,0)),$B$3),DateRange,0)-1,MATCH(INDEX(Returns!$100:$100,MATCH(AE$6,DataStreams,0)),DataStreams,0)-1):OFFSET(HOMECELL,MATCH(MIN(INDEX(Last_Data_Point,MATCH($A112,DataStreams,0)),INDEX(Last_Data_Point,MATCH(AE$6,DataStreams,0)),$B$4),DateRange,0)-1,MATCH(INDEX(Returns!$100:$100,MATCH(AE$6,DataStreams,0)),DataStreams,0)-1))),"")</f>
        <v/>
      </c>
      <c r="AF112" s="233" t="str" cm="1">
        <f t="array" aca="1" ref="AF112" ca="1">_xlfn.IFNA(_xlfn.COVARIANCE.S(
OFFSET(HOMECELL,MATCH(MAX(INDEX(First_Data_Point,MATCH($A112,DataStreams,0)),INDEX(First_Data_Point,MATCH(AF$6,DataStreams,0)),$B$3),DateRange,0)-1,MATCH($A112,DataStreams,0)-1):OFFSET(HOMECELL,MATCH(MIN(INDEX(Last_Data_Point,MATCH($A112,DataStreams,0)),INDEX(Last_Data_Point,MATCH(AF$6,DataStreams,0)),$B$4),DateRange,0)-1,MATCH($A112,DataStreams,0)-1) -
(INDEX(Returns!$102:$102,MATCH($A112,DataStreams,0))*
OFFSET(HOMECELL,MATCH(MAX(INDEX(First_Data_Point,MATCH($A112,DataStreams,0)),INDEX(First_Data_Point,MATCH(AF$6,DataStreams,0)),$B$3),DateRange,0)-1,MATCH(INDEX(Returns!$100:$100,MATCH($A112,DataStreams,0)),DataStreams,0)-1):OFFSET(HOMECELL,MATCH(MIN(INDEX(Last_Data_Point,MATCH($A112,DataStreams,0)),INDEX(Last_Data_Point,MATCH(AF$6,DataStreams,0)),$B$4),DateRange,0)-1,MATCH(INDEX(Returns!$100:$100,MATCH($A112,DataStreams,0)),DataStreams,0)-1)),
OFFSET(HOMECELL,MATCH(MAX(INDEX(First_Data_Point,MATCH($A112,DataStreams,0)),INDEX(First_Data_Point,MATCH(AF$6,DataStreams,0)),$B$3),DateRange,0)-1,MATCH(AF$6,DataStreams,0)-1):OFFSET(HOMECELL,MATCH(MIN(INDEX(Last_Data_Point,MATCH($A112,DataStreams,0)),INDEX(Last_Data_Point,MATCH(AF$6,DataStreams,0)),$B$4),DateRange,0)-1,MATCH(AF$6,DataStreams,0)-1) -
(INDEX(Returns!$102:$102,MATCH(AF$6,DataStreams,0))*
OFFSET(HOMECELL,MATCH(MAX(INDEX(First_Data_Point,MATCH($A112,DataStreams,0)),INDEX(First_Data_Point,MATCH(AF$6,DataStreams,0)),$B$3),DateRange,0)-1,MATCH(INDEX(Returns!$100:$100,MATCH(AF$6,DataStreams,0)),DataStreams,0)-1):OFFSET(HOMECELL,MATCH(MIN(INDEX(Last_Data_Point,MATCH($A112,DataStreams,0)),INDEX(Last_Data_Point,MATCH(AF$6,DataStreams,0)),$B$4),DateRange,0)-1,MATCH(INDEX(Returns!$100:$100,MATCH(AF$6,DataStreams,0)),DataStreams,0)-1))),"")</f>
        <v/>
      </c>
      <c r="AG112" s="233" t="str" cm="1">
        <f t="array" aca="1" ref="AG112" ca="1">_xlfn.IFNA(_xlfn.COVARIANCE.S(
OFFSET(HOMECELL,MATCH(MAX(INDEX(First_Data_Point,MATCH($A112,DataStreams,0)),INDEX(First_Data_Point,MATCH(AG$6,DataStreams,0)),$B$3),DateRange,0)-1,MATCH($A112,DataStreams,0)-1):OFFSET(HOMECELL,MATCH(MIN(INDEX(Last_Data_Point,MATCH($A112,DataStreams,0)),INDEX(Last_Data_Point,MATCH(AG$6,DataStreams,0)),$B$4),DateRange,0)-1,MATCH($A112,DataStreams,0)-1) -
(INDEX(Returns!$102:$102,MATCH($A112,DataStreams,0))*
OFFSET(HOMECELL,MATCH(MAX(INDEX(First_Data_Point,MATCH($A112,DataStreams,0)),INDEX(First_Data_Point,MATCH(AG$6,DataStreams,0)),$B$3),DateRange,0)-1,MATCH(INDEX(Returns!$100:$100,MATCH($A112,DataStreams,0)),DataStreams,0)-1):OFFSET(HOMECELL,MATCH(MIN(INDEX(Last_Data_Point,MATCH($A112,DataStreams,0)),INDEX(Last_Data_Point,MATCH(AG$6,DataStreams,0)),$B$4),DateRange,0)-1,MATCH(INDEX(Returns!$100:$100,MATCH($A112,DataStreams,0)),DataStreams,0)-1)),
OFFSET(HOMECELL,MATCH(MAX(INDEX(First_Data_Point,MATCH($A112,DataStreams,0)),INDEX(First_Data_Point,MATCH(AG$6,DataStreams,0)),$B$3),DateRange,0)-1,MATCH(AG$6,DataStreams,0)-1):OFFSET(HOMECELL,MATCH(MIN(INDEX(Last_Data_Point,MATCH($A112,DataStreams,0)),INDEX(Last_Data_Point,MATCH(AG$6,DataStreams,0)),$B$4),DateRange,0)-1,MATCH(AG$6,DataStreams,0)-1) -
(INDEX(Returns!$102:$102,MATCH(AG$6,DataStreams,0))*
OFFSET(HOMECELL,MATCH(MAX(INDEX(First_Data_Point,MATCH($A112,DataStreams,0)),INDEX(First_Data_Point,MATCH(AG$6,DataStreams,0)),$B$3),DateRange,0)-1,MATCH(INDEX(Returns!$100:$100,MATCH(AG$6,DataStreams,0)),DataStreams,0)-1):OFFSET(HOMECELL,MATCH(MIN(INDEX(Last_Data_Point,MATCH($A112,DataStreams,0)),INDEX(Last_Data_Point,MATCH(AG$6,DataStreams,0)),$B$4),DateRange,0)-1,MATCH(INDEX(Returns!$100:$100,MATCH(AG$6,DataStreams,0)),DataStreams,0)-1))),"")</f>
        <v/>
      </c>
      <c r="AH112" s="233" t="str" cm="1">
        <f t="array" aca="1" ref="AH112" ca="1">_xlfn.IFNA(_xlfn.COVARIANCE.S(
OFFSET(HOMECELL,MATCH(MAX(INDEX(First_Data_Point,MATCH($A112,DataStreams,0)),INDEX(First_Data_Point,MATCH(AH$6,DataStreams,0)),$B$3),DateRange,0)-1,MATCH($A112,DataStreams,0)-1):OFFSET(HOMECELL,MATCH(MIN(INDEX(Last_Data_Point,MATCH($A112,DataStreams,0)),INDEX(Last_Data_Point,MATCH(AH$6,DataStreams,0)),$B$4),DateRange,0)-1,MATCH($A112,DataStreams,0)-1) -
(INDEX(Returns!$102:$102,MATCH($A112,DataStreams,0))*
OFFSET(HOMECELL,MATCH(MAX(INDEX(First_Data_Point,MATCH($A112,DataStreams,0)),INDEX(First_Data_Point,MATCH(AH$6,DataStreams,0)),$B$3),DateRange,0)-1,MATCH(INDEX(Returns!$100:$100,MATCH($A112,DataStreams,0)),DataStreams,0)-1):OFFSET(HOMECELL,MATCH(MIN(INDEX(Last_Data_Point,MATCH($A112,DataStreams,0)),INDEX(Last_Data_Point,MATCH(AH$6,DataStreams,0)),$B$4),DateRange,0)-1,MATCH(INDEX(Returns!$100:$100,MATCH($A112,DataStreams,0)),DataStreams,0)-1)),
OFFSET(HOMECELL,MATCH(MAX(INDEX(First_Data_Point,MATCH($A112,DataStreams,0)),INDEX(First_Data_Point,MATCH(AH$6,DataStreams,0)),$B$3),DateRange,0)-1,MATCH(AH$6,DataStreams,0)-1):OFFSET(HOMECELL,MATCH(MIN(INDEX(Last_Data_Point,MATCH($A112,DataStreams,0)),INDEX(Last_Data_Point,MATCH(AH$6,DataStreams,0)),$B$4),DateRange,0)-1,MATCH(AH$6,DataStreams,0)-1) -
(INDEX(Returns!$102:$102,MATCH(AH$6,DataStreams,0))*
OFFSET(HOMECELL,MATCH(MAX(INDEX(First_Data_Point,MATCH($A112,DataStreams,0)),INDEX(First_Data_Point,MATCH(AH$6,DataStreams,0)),$B$3),DateRange,0)-1,MATCH(INDEX(Returns!$100:$100,MATCH(AH$6,DataStreams,0)),DataStreams,0)-1):OFFSET(HOMECELL,MATCH(MIN(INDEX(Last_Data_Point,MATCH($A112,DataStreams,0)),INDEX(Last_Data_Point,MATCH(AH$6,DataStreams,0)),$B$4),DateRange,0)-1,MATCH(INDEX(Returns!$100:$100,MATCH(AH$6,DataStreams,0)),DataStreams,0)-1))),"")</f>
        <v/>
      </c>
      <c r="AI112" s="233" t="str" cm="1">
        <f t="array" aca="1" ref="AI112" ca="1">_xlfn.IFNA(_xlfn.COVARIANCE.S(
OFFSET(HOMECELL,MATCH(MAX(INDEX(First_Data_Point,MATCH($A112,DataStreams,0)),INDEX(First_Data_Point,MATCH(AI$6,DataStreams,0)),$B$3),DateRange,0)-1,MATCH($A112,DataStreams,0)-1):OFFSET(HOMECELL,MATCH(MIN(INDEX(Last_Data_Point,MATCH($A112,DataStreams,0)),INDEX(Last_Data_Point,MATCH(AI$6,DataStreams,0)),$B$4),DateRange,0)-1,MATCH($A112,DataStreams,0)-1) -
(INDEX(Returns!$102:$102,MATCH($A112,DataStreams,0))*
OFFSET(HOMECELL,MATCH(MAX(INDEX(First_Data_Point,MATCH($A112,DataStreams,0)),INDEX(First_Data_Point,MATCH(AI$6,DataStreams,0)),$B$3),DateRange,0)-1,MATCH(INDEX(Returns!$100:$100,MATCH($A112,DataStreams,0)),DataStreams,0)-1):OFFSET(HOMECELL,MATCH(MIN(INDEX(Last_Data_Point,MATCH($A112,DataStreams,0)),INDEX(Last_Data_Point,MATCH(AI$6,DataStreams,0)),$B$4),DateRange,0)-1,MATCH(INDEX(Returns!$100:$100,MATCH($A112,DataStreams,0)),DataStreams,0)-1)),
OFFSET(HOMECELL,MATCH(MAX(INDEX(First_Data_Point,MATCH($A112,DataStreams,0)),INDEX(First_Data_Point,MATCH(AI$6,DataStreams,0)),$B$3),DateRange,0)-1,MATCH(AI$6,DataStreams,0)-1):OFFSET(HOMECELL,MATCH(MIN(INDEX(Last_Data_Point,MATCH($A112,DataStreams,0)),INDEX(Last_Data_Point,MATCH(AI$6,DataStreams,0)),$B$4),DateRange,0)-1,MATCH(AI$6,DataStreams,0)-1) -
(INDEX(Returns!$102:$102,MATCH(AI$6,DataStreams,0))*
OFFSET(HOMECELL,MATCH(MAX(INDEX(First_Data_Point,MATCH($A112,DataStreams,0)),INDEX(First_Data_Point,MATCH(AI$6,DataStreams,0)),$B$3),DateRange,0)-1,MATCH(INDEX(Returns!$100:$100,MATCH(AI$6,DataStreams,0)),DataStreams,0)-1):OFFSET(HOMECELL,MATCH(MIN(INDEX(Last_Data_Point,MATCH($A112,DataStreams,0)),INDEX(Last_Data_Point,MATCH(AI$6,DataStreams,0)),$B$4),DateRange,0)-1,MATCH(INDEX(Returns!$100:$100,MATCH(AI$6,DataStreams,0)),DataStreams,0)-1))),"")</f>
        <v/>
      </c>
      <c r="AJ112" s="233" t="str" cm="1">
        <f t="array" aca="1" ref="AJ112" ca="1">_xlfn.IFNA(_xlfn.COVARIANCE.S(
OFFSET(HOMECELL,MATCH(MAX(INDEX(First_Data_Point,MATCH($A112,DataStreams,0)),INDEX(First_Data_Point,MATCH(AJ$6,DataStreams,0)),$B$3),DateRange,0)-1,MATCH($A112,DataStreams,0)-1):OFFSET(HOMECELL,MATCH(MIN(INDEX(Last_Data_Point,MATCH($A112,DataStreams,0)),INDEX(Last_Data_Point,MATCH(AJ$6,DataStreams,0)),$B$4),DateRange,0)-1,MATCH($A112,DataStreams,0)-1) -
(INDEX(Returns!$102:$102,MATCH($A112,DataStreams,0))*
OFFSET(HOMECELL,MATCH(MAX(INDEX(First_Data_Point,MATCH($A112,DataStreams,0)),INDEX(First_Data_Point,MATCH(AJ$6,DataStreams,0)),$B$3),DateRange,0)-1,MATCH(INDEX(Returns!$100:$100,MATCH($A112,DataStreams,0)),DataStreams,0)-1):OFFSET(HOMECELL,MATCH(MIN(INDEX(Last_Data_Point,MATCH($A112,DataStreams,0)),INDEX(Last_Data_Point,MATCH(AJ$6,DataStreams,0)),$B$4),DateRange,0)-1,MATCH(INDEX(Returns!$100:$100,MATCH($A112,DataStreams,0)),DataStreams,0)-1)),
OFFSET(HOMECELL,MATCH(MAX(INDEX(First_Data_Point,MATCH($A112,DataStreams,0)),INDEX(First_Data_Point,MATCH(AJ$6,DataStreams,0)),$B$3),DateRange,0)-1,MATCH(AJ$6,DataStreams,0)-1):OFFSET(HOMECELL,MATCH(MIN(INDEX(Last_Data_Point,MATCH($A112,DataStreams,0)),INDEX(Last_Data_Point,MATCH(AJ$6,DataStreams,0)),$B$4),DateRange,0)-1,MATCH(AJ$6,DataStreams,0)-1) -
(INDEX(Returns!$102:$102,MATCH(AJ$6,DataStreams,0))*
OFFSET(HOMECELL,MATCH(MAX(INDEX(First_Data_Point,MATCH($A112,DataStreams,0)),INDEX(First_Data_Point,MATCH(AJ$6,DataStreams,0)),$B$3),DateRange,0)-1,MATCH(INDEX(Returns!$100:$100,MATCH(AJ$6,DataStreams,0)),DataStreams,0)-1):OFFSET(HOMECELL,MATCH(MIN(INDEX(Last_Data_Point,MATCH($A112,DataStreams,0)),INDEX(Last_Data_Point,MATCH(AJ$6,DataStreams,0)),$B$4),DateRange,0)-1,MATCH(INDEX(Returns!$100:$100,MATCH(AJ$6,DataStreams,0)),DataStreams,0)-1))),"")</f>
        <v/>
      </c>
      <c r="AK112" s="233" t="str" cm="1">
        <f t="array" aca="1" ref="AK112" ca="1">_xlfn.IFNA(_xlfn.COVARIANCE.S(
OFFSET(HOMECELL,MATCH(MAX(INDEX(First_Data_Point,MATCH($A112,DataStreams,0)),INDEX(First_Data_Point,MATCH(AK$6,DataStreams,0)),$B$3),DateRange,0)-1,MATCH($A112,DataStreams,0)-1):OFFSET(HOMECELL,MATCH(MIN(INDEX(Last_Data_Point,MATCH($A112,DataStreams,0)),INDEX(Last_Data_Point,MATCH(AK$6,DataStreams,0)),$B$4),DateRange,0)-1,MATCH($A112,DataStreams,0)-1) -
(INDEX(Returns!$102:$102,MATCH($A112,DataStreams,0))*
OFFSET(HOMECELL,MATCH(MAX(INDEX(First_Data_Point,MATCH($A112,DataStreams,0)),INDEX(First_Data_Point,MATCH(AK$6,DataStreams,0)),$B$3),DateRange,0)-1,MATCH(INDEX(Returns!$100:$100,MATCH($A112,DataStreams,0)),DataStreams,0)-1):OFFSET(HOMECELL,MATCH(MIN(INDEX(Last_Data_Point,MATCH($A112,DataStreams,0)),INDEX(Last_Data_Point,MATCH(AK$6,DataStreams,0)),$B$4),DateRange,0)-1,MATCH(INDEX(Returns!$100:$100,MATCH($A112,DataStreams,0)),DataStreams,0)-1)),
OFFSET(HOMECELL,MATCH(MAX(INDEX(First_Data_Point,MATCH($A112,DataStreams,0)),INDEX(First_Data_Point,MATCH(AK$6,DataStreams,0)),$B$3),DateRange,0)-1,MATCH(AK$6,DataStreams,0)-1):OFFSET(HOMECELL,MATCH(MIN(INDEX(Last_Data_Point,MATCH($A112,DataStreams,0)),INDEX(Last_Data_Point,MATCH(AK$6,DataStreams,0)),$B$4),DateRange,0)-1,MATCH(AK$6,DataStreams,0)-1) -
(INDEX(Returns!$102:$102,MATCH(AK$6,DataStreams,0))*
OFFSET(HOMECELL,MATCH(MAX(INDEX(First_Data_Point,MATCH($A112,DataStreams,0)),INDEX(First_Data_Point,MATCH(AK$6,DataStreams,0)),$B$3),DateRange,0)-1,MATCH(INDEX(Returns!$100:$100,MATCH(AK$6,DataStreams,0)),DataStreams,0)-1):OFFSET(HOMECELL,MATCH(MIN(INDEX(Last_Data_Point,MATCH($A112,DataStreams,0)),INDEX(Last_Data_Point,MATCH(AK$6,DataStreams,0)),$B$4),DateRange,0)-1,MATCH(INDEX(Returns!$100:$100,MATCH(AK$6,DataStreams,0)),DataStreams,0)-1))),"")</f>
        <v/>
      </c>
      <c r="AL112" s="233" t="str" cm="1">
        <f t="array" aca="1" ref="AL112" ca="1">_xlfn.IFNA(_xlfn.COVARIANCE.S(
OFFSET(HOMECELL,MATCH(MAX(INDEX(First_Data_Point,MATCH($A112,DataStreams,0)),INDEX(First_Data_Point,MATCH(AL$6,DataStreams,0)),$B$3),DateRange,0)-1,MATCH($A112,DataStreams,0)-1):OFFSET(HOMECELL,MATCH(MIN(INDEX(Last_Data_Point,MATCH($A112,DataStreams,0)),INDEX(Last_Data_Point,MATCH(AL$6,DataStreams,0)),$B$4),DateRange,0)-1,MATCH($A112,DataStreams,0)-1) -
(INDEX(Returns!$102:$102,MATCH($A112,DataStreams,0))*
OFFSET(HOMECELL,MATCH(MAX(INDEX(First_Data_Point,MATCH($A112,DataStreams,0)),INDEX(First_Data_Point,MATCH(AL$6,DataStreams,0)),$B$3),DateRange,0)-1,MATCH(INDEX(Returns!$100:$100,MATCH($A112,DataStreams,0)),DataStreams,0)-1):OFFSET(HOMECELL,MATCH(MIN(INDEX(Last_Data_Point,MATCH($A112,DataStreams,0)),INDEX(Last_Data_Point,MATCH(AL$6,DataStreams,0)),$B$4),DateRange,0)-1,MATCH(INDEX(Returns!$100:$100,MATCH($A112,DataStreams,0)),DataStreams,0)-1)),
OFFSET(HOMECELL,MATCH(MAX(INDEX(First_Data_Point,MATCH($A112,DataStreams,0)),INDEX(First_Data_Point,MATCH(AL$6,DataStreams,0)),$B$3),DateRange,0)-1,MATCH(AL$6,DataStreams,0)-1):OFFSET(HOMECELL,MATCH(MIN(INDEX(Last_Data_Point,MATCH($A112,DataStreams,0)),INDEX(Last_Data_Point,MATCH(AL$6,DataStreams,0)),$B$4),DateRange,0)-1,MATCH(AL$6,DataStreams,0)-1) -
(INDEX(Returns!$102:$102,MATCH(AL$6,DataStreams,0))*
OFFSET(HOMECELL,MATCH(MAX(INDEX(First_Data_Point,MATCH($A112,DataStreams,0)),INDEX(First_Data_Point,MATCH(AL$6,DataStreams,0)),$B$3),DateRange,0)-1,MATCH(INDEX(Returns!$100:$100,MATCH(AL$6,DataStreams,0)),DataStreams,0)-1):OFFSET(HOMECELL,MATCH(MIN(INDEX(Last_Data_Point,MATCH($A112,DataStreams,0)),INDEX(Last_Data_Point,MATCH(AL$6,DataStreams,0)),$B$4),DateRange,0)-1,MATCH(INDEX(Returns!$100:$100,MATCH(AL$6,DataStreams,0)),DataStreams,0)-1))),"")</f>
        <v/>
      </c>
      <c r="AM112" s="233" t="str" cm="1">
        <f t="array" aca="1" ref="AM112" ca="1">_xlfn.IFNA(_xlfn.COVARIANCE.S(
OFFSET(HOMECELL,MATCH(MAX(INDEX(First_Data_Point,MATCH($A112,DataStreams,0)),INDEX(First_Data_Point,MATCH(AM$6,DataStreams,0)),$B$3),DateRange,0)-1,MATCH($A112,DataStreams,0)-1):OFFSET(HOMECELL,MATCH(MIN(INDEX(Last_Data_Point,MATCH($A112,DataStreams,0)),INDEX(Last_Data_Point,MATCH(AM$6,DataStreams,0)),$B$4),DateRange,0)-1,MATCH($A112,DataStreams,0)-1) -
(INDEX(Returns!$102:$102,MATCH($A112,DataStreams,0))*
OFFSET(HOMECELL,MATCH(MAX(INDEX(First_Data_Point,MATCH($A112,DataStreams,0)),INDEX(First_Data_Point,MATCH(AM$6,DataStreams,0)),$B$3),DateRange,0)-1,MATCH(INDEX(Returns!$100:$100,MATCH($A112,DataStreams,0)),DataStreams,0)-1):OFFSET(HOMECELL,MATCH(MIN(INDEX(Last_Data_Point,MATCH($A112,DataStreams,0)),INDEX(Last_Data_Point,MATCH(AM$6,DataStreams,0)),$B$4),DateRange,0)-1,MATCH(INDEX(Returns!$100:$100,MATCH($A112,DataStreams,0)),DataStreams,0)-1)),
OFFSET(HOMECELL,MATCH(MAX(INDEX(First_Data_Point,MATCH($A112,DataStreams,0)),INDEX(First_Data_Point,MATCH(AM$6,DataStreams,0)),$B$3),DateRange,0)-1,MATCH(AM$6,DataStreams,0)-1):OFFSET(HOMECELL,MATCH(MIN(INDEX(Last_Data_Point,MATCH($A112,DataStreams,0)),INDEX(Last_Data_Point,MATCH(AM$6,DataStreams,0)),$B$4),DateRange,0)-1,MATCH(AM$6,DataStreams,0)-1) -
(INDEX(Returns!$102:$102,MATCH(AM$6,DataStreams,0))*
OFFSET(HOMECELL,MATCH(MAX(INDEX(First_Data_Point,MATCH($A112,DataStreams,0)),INDEX(First_Data_Point,MATCH(AM$6,DataStreams,0)),$B$3),DateRange,0)-1,MATCH(INDEX(Returns!$100:$100,MATCH(AM$6,DataStreams,0)),DataStreams,0)-1):OFFSET(HOMECELL,MATCH(MIN(INDEX(Last_Data_Point,MATCH($A112,DataStreams,0)),INDEX(Last_Data_Point,MATCH(AM$6,DataStreams,0)),$B$4),DateRange,0)-1,MATCH(INDEX(Returns!$100:$100,MATCH(AM$6,DataStreams,0)),DataStreams,0)-1))),"")</f>
        <v/>
      </c>
      <c r="AN112" s="233" t="str" cm="1">
        <f t="array" aca="1" ref="AN112" ca="1">_xlfn.IFNA(_xlfn.COVARIANCE.S(
OFFSET(HOMECELL,MATCH(MAX(INDEX(First_Data_Point,MATCH($A112,DataStreams,0)),INDEX(First_Data_Point,MATCH(AN$6,DataStreams,0)),$B$3),DateRange,0)-1,MATCH($A112,DataStreams,0)-1):OFFSET(HOMECELL,MATCH(MIN(INDEX(Last_Data_Point,MATCH($A112,DataStreams,0)),INDEX(Last_Data_Point,MATCH(AN$6,DataStreams,0)),$B$4),DateRange,0)-1,MATCH($A112,DataStreams,0)-1) -
(INDEX(Returns!$102:$102,MATCH($A112,DataStreams,0))*
OFFSET(HOMECELL,MATCH(MAX(INDEX(First_Data_Point,MATCH($A112,DataStreams,0)),INDEX(First_Data_Point,MATCH(AN$6,DataStreams,0)),$B$3),DateRange,0)-1,MATCH(INDEX(Returns!$100:$100,MATCH($A112,DataStreams,0)),DataStreams,0)-1):OFFSET(HOMECELL,MATCH(MIN(INDEX(Last_Data_Point,MATCH($A112,DataStreams,0)),INDEX(Last_Data_Point,MATCH(AN$6,DataStreams,0)),$B$4),DateRange,0)-1,MATCH(INDEX(Returns!$100:$100,MATCH($A112,DataStreams,0)),DataStreams,0)-1)),
OFFSET(HOMECELL,MATCH(MAX(INDEX(First_Data_Point,MATCH($A112,DataStreams,0)),INDEX(First_Data_Point,MATCH(AN$6,DataStreams,0)),$B$3),DateRange,0)-1,MATCH(AN$6,DataStreams,0)-1):OFFSET(HOMECELL,MATCH(MIN(INDEX(Last_Data_Point,MATCH($A112,DataStreams,0)),INDEX(Last_Data_Point,MATCH(AN$6,DataStreams,0)),$B$4),DateRange,0)-1,MATCH(AN$6,DataStreams,0)-1) -
(INDEX(Returns!$102:$102,MATCH(AN$6,DataStreams,0))*
OFFSET(HOMECELL,MATCH(MAX(INDEX(First_Data_Point,MATCH($A112,DataStreams,0)),INDEX(First_Data_Point,MATCH(AN$6,DataStreams,0)),$B$3),DateRange,0)-1,MATCH(INDEX(Returns!$100:$100,MATCH(AN$6,DataStreams,0)),DataStreams,0)-1):OFFSET(HOMECELL,MATCH(MIN(INDEX(Last_Data_Point,MATCH($A112,DataStreams,0)),INDEX(Last_Data_Point,MATCH(AN$6,DataStreams,0)),$B$4),DateRange,0)-1,MATCH(INDEX(Returns!$100:$100,MATCH(AN$6,DataStreams,0)),DataStreams,0)-1))),"")</f>
        <v/>
      </c>
      <c r="AO112" s="233" t="str" cm="1">
        <f t="array" aca="1" ref="AO112" ca="1">_xlfn.IFNA(_xlfn.COVARIANCE.S(
OFFSET(HOMECELL,MATCH(MAX(INDEX(First_Data_Point,MATCH($A112,DataStreams,0)),INDEX(First_Data_Point,MATCH(AO$6,DataStreams,0)),$B$3),DateRange,0)-1,MATCH($A112,DataStreams,0)-1):OFFSET(HOMECELL,MATCH(MIN(INDEX(Last_Data_Point,MATCH($A112,DataStreams,0)),INDEX(Last_Data_Point,MATCH(AO$6,DataStreams,0)),$B$4),DateRange,0)-1,MATCH($A112,DataStreams,0)-1) -
(INDEX(Returns!$102:$102,MATCH($A112,DataStreams,0))*
OFFSET(HOMECELL,MATCH(MAX(INDEX(First_Data_Point,MATCH($A112,DataStreams,0)),INDEX(First_Data_Point,MATCH(AO$6,DataStreams,0)),$B$3),DateRange,0)-1,MATCH(INDEX(Returns!$100:$100,MATCH($A112,DataStreams,0)),DataStreams,0)-1):OFFSET(HOMECELL,MATCH(MIN(INDEX(Last_Data_Point,MATCH($A112,DataStreams,0)),INDEX(Last_Data_Point,MATCH(AO$6,DataStreams,0)),$B$4),DateRange,0)-1,MATCH(INDEX(Returns!$100:$100,MATCH($A112,DataStreams,0)),DataStreams,0)-1)),
OFFSET(HOMECELL,MATCH(MAX(INDEX(First_Data_Point,MATCH($A112,DataStreams,0)),INDEX(First_Data_Point,MATCH(AO$6,DataStreams,0)),$B$3),DateRange,0)-1,MATCH(AO$6,DataStreams,0)-1):OFFSET(HOMECELL,MATCH(MIN(INDEX(Last_Data_Point,MATCH($A112,DataStreams,0)),INDEX(Last_Data_Point,MATCH(AO$6,DataStreams,0)),$B$4),DateRange,0)-1,MATCH(AO$6,DataStreams,0)-1) -
(INDEX(Returns!$102:$102,MATCH(AO$6,DataStreams,0))*
OFFSET(HOMECELL,MATCH(MAX(INDEX(First_Data_Point,MATCH($A112,DataStreams,0)),INDEX(First_Data_Point,MATCH(AO$6,DataStreams,0)),$B$3),DateRange,0)-1,MATCH(INDEX(Returns!$100:$100,MATCH(AO$6,DataStreams,0)),DataStreams,0)-1):OFFSET(HOMECELL,MATCH(MIN(INDEX(Last_Data_Point,MATCH($A112,DataStreams,0)),INDEX(Last_Data_Point,MATCH(AO$6,DataStreams,0)),$B$4),DateRange,0)-1,MATCH(INDEX(Returns!$100:$100,MATCH(AO$6,DataStreams,0)),DataStreams,0)-1))),"")</f>
        <v/>
      </c>
      <c r="AP112" s="233" t="str" cm="1">
        <f t="array" aca="1" ref="AP112" ca="1">_xlfn.IFNA(_xlfn.COVARIANCE.S(
OFFSET(HOMECELL,MATCH(MAX(INDEX(First_Data_Point,MATCH($A112,DataStreams,0)),INDEX(First_Data_Point,MATCH(AP$6,DataStreams,0)),$B$3),DateRange,0)-1,MATCH($A112,DataStreams,0)-1):OFFSET(HOMECELL,MATCH(MIN(INDEX(Last_Data_Point,MATCH($A112,DataStreams,0)),INDEX(Last_Data_Point,MATCH(AP$6,DataStreams,0)),$B$4),DateRange,0)-1,MATCH($A112,DataStreams,0)-1) -
(INDEX(Returns!$102:$102,MATCH($A112,DataStreams,0))*
OFFSET(HOMECELL,MATCH(MAX(INDEX(First_Data_Point,MATCH($A112,DataStreams,0)),INDEX(First_Data_Point,MATCH(AP$6,DataStreams,0)),$B$3),DateRange,0)-1,MATCH(INDEX(Returns!$100:$100,MATCH($A112,DataStreams,0)),DataStreams,0)-1):OFFSET(HOMECELL,MATCH(MIN(INDEX(Last_Data_Point,MATCH($A112,DataStreams,0)),INDEX(Last_Data_Point,MATCH(AP$6,DataStreams,0)),$B$4),DateRange,0)-1,MATCH(INDEX(Returns!$100:$100,MATCH($A112,DataStreams,0)),DataStreams,0)-1)),
OFFSET(HOMECELL,MATCH(MAX(INDEX(First_Data_Point,MATCH($A112,DataStreams,0)),INDEX(First_Data_Point,MATCH(AP$6,DataStreams,0)),$B$3),DateRange,0)-1,MATCH(AP$6,DataStreams,0)-1):OFFSET(HOMECELL,MATCH(MIN(INDEX(Last_Data_Point,MATCH($A112,DataStreams,0)),INDEX(Last_Data_Point,MATCH(AP$6,DataStreams,0)),$B$4),DateRange,0)-1,MATCH(AP$6,DataStreams,0)-1) -
(INDEX(Returns!$102:$102,MATCH(AP$6,DataStreams,0))*
OFFSET(HOMECELL,MATCH(MAX(INDEX(First_Data_Point,MATCH($A112,DataStreams,0)),INDEX(First_Data_Point,MATCH(AP$6,DataStreams,0)),$B$3),DateRange,0)-1,MATCH(INDEX(Returns!$100:$100,MATCH(AP$6,DataStreams,0)),DataStreams,0)-1):OFFSET(HOMECELL,MATCH(MIN(INDEX(Last_Data_Point,MATCH($A112,DataStreams,0)),INDEX(Last_Data_Point,MATCH(AP$6,DataStreams,0)),$B$4),DateRange,0)-1,MATCH(INDEX(Returns!$100:$100,MATCH(AP$6,DataStreams,0)),DataStreams,0)-1))),"")</f>
        <v/>
      </c>
      <c r="AQ112" s="233" t="str" cm="1">
        <f t="array" aca="1" ref="AQ112" ca="1">_xlfn.IFNA(_xlfn.COVARIANCE.S(
OFFSET(HOMECELL,MATCH(MAX(INDEX(First_Data_Point,MATCH($A112,DataStreams,0)),INDEX(First_Data_Point,MATCH(AQ$6,DataStreams,0)),$B$3),DateRange,0)-1,MATCH($A112,DataStreams,0)-1):OFFSET(HOMECELL,MATCH(MIN(INDEX(Last_Data_Point,MATCH($A112,DataStreams,0)),INDEX(Last_Data_Point,MATCH(AQ$6,DataStreams,0)),$B$4),DateRange,0)-1,MATCH($A112,DataStreams,0)-1) -
(INDEX(Returns!$102:$102,MATCH($A112,DataStreams,0))*
OFFSET(HOMECELL,MATCH(MAX(INDEX(First_Data_Point,MATCH($A112,DataStreams,0)),INDEX(First_Data_Point,MATCH(AQ$6,DataStreams,0)),$B$3),DateRange,0)-1,MATCH(INDEX(Returns!$100:$100,MATCH($A112,DataStreams,0)),DataStreams,0)-1):OFFSET(HOMECELL,MATCH(MIN(INDEX(Last_Data_Point,MATCH($A112,DataStreams,0)),INDEX(Last_Data_Point,MATCH(AQ$6,DataStreams,0)),$B$4),DateRange,0)-1,MATCH(INDEX(Returns!$100:$100,MATCH($A112,DataStreams,0)),DataStreams,0)-1)),
OFFSET(HOMECELL,MATCH(MAX(INDEX(First_Data_Point,MATCH($A112,DataStreams,0)),INDEX(First_Data_Point,MATCH(AQ$6,DataStreams,0)),$B$3),DateRange,0)-1,MATCH(AQ$6,DataStreams,0)-1):OFFSET(HOMECELL,MATCH(MIN(INDEX(Last_Data_Point,MATCH($A112,DataStreams,0)),INDEX(Last_Data_Point,MATCH(AQ$6,DataStreams,0)),$B$4),DateRange,0)-1,MATCH(AQ$6,DataStreams,0)-1) -
(INDEX(Returns!$102:$102,MATCH(AQ$6,DataStreams,0))*
OFFSET(HOMECELL,MATCH(MAX(INDEX(First_Data_Point,MATCH($A112,DataStreams,0)),INDEX(First_Data_Point,MATCH(AQ$6,DataStreams,0)),$B$3),DateRange,0)-1,MATCH(INDEX(Returns!$100:$100,MATCH(AQ$6,DataStreams,0)),DataStreams,0)-1):OFFSET(HOMECELL,MATCH(MIN(INDEX(Last_Data_Point,MATCH($A112,DataStreams,0)),INDEX(Last_Data_Point,MATCH(AQ$6,DataStreams,0)),$B$4),DateRange,0)-1,MATCH(INDEX(Returns!$100:$100,MATCH(AQ$6,DataStreams,0)),DataStreams,0)-1))),"")</f>
        <v/>
      </c>
      <c r="AR112" s="233" t="str" cm="1">
        <f t="array" aca="1" ref="AR112" ca="1">_xlfn.IFNA(_xlfn.COVARIANCE.S(
OFFSET(HOMECELL,MATCH(MAX(INDEX(First_Data_Point,MATCH($A112,DataStreams,0)),INDEX(First_Data_Point,MATCH(AR$6,DataStreams,0)),$B$3),DateRange,0)-1,MATCH($A112,DataStreams,0)-1):OFFSET(HOMECELL,MATCH(MIN(INDEX(Last_Data_Point,MATCH($A112,DataStreams,0)),INDEX(Last_Data_Point,MATCH(AR$6,DataStreams,0)),$B$4),DateRange,0)-1,MATCH($A112,DataStreams,0)-1) -
(INDEX(Returns!$102:$102,MATCH($A112,DataStreams,0))*
OFFSET(HOMECELL,MATCH(MAX(INDEX(First_Data_Point,MATCH($A112,DataStreams,0)),INDEX(First_Data_Point,MATCH(AR$6,DataStreams,0)),$B$3),DateRange,0)-1,MATCH(INDEX(Returns!$100:$100,MATCH($A112,DataStreams,0)),DataStreams,0)-1):OFFSET(HOMECELL,MATCH(MIN(INDEX(Last_Data_Point,MATCH($A112,DataStreams,0)),INDEX(Last_Data_Point,MATCH(AR$6,DataStreams,0)),$B$4),DateRange,0)-1,MATCH(INDEX(Returns!$100:$100,MATCH($A112,DataStreams,0)),DataStreams,0)-1)),
OFFSET(HOMECELL,MATCH(MAX(INDEX(First_Data_Point,MATCH($A112,DataStreams,0)),INDEX(First_Data_Point,MATCH(AR$6,DataStreams,0)),$B$3),DateRange,0)-1,MATCH(AR$6,DataStreams,0)-1):OFFSET(HOMECELL,MATCH(MIN(INDEX(Last_Data_Point,MATCH($A112,DataStreams,0)),INDEX(Last_Data_Point,MATCH(AR$6,DataStreams,0)),$B$4),DateRange,0)-1,MATCH(AR$6,DataStreams,0)-1) -
(INDEX(Returns!$102:$102,MATCH(AR$6,DataStreams,0))*
OFFSET(HOMECELL,MATCH(MAX(INDEX(First_Data_Point,MATCH($A112,DataStreams,0)),INDEX(First_Data_Point,MATCH(AR$6,DataStreams,0)),$B$3),DateRange,0)-1,MATCH(INDEX(Returns!$100:$100,MATCH(AR$6,DataStreams,0)),DataStreams,0)-1):OFFSET(HOMECELL,MATCH(MIN(INDEX(Last_Data_Point,MATCH($A112,DataStreams,0)),INDEX(Last_Data_Point,MATCH(AR$6,DataStreams,0)),$B$4),DateRange,0)-1,MATCH(INDEX(Returns!$100:$100,MATCH(AR$6,DataStreams,0)),DataStreams,0)-1))),"")</f>
        <v/>
      </c>
      <c r="AS112" s="233" t="str" cm="1">
        <f t="array" aca="1" ref="AS112" ca="1">_xlfn.IFNA(_xlfn.COVARIANCE.S(
OFFSET(HOMECELL,MATCH(MAX(INDEX(First_Data_Point,MATCH($A112,DataStreams,0)),INDEX(First_Data_Point,MATCH(AS$6,DataStreams,0)),$B$3),DateRange,0)-1,MATCH($A112,DataStreams,0)-1):OFFSET(HOMECELL,MATCH(MIN(INDEX(Last_Data_Point,MATCH($A112,DataStreams,0)),INDEX(Last_Data_Point,MATCH(AS$6,DataStreams,0)),$B$4),DateRange,0)-1,MATCH($A112,DataStreams,0)-1) -
(INDEX(Returns!$102:$102,MATCH($A112,DataStreams,0))*
OFFSET(HOMECELL,MATCH(MAX(INDEX(First_Data_Point,MATCH($A112,DataStreams,0)),INDEX(First_Data_Point,MATCH(AS$6,DataStreams,0)),$B$3),DateRange,0)-1,MATCH(INDEX(Returns!$100:$100,MATCH($A112,DataStreams,0)),DataStreams,0)-1):OFFSET(HOMECELL,MATCH(MIN(INDEX(Last_Data_Point,MATCH($A112,DataStreams,0)),INDEX(Last_Data_Point,MATCH(AS$6,DataStreams,0)),$B$4),DateRange,0)-1,MATCH(INDEX(Returns!$100:$100,MATCH($A112,DataStreams,0)),DataStreams,0)-1)),
OFFSET(HOMECELL,MATCH(MAX(INDEX(First_Data_Point,MATCH($A112,DataStreams,0)),INDEX(First_Data_Point,MATCH(AS$6,DataStreams,0)),$B$3),DateRange,0)-1,MATCH(AS$6,DataStreams,0)-1):OFFSET(HOMECELL,MATCH(MIN(INDEX(Last_Data_Point,MATCH($A112,DataStreams,0)),INDEX(Last_Data_Point,MATCH(AS$6,DataStreams,0)),$B$4),DateRange,0)-1,MATCH(AS$6,DataStreams,0)-1) -
(INDEX(Returns!$102:$102,MATCH(AS$6,DataStreams,0))*
OFFSET(HOMECELL,MATCH(MAX(INDEX(First_Data_Point,MATCH($A112,DataStreams,0)),INDEX(First_Data_Point,MATCH(AS$6,DataStreams,0)),$B$3),DateRange,0)-1,MATCH(INDEX(Returns!$100:$100,MATCH(AS$6,DataStreams,0)),DataStreams,0)-1):OFFSET(HOMECELL,MATCH(MIN(INDEX(Last_Data_Point,MATCH($A112,DataStreams,0)),INDEX(Last_Data_Point,MATCH(AS$6,DataStreams,0)),$B$4),DateRange,0)-1,MATCH(INDEX(Returns!$100:$100,MATCH(AS$6,DataStreams,0)),DataStreams,0)-1))),"")</f>
        <v/>
      </c>
      <c r="AT112" s="233" t="str" cm="1">
        <f t="array" aca="1" ref="AT112" ca="1">_xlfn.IFNA(_xlfn.COVARIANCE.S(
OFFSET(HOMECELL,MATCH(MAX(INDEX(First_Data_Point,MATCH($A112,DataStreams,0)),INDEX(First_Data_Point,MATCH(AT$6,DataStreams,0)),$B$3),DateRange,0)-1,MATCH($A112,DataStreams,0)-1):OFFSET(HOMECELL,MATCH(MIN(INDEX(Last_Data_Point,MATCH($A112,DataStreams,0)),INDEX(Last_Data_Point,MATCH(AT$6,DataStreams,0)),$B$4),DateRange,0)-1,MATCH($A112,DataStreams,0)-1) -
(INDEX(Returns!$102:$102,MATCH($A112,DataStreams,0))*
OFFSET(HOMECELL,MATCH(MAX(INDEX(First_Data_Point,MATCH($A112,DataStreams,0)),INDEX(First_Data_Point,MATCH(AT$6,DataStreams,0)),$B$3),DateRange,0)-1,MATCH(INDEX(Returns!$100:$100,MATCH($A112,DataStreams,0)),DataStreams,0)-1):OFFSET(HOMECELL,MATCH(MIN(INDEX(Last_Data_Point,MATCH($A112,DataStreams,0)),INDEX(Last_Data_Point,MATCH(AT$6,DataStreams,0)),$B$4),DateRange,0)-1,MATCH(INDEX(Returns!$100:$100,MATCH($A112,DataStreams,0)),DataStreams,0)-1)),
OFFSET(HOMECELL,MATCH(MAX(INDEX(First_Data_Point,MATCH($A112,DataStreams,0)),INDEX(First_Data_Point,MATCH(AT$6,DataStreams,0)),$B$3),DateRange,0)-1,MATCH(AT$6,DataStreams,0)-1):OFFSET(HOMECELL,MATCH(MIN(INDEX(Last_Data_Point,MATCH($A112,DataStreams,0)),INDEX(Last_Data_Point,MATCH(AT$6,DataStreams,0)),$B$4),DateRange,0)-1,MATCH(AT$6,DataStreams,0)-1) -
(INDEX(Returns!$102:$102,MATCH(AT$6,DataStreams,0))*
OFFSET(HOMECELL,MATCH(MAX(INDEX(First_Data_Point,MATCH($A112,DataStreams,0)),INDEX(First_Data_Point,MATCH(AT$6,DataStreams,0)),$B$3),DateRange,0)-1,MATCH(INDEX(Returns!$100:$100,MATCH(AT$6,DataStreams,0)),DataStreams,0)-1):OFFSET(HOMECELL,MATCH(MIN(INDEX(Last_Data_Point,MATCH($A112,DataStreams,0)),INDEX(Last_Data_Point,MATCH(AT$6,DataStreams,0)),$B$4),DateRange,0)-1,MATCH(INDEX(Returns!$100:$100,MATCH(AT$6,DataStreams,0)),DataStreams,0)-1))),"")</f>
        <v/>
      </c>
      <c r="AU112" s="233" t="str" cm="1">
        <f t="array" aca="1" ref="AU112" ca="1">_xlfn.IFNA(_xlfn.COVARIANCE.S(
OFFSET(HOMECELL,MATCH(MAX(INDEX(First_Data_Point,MATCH($A112,DataStreams,0)),INDEX(First_Data_Point,MATCH(AU$6,DataStreams,0)),$B$3),DateRange,0)-1,MATCH($A112,DataStreams,0)-1):OFFSET(HOMECELL,MATCH(MIN(INDEX(Last_Data_Point,MATCH($A112,DataStreams,0)),INDEX(Last_Data_Point,MATCH(AU$6,DataStreams,0)),$B$4),DateRange,0)-1,MATCH($A112,DataStreams,0)-1) -
(INDEX(Returns!$102:$102,MATCH($A112,DataStreams,0))*
OFFSET(HOMECELL,MATCH(MAX(INDEX(First_Data_Point,MATCH($A112,DataStreams,0)),INDEX(First_Data_Point,MATCH(AU$6,DataStreams,0)),$B$3),DateRange,0)-1,MATCH(INDEX(Returns!$100:$100,MATCH($A112,DataStreams,0)),DataStreams,0)-1):OFFSET(HOMECELL,MATCH(MIN(INDEX(Last_Data_Point,MATCH($A112,DataStreams,0)),INDEX(Last_Data_Point,MATCH(AU$6,DataStreams,0)),$B$4),DateRange,0)-1,MATCH(INDEX(Returns!$100:$100,MATCH($A112,DataStreams,0)),DataStreams,0)-1)),
OFFSET(HOMECELL,MATCH(MAX(INDEX(First_Data_Point,MATCH($A112,DataStreams,0)),INDEX(First_Data_Point,MATCH(AU$6,DataStreams,0)),$B$3),DateRange,0)-1,MATCH(AU$6,DataStreams,0)-1):OFFSET(HOMECELL,MATCH(MIN(INDEX(Last_Data_Point,MATCH($A112,DataStreams,0)),INDEX(Last_Data_Point,MATCH(AU$6,DataStreams,0)),$B$4),DateRange,0)-1,MATCH(AU$6,DataStreams,0)-1) -
(INDEX(Returns!$102:$102,MATCH(AU$6,DataStreams,0))*
OFFSET(HOMECELL,MATCH(MAX(INDEX(First_Data_Point,MATCH($A112,DataStreams,0)),INDEX(First_Data_Point,MATCH(AU$6,DataStreams,0)),$B$3),DateRange,0)-1,MATCH(INDEX(Returns!$100:$100,MATCH(AU$6,DataStreams,0)),DataStreams,0)-1):OFFSET(HOMECELL,MATCH(MIN(INDEX(Last_Data_Point,MATCH($A112,DataStreams,0)),INDEX(Last_Data_Point,MATCH(AU$6,DataStreams,0)),$B$4),DateRange,0)-1,MATCH(INDEX(Returns!$100:$100,MATCH(AU$6,DataStreams,0)),DataStreams,0)-1))),"")</f>
        <v/>
      </c>
      <c r="AV112" s="233" t="str" cm="1">
        <f t="array" aca="1" ref="AV112" ca="1">_xlfn.IFNA(_xlfn.COVARIANCE.S(
OFFSET(HOMECELL,MATCH(MAX(INDEX(First_Data_Point,MATCH($A112,DataStreams,0)),INDEX(First_Data_Point,MATCH(AV$6,DataStreams,0)),$B$3),DateRange,0)-1,MATCH($A112,DataStreams,0)-1):OFFSET(HOMECELL,MATCH(MIN(INDEX(Last_Data_Point,MATCH($A112,DataStreams,0)),INDEX(Last_Data_Point,MATCH(AV$6,DataStreams,0)),$B$4),DateRange,0)-1,MATCH($A112,DataStreams,0)-1) -
(INDEX(Returns!$102:$102,MATCH($A112,DataStreams,0))*
OFFSET(HOMECELL,MATCH(MAX(INDEX(First_Data_Point,MATCH($A112,DataStreams,0)),INDEX(First_Data_Point,MATCH(AV$6,DataStreams,0)),$B$3),DateRange,0)-1,MATCH(INDEX(Returns!$100:$100,MATCH($A112,DataStreams,0)),DataStreams,0)-1):OFFSET(HOMECELL,MATCH(MIN(INDEX(Last_Data_Point,MATCH($A112,DataStreams,0)),INDEX(Last_Data_Point,MATCH(AV$6,DataStreams,0)),$B$4),DateRange,0)-1,MATCH(INDEX(Returns!$100:$100,MATCH($A112,DataStreams,0)),DataStreams,0)-1)),
OFFSET(HOMECELL,MATCH(MAX(INDEX(First_Data_Point,MATCH($A112,DataStreams,0)),INDEX(First_Data_Point,MATCH(AV$6,DataStreams,0)),$B$3),DateRange,0)-1,MATCH(AV$6,DataStreams,0)-1):OFFSET(HOMECELL,MATCH(MIN(INDEX(Last_Data_Point,MATCH($A112,DataStreams,0)),INDEX(Last_Data_Point,MATCH(AV$6,DataStreams,0)),$B$4),DateRange,0)-1,MATCH(AV$6,DataStreams,0)-1) -
(INDEX(Returns!$102:$102,MATCH(AV$6,DataStreams,0))*
OFFSET(HOMECELL,MATCH(MAX(INDEX(First_Data_Point,MATCH($A112,DataStreams,0)),INDEX(First_Data_Point,MATCH(AV$6,DataStreams,0)),$B$3),DateRange,0)-1,MATCH(INDEX(Returns!$100:$100,MATCH(AV$6,DataStreams,0)),DataStreams,0)-1):OFFSET(HOMECELL,MATCH(MIN(INDEX(Last_Data_Point,MATCH($A112,DataStreams,0)),INDEX(Last_Data_Point,MATCH(AV$6,DataStreams,0)),$B$4),DateRange,0)-1,MATCH(INDEX(Returns!$100:$100,MATCH(AV$6,DataStreams,0)),DataStreams,0)-1))),"")</f>
        <v/>
      </c>
      <c r="AW112" s="233" t="str" cm="1">
        <f t="array" aca="1" ref="AW112" ca="1">_xlfn.IFNA(_xlfn.COVARIANCE.S(
OFFSET(HOMECELL,MATCH(MAX(INDEX(First_Data_Point,MATCH($A112,DataStreams,0)),INDEX(First_Data_Point,MATCH(AW$6,DataStreams,0)),$B$3),DateRange,0)-1,MATCH($A112,DataStreams,0)-1):OFFSET(HOMECELL,MATCH(MIN(INDEX(Last_Data_Point,MATCH($A112,DataStreams,0)),INDEX(Last_Data_Point,MATCH(AW$6,DataStreams,0)),$B$4),DateRange,0)-1,MATCH($A112,DataStreams,0)-1) -
(INDEX(Returns!$102:$102,MATCH($A112,DataStreams,0))*
OFFSET(HOMECELL,MATCH(MAX(INDEX(First_Data_Point,MATCH($A112,DataStreams,0)),INDEX(First_Data_Point,MATCH(AW$6,DataStreams,0)),$B$3),DateRange,0)-1,MATCH(INDEX(Returns!$100:$100,MATCH($A112,DataStreams,0)),DataStreams,0)-1):OFFSET(HOMECELL,MATCH(MIN(INDEX(Last_Data_Point,MATCH($A112,DataStreams,0)),INDEX(Last_Data_Point,MATCH(AW$6,DataStreams,0)),$B$4),DateRange,0)-1,MATCH(INDEX(Returns!$100:$100,MATCH($A112,DataStreams,0)),DataStreams,0)-1)),
OFFSET(HOMECELL,MATCH(MAX(INDEX(First_Data_Point,MATCH($A112,DataStreams,0)),INDEX(First_Data_Point,MATCH(AW$6,DataStreams,0)),$B$3),DateRange,0)-1,MATCH(AW$6,DataStreams,0)-1):OFFSET(HOMECELL,MATCH(MIN(INDEX(Last_Data_Point,MATCH($A112,DataStreams,0)),INDEX(Last_Data_Point,MATCH(AW$6,DataStreams,0)),$B$4),DateRange,0)-1,MATCH(AW$6,DataStreams,0)-1) -
(INDEX(Returns!$102:$102,MATCH(AW$6,DataStreams,0))*
OFFSET(HOMECELL,MATCH(MAX(INDEX(First_Data_Point,MATCH($A112,DataStreams,0)),INDEX(First_Data_Point,MATCH(AW$6,DataStreams,0)),$B$3),DateRange,0)-1,MATCH(INDEX(Returns!$100:$100,MATCH(AW$6,DataStreams,0)),DataStreams,0)-1):OFFSET(HOMECELL,MATCH(MIN(INDEX(Last_Data_Point,MATCH($A112,DataStreams,0)),INDEX(Last_Data_Point,MATCH(AW$6,DataStreams,0)),$B$4),DateRange,0)-1,MATCH(INDEX(Returns!$100:$100,MATCH(AW$6,DataStreams,0)),DataStreams,0)-1))),"")</f>
        <v/>
      </c>
      <c r="AX112" s="233" t="str" cm="1">
        <f t="array" aca="1" ref="AX112" ca="1">_xlfn.IFNA(_xlfn.COVARIANCE.S(
OFFSET(HOMECELL,MATCH(MAX(INDEX(First_Data_Point,MATCH($A112,DataStreams,0)),INDEX(First_Data_Point,MATCH(AX$6,DataStreams,0)),$B$3),DateRange,0)-1,MATCH($A112,DataStreams,0)-1):OFFSET(HOMECELL,MATCH(MIN(INDEX(Last_Data_Point,MATCH($A112,DataStreams,0)),INDEX(Last_Data_Point,MATCH(AX$6,DataStreams,0)),$B$4),DateRange,0)-1,MATCH($A112,DataStreams,0)-1) -
(INDEX(Returns!$102:$102,MATCH($A112,DataStreams,0))*
OFFSET(HOMECELL,MATCH(MAX(INDEX(First_Data_Point,MATCH($A112,DataStreams,0)),INDEX(First_Data_Point,MATCH(AX$6,DataStreams,0)),$B$3),DateRange,0)-1,MATCH(INDEX(Returns!$100:$100,MATCH($A112,DataStreams,0)),DataStreams,0)-1):OFFSET(HOMECELL,MATCH(MIN(INDEX(Last_Data_Point,MATCH($A112,DataStreams,0)),INDEX(Last_Data_Point,MATCH(AX$6,DataStreams,0)),$B$4),DateRange,0)-1,MATCH(INDEX(Returns!$100:$100,MATCH($A112,DataStreams,0)),DataStreams,0)-1)),
OFFSET(HOMECELL,MATCH(MAX(INDEX(First_Data_Point,MATCH($A112,DataStreams,0)),INDEX(First_Data_Point,MATCH(AX$6,DataStreams,0)),$B$3),DateRange,0)-1,MATCH(AX$6,DataStreams,0)-1):OFFSET(HOMECELL,MATCH(MIN(INDEX(Last_Data_Point,MATCH($A112,DataStreams,0)),INDEX(Last_Data_Point,MATCH(AX$6,DataStreams,0)),$B$4),DateRange,0)-1,MATCH(AX$6,DataStreams,0)-1) -
(INDEX(Returns!$102:$102,MATCH(AX$6,DataStreams,0))*
OFFSET(HOMECELL,MATCH(MAX(INDEX(First_Data_Point,MATCH($A112,DataStreams,0)),INDEX(First_Data_Point,MATCH(AX$6,DataStreams,0)),$B$3),DateRange,0)-1,MATCH(INDEX(Returns!$100:$100,MATCH(AX$6,DataStreams,0)),DataStreams,0)-1):OFFSET(HOMECELL,MATCH(MIN(INDEX(Last_Data_Point,MATCH($A112,DataStreams,0)),INDEX(Last_Data_Point,MATCH(AX$6,DataStreams,0)),$B$4),DateRange,0)-1,MATCH(INDEX(Returns!$100:$100,MATCH(AX$6,DataStreams,0)),DataStreams,0)-1))),"")</f>
        <v/>
      </c>
      <c r="AY112" s="233" t="str" cm="1">
        <f t="array" aca="1" ref="AY112" ca="1">_xlfn.IFNA(_xlfn.COVARIANCE.S(
OFFSET(HOMECELL,MATCH(MAX(INDEX(First_Data_Point,MATCH($A112,DataStreams,0)),INDEX(First_Data_Point,MATCH(AY$6,DataStreams,0)),$B$3),DateRange,0)-1,MATCH($A112,DataStreams,0)-1):OFFSET(HOMECELL,MATCH(MIN(INDEX(Last_Data_Point,MATCH($A112,DataStreams,0)),INDEX(Last_Data_Point,MATCH(AY$6,DataStreams,0)),$B$4),DateRange,0)-1,MATCH($A112,DataStreams,0)-1) -
(INDEX(Returns!$102:$102,MATCH($A112,DataStreams,0))*
OFFSET(HOMECELL,MATCH(MAX(INDEX(First_Data_Point,MATCH($A112,DataStreams,0)),INDEX(First_Data_Point,MATCH(AY$6,DataStreams,0)),$B$3),DateRange,0)-1,MATCH(INDEX(Returns!$100:$100,MATCH($A112,DataStreams,0)),DataStreams,0)-1):OFFSET(HOMECELL,MATCH(MIN(INDEX(Last_Data_Point,MATCH($A112,DataStreams,0)),INDEX(Last_Data_Point,MATCH(AY$6,DataStreams,0)),$B$4),DateRange,0)-1,MATCH(INDEX(Returns!$100:$100,MATCH($A112,DataStreams,0)),DataStreams,0)-1)),
OFFSET(HOMECELL,MATCH(MAX(INDEX(First_Data_Point,MATCH($A112,DataStreams,0)),INDEX(First_Data_Point,MATCH(AY$6,DataStreams,0)),$B$3),DateRange,0)-1,MATCH(AY$6,DataStreams,0)-1):OFFSET(HOMECELL,MATCH(MIN(INDEX(Last_Data_Point,MATCH($A112,DataStreams,0)),INDEX(Last_Data_Point,MATCH(AY$6,DataStreams,0)),$B$4),DateRange,0)-1,MATCH(AY$6,DataStreams,0)-1) -
(INDEX(Returns!$102:$102,MATCH(AY$6,DataStreams,0))*
OFFSET(HOMECELL,MATCH(MAX(INDEX(First_Data_Point,MATCH($A112,DataStreams,0)),INDEX(First_Data_Point,MATCH(AY$6,DataStreams,0)),$B$3),DateRange,0)-1,MATCH(INDEX(Returns!$100:$100,MATCH(AY$6,DataStreams,0)),DataStreams,0)-1):OFFSET(HOMECELL,MATCH(MIN(INDEX(Last_Data_Point,MATCH($A112,DataStreams,0)),INDEX(Last_Data_Point,MATCH(AY$6,DataStreams,0)),$B$4),DateRange,0)-1,MATCH(INDEX(Returns!$100:$100,MATCH(AY$6,DataStreams,0)),DataStreams,0)-1))),"")</f>
        <v/>
      </c>
      <c r="AZ112" s="233" t="str" cm="1">
        <f t="array" aca="1" ref="AZ112" ca="1">_xlfn.IFNA(_xlfn.COVARIANCE.S(
OFFSET(HOMECELL,MATCH(MAX(INDEX(First_Data_Point,MATCH($A112,DataStreams,0)),INDEX(First_Data_Point,MATCH(AZ$6,DataStreams,0)),$B$3),DateRange,0)-1,MATCH($A112,DataStreams,0)-1):OFFSET(HOMECELL,MATCH(MIN(INDEX(Last_Data_Point,MATCH($A112,DataStreams,0)),INDEX(Last_Data_Point,MATCH(AZ$6,DataStreams,0)),$B$4),DateRange,0)-1,MATCH($A112,DataStreams,0)-1) -
(INDEX(Returns!$102:$102,MATCH($A112,DataStreams,0))*
OFFSET(HOMECELL,MATCH(MAX(INDEX(First_Data_Point,MATCH($A112,DataStreams,0)),INDEX(First_Data_Point,MATCH(AZ$6,DataStreams,0)),$B$3),DateRange,0)-1,MATCH(INDEX(Returns!$100:$100,MATCH($A112,DataStreams,0)),DataStreams,0)-1):OFFSET(HOMECELL,MATCH(MIN(INDEX(Last_Data_Point,MATCH($A112,DataStreams,0)),INDEX(Last_Data_Point,MATCH(AZ$6,DataStreams,0)),$B$4),DateRange,0)-1,MATCH(INDEX(Returns!$100:$100,MATCH($A112,DataStreams,0)),DataStreams,0)-1)),
OFFSET(HOMECELL,MATCH(MAX(INDEX(First_Data_Point,MATCH($A112,DataStreams,0)),INDEX(First_Data_Point,MATCH(AZ$6,DataStreams,0)),$B$3),DateRange,0)-1,MATCH(AZ$6,DataStreams,0)-1):OFFSET(HOMECELL,MATCH(MIN(INDEX(Last_Data_Point,MATCH($A112,DataStreams,0)),INDEX(Last_Data_Point,MATCH(AZ$6,DataStreams,0)),$B$4),DateRange,0)-1,MATCH(AZ$6,DataStreams,0)-1) -
(INDEX(Returns!$102:$102,MATCH(AZ$6,DataStreams,0))*
OFFSET(HOMECELL,MATCH(MAX(INDEX(First_Data_Point,MATCH($A112,DataStreams,0)),INDEX(First_Data_Point,MATCH(AZ$6,DataStreams,0)),$B$3),DateRange,0)-1,MATCH(INDEX(Returns!$100:$100,MATCH(AZ$6,DataStreams,0)),DataStreams,0)-1):OFFSET(HOMECELL,MATCH(MIN(INDEX(Last_Data_Point,MATCH($A112,DataStreams,0)),INDEX(Last_Data_Point,MATCH(AZ$6,DataStreams,0)),$B$4),DateRange,0)-1,MATCH(INDEX(Returns!$100:$100,MATCH(AZ$6,DataStreams,0)),DataStreams,0)-1))),"")</f>
        <v/>
      </c>
      <c r="BA112" s="233" t="str" cm="1">
        <f t="array" aca="1" ref="BA112" ca="1">_xlfn.IFNA(_xlfn.COVARIANCE.S(
OFFSET(HOMECELL,MATCH(MAX(INDEX(First_Data_Point,MATCH($A112,DataStreams,0)),INDEX(First_Data_Point,MATCH(BA$6,DataStreams,0)),$B$3),DateRange,0)-1,MATCH($A112,DataStreams,0)-1):OFFSET(HOMECELL,MATCH(MIN(INDEX(Last_Data_Point,MATCH($A112,DataStreams,0)),INDEX(Last_Data_Point,MATCH(BA$6,DataStreams,0)),$B$4),DateRange,0)-1,MATCH($A112,DataStreams,0)-1) -
(INDEX(Returns!$102:$102,MATCH($A112,DataStreams,0))*
OFFSET(HOMECELL,MATCH(MAX(INDEX(First_Data_Point,MATCH($A112,DataStreams,0)),INDEX(First_Data_Point,MATCH(BA$6,DataStreams,0)),$B$3),DateRange,0)-1,MATCH(INDEX(Returns!$100:$100,MATCH($A112,DataStreams,0)),DataStreams,0)-1):OFFSET(HOMECELL,MATCH(MIN(INDEX(Last_Data_Point,MATCH($A112,DataStreams,0)),INDEX(Last_Data_Point,MATCH(BA$6,DataStreams,0)),$B$4),DateRange,0)-1,MATCH(INDEX(Returns!$100:$100,MATCH($A112,DataStreams,0)),DataStreams,0)-1)),
OFFSET(HOMECELL,MATCH(MAX(INDEX(First_Data_Point,MATCH($A112,DataStreams,0)),INDEX(First_Data_Point,MATCH(BA$6,DataStreams,0)),$B$3),DateRange,0)-1,MATCH(BA$6,DataStreams,0)-1):OFFSET(HOMECELL,MATCH(MIN(INDEX(Last_Data_Point,MATCH($A112,DataStreams,0)),INDEX(Last_Data_Point,MATCH(BA$6,DataStreams,0)),$B$4),DateRange,0)-1,MATCH(BA$6,DataStreams,0)-1) -
(INDEX(Returns!$102:$102,MATCH(BA$6,DataStreams,0))*
OFFSET(HOMECELL,MATCH(MAX(INDEX(First_Data_Point,MATCH($A112,DataStreams,0)),INDEX(First_Data_Point,MATCH(BA$6,DataStreams,0)),$B$3),DateRange,0)-1,MATCH(INDEX(Returns!$100:$100,MATCH(BA$6,DataStreams,0)),DataStreams,0)-1):OFFSET(HOMECELL,MATCH(MIN(INDEX(Last_Data_Point,MATCH($A112,DataStreams,0)),INDEX(Last_Data_Point,MATCH(BA$6,DataStreams,0)),$B$4),DateRange,0)-1,MATCH(INDEX(Returns!$100:$100,MATCH(BA$6,DataStreams,0)),DataStreams,0)-1))),"")</f>
        <v/>
      </c>
      <c r="BB112" s="233" t="str" cm="1">
        <f t="array" aca="1" ref="BB112" ca="1">_xlfn.IFNA(_xlfn.COVARIANCE.S(
OFFSET(HOMECELL,MATCH(MAX(INDEX(First_Data_Point,MATCH($A112,DataStreams,0)),INDEX(First_Data_Point,MATCH(BB$6,DataStreams,0)),$B$3),DateRange,0)-1,MATCH($A112,DataStreams,0)-1):OFFSET(HOMECELL,MATCH(MIN(INDEX(Last_Data_Point,MATCH($A112,DataStreams,0)),INDEX(Last_Data_Point,MATCH(BB$6,DataStreams,0)),$B$4),DateRange,0)-1,MATCH($A112,DataStreams,0)-1) -
(INDEX(Returns!$102:$102,MATCH($A112,DataStreams,0))*
OFFSET(HOMECELL,MATCH(MAX(INDEX(First_Data_Point,MATCH($A112,DataStreams,0)),INDEX(First_Data_Point,MATCH(BB$6,DataStreams,0)),$B$3),DateRange,0)-1,MATCH(INDEX(Returns!$100:$100,MATCH($A112,DataStreams,0)),DataStreams,0)-1):OFFSET(HOMECELL,MATCH(MIN(INDEX(Last_Data_Point,MATCH($A112,DataStreams,0)),INDEX(Last_Data_Point,MATCH(BB$6,DataStreams,0)),$B$4),DateRange,0)-1,MATCH(INDEX(Returns!$100:$100,MATCH($A112,DataStreams,0)),DataStreams,0)-1)),
OFFSET(HOMECELL,MATCH(MAX(INDEX(First_Data_Point,MATCH($A112,DataStreams,0)),INDEX(First_Data_Point,MATCH(BB$6,DataStreams,0)),$B$3),DateRange,0)-1,MATCH(BB$6,DataStreams,0)-1):OFFSET(HOMECELL,MATCH(MIN(INDEX(Last_Data_Point,MATCH($A112,DataStreams,0)),INDEX(Last_Data_Point,MATCH(BB$6,DataStreams,0)),$B$4),DateRange,0)-1,MATCH(BB$6,DataStreams,0)-1) -
(INDEX(Returns!$102:$102,MATCH(BB$6,DataStreams,0))*
OFFSET(HOMECELL,MATCH(MAX(INDEX(First_Data_Point,MATCH($A112,DataStreams,0)),INDEX(First_Data_Point,MATCH(BB$6,DataStreams,0)),$B$3),DateRange,0)-1,MATCH(INDEX(Returns!$100:$100,MATCH(BB$6,DataStreams,0)),DataStreams,0)-1):OFFSET(HOMECELL,MATCH(MIN(INDEX(Last_Data_Point,MATCH($A112,DataStreams,0)),INDEX(Last_Data_Point,MATCH(BB$6,DataStreams,0)),$B$4),DateRange,0)-1,MATCH(INDEX(Returns!$100:$100,MATCH(BB$6,DataStreams,0)),DataStreams,0)-1))),"")</f>
        <v/>
      </c>
      <c r="BC112" s="236"/>
    </row>
    <row r="113" spans="1:55">
      <c r="A113" s="239"/>
      <c r="B113" s="233" t="str" cm="1">
        <f t="array" aca="1" ref="B113" ca="1">_xlfn.IFNA(_xlfn.COVARIANCE.S(
OFFSET(HOMECELL,MATCH(MAX(INDEX(First_Data_Point,MATCH($A113,DataStreams,0)),INDEX(First_Data_Point,MATCH(B$6,DataStreams,0)),$B$3),DateRange,0)-1,MATCH($A113,DataStreams,0)-1):OFFSET(HOMECELL,MATCH(MIN(INDEX(Last_Data_Point,MATCH($A113,DataStreams,0)),INDEX(Last_Data_Point,MATCH(B$6,DataStreams,0)),$B$4),DateRange,0)-1,MATCH($A113,DataStreams,0)-1) -
(INDEX(Returns!$102:$102,MATCH($A113,DataStreams,0))*
OFFSET(HOMECELL,MATCH(MAX(INDEX(First_Data_Point,MATCH($A113,DataStreams,0)),INDEX(First_Data_Point,MATCH(B$6,DataStreams,0)),$B$3),DateRange,0)-1,MATCH(INDEX(Returns!$100:$100,MATCH($A113,DataStreams,0)),DataStreams,0)-1):OFFSET(HOMECELL,MATCH(MIN(INDEX(Last_Data_Point,MATCH($A113,DataStreams,0)),INDEX(Last_Data_Point,MATCH(B$6,DataStreams,0)),$B$4),DateRange,0)-1,MATCH(INDEX(Returns!$100:$100,MATCH($A113,DataStreams,0)),DataStreams,0)-1)),
OFFSET(HOMECELL,MATCH(MAX(INDEX(First_Data_Point,MATCH($A113,DataStreams,0)),INDEX(First_Data_Point,MATCH(B$6,DataStreams,0)),$B$3),DateRange,0)-1,MATCH(B$6,DataStreams,0)-1):OFFSET(HOMECELL,MATCH(MIN(INDEX(Last_Data_Point,MATCH($A113,DataStreams,0)),INDEX(Last_Data_Point,MATCH(B$6,DataStreams,0)),$B$4),DateRange,0)-1,MATCH(B$6,DataStreams,0)-1) -
(INDEX(Returns!$102:$102,MATCH(B$6,DataStreams,0))*
OFFSET(HOMECELL,MATCH(MAX(INDEX(First_Data_Point,MATCH($A113,DataStreams,0)),INDEX(First_Data_Point,MATCH(B$6,DataStreams,0)),$B$3),DateRange,0)-1,MATCH(INDEX(Returns!$100:$100,MATCH(B$6,DataStreams,0)),DataStreams,0)-1):OFFSET(HOMECELL,MATCH(MIN(INDEX(Last_Data_Point,MATCH($A113,DataStreams,0)),INDEX(Last_Data_Point,MATCH(B$6,DataStreams,0)),$B$4),DateRange,0)-1,MATCH(INDEX(Returns!$100:$100,MATCH(B$6,DataStreams,0)),DataStreams,0)-1))),"")</f>
        <v/>
      </c>
      <c r="C113" s="233" t="str" cm="1">
        <f t="array" aca="1" ref="C113" ca="1">_xlfn.IFNA(_xlfn.COVARIANCE.S(
OFFSET(HOMECELL,MATCH(MAX(INDEX(First_Data_Point,MATCH($A113,DataStreams,0)),INDEX(First_Data_Point,MATCH(C$6,DataStreams,0)),$B$3),DateRange,0)-1,MATCH($A113,DataStreams,0)-1):OFFSET(HOMECELL,MATCH(MIN(INDEX(Last_Data_Point,MATCH($A113,DataStreams,0)),INDEX(Last_Data_Point,MATCH(C$6,DataStreams,0)),$B$4),DateRange,0)-1,MATCH($A113,DataStreams,0)-1) -
(INDEX(Returns!$102:$102,MATCH($A113,DataStreams,0))*
OFFSET(HOMECELL,MATCH(MAX(INDEX(First_Data_Point,MATCH($A113,DataStreams,0)),INDEX(First_Data_Point,MATCH(C$6,DataStreams,0)),$B$3),DateRange,0)-1,MATCH(INDEX(Returns!$100:$100,MATCH($A113,DataStreams,0)),DataStreams,0)-1):OFFSET(HOMECELL,MATCH(MIN(INDEX(Last_Data_Point,MATCH($A113,DataStreams,0)),INDEX(Last_Data_Point,MATCH(C$6,DataStreams,0)),$B$4),DateRange,0)-1,MATCH(INDEX(Returns!$100:$100,MATCH($A113,DataStreams,0)),DataStreams,0)-1)),
OFFSET(HOMECELL,MATCH(MAX(INDEX(First_Data_Point,MATCH($A113,DataStreams,0)),INDEX(First_Data_Point,MATCH(C$6,DataStreams,0)),$B$3),DateRange,0)-1,MATCH(C$6,DataStreams,0)-1):OFFSET(HOMECELL,MATCH(MIN(INDEX(Last_Data_Point,MATCH($A113,DataStreams,0)),INDEX(Last_Data_Point,MATCH(C$6,DataStreams,0)),$B$4),DateRange,0)-1,MATCH(C$6,DataStreams,0)-1) -
(INDEX(Returns!$102:$102,MATCH(C$6,DataStreams,0))*
OFFSET(HOMECELL,MATCH(MAX(INDEX(First_Data_Point,MATCH($A113,DataStreams,0)),INDEX(First_Data_Point,MATCH(C$6,DataStreams,0)),$B$3),DateRange,0)-1,MATCH(INDEX(Returns!$100:$100,MATCH(C$6,DataStreams,0)),DataStreams,0)-1):OFFSET(HOMECELL,MATCH(MIN(INDEX(Last_Data_Point,MATCH($A113,DataStreams,0)),INDEX(Last_Data_Point,MATCH(C$6,DataStreams,0)),$B$4),DateRange,0)-1,MATCH(INDEX(Returns!$100:$100,MATCH(C$6,DataStreams,0)),DataStreams,0)-1))),"")</f>
        <v/>
      </c>
      <c r="D113" s="233" t="str" cm="1">
        <f t="array" aca="1" ref="D113" ca="1">_xlfn.IFNA(_xlfn.COVARIANCE.S(
OFFSET(HOMECELL,MATCH(MAX(INDEX(First_Data_Point,MATCH($A113,DataStreams,0)),INDEX(First_Data_Point,MATCH(D$6,DataStreams,0)),$B$3),DateRange,0)-1,MATCH($A113,DataStreams,0)-1):OFFSET(HOMECELL,MATCH(MIN(INDEX(Last_Data_Point,MATCH($A113,DataStreams,0)),INDEX(Last_Data_Point,MATCH(D$6,DataStreams,0)),$B$4),DateRange,0)-1,MATCH($A113,DataStreams,0)-1) -
(INDEX(Returns!$102:$102,MATCH($A113,DataStreams,0))*
OFFSET(HOMECELL,MATCH(MAX(INDEX(First_Data_Point,MATCH($A113,DataStreams,0)),INDEX(First_Data_Point,MATCH(D$6,DataStreams,0)),$B$3),DateRange,0)-1,MATCH(INDEX(Returns!$100:$100,MATCH($A113,DataStreams,0)),DataStreams,0)-1):OFFSET(HOMECELL,MATCH(MIN(INDEX(Last_Data_Point,MATCH($A113,DataStreams,0)),INDEX(Last_Data_Point,MATCH(D$6,DataStreams,0)),$B$4),DateRange,0)-1,MATCH(INDEX(Returns!$100:$100,MATCH($A113,DataStreams,0)),DataStreams,0)-1)),
OFFSET(HOMECELL,MATCH(MAX(INDEX(First_Data_Point,MATCH($A113,DataStreams,0)),INDEX(First_Data_Point,MATCH(D$6,DataStreams,0)),$B$3),DateRange,0)-1,MATCH(D$6,DataStreams,0)-1):OFFSET(HOMECELL,MATCH(MIN(INDEX(Last_Data_Point,MATCH($A113,DataStreams,0)),INDEX(Last_Data_Point,MATCH(D$6,DataStreams,0)),$B$4),DateRange,0)-1,MATCH(D$6,DataStreams,0)-1) -
(INDEX(Returns!$102:$102,MATCH(D$6,DataStreams,0))*
OFFSET(HOMECELL,MATCH(MAX(INDEX(First_Data_Point,MATCH($A113,DataStreams,0)),INDEX(First_Data_Point,MATCH(D$6,DataStreams,0)),$B$3),DateRange,0)-1,MATCH(INDEX(Returns!$100:$100,MATCH(D$6,DataStreams,0)),DataStreams,0)-1):OFFSET(HOMECELL,MATCH(MIN(INDEX(Last_Data_Point,MATCH($A113,DataStreams,0)),INDEX(Last_Data_Point,MATCH(D$6,DataStreams,0)),$B$4),DateRange,0)-1,MATCH(INDEX(Returns!$100:$100,MATCH(D$6,DataStreams,0)),DataStreams,0)-1))),"")</f>
        <v/>
      </c>
      <c r="E113" s="233" t="str" cm="1">
        <f t="array" aca="1" ref="E113" ca="1">_xlfn.IFNA(_xlfn.COVARIANCE.S(
OFFSET(HOMECELL,MATCH(MAX(INDEX(First_Data_Point,MATCH($A113,DataStreams,0)),INDEX(First_Data_Point,MATCH(E$6,DataStreams,0)),$B$3),DateRange,0)-1,MATCH($A113,DataStreams,0)-1):OFFSET(HOMECELL,MATCH(MIN(INDEX(Last_Data_Point,MATCH($A113,DataStreams,0)),INDEX(Last_Data_Point,MATCH(E$6,DataStreams,0)),$B$4),DateRange,0)-1,MATCH($A113,DataStreams,0)-1) -
(INDEX(Returns!$102:$102,MATCH($A113,DataStreams,0))*
OFFSET(HOMECELL,MATCH(MAX(INDEX(First_Data_Point,MATCH($A113,DataStreams,0)),INDEX(First_Data_Point,MATCH(E$6,DataStreams,0)),$B$3),DateRange,0)-1,MATCH(INDEX(Returns!$100:$100,MATCH($A113,DataStreams,0)),DataStreams,0)-1):OFFSET(HOMECELL,MATCH(MIN(INDEX(Last_Data_Point,MATCH($A113,DataStreams,0)),INDEX(Last_Data_Point,MATCH(E$6,DataStreams,0)),$B$4),DateRange,0)-1,MATCH(INDEX(Returns!$100:$100,MATCH($A113,DataStreams,0)),DataStreams,0)-1)),
OFFSET(HOMECELL,MATCH(MAX(INDEX(First_Data_Point,MATCH($A113,DataStreams,0)),INDEX(First_Data_Point,MATCH(E$6,DataStreams,0)),$B$3),DateRange,0)-1,MATCH(E$6,DataStreams,0)-1):OFFSET(HOMECELL,MATCH(MIN(INDEX(Last_Data_Point,MATCH($A113,DataStreams,0)),INDEX(Last_Data_Point,MATCH(E$6,DataStreams,0)),$B$4),DateRange,0)-1,MATCH(E$6,DataStreams,0)-1) -
(INDEX(Returns!$102:$102,MATCH(E$6,DataStreams,0))*
OFFSET(HOMECELL,MATCH(MAX(INDEX(First_Data_Point,MATCH($A113,DataStreams,0)),INDEX(First_Data_Point,MATCH(E$6,DataStreams,0)),$B$3),DateRange,0)-1,MATCH(INDEX(Returns!$100:$100,MATCH(E$6,DataStreams,0)),DataStreams,0)-1):OFFSET(HOMECELL,MATCH(MIN(INDEX(Last_Data_Point,MATCH($A113,DataStreams,0)),INDEX(Last_Data_Point,MATCH(E$6,DataStreams,0)),$B$4),DateRange,0)-1,MATCH(INDEX(Returns!$100:$100,MATCH(E$6,DataStreams,0)),DataStreams,0)-1))),"")</f>
        <v/>
      </c>
      <c r="F113" s="233" t="str" cm="1">
        <f t="array" aca="1" ref="F113" ca="1">_xlfn.IFNA(_xlfn.COVARIANCE.S(
OFFSET(HOMECELL,MATCH(MAX(INDEX(First_Data_Point,MATCH($A113,DataStreams,0)),INDEX(First_Data_Point,MATCH(F$6,DataStreams,0)),$B$3),DateRange,0)-1,MATCH($A113,DataStreams,0)-1):OFFSET(HOMECELL,MATCH(MIN(INDEX(Last_Data_Point,MATCH($A113,DataStreams,0)),INDEX(Last_Data_Point,MATCH(F$6,DataStreams,0)),$B$4),DateRange,0)-1,MATCH($A113,DataStreams,0)-1) -
(INDEX(Returns!$102:$102,MATCH($A113,DataStreams,0))*
OFFSET(HOMECELL,MATCH(MAX(INDEX(First_Data_Point,MATCH($A113,DataStreams,0)),INDEX(First_Data_Point,MATCH(F$6,DataStreams,0)),$B$3),DateRange,0)-1,MATCH(INDEX(Returns!$100:$100,MATCH($A113,DataStreams,0)),DataStreams,0)-1):OFFSET(HOMECELL,MATCH(MIN(INDEX(Last_Data_Point,MATCH($A113,DataStreams,0)),INDEX(Last_Data_Point,MATCH(F$6,DataStreams,0)),$B$4),DateRange,0)-1,MATCH(INDEX(Returns!$100:$100,MATCH($A113,DataStreams,0)),DataStreams,0)-1)),
OFFSET(HOMECELL,MATCH(MAX(INDEX(First_Data_Point,MATCH($A113,DataStreams,0)),INDEX(First_Data_Point,MATCH(F$6,DataStreams,0)),$B$3),DateRange,0)-1,MATCH(F$6,DataStreams,0)-1):OFFSET(HOMECELL,MATCH(MIN(INDEX(Last_Data_Point,MATCH($A113,DataStreams,0)),INDEX(Last_Data_Point,MATCH(F$6,DataStreams,0)),$B$4),DateRange,0)-1,MATCH(F$6,DataStreams,0)-1) -
(INDEX(Returns!$102:$102,MATCH(F$6,DataStreams,0))*
OFFSET(HOMECELL,MATCH(MAX(INDEX(First_Data_Point,MATCH($A113,DataStreams,0)),INDEX(First_Data_Point,MATCH(F$6,DataStreams,0)),$B$3),DateRange,0)-1,MATCH(INDEX(Returns!$100:$100,MATCH(F$6,DataStreams,0)),DataStreams,0)-1):OFFSET(HOMECELL,MATCH(MIN(INDEX(Last_Data_Point,MATCH($A113,DataStreams,0)),INDEX(Last_Data_Point,MATCH(F$6,DataStreams,0)),$B$4),DateRange,0)-1,MATCH(INDEX(Returns!$100:$100,MATCH(F$6,DataStreams,0)),DataStreams,0)-1))),"")</f>
        <v/>
      </c>
      <c r="G113" s="233" t="str" cm="1">
        <f t="array" aca="1" ref="G113" ca="1">_xlfn.IFNA(_xlfn.COVARIANCE.S(
OFFSET(HOMECELL,MATCH(MAX(INDEX(First_Data_Point,MATCH($A113,DataStreams,0)),INDEX(First_Data_Point,MATCH(G$6,DataStreams,0)),$B$3),DateRange,0)-1,MATCH($A113,DataStreams,0)-1):OFFSET(HOMECELL,MATCH(MIN(INDEX(Last_Data_Point,MATCH($A113,DataStreams,0)),INDEX(Last_Data_Point,MATCH(G$6,DataStreams,0)),$B$4),DateRange,0)-1,MATCH($A113,DataStreams,0)-1) -
(INDEX(Returns!$102:$102,MATCH($A113,DataStreams,0))*
OFFSET(HOMECELL,MATCH(MAX(INDEX(First_Data_Point,MATCH($A113,DataStreams,0)),INDEX(First_Data_Point,MATCH(G$6,DataStreams,0)),$B$3),DateRange,0)-1,MATCH(INDEX(Returns!$100:$100,MATCH($A113,DataStreams,0)),DataStreams,0)-1):OFFSET(HOMECELL,MATCH(MIN(INDEX(Last_Data_Point,MATCH($A113,DataStreams,0)),INDEX(Last_Data_Point,MATCH(G$6,DataStreams,0)),$B$4),DateRange,0)-1,MATCH(INDEX(Returns!$100:$100,MATCH($A113,DataStreams,0)),DataStreams,0)-1)),
OFFSET(HOMECELL,MATCH(MAX(INDEX(First_Data_Point,MATCH($A113,DataStreams,0)),INDEX(First_Data_Point,MATCH(G$6,DataStreams,0)),$B$3),DateRange,0)-1,MATCH(G$6,DataStreams,0)-1):OFFSET(HOMECELL,MATCH(MIN(INDEX(Last_Data_Point,MATCH($A113,DataStreams,0)),INDEX(Last_Data_Point,MATCH(G$6,DataStreams,0)),$B$4),DateRange,0)-1,MATCH(G$6,DataStreams,0)-1) -
(INDEX(Returns!$102:$102,MATCH(G$6,DataStreams,0))*
OFFSET(HOMECELL,MATCH(MAX(INDEX(First_Data_Point,MATCH($A113,DataStreams,0)),INDEX(First_Data_Point,MATCH(G$6,DataStreams,0)),$B$3),DateRange,0)-1,MATCH(INDEX(Returns!$100:$100,MATCH(G$6,DataStreams,0)),DataStreams,0)-1):OFFSET(HOMECELL,MATCH(MIN(INDEX(Last_Data_Point,MATCH($A113,DataStreams,0)),INDEX(Last_Data_Point,MATCH(G$6,DataStreams,0)),$B$4),DateRange,0)-1,MATCH(INDEX(Returns!$100:$100,MATCH(G$6,DataStreams,0)),DataStreams,0)-1))),"")</f>
        <v/>
      </c>
      <c r="H113" s="233" t="str" cm="1">
        <f t="array" aca="1" ref="H113" ca="1">_xlfn.IFNA(_xlfn.COVARIANCE.S(
OFFSET(HOMECELL,MATCH(MAX(INDEX(First_Data_Point,MATCH($A113,DataStreams,0)),INDEX(First_Data_Point,MATCH(H$6,DataStreams,0)),$B$3),DateRange,0)-1,MATCH($A113,DataStreams,0)-1):OFFSET(HOMECELL,MATCH(MIN(INDEX(Last_Data_Point,MATCH($A113,DataStreams,0)),INDEX(Last_Data_Point,MATCH(H$6,DataStreams,0)),$B$4),DateRange,0)-1,MATCH($A113,DataStreams,0)-1) -
(INDEX(Returns!$102:$102,MATCH($A113,DataStreams,0))*
OFFSET(HOMECELL,MATCH(MAX(INDEX(First_Data_Point,MATCH($A113,DataStreams,0)),INDEX(First_Data_Point,MATCH(H$6,DataStreams,0)),$B$3),DateRange,0)-1,MATCH(INDEX(Returns!$100:$100,MATCH($A113,DataStreams,0)),DataStreams,0)-1):OFFSET(HOMECELL,MATCH(MIN(INDEX(Last_Data_Point,MATCH($A113,DataStreams,0)),INDEX(Last_Data_Point,MATCH(H$6,DataStreams,0)),$B$4),DateRange,0)-1,MATCH(INDEX(Returns!$100:$100,MATCH($A113,DataStreams,0)),DataStreams,0)-1)),
OFFSET(HOMECELL,MATCH(MAX(INDEX(First_Data_Point,MATCH($A113,DataStreams,0)),INDEX(First_Data_Point,MATCH(H$6,DataStreams,0)),$B$3),DateRange,0)-1,MATCH(H$6,DataStreams,0)-1):OFFSET(HOMECELL,MATCH(MIN(INDEX(Last_Data_Point,MATCH($A113,DataStreams,0)),INDEX(Last_Data_Point,MATCH(H$6,DataStreams,0)),$B$4),DateRange,0)-1,MATCH(H$6,DataStreams,0)-1) -
(INDEX(Returns!$102:$102,MATCH(H$6,DataStreams,0))*
OFFSET(HOMECELL,MATCH(MAX(INDEX(First_Data_Point,MATCH($A113,DataStreams,0)),INDEX(First_Data_Point,MATCH(H$6,DataStreams,0)),$B$3),DateRange,0)-1,MATCH(INDEX(Returns!$100:$100,MATCH(H$6,DataStreams,0)),DataStreams,0)-1):OFFSET(HOMECELL,MATCH(MIN(INDEX(Last_Data_Point,MATCH($A113,DataStreams,0)),INDEX(Last_Data_Point,MATCH(H$6,DataStreams,0)),$B$4),DateRange,0)-1,MATCH(INDEX(Returns!$100:$100,MATCH(H$6,DataStreams,0)),DataStreams,0)-1))),"")</f>
        <v/>
      </c>
      <c r="I113" s="233" t="str" cm="1">
        <f t="array" aca="1" ref="I113" ca="1">_xlfn.IFNA(_xlfn.COVARIANCE.S(
OFFSET(HOMECELL,MATCH(MAX(INDEX(First_Data_Point,MATCH($A113,DataStreams,0)),INDEX(First_Data_Point,MATCH(I$6,DataStreams,0)),$B$3),DateRange,0)-1,MATCH($A113,DataStreams,0)-1):OFFSET(HOMECELL,MATCH(MIN(INDEX(Last_Data_Point,MATCH($A113,DataStreams,0)),INDEX(Last_Data_Point,MATCH(I$6,DataStreams,0)),$B$4),DateRange,0)-1,MATCH($A113,DataStreams,0)-1) -
(INDEX(Returns!$102:$102,MATCH($A113,DataStreams,0))*
OFFSET(HOMECELL,MATCH(MAX(INDEX(First_Data_Point,MATCH($A113,DataStreams,0)),INDEX(First_Data_Point,MATCH(I$6,DataStreams,0)),$B$3),DateRange,0)-1,MATCH(INDEX(Returns!$100:$100,MATCH($A113,DataStreams,0)),DataStreams,0)-1):OFFSET(HOMECELL,MATCH(MIN(INDEX(Last_Data_Point,MATCH($A113,DataStreams,0)),INDEX(Last_Data_Point,MATCH(I$6,DataStreams,0)),$B$4),DateRange,0)-1,MATCH(INDEX(Returns!$100:$100,MATCH($A113,DataStreams,0)),DataStreams,0)-1)),
OFFSET(HOMECELL,MATCH(MAX(INDEX(First_Data_Point,MATCH($A113,DataStreams,0)),INDEX(First_Data_Point,MATCH(I$6,DataStreams,0)),$B$3),DateRange,0)-1,MATCH(I$6,DataStreams,0)-1):OFFSET(HOMECELL,MATCH(MIN(INDEX(Last_Data_Point,MATCH($A113,DataStreams,0)),INDEX(Last_Data_Point,MATCH(I$6,DataStreams,0)),$B$4),DateRange,0)-1,MATCH(I$6,DataStreams,0)-1) -
(INDEX(Returns!$102:$102,MATCH(I$6,DataStreams,0))*
OFFSET(HOMECELL,MATCH(MAX(INDEX(First_Data_Point,MATCH($A113,DataStreams,0)),INDEX(First_Data_Point,MATCH(I$6,DataStreams,0)),$B$3),DateRange,0)-1,MATCH(INDEX(Returns!$100:$100,MATCH(I$6,DataStreams,0)),DataStreams,0)-1):OFFSET(HOMECELL,MATCH(MIN(INDEX(Last_Data_Point,MATCH($A113,DataStreams,0)),INDEX(Last_Data_Point,MATCH(I$6,DataStreams,0)),$B$4),DateRange,0)-1,MATCH(INDEX(Returns!$100:$100,MATCH(I$6,DataStreams,0)),DataStreams,0)-1))),"")</f>
        <v/>
      </c>
      <c r="J113" s="233" t="str" cm="1">
        <f t="array" aca="1" ref="J113" ca="1">_xlfn.IFNA(_xlfn.COVARIANCE.S(
OFFSET(HOMECELL,MATCH(MAX(INDEX(First_Data_Point,MATCH($A113,DataStreams,0)),INDEX(First_Data_Point,MATCH(J$6,DataStreams,0)),$B$3),DateRange,0)-1,MATCH($A113,DataStreams,0)-1):OFFSET(HOMECELL,MATCH(MIN(INDEX(Last_Data_Point,MATCH($A113,DataStreams,0)),INDEX(Last_Data_Point,MATCH(J$6,DataStreams,0)),$B$4),DateRange,0)-1,MATCH($A113,DataStreams,0)-1) -
(INDEX(Returns!$102:$102,MATCH($A113,DataStreams,0))*
OFFSET(HOMECELL,MATCH(MAX(INDEX(First_Data_Point,MATCH($A113,DataStreams,0)),INDEX(First_Data_Point,MATCH(J$6,DataStreams,0)),$B$3),DateRange,0)-1,MATCH(INDEX(Returns!$100:$100,MATCH($A113,DataStreams,0)),DataStreams,0)-1):OFFSET(HOMECELL,MATCH(MIN(INDEX(Last_Data_Point,MATCH($A113,DataStreams,0)),INDEX(Last_Data_Point,MATCH(J$6,DataStreams,0)),$B$4),DateRange,0)-1,MATCH(INDEX(Returns!$100:$100,MATCH($A113,DataStreams,0)),DataStreams,0)-1)),
OFFSET(HOMECELL,MATCH(MAX(INDEX(First_Data_Point,MATCH($A113,DataStreams,0)),INDEX(First_Data_Point,MATCH(J$6,DataStreams,0)),$B$3),DateRange,0)-1,MATCH(J$6,DataStreams,0)-1):OFFSET(HOMECELL,MATCH(MIN(INDEX(Last_Data_Point,MATCH($A113,DataStreams,0)),INDEX(Last_Data_Point,MATCH(J$6,DataStreams,0)),$B$4),DateRange,0)-1,MATCH(J$6,DataStreams,0)-1) -
(INDEX(Returns!$102:$102,MATCH(J$6,DataStreams,0))*
OFFSET(HOMECELL,MATCH(MAX(INDEX(First_Data_Point,MATCH($A113,DataStreams,0)),INDEX(First_Data_Point,MATCH(J$6,DataStreams,0)),$B$3),DateRange,0)-1,MATCH(INDEX(Returns!$100:$100,MATCH(J$6,DataStreams,0)),DataStreams,0)-1):OFFSET(HOMECELL,MATCH(MIN(INDEX(Last_Data_Point,MATCH($A113,DataStreams,0)),INDEX(Last_Data_Point,MATCH(J$6,DataStreams,0)),$B$4),DateRange,0)-1,MATCH(INDEX(Returns!$100:$100,MATCH(J$6,DataStreams,0)),DataStreams,0)-1))),"")</f>
        <v/>
      </c>
      <c r="K113" s="233" t="str" cm="1">
        <f t="array" aca="1" ref="K113" ca="1">_xlfn.IFNA(_xlfn.COVARIANCE.S(
OFFSET(HOMECELL,MATCH(MAX(INDEX(First_Data_Point,MATCH($A113,DataStreams,0)),INDEX(First_Data_Point,MATCH(K$6,DataStreams,0)),$B$3),DateRange,0)-1,MATCH($A113,DataStreams,0)-1):OFFSET(HOMECELL,MATCH(MIN(INDEX(Last_Data_Point,MATCH($A113,DataStreams,0)),INDEX(Last_Data_Point,MATCH(K$6,DataStreams,0)),$B$4),DateRange,0)-1,MATCH($A113,DataStreams,0)-1) -
(INDEX(Returns!$102:$102,MATCH($A113,DataStreams,0))*
OFFSET(HOMECELL,MATCH(MAX(INDEX(First_Data_Point,MATCH($A113,DataStreams,0)),INDEX(First_Data_Point,MATCH(K$6,DataStreams,0)),$B$3),DateRange,0)-1,MATCH(INDEX(Returns!$100:$100,MATCH($A113,DataStreams,0)),DataStreams,0)-1):OFFSET(HOMECELL,MATCH(MIN(INDEX(Last_Data_Point,MATCH($A113,DataStreams,0)),INDEX(Last_Data_Point,MATCH(K$6,DataStreams,0)),$B$4),DateRange,0)-1,MATCH(INDEX(Returns!$100:$100,MATCH($A113,DataStreams,0)),DataStreams,0)-1)),
OFFSET(HOMECELL,MATCH(MAX(INDEX(First_Data_Point,MATCH($A113,DataStreams,0)),INDEX(First_Data_Point,MATCH(K$6,DataStreams,0)),$B$3),DateRange,0)-1,MATCH(K$6,DataStreams,0)-1):OFFSET(HOMECELL,MATCH(MIN(INDEX(Last_Data_Point,MATCH($A113,DataStreams,0)),INDEX(Last_Data_Point,MATCH(K$6,DataStreams,0)),$B$4),DateRange,0)-1,MATCH(K$6,DataStreams,0)-1) -
(INDEX(Returns!$102:$102,MATCH(K$6,DataStreams,0))*
OFFSET(HOMECELL,MATCH(MAX(INDEX(First_Data_Point,MATCH($A113,DataStreams,0)),INDEX(First_Data_Point,MATCH(K$6,DataStreams,0)),$B$3),DateRange,0)-1,MATCH(INDEX(Returns!$100:$100,MATCH(K$6,DataStreams,0)),DataStreams,0)-1):OFFSET(HOMECELL,MATCH(MIN(INDEX(Last_Data_Point,MATCH($A113,DataStreams,0)),INDEX(Last_Data_Point,MATCH(K$6,DataStreams,0)),$B$4),DateRange,0)-1,MATCH(INDEX(Returns!$100:$100,MATCH(K$6,DataStreams,0)),DataStreams,0)-1))),"")</f>
        <v/>
      </c>
      <c r="L113" s="233" t="str" cm="1">
        <f t="array" aca="1" ref="L113" ca="1">_xlfn.IFNA(_xlfn.COVARIANCE.S(
OFFSET(HOMECELL,MATCH(MAX(INDEX(First_Data_Point,MATCH($A113,DataStreams,0)),INDEX(First_Data_Point,MATCH(L$6,DataStreams,0)),$B$3),DateRange,0)-1,MATCH($A113,DataStreams,0)-1):OFFSET(HOMECELL,MATCH(MIN(INDEX(Last_Data_Point,MATCH($A113,DataStreams,0)),INDEX(Last_Data_Point,MATCH(L$6,DataStreams,0)),$B$4),DateRange,0)-1,MATCH($A113,DataStreams,0)-1) -
(INDEX(Returns!$102:$102,MATCH($A113,DataStreams,0))*
OFFSET(HOMECELL,MATCH(MAX(INDEX(First_Data_Point,MATCH($A113,DataStreams,0)),INDEX(First_Data_Point,MATCH(L$6,DataStreams,0)),$B$3),DateRange,0)-1,MATCH(INDEX(Returns!$100:$100,MATCH($A113,DataStreams,0)),DataStreams,0)-1):OFFSET(HOMECELL,MATCH(MIN(INDEX(Last_Data_Point,MATCH($A113,DataStreams,0)),INDEX(Last_Data_Point,MATCH(L$6,DataStreams,0)),$B$4),DateRange,0)-1,MATCH(INDEX(Returns!$100:$100,MATCH($A113,DataStreams,0)),DataStreams,0)-1)),
OFFSET(HOMECELL,MATCH(MAX(INDEX(First_Data_Point,MATCH($A113,DataStreams,0)),INDEX(First_Data_Point,MATCH(L$6,DataStreams,0)),$B$3),DateRange,0)-1,MATCH(L$6,DataStreams,0)-1):OFFSET(HOMECELL,MATCH(MIN(INDEX(Last_Data_Point,MATCH($A113,DataStreams,0)),INDEX(Last_Data_Point,MATCH(L$6,DataStreams,0)),$B$4),DateRange,0)-1,MATCH(L$6,DataStreams,0)-1) -
(INDEX(Returns!$102:$102,MATCH(L$6,DataStreams,0))*
OFFSET(HOMECELL,MATCH(MAX(INDEX(First_Data_Point,MATCH($A113,DataStreams,0)),INDEX(First_Data_Point,MATCH(L$6,DataStreams,0)),$B$3),DateRange,0)-1,MATCH(INDEX(Returns!$100:$100,MATCH(L$6,DataStreams,0)),DataStreams,0)-1):OFFSET(HOMECELL,MATCH(MIN(INDEX(Last_Data_Point,MATCH($A113,DataStreams,0)),INDEX(Last_Data_Point,MATCH(L$6,DataStreams,0)),$B$4),DateRange,0)-1,MATCH(INDEX(Returns!$100:$100,MATCH(L$6,DataStreams,0)),DataStreams,0)-1))),"")</f>
        <v/>
      </c>
      <c r="M113" s="233" t="str" cm="1">
        <f t="array" aca="1" ref="M113" ca="1">_xlfn.IFNA(_xlfn.COVARIANCE.S(
OFFSET(HOMECELL,MATCH(MAX(INDEX(First_Data_Point,MATCH($A113,DataStreams,0)),INDEX(First_Data_Point,MATCH(M$6,DataStreams,0)),$B$3),DateRange,0)-1,MATCH($A113,DataStreams,0)-1):OFFSET(HOMECELL,MATCH(MIN(INDEX(Last_Data_Point,MATCH($A113,DataStreams,0)),INDEX(Last_Data_Point,MATCH(M$6,DataStreams,0)),$B$4),DateRange,0)-1,MATCH($A113,DataStreams,0)-1) -
(INDEX(Returns!$102:$102,MATCH($A113,DataStreams,0))*
OFFSET(HOMECELL,MATCH(MAX(INDEX(First_Data_Point,MATCH($A113,DataStreams,0)),INDEX(First_Data_Point,MATCH(M$6,DataStreams,0)),$B$3),DateRange,0)-1,MATCH(INDEX(Returns!$100:$100,MATCH($A113,DataStreams,0)),DataStreams,0)-1):OFFSET(HOMECELL,MATCH(MIN(INDEX(Last_Data_Point,MATCH($A113,DataStreams,0)),INDEX(Last_Data_Point,MATCH(M$6,DataStreams,0)),$B$4),DateRange,0)-1,MATCH(INDEX(Returns!$100:$100,MATCH($A113,DataStreams,0)),DataStreams,0)-1)),
OFFSET(HOMECELL,MATCH(MAX(INDEX(First_Data_Point,MATCH($A113,DataStreams,0)),INDEX(First_Data_Point,MATCH(M$6,DataStreams,0)),$B$3),DateRange,0)-1,MATCH(M$6,DataStreams,0)-1):OFFSET(HOMECELL,MATCH(MIN(INDEX(Last_Data_Point,MATCH($A113,DataStreams,0)),INDEX(Last_Data_Point,MATCH(M$6,DataStreams,0)),$B$4),DateRange,0)-1,MATCH(M$6,DataStreams,0)-1) -
(INDEX(Returns!$102:$102,MATCH(M$6,DataStreams,0))*
OFFSET(HOMECELL,MATCH(MAX(INDEX(First_Data_Point,MATCH($A113,DataStreams,0)),INDEX(First_Data_Point,MATCH(M$6,DataStreams,0)),$B$3),DateRange,0)-1,MATCH(INDEX(Returns!$100:$100,MATCH(M$6,DataStreams,0)),DataStreams,0)-1):OFFSET(HOMECELL,MATCH(MIN(INDEX(Last_Data_Point,MATCH($A113,DataStreams,0)),INDEX(Last_Data_Point,MATCH(M$6,DataStreams,0)),$B$4),DateRange,0)-1,MATCH(INDEX(Returns!$100:$100,MATCH(M$6,DataStreams,0)),DataStreams,0)-1))),"")</f>
        <v/>
      </c>
      <c r="N113" s="233" t="str" cm="1">
        <f t="array" aca="1" ref="N113" ca="1">_xlfn.IFNA(_xlfn.COVARIANCE.S(
OFFSET(HOMECELL,MATCH(MAX(INDEX(First_Data_Point,MATCH($A113,DataStreams,0)),INDEX(First_Data_Point,MATCH(N$6,DataStreams,0)),$B$3),DateRange,0)-1,MATCH($A113,DataStreams,0)-1):OFFSET(HOMECELL,MATCH(MIN(INDEX(Last_Data_Point,MATCH($A113,DataStreams,0)),INDEX(Last_Data_Point,MATCH(N$6,DataStreams,0)),$B$4),DateRange,0)-1,MATCH($A113,DataStreams,0)-1) -
(INDEX(Returns!$102:$102,MATCH($A113,DataStreams,0))*
OFFSET(HOMECELL,MATCH(MAX(INDEX(First_Data_Point,MATCH($A113,DataStreams,0)),INDEX(First_Data_Point,MATCH(N$6,DataStreams,0)),$B$3),DateRange,0)-1,MATCH(INDEX(Returns!$100:$100,MATCH($A113,DataStreams,0)),DataStreams,0)-1):OFFSET(HOMECELL,MATCH(MIN(INDEX(Last_Data_Point,MATCH($A113,DataStreams,0)),INDEX(Last_Data_Point,MATCH(N$6,DataStreams,0)),$B$4),DateRange,0)-1,MATCH(INDEX(Returns!$100:$100,MATCH($A113,DataStreams,0)),DataStreams,0)-1)),
OFFSET(HOMECELL,MATCH(MAX(INDEX(First_Data_Point,MATCH($A113,DataStreams,0)),INDEX(First_Data_Point,MATCH(N$6,DataStreams,0)),$B$3),DateRange,0)-1,MATCH(N$6,DataStreams,0)-1):OFFSET(HOMECELL,MATCH(MIN(INDEX(Last_Data_Point,MATCH($A113,DataStreams,0)),INDEX(Last_Data_Point,MATCH(N$6,DataStreams,0)),$B$4),DateRange,0)-1,MATCH(N$6,DataStreams,0)-1) -
(INDEX(Returns!$102:$102,MATCH(N$6,DataStreams,0))*
OFFSET(HOMECELL,MATCH(MAX(INDEX(First_Data_Point,MATCH($A113,DataStreams,0)),INDEX(First_Data_Point,MATCH(N$6,DataStreams,0)),$B$3),DateRange,0)-1,MATCH(INDEX(Returns!$100:$100,MATCH(N$6,DataStreams,0)),DataStreams,0)-1):OFFSET(HOMECELL,MATCH(MIN(INDEX(Last_Data_Point,MATCH($A113,DataStreams,0)),INDEX(Last_Data_Point,MATCH(N$6,DataStreams,0)),$B$4),DateRange,0)-1,MATCH(INDEX(Returns!$100:$100,MATCH(N$6,DataStreams,0)),DataStreams,0)-1))),"")</f>
        <v/>
      </c>
      <c r="O113" s="233" t="str" cm="1">
        <f t="array" aca="1" ref="O113" ca="1">_xlfn.IFNA(_xlfn.COVARIANCE.S(
OFFSET(HOMECELL,MATCH(MAX(INDEX(First_Data_Point,MATCH($A113,DataStreams,0)),INDEX(First_Data_Point,MATCH(O$6,DataStreams,0)),$B$3),DateRange,0)-1,MATCH($A113,DataStreams,0)-1):OFFSET(HOMECELL,MATCH(MIN(INDEX(Last_Data_Point,MATCH($A113,DataStreams,0)),INDEX(Last_Data_Point,MATCH(O$6,DataStreams,0)),$B$4),DateRange,0)-1,MATCH($A113,DataStreams,0)-1) -
(INDEX(Returns!$102:$102,MATCH($A113,DataStreams,0))*
OFFSET(HOMECELL,MATCH(MAX(INDEX(First_Data_Point,MATCH($A113,DataStreams,0)),INDEX(First_Data_Point,MATCH(O$6,DataStreams,0)),$B$3),DateRange,0)-1,MATCH(INDEX(Returns!$100:$100,MATCH($A113,DataStreams,0)),DataStreams,0)-1):OFFSET(HOMECELL,MATCH(MIN(INDEX(Last_Data_Point,MATCH($A113,DataStreams,0)),INDEX(Last_Data_Point,MATCH(O$6,DataStreams,0)),$B$4),DateRange,0)-1,MATCH(INDEX(Returns!$100:$100,MATCH($A113,DataStreams,0)),DataStreams,0)-1)),
OFFSET(HOMECELL,MATCH(MAX(INDEX(First_Data_Point,MATCH($A113,DataStreams,0)),INDEX(First_Data_Point,MATCH(O$6,DataStreams,0)),$B$3),DateRange,0)-1,MATCH(O$6,DataStreams,0)-1):OFFSET(HOMECELL,MATCH(MIN(INDEX(Last_Data_Point,MATCH($A113,DataStreams,0)),INDEX(Last_Data_Point,MATCH(O$6,DataStreams,0)),$B$4),DateRange,0)-1,MATCH(O$6,DataStreams,0)-1) -
(INDEX(Returns!$102:$102,MATCH(O$6,DataStreams,0))*
OFFSET(HOMECELL,MATCH(MAX(INDEX(First_Data_Point,MATCH($A113,DataStreams,0)),INDEX(First_Data_Point,MATCH(O$6,DataStreams,0)),$B$3),DateRange,0)-1,MATCH(INDEX(Returns!$100:$100,MATCH(O$6,DataStreams,0)),DataStreams,0)-1):OFFSET(HOMECELL,MATCH(MIN(INDEX(Last_Data_Point,MATCH($A113,DataStreams,0)),INDEX(Last_Data_Point,MATCH(O$6,DataStreams,0)),$B$4),DateRange,0)-1,MATCH(INDEX(Returns!$100:$100,MATCH(O$6,DataStreams,0)),DataStreams,0)-1))),"")</f>
        <v/>
      </c>
      <c r="P113" s="233" t="str" cm="1">
        <f t="array" aca="1" ref="P113" ca="1">_xlfn.IFNA(_xlfn.COVARIANCE.S(
OFFSET(HOMECELL,MATCH(MAX(INDEX(First_Data_Point,MATCH($A113,DataStreams,0)),INDEX(First_Data_Point,MATCH(P$6,DataStreams,0)),$B$3),DateRange,0)-1,MATCH($A113,DataStreams,0)-1):OFFSET(HOMECELL,MATCH(MIN(INDEX(Last_Data_Point,MATCH($A113,DataStreams,0)),INDEX(Last_Data_Point,MATCH(P$6,DataStreams,0)),$B$4),DateRange,0)-1,MATCH($A113,DataStreams,0)-1) -
(INDEX(Returns!$102:$102,MATCH($A113,DataStreams,0))*
OFFSET(HOMECELL,MATCH(MAX(INDEX(First_Data_Point,MATCH($A113,DataStreams,0)),INDEX(First_Data_Point,MATCH(P$6,DataStreams,0)),$B$3),DateRange,0)-1,MATCH(INDEX(Returns!$100:$100,MATCH($A113,DataStreams,0)),DataStreams,0)-1):OFFSET(HOMECELL,MATCH(MIN(INDEX(Last_Data_Point,MATCH($A113,DataStreams,0)),INDEX(Last_Data_Point,MATCH(P$6,DataStreams,0)),$B$4),DateRange,0)-1,MATCH(INDEX(Returns!$100:$100,MATCH($A113,DataStreams,0)),DataStreams,0)-1)),
OFFSET(HOMECELL,MATCH(MAX(INDEX(First_Data_Point,MATCH($A113,DataStreams,0)),INDEX(First_Data_Point,MATCH(P$6,DataStreams,0)),$B$3),DateRange,0)-1,MATCH(P$6,DataStreams,0)-1):OFFSET(HOMECELL,MATCH(MIN(INDEX(Last_Data_Point,MATCH($A113,DataStreams,0)),INDEX(Last_Data_Point,MATCH(P$6,DataStreams,0)),$B$4),DateRange,0)-1,MATCH(P$6,DataStreams,0)-1) -
(INDEX(Returns!$102:$102,MATCH(P$6,DataStreams,0))*
OFFSET(HOMECELL,MATCH(MAX(INDEX(First_Data_Point,MATCH($A113,DataStreams,0)),INDEX(First_Data_Point,MATCH(P$6,DataStreams,0)),$B$3),DateRange,0)-1,MATCH(INDEX(Returns!$100:$100,MATCH(P$6,DataStreams,0)),DataStreams,0)-1):OFFSET(HOMECELL,MATCH(MIN(INDEX(Last_Data_Point,MATCH($A113,DataStreams,0)),INDEX(Last_Data_Point,MATCH(P$6,DataStreams,0)),$B$4),DateRange,0)-1,MATCH(INDEX(Returns!$100:$100,MATCH(P$6,DataStreams,0)),DataStreams,0)-1))),"")</f>
        <v/>
      </c>
      <c r="Q113" s="233" t="str" cm="1">
        <f t="array" aca="1" ref="Q113" ca="1">_xlfn.IFNA(_xlfn.COVARIANCE.S(
OFFSET(HOMECELL,MATCH(MAX(INDEX(First_Data_Point,MATCH($A113,DataStreams,0)),INDEX(First_Data_Point,MATCH(Q$6,DataStreams,0)),$B$3),DateRange,0)-1,MATCH($A113,DataStreams,0)-1):OFFSET(HOMECELL,MATCH(MIN(INDEX(Last_Data_Point,MATCH($A113,DataStreams,0)),INDEX(Last_Data_Point,MATCH(Q$6,DataStreams,0)),$B$4),DateRange,0)-1,MATCH($A113,DataStreams,0)-1) -
(INDEX(Returns!$102:$102,MATCH($A113,DataStreams,0))*
OFFSET(HOMECELL,MATCH(MAX(INDEX(First_Data_Point,MATCH($A113,DataStreams,0)),INDEX(First_Data_Point,MATCH(Q$6,DataStreams,0)),$B$3),DateRange,0)-1,MATCH(INDEX(Returns!$100:$100,MATCH($A113,DataStreams,0)),DataStreams,0)-1):OFFSET(HOMECELL,MATCH(MIN(INDEX(Last_Data_Point,MATCH($A113,DataStreams,0)),INDEX(Last_Data_Point,MATCH(Q$6,DataStreams,0)),$B$4),DateRange,0)-1,MATCH(INDEX(Returns!$100:$100,MATCH($A113,DataStreams,0)),DataStreams,0)-1)),
OFFSET(HOMECELL,MATCH(MAX(INDEX(First_Data_Point,MATCH($A113,DataStreams,0)),INDEX(First_Data_Point,MATCH(Q$6,DataStreams,0)),$B$3),DateRange,0)-1,MATCH(Q$6,DataStreams,0)-1):OFFSET(HOMECELL,MATCH(MIN(INDEX(Last_Data_Point,MATCH($A113,DataStreams,0)),INDEX(Last_Data_Point,MATCH(Q$6,DataStreams,0)),$B$4),DateRange,0)-1,MATCH(Q$6,DataStreams,0)-1) -
(INDEX(Returns!$102:$102,MATCH(Q$6,DataStreams,0))*
OFFSET(HOMECELL,MATCH(MAX(INDEX(First_Data_Point,MATCH($A113,DataStreams,0)),INDEX(First_Data_Point,MATCH(Q$6,DataStreams,0)),$B$3),DateRange,0)-1,MATCH(INDEX(Returns!$100:$100,MATCH(Q$6,DataStreams,0)),DataStreams,0)-1):OFFSET(HOMECELL,MATCH(MIN(INDEX(Last_Data_Point,MATCH($A113,DataStreams,0)),INDEX(Last_Data_Point,MATCH(Q$6,DataStreams,0)),$B$4),DateRange,0)-1,MATCH(INDEX(Returns!$100:$100,MATCH(Q$6,DataStreams,0)),DataStreams,0)-1))),"")</f>
        <v/>
      </c>
      <c r="R113" s="233" t="str" cm="1">
        <f t="array" aca="1" ref="R113" ca="1">_xlfn.IFNA(_xlfn.COVARIANCE.S(
OFFSET(HOMECELL,MATCH(MAX(INDEX(First_Data_Point,MATCH($A113,DataStreams,0)),INDEX(First_Data_Point,MATCH(R$6,DataStreams,0)),$B$3),DateRange,0)-1,MATCH($A113,DataStreams,0)-1):OFFSET(HOMECELL,MATCH(MIN(INDEX(Last_Data_Point,MATCH($A113,DataStreams,0)),INDEX(Last_Data_Point,MATCH(R$6,DataStreams,0)),$B$4),DateRange,0)-1,MATCH($A113,DataStreams,0)-1) -
(INDEX(Returns!$102:$102,MATCH($A113,DataStreams,0))*
OFFSET(HOMECELL,MATCH(MAX(INDEX(First_Data_Point,MATCH($A113,DataStreams,0)),INDEX(First_Data_Point,MATCH(R$6,DataStreams,0)),$B$3),DateRange,0)-1,MATCH(INDEX(Returns!$100:$100,MATCH($A113,DataStreams,0)),DataStreams,0)-1):OFFSET(HOMECELL,MATCH(MIN(INDEX(Last_Data_Point,MATCH($A113,DataStreams,0)),INDEX(Last_Data_Point,MATCH(R$6,DataStreams,0)),$B$4),DateRange,0)-1,MATCH(INDEX(Returns!$100:$100,MATCH($A113,DataStreams,0)),DataStreams,0)-1)),
OFFSET(HOMECELL,MATCH(MAX(INDEX(First_Data_Point,MATCH($A113,DataStreams,0)),INDEX(First_Data_Point,MATCH(R$6,DataStreams,0)),$B$3),DateRange,0)-1,MATCH(R$6,DataStreams,0)-1):OFFSET(HOMECELL,MATCH(MIN(INDEX(Last_Data_Point,MATCH($A113,DataStreams,0)),INDEX(Last_Data_Point,MATCH(R$6,DataStreams,0)),$B$4),DateRange,0)-1,MATCH(R$6,DataStreams,0)-1) -
(INDEX(Returns!$102:$102,MATCH(R$6,DataStreams,0))*
OFFSET(HOMECELL,MATCH(MAX(INDEX(First_Data_Point,MATCH($A113,DataStreams,0)),INDEX(First_Data_Point,MATCH(R$6,DataStreams,0)),$B$3),DateRange,0)-1,MATCH(INDEX(Returns!$100:$100,MATCH(R$6,DataStreams,0)),DataStreams,0)-1):OFFSET(HOMECELL,MATCH(MIN(INDEX(Last_Data_Point,MATCH($A113,DataStreams,0)),INDEX(Last_Data_Point,MATCH(R$6,DataStreams,0)),$B$4),DateRange,0)-1,MATCH(INDEX(Returns!$100:$100,MATCH(R$6,DataStreams,0)),DataStreams,0)-1))),"")</f>
        <v/>
      </c>
      <c r="S113" s="233" t="str" cm="1">
        <f t="array" aca="1" ref="S113" ca="1">_xlfn.IFNA(_xlfn.COVARIANCE.S(
OFFSET(HOMECELL,MATCH(MAX(INDEX(First_Data_Point,MATCH($A113,DataStreams,0)),INDEX(First_Data_Point,MATCH(S$6,DataStreams,0)),$B$3),DateRange,0)-1,MATCH($A113,DataStreams,0)-1):OFFSET(HOMECELL,MATCH(MIN(INDEX(Last_Data_Point,MATCH($A113,DataStreams,0)),INDEX(Last_Data_Point,MATCH(S$6,DataStreams,0)),$B$4),DateRange,0)-1,MATCH($A113,DataStreams,0)-1) -
(INDEX(Returns!$102:$102,MATCH($A113,DataStreams,0))*
OFFSET(HOMECELL,MATCH(MAX(INDEX(First_Data_Point,MATCH($A113,DataStreams,0)),INDEX(First_Data_Point,MATCH(S$6,DataStreams,0)),$B$3),DateRange,0)-1,MATCH(INDEX(Returns!$100:$100,MATCH($A113,DataStreams,0)),DataStreams,0)-1):OFFSET(HOMECELL,MATCH(MIN(INDEX(Last_Data_Point,MATCH($A113,DataStreams,0)),INDEX(Last_Data_Point,MATCH(S$6,DataStreams,0)),$B$4),DateRange,0)-1,MATCH(INDEX(Returns!$100:$100,MATCH($A113,DataStreams,0)),DataStreams,0)-1)),
OFFSET(HOMECELL,MATCH(MAX(INDEX(First_Data_Point,MATCH($A113,DataStreams,0)),INDEX(First_Data_Point,MATCH(S$6,DataStreams,0)),$B$3),DateRange,0)-1,MATCH(S$6,DataStreams,0)-1):OFFSET(HOMECELL,MATCH(MIN(INDEX(Last_Data_Point,MATCH($A113,DataStreams,0)),INDEX(Last_Data_Point,MATCH(S$6,DataStreams,0)),$B$4),DateRange,0)-1,MATCH(S$6,DataStreams,0)-1) -
(INDEX(Returns!$102:$102,MATCH(S$6,DataStreams,0))*
OFFSET(HOMECELL,MATCH(MAX(INDEX(First_Data_Point,MATCH($A113,DataStreams,0)),INDEX(First_Data_Point,MATCH(S$6,DataStreams,0)),$B$3),DateRange,0)-1,MATCH(INDEX(Returns!$100:$100,MATCH(S$6,DataStreams,0)),DataStreams,0)-1):OFFSET(HOMECELL,MATCH(MIN(INDEX(Last_Data_Point,MATCH($A113,DataStreams,0)),INDEX(Last_Data_Point,MATCH(S$6,DataStreams,0)),$B$4),DateRange,0)-1,MATCH(INDEX(Returns!$100:$100,MATCH(S$6,DataStreams,0)),DataStreams,0)-1))),"")</f>
        <v/>
      </c>
      <c r="T113" s="233" t="str" cm="1">
        <f t="array" aca="1" ref="T113" ca="1">_xlfn.IFNA(_xlfn.COVARIANCE.S(
OFFSET(HOMECELL,MATCH(MAX(INDEX(First_Data_Point,MATCH($A113,DataStreams,0)),INDEX(First_Data_Point,MATCH(T$6,DataStreams,0)),$B$3),DateRange,0)-1,MATCH($A113,DataStreams,0)-1):OFFSET(HOMECELL,MATCH(MIN(INDEX(Last_Data_Point,MATCH($A113,DataStreams,0)),INDEX(Last_Data_Point,MATCH(T$6,DataStreams,0)),$B$4),DateRange,0)-1,MATCH($A113,DataStreams,0)-1) -
(INDEX(Returns!$102:$102,MATCH($A113,DataStreams,0))*
OFFSET(HOMECELL,MATCH(MAX(INDEX(First_Data_Point,MATCH($A113,DataStreams,0)),INDEX(First_Data_Point,MATCH(T$6,DataStreams,0)),$B$3),DateRange,0)-1,MATCH(INDEX(Returns!$100:$100,MATCH($A113,DataStreams,0)),DataStreams,0)-1):OFFSET(HOMECELL,MATCH(MIN(INDEX(Last_Data_Point,MATCH($A113,DataStreams,0)),INDEX(Last_Data_Point,MATCH(T$6,DataStreams,0)),$B$4),DateRange,0)-1,MATCH(INDEX(Returns!$100:$100,MATCH($A113,DataStreams,0)),DataStreams,0)-1)),
OFFSET(HOMECELL,MATCH(MAX(INDEX(First_Data_Point,MATCH($A113,DataStreams,0)),INDEX(First_Data_Point,MATCH(T$6,DataStreams,0)),$B$3),DateRange,0)-1,MATCH(T$6,DataStreams,0)-1):OFFSET(HOMECELL,MATCH(MIN(INDEX(Last_Data_Point,MATCH($A113,DataStreams,0)),INDEX(Last_Data_Point,MATCH(T$6,DataStreams,0)),$B$4),DateRange,0)-1,MATCH(T$6,DataStreams,0)-1) -
(INDEX(Returns!$102:$102,MATCH(T$6,DataStreams,0))*
OFFSET(HOMECELL,MATCH(MAX(INDEX(First_Data_Point,MATCH($A113,DataStreams,0)),INDEX(First_Data_Point,MATCH(T$6,DataStreams,0)),$B$3),DateRange,0)-1,MATCH(INDEX(Returns!$100:$100,MATCH(T$6,DataStreams,0)),DataStreams,0)-1):OFFSET(HOMECELL,MATCH(MIN(INDEX(Last_Data_Point,MATCH($A113,DataStreams,0)),INDEX(Last_Data_Point,MATCH(T$6,DataStreams,0)),$B$4),DateRange,0)-1,MATCH(INDEX(Returns!$100:$100,MATCH(T$6,DataStreams,0)),DataStreams,0)-1))),"")</f>
        <v/>
      </c>
      <c r="U113" s="233" t="str" cm="1">
        <f t="array" aca="1" ref="U113" ca="1">_xlfn.IFNA(_xlfn.COVARIANCE.S(
OFFSET(HOMECELL,MATCH(MAX(INDEX(First_Data_Point,MATCH($A113,DataStreams,0)),INDEX(First_Data_Point,MATCH(U$6,DataStreams,0)),$B$3),DateRange,0)-1,MATCH($A113,DataStreams,0)-1):OFFSET(HOMECELL,MATCH(MIN(INDEX(Last_Data_Point,MATCH($A113,DataStreams,0)),INDEX(Last_Data_Point,MATCH(U$6,DataStreams,0)),$B$4),DateRange,0)-1,MATCH($A113,DataStreams,0)-1) -
(INDEX(Returns!$102:$102,MATCH($A113,DataStreams,0))*
OFFSET(HOMECELL,MATCH(MAX(INDEX(First_Data_Point,MATCH($A113,DataStreams,0)),INDEX(First_Data_Point,MATCH(U$6,DataStreams,0)),$B$3),DateRange,0)-1,MATCH(INDEX(Returns!$100:$100,MATCH($A113,DataStreams,0)),DataStreams,0)-1):OFFSET(HOMECELL,MATCH(MIN(INDEX(Last_Data_Point,MATCH($A113,DataStreams,0)),INDEX(Last_Data_Point,MATCH(U$6,DataStreams,0)),$B$4),DateRange,0)-1,MATCH(INDEX(Returns!$100:$100,MATCH($A113,DataStreams,0)),DataStreams,0)-1)),
OFFSET(HOMECELL,MATCH(MAX(INDEX(First_Data_Point,MATCH($A113,DataStreams,0)),INDEX(First_Data_Point,MATCH(U$6,DataStreams,0)),$B$3),DateRange,0)-1,MATCH(U$6,DataStreams,0)-1):OFFSET(HOMECELL,MATCH(MIN(INDEX(Last_Data_Point,MATCH($A113,DataStreams,0)),INDEX(Last_Data_Point,MATCH(U$6,DataStreams,0)),$B$4),DateRange,0)-1,MATCH(U$6,DataStreams,0)-1) -
(INDEX(Returns!$102:$102,MATCH(U$6,DataStreams,0))*
OFFSET(HOMECELL,MATCH(MAX(INDEX(First_Data_Point,MATCH($A113,DataStreams,0)),INDEX(First_Data_Point,MATCH(U$6,DataStreams,0)),$B$3),DateRange,0)-1,MATCH(INDEX(Returns!$100:$100,MATCH(U$6,DataStreams,0)),DataStreams,0)-1):OFFSET(HOMECELL,MATCH(MIN(INDEX(Last_Data_Point,MATCH($A113,DataStreams,0)),INDEX(Last_Data_Point,MATCH(U$6,DataStreams,0)),$B$4),DateRange,0)-1,MATCH(INDEX(Returns!$100:$100,MATCH(U$6,DataStreams,0)),DataStreams,0)-1))),"")</f>
        <v/>
      </c>
      <c r="V113" s="233" t="str" cm="1">
        <f t="array" aca="1" ref="V113" ca="1">_xlfn.IFNA(_xlfn.COVARIANCE.S(
OFFSET(HOMECELL,MATCH(MAX(INDEX(First_Data_Point,MATCH($A113,DataStreams,0)),INDEX(First_Data_Point,MATCH(V$6,DataStreams,0)),$B$3),DateRange,0)-1,MATCH($A113,DataStreams,0)-1):OFFSET(HOMECELL,MATCH(MIN(INDEX(Last_Data_Point,MATCH($A113,DataStreams,0)),INDEX(Last_Data_Point,MATCH(V$6,DataStreams,0)),$B$4),DateRange,0)-1,MATCH($A113,DataStreams,0)-1) -
(INDEX(Returns!$102:$102,MATCH($A113,DataStreams,0))*
OFFSET(HOMECELL,MATCH(MAX(INDEX(First_Data_Point,MATCH($A113,DataStreams,0)),INDEX(First_Data_Point,MATCH(V$6,DataStreams,0)),$B$3),DateRange,0)-1,MATCH(INDEX(Returns!$100:$100,MATCH($A113,DataStreams,0)),DataStreams,0)-1):OFFSET(HOMECELL,MATCH(MIN(INDEX(Last_Data_Point,MATCH($A113,DataStreams,0)),INDEX(Last_Data_Point,MATCH(V$6,DataStreams,0)),$B$4),DateRange,0)-1,MATCH(INDEX(Returns!$100:$100,MATCH($A113,DataStreams,0)),DataStreams,0)-1)),
OFFSET(HOMECELL,MATCH(MAX(INDEX(First_Data_Point,MATCH($A113,DataStreams,0)),INDEX(First_Data_Point,MATCH(V$6,DataStreams,0)),$B$3),DateRange,0)-1,MATCH(V$6,DataStreams,0)-1):OFFSET(HOMECELL,MATCH(MIN(INDEX(Last_Data_Point,MATCH($A113,DataStreams,0)),INDEX(Last_Data_Point,MATCH(V$6,DataStreams,0)),$B$4),DateRange,0)-1,MATCH(V$6,DataStreams,0)-1) -
(INDEX(Returns!$102:$102,MATCH(V$6,DataStreams,0))*
OFFSET(HOMECELL,MATCH(MAX(INDEX(First_Data_Point,MATCH($A113,DataStreams,0)),INDEX(First_Data_Point,MATCH(V$6,DataStreams,0)),$B$3),DateRange,0)-1,MATCH(INDEX(Returns!$100:$100,MATCH(V$6,DataStreams,0)),DataStreams,0)-1):OFFSET(HOMECELL,MATCH(MIN(INDEX(Last_Data_Point,MATCH($A113,DataStreams,0)),INDEX(Last_Data_Point,MATCH(V$6,DataStreams,0)),$B$4),DateRange,0)-1,MATCH(INDEX(Returns!$100:$100,MATCH(V$6,DataStreams,0)),DataStreams,0)-1))),"")</f>
        <v/>
      </c>
      <c r="W113" s="233" t="str" cm="1">
        <f t="array" aca="1" ref="W113" ca="1">_xlfn.IFNA(_xlfn.COVARIANCE.S(
OFFSET(HOMECELL,MATCH(MAX(INDEX(First_Data_Point,MATCH($A113,DataStreams,0)),INDEX(First_Data_Point,MATCH(W$6,DataStreams,0)),$B$3),DateRange,0)-1,MATCH($A113,DataStreams,0)-1):OFFSET(HOMECELL,MATCH(MIN(INDEX(Last_Data_Point,MATCH($A113,DataStreams,0)),INDEX(Last_Data_Point,MATCH(W$6,DataStreams,0)),$B$4),DateRange,0)-1,MATCH($A113,DataStreams,0)-1) -
(INDEX(Returns!$102:$102,MATCH($A113,DataStreams,0))*
OFFSET(HOMECELL,MATCH(MAX(INDEX(First_Data_Point,MATCH($A113,DataStreams,0)),INDEX(First_Data_Point,MATCH(W$6,DataStreams,0)),$B$3),DateRange,0)-1,MATCH(INDEX(Returns!$100:$100,MATCH($A113,DataStreams,0)),DataStreams,0)-1):OFFSET(HOMECELL,MATCH(MIN(INDEX(Last_Data_Point,MATCH($A113,DataStreams,0)),INDEX(Last_Data_Point,MATCH(W$6,DataStreams,0)),$B$4),DateRange,0)-1,MATCH(INDEX(Returns!$100:$100,MATCH($A113,DataStreams,0)),DataStreams,0)-1)),
OFFSET(HOMECELL,MATCH(MAX(INDEX(First_Data_Point,MATCH($A113,DataStreams,0)),INDEX(First_Data_Point,MATCH(W$6,DataStreams,0)),$B$3),DateRange,0)-1,MATCH(W$6,DataStreams,0)-1):OFFSET(HOMECELL,MATCH(MIN(INDEX(Last_Data_Point,MATCH($A113,DataStreams,0)),INDEX(Last_Data_Point,MATCH(W$6,DataStreams,0)),$B$4),DateRange,0)-1,MATCH(W$6,DataStreams,0)-1) -
(INDEX(Returns!$102:$102,MATCH(W$6,DataStreams,0))*
OFFSET(HOMECELL,MATCH(MAX(INDEX(First_Data_Point,MATCH($A113,DataStreams,0)),INDEX(First_Data_Point,MATCH(W$6,DataStreams,0)),$B$3),DateRange,0)-1,MATCH(INDEX(Returns!$100:$100,MATCH(W$6,DataStreams,0)),DataStreams,0)-1):OFFSET(HOMECELL,MATCH(MIN(INDEX(Last_Data_Point,MATCH($A113,DataStreams,0)),INDEX(Last_Data_Point,MATCH(W$6,DataStreams,0)),$B$4),DateRange,0)-1,MATCH(INDEX(Returns!$100:$100,MATCH(W$6,DataStreams,0)),DataStreams,0)-1))),"")</f>
        <v/>
      </c>
      <c r="X113" s="233" t="str" cm="1">
        <f t="array" aca="1" ref="X113" ca="1">_xlfn.IFNA(_xlfn.COVARIANCE.S(
OFFSET(HOMECELL,MATCH(MAX(INDEX(First_Data_Point,MATCH($A113,DataStreams,0)),INDEX(First_Data_Point,MATCH(X$6,DataStreams,0)),$B$3),DateRange,0)-1,MATCH($A113,DataStreams,0)-1):OFFSET(HOMECELL,MATCH(MIN(INDEX(Last_Data_Point,MATCH($A113,DataStreams,0)),INDEX(Last_Data_Point,MATCH(X$6,DataStreams,0)),$B$4),DateRange,0)-1,MATCH($A113,DataStreams,0)-1) -
(INDEX(Returns!$102:$102,MATCH($A113,DataStreams,0))*
OFFSET(HOMECELL,MATCH(MAX(INDEX(First_Data_Point,MATCH($A113,DataStreams,0)),INDEX(First_Data_Point,MATCH(X$6,DataStreams,0)),$B$3),DateRange,0)-1,MATCH(INDEX(Returns!$100:$100,MATCH($A113,DataStreams,0)),DataStreams,0)-1):OFFSET(HOMECELL,MATCH(MIN(INDEX(Last_Data_Point,MATCH($A113,DataStreams,0)),INDEX(Last_Data_Point,MATCH(X$6,DataStreams,0)),$B$4),DateRange,0)-1,MATCH(INDEX(Returns!$100:$100,MATCH($A113,DataStreams,0)),DataStreams,0)-1)),
OFFSET(HOMECELL,MATCH(MAX(INDEX(First_Data_Point,MATCH($A113,DataStreams,0)),INDEX(First_Data_Point,MATCH(X$6,DataStreams,0)),$B$3),DateRange,0)-1,MATCH(X$6,DataStreams,0)-1):OFFSET(HOMECELL,MATCH(MIN(INDEX(Last_Data_Point,MATCH($A113,DataStreams,0)),INDEX(Last_Data_Point,MATCH(X$6,DataStreams,0)),$B$4),DateRange,0)-1,MATCH(X$6,DataStreams,0)-1) -
(INDEX(Returns!$102:$102,MATCH(X$6,DataStreams,0))*
OFFSET(HOMECELL,MATCH(MAX(INDEX(First_Data_Point,MATCH($A113,DataStreams,0)),INDEX(First_Data_Point,MATCH(X$6,DataStreams,0)),$B$3),DateRange,0)-1,MATCH(INDEX(Returns!$100:$100,MATCH(X$6,DataStreams,0)),DataStreams,0)-1):OFFSET(HOMECELL,MATCH(MIN(INDEX(Last_Data_Point,MATCH($A113,DataStreams,0)),INDEX(Last_Data_Point,MATCH(X$6,DataStreams,0)),$B$4),DateRange,0)-1,MATCH(INDEX(Returns!$100:$100,MATCH(X$6,DataStreams,0)),DataStreams,0)-1))),"")</f>
        <v/>
      </c>
      <c r="Y113" s="233" t="str" cm="1">
        <f t="array" aca="1" ref="Y113" ca="1">_xlfn.IFNA(_xlfn.COVARIANCE.S(
OFFSET(HOMECELL,MATCH(MAX(INDEX(First_Data_Point,MATCH($A113,DataStreams,0)),INDEX(First_Data_Point,MATCH(Y$6,DataStreams,0)),$B$3),DateRange,0)-1,MATCH($A113,DataStreams,0)-1):OFFSET(HOMECELL,MATCH(MIN(INDEX(Last_Data_Point,MATCH($A113,DataStreams,0)),INDEX(Last_Data_Point,MATCH(Y$6,DataStreams,0)),$B$4),DateRange,0)-1,MATCH($A113,DataStreams,0)-1) -
(INDEX(Returns!$102:$102,MATCH($A113,DataStreams,0))*
OFFSET(HOMECELL,MATCH(MAX(INDEX(First_Data_Point,MATCH($A113,DataStreams,0)),INDEX(First_Data_Point,MATCH(Y$6,DataStreams,0)),$B$3),DateRange,0)-1,MATCH(INDEX(Returns!$100:$100,MATCH($A113,DataStreams,0)),DataStreams,0)-1):OFFSET(HOMECELL,MATCH(MIN(INDEX(Last_Data_Point,MATCH($A113,DataStreams,0)),INDEX(Last_Data_Point,MATCH(Y$6,DataStreams,0)),$B$4),DateRange,0)-1,MATCH(INDEX(Returns!$100:$100,MATCH($A113,DataStreams,0)),DataStreams,0)-1)),
OFFSET(HOMECELL,MATCH(MAX(INDEX(First_Data_Point,MATCH($A113,DataStreams,0)),INDEX(First_Data_Point,MATCH(Y$6,DataStreams,0)),$B$3),DateRange,0)-1,MATCH(Y$6,DataStreams,0)-1):OFFSET(HOMECELL,MATCH(MIN(INDEX(Last_Data_Point,MATCH($A113,DataStreams,0)),INDEX(Last_Data_Point,MATCH(Y$6,DataStreams,0)),$B$4),DateRange,0)-1,MATCH(Y$6,DataStreams,0)-1) -
(INDEX(Returns!$102:$102,MATCH(Y$6,DataStreams,0))*
OFFSET(HOMECELL,MATCH(MAX(INDEX(First_Data_Point,MATCH($A113,DataStreams,0)),INDEX(First_Data_Point,MATCH(Y$6,DataStreams,0)),$B$3),DateRange,0)-1,MATCH(INDEX(Returns!$100:$100,MATCH(Y$6,DataStreams,0)),DataStreams,0)-1):OFFSET(HOMECELL,MATCH(MIN(INDEX(Last_Data_Point,MATCH($A113,DataStreams,0)),INDEX(Last_Data_Point,MATCH(Y$6,DataStreams,0)),$B$4),DateRange,0)-1,MATCH(INDEX(Returns!$100:$100,MATCH(Y$6,DataStreams,0)),DataStreams,0)-1))),"")</f>
        <v/>
      </c>
      <c r="Z113" s="233" t="str" cm="1">
        <f t="array" aca="1" ref="Z113" ca="1">_xlfn.IFNA(_xlfn.COVARIANCE.S(
OFFSET(HOMECELL,MATCH(MAX(INDEX(First_Data_Point,MATCH($A113,DataStreams,0)),INDEX(First_Data_Point,MATCH(Z$6,DataStreams,0)),$B$3),DateRange,0)-1,MATCH($A113,DataStreams,0)-1):OFFSET(HOMECELL,MATCH(MIN(INDEX(Last_Data_Point,MATCH($A113,DataStreams,0)),INDEX(Last_Data_Point,MATCH(Z$6,DataStreams,0)),$B$4),DateRange,0)-1,MATCH($A113,DataStreams,0)-1) -
(INDEX(Returns!$102:$102,MATCH($A113,DataStreams,0))*
OFFSET(HOMECELL,MATCH(MAX(INDEX(First_Data_Point,MATCH($A113,DataStreams,0)),INDEX(First_Data_Point,MATCH(Z$6,DataStreams,0)),$B$3),DateRange,0)-1,MATCH(INDEX(Returns!$100:$100,MATCH($A113,DataStreams,0)),DataStreams,0)-1):OFFSET(HOMECELL,MATCH(MIN(INDEX(Last_Data_Point,MATCH($A113,DataStreams,0)),INDEX(Last_Data_Point,MATCH(Z$6,DataStreams,0)),$B$4),DateRange,0)-1,MATCH(INDEX(Returns!$100:$100,MATCH($A113,DataStreams,0)),DataStreams,0)-1)),
OFFSET(HOMECELL,MATCH(MAX(INDEX(First_Data_Point,MATCH($A113,DataStreams,0)),INDEX(First_Data_Point,MATCH(Z$6,DataStreams,0)),$B$3),DateRange,0)-1,MATCH(Z$6,DataStreams,0)-1):OFFSET(HOMECELL,MATCH(MIN(INDEX(Last_Data_Point,MATCH($A113,DataStreams,0)),INDEX(Last_Data_Point,MATCH(Z$6,DataStreams,0)),$B$4),DateRange,0)-1,MATCH(Z$6,DataStreams,0)-1) -
(INDEX(Returns!$102:$102,MATCH(Z$6,DataStreams,0))*
OFFSET(HOMECELL,MATCH(MAX(INDEX(First_Data_Point,MATCH($A113,DataStreams,0)),INDEX(First_Data_Point,MATCH(Z$6,DataStreams,0)),$B$3),DateRange,0)-1,MATCH(INDEX(Returns!$100:$100,MATCH(Z$6,DataStreams,0)),DataStreams,0)-1):OFFSET(HOMECELL,MATCH(MIN(INDEX(Last_Data_Point,MATCH($A113,DataStreams,0)),INDEX(Last_Data_Point,MATCH(Z$6,DataStreams,0)),$B$4),DateRange,0)-1,MATCH(INDEX(Returns!$100:$100,MATCH(Z$6,DataStreams,0)),DataStreams,0)-1))),"")</f>
        <v/>
      </c>
      <c r="AA113" s="233" t="str" cm="1">
        <f t="array" aca="1" ref="AA113" ca="1">_xlfn.IFNA(_xlfn.COVARIANCE.S(
OFFSET(HOMECELL,MATCH(MAX(INDEX(First_Data_Point,MATCH($A113,DataStreams,0)),INDEX(First_Data_Point,MATCH(AA$6,DataStreams,0)),$B$3),DateRange,0)-1,MATCH($A113,DataStreams,0)-1):OFFSET(HOMECELL,MATCH(MIN(INDEX(Last_Data_Point,MATCH($A113,DataStreams,0)),INDEX(Last_Data_Point,MATCH(AA$6,DataStreams,0)),$B$4),DateRange,0)-1,MATCH($A113,DataStreams,0)-1) -
(INDEX(Returns!$102:$102,MATCH($A113,DataStreams,0))*
OFFSET(HOMECELL,MATCH(MAX(INDEX(First_Data_Point,MATCH($A113,DataStreams,0)),INDEX(First_Data_Point,MATCH(AA$6,DataStreams,0)),$B$3),DateRange,0)-1,MATCH(INDEX(Returns!$100:$100,MATCH($A113,DataStreams,0)),DataStreams,0)-1):OFFSET(HOMECELL,MATCH(MIN(INDEX(Last_Data_Point,MATCH($A113,DataStreams,0)),INDEX(Last_Data_Point,MATCH(AA$6,DataStreams,0)),$B$4),DateRange,0)-1,MATCH(INDEX(Returns!$100:$100,MATCH($A113,DataStreams,0)),DataStreams,0)-1)),
OFFSET(HOMECELL,MATCH(MAX(INDEX(First_Data_Point,MATCH($A113,DataStreams,0)),INDEX(First_Data_Point,MATCH(AA$6,DataStreams,0)),$B$3),DateRange,0)-1,MATCH(AA$6,DataStreams,0)-1):OFFSET(HOMECELL,MATCH(MIN(INDEX(Last_Data_Point,MATCH($A113,DataStreams,0)),INDEX(Last_Data_Point,MATCH(AA$6,DataStreams,0)),$B$4),DateRange,0)-1,MATCH(AA$6,DataStreams,0)-1) -
(INDEX(Returns!$102:$102,MATCH(AA$6,DataStreams,0))*
OFFSET(HOMECELL,MATCH(MAX(INDEX(First_Data_Point,MATCH($A113,DataStreams,0)),INDEX(First_Data_Point,MATCH(AA$6,DataStreams,0)),$B$3),DateRange,0)-1,MATCH(INDEX(Returns!$100:$100,MATCH(AA$6,DataStreams,0)),DataStreams,0)-1):OFFSET(HOMECELL,MATCH(MIN(INDEX(Last_Data_Point,MATCH($A113,DataStreams,0)),INDEX(Last_Data_Point,MATCH(AA$6,DataStreams,0)),$B$4),DateRange,0)-1,MATCH(INDEX(Returns!$100:$100,MATCH(AA$6,DataStreams,0)),DataStreams,0)-1))),"")</f>
        <v/>
      </c>
      <c r="AB113" s="233" t="str" cm="1">
        <f t="array" aca="1" ref="AB113" ca="1">_xlfn.IFNA(_xlfn.COVARIANCE.S(
OFFSET(HOMECELL,MATCH(MAX(INDEX(First_Data_Point,MATCH($A113,DataStreams,0)),INDEX(First_Data_Point,MATCH(AB$6,DataStreams,0)),$B$3),DateRange,0)-1,MATCH($A113,DataStreams,0)-1):OFFSET(HOMECELL,MATCH(MIN(INDEX(Last_Data_Point,MATCH($A113,DataStreams,0)),INDEX(Last_Data_Point,MATCH(AB$6,DataStreams,0)),$B$4),DateRange,0)-1,MATCH($A113,DataStreams,0)-1) -
(INDEX(Returns!$102:$102,MATCH($A113,DataStreams,0))*
OFFSET(HOMECELL,MATCH(MAX(INDEX(First_Data_Point,MATCH($A113,DataStreams,0)),INDEX(First_Data_Point,MATCH(AB$6,DataStreams,0)),$B$3),DateRange,0)-1,MATCH(INDEX(Returns!$100:$100,MATCH($A113,DataStreams,0)),DataStreams,0)-1):OFFSET(HOMECELL,MATCH(MIN(INDEX(Last_Data_Point,MATCH($A113,DataStreams,0)),INDEX(Last_Data_Point,MATCH(AB$6,DataStreams,0)),$B$4),DateRange,0)-1,MATCH(INDEX(Returns!$100:$100,MATCH($A113,DataStreams,0)),DataStreams,0)-1)),
OFFSET(HOMECELL,MATCH(MAX(INDEX(First_Data_Point,MATCH($A113,DataStreams,0)),INDEX(First_Data_Point,MATCH(AB$6,DataStreams,0)),$B$3),DateRange,0)-1,MATCH(AB$6,DataStreams,0)-1):OFFSET(HOMECELL,MATCH(MIN(INDEX(Last_Data_Point,MATCH($A113,DataStreams,0)),INDEX(Last_Data_Point,MATCH(AB$6,DataStreams,0)),$B$4),DateRange,0)-1,MATCH(AB$6,DataStreams,0)-1) -
(INDEX(Returns!$102:$102,MATCH(AB$6,DataStreams,0))*
OFFSET(HOMECELL,MATCH(MAX(INDEX(First_Data_Point,MATCH($A113,DataStreams,0)),INDEX(First_Data_Point,MATCH(AB$6,DataStreams,0)),$B$3),DateRange,0)-1,MATCH(INDEX(Returns!$100:$100,MATCH(AB$6,DataStreams,0)),DataStreams,0)-1):OFFSET(HOMECELL,MATCH(MIN(INDEX(Last_Data_Point,MATCH($A113,DataStreams,0)),INDEX(Last_Data_Point,MATCH(AB$6,DataStreams,0)),$B$4),DateRange,0)-1,MATCH(INDEX(Returns!$100:$100,MATCH(AB$6,DataStreams,0)),DataStreams,0)-1))),"")</f>
        <v/>
      </c>
      <c r="AC113" s="233" t="str" cm="1">
        <f t="array" aca="1" ref="AC113" ca="1">_xlfn.IFNA(_xlfn.COVARIANCE.S(
OFFSET(HOMECELL,MATCH(MAX(INDEX(First_Data_Point,MATCH($A113,DataStreams,0)),INDEX(First_Data_Point,MATCH(AC$6,DataStreams,0)),$B$3),DateRange,0)-1,MATCH($A113,DataStreams,0)-1):OFFSET(HOMECELL,MATCH(MIN(INDEX(Last_Data_Point,MATCH($A113,DataStreams,0)),INDEX(Last_Data_Point,MATCH(AC$6,DataStreams,0)),$B$4),DateRange,0)-1,MATCH($A113,DataStreams,0)-1) -
(INDEX(Returns!$102:$102,MATCH($A113,DataStreams,0))*
OFFSET(HOMECELL,MATCH(MAX(INDEX(First_Data_Point,MATCH($A113,DataStreams,0)),INDEX(First_Data_Point,MATCH(AC$6,DataStreams,0)),$B$3),DateRange,0)-1,MATCH(INDEX(Returns!$100:$100,MATCH($A113,DataStreams,0)),DataStreams,0)-1):OFFSET(HOMECELL,MATCH(MIN(INDEX(Last_Data_Point,MATCH($A113,DataStreams,0)),INDEX(Last_Data_Point,MATCH(AC$6,DataStreams,0)),$B$4),DateRange,0)-1,MATCH(INDEX(Returns!$100:$100,MATCH($A113,DataStreams,0)),DataStreams,0)-1)),
OFFSET(HOMECELL,MATCH(MAX(INDEX(First_Data_Point,MATCH($A113,DataStreams,0)),INDEX(First_Data_Point,MATCH(AC$6,DataStreams,0)),$B$3),DateRange,0)-1,MATCH(AC$6,DataStreams,0)-1):OFFSET(HOMECELL,MATCH(MIN(INDEX(Last_Data_Point,MATCH($A113,DataStreams,0)),INDEX(Last_Data_Point,MATCH(AC$6,DataStreams,0)),$B$4),DateRange,0)-1,MATCH(AC$6,DataStreams,0)-1) -
(INDEX(Returns!$102:$102,MATCH(AC$6,DataStreams,0))*
OFFSET(HOMECELL,MATCH(MAX(INDEX(First_Data_Point,MATCH($A113,DataStreams,0)),INDEX(First_Data_Point,MATCH(AC$6,DataStreams,0)),$B$3),DateRange,0)-1,MATCH(INDEX(Returns!$100:$100,MATCH(AC$6,DataStreams,0)),DataStreams,0)-1):OFFSET(HOMECELL,MATCH(MIN(INDEX(Last_Data_Point,MATCH($A113,DataStreams,0)),INDEX(Last_Data_Point,MATCH(AC$6,DataStreams,0)),$B$4),DateRange,0)-1,MATCH(INDEX(Returns!$100:$100,MATCH(AC$6,DataStreams,0)),DataStreams,0)-1))),"")</f>
        <v/>
      </c>
      <c r="AD113" s="233" t="str" cm="1">
        <f t="array" aca="1" ref="AD113" ca="1">_xlfn.IFNA(_xlfn.COVARIANCE.S(
OFFSET(HOMECELL,MATCH(MAX(INDEX(First_Data_Point,MATCH($A113,DataStreams,0)),INDEX(First_Data_Point,MATCH(AD$6,DataStreams,0)),$B$3),DateRange,0)-1,MATCH($A113,DataStreams,0)-1):OFFSET(HOMECELL,MATCH(MIN(INDEX(Last_Data_Point,MATCH($A113,DataStreams,0)),INDEX(Last_Data_Point,MATCH(AD$6,DataStreams,0)),$B$4),DateRange,0)-1,MATCH($A113,DataStreams,0)-1) -
(INDEX(Returns!$102:$102,MATCH($A113,DataStreams,0))*
OFFSET(HOMECELL,MATCH(MAX(INDEX(First_Data_Point,MATCH($A113,DataStreams,0)),INDEX(First_Data_Point,MATCH(AD$6,DataStreams,0)),$B$3),DateRange,0)-1,MATCH(INDEX(Returns!$100:$100,MATCH($A113,DataStreams,0)),DataStreams,0)-1):OFFSET(HOMECELL,MATCH(MIN(INDEX(Last_Data_Point,MATCH($A113,DataStreams,0)),INDEX(Last_Data_Point,MATCH(AD$6,DataStreams,0)),$B$4),DateRange,0)-1,MATCH(INDEX(Returns!$100:$100,MATCH($A113,DataStreams,0)),DataStreams,0)-1)),
OFFSET(HOMECELL,MATCH(MAX(INDEX(First_Data_Point,MATCH($A113,DataStreams,0)),INDEX(First_Data_Point,MATCH(AD$6,DataStreams,0)),$B$3),DateRange,0)-1,MATCH(AD$6,DataStreams,0)-1):OFFSET(HOMECELL,MATCH(MIN(INDEX(Last_Data_Point,MATCH($A113,DataStreams,0)),INDEX(Last_Data_Point,MATCH(AD$6,DataStreams,0)),$B$4),DateRange,0)-1,MATCH(AD$6,DataStreams,0)-1) -
(INDEX(Returns!$102:$102,MATCH(AD$6,DataStreams,0))*
OFFSET(HOMECELL,MATCH(MAX(INDEX(First_Data_Point,MATCH($A113,DataStreams,0)),INDEX(First_Data_Point,MATCH(AD$6,DataStreams,0)),$B$3),DateRange,0)-1,MATCH(INDEX(Returns!$100:$100,MATCH(AD$6,DataStreams,0)),DataStreams,0)-1):OFFSET(HOMECELL,MATCH(MIN(INDEX(Last_Data_Point,MATCH($A113,DataStreams,0)),INDEX(Last_Data_Point,MATCH(AD$6,DataStreams,0)),$B$4),DateRange,0)-1,MATCH(INDEX(Returns!$100:$100,MATCH(AD$6,DataStreams,0)),DataStreams,0)-1))),"")</f>
        <v/>
      </c>
      <c r="AE113" s="233" t="str" cm="1">
        <f t="array" aca="1" ref="AE113" ca="1">_xlfn.IFNA(_xlfn.COVARIANCE.S(
OFFSET(HOMECELL,MATCH(MAX(INDEX(First_Data_Point,MATCH($A113,DataStreams,0)),INDEX(First_Data_Point,MATCH(AE$6,DataStreams,0)),$B$3),DateRange,0)-1,MATCH($A113,DataStreams,0)-1):OFFSET(HOMECELL,MATCH(MIN(INDEX(Last_Data_Point,MATCH($A113,DataStreams,0)),INDEX(Last_Data_Point,MATCH(AE$6,DataStreams,0)),$B$4),DateRange,0)-1,MATCH($A113,DataStreams,0)-1) -
(INDEX(Returns!$102:$102,MATCH($A113,DataStreams,0))*
OFFSET(HOMECELL,MATCH(MAX(INDEX(First_Data_Point,MATCH($A113,DataStreams,0)),INDEX(First_Data_Point,MATCH(AE$6,DataStreams,0)),$B$3),DateRange,0)-1,MATCH(INDEX(Returns!$100:$100,MATCH($A113,DataStreams,0)),DataStreams,0)-1):OFFSET(HOMECELL,MATCH(MIN(INDEX(Last_Data_Point,MATCH($A113,DataStreams,0)),INDEX(Last_Data_Point,MATCH(AE$6,DataStreams,0)),$B$4),DateRange,0)-1,MATCH(INDEX(Returns!$100:$100,MATCH($A113,DataStreams,0)),DataStreams,0)-1)),
OFFSET(HOMECELL,MATCH(MAX(INDEX(First_Data_Point,MATCH($A113,DataStreams,0)),INDEX(First_Data_Point,MATCH(AE$6,DataStreams,0)),$B$3),DateRange,0)-1,MATCH(AE$6,DataStreams,0)-1):OFFSET(HOMECELL,MATCH(MIN(INDEX(Last_Data_Point,MATCH($A113,DataStreams,0)),INDEX(Last_Data_Point,MATCH(AE$6,DataStreams,0)),$B$4),DateRange,0)-1,MATCH(AE$6,DataStreams,0)-1) -
(INDEX(Returns!$102:$102,MATCH(AE$6,DataStreams,0))*
OFFSET(HOMECELL,MATCH(MAX(INDEX(First_Data_Point,MATCH($A113,DataStreams,0)),INDEX(First_Data_Point,MATCH(AE$6,DataStreams,0)),$B$3),DateRange,0)-1,MATCH(INDEX(Returns!$100:$100,MATCH(AE$6,DataStreams,0)),DataStreams,0)-1):OFFSET(HOMECELL,MATCH(MIN(INDEX(Last_Data_Point,MATCH($A113,DataStreams,0)),INDEX(Last_Data_Point,MATCH(AE$6,DataStreams,0)),$B$4),DateRange,0)-1,MATCH(INDEX(Returns!$100:$100,MATCH(AE$6,DataStreams,0)),DataStreams,0)-1))),"")</f>
        <v/>
      </c>
      <c r="AF113" s="233" t="str" cm="1">
        <f t="array" aca="1" ref="AF113" ca="1">_xlfn.IFNA(_xlfn.COVARIANCE.S(
OFFSET(HOMECELL,MATCH(MAX(INDEX(First_Data_Point,MATCH($A113,DataStreams,0)),INDEX(First_Data_Point,MATCH(AF$6,DataStreams,0)),$B$3),DateRange,0)-1,MATCH($A113,DataStreams,0)-1):OFFSET(HOMECELL,MATCH(MIN(INDEX(Last_Data_Point,MATCH($A113,DataStreams,0)),INDEX(Last_Data_Point,MATCH(AF$6,DataStreams,0)),$B$4),DateRange,0)-1,MATCH($A113,DataStreams,0)-1) -
(INDEX(Returns!$102:$102,MATCH($A113,DataStreams,0))*
OFFSET(HOMECELL,MATCH(MAX(INDEX(First_Data_Point,MATCH($A113,DataStreams,0)),INDEX(First_Data_Point,MATCH(AF$6,DataStreams,0)),$B$3),DateRange,0)-1,MATCH(INDEX(Returns!$100:$100,MATCH($A113,DataStreams,0)),DataStreams,0)-1):OFFSET(HOMECELL,MATCH(MIN(INDEX(Last_Data_Point,MATCH($A113,DataStreams,0)),INDEX(Last_Data_Point,MATCH(AF$6,DataStreams,0)),$B$4),DateRange,0)-1,MATCH(INDEX(Returns!$100:$100,MATCH($A113,DataStreams,0)),DataStreams,0)-1)),
OFFSET(HOMECELL,MATCH(MAX(INDEX(First_Data_Point,MATCH($A113,DataStreams,0)),INDEX(First_Data_Point,MATCH(AF$6,DataStreams,0)),$B$3),DateRange,0)-1,MATCH(AF$6,DataStreams,0)-1):OFFSET(HOMECELL,MATCH(MIN(INDEX(Last_Data_Point,MATCH($A113,DataStreams,0)),INDEX(Last_Data_Point,MATCH(AF$6,DataStreams,0)),$B$4),DateRange,0)-1,MATCH(AF$6,DataStreams,0)-1) -
(INDEX(Returns!$102:$102,MATCH(AF$6,DataStreams,0))*
OFFSET(HOMECELL,MATCH(MAX(INDEX(First_Data_Point,MATCH($A113,DataStreams,0)),INDEX(First_Data_Point,MATCH(AF$6,DataStreams,0)),$B$3),DateRange,0)-1,MATCH(INDEX(Returns!$100:$100,MATCH(AF$6,DataStreams,0)),DataStreams,0)-1):OFFSET(HOMECELL,MATCH(MIN(INDEX(Last_Data_Point,MATCH($A113,DataStreams,0)),INDEX(Last_Data_Point,MATCH(AF$6,DataStreams,0)),$B$4),DateRange,0)-1,MATCH(INDEX(Returns!$100:$100,MATCH(AF$6,DataStreams,0)),DataStreams,0)-1))),"")</f>
        <v/>
      </c>
      <c r="AG113" s="233" t="str" cm="1">
        <f t="array" aca="1" ref="AG113" ca="1">_xlfn.IFNA(_xlfn.COVARIANCE.S(
OFFSET(HOMECELL,MATCH(MAX(INDEX(First_Data_Point,MATCH($A113,DataStreams,0)),INDEX(First_Data_Point,MATCH(AG$6,DataStreams,0)),$B$3),DateRange,0)-1,MATCH($A113,DataStreams,0)-1):OFFSET(HOMECELL,MATCH(MIN(INDEX(Last_Data_Point,MATCH($A113,DataStreams,0)),INDEX(Last_Data_Point,MATCH(AG$6,DataStreams,0)),$B$4),DateRange,0)-1,MATCH($A113,DataStreams,0)-1) -
(INDEX(Returns!$102:$102,MATCH($A113,DataStreams,0))*
OFFSET(HOMECELL,MATCH(MAX(INDEX(First_Data_Point,MATCH($A113,DataStreams,0)),INDEX(First_Data_Point,MATCH(AG$6,DataStreams,0)),$B$3),DateRange,0)-1,MATCH(INDEX(Returns!$100:$100,MATCH($A113,DataStreams,0)),DataStreams,0)-1):OFFSET(HOMECELL,MATCH(MIN(INDEX(Last_Data_Point,MATCH($A113,DataStreams,0)),INDEX(Last_Data_Point,MATCH(AG$6,DataStreams,0)),$B$4),DateRange,0)-1,MATCH(INDEX(Returns!$100:$100,MATCH($A113,DataStreams,0)),DataStreams,0)-1)),
OFFSET(HOMECELL,MATCH(MAX(INDEX(First_Data_Point,MATCH($A113,DataStreams,0)),INDEX(First_Data_Point,MATCH(AG$6,DataStreams,0)),$B$3),DateRange,0)-1,MATCH(AG$6,DataStreams,0)-1):OFFSET(HOMECELL,MATCH(MIN(INDEX(Last_Data_Point,MATCH($A113,DataStreams,0)),INDEX(Last_Data_Point,MATCH(AG$6,DataStreams,0)),$B$4),DateRange,0)-1,MATCH(AG$6,DataStreams,0)-1) -
(INDEX(Returns!$102:$102,MATCH(AG$6,DataStreams,0))*
OFFSET(HOMECELL,MATCH(MAX(INDEX(First_Data_Point,MATCH($A113,DataStreams,0)),INDEX(First_Data_Point,MATCH(AG$6,DataStreams,0)),$B$3),DateRange,0)-1,MATCH(INDEX(Returns!$100:$100,MATCH(AG$6,DataStreams,0)),DataStreams,0)-1):OFFSET(HOMECELL,MATCH(MIN(INDEX(Last_Data_Point,MATCH($A113,DataStreams,0)),INDEX(Last_Data_Point,MATCH(AG$6,DataStreams,0)),$B$4),DateRange,0)-1,MATCH(INDEX(Returns!$100:$100,MATCH(AG$6,DataStreams,0)),DataStreams,0)-1))),"")</f>
        <v/>
      </c>
      <c r="AH113" s="233" t="str" cm="1">
        <f t="array" aca="1" ref="AH113" ca="1">_xlfn.IFNA(_xlfn.COVARIANCE.S(
OFFSET(HOMECELL,MATCH(MAX(INDEX(First_Data_Point,MATCH($A113,DataStreams,0)),INDEX(First_Data_Point,MATCH(AH$6,DataStreams,0)),$B$3),DateRange,0)-1,MATCH($A113,DataStreams,0)-1):OFFSET(HOMECELL,MATCH(MIN(INDEX(Last_Data_Point,MATCH($A113,DataStreams,0)),INDEX(Last_Data_Point,MATCH(AH$6,DataStreams,0)),$B$4),DateRange,0)-1,MATCH($A113,DataStreams,0)-1) -
(INDEX(Returns!$102:$102,MATCH($A113,DataStreams,0))*
OFFSET(HOMECELL,MATCH(MAX(INDEX(First_Data_Point,MATCH($A113,DataStreams,0)),INDEX(First_Data_Point,MATCH(AH$6,DataStreams,0)),$B$3),DateRange,0)-1,MATCH(INDEX(Returns!$100:$100,MATCH($A113,DataStreams,0)),DataStreams,0)-1):OFFSET(HOMECELL,MATCH(MIN(INDEX(Last_Data_Point,MATCH($A113,DataStreams,0)),INDEX(Last_Data_Point,MATCH(AH$6,DataStreams,0)),$B$4),DateRange,0)-1,MATCH(INDEX(Returns!$100:$100,MATCH($A113,DataStreams,0)),DataStreams,0)-1)),
OFFSET(HOMECELL,MATCH(MAX(INDEX(First_Data_Point,MATCH($A113,DataStreams,0)),INDEX(First_Data_Point,MATCH(AH$6,DataStreams,0)),$B$3),DateRange,0)-1,MATCH(AH$6,DataStreams,0)-1):OFFSET(HOMECELL,MATCH(MIN(INDEX(Last_Data_Point,MATCH($A113,DataStreams,0)),INDEX(Last_Data_Point,MATCH(AH$6,DataStreams,0)),$B$4),DateRange,0)-1,MATCH(AH$6,DataStreams,0)-1) -
(INDEX(Returns!$102:$102,MATCH(AH$6,DataStreams,0))*
OFFSET(HOMECELL,MATCH(MAX(INDEX(First_Data_Point,MATCH($A113,DataStreams,0)),INDEX(First_Data_Point,MATCH(AH$6,DataStreams,0)),$B$3),DateRange,0)-1,MATCH(INDEX(Returns!$100:$100,MATCH(AH$6,DataStreams,0)),DataStreams,0)-1):OFFSET(HOMECELL,MATCH(MIN(INDEX(Last_Data_Point,MATCH($A113,DataStreams,0)),INDEX(Last_Data_Point,MATCH(AH$6,DataStreams,0)),$B$4),DateRange,0)-1,MATCH(INDEX(Returns!$100:$100,MATCH(AH$6,DataStreams,0)),DataStreams,0)-1))),"")</f>
        <v/>
      </c>
      <c r="AI113" s="233" t="str" cm="1">
        <f t="array" aca="1" ref="AI113" ca="1">_xlfn.IFNA(_xlfn.COVARIANCE.S(
OFFSET(HOMECELL,MATCH(MAX(INDEX(First_Data_Point,MATCH($A113,DataStreams,0)),INDEX(First_Data_Point,MATCH(AI$6,DataStreams,0)),$B$3),DateRange,0)-1,MATCH($A113,DataStreams,0)-1):OFFSET(HOMECELL,MATCH(MIN(INDEX(Last_Data_Point,MATCH($A113,DataStreams,0)),INDEX(Last_Data_Point,MATCH(AI$6,DataStreams,0)),$B$4),DateRange,0)-1,MATCH($A113,DataStreams,0)-1) -
(INDEX(Returns!$102:$102,MATCH($A113,DataStreams,0))*
OFFSET(HOMECELL,MATCH(MAX(INDEX(First_Data_Point,MATCH($A113,DataStreams,0)),INDEX(First_Data_Point,MATCH(AI$6,DataStreams,0)),$B$3),DateRange,0)-1,MATCH(INDEX(Returns!$100:$100,MATCH($A113,DataStreams,0)),DataStreams,0)-1):OFFSET(HOMECELL,MATCH(MIN(INDEX(Last_Data_Point,MATCH($A113,DataStreams,0)),INDEX(Last_Data_Point,MATCH(AI$6,DataStreams,0)),$B$4),DateRange,0)-1,MATCH(INDEX(Returns!$100:$100,MATCH($A113,DataStreams,0)),DataStreams,0)-1)),
OFFSET(HOMECELL,MATCH(MAX(INDEX(First_Data_Point,MATCH($A113,DataStreams,0)),INDEX(First_Data_Point,MATCH(AI$6,DataStreams,0)),$B$3),DateRange,0)-1,MATCH(AI$6,DataStreams,0)-1):OFFSET(HOMECELL,MATCH(MIN(INDEX(Last_Data_Point,MATCH($A113,DataStreams,0)),INDEX(Last_Data_Point,MATCH(AI$6,DataStreams,0)),$B$4),DateRange,0)-1,MATCH(AI$6,DataStreams,0)-1) -
(INDEX(Returns!$102:$102,MATCH(AI$6,DataStreams,0))*
OFFSET(HOMECELL,MATCH(MAX(INDEX(First_Data_Point,MATCH($A113,DataStreams,0)),INDEX(First_Data_Point,MATCH(AI$6,DataStreams,0)),$B$3),DateRange,0)-1,MATCH(INDEX(Returns!$100:$100,MATCH(AI$6,DataStreams,0)),DataStreams,0)-1):OFFSET(HOMECELL,MATCH(MIN(INDEX(Last_Data_Point,MATCH($A113,DataStreams,0)),INDEX(Last_Data_Point,MATCH(AI$6,DataStreams,0)),$B$4),DateRange,0)-1,MATCH(INDEX(Returns!$100:$100,MATCH(AI$6,DataStreams,0)),DataStreams,0)-1))),"")</f>
        <v/>
      </c>
      <c r="AJ113" s="233" t="str" cm="1">
        <f t="array" aca="1" ref="AJ113" ca="1">_xlfn.IFNA(_xlfn.COVARIANCE.S(
OFFSET(HOMECELL,MATCH(MAX(INDEX(First_Data_Point,MATCH($A113,DataStreams,0)),INDEX(First_Data_Point,MATCH(AJ$6,DataStreams,0)),$B$3),DateRange,0)-1,MATCH($A113,DataStreams,0)-1):OFFSET(HOMECELL,MATCH(MIN(INDEX(Last_Data_Point,MATCH($A113,DataStreams,0)),INDEX(Last_Data_Point,MATCH(AJ$6,DataStreams,0)),$B$4),DateRange,0)-1,MATCH($A113,DataStreams,0)-1) -
(INDEX(Returns!$102:$102,MATCH($A113,DataStreams,0))*
OFFSET(HOMECELL,MATCH(MAX(INDEX(First_Data_Point,MATCH($A113,DataStreams,0)),INDEX(First_Data_Point,MATCH(AJ$6,DataStreams,0)),$B$3),DateRange,0)-1,MATCH(INDEX(Returns!$100:$100,MATCH($A113,DataStreams,0)),DataStreams,0)-1):OFFSET(HOMECELL,MATCH(MIN(INDEX(Last_Data_Point,MATCH($A113,DataStreams,0)),INDEX(Last_Data_Point,MATCH(AJ$6,DataStreams,0)),$B$4),DateRange,0)-1,MATCH(INDEX(Returns!$100:$100,MATCH($A113,DataStreams,0)),DataStreams,0)-1)),
OFFSET(HOMECELL,MATCH(MAX(INDEX(First_Data_Point,MATCH($A113,DataStreams,0)),INDEX(First_Data_Point,MATCH(AJ$6,DataStreams,0)),$B$3),DateRange,0)-1,MATCH(AJ$6,DataStreams,0)-1):OFFSET(HOMECELL,MATCH(MIN(INDEX(Last_Data_Point,MATCH($A113,DataStreams,0)),INDEX(Last_Data_Point,MATCH(AJ$6,DataStreams,0)),$B$4),DateRange,0)-1,MATCH(AJ$6,DataStreams,0)-1) -
(INDEX(Returns!$102:$102,MATCH(AJ$6,DataStreams,0))*
OFFSET(HOMECELL,MATCH(MAX(INDEX(First_Data_Point,MATCH($A113,DataStreams,0)),INDEX(First_Data_Point,MATCH(AJ$6,DataStreams,0)),$B$3),DateRange,0)-1,MATCH(INDEX(Returns!$100:$100,MATCH(AJ$6,DataStreams,0)),DataStreams,0)-1):OFFSET(HOMECELL,MATCH(MIN(INDEX(Last_Data_Point,MATCH($A113,DataStreams,0)),INDEX(Last_Data_Point,MATCH(AJ$6,DataStreams,0)),$B$4),DateRange,0)-1,MATCH(INDEX(Returns!$100:$100,MATCH(AJ$6,DataStreams,0)),DataStreams,0)-1))),"")</f>
        <v/>
      </c>
      <c r="AK113" s="233" t="str" cm="1">
        <f t="array" aca="1" ref="AK113" ca="1">_xlfn.IFNA(_xlfn.COVARIANCE.S(
OFFSET(HOMECELL,MATCH(MAX(INDEX(First_Data_Point,MATCH($A113,DataStreams,0)),INDEX(First_Data_Point,MATCH(AK$6,DataStreams,0)),$B$3),DateRange,0)-1,MATCH($A113,DataStreams,0)-1):OFFSET(HOMECELL,MATCH(MIN(INDEX(Last_Data_Point,MATCH($A113,DataStreams,0)),INDEX(Last_Data_Point,MATCH(AK$6,DataStreams,0)),$B$4),DateRange,0)-1,MATCH($A113,DataStreams,0)-1) -
(INDEX(Returns!$102:$102,MATCH($A113,DataStreams,0))*
OFFSET(HOMECELL,MATCH(MAX(INDEX(First_Data_Point,MATCH($A113,DataStreams,0)),INDEX(First_Data_Point,MATCH(AK$6,DataStreams,0)),$B$3),DateRange,0)-1,MATCH(INDEX(Returns!$100:$100,MATCH($A113,DataStreams,0)),DataStreams,0)-1):OFFSET(HOMECELL,MATCH(MIN(INDEX(Last_Data_Point,MATCH($A113,DataStreams,0)),INDEX(Last_Data_Point,MATCH(AK$6,DataStreams,0)),$B$4),DateRange,0)-1,MATCH(INDEX(Returns!$100:$100,MATCH($A113,DataStreams,0)),DataStreams,0)-1)),
OFFSET(HOMECELL,MATCH(MAX(INDEX(First_Data_Point,MATCH($A113,DataStreams,0)),INDEX(First_Data_Point,MATCH(AK$6,DataStreams,0)),$B$3),DateRange,0)-1,MATCH(AK$6,DataStreams,0)-1):OFFSET(HOMECELL,MATCH(MIN(INDEX(Last_Data_Point,MATCH($A113,DataStreams,0)),INDEX(Last_Data_Point,MATCH(AK$6,DataStreams,0)),$B$4),DateRange,0)-1,MATCH(AK$6,DataStreams,0)-1) -
(INDEX(Returns!$102:$102,MATCH(AK$6,DataStreams,0))*
OFFSET(HOMECELL,MATCH(MAX(INDEX(First_Data_Point,MATCH($A113,DataStreams,0)),INDEX(First_Data_Point,MATCH(AK$6,DataStreams,0)),$B$3),DateRange,0)-1,MATCH(INDEX(Returns!$100:$100,MATCH(AK$6,DataStreams,0)),DataStreams,0)-1):OFFSET(HOMECELL,MATCH(MIN(INDEX(Last_Data_Point,MATCH($A113,DataStreams,0)),INDEX(Last_Data_Point,MATCH(AK$6,DataStreams,0)),$B$4),DateRange,0)-1,MATCH(INDEX(Returns!$100:$100,MATCH(AK$6,DataStreams,0)),DataStreams,0)-1))),"")</f>
        <v/>
      </c>
      <c r="AL113" s="233" t="str" cm="1">
        <f t="array" aca="1" ref="AL113" ca="1">_xlfn.IFNA(_xlfn.COVARIANCE.S(
OFFSET(HOMECELL,MATCH(MAX(INDEX(First_Data_Point,MATCH($A113,DataStreams,0)),INDEX(First_Data_Point,MATCH(AL$6,DataStreams,0)),$B$3),DateRange,0)-1,MATCH($A113,DataStreams,0)-1):OFFSET(HOMECELL,MATCH(MIN(INDEX(Last_Data_Point,MATCH($A113,DataStreams,0)),INDEX(Last_Data_Point,MATCH(AL$6,DataStreams,0)),$B$4),DateRange,0)-1,MATCH($A113,DataStreams,0)-1) -
(INDEX(Returns!$102:$102,MATCH($A113,DataStreams,0))*
OFFSET(HOMECELL,MATCH(MAX(INDEX(First_Data_Point,MATCH($A113,DataStreams,0)),INDEX(First_Data_Point,MATCH(AL$6,DataStreams,0)),$B$3),DateRange,0)-1,MATCH(INDEX(Returns!$100:$100,MATCH($A113,DataStreams,0)),DataStreams,0)-1):OFFSET(HOMECELL,MATCH(MIN(INDEX(Last_Data_Point,MATCH($A113,DataStreams,0)),INDEX(Last_Data_Point,MATCH(AL$6,DataStreams,0)),$B$4),DateRange,0)-1,MATCH(INDEX(Returns!$100:$100,MATCH($A113,DataStreams,0)),DataStreams,0)-1)),
OFFSET(HOMECELL,MATCH(MAX(INDEX(First_Data_Point,MATCH($A113,DataStreams,0)),INDEX(First_Data_Point,MATCH(AL$6,DataStreams,0)),$B$3),DateRange,0)-1,MATCH(AL$6,DataStreams,0)-1):OFFSET(HOMECELL,MATCH(MIN(INDEX(Last_Data_Point,MATCH($A113,DataStreams,0)),INDEX(Last_Data_Point,MATCH(AL$6,DataStreams,0)),$B$4),DateRange,0)-1,MATCH(AL$6,DataStreams,0)-1) -
(INDEX(Returns!$102:$102,MATCH(AL$6,DataStreams,0))*
OFFSET(HOMECELL,MATCH(MAX(INDEX(First_Data_Point,MATCH($A113,DataStreams,0)),INDEX(First_Data_Point,MATCH(AL$6,DataStreams,0)),$B$3),DateRange,0)-1,MATCH(INDEX(Returns!$100:$100,MATCH(AL$6,DataStreams,0)),DataStreams,0)-1):OFFSET(HOMECELL,MATCH(MIN(INDEX(Last_Data_Point,MATCH($A113,DataStreams,0)),INDEX(Last_Data_Point,MATCH(AL$6,DataStreams,0)),$B$4),DateRange,0)-1,MATCH(INDEX(Returns!$100:$100,MATCH(AL$6,DataStreams,0)),DataStreams,0)-1))),"")</f>
        <v/>
      </c>
      <c r="AM113" s="233" t="str" cm="1">
        <f t="array" aca="1" ref="AM113" ca="1">_xlfn.IFNA(_xlfn.COVARIANCE.S(
OFFSET(HOMECELL,MATCH(MAX(INDEX(First_Data_Point,MATCH($A113,DataStreams,0)),INDEX(First_Data_Point,MATCH(AM$6,DataStreams,0)),$B$3),DateRange,0)-1,MATCH($A113,DataStreams,0)-1):OFFSET(HOMECELL,MATCH(MIN(INDEX(Last_Data_Point,MATCH($A113,DataStreams,0)),INDEX(Last_Data_Point,MATCH(AM$6,DataStreams,0)),$B$4),DateRange,0)-1,MATCH($A113,DataStreams,0)-1) -
(INDEX(Returns!$102:$102,MATCH($A113,DataStreams,0))*
OFFSET(HOMECELL,MATCH(MAX(INDEX(First_Data_Point,MATCH($A113,DataStreams,0)),INDEX(First_Data_Point,MATCH(AM$6,DataStreams,0)),$B$3),DateRange,0)-1,MATCH(INDEX(Returns!$100:$100,MATCH($A113,DataStreams,0)),DataStreams,0)-1):OFFSET(HOMECELL,MATCH(MIN(INDEX(Last_Data_Point,MATCH($A113,DataStreams,0)),INDEX(Last_Data_Point,MATCH(AM$6,DataStreams,0)),$B$4),DateRange,0)-1,MATCH(INDEX(Returns!$100:$100,MATCH($A113,DataStreams,0)),DataStreams,0)-1)),
OFFSET(HOMECELL,MATCH(MAX(INDEX(First_Data_Point,MATCH($A113,DataStreams,0)),INDEX(First_Data_Point,MATCH(AM$6,DataStreams,0)),$B$3),DateRange,0)-1,MATCH(AM$6,DataStreams,0)-1):OFFSET(HOMECELL,MATCH(MIN(INDEX(Last_Data_Point,MATCH($A113,DataStreams,0)),INDEX(Last_Data_Point,MATCH(AM$6,DataStreams,0)),$B$4),DateRange,0)-1,MATCH(AM$6,DataStreams,0)-1) -
(INDEX(Returns!$102:$102,MATCH(AM$6,DataStreams,0))*
OFFSET(HOMECELL,MATCH(MAX(INDEX(First_Data_Point,MATCH($A113,DataStreams,0)),INDEX(First_Data_Point,MATCH(AM$6,DataStreams,0)),$B$3),DateRange,0)-1,MATCH(INDEX(Returns!$100:$100,MATCH(AM$6,DataStreams,0)),DataStreams,0)-1):OFFSET(HOMECELL,MATCH(MIN(INDEX(Last_Data_Point,MATCH($A113,DataStreams,0)),INDEX(Last_Data_Point,MATCH(AM$6,DataStreams,0)),$B$4),DateRange,0)-1,MATCH(INDEX(Returns!$100:$100,MATCH(AM$6,DataStreams,0)),DataStreams,0)-1))),"")</f>
        <v/>
      </c>
      <c r="AN113" s="233" t="str" cm="1">
        <f t="array" aca="1" ref="AN113" ca="1">_xlfn.IFNA(_xlfn.COVARIANCE.S(
OFFSET(HOMECELL,MATCH(MAX(INDEX(First_Data_Point,MATCH($A113,DataStreams,0)),INDEX(First_Data_Point,MATCH(AN$6,DataStreams,0)),$B$3),DateRange,0)-1,MATCH($A113,DataStreams,0)-1):OFFSET(HOMECELL,MATCH(MIN(INDEX(Last_Data_Point,MATCH($A113,DataStreams,0)),INDEX(Last_Data_Point,MATCH(AN$6,DataStreams,0)),$B$4),DateRange,0)-1,MATCH($A113,DataStreams,0)-1) -
(INDEX(Returns!$102:$102,MATCH($A113,DataStreams,0))*
OFFSET(HOMECELL,MATCH(MAX(INDEX(First_Data_Point,MATCH($A113,DataStreams,0)),INDEX(First_Data_Point,MATCH(AN$6,DataStreams,0)),$B$3),DateRange,0)-1,MATCH(INDEX(Returns!$100:$100,MATCH($A113,DataStreams,0)),DataStreams,0)-1):OFFSET(HOMECELL,MATCH(MIN(INDEX(Last_Data_Point,MATCH($A113,DataStreams,0)),INDEX(Last_Data_Point,MATCH(AN$6,DataStreams,0)),$B$4),DateRange,0)-1,MATCH(INDEX(Returns!$100:$100,MATCH($A113,DataStreams,0)),DataStreams,0)-1)),
OFFSET(HOMECELL,MATCH(MAX(INDEX(First_Data_Point,MATCH($A113,DataStreams,0)),INDEX(First_Data_Point,MATCH(AN$6,DataStreams,0)),$B$3),DateRange,0)-1,MATCH(AN$6,DataStreams,0)-1):OFFSET(HOMECELL,MATCH(MIN(INDEX(Last_Data_Point,MATCH($A113,DataStreams,0)),INDEX(Last_Data_Point,MATCH(AN$6,DataStreams,0)),$B$4),DateRange,0)-1,MATCH(AN$6,DataStreams,0)-1) -
(INDEX(Returns!$102:$102,MATCH(AN$6,DataStreams,0))*
OFFSET(HOMECELL,MATCH(MAX(INDEX(First_Data_Point,MATCH($A113,DataStreams,0)),INDEX(First_Data_Point,MATCH(AN$6,DataStreams,0)),$B$3),DateRange,0)-1,MATCH(INDEX(Returns!$100:$100,MATCH(AN$6,DataStreams,0)),DataStreams,0)-1):OFFSET(HOMECELL,MATCH(MIN(INDEX(Last_Data_Point,MATCH($A113,DataStreams,0)),INDEX(Last_Data_Point,MATCH(AN$6,DataStreams,0)),$B$4),DateRange,0)-1,MATCH(INDEX(Returns!$100:$100,MATCH(AN$6,DataStreams,0)),DataStreams,0)-1))),"")</f>
        <v/>
      </c>
      <c r="AO113" s="233" t="str" cm="1">
        <f t="array" aca="1" ref="AO113" ca="1">_xlfn.IFNA(_xlfn.COVARIANCE.S(
OFFSET(HOMECELL,MATCH(MAX(INDEX(First_Data_Point,MATCH($A113,DataStreams,0)),INDEX(First_Data_Point,MATCH(AO$6,DataStreams,0)),$B$3),DateRange,0)-1,MATCH($A113,DataStreams,0)-1):OFFSET(HOMECELL,MATCH(MIN(INDEX(Last_Data_Point,MATCH($A113,DataStreams,0)),INDEX(Last_Data_Point,MATCH(AO$6,DataStreams,0)),$B$4),DateRange,0)-1,MATCH($A113,DataStreams,0)-1) -
(INDEX(Returns!$102:$102,MATCH($A113,DataStreams,0))*
OFFSET(HOMECELL,MATCH(MAX(INDEX(First_Data_Point,MATCH($A113,DataStreams,0)),INDEX(First_Data_Point,MATCH(AO$6,DataStreams,0)),$B$3),DateRange,0)-1,MATCH(INDEX(Returns!$100:$100,MATCH($A113,DataStreams,0)),DataStreams,0)-1):OFFSET(HOMECELL,MATCH(MIN(INDEX(Last_Data_Point,MATCH($A113,DataStreams,0)),INDEX(Last_Data_Point,MATCH(AO$6,DataStreams,0)),$B$4),DateRange,0)-1,MATCH(INDEX(Returns!$100:$100,MATCH($A113,DataStreams,0)),DataStreams,0)-1)),
OFFSET(HOMECELL,MATCH(MAX(INDEX(First_Data_Point,MATCH($A113,DataStreams,0)),INDEX(First_Data_Point,MATCH(AO$6,DataStreams,0)),$B$3),DateRange,0)-1,MATCH(AO$6,DataStreams,0)-1):OFFSET(HOMECELL,MATCH(MIN(INDEX(Last_Data_Point,MATCH($A113,DataStreams,0)),INDEX(Last_Data_Point,MATCH(AO$6,DataStreams,0)),$B$4),DateRange,0)-1,MATCH(AO$6,DataStreams,0)-1) -
(INDEX(Returns!$102:$102,MATCH(AO$6,DataStreams,0))*
OFFSET(HOMECELL,MATCH(MAX(INDEX(First_Data_Point,MATCH($A113,DataStreams,0)),INDEX(First_Data_Point,MATCH(AO$6,DataStreams,0)),$B$3),DateRange,0)-1,MATCH(INDEX(Returns!$100:$100,MATCH(AO$6,DataStreams,0)),DataStreams,0)-1):OFFSET(HOMECELL,MATCH(MIN(INDEX(Last_Data_Point,MATCH($A113,DataStreams,0)),INDEX(Last_Data_Point,MATCH(AO$6,DataStreams,0)),$B$4),DateRange,0)-1,MATCH(INDEX(Returns!$100:$100,MATCH(AO$6,DataStreams,0)),DataStreams,0)-1))),"")</f>
        <v/>
      </c>
      <c r="AP113" s="233" t="str" cm="1">
        <f t="array" aca="1" ref="AP113" ca="1">_xlfn.IFNA(_xlfn.COVARIANCE.S(
OFFSET(HOMECELL,MATCH(MAX(INDEX(First_Data_Point,MATCH($A113,DataStreams,0)),INDEX(First_Data_Point,MATCH(AP$6,DataStreams,0)),$B$3),DateRange,0)-1,MATCH($A113,DataStreams,0)-1):OFFSET(HOMECELL,MATCH(MIN(INDEX(Last_Data_Point,MATCH($A113,DataStreams,0)),INDEX(Last_Data_Point,MATCH(AP$6,DataStreams,0)),$B$4),DateRange,0)-1,MATCH($A113,DataStreams,0)-1) -
(INDEX(Returns!$102:$102,MATCH($A113,DataStreams,0))*
OFFSET(HOMECELL,MATCH(MAX(INDEX(First_Data_Point,MATCH($A113,DataStreams,0)),INDEX(First_Data_Point,MATCH(AP$6,DataStreams,0)),$B$3),DateRange,0)-1,MATCH(INDEX(Returns!$100:$100,MATCH($A113,DataStreams,0)),DataStreams,0)-1):OFFSET(HOMECELL,MATCH(MIN(INDEX(Last_Data_Point,MATCH($A113,DataStreams,0)),INDEX(Last_Data_Point,MATCH(AP$6,DataStreams,0)),$B$4),DateRange,0)-1,MATCH(INDEX(Returns!$100:$100,MATCH($A113,DataStreams,0)),DataStreams,0)-1)),
OFFSET(HOMECELL,MATCH(MAX(INDEX(First_Data_Point,MATCH($A113,DataStreams,0)),INDEX(First_Data_Point,MATCH(AP$6,DataStreams,0)),$B$3),DateRange,0)-1,MATCH(AP$6,DataStreams,0)-1):OFFSET(HOMECELL,MATCH(MIN(INDEX(Last_Data_Point,MATCH($A113,DataStreams,0)),INDEX(Last_Data_Point,MATCH(AP$6,DataStreams,0)),$B$4),DateRange,0)-1,MATCH(AP$6,DataStreams,0)-1) -
(INDEX(Returns!$102:$102,MATCH(AP$6,DataStreams,0))*
OFFSET(HOMECELL,MATCH(MAX(INDEX(First_Data_Point,MATCH($A113,DataStreams,0)),INDEX(First_Data_Point,MATCH(AP$6,DataStreams,0)),$B$3),DateRange,0)-1,MATCH(INDEX(Returns!$100:$100,MATCH(AP$6,DataStreams,0)),DataStreams,0)-1):OFFSET(HOMECELL,MATCH(MIN(INDEX(Last_Data_Point,MATCH($A113,DataStreams,0)),INDEX(Last_Data_Point,MATCH(AP$6,DataStreams,0)),$B$4),DateRange,0)-1,MATCH(INDEX(Returns!$100:$100,MATCH(AP$6,DataStreams,0)),DataStreams,0)-1))),"")</f>
        <v/>
      </c>
      <c r="AQ113" s="233" t="str" cm="1">
        <f t="array" aca="1" ref="AQ113" ca="1">_xlfn.IFNA(_xlfn.COVARIANCE.S(
OFFSET(HOMECELL,MATCH(MAX(INDEX(First_Data_Point,MATCH($A113,DataStreams,0)),INDEX(First_Data_Point,MATCH(AQ$6,DataStreams,0)),$B$3),DateRange,0)-1,MATCH($A113,DataStreams,0)-1):OFFSET(HOMECELL,MATCH(MIN(INDEX(Last_Data_Point,MATCH($A113,DataStreams,0)),INDEX(Last_Data_Point,MATCH(AQ$6,DataStreams,0)),$B$4),DateRange,0)-1,MATCH($A113,DataStreams,0)-1) -
(INDEX(Returns!$102:$102,MATCH($A113,DataStreams,0))*
OFFSET(HOMECELL,MATCH(MAX(INDEX(First_Data_Point,MATCH($A113,DataStreams,0)),INDEX(First_Data_Point,MATCH(AQ$6,DataStreams,0)),$B$3),DateRange,0)-1,MATCH(INDEX(Returns!$100:$100,MATCH($A113,DataStreams,0)),DataStreams,0)-1):OFFSET(HOMECELL,MATCH(MIN(INDEX(Last_Data_Point,MATCH($A113,DataStreams,0)),INDEX(Last_Data_Point,MATCH(AQ$6,DataStreams,0)),$B$4),DateRange,0)-1,MATCH(INDEX(Returns!$100:$100,MATCH($A113,DataStreams,0)),DataStreams,0)-1)),
OFFSET(HOMECELL,MATCH(MAX(INDEX(First_Data_Point,MATCH($A113,DataStreams,0)),INDEX(First_Data_Point,MATCH(AQ$6,DataStreams,0)),$B$3),DateRange,0)-1,MATCH(AQ$6,DataStreams,0)-1):OFFSET(HOMECELL,MATCH(MIN(INDEX(Last_Data_Point,MATCH($A113,DataStreams,0)),INDEX(Last_Data_Point,MATCH(AQ$6,DataStreams,0)),$B$4),DateRange,0)-1,MATCH(AQ$6,DataStreams,0)-1) -
(INDEX(Returns!$102:$102,MATCH(AQ$6,DataStreams,0))*
OFFSET(HOMECELL,MATCH(MAX(INDEX(First_Data_Point,MATCH($A113,DataStreams,0)),INDEX(First_Data_Point,MATCH(AQ$6,DataStreams,0)),$B$3),DateRange,0)-1,MATCH(INDEX(Returns!$100:$100,MATCH(AQ$6,DataStreams,0)),DataStreams,0)-1):OFFSET(HOMECELL,MATCH(MIN(INDEX(Last_Data_Point,MATCH($A113,DataStreams,0)),INDEX(Last_Data_Point,MATCH(AQ$6,DataStreams,0)),$B$4),DateRange,0)-1,MATCH(INDEX(Returns!$100:$100,MATCH(AQ$6,DataStreams,0)),DataStreams,0)-1))),"")</f>
        <v/>
      </c>
      <c r="AR113" s="233" t="str" cm="1">
        <f t="array" aca="1" ref="AR113" ca="1">_xlfn.IFNA(_xlfn.COVARIANCE.S(
OFFSET(HOMECELL,MATCH(MAX(INDEX(First_Data_Point,MATCH($A113,DataStreams,0)),INDEX(First_Data_Point,MATCH(AR$6,DataStreams,0)),$B$3),DateRange,0)-1,MATCH($A113,DataStreams,0)-1):OFFSET(HOMECELL,MATCH(MIN(INDEX(Last_Data_Point,MATCH($A113,DataStreams,0)),INDEX(Last_Data_Point,MATCH(AR$6,DataStreams,0)),$B$4),DateRange,0)-1,MATCH($A113,DataStreams,0)-1) -
(INDEX(Returns!$102:$102,MATCH($A113,DataStreams,0))*
OFFSET(HOMECELL,MATCH(MAX(INDEX(First_Data_Point,MATCH($A113,DataStreams,0)),INDEX(First_Data_Point,MATCH(AR$6,DataStreams,0)),$B$3),DateRange,0)-1,MATCH(INDEX(Returns!$100:$100,MATCH($A113,DataStreams,0)),DataStreams,0)-1):OFFSET(HOMECELL,MATCH(MIN(INDEX(Last_Data_Point,MATCH($A113,DataStreams,0)),INDEX(Last_Data_Point,MATCH(AR$6,DataStreams,0)),$B$4),DateRange,0)-1,MATCH(INDEX(Returns!$100:$100,MATCH($A113,DataStreams,0)),DataStreams,0)-1)),
OFFSET(HOMECELL,MATCH(MAX(INDEX(First_Data_Point,MATCH($A113,DataStreams,0)),INDEX(First_Data_Point,MATCH(AR$6,DataStreams,0)),$B$3),DateRange,0)-1,MATCH(AR$6,DataStreams,0)-1):OFFSET(HOMECELL,MATCH(MIN(INDEX(Last_Data_Point,MATCH($A113,DataStreams,0)),INDEX(Last_Data_Point,MATCH(AR$6,DataStreams,0)),$B$4),DateRange,0)-1,MATCH(AR$6,DataStreams,0)-1) -
(INDEX(Returns!$102:$102,MATCH(AR$6,DataStreams,0))*
OFFSET(HOMECELL,MATCH(MAX(INDEX(First_Data_Point,MATCH($A113,DataStreams,0)),INDEX(First_Data_Point,MATCH(AR$6,DataStreams,0)),$B$3),DateRange,0)-1,MATCH(INDEX(Returns!$100:$100,MATCH(AR$6,DataStreams,0)),DataStreams,0)-1):OFFSET(HOMECELL,MATCH(MIN(INDEX(Last_Data_Point,MATCH($A113,DataStreams,0)),INDEX(Last_Data_Point,MATCH(AR$6,DataStreams,0)),$B$4),DateRange,0)-1,MATCH(INDEX(Returns!$100:$100,MATCH(AR$6,DataStreams,0)),DataStreams,0)-1))),"")</f>
        <v/>
      </c>
      <c r="AS113" s="233" t="str" cm="1">
        <f t="array" aca="1" ref="AS113" ca="1">_xlfn.IFNA(_xlfn.COVARIANCE.S(
OFFSET(HOMECELL,MATCH(MAX(INDEX(First_Data_Point,MATCH($A113,DataStreams,0)),INDEX(First_Data_Point,MATCH(AS$6,DataStreams,0)),$B$3),DateRange,0)-1,MATCH($A113,DataStreams,0)-1):OFFSET(HOMECELL,MATCH(MIN(INDEX(Last_Data_Point,MATCH($A113,DataStreams,0)),INDEX(Last_Data_Point,MATCH(AS$6,DataStreams,0)),$B$4),DateRange,0)-1,MATCH($A113,DataStreams,0)-1) -
(INDEX(Returns!$102:$102,MATCH($A113,DataStreams,0))*
OFFSET(HOMECELL,MATCH(MAX(INDEX(First_Data_Point,MATCH($A113,DataStreams,0)),INDEX(First_Data_Point,MATCH(AS$6,DataStreams,0)),$B$3),DateRange,0)-1,MATCH(INDEX(Returns!$100:$100,MATCH($A113,DataStreams,0)),DataStreams,0)-1):OFFSET(HOMECELL,MATCH(MIN(INDEX(Last_Data_Point,MATCH($A113,DataStreams,0)),INDEX(Last_Data_Point,MATCH(AS$6,DataStreams,0)),$B$4),DateRange,0)-1,MATCH(INDEX(Returns!$100:$100,MATCH($A113,DataStreams,0)),DataStreams,0)-1)),
OFFSET(HOMECELL,MATCH(MAX(INDEX(First_Data_Point,MATCH($A113,DataStreams,0)),INDEX(First_Data_Point,MATCH(AS$6,DataStreams,0)),$B$3),DateRange,0)-1,MATCH(AS$6,DataStreams,0)-1):OFFSET(HOMECELL,MATCH(MIN(INDEX(Last_Data_Point,MATCH($A113,DataStreams,0)),INDEX(Last_Data_Point,MATCH(AS$6,DataStreams,0)),$B$4),DateRange,0)-1,MATCH(AS$6,DataStreams,0)-1) -
(INDEX(Returns!$102:$102,MATCH(AS$6,DataStreams,0))*
OFFSET(HOMECELL,MATCH(MAX(INDEX(First_Data_Point,MATCH($A113,DataStreams,0)),INDEX(First_Data_Point,MATCH(AS$6,DataStreams,0)),$B$3),DateRange,0)-1,MATCH(INDEX(Returns!$100:$100,MATCH(AS$6,DataStreams,0)),DataStreams,0)-1):OFFSET(HOMECELL,MATCH(MIN(INDEX(Last_Data_Point,MATCH($A113,DataStreams,0)),INDEX(Last_Data_Point,MATCH(AS$6,DataStreams,0)),$B$4),DateRange,0)-1,MATCH(INDEX(Returns!$100:$100,MATCH(AS$6,DataStreams,0)),DataStreams,0)-1))),"")</f>
        <v/>
      </c>
      <c r="AT113" s="233" t="str" cm="1">
        <f t="array" aca="1" ref="AT113" ca="1">_xlfn.IFNA(_xlfn.COVARIANCE.S(
OFFSET(HOMECELL,MATCH(MAX(INDEX(First_Data_Point,MATCH($A113,DataStreams,0)),INDEX(First_Data_Point,MATCH(AT$6,DataStreams,0)),$B$3),DateRange,0)-1,MATCH($A113,DataStreams,0)-1):OFFSET(HOMECELL,MATCH(MIN(INDEX(Last_Data_Point,MATCH($A113,DataStreams,0)),INDEX(Last_Data_Point,MATCH(AT$6,DataStreams,0)),$B$4),DateRange,0)-1,MATCH($A113,DataStreams,0)-1) -
(INDEX(Returns!$102:$102,MATCH($A113,DataStreams,0))*
OFFSET(HOMECELL,MATCH(MAX(INDEX(First_Data_Point,MATCH($A113,DataStreams,0)),INDEX(First_Data_Point,MATCH(AT$6,DataStreams,0)),$B$3),DateRange,0)-1,MATCH(INDEX(Returns!$100:$100,MATCH($A113,DataStreams,0)),DataStreams,0)-1):OFFSET(HOMECELL,MATCH(MIN(INDEX(Last_Data_Point,MATCH($A113,DataStreams,0)),INDEX(Last_Data_Point,MATCH(AT$6,DataStreams,0)),$B$4),DateRange,0)-1,MATCH(INDEX(Returns!$100:$100,MATCH($A113,DataStreams,0)),DataStreams,0)-1)),
OFFSET(HOMECELL,MATCH(MAX(INDEX(First_Data_Point,MATCH($A113,DataStreams,0)),INDEX(First_Data_Point,MATCH(AT$6,DataStreams,0)),$B$3),DateRange,0)-1,MATCH(AT$6,DataStreams,0)-1):OFFSET(HOMECELL,MATCH(MIN(INDEX(Last_Data_Point,MATCH($A113,DataStreams,0)),INDEX(Last_Data_Point,MATCH(AT$6,DataStreams,0)),$B$4),DateRange,0)-1,MATCH(AT$6,DataStreams,0)-1) -
(INDEX(Returns!$102:$102,MATCH(AT$6,DataStreams,0))*
OFFSET(HOMECELL,MATCH(MAX(INDEX(First_Data_Point,MATCH($A113,DataStreams,0)),INDEX(First_Data_Point,MATCH(AT$6,DataStreams,0)),$B$3),DateRange,0)-1,MATCH(INDEX(Returns!$100:$100,MATCH(AT$6,DataStreams,0)),DataStreams,0)-1):OFFSET(HOMECELL,MATCH(MIN(INDEX(Last_Data_Point,MATCH($A113,DataStreams,0)),INDEX(Last_Data_Point,MATCH(AT$6,DataStreams,0)),$B$4),DateRange,0)-1,MATCH(INDEX(Returns!$100:$100,MATCH(AT$6,DataStreams,0)),DataStreams,0)-1))),"")</f>
        <v/>
      </c>
      <c r="AU113" s="233" t="str" cm="1">
        <f t="array" aca="1" ref="AU113" ca="1">_xlfn.IFNA(_xlfn.COVARIANCE.S(
OFFSET(HOMECELL,MATCH(MAX(INDEX(First_Data_Point,MATCH($A113,DataStreams,0)),INDEX(First_Data_Point,MATCH(AU$6,DataStreams,0)),$B$3),DateRange,0)-1,MATCH($A113,DataStreams,0)-1):OFFSET(HOMECELL,MATCH(MIN(INDEX(Last_Data_Point,MATCH($A113,DataStreams,0)),INDEX(Last_Data_Point,MATCH(AU$6,DataStreams,0)),$B$4),DateRange,0)-1,MATCH($A113,DataStreams,0)-1) -
(INDEX(Returns!$102:$102,MATCH($A113,DataStreams,0))*
OFFSET(HOMECELL,MATCH(MAX(INDEX(First_Data_Point,MATCH($A113,DataStreams,0)),INDEX(First_Data_Point,MATCH(AU$6,DataStreams,0)),$B$3),DateRange,0)-1,MATCH(INDEX(Returns!$100:$100,MATCH($A113,DataStreams,0)),DataStreams,0)-1):OFFSET(HOMECELL,MATCH(MIN(INDEX(Last_Data_Point,MATCH($A113,DataStreams,0)),INDEX(Last_Data_Point,MATCH(AU$6,DataStreams,0)),$B$4),DateRange,0)-1,MATCH(INDEX(Returns!$100:$100,MATCH($A113,DataStreams,0)),DataStreams,0)-1)),
OFFSET(HOMECELL,MATCH(MAX(INDEX(First_Data_Point,MATCH($A113,DataStreams,0)),INDEX(First_Data_Point,MATCH(AU$6,DataStreams,0)),$B$3),DateRange,0)-1,MATCH(AU$6,DataStreams,0)-1):OFFSET(HOMECELL,MATCH(MIN(INDEX(Last_Data_Point,MATCH($A113,DataStreams,0)),INDEX(Last_Data_Point,MATCH(AU$6,DataStreams,0)),$B$4),DateRange,0)-1,MATCH(AU$6,DataStreams,0)-1) -
(INDEX(Returns!$102:$102,MATCH(AU$6,DataStreams,0))*
OFFSET(HOMECELL,MATCH(MAX(INDEX(First_Data_Point,MATCH($A113,DataStreams,0)),INDEX(First_Data_Point,MATCH(AU$6,DataStreams,0)),$B$3),DateRange,0)-1,MATCH(INDEX(Returns!$100:$100,MATCH(AU$6,DataStreams,0)),DataStreams,0)-1):OFFSET(HOMECELL,MATCH(MIN(INDEX(Last_Data_Point,MATCH($A113,DataStreams,0)),INDEX(Last_Data_Point,MATCH(AU$6,DataStreams,0)),$B$4),DateRange,0)-1,MATCH(INDEX(Returns!$100:$100,MATCH(AU$6,DataStreams,0)),DataStreams,0)-1))),"")</f>
        <v/>
      </c>
      <c r="AV113" s="233" t="str" cm="1">
        <f t="array" aca="1" ref="AV113" ca="1">_xlfn.IFNA(_xlfn.COVARIANCE.S(
OFFSET(HOMECELL,MATCH(MAX(INDEX(First_Data_Point,MATCH($A113,DataStreams,0)),INDEX(First_Data_Point,MATCH(AV$6,DataStreams,0)),$B$3),DateRange,0)-1,MATCH($A113,DataStreams,0)-1):OFFSET(HOMECELL,MATCH(MIN(INDEX(Last_Data_Point,MATCH($A113,DataStreams,0)),INDEX(Last_Data_Point,MATCH(AV$6,DataStreams,0)),$B$4),DateRange,0)-1,MATCH($A113,DataStreams,0)-1) -
(INDEX(Returns!$102:$102,MATCH($A113,DataStreams,0))*
OFFSET(HOMECELL,MATCH(MAX(INDEX(First_Data_Point,MATCH($A113,DataStreams,0)),INDEX(First_Data_Point,MATCH(AV$6,DataStreams,0)),$B$3),DateRange,0)-1,MATCH(INDEX(Returns!$100:$100,MATCH($A113,DataStreams,0)),DataStreams,0)-1):OFFSET(HOMECELL,MATCH(MIN(INDEX(Last_Data_Point,MATCH($A113,DataStreams,0)),INDEX(Last_Data_Point,MATCH(AV$6,DataStreams,0)),$B$4),DateRange,0)-1,MATCH(INDEX(Returns!$100:$100,MATCH($A113,DataStreams,0)),DataStreams,0)-1)),
OFFSET(HOMECELL,MATCH(MAX(INDEX(First_Data_Point,MATCH($A113,DataStreams,0)),INDEX(First_Data_Point,MATCH(AV$6,DataStreams,0)),$B$3),DateRange,0)-1,MATCH(AV$6,DataStreams,0)-1):OFFSET(HOMECELL,MATCH(MIN(INDEX(Last_Data_Point,MATCH($A113,DataStreams,0)),INDEX(Last_Data_Point,MATCH(AV$6,DataStreams,0)),$B$4),DateRange,0)-1,MATCH(AV$6,DataStreams,0)-1) -
(INDEX(Returns!$102:$102,MATCH(AV$6,DataStreams,0))*
OFFSET(HOMECELL,MATCH(MAX(INDEX(First_Data_Point,MATCH($A113,DataStreams,0)),INDEX(First_Data_Point,MATCH(AV$6,DataStreams,0)),$B$3),DateRange,0)-1,MATCH(INDEX(Returns!$100:$100,MATCH(AV$6,DataStreams,0)),DataStreams,0)-1):OFFSET(HOMECELL,MATCH(MIN(INDEX(Last_Data_Point,MATCH($A113,DataStreams,0)),INDEX(Last_Data_Point,MATCH(AV$6,DataStreams,0)),$B$4),DateRange,0)-1,MATCH(INDEX(Returns!$100:$100,MATCH(AV$6,DataStreams,0)),DataStreams,0)-1))),"")</f>
        <v/>
      </c>
      <c r="AW113" s="233" t="str" cm="1">
        <f t="array" aca="1" ref="AW113" ca="1">_xlfn.IFNA(_xlfn.COVARIANCE.S(
OFFSET(HOMECELL,MATCH(MAX(INDEX(First_Data_Point,MATCH($A113,DataStreams,0)),INDEX(First_Data_Point,MATCH(AW$6,DataStreams,0)),$B$3),DateRange,0)-1,MATCH($A113,DataStreams,0)-1):OFFSET(HOMECELL,MATCH(MIN(INDEX(Last_Data_Point,MATCH($A113,DataStreams,0)),INDEX(Last_Data_Point,MATCH(AW$6,DataStreams,0)),$B$4),DateRange,0)-1,MATCH($A113,DataStreams,0)-1) -
(INDEX(Returns!$102:$102,MATCH($A113,DataStreams,0))*
OFFSET(HOMECELL,MATCH(MAX(INDEX(First_Data_Point,MATCH($A113,DataStreams,0)),INDEX(First_Data_Point,MATCH(AW$6,DataStreams,0)),$B$3),DateRange,0)-1,MATCH(INDEX(Returns!$100:$100,MATCH($A113,DataStreams,0)),DataStreams,0)-1):OFFSET(HOMECELL,MATCH(MIN(INDEX(Last_Data_Point,MATCH($A113,DataStreams,0)),INDEX(Last_Data_Point,MATCH(AW$6,DataStreams,0)),$B$4),DateRange,0)-1,MATCH(INDEX(Returns!$100:$100,MATCH($A113,DataStreams,0)),DataStreams,0)-1)),
OFFSET(HOMECELL,MATCH(MAX(INDEX(First_Data_Point,MATCH($A113,DataStreams,0)),INDEX(First_Data_Point,MATCH(AW$6,DataStreams,0)),$B$3),DateRange,0)-1,MATCH(AW$6,DataStreams,0)-1):OFFSET(HOMECELL,MATCH(MIN(INDEX(Last_Data_Point,MATCH($A113,DataStreams,0)),INDEX(Last_Data_Point,MATCH(AW$6,DataStreams,0)),$B$4),DateRange,0)-1,MATCH(AW$6,DataStreams,0)-1) -
(INDEX(Returns!$102:$102,MATCH(AW$6,DataStreams,0))*
OFFSET(HOMECELL,MATCH(MAX(INDEX(First_Data_Point,MATCH($A113,DataStreams,0)),INDEX(First_Data_Point,MATCH(AW$6,DataStreams,0)),$B$3),DateRange,0)-1,MATCH(INDEX(Returns!$100:$100,MATCH(AW$6,DataStreams,0)),DataStreams,0)-1):OFFSET(HOMECELL,MATCH(MIN(INDEX(Last_Data_Point,MATCH($A113,DataStreams,0)),INDEX(Last_Data_Point,MATCH(AW$6,DataStreams,0)),$B$4),DateRange,0)-1,MATCH(INDEX(Returns!$100:$100,MATCH(AW$6,DataStreams,0)),DataStreams,0)-1))),"")</f>
        <v/>
      </c>
      <c r="AX113" s="233" t="str" cm="1">
        <f t="array" aca="1" ref="AX113" ca="1">_xlfn.IFNA(_xlfn.COVARIANCE.S(
OFFSET(HOMECELL,MATCH(MAX(INDEX(First_Data_Point,MATCH($A113,DataStreams,0)),INDEX(First_Data_Point,MATCH(AX$6,DataStreams,0)),$B$3),DateRange,0)-1,MATCH($A113,DataStreams,0)-1):OFFSET(HOMECELL,MATCH(MIN(INDEX(Last_Data_Point,MATCH($A113,DataStreams,0)),INDEX(Last_Data_Point,MATCH(AX$6,DataStreams,0)),$B$4),DateRange,0)-1,MATCH($A113,DataStreams,0)-1) -
(INDEX(Returns!$102:$102,MATCH($A113,DataStreams,0))*
OFFSET(HOMECELL,MATCH(MAX(INDEX(First_Data_Point,MATCH($A113,DataStreams,0)),INDEX(First_Data_Point,MATCH(AX$6,DataStreams,0)),$B$3),DateRange,0)-1,MATCH(INDEX(Returns!$100:$100,MATCH($A113,DataStreams,0)),DataStreams,0)-1):OFFSET(HOMECELL,MATCH(MIN(INDEX(Last_Data_Point,MATCH($A113,DataStreams,0)),INDEX(Last_Data_Point,MATCH(AX$6,DataStreams,0)),$B$4),DateRange,0)-1,MATCH(INDEX(Returns!$100:$100,MATCH($A113,DataStreams,0)),DataStreams,0)-1)),
OFFSET(HOMECELL,MATCH(MAX(INDEX(First_Data_Point,MATCH($A113,DataStreams,0)),INDEX(First_Data_Point,MATCH(AX$6,DataStreams,0)),$B$3),DateRange,0)-1,MATCH(AX$6,DataStreams,0)-1):OFFSET(HOMECELL,MATCH(MIN(INDEX(Last_Data_Point,MATCH($A113,DataStreams,0)),INDEX(Last_Data_Point,MATCH(AX$6,DataStreams,0)),$B$4),DateRange,0)-1,MATCH(AX$6,DataStreams,0)-1) -
(INDEX(Returns!$102:$102,MATCH(AX$6,DataStreams,0))*
OFFSET(HOMECELL,MATCH(MAX(INDEX(First_Data_Point,MATCH($A113,DataStreams,0)),INDEX(First_Data_Point,MATCH(AX$6,DataStreams,0)),$B$3),DateRange,0)-1,MATCH(INDEX(Returns!$100:$100,MATCH(AX$6,DataStreams,0)),DataStreams,0)-1):OFFSET(HOMECELL,MATCH(MIN(INDEX(Last_Data_Point,MATCH($A113,DataStreams,0)),INDEX(Last_Data_Point,MATCH(AX$6,DataStreams,0)),$B$4),DateRange,0)-1,MATCH(INDEX(Returns!$100:$100,MATCH(AX$6,DataStreams,0)),DataStreams,0)-1))),"")</f>
        <v/>
      </c>
      <c r="AY113" s="233" t="str" cm="1">
        <f t="array" aca="1" ref="AY113" ca="1">_xlfn.IFNA(_xlfn.COVARIANCE.S(
OFFSET(HOMECELL,MATCH(MAX(INDEX(First_Data_Point,MATCH($A113,DataStreams,0)),INDEX(First_Data_Point,MATCH(AY$6,DataStreams,0)),$B$3),DateRange,0)-1,MATCH($A113,DataStreams,0)-1):OFFSET(HOMECELL,MATCH(MIN(INDEX(Last_Data_Point,MATCH($A113,DataStreams,0)),INDEX(Last_Data_Point,MATCH(AY$6,DataStreams,0)),$B$4),DateRange,0)-1,MATCH($A113,DataStreams,0)-1) -
(INDEX(Returns!$102:$102,MATCH($A113,DataStreams,0))*
OFFSET(HOMECELL,MATCH(MAX(INDEX(First_Data_Point,MATCH($A113,DataStreams,0)),INDEX(First_Data_Point,MATCH(AY$6,DataStreams,0)),$B$3),DateRange,0)-1,MATCH(INDEX(Returns!$100:$100,MATCH($A113,DataStreams,0)),DataStreams,0)-1):OFFSET(HOMECELL,MATCH(MIN(INDEX(Last_Data_Point,MATCH($A113,DataStreams,0)),INDEX(Last_Data_Point,MATCH(AY$6,DataStreams,0)),$B$4),DateRange,0)-1,MATCH(INDEX(Returns!$100:$100,MATCH($A113,DataStreams,0)),DataStreams,0)-1)),
OFFSET(HOMECELL,MATCH(MAX(INDEX(First_Data_Point,MATCH($A113,DataStreams,0)),INDEX(First_Data_Point,MATCH(AY$6,DataStreams,0)),$B$3),DateRange,0)-1,MATCH(AY$6,DataStreams,0)-1):OFFSET(HOMECELL,MATCH(MIN(INDEX(Last_Data_Point,MATCH($A113,DataStreams,0)),INDEX(Last_Data_Point,MATCH(AY$6,DataStreams,0)),$B$4),DateRange,0)-1,MATCH(AY$6,DataStreams,0)-1) -
(INDEX(Returns!$102:$102,MATCH(AY$6,DataStreams,0))*
OFFSET(HOMECELL,MATCH(MAX(INDEX(First_Data_Point,MATCH($A113,DataStreams,0)),INDEX(First_Data_Point,MATCH(AY$6,DataStreams,0)),$B$3),DateRange,0)-1,MATCH(INDEX(Returns!$100:$100,MATCH(AY$6,DataStreams,0)),DataStreams,0)-1):OFFSET(HOMECELL,MATCH(MIN(INDEX(Last_Data_Point,MATCH($A113,DataStreams,0)),INDEX(Last_Data_Point,MATCH(AY$6,DataStreams,0)),$B$4),DateRange,0)-1,MATCH(INDEX(Returns!$100:$100,MATCH(AY$6,DataStreams,0)),DataStreams,0)-1))),"")</f>
        <v/>
      </c>
      <c r="AZ113" s="233" t="str" cm="1">
        <f t="array" aca="1" ref="AZ113" ca="1">_xlfn.IFNA(_xlfn.COVARIANCE.S(
OFFSET(HOMECELL,MATCH(MAX(INDEX(First_Data_Point,MATCH($A113,DataStreams,0)),INDEX(First_Data_Point,MATCH(AZ$6,DataStreams,0)),$B$3),DateRange,0)-1,MATCH($A113,DataStreams,0)-1):OFFSET(HOMECELL,MATCH(MIN(INDEX(Last_Data_Point,MATCH($A113,DataStreams,0)),INDEX(Last_Data_Point,MATCH(AZ$6,DataStreams,0)),$B$4),DateRange,0)-1,MATCH($A113,DataStreams,0)-1) -
(INDEX(Returns!$102:$102,MATCH($A113,DataStreams,0))*
OFFSET(HOMECELL,MATCH(MAX(INDEX(First_Data_Point,MATCH($A113,DataStreams,0)),INDEX(First_Data_Point,MATCH(AZ$6,DataStreams,0)),$B$3),DateRange,0)-1,MATCH(INDEX(Returns!$100:$100,MATCH($A113,DataStreams,0)),DataStreams,0)-1):OFFSET(HOMECELL,MATCH(MIN(INDEX(Last_Data_Point,MATCH($A113,DataStreams,0)),INDEX(Last_Data_Point,MATCH(AZ$6,DataStreams,0)),$B$4),DateRange,0)-1,MATCH(INDEX(Returns!$100:$100,MATCH($A113,DataStreams,0)),DataStreams,0)-1)),
OFFSET(HOMECELL,MATCH(MAX(INDEX(First_Data_Point,MATCH($A113,DataStreams,0)),INDEX(First_Data_Point,MATCH(AZ$6,DataStreams,0)),$B$3),DateRange,0)-1,MATCH(AZ$6,DataStreams,0)-1):OFFSET(HOMECELL,MATCH(MIN(INDEX(Last_Data_Point,MATCH($A113,DataStreams,0)),INDEX(Last_Data_Point,MATCH(AZ$6,DataStreams,0)),$B$4),DateRange,0)-1,MATCH(AZ$6,DataStreams,0)-1) -
(INDEX(Returns!$102:$102,MATCH(AZ$6,DataStreams,0))*
OFFSET(HOMECELL,MATCH(MAX(INDEX(First_Data_Point,MATCH($A113,DataStreams,0)),INDEX(First_Data_Point,MATCH(AZ$6,DataStreams,0)),$B$3),DateRange,0)-1,MATCH(INDEX(Returns!$100:$100,MATCH(AZ$6,DataStreams,0)),DataStreams,0)-1):OFFSET(HOMECELL,MATCH(MIN(INDEX(Last_Data_Point,MATCH($A113,DataStreams,0)),INDEX(Last_Data_Point,MATCH(AZ$6,DataStreams,0)),$B$4),DateRange,0)-1,MATCH(INDEX(Returns!$100:$100,MATCH(AZ$6,DataStreams,0)),DataStreams,0)-1))),"")</f>
        <v/>
      </c>
      <c r="BA113" s="233" t="str" cm="1">
        <f t="array" aca="1" ref="BA113" ca="1">_xlfn.IFNA(_xlfn.COVARIANCE.S(
OFFSET(HOMECELL,MATCH(MAX(INDEX(First_Data_Point,MATCH($A113,DataStreams,0)),INDEX(First_Data_Point,MATCH(BA$6,DataStreams,0)),$B$3),DateRange,0)-1,MATCH($A113,DataStreams,0)-1):OFFSET(HOMECELL,MATCH(MIN(INDEX(Last_Data_Point,MATCH($A113,DataStreams,0)),INDEX(Last_Data_Point,MATCH(BA$6,DataStreams,0)),$B$4),DateRange,0)-1,MATCH($A113,DataStreams,0)-1) -
(INDEX(Returns!$102:$102,MATCH($A113,DataStreams,0))*
OFFSET(HOMECELL,MATCH(MAX(INDEX(First_Data_Point,MATCH($A113,DataStreams,0)),INDEX(First_Data_Point,MATCH(BA$6,DataStreams,0)),$B$3),DateRange,0)-1,MATCH(INDEX(Returns!$100:$100,MATCH($A113,DataStreams,0)),DataStreams,0)-1):OFFSET(HOMECELL,MATCH(MIN(INDEX(Last_Data_Point,MATCH($A113,DataStreams,0)),INDEX(Last_Data_Point,MATCH(BA$6,DataStreams,0)),$B$4),DateRange,0)-1,MATCH(INDEX(Returns!$100:$100,MATCH($A113,DataStreams,0)),DataStreams,0)-1)),
OFFSET(HOMECELL,MATCH(MAX(INDEX(First_Data_Point,MATCH($A113,DataStreams,0)),INDEX(First_Data_Point,MATCH(BA$6,DataStreams,0)),$B$3),DateRange,0)-1,MATCH(BA$6,DataStreams,0)-1):OFFSET(HOMECELL,MATCH(MIN(INDEX(Last_Data_Point,MATCH($A113,DataStreams,0)),INDEX(Last_Data_Point,MATCH(BA$6,DataStreams,0)),$B$4),DateRange,0)-1,MATCH(BA$6,DataStreams,0)-1) -
(INDEX(Returns!$102:$102,MATCH(BA$6,DataStreams,0))*
OFFSET(HOMECELL,MATCH(MAX(INDEX(First_Data_Point,MATCH($A113,DataStreams,0)),INDEX(First_Data_Point,MATCH(BA$6,DataStreams,0)),$B$3),DateRange,0)-1,MATCH(INDEX(Returns!$100:$100,MATCH(BA$6,DataStreams,0)),DataStreams,0)-1):OFFSET(HOMECELL,MATCH(MIN(INDEX(Last_Data_Point,MATCH($A113,DataStreams,0)),INDEX(Last_Data_Point,MATCH(BA$6,DataStreams,0)),$B$4),DateRange,0)-1,MATCH(INDEX(Returns!$100:$100,MATCH(BA$6,DataStreams,0)),DataStreams,0)-1))),"")</f>
        <v/>
      </c>
      <c r="BB113" s="233" t="str" cm="1">
        <f t="array" aca="1" ref="BB113" ca="1">_xlfn.IFNA(_xlfn.COVARIANCE.S(
OFFSET(HOMECELL,MATCH(MAX(INDEX(First_Data_Point,MATCH($A113,DataStreams,0)),INDEX(First_Data_Point,MATCH(BB$6,DataStreams,0)),$B$3),DateRange,0)-1,MATCH($A113,DataStreams,0)-1):OFFSET(HOMECELL,MATCH(MIN(INDEX(Last_Data_Point,MATCH($A113,DataStreams,0)),INDEX(Last_Data_Point,MATCH(BB$6,DataStreams,0)),$B$4),DateRange,0)-1,MATCH($A113,DataStreams,0)-1) -
(INDEX(Returns!$102:$102,MATCH($A113,DataStreams,0))*
OFFSET(HOMECELL,MATCH(MAX(INDEX(First_Data_Point,MATCH($A113,DataStreams,0)),INDEX(First_Data_Point,MATCH(BB$6,DataStreams,0)),$B$3),DateRange,0)-1,MATCH(INDEX(Returns!$100:$100,MATCH($A113,DataStreams,0)),DataStreams,0)-1):OFFSET(HOMECELL,MATCH(MIN(INDEX(Last_Data_Point,MATCH($A113,DataStreams,0)),INDEX(Last_Data_Point,MATCH(BB$6,DataStreams,0)),$B$4),DateRange,0)-1,MATCH(INDEX(Returns!$100:$100,MATCH($A113,DataStreams,0)),DataStreams,0)-1)),
OFFSET(HOMECELL,MATCH(MAX(INDEX(First_Data_Point,MATCH($A113,DataStreams,0)),INDEX(First_Data_Point,MATCH(BB$6,DataStreams,0)),$B$3),DateRange,0)-1,MATCH(BB$6,DataStreams,0)-1):OFFSET(HOMECELL,MATCH(MIN(INDEX(Last_Data_Point,MATCH($A113,DataStreams,0)),INDEX(Last_Data_Point,MATCH(BB$6,DataStreams,0)),$B$4),DateRange,0)-1,MATCH(BB$6,DataStreams,0)-1) -
(INDEX(Returns!$102:$102,MATCH(BB$6,DataStreams,0))*
OFFSET(HOMECELL,MATCH(MAX(INDEX(First_Data_Point,MATCH($A113,DataStreams,0)),INDEX(First_Data_Point,MATCH(BB$6,DataStreams,0)),$B$3),DateRange,0)-1,MATCH(INDEX(Returns!$100:$100,MATCH(BB$6,DataStreams,0)),DataStreams,0)-1):OFFSET(HOMECELL,MATCH(MIN(INDEX(Last_Data_Point,MATCH($A113,DataStreams,0)),INDEX(Last_Data_Point,MATCH(BB$6,DataStreams,0)),$B$4),DateRange,0)-1,MATCH(INDEX(Returns!$100:$100,MATCH(BB$6,DataStreams,0)),DataStreams,0)-1))),"")</f>
        <v/>
      </c>
      <c r="BC113" s="236"/>
    </row>
    <row r="114" spans="1:55">
      <c r="A114" s="239"/>
      <c r="B114" s="233" t="str" cm="1">
        <f t="array" aca="1" ref="B114" ca="1">_xlfn.IFNA(_xlfn.COVARIANCE.S(
OFFSET(HOMECELL,MATCH(MAX(INDEX(First_Data_Point,MATCH($A114,DataStreams,0)),INDEX(First_Data_Point,MATCH(B$6,DataStreams,0)),$B$3),DateRange,0)-1,MATCH($A114,DataStreams,0)-1):OFFSET(HOMECELL,MATCH(MIN(INDEX(Last_Data_Point,MATCH($A114,DataStreams,0)),INDEX(Last_Data_Point,MATCH(B$6,DataStreams,0)),$B$4),DateRange,0)-1,MATCH($A114,DataStreams,0)-1) -
(INDEX(Returns!$102:$102,MATCH($A114,DataStreams,0))*
OFFSET(HOMECELL,MATCH(MAX(INDEX(First_Data_Point,MATCH($A114,DataStreams,0)),INDEX(First_Data_Point,MATCH(B$6,DataStreams,0)),$B$3),DateRange,0)-1,MATCH(INDEX(Returns!$100:$100,MATCH($A114,DataStreams,0)),DataStreams,0)-1):OFFSET(HOMECELL,MATCH(MIN(INDEX(Last_Data_Point,MATCH($A114,DataStreams,0)),INDEX(Last_Data_Point,MATCH(B$6,DataStreams,0)),$B$4),DateRange,0)-1,MATCH(INDEX(Returns!$100:$100,MATCH($A114,DataStreams,0)),DataStreams,0)-1)),
OFFSET(HOMECELL,MATCH(MAX(INDEX(First_Data_Point,MATCH($A114,DataStreams,0)),INDEX(First_Data_Point,MATCH(B$6,DataStreams,0)),$B$3),DateRange,0)-1,MATCH(B$6,DataStreams,0)-1):OFFSET(HOMECELL,MATCH(MIN(INDEX(Last_Data_Point,MATCH($A114,DataStreams,0)),INDEX(Last_Data_Point,MATCH(B$6,DataStreams,0)),$B$4),DateRange,0)-1,MATCH(B$6,DataStreams,0)-1) -
(INDEX(Returns!$102:$102,MATCH(B$6,DataStreams,0))*
OFFSET(HOMECELL,MATCH(MAX(INDEX(First_Data_Point,MATCH($A114,DataStreams,0)),INDEX(First_Data_Point,MATCH(B$6,DataStreams,0)),$B$3),DateRange,0)-1,MATCH(INDEX(Returns!$100:$100,MATCH(B$6,DataStreams,0)),DataStreams,0)-1):OFFSET(HOMECELL,MATCH(MIN(INDEX(Last_Data_Point,MATCH($A114,DataStreams,0)),INDEX(Last_Data_Point,MATCH(B$6,DataStreams,0)),$B$4),DateRange,0)-1,MATCH(INDEX(Returns!$100:$100,MATCH(B$6,DataStreams,0)),DataStreams,0)-1))),"")</f>
        <v/>
      </c>
      <c r="C114" s="233" t="str" cm="1">
        <f t="array" aca="1" ref="C114" ca="1">_xlfn.IFNA(_xlfn.COVARIANCE.S(
OFFSET(HOMECELL,MATCH(MAX(INDEX(First_Data_Point,MATCH($A114,DataStreams,0)),INDEX(First_Data_Point,MATCH(C$6,DataStreams,0)),$B$3),DateRange,0)-1,MATCH($A114,DataStreams,0)-1):OFFSET(HOMECELL,MATCH(MIN(INDEX(Last_Data_Point,MATCH($A114,DataStreams,0)),INDEX(Last_Data_Point,MATCH(C$6,DataStreams,0)),$B$4),DateRange,0)-1,MATCH($A114,DataStreams,0)-1) -
(INDEX(Returns!$102:$102,MATCH($A114,DataStreams,0))*
OFFSET(HOMECELL,MATCH(MAX(INDEX(First_Data_Point,MATCH($A114,DataStreams,0)),INDEX(First_Data_Point,MATCH(C$6,DataStreams,0)),$B$3),DateRange,0)-1,MATCH(INDEX(Returns!$100:$100,MATCH($A114,DataStreams,0)),DataStreams,0)-1):OFFSET(HOMECELL,MATCH(MIN(INDEX(Last_Data_Point,MATCH($A114,DataStreams,0)),INDEX(Last_Data_Point,MATCH(C$6,DataStreams,0)),$B$4),DateRange,0)-1,MATCH(INDEX(Returns!$100:$100,MATCH($A114,DataStreams,0)),DataStreams,0)-1)),
OFFSET(HOMECELL,MATCH(MAX(INDEX(First_Data_Point,MATCH($A114,DataStreams,0)),INDEX(First_Data_Point,MATCH(C$6,DataStreams,0)),$B$3),DateRange,0)-1,MATCH(C$6,DataStreams,0)-1):OFFSET(HOMECELL,MATCH(MIN(INDEX(Last_Data_Point,MATCH($A114,DataStreams,0)),INDEX(Last_Data_Point,MATCH(C$6,DataStreams,0)),$B$4),DateRange,0)-1,MATCH(C$6,DataStreams,0)-1) -
(INDEX(Returns!$102:$102,MATCH(C$6,DataStreams,0))*
OFFSET(HOMECELL,MATCH(MAX(INDEX(First_Data_Point,MATCH($A114,DataStreams,0)),INDEX(First_Data_Point,MATCH(C$6,DataStreams,0)),$B$3),DateRange,0)-1,MATCH(INDEX(Returns!$100:$100,MATCH(C$6,DataStreams,0)),DataStreams,0)-1):OFFSET(HOMECELL,MATCH(MIN(INDEX(Last_Data_Point,MATCH($A114,DataStreams,0)),INDEX(Last_Data_Point,MATCH(C$6,DataStreams,0)),$B$4),DateRange,0)-1,MATCH(INDEX(Returns!$100:$100,MATCH(C$6,DataStreams,0)),DataStreams,0)-1))),"")</f>
        <v/>
      </c>
      <c r="D114" s="233" t="str" cm="1">
        <f t="array" aca="1" ref="D114" ca="1">_xlfn.IFNA(_xlfn.COVARIANCE.S(
OFFSET(HOMECELL,MATCH(MAX(INDEX(First_Data_Point,MATCH($A114,DataStreams,0)),INDEX(First_Data_Point,MATCH(D$6,DataStreams,0)),$B$3),DateRange,0)-1,MATCH($A114,DataStreams,0)-1):OFFSET(HOMECELL,MATCH(MIN(INDEX(Last_Data_Point,MATCH($A114,DataStreams,0)),INDEX(Last_Data_Point,MATCH(D$6,DataStreams,0)),$B$4),DateRange,0)-1,MATCH($A114,DataStreams,0)-1) -
(INDEX(Returns!$102:$102,MATCH($A114,DataStreams,0))*
OFFSET(HOMECELL,MATCH(MAX(INDEX(First_Data_Point,MATCH($A114,DataStreams,0)),INDEX(First_Data_Point,MATCH(D$6,DataStreams,0)),$B$3),DateRange,0)-1,MATCH(INDEX(Returns!$100:$100,MATCH($A114,DataStreams,0)),DataStreams,0)-1):OFFSET(HOMECELL,MATCH(MIN(INDEX(Last_Data_Point,MATCH($A114,DataStreams,0)),INDEX(Last_Data_Point,MATCH(D$6,DataStreams,0)),$B$4),DateRange,0)-1,MATCH(INDEX(Returns!$100:$100,MATCH($A114,DataStreams,0)),DataStreams,0)-1)),
OFFSET(HOMECELL,MATCH(MAX(INDEX(First_Data_Point,MATCH($A114,DataStreams,0)),INDEX(First_Data_Point,MATCH(D$6,DataStreams,0)),$B$3),DateRange,0)-1,MATCH(D$6,DataStreams,0)-1):OFFSET(HOMECELL,MATCH(MIN(INDEX(Last_Data_Point,MATCH($A114,DataStreams,0)),INDEX(Last_Data_Point,MATCH(D$6,DataStreams,0)),$B$4),DateRange,0)-1,MATCH(D$6,DataStreams,0)-1) -
(INDEX(Returns!$102:$102,MATCH(D$6,DataStreams,0))*
OFFSET(HOMECELL,MATCH(MAX(INDEX(First_Data_Point,MATCH($A114,DataStreams,0)),INDEX(First_Data_Point,MATCH(D$6,DataStreams,0)),$B$3),DateRange,0)-1,MATCH(INDEX(Returns!$100:$100,MATCH(D$6,DataStreams,0)),DataStreams,0)-1):OFFSET(HOMECELL,MATCH(MIN(INDEX(Last_Data_Point,MATCH($A114,DataStreams,0)),INDEX(Last_Data_Point,MATCH(D$6,DataStreams,0)),$B$4),DateRange,0)-1,MATCH(INDEX(Returns!$100:$100,MATCH(D$6,DataStreams,0)),DataStreams,0)-1))),"")</f>
        <v/>
      </c>
      <c r="E114" s="233" t="str" cm="1">
        <f t="array" aca="1" ref="E114" ca="1">_xlfn.IFNA(_xlfn.COVARIANCE.S(
OFFSET(HOMECELL,MATCH(MAX(INDEX(First_Data_Point,MATCH($A114,DataStreams,0)),INDEX(First_Data_Point,MATCH(E$6,DataStreams,0)),$B$3),DateRange,0)-1,MATCH($A114,DataStreams,0)-1):OFFSET(HOMECELL,MATCH(MIN(INDEX(Last_Data_Point,MATCH($A114,DataStreams,0)),INDEX(Last_Data_Point,MATCH(E$6,DataStreams,0)),$B$4),DateRange,0)-1,MATCH($A114,DataStreams,0)-1) -
(INDEX(Returns!$102:$102,MATCH($A114,DataStreams,0))*
OFFSET(HOMECELL,MATCH(MAX(INDEX(First_Data_Point,MATCH($A114,DataStreams,0)),INDEX(First_Data_Point,MATCH(E$6,DataStreams,0)),$B$3),DateRange,0)-1,MATCH(INDEX(Returns!$100:$100,MATCH($A114,DataStreams,0)),DataStreams,0)-1):OFFSET(HOMECELL,MATCH(MIN(INDEX(Last_Data_Point,MATCH($A114,DataStreams,0)),INDEX(Last_Data_Point,MATCH(E$6,DataStreams,0)),$B$4),DateRange,0)-1,MATCH(INDEX(Returns!$100:$100,MATCH($A114,DataStreams,0)),DataStreams,0)-1)),
OFFSET(HOMECELL,MATCH(MAX(INDEX(First_Data_Point,MATCH($A114,DataStreams,0)),INDEX(First_Data_Point,MATCH(E$6,DataStreams,0)),$B$3),DateRange,0)-1,MATCH(E$6,DataStreams,0)-1):OFFSET(HOMECELL,MATCH(MIN(INDEX(Last_Data_Point,MATCH($A114,DataStreams,0)),INDEX(Last_Data_Point,MATCH(E$6,DataStreams,0)),$B$4),DateRange,0)-1,MATCH(E$6,DataStreams,0)-1) -
(INDEX(Returns!$102:$102,MATCH(E$6,DataStreams,0))*
OFFSET(HOMECELL,MATCH(MAX(INDEX(First_Data_Point,MATCH($A114,DataStreams,0)),INDEX(First_Data_Point,MATCH(E$6,DataStreams,0)),$B$3),DateRange,0)-1,MATCH(INDEX(Returns!$100:$100,MATCH(E$6,DataStreams,0)),DataStreams,0)-1):OFFSET(HOMECELL,MATCH(MIN(INDEX(Last_Data_Point,MATCH($A114,DataStreams,0)),INDEX(Last_Data_Point,MATCH(E$6,DataStreams,0)),$B$4),DateRange,0)-1,MATCH(INDEX(Returns!$100:$100,MATCH(E$6,DataStreams,0)),DataStreams,0)-1))),"")</f>
        <v/>
      </c>
      <c r="F114" s="233" t="str" cm="1">
        <f t="array" aca="1" ref="F114" ca="1">_xlfn.IFNA(_xlfn.COVARIANCE.S(
OFFSET(HOMECELL,MATCH(MAX(INDEX(First_Data_Point,MATCH($A114,DataStreams,0)),INDEX(First_Data_Point,MATCH(F$6,DataStreams,0)),$B$3),DateRange,0)-1,MATCH($A114,DataStreams,0)-1):OFFSET(HOMECELL,MATCH(MIN(INDEX(Last_Data_Point,MATCH($A114,DataStreams,0)),INDEX(Last_Data_Point,MATCH(F$6,DataStreams,0)),$B$4),DateRange,0)-1,MATCH($A114,DataStreams,0)-1) -
(INDEX(Returns!$102:$102,MATCH($A114,DataStreams,0))*
OFFSET(HOMECELL,MATCH(MAX(INDEX(First_Data_Point,MATCH($A114,DataStreams,0)),INDEX(First_Data_Point,MATCH(F$6,DataStreams,0)),$B$3),DateRange,0)-1,MATCH(INDEX(Returns!$100:$100,MATCH($A114,DataStreams,0)),DataStreams,0)-1):OFFSET(HOMECELL,MATCH(MIN(INDEX(Last_Data_Point,MATCH($A114,DataStreams,0)),INDEX(Last_Data_Point,MATCH(F$6,DataStreams,0)),$B$4),DateRange,0)-1,MATCH(INDEX(Returns!$100:$100,MATCH($A114,DataStreams,0)),DataStreams,0)-1)),
OFFSET(HOMECELL,MATCH(MAX(INDEX(First_Data_Point,MATCH($A114,DataStreams,0)),INDEX(First_Data_Point,MATCH(F$6,DataStreams,0)),$B$3),DateRange,0)-1,MATCH(F$6,DataStreams,0)-1):OFFSET(HOMECELL,MATCH(MIN(INDEX(Last_Data_Point,MATCH($A114,DataStreams,0)),INDEX(Last_Data_Point,MATCH(F$6,DataStreams,0)),$B$4),DateRange,0)-1,MATCH(F$6,DataStreams,0)-1) -
(INDEX(Returns!$102:$102,MATCH(F$6,DataStreams,0))*
OFFSET(HOMECELL,MATCH(MAX(INDEX(First_Data_Point,MATCH($A114,DataStreams,0)),INDEX(First_Data_Point,MATCH(F$6,DataStreams,0)),$B$3),DateRange,0)-1,MATCH(INDEX(Returns!$100:$100,MATCH(F$6,DataStreams,0)),DataStreams,0)-1):OFFSET(HOMECELL,MATCH(MIN(INDEX(Last_Data_Point,MATCH($A114,DataStreams,0)),INDEX(Last_Data_Point,MATCH(F$6,DataStreams,0)),$B$4),DateRange,0)-1,MATCH(INDEX(Returns!$100:$100,MATCH(F$6,DataStreams,0)),DataStreams,0)-1))),"")</f>
        <v/>
      </c>
      <c r="G114" s="233" t="str" cm="1">
        <f t="array" aca="1" ref="G114" ca="1">_xlfn.IFNA(_xlfn.COVARIANCE.S(
OFFSET(HOMECELL,MATCH(MAX(INDEX(First_Data_Point,MATCH($A114,DataStreams,0)),INDEX(First_Data_Point,MATCH(G$6,DataStreams,0)),$B$3),DateRange,0)-1,MATCH($A114,DataStreams,0)-1):OFFSET(HOMECELL,MATCH(MIN(INDEX(Last_Data_Point,MATCH($A114,DataStreams,0)),INDEX(Last_Data_Point,MATCH(G$6,DataStreams,0)),$B$4),DateRange,0)-1,MATCH($A114,DataStreams,0)-1) -
(INDEX(Returns!$102:$102,MATCH($A114,DataStreams,0))*
OFFSET(HOMECELL,MATCH(MAX(INDEX(First_Data_Point,MATCH($A114,DataStreams,0)),INDEX(First_Data_Point,MATCH(G$6,DataStreams,0)),$B$3),DateRange,0)-1,MATCH(INDEX(Returns!$100:$100,MATCH($A114,DataStreams,0)),DataStreams,0)-1):OFFSET(HOMECELL,MATCH(MIN(INDEX(Last_Data_Point,MATCH($A114,DataStreams,0)),INDEX(Last_Data_Point,MATCH(G$6,DataStreams,0)),$B$4),DateRange,0)-1,MATCH(INDEX(Returns!$100:$100,MATCH($A114,DataStreams,0)),DataStreams,0)-1)),
OFFSET(HOMECELL,MATCH(MAX(INDEX(First_Data_Point,MATCH($A114,DataStreams,0)),INDEX(First_Data_Point,MATCH(G$6,DataStreams,0)),$B$3),DateRange,0)-1,MATCH(G$6,DataStreams,0)-1):OFFSET(HOMECELL,MATCH(MIN(INDEX(Last_Data_Point,MATCH($A114,DataStreams,0)),INDEX(Last_Data_Point,MATCH(G$6,DataStreams,0)),$B$4),DateRange,0)-1,MATCH(G$6,DataStreams,0)-1) -
(INDEX(Returns!$102:$102,MATCH(G$6,DataStreams,0))*
OFFSET(HOMECELL,MATCH(MAX(INDEX(First_Data_Point,MATCH($A114,DataStreams,0)),INDEX(First_Data_Point,MATCH(G$6,DataStreams,0)),$B$3),DateRange,0)-1,MATCH(INDEX(Returns!$100:$100,MATCH(G$6,DataStreams,0)),DataStreams,0)-1):OFFSET(HOMECELL,MATCH(MIN(INDEX(Last_Data_Point,MATCH($A114,DataStreams,0)),INDEX(Last_Data_Point,MATCH(G$6,DataStreams,0)),$B$4),DateRange,0)-1,MATCH(INDEX(Returns!$100:$100,MATCH(G$6,DataStreams,0)),DataStreams,0)-1))),"")</f>
        <v/>
      </c>
      <c r="H114" s="233" t="str" cm="1">
        <f t="array" aca="1" ref="H114" ca="1">_xlfn.IFNA(_xlfn.COVARIANCE.S(
OFFSET(HOMECELL,MATCH(MAX(INDEX(First_Data_Point,MATCH($A114,DataStreams,0)),INDEX(First_Data_Point,MATCH(H$6,DataStreams,0)),$B$3),DateRange,0)-1,MATCH($A114,DataStreams,0)-1):OFFSET(HOMECELL,MATCH(MIN(INDEX(Last_Data_Point,MATCH($A114,DataStreams,0)),INDEX(Last_Data_Point,MATCH(H$6,DataStreams,0)),$B$4),DateRange,0)-1,MATCH($A114,DataStreams,0)-1) -
(INDEX(Returns!$102:$102,MATCH($A114,DataStreams,0))*
OFFSET(HOMECELL,MATCH(MAX(INDEX(First_Data_Point,MATCH($A114,DataStreams,0)),INDEX(First_Data_Point,MATCH(H$6,DataStreams,0)),$B$3),DateRange,0)-1,MATCH(INDEX(Returns!$100:$100,MATCH($A114,DataStreams,0)),DataStreams,0)-1):OFFSET(HOMECELL,MATCH(MIN(INDEX(Last_Data_Point,MATCH($A114,DataStreams,0)),INDEX(Last_Data_Point,MATCH(H$6,DataStreams,0)),$B$4),DateRange,0)-1,MATCH(INDEX(Returns!$100:$100,MATCH($A114,DataStreams,0)),DataStreams,0)-1)),
OFFSET(HOMECELL,MATCH(MAX(INDEX(First_Data_Point,MATCH($A114,DataStreams,0)),INDEX(First_Data_Point,MATCH(H$6,DataStreams,0)),$B$3),DateRange,0)-1,MATCH(H$6,DataStreams,0)-1):OFFSET(HOMECELL,MATCH(MIN(INDEX(Last_Data_Point,MATCH($A114,DataStreams,0)),INDEX(Last_Data_Point,MATCH(H$6,DataStreams,0)),$B$4),DateRange,0)-1,MATCH(H$6,DataStreams,0)-1) -
(INDEX(Returns!$102:$102,MATCH(H$6,DataStreams,0))*
OFFSET(HOMECELL,MATCH(MAX(INDEX(First_Data_Point,MATCH($A114,DataStreams,0)),INDEX(First_Data_Point,MATCH(H$6,DataStreams,0)),$B$3),DateRange,0)-1,MATCH(INDEX(Returns!$100:$100,MATCH(H$6,DataStreams,0)),DataStreams,0)-1):OFFSET(HOMECELL,MATCH(MIN(INDEX(Last_Data_Point,MATCH($A114,DataStreams,0)),INDEX(Last_Data_Point,MATCH(H$6,DataStreams,0)),$B$4),DateRange,0)-1,MATCH(INDEX(Returns!$100:$100,MATCH(H$6,DataStreams,0)),DataStreams,0)-1))),"")</f>
        <v/>
      </c>
      <c r="I114" s="233" t="str" cm="1">
        <f t="array" aca="1" ref="I114" ca="1">_xlfn.IFNA(_xlfn.COVARIANCE.S(
OFFSET(HOMECELL,MATCH(MAX(INDEX(First_Data_Point,MATCH($A114,DataStreams,0)),INDEX(First_Data_Point,MATCH(I$6,DataStreams,0)),$B$3),DateRange,0)-1,MATCH($A114,DataStreams,0)-1):OFFSET(HOMECELL,MATCH(MIN(INDEX(Last_Data_Point,MATCH($A114,DataStreams,0)),INDEX(Last_Data_Point,MATCH(I$6,DataStreams,0)),$B$4),DateRange,0)-1,MATCH($A114,DataStreams,0)-1) -
(INDEX(Returns!$102:$102,MATCH($A114,DataStreams,0))*
OFFSET(HOMECELL,MATCH(MAX(INDEX(First_Data_Point,MATCH($A114,DataStreams,0)),INDEX(First_Data_Point,MATCH(I$6,DataStreams,0)),$B$3),DateRange,0)-1,MATCH(INDEX(Returns!$100:$100,MATCH($A114,DataStreams,0)),DataStreams,0)-1):OFFSET(HOMECELL,MATCH(MIN(INDEX(Last_Data_Point,MATCH($A114,DataStreams,0)),INDEX(Last_Data_Point,MATCH(I$6,DataStreams,0)),$B$4),DateRange,0)-1,MATCH(INDEX(Returns!$100:$100,MATCH($A114,DataStreams,0)),DataStreams,0)-1)),
OFFSET(HOMECELL,MATCH(MAX(INDEX(First_Data_Point,MATCH($A114,DataStreams,0)),INDEX(First_Data_Point,MATCH(I$6,DataStreams,0)),$B$3),DateRange,0)-1,MATCH(I$6,DataStreams,0)-1):OFFSET(HOMECELL,MATCH(MIN(INDEX(Last_Data_Point,MATCH($A114,DataStreams,0)),INDEX(Last_Data_Point,MATCH(I$6,DataStreams,0)),$B$4),DateRange,0)-1,MATCH(I$6,DataStreams,0)-1) -
(INDEX(Returns!$102:$102,MATCH(I$6,DataStreams,0))*
OFFSET(HOMECELL,MATCH(MAX(INDEX(First_Data_Point,MATCH($A114,DataStreams,0)),INDEX(First_Data_Point,MATCH(I$6,DataStreams,0)),$B$3),DateRange,0)-1,MATCH(INDEX(Returns!$100:$100,MATCH(I$6,DataStreams,0)),DataStreams,0)-1):OFFSET(HOMECELL,MATCH(MIN(INDEX(Last_Data_Point,MATCH($A114,DataStreams,0)),INDEX(Last_Data_Point,MATCH(I$6,DataStreams,0)),$B$4),DateRange,0)-1,MATCH(INDEX(Returns!$100:$100,MATCH(I$6,DataStreams,0)),DataStreams,0)-1))),"")</f>
        <v/>
      </c>
      <c r="J114" s="233" t="str" cm="1">
        <f t="array" aca="1" ref="J114" ca="1">_xlfn.IFNA(_xlfn.COVARIANCE.S(
OFFSET(HOMECELL,MATCH(MAX(INDEX(First_Data_Point,MATCH($A114,DataStreams,0)),INDEX(First_Data_Point,MATCH(J$6,DataStreams,0)),$B$3),DateRange,0)-1,MATCH($A114,DataStreams,0)-1):OFFSET(HOMECELL,MATCH(MIN(INDEX(Last_Data_Point,MATCH($A114,DataStreams,0)),INDEX(Last_Data_Point,MATCH(J$6,DataStreams,0)),$B$4),DateRange,0)-1,MATCH($A114,DataStreams,0)-1) -
(INDEX(Returns!$102:$102,MATCH($A114,DataStreams,0))*
OFFSET(HOMECELL,MATCH(MAX(INDEX(First_Data_Point,MATCH($A114,DataStreams,0)),INDEX(First_Data_Point,MATCH(J$6,DataStreams,0)),$B$3),DateRange,0)-1,MATCH(INDEX(Returns!$100:$100,MATCH($A114,DataStreams,0)),DataStreams,0)-1):OFFSET(HOMECELL,MATCH(MIN(INDEX(Last_Data_Point,MATCH($A114,DataStreams,0)),INDEX(Last_Data_Point,MATCH(J$6,DataStreams,0)),$B$4),DateRange,0)-1,MATCH(INDEX(Returns!$100:$100,MATCH($A114,DataStreams,0)),DataStreams,0)-1)),
OFFSET(HOMECELL,MATCH(MAX(INDEX(First_Data_Point,MATCH($A114,DataStreams,0)),INDEX(First_Data_Point,MATCH(J$6,DataStreams,0)),$B$3),DateRange,0)-1,MATCH(J$6,DataStreams,0)-1):OFFSET(HOMECELL,MATCH(MIN(INDEX(Last_Data_Point,MATCH($A114,DataStreams,0)),INDEX(Last_Data_Point,MATCH(J$6,DataStreams,0)),$B$4),DateRange,0)-1,MATCH(J$6,DataStreams,0)-1) -
(INDEX(Returns!$102:$102,MATCH(J$6,DataStreams,0))*
OFFSET(HOMECELL,MATCH(MAX(INDEX(First_Data_Point,MATCH($A114,DataStreams,0)),INDEX(First_Data_Point,MATCH(J$6,DataStreams,0)),$B$3),DateRange,0)-1,MATCH(INDEX(Returns!$100:$100,MATCH(J$6,DataStreams,0)),DataStreams,0)-1):OFFSET(HOMECELL,MATCH(MIN(INDEX(Last_Data_Point,MATCH($A114,DataStreams,0)),INDEX(Last_Data_Point,MATCH(J$6,DataStreams,0)),$B$4),DateRange,0)-1,MATCH(INDEX(Returns!$100:$100,MATCH(J$6,DataStreams,0)),DataStreams,0)-1))),"")</f>
        <v/>
      </c>
      <c r="K114" s="233" t="str" cm="1">
        <f t="array" aca="1" ref="K114" ca="1">_xlfn.IFNA(_xlfn.COVARIANCE.S(
OFFSET(HOMECELL,MATCH(MAX(INDEX(First_Data_Point,MATCH($A114,DataStreams,0)),INDEX(First_Data_Point,MATCH(K$6,DataStreams,0)),$B$3),DateRange,0)-1,MATCH($A114,DataStreams,0)-1):OFFSET(HOMECELL,MATCH(MIN(INDEX(Last_Data_Point,MATCH($A114,DataStreams,0)),INDEX(Last_Data_Point,MATCH(K$6,DataStreams,0)),$B$4),DateRange,0)-1,MATCH($A114,DataStreams,0)-1) -
(INDEX(Returns!$102:$102,MATCH($A114,DataStreams,0))*
OFFSET(HOMECELL,MATCH(MAX(INDEX(First_Data_Point,MATCH($A114,DataStreams,0)),INDEX(First_Data_Point,MATCH(K$6,DataStreams,0)),$B$3),DateRange,0)-1,MATCH(INDEX(Returns!$100:$100,MATCH($A114,DataStreams,0)),DataStreams,0)-1):OFFSET(HOMECELL,MATCH(MIN(INDEX(Last_Data_Point,MATCH($A114,DataStreams,0)),INDEX(Last_Data_Point,MATCH(K$6,DataStreams,0)),$B$4),DateRange,0)-1,MATCH(INDEX(Returns!$100:$100,MATCH($A114,DataStreams,0)),DataStreams,0)-1)),
OFFSET(HOMECELL,MATCH(MAX(INDEX(First_Data_Point,MATCH($A114,DataStreams,0)),INDEX(First_Data_Point,MATCH(K$6,DataStreams,0)),$B$3),DateRange,0)-1,MATCH(K$6,DataStreams,0)-1):OFFSET(HOMECELL,MATCH(MIN(INDEX(Last_Data_Point,MATCH($A114,DataStreams,0)),INDEX(Last_Data_Point,MATCH(K$6,DataStreams,0)),$B$4),DateRange,0)-1,MATCH(K$6,DataStreams,0)-1) -
(INDEX(Returns!$102:$102,MATCH(K$6,DataStreams,0))*
OFFSET(HOMECELL,MATCH(MAX(INDEX(First_Data_Point,MATCH($A114,DataStreams,0)),INDEX(First_Data_Point,MATCH(K$6,DataStreams,0)),$B$3),DateRange,0)-1,MATCH(INDEX(Returns!$100:$100,MATCH(K$6,DataStreams,0)),DataStreams,0)-1):OFFSET(HOMECELL,MATCH(MIN(INDEX(Last_Data_Point,MATCH($A114,DataStreams,0)),INDEX(Last_Data_Point,MATCH(K$6,DataStreams,0)),$B$4),DateRange,0)-1,MATCH(INDEX(Returns!$100:$100,MATCH(K$6,DataStreams,0)),DataStreams,0)-1))),"")</f>
        <v/>
      </c>
      <c r="L114" s="233" t="str" cm="1">
        <f t="array" aca="1" ref="L114" ca="1">_xlfn.IFNA(_xlfn.COVARIANCE.S(
OFFSET(HOMECELL,MATCH(MAX(INDEX(First_Data_Point,MATCH($A114,DataStreams,0)),INDEX(First_Data_Point,MATCH(L$6,DataStreams,0)),$B$3),DateRange,0)-1,MATCH($A114,DataStreams,0)-1):OFFSET(HOMECELL,MATCH(MIN(INDEX(Last_Data_Point,MATCH($A114,DataStreams,0)),INDEX(Last_Data_Point,MATCH(L$6,DataStreams,0)),$B$4),DateRange,0)-1,MATCH($A114,DataStreams,0)-1) -
(INDEX(Returns!$102:$102,MATCH($A114,DataStreams,0))*
OFFSET(HOMECELL,MATCH(MAX(INDEX(First_Data_Point,MATCH($A114,DataStreams,0)),INDEX(First_Data_Point,MATCH(L$6,DataStreams,0)),$B$3),DateRange,0)-1,MATCH(INDEX(Returns!$100:$100,MATCH($A114,DataStreams,0)),DataStreams,0)-1):OFFSET(HOMECELL,MATCH(MIN(INDEX(Last_Data_Point,MATCH($A114,DataStreams,0)),INDEX(Last_Data_Point,MATCH(L$6,DataStreams,0)),$B$4),DateRange,0)-1,MATCH(INDEX(Returns!$100:$100,MATCH($A114,DataStreams,0)),DataStreams,0)-1)),
OFFSET(HOMECELL,MATCH(MAX(INDEX(First_Data_Point,MATCH($A114,DataStreams,0)),INDEX(First_Data_Point,MATCH(L$6,DataStreams,0)),$B$3),DateRange,0)-1,MATCH(L$6,DataStreams,0)-1):OFFSET(HOMECELL,MATCH(MIN(INDEX(Last_Data_Point,MATCH($A114,DataStreams,0)),INDEX(Last_Data_Point,MATCH(L$6,DataStreams,0)),$B$4),DateRange,0)-1,MATCH(L$6,DataStreams,0)-1) -
(INDEX(Returns!$102:$102,MATCH(L$6,DataStreams,0))*
OFFSET(HOMECELL,MATCH(MAX(INDEX(First_Data_Point,MATCH($A114,DataStreams,0)),INDEX(First_Data_Point,MATCH(L$6,DataStreams,0)),$B$3),DateRange,0)-1,MATCH(INDEX(Returns!$100:$100,MATCH(L$6,DataStreams,0)),DataStreams,0)-1):OFFSET(HOMECELL,MATCH(MIN(INDEX(Last_Data_Point,MATCH($A114,DataStreams,0)),INDEX(Last_Data_Point,MATCH(L$6,DataStreams,0)),$B$4),DateRange,0)-1,MATCH(INDEX(Returns!$100:$100,MATCH(L$6,DataStreams,0)),DataStreams,0)-1))),"")</f>
        <v/>
      </c>
      <c r="M114" s="233" t="str" cm="1">
        <f t="array" aca="1" ref="M114" ca="1">_xlfn.IFNA(_xlfn.COVARIANCE.S(
OFFSET(HOMECELL,MATCH(MAX(INDEX(First_Data_Point,MATCH($A114,DataStreams,0)),INDEX(First_Data_Point,MATCH(M$6,DataStreams,0)),$B$3),DateRange,0)-1,MATCH($A114,DataStreams,0)-1):OFFSET(HOMECELL,MATCH(MIN(INDEX(Last_Data_Point,MATCH($A114,DataStreams,0)),INDEX(Last_Data_Point,MATCH(M$6,DataStreams,0)),$B$4),DateRange,0)-1,MATCH($A114,DataStreams,0)-1) -
(INDEX(Returns!$102:$102,MATCH($A114,DataStreams,0))*
OFFSET(HOMECELL,MATCH(MAX(INDEX(First_Data_Point,MATCH($A114,DataStreams,0)),INDEX(First_Data_Point,MATCH(M$6,DataStreams,0)),$B$3),DateRange,0)-1,MATCH(INDEX(Returns!$100:$100,MATCH($A114,DataStreams,0)),DataStreams,0)-1):OFFSET(HOMECELL,MATCH(MIN(INDEX(Last_Data_Point,MATCH($A114,DataStreams,0)),INDEX(Last_Data_Point,MATCH(M$6,DataStreams,0)),$B$4),DateRange,0)-1,MATCH(INDEX(Returns!$100:$100,MATCH($A114,DataStreams,0)),DataStreams,0)-1)),
OFFSET(HOMECELL,MATCH(MAX(INDEX(First_Data_Point,MATCH($A114,DataStreams,0)),INDEX(First_Data_Point,MATCH(M$6,DataStreams,0)),$B$3),DateRange,0)-1,MATCH(M$6,DataStreams,0)-1):OFFSET(HOMECELL,MATCH(MIN(INDEX(Last_Data_Point,MATCH($A114,DataStreams,0)),INDEX(Last_Data_Point,MATCH(M$6,DataStreams,0)),$B$4),DateRange,0)-1,MATCH(M$6,DataStreams,0)-1) -
(INDEX(Returns!$102:$102,MATCH(M$6,DataStreams,0))*
OFFSET(HOMECELL,MATCH(MAX(INDEX(First_Data_Point,MATCH($A114,DataStreams,0)),INDEX(First_Data_Point,MATCH(M$6,DataStreams,0)),$B$3),DateRange,0)-1,MATCH(INDEX(Returns!$100:$100,MATCH(M$6,DataStreams,0)),DataStreams,0)-1):OFFSET(HOMECELL,MATCH(MIN(INDEX(Last_Data_Point,MATCH($A114,DataStreams,0)),INDEX(Last_Data_Point,MATCH(M$6,DataStreams,0)),$B$4),DateRange,0)-1,MATCH(INDEX(Returns!$100:$100,MATCH(M$6,DataStreams,0)),DataStreams,0)-1))),"")</f>
        <v/>
      </c>
      <c r="N114" s="233" t="str" cm="1">
        <f t="array" aca="1" ref="N114" ca="1">_xlfn.IFNA(_xlfn.COVARIANCE.S(
OFFSET(HOMECELL,MATCH(MAX(INDEX(First_Data_Point,MATCH($A114,DataStreams,0)),INDEX(First_Data_Point,MATCH(N$6,DataStreams,0)),$B$3),DateRange,0)-1,MATCH($A114,DataStreams,0)-1):OFFSET(HOMECELL,MATCH(MIN(INDEX(Last_Data_Point,MATCH($A114,DataStreams,0)),INDEX(Last_Data_Point,MATCH(N$6,DataStreams,0)),$B$4),DateRange,0)-1,MATCH($A114,DataStreams,0)-1) -
(INDEX(Returns!$102:$102,MATCH($A114,DataStreams,0))*
OFFSET(HOMECELL,MATCH(MAX(INDEX(First_Data_Point,MATCH($A114,DataStreams,0)),INDEX(First_Data_Point,MATCH(N$6,DataStreams,0)),$B$3),DateRange,0)-1,MATCH(INDEX(Returns!$100:$100,MATCH($A114,DataStreams,0)),DataStreams,0)-1):OFFSET(HOMECELL,MATCH(MIN(INDEX(Last_Data_Point,MATCH($A114,DataStreams,0)),INDEX(Last_Data_Point,MATCH(N$6,DataStreams,0)),$B$4),DateRange,0)-1,MATCH(INDEX(Returns!$100:$100,MATCH($A114,DataStreams,0)),DataStreams,0)-1)),
OFFSET(HOMECELL,MATCH(MAX(INDEX(First_Data_Point,MATCH($A114,DataStreams,0)),INDEX(First_Data_Point,MATCH(N$6,DataStreams,0)),$B$3),DateRange,0)-1,MATCH(N$6,DataStreams,0)-1):OFFSET(HOMECELL,MATCH(MIN(INDEX(Last_Data_Point,MATCH($A114,DataStreams,0)),INDEX(Last_Data_Point,MATCH(N$6,DataStreams,0)),$B$4),DateRange,0)-1,MATCH(N$6,DataStreams,0)-1) -
(INDEX(Returns!$102:$102,MATCH(N$6,DataStreams,0))*
OFFSET(HOMECELL,MATCH(MAX(INDEX(First_Data_Point,MATCH($A114,DataStreams,0)),INDEX(First_Data_Point,MATCH(N$6,DataStreams,0)),$B$3),DateRange,0)-1,MATCH(INDEX(Returns!$100:$100,MATCH(N$6,DataStreams,0)),DataStreams,0)-1):OFFSET(HOMECELL,MATCH(MIN(INDEX(Last_Data_Point,MATCH($A114,DataStreams,0)),INDEX(Last_Data_Point,MATCH(N$6,DataStreams,0)),$B$4),DateRange,0)-1,MATCH(INDEX(Returns!$100:$100,MATCH(N$6,DataStreams,0)),DataStreams,0)-1))),"")</f>
        <v/>
      </c>
      <c r="O114" s="233" t="str" cm="1">
        <f t="array" aca="1" ref="O114" ca="1">_xlfn.IFNA(_xlfn.COVARIANCE.S(
OFFSET(HOMECELL,MATCH(MAX(INDEX(First_Data_Point,MATCH($A114,DataStreams,0)),INDEX(First_Data_Point,MATCH(O$6,DataStreams,0)),$B$3),DateRange,0)-1,MATCH($A114,DataStreams,0)-1):OFFSET(HOMECELL,MATCH(MIN(INDEX(Last_Data_Point,MATCH($A114,DataStreams,0)),INDEX(Last_Data_Point,MATCH(O$6,DataStreams,0)),$B$4),DateRange,0)-1,MATCH($A114,DataStreams,0)-1) -
(INDEX(Returns!$102:$102,MATCH($A114,DataStreams,0))*
OFFSET(HOMECELL,MATCH(MAX(INDEX(First_Data_Point,MATCH($A114,DataStreams,0)),INDEX(First_Data_Point,MATCH(O$6,DataStreams,0)),$B$3),DateRange,0)-1,MATCH(INDEX(Returns!$100:$100,MATCH($A114,DataStreams,0)),DataStreams,0)-1):OFFSET(HOMECELL,MATCH(MIN(INDEX(Last_Data_Point,MATCH($A114,DataStreams,0)),INDEX(Last_Data_Point,MATCH(O$6,DataStreams,0)),$B$4),DateRange,0)-1,MATCH(INDEX(Returns!$100:$100,MATCH($A114,DataStreams,0)),DataStreams,0)-1)),
OFFSET(HOMECELL,MATCH(MAX(INDEX(First_Data_Point,MATCH($A114,DataStreams,0)),INDEX(First_Data_Point,MATCH(O$6,DataStreams,0)),$B$3),DateRange,0)-1,MATCH(O$6,DataStreams,0)-1):OFFSET(HOMECELL,MATCH(MIN(INDEX(Last_Data_Point,MATCH($A114,DataStreams,0)),INDEX(Last_Data_Point,MATCH(O$6,DataStreams,0)),$B$4),DateRange,0)-1,MATCH(O$6,DataStreams,0)-1) -
(INDEX(Returns!$102:$102,MATCH(O$6,DataStreams,0))*
OFFSET(HOMECELL,MATCH(MAX(INDEX(First_Data_Point,MATCH($A114,DataStreams,0)),INDEX(First_Data_Point,MATCH(O$6,DataStreams,0)),$B$3),DateRange,0)-1,MATCH(INDEX(Returns!$100:$100,MATCH(O$6,DataStreams,0)),DataStreams,0)-1):OFFSET(HOMECELL,MATCH(MIN(INDEX(Last_Data_Point,MATCH($A114,DataStreams,0)),INDEX(Last_Data_Point,MATCH(O$6,DataStreams,0)),$B$4),DateRange,0)-1,MATCH(INDEX(Returns!$100:$100,MATCH(O$6,DataStreams,0)),DataStreams,0)-1))),"")</f>
        <v/>
      </c>
      <c r="P114" s="233" t="str" cm="1">
        <f t="array" aca="1" ref="P114" ca="1">_xlfn.IFNA(_xlfn.COVARIANCE.S(
OFFSET(HOMECELL,MATCH(MAX(INDEX(First_Data_Point,MATCH($A114,DataStreams,0)),INDEX(First_Data_Point,MATCH(P$6,DataStreams,0)),$B$3),DateRange,0)-1,MATCH($A114,DataStreams,0)-1):OFFSET(HOMECELL,MATCH(MIN(INDEX(Last_Data_Point,MATCH($A114,DataStreams,0)),INDEX(Last_Data_Point,MATCH(P$6,DataStreams,0)),$B$4),DateRange,0)-1,MATCH($A114,DataStreams,0)-1) -
(INDEX(Returns!$102:$102,MATCH($A114,DataStreams,0))*
OFFSET(HOMECELL,MATCH(MAX(INDEX(First_Data_Point,MATCH($A114,DataStreams,0)),INDEX(First_Data_Point,MATCH(P$6,DataStreams,0)),$B$3),DateRange,0)-1,MATCH(INDEX(Returns!$100:$100,MATCH($A114,DataStreams,0)),DataStreams,0)-1):OFFSET(HOMECELL,MATCH(MIN(INDEX(Last_Data_Point,MATCH($A114,DataStreams,0)),INDEX(Last_Data_Point,MATCH(P$6,DataStreams,0)),$B$4),DateRange,0)-1,MATCH(INDEX(Returns!$100:$100,MATCH($A114,DataStreams,0)),DataStreams,0)-1)),
OFFSET(HOMECELL,MATCH(MAX(INDEX(First_Data_Point,MATCH($A114,DataStreams,0)),INDEX(First_Data_Point,MATCH(P$6,DataStreams,0)),$B$3),DateRange,0)-1,MATCH(P$6,DataStreams,0)-1):OFFSET(HOMECELL,MATCH(MIN(INDEX(Last_Data_Point,MATCH($A114,DataStreams,0)),INDEX(Last_Data_Point,MATCH(P$6,DataStreams,0)),$B$4),DateRange,0)-1,MATCH(P$6,DataStreams,0)-1) -
(INDEX(Returns!$102:$102,MATCH(P$6,DataStreams,0))*
OFFSET(HOMECELL,MATCH(MAX(INDEX(First_Data_Point,MATCH($A114,DataStreams,0)),INDEX(First_Data_Point,MATCH(P$6,DataStreams,0)),$B$3),DateRange,0)-1,MATCH(INDEX(Returns!$100:$100,MATCH(P$6,DataStreams,0)),DataStreams,0)-1):OFFSET(HOMECELL,MATCH(MIN(INDEX(Last_Data_Point,MATCH($A114,DataStreams,0)),INDEX(Last_Data_Point,MATCH(P$6,DataStreams,0)),$B$4),DateRange,0)-1,MATCH(INDEX(Returns!$100:$100,MATCH(P$6,DataStreams,0)),DataStreams,0)-1))),"")</f>
        <v/>
      </c>
      <c r="Q114" s="233" t="str" cm="1">
        <f t="array" aca="1" ref="Q114" ca="1">_xlfn.IFNA(_xlfn.COVARIANCE.S(
OFFSET(HOMECELL,MATCH(MAX(INDEX(First_Data_Point,MATCH($A114,DataStreams,0)),INDEX(First_Data_Point,MATCH(Q$6,DataStreams,0)),$B$3),DateRange,0)-1,MATCH($A114,DataStreams,0)-1):OFFSET(HOMECELL,MATCH(MIN(INDEX(Last_Data_Point,MATCH($A114,DataStreams,0)),INDEX(Last_Data_Point,MATCH(Q$6,DataStreams,0)),$B$4),DateRange,0)-1,MATCH($A114,DataStreams,0)-1) -
(INDEX(Returns!$102:$102,MATCH($A114,DataStreams,0))*
OFFSET(HOMECELL,MATCH(MAX(INDEX(First_Data_Point,MATCH($A114,DataStreams,0)),INDEX(First_Data_Point,MATCH(Q$6,DataStreams,0)),$B$3),DateRange,0)-1,MATCH(INDEX(Returns!$100:$100,MATCH($A114,DataStreams,0)),DataStreams,0)-1):OFFSET(HOMECELL,MATCH(MIN(INDEX(Last_Data_Point,MATCH($A114,DataStreams,0)),INDEX(Last_Data_Point,MATCH(Q$6,DataStreams,0)),$B$4),DateRange,0)-1,MATCH(INDEX(Returns!$100:$100,MATCH($A114,DataStreams,0)),DataStreams,0)-1)),
OFFSET(HOMECELL,MATCH(MAX(INDEX(First_Data_Point,MATCH($A114,DataStreams,0)),INDEX(First_Data_Point,MATCH(Q$6,DataStreams,0)),$B$3),DateRange,0)-1,MATCH(Q$6,DataStreams,0)-1):OFFSET(HOMECELL,MATCH(MIN(INDEX(Last_Data_Point,MATCH($A114,DataStreams,0)),INDEX(Last_Data_Point,MATCH(Q$6,DataStreams,0)),$B$4),DateRange,0)-1,MATCH(Q$6,DataStreams,0)-1) -
(INDEX(Returns!$102:$102,MATCH(Q$6,DataStreams,0))*
OFFSET(HOMECELL,MATCH(MAX(INDEX(First_Data_Point,MATCH($A114,DataStreams,0)),INDEX(First_Data_Point,MATCH(Q$6,DataStreams,0)),$B$3),DateRange,0)-1,MATCH(INDEX(Returns!$100:$100,MATCH(Q$6,DataStreams,0)),DataStreams,0)-1):OFFSET(HOMECELL,MATCH(MIN(INDEX(Last_Data_Point,MATCH($A114,DataStreams,0)),INDEX(Last_Data_Point,MATCH(Q$6,DataStreams,0)),$B$4),DateRange,0)-1,MATCH(INDEX(Returns!$100:$100,MATCH(Q$6,DataStreams,0)),DataStreams,0)-1))),"")</f>
        <v/>
      </c>
      <c r="R114" s="233" t="str" cm="1">
        <f t="array" aca="1" ref="R114" ca="1">_xlfn.IFNA(_xlfn.COVARIANCE.S(
OFFSET(HOMECELL,MATCH(MAX(INDEX(First_Data_Point,MATCH($A114,DataStreams,0)),INDEX(First_Data_Point,MATCH(R$6,DataStreams,0)),$B$3),DateRange,0)-1,MATCH($A114,DataStreams,0)-1):OFFSET(HOMECELL,MATCH(MIN(INDEX(Last_Data_Point,MATCH($A114,DataStreams,0)),INDEX(Last_Data_Point,MATCH(R$6,DataStreams,0)),$B$4),DateRange,0)-1,MATCH($A114,DataStreams,0)-1) -
(INDEX(Returns!$102:$102,MATCH($A114,DataStreams,0))*
OFFSET(HOMECELL,MATCH(MAX(INDEX(First_Data_Point,MATCH($A114,DataStreams,0)),INDEX(First_Data_Point,MATCH(R$6,DataStreams,0)),$B$3),DateRange,0)-1,MATCH(INDEX(Returns!$100:$100,MATCH($A114,DataStreams,0)),DataStreams,0)-1):OFFSET(HOMECELL,MATCH(MIN(INDEX(Last_Data_Point,MATCH($A114,DataStreams,0)),INDEX(Last_Data_Point,MATCH(R$6,DataStreams,0)),$B$4),DateRange,0)-1,MATCH(INDEX(Returns!$100:$100,MATCH($A114,DataStreams,0)),DataStreams,0)-1)),
OFFSET(HOMECELL,MATCH(MAX(INDEX(First_Data_Point,MATCH($A114,DataStreams,0)),INDEX(First_Data_Point,MATCH(R$6,DataStreams,0)),$B$3),DateRange,0)-1,MATCH(R$6,DataStreams,0)-1):OFFSET(HOMECELL,MATCH(MIN(INDEX(Last_Data_Point,MATCH($A114,DataStreams,0)),INDEX(Last_Data_Point,MATCH(R$6,DataStreams,0)),$B$4),DateRange,0)-1,MATCH(R$6,DataStreams,0)-1) -
(INDEX(Returns!$102:$102,MATCH(R$6,DataStreams,0))*
OFFSET(HOMECELL,MATCH(MAX(INDEX(First_Data_Point,MATCH($A114,DataStreams,0)),INDEX(First_Data_Point,MATCH(R$6,DataStreams,0)),$B$3),DateRange,0)-1,MATCH(INDEX(Returns!$100:$100,MATCH(R$6,DataStreams,0)),DataStreams,0)-1):OFFSET(HOMECELL,MATCH(MIN(INDEX(Last_Data_Point,MATCH($A114,DataStreams,0)),INDEX(Last_Data_Point,MATCH(R$6,DataStreams,0)),$B$4),DateRange,0)-1,MATCH(INDEX(Returns!$100:$100,MATCH(R$6,DataStreams,0)),DataStreams,0)-1))),"")</f>
        <v/>
      </c>
      <c r="S114" s="233" t="str" cm="1">
        <f t="array" aca="1" ref="S114" ca="1">_xlfn.IFNA(_xlfn.COVARIANCE.S(
OFFSET(HOMECELL,MATCH(MAX(INDEX(First_Data_Point,MATCH($A114,DataStreams,0)),INDEX(First_Data_Point,MATCH(S$6,DataStreams,0)),$B$3),DateRange,0)-1,MATCH($A114,DataStreams,0)-1):OFFSET(HOMECELL,MATCH(MIN(INDEX(Last_Data_Point,MATCH($A114,DataStreams,0)),INDEX(Last_Data_Point,MATCH(S$6,DataStreams,0)),$B$4),DateRange,0)-1,MATCH($A114,DataStreams,0)-1) -
(INDEX(Returns!$102:$102,MATCH($A114,DataStreams,0))*
OFFSET(HOMECELL,MATCH(MAX(INDEX(First_Data_Point,MATCH($A114,DataStreams,0)),INDEX(First_Data_Point,MATCH(S$6,DataStreams,0)),$B$3),DateRange,0)-1,MATCH(INDEX(Returns!$100:$100,MATCH($A114,DataStreams,0)),DataStreams,0)-1):OFFSET(HOMECELL,MATCH(MIN(INDEX(Last_Data_Point,MATCH($A114,DataStreams,0)),INDEX(Last_Data_Point,MATCH(S$6,DataStreams,0)),$B$4),DateRange,0)-1,MATCH(INDEX(Returns!$100:$100,MATCH($A114,DataStreams,0)),DataStreams,0)-1)),
OFFSET(HOMECELL,MATCH(MAX(INDEX(First_Data_Point,MATCH($A114,DataStreams,0)),INDEX(First_Data_Point,MATCH(S$6,DataStreams,0)),$B$3),DateRange,0)-1,MATCH(S$6,DataStreams,0)-1):OFFSET(HOMECELL,MATCH(MIN(INDEX(Last_Data_Point,MATCH($A114,DataStreams,0)),INDEX(Last_Data_Point,MATCH(S$6,DataStreams,0)),$B$4),DateRange,0)-1,MATCH(S$6,DataStreams,0)-1) -
(INDEX(Returns!$102:$102,MATCH(S$6,DataStreams,0))*
OFFSET(HOMECELL,MATCH(MAX(INDEX(First_Data_Point,MATCH($A114,DataStreams,0)),INDEX(First_Data_Point,MATCH(S$6,DataStreams,0)),$B$3),DateRange,0)-1,MATCH(INDEX(Returns!$100:$100,MATCH(S$6,DataStreams,0)),DataStreams,0)-1):OFFSET(HOMECELL,MATCH(MIN(INDEX(Last_Data_Point,MATCH($A114,DataStreams,0)),INDEX(Last_Data_Point,MATCH(S$6,DataStreams,0)),$B$4),DateRange,0)-1,MATCH(INDEX(Returns!$100:$100,MATCH(S$6,DataStreams,0)),DataStreams,0)-1))),"")</f>
        <v/>
      </c>
      <c r="T114" s="233" t="str" cm="1">
        <f t="array" aca="1" ref="T114" ca="1">_xlfn.IFNA(_xlfn.COVARIANCE.S(
OFFSET(HOMECELL,MATCH(MAX(INDEX(First_Data_Point,MATCH($A114,DataStreams,0)),INDEX(First_Data_Point,MATCH(T$6,DataStreams,0)),$B$3),DateRange,0)-1,MATCH($A114,DataStreams,0)-1):OFFSET(HOMECELL,MATCH(MIN(INDEX(Last_Data_Point,MATCH($A114,DataStreams,0)),INDEX(Last_Data_Point,MATCH(T$6,DataStreams,0)),$B$4),DateRange,0)-1,MATCH($A114,DataStreams,0)-1) -
(INDEX(Returns!$102:$102,MATCH($A114,DataStreams,0))*
OFFSET(HOMECELL,MATCH(MAX(INDEX(First_Data_Point,MATCH($A114,DataStreams,0)),INDEX(First_Data_Point,MATCH(T$6,DataStreams,0)),$B$3),DateRange,0)-1,MATCH(INDEX(Returns!$100:$100,MATCH($A114,DataStreams,0)),DataStreams,0)-1):OFFSET(HOMECELL,MATCH(MIN(INDEX(Last_Data_Point,MATCH($A114,DataStreams,0)),INDEX(Last_Data_Point,MATCH(T$6,DataStreams,0)),$B$4),DateRange,0)-1,MATCH(INDEX(Returns!$100:$100,MATCH($A114,DataStreams,0)),DataStreams,0)-1)),
OFFSET(HOMECELL,MATCH(MAX(INDEX(First_Data_Point,MATCH($A114,DataStreams,0)),INDEX(First_Data_Point,MATCH(T$6,DataStreams,0)),$B$3),DateRange,0)-1,MATCH(T$6,DataStreams,0)-1):OFFSET(HOMECELL,MATCH(MIN(INDEX(Last_Data_Point,MATCH($A114,DataStreams,0)),INDEX(Last_Data_Point,MATCH(T$6,DataStreams,0)),$B$4),DateRange,0)-1,MATCH(T$6,DataStreams,0)-1) -
(INDEX(Returns!$102:$102,MATCH(T$6,DataStreams,0))*
OFFSET(HOMECELL,MATCH(MAX(INDEX(First_Data_Point,MATCH($A114,DataStreams,0)),INDEX(First_Data_Point,MATCH(T$6,DataStreams,0)),$B$3),DateRange,0)-1,MATCH(INDEX(Returns!$100:$100,MATCH(T$6,DataStreams,0)),DataStreams,0)-1):OFFSET(HOMECELL,MATCH(MIN(INDEX(Last_Data_Point,MATCH($A114,DataStreams,0)),INDEX(Last_Data_Point,MATCH(T$6,DataStreams,0)),$B$4),DateRange,0)-1,MATCH(INDEX(Returns!$100:$100,MATCH(T$6,DataStreams,0)),DataStreams,0)-1))),"")</f>
        <v/>
      </c>
      <c r="U114" s="233" t="str" cm="1">
        <f t="array" aca="1" ref="U114" ca="1">_xlfn.IFNA(_xlfn.COVARIANCE.S(
OFFSET(HOMECELL,MATCH(MAX(INDEX(First_Data_Point,MATCH($A114,DataStreams,0)),INDEX(First_Data_Point,MATCH(U$6,DataStreams,0)),$B$3),DateRange,0)-1,MATCH($A114,DataStreams,0)-1):OFFSET(HOMECELL,MATCH(MIN(INDEX(Last_Data_Point,MATCH($A114,DataStreams,0)),INDEX(Last_Data_Point,MATCH(U$6,DataStreams,0)),$B$4),DateRange,0)-1,MATCH($A114,DataStreams,0)-1) -
(INDEX(Returns!$102:$102,MATCH($A114,DataStreams,0))*
OFFSET(HOMECELL,MATCH(MAX(INDEX(First_Data_Point,MATCH($A114,DataStreams,0)),INDEX(First_Data_Point,MATCH(U$6,DataStreams,0)),$B$3),DateRange,0)-1,MATCH(INDEX(Returns!$100:$100,MATCH($A114,DataStreams,0)),DataStreams,0)-1):OFFSET(HOMECELL,MATCH(MIN(INDEX(Last_Data_Point,MATCH($A114,DataStreams,0)),INDEX(Last_Data_Point,MATCH(U$6,DataStreams,0)),$B$4),DateRange,0)-1,MATCH(INDEX(Returns!$100:$100,MATCH($A114,DataStreams,0)),DataStreams,0)-1)),
OFFSET(HOMECELL,MATCH(MAX(INDEX(First_Data_Point,MATCH($A114,DataStreams,0)),INDEX(First_Data_Point,MATCH(U$6,DataStreams,0)),$B$3),DateRange,0)-1,MATCH(U$6,DataStreams,0)-1):OFFSET(HOMECELL,MATCH(MIN(INDEX(Last_Data_Point,MATCH($A114,DataStreams,0)),INDEX(Last_Data_Point,MATCH(U$6,DataStreams,0)),$B$4),DateRange,0)-1,MATCH(U$6,DataStreams,0)-1) -
(INDEX(Returns!$102:$102,MATCH(U$6,DataStreams,0))*
OFFSET(HOMECELL,MATCH(MAX(INDEX(First_Data_Point,MATCH($A114,DataStreams,0)),INDEX(First_Data_Point,MATCH(U$6,DataStreams,0)),$B$3),DateRange,0)-1,MATCH(INDEX(Returns!$100:$100,MATCH(U$6,DataStreams,0)),DataStreams,0)-1):OFFSET(HOMECELL,MATCH(MIN(INDEX(Last_Data_Point,MATCH($A114,DataStreams,0)),INDEX(Last_Data_Point,MATCH(U$6,DataStreams,0)),$B$4),DateRange,0)-1,MATCH(INDEX(Returns!$100:$100,MATCH(U$6,DataStreams,0)),DataStreams,0)-1))),"")</f>
        <v/>
      </c>
      <c r="V114" s="233" t="str" cm="1">
        <f t="array" aca="1" ref="V114" ca="1">_xlfn.IFNA(_xlfn.COVARIANCE.S(
OFFSET(HOMECELL,MATCH(MAX(INDEX(First_Data_Point,MATCH($A114,DataStreams,0)),INDEX(First_Data_Point,MATCH(V$6,DataStreams,0)),$B$3),DateRange,0)-1,MATCH($A114,DataStreams,0)-1):OFFSET(HOMECELL,MATCH(MIN(INDEX(Last_Data_Point,MATCH($A114,DataStreams,0)),INDEX(Last_Data_Point,MATCH(V$6,DataStreams,0)),$B$4),DateRange,0)-1,MATCH($A114,DataStreams,0)-1) -
(INDEX(Returns!$102:$102,MATCH($A114,DataStreams,0))*
OFFSET(HOMECELL,MATCH(MAX(INDEX(First_Data_Point,MATCH($A114,DataStreams,0)),INDEX(First_Data_Point,MATCH(V$6,DataStreams,0)),$B$3),DateRange,0)-1,MATCH(INDEX(Returns!$100:$100,MATCH($A114,DataStreams,0)),DataStreams,0)-1):OFFSET(HOMECELL,MATCH(MIN(INDEX(Last_Data_Point,MATCH($A114,DataStreams,0)),INDEX(Last_Data_Point,MATCH(V$6,DataStreams,0)),$B$4),DateRange,0)-1,MATCH(INDEX(Returns!$100:$100,MATCH($A114,DataStreams,0)),DataStreams,0)-1)),
OFFSET(HOMECELL,MATCH(MAX(INDEX(First_Data_Point,MATCH($A114,DataStreams,0)),INDEX(First_Data_Point,MATCH(V$6,DataStreams,0)),$B$3),DateRange,0)-1,MATCH(V$6,DataStreams,0)-1):OFFSET(HOMECELL,MATCH(MIN(INDEX(Last_Data_Point,MATCH($A114,DataStreams,0)),INDEX(Last_Data_Point,MATCH(V$6,DataStreams,0)),$B$4),DateRange,0)-1,MATCH(V$6,DataStreams,0)-1) -
(INDEX(Returns!$102:$102,MATCH(V$6,DataStreams,0))*
OFFSET(HOMECELL,MATCH(MAX(INDEX(First_Data_Point,MATCH($A114,DataStreams,0)),INDEX(First_Data_Point,MATCH(V$6,DataStreams,0)),$B$3),DateRange,0)-1,MATCH(INDEX(Returns!$100:$100,MATCH(V$6,DataStreams,0)),DataStreams,0)-1):OFFSET(HOMECELL,MATCH(MIN(INDEX(Last_Data_Point,MATCH($A114,DataStreams,0)),INDEX(Last_Data_Point,MATCH(V$6,DataStreams,0)),$B$4),DateRange,0)-1,MATCH(INDEX(Returns!$100:$100,MATCH(V$6,DataStreams,0)),DataStreams,0)-1))),"")</f>
        <v/>
      </c>
      <c r="W114" s="233" t="str" cm="1">
        <f t="array" aca="1" ref="W114" ca="1">_xlfn.IFNA(_xlfn.COVARIANCE.S(
OFFSET(HOMECELL,MATCH(MAX(INDEX(First_Data_Point,MATCH($A114,DataStreams,0)),INDEX(First_Data_Point,MATCH(W$6,DataStreams,0)),$B$3),DateRange,0)-1,MATCH($A114,DataStreams,0)-1):OFFSET(HOMECELL,MATCH(MIN(INDEX(Last_Data_Point,MATCH($A114,DataStreams,0)),INDEX(Last_Data_Point,MATCH(W$6,DataStreams,0)),$B$4),DateRange,0)-1,MATCH($A114,DataStreams,0)-1) -
(INDEX(Returns!$102:$102,MATCH($A114,DataStreams,0))*
OFFSET(HOMECELL,MATCH(MAX(INDEX(First_Data_Point,MATCH($A114,DataStreams,0)),INDEX(First_Data_Point,MATCH(W$6,DataStreams,0)),$B$3),DateRange,0)-1,MATCH(INDEX(Returns!$100:$100,MATCH($A114,DataStreams,0)),DataStreams,0)-1):OFFSET(HOMECELL,MATCH(MIN(INDEX(Last_Data_Point,MATCH($A114,DataStreams,0)),INDEX(Last_Data_Point,MATCH(W$6,DataStreams,0)),$B$4),DateRange,0)-1,MATCH(INDEX(Returns!$100:$100,MATCH($A114,DataStreams,0)),DataStreams,0)-1)),
OFFSET(HOMECELL,MATCH(MAX(INDEX(First_Data_Point,MATCH($A114,DataStreams,0)),INDEX(First_Data_Point,MATCH(W$6,DataStreams,0)),$B$3),DateRange,0)-1,MATCH(W$6,DataStreams,0)-1):OFFSET(HOMECELL,MATCH(MIN(INDEX(Last_Data_Point,MATCH($A114,DataStreams,0)),INDEX(Last_Data_Point,MATCH(W$6,DataStreams,0)),$B$4),DateRange,0)-1,MATCH(W$6,DataStreams,0)-1) -
(INDEX(Returns!$102:$102,MATCH(W$6,DataStreams,0))*
OFFSET(HOMECELL,MATCH(MAX(INDEX(First_Data_Point,MATCH($A114,DataStreams,0)),INDEX(First_Data_Point,MATCH(W$6,DataStreams,0)),$B$3),DateRange,0)-1,MATCH(INDEX(Returns!$100:$100,MATCH(W$6,DataStreams,0)),DataStreams,0)-1):OFFSET(HOMECELL,MATCH(MIN(INDEX(Last_Data_Point,MATCH($A114,DataStreams,0)),INDEX(Last_Data_Point,MATCH(W$6,DataStreams,0)),$B$4),DateRange,0)-1,MATCH(INDEX(Returns!$100:$100,MATCH(W$6,DataStreams,0)),DataStreams,0)-1))),"")</f>
        <v/>
      </c>
      <c r="X114" s="233" t="str" cm="1">
        <f t="array" aca="1" ref="X114" ca="1">_xlfn.IFNA(_xlfn.COVARIANCE.S(
OFFSET(HOMECELL,MATCH(MAX(INDEX(First_Data_Point,MATCH($A114,DataStreams,0)),INDEX(First_Data_Point,MATCH(X$6,DataStreams,0)),$B$3),DateRange,0)-1,MATCH($A114,DataStreams,0)-1):OFFSET(HOMECELL,MATCH(MIN(INDEX(Last_Data_Point,MATCH($A114,DataStreams,0)),INDEX(Last_Data_Point,MATCH(X$6,DataStreams,0)),$B$4),DateRange,0)-1,MATCH($A114,DataStreams,0)-1) -
(INDEX(Returns!$102:$102,MATCH($A114,DataStreams,0))*
OFFSET(HOMECELL,MATCH(MAX(INDEX(First_Data_Point,MATCH($A114,DataStreams,0)),INDEX(First_Data_Point,MATCH(X$6,DataStreams,0)),$B$3),DateRange,0)-1,MATCH(INDEX(Returns!$100:$100,MATCH($A114,DataStreams,0)),DataStreams,0)-1):OFFSET(HOMECELL,MATCH(MIN(INDEX(Last_Data_Point,MATCH($A114,DataStreams,0)),INDEX(Last_Data_Point,MATCH(X$6,DataStreams,0)),$B$4),DateRange,0)-1,MATCH(INDEX(Returns!$100:$100,MATCH($A114,DataStreams,0)),DataStreams,0)-1)),
OFFSET(HOMECELL,MATCH(MAX(INDEX(First_Data_Point,MATCH($A114,DataStreams,0)),INDEX(First_Data_Point,MATCH(X$6,DataStreams,0)),$B$3),DateRange,0)-1,MATCH(X$6,DataStreams,0)-1):OFFSET(HOMECELL,MATCH(MIN(INDEX(Last_Data_Point,MATCH($A114,DataStreams,0)),INDEX(Last_Data_Point,MATCH(X$6,DataStreams,0)),$B$4),DateRange,0)-1,MATCH(X$6,DataStreams,0)-1) -
(INDEX(Returns!$102:$102,MATCH(X$6,DataStreams,0))*
OFFSET(HOMECELL,MATCH(MAX(INDEX(First_Data_Point,MATCH($A114,DataStreams,0)),INDEX(First_Data_Point,MATCH(X$6,DataStreams,0)),$B$3),DateRange,0)-1,MATCH(INDEX(Returns!$100:$100,MATCH(X$6,DataStreams,0)),DataStreams,0)-1):OFFSET(HOMECELL,MATCH(MIN(INDEX(Last_Data_Point,MATCH($A114,DataStreams,0)),INDEX(Last_Data_Point,MATCH(X$6,DataStreams,0)),$B$4),DateRange,0)-1,MATCH(INDEX(Returns!$100:$100,MATCH(X$6,DataStreams,0)),DataStreams,0)-1))),"")</f>
        <v/>
      </c>
      <c r="Y114" s="233" t="str" cm="1">
        <f t="array" aca="1" ref="Y114" ca="1">_xlfn.IFNA(_xlfn.COVARIANCE.S(
OFFSET(HOMECELL,MATCH(MAX(INDEX(First_Data_Point,MATCH($A114,DataStreams,0)),INDEX(First_Data_Point,MATCH(Y$6,DataStreams,0)),$B$3),DateRange,0)-1,MATCH($A114,DataStreams,0)-1):OFFSET(HOMECELL,MATCH(MIN(INDEX(Last_Data_Point,MATCH($A114,DataStreams,0)),INDEX(Last_Data_Point,MATCH(Y$6,DataStreams,0)),$B$4),DateRange,0)-1,MATCH($A114,DataStreams,0)-1) -
(INDEX(Returns!$102:$102,MATCH($A114,DataStreams,0))*
OFFSET(HOMECELL,MATCH(MAX(INDEX(First_Data_Point,MATCH($A114,DataStreams,0)),INDEX(First_Data_Point,MATCH(Y$6,DataStreams,0)),$B$3),DateRange,0)-1,MATCH(INDEX(Returns!$100:$100,MATCH($A114,DataStreams,0)),DataStreams,0)-1):OFFSET(HOMECELL,MATCH(MIN(INDEX(Last_Data_Point,MATCH($A114,DataStreams,0)),INDEX(Last_Data_Point,MATCH(Y$6,DataStreams,0)),$B$4),DateRange,0)-1,MATCH(INDEX(Returns!$100:$100,MATCH($A114,DataStreams,0)),DataStreams,0)-1)),
OFFSET(HOMECELL,MATCH(MAX(INDEX(First_Data_Point,MATCH($A114,DataStreams,0)),INDEX(First_Data_Point,MATCH(Y$6,DataStreams,0)),$B$3),DateRange,0)-1,MATCH(Y$6,DataStreams,0)-1):OFFSET(HOMECELL,MATCH(MIN(INDEX(Last_Data_Point,MATCH($A114,DataStreams,0)),INDEX(Last_Data_Point,MATCH(Y$6,DataStreams,0)),$B$4),DateRange,0)-1,MATCH(Y$6,DataStreams,0)-1) -
(INDEX(Returns!$102:$102,MATCH(Y$6,DataStreams,0))*
OFFSET(HOMECELL,MATCH(MAX(INDEX(First_Data_Point,MATCH($A114,DataStreams,0)),INDEX(First_Data_Point,MATCH(Y$6,DataStreams,0)),$B$3),DateRange,0)-1,MATCH(INDEX(Returns!$100:$100,MATCH(Y$6,DataStreams,0)),DataStreams,0)-1):OFFSET(HOMECELL,MATCH(MIN(INDEX(Last_Data_Point,MATCH($A114,DataStreams,0)),INDEX(Last_Data_Point,MATCH(Y$6,DataStreams,0)),$B$4),DateRange,0)-1,MATCH(INDEX(Returns!$100:$100,MATCH(Y$6,DataStreams,0)),DataStreams,0)-1))),"")</f>
        <v/>
      </c>
      <c r="Z114" s="233" t="str" cm="1">
        <f t="array" aca="1" ref="Z114" ca="1">_xlfn.IFNA(_xlfn.COVARIANCE.S(
OFFSET(HOMECELL,MATCH(MAX(INDEX(First_Data_Point,MATCH($A114,DataStreams,0)),INDEX(First_Data_Point,MATCH(Z$6,DataStreams,0)),$B$3),DateRange,0)-1,MATCH($A114,DataStreams,0)-1):OFFSET(HOMECELL,MATCH(MIN(INDEX(Last_Data_Point,MATCH($A114,DataStreams,0)),INDEX(Last_Data_Point,MATCH(Z$6,DataStreams,0)),$B$4),DateRange,0)-1,MATCH($A114,DataStreams,0)-1) -
(INDEX(Returns!$102:$102,MATCH($A114,DataStreams,0))*
OFFSET(HOMECELL,MATCH(MAX(INDEX(First_Data_Point,MATCH($A114,DataStreams,0)),INDEX(First_Data_Point,MATCH(Z$6,DataStreams,0)),$B$3),DateRange,0)-1,MATCH(INDEX(Returns!$100:$100,MATCH($A114,DataStreams,0)),DataStreams,0)-1):OFFSET(HOMECELL,MATCH(MIN(INDEX(Last_Data_Point,MATCH($A114,DataStreams,0)),INDEX(Last_Data_Point,MATCH(Z$6,DataStreams,0)),$B$4),DateRange,0)-1,MATCH(INDEX(Returns!$100:$100,MATCH($A114,DataStreams,0)),DataStreams,0)-1)),
OFFSET(HOMECELL,MATCH(MAX(INDEX(First_Data_Point,MATCH($A114,DataStreams,0)),INDEX(First_Data_Point,MATCH(Z$6,DataStreams,0)),$B$3),DateRange,0)-1,MATCH(Z$6,DataStreams,0)-1):OFFSET(HOMECELL,MATCH(MIN(INDEX(Last_Data_Point,MATCH($A114,DataStreams,0)),INDEX(Last_Data_Point,MATCH(Z$6,DataStreams,0)),$B$4),DateRange,0)-1,MATCH(Z$6,DataStreams,0)-1) -
(INDEX(Returns!$102:$102,MATCH(Z$6,DataStreams,0))*
OFFSET(HOMECELL,MATCH(MAX(INDEX(First_Data_Point,MATCH($A114,DataStreams,0)),INDEX(First_Data_Point,MATCH(Z$6,DataStreams,0)),$B$3),DateRange,0)-1,MATCH(INDEX(Returns!$100:$100,MATCH(Z$6,DataStreams,0)),DataStreams,0)-1):OFFSET(HOMECELL,MATCH(MIN(INDEX(Last_Data_Point,MATCH($A114,DataStreams,0)),INDEX(Last_Data_Point,MATCH(Z$6,DataStreams,0)),$B$4),DateRange,0)-1,MATCH(INDEX(Returns!$100:$100,MATCH(Z$6,DataStreams,0)),DataStreams,0)-1))),"")</f>
        <v/>
      </c>
      <c r="AA114" s="233" t="str" cm="1">
        <f t="array" aca="1" ref="AA114" ca="1">_xlfn.IFNA(_xlfn.COVARIANCE.S(
OFFSET(HOMECELL,MATCH(MAX(INDEX(First_Data_Point,MATCH($A114,DataStreams,0)),INDEX(First_Data_Point,MATCH(AA$6,DataStreams,0)),$B$3),DateRange,0)-1,MATCH($A114,DataStreams,0)-1):OFFSET(HOMECELL,MATCH(MIN(INDEX(Last_Data_Point,MATCH($A114,DataStreams,0)),INDEX(Last_Data_Point,MATCH(AA$6,DataStreams,0)),$B$4),DateRange,0)-1,MATCH($A114,DataStreams,0)-1) -
(INDEX(Returns!$102:$102,MATCH($A114,DataStreams,0))*
OFFSET(HOMECELL,MATCH(MAX(INDEX(First_Data_Point,MATCH($A114,DataStreams,0)),INDEX(First_Data_Point,MATCH(AA$6,DataStreams,0)),$B$3),DateRange,0)-1,MATCH(INDEX(Returns!$100:$100,MATCH($A114,DataStreams,0)),DataStreams,0)-1):OFFSET(HOMECELL,MATCH(MIN(INDEX(Last_Data_Point,MATCH($A114,DataStreams,0)),INDEX(Last_Data_Point,MATCH(AA$6,DataStreams,0)),$B$4),DateRange,0)-1,MATCH(INDEX(Returns!$100:$100,MATCH($A114,DataStreams,0)),DataStreams,0)-1)),
OFFSET(HOMECELL,MATCH(MAX(INDEX(First_Data_Point,MATCH($A114,DataStreams,0)),INDEX(First_Data_Point,MATCH(AA$6,DataStreams,0)),$B$3),DateRange,0)-1,MATCH(AA$6,DataStreams,0)-1):OFFSET(HOMECELL,MATCH(MIN(INDEX(Last_Data_Point,MATCH($A114,DataStreams,0)),INDEX(Last_Data_Point,MATCH(AA$6,DataStreams,0)),$B$4),DateRange,0)-1,MATCH(AA$6,DataStreams,0)-1) -
(INDEX(Returns!$102:$102,MATCH(AA$6,DataStreams,0))*
OFFSET(HOMECELL,MATCH(MAX(INDEX(First_Data_Point,MATCH($A114,DataStreams,0)),INDEX(First_Data_Point,MATCH(AA$6,DataStreams,0)),$B$3),DateRange,0)-1,MATCH(INDEX(Returns!$100:$100,MATCH(AA$6,DataStreams,0)),DataStreams,0)-1):OFFSET(HOMECELL,MATCH(MIN(INDEX(Last_Data_Point,MATCH($A114,DataStreams,0)),INDEX(Last_Data_Point,MATCH(AA$6,DataStreams,0)),$B$4),DateRange,0)-1,MATCH(INDEX(Returns!$100:$100,MATCH(AA$6,DataStreams,0)),DataStreams,0)-1))),"")</f>
        <v/>
      </c>
      <c r="AB114" s="233" t="str" cm="1">
        <f t="array" aca="1" ref="AB114" ca="1">_xlfn.IFNA(_xlfn.COVARIANCE.S(
OFFSET(HOMECELL,MATCH(MAX(INDEX(First_Data_Point,MATCH($A114,DataStreams,0)),INDEX(First_Data_Point,MATCH(AB$6,DataStreams,0)),$B$3),DateRange,0)-1,MATCH($A114,DataStreams,0)-1):OFFSET(HOMECELL,MATCH(MIN(INDEX(Last_Data_Point,MATCH($A114,DataStreams,0)),INDEX(Last_Data_Point,MATCH(AB$6,DataStreams,0)),$B$4),DateRange,0)-1,MATCH($A114,DataStreams,0)-1) -
(INDEX(Returns!$102:$102,MATCH($A114,DataStreams,0))*
OFFSET(HOMECELL,MATCH(MAX(INDEX(First_Data_Point,MATCH($A114,DataStreams,0)),INDEX(First_Data_Point,MATCH(AB$6,DataStreams,0)),$B$3),DateRange,0)-1,MATCH(INDEX(Returns!$100:$100,MATCH($A114,DataStreams,0)),DataStreams,0)-1):OFFSET(HOMECELL,MATCH(MIN(INDEX(Last_Data_Point,MATCH($A114,DataStreams,0)),INDEX(Last_Data_Point,MATCH(AB$6,DataStreams,0)),$B$4),DateRange,0)-1,MATCH(INDEX(Returns!$100:$100,MATCH($A114,DataStreams,0)),DataStreams,0)-1)),
OFFSET(HOMECELL,MATCH(MAX(INDEX(First_Data_Point,MATCH($A114,DataStreams,0)),INDEX(First_Data_Point,MATCH(AB$6,DataStreams,0)),$B$3),DateRange,0)-1,MATCH(AB$6,DataStreams,0)-1):OFFSET(HOMECELL,MATCH(MIN(INDEX(Last_Data_Point,MATCH($A114,DataStreams,0)),INDEX(Last_Data_Point,MATCH(AB$6,DataStreams,0)),$B$4),DateRange,0)-1,MATCH(AB$6,DataStreams,0)-1) -
(INDEX(Returns!$102:$102,MATCH(AB$6,DataStreams,0))*
OFFSET(HOMECELL,MATCH(MAX(INDEX(First_Data_Point,MATCH($A114,DataStreams,0)),INDEX(First_Data_Point,MATCH(AB$6,DataStreams,0)),$B$3),DateRange,0)-1,MATCH(INDEX(Returns!$100:$100,MATCH(AB$6,DataStreams,0)),DataStreams,0)-1):OFFSET(HOMECELL,MATCH(MIN(INDEX(Last_Data_Point,MATCH($A114,DataStreams,0)),INDEX(Last_Data_Point,MATCH(AB$6,DataStreams,0)),$B$4),DateRange,0)-1,MATCH(INDEX(Returns!$100:$100,MATCH(AB$6,DataStreams,0)),DataStreams,0)-1))),"")</f>
        <v/>
      </c>
      <c r="AC114" s="233" t="str" cm="1">
        <f t="array" aca="1" ref="AC114" ca="1">_xlfn.IFNA(_xlfn.COVARIANCE.S(
OFFSET(HOMECELL,MATCH(MAX(INDEX(First_Data_Point,MATCH($A114,DataStreams,0)),INDEX(First_Data_Point,MATCH(AC$6,DataStreams,0)),$B$3),DateRange,0)-1,MATCH($A114,DataStreams,0)-1):OFFSET(HOMECELL,MATCH(MIN(INDEX(Last_Data_Point,MATCH($A114,DataStreams,0)),INDEX(Last_Data_Point,MATCH(AC$6,DataStreams,0)),$B$4),DateRange,0)-1,MATCH($A114,DataStreams,0)-1) -
(INDEX(Returns!$102:$102,MATCH($A114,DataStreams,0))*
OFFSET(HOMECELL,MATCH(MAX(INDEX(First_Data_Point,MATCH($A114,DataStreams,0)),INDEX(First_Data_Point,MATCH(AC$6,DataStreams,0)),$B$3),DateRange,0)-1,MATCH(INDEX(Returns!$100:$100,MATCH($A114,DataStreams,0)),DataStreams,0)-1):OFFSET(HOMECELL,MATCH(MIN(INDEX(Last_Data_Point,MATCH($A114,DataStreams,0)),INDEX(Last_Data_Point,MATCH(AC$6,DataStreams,0)),$B$4),DateRange,0)-1,MATCH(INDEX(Returns!$100:$100,MATCH($A114,DataStreams,0)),DataStreams,0)-1)),
OFFSET(HOMECELL,MATCH(MAX(INDEX(First_Data_Point,MATCH($A114,DataStreams,0)),INDEX(First_Data_Point,MATCH(AC$6,DataStreams,0)),$B$3),DateRange,0)-1,MATCH(AC$6,DataStreams,0)-1):OFFSET(HOMECELL,MATCH(MIN(INDEX(Last_Data_Point,MATCH($A114,DataStreams,0)),INDEX(Last_Data_Point,MATCH(AC$6,DataStreams,0)),$B$4),DateRange,0)-1,MATCH(AC$6,DataStreams,0)-1) -
(INDEX(Returns!$102:$102,MATCH(AC$6,DataStreams,0))*
OFFSET(HOMECELL,MATCH(MAX(INDEX(First_Data_Point,MATCH($A114,DataStreams,0)),INDEX(First_Data_Point,MATCH(AC$6,DataStreams,0)),$B$3),DateRange,0)-1,MATCH(INDEX(Returns!$100:$100,MATCH(AC$6,DataStreams,0)),DataStreams,0)-1):OFFSET(HOMECELL,MATCH(MIN(INDEX(Last_Data_Point,MATCH($A114,DataStreams,0)),INDEX(Last_Data_Point,MATCH(AC$6,DataStreams,0)),$B$4),DateRange,0)-1,MATCH(INDEX(Returns!$100:$100,MATCH(AC$6,DataStreams,0)),DataStreams,0)-1))),"")</f>
        <v/>
      </c>
      <c r="AD114" s="233" t="str" cm="1">
        <f t="array" aca="1" ref="AD114" ca="1">_xlfn.IFNA(_xlfn.COVARIANCE.S(
OFFSET(HOMECELL,MATCH(MAX(INDEX(First_Data_Point,MATCH($A114,DataStreams,0)),INDEX(First_Data_Point,MATCH(AD$6,DataStreams,0)),$B$3),DateRange,0)-1,MATCH($A114,DataStreams,0)-1):OFFSET(HOMECELL,MATCH(MIN(INDEX(Last_Data_Point,MATCH($A114,DataStreams,0)),INDEX(Last_Data_Point,MATCH(AD$6,DataStreams,0)),$B$4),DateRange,0)-1,MATCH($A114,DataStreams,0)-1) -
(INDEX(Returns!$102:$102,MATCH($A114,DataStreams,0))*
OFFSET(HOMECELL,MATCH(MAX(INDEX(First_Data_Point,MATCH($A114,DataStreams,0)),INDEX(First_Data_Point,MATCH(AD$6,DataStreams,0)),$B$3),DateRange,0)-1,MATCH(INDEX(Returns!$100:$100,MATCH($A114,DataStreams,0)),DataStreams,0)-1):OFFSET(HOMECELL,MATCH(MIN(INDEX(Last_Data_Point,MATCH($A114,DataStreams,0)),INDEX(Last_Data_Point,MATCH(AD$6,DataStreams,0)),$B$4),DateRange,0)-1,MATCH(INDEX(Returns!$100:$100,MATCH($A114,DataStreams,0)),DataStreams,0)-1)),
OFFSET(HOMECELL,MATCH(MAX(INDEX(First_Data_Point,MATCH($A114,DataStreams,0)),INDEX(First_Data_Point,MATCH(AD$6,DataStreams,0)),$B$3),DateRange,0)-1,MATCH(AD$6,DataStreams,0)-1):OFFSET(HOMECELL,MATCH(MIN(INDEX(Last_Data_Point,MATCH($A114,DataStreams,0)),INDEX(Last_Data_Point,MATCH(AD$6,DataStreams,0)),$B$4),DateRange,0)-1,MATCH(AD$6,DataStreams,0)-1) -
(INDEX(Returns!$102:$102,MATCH(AD$6,DataStreams,0))*
OFFSET(HOMECELL,MATCH(MAX(INDEX(First_Data_Point,MATCH($A114,DataStreams,0)),INDEX(First_Data_Point,MATCH(AD$6,DataStreams,0)),$B$3),DateRange,0)-1,MATCH(INDEX(Returns!$100:$100,MATCH(AD$6,DataStreams,0)),DataStreams,0)-1):OFFSET(HOMECELL,MATCH(MIN(INDEX(Last_Data_Point,MATCH($A114,DataStreams,0)),INDEX(Last_Data_Point,MATCH(AD$6,DataStreams,0)),$B$4),DateRange,0)-1,MATCH(INDEX(Returns!$100:$100,MATCH(AD$6,DataStreams,0)),DataStreams,0)-1))),"")</f>
        <v/>
      </c>
      <c r="AE114" s="233" t="str" cm="1">
        <f t="array" aca="1" ref="AE114" ca="1">_xlfn.IFNA(_xlfn.COVARIANCE.S(
OFFSET(HOMECELL,MATCH(MAX(INDEX(First_Data_Point,MATCH($A114,DataStreams,0)),INDEX(First_Data_Point,MATCH(AE$6,DataStreams,0)),$B$3),DateRange,0)-1,MATCH($A114,DataStreams,0)-1):OFFSET(HOMECELL,MATCH(MIN(INDEX(Last_Data_Point,MATCH($A114,DataStreams,0)),INDEX(Last_Data_Point,MATCH(AE$6,DataStreams,0)),$B$4),DateRange,0)-1,MATCH($A114,DataStreams,0)-1) -
(INDEX(Returns!$102:$102,MATCH($A114,DataStreams,0))*
OFFSET(HOMECELL,MATCH(MAX(INDEX(First_Data_Point,MATCH($A114,DataStreams,0)),INDEX(First_Data_Point,MATCH(AE$6,DataStreams,0)),$B$3),DateRange,0)-1,MATCH(INDEX(Returns!$100:$100,MATCH($A114,DataStreams,0)),DataStreams,0)-1):OFFSET(HOMECELL,MATCH(MIN(INDEX(Last_Data_Point,MATCH($A114,DataStreams,0)),INDEX(Last_Data_Point,MATCH(AE$6,DataStreams,0)),$B$4),DateRange,0)-1,MATCH(INDEX(Returns!$100:$100,MATCH($A114,DataStreams,0)),DataStreams,0)-1)),
OFFSET(HOMECELL,MATCH(MAX(INDEX(First_Data_Point,MATCH($A114,DataStreams,0)),INDEX(First_Data_Point,MATCH(AE$6,DataStreams,0)),$B$3),DateRange,0)-1,MATCH(AE$6,DataStreams,0)-1):OFFSET(HOMECELL,MATCH(MIN(INDEX(Last_Data_Point,MATCH($A114,DataStreams,0)),INDEX(Last_Data_Point,MATCH(AE$6,DataStreams,0)),$B$4),DateRange,0)-1,MATCH(AE$6,DataStreams,0)-1) -
(INDEX(Returns!$102:$102,MATCH(AE$6,DataStreams,0))*
OFFSET(HOMECELL,MATCH(MAX(INDEX(First_Data_Point,MATCH($A114,DataStreams,0)),INDEX(First_Data_Point,MATCH(AE$6,DataStreams,0)),$B$3),DateRange,0)-1,MATCH(INDEX(Returns!$100:$100,MATCH(AE$6,DataStreams,0)),DataStreams,0)-1):OFFSET(HOMECELL,MATCH(MIN(INDEX(Last_Data_Point,MATCH($A114,DataStreams,0)),INDEX(Last_Data_Point,MATCH(AE$6,DataStreams,0)),$B$4),DateRange,0)-1,MATCH(INDEX(Returns!$100:$100,MATCH(AE$6,DataStreams,0)),DataStreams,0)-1))),"")</f>
        <v/>
      </c>
      <c r="AF114" s="233" t="str" cm="1">
        <f t="array" aca="1" ref="AF114" ca="1">_xlfn.IFNA(_xlfn.COVARIANCE.S(
OFFSET(HOMECELL,MATCH(MAX(INDEX(First_Data_Point,MATCH($A114,DataStreams,0)),INDEX(First_Data_Point,MATCH(AF$6,DataStreams,0)),$B$3),DateRange,0)-1,MATCH($A114,DataStreams,0)-1):OFFSET(HOMECELL,MATCH(MIN(INDEX(Last_Data_Point,MATCH($A114,DataStreams,0)),INDEX(Last_Data_Point,MATCH(AF$6,DataStreams,0)),$B$4),DateRange,0)-1,MATCH($A114,DataStreams,0)-1) -
(INDEX(Returns!$102:$102,MATCH($A114,DataStreams,0))*
OFFSET(HOMECELL,MATCH(MAX(INDEX(First_Data_Point,MATCH($A114,DataStreams,0)),INDEX(First_Data_Point,MATCH(AF$6,DataStreams,0)),$B$3),DateRange,0)-1,MATCH(INDEX(Returns!$100:$100,MATCH($A114,DataStreams,0)),DataStreams,0)-1):OFFSET(HOMECELL,MATCH(MIN(INDEX(Last_Data_Point,MATCH($A114,DataStreams,0)),INDEX(Last_Data_Point,MATCH(AF$6,DataStreams,0)),$B$4),DateRange,0)-1,MATCH(INDEX(Returns!$100:$100,MATCH($A114,DataStreams,0)),DataStreams,0)-1)),
OFFSET(HOMECELL,MATCH(MAX(INDEX(First_Data_Point,MATCH($A114,DataStreams,0)),INDEX(First_Data_Point,MATCH(AF$6,DataStreams,0)),$B$3),DateRange,0)-1,MATCH(AF$6,DataStreams,0)-1):OFFSET(HOMECELL,MATCH(MIN(INDEX(Last_Data_Point,MATCH($A114,DataStreams,0)),INDEX(Last_Data_Point,MATCH(AF$6,DataStreams,0)),$B$4),DateRange,0)-1,MATCH(AF$6,DataStreams,0)-1) -
(INDEX(Returns!$102:$102,MATCH(AF$6,DataStreams,0))*
OFFSET(HOMECELL,MATCH(MAX(INDEX(First_Data_Point,MATCH($A114,DataStreams,0)),INDEX(First_Data_Point,MATCH(AF$6,DataStreams,0)),$B$3),DateRange,0)-1,MATCH(INDEX(Returns!$100:$100,MATCH(AF$6,DataStreams,0)),DataStreams,0)-1):OFFSET(HOMECELL,MATCH(MIN(INDEX(Last_Data_Point,MATCH($A114,DataStreams,0)),INDEX(Last_Data_Point,MATCH(AF$6,DataStreams,0)),$B$4),DateRange,0)-1,MATCH(INDEX(Returns!$100:$100,MATCH(AF$6,DataStreams,0)),DataStreams,0)-1))),"")</f>
        <v/>
      </c>
      <c r="AG114" s="233" t="str" cm="1">
        <f t="array" aca="1" ref="AG114" ca="1">_xlfn.IFNA(_xlfn.COVARIANCE.S(
OFFSET(HOMECELL,MATCH(MAX(INDEX(First_Data_Point,MATCH($A114,DataStreams,0)),INDEX(First_Data_Point,MATCH(AG$6,DataStreams,0)),$B$3),DateRange,0)-1,MATCH($A114,DataStreams,0)-1):OFFSET(HOMECELL,MATCH(MIN(INDEX(Last_Data_Point,MATCH($A114,DataStreams,0)),INDEX(Last_Data_Point,MATCH(AG$6,DataStreams,0)),$B$4),DateRange,0)-1,MATCH($A114,DataStreams,0)-1) -
(INDEX(Returns!$102:$102,MATCH($A114,DataStreams,0))*
OFFSET(HOMECELL,MATCH(MAX(INDEX(First_Data_Point,MATCH($A114,DataStreams,0)),INDEX(First_Data_Point,MATCH(AG$6,DataStreams,0)),$B$3),DateRange,0)-1,MATCH(INDEX(Returns!$100:$100,MATCH($A114,DataStreams,0)),DataStreams,0)-1):OFFSET(HOMECELL,MATCH(MIN(INDEX(Last_Data_Point,MATCH($A114,DataStreams,0)),INDEX(Last_Data_Point,MATCH(AG$6,DataStreams,0)),$B$4),DateRange,0)-1,MATCH(INDEX(Returns!$100:$100,MATCH($A114,DataStreams,0)),DataStreams,0)-1)),
OFFSET(HOMECELL,MATCH(MAX(INDEX(First_Data_Point,MATCH($A114,DataStreams,0)),INDEX(First_Data_Point,MATCH(AG$6,DataStreams,0)),$B$3),DateRange,0)-1,MATCH(AG$6,DataStreams,0)-1):OFFSET(HOMECELL,MATCH(MIN(INDEX(Last_Data_Point,MATCH($A114,DataStreams,0)),INDEX(Last_Data_Point,MATCH(AG$6,DataStreams,0)),$B$4),DateRange,0)-1,MATCH(AG$6,DataStreams,0)-1) -
(INDEX(Returns!$102:$102,MATCH(AG$6,DataStreams,0))*
OFFSET(HOMECELL,MATCH(MAX(INDEX(First_Data_Point,MATCH($A114,DataStreams,0)),INDEX(First_Data_Point,MATCH(AG$6,DataStreams,0)),$B$3),DateRange,0)-1,MATCH(INDEX(Returns!$100:$100,MATCH(AG$6,DataStreams,0)),DataStreams,0)-1):OFFSET(HOMECELL,MATCH(MIN(INDEX(Last_Data_Point,MATCH($A114,DataStreams,0)),INDEX(Last_Data_Point,MATCH(AG$6,DataStreams,0)),$B$4),DateRange,0)-1,MATCH(INDEX(Returns!$100:$100,MATCH(AG$6,DataStreams,0)),DataStreams,0)-1))),"")</f>
        <v/>
      </c>
      <c r="AH114" s="233" t="str" cm="1">
        <f t="array" aca="1" ref="AH114" ca="1">_xlfn.IFNA(_xlfn.COVARIANCE.S(
OFFSET(HOMECELL,MATCH(MAX(INDEX(First_Data_Point,MATCH($A114,DataStreams,0)),INDEX(First_Data_Point,MATCH(AH$6,DataStreams,0)),$B$3),DateRange,0)-1,MATCH($A114,DataStreams,0)-1):OFFSET(HOMECELL,MATCH(MIN(INDEX(Last_Data_Point,MATCH($A114,DataStreams,0)),INDEX(Last_Data_Point,MATCH(AH$6,DataStreams,0)),$B$4),DateRange,0)-1,MATCH($A114,DataStreams,0)-1) -
(INDEX(Returns!$102:$102,MATCH($A114,DataStreams,0))*
OFFSET(HOMECELL,MATCH(MAX(INDEX(First_Data_Point,MATCH($A114,DataStreams,0)),INDEX(First_Data_Point,MATCH(AH$6,DataStreams,0)),$B$3),DateRange,0)-1,MATCH(INDEX(Returns!$100:$100,MATCH($A114,DataStreams,0)),DataStreams,0)-1):OFFSET(HOMECELL,MATCH(MIN(INDEX(Last_Data_Point,MATCH($A114,DataStreams,0)),INDEX(Last_Data_Point,MATCH(AH$6,DataStreams,0)),$B$4),DateRange,0)-1,MATCH(INDEX(Returns!$100:$100,MATCH($A114,DataStreams,0)),DataStreams,0)-1)),
OFFSET(HOMECELL,MATCH(MAX(INDEX(First_Data_Point,MATCH($A114,DataStreams,0)),INDEX(First_Data_Point,MATCH(AH$6,DataStreams,0)),$B$3),DateRange,0)-1,MATCH(AH$6,DataStreams,0)-1):OFFSET(HOMECELL,MATCH(MIN(INDEX(Last_Data_Point,MATCH($A114,DataStreams,0)),INDEX(Last_Data_Point,MATCH(AH$6,DataStreams,0)),$B$4),DateRange,0)-1,MATCH(AH$6,DataStreams,0)-1) -
(INDEX(Returns!$102:$102,MATCH(AH$6,DataStreams,0))*
OFFSET(HOMECELL,MATCH(MAX(INDEX(First_Data_Point,MATCH($A114,DataStreams,0)),INDEX(First_Data_Point,MATCH(AH$6,DataStreams,0)),$B$3),DateRange,0)-1,MATCH(INDEX(Returns!$100:$100,MATCH(AH$6,DataStreams,0)),DataStreams,0)-1):OFFSET(HOMECELL,MATCH(MIN(INDEX(Last_Data_Point,MATCH($A114,DataStreams,0)),INDEX(Last_Data_Point,MATCH(AH$6,DataStreams,0)),$B$4),DateRange,0)-1,MATCH(INDEX(Returns!$100:$100,MATCH(AH$6,DataStreams,0)),DataStreams,0)-1))),"")</f>
        <v/>
      </c>
      <c r="AI114" s="233" t="str" cm="1">
        <f t="array" aca="1" ref="AI114" ca="1">_xlfn.IFNA(_xlfn.COVARIANCE.S(
OFFSET(HOMECELL,MATCH(MAX(INDEX(First_Data_Point,MATCH($A114,DataStreams,0)),INDEX(First_Data_Point,MATCH(AI$6,DataStreams,0)),$B$3),DateRange,0)-1,MATCH($A114,DataStreams,0)-1):OFFSET(HOMECELL,MATCH(MIN(INDEX(Last_Data_Point,MATCH($A114,DataStreams,0)),INDEX(Last_Data_Point,MATCH(AI$6,DataStreams,0)),$B$4),DateRange,0)-1,MATCH($A114,DataStreams,0)-1) -
(INDEX(Returns!$102:$102,MATCH($A114,DataStreams,0))*
OFFSET(HOMECELL,MATCH(MAX(INDEX(First_Data_Point,MATCH($A114,DataStreams,0)),INDEX(First_Data_Point,MATCH(AI$6,DataStreams,0)),$B$3),DateRange,0)-1,MATCH(INDEX(Returns!$100:$100,MATCH($A114,DataStreams,0)),DataStreams,0)-1):OFFSET(HOMECELL,MATCH(MIN(INDEX(Last_Data_Point,MATCH($A114,DataStreams,0)),INDEX(Last_Data_Point,MATCH(AI$6,DataStreams,0)),$B$4),DateRange,0)-1,MATCH(INDEX(Returns!$100:$100,MATCH($A114,DataStreams,0)),DataStreams,0)-1)),
OFFSET(HOMECELL,MATCH(MAX(INDEX(First_Data_Point,MATCH($A114,DataStreams,0)),INDEX(First_Data_Point,MATCH(AI$6,DataStreams,0)),$B$3),DateRange,0)-1,MATCH(AI$6,DataStreams,0)-1):OFFSET(HOMECELL,MATCH(MIN(INDEX(Last_Data_Point,MATCH($A114,DataStreams,0)),INDEX(Last_Data_Point,MATCH(AI$6,DataStreams,0)),$B$4),DateRange,0)-1,MATCH(AI$6,DataStreams,0)-1) -
(INDEX(Returns!$102:$102,MATCH(AI$6,DataStreams,0))*
OFFSET(HOMECELL,MATCH(MAX(INDEX(First_Data_Point,MATCH($A114,DataStreams,0)),INDEX(First_Data_Point,MATCH(AI$6,DataStreams,0)),$B$3),DateRange,0)-1,MATCH(INDEX(Returns!$100:$100,MATCH(AI$6,DataStreams,0)),DataStreams,0)-1):OFFSET(HOMECELL,MATCH(MIN(INDEX(Last_Data_Point,MATCH($A114,DataStreams,0)),INDEX(Last_Data_Point,MATCH(AI$6,DataStreams,0)),$B$4),DateRange,0)-1,MATCH(INDEX(Returns!$100:$100,MATCH(AI$6,DataStreams,0)),DataStreams,0)-1))),"")</f>
        <v/>
      </c>
      <c r="AJ114" s="233" t="str" cm="1">
        <f t="array" aca="1" ref="AJ114" ca="1">_xlfn.IFNA(_xlfn.COVARIANCE.S(
OFFSET(HOMECELL,MATCH(MAX(INDEX(First_Data_Point,MATCH($A114,DataStreams,0)),INDEX(First_Data_Point,MATCH(AJ$6,DataStreams,0)),$B$3),DateRange,0)-1,MATCH($A114,DataStreams,0)-1):OFFSET(HOMECELL,MATCH(MIN(INDEX(Last_Data_Point,MATCH($A114,DataStreams,0)),INDEX(Last_Data_Point,MATCH(AJ$6,DataStreams,0)),$B$4),DateRange,0)-1,MATCH($A114,DataStreams,0)-1) -
(INDEX(Returns!$102:$102,MATCH($A114,DataStreams,0))*
OFFSET(HOMECELL,MATCH(MAX(INDEX(First_Data_Point,MATCH($A114,DataStreams,0)),INDEX(First_Data_Point,MATCH(AJ$6,DataStreams,0)),$B$3),DateRange,0)-1,MATCH(INDEX(Returns!$100:$100,MATCH($A114,DataStreams,0)),DataStreams,0)-1):OFFSET(HOMECELL,MATCH(MIN(INDEX(Last_Data_Point,MATCH($A114,DataStreams,0)),INDEX(Last_Data_Point,MATCH(AJ$6,DataStreams,0)),$B$4),DateRange,0)-1,MATCH(INDEX(Returns!$100:$100,MATCH($A114,DataStreams,0)),DataStreams,0)-1)),
OFFSET(HOMECELL,MATCH(MAX(INDEX(First_Data_Point,MATCH($A114,DataStreams,0)),INDEX(First_Data_Point,MATCH(AJ$6,DataStreams,0)),$B$3),DateRange,0)-1,MATCH(AJ$6,DataStreams,0)-1):OFFSET(HOMECELL,MATCH(MIN(INDEX(Last_Data_Point,MATCH($A114,DataStreams,0)),INDEX(Last_Data_Point,MATCH(AJ$6,DataStreams,0)),$B$4),DateRange,0)-1,MATCH(AJ$6,DataStreams,0)-1) -
(INDEX(Returns!$102:$102,MATCH(AJ$6,DataStreams,0))*
OFFSET(HOMECELL,MATCH(MAX(INDEX(First_Data_Point,MATCH($A114,DataStreams,0)),INDEX(First_Data_Point,MATCH(AJ$6,DataStreams,0)),$B$3),DateRange,0)-1,MATCH(INDEX(Returns!$100:$100,MATCH(AJ$6,DataStreams,0)),DataStreams,0)-1):OFFSET(HOMECELL,MATCH(MIN(INDEX(Last_Data_Point,MATCH($A114,DataStreams,0)),INDEX(Last_Data_Point,MATCH(AJ$6,DataStreams,0)),$B$4),DateRange,0)-1,MATCH(INDEX(Returns!$100:$100,MATCH(AJ$6,DataStreams,0)),DataStreams,0)-1))),"")</f>
        <v/>
      </c>
      <c r="AK114" s="233" t="str" cm="1">
        <f t="array" aca="1" ref="AK114" ca="1">_xlfn.IFNA(_xlfn.COVARIANCE.S(
OFFSET(HOMECELL,MATCH(MAX(INDEX(First_Data_Point,MATCH($A114,DataStreams,0)),INDEX(First_Data_Point,MATCH(AK$6,DataStreams,0)),$B$3),DateRange,0)-1,MATCH($A114,DataStreams,0)-1):OFFSET(HOMECELL,MATCH(MIN(INDEX(Last_Data_Point,MATCH($A114,DataStreams,0)),INDEX(Last_Data_Point,MATCH(AK$6,DataStreams,0)),$B$4),DateRange,0)-1,MATCH($A114,DataStreams,0)-1) -
(INDEX(Returns!$102:$102,MATCH($A114,DataStreams,0))*
OFFSET(HOMECELL,MATCH(MAX(INDEX(First_Data_Point,MATCH($A114,DataStreams,0)),INDEX(First_Data_Point,MATCH(AK$6,DataStreams,0)),$B$3),DateRange,0)-1,MATCH(INDEX(Returns!$100:$100,MATCH($A114,DataStreams,0)),DataStreams,0)-1):OFFSET(HOMECELL,MATCH(MIN(INDEX(Last_Data_Point,MATCH($A114,DataStreams,0)),INDEX(Last_Data_Point,MATCH(AK$6,DataStreams,0)),$B$4),DateRange,0)-1,MATCH(INDEX(Returns!$100:$100,MATCH($A114,DataStreams,0)),DataStreams,0)-1)),
OFFSET(HOMECELL,MATCH(MAX(INDEX(First_Data_Point,MATCH($A114,DataStreams,0)),INDEX(First_Data_Point,MATCH(AK$6,DataStreams,0)),$B$3),DateRange,0)-1,MATCH(AK$6,DataStreams,0)-1):OFFSET(HOMECELL,MATCH(MIN(INDEX(Last_Data_Point,MATCH($A114,DataStreams,0)),INDEX(Last_Data_Point,MATCH(AK$6,DataStreams,0)),$B$4),DateRange,0)-1,MATCH(AK$6,DataStreams,0)-1) -
(INDEX(Returns!$102:$102,MATCH(AK$6,DataStreams,0))*
OFFSET(HOMECELL,MATCH(MAX(INDEX(First_Data_Point,MATCH($A114,DataStreams,0)),INDEX(First_Data_Point,MATCH(AK$6,DataStreams,0)),$B$3),DateRange,0)-1,MATCH(INDEX(Returns!$100:$100,MATCH(AK$6,DataStreams,0)),DataStreams,0)-1):OFFSET(HOMECELL,MATCH(MIN(INDEX(Last_Data_Point,MATCH($A114,DataStreams,0)),INDEX(Last_Data_Point,MATCH(AK$6,DataStreams,0)),$B$4),DateRange,0)-1,MATCH(INDEX(Returns!$100:$100,MATCH(AK$6,DataStreams,0)),DataStreams,0)-1))),"")</f>
        <v/>
      </c>
      <c r="AL114" s="233" t="str" cm="1">
        <f t="array" aca="1" ref="AL114" ca="1">_xlfn.IFNA(_xlfn.COVARIANCE.S(
OFFSET(HOMECELL,MATCH(MAX(INDEX(First_Data_Point,MATCH($A114,DataStreams,0)),INDEX(First_Data_Point,MATCH(AL$6,DataStreams,0)),$B$3),DateRange,0)-1,MATCH($A114,DataStreams,0)-1):OFFSET(HOMECELL,MATCH(MIN(INDEX(Last_Data_Point,MATCH($A114,DataStreams,0)),INDEX(Last_Data_Point,MATCH(AL$6,DataStreams,0)),$B$4),DateRange,0)-1,MATCH($A114,DataStreams,0)-1) -
(INDEX(Returns!$102:$102,MATCH($A114,DataStreams,0))*
OFFSET(HOMECELL,MATCH(MAX(INDEX(First_Data_Point,MATCH($A114,DataStreams,0)),INDEX(First_Data_Point,MATCH(AL$6,DataStreams,0)),$B$3),DateRange,0)-1,MATCH(INDEX(Returns!$100:$100,MATCH($A114,DataStreams,0)),DataStreams,0)-1):OFFSET(HOMECELL,MATCH(MIN(INDEX(Last_Data_Point,MATCH($A114,DataStreams,0)),INDEX(Last_Data_Point,MATCH(AL$6,DataStreams,0)),$B$4),DateRange,0)-1,MATCH(INDEX(Returns!$100:$100,MATCH($A114,DataStreams,0)),DataStreams,0)-1)),
OFFSET(HOMECELL,MATCH(MAX(INDEX(First_Data_Point,MATCH($A114,DataStreams,0)),INDEX(First_Data_Point,MATCH(AL$6,DataStreams,0)),$B$3),DateRange,0)-1,MATCH(AL$6,DataStreams,0)-1):OFFSET(HOMECELL,MATCH(MIN(INDEX(Last_Data_Point,MATCH($A114,DataStreams,0)),INDEX(Last_Data_Point,MATCH(AL$6,DataStreams,0)),$B$4),DateRange,0)-1,MATCH(AL$6,DataStreams,0)-1) -
(INDEX(Returns!$102:$102,MATCH(AL$6,DataStreams,0))*
OFFSET(HOMECELL,MATCH(MAX(INDEX(First_Data_Point,MATCH($A114,DataStreams,0)),INDEX(First_Data_Point,MATCH(AL$6,DataStreams,0)),$B$3),DateRange,0)-1,MATCH(INDEX(Returns!$100:$100,MATCH(AL$6,DataStreams,0)),DataStreams,0)-1):OFFSET(HOMECELL,MATCH(MIN(INDEX(Last_Data_Point,MATCH($A114,DataStreams,0)),INDEX(Last_Data_Point,MATCH(AL$6,DataStreams,0)),$B$4),DateRange,0)-1,MATCH(INDEX(Returns!$100:$100,MATCH(AL$6,DataStreams,0)),DataStreams,0)-1))),"")</f>
        <v/>
      </c>
      <c r="AM114" s="233" t="str" cm="1">
        <f t="array" aca="1" ref="AM114" ca="1">_xlfn.IFNA(_xlfn.COVARIANCE.S(
OFFSET(HOMECELL,MATCH(MAX(INDEX(First_Data_Point,MATCH($A114,DataStreams,0)),INDEX(First_Data_Point,MATCH(AM$6,DataStreams,0)),$B$3),DateRange,0)-1,MATCH($A114,DataStreams,0)-1):OFFSET(HOMECELL,MATCH(MIN(INDEX(Last_Data_Point,MATCH($A114,DataStreams,0)),INDEX(Last_Data_Point,MATCH(AM$6,DataStreams,0)),$B$4),DateRange,0)-1,MATCH($A114,DataStreams,0)-1) -
(INDEX(Returns!$102:$102,MATCH($A114,DataStreams,0))*
OFFSET(HOMECELL,MATCH(MAX(INDEX(First_Data_Point,MATCH($A114,DataStreams,0)),INDEX(First_Data_Point,MATCH(AM$6,DataStreams,0)),$B$3),DateRange,0)-1,MATCH(INDEX(Returns!$100:$100,MATCH($A114,DataStreams,0)),DataStreams,0)-1):OFFSET(HOMECELL,MATCH(MIN(INDEX(Last_Data_Point,MATCH($A114,DataStreams,0)),INDEX(Last_Data_Point,MATCH(AM$6,DataStreams,0)),$B$4),DateRange,0)-1,MATCH(INDEX(Returns!$100:$100,MATCH($A114,DataStreams,0)),DataStreams,0)-1)),
OFFSET(HOMECELL,MATCH(MAX(INDEX(First_Data_Point,MATCH($A114,DataStreams,0)),INDEX(First_Data_Point,MATCH(AM$6,DataStreams,0)),$B$3),DateRange,0)-1,MATCH(AM$6,DataStreams,0)-1):OFFSET(HOMECELL,MATCH(MIN(INDEX(Last_Data_Point,MATCH($A114,DataStreams,0)),INDEX(Last_Data_Point,MATCH(AM$6,DataStreams,0)),$B$4),DateRange,0)-1,MATCH(AM$6,DataStreams,0)-1) -
(INDEX(Returns!$102:$102,MATCH(AM$6,DataStreams,0))*
OFFSET(HOMECELL,MATCH(MAX(INDEX(First_Data_Point,MATCH($A114,DataStreams,0)),INDEX(First_Data_Point,MATCH(AM$6,DataStreams,0)),$B$3),DateRange,0)-1,MATCH(INDEX(Returns!$100:$100,MATCH(AM$6,DataStreams,0)),DataStreams,0)-1):OFFSET(HOMECELL,MATCH(MIN(INDEX(Last_Data_Point,MATCH($A114,DataStreams,0)),INDEX(Last_Data_Point,MATCH(AM$6,DataStreams,0)),$B$4),DateRange,0)-1,MATCH(INDEX(Returns!$100:$100,MATCH(AM$6,DataStreams,0)),DataStreams,0)-1))),"")</f>
        <v/>
      </c>
      <c r="AN114" s="233" t="str" cm="1">
        <f t="array" aca="1" ref="AN114" ca="1">_xlfn.IFNA(_xlfn.COVARIANCE.S(
OFFSET(HOMECELL,MATCH(MAX(INDEX(First_Data_Point,MATCH($A114,DataStreams,0)),INDEX(First_Data_Point,MATCH(AN$6,DataStreams,0)),$B$3),DateRange,0)-1,MATCH($A114,DataStreams,0)-1):OFFSET(HOMECELL,MATCH(MIN(INDEX(Last_Data_Point,MATCH($A114,DataStreams,0)),INDEX(Last_Data_Point,MATCH(AN$6,DataStreams,0)),$B$4),DateRange,0)-1,MATCH($A114,DataStreams,0)-1) -
(INDEX(Returns!$102:$102,MATCH($A114,DataStreams,0))*
OFFSET(HOMECELL,MATCH(MAX(INDEX(First_Data_Point,MATCH($A114,DataStreams,0)),INDEX(First_Data_Point,MATCH(AN$6,DataStreams,0)),$B$3),DateRange,0)-1,MATCH(INDEX(Returns!$100:$100,MATCH($A114,DataStreams,0)),DataStreams,0)-1):OFFSET(HOMECELL,MATCH(MIN(INDEX(Last_Data_Point,MATCH($A114,DataStreams,0)),INDEX(Last_Data_Point,MATCH(AN$6,DataStreams,0)),$B$4),DateRange,0)-1,MATCH(INDEX(Returns!$100:$100,MATCH($A114,DataStreams,0)),DataStreams,0)-1)),
OFFSET(HOMECELL,MATCH(MAX(INDEX(First_Data_Point,MATCH($A114,DataStreams,0)),INDEX(First_Data_Point,MATCH(AN$6,DataStreams,0)),$B$3),DateRange,0)-1,MATCH(AN$6,DataStreams,0)-1):OFFSET(HOMECELL,MATCH(MIN(INDEX(Last_Data_Point,MATCH($A114,DataStreams,0)),INDEX(Last_Data_Point,MATCH(AN$6,DataStreams,0)),$B$4),DateRange,0)-1,MATCH(AN$6,DataStreams,0)-1) -
(INDEX(Returns!$102:$102,MATCH(AN$6,DataStreams,0))*
OFFSET(HOMECELL,MATCH(MAX(INDEX(First_Data_Point,MATCH($A114,DataStreams,0)),INDEX(First_Data_Point,MATCH(AN$6,DataStreams,0)),$B$3),DateRange,0)-1,MATCH(INDEX(Returns!$100:$100,MATCH(AN$6,DataStreams,0)),DataStreams,0)-1):OFFSET(HOMECELL,MATCH(MIN(INDEX(Last_Data_Point,MATCH($A114,DataStreams,0)),INDEX(Last_Data_Point,MATCH(AN$6,DataStreams,0)),$B$4),DateRange,0)-1,MATCH(INDEX(Returns!$100:$100,MATCH(AN$6,DataStreams,0)),DataStreams,0)-1))),"")</f>
        <v/>
      </c>
      <c r="AO114" s="233" t="str" cm="1">
        <f t="array" aca="1" ref="AO114" ca="1">_xlfn.IFNA(_xlfn.COVARIANCE.S(
OFFSET(HOMECELL,MATCH(MAX(INDEX(First_Data_Point,MATCH($A114,DataStreams,0)),INDEX(First_Data_Point,MATCH(AO$6,DataStreams,0)),$B$3),DateRange,0)-1,MATCH($A114,DataStreams,0)-1):OFFSET(HOMECELL,MATCH(MIN(INDEX(Last_Data_Point,MATCH($A114,DataStreams,0)),INDEX(Last_Data_Point,MATCH(AO$6,DataStreams,0)),$B$4),DateRange,0)-1,MATCH($A114,DataStreams,0)-1) -
(INDEX(Returns!$102:$102,MATCH($A114,DataStreams,0))*
OFFSET(HOMECELL,MATCH(MAX(INDEX(First_Data_Point,MATCH($A114,DataStreams,0)),INDEX(First_Data_Point,MATCH(AO$6,DataStreams,0)),$B$3),DateRange,0)-1,MATCH(INDEX(Returns!$100:$100,MATCH($A114,DataStreams,0)),DataStreams,0)-1):OFFSET(HOMECELL,MATCH(MIN(INDEX(Last_Data_Point,MATCH($A114,DataStreams,0)),INDEX(Last_Data_Point,MATCH(AO$6,DataStreams,0)),$B$4),DateRange,0)-1,MATCH(INDEX(Returns!$100:$100,MATCH($A114,DataStreams,0)),DataStreams,0)-1)),
OFFSET(HOMECELL,MATCH(MAX(INDEX(First_Data_Point,MATCH($A114,DataStreams,0)),INDEX(First_Data_Point,MATCH(AO$6,DataStreams,0)),$B$3),DateRange,0)-1,MATCH(AO$6,DataStreams,0)-1):OFFSET(HOMECELL,MATCH(MIN(INDEX(Last_Data_Point,MATCH($A114,DataStreams,0)),INDEX(Last_Data_Point,MATCH(AO$6,DataStreams,0)),$B$4),DateRange,0)-1,MATCH(AO$6,DataStreams,0)-1) -
(INDEX(Returns!$102:$102,MATCH(AO$6,DataStreams,0))*
OFFSET(HOMECELL,MATCH(MAX(INDEX(First_Data_Point,MATCH($A114,DataStreams,0)),INDEX(First_Data_Point,MATCH(AO$6,DataStreams,0)),$B$3),DateRange,0)-1,MATCH(INDEX(Returns!$100:$100,MATCH(AO$6,DataStreams,0)),DataStreams,0)-1):OFFSET(HOMECELL,MATCH(MIN(INDEX(Last_Data_Point,MATCH($A114,DataStreams,0)),INDEX(Last_Data_Point,MATCH(AO$6,DataStreams,0)),$B$4),DateRange,0)-1,MATCH(INDEX(Returns!$100:$100,MATCH(AO$6,DataStreams,0)),DataStreams,0)-1))),"")</f>
        <v/>
      </c>
      <c r="AP114" s="233" t="str" cm="1">
        <f t="array" aca="1" ref="AP114" ca="1">_xlfn.IFNA(_xlfn.COVARIANCE.S(
OFFSET(HOMECELL,MATCH(MAX(INDEX(First_Data_Point,MATCH($A114,DataStreams,0)),INDEX(First_Data_Point,MATCH(AP$6,DataStreams,0)),$B$3),DateRange,0)-1,MATCH($A114,DataStreams,0)-1):OFFSET(HOMECELL,MATCH(MIN(INDEX(Last_Data_Point,MATCH($A114,DataStreams,0)),INDEX(Last_Data_Point,MATCH(AP$6,DataStreams,0)),$B$4),DateRange,0)-1,MATCH($A114,DataStreams,0)-1) -
(INDEX(Returns!$102:$102,MATCH($A114,DataStreams,0))*
OFFSET(HOMECELL,MATCH(MAX(INDEX(First_Data_Point,MATCH($A114,DataStreams,0)),INDEX(First_Data_Point,MATCH(AP$6,DataStreams,0)),$B$3),DateRange,0)-1,MATCH(INDEX(Returns!$100:$100,MATCH($A114,DataStreams,0)),DataStreams,0)-1):OFFSET(HOMECELL,MATCH(MIN(INDEX(Last_Data_Point,MATCH($A114,DataStreams,0)),INDEX(Last_Data_Point,MATCH(AP$6,DataStreams,0)),$B$4),DateRange,0)-1,MATCH(INDEX(Returns!$100:$100,MATCH($A114,DataStreams,0)),DataStreams,0)-1)),
OFFSET(HOMECELL,MATCH(MAX(INDEX(First_Data_Point,MATCH($A114,DataStreams,0)),INDEX(First_Data_Point,MATCH(AP$6,DataStreams,0)),$B$3),DateRange,0)-1,MATCH(AP$6,DataStreams,0)-1):OFFSET(HOMECELL,MATCH(MIN(INDEX(Last_Data_Point,MATCH($A114,DataStreams,0)),INDEX(Last_Data_Point,MATCH(AP$6,DataStreams,0)),$B$4),DateRange,0)-1,MATCH(AP$6,DataStreams,0)-1) -
(INDEX(Returns!$102:$102,MATCH(AP$6,DataStreams,0))*
OFFSET(HOMECELL,MATCH(MAX(INDEX(First_Data_Point,MATCH($A114,DataStreams,0)),INDEX(First_Data_Point,MATCH(AP$6,DataStreams,0)),$B$3),DateRange,0)-1,MATCH(INDEX(Returns!$100:$100,MATCH(AP$6,DataStreams,0)),DataStreams,0)-1):OFFSET(HOMECELL,MATCH(MIN(INDEX(Last_Data_Point,MATCH($A114,DataStreams,0)),INDEX(Last_Data_Point,MATCH(AP$6,DataStreams,0)),$B$4),DateRange,0)-1,MATCH(INDEX(Returns!$100:$100,MATCH(AP$6,DataStreams,0)),DataStreams,0)-1))),"")</f>
        <v/>
      </c>
      <c r="AQ114" s="233" t="str" cm="1">
        <f t="array" aca="1" ref="AQ114" ca="1">_xlfn.IFNA(_xlfn.COVARIANCE.S(
OFFSET(HOMECELL,MATCH(MAX(INDEX(First_Data_Point,MATCH($A114,DataStreams,0)),INDEX(First_Data_Point,MATCH(AQ$6,DataStreams,0)),$B$3),DateRange,0)-1,MATCH($A114,DataStreams,0)-1):OFFSET(HOMECELL,MATCH(MIN(INDEX(Last_Data_Point,MATCH($A114,DataStreams,0)),INDEX(Last_Data_Point,MATCH(AQ$6,DataStreams,0)),$B$4),DateRange,0)-1,MATCH($A114,DataStreams,0)-1) -
(INDEX(Returns!$102:$102,MATCH($A114,DataStreams,0))*
OFFSET(HOMECELL,MATCH(MAX(INDEX(First_Data_Point,MATCH($A114,DataStreams,0)),INDEX(First_Data_Point,MATCH(AQ$6,DataStreams,0)),$B$3),DateRange,0)-1,MATCH(INDEX(Returns!$100:$100,MATCH($A114,DataStreams,0)),DataStreams,0)-1):OFFSET(HOMECELL,MATCH(MIN(INDEX(Last_Data_Point,MATCH($A114,DataStreams,0)),INDEX(Last_Data_Point,MATCH(AQ$6,DataStreams,0)),$B$4),DateRange,0)-1,MATCH(INDEX(Returns!$100:$100,MATCH($A114,DataStreams,0)),DataStreams,0)-1)),
OFFSET(HOMECELL,MATCH(MAX(INDEX(First_Data_Point,MATCH($A114,DataStreams,0)),INDEX(First_Data_Point,MATCH(AQ$6,DataStreams,0)),$B$3),DateRange,0)-1,MATCH(AQ$6,DataStreams,0)-1):OFFSET(HOMECELL,MATCH(MIN(INDEX(Last_Data_Point,MATCH($A114,DataStreams,0)),INDEX(Last_Data_Point,MATCH(AQ$6,DataStreams,0)),$B$4),DateRange,0)-1,MATCH(AQ$6,DataStreams,0)-1) -
(INDEX(Returns!$102:$102,MATCH(AQ$6,DataStreams,0))*
OFFSET(HOMECELL,MATCH(MAX(INDEX(First_Data_Point,MATCH($A114,DataStreams,0)),INDEX(First_Data_Point,MATCH(AQ$6,DataStreams,0)),$B$3),DateRange,0)-1,MATCH(INDEX(Returns!$100:$100,MATCH(AQ$6,DataStreams,0)),DataStreams,0)-1):OFFSET(HOMECELL,MATCH(MIN(INDEX(Last_Data_Point,MATCH($A114,DataStreams,0)),INDEX(Last_Data_Point,MATCH(AQ$6,DataStreams,0)),$B$4),DateRange,0)-1,MATCH(INDEX(Returns!$100:$100,MATCH(AQ$6,DataStreams,0)),DataStreams,0)-1))),"")</f>
        <v/>
      </c>
      <c r="AR114" s="233" t="str" cm="1">
        <f t="array" aca="1" ref="AR114" ca="1">_xlfn.IFNA(_xlfn.COVARIANCE.S(
OFFSET(HOMECELL,MATCH(MAX(INDEX(First_Data_Point,MATCH($A114,DataStreams,0)),INDEX(First_Data_Point,MATCH(AR$6,DataStreams,0)),$B$3),DateRange,0)-1,MATCH($A114,DataStreams,0)-1):OFFSET(HOMECELL,MATCH(MIN(INDEX(Last_Data_Point,MATCH($A114,DataStreams,0)),INDEX(Last_Data_Point,MATCH(AR$6,DataStreams,0)),$B$4),DateRange,0)-1,MATCH($A114,DataStreams,0)-1) -
(INDEX(Returns!$102:$102,MATCH($A114,DataStreams,0))*
OFFSET(HOMECELL,MATCH(MAX(INDEX(First_Data_Point,MATCH($A114,DataStreams,0)),INDEX(First_Data_Point,MATCH(AR$6,DataStreams,0)),$B$3),DateRange,0)-1,MATCH(INDEX(Returns!$100:$100,MATCH($A114,DataStreams,0)),DataStreams,0)-1):OFFSET(HOMECELL,MATCH(MIN(INDEX(Last_Data_Point,MATCH($A114,DataStreams,0)),INDEX(Last_Data_Point,MATCH(AR$6,DataStreams,0)),$B$4),DateRange,0)-1,MATCH(INDEX(Returns!$100:$100,MATCH($A114,DataStreams,0)),DataStreams,0)-1)),
OFFSET(HOMECELL,MATCH(MAX(INDEX(First_Data_Point,MATCH($A114,DataStreams,0)),INDEX(First_Data_Point,MATCH(AR$6,DataStreams,0)),$B$3),DateRange,0)-1,MATCH(AR$6,DataStreams,0)-1):OFFSET(HOMECELL,MATCH(MIN(INDEX(Last_Data_Point,MATCH($A114,DataStreams,0)),INDEX(Last_Data_Point,MATCH(AR$6,DataStreams,0)),$B$4),DateRange,0)-1,MATCH(AR$6,DataStreams,0)-1) -
(INDEX(Returns!$102:$102,MATCH(AR$6,DataStreams,0))*
OFFSET(HOMECELL,MATCH(MAX(INDEX(First_Data_Point,MATCH($A114,DataStreams,0)),INDEX(First_Data_Point,MATCH(AR$6,DataStreams,0)),$B$3),DateRange,0)-1,MATCH(INDEX(Returns!$100:$100,MATCH(AR$6,DataStreams,0)),DataStreams,0)-1):OFFSET(HOMECELL,MATCH(MIN(INDEX(Last_Data_Point,MATCH($A114,DataStreams,0)),INDEX(Last_Data_Point,MATCH(AR$6,DataStreams,0)),$B$4),DateRange,0)-1,MATCH(INDEX(Returns!$100:$100,MATCH(AR$6,DataStreams,0)),DataStreams,0)-1))),"")</f>
        <v/>
      </c>
      <c r="AS114" s="233" t="str" cm="1">
        <f t="array" aca="1" ref="AS114" ca="1">_xlfn.IFNA(_xlfn.COVARIANCE.S(
OFFSET(HOMECELL,MATCH(MAX(INDEX(First_Data_Point,MATCH($A114,DataStreams,0)),INDEX(First_Data_Point,MATCH(AS$6,DataStreams,0)),$B$3),DateRange,0)-1,MATCH($A114,DataStreams,0)-1):OFFSET(HOMECELL,MATCH(MIN(INDEX(Last_Data_Point,MATCH($A114,DataStreams,0)),INDEX(Last_Data_Point,MATCH(AS$6,DataStreams,0)),$B$4),DateRange,0)-1,MATCH($A114,DataStreams,0)-1) -
(INDEX(Returns!$102:$102,MATCH($A114,DataStreams,0))*
OFFSET(HOMECELL,MATCH(MAX(INDEX(First_Data_Point,MATCH($A114,DataStreams,0)),INDEX(First_Data_Point,MATCH(AS$6,DataStreams,0)),$B$3),DateRange,0)-1,MATCH(INDEX(Returns!$100:$100,MATCH($A114,DataStreams,0)),DataStreams,0)-1):OFFSET(HOMECELL,MATCH(MIN(INDEX(Last_Data_Point,MATCH($A114,DataStreams,0)),INDEX(Last_Data_Point,MATCH(AS$6,DataStreams,0)),$B$4),DateRange,0)-1,MATCH(INDEX(Returns!$100:$100,MATCH($A114,DataStreams,0)),DataStreams,0)-1)),
OFFSET(HOMECELL,MATCH(MAX(INDEX(First_Data_Point,MATCH($A114,DataStreams,0)),INDEX(First_Data_Point,MATCH(AS$6,DataStreams,0)),$B$3),DateRange,0)-1,MATCH(AS$6,DataStreams,0)-1):OFFSET(HOMECELL,MATCH(MIN(INDEX(Last_Data_Point,MATCH($A114,DataStreams,0)),INDEX(Last_Data_Point,MATCH(AS$6,DataStreams,0)),$B$4),DateRange,0)-1,MATCH(AS$6,DataStreams,0)-1) -
(INDEX(Returns!$102:$102,MATCH(AS$6,DataStreams,0))*
OFFSET(HOMECELL,MATCH(MAX(INDEX(First_Data_Point,MATCH($A114,DataStreams,0)),INDEX(First_Data_Point,MATCH(AS$6,DataStreams,0)),$B$3),DateRange,0)-1,MATCH(INDEX(Returns!$100:$100,MATCH(AS$6,DataStreams,0)),DataStreams,0)-1):OFFSET(HOMECELL,MATCH(MIN(INDEX(Last_Data_Point,MATCH($A114,DataStreams,0)),INDEX(Last_Data_Point,MATCH(AS$6,DataStreams,0)),$B$4),DateRange,0)-1,MATCH(INDEX(Returns!$100:$100,MATCH(AS$6,DataStreams,0)),DataStreams,0)-1))),"")</f>
        <v/>
      </c>
      <c r="AT114" s="233" t="str" cm="1">
        <f t="array" aca="1" ref="AT114" ca="1">_xlfn.IFNA(_xlfn.COVARIANCE.S(
OFFSET(HOMECELL,MATCH(MAX(INDEX(First_Data_Point,MATCH($A114,DataStreams,0)),INDEX(First_Data_Point,MATCH(AT$6,DataStreams,0)),$B$3),DateRange,0)-1,MATCH($A114,DataStreams,0)-1):OFFSET(HOMECELL,MATCH(MIN(INDEX(Last_Data_Point,MATCH($A114,DataStreams,0)),INDEX(Last_Data_Point,MATCH(AT$6,DataStreams,0)),$B$4),DateRange,0)-1,MATCH($A114,DataStreams,0)-1) -
(INDEX(Returns!$102:$102,MATCH($A114,DataStreams,0))*
OFFSET(HOMECELL,MATCH(MAX(INDEX(First_Data_Point,MATCH($A114,DataStreams,0)),INDEX(First_Data_Point,MATCH(AT$6,DataStreams,0)),$B$3),DateRange,0)-1,MATCH(INDEX(Returns!$100:$100,MATCH($A114,DataStreams,0)),DataStreams,0)-1):OFFSET(HOMECELL,MATCH(MIN(INDEX(Last_Data_Point,MATCH($A114,DataStreams,0)),INDEX(Last_Data_Point,MATCH(AT$6,DataStreams,0)),$B$4),DateRange,0)-1,MATCH(INDEX(Returns!$100:$100,MATCH($A114,DataStreams,0)),DataStreams,0)-1)),
OFFSET(HOMECELL,MATCH(MAX(INDEX(First_Data_Point,MATCH($A114,DataStreams,0)),INDEX(First_Data_Point,MATCH(AT$6,DataStreams,0)),$B$3),DateRange,0)-1,MATCH(AT$6,DataStreams,0)-1):OFFSET(HOMECELL,MATCH(MIN(INDEX(Last_Data_Point,MATCH($A114,DataStreams,0)),INDEX(Last_Data_Point,MATCH(AT$6,DataStreams,0)),$B$4),DateRange,0)-1,MATCH(AT$6,DataStreams,0)-1) -
(INDEX(Returns!$102:$102,MATCH(AT$6,DataStreams,0))*
OFFSET(HOMECELL,MATCH(MAX(INDEX(First_Data_Point,MATCH($A114,DataStreams,0)),INDEX(First_Data_Point,MATCH(AT$6,DataStreams,0)),$B$3),DateRange,0)-1,MATCH(INDEX(Returns!$100:$100,MATCH(AT$6,DataStreams,0)),DataStreams,0)-1):OFFSET(HOMECELL,MATCH(MIN(INDEX(Last_Data_Point,MATCH($A114,DataStreams,0)),INDEX(Last_Data_Point,MATCH(AT$6,DataStreams,0)),$B$4),DateRange,0)-1,MATCH(INDEX(Returns!$100:$100,MATCH(AT$6,DataStreams,0)),DataStreams,0)-1))),"")</f>
        <v/>
      </c>
      <c r="AU114" s="233" t="str" cm="1">
        <f t="array" aca="1" ref="AU114" ca="1">_xlfn.IFNA(_xlfn.COVARIANCE.S(
OFFSET(HOMECELL,MATCH(MAX(INDEX(First_Data_Point,MATCH($A114,DataStreams,0)),INDEX(First_Data_Point,MATCH(AU$6,DataStreams,0)),$B$3),DateRange,0)-1,MATCH($A114,DataStreams,0)-1):OFFSET(HOMECELL,MATCH(MIN(INDEX(Last_Data_Point,MATCH($A114,DataStreams,0)),INDEX(Last_Data_Point,MATCH(AU$6,DataStreams,0)),$B$4),DateRange,0)-1,MATCH($A114,DataStreams,0)-1) -
(INDEX(Returns!$102:$102,MATCH($A114,DataStreams,0))*
OFFSET(HOMECELL,MATCH(MAX(INDEX(First_Data_Point,MATCH($A114,DataStreams,0)),INDEX(First_Data_Point,MATCH(AU$6,DataStreams,0)),$B$3),DateRange,0)-1,MATCH(INDEX(Returns!$100:$100,MATCH($A114,DataStreams,0)),DataStreams,0)-1):OFFSET(HOMECELL,MATCH(MIN(INDEX(Last_Data_Point,MATCH($A114,DataStreams,0)),INDEX(Last_Data_Point,MATCH(AU$6,DataStreams,0)),$B$4),DateRange,0)-1,MATCH(INDEX(Returns!$100:$100,MATCH($A114,DataStreams,0)),DataStreams,0)-1)),
OFFSET(HOMECELL,MATCH(MAX(INDEX(First_Data_Point,MATCH($A114,DataStreams,0)),INDEX(First_Data_Point,MATCH(AU$6,DataStreams,0)),$B$3),DateRange,0)-1,MATCH(AU$6,DataStreams,0)-1):OFFSET(HOMECELL,MATCH(MIN(INDEX(Last_Data_Point,MATCH($A114,DataStreams,0)),INDEX(Last_Data_Point,MATCH(AU$6,DataStreams,0)),$B$4),DateRange,0)-1,MATCH(AU$6,DataStreams,0)-1) -
(INDEX(Returns!$102:$102,MATCH(AU$6,DataStreams,0))*
OFFSET(HOMECELL,MATCH(MAX(INDEX(First_Data_Point,MATCH($A114,DataStreams,0)),INDEX(First_Data_Point,MATCH(AU$6,DataStreams,0)),$B$3),DateRange,0)-1,MATCH(INDEX(Returns!$100:$100,MATCH(AU$6,DataStreams,0)),DataStreams,0)-1):OFFSET(HOMECELL,MATCH(MIN(INDEX(Last_Data_Point,MATCH($A114,DataStreams,0)),INDEX(Last_Data_Point,MATCH(AU$6,DataStreams,0)),$B$4),DateRange,0)-1,MATCH(INDEX(Returns!$100:$100,MATCH(AU$6,DataStreams,0)),DataStreams,0)-1))),"")</f>
        <v/>
      </c>
      <c r="AV114" s="233" t="str" cm="1">
        <f t="array" aca="1" ref="AV114" ca="1">_xlfn.IFNA(_xlfn.COVARIANCE.S(
OFFSET(HOMECELL,MATCH(MAX(INDEX(First_Data_Point,MATCH($A114,DataStreams,0)),INDEX(First_Data_Point,MATCH(AV$6,DataStreams,0)),$B$3),DateRange,0)-1,MATCH($A114,DataStreams,0)-1):OFFSET(HOMECELL,MATCH(MIN(INDEX(Last_Data_Point,MATCH($A114,DataStreams,0)),INDEX(Last_Data_Point,MATCH(AV$6,DataStreams,0)),$B$4),DateRange,0)-1,MATCH($A114,DataStreams,0)-1) -
(INDEX(Returns!$102:$102,MATCH($A114,DataStreams,0))*
OFFSET(HOMECELL,MATCH(MAX(INDEX(First_Data_Point,MATCH($A114,DataStreams,0)),INDEX(First_Data_Point,MATCH(AV$6,DataStreams,0)),$B$3),DateRange,0)-1,MATCH(INDEX(Returns!$100:$100,MATCH($A114,DataStreams,0)),DataStreams,0)-1):OFFSET(HOMECELL,MATCH(MIN(INDEX(Last_Data_Point,MATCH($A114,DataStreams,0)),INDEX(Last_Data_Point,MATCH(AV$6,DataStreams,0)),$B$4),DateRange,0)-1,MATCH(INDEX(Returns!$100:$100,MATCH($A114,DataStreams,0)),DataStreams,0)-1)),
OFFSET(HOMECELL,MATCH(MAX(INDEX(First_Data_Point,MATCH($A114,DataStreams,0)),INDEX(First_Data_Point,MATCH(AV$6,DataStreams,0)),$B$3),DateRange,0)-1,MATCH(AV$6,DataStreams,0)-1):OFFSET(HOMECELL,MATCH(MIN(INDEX(Last_Data_Point,MATCH($A114,DataStreams,0)),INDEX(Last_Data_Point,MATCH(AV$6,DataStreams,0)),$B$4),DateRange,0)-1,MATCH(AV$6,DataStreams,0)-1) -
(INDEX(Returns!$102:$102,MATCH(AV$6,DataStreams,0))*
OFFSET(HOMECELL,MATCH(MAX(INDEX(First_Data_Point,MATCH($A114,DataStreams,0)),INDEX(First_Data_Point,MATCH(AV$6,DataStreams,0)),$B$3),DateRange,0)-1,MATCH(INDEX(Returns!$100:$100,MATCH(AV$6,DataStreams,0)),DataStreams,0)-1):OFFSET(HOMECELL,MATCH(MIN(INDEX(Last_Data_Point,MATCH($A114,DataStreams,0)),INDEX(Last_Data_Point,MATCH(AV$6,DataStreams,0)),$B$4),DateRange,0)-1,MATCH(INDEX(Returns!$100:$100,MATCH(AV$6,DataStreams,0)),DataStreams,0)-1))),"")</f>
        <v/>
      </c>
      <c r="AW114" s="233" t="str" cm="1">
        <f t="array" aca="1" ref="AW114" ca="1">_xlfn.IFNA(_xlfn.COVARIANCE.S(
OFFSET(HOMECELL,MATCH(MAX(INDEX(First_Data_Point,MATCH($A114,DataStreams,0)),INDEX(First_Data_Point,MATCH(AW$6,DataStreams,0)),$B$3),DateRange,0)-1,MATCH($A114,DataStreams,0)-1):OFFSET(HOMECELL,MATCH(MIN(INDEX(Last_Data_Point,MATCH($A114,DataStreams,0)),INDEX(Last_Data_Point,MATCH(AW$6,DataStreams,0)),$B$4),DateRange,0)-1,MATCH($A114,DataStreams,0)-1) -
(INDEX(Returns!$102:$102,MATCH($A114,DataStreams,0))*
OFFSET(HOMECELL,MATCH(MAX(INDEX(First_Data_Point,MATCH($A114,DataStreams,0)),INDEX(First_Data_Point,MATCH(AW$6,DataStreams,0)),$B$3),DateRange,0)-1,MATCH(INDEX(Returns!$100:$100,MATCH($A114,DataStreams,0)),DataStreams,0)-1):OFFSET(HOMECELL,MATCH(MIN(INDEX(Last_Data_Point,MATCH($A114,DataStreams,0)),INDEX(Last_Data_Point,MATCH(AW$6,DataStreams,0)),$B$4),DateRange,0)-1,MATCH(INDEX(Returns!$100:$100,MATCH($A114,DataStreams,0)),DataStreams,0)-1)),
OFFSET(HOMECELL,MATCH(MAX(INDEX(First_Data_Point,MATCH($A114,DataStreams,0)),INDEX(First_Data_Point,MATCH(AW$6,DataStreams,0)),$B$3),DateRange,0)-1,MATCH(AW$6,DataStreams,0)-1):OFFSET(HOMECELL,MATCH(MIN(INDEX(Last_Data_Point,MATCH($A114,DataStreams,0)),INDEX(Last_Data_Point,MATCH(AW$6,DataStreams,0)),$B$4),DateRange,0)-1,MATCH(AW$6,DataStreams,0)-1) -
(INDEX(Returns!$102:$102,MATCH(AW$6,DataStreams,0))*
OFFSET(HOMECELL,MATCH(MAX(INDEX(First_Data_Point,MATCH($A114,DataStreams,0)),INDEX(First_Data_Point,MATCH(AW$6,DataStreams,0)),$B$3),DateRange,0)-1,MATCH(INDEX(Returns!$100:$100,MATCH(AW$6,DataStreams,0)),DataStreams,0)-1):OFFSET(HOMECELL,MATCH(MIN(INDEX(Last_Data_Point,MATCH($A114,DataStreams,0)),INDEX(Last_Data_Point,MATCH(AW$6,DataStreams,0)),$B$4),DateRange,0)-1,MATCH(INDEX(Returns!$100:$100,MATCH(AW$6,DataStreams,0)),DataStreams,0)-1))),"")</f>
        <v/>
      </c>
      <c r="AX114" s="233" t="str" cm="1">
        <f t="array" aca="1" ref="AX114" ca="1">_xlfn.IFNA(_xlfn.COVARIANCE.S(
OFFSET(HOMECELL,MATCH(MAX(INDEX(First_Data_Point,MATCH($A114,DataStreams,0)),INDEX(First_Data_Point,MATCH(AX$6,DataStreams,0)),$B$3),DateRange,0)-1,MATCH($A114,DataStreams,0)-1):OFFSET(HOMECELL,MATCH(MIN(INDEX(Last_Data_Point,MATCH($A114,DataStreams,0)),INDEX(Last_Data_Point,MATCH(AX$6,DataStreams,0)),$B$4),DateRange,0)-1,MATCH($A114,DataStreams,0)-1) -
(INDEX(Returns!$102:$102,MATCH($A114,DataStreams,0))*
OFFSET(HOMECELL,MATCH(MAX(INDEX(First_Data_Point,MATCH($A114,DataStreams,0)),INDEX(First_Data_Point,MATCH(AX$6,DataStreams,0)),$B$3),DateRange,0)-1,MATCH(INDEX(Returns!$100:$100,MATCH($A114,DataStreams,0)),DataStreams,0)-1):OFFSET(HOMECELL,MATCH(MIN(INDEX(Last_Data_Point,MATCH($A114,DataStreams,0)),INDEX(Last_Data_Point,MATCH(AX$6,DataStreams,0)),$B$4),DateRange,0)-1,MATCH(INDEX(Returns!$100:$100,MATCH($A114,DataStreams,0)),DataStreams,0)-1)),
OFFSET(HOMECELL,MATCH(MAX(INDEX(First_Data_Point,MATCH($A114,DataStreams,0)),INDEX(First_Data_Point,MATCH(AX$6,DataStreams,0)),$B$3),DateRange,0)-1,MATCH(AX$6,DataStreams,0)-1):OFFSET(HOMECELL,MATCH(MIN(INDEX(Last_Data_Point,MATCH($A114,DataStreams,0)),INDEX(Last_Data_Point,MATCH(AX$6,DataStreams,0)),$B$4),DateRange,0)-1,MATCH(AX$6,DataStreams,0)-1) -
(INDEX(Returns!$102:$102,MATCH(AX$6,DataStreams,0))*
OFFSET(HOMECELL,MATCH(MAX(INDEX(First_Data_Point,MATCH($A114,DataStreams,0)),INDEX(First_Data_Point,MATCH(AX$6,DataStreams,0)),$B$3),DateRange,0)-1,MATCH(INDEX(Returns!$100:$100,MATCH(AX$6,DataStreams,0)),DataStreams,0)-1):OFFSET(HOMECELL,MATCH(MIN(INDEX(Last_Data_Point,MATCH($A114,DataStreams,0)),INDEX(Last_Data_Point,MATCH(AX$6,DataStreams,0)),$B$4),DateRange,0)-1,MATCH(INDEX(Returns!$100:$100,MATCH(AX$6,DataStreams,0)),DataStreams,0)-1))),"")</f>
        <v/>
      </c>
      <c r="AY114" s="233" t="str" cm="1">
        <f t="array" aca="1" ref="AY114" ca="1">_xlfn.IFNA(_xlfn.COVARIANCE.S(
OFFSET(HOMECELL,MATCH(MAX(INDEX(First_Data_Point,MATCH($A114,DataStreams,0)),INDEX(First_Data_Point,MATCH(AY$6,DataStreams,0)),$B$3),DateRange,0)-1,MATCH($A114,DataStreams,0)-1):OFFSET(HOMECELL,MATCH(MIN(INDEX(Last_Data_Point,MATCH($A114,DataStreams,0)),INDEX(Last_Data_Point,MATCH(AY$6,DataStreams,0)),$B$4),DateRange,0)-1,MATCH($A114,DataStreams,0)-1) -
(INDEX(Returns!$102:$102,MATCH($A114,DataStreams,0))*
OFFSET(HOMECELL,MATCH(MAX(INDEX(First_Data_Point,MATCH($A114,DataStreams,0)),INDEX(First_Data_Point,MATCH(AY$6,DataStreams,0)),$B$3),DateRange,0)-1,MATCH(INDEX(Returns!$100:$100,MATCH($A114,DataStreams,0)),DataStreams,0)-1):OFFSET(HOMECELL,MATCH(MIN(INDEX(Last_Data_Point,MATCH($A114,DataStreams,0)),INDEX(Last_Data_Point,MATCH(AY$6,DataStreams,0)),$B$4),DateRange,0)-1,MATCH(INDEX(Returns!$100:$100,MATCH($A114,DataStreams,0)),DataStreams,0)-1)),
OFFSET(HOMECELL,MATCH(MAX(INDEX(First_Data_Point,MATCH($A114,DataStreams,0)),INDEX(First_Data_Point,MATCH(AY$6,DataStreams,0)),$B$3),DateRange,0)-1,MATCH(AY$6,DataStreams,0)-1):OFFSET(HOMECELL,MATCH(MIN(INDEX(Last_Data_Point,MATCH($A114,DataStreams,0)),INDEX(Last_Data_Point,MATCH(AY$6,DataStreams,0)),$B$4),DateRange,0)-1,MATCH(AY$6,DataStreams,0)-1) -
(INDEX(Returns!$102:$102,MATCH(AY$6,DataStreams,0))*
OFFSET(HOMECELL,MATCH(MAX(INDEX(First_Data_Point,MATCH($A114,DataStreams,0)),INDEX(First_Data_Point,MATCH(AY$6,DataStreams,0)),$B$3),DateRange,0)-1,MATCH(INDEX(Returns!$100:$100,MATCH(AY$6,DataStreams,0)),DataStreams,0)-1):OFFSET(HOMECELL,MATCH(MIN(INDEX(Last_Data_Point,MATCH($A114,DataStreams,0)),INDEX(Last_Data_Point,MATCH(AY$6,DataStreams,0)),$B$4),DateRange,0)-1,MATCH(INDEX(Returns!$100:$100,MATCH(AY$6,DataStreams,0)),DataStreams,0)-1))),"")</f>
        <v/>
      </c>
      <c r="AZ114" s="233" t="str" cm="1">
        <f t="array" aca="1" ref="AZ114" ca="1">_xlfn.IFNA(_xlfn.COVARIANCE.S(
OFFSET(HOMECELL,MATCH(MAX(INDEX(First_Data_Point,MATCH($A114,DataStreams,0)),INDEX(First_Data_Point,MATCH(AZ$6,DataStreams,0)),$B$3),DateRange,0)-1,MATCH($A114,DataStreams,0)-1):OFFSET(HOMECELL,MATCH(MIN(INDEX(Last_Data_Point,MATCH($A114,DataStreams,0)),INDEX(Last_Data_Point,MATCH(AZ$6,DataStreams,0)),$B$4),DateRange,0)-1,MATCH($A114,DataStreams,0)-1) -
(INDEX(Returns!$102:$102,MATCH($A114,DataStreams,0))*
OFFSET(HOMECELL,MATCH(MAX(INDEX(First_Data_Point,MATCH($A114,DataStreams,0)),INDEX(First_Data_Point,MATCH(AZ$6,DataStreams,0)),$B$3),DateRange,0)-1,MATCH(INDEX(Returns!$100:$100,MATCH($A114,DataStreams,0)),DataStreams,0)-1):OFFSET(HOMECELL,MATCH(MIN(INDEX(Last_Data_Point,MATCH($A114,DataStreams,0)),INDEX(Last_Data_Point,MATCH(AZ$6,DataStreams,0)),$B$4),DateRange,0)-1,MATCH(INDEX(Returns!$100:$100,MATCH($A114,DataStreams,0)),DataStreams,0)-1)),
OFFSET(HOMECELL,MATCH(MAX(INDEX(First_Data_Point,MATCH($A114,DataStreams,0)),INDEX(First_Data_Point,MATCH(AZ$6,DataStreams,0)),$B$3),DateRange,0)-1,MATCH(AZ$6,DataStreams,0)-1):OFFSET(HOMECELL,MATCH(MIN(INDEX(Last_Data_Point,MATCH($A114,DataStreams,0)),INDEX(Last_Data_Point,MATCH(AZ$6,DataStreams,0)),$B$4),DateRange,0)-1,MATCH(AZ$6,DataStreams,0)-1) -
(INDEX(Returns!$102:$102,MATCH(AZ$6,DataStreams,0))*
OFFSET(HOMECELL,MATCH(MAX(INDEX(First_Data_Point,MATCH($A114,DataStreams,0)),INDEX(First_Data_Point,MATCH(AZ$6,DataStreams,0)),$B$3),DateRange,0)-1,MATCH(INDEX(Returns!$100:$100,MATCH(AZ$6,DataStreams,0)),DataStreams,0)-1):OFFSET(HOMECELL,MATCH(MIN(INDEX(Last_Data_Point,MATCH($A114,DataStreams,0)),INDEX(Last_Data_Point,MATCH(AZ$6,DataStreams,0)),$B$4),DateRange,0)-1,MATCH(INDEX(Returns!$100:$100,MATCH(AZ$6,DataStreams,0)),DataStreams,0)-1))),"")</f>
        <v/>
      </c>
      <c r="BA114" s="233" t="str" cm="1">
        <f t="array" aca="1" ref="BA114" ca="1">_xlfn.IFNA(_xlfn.COVARIANCE.S(
OFFSET(HOMECELL,MATCH(MAX(INDEX(First_Data_Point,MATCH($A114,DataStreams,0)),INDEX(First_Data_Point,MATCH(BA$6,DataStreams,0)),$B$3),DateRange,0)-1,MATCH($A114,DataStreams,0)-1):OFFSET(HOMECELL,MATCH(MIN(INDEX(Last_Data_Point,MATCH($A114,DataStreams,0)),INDEX(Last_Data_Point,MATCH(BA$6,DataStreams,0)),$B$4),DateRange,0)-1,MATCH($A114,DataStreams,0)-1) -
(INDEX(Returns!$102:$102,MATCH($A114,DataStreams,0))*
OFFSET(HOMECELL,MATCH(MAX(INDEX(First_Data_Point,MATCH($A114,DataStreams,0)),INDEX(First_Data_Point,MATCH(BA$6,DataStreams,0)),$B$3),DateRange,0)-1,MATCH(INDEX(Returns!$100:$100,MATCH($A114,DataStreams,0)),DataStreams,0)-1):OFFSET(HOMECELL,MATCH(MIN(INDEX(Last_Data_Point,MATCH($A114,DataStreams,0)),INDEX(Last_Data_Point,MATCH(BA$6,DataStreams,0)),$B$4),DateRange,0)-1,MATCH(INDEX(Returns!$100:$100,MATCH($A114,DataStreams,0)),DataStreams,0)-1)),
OFFSET(HOMECELL,MATCH(MAX(INDEX(First_Data_Point,MATCH($A114,DataStreams,0)),INDEX(First_Data_Point,MATCH(BA$6,DataStreams,0)),$B$3),DateRange,0)-1,MATCH(BA$6,DataStreams,0)-1):OFFSET(HOMECELL,MATCH(MIN(INDEX(Last_Data_Point,MATCH($A114,DataStreams,0)),INDEX(Last_Data_Point,MATCH(BA$6,DataStreams,0)),$B$4),DateRange,0)-1,MATCH(BA$6,DataStreams,0)-1) -
(INDEX(Returns!$102:$102,MATCH(BA$6,DataStreams,0))*
OFFSET(HOMECELL,MATCH(MAX(INDEX(First_Data_Point,MATCH($A114,DataStreams,0)),INDEX(First_Data_Point,MATCH(BA$6,DataStreams,0)),$B$3),DateRange,0)-1,MATCH(INDEX(Returns!$100:$100,MATCH(BA$6,DataStreams,0)),DataStreams,0)-1):OFFSET(HOMECELL,MATCH(MIN(INDEX(Last_Data_Point,MATCH($A114,DataStreams,0)),INDEX(Last_Data_Point,MATCH(BA$6,DataStreams,0)),$B$4),DateRange,0)-1,MATCH(INDEX(Returns!$100:$100,MATCH(BA$6,DataStreams,0)),DataStreams,0)-1))),"")</f>
        <v/>
      </c>
      <c r="BB114" s="233" t="str" cm="1">
        <f t="array" aca="1" ref="BB114" ca="1">_xlfn.IFNA(_xlfn.COVARIANCE.S(
OFFSET(HOMECELL,MATCH(MAX(INDEX(First_Data_Point,MATCH($A114,DataStreams,0)),INDEX(First_Data_Point,MATCH(BB$6,DataStreams,0)),$B$3),DateRange,0)-1,MATCH($A114,DataStreams,0)-1):OFFSET(HOMECELL,MATCH(MIN(INDEX(Last_Data_Point,MATCH($A114,DataStreams,0)),INDEX(Last_Data_Point,MATCH(BB$6,DataStreams,0)),$B$4),DateRange,0)-1,MATCH($A114,DataStreams,0)-1) -
(INDEX(Returns!$102:$102,MATCH($A114,DataStreams,0))*
OFFSET(HOMECELL,MATCH(MAX(INDEX(First_Data_Point,MATCH($A114,DataStreams,0)),INDEX(First_Data_Point,MATCH(BB$6,DataStreams,0)),$B$3),DateRange,0)-1,MATCH(INDEX(Returns!$100:$100,MATCH($A114,DataStreams,0)),DataStreams,0)-1):OFFSET(HOMECELL,MATCH(MIN(INDEX(Last_Data_Point,MATCH($A114,DataStreams,0)),INDEX(Last_Data_Point,MATCH(BB$6,DataStreams,0)),$B$4),DateRange,0)-1,MATCH(INDEX(Returns!$100:$100,MATCH($A114,DataStreams,0)),DataStreams,0)-1)),
OFFSET(HOMECELL,MATCH(MAX(INDEX(First_Data_Point,MATCH($A114,DataStreams,0)),INDEX(First_Data_Point,MATCH(BB$6,DataStreams,0)),$B$3),DateRange,0)-1,MATCH(BB$6,DataStreams,0)-1):OFFSET(HOMECELL,MATCH(MIN(INDEX(Last_Data_Point,MATCH($A114,DataStreams,0)),INDEX(Last_Data_Point,MATCH(BB$6,DataStreams,0)),$B$4),DateRange,0)-1,MATCH(BB$6,DataStreams,0)-1) -
(INDEX(Returns!$102:$102,MATCH(BB$6,DataStreams,0))*
OFFSET(HOMECELL,MATCH(MAX(INDEX(First_Data_Point,MATCH($A114,DataStreams,0)),INDEX(First_Data_Point,MATCH(BB$6,DataStreams,0)),$B$3),DateRange,0)-1,MATCH(INDEX(Returns!$100:$100,MATCH(BB$6,DataStreams,0)),DataStreams,0)-1):OFFSET(HOMECELL,MATCH(MIN(INDEX(Last_Data_Point,MATCH($A114,DataStreams,0)),INDEX(Last_Data_Point,MATCH(BB$6,DataStreams,0)),$B$4),DateRange,0)-1,MATCH(INDEX(Returns!$100:$100,MATCH(BB$6,DataStreams,0)),DataStreams,0)-1))),"")</f>
        <v/>
      </c>
      <c r="BC114" s="236"/>
    </row>
    <row r="115" spans="1:55">
      <c r="A115" s="239"/>
      <c r="B115" s="233" t="str" cm="1">
        <f t="array" aca="1" ref="B115" ca="1">_xlfn.IFNA(_xlfn.COVARIANCE.S(
OFFSET(HOMECELL,MATCH(MAX(INDEX(First_Data_Point,MATCH($A115,DataStreams,0)),INDEX(First_Data_Point,MATCH(B$6,DataStreams,0)),$B$3),DateRange,0)-1,MATCH($A115,DataStreams,0)-1):OFFSET(HOMECELL,MATCH(MIN(INDEX(Last_Data_Point,MATCH($A115,DataStreams,0)),INDEX(Last_Data_Point,MATCH(B$6,DataStreams,0)),$B$4),DateRange,0)-1,MATCH($A115,DataStreams,0)-1) -
(INDEX(Returns!$102:$102,MATCH($A115,DataStreams,0))*
OFFSET(HOMECELL,MATCH(MAX(INDEX(First_Data_Point,MATCH($A115,DataStreams,0)),INDEX(First_Data_Point,MATCH(B$6,DataStreams,0)),$B$3),DateRange,0)-1,MATCH(INDEX(Returns!$100:$100,MATCH($A115,DataStreams,0)),DataStreams,0)-1):OFFSET(HOMECELL,MATCH(MIN(INDEX(Last_Data_Point,MATCH($A115,DataStreams,0)),INDEX(Last_Data_Point,MATCH(B$6,DataStreams,0)),$B$4),DateRange,0)-1,MATCH(INDEX(Returns!$100:$100,MATCH($A115,DataStreams,0)),DataStreams,0)-1)),
OFFSET(HOMECELL,MATCH(MAX(INDEX(First_Data_Point,MATCH($A115,DataStreams,0)),INDEX(First_Data_Point,MATCH(B$6,DataStreams,0)),$B$3),DateRange,0)-1,MATCH(B$6,DataStreams,0)-1):OFFSET(HOMECELL,MATCH(MIN(INDEX(Last_Data_Point,MATCH($A115,DataStreams,0)),INDEX(Last_Data_Point,MATCH(B$6,DataStreams,0)),$B$4),DateRange,0)-1,MATCH(B$6,DataStreams,0)-1) -
(INDEX(Returns!$102:$102,MATCH(B$6,DataStreams,0))*
OFFSET(HOMECELL,MATCH(MAX(INDEX(First_Data_Point,MATCH($A115,DataStreams,0)),INDEX(First_Data_Point,MATCH(B$6,DataStreams,0)),$B$3),DateRange,0)-1,MATCH(INDEX(Returns!$100:$100,MATCH(B$6,DataStreams,0)),DataStreams,0)-1):OFFSET(HOMECELL,MATCH(MIN(INDEX(Last_Data_Point,MATCH($A115,DataStreams,0)),INDEX(Last_Data_Point,MATCH(B$6,DataStreams,0)),$B$4),DateRange,0)-1,MATCH(INDEX(Returns!$100:$100,MATCH(B$6,DataStreams,0)),DataStreams,0)-1))),"")</f>
        <v/>
      </c>
      <c r="C115" s="233" t="str" cm="1">
        <f t="array" aca="1" ref="C115" ca="1">_xlfn.IFNA(_xlfn.COVARIANCE.S(
OFFSET(HOMECELL,MATCH(MAX(INDEX(First_Data_Point,MATCH($A115,DataStreams,0)),INDEX(First_Data_Point,MATCH(C$6,DataStreams,0)),$B$3),DateRange,0)-1,MATCH($A115,DataStreams,0)-1):OFFSET(HOMECELL,MATCH(MIN(INDEX(Last_Data_Point,MATCH($A115,DataStreams,0)),INDEX(Last_Data_Point,MATCH(C$6,DataStreams,0)),$B$4),DateRange,0)-1,MATCH($A115,DataStreams,0)-1) -
(INDEX(Returns!$102:$102,MATCH($A115,DataStreams,0))*
OFFSET(HOMECELL,MATCH(MAX(INDEX(First_Data_Point,MATCH($A115,DataStreams,0)),INDEX(First_Data_Point,MATCH(C$6,DataStreams,0)),$B$3),DateRange,0)-1,MATCH(INDEX(Returns!$100:$100,MATCH($A115,DataStreams,0)),DataStreams,0)-1):OFFSET(HOMECELL,MATCH(MIN(INDEX(Last_Data_Point,MATCH($A115,DataStreams,0)),INDEX(Last_Data_Point,MATCH(C$6,DataStreams,0)),$B$4),DateRange,0)-1,MATCH(INDEX(Returns!$100:$100,MATCH($A115,DataStreams,0)),DataStreams,0)-1)),
OFFSET(HOMECELL,MATCH(MAX(INDEX(First_Data_Point,MATCH($A115,DataStreams,0)),INDEX(First_Data_Point,MATCH(C$6,DataStreams,0)),$B$3),DateRange,0)-1,MATCH(C$6,DataStreams,0)-1):OFFSET(HOMECELL,MATCH(MIN(INDEX(Last_Data_Point,MATCH($A115,DataStreams,0)),INDEX(Last_Data_Point,MATCH(C$6,DataStreams,0)),$B$4),DateRange,0)-1,MATCH(C$6,DataStreams,0)-1) -
(INDEX(Returns!$102:$102,MATCH(C$6,DataStreams,0))*
OFFSET(HOMECELL,MATCH(MAX(INDEX(First_Data_Point,MATCH($A115,DataStreams,0)),INDEX(First_Data_Point,MATCH(C$6,DataStreams,0)),$B$3),DateRange,0)-1,MATCH(INDEX(Returns!$100:$100,MATCH(C$6,DataStreams,0)),DataStreams,0)-1):OFFSET(HOMECELL,MATCH(MIN(INDEX(Last_Data_Point,MATCH($A115,DataStreams,0)),INDEX(Last_Data_Point,MATCH(C$6,DataStreams,0)),$B$4),DateRange,0)-1,MATCH(INDEX(Returns!$100:$100,MATCH(C$6,DataStreams,0)),DataStreams,0)-1))),"")</f>
        <v/>
      </c>
      <c r="D115" s="233" t="str" cm="1">
        <f t="array" aca="1" ref="D115" ca="1">_xlfn.IFNA(_xlfn.COVARIANCE.S(
OFFSET(HOMECELL,MATCH(MAX(INDEX(First_Data_Point,MATCH($A115,DataStreams,0)),INDEX(First_Data_Point,MATCH(D$6,DataStreams,0)),$B$3),DateRange,0)-1,MATCH($A115,DataStreams,0)-1):OFFSET(HOMECELL,MATCH(MIN(INDEX(Last_Data_Point,MATCH($A115,DataStreams,0)),INDEX(Last_Data_Point,MATCH(D$6,DataStreams,0)),$B$4),DateRange,0)-1,MATCH($A115,DataStreams,0)-1) -
(INDEX(Returns!$102:$102,MATCH($A115,DataStreams,0))*
OFFSET(HOMECELL,MATCH(MAX(INDEX(First_Data_Point,MATCH($A115,DataStreams,0)),INDEX(First_Data_Point,MATCH(D$6,DataStreams,0)),$B$3),DateRange,0)-1,MATCH(INDEX(Returns!$100:$100,MATCH($A115,DataStreams,0)),DataStreams,0)-1):OFFSET(HOMECELL,MATCH(MIN(INDEX(Last_Data_Point,MATCH($A115,DataStreams,0)),INDEX(Last_Data_Point,MATCH(D$6,DataStreams,0)),$B$4),DateRange,0)-1,MATCH(INDEX(Returns!$100:$100,MATCH($A115,DataStreams,0)),DataStreams,0)-1)),
OFFSET(HOMECELL,MATCH(MAX(INDEX(First_Data_Point,MATCH($A115,DataStreams,0)),INDEX(First_Data_Point,MATCH(D$6,DataStreams,0)),$B$3),DateRange,0)-1,MATCH(D$6,DataStreams,0)-1):OFFSET(HOMECELL,MATCH(MIN(INDEX(Last_Data_Point,MATCH($A115,DataStreams,0)),INDEX(Last_Data_Point,MATCH(D$6,DataStreams,0)),$B$4),DateRange,0)-1,MATCH(D$6,DataStreams,0)-1) -
(INDEX(Returns!$102:$102,MATCH(D$6,DataStreams,0))*
OFFSET(HOMECELL,MATCH(MAX(INDEX(First_Data_Point,MATCH($A115,DataStreams,0)),INDEX(First_Data_Point,MATCH(D$6,DataStreams,0)),$B$3),DateRange,0)-1,MATCH(INDEX(Returns!$100:$100,MATCH(D$6,DataStreams,0)),DataStreams,0)-1):OFFSET(HOMECELL,MATCH(MIN(INDEX(Last_Data_Point,MATCH($A115,DataStreams,0)),INDEX(Last_Data_Point,MATCH(D$6,DataStreams,0)),$B$4),DateRange,0)-1,MATCH(INDEX(Returns!$100:$100,MATCH(D$6,DataStreams,0)),DataStreams,0)-1))),"")</f>
        <v/>
      </c>
      <c r="E115" s="233" t="str" cm="1">
        <f t="array" aca="1" ref="E115" ca="1">_xlfn.IFNA(_xlfn.COVARIANCE.S(
OFFSET(HOMECELL,MATCH(MAX(INDEX(First_Data_Point,MATCH($A115,DataStreams,0)),INDEX(First_Data_Point,MATCH(E$6,DataStreams,0)),$B$3),DateRange,0)-1,MATCH($A115,DataStreams,0)-1):OFFSET(HOMECELL,MATCH(MIN(INDEX(Last_Data_Point,MATCH($A115,DataStreams,0)),INDEX(Last_Data_Point,MATCH(E$6,DataStreams,0)),$B$4),DateRange,0)-1,MATCH($A115,DataStreams,0)-1) -
(INDEX(Returns!$102:$102,MATCH($A115,DataStreams,0))*
OFFSET(HOMECELL,MATCH(MAX(INDEX(First_Data_Point,MATCH($A115,DataStreams,0)),INDEX(First_Data_Point,MATCH(E$6,DataStreams,0)),$B$3),DateRange,0)-1,MATCH(INDEX(Returns!$100:$100,MATCH($A115,DataStreams,0)),DataStreams,0)-1):OFFSET(HOMECELL,MATCH(MIN(INDEX(Last_Data_Point,MATCH($A115,DataStreams,0)),INDEX(Last_Data_Point,MATCH(E$6,DataStreams,0)),$B$4),DateRange,0)-1,MATCH(INDEX(Returns!$100:$100,MATCH($A115,DataStreams,0)),DataStreams,0)-1)),
OFFSET(HOMECELL,MATCH(MAX(INDEX(First_Data_Point,MATCH($A115,DataStreams,0)),INDEX(First_Data_Point,MATCH(E$6,DataStreams,0)),$B$3),DateRange,0)-1,MATCH(E$6,DataStreams,0)-1):OFFSET(HOMECELL,MATCH(MIN(INDEX(Last_Data_Point,MATCH($A115,DataStreams,0)),INDEX(Last_Data_Point,MATCH(E$6,DataStreams,0)),$B$4),DateRange,0)-1,MATCH(E$6,DataStreams,0)-1) -
(INDEX(Returns!$102:$102,MATCH(E$6,DataStreams,0))*
OFFSET(HOMECELL,MATCH(MAX(INDEX(First_Data_Point,MATCH($A115,DataStreams,0)),INDEX(First_Data_Point,MATCH(E$6,DataStreams,0)),$B$3),DateRange,0)-1,MATCH(INDEX(Returns!$100:$100,MATCH(E$6,DataStreams,0)),DataStreams,0)-1):OFFSET(HOMECELL,MATCH(MIN(INDEX(Last_Data_Point,MATCH($A115,DataStreams,0)),INDEX(Last_Data_Point,MATCH(E$6,DataStreams,0)),$B$4),DateRange,0)-1,MATCH(INDEX(Returns!$100:$100,MATCH(E$6,DataStreams,0)),DataStreams,0)-1))),"")</f>
        <v/>
      </c>
      <c r="F115" s="233" t="str" cm="1">
        <f t="array" aca="1" ref="F115" ca="1">_xlfn.IFNA(_xlfn.COVARIANCE.S(
OFFSET(HOMECELL,MATCH(MAX(INDEX(First_Data_Point,MATCH($A115,DataStreams,0)),INDEX(First_Data_Point,MATCH(F$6,DataStreams,0)),$B$3),DateRange,0)-1,MATCH($A115,DataStreams,0)-1):OFFSET(HOMECELL,MATCH(MIN(INDEX(Last_Data_Point,MATCH($A115,DataStreams,0)),INDEX(Last_Data_Point,MATCH(F$6,DataStreams,0)),$B$4),DateRange,0)-1,MATCH($A115,DataStreams,0)-1) -
(INDEX(Returns!$102:$102,MATCH($A115,DataStreams,0))*
OFFSET(HOMECELL,MATCH(MAX(INDEX(First_Data_Point,MATCH($A115,DataStreams,0)),INDEX(First_Data_Point,MATCH(F$6,DataStreams,0)),$B$3),DateRange,0)-1,MATCH(INDEX(Returns!$100:$100,MATCH($A115,DataStreams,0)),DataStreams,0)-1):OFFSET(HOMECELL,MATCH(MIN(INDEX(Last_Data_Point,MATCH($A115,DataStreams,0)),INDEX(Last_Data_Point,MATCH(F$6,DataStreams,0)),$B$4),DateRange,0)-1,MATCH(INDEX(Returns!$100:$100,MATCH($A115,DataStreams,0)),DataStreams,0)-1)),
OFFSET(HOMECELL,MATCH(MAX(INDEX(First_Data_Point,MATCH($A115,DataStreams,0)),INDEX(First_Data_Point,MATCH(F$6,DataStreams,0)),$B$3),DateRange,0)-1,MATCH(F$6,DataStreams,0)-1):OFFSET(HOMECELL,MATCH(MIN(INDEX(Last_Data_Point,MATCH($A115,DataStreams,0)),INDEX(Last_Data_Point,MATCH(F$6,DataStreams,0)),$B$4),DateRange,0)-1,MATCH(F$6,DataStreams,0)-1) -
(INDEX(Returns!$102:$102,MATCH(F$6,DataStreams,0))*
OFFSET(HOMECELL,MATCH(MAX(INDEX(First_Data_Point,MATCH($A115,DataStreams,0)),INDEX(First_Data_Point,MATCH(F$6,DataStreams,0)),$B$3),DateRange,0)-1,MATCH(INDEX(Returns!$100:$100,MATCH(F$6,DataStreams,0)),DataStreams,0)-1):OFFSET(HOMECELL,MATCH(MIN(INDEX(Last_Data_Point,MATCH($A115,DataStreams,0)),INDEX(Last_Data_Point,MATCH(F$6,DataStreams,0)),$B$4),DateRange,0)-1,MATCH(INDEX(Returns!$100:$100,MATCH(F$6,DataStreams,0)),DataStreams,0)-1))),"")</f>
        <v/>
      </c>
      <c r="G115" s="233" t="str" cm="1">
        <f t="array" aca="1" ref="G115" ca="1">_xlfn.IFNA(_xlfn.COVARIANCE.S(
OFFSET(HOMECELL,MATCH(MAX(INDEX(First_Data_Point,MATCH($A115,DataStreams,0)),INDEX(First_Data_Point,MATCH(G$6,DataStreams,0)),$B$3),DateRange,0)-1,MATCH($A115,DataStreams,0)-1):OFFSET(HOMECELL,MATCH(MIN(INDEX(Last_Data_Point,MATCH($A115,DataStreams,0)),INDEX(Last_Data_Point,MATCH(G$6,DataStreams,0)),$B$4),DateRange,0)-1,MATCH($A115,DataStreams,0)-1) -
(INDEX(Returns!$102:$102,MATCH($A115,DataStreams,0))*
OFFSET(HOMECELL,MATCH(MAX(INDEX(First_Data_Point,MATCH($A115,DataStreams,0)),INDEX(First_Data_Point,MATCH(G$6,DataStreams,0)),$B$3),DateRange,0)-1,MATCH(INDEX(Returns!$100:$100,MATCH($A115,DataStreams,0)),DataStreams,0)-1):OFFSET(HOMECELL,MATCH(MIN(INDEX(Last_Data_Point,MATCH($A115,DataStreams,0)),INDEX(Last_Data_Point,MATCH(G$6,DataStreams,0)),$B$4),DateRange,0)-1,MATCH(INDEX(Returns!$100:$100,MATCH($A115,DataStreams,0)),DataStreams,0)-1)),
OFFSET(HOMECELL,MATCH(MAX(INDEX(First_Data_Point,MATCH($A115,DataStreams,0)),INDEX(First_Data_Point,MATCH(G$6,DataStreams,0)),$B$3),DateRange,0)-1,MATCH(G$6,DataStreams,0)-1):OFFSET(HOMECELL,MATCH(MIN(INDEX(Last_Data_Point,MATCH($A115,DataStreams,0)),INDEX(Last_Data_Point,MATCH(G$6,DataStreams,0)),$B$4),DateRange,0)-1,MATCH(G$6,DataStreams,0)-1) -
(INDEX(Returns!$102:$102,MATCH(G$6,DataStreams,0))*
OFFSET(HOMECELL,MATCH(MAX(INDEX(First_Data_Point,MATCH($A115,DataStreams,0)),INDEX(First_Data_Point,MATCH(G$6,DataStreams,0)),$B$3),DateRange,0)-1,MATCH(INDEX(Returns!$100:$100,MATCH(G$6,DataStreams,0)),DataStreams,0)-1):OFFSET(HOMECELL,MATCH(MIN(INDEX(Last_Data_Point,MATCH($A115,DataStreams,0)),INDEX(Last_Data_Point,MATCH(G$6,DataStreams,0)),$B$4),DateRange,0)-1,MATCH(INDEX(Returns!$100:$100,MATCH(G$6,DataStreams,0)),DataStreams,0)-1))),"")</f>
        <v/>
      </c>
      <c r="H115" s="233" t="str" cm="1">
        <f t="array" aca="1" ref="H115" ca="1">_xlfn.IFNA(_xlfn.COVARIANCE.S(
OFFSET(HOMECELL,MATCH(MAX(INDEX(First_Data_Point,MATCH($A115,DataStreams,0)),INDEX(First_Data_Point,MATCH(H$6,DataStreams,0)),$B$3),DateRange,0)-1,MATCH($A115,DataStreams,0)-1):OFFSET(HOMECELL,MATCH(MIN(INDEX(Last_Data_Point,MATCH($A115,DataStreams,0)),INDEX(Last_Data_Point,MATCH(H$6,DataStreams,0)),$B$4),DateRange,0)-1,MATCH($A115,DataStreams,0)-1) -
(INDEX(Returns!$102:$102,MATCH($A115,DataStreams,0))*
OFFSET(HOMECELL,MATCH(MAX(INDEX(First_Data_Point,MATCH($A115,DataStreams,0)),INDEX(First_Data_Point,MATCH(H$6,DataStreams,0)),$B$3),DateRange,0)-1,MATCH(INDEX(Returns!$100:$100,MATCH($A115,DataStreams,0)),DataStreams,0)-1):OFFSET(HOMECELL,MATCH(MIN(INDEX(Last_Data_Point,MATCH($A115,DataStreams,0)),INDEX(Last_Data_Point,MATCH(H$6,DataStreams,0)),$B$4),DateRange,0)-1,MATCH(INDEX(Returns!$100:$100,MATCH($A115,DataStreams,0)),DataStreams,0)-1)),
OFFSET(HOMECELL,MATCH(MAX(INDEX(First_Data_Point,MATCH($A115,DataStreams,0)),INDEX(First_Data_Point,MATCH(H$6,DataStreams,0)),$B$3),DateRange,0)-1,MATCH(H$6,DataStreams,0)-1):OFFSET(HOMECELL,MATCH(MIN(INDEX(Last_Data_Point,MATCH($A115,DataStreams,0)),INDEX(Last_Data_Point,MATCH(H$6,DataStreams,0)),$B$4),DateRange,0)-1,MATCH(H$6,DataStreams,0)-1) -
(INDEX(Returns!$102:$102,MATCH(H$6,DataStreams,0))*
OFFSET(HOMECELL,MATCH(MAX(INDEX(First_Data_Point,MATCH($A115,DataStreams,0)),INDEX(First_Data_Point,MATCH(H$6,DataStreams,0)),$B$3),DateRange,0)-1,MATCH(INDEX(Returns!$100:$100,MATCH(H$6,DataStreams,0)),DataStreams,0)-1):OFFSET(HOMECELL,MATCH(MIN(INDEX(Last_Data_Point,MATCH($A115,DataStreams,0)),INDEX(Last_Data_Point,MATCH(H$6,DataStreams,0)),$B$4),DateRange,0)-1,MATCH(INDEX(Returns!$100:$100,MATCH(H$6,DataStreams,0)),DataStreams,0)-1))),"")</f>
        <v/>
      </c>
      <c r="I115" s="233" t="str" cm="1">
        <f t="array" aca="1" ref="I115" ca="1">_xlfn.IFNA(_xlfn.COVARIANCE.S(
OFFSET(HOMECELL,MATCH(MAX(INDEX(First_Data_Point,MATCH($A115,DataStreams,0)),INDEX(First_Data_Point,MATCH(I$6,DataStreams,0)),$B$3),DateRange,0)-1,MATCH($A115,DataStreams,0)-1):OFFSET(HOMECELL,MATCH(MIN(INDEX(Last_Data_Point,MATCH($A115,DataStreams,0)),INDEX(Last_Data_Point,MATCH(I$6,DataStreams,0)),$B$4),DateRange,0)-1,MATCH($A115,DataStreams,0)-1) -
(INDEX(Returns!$102:$102,MATCH($A115,DataStreams,0))*
OFFSET(HOMECELL,MATCH(MAX(INDEX(First_Data_Point,MATCH($A115,DataStreams,0)),INDEX(First_Data_Point,MATCH(I$6,DataStreams,0)),$B$3),DateRange,0)-1,MATCH(INDEX(Returns!$100:$100,MATCH($A115,DataStreams,0)),DataStreams,0)-1):OFFSET(HOMECELL,MATCH(MIN(INDEX(Last_Data_Point,MATCH($A115,DataStreams,0)),INDEX(Last_Data_Point,MATCH(I$6,DataStreams,0)),$B$4),DateRange,0)-1,MATCH(INDEX(Returns!$100:$100,MATCH($A115,DataStreams,0)),DataStreams,0)-1)),
OFFSET(HOMECELL,MATCH(MAX(INDEX(First_Data_Point,MATCH($A115,DataStreams,0)),INDEX(First_Data_Point,MATCH(I$6,DataStreams,0)),$B$3),DateRange,0)-1,MATCH(I$6,DataStreams,0)-1):OFFSET(HOMECELL,MATCH(MIN(INDEX(Last_Data_Point,MATCH($A115,DataStreams,0)),INDEX(Last_Data_Point,MATCH(I$6,DataStreams,0)),$B$4),DateRange,0)-1,MATCH(I$6,DataStreams,0)-1) -
(INDEX(Returns!$102:$102,MATCH(I$6,DataStreams,0))*
OFFSET(HOMECELL,MATCH(MAX(INDEX(First_Data_Point,MATCH($A115,DataStreams,0)),INDEX(First_Data_Point,MATCH(I$6,DataStreams,0)),$B$3),DateRange,0)-1,MATCH(INDEX(Returns!$100:$100,MATCH(I$6,DataStreams,0)),DataStreams,0)-1):OFFSET(HOMECELL,MATCH(MIN(INDEX(Last_Data_Point,MATCH($A115,DataStreams,0)),INDEX(Last_Data_Point,MATCH(I$6,DataStreams,0)),$B$4),DateRange,0)-1,MATCH(INDEX(Returns!$100:$100,MATCH(I$6,DataStreams,0)),DataStreams,0)-1))),"")</f>
        <v/>
      </c>
      <c r="J115" s="233" t="str" cm="1">
        <f t="array" aca="1" ref="J115" ca="1">_xlfn.IFNA(_xlfn.COVARIANCE.S(
OFFSET(HOMECELL,MATCH(MAX(INDEX(First_Data_Point,MATCH($A115,DataStreams,0)),INDEX(First_Data_Point,MATCH(J$6,DataStreams,0)),$B$3),DateRange,0)-1,MATCH($A115,DataStreams,0)-1):OFFSET(HOMECELL,MATCH(MIN(INDEX(Last_Data_Point,MATCH($A115,DataStreams,0)),INDEX(Last_Data_Point,MATCH(J$6,DataStreams,0)),$B$4),DateRange,0)-1,MATCH($A115,DataStreams,0)-1) -
(INDEX(Returns!$102:$102,MATCH($A115,DataStreams,0))*
OFFSET(HOMECELL,MATCH(MAX(INDEX(First_Data_Point,MATCH($A115,DataStreams,0)),INDEX(First_Data_Point,MATCH(J$6,DataStreams,0)),$B$3),DateRange,0)-1,MATCH(INDEX(Returns!$100:$100,MATCH($A115,DataStreams,0)),DataStreams,0)-1):OFFSET(HOMECELL,MATCH(MIN(INDEX(Last_Data_Point,MATCH($A115,DataStreams,0)),INDEX(Last_Data_Point,MATCH(J$6,DataStreams,0)),$B$4),DateRange,0)-1,MATCH(INDEX(Returns!$100:$100,MATCH($A115,DataStreams,0)),DataStreams,0)-1)),
OFFSET(HOMECELL,MATCH(MAX(INDEX(First_Data_Point,MATCH($A115,DataStreams,0)),INDEX(First_Data_Point,MATCH(J$6,DataStreams,0)),$B$3),DateRange,0)-1,MATCH(J$6,DataStreams,0)-1):OFFSET(HOMECELL,MATCH(MIN(INDEX(Last_Data_Point,MATCH($A115,DataStreams,0)),INDEX(Last_Data_Point,MATCH(J$6,DataStreams,0)),$B$4),DateRange,0)-1,MATCH(J$6,DataStreams,0)-1) -
(INDEX(Returns!$102:$102,MATCH(J$6,DataStreams,0))*
OFFSET(HOMECELL,MATCH(MAX(INDEX(First_Data_Point,MATCH($A115,DataStreams,0)),INDEX(First_Data_Point,MATCH(J$6,DataStreams,0)),$B$3),DateRange,0)-1,MATCH(INDEX(Returns!$100:$100,MATCH(J$6,DataStreams,0)),DataStreams,0)-1):OFFSET(HOMECELL,MATCH(MIN(INDEX(Last_Data_Point,MATCH($A115,DataStreams,0)),INDEX(Last_Data_Point,MATCH(J$6,DataStreams,0)),$B$4),DateRange,0)-1,MATCH(INDEX(Returns!$100:$100,MATCH(J$6,DataStreams,0)),DataStreams,0)-1))),"")</f>
        <v/>
      </c>
      <c r="K115" s="233" t="str" cm="1">
        <f t="array" aca="1" ref="K115" ca="1">_xlfn.IFNA(_xlfn.COVARIANCE.S(
OFFSET(HOMECELL,MATCH(MAX(INDEX(First_Data_Point,MATCH($A115,DataStreams,0)),INDEX(First_Data_Point,MATCH(K$6,DataStreams,0)),$B$3),DateRange,0)-1,MATCH($A115,DataStreams,0)-1):OFFSET(HOMECELL,MATCH(MIN(INDEX(Last_Data_Point,MATCH($A115,DataStreams,0)),INDEX(Last_Data_Point,MATCH(K$6,DataStreams,0)),$B$4),DateRange,0)-1,MATCH($A115,DataStreams,0)-1) -
(INDEX(Returns!$102:$102,MATCH($A115,DataStreams,0))*
OFFSET(HOMECELL,MATCH(MAX(INDEX(First_Data_Point,MATCH($A115,DataStreams,0)),INDEX(First_Data_Point,MATCH(K$6,DataStreams,0)),$B$3),DateRange,0)-1,MATCH(INDEX(Returns!$100:$100,MATCH($A115,DataStreams,0)),DataStreams,0)-1):OFFSET(HOMECELL,MATCH(MIN(INDEX(Last_Data_Point,MATCH($A115,DataStreams,0)),INDEX(Last_Data_Point,MATCH(K$6,DataStreams,0)),$B$4),DateRange,0)-1,MATCH(INDEX(Returns!$100:$100,MATCH($A115,DataStreams,0)),DataStreams,0)-1)),
OFFSET(HOMECELL,MATCH(MAX(INDEX(First_Data_Point,MATCH($A115,DataStreams,0)),INDEX(First_Data_Point,MATCH(K$6,DataStreams,0)),$B$3),DateRange,0)-1,MATCH(K$6,DataStreams,0)-1):OFFSET(HOMECELL,MATCH(MIN(INDEX(Last_Data_Point,MATCH($A115,DataStreams,0)),INDEX(Last_Data_Point,MATCH(K$6,DataStreams,0)),$B$4),DateRange,0)-1,MATCH(K$6,DataStreams,0)-1) -
(INDEX(Returns!$102:$102,MATCH(K$6,DataStreams,0))*
OFFSET(HOMECELL,MATCH(MAX(INDEX(First_Data_Point,MATCH($A115,DataStreams,0)),INDEX(First_Data_Point,MATCH(K$6,DataStreams,0)),$B$3),DateRange,0)-1,MATCH(INDEX(Returns!$100:$100,MATCH(K$6,DataStreams,0)),DataStreams,0)-1):OFFSET(HOMECELL,MATCH(MIN(INDEX(Last_Data_Point,MATCH($A115,DataStreams,0)),INDEX(Last_Data_Point,MATCH(K$6,DataStreams,0)),$B$4),DateRange,0)-1,MATCH(INDEX(Returns!$100:$100,MATCH(K$6,DataStreams,0)),DataStreams,0)-1))),"")</f>
        <v/>
      </c>
      <c r="L115" s="233" t="str" cm="1">
        <f t="array" aca="1" ref="L115" ca="1">_xlfn.IFNA(_xlfn.COVARIANCE.S(
OFFSET(HOMECELL,MATCH(MAX(INDEX(First_Data_Point,MATCH($A115,DataStreams,0)),INDEX(First_Data_Point,MATCH(L$6,DataStreams,0)),$B$3),DateRange,0)-1,MATCH($A115,DataStreams,0)-1):OFFSET(HOMECELL,MATCH(MIN(INDEX(Last_Data_Point,MATCH($A115,DataStreams,0)),INDEX(Last_Data_Point,MATCH(L$6,DataStreams,0)),$B$4),DateRange,0)-1,MATCH($A115,DataStreams,0)-1) -
(INDEX(Returns!$102:$102,MATCH($A115,DataStreams,0))*
OFFSET(HOMECELL,MATCH(MAX(INDEX(First_Data_Point,MATCH($A115,DataStreams,0)),INDEX(First_Data_Point,MATCH(L$6,DataStreams,0)),$B$3),DateRange,0)-1,MATCH(INDEX(Returns!$100:$100,MATCH($A115,DataStreams,0)),DataStreams,0)-1):OFFSET(HOMECELL,MATCH(MIN(INDEX(Last_Data_Point,MATCH($A115,DataStreams,0)),INDEX(Last_Data_Point,MATCH(L$6,DataStreams,0)),$B$4),DateRange,0)-1,MATCH(INDEX(Returns!$100:$100,MATCH($A115,DataStreams,0)),DataStreams,0)-1)),
OFFSET(HOMECELL,MATCH(MAX(INDEX(First_Data_Point,MATCH($A115,DataStreams,0)),INDEX(First_Data_Point,MATCH(L$6,DataStreams,0)),$B$3),DateRange,0)-1,MATCH(L$6,DataStreams,0)-1):OFFSET(HOMECELL,MATCH(MIN(INDEX(Last_Data_Point,MATCH($A115,DataStreams,0)),INDEX(Last_Data_Point,MATCH(L$6,DataStreams,0)),$B$4),DateRange,0)-1,MATCH(L$6,DataStreams,0)-1) -
(INDEX(Returns!$102:$102,MATCH(L$6,DataStreams,0))*
OFFSET(HOMECELL,MATCH(MAX(INDEX(First_Data_Point,MATCH($A115,DataStreams,0)),INDEX(First_Data_Point,MATCH(L$6,DataStreams,0)),$B$3),DateRange,0)-1,MATCH(INDEX(Returns!$100:$100,MATCH(L$6,DataStreams,0)),DataStreams,0)-1):OFFSET(HOMECELL,MATCH(MIN(INDEX(Last_Data_Point,MATCH($A115,DataStreams,0)),INDEX(Last_Data_Point,MATCH(L$6,DataStreams,0)),$B$4),DateRange,0)-1,MATCH(INDEX(Returns!$100:$100,MATCH(L$6,DataStreams,0)),DataStreams,0)-1))),"")</f>
        <v/>
      </c>
      <c r="M115" s="233" t="str" cm="1">
        <f t="array" aca="1" ref="M115" ca="1">_xlfn.IFNA(_xlfn.COVARIANCE.S(
OFFSET(HOMECELL,MATCH(MAX(INDEX(First_Data_Point,MATCH($A115,DataStreams,0)),INDEX(First_Data_Point,MATCH(M$6,DataStreams,0)),$B$3),DateRange,0)-1,MATCH($A115,DataStreams,0)-1):OFFSET(HOMECELL,MATCH(MIN(INDEX(Last_Data_Point,MATCH($A115,DataStreams,0)),INDEX(Last_Data_Point,MATCH(M$6,DataStreams,0)),$B$4),DateRange,0)-1,MATCH($A115,DataStreams,0)-1) -
(INDEX(Returns!$102:$102,MATCH($A115,DataStreams,0))*
OFFSET(HOMECELL,MATCH(MAX(INDEX(First_Data_Point,MATCH($A115,DataStreams,0)),INDEX(First_Data_Point,MATCH(M$6,DataStreams,0)),$B$3),DateRange,0)-1,MATCH(INDEX(Returns!$100:$100,MATCH($A115,DataStreams,0)),DataStreams,0)-1):OFFSET(HOMECELL,MATCH(MIN(INDEX(Last_Data_Point,MATCH($A115,DataStreams,0)),INDEX(Last_Data_Point,MATCH(M$6,DataStreams,0)),$B$4),DateRange,0)-1,MATCH(INDEX(Returns!$100:$100,MATCH($A115,DataStreams,0)),DataStreams,0)-1)),
OFFSET(HOMECELL,MATCH(MAX(INDEX(First_Data_Point,MATCH($A115,DataStreams,0)),INDEX(First_Data_Point,MATCH(M$6,DataStreams,0)),$B$3),DateRange,0)-1,MATCH(M$6,DataStreams,0)-1):OFFSET(HOMECELL,MATCH(MIN(INDEX(Last_Data_Point,MATCH($A115,DataStreams,0)),INDEX(Last_Data_Point,MATCH(M$6,DataStreams,0)),$B$4),DateRange,0)-1,MATCH(M$6,DataStreams,0)-1) -
(INDEX(Returns!$102:$102,MATCH(M$6,DataStreams,0))*
OFFSET(HOMECELL,MATCH(MAX(INDEX(First_Data_Point,MATCH($A115,DataStreams,0)),INDEX(First_Data_Point,MATCH(M$6,DataStreams,0)),$B$3),DateRange,0)-1,MATCH(INDEX(Returns!$100:$100,MATCH(M$6,DataStreams,0)),DataStreams,0)-1):OFFSET(HOMECELL,MATCH(MIN(INDEX(Last_Data_Point,MATCH($A115,DataStreams,0)),INDEX(Last_Data_Point,MATCH(M$6,DataStreams,0)),$B$4),DateRange,0)-1,MATCH(INDEX(Returns!$100:$100,MATCH(M$6,DataStreams,0)),DataStreams,0)-1))),"")</f>
        <v/>
      </c>
      <c r="N115" s="233" t="str" cm="1">
        <f t="array" aca="1" ref="N115" ca="1">_xlfn.IFNA(_xlfn.COVARIANCE.S(
OFFSET(HOMECELL,MATCH(MAX(INDEX(First_Data_Point,MATCH($A115,DataStreams,0)),INDEX(First_Data_Point,MATCH(N$6,DataStreams,0)),$B$3),DateRange,0)-1,MATCH($A115,DataStreams,0)-1):OFFSET(HOMECELL,MATCH(MIN(INDEX(Last_Data_Point,MATCH($A115,DataStreams,0)),INDEX(Last_Data_Point,MATCH(N$6,DataStreams,0)),$B$4),DateRange,0)-1,MATCH($A115,DataStreams,0)-1) -
(INDEX(Returns!$102:$102,MATCH($A115,DataStreams,0))*
OFFSET(HOMECELL,MATCH(MAX(INDEX(First_Data_Point,MATCH($A115,DataStreams,0)),INDEX(First_Data_Point,MATCH(N$6,DataStreams,0)),$B$3),DateRange,0)-1,MATCH(INDEX(Returns!$100:$100,MATCH($A115,DataStreams,0)),DataStreams,0)-1):OFFSET(HOMECELL,MATCH(MIN(INDEX(Last_Data_Point,MATCH($A115,DataStreams,0)),INDEX(Last_Data_Point,MATCH(N$6,DataStreams,0)),$B$4),DateRange,0)-1,MATCH(INDEX(Returns!$100:$100,MATCH($A115,DataStreams,0)),DataStreams,0)-1)),
OFFSET(HOMECELL,MATCH(MAX(INDEX(First_Data_Point,MATCH($A115,DataStreams,0)),INDEX(First_Data_Point,MATCH(N$6,DataStreams,0)),$B$3),DateRange,0)-1,MATCH(N$6,DataStreams,0)-1):OFFSET(HOMECELL,MATCH(MIN(INDEX(Last_Data_Point,MATCH($A115,DataStreams,0)),INDEX(Last_Data_Point,MATCH(N$6,DataStreams,0)),$B$4),DateRange,0)-1,MATCH(N$6,DataStreams,0)-1) -
(INDEX(Returns!$102:$102,MATCH(N$6,DataStreams,0))*
OFFSET(HOMECELL,MATCH(MAX(INDEX(First_Data_Point,MATCH($A115,DataStreams,0)),INDEX(First_Data_Point,MATCH(N$6,DataStreams,0)),$B$3),DateRange,0)-1,MATCH(INDEX(Returns!$100:$100,MATCH(N$6,DataStreams,0)),DataStreams,0)-1):OFFSET(HOMECELL,MATCH(MIN(INDEX(Last_Data_Point,MATCH($A115,DataStreams,0)),INDEX(Last_Data_Point,MATCH(N$6,DataStreams,0)),$B$4),DateRange,0)-1,MATCH(INDEX(Returns!$100:$100,MATCH(N$6,DataStreams,0)),DataStreams,0)-1))),"")</f>
        <v/>
      </c>
      <c r="O115" s="233" t="str" cm="1">
        <f t="array" aca="1" ref="O115" ca="1">_xlfn.IFNA(_xlfn.COVARIANCE.S(
OFFSET(HOMECELL,MATCH(MAX(INDEX(First_Data_Point,MATCH($A115,DataStreams,0)),INDEX(First_Data_Point,MATCH(O$6,DataStreams,0)),$B$3),DateRange,0)-1,MATCH($A115,DataStreams,0)-1):OFFSET(HOMECELL,MATCH(MIN(INDEX(Last_Data_Point,MATCH($A115,DataStreams,0)),INDEX(Last_Data_Point,MATCH(O$6,DataStreams,0)),$B$4),DateRange,0)-1,MATCH($A115,DataStreams,0)-1) -
(INDEX(Returns!$102:$102,MATCH($A115,DataStreams,0))*
OFFSET(HOMECELL,MATCH(MAX(INDEX(First_Data_Point,MATCH($A115,DataStreams,0)),INDEX(First_Data_Point,MATCH(O$6,DataStreams,0)),$B$3),DateRange,0)-1,MATCH(INDEX(Returns!$100:$100,MATCH($A115,DataStreams,0)),DataStreams,0)-1):OFFSET(HOMECELL,MATCH(MIN(INDEX(Last_Data_Point,MATCH($A115,DataStreams,0)),INDEX(Last_Data_Point,MATCH(O$6,DataStreams,0)),$B$4),DateRange,0)-1,MATCH(INDEX(Returns!$100:$100,MATCH($A115,DataStreams,0)),DataStreams,0)-1)),
OFFSET(HOMECELL,MATCH(MAX(INDEX(First_Data_Point,MATCH($A115,DataStreams,0)),INDEX(First_Data_Point,MATCH(O$6,DataStreams,0)),$B$3),DateRange,0)-1,MATCH(O$6,DataStreams,0)-1):OFFSET(HOMECELL,MATCH(MIN(INDEX(Last_Data_Point,MATCH($A115,DataStreams,0)),INDEX(Last_Data_Point,MATCH(O$6,DataStreams,0)),$B$4),DateRange,0)-1,MATCH(O$6,DataStreams,0)-1) -
(INDEX(Returns!$102:$102,MATCH(O$6,DataStreams,0))*
OFFSET(HOMECELL,MATCH(MAX(INDEX(First_Data_Point,MATCH($A115,DataStreams,0)),INDEX(First_Data_Point,MATCH(O$6,DataStreams,0)),$B$3),DateRange,0)-1,MATCH(INDEX(Returns!$100:$100,MATCH(O$6,DataStreams,0)),DataStreams,0)-1):OFFSET(HOMECELL,MATCH(MIN(INDEX(Last_Data_Point,MATCH($A115,DataStreams,0)),INDEX(Last_Data_Point,MATCH(O$6,DataStreams,0)),$B$4),DateRange,0)-1,MATCH(INDEX(Returns!$100:$100,MATCH(O$6,DataStreams,0)),DataStreams,0)-1))),"")</f>
        <v/>
      </c>
      <c r="P115" s="233" t="str" cm="1">
        <f t="array" aca="1" ref="P115" ca="1">_xlfn.IFNA(_xlfn.COVARIANCE.S(
OFFSET(HOMECELL,MATCH(MAX(INDEX(First_Data_Point,MATCH($A115,DataStreams,0)),INDEX(First_Data_Point,MATCH(P$6,DataStreams,0)),$B$3),DateRange,0)-1,MATCH($A115,DataStreams,0)-1):OFFSET(HOMECELL,MATCH(MIN(INDEX(Last_Data_Point,MATCH($A115,DataStreams,0)),INDEX(Last_Data_Point,MATCH(P$6,DataStreams,0)),$B$4),DateRange,0)-1,MATCH($A115,DataStreams,0)-1) -
(INDEX(Returns!$102:$102,MATCH($A115,DataStreams,0))*
OFFSET(HOMECELL,MATCH(MAX(INDEX(First_Data_Point,MATCH($A115,DataStreams,0)),INDEX(First_Data_Point,MATCH(P$6,DataStreams,0)),$B$3),DateRange,0)-1,MATCH(INDEX(Returns!$100:$100,MATCH($A115,DataStreams,0)),DataStreams,0)-1):OFFSET(HOMECELL,MATCH(MIN(INDEX(Last_Data_Point,MATCH($A115,DataStreams,0)),INDEX(Last_Data_Point,MATCH(P$6,DataStreams,0)),$B$4),DateRange,0)-1,MATCH(INDEX(Returns!$100:$100,MATCH($A115,DataStreams,0)),DataStreams,0)-1)),
OFFSET(HOMECELL,MATCH(MAX(INDEX(First_Data_Point,MATCH($A115,DataStreams,0)),INDEX(First_Data_Point,MATCH(P$6,DataStreams,0)),$B$3),DateRange,0)-1,MATCH(P$6,DataStreams,0)-1):OFFSET(HOMECELL,MATCH(MIN(INDEX(Last_Data_Point,MATCH($A115,DataStreams,0)),INDEX(Last_Data_Point,MATCH(P$6,DataStreams,0)),$B$4),DateRange,0)-1,MATCH(P$6,DataStreams,0)-1) -
(INDEX(Returns!$102:$102,MATCH(P$6,DataStreams,0))*
OFFSET(HOMECELL,MATCH(MAX(INDEX(First_Data_Point,MATCH($A115,DataStreams,0)),INDEX(First_Data_Point,MATCH(P$6,DataStreams,0)),$B$3),DateRange,0)-1,MATCH(INDEX(Returns!$100:$100,MATCH(P$6,DataStreams,0)),DataStreams,0)-1):OFFSET(HOMECELL,MATCH(MIN(INDEX(Last_Data_Point,MATCH($A115,DataStreams,0)),INDEX(Last_Data_Point,MATCH(P$6,DataStreams,0)),$B$4),DateRange,0)-1,MATCH(INDEX(Returns!$100:$100,MATCH(P$6,DataStreams,0)),DataStreams,0)-1))),"")</f>
        <v/>
      </c>
      <c r="Q115" s="233" t="str" cm="1">
        <f t="array" aca="1" ref="Q115" ca="1">_xlfn.IFNA(_xlfn.COVARIANCE.S(
OFFSET(HOMECELL,MATCH(MAX(INDEX(First_Data_Point,MATCH($A115,DataStreams,0)),INDEX(First_Data_Point,MATCH(Q$6,DataStreams,0)),$B$3),DateRange,0)-1,MATCH($A115,DataStreams,0)-1):OFFSET(HOMECELL,MATCH(MIN(INDEX(Last_Data_Point,MATCH($A115,DataStreams,0)),INDEX(Last_Data_Point,MATCH(Q$6,DataStreams,0)),$B$4),DateRange,0)-1,MATCH($A115,DataStreams,0)-1) -
(INDEX(Returns!$102:$102,MATCH($A115,DataStreams,0))*
OFFSET(HOMECELL,MATCH(MAX(INDEX(First_Data_Point,MATCH($A115,DataStreams,0)),INDEX(First_Data_Point,MATCH(Q$6,DataStreams,0)),$B$3),DateRange,0)-1,MATCH(INDEX(Returns!$100:$100,MATCH($A115,DataStreams,0)),DataStreams,0)-1):OFFSET(HOMECELL,MATCH(MIN(INDEX(Last_Data_Point,MATCH($A115,DataStreams,0)),INDEX(Last_Data_Point,MATCH(Q$6,DataStreams,0)),$B$4),DateRange,0)-1,MATCH(INDEX(Returns!$100:$100,MATCH($A115,DataStreams,0)),DataStreams,0)-1)),
OFFSET(HOMECELL,MATCH(MAX(INDEX(First_Data_Point,MATCH($A115,DataStreams,0)),INDEX(First_Data_Point,MATCH(Q$6,DataStreams,0)),$B$3),DateRange,0)-1,MATCH(Q$6,DataStreams,0)-1):OFFSET(HOMECELL,MATCH(MIN(INDEX(Last_Data_Point,MATCH($A115,DataStreams,0)),INDEX(Last_Data_Point,MATCH(Q$6,DataStreams,0)),$B$4),DateRange,0)-1,MATCH(Q$6,DataStreams,0)-1) -
(INDEX(Returns!$102:$102,MATCH(Q$6,DataStreams,0))*
OFFSET(HOMECELL,MATCH(MAX(INDEX(First_Data_Point,MATCH($A115,DataStreams,0)),INDEX(First_Data_Point,MATCH(Q$6,DataStreams,0)),$B$3),DateRange,0)-1,MATCH(INDEX(Returns!$100:$100,MATCH(Q$6,DataStreams,0)),DataStreams,0)-1):OFFSET(HOMECELL,MATCH(MIN(INDEX(Last_Data_Point,MATCH($A115,DataStreams,0)),INDEX(Last_Data_Point,MATCH(Q$6,DataStreams,0)),$B$4),DateRange,0)-1,MATCH(INDEX(Returns!$100:$100,MATCH(Q$6,DataStreams,0)),DataStreams,0)-1))),"")</f>
        <v/>
      </c>
      <c r="R115" s="233" t="str" cm="1">
        <f t="array" aca="1" ref="R115" ca="1">_xlfn.IFNA(_xlfn.COVARIANCE.S(
OFFSET(HOMECELL,MATCH(MAX(INDEX(First_Data_Point,MATCH($A115,DataStreams,0)),INDEX(First_Data_Point,MATCH(R$6,DataStreams,0)),$B$3),DateRange,0)-1,MATCH($A115,DataStreams,0)-1):OFFSET(HOMECELL,MATCH(MIN(INDEX(Last_Data_Point,MATCH($A115,DataStreams,0)),INDEX(Last_Data_Point,MATCH(R$6,DataStreams,0)),$B$4),DateRange,0)-1,MATCH($A115,DataStreams,0)-1) -
(INDEX(Returns!$102:$102,MATCH($A115,DataStreams,0))*
OFFSET(HOMECELL,MATCH(MAX(INDEX(First_Data_Point,MATCH($A115,DataStreams,0)),INDEX(First_Data_Point,MATCH(R$6,DataStreams,0)),$B$3),DateRange,0)-1,MATCH(INDEX(Returns!$100:$100,MATCH($A115,DataStreams,0)),DataStreams,0)-1):OFFSET(HOMECELL,MATCH(MIN(INDEX(Last_Data_Point,MATCH($A115,DataStreams,0)),INDEX(Last_Data_Point,MATCH(R$6,DataStreams,0)),$B$4),DateRange,0)-1,MATCH(INDEX(Returns!$100:$100,MATCH($A115,DataStreams,0)),DataStreams,0)-1)),
OFFSET(HOMECELL,MATCH(MAX(INDEX(First_Data_Point,MATCH($A115,DataStreams,0)),INDEX(First_Data_Point,MATCH(R$6,DataStreams,0)),$B$3),DateRange,0)-1,MATCH(R$6,DataStreams,0)-1):OFFSET(HOMECELL,MATCH(MIN(INDEX(Last_Data_Point,MATCH($A115,DataStreams,0)),INDEX(Last_Data_Point,MATCH(R$6,DataStreams,0)),$B$4),DateRange,0)-1,MATCH(R$6,DataStreams,0)-1) -
(INDEX(Returns!$102:$102,MATCH(R$6,DataStreams,0))*
OFFSET(HOMECELL,MATCH(MAX(INDEX(First_Data_Point,MATCH($A115,DataStreams,0)),INDEX(First_Data_Point,MATCH(R$6,DataStreams,0)),$B$3),DateRange,0)-1,MATCH(INDEX(Returns!$100:$100,MATCH(R$6,DataStreams,0)),DataStreams,0)-1):OFFSET(HOMECELL,MATCH(MIN(INDEX(Last_Data_Point,MATCH($A115,DataStreams,0)),INDEX(Last_Data_Point,MATCH(R$6,DataStreams,0)),$B$4),DateRange,0)-1,MATCH(INDEX(Returns!$100:$100,MATCH(R$6,DataStreams,0)),DataStreams,0)-1))),"")</f>
        <v/>
      </c>
      <c r="S115" s="233" t="str" cm="1">
        <f t="array" aca="1" ref="S115" ca="1">_xlfn.IFNA(_xlfn.COVARIANCE.S(
OFFSET(HOMECELL,MATCH(MAX(INDEX(First_Data_Point,MATCH($A115,DataStreams,0)),INDEX(First_Data_Point,MATCH(S$6,DataStreams,0)),$B$3),DateRange,0)-1,MATCH($A115,DataStreams,0)-1):OFFSET(HOMECELL,MATCH(MIN(INDEX(Last_Data_Point,MATCH($A115,DataStreams,0)),INDEX(Last_Data_Point,MATCH(S$6,DataStreams,0)),$B$4),DateRange,0)-1,MATCH($A115,DataStreams,0)-1) -
(INDEX(Returns!$102:$102,MATCH($A115,DataStreams,0))*
OFFSET(HOMECELL,MATCH(MAX(INDEX(First_Data_Point,MATCH($A115,DataStreams,0)),INDEX(First_Data_Point,MATCH(S$6,DataStreams,0)),$B$3),DateRange,0)-1,MATCH(INDEX(Returns!$100:$100,MATCH($A115,DataStreams,0)),DataStreams,0)-1):OFFSET(HOMECELL,MATCH(MIN(INDEX(Last_Data_Point,MATCH($A115,DataStreams,0)),INDEX(Last_Data_Point,MATCH(S$6,DataStreams,0)),$B$4),DateRange,0)-1,MATCH(INDEX(Returns!$100:$100,MATCH($A115,DataStreams,0)),DataStreams,0)-1)),
OFFSET(HOMECELL,MATCH(MAX(INDEX(First_Data_Point,MATCH($A115,DataStreams,0)),INDEX(First_Data_Point,MATCH(S$6,DataStreams,0)),$B$3),DateRange,0)-1,MATCH(S$6,DataStreams,0)-1):OFFSET(HOMECELL,MATCH(MIN(INDEX(Last_Data_Point,MATCH($A115,DataStreams,0)),INDEX(Last_Data_Point,MATCH(S$6,DataStreams,0)),$B$4),DateRange,0)-1,MATCH(S$6,DataStreams,0)-1) -
(INDEX(Returns!$102:$102,MATCH(S$6,DataStreams,0))*
OFFSET(HOMECELL,MATCH(MAX(INDEX(First_Data_Point,MATCH($A115,DataStreams,0)),INDEX(First_Data_Point,MATCH(S$6,DataStreams,0)),$B$3),DateRange,0)-1,MATCH(INDEX(Returns!$100:$100,MATCH(S$6,DataStreams,0)),DataStreams,0)-1):OFFSET(HOMECELL,MATCH(MIN(INDEX(Last_Data_Point,MATCH($A115,DataStreams,0)),INDEX(Last_Data_Point,MATCH(S$6,DataStreams,0)),$B$4),DateRange,0)-1,MATCH(INDEX(Returns!$100:$100,MATCH(S$6,DataStreams,0)),DataStreams,0)-1))),"")</f>
        <v/>
      </c>
      <c r="T115" s="233" t="str" cm="1">
        <f t="array" aca="1" ref="T115" ca="1">_xlfn.IFNA(_xlfn.COVARIANCE.S(
OFFSET(HOMECELL,MATCH(MAX(INDEX(First_Data_Point,MATCH($A115,DataStreams,0)),INDEX(First_Data_Point,MATCH(T$6,DataStreams,0)),$B$3),DateRange,0)-1,MATCH($A115,DataStreams,0)-1):OFFSET(HOMECELL,MATCH(MIN(INDEX(Last_Data_Point,MATCH($A115,DataStreams,0)),INDEX(Last_Data_Point,MATCH(T$6,DataStreams,0)),$B$4),DateRange,0)-1,MATCH($A115,DataStreams,0)-1) -
(INDEX(Returns!$102:$102,MATCH($A115,DataStreams,0))*
OFFSET(HOMECELL,MATCH(MAX(INDEX(First_Data_Point,MATCH($A115,DataStreams,0)),INDEX(First_Data_Point,MATCH(T$6,DataStreams,0)),$B$3),DateRange,0)-1,MATCH(INDEX(Returns!$100:$100,MATCH($A115,DataStreams,0)),DataStreams,0)-1):OFFSET(HOMECELL,MATCH(MIN(INDEX(Last_Data_Point,MATCH($A115,DataStreams,0)),INDEX(Last_Data_Point,MATCH(T$6,DataStreams,0)),$B$4),DateRange,0)-1,MATCH(INDEX(Returns!$100:$100,MATCH($A115,DataStreams,0)),DataStreams,0)-1)),
OFFSET(HOMECELL,MATCH(MAX(INDEX(First_Data_Point,MATCH($A115,DataStreams,0)),INDEX(First_Data_Point,MATCH(T$6,DataStreams,0)),$B$3),DateRange,0)-1,MATCH(T$6,DataStreams,0)-1):OFFSET(HOMECELL,MATCH(MIN(INDEX(Last_Data_Point,MATCH($A115,DataStreams,0)),INDEX(Last_Data_Point,MATCH(T$6,DataStreams,0)),$B$4),DateRange,0)-1,MATCH(T$6,DataStreams,0)-1) -
(INDEX(Returns!$102:$102,MATCH(T$6,DataStreams,0))*
OFFSET(HOMECELL,MATCH(MAX(INDEX(First_Data_Point,MATCH($A115,DataStreams,0)),INDEX(First_Data_Point,MATCH(T$6,DataStreams,0)),$B$3),DateRange,0)-1,MATCH(INDEX(Returns!$100:$100,MATCH(T$6,DataStreams,0)),DataStreams,0)-1):OFFSET(HOMECELL,MATCH(MIN(INDEX(Last_Data_Point,MATCH($A115,DataStreams,0)),INDEX(Last_Data_Point,MATCH(T$6,DataStreams,0)),$B$4),DateRange,0)-1,MATCH(INDEX(Returns!$100:$100,MATCH(T$6,DataStreams,0)),DataStreams,0)-1))),"")</f>
        <v/>
      </c>
      <c r="U115" s="233" t="str" cm="1">
        <f t="array" aca="1" ref="U115" ca="1">_xlfn.IFNA(_xlfn.COVARIANCE.S(
OFFSET(HOMECELL,MATCH(MAX(INDEX(First_Data_Point,MATCH($A115,DataStreams,0)),INDEX(First_Data_Point,MATCH(U$6,DataStreams,0)),$B$3),DateRange,0)-1,MATCH($A115,DataStreams,0)-1):OFFSET(HOMECELL,MATCH(MIN(INDEX(Last_Data_Point,MATCH($A115,DataStreams,0)),INDEX(Last_Data_Point,MATCH(U$6,DataStreams,0)),$B$4),DateRange,0)-1,MATCH($A115,DataStreams,0)-1) -
(INDEX(Returns!$102:$102,MATCH($A115,DataStreams,0))*
OFFSET(HOMECELL,MATCH(MAX(INDEX(First_Data_Point,MATCH($A115,DataStreams,0)),INDEX(First_Data_Point,MATCH(U$6,DataStreams,0)),$B$3),DateRange,0)-1,MATCH(INDEX(Returns!$100:$100,MATCH($A115,DataStreams,0)),DataStreams,0)-1):OFFSET(HOMECELL,MATCH(MIN(INDEX(Last_Data_Point,MATCH($A115,DataStreams,0)),INDEX(Last_Data_Point,MATCH(U$6,DataStreams,0)),$B$4),DateRange,0)-1,MATCH(INDEX(Returns!$100:$100,MATCH($A115,DataStreams,0)),DataStreams,0)-1)),
OFFSET(HOMECELL,MATCH(MAX(INDEX(First_Data_Point,MATCH($A115,DataStreams,0)),INDEX(First_Data_Point,MATCH(U$6,DataStreams,0)),$B$3),DateRange,0)-1,MATCH(U$6,DataStreams,0)-1):OFFSET(HOMECELL,MATCH(MIN(INDEX(Last_Data_Point,MATCH($A115,DataStreams,0)),INDEX(Last_Data_Point,MATCH(U$6,DataStreams,0)),$B$4),DateRange,0)-1,MATCH(U$6,DataStreams,0)-1) -
(INDEX(Returns!$102:$102,MATCH(U$6,DataStreams,0))*
OFFSET(HOMECELL,MATCH(MAX(INDEX(First_Data_Point,MATCH($A115,DataStreams,0)),INDEX(First_Data_Point,MATCH(U$6,DataStreams,0)),$B$3),DateRange,0)-1,MATCH(INDEX(Returns!$100:$100,MATCH(U$6,DataStreams,0)),DataStreams,0)-1):OFFSET(HOMECELL,MATCH(MIN(INDEX(Last_Data_Point,MATCH($A115,DataStreams,0)),INDEX(Last_Data_Point,MATCH(U$6,DataStreams,0)),$B$4),DateRange,0)-1,MATCH(INDEX(Returns!$100:$100,MATCH(U$6,DataStreams,0)),DataStreams,0)-1))),"")</f>
        <v/>
      </c>
      <c r="V115" s="233" t="str" cm="1">
        <f t="array" aca="1" ref="V115" ca="1">_xlfn.IFNA(_xlfn.COVARIANCE.S(
OFFSET(HOMECELL,MATCH(MAX(INDEX(First_Data_Point,MATCH($A115,DataStreams,0)),INDEX(First_Data_Point,MATCH(V$6,DataStreams,0)),$B$3),DateRange,0)-1,MATCH($A115,DataStreams,0)-1):OFFSET(HOMECELL,MATCH(MIN(INDEX(Last_Data_Point,MATCH($A115,DataStreams,0)),INDEX(Last_Data_Point,MATCH(V$6,DataStreams,0)),$B$4),DateRange,0)-1,MATCH($A115,DataStreams,0)-1) -
(INDEX(Returns!$102:$102,MATCH($A115,DataStreams,0))*
OFFSET(HOMECELL,MATCH(MAX(INDEX(First_Data_Point,MATCH($A115,DataStreams,0)),INDEX(First_Data_Point,MATCH(V$6,DataStreams,0)),$B$3),DateRange,0)-1,MATCH(INDEX(Returns!$100:$100,MATCH($A115,DataStreams,0)),DataStreams,0)-1):OFFSET(HOMECELL,MATCH(MIN(INDEX(Last_Data_Point,MATCH($A115,DataStreams,0)),INDEX(Last_Data_Point,MATCH(V$6,DataStreams,0)),$B$4),DateRange,0)-1,MATCH(INDEX(Returns!$100:$100,MATCH($A115,DataStreams,0)),DataStreams,0)-1)),
OFFSET(HOMECELL,MATCH(MAX(INDEX(First_Data_Point,MATCH($A115,DataStreams,0)),INDEX(First_Data_Point,MATCH(V$6,DataStreams,0)),$B$3),DateRange,0)-1,MATCH(V$6,DataStreams,0)-1):OFFSET(HOMECELL,MATCH(MIN(INDEX(Last_Data_Point,MATCH($A115,DataStreams,0)),INDEX(Last_Data_Point,MATCH(V$6,DataStreams,0)),$B$4),DateRange,0)-1,MATCH(V$6,DataStreams,0)-1) -
(INDEX(Returns!$102:$102,MATCH(V$6,DataStreams,0))*
OFFSET(HOMECELL,MATCH(MAX(INDEX(First_Data_Point,MATCH($A115,DataStreams,0)),INDEX(First_Data_Point,MATCH(V$6,DataStreams,0)),$B$3),DateRange,0)-1,MATCH(INDEX(Returns!$100:$100,MATCH(V$6,DataStreams,0)),DataStreams,0)-1):OFFSET(HOMECELL,MATCH(MIN(INDEX(Last_Data_Point,MATCH($A115,DataStreams,0)),INDEX(Last_Data_Point,MATCH(V$6,DataStreams,0)),$B$4),DateRange,0)-1,MATCH(INDEX(Returns!$100:$100,MATCH(V$6,DataStreams,0)),DataStreams,0)-1))),"")</f>
        <v/>
      </c>
      <c r="W115" s="233" t="str" cm="1">
        <f t="array" aca="1" ref="W115" ca="1">_xlfn.IFNA(_xlfn.COVARIANCE.S(
OFFSET(HOMECELL,MATCH(MAX(INDEX(First_Data_Point,MATCH($A115,DataStreams,0)),INDEX(First_Data_Point,MATCH(W$6,DataStreams,0)),$B$3),DateRange,0)-1,MATCH($A115,DataStreams,0)-1):OFFSET(HOMECELL,MATCH(MIN(INDEX(Last_Data_Point,MATCH($A115,DataStreams,0)),INDEX(Last_Data_Point,MATCH(W$6,DataStreams,0)),$B$4),DateRange,0)-1,MATCH($A115,DataStreams,0)-1) -
(INDEX(Returns!$102:$102,MATCH($A115,DataStreams,0))*
OFFSET(HOMECELL,MATCH(MAX(INDEX(First_Data_Point,MATCH($A115,DataStreams,0)),INDEX(First_Data_Point,MATCH(W$6,DataStreams,0)),$B$3),DateRange,0)-1,MATCH(INDEX(Returns!$100:$100,MATCH($A115,DataStreams,0)),DataStreams,0)-1):OFFSET(HOMECELL,MATCH(MIN(INDEX(Last_Data_Point,MATCH($A115,DataStreams,0)),INDEX(Last_Data_Point,MATCH(W$6,DataStreams,0)),$B$4),DateRange,0)-1,MATCH(INDEX(Returns!$100:$100,MATCH($A115,DataStreams,0)),DataStreams,0)-1)),
OFFSET(HOMECELL,MATCH(MAX(INDEX(First_Data_Point,MATCH($A115,DataStreams,0)),INDEX(First_Data_Point,MATCH(W$6,DataStreams,0)),$B$3),DateRange,0)-1,MATCH(W$6,DataStreams,0)-1):OFFSET(HOMECELL,MATCH(MIN(INDEX(Last_Data_Point,MATCH($A115,DataStreams,0)),INDEX(Last_Data_Point,MATCH(W$6,DataStreams,0)),$B$4),DateRange,0)-1,MATCH(W$6,DataStreams,0)-1) -
(INDEX(Returns!$102:$102,MATCH(W$6,DataStreams,0))*
OFFSET(HOMECELL,MATCH(MAX(INDEX(First_Data_Point,MATCH($A115,DataStreams,0)),INDEX(First_Data_Point,MATCH(W$6,DataStreams,0)),$B$3),DateRange,0)-1,MATCH(INDEX(Returns!$100:$100,MATCH(W$6,DataStreams,0)),DataStreams,0)-1):OFFSET(HOMECELL,MATCH(MIN(INDEX(Last_Data_Point,MATCH($A115,DataStreams,0)),INDEX(Last_Data_Point,MATCH(W$6,DataStreams,0)),$B$4),DateRange,0)-1,MATCH(INDEX(Returns!$100:$100,MATCH(W$6,DataStreams,0)),DataStreams,0)-1))),"")</f>
        <v/>
      </c>
      <c r="X115" s="233" t="str" cm="1">
        <f t="array" aca="1" ref="X115" ca="1">_xlfn.IFNA(_xlfn.COVARIANCE.S(
OFFSET(HOMECELL,MATCH(MAX(INDEX(First_Data_Point,MATCH($A115,DataStreams,0)),INDEX(First_Data_Point,MATCH(X$6,DataStreams,0)),$B$3),DateRange,0)-1,MATCH($A115,DataStreams,0)-1):OFFSET(HOMECELL,MATCH(MIN(INDEX(Last_Data_Point,MATCH($A115,DataStreams,0)),INDEX(Last_Data_Point,MATCH(X$6,DataStreams,0)),$B$4),DateRange,0)-1,MATCH($A115,DataStreams,0)-1) -
(INDEX(Returns!$102:$102,MATCH($A115,DataStreams,0))*
OFFSET(HOMECELL,MATCH(MAX(INDEX(First_Data_Point,MATCH($A115,DataStreams,0)),INDEX(First_Data_Point,MATCH(X$6,DataStreams,0)),$B$3),DateRange,0)-1,MATCH(INDEX(Returns!$100:$100,MATCH($A115,DataStreams,0)),DataStreams,0)-1):OFFSET(HOMECELL,MATCH(MIN(INDEX(Last_Data_Point,MATCH($A115,DataStreams,0)),INDEX(Last_Data_Point,MATCH(X$6,DataStreams,0)),$B$4),DateRange,0)-1,MATCH(INDEX(Returns!$100:$100,MATCH($A115,DataStreams,0)),DataStreams,0)-1)),
OFFSET(HOMECELL,MATCH(MAX(INDEX(First_Data_Point,MATCH($A115,DataStreams,0)),INDEX(First_Data_Point,MATCH(X$6,DataStreams,0)),$B$3),DateRange,0)-1,MATCH(X$6,DataStreams,0)-1):OFFSET(HOMECELL,MATCH(MIN(INDEX(Last_Data_Point,MATCH($A115,DataStreams,0)),INDEX(Last_Data_Point,MATCH(X$6,DataStreams,0)),$B$4),DateRange,0)-1,MATCH(X$6,DataStreams,0)-1) -
(INDEX(Returns!$102:$102,MATCH(X$6,DataStreams,0))*
OFFSET(HOMECELL,MATCH(MAX(INDEX(First_Data_Point,MATCH($A115,DataStreams,0)),INDEX(First_Data_Point,MATCH(X$6,DataStreams,0)),$B$3),DateRange,0)-1,MATCH(INDEX(Returns!$100:$100,MATCH(X$6,DataStreams,0)),DataStreams,0)-1):OFFSET(HOMECELL,MATCH(MIN(INDEX(Last_Data_Point,MATCH($A115,DataStreams,0)),INDEX(Last_Data_Point,MATCH(X$6,DataStreams,0)),$B$4),DateRange,0)-1,MATCH(INDEX(Returns!$100:$100,MATCH(X$6,DataStreams,0)),DataStreams,0)-1))),"")</f>
        <v/>
      </c>
      <c r="Y115" s="233" t="str" cm="1">
        <f t="array" aca="1" ref="Y115" ca="1">_xlfn.IFNA(_xlfn.COVARIANCE.S(
OFFSET(HOMECELL,MATCH(MAX(INDEX(First_Data_Point,MATCH($A115,DataStreams,0)),INDEX(First_Data_Point,MATCH(Y$6,DataStreams,0)),$B$3),DateRange,0)-1,MATCH($A115,DataStreams,0)-1):OFFSET(HOMECELL,MATCH(MIN(INDEX(Last_Data_Point,MATCH($A115,DataStreams,0)),INDEX(Last_Data_Point,MATCH(Y$6,DataStreams,0)),$B$4),DateRange,0)-1,MATCH($A115,DataStreams,0)-1) -
(INDEX(Returns!$102:$102,MATCH($A115,DataStreams,0))*
OFFSET(HOMECELL,MATCH(MAX(INDEX(First_Data_Point,MATCH($A115,DataStreams,0)),INDEX(First_Data_Point,MATCH(Y$6,DataStreams,0)),$B$3),DateRange,0)-1,MATCH(INDEX(Returns!$100:$100,MATCH($A115,DataStreams,0)),DataStreams,0)-1):OFFSET(HOMECELL,MATCH(MIN(INDEX(Last_Data_Point,MATCH($A115,DataStreams,0)),INDEX(Last_Data_Point,MATCH(Y$6,DataStreams,0)),$B$4),DateRange,0)-1,MATCH(INDEX(Returns!$100:$100,MATCH($A115,DataStreams,0)),DataStreams,0)-1)),
OFFSET(HOMECELL,MATCH(MAX(INDEX(First_Data_Point,MATCH($A115,DataStreams,0)),INDEX(First_Data_Point,MATCH(Y$6,DataStreams,0)),$B$3),DateRange,0)-1,MATCH(Y$6,DataStreams,0)-1):OFFSET(HOMECELL,MATCH(MIN(INDEX(Last_Data_Point,MATCH($A115,DataStreams,0)),INDEX(Last_Data_Point,MATCH(Y$6,DataStreams,0)),$B$4),DateRange,0)-1,MATCH(Y$6,DataStreams,0)-1) -
(INDEX(Returns!$102:$102,MATCH(Y$6,DataStreams,0))*
OFFSET(HOMECELL,MATCH(MAX(INDEX(First_Data_Point,MATCH($A115,DataStreams,0)),INDEX(First_Data_Point,MATCH(Y$6,DataStreams,0)),$B$3),DateRange,0)-1,MATCH(INDEX(Returns!$100:$100,MATCH(Y$6,DataStreams,0)),DataStreams,0)-1):OFFSET(HOMECELL,MATCH(MIN(INDEX(Last_Data_Point,MATCH($A115,DataStreams,0)),INDEX(Last_Data_Point,MATCH(Y$6,DataStreams,0)),$B$4),DateRange,0)-1,MATCH(INDEX(Returns!$100:$100,MATCH(Y$6,DataStreams,0)),DataStreams,0)-1))),"")</f>
        <v/>
      </c>
      <c r="Z115" s="233" t="str" cm="1">
        <f t="array" aca="1" ref="Z115" ca="1">_xlfn.IFNA(_xlfn.COVARIANCE.S(
OFFSET(HOMECELL,MATCH(MAX(INDEX(First_Data_Point,MATCH($A115,DataStreams,0)),INDEX(First_Data_Point,MATCH(Z$6,DataStreams,0)),$B$3),DateRange,0)-1,MATCH($A115,DataStreams,0)-1):OFFSET(HOMECELL,MATCH(MIN(INDEX(Last_Data_Point,MATCH($A115,DataStreams,0)),INDEX(Last_Data_Point,MATCH(Z$6,DataStreams,0)),$B$4),DateRange,0)-1,MATCH($A115,DataStreams,0)-1) -
(INDEX(Returns!$102:$102,MATCH($A115,DataStreams,0))*
OFFSET(HOMECELL,MATCH(MAX(INDEX(First_Data_Point,MATCH($A115,DataStreams,0)),INDEX(First_Data_Point,MATCH(Z$6,DataStreams,0)),$B$3),DateRange,0)-1,MATCH(INDEX(Returns!$100:$100,MATCH($A115,DataStreams,0)),DataStreams,0)-1):OFFSET(HOMECELL,MATCH(MIN(INDEX(Last_Data_Point,MATCH($A115,DataStreams,0)),INDEX(Last_Data_Point,MATCH(Z$6,DataStreams,0)),$B$4),DateRange,0)-1,MATCH(INDEX(Returns!$100:$100,MATCH($A115,DataStreams,0)),DataStreams,0)-1)),
OFFSET(HOMECELL,MATCH(MAX(INDEX(First_Data_Point,MATCH($A115,DataStreams,0)),INDEX(First_Data_Point,MATCH(Z$6,DataStreams,0)),$B$3),DateRange,0)-1,MATCH(Z$6,DataStreams,0)-1):OFFSET(HOMECELL,MATCH(MIN(INDEX(Last_Data_Point,MATCH($A115,DataStreams,0)),INDEX(Last_Data_Point,MATCH(Z$6,DataStreams,0)),$B$4),DateRange,0)-1,MATCH(Z$6,DataStreams,0)-1) -
(INDEX(Returns!$102:$102,MATCH(Z$6,DataStreams,0))*
OFFSET(HOMECELL,MATCH(MAX(INDEX(First_Data_Point,MATCH($A115,DataStreams,0)),INDEX(First_Data_Point,MATCH(Z$6,DataStreams,0)),$B$3),DateRange,0)-1,MATCH(INDEX(Returns!$100:$100,MATCH(Z$6,DataStreams,0)),DataStreams,0)-1):OFFSET(HOMECELL,MATCH(MIN(INDEX(Last_Data_Point,MATCH($A115,DataStreams,0)),INDEX(Last_Data_Point,MATCH(Z$6,DataStreams,0)),$B$4),DateRange,0)-1,MATCH(INDEX(Returns!$100:$100,MATCH(Z$6,DataStreams,0)),DataStreams,0)-1))),"")</f>
        <v/>
      </c>
      <c r="AA115" s="233" t="str" cm="1">
        <f t="array" aca="1" ref="AA115" ca="1">_xlfn.IFNA(_xlfn.COVARIANCE.S(
OFFSET(HOMECELL,MATCH(MAX(INDEX(First_Data_Point,MATCH($A115,DataStreams,0)),INDEX(First_Data_Point,MATCH(AA$6,DataStreams,0)),$B$3),DateRange,0)-1,MATCH($A115,DataStreams,0)-1):OFFSET(HOMECELL,MATCH(MIN(INDEX(Last_Data_Point,MATCH($A115,DataStreams,0)),INDEX(Last_Data_Point,MATCH(AA$6,DataStreams,0)),$B$4),DateRange,0)-1,MATCH($A115,DataStreams,0)-1) -
(INDEX(Returns!$102:$102,MATCH($A115,DataStreams,0))*
OFFSET(HOMECELL,MATCH(MAX(INDEX(First_Data_Point,MATCH($A115,DataStreams,0)),INDEX(First_Data_Point,MATCH(AA$6,DataStreams,0)),$B$3),DateRange,0)-1,MATCH(INDEX(Returns!$100:$100,MATCH($A115,DataStreams,0)),DataStreams,0)-1):OFFSET(HOMECELL,MATCH(MIN(INDEX(Last_Data_Point,MATCH($A115,DataStreams,0)),INDEX(Last_Data_Point,MATCH(AA$6,DataStreams,0)),$B$4),DateRange,0)-1,MATCH(INDEX(Returns!$100:$100,MATCH($A115,DataStreams,0)),DataStreams,0)-1)),
OFFSET(HOMECELL,MATCH(MAX(INDEX(First_Data_Point,MATCH($A115,DataStreams,0)),INDEX(First_Data_Point,MATCH(AA$6,DataStreams,0)),$B$3),DateRange,0)-1,MATCH(AA$6,DataStreams,0)-1):OFFSET(HOMECELL,MATCH(MIN(INDEX(Last_Data_Point,MATCH($A115,DataStreams,0)),INDEX(Last_Data_Point,MATCH(AA$6,DataStreams,0)),$B$4),DateRange,0)-1,MATCH(AA$6,DataStreams,0)-1) -
(INDEX(Returns!$102:$102,MATCH(AA$6,DataStreams,0))*
OFFSET(HOMECELL,MATCH(MAX(INDEX(First_Data_Point,MATCH($A115,DataStreams,0)),INDEX(First_Data_Point,MATCH(AA$6,DataStreams,0)),$B$3),DateRange,0)-1,MATCH(INDEX(Returns!$100:$100,MATCH(AA$6,DataStreams,0)),DataStreams,0)-1):OFFSET(HOMECELL,MATCH(MIN(INDEX(Last_Data_Point,MATCH($A115,DataStreams,0)),INDEX(Last_Data_Point,MATCH(AA$6,DataStreams,0)),$B$4),DateRange,0)-1,MATCH(INDEX(Returns!$100:$100,MATCH(AA$6,DataStreams,0)),DataStreams,0)-1))),"")</f>
        <v/>
      </c>
      <c r="AB115" s="233" t="str" cm="1">
        <f t="array" aca="1" ref="AB115" ca="1">_xlfn.IFNA(_xlfn.COVARIANCE.S(
OFFSET(HOMECELL,MATCH(MAX(INDEX(First_Data_Point,MATCH($A115,DataStreams,0)),INDEX(First_Data_Point,MATCH(AB$6,DataStreams,0)),$B$3),DateRange,0)-1,MATCH($A115,DataStreams,0)-1):OFFSET(HOMECELL,MATCH(MIN(INDEX(Last_Data_Point,MATCH($A115,DataStreams,0)),INDEX(Last_Data_Point,MATCH(AB$6,DataStreams,0)),$B$4),DateRange,0)-1,MATCH($A115,DataStreams,0)-1) -
(INDEX(Returns!$102:$102,MATCH($A115,DataStreams,0))*
OFFSET(HOMECELL,MATCH(MAX(INDEX(First_Data_Point,MATCH($A115,DataStreams,0)),INDEX(First_Data_Point,MATCH(AB$6,DataStreams,0)),$B$3),DateRange,0)-1,MATCH(INDEX(Returns!$100:$100,MATCH($A115,DataStreams,0)),DataStreams,0)-1):OFFSET(HOMECELL,MATCH(MIN(INDEX(Last_Data_Point,MATCH($A115,DataStreams,0)),INDEX(Last_Data_Point,MATCH(AB$6,DataStreams,0)),$B$4),DateRange,0)-1,MATCH(INDEX(Returns!$100:$100,MATCH($A115,DataStreams,0)),DataStreams,0)-1)),
OFFSET(HOMECELL,MATCH(MAX(INDEX(First_Data_Point,MATCH($A115,DataStreams,0)),INDEX(First_Data_Point,MATCH(AB$6,DataStreams,0)),$B$3),DateRange,0)-1,MATCH(AB$6,DataStreams,0)-1):OFFSET(HOMECELL,MATCH(MIN(INDEX(Last_Data_Point,MATCH($A115,DataStreams,0)),INDEX(Last_Data_Point,MATCH(AB$6,DataStreams,0)),$B$4),DateRange,0)-1,MATCH(AB$6,DataStreams,0)-1) -
(INDEX(Returns!$102:$102,MATCH(AB$6,DataStreams,0))*
OFFSET(HOMECELL,MATCH(MAX(INDEX(First_Data_Point,MATCH($A115,DataStreams,0)),INDEX(First_Data_Point,MATCH(AB$6,DataStreams,0)),$B$3),DateRange,0)-1,MATCH(INDEX(Returns!$100:$100,MATCH(AB$6,DataStreams,0)),DataStreams,0)-1):OFFSET(HOMECELL,MATCH(MIN(INDEX(Last_Data_Point,MATCH($A115,DataStreams,0)),INDEX(Last_Data_Point,MATCH(AB$6,DataStreams,0)),$B$4),DateRange,0)-1,MATCH(INDEX(Returns!$100:$100,MATCH(AB$6,DataStreams,0)),DataStreams,0)-1))),"")</f>
        <v/>
      </c>
      <c r="AC115" s="233" t="str" cm="1">
        <f t="array" aca="1" ref="AC115" ca="1">_xlfn.IFNA(_xlfn.COVARIANCE.S(
OFFSET(HOMECELL,MATCH(MAX(INDEX(First_Data_Point,MATCH($A115,DataStreams,0)),INDEX(First_Data_Point,MATCH(AC$6,DataStreams,0)),$B$3),DateRange,0)-1,MATCH($A115,DataStreams,0)-1):OFFSET(HOMECELL,MATCH(MIN(INDEX(Last_Data_Point,MATCH($A115,DataStreams,0)),INDEX(Last_Data_Point,MATCH(AC$6,DataStreams,0)),$B$4),DateRange,0)-1,MATCH($A115,DataStreams,0)-1) -
(INDEX(Returns!$102:$102,MATCH($A115,DataStreams,0))*
OFFSET(HOMECELL,MATCH(MAX(INDEX(First_Data_Point,MATCH($A115,DataStreams,0)),INDEX(First_Data_Point,MATCH(AC$6,DataStreams,0)),$B$3),DateRange,0)-1,MATCH(INDEX(Returns!$100:$100,MATCH($A115,DataStreams,0)),DataStreams,0)-1):OFFSET(HOMECELL,MATCH(MIN(INDEX(Last_Data_Point,MATCH($A115,DataStreams,0)),INDEX(Last_Data_Point,MATCH(AC$6,DataStreams,0)),$B$4),DateRange,0)-1,MATCH(INDEX(Returns!$100:$100,MATCH($A115,DataStreams,0)),DataStreams,0)-1)),
OFFSET(HOMECELL,MATCH(MAX(INDEX(First_Data_Point,MATCH($A115,DataStreams,0)),INDEX(First_Data_Point,MATCH(AC$6,DataStreams,0)),$B$3),DateRange,0)-1,MATCH(AC$6,DataStreams,0)-1):OFFSET(HOMECELL,MATCH(MIN(INDEX(Last_Data_Point,MATCH($A115,DataStreams,0)),INDEX(Last_Data_Point,MATCH(AC$6,DataStreams,0)),$B$4),DateRange,0)-1,MATCH(AC$6,DataStreams,0)-1) -
(INDEX(Returns!$102:$102,MATCH(AC$6,DataStreams,0))*
OFFSET(HOMECELL,MATCH(MAX(INDEX(First_Data_Point,MATCH($A115,DataStreams,0)),INDEX(First_Data_Point,MATCH(AC$6,DataStreams,0)),$B$3),DateRange,0)-1,MATCH(INDEX(Returns!$100:$100,MATCH(AC$6,DataStreams,0)),DataStreams,0)-1):OFFSET(HOMECELL,MATCH(MIN(INDEX(Last_Data_Point,MATCH($A115,DataStreams,0)),INDEX(Last_Data_Point,MATCH(AC$6,DataStreams,0)),$B$4),DateRange,0)-1,MATCH(INDEX(Returns!$100:$100,MATCH(AC$6,DataStreams,0)),DataStreams,0)-1))),"")</f>
        <v/>
      </c>
      <c r="AD115" s="233" t="str" cm="1">
        <f t="array" aca="1" ref="AD115" ca="1">_xlfn.IFNA(_xlfn.COVARIANCE.S(
OFFSET(HOMECELL,MATCH(MAX(INDEX(First_Data_Point,MATCH($A115,DataStreams,0)),INDEX(First_Data_Point,MATCH(AD$6,DataStreams,0)),$B$3),DateRange,0)-1,MATCH($A115,DataStreams,0)-1):OFFSET(HOMECELL,MATCH(MIN(INDEX(Last_Data_Point,MATCH($A115,DataStreams,0)),INDEX(Last_Data_Point,MATCH(AD$6,DataStreams,0)),$B$4),DateRange,0)-1,MATCH($A115,DataStreams,0)-1) -
(INDEX(Returns!$102:$102,MATCH($A115,DataStreams,0))*
OFFSET(HOMECELL,MATCH(MAX(INDEX(First_Data_Point,MATCH($A115,DataStreams,0)),INDEX(First_Data_Point,MATCH(AD$6,DataStreams,0)),$B$3),DateRange,0)-1,MATCH(INDEX(Returns!$100:$100,MATCH($A115,DataStreams,0)),DataStreams,0)-1):OFFSET(HOMECELL,MATCH(MIN(INDEX(Last_Data_Point,MATCH($A115,DataStreams,0)),INDEX(Last_Data_Point,MATCH(AD$6,DataStreams,0)),$B$4),DateRange,0)-1,MATCH(INDEX(Returns!$100:$100,MATCH($A115,DataStreams,0)),DataStreams,0)-1)),
OFFSET(HOMECELL,MATCH(MAX(INDEX(First_Data_Point,MATCH($A115,DataStreams,0)),INDEX(First_Data_Point,MATCH(AD$6,DataStreams,0)),$B$3),DateRange,0)-1,MATCH(AD$6,DataStreams,0)-1):OFFSET(HOMECELL,MATCH(MIN(INDEX(Last_Data_Point,MATCH($A115,DataStreams,0)),INDEX(Last_Data_Point,MATCH(AD$6,DataStreams,0)),$B$4),DateRange,0)-1,MATCH(AD$6,DataStreams,0)-1) -
(INDEX(Returns!$102:$102,MATCH(AD$6,DataStreams,0))*
OFFSET(HOMECELL,MATCH(MAX(INDEX(First_Data_Point,MATCH($A115,DataStreams,0)),INDEX(First_Data_Point,MATCH(AD$6,DataStreams,0)),$B$3),DateRange,0)-1,MATCH(INDEX(Returns!$100:$100,MATCH(AD$6,DataStreams,0)),DataStreams,0)-1):OFFSET(HOMECELL,MATCH(MIN(INDEX(Last_Data_Point,MATCH($A115,DataStreams,0)),INDEX(Last_Data_Point,MATCH(AD$6,DataStreams,0)),$B$4),DateRange,0)-1,MATCH(INDEX(Returns!$100:$100,MATCH(AD$6,DataStreams,0)),DataStreams,0)-1))),"")</f>
        <v/>
      </c>
      <c r="AE115" s="233" t="str" cm="1">
        <f t="array" aca="1" ref="AE115" ca="1">_xlfn.IFNA(_xlfn.COVARIANCE.S(
OFFSET(HOMECELL,MATCH(MAX(INDEX(First_Data_Point,MATCH($A115,DataStreams,0)),INDEX(First_Data_Point,MATCH(AE$6,DataStreams,0)),$B$3),DateRange,0)-1,MATCH($A115,DataStreams,0)-1):OFFSET(HOMECELL,MATCH(MIN(INDEX(Last_Data_Point,MATCH($A115,DataStreams,0)),INDEX(Last_Data_Point,MATCH(AE$6,DataStreams,0)),$B$4),DateRange,0)-1,MATCH($A115,DataStreams,0)-1) -
(INDEX(Returns!$102:$102,MATCH($A115,DataStreams,0))*
OFFSET(HOMECELL,MATCH(MAX(INDEX(First_Data_Point,MATCH($A115,DataStreams,0)),INDEX(First_Data_Point,MATCH(AE$6,DataStreams,0)),$B$3),DateRange,0)-1,MATCH(INDEX(Returns!$100:$100,MATCH($A115,DataStreams,0)),DataStreams,0)-1):OFFSET(HOMECELL,MATCH(MIN(INDEX(Last_Data_Point,MATCH($A115,DataStreams,0)),INDEX(Last_Data_Point,MATCH(AE$6,DataStreams,0)),$B$4),DateRange,0)-1,MATCH(INDEX(Returns!$100:$100,MATCH($A115,DataStreams,0)),DataStreams,0)-1)),
OFFSET(HOMECELL,MATCH(MAX(INDEX(First_Data_Point,MATCH($A115,DataStreams,0)),INDEX(First_Data_Point,MATCH(AE$6,DataStreams,0)),$B$3),DateRange,0)-1,MATCH(AE$6,DataStreams,0)-1):OFFSET(HOMECELL,MATCH(MIN(INDEX(Last_Data_Point,MATCH($A115,DataStreams,0)),INDEX(Last_Data_Point,MATCH(AE$6,DataStreams,0)),$B$4),DateRange,0)-1,MATCH(AE$6,DataStreams,0)-1) -
(INDEX(Returns!$102:$102,MATCH(AE$6,DataStreams,0))*
OFFSET(HOMECELL,MATCH(MAX(INDEX(First_Data_Point,MATCH($A115,DataStreams,0)),INDEX(First_Data_Point,MATCH(AE$6,DataStreams,0)),$B$3),DateRange,0)-1,MATCH(INDEX(Returns!$100:$100,MATCH(AE$6,DataStreams,0)),DataStreams,0)-1):OFFSET(HOMECELL,MATCH(MIN(INDEX(Last_Data_Point,MATCH($A115,DataStreams,0)),INDEX(Last_Data_Point,MATCH(AE$6,DataStreams,0)),$B$4),DateRange,0)-1,MATCH(INDEX(Returns!$100:$100,MATCH(AE$6,DataStreams,0)),DataStreams,0)-1))),"")</f>
        <v/>
      </c>
      <c r="AF115" s="233" t="str" cm="1">
        <f t="array" aca="1" ref="AF115" ca="1">_xlfn.IFNA(_xlfn.COVARIANCE.S(
OFFSET(HOMECELL,MATCH(MAX(INDEX(First_Data_Point,MATCH($A115,DataStreams,0)),INDEX(First_Data_Point,MATCH(AF$6,DataStreams,0)),$B$3),DateRange,0)-1,MATCH($A115,DataStreams,0)-1):OFFSET(HOMECELL,MATCH(MIN(INDEX(Last_Data_Point,MATCH($A115,DataStreams,0)),INDEX(Last_Data_Point,MATCH(AF$6,DataStreams,0)),$B$4),DateRange,0)-1,MATCH($A115,DataStreams,0)-1) -
(INDEX(Returns!$102:$102,MATCH($A115,DataStreams,0))*
OFFSET(HOMECELL,MATCH(MAX(INDEX(First_Data_Point,MATCH($A115,DataStreams,0)),INDEX(First_Data_Point,MATCH(AF$6,DataStreams,0)),$B$3),DateRange,0)-1,MATCH(INDEX(Returns!$100:$100,MATCH($A115,DataStreams,0)),DataStreams,0)-1):OFFSET(HOMECELL,MATCH(MIN(INDEX(Last_Data_Point,MATCH($A115,DataStreams,0)),INDEX(Last_Data_Point,MATCH(AF$6,DataStreams,0)),$B$4),DateRange,0)-1,MATCH(INDEX(Returns!$100:$100,MATCH($A115,DataStreams,0)),DataStreams,0)-1)),
OFFSET(HOMECELL,MATCH(MAX(INDEX(First_Data_Point,MATCH($A115,DataStreams,0)),INDEX(First_Data_Point,MATCH(AF$6,DataStreams,0)),$B$3),DateRange,0)-1,MATCH(AF$6,DataStreams,0)-1):OFFSET(HOMECELL,MATCH(MIN(INDEX(Last_Data_Point,MATCH($A115,DataStreams,0)),INDEX(Last_Data_Point,MATCH(AF$6,DataStreams,0)),$B$4),DateRange,0)-1,MATCH(AF$6,DataStreams,0)-1) -
(INDEX(Returns!$102:$102,MATCH(AF$6,DataStreams,0))*
OFFSET(HOMECELL,MATCH(MAX(INDEX(First_Data_Point,MATCH($A115,DataStreams,0)),INDEX(First_Data_Point,MATCH(AF$6,DataStreams,0)),$B$3),DateRange,0)-1,MATCH(INDEX(Returns!$100:$100,MATCH(AF$6,DataStreams,0)),DataStreams,0)-1):OFFSET(HOMECELL,MATCH(MIN(INDEX(Last_Data_Point,MATCH($A115,DataStreams,0)),INDEX(Last_Data_Point,MATCH(AF$6,DataStreams,0)),$B$4),DateRange,0)-1,MATCH(INDEX(Returns!$100:$100,MATCH(AF$6,DataStreams,0)),DataStreams,0)-1))),"")</f>
        <v/>
      </c>
      <c r="AG115" s="233" t="str" cm="1">
        <f t="array" aca="1" ref="AG115" ca="1">_xlfn.IFNA(_xlfn.COVARIANCE.S(
OFFSET(HOMECELL,MATCH(MAX(INDEX(First_Data_Point,MATCH($A115,DataStreams,0)),INDEX(First_Data_Point,MATCH(AG$6,DataStreams,0)),$B$3),DateRange,0)-1,MATCH($A115,DataStreams,0)-1):OFFSET(HOMECELL,MATCH(MIN(INDEX(Last_Data_Point,MATCH($A115,DataStreams,0)),INDEX(Last_Data_Point,MATCH(AG$6,DataStreams,0)),$B$4),DateRange,0)-1,MATCH($A115,DataStreams,0)-1) -
(INDEX(Returns!$102:$102,MATCH($A115,DataStreams,0))*
OFFSET(HOMECELL,MATCH(MAX(INDEX(First_Data_Point,MATCH($A115,DataStreams,0)),INDEX(First_Data_Point,MATCH(AG$6,DataStreams,0)),$B$3),DateRange,0)-1,MATCH(INDEX(Returns!$100:$100,MATCH($A115,DataStreams,0)),DataStreams,0)-1):OFFSET(HOMECELL,MATCH(MIN(INDEX(Last_Data_Point,MATCH($A115,DataStreams,0)),INDEX(Last_Data_Point,MATCH(AG$6,DataStreams,0)),$B$4),DateRange,0)-1,MATCH(INDEX(Returns!$100:$100,MATCH($A115,DataStreams,0)),DataStreams,0)-1)),
OFFSET(HOMECELL,MATCH(MAX(INDEX(First_Data_Point,MATCH($A115,DataStreams,0)),INDEX(First_Data_Point,MATCH(AG$6,DataStreams,0)),$B$3),DateRange,0)-1,MATCH(AG$6,DataStreams,0)-1):OFFSET(HOMECELL,MATCH(MIN(INDEX(Last_Data_Point,MATCH($A115,DataStreams,0)),INDEX(Last_Data_Point,MATCH(AG$6,DataStreams,0)),$B$4),DateRange,0)-1,MATCH(AG$6,DataStreams,0)-1) -
(INDEX(Returns!$102:$102,MATCH(AG$6,DataStreams,0))*
OFFSET(HOMECELL,MATCH(MAX(INDEX(First_Data_Point,MATCH($A115,DataStreams,0)),INDEX(First_Data_Point,MATCH(AG$6,DataStreams,0)),$B$3),DateRange,0)-1,MATCH(INDEX(Returns!$100:$100,MATCH(AG$6,DataStreams,0)),DataStreams,0)-1):OFFSET(HOMECELL,MATCH(MIN(INDEX(Last_Data_Point,MATCH($A115,DataStreams,0)),INDEX(Last_Data_Point,MATCH(AG$6,DataStreams,0)),$B$4),DateRange,0)-1,MATCH(INDEX(Returns!$100:$100,MATCH(AG$6,DataStreams,0)),DataStreams,0)-1))),"")</f>
        <v/>
      </c>
      <c r="AH115" s="233" t="str" cm="1">
        <f t="array" aca="1" ref="AH115" ca="1">_xlfn.IFNA(_xlfn.COVARIANCE.S(
OFFSET(HOMECELL,MATCH(MAX(INDEX(First_Data_Point,MATCH($A115,DataStreams,0)),INDEX(First_Data_Point,MATCH(AH$6,DataStreams,0)),$B$3),DateRange,0)-1,MATCH($A115,DataStreams,0)-1):OFFSET(HOMECELL,MATCH(MIN(INDEX(Last_Data_Point,MATCH($A115,DataStreams,0)),INDEX(Last_Data_Point,MATCH(AH$6,DataStreams,0)),$B$4),DateRange,0)-1,MATCH($A115,DataStreams,0)-1) -
(INDEX(Returns!$102:$102,MATCH($A115,DataStreams,0))*
OFFSET(HOMECELL,MATCH(MAX(INDEX(First_Data_Point,MATCH($A115,DataStreams,0)),INDEX(First_Data_Point,MATCH(AH$6,DataStreams,0)),$B$3),DateRange,0)-1,MATCH(INDEX(Returns!$100:$100,MATCH($A115,DataStreams,0)),DataStreams,0)-1):OFFSET(HOMECELL,MATCH(MIN(INDEX(Last_Data_Point,MATCH($A115,DataStreams,0)),INDEX(Last_Data_Point,MATCH(AH$6,DataStreams,0)),$B$4),DateRange,0)-1,MATCH(INDEX(Returns!$100:$100,MATCH($A115,DataStreams,0)),DataStreams,0)-1)),
OFFSET(HOMECELL,MATCH(MAX(INDEX(First_Data_Point,MATCH($A115,DataStreams,0)),INDEX(First_Data_Point,MATCH(AH$6,DataStreams,0)),$B$3),DateRange,0)-1,MATCH(AH$6,DataStreams,0)-1):OFFSET(HOMECELL,MATCH(MIN(INDEX(Last_Data_Point,MATCH($A115,DataStreams,0)),INDEX(Last_Data_Point,MATCH(AH$6,DataStreams,0)),$B$4),DateRange,0)-1,MATCH(AH$6,DataStreams,0)-1) -
(INDEX(Returns!$102:$102,MATCH(AH$6,DataStreams,0))*
OFFSET(HOMECELL,MATCH(MAX(INDEX(First_Data_Point,MATCH($A115,DataStreams,0)),INDEX(First_Data_Point,MATCH(AH$6,DataStreams,0)),$B$3),DateRange,0)-1,MATCH(INDEX(Returns!$100:$100,MATCH(AH$6,DataStreams,0)),DataStreams,0)-1):OFFSET(HOMECELL,MATCH(MIN(INDEX(Last_Data_Point,MATCH($A115,DataStreams,0)),INDEX(Last_Data_Point,MATCH(AH$6,DataStreams,0)),$B$4),DateRange,0)-1,MATCH(INDEX(Returns!$100:$100,MATCH(AH$6,DataStreams,0)),DataStreams,0)-1))),"")</f>
        <v/>
      </c>
      <c r="AI115" s="233" t="str" cm="1">
        <f t="array" aca="1" ref="AI115" ca="1">_xlfn.IFNA(_xlfn.COVARIANCE.S(
OFFSET(HOMECELL,MATCH(MAX(INDEX(First_Data_Point,MATCH($A115,DataStreams,0)),INDEX(First_Data_Point,MATCH(AI$6,DataStreams,0)),$B$3),DateRange,0)-1,MATCH($A115,DataStreams,0)-1):OFFSET(HOMECELL,MATCH(MIN(INDEX(Last_Data_Point,MATCH($A115,DataStreams,0)),INDEX(Last_Data_Point,MATCH(AI$6,DataStreams,0)),$B$4),DateRange,0)-1,MATCH($A115,DataStreams,0)-1) -
(INDEX(Returns!$102:$102,MATCH($A115,DataStreams,0))*
OFFSET(HOMECELL,MATCH(MAX(INDEX(First_Data_Point,MATCH($A115,DataStreams,0)),INDEX(First_Data_Point,MATCH(AI$6,DataStreams,0)),$B$3),DateRange,0)-1,MATCH(INDEX(Returns!$100:$100,MATCH($A115,DataStreams,0)),DataStreams,0)-1):OFFSET(HOMECELL,MATCH(MIN(INDEX(Last_Data_Point,MATCH($A115,DataStreams,0)),INDEX(Last_Data_Point,MATCH(AI$6,DataStreams,0)),$B$4),DateRange,0)-1,MATCH(INDEX(Returns!$100:$100,MATCH($A115,DataStreams,0)),DataStreams,0)-1)),
OFFSET(HOMECELL,MATCH(MAX(INDEX(First_Data_Point,MATCH($A115,DataStreams,0)),INDEX(First_Data_Point,MATCH(AI$6,DataStreams,0)),$B$3),DateRange,0)-1,MATCH(AI$6,DataStreams,0)-1):OFFSET(HOMECELL,MATCH(MIN(INDEX(Last_Data_Point,MATCH($A115,DataStreams,0)),INDEX(Last_Data_Point,MATCH(AI$6,DataStreams,0)),$B$4),DateRange,0)-1,MATCH(AI$6,DataStreams,0)-1) -
(INDEX(Returns!$102:$102,MATCH(AI$6,DataStreams,0))*
OFFSET(HOMECELL,MATCH(MAX(INDEX(First_Data_Point,MATCH($A115,DataStreams,0)),INDEX(First_Data_Point,MATCH(AI$6,DataStreams,0)),$B$3),DateRange,0)-1,MATCH(INDEX(Returns!$100:$100,MATCH(AI$6,DataStreams,0)),DataStreams,0)-1):OFFSET(HOMECELL,MATCH(MIN(INDEX(Last_Data_Point,MATCH($A115,DataStreams,0)),INDEX(Last_Data_Point,MATCH(AI$6,DataStreams,0)),$B$4),DateRange,0)-1,MATCH(INDEX(Returns!$100:$100,MATCH(AI$6,DataStreams,0)),DataStreams,0)-1))),"")</f>
        <v/>
      </c>
      <c r="AJ115" s="233" t="str" cm="1">
        <f t="array" aca="1" ref="AJ115" ca="1">_xlfn.IFNA(_xlfn.COVARIANCE.S(
OFFSET(HOMECELL,MATCH(MAX(INDEX(First_Data_Point,MATCH($A115,DataStreams,0)),INDEX(First_Data_Point,MATCH(AJ$6,DataStreams,0)),$B$3),DateRange,0)-1,MATCH($A115,DataStreams,0)-1):OFFSET(HOMECELL,MATCH(MIN(INDEX(Last_Data_Point,MATCH($A115,DataStreams,0)),INDEX(Last_Data_Point,MATCH(AJ$6,DataStreams,0)),$B$4),DateRange,0)-1,MATCH($A115,DataStreams,0)-1) -
(INDEX(Returns!$102:$102,MATCH($A115,DataStreams,0))*
OFFSET(HOMECELL,MATCH(MAX(INDEX(First_Data_Point,MATCH($A115,DataStreams,0)),INDEX(First_Data_Point,MATCH(AJ$6,DataStreams,0)),$B$3),DateRange,0)-1,MATCH(INDEX(Returns!$100:$100,MATCH($A115,DataStreams,0)),DataStreams,0)-1):OFFSET(HOMECELL,MATCH(MIN(INDEX(Last_Data_Point,MATCH($A115,DataStreams,0)),INDEX(Last_Data_Point,MATCH(AJ$6,DataStreams,0)),$B$4),DateRange,0)-1,MATCH(INDEX(Returns!$100:$100,MATCH($A115,DataStreams,0)),DataStreams,0)-1)),
OFFSET(HOMECELL,MATCH(MAX(INDEX(First_Data_Point,MATCH($A115,DataStreams,0)),INDEX(First_Data_Point,MATCH(AJ$6,DataStreams,0)),$B$3),DateRange,0)-1,MATCH(AJ$6,DataStreams,0)-1):OFFSET(HOMECELL,MATCH(MIN(INDEX(Last_Data_Point,MATCH($A115,DataStreams,0)),INDEX(Last_Data_Point,MATCH(AJ$6,DataStreams,0)),$B$4),DateRange,0)-1,MATCH(AJ$6,DataStreams,0)-1) -
(INDEX(Returns!$102:$102,MATCH(AJ$6,DataStreams,0))*
OFFSET(HOMECELL,MATCH(MAX(INDEX(First_Data_Point,MATCH($A115,DataStreams,0)),INDEX(First_Data_Point,MATCH(AJ$6,DataStreams,0)),$B$3),DateRange,0)-1,MATCH(INDEX(Returns!$100:$100,MATCH(AJ$6,DataStreams,0)),DataStreams,0)-1):OFFSET(HOMECELL,MATCH(MIN(INDEX(Last_Data_Point,MATCH($A115,DataStreams,0)),INDEX(Last_Data_Point,MATCH(AJ$6,DataStreams,0)),$B$4),DateRange,0)-1,MATCH(INDEX(Returns!$100:$100,MATCH(AJ$6,DataStreams,0)),DataStreams,0)-1))),"")</f>
        <v/>
      </c>
      <c r="AK115" s="233" t="str" cm="1">
        <f t="array" aca="1" ref="AK115" ca="1">_xlfn.IFNA(_xlfn.COVARIANCE.S(
OFFSET(HOMECELL,MATCH(MAX(INDEX(First_Data_Point,MATCH($A115,DataStreams,0)),INDEX(First_Data_Point,MATCH(AK$6,DataStreams,0)),$B$3),DateRange,0)-1,MATCH($A115,DataStreams,0)-1):OFFSET(HOMECELL,MATCH(MIN(INDEX(Last_Data_Point,MATCH($A115,DataStreams,0)),INDEX(Last_Data_Point,MATCH(AK$6,DataStreams,0)),$B$4),DateRange,0)-1,MATCH($A115,DataStreams,0)-1) -
(INDEX(Returns!$102:$102,MATCH($A115,DataStreams,0))*
OFFSET(HOMECELL,MATCH(MAX(INDEX(First_Data_Point,MATCH($A115,DataStreams,0)),INDEX(First_Data_Point,MATCH(AK$6,DataStreams,0)),$B$3),DateRange,0)-1,MATCH(INDEX(Returns!$100:$100,MATCH($A115,DataStreams,0)),DataStreams,0)-1):OFFSET(HOMECELL,MATCH(MIN(INDEX(Last_Data_Point,MATCH($A115,DataStreams,0)),INDEX(Last_Data_Point,MATCH(AK$6,DataStreams,0)),$B$4),DateRange,0)-1,MATCH(INDEX(Returns!$100:$100,MATCH($A115,DataStreams,0)),DataStreams,0)-1)),
OFFSET(HOMECELL,MATCH(MAX(INDEX(First_Data_Point,MATCH($A115,DataStreams,0)),INDEX(First_Data_Point,MATCH(AK$6,DataStreams,0)),$B$3),DateRange,0)-1,MATCH(AK$6,DataStreams,0)-1):OFFSET(HOMECELL,MATCH(MIN(INDEX(Last_Data_Point,MATCH($A115,DataStreams,0)),INDEX(Last_Data_Point,MATCH(AK$6,DataStreams,0)),$B$4),DateRange,0)-1,MATCH(AK$6,DataStreams,0)-1) -
(INDEX(Returns!$102:$102,MATCH(AK$6,DataStreams,0))*
OFFSET(HOMECELL,MATCH(MAX(INDEX(First_Data_Point,MATCH($A115,DataStreams,0)),INDEX(First_Data_Point,MATCH(AK$6,DataStreams,0)),$B$3),DateRange,0)-1,MATCH(INDEX(Returns!$100:$100,MATCH(AK$6,DataStreams,0)),DataStreams,0)-1):OFFSET(HOMECELL,MATCH(MIN(INDEX(Last_Data_Point,MATCH($A115,DataStreams,0)),INDEX(Last_Data_Point,MATCH(AK$6,DataStreams,0)),$B$4),DateRange,0)-1,MATCH(INDEX(Returns!$100:$100,MATCH(AK$6,DataStreams,0)),DataStreams,0)-1))),"")</f>
        <v/>
      </c>
      <c r="AL115" s="233" t="str" cm="1">
        <f t="array" aca="1" ref="AL115" ca="1">_xlfn.IFNA(_xlfn.COVARIANCE.S(
OFFSET(HOMECELL,MATCH(MAX(INDEX(First_Data_Point,MATCH($A115,DataStreams,0)),INDEX(First_Data_Point,MATCH(AL$6,DataStreams,0)),$B$3),DateRange,0)-1,MATCH($A115,DataStreams,0)-1):OFFSET(HOMECELL,MATCH(MIN(INDEX(Last_Data_Point,MATCH($A115,DataStreams,0)),INDEX(Last_Data_Point,MATCH(AL$6,DataStreams,0)),$B$4),DateRange,0)-1,MATCH($A115,DataStreams,0)-1) -
(INDEX(Returns!$102:$102,MATCH($A115,DataStreams,0))*
OFFSET(HOMECELL,MATCH(MAX(INDEX(First_Data_Point,MATCH($A115,DataStreams,0)),INDEX(First_Data_Point,MATCH(AL$6,DataStreams,0)),$B$3),DateRange,0)-1,MATCH(INDEX(Returns!$100:$100,MATCH($A115,DataStreams,0)),DataStreams,0)-1):OFFSET(HOMECELL,MATCH(MIN(INDEX(Last_Data_Point,MATCH($A115,DataStreams,0)),INDEX(Last_Data_Point,MATCH(AL$6,DataStreams,0)),$B$4),DateRange,0)-1,MATCH(INDEX(Returns!$100:$100,MATCH($A115,DataStreams,0)),DataStreams,0)-1)),
OFFSET(HOMECELL,MATCH(MAX(INDEX(First_Data_Point,MATCH($A115,DataStreams,0)),INDEX(First_Data_Point,MATCH(AL$6,DataStreams,0)),$B$3),DateRange,0)-1,MATCH(AL$6,DataStreams,0)-1):OFFSET(HOMECELL,MATCH(MIN(INDEX(Last_Data_Point,MATCH($A115,DataStreams,0)),INDEX(Last_Data_Point,MATCH(AL$6,DataStreams,0)),$B$4),DateRange,0)-1,MATCH(AL$6,DataStreams,0)-1) -
(INDEX(Returns!$102:$102,MATCH(AL$6,DataStreams,0))*
OFFSET(HOMECELL,MATCH(MAX(INDEX(First_Data_Point,MATCH($A115,DataStreams,0)),INDEX(First_Data_Point,MATCH(AL$6,DataStreams,0)),$B$3),DateRange,0)-1,MATCH(INDEX(Returns!$100:$100,MATCH(AL$6,DataStreams,0)),DataStreams,0)-1):OFFSET(HOMECELL,MATCH(MIN(INDEX(Last_Data_Point,MATCH($A115,DataStreams,0)),INDEX(Last_Data_Point,MATCH(AL$6,DataStreams,0)),$B$4),DateRange,0)-1,MATCH(INDEX(Returns!$100:$100,MATCH(AL$6,DataStreams,0)),DataStreams,0)-1))),"")</f>
        <v/>
      </c>
      <c r="AM115" s="233" t="str" cm="1">
        <f t="array" aca="1" ref="AM115" ca="1">_xlfn.IFNA(_xlfn.COVARIANCE.S(
OFFSET(HOMECELL,MATCH(MAX(INDEX(First_Data_Point,MATCH($A115,DataStreams,0)),INDEX(First_Data_Point,MATCH(AM$6,DataStreams,0)),$B$3),DateRange,0)-1,MATCH($A115,DataStreams,0)-1):OFFSET(HOMECELL,MATCH(MIN(INDEX(Last_Data_Point,MATCH($A115,DataStreams,0)),INDEX(Last_Data_Point,MATCH(AM$6,DataStreams,0)),$B$4),DateRange,0)-1,MATCH($A115,DataStreams,0)-1) -
(INDEX(Returns!$102:$102,MATCH($A115,DataStreams,0))*
OFFSET(HOMECELL,MATCH(MAX(INDEX(First_Data_Point,MATCH($A115,DataStreams,0)),INDEX(First_Data_Point,MATCH(AM$6,DataStreams,0)),$B$3),DateRange,0)-1,MATCH(INDEX(Returns!$100:$100,MATCH($A115,DataStreams,0)),DataStreams,0)-1):OFFSET(HOMECELL,MATCH(MIN(INDEX(Last_Data_Point,MATCH($A115,DataStreams,0)),INDEX(Last_Data_Point,MATCH(AM$6,DataStreams,0)),$B$4),DateRange,0)-1,MATCH(INDEX(Returns!$100:$100,MATCH($A115,DataStreams,0)),DataStreams,0)-1)),
OFFSET(HOMECELL,MATCH(MAX(INDEX(First_Data_Point,MATCH($A115,DataStreams,0)),INDEX(First_Data_Point,MATCH(AM$6,DataStreams,0)),$B$3),DateRange,0)-1,MATCH(AM$6,DataStreams,0)-1):OFFSET(HOMECELL,MATCH(MIN(INDEX(Last_Data_Point,MATCH($A115,DataStreams,0)),INDEX(Last_Data_Point,MATCH(AM$6,DataStreams,0)),$B$4),DateRange,0)-1,MATCH(AM$6,DataStreams,0)-1) -
(INDEX(Returns!$102:$102,MATCH(AM$6,DataStreams,0))*
OFFSET(HOMECELL,MATCH(MAX(INDEX(First_Data_Point,MATCH($A115,DataStreams,0)),INDEX(First_Data_Point,MATCH(AM$6,DataStreams,0)),$B$3),DateRange,0)-1,MATCH(INDEX(Returns!$100:$100,MATCH(AM$6,DataStreams,0)),DataStreams,0)-1):OFFSET(HOMECELL,MATCH(MIN(INDEX(Last_Data_Point,MATCH($A115,DataStreams,0)),INDEX(Last_Data_Point,MATCH(AM$6,DataStreams,0)),$B$4),DateRange,0)-1,MATCH(INDEX(Returns!$100:$100,MATCH(AM$6,DataStreams,0)),DataStreams,0)-1))),"")</f>
        <v/>
      </c>
      <c r="AN115" s="233" t="str" cm="1">
        <f t="array" aca="1" ref="AN115" ca="1">_xlfn.IFNA(_xlfn.COVARIANCE.S(
OFFSET(HOMECELL,MATCH(MAX(INDEX(First_Data_Point,MATCH($A115,DataStreams,0)),INDEX(First_Data_Point,MATCH(AN$6,DataStreams,0)),$B$3),DateRange,0)-1,MATCH($A115,DataStreams,0)-1):OFFSET(HOMECELL,MATCH(MIN(INDEX(Last_Data_Point,MATCH($A115,DataStreams,0)),INDEX(Last_Data_Point,MATCH(AN$6,DataStreams,0)),$B$4),DateRange,0)-1,MATCH($A115,DataStreams,0)-1) -
(INDEX(Returns!$102:$102,MATCH($A115,DataStreams,0))*
OFFSET(HOMECELL,MATCH(MAX(INDEX(First_Data_Point,MATCH($A115,DataStreams,0)),INDEX(First_Data_Point,MATCH(AN$6,DataStreams,0)),$B$3),DateRange,0)-1,MATCH(INDEX(Returns!$100:$100,MATCH($A115,DataStreams,0)),DataStreams,0)-1):OFFSET(HOMECELL,MATCH(MIN(INDEX(Last_Data_Point,MATCH($A115,DataStreams,0)),INDEX(Last_Data_Point,MATCH(AN$6,DataStreams,0)),$B$4),DateRange,0)-1,MATCH(INDEX(Returns!$100:$100,MATCH($A115,DataStreams,0)),DataStreams,0)-1)),
OFFSET(HOMECELL,MATCH(MAX(INDEX(First_Data_Point,MATCH($A115,DataStreams,0)),INDEX(First_Data_Point,MATCH(AN$6,DataStreams,0)),$B$3),DateRange,0)-1,MATCH(AN$6,DataStreams,0)-1):OFFSET(HOMECELL,MATCH(MIN(INDEX(Last_Data_Point,MATCH($A115,DataStreams,0)),INDEX(Last_Data_Point,MATCH(AN$6,DataStreams,0)),$B$4),DateRange,0)-1,MATCH(AN$6,DataStreams,0)-1) -
(INDEX(Returns!$102:$102,MATCH(AN$6,DataStreams,0))*
OFFSET(HOMECELL,MATCH(MAX(INDEX(First_Data_Point,MATCH($A115,DataStreams,0)),INDEX(First_Data_Point,MATCH(AN$6,DataStreams,0)),$B$3),DateRange,0)-1,MATCH(INDEX(Returns!$100:$100,MATCH(AN$6,DataStreams,0)),DataStreams,0)-1):OFFSET(HOMECELL,MATCH(MIN(INDEX(Last_Data_Point,MATCH($A115,DataStreams,0)),INDEX(Last_Data_Point,MATCH(AN$6,DataStreams,0)),$B$4),DateRange,0)-1,MATCH(INDEX(Returns!$100:$100,MATCH(AN$6,DataStreams,0)),DataStreams,0)-1))),"")</f>
        <v/>
      </c>
      <c r="AO115" s="233" t="str" cm="1">
        <f t="array" aca="1" ref="AO115" ca="1">_xlfn.IFNA(_xlfn.COVARIANCE.S(
OFFSET(HOMECELL,MATCH(MAX(INDEX(First_Data_Point,MATCH($A115,DataStreams,0)),INDEX(First_Data_Point,MATCH(AO$6,DataStreams,0)),$B$3),DateRange,0)-1,MATCH($A115,DataStreams,0)-1):OFFSET(HOMECELL,MATCH(MIN(INDEX(Last_Data_Point,MATCH($A115,DataStreams,0)),INDEX(Last_Data_Point,MATCH(AO$6,DataStreams,0)),$B$4),DateRange,0)-1,MATCH($A115,DataStreams,0)-1) -
(INDEX(Returns!$102:$102,MATCH($A115,DataStreams,0))*
OFFSET(HOMECELL,MATCH(MAX(INDEX(First_Data_Point,MATCH($A115,DataStreams,0)),INDEX(First_Data_Point,MATCH(AO$6,DataStreams,0)),$B$3),DateRange,0)-1,MATCH(INDEX(Returns!$100:$100,MATCH($A115,DataStreams,0)),DataStreams,0)-1):OFFSET(HOMECELL,MATCH(MIN(INDEX(Last_Data_Point,MATCH($A115,DataStreams,0)),INDEX(Last_Data_Point,MATCH(AO$6,DataStreams,0)),$B$4),DateRange,0)-1,MATCH(INDEX(Returns!$100:$100,MATCH($A115,DataStreams,0)),DataStreams,0)-1)),
OFFSET(HOMECELL,MATCH(MAX(INDEX(First_Data_Point,MATCH($A115,DataStreams,0)),INDEX(First_Data_Point,MATCH(AO$6,DataStreams,0)),$B$3),DateRange,0)-1,MATCH(AO$6,DataStreams,0)-1):OFFSET(HOMECELL,MATCH(MIN(INDEX(Last_Data_Point,MATCH($A115,DataStreams,0)),INDEX(Last_Data_Point,MATCH(AO$6,DataStreams,0)),$B$4),DateRange,0)-1,MATCH(AO$6,DataStreams,0)-1) -
(INDEX(Returns!$102:$102,MATCH(AO$6,DataStreams,0))*
OFFSET(HOMECELL,MATCH(MAX(INDEX(First_Data_Point,MATCH($A115,DataStreams,0)),INDEX(First_Data_Point,MATCH(AO$6,DataStreams,0)),$B$3),DateRange,0)-1,MATCH(INDEX(Returns!$100:$100,MATCH(AO$6,DataStreams,0)),DataStreams,0)-1):OFFSET(HOMECELL,MATCH(MIN(INDEX(Last_Data_Point,MATCH($A115,DataStreams,0)),INDEX(Last_Data_Point,MATCH(AO$6,DataStreams,0)),$B$4),DateRange,0)-1,MATCH(INDEX(Returns!$100:$100,MATCH(AO$6,DataStreams,0)),DataStreams,0)-1))),"")</f>
        <v/>
      </c>
      <c r="AP115" s="233" t="str" cm="1">
        <f t="array" aca="1" ref="AP115" ca="1">_xlfn.IFNA(_xlfn.COVARIANCE.S(
OFFSET(HOMECELL,MATCH(MAX(INDEX(First_Data_Point,MATCH($A115,DataStreams,0)),INDEX(First_Data_Point,MATCH(AP$6,DataStreams,0)),$B$3),DateRange,0)-1,MATCH($A115,DataStreams,0)-1):OFFSET(HOMECELL,MATCH(MIN(INDEX(Last_Data_Point,MATCH($A115,DataStreams,0)),INDEX(Last_Data_Point,MATCH(AP$6,DataStreams,0)),$B$4),DateRange,0)-1,MATCH($A115,DataStreams,0)-1) -
(INDEX(Returns!$102:$102,MATCH($A115,DataStreams,0))*
OFFSET(HOMECELL,MATCH(MAX(INDEX(First_Data_Point,MATCH($A115,DataStreams,0)),INDEX(First_Data_Point,MATCH(AP$6,DataStreams,0)),$B$3),DateRange,0)-1,MATCH(INDEX(Returns!$100:$100,MATCH($A115,DataStreams,0)),DataStreams,0)-1):OFFSET(HOMECELL,MATCH(MIN(INDEX(Last_Data_Point,MATCH($A115,DataStreams,0)),INDEX(Last_Data_Point,MATCH(AP$6,DataStreams,0)),$B$4),DateRange,0)-1,MATCH(INDEX(Returns!$100:$100,MATCH($A115,DataStreams,0)),DataStreams,0)-1)),
OFFSET(HOMECELL,MATCH(MAX(INDEX(First_Data_Point,MATCH($A115,DataStreams,0)),INDEX(First_Data_Point,MATCH(AP$6,DataStreams,0)),$B$3),DateRange,0)-1,MATCH(AP$6,DataStreams,0)-1):OFFSET(HOMECELL,MATCH(MIN(INDEX(Last_Data_Point,MATCH($A115,DataStreams,0)),INDEX(Last_Data_Point,MATCH(AP$6,DataStreams,0)),$B$4),DateRange,0)-1,MATCH(AP$6,DataStreams,0)-1) -
(INDEX(Returns!$102:$102,MATCH(AP$6,DataStreams,0))*
OFFSET(HOMECELL,MATCH(MAX(INDEX(First_Data_Point,MATCH($A115,DataStreams,0)),INDEX(First_Data_Point,MATCH(AP$6,DataStreams,0)),$B$3),DateRange,0)-1,MATCH(INDEX(Returns!$100:$100,MATCH(AP$6,DataStreams,0)),DataStreams,0)-1):OFFSET(HOMECELL,MATCH(MIN(INDEX(Last_Data_Point,MATCH($A115,DataStreams,0)),INDEX(Last_Data_Point,MATCH(AP$6,DataStreams,0)),$B$4),DateRange,0)-1,MATCH(INDEX(Returns!$100:$100,MATCH(AP$6,DataStreams,0)),DataStreams,0)-1))),"")</f>
        <v/>
      </c>
      <c r="AQ115" s="233" t="str" cm="1">
        <f t="array" aca="1" ref="AQ115" ca="1">_xlfn.IFNA(_xlfn.COVARIANCE.S(
OFFSET(HOMECELL,MATCH(MAX(INDEX(First_Data_Point,MATCH($A115,DataStreams,0)),INDEX(First_Data_Point,MATCH(AQ$6,DataStreams,0)),$B$3),DateRange,0)-1,MATCH($A115,DataStreams,0)-1):OFFSET(HOMECELL,MATCH(MIN(INDEX(Last_Data_Point,MATCH($A115,DataStreams,0)),INDEX(Last_Data_Point,MATCH(AQ$6,DataStreams,0)),$B$4),DateRange,0)-1,MATCH($A115,DataStreams,0)-1) -
(INDEX(Returns!$102:$102,MATCH($A115,DataStreams,0))*
OFFSET(HOMECELL,MATCH(MAX(INDEX(First_Data_Point,MATCH($A115,DataStreams,0)),INDEX(First_Data_Point,MATCH(AQ$6,DataStreams,0)),$B$3),DateRange,0)-1,MATCH(INDEX(Returns!$100:$100,MATCH($A115,DataStreams,0)),DataStreams,0)-1):OFFSET(HOMECELL,MATCH(MIN(INDEX(Last_Data_Point,MATCH($A115,DataStreams,0)),INDEX(Last_Data_Point,MATCH(AQ$6,DataStreams,0)),$B$4),DateRange,0)-1,MATCH(INDEX(Returns!$100:$100,MATCH($A115,DataStreams,0)),DataStreams,0)-1)),
OFFSET(HOMECELL,MATCH(MAX(INDEX(First_Data_Point,MATCH($A115,DataStreams,0)),INDEX(First_Data_Point,MATCH(AQ$6,DataStreams,0)),$B$3),DateRange,0)-1,MATCH(AQ$6,DataStreams,0)-1):OFFSET(HOMECELL,MATCH(MIN(INDEX(Last_Data_Point,MATCH($A115,DataStreams,0)),INDEX(Last_Data_Point,MATCH(AQ$6,DataStreams,0)),$B$4),DateRange,0)-1,MATCH(AQ$6,DataStreams,0)-1) -
(INDEX(Returns!$102:$102,MATCH(AQ$6,DataStreams,0))*
OFFSET(HOMECELL,MATCH(MAX(INDEX(First_Data_Point,MATCH($A115,DataStreams,0)),INDEX(First_Data_Point,MATCH(AQ$6,DataStreams,0)),$B$3),DateRange,0)-1,MATCH(INDEX(Returns!$100:$100,MATCH(AQ$6,DataStreams,0)),DataStreams,0)-1):OFFSET(HOMECELL,MATCH(MIN(INDEX(Last_Data_Point,MATCH($A115,DataStreams,0)),INDEX(Last_Data_Point,MATCH(AQ$6,DataStreams,0)),$B$4),DateRange,0)-1,MATCH(INDEX(Returns!$100:$100,MATCH(AQ$6,DataStreams,0)),DataStreams,0)-1))),"")</f>
        <v/>
      </c>
      <c r="AR115" s="233" t="str" cm="1">
        <f t="array" aca="1" ref="AR115" ca="1">_xlfn.IFNA(_xlfn.COVARIANCE.S(
OFFSET(HOMECELL,MATCH(MAX(INDEX(First_Data_Point,MATCH($A115,DataStreams,0)),INDEX(First_Data_Point,MATCH(AR$6,DataStreams,0)),$B$3),DateRange,0)-1,MATCH($A115,DataStreams,0)-1):OFFSET(HOMECELL,MATCH(MIN(INDEX(Last_Data_Point,MATCH($A115,DataStreams,0)),INDEX(Last_Data_Point,MATCH(AR$6,DataStreams,0)),$B$4),DateRange,0)-1,MATCH($A115,DataStreams,0)-1) -
(INDEX(Returns!$102:$102,MATCH($A115,DataStreams,0))*
OFFSET(HOMECELL,MATCH(MAX(INDEX(First_Data_Point,MATCH($A115,DataStreams,0)),INDEX(First_Data_Point,MATCH(AR$6,DataStreams,0)),$B$3),DateRange,0)-1,MATCH(INDEX(Returns!$100:$100,MATCH($A115,DataStreams,0)),DataStreams,0)-1):OFFSET(HOMECELL,MATCH(MIN(INDEX(Last_Data_Point,MATCH($A115,DataStreams,0)),INDEX(Last_Data_Point,MATCH(AR$6,DataStreams,0)),$B$4),DateRange,0)-1,MATCH(INDEX(Returns!$100:$100,MATCH($A115,DataStreams,0)),DataStreams,0)-1)),
OFFSET(HOMECELL,MATCH(MAX(INDEX(First_Data_Point,MATCH($A115,DataStreams,0)),INDEX(First_Data_Point,MATCH(AR$6,DataStreams,0)),$B$3),DateRange,0)-1,MATCH(AR$6,DataStreams,0)-1):OFFSET(HOMECELL,MATCH(MIN(INDEX(Last_Data_Point,MATCH($A115,DataStreams,0)),INDEX(Last_Data_Point,MATCH(AR$6,DataStreams,0)),$B$4),DateRange,0)-1,MATCH(AR$6,DataStreams,0)-1) -
(INDEX(Returns!$102:$102,MATCH(AR$6,DataStreams,0))*
OFFSET(HOMECELL,MATCH(MAX(INDEX(First_Data_Point,MATCH($A115,DataStreams,0)),INDEX(First_Data_Point,MATCH(AR$6,DataStreams,0)),$B$3),DateRange,0)-1,MATCH(INDEX(Returns!$100:$100,MATCH(AR$6,DataStreams,0)),DataStreams,0)-1):OFFSET(HOMECELL,MATCH(MIN(INDEX(Last_Data_Point,MATCH($A115,DataStreams,0)),INDEX(Last_Data_Point,MATCH(AR$6,DataStreams,0)),$B$4),DateRange,0)-1,MATCH(INDEX(Returns!$100:$100,MATCH(AR$6,DataStreams,0)),DataStreams,0)-1))),"")</f>
        <v/>
      </c>
      <c r="AS115" s="233" t="str" cm="1">
        <f t="array" aca="1" ref="AS115" ca="1">_xlfn.IFNA(_xlfn.COVARIANCE.S(
OFFSET(HOMECELL,MATCH(MAX(INDEX(First_Data_Point,MATCH($A115,DataStreams,0)),INDEX(First_Data_Point,MATCH(AS$6,DataStreams,0)),$B$3),DateRange,0)-1,MATCH($A115,DataStreams,0)-1):OFFSET(HOMECELL,MATCH(MIN(INDEX(Last_Data_Point,MATCH($A115,DataStreams,0)),INDEX(Last_Data_Point,MATCH(AS$6,DataStreams,0)),$B$4),DateRange,0)-1,MATCH($A115,DataStreams,0)-1) -
(INDEX(Returns!$102:$102,MATCH($A115,DataStreams,0))*
OFFSET(HOMECELL,MATCH(MAX(INDEX(First_Data_Point,MATCH($A115,DataStreams,0)),INDEX(First_Data_Point,MATCH(AS$6,DataStreams,0)),$B$3),DateRange,0)-1,MATCH(INDEX(Returns!$100:$100,MATCH($A115,DataStreams,0)),DataStreams,0)-1):OFFSET(HOMECELL,MATCH(MIN(INDEX(Last_Data_Point,MATCH($A115,DataStreams,0)),INDEX(Last_Data_Point,MATCH(AS$6,DataStreams,0)),$B$4),DateRange,0)-1,MATCH(INDEX(Returns!$100:$100,MATCH($A115,DataStreams,0)),DataStreams,0)-1)),
OFFSET(HOMECELL,MATCH(MAX(INDEX(First_Data_Point,MATCH($A115,DataStreams,0)),INDEX(First_Data_Point,MATCH(AS$6,DataStreams,0)),$B$3),DateRange,0)-1,MATCH(AS$6,DataStreams,0)-1):OFFSET(HOMECELL,MATCH(MIN(INDEX(Last_Data_Point,MATCH($A115,DataStreams,0)),INDEX(Last_Data_Point,MATCH(AS$6,DataStreams,0)),$B$4),DateRange,0)-1,MATCH(AS$6,DataStreams,0)-1) -
(INDEX(Returns!$102:$102,MATCH(AS$6,DataStreams,0))*
OFFSET(HOMECELL,MATCH(MAX(INDEX(First_Data_Point,MATCH($A115,DataStreams,0)),INDEX(First_Data_Point,MATCH(AS$6,DataStreams,0)),$B$3),DateRange,0)-1,MATCH(INDEX(Returns!$100:$100,MATCH(AS$6,DataStreams,0)),DataStreams,0)-1):OFFSET(HOMECELL,MATCH(MIN(INDEX(Last_Data_Point,MATCH($A115,DataStreams,0)),INDEX(Last_Data_Point,MATCH(AS$6,DataStreams,0)),$B$4),DateRange,0)-1,MATCH(INDEX(Returns!$100:$100,MATCH(AS$6,DataStreams,0)),DataStreams,0)-1))),"")</f>
        <v/>
      </c>
      <c r="AT115" s="233" t="str" cm="1">
        <f t="array" aca="1" ref="AT115" ca="1">_xlfn.IFNA(_xlfn.COVARIANCE.S(
OFFSET(HOMECELL,MATCH(MAX(INDEX(First_Data_Point,MATCH($A115,DataStreams,0)),INDEX(First_Data_Point,MATCH(AT$6,DataStreams,0)),$B$3),DateRange,0)-1,MATCH($A115,DataStreams,0)-1):OFFSET(HOMECELL,MATCH(MIN(INDEX(Last_Data_Point,MATCH($A115,DataStreams,0)),INDEX(Last_Data_Point,MATCH(AT$6,DataStreams,0)),$B$4),DateRange,0)-1,MATCH($A115,DataStreams,0)-1) -
(INDEX(Returns!$102:$102,MATCH($A115,DataStreams,0))*
OFFSET(HOMECELL,MATCH(MAX(INDEX(First_Data_Point,MATCH($A115,DataStreams,0)),INDEX(First_Data_Point,MATCH(AT$6,DataStreams,0)),$B$3),DateRange,0)-1,MATCH(INDEX(Returns!$100:$100,MATCH($A115,DataStreams,0)),DataStreams,0)-1):OFFSET(HOMECELL,MATCH(MIN(INDEX(Last_Data_Point,MATCH($A115,DataStreams,0)),INDEX(Last_Data_Point,MATCH(AT$6,DataStreams,0)),$B$4),DateRange,0)-1,MATCH(INDEX(Returns!$100:$100,MATCH($A115,DataStreams,0)),DataStreams,0)-1)),
OFFSET(HOMECELL,MATCH(MAX(INDEX(First_Data_Point,MATCH($A115,DataStreams,0)),INDEX(First_Data_Point,MATCH(AT$6,DataStreams,0)),$B$3),DateRange,0)-1,MATCH(AT$6,DataStreams,0)-1):OFFSET(HOMECELL,MATCH(MIN(INDEX(Last_Data_Point,MATCH($A115,DataStreams,0)),INDEX(Last_Data_Point,MATCH(AT$6,DataStreams,0)),$B$4),DateRange,0)-1,MATCH(AT$6,DataStreams,0)-1) -
(INDEX(Returns!$102:$102,MATCH(AT$6,DataStreams,0))*
OFFSET(HOMECELL,MATCH(MAX(INDEX(First_Data_Point,MATCH($A115,DataStreams,0)),INDEX(First_Data_Point,MATCH(AT$6,DataStreams,0)),$B$3),DateRange,0)-1,MATCH(INDEX(Returns!$100:$100,MATCH(AT$6,DataStreams,0)),DataStreams,0)-1):OFFSET(HOMECELL,MATCH(MIN(INDEX(Last_Data_Point,MATCH($A115,DataStreams,0)),INDEX(Last_Data_Point,MATCH(AT$6,DataStreams,0)),$B$4),DateRange,0)-1,MATCH(INDEX(Returns!$100:$100,MATCH(AT$6,DataStreams,0)),DataStreams,0)-1))),"")</f>
        <v/>
      </c>
      <c r="AU115" s="233" t="str" cm="1">
        <f t="array" aca="1" ref="AU115" ca="1">_xlfn.IFNA(_xlfn.COVARIANCE.S(
OFFSET(HOMECELL,MATCH(MAX(INDEX(First_Data_Point,MATCH($A115,DataStreams,0)),INDEX(First_Data_Point,MATCH(AU$6,DataStreams,0)),$B$3),DateRange,0)-1,MATCH($A115,DataStreams,0)-1):OFFSET(HOMECELL,MATCH(MIN(INDEX(Last_Data_Point,MATCH($A115,DataStreams,0)),INDEX(Last_Data_Point,MATCH(AU$6,DataStreams,0)),$B$4),DateRange,0)-1,MATCH($A115,DataStreams,0)-1) -
(INDEX(Returns!$102:$102,MATCH($A115,DataStreams,0))*
OFFSET(HOMECELL,MATCH(MAX(INDEX(First_Data_Point,MATCH($A115,DataStreams,0)),INDEX(First_Data_Point,MATCH(AU$6,DataStreams,0)),$B$3),DateRange,0)-1,MATCH(INDEX(Returns!$100:$100,MATCH($A115,DataStreams,0)),DataStreams,0)-1):OFFSET(HOMECELL,MATCH(MIN(INDEX(Last_Data_Point,MATCH($A115,DataStreams,0)),INDEX(Last_Data_Point,MATCH(AU$6,DataStreams,0)),$B$4),DateRange,0)-1,MATCH(INDEX(Returns!$100:$100,MATCH($A115,DataStreams,0)),DataStreams,0)-1)),
OFFSET(HOMECELL,MATCH(MAX(INDEX(First_Data_Point,MATCH($A115,DataStreams,0)),INDEX(First_Data_Point,MATCH(AU$6,DataStreams,0)),$B$3),DateRange,0)-1,MATCH(AU$6,DataStreams,0)-1):OFFSET(HOMECELL,MATCH(MIN(INDEX(Last_Data_Point,MATCH($A115,DataStreams,0)),INDEX(Last_Data_Point,MATCH(AU$6,DataStreams,0)),$B$4),DateRange,0)-1,MATCH(AU$6,DataStreams,0)-1) -
(INDEX(Returns!$102:$102,MATCH(AU$6,DataStreams,0))*
OFFSET(HOMECELL,MATCH(MAX(INDEX(First_Data_Point,MATCH($A115,DataStreams,0)),INDEX(First_Data_Point,MATCH(AU$6,DataStreams,0)),$B$3),DateRange,0)-1,MATCH(INDEX(Returns!$100:$100,MATCH(AU$6,DataStreams,0)),DataStreams,0)-1):OFFSET(HOMECELL,MATCH(MIN(INDEX(Last_Data_Point,MATCH($A115,DataStreams,0)),INDEX(Last_Data_Point,MATCH(AU$6,DataStreams,0)),$B$4),DateRange,0)-1,MATCH(INDEX(Returns!$100:$100,MATCH(AU$6,DataStreams,0)),DataStreams,0)-1))),"")</f>
        <v/>
      </c>
      <c r="AV115" s="233" t="str" cm="1">
        <f t="array" aca="1" ref="AV115" ca="1">_xlfn.IFNA(_xlfn.COVARIANCE.S(
OFFSET(HOMECELL,MATCH(MAX(INDEX(First_Data_Point,MATCH($A115,DataStreams,0)),INDEX(First_Data_Point,MATCH(AV$6,DataStreams,0)),$B$3),DateRange,0)-1,MATCH($A115,DataStreams,0)-1):OFFSET(HOMECELL,MATCH(MIN(INDEX(Last_Data_Point,MATCH($A115,DataStreams,0)),INDEX(Last_Data_Point,MATCH(AV$6,DataStreams,0)),$B$4),DateRange,0)-1,MATCH($A115,DataStreams,0)-1) -
(INDEX(Returns!$102:$102,MATCH($A115,DataStreams,0))*
OFFSET(HOMECELL,MATCH(MAX(INDEX(First_Data_Point,MATCH($A115,DataStreams,0)),INDEX(First_Data_Point,MATCH(AV$6,DataStreams,0)),$B$3),DateRange,0)-1,MATCH(INDEX(Returns!$100:$100,MATCH($A115,DataStreams,0)),DataStreams,0)-1):OFFSET(HOMECELL,MATCH(MIN(INDEX(Last_Data_Point,MATCH($A115,DataStreams,0)),INDEX(Last_Data_Point,MATCH(AV$6,DataStreams,0)),$B$4),DateRange,0)-1,MATCH(INDEX(Returns!$100:$100,MATCH($A115,DataStreams,0)),DataStreams,0)-1)),
OFFSET(HOMECELL,MATCH(MAX(INDEX(First_Data_Point,MATCH($A115,DataStreams,0)),INDEX(First_Data_Point,MATCH(AV$6,DataStreams,0)),$B$3),DateRange,0)-1,MATCH(AV$6,DataStreams,0)-1):OFFSET(HOMECELL,MATCH(MIN(INDEX(Last_Data_Point,MATCH($A115,DataStreams,0)),INDEX(Last_Data_Point,MATCH(AV$6,DataStreams,0)),$B$4),DateRange,0)-1,MATCH(AV$6,DataStreams,0)-1) -
(INDEX(Returns!$102:$102,MATCH(AV$6,DataStreams,0))*
OFFSET(HOMECELL,MATCH(MAX(INDEX(First_Data_Point,MATCH($A115,DataStreams,0)),INDEX(First_Data_Point,MATCH(AV$6,DataStreams,0)),$B$3),DateRange,0)-1,MATCH(INDEX(Returns!$100:$100,MATCH(AV$6,DataStreams,0)),DataStreams,0)-1):OFFSET(HOMECELL,MATCH(MIN(INDEX(Last_Data_Point,MATCH($A115,DataStreams,0)),INDEX(Last_Data_Point,MATCH(AV$6,DataStreams,0)),$B$4),DateRange,0)-1,MATCH(INDEX(Returns!$100:$100,MATCH(AV$6,DataStreams,0)),DataStreams,0)-1))),"")</f>
        <v/>
      </c>
      <c r="AW115" s="233" t="str" cm="1">
        <f t="array" aca="1" ref="AW115" ca="1">_xlfn.IFNA(_xlfn.COVARIANCE.S(
OFFSET(HOMECELL,MATCH(MAX(INDEX(First_Data_Point,MATCH($A115,DataStreams,0)),INDEX(First_Data_Point,MATCH(AW$6,DataStreams,0)),$B$3),DateRange,0)-1,MATCH($A115,DataStreams,0)-1):OFFSET(HOMECELL,MATCH(MIN(INDEX(Last_Data_Point,MATCH($A115,DataStreams,0)),INDEX(Last_Data_Point,MATCH(AW$6,DataStreams,0)),$B$4),DateRange,0)-1,MATCH($A115,DataStreams,0)-1) -
(INDEX(Returns!$102:$102,MATCH($A115,DataStreams,0))*
OFFSET(HOMECELL,MATCH(MAX(INDEX(First_Data_Point,MATCH($A115,DataStreams,0)),INDEX(First_Data_Point,MATCH(AW$6,DataStreams,0)),$B$3),DateRange,0)-1,MATCH(INDEX(Returns!$100:$100,MATCH($A115,DataStreams,0)),DataStreams,0)-1):OFFSET(HOMECELL,MATCH(MIN(INDEX(Last_Data_Point,MATCH($A115,DataStreams,0)),INDEX(Last_Data_Point,MATCH(AW$6,DataStreams,0)),$B$4),DateRange,0)-1,MATCH(INDEX(Returns!$100:$100,MATCH($A115,DataStreams,0)),DataStreams,0)-1)),
OFFSET(HOMECELL,MATCH(MAX(INDEX(First_Data_Point,MATCH($A115,DataStreams,0)),INDEX(First_Data_Point,MATCH(AW$6,DataStreams,0)),$B$3),DateRange,0)-1,MATCH(AW$6,DataStreams,0)-1):OFFSET(HOMECELL,MATCH(MIN(INDEX(Last_Data_Point,MATCH($A115,DataStreams,0)),INDEX(Last_Data_Point,MATCH(AW$6,DataStreams,0)),$B$4),DateRange,0)-1,MATCH(AW$6,DataStreams,0)-1) -
(INDEX(Returns!$102:$102,MATCH(AW$6,DataStreams,0))*
OFFSET(HOMECELL,MATCH(MAX(INDEX(First_Data_Point,MATCH($A115,DataStreams,0)),INDEX(First_Data_Point,MATCH(AW$6,DataStreams,0)),$B$3),DateRange,0)-1,MATCH(INDEX(Returns!$100:$100,MATCH(AW$6,DataStreams,0)),DataStreams,0)-1):OFFSET(HOMECELL,MATCH(MIN(INDEX(Last_Data_Point,MATCH($A115,DataStreams,0)),INDEX(Last_Data_Point,MATCH(AW$6,DataStreams,0)),$B$4),DateRange,0)-1,MATCH(INDEX(Returns!$100:$100,MATCH(AW$6,DataStreams,0)),DataStreams,0)-1))),"")</f>
        <v/>
      </c>
      <c r="AX115" s="233" t="str" cm="1">
        <f t="array" aca="1" ref="AX115" ca="1">_xlfn.IFNA(_xlfn.COVARIANCE.S(
OFFSET(HOMECELL,MATCH(MAX(INDEX(First_Data_Point,MATCH($A115,DataStreams,0)),INDEX(First_Data_Point,MATCH(AX$6,DataStreams,0)),$B$3),DateRange,0)-1,MATCH($A115,DataStreams,0)-1):OFFSET(HOMECELL,MATCH(MIN(INDEX(Last_Data_Point,MATCH($A115,DataStreams,0)),INDEX(Last_Data_Point,MATCH(AX$6,DataStreams,0)),$B$4),DateRange,0)-1,MATCH($A115,DataStreams,0)-1) -
(INDEX(Returns!$102:$102,MATCH($A115,DataStreams,0))*
OFFSET(HOMECELL,MATCH(MAX(INDEX(First_Data_Point,MATCH($A115,DataStreams,0)),INDEX(First_Data_Point,MATCH(AX$6,DataStreams,0)),$B$3),DateRange,0)-1,MATCH(INDEX(Returns!$100:$100,MATCH($A115,DataStreams,0)),DataStreams,0)-1):OFFSET(HOMECELL,MATCH(MIN(INDEX(Last_Data_Point,MATCH($A115,DataStreams,0)),INDEX(Last_Data_Point,MATCH(AX$6,DataStreams,0)),$B$4),DateRange,0)-1,MATCH(INDEX(Returns!$100:$100,MATCH($A115,DataStreams,0)),DataStreams,0)-1)),
OFFSET(HOMECELL,MATCH(MAX(INDEX(First_Data_Point,MATCH($A115,DataStreams,0)),INDEX(First_Data_Point,MATCH(AX$6,DataStreams,0)),$B$3),DateRange,0)-1,MATCH(AX$6,DataStreams,0)-1):OFFSET(HOMECELL,MATCH(MIN(INDEX(Last_Data_Point,MATCH($A115,DataStreams,0)),INDEX(Last_Data_Point,MATCH(AX$6,DataStreams,0)),$B$4),DateRange,0)-1,MATCH(AX$6,DataStreams,0)-1) -
(INDEX(Returns!$102:$102,MATCH(AX$6,DataStreams,0))*
OFFSET(HOMECELL,MATCH(MAX(INDEX(First_Data_Point,MATCH($A115,DataStreams,0)),INDEX(First_Data_Point,MATCH(AX$6,DataStreams,0)),$B$3),DateRange,0)-1,MATCH(INDEX(Returns!$100:$100,MATCH(AX$6,DataStreams,0)),DataStreams,0)-1):OFFSET(HOMECELL,MATCH(MIN(INDEX(Last_Data_Point,MATCH($A115,DataStreams,0)),INDEX(Last_Data_Point,MATCH(AX$6,DataStreams,0)),$B$4),DateRange,0)-1,MATCH(INDEX(Returns!$100:$100,MATCH(AX$6,DataStreams,0)),DataStreams,0)-1))),"")</f>
        <v/>
      </c>
      <c r="AY115" s="233" t="str" cm="1">
        <f t="array" aca="1" ref="AY115" ca="1">_xlfn.IFNA(_xlfn.COVARIANCE.S(
OFFSET(HOMECELL,MATCH(MAX(INDEX(First_Data_Point,MATCH($A115,DataStreams,0)),INDEX(First_Data_Point,MATCH(AY$6,DataStreams,0)),$B$3),DateRange,0)-1,MATCH($A115,DataStreams,0)-1):OFFSET(HOMECELL,MATCH(MIN(INDEX(Last_Data_Point,MATCH($A115,DataStreams,0)),INDEX(Last_Data_Point,MATCH(AY$6,DataStreams,0)),$B$4),DateRange,0)-1,MATCH($A115,DataStreams,0)-1) -
(INDEX(Returns!$102:$102,MATCH($A115,DataStreams,0))*
OFFSET(HOMECELL,MATCH(MAX(INDEX(First_Data_Point,MATCH($A115,DataStreams,0)),INDEX(First_Data_Point,MATCH(AY$6,DataStreams,0)),$B$3),DateRange,0)-1,MATCH(INDEX(Returns!$100:$100,MATCH($A115,DataStreams,0)),DataStreams,0)-1):OFFSET(HOMECELL,MATCH(MIN(INDEX(Last_Data_Point,MATCH($A115,DataStreams,0)),INDEX(Last_Data_Point,MATCH(AY$6,DataStreams,0)),$B$4),DateRange,0)-1,MATCH(INDEX(Returns!$100:$100,MATCH($A115,DataStreams,0)),DataStreams,0)-1)),
OFFSET(HOMECELL,MATCH(MAX(INDEX(First_Data_Point,MATCH($A115,DataStreams,0)),INDEX(First_Data_Point,MATCH(AY$6,DataStreams,0)),$B$3),DateRange,0)-1,MATCH(AY$6,DataStreams,0)-1):OFFSET(HOMECELL,MATCH(MIN(INDEX(Last_Data_Point,MATCH($A115,DataStreams,0)),INDEX(Last_Data_Point,MATCH(AY$6,DataStreams,0)),$B$4),DateRange,0)-1,MATCH(AY$6,DataStreams,0)-1) -
(INDEX(Returns!$102:$102,MATCH(AY$6,DataStreams,0))*
OFFSET(HOMECELL,MATCH(MAX(INDEX(First_Data_Point,MATCH($A115,DataStreams,0)),INDEX(First_Data_Point,MATCH(AY$6,DataStreams,0)),$B$3),DateRange,0)-1,MATCH(INDEX(Returns!$100:$100,MATCH(AY$6,DataStreams,0)),DataStreams,0)-1):OFFSET(HOMECELL,MATCH(MIN(INDEX(Last_Data_Point,MATCH($A115,DataStreams,0)),INDEX(Last_Data_Point,MATCH(AY$6,DataStreams,0)),$B$4),DateRange,0)-1,MATCH(INDEX(Returns!$100:$100,MATCH(AY$6,DataStreams,0)),DataStreams,0)-1))),"")</f>
        <v/>
      </c>
      <c r="AZ115" s="233" t="str" cm="1">
        <f t="array" aca="1" ref="AZ115" ca="1">_xlfn.IFNA(_xlfn.COVARIANCE.S(
OFFSET(HOMECELL,MATCH(MAX(INDEX(First_Data_Point,MATCH($A115,DataStreams,0)),INDEX(First_Data_Point,MATCH(AZ$6,DataStreams,0)),$B$3),DateRange,0)-1,MATCH($A115,DataStreams,0)-1):OFFSET(HOMECELL,MATCH(MIN(INDEX(Last_Data_Point,MATCH($A115,DataStreams,0)),INDEX(Last_Data_Point,MATCH(AZ$6,DataStreams,0)),$B$4),DateRange,0)-1,MATCH($A115,DataStreams,0)-1) -
(INDEX(Returns!$102:$102,MATCH($A115,DataStreams,0))*
OFFSET(HOMECELL,MATCH(MAX(INDEX(First_Data_Point,MATCH($A115,DataStreams,0)),INDEX(First_Data_Point,MATCH(AZ$6,DataStreams,0)),$B$3),DateRange,0)-1,MATCH(INDEX(Returns!$100:$100,MATCH($A115,DataStreams,0)),DataStreams,0)-1):OFFSET(HOMECELL,MATCH(MIN(INDEX(Last_Data_Point,MATCH($A115,DataStreams,0)),INDEX(Last_Data_Point,MATCH(AZ$6,DataStreams,0)),$B$4),DateRange,0)-1,MATCH(INDEX(Returns!$100:$100,MATCH($A115,DataStreams,0)),DataStreams,0)-1)),
OFFSET(HOMECELL,MATCH(MAX(INDEX(First_Data_Point,MATCH($A115,DataStreams,0)),INDEX(First_Data_Point,MATCH(AZ$6,DataStreams,0)),$B$3),DateRange,0)-1,MATCH(AZ$6,DataStreams,0)-1):OFFSET(HOMECELL,MATCH(MIN(INDEX(Last_Data_Point,MATCH($A115,DataStreams,0)),INDEX(Last_Data_Point,MATCH(AZ$6,DataStreams,0)),$B$4),DateRange,0)-1,MATCH(AZ$6,DataStreams,0)-1) -
(INDEX(Returns!$102:$102,MATCH(AZ$6,DataStreams,0))*
OFFSET(HOMECELL,MATCH(MAX(INDEX(First_Data_Point,MATCH($A115,DataStreams,0)),INDEX(First_Data_Point,MATCH(AZ$6,DataStreams,0)),$B$3),DateRange,0)-1,MATCH(INDEX(Returns!$100:$100,MATCH(AZ$6,DataStreams,0)),DataStreams,0)-1):OFFSET(HOMECELL,MATCH(MIN(INDEX(Last_Data_Point,MATCH($A115,DataStreams,0)),INDEX(Last_Data_Point,MATCH(AZ$6,DataStreams,0)),$B$4),DateRange,0)-1,MATCH(INDEX(Returns!$100:$100,MATCH(AZ$6,DataStreams,0)),DataStreams,0)-1))),"")</f>
        <v/>
      </c>
      <c r="BA115" s="233" t="str" cm="1">
        <f t="array" aca="1" ref="BA115" ca="1">_xlfn.IFNA(_xlfn.COVARIANCE.S(
OFFSET(HOMECELL,MATCH(MAX(INDEX(First_Data_Point,MATCH($A115,DataStreams,0)),INDEX(First_Data_Point,MATCH(BA$6,DataStreams,0)),$B$3),DateRange,0)-1,MATCH($A115,DataStreams,0)-1):OFFSET(HOMECELL,MATCH(MIN(INDEX(Last_Data_Point,MATCH($A115,DataStreams,0)),INDEX(Last_Data_Point,MATCH(BA$6,DataStreams,0)),$B$4),DateRange,0)-1,MATCH($A115,DataStreams,0)-1) -
(INDEX(Returns!$102:$102,MATCH($A115,DataStreams,0))*
OFFSET(HOMECELL,MATCH(MAX(INDEX(First_Data_Point,MATCH($A115,DataStreams,0)),INDEX(First_Data_Point,MATCH(BA$6,DataStreams,0)),$B$3),DateRange,0)-1,MATCH(INDEX(Returns!$100:$100,MATCH($A115,DataStreams,0)),DataStreams,0)-1):OFFSET(HOMECELL,MATCH(MIN(INDEX(Last_Data_Point,MATCH($A115,DataStreams,0)),INDEX(Last_Data_Point,MATCH(BA$6,DataStreams,0)),$B$4),DateRange,0)-1,MATCH(INDEX(Returns!$100:$100,MATCH($A115,DataStreams,0)),DataStreams,0)-1)),
OFFSET(HOMECELL,MATCH(MAX(INDEX(First_Data_Point,MATCH($A115,DataStreams,0)),INDEX(First_Data_Point,MATCH(BA$6,DataStreams,0)),$B$3),DateRange,0)-1,MATCH(BA$6,DataStreams,0)-1):OFFSET(HOMECELL,MATCH(MIN(INDEX(Last_Data_Point,MATCH($A115,DataStreams,0)),INDEX(Last_Data_Point,MATCH(BA$6,DataStreams,0)),$B$4),DateRange,0)-1,MATCH(BA$6,DataStreams,0)-1) -
(INDEX(Returns!$102:$102,MATCH(BA$6,DataStreams,0))*
OFFSET(HOMECELL,MATCH(MAX(INDEX(First_Data_Point,MATCH($A115,DataStreams,0)),INDEX(First_Data_Point,MATCH(BA$6,DataStreams,0)),$B$3),DateRange,0)-1,MATCH(INDEX(Returns!$100:$100,MATCH(BA$6,DataStreams,0)),DataStreams,0)-1):OFFSET(HOMECELL,MATCH(MIN(INDEX(Last_Data_Point,MATCH($A115,DataStreams,0)),INDEX(Last_Data_Point,MATCH(BA$6,DataStreams,0)),$B$4),DateRange,0)-1,MATCH(INDEX(Returns!$100:$100,MATCH(BA$6,DataStreams,0)),DataStreams,0)-1))),"")</f>
        <v/>
      </c>
      <c r="BB115" s="233" t="str" cm="1">
        <f t="array" aca="1" ref="BB115" ca="1">_xlfn.IFNA(_xlfn.COVARIANCE.S(
OFFSET(HOMECELL,MATCH(MAX(INDEX(First_Data_Point,MATCH($A115,DataStreams,0)),INDEX(First_Data_Point,MATCH(BB$6,DataStreams,0)),$B$3),DateRange,0)-1,MATCH($A115,DataStreams,0)-1):OFFSET(HOMECELL,MATCH(MIN(INDEX(Last_Data_Point,MATCH($A115,DataStreams,0)),INDEX(Last_Data_Point,MATCH(BB$6,DataStreams,0)),$B$4),DateRange,0)-1,MATCH($A115,DataStreams,0)-1) -
(INDEX(Returns!$102:$102,MATCH($A115,DataStreams,0))*
OFFSET(HOMECELL,MATCH(MAX(INDEX(First_Data_Point,MATCH($A115,DataStreams,0)),INDEX(First_Data_Point,MATCH(BB$6,DataStreams,0)),$B$3),DateRange,0)-1,MATCH(INDEX(Returns!$100:$100,MATCH($A115,DataStreams,0)),DataStreams,0)-1):OFFSET(HOMECELL,MATCH(MIN(INDEX(Last_Data_Point,MATCH($A115,DataStreams,0)),INDEX(Last_Data_Point,MATCH(BB$6,DataStreams,0)),$B$4),DateRange,0)-1,MATCH(INDEX(Returns!$100:$100,MATCH($A115,DataStreams,0)),DataStreams,0)-1)),
OFFSET(HOMECELL,MATCH(MAX(INDEX(First_Data_Point,MATCH($A115,DataStreams,0)),INDEX(First_Data_Point,MATCH(BB$6,DataStreams,0)),$B$3),DateRange,0)-1,MATCH(BB$6,DataStreams,0)-1):OFFSET(HOMECELL,MATCH(MIN(INDEX(Last_Data_Point,MATCH($A115,DataStreams,0)),INDEX(Last_Data_Point,MATCH(BB$6,DataStreams,0)),$B$4),DateRange,0)-1,MATCH(BB$6,DataStreams,0)-1) -
(INDEX(Returns!$102:$102,MATCH(BB$6,DataStreams,0))*
OFFSET(HOMECELL,MATCH(MAX(INDEX(First_Data_Point,MATCH($A115,DataStreams,0)),INDEX(First_Data_Point,MATCH(BB$6,DataStreams,0)),$B$3),DateRange,0)-1,MATCH(INDEX(Returns!$100:$100,MATCH(BB$6,DataStreams,0)),DataStreams,0)-1):OFFSET(HOMECELL,MATCH(MIN(INDEX(Last_Data_Point,MATCH($A115,DataStreams,0)),INDEX(Last_Data_Point,MATCH(BB$6,DataStreams,0)),$B$4),DateRange,0)-1,MATCH(INDEX(Returns!$100:$100,MATCH(BB$6,DataStreams,0)),DataStreams,0)-1))),"")</f>
        <v/>
      </c>
      <c r="BC115" s="236"/>
    </row>
    <row r="116" spans="1:55">
      <c r="A116" s="239"/>
      <c r="B116" s="233" t="str" cm="1">
        <f t="array" aca="1" ref="B116" ca="1">_xlfn.IFNA(_xlfn.COVARIANCE.S(
OFFSET(HOMECELL,MATCH(MAX(INDEX(First_Data_Point,MATCH($A116,DataStreams,0)),INDEX(First_Data_Point,MATCH(B$6,DataStreams,0)),$B$3),DateRange,0)-1,MATCH($A116,DataStreams,0)-1):OFFSET(HOMECELL,MATCH(MIN(INDEX(Last_Data_Point,MATCH($A116,DataStreams,0)),INDEX(Last_Data_Point,MATCH(B$6,DataStreams,0)),$B$4),DateRange,0)-1,MATCH($A116,DataStreams,0)-1) -
(INDEX(Returns!$102:$102,MATCH($A116,DataStreams,0))*
OFFSET(HOMECELL,MATCH(MAX(INDEX(First_Data_Point,MATCH($A116,DataStreams,0)),INDEX(First_Data_Point,MATCH(B$6,DataStreams,0)),$B$3),DateRange,0)-1,MATCH(INDEX(Returns!$100:$100,MATCH($A116,DataStreams,0)),DataStreams,0)-1):OFFSET(HOMECELL,MATCH(MIN(INDEX(Last_Data_Point,MATCH($A116,DataStreams,0)),INDEX(Last_Data_Point,MATCH(B$6,DataStreams,0)),$B$4),DateRange,0)-1,MATCH(INDEX(Returns!$100:$100,MATCH($A116,DataStreams,0)),DataStreams,0)-1)),
OFFSET(HOMECELL,MATCH(MAX(INDEX(First_Data_Point,MATCH($A116,DataStreams,0)),INDEX(First_Data_Point,MATCH(B$6,DataStreams,0)),$B$3),DateRange,0)-1,MATCH(B$6,DataStreams,0)-1):OFFSET(HOMECELL,MATCH(MIN(INDEX(Last_Data_Point,MATCH($A116,DataStreams,0)),INDEX(Last_Data_Point,MATCH(B$6,DataStreams,0)),$B$4),DateRange,0)-1,MATCH(B$6,DataStreams,0)-1) -
(INDEX(Returns!$102:$102,MATCH(B$6,DataStreams,0))*
OFFSET(HOMECELL,MATCH(MAX(INDEX(First_Data_Point,MATCH($A116,DataStreams,0)),INDEX(First_Data_Point,MATCH(B$6,DataStreams,0)),$B$3),DateRange,0)-1,MATCH(INDEX(Returns!$100:$100,MATCH(B$6,DataStreams,0)),DataStreams,0)-1):OFFSET(HOMECELL,MATCH(MIN(INDEX(Last_Data_Point,MATCH($A116,DataStreams,0)),INDEX(Last_Data_Point,MATCH(B$6,DataStreams,0)),$B$4),DateRange,0)-1,MATCH(INDEX(Returns!$100:$100,MATCH(B$6,DataStreams,0)),DataStreams,0)-1))),"")</f>
        <v/>
      </c>
      <c r="C116" s="233" t="str" cm="1">
        <f t="array" aca="1" ref="C116" ca="1">_xlfn.IFNA(_xlfn.COVARIANCE.S(
OFFSET(HOMECELL,MATCH(MAX(INDEX(First_Data_Point,MATCH($A116,DataStreams,0)),INDEX(First_Data_Point,MATCH(C$6,DataStreams,0)),$B$3),DateRange,0)-1,MATCH($A116,DataStreams,0)-1):OFFSET(HOMECELL,MATCH(MIN(INDEX(Last_Data_Point,MATCH($A116,DataStreams,0)),INDEX(Last_Data_Point,MATCH(C$6,DataStreams,0)),$B$4),DateRange,0)-1,MATCH($A116,DataStreams,0)-1) -
(INDEX(Returns!$102:$102,MATCH($A116,DataStreams,0))*
OFFSET(HOMECELL,MATCH(MAX(INDEX(First_Data_Point,MATCH($A116,DataStreams,0)),INDEX(First_Data_Point,MATCH(C$6,DataStreams,0)),$B$3),DateRange,0)-1,MATCH(INDEX(Returns!$100:$100,MATCH($A116,DataStreams,0)),DataStreams,0)-1):OFFSET(HOMECELL,MATCH(MIN(INDEX(Last_Data_Point,MATCH($A116,DataStreams,0)),INDEX(Last_Data_Point,MATCH(C$6,DataStreams,0)),$B$4),DateRange,0)-1,MATCH(INDEX(Returns!$100:$100,MATCH($A116,DataStreams,0)),DataStreams,0)-1)),
OFFSET(HOMECELL,MATCH(MAX(INDEX(First_Data_Point,MATCH($A116,DataStreams,0)),INDEX(First_Data_Point,MATCH(C$6,DataStreams,0)),$B$3),DateRange,0)-1,MATCH(C$6,DataStreams,0)-1):OFFSET(HOMECELL,MATCH(MIN(INDEX(Last_Data_Point,MATCH($A116,DataStreams,0)),INDEX(Last_Data_Point,MATCH(C$6,DataStreams,0)),$B$4),DateRange,0)-1,MATCH(C$6,DataStreams,0)-1) -
(INDEX(Returns!$102:$102,MATCH(C$6,DataStreams,0))*
OFFSET(HOMECELL,MATCH(MAX(INDEX(First_Data_Point,MATCH($A116,DataStreams,0)),INDEX(First_Data_Point,MATCH(C$6,DataStreams,0)),$B$3),DateRange,0)-1,MATCH(INDEX(Returns!$100:$100,MATCH(C$6,DataStreams,0)),DataStreams,0)-1):OFFSET(HOMECELL,MATCH(MIN(INDEX(Last_Data_Point,MATCH($A116,DataStreams,0)),INDEX(Last_Data_Point,MATCH(C$6,DataStreams,0)),$B$4),DateRange,0)-1,MATCH(INDEX(Returns!$100:$100,MATCH(C$6,DataStreams,0)),DataStreams,0)-1))),"")</f>
        <v/>
      </c>
      <c r="D116" s="233" t="str" cm="1">
        <f t="array" aca="1" ref="D116" ca="1">_xlfn.IFNA(_xlfn.COVARIANCE.S(
OFFSET(HOMECELL,MATCH(MAX(INDEX(First_Data_Point,MATCH($A116,DataStreams,0)),INDEX(First_Data_Point,MATCH(D$6,DataStreams,0)),$B$3),DateRange,0)-1,MATCH($A116,DataStreams,0)-1):OFFSET(HOMECELL,MATCH(MIN(INDEX(Last_Data_Point,MATCH($A116,DataStreams,0)),INDEX(Last_Data_Point,MATCH(D$6,DataStreams,0)),$B$4),DateRange,0)-1,MATCH($A116,DataStreams,0)-1) -
(INDEX(Returns!$102:$102,MATCH($A116,DataStreams,0))*
OFFSET(HOMECELL,MATCH(MAX(INDEX(First_Data_Point,MATCH($A116,DataStreams,0)),INDEX(First_Data_Point,MATCH(D$6,DataStreams,0)),$B$3),DateRange,0)-1,MATCH(INDEX(Returns!$100:$100,MATCH($A116,DataStreams,0)),DataStreams,0)-1):OFFSET(HOMECELL,MATCH(MIN(INDEX(Last_Data_Point,MATCH($A116,DataStreams,0)),INDEX(Last_Data_Point,MATCH(D$6,DataStreams,0)),$B$4),DateRange,0)-1,MATCH(INDEX(Returns!$100:$100,MATCH($A116,DataStreams,0)),DataStreams,0)-1)),
OFFSET(HOMECELL,MATCH(MAX(INDEX(First_Data_Point,MATCH($A116,DataStreams,0)),INDEX(First_Data_Point,MATCH(D$6,DataStreams,0)),$B$3),DateRange,0)-1,MATCH(D$6,DataStreams,0)-1):OFFSET(HOMECELL,MATCH(MIN(INDEX(Last_Data_Point,MATCH($A116,DataStreams,0)),INDEX(Last_Data_Point,MATCH(D$6,DataStreams,0)),$B$4),DateRange,0)-1,MATCH(D$6,DataStreams,0)-1) -
(INDEX(Returns!$102:$102,MATCH(D$6,DataStreams,0))*
OFFSET(HOMECELL,MATCH(MAX(INDEX(First_Data_Point,MATCH($A116,DataStreams,0)),INDEX(First_Data_Point,MATCH(D$6,DataStreams,0)),$B$3),DateRange,0)-1,MATCH(INDEX(Returns!$100:$100,MATCH(D$6,DataStreams,0)),DataStreams,0)-1):OFFSET(HOMECELL,MATCH(MIN(INDEX(Last_Data_Point,MATCH($A116,DataStreams,0)),INDEX(Last_Data_Point,MATCH(D$6,DataStreams,0)),$B$4),DateRange,0)-1,MATCH(INDEX(Returns!$100:$100,MATCH(D$6,DataStreams,0)),DataStreams,0)-1))),"")</f>
        <v/>
      </c>
      <c r="E116" s="233" t="str" cm="1">
        <f t="array" aca="1" ref="E116" ca="1">_xlfn.IFNA(_xlfn.COVARIANCE.S(
OFFSET(HOMECELL,MATCH(MAX(INDEX(First_Data_Point,MATCH($A116,DataStreams,0)),INDEX(First_Data_Point,MATCH(E$6,DataStreams,0)),$B$3),DateRange,0)-1,MATCH($A116,DataStreams,0)-1):OFFSET(HOMECELL,MATCH(MIN(INDEX(Last_Data_Point,MATCH($A116,DataStreams,0)),INDEX(Last_Data_Point,MATCH(E$6,DataStreams,0)),$B$4),DateRange,0)-1,MATCH($A116,DataStreams,0)-1) -
(INDEX(Returns!$102:$102,MATCH($A116,DataStreams,0))*
OFFSET(HOMECELL,MATCH(MAX(INDEX(First_Data_Point,MATCH($A116,DataStreams,0)),INDEX(First_Data_Point,MATCH(E$6,DataStreams,0)),$B$3),DateRange,0)-1,MATCH(INDEX(Returns!$100:$100,MATCH($A116,DataStreams,0)),DataStreams,0)-1):OFFSET(HOMECELL,MATCH(MIN(INDEX(Last_Data_Point,MATCH($A116,DataStreams,0)),INDEX(Last_Data_Point,MATCH(E$6,DataStreams,0)),$B$4),DateRange,0)-1,MATCH(INDEX(Returns!$100:$100,MATCH($A116,DataStreams,0)),DataStreams,0)-1)),
OFFSET(HOMECELL,MATCH(MAX(INDEX(First_Data_Point,MATCH($A116,DataStreams,0)),INDEX(First_Data_Point,MATCH(E$6,DataStreams,0)),$B$3),DateRange,0)-1,MATCH(E$6,DataStreams,0)-1):OFFSET(HOMECELL,MATCH(MIN(INDEX(Last_Data_Point,MATCH($A116,DataStreams,0)),INDEX(Last_Data_Point,MATCH(E$6,DataStreams,0)),$B$4),DateRange,0)-1,MATCH(E$6,DataStreams,0)-1) -
(INDEX(Returns!$102:$102,MATCH(E$6,DataStreams,0))*
OFFSET(HOMECELL,MATCH(MAX(INDEX(First_Data_Point,MATCH($A116,DataStreams,0)),INDEX(First_Data_Point,MATCH(E$6,DataStreams,0)),$B$3),DateRange,0)-1,MATCH(INDEX(Returns!$100:$100,MATCH(E$6,DataStreams,0)),DataStreams,0)-1):OFFSET(HOMECELL,MATCH(MIN(INDEX(Last_Data_Point,MATCH($A116,DataStreams,0)),INDEX(Last_Data_Point,MATCH(E$6,DataStreams,0)),$B$4),DateRange,0)-1,MATCH(INDEX(Returns!$100:$100,MATCH(E$6,DataStreams,0)),DataStreams,0)-1))),"")</f>
        <v/>
      </c>
      <c r="F116" s="233" t="str" cm="1">
        <f t="array" aca="1" ref="F116" ca="1">_xlfn.IFNA(_xlfn.COVARIANCE.S(
OFFSET(HOMECELL,MATCH(MAX(INDEX(First_Data_Point,MATCH($A116,DataStreams,0)),INDEX(First_Data_Point,MATCH(F$6,DataStreams,0)),$B$3),DateRange,0)-1,MATCH($A116,DataStreams,0)-1):OFFSET(HOMECELL,MATCH(MIN(INDEX(Last_Data_Point,MATCH($A116,DataStreams,0)),INDEX(Last_Data_Point,MATCH(F$6,DataStreams,0)),$B$4),DateRange,0)-1,MATCH($A116,DataStreams,0)-1) -
(INDEX(Returns!$102:$102,MATCH($A116,DataStreams,0))*
OFFSET(HOMECELL,MATCH(MAX(INDEX(First_Data_Point,MATCH($A116,DataStreams,0)),INDEX(First_Data_Point,MATCH(F$6,DataStreams,0)),$B$3),DateRange,0)-1,MATCH(INDEX(Returns!$100:$100,MATCH($A116,DataStreams,0)),DataStreams,0)-1):OFFSET(HOMECELL,MATCH(MIN(INDEX(Last_Data_Point,MATCH($A116,DataStreams,0)),INDEX(Last_Data_Point,MATCH(F$6,DataStreams,0)),$B$4),DateRange,0)-1,MATCH(INDEX(Returns!$100:$100,MATCH($A116,DataStreams,0)),DataStreams,0)-1)),
OFFSET(HOMECELL,MATCH(MAX(INDEX(First_Data_Point,MATCH($A116,DataStreams,0)),INDEX(First_Data_Point,MATCH(F$6,DataStreams,0)),$B$3),DateRange,0)-1,MATCH(F$6,DataStreams,0)-1):OFFSET(HOMECELL,MATCH(MIN(INDEX(Last_Data_Point,MATCH($A116,DataStreams,0)),INDEX(Last_Data_Point,MATCH(F$6,DataStreams,0)),$B$4),DateRange,0)-1,MATCH(F$6,DataStreams,0)-1) -
(INDEX(Returns!$102:$102,MATCH(F$6,DataStreams,0))*
OFFSET(HOMECELL,MATCH(MAX(INDEX(First_Data_Point,MATCH($A116,DataStreams,0)),INDEX(First_Data_Point,MATCH(F$6,DataStreams,0)),$B$3),DateRange,0)-1,MATCH(INDEX(Returns!$100:$100,MATCH(F$6,DataStreams,0)),DataStreams,0)-1):OFFSET(HOMECELL,MATCH(MIN(INDEX(Last_Data_Point,MATCH($A116,DataStreams,0)),INDEX(Last_Data_Point,MATCH(F$6,DataStreams,0)),$B$4),DateRange,0)-1,MATCH(INDEX(Returns!$100:$100,MATCH(F$6,DataStreams,0)),DataStreams,0)-1))),"")</f>
        <v/>
      </c>
      <c r="G116" s="233" t="str" cm="1">
        <f t="array" aca="1" ref="G116" ca="1">_xlfn.IFNA(_xlfn.COVARIANCE.S(
OFFSET(HOMECELL,MATCH(MAX(INDEX(First_Data_Point,MATCH($A116,DataStreams,0)),INDEX(First_Data_Point,MATCH(G$6,DataStreams,0)),$B$3),DateRange,0)-1,MATCH($A116,DataStreams,0)-1):OFFSET(HOMECELL,MATCH(MIN(INDEX(Last_Data_Point,MATCH($A116,DataStreams,0)),INDEX(Last_Data_Point,MATCH(G$6,DataStreams,0)),$B$4),DateRange,0)-1,MATCH($A116,DataStreams,0)-1) -
(INDEX(Returns!$102:$102,MATCH($A116,DataStreams,0))*
OFFSET(HOMECELL,MATCH(MAX(INDEX(First_Data_Point,MATCH($A116,DataStreams,0)),INDEX(First_Data_Point,MATCH(G$6,DataStreams,0)),$B$3),DateRange,0)-1,MATCH(INDEX(Returns!$100:$100,MATCH($A116,DataStreams,0)),DataStreams,0)-1):OFFSET(HOMECELL,MATCH(MIN(INDEX(Last_Data_Point,MATCH($A116,DataStreams,0)),INDEX(Last_Data_Point,MATCH(G$6,DataStreams,0)),$B$4),DateRange,0)-1,MATCH(INDEX(Returns!$100:$100,MATCH($A116,DataStreams,0)),DataStreams,0)-1)),
OFFSET(HOMECELL,MATCH(MAX(INDEX(First_Data_Point,MATCH($A116,DataStreams,0)),INDEX(First_Data_Point,MATCH(G$6,DataStreams,0)),$B$3),DateRange,0)-1,MATCH(G$6,DataStreams,0)-1):OFFSET(HOMECELL,MATCH(MIN(INDEX(Last_Data_Point,MATCH($A116,DataStreams,0)),INDEX(Last_Data_Point,MATCH(G$6,DataStreams,0)),$B$4),DateRange,0)-1,MATCH(G$6,DataStreams,0)-1) -
(INDEX(Returns!$102:$102,MATCH(G$6,DataStreams,0))*
OFFSET(HOMECELL,MATCH(MAX(INDEX(First_Data_Point,MATCH($A116,DataStreams,0)),INDEX(First_Data_Point,MATCH(G$6,DataStreams,0)),$B$3),DateRange,0)-1,MATCH(INDEX(Returns!$100:$100,MATCH(G$6,DataStreams,0)),DataStreams,0)-1):OFFSET(HOMECELL,MATCH(MIN(INDEX(Last_Data_Point,MATCH($A116,DataStreams,0)),INDEX(Last_Data_Point,MATCH(G$6,DataStreams,0)),$B$4),DateRange,0)-1,MATCH(INDEX(Returns!$100:$100,MATCH(G$6,DataStreams,0)),DataStreams,0)-1))),"")</f>
        <v/>
      </c>
      <c r="H116" s="233" t="str" cm="1">
        <f t="array" aca="1" ref="H116" ca="1">_xlfn.IFNA(_xlfn.COVARIANCE.S(
OFFSET(HOMECELL,MATCH(MAX(INDEX(First_Data_Point,MATCH($A116,DataStreams,0)),INDEX(First_Data_Point,MATCH(H$6,DataStreams,0)),$B$3),DateRange,0)-1,MATCH($A116,DataStreams,0)-1):OFFSET(HOMECELL,MATCH(MIN(INDEX(Last_Data_Point,MATCH($A116,DataStreams,0)),INDEX(Last_Data_Point,MATCH(H$6,DataStreams,0)),$B$4),DateRange,0)-1,MATCH($A116,DataStreams,0)-1) -
(INDEX(Returns!$102:$102,MATCH($A116,DataStreams,0))*
OFFSET(HOMECELL,MATCH(MAX(INDEX(First_Data_Point,MATCH($A116,DataStreams,0)),INDEX(First_Data_Point,MATCH(H$6,DataStreams,0)),$B$3),DateRange,0)-1,MATCH(INDEX(Returns!$100:$100,MATCH($A116,DataStreams,0)),DataStreams,0)-1):OFFSET(HOMECELL,MATCH(MIN(INDEX(Last_Data_Point,MATCH($A116,DataStreams,0)),INDEX(Last_Data_Point,MATCH(H$6,DataStreams,0)),$B$4),DateRange,0)-1,MATCH(INDEX(Returns!$100:$100,MATCH($A116,DataStreams,0)),DataStreams,0)-1)),
OFFSET(HOMECELL,MATCH(MAX(INDEX(First_Data_Point,MATCH($A116,DataStreams,0)),INDEX(First_Data_Point,MATCH(H$6,DataStreams,0)),$B$3),DateRange,0)-1,MATCH(H$6,DataStreams,0)-1):OFFSET(HOMECELL,MATCH(MIN(INDEX(Last_Data_Point,MATCH($A116,DataStreams,0)),INDEX(Last_Data_Point,MATCH(H$6,DataStreams,0)),$B$4),DateRange,0)-1,MATCH(H$6,DataStreams,0)-1) -
(INDEX(Returns!$102:$102,MATCH(H$6,DataStreams,0))*
OFFSET(HOMECELL,MATCH(MAX(INDEX(First_Data_Point,MATCH($A116,DataStreams,0)),INDEX(First_Data_Point,MATCH(H$6,DataStreams,0)),$B$3),DateRange,0)-1,MATCH(INDEX(Returns!$100:$100,MATCH(H$6,DataStreams,0)),DataStreams,0)-1):OFFSET(HOMECELL,MATCH(MIN(INDEX(Last_Data_Point,MATCH($A116,DataStreams,0)),INDEX(Last_Data_Point,MATCH(H$6,DataStreams,0)),$B$4),DateRange,0)-1,MATCH(INDEX(Returns!$100:$100,MATCH(H$6,DataStreams,0)),DataStreams,0)-1))),"")</f>
        <v/>
      </c>
      <c r="I116" s="233" t="str" cm="1">
        <f t="array" aca="1" ref="I116" ca="1">_xlfn.IFNA(_xlfn.COVARIANCE.S(
OFFSET(HOMECELL,MATCH(MAX(INDEX(First_Data_Point,MATCH($A116,DataStreams,0)),INDEX(First_Data_Point,MATCH(I$6,DataStreams,0)),$B$3),DateRange,0)-1,MATCH($A116,DataStreams,0)-1):OFFSET(HOMECELL,MATCH(MIN(INDEX(Last_Data_Point,MATCH($A116,DataStreams,0)),INDEX(Last_Data_Point,MATCH(I$6,DataStreams,0)),$B$4),DateRange,0)-1,MATCH($A116,DataStreams,0)-1) -
(INDEX(Returns!$102:$102,MATCH($A116,DataStreams,0))*
OFFSET(HOMECELL,MATCH(MAX(INDEX(First_Data_Point,MATCH($A116,DataStreams,0)),INDEX(First_Data_Point,MATCH(I$6,DataStreams,0)),$B$3),DateRange,0)-1,MATCH(INDEX(Returns!$100:$100,MATCH($A116,DataStreams,0)),DataStreams,0)-1):OFFSET(HOMECELL,MATCH(MIN(INDEX(Last_Data_Point,MATCH($A116,DataStreams,0)),INDEX(Last_Data_Point,MATCH(I$6,DataStreams,0)),$B$4),DateRange,0)-1,MATCH(INDEX(Returns!$100:$100,MATCH($A116,DataStreams,0)),DataStreams,0)-1)),
OFFSET(HOMECELL,MATCH(MAX(INDEX(First_Data_Point,MATCH($A116,DataStreams,0)),INDEX(First_Data_Point,MATCH(I$6,DataStreams,0)),$B$3),DateRange,0)-1,MATCH(I$6,DataStreams,0)-1):OFFSET(HOMECELL,MATCH(MIN(INDEX(Last_Data_Point,MATCH($A116,DataStreams,0)),INDEX(Last_Data_Point,MATCH(I$6,DataStreams,0)),$B$4),DateRange,0)-1,MATCH(I$6,DataStreams,0)-1) -
(INDEX(Returns!$102:$102,MATCH(I$6,DataStreams,0))*
OFFSET(HOMECELL,MATCH(MAX(INDEX(First_Data_Point,MATCH($A116,DataStreams,0)),INDEX(First_Data_Point,MATCH(I$6,DataStreams,0)),$B$3),DateRange,0)-1,MATCH(INDEX(Returns!$100:$100,MATCH(I$6,DataStreams,0)),DataStreams,0)-1):OFFSET(HOMECELL,MATCH(MIN(INDEX(Last_Data_Point,MATCH($A116,DataStreams,0)),INDEX(Last_Data_Point,MATCH(I$6,DataStreams,0)),$B$4),DateRange,0)-1,MATCH(INDEX(Returns!$100:$100,MATCH(I$6,DataStreams,0)),DataStreams,0)-1))),"")</f>
        <v/>
      </c>
      <c r="J116" s="233" t="str" cm="1">
        <f t="array" aca="1" ref="J116" ca="1">_xlfn.IFNA(_xlfn.COVARIANCE.S(
OFFSET(HOMECELL,MATCH(MAX(INDEX(First_Data_Point,MATCH($A116,DataStreams,0)),INDEX(First_Data_Point,MATCH(J$6,DataStreams,0)),$B$3),DateRange,0)-1,MATCH($A116,DataStreams,0)-1):OFFSET(HOMECELL,MATCH(MIN(INDEX(Last_Data_Point,MATCH($A116,DataStreams,0)),INDEX(Last_Data_Point,MATCH(J$6,DataStreams,0)),$B$4),DateRange,0)-1,MATCH($A116,DataStreams,0)-1) -
(INDEX(Returns!$102:$102,MATCH($A116,DataStreams,0))*
OFFSET(HOMECELL,MATCH(MAX(INDEX(First_Data_Point,MATCH($A116,DataStreams,0)),INDEX(First_Data_Point,MATCH(J$6,DataStreams,0)),$B$3),DateRange,0)-1,MATCH(INDEX(Returns!$100:$100,MATCH($A116,DataStreams,0)),DataStreams,0)-1):OFFSET(HOMECELL,MATCH(MIN(INDEX(Last_Data_Point,MATCH($A116,DataStreams,0)),INDEX(Last_Data_Point,MATCH(J$6,DataStreams,0)),$B$4),DateRange,0)-1,MATCH(INDEX(Returns!$100:$100,MATCH($A116,DataStreams,0)),DataStreams,0)-1)),
OFFSET(HOMECELL,MATCH(MAX(INDEX(First_Data_Point,MATCH($A116,DataStreams,0)),INDEX(First_Data_Point,MATCH(J$6,DataStreams,0)),$B$3),DateRange,0)-1,MATCH(J$6,DataStreams,0)-1):OFFSET(HOMECELL,MATCH(MIN(INDEX(Last_Data_Point,MATCH($A116,DataStreams,0)),INDEX(Last_Data_Point,MATCH(J$6,DataStreams,0)),$B$4),DateRange,0)-1,MATCH(J$6,DataStreams,0)-1) -
(INDEX(Returns!$102:$102,MATCH(J$6,DataStreams,0))*
OFFSET(HOMECELL,MATCH(MAX(INDEX(First_Data_Point,MATCH($A116,DataStreams,0)),INDEX(First_Data_Point,MATCH(J$6,DataStreams,0)),$B$3),DateRange,0)-1,MATCH(INDEX(Returns!$100:$100,MATCH(J$6,DataStreams,0)),DataStreams,0)-1):OFFSET(HOMECELL,MATCH(MIN(INDEX(Last_Data_Point,MATCH($A116,DataStreams,0)),INDEX(Last_Data_Point,MATCH(J$6,DataStreams,0)),$B$4),DateRange,0)-1,MATCH(INDEX(Returns!$100:$100,MATCH(J$6,DataStreams,0)),DataStreams,0)-1))),"")</f>
        <v/>
      </c>
      <c r="K116" s="233" t="str" cm="1">
        <f t="array" aca="1" ref="K116" ca="1">_xlfn.IFNA(_xlfn.COVARIANCE.S(
OFFSET(HOMECELL,MATCH(MAX(INDEX(First_Data_Point,MATCH($A116,DataStreams,0)),INDEX(First_Data_Point,MATCH(K$6,DataStreams,0)),$B$3),DateRange,0)-1,MATCH($A116,DataStreams,0)-1):OFFSET(HOMECELL,MATCH(MIN(INDEX(Last_Data_Point,MATCH($A116,DataStreams,0)),INDEX(Last_Data_Point,MATCH(K$6,DataStreams,0)),$B$4),DateRange,0)-1,MATCH($A116,DataStreams,0)-1) -
(INDEX(Returns!$102:$102,MATCH($A116,DataStreams,0))*
OFFSET(HOMECELL,MATCH(MAX(INDEX(First_Data_Point,MATCH($A116,DataStreams,0)),INDEX(First_Data_Point,MATCH(K$6,DataStreams,0)),$B$3),DateRange,0)-1,MATCH(INDEX(Returns!$100:$100,MATCH($A116,DataStreams,0)),DataStreams,0)-1):OFFSET(HOMECELL,MATCH(MIN(INDEX(Last_Data_Point,MATCH($A116,DataStreams,0)),INDEX(Last_Data_Point,MATCH(K$6,DataStreams,0)),$B$4),DateRange,0)-1,MATCH(INDEX(Returns!$100:$100,MATCH($A116,DataStreams,0)),DataStreams,0)-1)),
OFFSET(HOMECELL,MATCH(MAX(INDEX(First_Data_Point,MATCH($A116,DataStreams,0)),INDEX(First_Data_Point,MATCH(K$6,DataStreams,0)),$B$3),DateRange,0)-1,MATCH(K$6,DataStreams,0)-1):OFFSET(HOMECELL,MATCH(MIN(INDEX(Last_Data_Point,MATCH($A116,DataStreams,0)),INDEX(Last_Data_Point,MATCH(K$6,DataStreams,0)),$B$4),DateRange,0)-1,MATCH(K$6,DataStreams,0)-1) -
(INDEX(Returns!$102:$102,MATCH(K$6,DataStreams,0))*
OFFSET(HOMECELL,MATCH(MAX(INDEX(First_Data_Point,MATCH($A116,DataStreams,0)),INDEX(First_Data_Point,MATCH(K$6,DataStreams,0)),$B$3),DateRange,0)-1,MATCH(INDEX(Returns!$100:$100,MATCH(K$6,DataStreams,0)),DataStreams,0)-1):OFFSET(HOMECELL,MATCH(MIN(INDEX(Last_Data_Point,MATCH($A116,DataStreams,0)),INDEX(Last_Data_Point,MATCH(K$6,DataStreams,0)),$B$4),DateRange,0)-1,MATCH(INDEX(Returns!$100:$100,MATCH(K$6,DataStreams,0)),DataStreams,0)-1))),"")</f>
        <v/>
      </c>
      <c r="L116" s="233" t="str" cm="1">
        <f t="array" aca="1" ref="L116" ca="1">_xlfn.IFNA(_xlfn.COVARIANCE.S(
OFFSET(HOMECELL,MATCH(MAX(INDEX(First_Data_Point,MATCH($A116,DataStreams,0)),INDEX(First_Data_Point,MATCH(L$6,DataStreams,0)),$B$3),DateRange,0)-1,MATCH($A116,DataStreams,0)-1):OFFSET(HOMECELL,MATCH(MIN(INDEX(Last_Data_Point,MATCH($A116,DataStreams,0)),INDEX(Last_Data_Point,MATCH(L$6,DataStreams,0)),$B$4),DateRange,0)-1,MATCH($A116,DataStreams,0)-1) -
(INDEX(Returns!$102:$102,MATCH($A116,DataStreams,0))*
OFFSET(HOMECELL,MATCH(MAX(INDEX(First_Data_Point,MATCH($A116,DataStreams,0)),INDEX(First_Data_Point,MATCH(L$6,DataStreams,0)),$B$3),DateRange,0)-1,MATCH(INDEX(Returns!$100:$100,MATCH($A116,DataStreams,0)),DataStreams,0)-1):OFFSET(HOMECELL,MATCH(MIN(INDEX(Last_Data_Point,MATCH($A116,DataStreams,0)),INDEX(Last_Data_Point,MATCH(L$6,DataStreams,0)),$B$4),DateRange,0)-1,MATCH(INDEX(Returns!$100:$100,MATCH($A116,DataStreams,0)),DataStreams,0)-1)),
OFFSET(HOMECELL,MATCH(MAX(INDEX(First_Data_Point,MATCH($A116,DataStreams,0)),INDEX(First_Data_Point,MATCH(L$6,DataStreams,0)),$B$3),DateRange,0)-1,MATCH(L$6,DataStreams,0)-1):OFFSET(HOMECELL,MATCH(MIN(INDEX(Last_Data_Point,MATCH($A116,DataStreams,0)),INDEX(Last_Data_Point,MATCH(L$6,DataStreams,0)),$B$4),DateRange,0)-1,MATCH(L$6,DataStreams,0)-1) -
(INDEX(Returns!$102:$102,MATCH(L$6,DataStreams,0))*
OFFSET(HOMECELL,MATCH(MAX(INDEX(First_Data_Point,MATCH($A116,DataStreams,0)),INDEX(First_Data_Point,MATCH(L$6,DataStreams,0)),$B$3),DateRange,0)-1,MATCH(INDEX(Returns!$100:$100,MATCH(L$6,DataStreams,0)),DataStreams,0)-1):OFFSET(HOMECELL,MATCH(MIN(INDEX(Last_Data_Point,MATCH($A116,DataStreams,0)),INDEX(Last_Data_Point,MATCH(L$6,DataStreams,0)),$B$4),DateRange,0)-1,MATCH(INDEX(Returns!$100:$100,MATCH(L$6,DataStreams,0)),DataStreams,0)-1))),"")</f>
        <v/>
      </c>
      <c r="M116" s="233" t="str" cm="1">
        <f t="array" aca="1" ref="M116" ca="1">_xlfn.IFNA(_xlfn.COVARIANCE.S(
OFFSET(HOMECELL,MATCH(MAX(INDEX(First_Data_Point,MATCH($A116,DataStreams,0)),INDEX(First_Data_Point,MATCH(M$6,DataStreams,0)),$B$3),DateRange,0)-1,MATCH($A116,DataStreams,0)-1):OFFSET(HOMECELL,MATCH(MIN(INDEX(Last_Data_Point,MATCH($A116,DataStreams,0)),INDEX(Last_Data_Point,MATCH(M$6,DataStreams,0)),$B$4),DateRange,0)-1,MATCH($A116,DataStreams,0)-1) -
(INDEX(Returns!$102:$102,MATCH($A116,DataStreams,0))*
OFFSET(HOMECELL,MATCH(MAX(INDEX(First_Data_Point,MATCH($A116,DataStreams,0)),INDEX(First_Data_Point,MATCH(M$6,DataStreams,0)),$B$3),DateRange,0)-1,MATCH(INDEX(Returns!$100:$100,MATCH($A116,DataStreams,0)),DataStreams,0)-1):OFFSET(HOMECELL,MATCH(MIN(INDEX(Last_Data_Point,MATCH($A116,DataStreams,0)),INDEX(Last_Data_Point,MATCH(M$6,DataStreams,0)),$B$4),DateRange,0)-1,MATCH(INDEX(Returns!$100:$100,MATCH($A116,DataStreams,0)),DataStreams,0)-1)),
OFFSET(HOMECELL,MATCH(MAX(INDEX(First_Data_Point,MATCH($A116,DataStreams,0)),INDEX(First_Data_Point,MATCH(M$6,DataStreams,0)),$B$3),DateRange,0)-1,MATCH(M$6,DataStreams,0)-1):OFFSET(HOMECELL,MATCH(MIN(INDEX(Last_Data_Point,MATCH($A116,DataStreams,0)),INDEX(Last_Data_Point,MATCH(M$6,DataStreams,0)),$B$4),DateRange,0)-1,MATCH(M$6,DataStreams,0)-1) -
(INDEX(Returns!$102:$102,MATCH(M$6,DataStreams,0))*
OFFSET(HOMECELL,MATCH(MAX(INDEX(First_Data_Point,MATCH($A116,DataStreams,0)),INDEX(First_Data_Point,MATCH(M$6,DataStreams,0)),$B$3),DateRange,0)-1,MATCH(INDEX(Returns!$100:$100,MATCH(M$6,DataStreams,0)),DataStreams,0)-1):OFFSET(HOMECELL,MATCH(MIN(INDEX(Last_Data_Point,MATCH($A116,DataStreams,0)),INDEX(Last_Data_Point,MATCH(M$6,DataStreams,0)),$B$4),DateRange,0)-1,MATCH(INDEX(Returns!$100:$100,MATCH(M$6,DataStreams,0)),DataStreams,0)-1))),"")</f>
        <v/>
      </c>
      <c r="N116" s="233" t="str" cm="1">
        <f t="array" aca="1" ref="N116" ca="1">_xlfn.IFNA(_xlfn.COVARIANCE.S(
OFFSET(HOMECELL,MATCH(MAX(INDEX(First_Data_Point,MATCH($A116,DataStreams,0)),INDEX(First_Data_Point,MATCH(N$6,DataStreams,0)),$B$3),DateRange,0)-1,MATCH($A116,DataStreams,0)-1):OFFSET(HOMECELL,MATCH(MIN(INDEX(Last_Data_Point,MATCH($A116,DataStreams,0)),INDEX(Last_Data_Point,MATCH(N$6,DataStreams,0)),$B$4),DateRange,0)-1,MATCH($A116,DataStreams,0)-1) -
(INDEX(Returns!$102:$102,MATCH($A116,DataStreams,0))*
OFFSET(HOMECELL,MATCH(MAX(INDEX(First_Data_Point,MATCH($A116,DataStreams,0)),INDEX(First_Data_Point,MATCH(N$6,DataStreams,0)),$B$3),DateRange,0)-1,MATCH(INDEX(Returns!$100:$100,MATCH($A116,DataStreams,0)),DataStreams,0)-1):OFFSET(HOMECELL,MATCH(MIN(INDEX(Last_Data_Point,MATCH($A116,DataStreams,0)),INDEX(Last_Data_Point,MATCH(N$6,DataStreams,0)),$B$4),DateRange,0)-1,MATCH(INDEX(Returns!$100:$100,MATCH($A116,DataStreams,0)),DataStreams,0)-1)),
OFFSET(HOMECELL,MATCH(MAX(INDEX(First_Data_Point,MATCH($A116,DataStreams,0)),INDEX(First_Data_Point,MATCH(N$6,DataStreams,0)),$B$3),DateRange,0)-1,MATCH(N$6,DataStreams,0)-1):OFFSET(HOMECELL,MATCH(MIN(INDEX(Last_Data_Point,MATCH($A116,DataStreams,0)),INDEX(Last_Data_Point,MATCH(N$6,DataStreams,0)),$B$4),DateRange,0)-1,MATCH(N$6,DataStreams,0)-1) -
(INDEX(Returns!$102:$102,MATCH(N$6,DataStreams,0))*
OFFSET(HOMECELL,MATCH(MAX(INDEX(First_Data_Point,MATCH($A116,DataStreams,0)),INDEX(First_Data_Point,MATCH(N$6,DataStreams,0)),$B$3),DateRange,0)-1,MATCH(INDEX(Returns!$100:$100,MATCH(N$6,DataStreams,0)),DataStreams,0)-1):OFFSET(HOMECELL,MATCH(MIN(INDEX(Last_Data_Point,MATCH($A116,DataStreams,0)),INDEX(Last_Data_Point,MATCH(N$6,DataStreams,0)),$B$4),DateRange,0)-1,MATCH(INDEX(Returns!$100:$100,MATCH(N$6,DataStreams,0)),DataStreams,0)-1))),"")</f>
        <v/>
      </c>
      <c r="O116" s="233" t="str" cm="1">
        <f t="array" aca="1" ref="O116" ca="1">_xlfn.IFNA(_xlfn.COVARIANCE.S(
OFFSET(HOMECELL,MATCH(MAX(INDEX(First_Data_Point,MATCH($A116,DataStreams,0)),INDEX(First_Data_Point,MATCH(O$6,DataStreams,0)),$B$3),DateRange,0)-1,MATCH($A116,DataStreams,0)-1):OFFSET(HOMECELL,MATCH(MIN(INDEX(Last_Data_Point,MATCH($A116,DataStreams,0)),INDEX(Last_Data_Point,MATCH(O$6,DataStreams,0)),$B$4),DateRange,0)-1,MATCH($A116,DataStreams,0)-1) -
(INDEX(Returns!$102:$102,MATCH($A116,DataStreams,0))*
OFFSET(HOMECELL,MATCH(MAX(INDEX(First_Data_Point,MATCH($A116,DataStreams,0)),INDEX(First_Data_Point,MATCH(O$6,DataStreams,0)),$B$3),DateRange,0)-1,MATCH(INDEX(Returns!$100:$100,MATCH($A116,DataStreams,0)),DataStreams,0)-1):OFFSET(HOMECELL,MATCH(MIN(INDEX(Last_Data_Point,MATCH($A116,DataStreams,0)),INDEX(Last_Data_Point,MATCH(O$6,DataStreams,0)),$B$4),DateRange,0)-1,MATCH(INDEX(Returns!$100:$100,MATCH($A116,DataStreams,0)),DataStreams,0)-1)),
OFFSET(HOMECELL,MATCH(MAX(INDEX(First_Data_Point,MATCH($A116,DataStreams,0)),INDEX(First_Data_Point,MATCH(O$6,DataStreams,0)),$B$3),DateRange,0)-1,MATCH(O$6,DataStreams,0)-1):OFFSET(HOMECELL,MATCH(MIN(INDEX(Last_Data_Point,MATCH($A116,DataStreams,0)),INDEX(Last_Data_Point,MATCH(O$6,DataStreams,0)),$B$4),DateRange,0)-1,MATCH(O$6,DataStreams,0)-1) -
(INDEX(Returns!$102:$102,MATCH(O$6,DataStreams,0))*
OFFSET(HOMECELL,MATCH(MAX(INDEX(First_Data_Point,MATCH($A116,DataStreams,0)),INDEX(First_Data_Point,MATCH(O$6,DataStreams,0)),$B$3),DateRange,0)-1,MATCH(INDEX(Returns!$100:$100,MATCH(O$6,DataStreams,0)),DataStreams,0)-1):OFFSET(HOMECELL,MATCH(MIN(INDEX(Last_Data_Point,MATCH($A116,DataStreams,0)),INDEX(Last_Data_Point,MATCH(O$6,DataStreams,0)),$B$4),DateRange,0)-1,MATCH(INDEX(Returns!$100:$100,MATCH(O$6,DataStreams,0)),DataStreams,0)-1))),"")</f>
        <v/>
      </c>
      <c r="P116" s="233" t="str" cm="1">
        <f t="array" aca="1" ref="P116" ca="1">_xlfn.IFNA(_xlfn.COVARIANCE.S(
OFFSET(HOMECELL,MATCH(MAX(INDEX(First_Data_Point,MATCH($A116,DataStreams,0)),INDEX(First_Data_Point,MATCH(P$6,DataStreams,0)),$B$3),DateRange,0)-1,MATCH($A116,DataStreams,0)-1):OFFSET(HOMECELL,MATCH(MIN(INDEX(Last_Data_Point,MATCH($A116,DataStreams,0)),INDEX(Last_Data_Point,MATCH(P$6,DataStreams,0)),$B$4),DateRange,0)-1,MATCH($A116,DataStreams,0)-1) -
(INDEX(Returns!$102:$102,MATCH($A116,DataStreams,0))*
OFFSET(HOMECELL,MATCH(MAX(INDEX(First_Data_Point,MATCH($A116,DataStreams,0)),INDEX(First_Data_Point,MATCH(P$6,DataStreams,0)),$B$3),DateRange,0)-1,MATCH(INDEX(Returns!$100:$100,MATCH($A116,DataStreams,0)),DataStreams,0)-1):OFFSET(HOMECELL,MATCH(MIN(INDEX(Last_Data_Point,MATCH($A116,DataStreams,0)),INDEX(Last_Data_Point,MATCH(P$6,DataStreams,0)),$B$4),DateRange,0)-1,MATCH(INDEX(Returns!$100:$100,MATCH($A116,DataStreams,0)),DataStreams,0)-1)),
OFFSET(HOMECELL,MATCH(MAX(INDEX(First_Data_Point,MATCH($A116,DataStreams,0)),INDEX(First_Data_Point,MATCH(P$6,DataStreams,0)),$B$3),DateRange,0)-1,MATCH(P$6,DataStreams,0)-1):OFFSET(HOMECELL,MATCH(MIN(INDEX(Last_Data_Point,MATCH($A116,DataStreams,0)),INDEX(Last_Data_Point,MATCH(P$6,DataStreams,0)),$B$4),DateRange,0)-1,MATCH(P$6,DataStreams,0)-1) -
(INDEX(Returns!$102:$102,MATCH(P$6,DataStreams,0))*
OFFSET(HOMECELL,MATCH(MAX(INDEX(First_Data_Point,MATCH($A116,DataStreams,0)),INDEX(First_Data_Point,MATCH(P$6,DataStreams,0)),$B$3),DateRange,0)-1,MATCH(INDEX(Returns!$100:$100,MATCH(P$6,DataStreams,0)),DataStreams,0)-1):OFFSET(HOMECELL,MATCH(MIN(INDEX(Last_Data_Point,MATCH($A116,DataStreams,0)),INDEX(Last_Data_Point,MATCH(P$6,DataStreams,0)),$B$4),DateRange,0)-1,MATCH(INDEX(Returns!$100:$100,MATCH(P$6,DataStreams,0)),DataStreams,0)-1))),"")</f>
        <v/>
      </c>
      <c r="Q116" s="233" t="str" cm="1">
        <f t="array" aca="1" ref="Q116" ca="1">_xlfn.IFNA(_xlfn.COVARIANCE.S(
OFFSET(HOMECELL,MATCH(MAX(INDEX(First_Data_Point,MATCH($A116,DataStreams,0)),INDEX(First_Data_Point,MATCH(Q$6,DataStreams,0)),$B$3),DateRange,0)-1,MATCH($A116,DataStreams,0)-1):OFFSET(HOMECELL,MATCH(MIN(INDEX(Last_Data_Point,MATCH($A116,DataStreams,0)),INDEX(Last_Data_Point,MATCH(Q$6,DataStreams,0)),$B$4),DateRange,0)-1,MATCH($A116,DataStreams,0)-1) -
(INDEX(Returns!$102:$102,MATCH($A116,DataStreams,0))*
OFFSET(HOMECELL,MATCH(MAX(INDEX(First_Data_Point,MATCH($A116,DataStreams,0)),INDEX(First_Data_Point,MATCH(Q$6,DataStreams,0)),$B$3),DateRange,0)-1,MATCH(INDEX(Returns!$100:$100,MATCH($A116,DataStreams,0)),DataStreams,0)-1):OFFSET(HOMECELL,MATCH(MIN(INDEX(Last_Data_Point,MATCH($A116,DataStreams,0)),INDEX(Last_Data_Point,MATCH(Q$6,DataStreams,0)),$B$4),DateRange,0)-1,MATCH(INDEX(Returns!$100:$100,MATCH($A116,DataStreams,0)),DataStreams,0)-1)),
OFFSET(HOMECELL,MATCH(MAX(INDEX(First_Data_Point,MATCH($A116,DataStreams,0)),INDEX(First_Data_Point,MATCH(Q$6,DataStreams,0)),$B$3),DateRange,0)-1,MATCH(Q$6,DataStreams,0)-1):OFFSET(HOMECELL,MATCH(MIN(INDEX(Last_Data_Point,MATCH($A116,DataStreams,0)),INDEX(Last_Data_Point,MATCH(Q$6,DataStreams,0)),$B$4),DateRange,0)-1,MATCH(Q$6,DataStreams,0)-1) -
(INDEX(Returns!$102:$102,MATCH(Q$6,DataStreams,0))*
OFFSET(HOMECELL,MATCH(MAX(INDEX(First_Data_Point,MATCH($A116,DataStreams,0)),INDEX(First_Data_Point,MATCH(Q$6,DataStreams,0)),$B$3),DateRange,0)-1,MATCH(INDEX(Returns!$100:$100,MATCH(Q$6,DataStreams,0)),DataStreams,0)-1):OFFSET(HOMECELL,MATCH(MIN(INDEX(Last_Data_Point,MATCH($A116,DataStreams,0)),INDEX(Last_Data_Point,MATCH(Q$6,DataStreams,0)),$B$4),DateRange,0)-1,MATCH(INDEX(Returns!$100:$100,MATCH(Q$6,DataStreams,0)),DataStreams,0)-1))),"")</f>
        <v/>
      </c>
      <c r="R116" s="233" t="str" cm="1">
        <f t="array" aca="1" ref="R116" ca="1">_xlfn.IFNA(_xlfn.COVARIANCE.S(
OFFSET(HOMECELL,MATCH(MAX(INDEX(First_Data_Point,MATCH($A116,DataStreams,0)),INDEX(First_Data_Point,MATCH(R$6,DataStreams,0)),$B$3),DateRange,0)-1,MATCH($A116,DataStreams,0)-1):OFFSET(HOMECELL,MATCH(MIN(INDEX(Last_Data_Point,MATCH($A116,DataStreams,0)),INDEX(Last_Data_Point,MATCH(R$6,DataStreams,0)),$B$4),DateRange,0)-1,MATCH($A116,DataStreams,0)-1) -
(INDEX(Returns!$102:$102,MATCH($A116,DataStreams,0))*
OFFSET(HOMECELL,MATCH(MAX(INDEX(First_Data_Point,MATCH($A116,DataStreams,0)),INDEX(First_Data_Point,MATCH(R$6,DataStreams,0)),$B$3),DateRange,0)-1,MATCH(INDEX(Returns!$100:$100,MATCH($A116,DataStreams,0)),DataStreams,0)-1):OFFSET(HOMECELL,MATCH(MIN(INDEX(Last_Data_Point,MATCH($A116,DataStreams,0)),INDEX(Last_Data_Point,MATCH(R$6,DataStreams,0)),$B$4),DateRange,0)-1,MATCH(INDEX(Returns!$100:$100,MATCH($A116,DataStreams,0)),DataStreams,0)-1)),
OFFSET(HOMECELL,MATCH(MAX(INDEX(First_Data_Point,MATCH($A116,DataStreams,0)),INDEX(First_Data_Point,MATCH(R$6,DataStreams,0)),$B$3),DateRange,0)-1,MATCH(R$6,DataStreams,0)-1):OFFSET(HOMECELL,MATCH(MIN(INDEX(Last_Data_Point,MATCH($A116,DataStreams,0)),INDEX(Last_Data_Point,MATCH(R$6,DataStreams,0)),$B$4),DateRange,0)-1,MATCH(R$6,DataStreams,0)-1) -
(INDEX(Returns!$102:$102,MATCH(R$6,DataStreams,0))*
OFFSET(HOMECELL,MATCH(MAX(INDEX(First_Data_Point,MATCH($A116,DataStreams,0)),INDEX(First_Data_Point,MATCH(R$6,DataStreams,0)),$B$3),DateRange,0)-1,MATCH(INDEX(Returns!$100:$100,MATCH(R$6,DataStreams,0)),DataStreams,0)-1):OFFSET(HOMECELL,MATCH(MIN(INDEX(Last_Data_Point,MATCH($A116,DataStreams,0)),INDEX(Last_Data_Point,MATCH(R$6,DataStreams,0)),$B$4),DateRange,0)-1,MATCH(INDEX(Returns!$100:$100,MATCH(R$6,DataStreams,0)),DataStreams,0)-1))),"")</f>
        <v/>
      </c>
      <c r="S116" s="233" t="str" cm="1">
        <f t="array" aca="1" ref="S116" ca="1">_xlfn.IFNA(_xlfn.COVARIANCE.S(
OFFSET(HOMECELL,MATCH(MAX(INDEX(First_Data_Point,MATCH($A116,DataStreams,0)),INDEX(First_Data_Point,MATCH(S$6,DataStreams,0)),$B$3),DateRange,0)-1,MATCH($A116,DataStreams,0)-1):OFFSET(HOMECELL,MATCH(MIN(INDEX(Last_Data_Point,MATCH($A116,DataStreams,0)),INDEX(Last_Data_Point,MATCH(S$6,DataStreams,0)),$B$4),DateRange,0)-1,MATCH($A116,DataStreams,0)-1) -
(INDEX(Returns!$102:$102,MATCH($A116,DataStreams,0))*
OFFSET(HOMECELL,MATCH(MAX(INDEX(First_Data_Point,MATCH($A116,DataStreams,0)),INDEX(First_Data_Point,MATCH(S$6,DataStreams,0)),$B$3),DateRange,0)-1,MATCH(INDEX(Returns!$100:$100,MATCH($A116,DataStreams,0)),DataStreams,0)-1):OFFSET(HOMECELL,MATCH(MIN(INDEX(Last_Data_Point,MATCH($A116,DataStreams,0)),INDEX(Last_Data_Point,MATCH(S$6,DataStreams,0)),$B$4),DateRange,0)-1,MATCH(INDEX(Returns!$100:$100,MATCH($A116,DataStreams,0)),DataStreams,0)-1)),
OFFSET(HOMECELL,MATCH(MAX(INDEX(First_Data_Point,MATCH($A116,DataStreams,0)),INDEX(First_Data_Point,MATCH(S$6,DataStreams,0)),$B$3),DateRange,0)-1,MATCH(S$6,DataStreams,0)-1):OFFSET(HOMECELL,MATCH(MIN(INDEX(Last_Data_Point,MATCH($A116,DataStreams,0)),INDEX(Last_Data_Point,MATCH(S$6,DataStreams,0)),$B$4),DateRange,0)-1,MATCH(S$6,DataStreams,0)-1) -
(INDEX(Returns!$102:$102,MATCH(S$6,DataStreams,0))*
OFFSET(HOMECELL,MATCH(MAX(INDEX(First_Data_Point,MATCH($A116,DataStreams,0)),INDEX(First_Data_Point,MATCH(S$6,DataStreams,0)),$B$3),DateRange,0)-1,MATCH(INDEX(Returns!$100:$100,MATCH(S$6,DataStreams,0)),DataStreams,0)-1):OFFSET(HOMECELL,MATCH(MIN(INDEX(Last_Data_Point,MATCH($A116,DataStreams,0)),INDEX(Last_Data_Point,MATCH(S$6,DataStreams,0)),$B$4),DateRange,0)-1,MATCH(INDEX(Returns!$100:$100,MATCH(S$6,DataStreams,0)),DataStreams,0)-1))),"")</f>
        <v/>
      </c>
      <c r="T116" s="233" t="str" cm="1">
        <f t="array" aca="1" ref="T116" ca="1">_xlfn.IFNA(_xlfn.COVARIANCE.S(
OFFSET(HOMECELL,MATCH(MAX(INDEX(First_Data_Point,MATCH($A116,DataStreams,0)),INDEX(First_Data_Point,MATCH(T$6,DataStreams,0)),$B$3),DateRange,0)-1,MATCH($A116,DataStreams,0)-1):OFFSET(HOMECELL,MATCH(MIN(INDEX(Last_Data_Point,MATCH($A116,DataStreams,0)),INDEX(Last_Data_Point,MATCH(T$6,DataStreams,0)),$B$4),DateRange,0)-1,MATCH($A116,DataStreams,0)-1) -
(INDEX(Returns!$102:$102,MATCH($A116,DataStreams,0))*
OFFSET(HOMECELL,MATCH(MAX(INDEX(First_Data_Point,MATCH($A116,DataStreams,0)),INDEX(First_Data_Point,MATCH(T$6,DataStreams,0)),$B$3),DateRange,0)-1,MATCH(INDEX(Returns!$100:$100,MATCH($A116,DataStreams,0)),DataStreams,0)-1):OFFSET(HOMECELL,MATCH(MIN(INDEX(Last_Data_Point,MATCH($A116,DataStreams,0)),INDEX(Last_Data_Point,MATCH(T$6,DataStreams,0)),$B$4),DateRange,0)-1,MATCH(INDEX(Returns!$100:$100,MATCH($A116,DataStreams,0)),DataStreams,0)-1)),
OFFSET(HOMECELL,MATCH(MAX(INDEX(First_Data_Point,MATCH($A116,DataStreams,0)),INDEX(First_Data_Point,MATCH(T$6,DataStreams,0)),$B$3),DateRange,0)-1,MATCH(T$6,DataStreams,0)-1):OFFSET(HOMECELL,MATCH(MIN(INDEX(Last_Data_Point,MATCH($A116,DataStreams,0)),INDEX(Last_Data_Point,MATCH(T$6,DataStreams,0)),$B$4),DateRange,0)-1,MATCH(T$6,DataStreams,0)-1) -
(INDEX(Returns!$102:$102,MATCH(T$6,DataStreams,0))*
OFFSET(HOMECELL,MATCH(MAX(INDEX(First_Data_Point,MATCH($A116,DataStreams,0)),INDEX(First_Data_Point,MATCH(T$6,DataStreams,0)),$B$3),DateRange,0)-1,MATCH(INDEX(Returns!$100:$100,MATCH(T$6,DataStreams,0)),DataStreams,0)-1):OFFSET(HOMECELL,MATCH(MIN(INDEX(Last_Data_Point,MATCH($A116,DataStreams,0)),INDEX(Last_Data_Point,MATCH(T$6,DataStreams,0)),$B$4),DateRange,0)-1,MATCH(INDEX(Returns!$100:$100,MATCH(T$6,DataStreams,0)),DataStreams,0)-1))),"")</f>
        <v/>
      </c>
      <c r="U116" s="233" t="str" cm="1">
        <f t="array" aca="1" ref="U116" ca="1">_xlfn.IFNA(_xlfn.COVARIANCE.S(
OFFSET(HOMECELL,MATCH(MAX(INDEX(First_Data_Point,MATCH($A116,DataStreams,0)),INDEX(First_Data_Point,MATCH(U$6,DataStreams,0)),$B$3),DateRange,0)-1,MATCH($A116,DataStreams,0)-1):OFFSET(HOMECELL,MATCH(MIN(INDEX(Last_Data_Point,MATCH($A116,DataStreams,0)),INDEX(Last_Data_Point,MATCH(U$6,DataStreams,0)),$B$4),DateRange,0)-1,MATCH($A116,DataStreams,0)-1) -
(INDEX(Returns!$102:$102,MATCH($A116,DataStreams,0))*
OFFSET(HOMECELL,MATCH(MAX(INDEX(First_Data_Point,MATCH($A116,DataStreams,0)),INDEX(First_Data_Point,MATCH(U$6,DataStreams,0)),$B$3),DateRange,0)-1,MATCH(INDEX(Returns!$100:$100,MATCH($A116,DataStreams,0)),DataStreams,0)-1):OFFSET(HOMECELL,MATCH(MIN(INDEX(Last_Data_Point,MATCH($A116,DataStreams,0)),INDEX(Last_Data_Point,MATCH(U$6,DataStreams,0)),$B$4),DateRange,0)-1,MATCH(INDEX(Returns!$100:$100,MATCH($A116,DataStreams,0)),DataStreams,0)-1)),
OFFSET(HOMECELL,MATCH(MAX(INDEX(First_Data_Point,MATCH($A116,DataStreams,0)),INDEX(First_Data_Point,MATCH(U$6,DataStreams,0)),$B$3),DateRange,0)-1,MATCH(U$6,DataStreams,0)-1):OFFSET(HOMECELL,MATCH(MIN(INDEX(Last_Data_Point,MATCH($A116,DataStreams,0)),INDEX(Last_Data_Point,MATCH(U$6,DataStreams,0)),$B$4),DateRange,0)-1,MATCH(U$6,DataStreams,0)-1) -
(INDEX(Returns!$102:$102,MATCH(U$6,DataStreams,0))*
OFFSET(HOMECELL,MATCH(MAX(INDEX(First_Data_Point,MATCH($A116,DataStreams,0)),INDEX(First_Data_Point,MATCH(U$6,DataStreams,0)),$B$3),DateRange,0)-1,MATCH(INDEX(Returns!$100:$100,MATCH(U$6,DataStreams,0)),DataStreams,0)-1):OFFSET(HOMECELL,MATCH(MIN(INDEX(Last_Data_Point,MATCH($A116,DataStreams,0)),INDEX(Last_Data_Point,MATCH(U$6,DataStreams,0)),$B$4),DateRange,0)-1,MATCH(INDEX(Returns!$100:$100,MATCH(U$6,DataStreams,0)),DataStreams,0)-1))),"")</f>
        <v/>
      </c>
      <c r="V116" s="233" t="str" cm="1">
        <f t="array" aca="1" ref="V116" ca="1">_xlfn.IFNA(_xlfn.COVARIANCE.S(
OFFSET(HOMECELL,MATCH(MAX(INDEX(First_Data_Point,MATCH($A116,DataStreams,0)),INDEX(First_Data_Point,MATCH(V$6,DataStreams,0)),$B$3),DateRange,0)-1,MATCH($A116,DataStreams,0)-1):OFFSET(HOMECELL,MATCH(MIN(INDEX(Last_Data_Point,MATCH($A116,DataStreams,0)),INDEX(Last_Data_Point,MATCH(V$6,DataStreams,0)),$B$4),DateRange,0)-1,MATCH($A116,DataStreams,0)-1) -
(INDEX(Returns!$102:$102,MATCH($A116,DataStreams,0))*
OFFSET(HOMECELL,MATCH(MAX(INDEX(First_Data_Point,MATCH($A116,DataStreams,0)),INDEX(First_Data_Point,MATCH(V$6,DataStreams,0)),$B$3),DateRange,0)-1,MATCH(INDEX(Returns!$100:$100,MATCH($A116,DataStreams,0)),DataStreams,0)-1):OFFSET(HOMECELL,MATCH(MIN(INDEX(Last_Data_Point,MATCH($A116,DataStreams,0)),INDEX(Last_Data_Point,MATCH(V$6,DataStreams,0)),$B$4),DateRange,0)-1,MATCH(INDEX(Returns!$100:$100,MATCH($A116,DataStreams,0)),DataStreams,0)-1)),
OFFSET(HOMECELL,MATCH(MAX(INDEX(First_Data_Point,MATCH($A116,DataStreams,0)),INDEX(First_Data_Point,MATCH(V$6,DataStreams,0)),$B$3),DateRange,0)-1,MATCH(V$6,DataStreams,0)-1):OFFSET(HOMECELL,MATCH(MIN(INDEX(Last_Data_Point,MATCH($A116,DataStreams,0)),INDEX(Last_Data_Point,MATCH(V$6,DataStreams,0)),$B$4),DateRange,0)-1,MATCH(V$6,DataStreams,0)-1) -
(INDEX(Returns!$102:$102,MATCH(V$6,DataStreams,0))*
OFFSET(HOMECELL,MATCH(MAX(INDEX(First_Data_Point,MATCH($A116,DataStreams,0)),INDEX(First_Data_Point,MATCH(V$6,DataStreams,0)),$B$3),DateRange,0)-1,MATCH(INDEX(Returns!$100:$100,MATCH(V$6,DataStreams,0)),DataStreams,0)-1):OFFSET(HOMECELL,MATCH(MIN(INDEX(Last_Data_Point,MATCH($A116,DataStreams,0)),INDEX(Last_Data_Point,MATCH(V$6,DataStreams,0)),$B$4),DateRange,0)-1,MATCH(INDEX(Returns!$100:$100,MATCH(V$6,DataStreams,0)),DataStreams,0)-1))),"")</f>
        <v/>
      </c>
      <c r="W116" s="233" t="str" cm="1">
        <f t="array" aca="1" ref="W116" ca="1">_xlfn.IFNA(_xlfn.COVARIANCE.S(
OFFSET(HOMECELL,MATCH(MAX(INDEX(First_Data_Point,MATCH($A116,DataStreams,0)),INDEX(First_Data_Point,MATCH(W$6,DataStreams,0)),$B$3),DateRange,0)-1,MATCH($A116,DataStreams,0)-1):OFFSET(HOMECELL,MATCH(MIN(INDEX(Last_Data_Point,MATCH($A116,DataStreams,0)),INDEX(Last_Data_Point,MATCH(W$6,DataStreams,0)),$B$4),DateRange,0)-1,MATCH($A116,DataStreams,0)-1) -
(INDEX(Returns!$102:$102,MATCH($A116,DataStreams,0))*
OFFSET(HOMECELL,MATCH(MAX(INDEX(First_Data_Point,MATCH($A116,DataStreams,0)),INDEX(First_Data_Point,MATCH(W$6,DataStreams,0)),$B$3),DateRange,0)-1,MATCH(INDEX(Returns!$100:$100,MATCH($A116,DataStreams,0)),DataStreams,0)-1):OFFSET(HOMECELL,MATCH(MIN(INDEX(Last_Data_Point,MATCH($A116,DataStreams,0)),INDEX(Last_Data_Point,MATCH(W$6,DataStreams,0)),$B$4),DateRange,0)-1,MATCH(INDEX(Returns!$100:$100,MATCH($A116,DataStreams,0)),DataStreams,0)-1)),
OFFSET(HOMECELL,MATCH(MAX(INDEX(First_Data_Point,MATCH($A116,DataStreams,0)),INDEX(First_Data_Point,MATCH(W$6,DataStreams,0)),$B$3),DateRange,0)-1,MATCH(W$6,DataStreams,0)-1):OFFSET(HOMECELL,MATCH(MIN(INDEX(Last_Data_Point,MATCH($A116,DataStreams,0)),INDEX(Last_Data_Point,MATCH(W$6,DataStreams,0)),$B$4),DateRange,0)-1,MATCH(W$6,DataStreams,0)-1) -
(INDEX(Returns!$102:$102,MATCH(W$6,DataStreams,0))*
OFFSET(HOMECELL,MATCH(MAX(INDEX(First_Data_Point,MATCH($A116,DataStreams,0)),INDEX(First_Data_Point,MATCH(W$6,DataStreams,0)),$B$3),DateRange,0)-1,MATCH(INDEX(Returns!$100:$100,MATCH(W$6,DataStreams,0)),DataStreams,0)-1):OFFSET(HOMECELL,MATCH(MIN(INDEX(Last_Data_Point,MATCH($A116,DataStreams,0)),INDEX(Last_Data_Point,MATCH(W$6,DataStreams,0)),$B$4),DateRange,0)-1,MATCH(INDEX(Returns!$100:$100,MATCH(W$6,DataStreams,0)),DataStreams,0)-1))),"")</f>
        <v/>
      </c>
      <c r="X116" s="233" t="str" cm="1">
        <f t="array" aca="1" ref="X116" ca="1">_xlfn.IFNA(_xlfn.COVARIANCE.S(
OFFSET(HOMECELL,MATCH(MAX(INDEX(First_Data_Point,MATCH($A116,DataStreams,0)),INDEX(First_Data_Point,MATCH(X$6,DataStreams,0)),$B$3),DateRange,0)-1,MATCH($A116,DataStreams,0)-1):OFFSET(HOMECELL,MATCH(MIN(INDEX(Last_Data_Point,MATCH($A116,DataStreams,0)),INDEX(Last_Data_Point,MATCH(X$6,DataStreams,0)),$B$4),DateRange,0)-1,MATCH($A116,DataStreams,0)-1) -
(INDEX(Returns!$102:$102,MATCH($A116,DataStreams,0))*
OFFSET(HOMECELL,MATCH(MAX(INDEX(First_Data_Point,MATCH($A116,DataStreams,0)),INDEX(First_Data_Point,MATCH(X$6,DataStreams,0)),$B$3),DateRange,0)-1,MATCH(INDEX(Returns!$100:$100,MATCH($A116,DataStreams,0)),DataStreams,0)-1):OFFSET(HOMECELL,MATCH(MIN(INDEX(Last_Data_Point,MATCH($A116,DataStreams,0)),INDEX(Last_Data_Point,MATCH(X$6,DataStreams,0)),$B$4),DateRange,0)-1,MATCH(INDEX(Returns!$100:$100,MATCH($A116,DataStreams,0)),DataStreams,0)-1)),
OFFSET(HOMECELL,MATCH(MAX(INDEX(First_Data_Point,MATCH($A116,DataStreams,0)),INDEX(First_Data_Point,MATCH(X$6,DataStreams,0)),$B$3),DateRange,0)-1,MATCH(X$6,DataStreams,0)-1):OFFSET(HOMECELL,MATCH(MIN(INDEX(Last_Data_Point,MATCH($A116,DataStreams,0)),INDEX(Last_Data_Point,MATCH(X$6,DataStreams,0)),$B$4),DateRange,0)-1,MATCH(X$6,DataStreams,0)-1) -
(INDEX(Returns!$102:$102,MATCH(X$6,DataStreams,0))*
OFFSET(HOMECELL,MATCH(MAX(INDEX(First_Data_Point,MATCH($A116,DataStreams,0)),INDEX(First_Data_Point,MATCH(X$6,DataStreams,0)),$B$3),DateRange,0)-1,MATCH(INDEX(Returns!$100:$100,MATCH(X$6,DataStreams,0)),DataStreams,0)-1):OFFSET(HOMECELL,MATCH(MIN(INDEX(Last_Data_Point,MATCH($A116,DataStreams,0)),INDEX(Last_Data_Point,MATCH(X$6,DataStreams,0)),$B$4),DateRange,0)-1,MATCH(INDEX(Returns!$100:$100,MATCH(X$6,DataStreams,0)),DataStreams,0)-1))),"")</f>
        <v/>
      </c>
      <c r="Y116" s="233" t="str" cm="1">
        <f t="array" aca="1" ref="Y116" ca="1">_xlfn.IFNA(_xlfn.COVARIANCE.S(
OFFSET(HOMECELL,MATCH(MAX(INDEX(First_Data_Point,MATCH($A116,DataStreams,0)),INDEX(First_Data_Point,MATCH(Y$6,DataStreams,0)),$B$3),DateRange,0)-1,MATCH($A116,DataStreams,0)-1):OFFSET(HOMECELL,MATCH(MIN(INDEX(Last_Data_Point,MATCH($A116,DataStreams,0)),INDEX(Last_Data_Point,MATCH(Y$6,DataStreams,0)),$B$4),DateRange,0)-1,MATCH($A116,DataStreams,0)-1) -
(INDEX(Returns!$102:$102,MATCH($A116,DataStreams,0))*
OFFSET(HOMECELL,MATCH(MAX(INDEX(First_Data_Point,MATCH($A116,DataStreams,0)),INDEX(First_Data_Point,MATCH(Y$6,DataStreams,0)),$B$3),DateRange,0)-1,MATCH(INDEX(Returns!$100:$100,MATCH($A116,DataStreams,0)),DataStreams,0)-1):OFFSET(HOMECELL,MATCH(MIN(INDEX(Last_Data_Point,MATCH($A116,DataStreams,0)),INDEX(Last_Data_Point,MATCH(Y$6,DataStreams,0)),$B$4),DateRange,0)-1,MATCH(INDEX(Returns!$100:$100,MATCH($A116,DataStreams,0)),DataStreams,0)-1)),
OFFSET(HOMECELL,MATCH(MAX(INDEX(First_Data_Point,MATCH($A116,DataStreams,0)),INDEX(First_Data_Point,MATCH(Y$6,DataStreams,0)),$B$3),DateRange,0)-1,MATCH(Y$6,DataStreams,0)-1):OFFSET(HOMECELL,MATCH(MIN(INDEX(Last_Data_Point,MATCH($A116,DataStreams,0)),INDEX(Last_Data_Point,MATCH(Y$6,DataStreams,0)),$B$4),DateRange,0)-1,MATCH(Y$6,DataStreams,0)-1) -
(INDEX(Returns!$102:$102,MATCH(Y$6,DataStreams,0))*
OFFSET(HOMECELL,MATCH(MAX(INDEX(First_Data_Point,MATCH($A116,DataStreams,0)),INDEX(First_Data_Point,MATCH(Y$6,DataStreams,0)),$B$3),DateRange,0)-1,MATCH(INDEX(Returns!$100:$100,MATCH(Y$6,DataStreams,0)),DataStreams,0)-1):OFFSET(HOMECELL,MATCH(MIN(INDEX(Last_Data_Point,MATCH($A116,DataStreams,0)),INDEX(Last_Data_Point,MATCH(Y$6,DataStreams,0)),$B$4),DateRange,0)-1,MATCH(INDEX(Returns!$100:$100,MATCH(Y$6,DataStreams,0)),DataStreams,0)-1))),"")</f>
        <v/>
      </c>
      <c r="Z116" s="233" t="str" cm="1">
        <f t="array" aca="1" ref="Z116" ca="1">_xlfn.IFNA(_xlfn.COVARIANCE.S(
OFFSET(HOMECELL,MATCH(MAX(INDEX(First_Data_Point,MATCH($A116,DataStreams,0)),INDEX(First_Data_Point,MATCH(Z$6,DataStreams,0)),$B$3),DateRange,0)-1,MATCH($A116,DataStreams,0)-1):OFFSET(HOMECELL,MATCH(MIN(INDEX(Last_Data_Point,MATCH($A116,DataStreams,0)),INDEX(Last_Data_Point,MATCH(Z$6,DataStreams,0)),$B$4),DateRange,0)-1,MATCH($A116,DataStreams,0)-1) -
(INDEX(Returns!$102:$102,MATCH($A116,DataStreams,0))*
OFFSET(HOMECELL,MATCH(MAX(INDEX(First_Data_Point,MATCH($A116,DataStreams,0)),INDEX(First_Data_Point,MATCH(Z$6,DataStreams,0)),$B$3),DateRange,0)-1,MATCH(INDEX(Returns!$100:$100,MATCH($A116,DataStreams,0)),DataStreams,0)-1):OFFSET(HOMECELL,MATCH(MIN(INDEX(Last_Data_Point,MATCH($A116,DataStreams,0)),INDEX(Last_Data_Point,MATCH(Z$6,DataStreams,0)),$B$4),DateRange,0)-1,MATCH(INDEX(Returns!$100:$100,MATCH($A116,DataStreams,0)),DataStreams,0)-1)),
OFFSET(HOMECELL,MATCH(MAX(INDEX(First_Data_Point,MATCH($A116,DataStreams,0)),INDEX(First_Data_Point,MATCH(Z$6,DataStreams,0)),$B$3),DateRange,0)-1,MATCH(Z$6,DataStreams,0)-1):OFFSET(HOMECELL,MATCH(MIN(INDEX(Last_Data_Point,MATCH($A116,DataStreams,0)),INDEX(Last_Data_Point,MATCH(Z$6,DataStreams,0)),$B$4),DateRange,0)-1,MATCH(Z$6,DataStreams,0)-1) -
(INDEX(Returns!$102:$102,MATCH(Z$6,DataStreams,0))*
OFFSET(HOMECELL,MATCH(MAX(INDEX(First_Data_Point,MATCH($A116,DataStreams,0)),INDEX(First_Data_Point,MATCH(Z$6,DataStreams,0)),$B$3),DateRange,0)-1,MATCH(INDEX(Returns!$100:$100,MATCH(Z$6,DataStreams,0)),DataStreams,0)-1):OFFSET(HOMECELL,MATCH(MIN(INDEX(Last_Data_Point,MATCH($A116,DataStreams,0)),INDEX(Last_Data_Point,MATCH(Z$6,DataStreams,0)),$B$4),DateRange,0)-1,MATCH(INDEX(Returns!$100:$100,MATCH(Z$6,DataStreams,0)),DataStreams,0)-1))),"")</f>
        <v/>
      </c>
      <c r="AA116" s="233" t="str" cm="1">
        <f t="array" aca="1" ref="AA116" ca="1">_xlfn.IFNA(_xlfn.COVARIANCE.S(
OFFSET(HOMECELL,MATCH(MAX(INDEX(First_Data_Point,MATCH($A116,DataStreams,0)),INDEX(First_Data_Point,MATCH(AA$6,DataStreams,0)),$B$3),DateRange,0)-1,MATCH($A116,DataStreams,0)-1):OFFSET(HOMECELL,MATCH(MIN(INDEX(Last_Data_Point,MATCH($A116,DataStreams,0)),INDEX(Last_Data_Point,MATCH(AA$6,DataStreams,0)),$B$4),DateRange,0)-1,MATCH($A116,DataStreams,0)-1) -
(INDEX(Returns!$102:$102,MATCH($A116,DataStreams,0))*
OFFSET(HOMECELL,MATCH(MAX(INDEX(First_Data_Point,MATCH($A116,DataStreams,0)),INDEX(First_Data_Point,MATCH(AA$6,DataStreams,0)),$B$3),DateRange,0)-1,MATCH(INDEX(Returns!$100:$100,MATCH($A116,DataStreams,0)),DataStreams,0)-1):OFFSET(HOMECELL,MATCH(MIN(INDEX(Last_Data_Point,MATCH($A116,DataStreams,0)),INDEX(Last_Data_Point,MATCH(AA$6,DataStreams,0)),$B$4),DateRange,0)-1,MATCH(INDEX(Returns!$100:$100,MATCH($A116,DataStreams,0)),DataStreams,0)-1)),
OFFSET(HOMECELL,MATCH(MAX(INDEX(First_Data_Point,MATCH($A116,DataStreams,0)),INDEX(First_Data_Point,MATCH(AA$6,DataStreams,0)),$B$3),DateRange,0)-1,MATCH(AA$6,DataStreams,0)-1):OFFSET(HOMECELL,MATCH(MIN(INDEX(Last_Data_Point,MATCH($A116,DataStreams,0)),INDEX(Last_Data_Point,MATCH(AA$6,DataStreams,0)),$B$4),DateRange,0)-1,MATCH(AA$6,DataStreams,0)-1) -
(INDEX(Returns!$102:$102,MATCH(AA$6,DataStreams,0))*
OFFSET(HOMECELL,MATCH(MAX(INDEX(First_Data_Point,MATCH($A116,DataStreams,0)),INDEX(First_Data_Point,MATCH(AA$6,DataStreams,0)),$B$3),DateRange,0)-1,MATCH(INDEX(Returns!$100:$100,MATCH(AA$6,DataStreams,0)),DataStreams,0)-1):OFFSET(HOMECELL,MATCH(MIN(INDEX(Last_Data_Point,MATCH($A116,DataStreams,0)),INDEX(Last_Data_Point,MATCH(AA$6,DataStreams,0)),$B$4),DateRange,0)-1,MATCH(INDEX(Returns!$100:$100,MATCH(AA$6,DataStreams,0)),DataStreams,0)-1))),"")</f>
        <v/>
      </c>
      <c r="AB116" s="233" t="str" cm="1">
        <f t="array" aca="1" ref="AB116" ca="1">_xlfn.IFNA(_xlfn.COVARIANCE.S(
OFFSET(HOMECELL,MATCH(MAX(INDEX(First_Data_Point,MATCH($A116,DataStreams,0)),INDEX(First_Data_Point,MATCH(AB$6,DataStreams,0)),$B$3),DateRange,0)-1,MATCH($A116,DataStreams,0)-1):OFFSET(HOMECELL,MATCH(MIN(INDEX(Last_Data_Point,MATCH($A116,DataStreams,0)),INDEX(Last_Data_Point,MATCH(AB$6,DataStreams,0)),$B$4),DateRange,0)-1,MATCH($A116,DataStreams,0)-1) -
(INDEX(Returns!$102:$102,MATCH($A116,DataStreams,0))*
OFFSET(HOMECELL,MATCH(MAX(INDEX(First_Data_Point,MATCH($A116,DataStreams,0)),INDEX(First_Data_Point,MATCH(AB$6,DataStreams,0)),$B$3),DateRange,0)-1,MATCH(INDEX(Returns!$100:$100,MATCH($A116,DataStreams,0)),DataStreams,0)-1):OFFSET(HOMECELL,MATCH(MIN(INDEX(Last_Data_Point,MATCH($A116,DataStreams,0)),INDEX(Last_Data_Point,MATCH(AB$6,DataStreams,0)),$B$4),DateRange,0)-1,MATCH(INDEX(Returns!$100:$100,MATCH($A116,DataStreams,0)),DataStreams,0)-1)),
OFFSET(HOMECELL,MATCH(MAX(INDEX(First_Data_Point,MATCH($A116,DataStreams,0)),INDEX(First_Data_Point,MATCH(AB$6,DataStreams,0)),$B$3),DateRange,0)-1,MATCH(AB$6,DataStreams,0)-1):OFFSET(HOMECELL,MATCH(MIN(INDEX(Last_Data_Point,MATCH($A116,DataStreams,0)),INDEX(Last_Data_Point,MATCH(AB$6,DataStreams,0)),$B$4),DateRange,0)-1,MATCH(AB$6,DataStreams,0)-1) -
(INDEX(Returns!$102:$102,MATCH(AB$6,DataStreams,0))*
OFFSET(HOMECELL,MATCH(MAX(INDEX(First_Data_Point,MATCH($A116,DataStreams,0)),INDEX(First_Data_Point,MATCH(AB$6,DataStreams,0)),$B$3),DateRange,0)-1,MATCH(INDEX(Returns!$100:$100,MATCH(AB$6,DataStreams,0)),DataStreams,0)-1):OFFSET(HOMECELL,MATCH(MIN(INDEX(Last_Data_Point,MATCH($A116,DataStreams,0)),INDEX(Last_Data_Point,MATCH(AB$6,DataStreams,0)),$B$4),DateRange,0)-1,MATCH(INDEX(Returns!$100:$100,MATCH(AB$6,DataStreams,0)),DataStreams,0)-1))),"")</f>
        <v/>
      </c>
      <c r="AC116" s="233" t="str" cm="1">
        <f t="array" aca="1" ref="AC116" ca="1">_xlfn.IFNA(_xlfn.COVARIANCE.S(
OFFSET(HOMECELL,MATCH(MAX(INDEX(First_Data_Point,MATCH($A116,DataStreams,0)),INDEX(First_Data_Point,MATCH(AC$6,DataStreams,0)),$B$3),DateRange,0)-1,MATCH($A116,DataStreams,0)-1):OFFSET(HOMECELL,MATCH(MIN(INDEX(Last_Data_Point,MATCH($A116,DataStreams,0)),INDEX(Last_Data_Point,MATCH(AC$6,DataStreams,0)),$B$4),DateRange,0)-1,MATCH($A116,DataStreams,0)-1) -
(INDEX(Returns!$102:$102,MATCH($A116,DataStreams,0))*
OFFSET(HOMECELL,MATCH(MAX(INDEX(First_Data_Point,MATCH($A116,DataStreams,0)),INDEX(First_Data_Point,MATCH(AC$6,DataStreams,0)),$B$3),DateRange,0)-1,MATCH(INDEX(Returns!$100:$100,MATCH($A116,DataStreams,0)),DataStreams,0)-1):OFFSET(HOMECELL,MATCH(MIN(INDEX(Last_Data_Point,MATCH($A116,DataStreams,0)),INDEX(Last_Data_Point,MATCH(AC$6,DataStreams,0)),$B$4),DateRange,0)-1,MATCH(INDEX(Returns!$100:$100,MATCH($A116,DataStreams,0)),DataStreams,0)-1)),
OFFSET(HOMECELL,MATCH(MAX(INDEX(First_Data_Point,MATCH($A116,DataStreams,0)),INDEX(First_Data_Point,MATCH(AC$6,DataStreams,0)),$B$3),DateRange,0)-1,MATCH(AC$6,DataStreams,0)-1):OFFSET(HOMECELL,MATCH(MIN(INDEX(Last_Data_Point,MATCH($A116,DataStreams,0)),INDEX(Last_Data_Point,MATCH(AC$6,DataStreams,0)),$B$4),DateRange,0)-1,MATCH(AC$6,DataStreams,0)-1) -
(INDEX(Returns!$102:$102,MATCH(AC$6,DataStreams,0))*
OFFSET(HOMECELL,MATCH(MAX(INDEX(First_Data_Point,MATCH($A116,DataStreams,0)),INDEX(First_Data_Point,MATCH(AC$6,DataStreams,0)),$B$3),DateRange,0)-1,MATCH(INDEX(Returns!$100:$100,MATCH(AC$6,DataStreams,0)),DataStreams,0)-1):OFFSET(HOMECELL,MATCH(MIN(INDEX(Last_Data_Point,MATCH($A116,DataStreams,0)),INDEX(Last_Data_Point,MATCH(AC$6,DataStreams,0)),$B$4),DateRange,0)-1,MATCH(INDEX(Returns!$100:$100,MATCH(AC$6,DataStreams,0)),DataStreams,0)-1))),"")</f>
        <v/>
      </c>
      <c r="AD116" s="233" t="str" cm="1">
        <f t="array" aca="1" ref="AD116" ca="1">_xlfn.IFNA(_xlfn.COVARIANCE.S(
OFFSET(HOMECELL,MATCH(MAX(INDEX(First_Data_Point,MATCH($A116,DataStreams,0)),INDEX(First_Data_Point,MATCH(AD$6,DataStreams,0)),$B$3),DateRange,0)-1,MATCH($A116,DataStreams,0)-1):OFFSET(HOMECELL,MATCH(MIN(INDEX(Last_Data_Point,MATCH($A116,DataStreams,0)),INDEX(Last_Data_Point,MATCH(AD$6,DataStreams,0)),$B$4),DateRange,0)-1,MATCH($A116,DataStreams,0)-1) -
(INDEX(Returns!$102:$102,MATCH($A116,DataStreams,0))*
OFFSET(HOMECELL,MATCH(MAX(INDEX(First_Data_Point,MATCH($A116,DataStreams,0)),INDEX(First_Data_Point,MATCH(AD$6,DataStreams,0)),$B$3),DateRange,0)-1,MATCH(INDEX(Returns!$100:$100,MATCH($A116,DataStreams,0)),DataStreams,0)-1):OFFSET(HOMECELL,MATCH(MIN(INDEX(Last_Data_Point,MATCH($A116,DataStreams,0)),INDEX(Last_Data_Point,MATCH(AD$6,DataStreams,0)),$B$4),DateRange,0)-1,MATCH(INDEX(Returns!$100:$100,MATCH($A116,DataStreams,0)),DataStreams,0)-1)),
OFFSET(HOMECELL,MATCH(MAX(INDEX(First_Data_Point,MATCH($A116,DataStreams,0)),INDEX(First_Data_Point,MATCH(AD$6,DataStreams,0)),$B$3),DateRange,0)-1,MATCH(AD$6,DataStreams,0)-1):OFFSET(HOMECELL,MATCH(MIN(INDEX(Last_Data_Point,MATCH($A116,DataStreams,0)),INDEX(Last_Data_Point,MATCH(AD$6,DataStreams,0)),$B$4),DateRange,0)-1,MATCH(AD$6,DataStreams,0)-1) -
(INDEX(Returns!$102:$102,MATCH(AD$6,DataStreams,0))*
OFFSET(HOMECELL,MATCH(MAX(INDEX(First_Data_Point,MATCH($A116,DataStreams,0)),INDEX(First_Data_Point,MATCH(AD$6,DataStreams,0)),$B$3),DateRange,0)-1,MATCH(INDEX(Returns!$100:$100,MATCH(AD$6,DataStreams,0)),DataStreams,0)-1):OFFSET(HOMECELL,MATCH(MIN(INDEX(Last_Data_Point,MATCH($A116,DataStreams,0)),INDEX(Last_Data_Point,MATCH(AD$6,DataStreams,0)),$B$4),DateRange,0)-1,MATCH(INDEX(Returns!$100:$100,MATCH(AD$6,DataStreams,0)),DataStreams,0)-1))),"")</f>
        <v/>
      </c>
      <c r="AE116" s="233" t="str" cm="1">
        <f t="array" aca="1" ref="AE116" ca="1">_xlfn.IFNA(_xlfn.COVARIANCE.S(
OFFSET(HOMECELL,MATCH(MAX(INDEX(First_Data_Point,MATCH($A116,DataStreams,0)),INDEX(First_Data_Point,MATCH(AE$6,DataStreams,0)),$B$3),DateRange,0)-1,MATCH($A116,DataStreams,0)-1):OFFSET(HOMECELL,MATCH(MIN(INDEX(Last_Data_Point,MATCH($A116,DataStreams,0)),INDEX(Last_Data_Point,MATCH(AE$6,DataStreams,0)),$B$4),DateRange,0)-1,MATCH($A116,DataStreams,0)-1) -
(INDEX(Returns!$102:$102,MATCH($A116,DataStreams,0))*
OFFSET(HOMECELL,MATCH(MAX(INDEX(First_Data_Point,MATCH($A116,DataStreams,0)),INDEX(First_Data_Point,MATCH(AE$6,DataStreams,0)),$B$3),DateRange,0)-1,MATCH(INDEX(Returns!$100:$100,MATCH($A116,DataStreams,0)),DataStreams,0)-1):OFFSET(HOMECELL,MATCH(MIN(INDEX(Last_Data_Point,MATCH($A116,DataStreams,0)),INDEX(Last_Data_Point,MATCH(AE$6,DataStreams,0)),$B$4),DateRange,0)-1,MATCH(INDEX(Returns!$100:$100,MATCH($A116,DataStreams,0)),DataStreams,0)-1)),
OFFSET(HOMECELL,MATCH(MAX(INDEX(First_Data_Point,MATCH($A116,DataStreams,0)),INDEX(First_Data_Point,MATCH(AE$6,DataStreams,0)),$B$3),DateRange,0)-1,MATCH(AE$6,DataStreams,0)-1):OFFSET(HOMECELL,MATCH(MIN(INDEX(Last_Data_Point,MATCH($A116,DataStreams,0)),INDEX(Last_Data_Point,MATCH(AE$6,DataStreams,0)),$B$4),DateRange,0)-1,MATCH(AE$6,DataStreams,0)-1) -
(INDEX(Returns!$102:$102,MATCH(AE$6,DataStreams,0))*
OFFSET(HOMECELL,MATCH(MAX(INDEX(First_Data_Point,MATCH($A116,DataStreams,0)),INDEX(First_Data_Point,MATCH(AE$6,DataStreams,0)),$B$3),DateRange,0)-1,MATCH(INDEX(Returns!$100:$100,MATCH(AE$6,DataStreams,0)),DataStreams,0)-1):OFFSET(HOMECELL,MATCH(MIN(INDEX(Last_Data_Point,MATCH($A116,DataStreams,0)),INDEX(Last_Data_Point,MATCH(AE$6,DataStreams,0)),$B$4),DateRange,0)-1,MATCH(INDEX(Returns!$100:$100,MATCH(AE$6,DataStreams,0)),DataStreams,0)-1))),"")</f>
        <v/>
      </c>
      <c r="AF116" s="233" t="str" cm="1">
        <f t="array" aca="1" ref="AF116" ca="1">_xlfn.IFNA(_xlfn.COVARIANCE.S(
OFFSET(HOMECELL,MATCH(MAX(INDEX(First_Data_Point,MATCH($A116,DataStreams,0)),INDEX(First_Data_Point,MATCH(AF$6,DataStreams,0)),$B$3),DateRange,0)-1,MATCH($A116,DataStreams,0)-1):OFFSET(HOMECELL,MATCH(MIN(INDEX(Last_Data_Point,MATCH($A116,DataStreams,0)),INDEX(Last_Data_Point,MATCH(AF$6,DataStreams,0)),$B$4),DateRange,0)-1,MATCH($A116,DataStreams,0)-1) -
(INDEX(Returns!$102:$102,MATCH($A116,DataStreams,0))*
OFFSET(HOMECELL,MATCH(MAX(INDEX(First_Data_Point,MATCH($A116,DataStreams,0)),INDEX(First_Data_Point,MATCH(AF$6,DataStreams,0)),$B$3),DateRange,0)-1,MATCH(INDEX(Returns!$100:$100,MATCH($A116,DataStreams,0)),DataStreams,0)-1):OFFSET(HOMECELL,MATCH(MIN(INDEX(Last_Data_Point,MATCH($A116,DataStreams,0)),INDEX(Last_Data_Point,MATCH(AF$6,DataStreams,0)),$B$4),DateRange,0)-1,MATCH(INDEX(Returns!$100:$100,MATCH($A116,DataStreams,0)),DataStreams,0)-1)),
OFFSET(HOMECELL,MATCH(MAX(INDEX(First_Data_Point,MATCH($A116,DataStreams,0)),INDEX(First_Data_Point,MATCH(AF$6,DataStreams,0)),$B$3),DateRange,0)-1,MATCH(AF$6,DataStreams,0)-1):OFFSET(HOMECELL,MATCH(MIN(INDEX(Last_Data_Point,MATCH($A116,DataStreams,0)),INDEX(Last_Data_Point,MATCH(AF$6,DataStreams,0)),$B$4),DateRange,0)-1,MATCH(AF$6,DataStreams,0)-1) -
(INDEX(Returns!$102:$102,MATCH(AF$6,DataStreams,0))*
OFFSET(HOMECELL,MATCH(MAX(INDEX(First_Data_Point,MATCH($A116,DataStreams,0)),INDEX(First_Data_Point,MATCH(AF$6,DataStreams,0)),$B$3),DateRange,0)-1,MATCH(INDEX(Returns!$100:$100,MATCH(AF$6,DataStreams,0)),DataStreams,0)-1):OFFSET(HOMECELL,MATCH(MIN(INDEX(Last_Data_Point,MATCH($A116,DataStreams,0)),INDEX(Last_Data_Point,MATCH(AF$6,DataStreams,0)),$B$4),DateRange,0)-1,MATCH(INDEX(Returns!$100:$100,MATCH(AF$6,DataStreams,0)),DataStreams,0)-1))),"")</f>
        <v/>
      </c>
      <c r="AG116" s="233" t="str" cm="1">
        <f t="array" aca="1" ref="AG116" ca="1">_xlfn.IFNA(_xlfn.COVARIANCE.S(
OFFSET(HOMECELL,MATCH(MAX(INDEX(First_Data_Point,MATCH($A116,DataStreams,0)),INDEX(First_Data_Point,MATCH(AG$6,DataStreams,0)),$B$3),DateRange,0)-1,MATCH($A116,DataStreams,0)-1):OFFSET(HOMECELL,MATCH(MIN(INDEX(Last_Data_Point,MATCH($A116,DataStreams,0)),INDEX(Last_Data_Point,MATCH(AG$6,DataStreams,0)),$B$4),DateRange,0)-1,MATCH($A116,DataStreams,0)-1) -
(INDEX(Returns!$102:$102,MATCH($A116,DataStreams,0))*
OFFSET(HOMECELL,MATCH(MAX(INDEX(First_Data_Point,MATCH($A116,DataStreams,0)),INDEX(First_Data_Point,MATCH(AG$6,DataStreams,0)),$B$3),DateRange,0)-1,MATCH(INDEX(Returns!$100:$100,MATCH($A116,DataStreams,0)),DataStreams,0)-1):OFFSET(HOMECELL,MATCH(MIN(INDEX(Last_Data_Point,MATCH($A116,DataStreams,0)),INDEX(Last_Data_Point,MATCH(AG$6,DataStreams,0)),$B$4),DateRange,0)-1,MATCH(INDEX(Returns!$100:$100,MATCH($A116,DataStreams,0)),DataStreams,0)-1)),
OFFSET(HOMECELL,MATCH(MAX(INDEX(First_Data_Point,MATCH($A116,DataStreams,0)),INDEX(First_Data_Point,MATCH(AG$6,DataStreams,0)),$B$3),DateRange,0)-1,MATCH(AG$6,DataStreams,0)-1):OFFSET(HOMECELL,MATCH(MIN(INDEX(Last_Data_Point,MATCH($A116,DataStreams,0)),INDEX(Last_Data_Point,MATCH(AG$6,DataStreams,0)),$B$4),DateRange,0)-1,MATCH(AG$6,DataStreams,0)-1) -
(INDEX(Returns!$102:$102,MATCH(AG$6,DataStreams,0))*
OFFSET(HOMECELL,MATCH(MAX(INDEX(First_Data_Point,MATCH($A116,DataStreams,0)),INDEX(First_Data_Point,MATCH(AG$6,DataStreams,0)),$B$3),DateRange,0)-1,MATCH(INDEX(Returns!$100:$100,MATCH(AG$6,DataStreams,0)),DataStreams,0)-1):OFFSET(HOMECELL,MATCH(MIN(INDEX(Last_Data_Point,MATCH($A116,DataStreams,0)),INDEX(Last_Data_Point,MATCH(AG$6,DataStreams,0)),$B$4),DateRange,0)-1,MATCH(INDEX(Returns!$100:$100,MATCH(AG$6,DataStreams,0)),DataStreams,0)-1))),"")</f>
        <v/>
      </c>
      <c r="AH116" s="233" t="str" cm="1">
        <f t="array" aca="1" ref="AH116" ca="1">_xlfn.IFNA(_xlfn.COVARIANCE.S(
OFFSET(HOMECELL,MATCH(MAX(INDEX(First_Data_Point,MATCH($A116,DataStreams,0)),INDEX(First_Data_Point,MATCH(AH$6,DataStreams,0)),$B$3),DateRange,0)-1,MATCH($A116,DataStreams,0)-1):OFFSET(HOMECELL,MATCH(MIN(INDEX(Last_Data_Point,MATCH($A116,DataStreams,0)),INDEX(Last_Data_Point,MATCH(AH$6,DataStreams,0)),$B$4),DateRange,0)-1,MATCH($A116,DataStreams,0)-1) -
(INDEX(Returns!$102:$102,MATCH($A116,DataStreams,0))*
OFFSET(HOMECELL,MATCH(MAX(INDEX(First_Data_Point,MATCH($A116,DataStreams,0)),INDEX(First_Data_Point,MATCH(AH$6,DataStreams,0)),$B$3),DateRange,0)-1,MATCH(INDEX(Returns!$100:$100,MATCH($A116,DataStreams,0)),DataStreams,0)-1):OFFSET(HOMECELL,MATCH(MIN(INDEX(Last_Data_Point,MATCH($A116,DataStreams,0)),INDEX(Last_Data_Point,MATCH(AH$6,DataStreams,0)),$B$4),DateRange,0)-1,MATCH(INDEX(Returns!$100:$100,MATCH($A116,DataStreams,0)),DataStreams,0)-1)),
OFFSET(HOMECELL,MATCH(MAX(INDEX(First_Data_Point,MATCH($A116,DataStreams,0)),INDEX(First_Data_Point,MATCH(AH$6,DataStreams,0)),$B$3),DateRange,0)-1,MATCH(AH$6,DataStreams,0)-1):OFFSET(HOMECELL,MATCH(MIN(INDEX(Last_Data_Point,MATCH($A116,DataStreams,0)),INDEX(Last_Data_Point,MATCH(AH$6,DataStreams,0)),$B$4),DateRange,0)-1,MATCH(AH$6,DataStreams,0)-1) -
(INDEX(Returns!$102:$102,MATCH(AH$6,DataStreams,0))*
OFFSET(HOMECELL,MATCH(MAX(INDEX(First_Data_Point,MATCH($A116,DataStreams,0)),INDEX(First_Data_Point,MATCH(AH$6,DataStreams,0)),$B$3),DateRange,0)-1,MATCH(INDEX(Returns!$100:$100,MATCH(AH$6,DataStreams,0)),DataStreams,0)-1):OFFSET(HOMECELL,MATCH(MIN(INDEX(Last_Data_Point,MATCH($A116,DataStreams,0)),INDEX(Last_Data_Point,MATCH(AH$6,DataStreams,0)),$B$4),DateRange,0)-1,MATCH(INDEX(Returns!$100:$100,MATCH(AH$6,DataStreams,0)),DataStreams,0)-1))),"")</f>
        <v/>
      </c>
      <c r="AI116" s="233" t="str" cm="1">
        <f t="array" aca="1" ref="AI116" ca="1">_xlfn.IFNA(_xlfn.COVARIANCE.S(
OFFSET(HOMECELL,MATCH(MAX(INDEX(First_Data_Point,MATCH($A116,DataStreams,0)),INDEX(First_Data_Point,MATCH(AI$6,DataStreams,0)),$B$3),DateRange,0)-1,MATCH($A116,DataStreams,0)-1):OFFSET(HOMECELL,MATCH(MIN(INDEX(Last_Data_Point,MATCH($A116,DataStreams,0)),INDEX(Last_Data_Point,MATCH(AI$6,DataStreams,0)),$B$4),DateRange,0)-1,MATCH($A116,DataStreams,0)-1) -
(INDEX(Returns!$102:$102,MATCH($A116,DataStreams,0))*
OFFSET(HOMECELL,MATCH(MAX(INDEX(First_Data_Point,MATCH($A116,DataStreams,0)),INDEX(First_Data_Point,MATCH(AI$6,DataStreams,0)),$B$3),DateRange,0)-1,MATCH(INDEX(Returns!$100:$100,MATCH($A116,DataStreams,0)),DataStreams,0)-1):OFFSET(HOMECELL,MATCH(MIN(INDEX(Last_Data_Point,MATCH($A116,DataStreams,0)),INDEX(Last_Data_Point,MATCH(AI$6,DataStreams,0)),$B$4),DateRange,0)-1,MATCH(INDEX(Returns!$100:$100,MATCH($A116,DataStreams,0)),DataStreams,0)-1)),
OFFSET(HOMECELL,MATCH(MAX(INDEX(First_Data_Point,MATCH($A116,DataStreams,0)),INDEX(First_Data_Point,MATCH(AI$6,DataStreams,0)),$B$3),DateRange,0)-1,MATCH(AI$6,DataStreams,0)-1):OFFSET(HOMECELL,MATCH(MIN(INDEX(Last_Data_Point,MATCH($A116,DataStreams,0)),INDEX(Last_Data_Point,MATCH(AI$6,DataStreams,0)),$B$4),DateRange,0)-1,MATCH(AI$6,DataStreams,0)-1) -
(INDEX(Returns!$102:$102,MATCH(AI$6,DataStreams,0))*
OFFSET(HOMECELL,MATCH(MAX(INDEX(First_Data_Point,MATCH($A116,DataStreams,0)),INDEX(First_Data_Point,MATCH(AI$6,DataStreams,0)),$B$3),DateRange,0)-1,MATCH(INDEX(Returns!$100:$100,MATCH(AI$6,DataStreams,0)),DataStreams,0)-1):OFFSET(HOMECELL,MATCH(MIN(INDEX(Last_Data_Point,MATCH($A116,DataStreams,0)),INDEX(Last_Data_Point,MATCH(AI$6,DataStreams,0)),$B$4),DateRange,0)-1,MATCH(INDEX(Returns!$100:$100,MATCH(AI$6,DataStreams,0)),DataStreams,0)-1))),"")</f>
        <v/>
      </c>
      <c r="AJ116" s="233" t="str" cm="1">
        <f t="array" aca="1" ref="AJ116" ca="1">_xlfn.IFNA(_xlfn.COVARIANCE.S(
OFFSET(HOMECELL,MATCH(MAX(INDEX(First_Data_Point,MATCH($A116,DataStreams,0)),INDEX(First_Data_Point,MATCH(AJ$6,DataStreams,0)),$B$3),DateRange,0)-1,MATCH($A116,DataStreams,0)-1):OFFSET(HOMECELL,MATCH(MIN(INDEX(Last_Data_Point,MATCH($A116,DataStreams,0)),INDEX(Last_Data_Point,MATCH(AJ$6,DataStreams,0)),$B$4),DateRange,0)-1,MATCH($A116,DataStreams,0)-1) -
(INDEX(Returns!$102:$102,MATCH($A116,DataStreams,0))*
OFFSET(HOMECELL,MATCH(MAX(INDEX(First_Data_Point,MATCH($A116,DataStreams,0)),INDEX(First_Data_Point,MATCH(AJ$6,DataStreams,0)),$B$3),DateRange,0)-1,MATCH(INDEX(Returns!$100:$100,MATCH($A116,DataStreams,0)),DataStreams,0)-1):OFFSET(HOMECELL,MATCH(MIN(INDEX(Last_Data_Point,MATCH($A116,DataStreams,0)),INDEX(Last_Data_Point,MATCH(AJ$6,DataStreams,0)),$B$4),DateRange,0)-1,MATCH(INDEX(Returns!$100:$100,MATCH($A116,DataStreams,0)),DataStreams,0)-1)),
OFFSET(HOMECELL,MATCH(MAX(INDEX(First_Data_Point,MATCH($A116,DataStreams,0)),INDEX(First_Data_Point,MATCH(AJ$6,DataStreams,0)),$B$3),DateRange,0)-1,MATCH(AJ$6,DataStreams,0)-1):OFFSET(HOMECELL,MATCH(MIN(INDEX(Last_Data_Point,MATCH($A116,DataStreams,0)),INDEX(Last_Data_Point,MATCH(AJ$6,DataStreams,0)),$B$4),DateRange,0)-1,MATCH(AJ$6,DataStreams,0)-1) -
(INDEX(Returns!$102:$102,MATCH(AJ$6,DataStreams,0))*
OFFSET(HOMECELL,MATCH(MAX(INDEX(First_Data_Point,MATCH($A116,DataStreams,0)),INDEX(First_Data_Point,MATCH(AJ$6,DataStreams,0)),$B$3),DateRange,0)-1,MATCH(INDEX(Returns!$100:$100,MATCH(AJ$6,DataStreams,0)),DataStreams,0)-1):OFFSET(HOMECELL,MATCH(MIN(INDEX(Last_Data_Point,MATCH($A116,DataStreams,0)),INDEX(Last_Data_Point,MATCH(AJ$6,DataStreams,0)),$B$4),DateRange,0)-1,MATCH(INDEX(Returns!$100:$100,MATCH(AJ$6,DataStreams,0)),DataStreams,0)-1))),"")</f>
        <v/>
      </c>
      <c r="AK116" s="233" t="str" cm="1">
        <f t="array" aca="1" ref="AK116" ca="1">_xlfn.IFNA(_xlfn.COVARIANCE.S(
OFFSET(HOMECELL,MATCH(MAX(INDEX(First_Data_Point,MATCH($A116,DataStreams,0)),INDEX(First_Data_Point,MATCH(AK$6,DataStreams,0)),$B$3),DateRange,0)-1,MATCH($A116,DataStreams,0)-1):OFFSET(HOMECELL,MATCH(MIN(INDEX(Last_Data_Point,MATCH($A116,DataStreams,0)),INDEX(Last_Data_Point,MATCH(AK$6,DataStreams,0)),$B$4),DateRange,0)-1,MATCH($A116,DataStreams,0)-1) -
(INDEX(Returns!$102:$102,MATCH($A116,DataStreams,0))*
OFFSET(HOMECELL,MATCH(MAX(INDEX(First_Data_Point,MATCH($A116,DataStreams,0)),INDEX(First_Data_Point,MATCH(AK$6,DataStreams,0)),$B$3),DateRange,0)-1,MATCH(INDEX(Returns!$100:$100,MATCH($A116,DataStreams,0)),DataStreams,0)-1):OFFSET(HOMECELL,MATCH(MIN(INDEX(Last_Data_Point,MATCH($A116,DataStreams,0)),INDEX(Last_Data_Point,MATCH(AK$6,DataStreams,0)),$B$4),DateRange,0)-1,MATCH(INDEX(Returns!$100:$100,MATCH($A116,DataStreams,0)),DataStreams,0)-1)),
OFFSET(HOMECELL,MATCH(MAX(INDEX(First_Data_Point,MATCH($A116,DataStreams,0)),INDEX(First_Data_Point,MATCH(AK$6,DataStreams,0)),$B$3),DateRange,0)-1,MATCH(AK$6,DataStreams,0)-1):OFFSET(HOMECELL,MATCH(MIN(INDEX(Last_Data_Point,MATCH($A116,DataStreams,0)),INDEX(Last_Data_Point,MATCH(AK$6,DataStreams,0)),$B$4),DateRange,0)-1,MATCH(AK$6,DataStreams,0)-1) -
(INDEX(Returns!$102:$102,MATCH(AK$6,DataStreams,0))*
OFFSET(HOMECELL,MATCH(MAX(INDEX(First_Data_Point,MATCH($A116,DataStreams,0)),INDEX(First_Data_Point,MATCH(AK$6,DataStreams,0)),$B$3),DateRange,0)-1,MATCH(INDEX(Returns!$100:$100,MATCH(AK$6,DataStreams,0)),DataStreams,0)-1):OFFSET(HOMECELL,MATCH(MIN(INDEX(Last_Data_Point,MATCH($A116,DataStreams,0)),INDEX(Last_Data_Point,MATCH(AK$6,DataStreams,0)),$B$4),DateRange,0)-1,MATCH(INDEX(Returns!$100:$100,MATCH(AK$6,DataStreams,0)),DataStreams,0)-1))),"")</f>
        <v/>
      </c>
      <c r="AL116" s="233" t="str" cm="1">
        <f t="array" aca="1" ref="AL116" ca="1">_xlfn.IFNA(_xlfn.COVARIANCE.S(
OFFSET(HOMECELL,MATCH(MAX(INDEX(First_Data_Point,MATCH($A116,DataStreams,0)),INDEX(First_Data_Point,MATCH(AL$6,DataStreams,0)),$B$3),DateRange,0)-1,MATCH($A116,DataStreams,0)-1):OFFSET(HOMECELL,MATCH(MIN(INDEX(Last_Data_Point,MATCH($A116,DataStreams,0)),INDEX(Last_Data_Point,MATCH(AL$6,DataStreams,0)),$B$4),DateRange,0)-1,MATCH($A116,DataStreams,0)-1) -
(INDEX(Returns!$102:$102,MATCH($A116,DataStreams,0))*
OFFSET(HOMECELL,MATCH(MAX(INDEX(First_Data_Point,MATCH($A116,DataStreams,0)),INDEX(First_Data_Point,MATCH(AL$6,DataStreams,0)),$B$3),DateRange,0)-1,MATCH(INDEX(Returns!$100:$100,MATCH($A116,DataStreams,0)),DataStreams,0)-1):OFFSET(HOMECELL,MATCH(MIN(INDEX(Last_Data_Point,MATCH($A116,DataStreams,0)),INDEX(Last_Data_Point,MATCH(AL$6,DataStreams,0)),$B$4),DateRange,0)-1,MATCH(INDEX(Returns!$100:$100,MATCH($A116,DataStreams,0)),DataStreams,0)-1)),
OFFSET(HOMECELL,MATCH(MAX(INDEX(First_Data_Point,MATCH($A116,DataStreams,0)),INDEX(First_Data_Point,MATCH(AL$6,DataStreams,0)),$B$3),DateRange,0)-1,MATCH(AL$6,DataStreams,0)-1):OFFSET(HOMECELL,MATCH(MIN(INDEX(Last_Data_Point,MATCH($A116,DataStreams,0)),INDEX(Last_Data_Point,MATCH(AL$6,DataStreams,0)),$B$4),DateRange,0)-1,MATCH(AL$6,DataStreams,0)-1) -
(INDEX(Returns!$102:$102,MATCH(AL$6,DataStreams,0))*
OFFSET(HOMECELL,MATCH(MAX(INDEX(First_Data_Point,MATCH($A116,DataStreams,0)),INDEX(First_Data_Point,MATCH(AL$6,DataStreams,0)),$B$3),DateRange,0)-1,MATCH(INDEX(Returns!$100:$100,MATCH(AL$6,DataStreams,0)),DataStreams,0)-1):OFFSET(HOMECELL,MATCH(MIN(INDEX(Last_Data_Point,MATCH($A116,DataStreams,0)),INDEX(Last_Data_Point,MATCH(AL$6,DataStreams,0)),$B$4),DateRange,0)-1,MATCH(INDEX(Returns!$100:$100,MATCH(AL$6,DataStreams,0)),DataStreams,0)-1))),"")</f>
        <v/>
      </c>
      <c r="AM116" s="233" t="str" cm="1">
        <f t="array" aca="1" ref="AM116" ca="1">_xlfn.IFNA(_xlfn.COVARIANCE.S(
OFFSET(HOMECELL,MATCH(MAX(INDEX(First_Data_Point,MATCH($A116,DataStreams,0)),INDEX(First_Data_Point,MATCH(AM$6,DataStreams,0)),$B$3),DateRange,0)-1,MATCH($A116,DataStreams,0)-1):OFFSET(HOMECELL,MATCH(MIN(INDEX(Last_Data_Point,MATCH($A116,DataStreams,0)),INDEX(Last_Data_Point,MATCH(AM$6,DataStreams,0)),$B$4),DateRange,0)-1,MATCH($A116,DataStreams,0)-1) -
(INDEX(Returns!$102:$102,MATCH($A116,DataStreams,0))*
OFFSET(HOMECELL,MATCH(MAX(INDEX(First_Data_Point,MATCH($A116,DataStreams,0)),INDEX(First_Data_Point,MATCH(AM$6,DataStreams,0)),$B$3),DateRange,0)-1,MATCH(INDEX(Returns!$100:$100,MATCH($A116,DataStreams,0)),DataStreams,0)-1):OFFSET(HOMECELL,MATCH(MIN(INDEX(Last_Data_Point,MATCH($A116,DataStreams,0)),INDEX(Last_Data_Point,MATCH(AM$6,DataStreams,0)),$B$4),DateRange,0)-1,MATCH(INDEX(Returns!$100:$100,MATCH($A116,DataStreams,0)),DataStreams,0)-1)),
OFFSET(HOMECELL,MATCH(MAX(INDEX(First_Data_Point,MATCH($A116,DataStreams,0)),INDEX(First_Data_Point,MATCH(AM$6,DataStreams,0)),$B$3),DateRange,0)-1,MATCH(AM$6,DataStreams,0)-1):OFFSET(HOMECELL,MATCH(MIN(INDEX(Last_Data_Point,MATCH($A116,DataStreams,0)),INDEX(Last_Data_Point,MATCH(AM$6,DataStreams,0)),$B$4),DateRange,0)-1,MATCH(AM$6,DataStreams,0)-1) -
(INDEX(Returns!$102:$102,MATCH(AM$6,DataStreams,0))*
OFFSET(HOMECELL,MATCH(MAX(INDEX(First_Data_Point,MATCH($A116,DataStreams,0)),INDEX(First_Data_Point,MATCH(AM$6,DataStreams,0)),$B$3),DateRange,0)-1,MATCH(INDEX(Returns!$100:$100,MATCH(AM$6,DataStreams,0)),DataStreams,0)-1):OFFSET(HOMECELL,MATCH(MIN(INDEX(Last_Data_Point,MATCH($A116,DataStreams,0)),INDEX(Last_Data_Point,MATCH(AM$6,DataStreams,0)),$B$4),DateRange,0)-1,MATCH(INDEX(Returns!$100:$100,MATCH(AM$6,DataStreams,0)),DataStreams,0)-1))),"")</f>
        <v/>
      </c>
      <c r="AN116" s="233" t="str" cm="1">
        <f t="array" aca="1" ref="AN116" ca="1">_xlfn.IFNA(_xlfn.COVARIANCE.S(
OFFSET(HOMECELL,MATCH(MAX(INDEX(First_Data_Point,MATCH($A116,DataStreams,0)),INDEX(First_Data_Point,MATCH(AN$6,DataStreams,0)),$B$3),DateRange,0)-1,MATCH($A116,DataStreams,0)-1):OFFSET(HOMECELL,MATCH(MIN(INDEX(Last_Data_Point,MATCH($A116,DataStreams,0)),INDEX(Last_Data_Point,MATCH(AN$6,DataStreams,0)),$B$4),DateRange,0)-1,MATCH($A116,DataStreams,0)-1) -
(INDEX(Returns!$102:$102,MATCH($A116,DataStreams,0))*
OFFSET(HOMECELL,MATCH(MAX(INDEX(First_Data_Point,MATCH($A116,DataStreams,0)),INDEX(First_Data_Point,MATCH(AN$6,DataStreams,0)),$B$3),DateRange,0)-1,MATCH(INDEX(Returns!$100:$100,MATCH($A116,DataStreams,0)),DataStreams,0)-1):OFFSET(HOMECELL,MATCH(MIN(INDEX(Last_Data_Point,MATCH($A116,DataStreams,0)),INDEX(Last_Data_Point,MATCH(AN$6,DataStreams,0)),$B$4),DateRange,0)-1,MATCH(INDEX(Returns!$100:$100,MATCH($A116,DataStreams,0)),DataStreams,0)-1)),
OFFSET(HOMECELL,MATCH(MAX(INDEX(First_Data_Point,MATCH($A116,DataStreams,0)),INDEX(First_Data_Point,MATCH(AN$6,DataStreams,0)),$B$3),DateRange,0)-1,MATCH(AN$6,DataStreams,0)-1):OFFSET(HOMECELL,MATCH(MIN(INDEX(Last_Data_Point,MATCH($A116,DataStreams,0)),INDEX(Last_Data_Point,MATCH(AN$6,DataStreams,0)),$B$4),DateRange,0)-1,MATCH(AN$6,DataStreams,0)-1) -
(INDEX(Returns!$102:$102,MATCH(AN$6,DataStreams,0))*
OFFSET(HOMECELL,MATCH(MAX(INDEX(First_Data_Point,MATCH($A116,DataStreams,0)),INDEX(First_Data_Point,MATCH(AN$6,DataStreams,0)),$B$3),DateRange,0)-1,MATCH(INDEX(Returns!$100:$100,MATCH(AN$6,DataStreams,0)),DataStreams,0)-1):OFFSET(HOMECELL,MATCH(MIN(INDEX(Last_Data_Point,MATCH($A116,DataStreams,0)),INDEX(Last_Data_Point,MATCH(AN$6,DataStreams,0)),$B$4),DateRange,0)-1,MATCH(INDEX(Returns!$100:$100,MATCH(AN$6,DataStreams,0)),DataStreams,0)-1))),"")</f>
        <v/>
      </c>
      <c r="AO116" s="233" t="str" cm="1">
        <f t="array" aca="1" ref="AO116" ca="1">_xlfn.IFNA(_xlfn.COVARIANCE.S(
OFFSET(HOMECELL,MATCH(MAX(INDEX(First_Data_Point,MATCH($A116,DataStreams,0)),INDEX(First_Data_Point,MATCH(AO$6,DataStreams,0)),$B$3),DateRange,0)-1,MATCH($A116,DataStreams,0)-1):OFFSET(HOMECELL,MATCH(MIN(INDEX(Last_Data_Point,MATCH($A116,DataStreams,0)),INDEX(Last_Data_Point,MATCH(AO$6,DataStreams,0)),$B$4),DateRange,0)-1,MATCH($A116,DataStreams,0)-1) -
(INDEX(Returns!$102:$102,MATCH($A116,DataStreams,0))*
OFFSET(HOMECELL,MATCH(MAX(INDEX(First_Data_Point,MATCH($A116,DataStreams,0)),INDEX(First_Data_Point,MATCH(AO$6,DataStreams,0)),$B$3),DateRange,0)-1,MATCH(INDEX(Returns!$100:$100,MATCH($A116,DataStreams,0)),DataStreams,0)-1):OFFSET(HOMECELL,MATCH(MIN(INDEX(Last_Data_Point,MATCH($A116,DataStreams,0)),INDEX(Last_Data_Point,MATCH(AO$6,DataStreams,0)),$B$4),DateRange,0)-1,MATCH(INDEX(Returns!$100:$100,MATCH($A116,DataStreams,0)),DataStreams,0)-1)),
OFFSET(HOMECELL,MATCH(MAX(INDEX(First_Data_Point,MATCH($A116,DataStreams,0)),INDEX(First_Data_Point,MATCH(AO$6,DataStreams,0)),$B$3),DateRange,0)-1,MATCH(AO$6,DataStreams,0)-1):OFFSET(HOMECELL,MATCH(MIN(INDEX(Last_Data_Point,MATCH($A116,DataStreams,0)),INDEX(Last_Data_Point,MATCH(AO$6,DataStreams,0)),$B$4),DateRange,0)-1,MATCH(AO$6,DataStreams,0)-1) -
(INDEX(Returns!$102:$102,MATCH(AO$6,DataStreams,0))*
OFFSET(HOMECELL,MATCH(MAX(INDEX(First_Data_Point,MATCH($A116,DataStreams,0)),INDEX(First_Data_Point,MATCH(AO$6,DataStreams,0)),$B$3),DateRange,0)-1,MATCH(INDEX(Returns!$100:$100,MATCH(AO$6,DataStreams,0)),DataStreams,0)-1):OFFSET(HOMECELL,MATCH(MIN(INDEX(Last_Data_Point,MATCH($A116,DataStreams,0)),INDEX(Last_Data_Point,MATCH(AO$6,DataStreams,0)),$B$4),DateRange,0)-1,MATCH(INDEX(Returns!$100:$100,MATCH(AO$6,DataStreams,0)),DataStreams,0)-1))),"")</f>
        <v/>
      </c>
      <c r="AP116" s="233" t="str" cm="1">
        <f t="array" aca="1" ref="AP116" ca="1">_xlfn.IFNA(_xlfn.COVARIANCE.S(
OFFSET(HOMECELL,MATCH(MAX(INDEX(First_Data_Point,MATCH($A116,DataStreams,0)),INDEX(First_Data_Point,MATCH(AP$6,DataStreams,0)),$B$3),DateRange,0)-1,MATCH($A116,DataStreams,0)-1):OFFSET(HOMECELL,MATCH(MIN(INDEX(Last_Data_Point,MATCH($A116,DataStreams,0)),INDEX(Last_Data_Point,MATCH(AP$6,DataStreams,0)),$B$4),DateRange,0)-1,MATCH($A116,DataStreams,0)-1) -
(INDEX(Returns!$102:$102,MATCH($A116,DataStreams,0))*
OFFSET(HOMECELL,MATCH(MAX(INDEX(First_Data_Point,MATCH($A116,DataStreams,0)),INDEX(First_Data_Point,MATCH(AP$6,DataStreams,0)),$B$3),DateRange,0)-1,MATCH(INDEX(Returns!$100:$100,MATCH($A116,DataStreams,0)),DataStreams,0)-1):OFFSET(HOMECELL,MATCH(MIN(INDEX(Last_Data_Point,MATCH($A116,DataStreams,0)),INDEX(Last_Data_Point,MATCH(AP$6,DataStreams,0)),$B$4),DateRange,0)-1,MATCH(INDEX(Returns!$100:$100,MATCH($A116,DataStreams,0)),DataStreams,0)-1)),
OFFSET(HOMECELL,MATCH(MAX(INDEX(First_Data_Point,MATCH($A116,DataStreams,0)),INDEX(First_Data_Point,MATCH(AP$6,DataStreams,0)),$B$3),DateRange,0)-1,MATCH(AP$6,DataStreams,0)-1):OFFSET(HOMECELL,MATCH(MIN(INDEX(Last_Data_Point,MATCH($A116,DataStreams,0)),INDEX(Last_Data_Point,MATCH(AP$6,DataStreams,0)),$B$4),DateRange,0)-1,MATCH(AP$6,DataStreams,0)-1) -
(INDEX(Returns!$102:$102,MATCH(AP$6,DataStreams,0))*
OFFSET(HOMECELL,MATCH(MAX(INDEX(First_Data_Point,MATCH($A116,DataStreams,0)),INDEX(First_Data_Point,MATCH(AP$6,DataStreams,0)),$B$3),DateRange,0)-1,MATCH(INDEX(Returns!$100:$100,MATCH(AP$6,DataStreams,0)),DataStreams,0)-1):OFFSET(HOMECELL,MATCH(MIN(INDEX(Last_Data_Point,MATCH($A116,DataStreams,0)),INDEX(Last_Data_Point,MATCH(AP$6,DataStreams,0)),$B$4),DateRange,0)-1,MATCH(INDEX(Returns!$100:$100,MATCH(AP$6,DataStreams,0)),DataStreams,0)-1))),"")</f>
        <v/>
      </c>
      <c r="AQ116" s="233" t="str" cm="1">
        <f t="array" aca="1" ref="AQ116" ca="1">_xlfn.IFNA(_xlfn.COVARIANCE.S(
OFFSET(HOMECELL,MATCH(MAX(INDEX(First_Data_Point,MATCH($A116,DataStreams,0)),INDEX(First_Data_Point,MATCH(AQ$6,DataStreams,0)),$B$3),DateRange,0)-1,MATCH($A116,DataStreams,0)-1):OFFSET(HOMECELL,MATCH(MIN(INDEX(Last_Data_Point,MATCH($A116,DataStreams,0)),INDEX(Last_Data_Point,MATCH(AQ$6,DataStreams,0)),$B$4),DateRange,0)-1,MATCH($A116,DataStreams,0)-1) -
(INDEX(Returns!$102:$102,MATCH($A116,DataStreams,0))*
OFFSET(HOMECELL,MATCH(MAX(INDEX(First_Data_Point,MATCH($A116,DataStreams,0)),INDEX(First_Data_Point,MATCH(AQ$6,DataStreams,0)),$B$3),DateRange,0)-1,MATCH(INDEX(Returns!$100:$100,MATCH($A116,DataStreams,0)),DataStreams,0)-1):OFFSET(HOMECELL,MATCH(MIN(INDEX(Last_Data_Point,MATCH($A116,DataStreams,0)),INDEX(Last_Data_Point,MATCH(AQ$6,DataStreams,0)),$B$4),DateRange,0)-1,MATCH(INDEX(Returns!$100:$100,MATCH($A116,DataStreams,0)),DataStreams,0)-1)),
OFFSET(HOMECELL,MATCH(MAX(INDEX(First_Data_Point,MATCH($A116,DataStreams,0)),INDEX(First_Data_Point,MATCH(AQ$6,DataStreams,0)),$B$3),DateRange,0)-1,MATCH(AQ$6,DataStreams,0)-1):OFFSET(HOMECELL,MATCH(MIN(INDEX(Last_Data_Point,MATCH($A116,DataStreams,0)),INDEX(Last_Data_Point,MATCH(AQ$6,DataStreams,0)),$B$4),DateRange,0)-1,MATCH(AQ$6,DataStreams,0)-1) -
(INDEX(Returns!$102:$102,MATCH(AQ$6,DataStreams,0))*
OFFSET(HOMECELL,MATCH(MAX(INDEX(First_Data_Point,MATCH($A116,DataStreams,0)),INDEX(First_Data_Point,MATCH(AQ$6,DataStreams,0)),$B$3),DateRange,0)-1,MATCH(INDEX(Returns!$100:$100,MATCH(AQ$6,DataStreams,0)),DataStreams,0)-1):OFFSET(HOMECELL,MATCH(MIN(INDEX(Last_Data_Point,MATCH($A116,DataStreams,0)),INDEX(Last_Data_Point,MATCH(AQ$6,DataStreams,0)),$B$4),DateRange,0)-1,MATCH(INDEX(Returns!$100:$100,MATCH(AQ$6,DataStreams,0)),DataStreams,0)-1))),"")</f>
        <v/>
      </c>
      <c r="AR116" s="233" t="str" cm="1">
        <f t="array" aca="1" ref="AR116" ca="1">_xlfn.IFNA(_xlfn.COVARIANCE.S(
OFFSET(HOMECELL,MATCH(MAX(INDEX(First_Data_Point,MATCH($A116,DataStreams,0)),INDEX(First_Data_Point,MATCH(AR$6,DataStreams,0)),$B$3),DateRange,0)-1,MATCH($A116,DataStreams,0)-1):OFFSET(HOMECELL,MATCH(MIN(INDEX(Last_Data_Point,MATCH($A116,DataStreams,0)),INDEX(Last_Data_Point,MATCH(AR$6,DataStreams,0)),$B$4),DateRange,0)-1,MATCH($A116,DataStreams,0)-1) -
(INDEX(Returns!$102:$102,MATCH($A116,DataStreams,0))*
OFFSET(HOMECELL,MATCH(MAX(INDEX(First_Data_Point,MATCH($A116,DataStreams,0)),INDEX(First_Data_Point,MATCH(AR$6,DataStreams,0)),$B$3),DateRange,0)-1,MATCH(INDEX(Returns!$100:$100,MATCH($A116,DataStreams,0)),DataStreams,0)-1):OFFSET(HOMECELL,MATCH(MIN(INDEX(Last_Data_Point,MATCH($A116,DataStreams,0)),INDEX(Last_Data_Point,MATCH(AR$6,DataStreams,0)),$B$4),DateRange,0)-1,MATCH(INDEX(Returns!$100:$100,MATCH($A116,DataStreams,0)),DataStreams,0)-1)),
OFFSET(HOMECELL,MATCH(MAX(INDEX(First_Data_Point,MATCH($A116,DataStreams,0)),INDEX(First_Data_Point,MATCH(AR$6,DataStreams,0)),$B$3),DateRange,0)-1,MATCH(AR$6,DataStreams,0)-1):OFFSET(HOMECELL,MATCH(MIN(INDEX(Last_Data_Point,MATCH($A116,DataStreams,0)),INDEX(Last_Data_Point,MATCH(AR$6,DataStreams,0)),$B$4),DateRange,0)-1,MATCH(AR$6,DataStreams,0)-1) -
(INDEX(Returns!$102:$102,MATCH(AR$6,DataStreams,0))*
OFFSET(HOMECELL,MATCH(MAX(INDEX(First_Data_Point,MATCH($A116,DataStreams,0)),INDEX(First_Data_Point,MATCH(AR$6,DataStreams,0)),$B$3),DateRange,0)-1,MATCH(INDEX(Returns!$100:$100,MATCH(AR$6,DataStreams,0)),DataStreams,0)-1):OFFSET(HOMECELL,MATCH(MIN(INDEX(Last_Data_Point,MATCH($A116,DataStreams,0)),INDEX(Last_Data_Point,MATCH(AR$6,DataStreams,0)),$B$4),DateRange,0)-1,MATCH(INDEX(Returns!$100:$100,MATCH(AR$6,DataStreams,0)),DataStreams,0)-1))),"")</f>
        <v/>
      </c>
      <c r="AS116" s="233" t="str" cm="1">
        <f t="array" aca="1" ref="AS116" ca="1">_xlfn.IFNA(_xlfn.COVARIANCE.S(
OFFSET(HOMECELL,MATCH(MAX(INDEX(First_Data_Point,MATCH($A116,DataStreams,0)),INDEX(First_Data_Point,MATCH(AS$6,DataStreams,0)),$B$3),DateRange,0)-1,MATCH($A116,DataStreams,0)-1):OFFSET(HOMECELL,MATCH(MIN(INDEX(Last_Data_Point,MATCH($A116,DataStreams,0)),INDEX(Last_Data_Point,MATCH(AS$6,DataStreams,0)),$B$4),DateRange,0)-1,MATCH($A116,DataStreams,0)-1) -
(INDEX(Returns!$102:$102,MATCH($A116,DataStreams,0))*
OFFSET(HOMECELL,MATCH(MAX(INDEX(First_Data_Point,MATCH($A116,DataStreams,0)),INDEX(First_Data_Point,MATCH(AS$6,DataStreams,0)),$B$3),DateRange,0)-1,MATCH(INDEX(Returns!$100:$100,MATCH($A116,DataStreams,0)),DataStreams,0)-1):OFFSET(HOMECELL,MATCH(MIN(INDEX(Last_Data_Point,MATCH($A116,DataStreams,0)),INDEX(Last_Data_Point,MATCH(AS$6,DataStreams,0)),$B$4),DateRange,0)-1,MATCH(INDEX(Returns!$100:$100,MATCH($A116,DataStreams,0)),DataStreams,0)-1)),
OFFSET(HOMECELL,MATCH(MAX(INDEX(First_Data_Point,MATCH($A116,DataStreams,0)),INDEX(First_Data_Point,MATCH(AS$6,DataStreams,0)),$B$3),DateRange,0)-1,MATCH(AS$6,DataStreams,0)-1):OFFSET(HOMECELL,MATCH(MIN(INDEX(Last_Data_Point,MATCH($A116,DataStreams,0)),INDEX(Last_Data_Point,MATCH(AS$6,DataStreams,0)),$B$4),DateRange,0)-1,MATCH(AS$6,DataStreams,0)-1) -
(INDEX(Returns!$102:$102,MATCH(AS$6,DataStreams,0))*
OFFSET(HOMECELL,MATCH(MAX(INDEX(First_Data_Point,MATCH($A116,DataStreams,0)),INDEX(First_Data_Point,MATCH(AS$6,DataStreams,0)),$B$3),DateRange,0)-1,MATCH(INDEX(Returns!$100:$100,MATCH(AS$6,DataStreams,0)),DataStreams,0)-1):OFFSET(HOMECELL,MATCH(MIN(INDEX(Last_Data_Point,MATCH($A116,DataStreams,0)),INDEX(Last_Data_Point,MATCH(AS$6,DataStreams,0)),$B$4),DateRange,0)-1,MATCH(INDEX(Returns!$100:$100,MATCH(AS$6,DataStreams,0)),DataStreams,0)-1))),"")</f>
        <v/>
      </c>
      <c r="AT116" s="233" t="str" cm="1">
        <f t="array" aca="1" ref="AT116" ca="1">_xlfn.IFNA(_xlfn.COVARIANCE.S(
OFFSET(HOMECELL,MATCH(MAX(INDEX(First_Data_Point,MATCH($A116,DataStreams,0)),INDEX(First_Data_Point,MATCH(AT$6,DataStreams,0)),$B$3),DateRange,0)-1,MATCH($A116,DataStreams,0)-1):OFFSET(HOMECELL,MATCH(MIN(INDEX(Last_Data_Point,MATCH($A116,DataStreams,0)),INDEX(Last_Data_Point,MATCH(AT$6,DataStreams,0)),$B$4),DateRange,0)-1,MATCH($A116,DataStreams,0)-1) -
(INDEX(Returns!$102:$102,MATCH($A116,DataStreams,0))*
OFFSET(HOMECELL,MATCH(MAX(INDEX(First_Data_Point,MATCH($A116,DataStreams,0)),INDEX(First_Data_Point,MATCH(AT$6,DataStreams,0)),$B$3),DateRange,0)-1,MATCH(INDEX(Returns!$100:$100,MATCH($A116,DataStreams,0)),DataStreams,0)-1):OFFSET(HOMECELL,MATCH(MIN(INDEX(Last_Data_Point,MATCH($A116,DataStreams,0)),INDEX(Last_Data_Point,MATCH(AT$6,DataStreams,0)),$B$4),DateRange,0)-1,MATCH(INDEX(Returns!$100:$100,MATCH($A116,DataStreams,0)),DataStreams,0)-1)),
OFFSET(HOMECELL,MATCH(MAX(INDEX(First_Data_Point,MATCH($A116,DataStreams,0)),INDEX(First_Data_Point,MATCH(AT$6,DataStreams,0)),$B$3),DateRange,0)-1,MATCH(AT$6,DataStreams,0)-1):OFFSET(HOMECELL,MATCH(MIN(INDEX(Last_Data_Point,MATCH($A116,DataStreams,0)),INDEX(Last_Data_Point,MATCH(AT$6,DataStreams,0)),$B$4),DateRange,0)-1,MATCH(AT$6,DataStreams,0)-1) -
(INDEX(Returns!$102:$102,MATCH(AT$6,DataStreams,0))*
OFFSET(HOMECELL,MATCH(MAX(INDEX(First_Data_Point,MATCH($A116,DataStreams,0)),INDEX(First_Data_Point,MATCH(AT$6,DataStreams,0)),$B$3),DateRange,0)-1,MATCH(INDEX(Returns!$100:$100,MATCH(AT$6,DataStreams,0)),DataStreams,0)-1):OFFSET(HOMECELL,MATCH(MIN(INDEX(Last_Data_Point,MATCH($A116,DataStreams,0)),INDEX(Last_Data_Point,MATCH(AT$6,DataStreams,0)),$B$4),DateRange,0)-1,MATCH(INDEX(Returns!$100:$100,MATCH(AT$6,DataStreams,0)),DataStreams,0)-1))),"")</f>
        <v/>
      </c>
      <c r="AU116" s="233" t="str" cm="1">
        <f t="array" aca="1" ref="AU116" ca="1">_xlfn.IFNA(_xlfn.COVARIANCE.S(
OFFSET(HOMECELL,MATCH(MAX(INDEX(First_Data_Point,MATCH($A116,DataStreams,0)),INDEX(First_Data_Point,MATCH(AU$6,DataStreams,0)),$B$3),DateRange,0)-1,MATCH($A116,DataStreams,0)-1):OFFSET(HOMECELL,MATCH(MIN(INDEX(Last_Data_Point,MATCH($A116,DataStreams,0)),INDEX(Last_Data_Point,MATCH(AU$6,DataStreams,0)),$B$4),DateRange,0)-1,MATCH($A116,DataStreams,0)-1) -
(INDEX(Returns!$102:$102,MATCH($A116,DataStreams,0))*
OFFSET(HOMECELL,MATCH(MAX(INDEX(First_Data_Point,MATCH($A116,DataStreams,0)),INDEX(First_Data_Point,MATCH(AU$6,DataStreams,0)),$B$3),DateRange,0)-1,MATCH(INDEX(Returns!$100:$100,MATCH($A116,DataStreams,0)),DataStreams,0)-1):OFFSET(HOMECELL,MATCH(MIN(INDEX(Last_Data_Point,MATCH($A116,DataStreams,0)),INDEX(Last_Data_Point,MATCH(AU$6,DataStreams,0)),$B$4),DateRange,0)-1,MATCH(INDEX(Returns!$100:$100,MATCH($A116,DataStreams,0)),DataStreams,0)-1)),
OFFSET(HOMECELL,MATCH(MAX(INDEX(First_Data_Point,MATCH($A116,DataStreams,0)),INDEX(First_Data_Point,MATCH(AU$6,DataStreams,0)),$B$3),DateRange,0)-1,MATCH(AU$6,DataStreams,0)-1):OFFSET(HOMECELL,MATCH(MIN(INDEX(Last_Data_Point,MATCH($A116,DataStreams,0)),INDEX(Last_Data_Point,MATCH(AU$6,DataStreams,0)),$B$4),DateRange,0)-1,MATCH(AU$6,DataStreams,0)-1) -
(INDEX(Returns!$102:$102,MATCH(AU$6,DataStreams,0))*
OFFSET(HOMECELL,MATCH(MAX(INDEX(First_Data_Point,MATCH($A116,DataStreams,0)),INDEX(First_Data_Point,MATCH(AU$6,DataStreams,0)),$B$3),DateRange,0)-1,MATCH(INDEX(Returns!$100:$100,MATCH(AU$6,DataStreams,0)),DataStreams,0)-1):OFFSET(HOMECELL,MATCH(MIN(INDEX(Last_Data_Point,MATCH($A116,DataStreams,0)),INDEX(Last_Data_Point,MATCH(AU$6,DataStreams,0)),$B$4),DateRange,0)-1,MATCH(INDEX(Returns!$100:$100,MATCH(AU$6,DataStreams,0)),DataStreams,0)-1))),"")</f>
        <v/>
      </c>
      <c r="AV116" s="233" t="str" cm="1">
        <f t="array" aca="1" ref="AV116" ca="1">_xlfn.IFNA(_xlfn.COVARIANCE.S(
OFFSET(HOMECELL,MATCH(MAX(INDEX(First_Data_Point,MATCH($A116,DataStreams,0)),INDEX(First_Data_Point,MATCH(AV$6,DataStreams,0)),$B$3),DateRange,0)-1,MATCH($A116,DataStreams,0)-1):OFFSET(HOMECELL,MATCH(MIN(INDEX(Last_Data_Point,MATCH($A116,DataStreams,0)),INDEX(Last_Data_Point,MATCH(AV$6,DataStreams,0)),$B$4),DateRange,0)-1,MATCH($A116,DataStreams,0)-1) -
(INDEX(Returns!$102:$102,MATCH($A116,DataStreams,0))*
OFFSET(HOMECELL,MATCH(MAX(INDEX(First_Data_Point,MATCH($A116,DataStreams,0)),INDEX(First_Data_Point,MATCH(AV$6,DataStreams,0)),$B$3),DateRange,0)-1,MATCH(INDEX(Returns!$100:$100,MATCH($A116,DataStreams,0)),DataStreams,0)-1):OFFSET(HOMECELL,MATCH(MIN(INDEX(Last_Data_Point,MATCH($A116,DataStreams,0)),INDEX(Last_Data_Point,MATCH(AV$6,DataStreams,0)),$B$4),DateRange,0)-1,MATCH(INDEX(Returns!$100:$100,MATCH($A116,DataStreams,0)),DataStreams,0)-1)),
OFFSET(HOMECELL,MATCH(MAX(INDEX(First_Data_Point,MATCH($A116,DataStreams,0)),INDEX(First_Data_Point,MATCH(AV$6,DataStreams,0)),$B$3),DateRange,0)-1,MATCH(AV$6,DataStreams,0)-1):OFFSET(HOMECELL,MATCH(MIN(INDEX(Last_Data_Point,MATCH($A116,DataStreams,0)),INDEX(Last_Data_Point,MATCH(AV$6,DataStreams,0)),$B$4),DateRange,0)-1,MATCH(AV$6,DataStreams,0)-1) -
(INDEX(Returns!$102:$102,MATCH(AV$6,DataStreams,0))*
OFFSET(HOMECELL,MATCH(MAX(INDEX(First_Data_Point,MATCH($A116,DataStreams,0)),INDEX(First_Data_Point,MATCH(AV$6,DataStreams,0)),$B$3),DateRange,0)-1,MATCH(INDEX(Returns!$100:$100,MATCH(AV$6,DataStreams,0)),DataStreams,0)-1):OFFSET(HOMECELL,MATCH(MIN(INDEX(Last_Data_Point,MATCH($A116,DataStreams,0)),INDEX(Last_Data_Point,MATCH(AV$6,DataStreams,0)),$B$4),DateRange,0)-1,MATCH(INDEX(Returns!$100:$100,MATCH(AV$6,DataStreams,0)),DataStreams,0)-1))),"")</f>
        <v/>
      </c>
      <c r="AW116" s="233" t="str" cm="1">
        <f t="array" aca="1" ref="AW116" ca="1">_xlfn.IFNA(_xlfn.COVARIANCE.S(
OFFSET(HOMECELL,MATCH(MAX(INDEX(First_Data_Point,MATCH($A116,DataStreams,0)),INDEX(First_Data_Point,MATCH(AW$6,DataStreams,0)),$B$3),DateRange,0)-1,MATCH($A116,DataStreams,0)-1):OFFSET(HOMECELL,MATCH(MIN(INDEX(Last_Data_Point,MATCH($A116,DataStreams,0)),INDEX(Last_Data_Point,MATCH(AW$6,DataStreams,0)),$B$4),DateRange,0)-1,MATCH($A116,DataStreams,0)-1) -
(INDEX(Returns!$102:$102,MATCH($A116,DataStreams,0))*
OFFSET(HOMECELL,MATCH(MAX(INDEX(First_Data_Point,MATCH($A116,DataStreams,0)),INDEX(First_Data_Point,MATCH(AW$6,DataStreams,0)),$B$3),DateRange,0)-1,MATCH(INDEX(Returns!$100:$100,MATCH($A116,DataStreams,0)),DataStreams,0)-1):OFFSET(HOMECELL,MATCH(MIN(INDEX(Last_Data_Point,MATCH($A116,DataStreams,0)),INDEX(Last_Data_Point,MATCH(AW$6,DataStreams,0)),$B$4),DateRange,0)-1,MATCH(INDEX(Returns!$100:$100,MATCH($A116,DataStreams,0)),DataStreams,0)-1)),
OFFSET(HOMECELL,MATCH(MAX(INDEX(First_Data_Point,MATCH($A116,DataStreams,0)),INDEX(First_Data_Point,MATCH(AW$6,DataStreams,0)),$B$3),DateRange,0)-1,MATCH(AW$6,DataStreams,0)-1):OFFSET(HOMECELL,MATCH(MIN(INDEX(Last_Data_Point,MATCH($A116,DataStreams,0)),INDEX(Last_Data_Point,MATCH(AW$6,DataStreams,0)),$B$4),DateRange,0)-1,MATCH(AW$6,DataStreams,0)-1) -
(INDEX(Returns!$102:$102,MATCH(AW$6,DataStreams,0))*
OFFSET(HOMECELL,MATCH(MAX(INDEX(First_Data_Point,MATCH($A116,DataStreams,0)),INDEX(First_Data_Point,MATCH(AW$6,DataStreams,0)),$B$3),DateRange,0)-1,MATCH(INDEX(Returns!$100:$100,MATCH(AW$6,DataStreams,0)),DataStreams,0)-1):OFFSET(HOMECELL,MATCH(MIN(INDEX(Last_Data_Point,MATCH($A116,DataStreams,0)),INDEX(Last_Data_Point,MATCH(AW$6,DataStreams,0)),$B$4),DateRange,0)-1,MATCH(INDEX(Returns!$100:$100,MATCH(AW$6,DataStreams,0)),DataStreams,0)-1))),"")</f>
        <v/>
      </c>
      <c r="AX116" s="233" t="str" cm="1">
        <f t="array" aca="1" ref="AX116" ca="1">_xlfn.IFNA(_xlfn.COVARIANCE.S(
OFFSET(HOMECELL,MATCH(MAX(INDEX(First_Data_Point,MATCH($A116,DataStreams,0)),INDEX(First_Data_Point,MATCH(AX$6,DataStreams,0)),$B$3),DateRange,0)-1,MATCH($A116,DataStreams,0)-1):OFFSET(HOMECELL,MATCH(MIN(INDEX(Last_Data_Point,MATCH($A116,DataStreams,0)),INDEX(Last_Data_Point,MATCH(AX$6,DataStreams,0)),$B$4),DateRange,0)-1,MATCH($A116,DataStreams,0)-1) -
(INDEX(Returns!$102:$102,MATCH($A116,DataStreams,0))*
OFFSET(HOMECELL,MATCH(MAX(INDEX(First_Data_Point,MATCH($A116,DataStreams,0)),INDEX(First_Data_Point,MATCH(AX$6,DataStreams,0)),$B$3),DateRange,0)-1,MATCH(INDEX(Returns!$100:$100,MATCH($A116,DataStreams,0)),DataStreams,0)-1):OFFSET(HOMECELL,MATCH(MIN(INDEX(Last_Data_Point,MATCH($A116,DataStreams,0)),INDEX(Last_Data_Point,MATCH(AX$6,DataStreams,0)),$B$4),DateRange,0)-1,MATCH(INDEX(Returns!$100:$100,MATCH($A116,DataStreams,0)),DataStreams,0)-1)),
OFFSET(HOMECELL,MATCH(MAX(INDEX(First_Data_Point,MATCH($A116,DataStreams,0)),INDEX(First_Data_Point,MATCH(AX$6,DataStreams,0)),$B$3),DateRange,0)-1,MATCH(AX$6,DataStreams,0)-1):OFFSET(HOMECELL,MATCH(MIN(INDEX(Last_Data_Point,MATCH($A116,DataStreams,0)),INDEX(Last_Data_Point,MATCH(AX$6,DataStreams,0)),$B$4),DateRange,0)-1,MATCH(AX$6,DataStreams,0)-1) -
(INDEX(Returns!$102:$102,MATCH(AX$6,DataStreams,0))*
OFFSET(HOMECELL,MATCH(MAX(INDEX(First_Data_Point,MATCH($A116,DataStreams,0)),INDEX(First_Data_Point,MATCH(AX$6,DataStreams,0)),$B$3),DateRange,0)-1,MATCH(INDEX(Returns!$100:$100,MATCH(AX$6,DataStreams,0)),DataStreams,0)-1):OFFSET(HOMECELL,MATCH(MIN(INDEX(Last_Data_Point,MATCH($A116,DataStreams,0)),INDEX(Last_Data_Point,MATCH(AX$6,DataStreams,0)),$B$4),DateRange,0)-1,MATCH(INDEX(Returns!$100:$100,MATCH(AX$6,DataStreams,0)),DataStreams,0)-1))),"")</f>
        <v/>
      </c>
      <c r="AY116" s="233" t="str" cm="1">
        <f t="array" aca="1" ref="AY116" ca="1">_xlfn.IFNA(_xlfn.COVARIANCE.S(
OFFSET(HOMECELL,MATCH(MAX(INDEX(First_Data_Point,MATCH($A116,DataStreams,0)),INDEX(First_Data_Point,MATCH(AY$6,DataStreams,0)),$B$3),DateRange,0)-1,MATCH($A116,DataStreams,0)-1):OFFSET(HOMECELL,MATCH(MIN(INDEX(Last_Data_Point,MATCH($A116,DataStreams,0)),INDEX(Last_Data_Point,MATCH(AY$6,DataStreams,0)),$B$4),DateRange,0)-1,MATCH($A116,DataStreams,0)-1) -
(INDEX(Returns!$102:$102,MATCH($A116,DataStreams,0))*
OFFSET(HOMECELL,MATCH(MAX(INDEX(First_Data_Point,MATCH($A116,DataStreams,0)),INDEX(First_Data_Point,MATCH(AY$6,DataStreams,0)),$B$3),DateRange,0)-1,MATCH(INDEX(Returns!$100:$100,MATCH($A116,DataStreams,0)),DataStreams,0)-1):OFFSET(HOMECELL,MATCH(MIN(INDEX(Last_Data_Point,MATCH($A116,DataStreams,0)),INDEX(Last_Data_Point,MATCH(AY$6,DataStreams,0)),$B$4),DateRange,0)-1,MATCH(INDEX(Returns!$100:$100,MATCH($A116,DataStreams,0)),DataStreams,0)-1)),
OFFSET(HOMECELL,MATCH(MAX(INDEX(First_Data_Point,MATCH($A116,DataStreams,0)),INDEX(First_Data_Point,MATCH(AY$6,DataStreams,0)),$B$3),DateRange,0)-1,MATCH(AY$6,DataStreams,0)-1):OFFSET(HOMECELL,MATCH(MIN(INDEX(Last_Data_Point,MATCH($A116,DataStreams,0)),INDEX(Last_Data_Point,MATCH(AY$6,DataStreams,0)),$B$4),DateRange,0)-1,MATCH(AY$6,DataStreams,0)-1) -
(INDEX(Returns!$102:$102,MATCH(AY$6,DataStreams,0))*
OFFSET(HOMECELL,MATCH(MAX(INDEX(First_Data_Point,MATCH($A116,DataStreams,0)),INDEX(First_Data_Point,MATCH(AY$6,DataStreams,0)),$B$3),DateRange,0)-1,MATCH(INDEX(Returns!$100:$100,MATCH(AY$6,DataStreams,0)),DataStreams,0)-1):OFFSET(HOMECELL,MATCH(MIN(INDEX(Last_Data_Point,MATCH($A116,DataStreams,0)),INDEX(Last_Data_Point,MATCH(AY$6,DataStreams,0)),$B$4),DateRange,0)-1,MATCH(INDEX(Returns!$100:$100,MATCH(AY$6,DataStreams,0)),DataStreams,0)-1))),"")</f>
        <v/>
      </c>
      <c r="AZ116" s="233" t="str" cm="1">
        <f t="array" aca="1" ref="AZ116" ca="1">_xlfn.IFNA(_xlfn.COVARIANCE.S(
OFFSET(HOMECELL,MATCH(MAX(INDEX(First_Data_Point,MATCH($A116,DataStreams,0)),INDEX(First_Data_Point,MATCH(AZ$6,DataStreams,0)),$B$3),DateRange,0)-1,MATCH($A116,DataStreams,0)-1):OFFSET(HOMECELL,MATCH(MIN(INDEX(Last_Data_Point,MATCH($A116,DataStreams,0)),INDEX(Last_Data_Point,MATCH(AZ$6,DataStreams,0)),$B$4),DateRange,0)-1,MATCH($A116,DataStreams,0)-1) -
(INDEX(Returns!$102:$102,MATCH($A116,DataStreams,0))*
OFFSET(HOMECELL,MATCH(MAX(INDEX(First_Data_Point,MATCH($A116,DataStreams,0)),INDEX(First_Data_Point,MATCH(AZ$6,DataStreams,0)),$B$3),DateRange,0)-1,MATCH(INDEX(Returns!$100:$100,MATCH($A116,DataStreams,0)),DataStreams,0)-1):OFFSET(HOMECELL,MATCH(MIN(INDEX(Last_Data_Point,MATCH($A116,DataStreams,0)),INDEX(Last_Data_Point,MATCH(AZ$6,DataStreams,0)),$B$4),DateRange,0)-1,MATCH(INDEX(Returns!$100:$100,MATCH($A116,DataStreams,0)),DataStreams,0)-1)),
OFFSET(HOMECELL,MATCH(MAX(INDEX(First_Data_Point,MATCH($A116,DataStreams,0)),INDEX(First_Data_Point,MATCH(AZ$6,DataStreams,0)),$B$3),DateRange,0)-1,MATCH(AZ$6,DataStreams,0)-1):OFFSET(HOMECELL,MATCH(MIN(INDEX(Last_Data_Point,MATCH($A116,DataStreams,0)),INDEX(Last_Data_Point,MATCH(AZ$6,DataStreams,0)),$B$4),DateRange,0)-1,MATCH(AZ$6,DataStreams,0)-1) -
(INDEX(Returns!$102:$102,MATCH(AZ$6,DataStreams,0))*
OFFSET(HOMECELL,MATCH(MAX(INDEX(First_Data_Point,MATCH($A116,DataStreams,0)),INDEX(First_Data_Point,MATCH(AZ$6,DataStreams,0)),$B$3),DateRange,0)-1,MATCH(INDEX(Returns!$100:$100,MATCH(AZ$6,DataStreams,0)),DataStreams,0)-1):OFFSET(HOMECELL,MATCH(MIN(INDEX(Last_Data_Point,MATCH($A116,DataStreams,0)),INDEX(Last_Data_Point,MATCH(AZ$6,DataStreams,0)),$B$4),DateRange,0)-1,MATCH(INDEX(Returns!$100:$100,MATCH(AZ$6,DataStreams,0)),DataStreams,0)-1))),"")</f>
        <v/>
      </c>
      <c r="BA116" s="233" t="str" cm="1">
        <f t="array" aca="1" ref="BA116" ca="1">_xlfn.IFNA(_xlfn.COVARIANCE.S(
OFFSET(HOMECELL,MATCH(MAX(INDEX(First_Data_Point,MATCH($A116,DataStreams,0)),INDEX(First_Data_Point,MATCH(BA$6,DataStreams,0)),$B$3),DateRange,0)-1,MATCH($A116,DataStreams,0)-1):OFFSET(HOMECELL,MATCH(MIN(INDEX(Last_Data_Point,MATCH($A116,DataStreams,0)),INDEX(Last_Data_Point,MATCH(BA$6,DataStreams,0)),$B$4),DateRange,0)-1,MATCH($A116,DataStreams,0)-1) -
(INDEX(Returns!$102:$102,MATCH($A116,DataStreams,0))*
OFFSET(HOMECELL,MATCH(MAX(INDEX(First_Data_Point,MATCH($A116,DataStreams,0)),INDEX(First_Data_Point,MATCH(BA$6,DataStreams,0)),$B$3),DateRange,0)-1,MATCH(INDEX(Returns!$100:$100,MATCH($A116,DataStreams,0)),DataStreams,0)-1):OFFSET(HOMECELL,MATCH(MIN(INDEX(Last_Data_Point,MATCH($A116,DataStreams,0)),INDEX(Last_Data_Point,MATCH(BA$6,DataStreams,0)),$B$4),DateRange,0)-1,MATCH(INDEX(Returns!$100:$100,MATCH($A116,DataStreams,0)),DataStreams,0)-1)),
OFFSET(HOMECELL,MATCH(MAX(INDEX(First_Data_Point,MATCH($A116,DataStreams,0)),INDEX(First_Data_Point,MATCH(BA$6,DataStreams,0)),$B$3),DateRange,0)-1,MATCH(BA$6,DataStreams,0)-1):OFFSET(HOMECELL,MATCH(MIN(INDEX(Last_Data_Point,MATCH($A116,DataStreams,0)),INDEX(Last_Data_Point,MATCH(BA$6,DataStreams,0)),$B$4),DateRange,0)-1,MATCH(BA$6,DataStreams,0)-1) -
(INDEX(Returns!$102:$102,MATCH(BA$6,DataStreams,0))*
OFFSET(HOMECELL,MATCH(MAX(INDEX(First_Data_Point,MATCH($A116,DataStreams,0)),INDEX(First_Data_Point,MATCH(BA$6,DataStreams,0)),$B$3),DateRange,0)-1,MATCH(INDEX(Returns!$100:$100,MATCH(BA$6,DataStreams,0)),DataStreams,0)-1):OFFSET(HOMECELL,MATCH(MIN(INDEX(Last_Data_Point,MATCH($A116,DataStreams,0)),INDEX(Last_Data_Point,MATCH(BA$6,DataStreams,0)),$B$4),DateRange,0)-1,MATCH(INDEX(Returns!$100:$100,MATCH(BA$6,DataStreams,0)),DataStreams,0)-1))),"")</f>
        <v/>
      </c>
      <c r="BB116" s="233" t="str" cm="1">
        <f t="array" aca="1" ref="BB116" ca="1">_xlfn.IFNA(_xlfn.COVARIANCE.S(
OFFSET(HOMECELL,MATCH(MAX(INDEX(First_Data_Point,MATCH($A116,DataStreams,0)),INDEX(First_Data_Point,MATCH(BB$6,DataStreams,0)),$B$3),DateRange,0)-1,MATCH($A116,DataStreams,0)-1):OFFSET(HOMECELL,MATCH(MIN(INDEX(Last_Data_Point,MATCH($A116,DataStreams,0)),INDEX(Last_Data_Point,MATCH(BB$6,DataStreams,0)),$B$4),DateRange,0)-1,MATCH($A116,DataStreams,0)-1) -
(INDEX(Returns!$102:$102,MATCH($A116,DataStreams,0))*
OFFSET(HOMECELL,MATCH(MAX(INDEX(First_Data_Point,MATCH($A116,DataStreams,0)),INDEX(First_Data_Point,MATCH(BB$6,DataStreams,0)),$B$3),DateRange,0)-1,MATCH(INDEX(Returns!$100:$100,MATCH($A116,DataStreams,0)),DataStreams,0)-1):OFFSET(HOMECELL,MATCH(MIN(INDEX(Last_Data_Point,MATCH($A116,DataStreams,0)),INDEX(Last_Data_Point,MATCH(BB$6,DataStreams,0)),$B$4),DateRange,0)-1,MATCH(INDEX(Returns!$100:$100,MATCH($A116,DataStreams,0)),DataStreams,0)-1)),
OFFSET(HOMECELL,MATCH(MAX(INDEX(First_Data_Point,MATCH($A116,DataStreams,0)),INDEX(First_Data_Point,MATCH(BB$6,DataStreams,0)),$B$3),DateRange,0)-1,MATCH(BB$6,DataStreams,0)-1):OFFSET(HOMECELL,MATCH(MIN(INDEX(Last_Data_Point,MATCH($A116,DataStreams,0)),INDEX(Last_Data_Point,MATCH(BB$6,DataStreams,0)),$B$4),DateRange,0)-1,MATCH(BB$6,DataStreams,0)-1) -
(INDEX(Returns!$102:$102,MATCH(BB$6,DataStreams,0))*
OFFSET(HOMECELL,MATCH(MAX(INDEX(First_Data_Point,MATCH($A116,DataStreams,0)),INDEX(First_Data_Point,MATCH(BB$6,DataStreams,0)),$B$3),DateRange,0)-1,MATCH(INDEX(Returns!$100:$100,MATCH(BB$6,DataStreams,0)),DataStreams,0)-1):OFFSET(HOMECELL,MATCH(MIN(INDEX(Last_Data_Point,MATCH($A116,DataStreams,0)),INDEX(Last_Data_Point,MATCH(BB$6,DataStreams,0)),$B$4),DateRange,0)-1,MATCH(INDEX(Returns!$100:$100,MATCH(BB$6,DataStreams,0)),DataStreams,0)-1))),"")</f>
        <v/>
      </c>
      <c r="BC116" s="236"/>
    </row>
    <row r="117" spans="1:55">
      <c r="A117" s="239"/>
      <c r="B117" s="233" t="str" cm="1">
        <f t="array" aca="1" ref="B117" ca="1">_xlfn.IFNA(_xlfn.COVARIANCE.S(
OFFSET(HOMECELL,MATCH(MAX(INDEX(First_Data_Point,MATCH($A117,DataStreams,0)),INDEX(First_Data_Point,MATCH(B$6,DataStreams,0)),$B$3),DateRange,0)-1,MATCH($A117,DataStreams,0)-1):OFFSET(HOMECELL,MATCH(MIN(INDEX(Last_Data_Point,MATCH($A117,DataStreams,0)),INDEX(Last_Data_Point,MATCH(B$6,DataStreams,0)),$B$4),DateRange,0)-1,MATCH($A117,DataStreams,0)-1) -
(INDEX(Returns!$102:$102,MATCH($A117,DataStreams,0))*
OFFSET(HOMECELL,MATCH(MAX(INDEX(First_Data_Point,MATCH($A117,DataStreams,0)),INDEX(First_Data_Point,MATCH(B$6,DataStreams,0)),$B$3),DateRange,0)-1,MATCH(INDEX(Returns!$100:$100,MATCH($A117,DataStreams,0)),DataStreams,0)-1):OFFSET(HOMECELL,MATCH(MIN(INDEX(Last_Data_Point,MATCH($A117,DataStreams,0)),INDEX(Last_Data_Point,MATCH(B$6,DataStreams,0)),$B$4),DateRange,0)-1,MATCH(INDEX(Returns!$100:$100,MATCH($A117,DataStreams,0)),DataStreams,0)-1)),
OFFSET(HOMECELL,MATCH(MAX(INDEX(First_Data_Point,MATCH($A117,DataStreams,0)),INDEX(First_Data_Point,MATCH(B$6,DataStreams,0)),$B$3),DateRange,0)-1,MATCH(B$6,DataStreams,0)-1):OFFSET(HOMECELL,MATCH(MIN(INDEX(Last_Data_Point,MATCH($A117,DataStreams,0)),INDEX(Last_Data_Point,MATCH(B$6,DataStreams,0)),$B$4),DateRange,0)-1,MATCH(B$6,DataStreams,0)-1) -
(INDEX(Returns!$102:$102,MATCH(B$6,DataStreams,0))*
OFFSET(HOMECELL,MATCH(MAX(INDEX(First_Data_Point,MATCH($A117,DataStreams,0)),INDEX(First_Data_Point,MATCH(B$6,DataStreams,0)),$B$3),DateRange,0)-1,MATCH(INDEX(Returns!$100:$100,MATCH(B$6,DataStreams,0)),DataStreams,0)-1):OFFSET(HOMECELL,MATCH(MIN(INDEX(Last_Data_Point,MATCH($A117,DataStreams,0)),INDEX(Last_Data_Point,MATCH(B$6,DataStreams,0)),$B$4),DateRange,0)-1,MATCH(INDEX(Returns!$100:$100,MATCH(B$6,DataStreams,0)),DataStreams,0)-1))),"")</f>
        <v/>
      </c>
      <c r="C117" s="233" t="str" cm="1">
        <f t="array" aca="1" ref="C117" ca="1">_xlfn.IFNA(_xlfn.COVARIANCE.S(
OFFSET(HOMECELL,MATCH(MAX(INDEX(First_Data_Point,MATCH($A117,DataStreams,0)),INDEX(First_Data_Point,MATCH(C$6,DataStreams,0)),$B$3),DateRange,0)-1,MATCH($A117,DataStreams,0)-1):OFFSET(HOMECELL,MATCH(MIN(INDEX(Last_Data_Point,MATCH($A117,DataStreams,0)),INDEX(Last_Data_Point,MATCH(C$6,DataStreams,0)),$B$4),DateRange,0)-1,MATCH($A117,DataStreams,0)-1) -
(INDEX(Returns!$102:$102,MATCH($A117,DataStreams,0))*
OFFSET(HOMECELL,MATCH(MAX(INDEX(First_Data_Point,MATCH($A117,DataStreams,0)),INDEX(First_Data_Point,MATCH(C$6,DataStreams,0)),$B$3),DateRange,0)-1,MATCH(INDEX(Returns!$100:$100,MATCH($A117,DataStreams,0)),DataStreams,0)-1):OFFSET(HOMECELL,MATCH(MIN(INDEX(Last_Data_Point,MATCH($A117,DataStreams,0)),INDEX(Last_Data_Point,MATCH(C$6,DataStreams,0)),$B$4),DateRange,0)-1,MATCH(INDEX(Returns!$100:$100,MATCH($A117,DataStreams,0)),DataStreams,0)-1)),
OFFSET(HOMECELL,MATCH(MAX(INDEX(First_Data_Point,MATCH($A117,DataStreams,0)),INDEX(First_Data_Point,MATCH(C$6,DataStreams,0)),$B$3),DateRange,0)-1,MATCH(C$6,DataStreams,0)-1):OFFSET(HOMECELL,MATCH(MIN(INDEX(Last_Data_Point,MATCH($A117,DataStreams,0)),INDEX(Last_Data_Point,MATCH(C$6,DataStreams,0)),$B$4),DateRange,0)-1,MATCH(C$6,DataStreams,0)-1) -
(INDEX(Returns!$102:$102,MATCH(C$6,DataStreams,0))*
OFFSET(HOMECELL,MATCH(MAX(INDEX(First_Data_Point,MATCH($A117,DataStreams,0)),INDEX(First_Data_Point,MATCH(C$6,DataStreams,0)),$B$3),DateRange,0)-1,MATCH(INDEX(Returns!$100:$100,MATCH(C$6,DataStreams,0)),DataStreams,0)-1):OFFSET(HOMECELL,MATCH(MIN(INDEX(Last_Data_Point,MATCH($A117,DataStreams,0)),INDEX(Last_Data_Point,MATCH(C$6,DataStreams,0)),$B$4),DateRange,0)-1,MATCH(INDEX(Returns!$100:$100,MATCH(C$6,DataStreams,0)),DataStreams,0)-1))),"")</f>
        <v/>
      </c>
      <c r="D117" s="233" t="str" cm="1">
        <f t="array" aca="1" ref="D117" ca="1">_xlfn.IFNA(_xlfn.COVARIANCE.S(
OFFSET(HOMECELL,MATCH(MAX(INDEX(First_Data_Point,MATCH($A117,DataStreams,0)),INDEX(First_Data_Point,MATCH(D$6,DataStreams,0)),$B$3),DateRange,0)-1,MATCH($A117,DataStreams,0)-1):OFFSET(HOMECELL,MATCH(MIN(INDEX(Last_Data_Point,MATCH($A117,DataStreams,0)),INDEX(Last_Data_Point,MATCH(D$6,DataStreams,0)),$B$4),DateRange,0)-1,MATCH($A117,DataStreams,0)-1) -
(INDEX(Returns!$102:$102,MATCH($A117,DataStreams,0))*
OFFSET(HOMECELL,MATCH(MAX(INDEX(First_Data_Point,MATCH($A117,DataStreams,0)),INDEX(First_Data_Point,MATCH(D$6,DataStreams,0)),$B$3),DateRange,0)-1,MATCH(INDEX(Returns!$100:$100,MATCH($A117,DataStreams,0)),DataStreams,0)-1):OFFSET(HOMECELL,MATCH(MIN(INDEX(Last_Data_Point,MATCH($A117,DataStreams,0)),INDEX(Last_Data_Point,MATCH(D$6,DataStreams,0)),$B$4),DateRange,0)-1,MATCH(INDEX(Returns!$100:$100,MATCH($A117,DataStreams,0)),DataStreams,0)-1)),
OFFSET(HOMECELL,MATCH(MAX(INDEX(First_Data_Point,MATCH($A117,DataStreams,0)),INDEX(First_Data_Point,MATCH(D$6,DataStreams,0)),$B$3),DateRange,0)-1,MATCH(D$6,DataStreams,0)-1):OFFSET(HOMECELL,MATCH(MIN(INDEX(Last_Data_Point,MATCH($A117,DataStreams,0)),INDEX(Last_Data_Point,MATCH(D$6,DataStreams,0)),$B$4),DateRange,0)-1,MATCH(D$6,DataStreams,0)-1) -
(INDEX(Returns!$102:$102,MATCH(D$6,DataStreams,0))*
OFFSET(HOMECELL,MATCH(MAX(INDEX(First_Data_Point,MATCH($A117,DataStreams,0)),INDEX(First_Data_Point,MATCH(D$6,DataStreams,0)),$B$3),DateRange,0)-1,MATCH(INDEX(Returns!$100:$100,MATCH(D$6,DataStreams,0)),DataStreams,0)-1):OFFSET(HOMECELL,MATCH(MIN(INDEX(Last_Data_Point,MATCH($A117,DataStreams,0)),INDEX(Last_Data_Point,MATCH(D$6,DataStreams,0)),$B$4),DateRange,0)-1,MATCH(INDEX(Returns!$100:$100,MATCH(D$6,DataStreams,0)),DataStreams,0)-1))),"")</f>
        <v/>
      </c>
      <c r="E117" s="233" t="str" cm="1">
        <f t="array" aca="1" ref="E117" ca="1">_xlfn.IFNA(_xlfn.COVARIANCE.S(
OFFSET(HOMECELL,MATCH(MAX(INDEX(First_Data_Point,MATCH($A117,DataStreams,0)),INDEX(First_Data_Point,MATCH(E$6,DataStreams,0)),$B$3),DateRange,0)-1,MATCH($A117,DataStreams,0)-1):OFFSET(HOMECELL,MATCH(MIN(INDEX(Last_Data_Point,MATCH($A117,DataStreams,0)),INDEX(Last_Data_Point,MATCH(E$6,DataStreams,0)),$B$4),DateRange,0)-1,MATCH($A117,DataStreams,0)-1) -
(INDEX(Returns!$102:$102,MATCH($A117,DataStreams,0))*
OFFSET(HOMECELL,MATCH(MAX(INDEX(First_Data_Point,MATCH($A117,DataStreams,0)),INDEX(First_Data_Point,MATCH(E$6,DataStreams,0)),$B$3),DateRange,0)-1,MATCH(INDEX(Returns!$100:$100,MATCH($A117,DataStreams,0)),DataStreams,0)-1):OFFSET(HOMECELL,MATCH(MIN(INDEX(Last_Data_Point,MATCH($A117,DataStreams,0)),INDEX(Last_Data_Point,MATCH(E$6,DataStreams,0)),$B$4),DateRange,0)-1,MATCH(INDEX(Returns!$100:$100,MATCH($A117,DataStreams,0)),DataStreams,0)-1)),
OFFSET(HOMECELL,MATCH(MAX(INDEX(First_Data_Point,MATCH($A117,DataStreams,0)),INDEX(First_Data_Point,MATCH(E$6,DataStreams,0)),$B$3),DateRange,0)-1,MATCH(E$6,DataStreams,0)-1):OFFSET(HOMECELL,MATCH(MIN(INDEX(Last_Data_Point,MATCH($A117,DataStreams,0)),INDEX(Last_Data_Point,MATCH(E$6,DataStreams,0)),$B$4),DateRange,0)-1,MATCH(E$6,DataStreams,0)-1) -
(INDEX(Returns!$102:$102,MATCH(E$6,DataStreams,0))*
OFFSET(HOMECELL,MATCH(MAX(INDEX(First_Data_Point,MATCH($A117,DataStreams,0)),INDEX(First_Data_Point,MATCH(E$6,DataStreams,0)),$B$3),DateRange,0)-1,MATCH(INDEX(Returns!$100:$100,MATCH(E$6,DataStreams,0)),DataStreams,0)-1):OFFSET(HOMECELL,MATCH(MIN(INDEX(Last_Data_Point,MATCH($A117,DataStreams,0)),INDEX(Last_Data_Point,MATCH(E$6,DataStreams,0)),$B$4),DateRange,0)-1,MATCH(INDEX(Returns!$100:$100,MATCH(E$6,DataStreams,0)),DataStreams,0)-1))),"")</f>
        <v/>
      </c>
      <c r="F117" s="233" t="str" cm="1">
        <f t="array" aca="1" ref="F117" ca="1">_xlfn.IFNA(_xlfn.COVARIANCE.S(
OFFSET(HOMECELL,MATCH(MAX(INDEX(First_Data_Point,MATCH($A117,DataStreams,0)),INDEX(First_Data_Point,MATCH(F$6,DataStreams,0)),$B$3),DateRange,0)-1,MATCH($A117,DataStreams,0)-1):OFFSET(HOMECELL,MATCH(MIN(INDEX(Last_Data_Point,MATCH($A117,DataStreams,0)),INDEX(Last_Data_Point,MATCH(F$6,DataStreams,0)),$B$4),DateRange,0)-1,MATCH($A117,DataStreams,0)-1) -
(INDEX(Returns!$102:$102,MATCH($A117,DataStreams,0))*
OFFSET(HOMECELL,MATCH(MAX(INDEX(First_Data_Point,MATCH($A117,DataStreams,0)),INDEX(First_Data_Point,MATCH(F$6,DataStreams,0)),$B$3),DateRange,0)-1,MATCH(INDEX(Returns!$100:$100,MATCH($A117,DataStreams,0)),DataStreams,0)-1):OFFSET(HOMECELL,MATCH(MIN(INDEX(Last_Data_Point,MATCH($A117,DataStreams,0)),INDEX(Last_Data_Point,MATCH(F$6,DataStreams,0)),$B$4),DateRange,0)-1,MATCH(INDEX(Returns!$100:$100,MATCH($A117,DataStreams,0)),DataStreams,0)-1)),
OFFSET(HOMECELL,MATCH(MAX(INDEX(First_Data_Point,MATCH($A117,DataStreams,0)),INDEX(First_Data_Point,MATCH(F$6,DataStreams,0)),$B$3),DateRange,0)-1,MATCH(F$6,DataStreams,0)-1):OFFSET(HOMECELL,MATCH(MIN(INDEX(Last_Data_Point,MATCH($A117,DataStreams,0)),INDEX(Last_Data_Point,MATCH(F$6,DataStreams,0)),$B$4),DateRange,0)-1,MATCH(F$6,DataStreams,0)-1) -
(INDEX(Returns!$102:$102,MATCH(F$6,DataStreams,0))*
OFFSET(HOMECELL,MATCH(MAX(INDEX(First_Data_Point,MATCH($A117,DataStreams,0)),INDEX(First_Data_Point,MATCH(F$6,DataStreams,0)),$B$3),DateRange,0)-1,MATCH(INDEX(Returns!$100:$100,MATCH(F$6,DataStreams,0)),DataStreams,0)-1):OFFSET(HOMECELL,MATCH(MIN(INDEX(Last_Data_Point,MATCH($A117,DataStreams,0)),INDEX(Last_Data_Point,MATCH(F$6,DataStreams,0)),$B$4),DateRange,0)-1,MATCH(INDEX(Returns!$100:$100,MATCH(F$6,DataStreams,0)),DataStreams,0)-1))),"")</f>
        <v/>
      </c>
      <c r="G117" s="233" t="str" cm="1">
        <f t="array" aca="1" ref="G117" ca="1">_xlfn.IFNA(_xlfn.COVARIANCE.S(
OFFSET(HOMECELL,MATCH(MAX(INDEX(First_Data_Point,MATCH($A117,DataStreams,0)),INDEX(First_Data_Point,MATCH(G$6,DataStreams,0)),$B$3),DateRange,0)-1,MATCH($A117,DataStreams,0)-1):OFFSET(HOMECELL,MATCH(MIN(INDEX(Last_Data_Point,MATCH($A117,DataStreams,0)),INDEX(Last_Data_Point,MATCH(G$6,DataStreams,0)),$B$4),DateRange,0)-1,MATCH($A117,DataStreams,0)-1) -
(INDEX(Returns!$102:$102,MATCH($A117,DataStreams,0))*
OFFSET(HOMECELL,MATCH(MAX(INDEX(First_Data_Point,MATCH($A117,DataStreams,0)),INDEX(First_Data_Point,MATCH(G$6,DataStreams,0)),$B$3),DateRange,0)-1,MATCH(INDEX(Returns!$100:$100,MATCH($A117,DataStreams,0)),DataStreams,0)-1):OFFSET(HOMECELL,MATCH(MIN(INDEX(Last_Data_Point,MATCH($A117,DataStreams,0)),INDEX(Last_Data_Point,MATCH(G$6,DataStreams,0)),$B$4),DateRange,0)-1,MATCH(INDEX(Returns!$100:$100,MATCH($A117,DataStreams,0)),DataStreams,0)-1)),
OFFSET(HOMECELL,MATCH(MAX(INDEX(First_Data_Point,MATCH($A117,DataStreams,0)),INDEX(First_Data_Point,MATCH(G$6,DataStreams,0)),$B$3),DateRange,0)-1,MATCH(G$6,DataStreams,0)-1):OFFSET(HOMECELL,MATCH(MIN(INDEX(Last_Data_Point,MATCH($A117,DataStreams,0)),INDEX(Last_Data_Point,MATCH(G$6,DataStreams,0)),$B$4),DateRange,0)-1,MATCH(G$6,DataStreams,0)-1) -
(INDEX(Returns!$102:$102,MATCH(G$6,DataStreams,0))*
OFFSET(HOMECELL,MATCH(MAX(INDEX(First_Data_Point,MATCH($A117,DataStreams,0)),INDEX(First_Data_Point,MATCH(G$6,DataStreams,0)),$B$3),DateRange,0)-1,MATCH(INDEX(Returns!$100:$100,MATCH(G$6,DataStreams,0)),DataStreams,0)-1):OFFSET(HOMECELL,MATCH(MIN(INDEX(Last_Data_Point,MATCH($A117,DataStreams,0)),INDEX(Last_Data_Point,MATCH(G$6,DataStreams,0)),$B$4),DateRange,0)-1,MATCH(INDEX(Returns!$100:$100,MATCH(G$6,DataStreams,0)),DataStreams,0)-1))),"")</f>
        <v/>
      </c>
      <c r="H117" s="233" t="str" cm="1">
        <f t="array" aca="1" ref="H117" ca="1">_xlfn.IFNA(_xlfn.COVARIANCE.S(
OFFSET(HOMECELL,MATCH(MAX(INDEX(First_Data_Point,MATCH($A117,DataStreams,0)),INDEX(First_Data_Point,MATCH(H$6,DataStreams,0)),$B$3),DateRange,0)-1,MATCH($A117,DataStreams,0)-1):OFFSET(HOMECELL,MATCH(MIN(INDEX(Last_Data_Point,MATCH($A117,DataStreams,0)),INDEX(Last_Data_Point,MATCH(H$6,DataStreams,0)),$B$4),DateRange,0)-1,MATCH($A117,DataStreams,0)-1) -
(INDEX(Returns!$102:$102,MATCH($A117,DataStreams,0))*
OFFSET(HOMECELL,MATCH(MAX(INDEX(First_Data_Point,MATCH($A117,DataStreams,0)),INDEX(First_Data_Point,MATCH(H$6,DataStreams,0)),$B$3),DateRange,0)-1,MATCH(INDEX(Returns!$100:$100,MATCH($A117,DataStreams,0)),DataStreams,0)-1):OFFSET(HOMECELL,MATCH(MIN(INDEX(Last_Data_Point,MATCH($A117,DataStreams,0)),INDEX(Last_Data_Point,MATCH(H$6,DataStreams,0)),$B$4),DateRange,0)-1,MATCH(INDEX(Returns!$100:$100,MATCH($A117,DataStreams,0)),DataStreams,0)-1)),
OFFSET(HOMECELL,MATCH(MAX(INDEX(First_Data_Point,MATCH($A117,DataStreams,0)),INDEX(First_Data_Point,MATCH(H$6,DataStreams,0)),$B$3),DateRange,0)-1,MATCH(H$6,DataStreams,0)-1):OFFSET(HOMECELL,MATCH(MIN(INDEX(Last_Data_Point,MATCH($A117,DataStreams,0)),INDEX(Last_Data_Point,MATCH(H$6,DataStreams,0)),$B$4),DateRange,0)-1,MATCH(H$6,DataStreams,0)-1) -
(INDEX(Returns!$102:$102,MATCH(H$6,DataStreams,0))*
OFFSET(HOMECELL,MATCH(MAX(INDEX(First_Data_Point,MATCH($A117,DataStreams,0)),INDEX(First_Data_Point,MATCH(H$6,DataStreams,0)),$B$3),DateRange,0)-1,MATCH(INDEX(Returns!$100:$100,MATCH(H$6,DataStreams,0)),DataStreams,0)-1):OFFSET(HOMECELL,MATCH(MIN(INDEX(Last_Data_Point,MATCH($A117,DataStreams,0)),INDEX(Last_Data_Point,MATCH(H$6,DataStreams,0)),$B$4),DateRange,0)-1,MATCH(INDEX(Returns!$100:$100,MATCH(H$6,DataStreams,0)),DataStreams,0)-1))),"")</f>
        <v/>
      </c>
      <c r="I117" s="233" t="str" cm="1">
        <f t="array" aca="1" ref="I117" ca="1">_xlfn.IFNA(_xlfn.COVARIANCE.S(
OFFSET(HOMECELL,MATCH(MAX(INDEX(First_Data_Point,MATCH($A117,DataStreams,0)),INDEX(First_Data_Point,MATCH(I$6,DataStreams,0)),$B$3),DateRange,0)-1,MATCH($A117,DataStreams,0)-1):OFFSET(HOMECELL,MATCH(MIN(INDEX(Last_Data_Point,MATCH($A117,DataStreams,0)),INDEX(Last_Data_Point,MATCH(I$6,DataStreams,0)),$B$4),DateRange,0)-1,MATCH($A117,DataStreams,0)-1) -
(INDEX(Returns!$102:$102,MATCH($A117,DataStreams,0))*
OFFSET(HOMECELL,MATCH(MAX(INDEX(First_Data_Point,MATCH($A117,DataStreams,0)),INDEX(First_Data_Point,MATCH(I$6,DataStreams,0)),$B$3),DateRange,0)-1,MATCH(INDEX(Returns!$100:$100,MATCH($A117,DataStreams,0)),DataStreams,0)-1):OFFSET(HOMECELL,MATCH(MIN(INDEX(Last_Data_Point,MATCH($A117,DataStreams,0)),INDEX(Last_Data_Point,MATCH(I$6,DataStreams,0)),$B$4),DateRange,0)-1,MATCH(INDEX(Returns!$100:$100,MATCH($A117,DataStreams,0)),DataStreams,0)-1)),
OFFSET(HOMECELL,MATCH(MAX(INDEX(First_Data_Point,MATCH($A117,DataStreams,0)),INDEX(First_Data_Point,MATCH(I$6,DataStreams,0)),$B$3),DateRange,0)-1,MATCH(I$6,DataStreams,0)-1):OFFSET(HOMECELL,MATCH(MIN(INDEX(Last_Data_Point,MATCH($A117,DataStreams,0)),INDEX(Last_Data_Point,MATCH(I$6,DataStreams,0)),$B$4),DateRange,0)-1,MATCH(I$6,DataStreams,0)-1) -
(INDEX(Returns!$102:$102,MATCH(I$6,DataStreams,0))*
OFFSET(HOMECELL,MATCH(MAX(INDEX(First_Data_Point,MATCH($A117,DataStreams,0)),INDEX(First_Data_Point,MATCH(I$6,DataStreams,0)),$B$3),DateRange,0)-1,MATCH(INDEX(Returns!$100:$100,MATCH(I$6,DataStreams,0)),DataStreams,0)-1):OFFSET(HOMECELL,MATCH(MIN(INDEX(Last_Data_Point,MATCH($A117,DataStreams,0)),INDEX(Last_Data_Point,MATCH(I$6,DataStreams,0)),$B$4),DateRange,0)-1,MATCH(INDEX(Returns!$100:$100,MATCH(I$6,DataStreams,0)),DataStreams,0)-1))),"")</f>
        <v/>
      </c>
      <c r="J117" s="233" t="str" cm="1">
        <f t="array" aca="1" ref="J117" ca="1">_xlfn.IFNA(_xlfn.COVARIANCE.S(
OFFSET(HOMECELL,MATCH(MAX(INDEX(First_Data_Point,MATCH($A117,DataStreams,0)),INDEX(First_Data_Point,MATCH(J$6,DataStreams,0)),$B$3),DateRange,0)-1,MATCH($A117,DataStreams,0)-1):OFFSET(HOMECELL,MATCH(MIN(INDEX(Last_Data_Point,MATCH($A117,DataStreams,0)),INDEX(Last_Data_Point,MATCH(J$6,DataStreams,0)),$B$4),DateRange,0)-1,MATCH($A117,DataStreams,0)-1) -
(INDEX(Returns!$102:$102,MATCH($A117,DataStreams,0))*
OFFSET(HOMECELL,MATCH(MAX(INDEX(First_Data_Point,MATCH($A117,DataStreams,0)),INDEX(First_Data_Point,MATCH(J$6,DataStreams,0)),$B$3),DateRange,0)-1,MATCH(INDEX(Returns!$100:$100,MATCH($A117,DataStreams,0)),DataStreams,0)-1):OFFSET(HOMECELL,MATCH(MIN(INDEX(Last_Data_Point,MATCH($A117,DataStreams,0)),INDEX(Last_Data_Point,MATCH(J$6,DataStreams,0)),$B$4),DateRange,0)-1,MATCH(INDEX(Returns!$100:$100,MATCH($A117,DataStreams,0)),DataStreams,0)-1)),
OFFSET(HOMECELL,MATCH(MAX(INDEX(First_Data_Point,MATCH($A117,DataStreams,0)),INDEX(First_Data_Point,MATCH(J$6,DataStreams,0)),$B$3),DateRange,0)-1,MATCH(J$6,DataStreams,0)-1):OFFSET(HOMECELL,MATCH(MIN(INDEX(Last_Data_Point,MATCH($A117,DataStreams,0)),INDEX(Last_Data_Point,MATCH(J$6,DataStreams,0)),$B$4),DateRange,0)-1,MATCH(J$6,DataStreams,0)-1) -
(INDEX(Returns!$102:$102,MATCH(J$6,DataStreams,0))*
OFFSET(HOMECELL,MATCH(MAX(INDEX(First_Data_Point,MATCH($A117,DataStreams,0)),INDEX(First_Data_Point,MATCH(J$6,DataStreams,0)),$B$3),DateRange,0)-1,MATCH(INDEX(Returns!$100:$100,MATCH(J$6,DataStreams,0)),DataStreams,0)-1):OFFSET(HOMECELL,MATCH(MIN(INDEX(Last_Data_Point,MATCH($A117,DataStreams,0)),INDEX(Last_Data_Point,MATCH(J$6,DataStreams,0)),$B$4),DateRange,0)-1,MATCH(INDEX(Returns!$100:$100,MATCH(J$6,DataStreams,0)),DataStreams,0)-1))),"")</f>
        <v/>
      </c>
      <c r="K117" s="233" t="str" cm="1">
        <f t="array" aca="1" ref="K117" ca="1">_xlfn.IFNA(_xlfn.COVARIANCE.S(
OFFSET(HOMECELL,MATCH(MAX(INDEX(First_Data_Point,MATCH($A117,DataStreams,0)),INDEX(First_Data_Point,MATCH(K$6,DataStreams,0)),$B$3),DateRange,0)-1,MATCH($A117,DataStreams,0)-1):OFFSET(HOMECELL,MATCH(MIN(INDEX(Last_Data_Point,MATCH($A117,DataStreams,0)),INDEX(Last_Data_Point,MATCH(K$6,DataStreams,0)),$B$4),DateRange,0)-1,MATCH($A117,DataStreams,0)-1) -
(INDEX(Returns!$102:$102,MATCH($A117,DataStreams,0))*
OFFSET(HOMECELL,MATCH(MAX(INDEX(First_Data_Point,MATCH($A117,DataStreams,0)),INDEX(First_Data_Point,MATCH(K$6,DataStreams,0)),$B$3),DateRange,0)-1,MATCH(INDEX(Returns!$100:$100,MATCH($A117,DataStreams,0)),DataStreams,0)-1):OFFSET(HOMECELL,MATCH(MIN(INDEX(Last_Data_Point,MATCH($A117,DataStreams,0)),INDEX(Last_Data_Point,MATCH(K$6,DataStreams,0)),$B$4),DateRange,0)-1,MATCH(INDEX(Returns!$100:$100,MATCH($A117,DataStreams,0)),DataStreams,0)-1)),
OFFSET(HOMECELL,MATCH(MAX(INDEX(First_Data_Point,MATCH($A117,DataStreams,0)),INDEX(First_Data_Point,MATCH(K$6,DataStreams,0)),$B$3),DateRange,0)-1,MATCH(K$6,DataStreams,0)-1):OFFSET(HOMECELL,MATCH(MIN(INDEX(Last_Data_Point,MATCH($A117,DataStreams,0)),INDEX(Last_Data_Point,MATCH(K$6,DataStreams,0)),$B$4),DateRange,0)-1,MATCH(K$6,DataStreams,0)-1) -
(INDEX(Returns!$102:$102,MATCH(K$6,DataStreams,0))*
OFFSET(HOMECELL,MATCH(MAX(INDEX(First_Data_Point,MATCH($A117,DataStreams,0)),INDEX(First_Data_Point,MATCH(K$6,DataStreams,0)),$B$3),DateRange,0)-1,MATCH(INDEX(Returns!$100:$100,MATCH(K$6,DataStreams,0)),DataStreams,0)-1):OFFSET(HOMECELL,MATCH(MIN(INDEX(Last_Data_Point,MATCH($A117,DataStreams,0)),INDEX(Last_Data_Point,MATCH(K$6,DataStreams,0)),$B$4),DateRange,0)-1,MATCH(INDEX(Returns!$100:$100,MATCH(K$6,DataStreams,0)),DataStreams,0)-1))),"")</f>
        <v/>
      </c>
      <c r="L117" s="233" t="str" cm="1">
        <f t="array" aca="1" ref="L117" ca="1">_xlfn.IFNA(_xlfn.COVARIANCE.S(
OFFSET(HOMECELL,MATCH(MAX(INDEX(First_Data_Point,MATCH($A117,DataStreams,0)),INDEX(First_Data_Point,MATCH(L$6,DataStreams,0)),$B$3),DateRange,0)-1,MATCH($A117,DataStreams,0)-1):OFFSET(HOMECELL,MATCH(MIN(INDEX(Last_Data_Point,MATCH($A117,DataStreams,0)),INDEX(Last_Data_Point,MATCH(L$6,DataStreams,0)),$B$4),DateRange,0)-1,MATCH($A117,DataStreams,0)-1) -
(INDEX(Returns!$102:$102,MATCH($A117,DataStreams,0))*
OFFSET(HOMECELL,MATCH(MAX(INDEX(First_Data_Point,MATCH($A117,DataStreams,0)),INDEX(First_Data_Point,MATCH(L$6,DataStreams,0)),$B$3),DateRange,0)-1,MATCH(INDEX(Returns!$100:$100,MATCH($A117,DataStreams,0)),DataStreams,0)-1):OFFSET(HOMECELL,MATCH(MIN(INDEX(Last_Data_Point,MATCH($A117,DataStreams,0)),INDEX(Last_Data_Point,MATCH(L$6,DataStreams,0)),$B$4),DateRange,0)-1,MATCH(INDEX(Returns!$100:$100,MATCH($A117,DataStreams,0)),DataStreams,0)-1)),
OFFSET(HOMECELL,MATCH(MAX(INDEX(First_Data_Point,MATCH($A117,DataStreams,0)),INDEX(First_Data_Point,MATCH(L$6,DataStreams,0)),$B$3),DateRange,0)-1,MATCH(L$6,DataStreams,0)-1):OFFSET(HOMECELL,MATCH(MIN(INDEX(Last_Data_Point,MATCH($A117,DataStreams,0)),INDEX(Last_Data_Point,MATCH(L$6,DataStreams,0)),$B$4),DateRange,0)-1,MATCH(L$6,DataStreams,0)-1) -
(INDEX(Returns!$102:$102,MATCH(L$6,DataStreams,0))*
OFFSET(HOMECELL,MATCH(MAX(INDEX(First_Data_Point,MATCH($A117,DataStreams,0)),INDEX(First_Data_Point,MATCH(L$6,DataStreams,0)),$B$3),DateRange,0)-1,MATCH(INDEX(Returns!$100:$100,MATCH(L$6,DataStreams,0)),DataStreams,0)-1):OFFSET(HOMECELL,MATCH(MIN(INDEX(Last_Data_Point,MATCH($A117,DataStreams,0)),INDEX(Last_Data_Point,MATCH(L$6,DataStreams,0)),$B$4),DateRange,0)-1,MATCH(INDEX(Returns!$100:$100,MATCH(L$6,DataStreams,0)),DataStreams,0)-1))),"")</f>
        <v/>
      </c>
      <c r="M117" s="233" t="str" cm="1">
        <f t="array" aca="1" ref="M117" ca="1">_xlfn.IFNA(_xlfn.COVARIANCE.S(
OFFSET(HOMECELL,MATCH(MAX(INDEX(First_Data_Point,MATCH($A117,DataStreams,0)),INDEX(First_Data_Point,MATCH(M$6,DataStreams,0)),$B$3),DateRange,0)-1,MATCH($A117,DataStreams,0)-1):OFFSET(HOMECELL,MATCH(MIN(INDEX(Last_Data_Point,MATCH($A117,DataStreams,0)),INDEX(Last_Data_Point,MATCH(M$6,DataStreams,0)),$B$4),DateRange,0)-1,MATCH($A117,DataStreams,0)-1) -
(INDEX(Returns!$102:$102,MATCH($A117,DataStreams,0))*
OFFSET(HOMECELL,MATCH(MAX(INDEX(First_Data_Point,MATCH($A117,DataStreams,0)),INDEX(First_Data_Point,MATCH(M$6,DataStreams,0)),$B$3),DateRange,0)-1,MATCH(INDEX(Returns!$100:$100,MATCH($A117,DataStreams,0)),DataStreams,0)-1):OFFSET(HOMECELL,MATCH(MIN(INDEX(Last_Data_Point,MATCH($A117,DataStreams,0)),INDEX(Last_Data_Point,MATCH(M$6,DataStreams,0)),$B$4),DateRange,0)-1,MATCH(INDEX(Returns!$100:$100,MATCH($A117,DataStreams,0)),DataStreams,0)-1)),
OFFSET(HOMECELL,MATCH(MAX(INDEX(First_Data_Point,MATCH($A117,DataStreams,0)),INDEX(First_Data_Point,MATCH(M$6,DataStreams,0)),$B$3),DateRange,0)-1,MATCH(M$6,DataStreams,0)-1):OFFSET(HOMECELL,MATCH(MIN(INDEX(Last_Data_Point,MATCH($A117,DataStreams,0)),INDEX(Last_Data_Point,MATCH(M$6,DataStreams,0)),$B$4),DateRange,0)-1,MATCH(M$6,DataStreams,0)-1) -
(INDEX(Returns!$102:$102,MATCH(M$6,DataStreams,0))*
OFFSET(HOMECELL,MATCH(MAX(INDEX(First_Data_Point,MATCH($A117,DataStreams,0)),INDEX(First_Data_Point,MATCH(M$6,DataStreams,0)),$B$3),DateRange,0)-1,MATCH(INDEX(Returns!$100:$100,MATCH(M$6,DataStreams,0)),DataStreams,0)-1):OFFSET(HOMECELL,MATCH(MIN(INDEX(Last_Data_Point,MATCH($A117,DataStreams,0)),INDEX(Last_Data_Point,MATCH(M$6,DataStreams,0)),$B$4),DateRange,0)-1,MATCH(INDEX(Returns!$100:$100,MATCH(M$6,DataStreams,0)),DataStreams,0)-1))),"")</f>
        <v/>
      </c>
      <c r="N117" s="233" t="str" cm="1">
        <f t="array" aca="1" ref="N117" ca="1">_xlfn.IFNA(_xlfn.COVARIANCE.S(
OFFSET(HOMECELL,MATCH(MAX(INDEX(First_Data_Point,MATCH($A117,DataStreams,0)),INDEX(First_Data_Point,MATCH(N$6,DataStreams,0)),$B$3),DateRange,0)-1,MATCH($A117,DataStreams,0)-1):OFFSET(HOMECELL,MATCH(MIN(INDEX(Last_Data_Point,MATCH($A117,DataStreams,0)),INDEX(Last_Data_Point,MATCH(N$6,DataStreams,0)),$B$4),DateRange,0)-1,MATCH($A117,DataStreams,0)-1) -
(INDEX(Returns!$102:$102,MATCH($A117,DataStreams,0))*
OFFSET(HOMECELL,MATCH(MAX(INDEX(First_Data_Point,MATCH($A117,DataStreams,0)),INDEX(First_Data_Point,MATCH(N$6,DataStreams,0)),$B$3),DateRange,0)-1,MATCH(INDEX(Returns!$100:$100,MATCH($A117,DataStreams,0)),DataStreams,0)-1):OFFSET(HOMECELL,MATCH(MIN(INDEX(Last_Data_Point,MATCH($A117,DataStreams,0)),INDEX(Last_Data_Point,MATCH(N$6,DataStreams,0)),$B$4),DateRange,0)-1,MATCH(INDEX(Returns!$100:$100,MATCH($A117,DataStreams,0)),DataStreams,0)-1)),
OFFSET(HOMECELL,MATCH(MAX(INDEX(First_Data_Point,MATCH($A117,DataStreams,0)),INDEX(First_Data_Point,MATCH(N$6,DataStreams,0)),$B$3),DateRange,0)-1,MATCH(N$6,DataStreams,0)-1):OFFSET(HOMECELL,MATCH(MIN(INDEX(Last_Data_Point,MATCH($A117,DataStreams,0)),INDEX(Last_Data_Point,MATCH(N$6,DataStreams,0)),$B$4),DateRange,0)-1,MATCH(N$6,DataStreams,0)-1) -
(INDEX(Returns!$102:$102,MATCH(N$6,DataStreams,0))*
OFFSET(HOMECELL,MATCH(MAX(INDEX(First_Data_Point,MATCH($A117,DataStreams,0)),INDEX(First_Data_Point,MATCH(N$6,DataStreams,0)),$B$3),DateRange,0)-1,MATCH(INDEX(Returns!$100:$100,MATCH(N$6,DataStreams,0)),DataStreams,0)-1):OFFSET(HOMECELL,MATCH(MIN(INDEX(Last_Data_Point,MATCH($A117,DataStreams,0)),INDEX(Last_Data_Point,MATCH(N$6,DataStreams,0)),$B$4),DateRange,0)-1,MATCH(INDEX(Returns!$100:$100,MATCH(N$6,DataStreams,0)),DataStreams,0)-1))),"")</f>
        <v/>
      </c>
      <c r="O117" s="233" t="str" cm="1">
        <f t="array" aca="1" ref="O117" ca="1">_xlfn.IFNA(_xlfn.COVARIANCE.S(
OFFSET(HOMECELL,MATCH(MAX(INDEX(First_Data_Point,MATCH($A117,DataStreams,0)),INDEX(First_Data_Point,MATCH(O$6,DataStreams,0)),$B$3),DateRange,0)-1,MATCH($A117,DataStreams,0)-1):OFFSET(HOMECELL,MATCH(MIN(INDEX(Last_Data_Point,MATCH($A117,DataStreams,0)),INDEX(Last_Data_Point,MATCH(O$6,DataStreams,0)),$B$4),DateRange,0)-1,MATCH($A117,DataStreams,0)-1) -
(INDEX(Returns!$102:$102,MATCH($A117,DataStreams,0))*
OFFSET(HOMECELL,MATCH(MAX(INDEX(First_Data_Point,MATCH($A117,DataStreams,0)),INDEX(First_Data_Point,MATCH(O$6,DataStreams,0)),$B$3),DateRange,0)-1,MATCH(INDEX(Returns!$100:$100,MATCH($A117,DataStreams,0)),DataStreams,0)-1):OFFSET(HOMECELL,MATCH(MIN(INDEX(Last_Data_Point,MATCH($A117,DataStreams,0)),INDEX(Last_Data_Point,MATCH(O$6,DataStreams,0)),$B$4),DateRange,0)-1,MATCH(INDEX(Returns!$100:$100,MATCH($A117,DataStreams,0)),DataStreams,0)-1)),
OFFSET(HOMECELL,MATCH(MAX(INDEX(First_Data_Point,MATCH($A117,DataStreams,0)),INDEX(First_Data_Point,MATCH(O$6,DataStreams,0)),$B$3),DateRange,0)-1,MATCH(O$6,DataStreams,0)-1):OFFSET(HOMECELL,MATCH(MIN(INDEX(Last_Data_Point,MATCH($A117,DataStreams,0)),INDEX(Last_Data_Point,MATCH(O$6,DataStreams,0)),$B$4),DateRange,0)-1,MATCH(O$6,DataStreams,0)-1) -
(INDEX(Returns!$102:$102,MATCH(O$6,DataStreams,0))*
OFFSET(HOMECELL,MATCH(MAX(INDEX(First_Data_Point,MATCH($A117,DataStreams,0)),INDEX(First_Data_Point,MATCH(O$6,DataStreams,0)),$B$3),DateRange,0)-1,MATCH(INDEX(Returns!$100:$100,MATCH(O$6,DataStreams,0)),DataStreams,0)-1):OFFSET(HOMECELL,MATCH(MIN(INDEX(Last_Data_Point,MATCH($A117,DataStreams,0)),INDEX(Last_Data_Point,MATCH(O$6,DataStreams,0)),$B$4),DateRange,0)-1,MATCH(INDEX(Returns!$100:$100,MATCH(O$6,DataStreams,0)),DataStreams,0)-1))),"")</f>
        <v/>
      </c>
      <c r="P117" s="233" t="str" cm="1">
        <f t="array" aca="1" ref="P117" ca="1">_xlfn.IFNA(_xlfn.COVARIANCE.S(
OFFSET(HOMECELL,MATCH(MAX(INDEX(First_Data_Point,MATCH($A117,DataStreams,0)),INDEX(First_Data_Point,MATCH(P$6,DataStreams,0)),$B$3),DateRange,0)-1,MATCH($A117,DataStreams,0)-1):OFFSET(HOMECELL,MATCH(MIN(INDEX(Last_Data_Point,MATCH($A117,DataStreams,0)),INDEX(Last_Data_Point,MATCH(P$6,DataStreams,0)),$B$4),DateRange,0)-1,MATCH($A117,DataStreams,0)-1) -
(INDEX(Returns!$102:$102,MATCH($A117,DataStreams,0))*
OFFSET(HOMECELL,MATCH(MAX(INDEX(First_Data_Point,MATCH($A117,DataStreams,0)),INDEX(First_Data_Point,MATCH(P$6,DataStreams,0)),$B$3),DateRange,0)-1,MATCH(INDEX(Returns!$100:$100,MATCH($A117,DataStreams,0)),DataStreams,0)-1):OFFSET(HOMECELL,MATCH(MIN(INDEX(Last_Data_Point,MATCH($A117,DataStreams,0)),INDEX(Last_Data_Point,MATCH(P$6,DataStreams,0)),$B$4),DateRange,0)-1,MATCH(INDEX(Returns!$100:$100,MATCH($A117,DataStreams,0)),DataStreams,0)-1)),
OFFSET(HOMECELL,MATCH(MAX(INDEX(First_Data_Point,MATCH($A117,DataStreams,0)),INDEX(First_Data_Point,MATCH(P$6,DataStreams,0)),$B$3),DateRange,0)-1,MATCH(P$6,DataStreams,0)-1):OFFSET(HOMECELL,MATCH(MIN(INDEX(Last_Data_Point,MATCH($A117,DataStreams,0)),INDEX(Last_Data_Point,MATCH(P$6,DataStreams,0)),$B$4),DateRange,0)-1,MATCH(P$6,DataStreams,0)-1) -
(INDEX(Returns!$102:$102,MATCH(P$6,DataStreams,0))*
OFFSET(HOMECELL,MATCH(MAX(INDEX(First_Data_Point,MATCH($A117,DataStreams,0)),INDEX(First_Data_Point,MATCH(P$6,DataStreams,0)),$B$3),DateRange,0)-1,MATCH(INDEX(Returns!$100:$100,MATCH(P$6,DataStreams,0)),DataStreams,0)-1):OFFSET(HOMECELL,MATCH(MIN(INDEX(Last_Data_Point,MATCH($A117,DataStreams,0)),INDEX(Last_Data_Point,MATCH(P$6,DataStreams,0)),$B$4),DateRange,0)-1,MATCH(INDEX(Returns!$100:$100,MATCH(P$6,DataStreams,0)),DataStreams,0)-1))),"")</f>
        <v/>
      </c>
      <c r="Q117" s="233" t="str" cm="1">
        <f t="array" aca="1" ref="Q117" ca="1">_xlfn.IFNA(_xlfn.COVARIANCE.S(
OFFSET(HOMECELL,MATCH(MAX(INDEX(First_Data_Point,MATCH($A117,DataStreams,0)),INDEX(First_Data_Point,MATCH(Q$6,DataStreams,0)),$B$3),DateRange,0)-1,MATCH($A117,DataStreams,0)-1):OFFSET(HOMECELL,MATCH(MIN(INDEX(Last_Data_Point,MATCH($A117,DataStreams,0)),INDEX(Last_Data_Point,MATCH(Q$6,DataStreams,0)),$B$4),DateRange,0)-1,MATCH($A117,DataStreams,0)-1) -
(INDEX(Returns!$102:$102,MATCH($A117,DataStreams,0))*
OFFSET(HOMECELL,MATCH(MAX(INDEX(First_Data_Point,MATCH($A117,DataStreams,0)),INDEX(First_Data_Point,MATCH(Q$6,DataStreams,0)),$B$3),DateRange,0)-1,MATCH(INDEX(Returns!$100:$100,MATCH($A117,DataStreams,0)),DataStreams,0)-1):OFFSET(HOMECELL,MATCH(MIN(INDEX(Last_Data_Point,MATCH($A117,DataStreams,0)),INDEX(Last_Data_Point,MATCH(Q$6,DataStreams,0)),$B$4),DateRange,0)-1,MATCH(INDEX(Returns!$100:$100,MATCH($A117,DataStreams,0)),DataStreams,0)-1)),
OFFSET(HOMECELL,MATCH(MAX(INDEX(First_Data_Point,MATCH($A117,DataStreams,0)),INDEX(First_Data_Point,MATCH(Q$6,DataStreams,0)),$B$3),DateRange,0)-1,MATCH(Q$6,DataStreams,0)-1):OFFSET(HOMECELL,MATCH(MIN(INDEX(Last_Data_Point,MATCH($A117,DataStreams,0)),INDEX(Last_Data_Point,MATCH(Q$6,DataStreams,0)),$B$4),DateRange,0)-1,MATCH(Q$6,DataStreams,0)-1) -
(INDEX(Returns!$102:$102,MATCH(Q$6,DataStreams,0))*
OFFSET(HOMECELL,MATCH(MAX(INDEX(First_Data_Point,MATCH($A117,DataStreams,0)),INDEX(First_Data_Point,MATCH(Q$6,DataStreams,0)),$B$3),DateRange,0)-1,MATCH(INDEX(Returns!$100:$100,MATCH(Q$6,DataStreams,0)),DataStreams,0)-1):OFFSET(HOMECELL,MATCH(MIN(INDEX(Last_Data_Point,MATCH($A117,DataStreams,0)),INDEX(Last_Data_Point,MATCH(Q$6,DataStreams,0)),$B$4),DateRange,0)-1,MATCH(INDEX(Returns!$100:$100,MATCH(Q$6,DataStreams,0)),DataStreams,0)-1))),"")</f>
        <v/>
      </c>
      <c r="R117" s="233" t="str" cm="1">
        <f t="array" aca="1" ref="R117" ca="1">_xlfn.IFNA(_xlfn.COVARIANCE.S(
OFFSET(HOMECELL,MATCH(MAX(INDEX(First_Data_Point,MATCH($A117,DataStreams,0)),INDEX(First_Data_Point,MATCH(R$6,DataStreams,0)),$B$3),DateRange,0)-1,MATCH($A117,DataStreams,0)-1):OFFSET(HOMECELL,MATCH(MIN(INDEX(Last_Data_Point,MATCH($A117,DataStreams,0)),INDEX(Last_Data_Point,MATCH(R$6,DataStreams,0)),$B$4),DateRange,0)-1,MATCH($A117,DataStreams,0)-1) -
(INDEX(Returns!$102:$102,MATCH($A117,DataStreams,0))*
OFFSET(HOMECELL,MATCH(MAX(INDEX(First_Data_Point,MATCH($A117,DataStreams,0)),INDEX(First_Data_Point,MATCH(R$6,DataStreams,0)),$B$3),DateRange,0)-1,MATCH(INDEX(Returns!$100:$100,MATCH($A117,DataStreams,0)),DataStreams,0)-1):OFFSET(HOMECELL,MATCH(MIN(INDEX(Last_Data_Point,MATCH($A117,DataStreams,0)),INDEX(Last_Data_Point,MATCH(R$6,DataStreams,0)),$B$4),DateRange,0)-1,MATCH(INDEX(Returns!$100:$100,MATCH($A117,DataStreams,0)),DataStreams,0)-1)),
OFFSET(HOMECELL,MATCH(MAX(INDEX(First_Data_Point,MATCH($A117,DataStreams,0)),INDEX(First_Data_Point,MATCH(R$6,DataStreams,0)),$B$3),DateRange,0)-1,MATCH(R$6,DataStreams,0)-1):OFFSET(HOMECELL,MATCH(MIN(INDEX(Last_Data_Point,MATCH($A117,DataStreams,0)),INDEX(Last_Data_Point,MATCH(R$6,DataStreams,0)),$B$4),DateRange,0)-1,MATCH(R$6,DataStreams,0)-1) -
(INDEX(Returns!$102:$102,MATCH(R$6,DataStreams,0))*
OFFSET(HOMECELL,MATCH(MAX(INDEX(First_Data_Point,MATCH($A117,DataStreams,0)),INDEX(First_Data_Point,MATCH(R$6,DataStreams,0)),$B$3),DateRange,0)-1,MATCH(INDEX(Returns!$100:$100,MATCH(R$6,DataStreams,0)),DataStreams,0)-1):OFFSET(HOMECELL,MATCH(MIN(INDEX(Last_Data_Point,MATCH($A117,DataStreams,0)),INDEX(Last_Data_Point,MATCH(R$6,DataStreams,0)),$B$4),DateRange,0)-1,MATCH(INDEX(Returns!$100:$100,MATCH(R$6,DataStreams,0)),DataStreams,0)-1))),"")</f>
        <v/>
      </c>
      <c r="S117" s="233" t="str" cm="1">
        <f t="array" aca="1" ref="S117" ca="1">_xlfn.IFNA(_xlfn.COVARIANCE.S(
OFFSET(HOMECELL,MATCH(MAX(INDEX(First_Data_Point,MATCH($A117,DataStreams,0)),INDEX(First_Data_Point,MATCH(S$6,DataStreams,0)),$B$3),DateRange,0)-1,MATCH($A117,DataStreams,0)-1):OFFSET(HOMECELL,MATCH(MIN(INDEX(Last_Data_Point,MATCH($A117,DataStreams,0)),INDEX(Last_Data_Point,MATCH(S$6,DataStreams,0)),$B$4),DateRange,0)-1,MATCH($A117,DataStreams,0)-1) -
(INDEX(Returns!$102:$102,MATCH($A117,DataStreams,0))*
OFFSET(HOMECELL,MATCH(MAX(INDEX(First_Data_Point,MATCH($A117,DataStreams,0)),INDEX(First_Data_Point,MATCH(S$6,DataStreams,0)),$B$3),DateRange,0)-1,MATCH(INDEX(Returns!$100:$100,MATCH($A117,DataStreams,0)),DataStreams,0)-1):OFFSET(HOMECELL,MATCH(MIN(INDEX(Last_Data_Point,MATCH($A117,DataStreams,0)),INDEX(Last_Data_Point,MATCH(S$6,DataStreams,0)),$B$4),DateRange,0)-1,MATCH(INDEX(Returns!$100:$100,MATCH($A117,DataStreams,0)),DataStreams,0)-1)),
OFFSET(HOMECELL,MATCH(MAX(INDEX(First_Data_Point,MATCH($A117,DataStreams,0)),INDEX(First_Data_Point,MATCH(S$6,DataStreams,0)),$B$3),DateRange,0)-1,MATCH(S$6,DataStreams,0)-1):OFFSET(HOMECELL,MATCH(MIN(INDEX(Last_Data_Point,MATCH($A117,DataStreams,0)),INDEX(Last_Data_Point,MATCH(S$6,DataStreams,0)),$B$4),DateRange,0)-1,MATCH(S$6,DataStreams,0)-1) -
(INDEX(Returns!$102:$102,MATCH(S$6,DataStreams,0))*
OFFSET(HOMECELL,MATCH(MAX(INDEX(First_Data_Point,MATCH($A117,DataStreams,0)),INDEX(First_Data_Point,MATCH(S$6,DataStreams,0)),$B$3),DateRange,0)-1,MATCH(INDEX(Returns!$100:$100,MATCH(S$6,DataStreams,0)),DataStreams,0)-1):OFFSET(HOMECELL,MATCH(MIN(INDEX(Last_Data_Point,MATCH($A117,DataStreams,0)),INDEX(Last_Data_Point,MATCH(S$6,DataStreams,0)),$B$4),DateRange,0)-1,MATCH(INDEX(Returns!$100:$100,MATCH(S$6,DataStreams,0)),DataStreams,0)-1))),"")</f>
        <v/>
      </c>
      <c r="T117" s="233" t="str" cm="1">
        <f t="array" aca="1" ref="T117" ca="1">_xlfn.IFNA(_xlfn.COVARIANCE.S(
OFFSET(HOMECELL,MATCH(MAX(INDEX(First_Data_Point,MATCH($A117,DataStreams,0)),INDEX(First_Data_Point,MATCH(T$6,DataStreams,0)),$B$3),DateRange,0)-1,MATCH($A117,DataStreams,0)-1):OFFSET(HOMECELL,MATCH(MIN(INDEX(Last_Data_Point,MATCH($A117,DataStreams,0)),INDEX(Last_Data_Point,MATCH(T$6,DataStreams,0)),$B$4),DateRange,0)-1,MATCH($A117,DataStreams,0)-1) -
(INDEX(Returns!$102:$102,MATCH($A117,DataStreams,0))*
OFFSET(HOMECELL,MATCH(MAX(INDEX(First_Data_Point,MATCH($A117,DataStreams,0)),INDEX(First_Data_Point,MATCH(T$6,DataStreams,0)),$B$3),DateRange,0)-1,MATCH(INDEX(Returns!$100:$100,MATCH($A117,DataStreams,0)),DataStreams,0)-1):OFFSET(HOMECELL,MATCH(MIN(INDEX(Last_Data_Point,MATCH($A117,DataStreams,0)),INDEX(Last_Data_Point,MATCH(T$6,DataStreams,0)),$B$4),DateRange,0)-1,MATCH(INDEX(Returns!$100:$100,MATCH($A117,DataStreams,0)),DataStreams,0)-1)),
OFFSET(HOMECELL,MATCH(MAX(INDEX(First_Data_Point,MATCH($A117,DataStreams,0)),INDEX(First_Data_Point,MATCH(T$6,DataStreams,0)),$B$3),DateRange,0)-1,MATCH(T$6,DataStreams,0)-1):OFFSET(HOMECELL,MATCH(MIN(INDEX(Last_Data_Point,MATCH($A117,DataStreams,0)),INDEX(Last_Data_Point,MATCH(T$6,DataStreams,0)),$B$4),DateRange,0)-1,MATCH(T$6,DataStreams,0)-1) -
(INDEX(Returns!$102:$102,MATCH(T$6,DataStreams,0))*
OFFSET(HOMECELL,MATCH(MAX(INDEX(First_Data_Point,MATCH($A117,DataStreams,0)),INDEX(First_Data_Point,MATCH(T$6,DataStreams,0)),$B$3),DateRange,0)-1,MATCH(INDEX(Returns!$100:$100,MATCH(T$6,DataStreams,0)),DataStreams,0)-1):OFFSET(HOMECELL,MATCH(MIN(INDEX(Last_Data_Point,MATCH($A117,DataStreams,0)),INDEX(Last_Data_Point,MATCH(T$6,DataStreams,0)),$B$4),DateRange,0)-1,MATCH(INDEX(Returns!$100:$100,MATCH(T$6,DataStreams,0)),DataStreams,0)-1))),"")</f>
        <v/>
      </c>
      <c r="U117" s="233" t="str" cm="1">
        <f t="array" aca="1" ref="U117" ca="1">_xlfn.IFNA(_xlfn.COVARIANCE.S(
OFFSET(HOMECELL,MATCH(MAX(INDEX(First_Data_Point,MATCH($A117,DataStreams,0)),INDEX(First_Data_Point,MATCH(U$6,DataStreams,0)),$B$3),DateRange,0)-1,MATCH($A117,DataStreams,0)-1):OFFSET(HOMECELL,MATCH(MIN(INDEX(Last_Data_Point,MATCH($A117,DataStreams,0)),INDEX(Last_Data_Point,MATCH(U$6,DataStreams,0)),$B$4),DateRange,0)-1,MATCH($A117,DataStreams,0)-1) -
(INDEX(Returns!$102:$102,MATCH($A117,DataStreams,0))*
OFFSET(HOMECELL,MATCH(MAX(INDEX(First_Data_Point,MATCH($A117,DataStreams,0)),INDEX(First_Data_Point,MATCH(U$6,DataStreams,0)),$B$3),DateRange,0)-1,MATCH(INDEX(Returns!$100:$100,MATCH($A117,DataStreams,0)),DataStreams,0)-1):OFFSET(HOMECELL,MATCH(MIN(INDEX(Last_Data_Point,MATCH($A117,DataStreams,0)),INDEX(Last_Data_Point,MATCH(U$6,DataStreams,0)),$B$4),DateRange,0)-1,MATCH(INDEX(Returns!$100:$100,MATCH($A117,DataStreams,0)),DataStreams,0)-1)),
OFFSET(HOMECELL,MATCH(MAX(INDEX(First_Data_Point,MATCH($A117,DataStreams,0)),INDEX(First_Data_Point,MATCH(U$6,DataStreams,0)),$B$3),DateRange,0)-1,MATCH(U$6,DataStreams,0)-1):OFFSET(HOMECELL,MATCH(MIN(INDEX(Last_Data_Point,MATCH($A117,DataStreams,0)),INDEX(Last_Data_Point,MATCH(U$6,DataStreams,0)),$B$4),DateRange,0)-1,MATCH(U$6,DataStreams,0)-1) -
(INDEX(Returns!$102:$102,MATCH(U$6,DataStreams,0))*
OFFSET(HOMECELL,MATCH(MAX(INDEX(First_Data_Point,MATCH($A117,DataStreams,0)),INDEX(First_Data_Point,MATCH(U$6,DataStreams,0)),$B$3),DateRange,0)-1,MATCH(INDEX(Returns!$100:$100,MATCH(U$6,DataStreams,0)),DataStreams,0)-1):OFFSET(HOMECELL,MATCH(MIN(INDEX(Last_Data_Point,MATCH($A117,DataStreams,0)),INDEX(Last_Data_Point,MATCH(U$6,DataStreams,0)),$B$4),DateRange,0)-1,MATCH(INDEX(Returns!$100:$100,MATCH(U$6,DataStreams,0)),DataStreams,0)-1))),"")</f>
        <v/>
      </c>
      <c r="V117" s="233" t="str" cm="1">
        <f t="array" aca="1" ref="V117" ca="1">_xlfn.IFNA(_xlfn.COVARIANCE.S(
OFFSET(HOMECELL,MATCH(MAX(INDEX(First_Data_Point,MATCH($A117,DataStreams,0)),INDEX(First_Data_Point,MATCH(V$6,DataStreams,0)),$B$3),DateRange,0)-1,MATCH($A117,DataStreams,0)-1):OFFSET(HOMECELL,MATCH(MIN(INDEX(Last_Data_Point,MATCH($A117,DataStreams,0)),INDEX(Last_Data_Point,MATCH(V$6,DataStreams,0)),$B$4),DateRange,0)-1,MATCH($A117,DataStreams,0)-1) -
(INDEX(Returns!$102:$102,MATCH($A117,DataStreams,0))*
OFFSET(HOMECELL,MATCH(MAX(INDEX(First_Data_Point,MATCH($A117,DataStreams,0)),INDEX(First_Data_Point,MATCH(V$6,DataStreams,0)),$B$3),DateRange,0)-1,MATCH(INDEX(Returns!$100:$100,MATCH($A117,DataStreams,0)),DataStreams,0)-1):OFFSET(HOMECELL,MATCH(MIN(INDEX(Last_Data_Point,MATCH($A117,DataStreams,0)),INDEX(Last_Data_Point,MATCH(V$6,DataStreams,0)),$B$4),DateRange,0)-1,MATCH(INDEX(Returns!$100:$100,MATCH($A117,DataStreams,0)),DataStreams,0)-1)),
OFFSET(HOMECELL,MATCH(MAX(INDEX(First_Data_Point,MATCH($A117,DataStreams,0)),INDEX(First_Data_Point,MATCH(V$6,DataStreams,0)),$B$3),DateRange,0)-1,MATCH(V$6,DataStreams,0)-1):OFFSET(HOMECELL,MATCH(MIN(INDEX(Last_Data_Point,MATCH($A117,DataStreams,0)),INDEX(Last_Data_Point,MATCH(V$6,DataStreams,0)),$B$4),DateRange,0)-1,MATCH(V$6,DataStreams,0)-1) -
(INDEX(Returns!$102:$102,MATCH(V$6,DataStreams,0))*
OFFSET(HOMECELL,MATCH(MAX(INDEX(First_Data_Point,MATCH($A117,DataStreams,0)),INDEX(First_Data_Point,MATCH(V$6,DataStreams,0)),$B$3),DateRange,0)-1,MATCH(INDEX(Returns!$100:$100,MATCH(V$6,DataStreams,0)),DataStreams,0)-1):OFFSET(HOMECELL,MATCH(MIN(INDEX(Last_Data_Point,MATCH($A117,DataStreams,0)),INDEX(Last_Data_Point,MATCH(V$6,DataStreams,0)),$B$4),DateRange,0)-1,MATCH(INDEX(Returns!$100:$100,MATCH(V$6,DataStreams,0)),DataStreams,0)-1))),"")</f>
        <v/>
      </c>
      <c r="W117" s="233" t="str" cm="1">
        <f t="array" aca="1" ref="W117" ca="1">_xlfn.IFNA(_xlfn.COVARIANCE.S(
OFFSET(HOMECELL,MATCH(MAX(INDEX(First_Data_Point,MATCH($A117,DataStreams,0)),INDEX(First_Data_Point,MATCH(W$6,DataStreams,0)),$B$3),DateRange,0)-1,MATCH($A117,DataStreams,0)-1):OFFSET(HOMECELL,MATCH(MIN(INDEX(Last_Data_Point,MATCH($A117,DataStreams,0)),INDEX(Last_Data_Point,MATCH(W$6,DataStreams,0)),$B$4),DateRange,0)-1,MATCH($A117,DataStreams,0)-1) -
(INDEX(Returns!$102:$102,MATCH($A117,DataStreams,0))*
OFFSET(HOMECELL,MATCH(MAX(INDEX(First_Data_Point,MATCH($A117,DataStreams,0)),INDEX(First_Data_Point,MATCH(W$6,DataStreams,0)),$B$3),DateRange,0)-1,MATCH(INDEX(Returns!$100:$100,MATCH($A117,DataStreams,0)),DataStreams,0)-1):OFFSET(HOMECELL,MATCH(MIN(INDEX(Last_Data_Point,MATCH($A117,DataStreams,0)),INDEX(Last_Data_Point,MATCH(W$6,DataStreams,0)),$B$4),DateRange,0)-1,MATCH(INDEX(Returns!$100:$100,MATCH($A117,DataStreams,0)),DataStreams,0)-1)),
OFFSET(HOMECELL,MATCH(MAX(INDEX(First_Data_Point,MATCH($A117,DataStreams,0)),INDEX(First_Data_Point,MATCH(W$6,DataStreams,0)),$B$3),DateRange,0)-1,MATCH(W$6,DataStreams,0)-1):OFFSET(HOMECELL,MATCH(MIN(INDEX(Last_Data_Point,MATCH($A117,DataStreams,0)),INDEX(Last_Data_Point,MATCH(W$6,DataStreams,0)),$B$4),DateRange,0)-1,MATCH(W$6,DataStreams,0)-1) -
(INDEX(Returns!$102:$102,MATCH(W$6,DataStreams,0))*
OFFSET(HOMECELL,MATCH(MAX(INDEX(First_Data_Point,MATCH($A117,DataStreams,0)),INDEX(First_Data_Point,MATCH(W$6,DataStreams,0)),$B$3),DateRange,0)-1,MATCH(INDEX(Returns!$100:$100,MATCH(W$6,DataStreams,0)),DataStreams,0)-1):OFFSET(HOMECELL,MATCH(MIN(INDEX(Last_Data_Point,MATCH($A117,DataStreams,0)),INDEX(Last_Data_Point,MATCH(W$6,DataStreams,0)),$B$4),DateRange,0)-1,MATCH(INDEX(Returns!$100:$100,MATCH(W$6,DataStreams,0)),DataStreams,0)-1))),"")</f>
        <v/>
      </c>
      <c r="X117" s="233" t="str" cm="1">
        <f t="array" aca="1" ref="X117" ca="1">_xlfn.IFNA(_xlfn.COVARIANCE.S(
OFFSET(HOMECELL,MATCH(MAX(INDEX(First_Data_Point,MATCH($A117,DataStreams,0)),INDEX(First_Data_Point,MATCH(X$6,DataStreams,0)),$B$3),DateRange,0)-1,MATCH($A117,DataStreams,0)-1):OFFSET(HOMECELL,MATCH(MIN(INDEX(Last_Data_Point,MATCH($A117,DataStreams,0)),INDEX(Last_Data_Point,MATCH(X$6,DataStreams,0)),$B$4),DateRange,0)-1,MATCH($A117,DataStreams,0)-1) -
(INDEX(Returns!$102:$102,MATCH($A117,DataStreams,0))*
OFFSET(HOMECELL,MATCH(MAX(INDEX(First_Data_Point,MATCH($A117,DataStreams,0)),INDEX(First_Data_Point,MATCH(X$6,DataStreams,0)),$B$3),DateRange,0)-1,MATCH(INDEX(Returns!$100:$100,MATCH($A117,DataStreams,0)),DataStreams,0)-1):OFFSET(HOMECELL,MATCH(MIN(INDEX(Last_Data_Point,MATCH($A117,DataStreams,0)),INDEX(Last_Data_Point,MATCH(X$6,DataStreams,0)),$B$4),DateRange,0)-1,MATCH(INDEX(Returns!$100:$100,MATCH($A117,DataStreams,0)),DataStreams,0)-1)),
OFFSET(HOMECELL,MATCH(MAX(INDEX(First_Data_Point,MATCH($A117,DataStreams,0)),INDEX(First_Data_Point,MATCH(X$6,DataStreams,0)),$B$3),DateRange,0)-1,MATCH(X$6,DataStreams,0)-1):OFFSET(HOMECELL,MATCH(MIN(INDEX(Last_Data_Point,MATCH($A117,DataStreams,0)),INDEX(Last_Data_Point,MATCH(X$6,DataStreams,0)),$B$4),DateRange,0)-1,MATCH(X$6,DataStreams,0)-1) -
(INDEX(Returns!$102:$102,MATCH(X$6,DataStreams,0))*
OFFSET(HOMECELL,MATCH(MAX(INDEX(First_Data_Point,MATCH($A117,DataStreams,0)),INDEX(First_Data_Point,MATCH(X$6,DataStreams,0)),$B$3),DateRange,0)-1,MATCH(INDEX(Returns!$100:$100,MATCH(X$6,DataStreams,0)),DataStreams,0)-1):OFFSET(HOMECELL,MATCH(MIN(INDEX(Last_Data_Point,MATCH($A117,DataStreams,0)),INDEX(Last_Data_Point,MATCH(X$6,DataStreams,0)),$B$4),DateRange,0)-1,MATCH(INDEX(Returns!$100:$100,MATCH(X$6,DataStreams,0)),DataStreams,0)-1))),"")</f>
        <v/>
      </c>
      <c r="Y117" s="233" t="str" cm="1">
        <f t="array" aca="1" ref="Y117" ca="1">_xlfn.IFNA(_xlfn.COVARIANCE.S(
OFFSET(HOMECELL,MATCH(MAX(INDEX(First_Data_Point,MATCH($A117,DataStreams,0)),INDEX(First_Data_Point,MATCH(Y$6,DataStreams,0)),$B$3),DateRange,0)-1,MATCH($A117,DataStreams,0)-1):OFFSET(HOMECELL,MATCH(MIN(INDEX(Last_Data_Point,MATCH($A117,DataStreams,0)),INDEX(Last_Data_Point,MATCH(Y$6,DataStreams,0)),$B$4),DateRange,0)-1,MATCH($A117,DataStreams,0)-1) -
(INDEX(Returns!$102:$102,MATCH($A117,DataStreams,0))*
OFFSET(HOMECELL,MATCH(MAX(INDEX(First_Data_Point,MATCH($A117,DataStreams,0)),INDEX(First_Data_Point,MATCH(Y$6,DataStreams,0)),$B$3),DateRange,0)-1,MATCH(INDEX(Returns!$100:$100,MATCH($A117,DataStreams,0)),DataStreams,0)-1):OFFSET(HOMECELL,MATCH(MIN(INDEX(Last_Data_Point,MATCH($A117,DataStreams,0)),INDEX(Last_Data_Point,MATCH(Y$6,DataStreams,0)),$B$4),DateRange,0)-1,MATCH(INDEX(Returns!$100:$100,MATCH($A117,DataStreams,0)),DataStreams,0)-1)),
OFFSET(HOMECELL,MATCH(MAX(INDEX(First_Data_Point,MATCH($A117,DataStreams,0)),INDEX(First_Data_Point,MATCH(Y$6,DataStreams,0)),$B$3),DateRange,0)-1,MATCH(Y$6,DataStreams,0)-1):OFFSET(HOMECELL,MATCH(MIN(INDEX(Last_Data_Point,MATCH($A117,DataStreams,0)),INDEX(Last_Data_Point,MATCH(Y$6,DataStreams,0)),$B$4),DateRange,0)-1,MATCH(Y$6,DataStreams,0)-1) -
(INDEX(Returns!$102:$102,MATCH(Y$6,DataStreams,0))*
OFFSET(HOMECELL,MATCH(MAX(INDEX(First_Data_Point,MATCH($A117,DataStreams,0)),INDEX(First_Data_Point,MATCH(Y$6,DataStreams,0)),$B$3),DateRange,0)-1,MATCH(INDEX(Returns!$100:$100,MATCH(Y$6,DataStreams,0)),DataStreams,0)-1):OFFSET(HOMECELL,MATCH(MIN(INDEX(Last_Data_Point,MATCH($A117,DataStreams,0)),INDEX(Last_Data_Point,MATCH(Y$6,DataStreams,0)),$B$4),DateRange,0)-1,MATCH(INDEX(Returns!$100:$100,MATCH(Y$6,DataStreams,0)),DataStreams,0)-1))),"")</f>
        <v/>
      </c>
      <c r="Z117" s="233" t="str" cm="1">
        <f t="array" aca="1" ref="Z117" ca="1">_xlfn.IFNA(_xlfn.COVARIANCE.S(
OFFSET(HOMECELL,MATCH(MAX(INDEX(First_Data_Point,MATCH($A117,DataStreams,0)),INDEX(First_Data_Point,MATCH(Z$6,DataStreams,0)),$B$3),DateRange,0)-1,MATCH($A117,DataStreams,0)-1):OFFSET(HOMECELL,MATCH(MIN(INDEX(Last_Data_Point,MATCH($A117,DataStreams,0)),INDEX(Last_Data_Point,MATCH(Z$6,DataStreams,0)),$B$4),DateRange,0)-1,MATCH($A117,DataStreams,0)-1) -
(INDEX(Returns!$102:$102,MATCH($A117,DataStreams,0))*
OFFSET(HOMECELL,MATCH(MAX(INDEX(First_Data_Point,MATCH($A117,DataStreams,0)),INDEX(First_Data_Point,MATCH(Z$6,DataStreams,0)),$B$3),DateRange,0)-1,MATCH(INDEX(Returns!$100:$100,MATCH($A117,DataStreams,0)),DataStreams,0)-1):OFFSET(HOMECELL,MATCH(MIN(INDEX(Last_Data_Point,MATCH($A117,DataStreams,0)),INDEX(Last_Data_Point,MATCH(Z$6,DataStreams,0)),$B$4),DateRange,0)-1,MATCH(INDEX(Returns!$100:$100,MATCH($A117,DataStreams,0)),DataStreams,0)-1)),
OFFSET(HOMECELL,MATCH(MAX(INDEX(First_Data_Point,MATCH($A117,DataStreams,0)),INDEX(First_Data_Point,MATCH(Z$6,DataStreams,0)),$B$3),DateRange,0)-1,MATCH(Z$6,DataStreams,0)-1):OFFSET(HOMECELL,MATCH(MIN(INDEX(Last_Data_Point,MATCH($A117,DataStreams,0)),INDEX(Last_Data_Point,MATCH(Z$6,DataStreams,0)),$B$4),DateRange,0)-1,MATCH(Z$6,DataStreams,0)-1) -
(INDEX(Returns!$102:$102,MATCH(Z$6,DataStreams,0))*
OFFSET(HOMECELL,MATCH(MAX(INDEX(First_Data_Point,MATCH($A117,DataStreams,0)),INDEX(First_Data_Point,MATCH(Z$6,DataStreams,0)),$B$3),DateRange,0)-1,MATCH(INDEX(Returns!$100:$100,MATCH(Z$6,DataStreams,0)),DataStreams,0)-1):OFFSET(HOMECELL,MATCH(MIN(INDEX(Last_Data_Point,MATCH($A117,DataStreams,0)),INDEX(Last_Data_Point,MATCH(Z$6,DataStreams,0)),$B$4),DateRange,0)-1,MATCH(INDEX(Returns!$100:$100,MATCH(Z$6,DataStreams,0)),DataStreams,0)-1))),"")</f>
        <v/>
      </c>
      <c r="AA117" s="233" t="str" cm="1">
        <f t="array" aca="1" ref="AA117" ca="1">_xlfn.IFNA(_xlfn.COVARIANCE.S(
OFFSET(HOMECELL,MATCH(MAX(INDEX(First_Data_Point,MATCH($A117,DataStreams,0)),INDEX(First_Data_Point,MATCH(AA$6,DataStreams,0)),$B$3),DateRange,0)-1,MATCH($A117,DataStreams,0)-1):OFFSET(HOMECELL,MATCH(MIN(INDEX(Last_Data_Point,MATCH($A117,DataStreams,0)),INDEX(Last_Data_Point,MATCH(AA$6,DataStreams,0)),$B$4),DateRange,0)-1,MATCH($A117,DataStreams,0)-1) -
(INDEX(Returns!$102:$102,MATCH($A117,DataStreams,0))*
OFFSET(HOMECELL,MATCH(MAX(INDEX(First_Data_Point,MATCH($A117,DataStreams,0)),INDEX(First_Data_Point,MATCH(AA$6,DataStreams,0)),$B$3),DateRange,0)-1,MATCH(INDEX(Returns!$100:$100,MATCH($A117,DataStreams,0)),DataStreams,0)-1):OFFSET(HOMECELL,MATCH(MIN(INDEX(Last_Data_Point,MATCH($A117,DataStreams,0)),INDEX(Last_Data_Point,MATCH(AA$6,DataStreams,0)),$B$4),DateRange,0)-1,MATCH(INDEX(Returns!$100:$100,MATCH($A117,DataStreams,0)),DataStreams,0)-1)),
OFFSET(HOMECELL,MATCH(MAX(INDEX(First_Data_Point,MATCH($A117,DataStreams,0)),INDEX(First_Data_Point,MATCH(AA$6,DataStreams,0)),$B$3),DateRange,0)-1,MATCH(AA$6,DataStreams,0)-1):OFFSET(HOMECELL,MATCH(MIN(INDEX(Last_Data_Point,MATCH($A117,DataStreams,0)),INDEX(Last_Data_Point,MATCH(AA$6,DataStreams,0)),$B$4),DateRange,0)-1,MATCH(AA$6,DataStreams,0)-1) -
(INDEX(Returns!$102:$102,MATCH(AA$6,DataStreams,0))*
OFFSET(HOMECELL,MATCH(MAX(INDEX(First_Data_Point,MATCH($A117,DataStreams,0)),INDEX(First_Data_Point,MATCH(AA$6,DataStreams,0)),$B$3),DateRange,0)-1,MATCH(INDEX(Returns!$100:$100,MATCH(AA$6,DataStreams,0)),DataStreams,0)-1):OFFSET(HOMECELL,MATCH(MIN(INDEX(Last_Data_Point,MATCH($A117,DataStreams,0)),INDEX(Last_Data_Point,MATCH(AA$6,DataStreams,0)),$B$4),DateRange,0)-1,MATCH(INDEX(Returns!$100:$100,MATCH(AA$6,DataStreams,0)),DataStreams,0)-1))),"")</f>
        <v/>
      </c>
      <c r="AB117" s="233" t="str" cm="1">
        <f t="array" aca="1" ref="AB117" ca="1">_xlfn.IFNA(_xlfn.COVARIANCE.S(
OFFSET(HOMECELL,MATCH(MAX(INDEX(First_Data_Point,MATCH($A117,DataStreams,0)),INDEX(First_Data_Point,MATCH(AB$6,DataStreams,0)),$B$3),DateRange,0)-1,MATCH($A117,DataStreams,0)-1):OFFSET(HOMECELL,MATCH(MIN(INDEX(Last_Data_Point,MATCH($A117,DataStreams,0)),INDEX(Last_Data_Point,MATCH(AB$6,DataStreams,0)),$B$4),DateRange,0)-1,MATCH($A117,DataStreams,0)-1) -
(INDEX(Returns!$102:$102,MATCH($A117,DataStreams,0))*
OFFSET(HOMECELL,MATCH(MAX(INDEX(First_Data_Point,MATCH($A117,DataStreams,0)),INDEX(First_Data_Point,MATCH(AB$6,DataStreams,0)),$B$3),DateRange,0)-1,MATCH(INDEX(Returns!$100:$100,MATCH($A117,DataStreams,0)),DataStreams,0)-1):OFFSET(HOMECELL,MATCH(MIN(INDEX(Last_Data_Point,MATCH($A117,DataStreams,0)),INDEX(Last_Data_Point,MATCH(AB$6,DataStreams,0)),$B$4),DateRange,0)-1,MATCH(INDEX(Returns!$100:$100,MATCH($A117,DataStreams,0)),DataStreams,0)-1)),
OFFSET(HOMECELL,MATCH(MAX(INDEX(First_Data_Point,MATCH($A117,DataStreams,0)),INDEX(First_Data_Point,MATCH(AB$6,DataStreams,0)),$B$3),DateRange,0)-1,MATCH(AB$6,DataStreams,0)-1):OFFSET(HOMECELL,MATCH(MIN(INDEX(Last_Data_Point,MATCH($A117,DataStreams,0)),INDEX(Last_Data_Point,MATCH(AB$6,DataStreams,0)),$B$4),DateRange,0)-1,MATCH(AB$6,DataStreams,0)-1) -
(INDEX(Returns!$102:$102,MATCH(AB$6,DataStreams,0))*
OFFSET(HOMECELL,MATCH(MAX(INDEX(First_Data_Point,MATCH($A117,DataStreams,0)),INDEX(First_Data_Point,MATCH(AB$6,DataStreams,0)),$B$3),DateRange,0)-1,MATCH(INDEX(Returns!$100:$100,MATCH(AB$6,DataStreams,0)),DataStreams,0)-1):OFFSET(HOMECELL,MATCH(MIN(INDEX(Last_Data_Point,MATCH($A117,DataStreams,0)),INDEX(Last_Data_Point,MATCH(AB$6,DataStreams,0)),$B$4),DateRange,0)-1,MATCH(INDEX(Returns!$100:$100,MATCH(AB$6,DataStreams,0)),DataStreams,0)-1))),"")</f>
        <v/>
      </c>
      <c r="AC117" s="233" t="str" cm="1">
        <f t="array" aca="1" ref="AC117" ca="1">_xlfn.IFNA(_xlfn.COVARIANCE.S(
OFFSET(HOMECELL,MATCH(MAX(INDEX(First_Data_Point,MATCH($A117,DataStreams,0)),INDEX(First_Data_Point,MATCH(AC$6,DataStreams,0)),$B$3),DateRange,0)-1,MATCH($A117,DataStreams,0)-1):OFFSET(HOMECELL,MATCH(MIN(INDEX(Last_Data_Point,MATCH($A117,DataStreams,0)),INDEX(Last_Data_Point,MATCH(AC$6,DataStreams,0)),$B$4),DateRange,0)-1,MATCH($A117,DataStreams,0)-1) -
(INDEX(Returns!$102:$102,MATCH($A117,DataStreams,0))*
OFFSET(HOMECELL,MATCH(MAX(INDEX(First_Data_Point,MATCH($A117,DataStreams,0)),INDEX(First_Data_Point,MATCH(AC$6,DataStreams,0)),$B$3),DateRange,0)-1,MATCH(INDEX(Returns!$100:$100,MATCH($A117,DataStreams,0)),DataStreams,0)-1):OFFSET(HOMECELL,MATCH(MIN(INDEX(Last_Data_Point,MATCH($A117,DataStreams,0)),INDEX(Last_Data_Point,MATCH(AC$6,DataStreams,0)),$B$4),DateRange,0)-1,MATCH(INDEX(Returns!$100:$100,MATCH($A117,DataStreams,0)),DataStreams,0)-1)),
OFFSET(HOMECELL,MATCH(MAX(INDEX(First_Data_Point,MATCH($A117,DataStreams,0)),INDEX(First_Data_Point,MATCH(AC$6,DataStreams,0)),$B$3),DateRange,0)-1,MATCH(AC$6,DataStreams,0)-1):OFFSET(HOMECELL,MATCH(MIN(INDEX(Last_Data_Point,MATCH($A117,DataStreams,0)),INDEX(Last_Data_Point,MATCH(AC$6,DataStreams,0)),$B$4),DateRange,0)-1,MATCH(AC$6,DataStreams,0)-1) -
(INDEX(Returns!$102:$102,MATCH(AC$6,DataStreams,0))*
OFFSET(HOMECELL,MATCH(MAX(INDEX(First_Data_Point,MATCH($A117,DataStreams,0)),INDEX(First_Data_Point,MATCH(AC$6,DataStreams,0)),$B$3),DateRange,0)-1,MATCH(INDEX(Returns!$100:$100,MATCH(AC$6,DataStreams,0)),DataStreams,0)-1):OFFSET(HOMECELL,MATCH(MIN(INDEX(Last_Data_Point,MATCH($A117,DataStreams,0)),INDEX(Last_Data_Point,MATCH(AC$6,DataStreams,0)),$B$4),DateRange,0)-1,MATCH(INDEX(Returns!$100:$100,MATCH(AC$6,DataStreams,0)),DataStreams,0)-1))),"")</f>
        <v/>
      </c>
      <c r="AD117" s="233" t="str" cm="1">
        <f t="array" aca="1" ref="AD117" ca="1">_xlfn.IFNA(_xlfn.COVARIANCE.S(
OFFSET(HOMECELL,MATCH(MAX(INDEX(First_Data_Point,MATCH($A117,DataStreams,0)),INDEX(First_Data_Point,MATCH(AD$6,DataStreams,0)),$B$3),DateRange,0)-1,MATCH($A117,DataStreams,0)-1):OFFSET(HOMECELL,MATCH(MIN(INDEX(Last_Data_Point,MATCH($A117,DataStreams,0)),INDEX(Last_Data_Point,MATCH(AD$6,DataStreams,0)),$B$4),DateRange,0)-1,MATCH($A117,DataStreams,0)-1) -
(INDEX(Returns!$102:$102,MATCH($A117,DataStreams,0))*
OFFSET(HOMECELL,MATCH(MAX(INDEX(First_Data_Point,MATCH($A117,DataStreams,0)),INDEX(First_Data_Point,MATCH(AD$6,DataStreams,0)),$B$3),DateRange,0)-1,MATCH(INDEX(Returns!$100:$100,MATCH($A117,DataStreams,0)),DataStreams,0)-1):OFFSET(HOMECELL,MATCH(MIN(INDEX(Last_Data_Point,MATCH($A117,DataStreams,0)),INDEX(Last_Data_Point,MATCH(AD$6,DataStreams,0)),$B$4),DateRange,0)-1,MATCH(INDEX(Returns!$100:$100,MATCH($A117,DataStreams,0)),DataStreams,0)-1)),
OFFSET(HOMECELL,MATCH(MAX(INDEX(First_Data_Point,MATCH($A117,DataStreams,0)),INDEX(First_Data_Point,MATCH(AD$6,DataStreams,0)),$B$3),DateRange,0)-1,MATCH(AD$6,DataStreams,0)-1):OFFSET(HOMECELL,MATCH(MIN(INDEX(Last_Data_Point,MATCH($A117,DataStreams,0)),INDEX(Last_Data_Point,MATCH(AD$6,DataStreams,0)),$B$4),DateRange,0)-1,MATCH(AD$6,DataStreams,0)-1) -
(INDEX(Returns!$102:$102,MATCH(AD$6,DataStreams,0))*
OFFSET(HOMECELL,MATCH(MAX(INDEX(First_Data_Point,MATCH($A117,DataStreams,0)),INDEX(First_Data_Point,MATCH(AD$6,DataStreams,0)),$B$3),DateRange,0)-1,MATCH(INDEX(Returns!$100:$100,MATCH(AD$6,DataStreams,0)),DataStreams,0)-1):OFFSET(HOMECELL,MATCH(MIN(INDEX(Last_Data_Point,MATCH($A117,DataStreams,0)),INDEX(Last_Data_Point,MATCH(AD$6,DataStreams,0)),$B$4),DateRange,0)-1,MATCH(INDEX(Returns!$100:$100,MATCH(AD$6,DataStreams,0)),DataStreams,0)-1))),"")</f>
        <v/>
      </c>
      <c r="AE117" s="233" t="str" cm="1">
        <f t="array" aca="1" ref="AE117" ca="1">_xlfn.IFNA(_xlfn.COVARIANCE.S(
OFFSET(HOMECELL,MATCH(MAX(INDEX(First_Data_Point,MATCH($A117,DataStreams,0)),INDEX(First_Data_Point,MATCH(AE$6,DataStreams,0)),$B$3),DateRange,0)-1,MATCH($A117,DataStreams,0)-1):OFFSET(HOMECELL,MATCH(MIN(INDEX(Last_Data_Point,MATCH($A117,DataStreams,0)),INDEX(Last_Data_Point,MATCH(AE$6,DataStreams,0)),$B$4),DateRange,0)-1,MATCH($A117,DataStreams,0)-1) -
(INDEX(Returns!$102:$102,MATCH($A117,DataStreams,0))*
OFFSET(HOMECELL,MATCH(MAX(INDEX(First_Data_Point,MATCH($A117,DataStreams,0)),INDEX(First_Data_Point,MATCH(AE$6,DataStreams,0)),$B$3),DateRange,0)-1,MATCH(INDEX(Returns!$100:$100,MATCH($A117,DataStreams,0)),DataStreams,0)-1):OFFSET(HOMECELL,MATCH(MIN(INDEX(Last_Data_Point,MATCH($A117,DataStreams,0)),INDEX(Last_Data_Point,MATCH(AE$6,DataStreams,0)),$B$4),DateRange,0)-1,MATCH(INDEX(Returns!$100:$100,MATCH($A117,DataStreams,0)),DataStreams,0)-1)),
OFFSET(HOMECELL,MATCH(MAX(INDEX(First_Data_Point,MATCH($A117,DataStreams,0)),INDEX(First_Data_Point,MATCH(AE$6,DataStreams,0)),$B$3),DateRange,0)-1,MATCH(AE$6,DataStreams,0)-1):OFFSET(HOMECELL,MATCH(MIN(INDEX(Last_Data_Point,MATCH($A117,DataStreams,0)),INDEX(Last_Data_Point,MATCH(AE$6,DataStreams,0)),$B$4),DateRange,0)-1,MATCH(AE$6,DataStreams,0)-1) -
(INDEX(Returns!$102:$102,MATCH(AE$6,DataStreams,0))*
OFFSET(HOMECELL,MATCH(MAX(INDEX(First_Data_Point,MATCH($A117,DataStreams,0)),INDEX(First_Data_Point,MATCH(AE$6,DataStreams,0)),$B$3),DateRange,0)-1,MATCH(INDEX(Returns!$100:$100,MATCH(AE$6,DataStreams,0)),DataStreams,0)-1):OFFSET(HOMECELL,MATCH(MIN(INDEX(Last_Data_Point,MATCH($A117,DataStreams,0)),INDEX(Last_Data_Point,MATCH(AE$6,DataStreams,0)),$B$4),DateRange,0)-1,MATCH(INDEX(Returns!$100:$100,MATCH(AE$6,DataStreams,0)),DataStreams,0)-1))),"")</f>
        <v/>
      </c>
      <c r="AF117" s="233" t="str" cm="1">
        <f t="array" aca="1" ref="AF117" ca="1">_xlfn.IFNA(_xlfn.COVARIANCE.S(
OFFSET(HOMECELL,MATCH(MAX(INDEX(First_Data_Point,MATCH($A117,DataStreams,0)),INDEX(First_Data_Point,MATCH(AF$6,DataStreams,0)),$B$3),DateRange,0)-1,MATCH($A117,DataStreams,0)-1):OFFSET(HOMECELL,MATCH(MIN(INDEX(Last_Data_Point,MATCH($A117,DataStreams,0)),INDEX(Last_Data_Point,MATCH(AF$6,DataStreams,0)),$B$4),DateRange,0)-1,MATCH($A117,DataStreams,0)-1) -
(INDEX(Returns!$102:$102,MATCH($A117,DataStreams,0))*
OFFSET(HOMECELL,MATCH(MAX(INDEX(First_Data_Point,MATCH($A117,DataStreams,0)),INDEX(First_Data_Point,MATCH(AF$6,DataStreams,0)),$B$3),DateRange,0)-1,MATCH(INDEX(Returns!$100:$100,MATCH($A117,DataStreams,0)),DataStreams,0)-1):OFFSET(HOMECELL,MATCH(MIN(INDEX(Last_Data_Point,MATCH($A117,DataStreams,0)),INDEX(Last_Data_Point,MATCH(AF$6,DataStreams,0)),$B$4),DateRange,0)-1,MATCH(INDEX(Returns!$100:$100,MATCH($A117,DataStreams,0)),DataStreams,0)-1)),
OFFSET(HOMECELL,MATCH(MAX(INDEX(First_Data_Point,MATCH($A117,DataStreams,0)),INDEX(First_Data_Point,MATCH(AF$6,DataStreams,0)),$B$3),DateRange,0)-1,MATCH(AF$6,DataStreams,0)-1):OFFSET(HOMECELL,MATCH(MIN(INDEX(Last_Data_Point,MATCH($A117,DataStreams,0)),INDEX(Last_Data_Point,MATCH(AF$6,DataStreams,0)),$B$4),DateRange,0)-1,MATCH(AF$6,DataStreams,0)-1) -
(INDEX(Returns!$102:$102,MATCH(AF$6,DataStreams,0))*
OFFSET(HOMECELL,MATCH(MAX(INDEX(First_Data_Point,MATCH($A117,DataStreams,0)),INDEX(First_Data_Point,MATCH(AF$6,DataStreams,0)),$B$3),DateRange,0)-1,MATCH(INDEX(Returns!$100:$100,MATCH(AF$6,DataStreams,0)),DataStreams,0)-1):OFFSET(HOMECELL,MATCH(MIN(INDEX(Last_Data_Point,MATCH($A117,DataStreams,0)),INDEX(Last_Data_Point,MATCH(AF$6,DataStreams,0)),$B$4),DateRange,0)-1,MATCH(INDEX(Returns!$100:$100,MATCH(AF$6,DataStreams,0)),DataStreams,0)-1))),"")</f>
        <v/>
      </c>
      <c r="AG117" s="233" t="str" cm="1">
        <f t="array" aca="1" ref="AG117" ca="1">_xlfn.IFNA(_xlfn.COVARIANCE.S(
OFFSET(HOMECELL,MATCH(MAX(INDEX(First_Data_Point,MATCH($A117,DataStreams,0)),INDEX(First_Data_Point,MATCH(AG$6,DataStreams,0)),$B$3),DateRange,0)-1,MATCH($A117,DataStreams,0)-1):OFFSET(HOMECELL,MATCH(MIN(INDEX(Last_Data_Point,MATCH($A117,DataStreams,0)),INDEX(Last_Data_Point,MATCH(AG$6,DataStreams,0)),$B$4),DateRange,0)-1,MATCH($A117,DataStreams,0)-1) -
(INDEX(Returns!$102:$102,MATCH($A117,DataStreams,0))*
OFFSET(HOMECELL,MATCH(MAX(INDEX(First_Data_Point,MATCH($A117,DataStreams,0)),INDEX(First_Data_Point,MATCH(AG$6,DataStreams,0)),$B$3),DateRange,0)-1,MATCH(INDEX(Returns!$100:$100,MATCH($A117,DataStreams,0)),DataStreams,0)-1):OFFSET(HOMECELL,MATCH(MIN(INDEX(Last_Data_Point,MATCH($A117,DataStreams,0)),INDEX(Last_Data_Point,MATCH(AG$6,DataStreams,0)),$B$4),DateRange,0)-1,MATCH(INDEX(Returns!$100:$100,MATCH($A117,DataStreams,0)),DataStreams,0)-1)),
OFFSET(HOMECELL,MATCH(MAX(INDEX(First_Data_Point,MATCH($A117,DataStreams,0)),INDEX(First_Data_Point,MATCH(AG$6,DataStreams,0)),$B$3),DateRange,0)-1,MATCH(AG$6,DataStreams,0)-1):OFFSET(HOMECELL,MATCH(MIN(INDEX(Last_Data_Point,MATCH($A117,DataStreams,0)),INDEX(Last_Data_Point,MATCH(AG$6,DataStreams,0)),$B$4),DateRange,0)-1,MATCH(AG$6,DataStreams,0)-1) -
(INDEX(Returns!$102:$102,MATCH(AG$6,DataStreams,0))*
OFFSET(HOMECELL,MATCH(MAX(INDEX(First_Data_Point,MATCH($A117,DataStreams,0)),INDEX(First_Data_Point,MATCH(AG$6,DataStreams,0)),$B$3),DateRange,0)-1,MATCH(INDEX(Returns!$100:$100,MATCH(AG$6,DataStreams,0)),DataStreams,0)-1):OFFSET(HOMECELL,MATCH(MIN(INDEX(Last_Data_Point,MATCH($A117,DataStreams,0)),INDEX(Last_Data_Point,MATCH(AG$6,DataStreams,0)),$B$4),DateRange,0)-1,MATCH(INDEX(Returns!$100:$100,MATCH(AG$6,DataStreams,0)),DataStreams,0)-1))),"")</f>
        <v/>
      </c>
      <c r="AH117" s="233" t="str" cm="1">
        <f t="array" aca="1" ref="AH117" ca="1">_xlfn.IFNA(_xlfn.COVARIANCE.S(
OFFSET(HOMECELL,MATCH(MAX(INDEX(First_Data_Point,MATCH($A117,DataStreams,0)),INDEX(First_Data_Point,MATCH(AH$6,DataStreams,0)),$B$3),DateRange,0)-1,MATCH($A117,DataStreams,0)-1):OFFSET(HOMECELL,MATCH(MIN(INDEX(Last_Data_Point,MATCH($A117,DataStreams,0)),INDEX(Last_Data_Point,MATCH(AH$6,DataStreams,0)),$B$4),DateRange,0)-1,MATCH($A117,DataStreams,0)-1) -
(INDEX(Returns!$102:$102,MATCH($A117,DataStreams,0))*
OFFSET(HOMECELL,MATCH(MAX(INDEX(First_Data_Point,MATCH($A117,DataStreams,0)),INDEX(First_Data_Point,MATCH(AH$6,DataStreams,0)),$B$3),DateRange,0)-1,MATCH(INDEX(Returns!$100:$100,MATCH($A117,DataStreams,0)),DataStreams,0)-1):OFFSET(HOMECELL,MATCH(MIN(INDEX(Last_Data_Point,MATCH($A117,DataStreams,0)),INDEX(Last_Data_Point,MATCH(AH$6,DataStreams,0)),$B$4),DateRange,0)-1,MATCH(INDEX(Returns!$100:$100,MATCH($A117,DataStreams,0)),DataStreams,0)-1)),
OFFSET(HOMECELL,MATCH(MAX(INDEX(First_Data_Point,MATCH($A117,DataStreams,0)),INDEX(First_Data_Point,MATCH(AH$6,DataStreams,0)),$B$3),DateRange,0)-1,MATCH(AH$6,DataStreams,0)-1):OFFSET(HOMECELL,MATCH(MIN(INDEX(Last_Data_Point,MATCH($A117,DataStreams,0)),INDEX(Last_Data_Point,MATCH(AH$6,DataStreams,0)),$B$4),DateRange,0)-1,MATCH(AH$6,DataStreams,0)-1) -
(INDEX(Returns!$102:$102,MATCH(AH$6,DataStreams,0))*
OFFSET(HOMECELL,MATCH(MAX(INDEX(First_Data_Point,MATCH($A117,DataStreams,0)),INDEX(First_Data_Point,MATCH(AH$6,DataStreams,0)),$B$3),DateRange,0)-1,MATCH(INDEX(Returns!$100:$100,MATCH(AH$6,DataStreams,0)),DataStreams,0)-1):OFFSET(HOMECELL,MATCH(MIN(INDEX(Last_Data_Point,MATCH($A117,DataStreams,0)),INDEX(Last_Data_Point,MATCH(AH$6,DataStreams,0)),$B$4),DateRange,0)-1,MATCH(INDEX(Returns!$100:$100,MATCH(AH$6,DataStreams,0)),DataStreams,0)-1))),"")</f>
        <v/>
      </c>
      <c r="AI117" s="233" t="str" cm="1">
        <f t="array" aca="1" ref="AI117" ca="1">_xlfn.IFNA(_xlfn.COVARIANCE.S(
OFFSET(HOMECELL,MATCH(MAX(INDEX(First_Data_Point,MATCH($A117,DataStreams,0)),INDEX(First_Data_Point,MATCH(AI$6,DataStreams,0)),$B$3),DateRange,0)-1,MATCH($A117,DataStreams,0)-1):OFFSET(HOMECELL,MATCH(MIN(INDEX(Last_Data_Point,MATCH($A117,DataStreams,0)),INDEX(Last_Data_Point,MATCH(AI$6,DataStreams,0)),$B$4),DateRange,0)-1,MATCH($A117,DataStreams,0)-1) -
(INDEX(Returns!$102:$102,MATCH($A117,DataStreams,0))*
OFFSET(HOMECELL,MATCH(MAX(INDEX(First_Data_Point,MATCH($A117,DataStreams,0)),INDEX(First_Data_Point,MATCH(AI$6,DataStreams,0)),$B$3),DateRange,0)-1,MATCH(INDEX(Returns!$100:$100,MATCH($A117,DataStreams,0)),DataStreams,0)-1):OFFSET(HOMECELL,MATCH(MIN(INDEX(Last_Data_Point,MATCH($A117,DataStreams,0)),INDEX(Last_Data_Point,MATCH(AI$6,DataStreams,0)),$B$4),DateRange,0)-1,MATCH(INDEX(Returns!$100:$100,MATCH($A117,DataStreams,0)),DataStreams,0)-1)),
OFFSET(HOMECELL,MATCH(MAX(INDEX(First_Data_Point,MATCH($A117,DataStreams,0)),INDEX(First_Data_Point,MATCH(AI$6,DataStreams,0)),$B$3),DateRange,0)-1,MATCH(AI$6,DataStreams,0)-1):OFFSET(HOMECELL,MATCH(MIN(INDEX(Last_Data_Point,MATCH($A117,DataStreams,0)),INDEX(Last_Data_Point,MATCH(AI$6,DataStreams,0)),$B$4),DateRange,0)-1,MATCH(AI$6,DataStreams,0)-1) -
(INDEX(Returns!$102:$102,MATCH(AI$6,DataStreams,0))*
OFFSET(HOMECELL,MATCH(MAX(INDEX(First_Data_Point,MATCH($A117,DataStreams,0)),INDEX(First_Data_Point,MATCH(AI$6,DataStreams,0)),$B$3),DateRange,0)-1,MATCH(INDEX(Returns!$100:$100,MATCH(AI$6,DataStreams,0)),DataStreams,0)-1):OFFSET(HOMECELL,MATCH(MIN(INDEX(Last_Data_Point,MATCH($A117,DataStreams,0)),INDEX(Last_Data_Point,MATCH(AI$6,DataStreams,0)),$B$4),DateRange,0)-1,MATCH(INDEX(Returns!$100:$100,MATCH(AI$6,DataStreams,0)),DataStreams,0)-1))),"")</f>
        <v/>
      </c>
      <c r="AJ117" s="233" t="str" cm="1">
        <f t="array" aca="1" ref="AJ117" ca="1">_xlfn.IFNA(_xlfn.COVARIANCE.S(
OFFSET(HOMECELL,MATCH(MAX(INDEX(First_Data_Point,MATCH($A117,DataStreams,0)),INDEX(First_Data_Point,MATCH(AJ$6,DataStreams,0)),$B$3),DateRange,0)-1,MATCH($A117,DataStreams,0)-1):OFFSET(HOMECELL,MATCH(MIN(INDEX(Last_Data_Point,MATCH($A117,DataStreams,0)),INDEX(Last_Data_Point,MATCH(AJ$6,DataStreams,0)),$B$4),DateRange,0)-1,MATCH($A117,DataStreams,0)-1) -
(INDEX(Returns!$102:$102,MATCH($A117,DataStreams,0))*
OFFSET(HOMECELL,MATCH(MAX(INDEX(First_Data_Point,MATCH($A117,DataStreams,0)),INDEX(First_Data_Point,MATCH(AJ$6,DataStreams,0)),$B$3),DateRange,0)-1,MATCH(INDEX(Returns!$100:$100,MATCH($A117,DataStreams,0)),DataStreams,0)-1):OFFSET(HOMECELL,MATCH(MIN(INDEX(Last_Data_Point,MATCH($A117,DataStreams,0)),INDEX(Last_Data_Point,MATCH(AJ$6,DataStreams,0)),$B$4),DateRange,0)-1,MATCH(INDEX(Returns!$100:$100,MATCH($A117,DataStreams,0)),DataStreams,0)-1)),
OFFSET(HOMECELL,MATCH(MAX(INDEX(First_Data_Point,MATCH($A117,DataStreams,0)),INDEX(First_Data_Point,MATCH(AJ$6,DataStreams,0)),$B$3),DateRange,0)-1,MATCH(AJ$6,DataStreams,0)-1):OFFSET(HOMECELL,MATCH(MIN(INDEX(Last_Data_Point,MATCH($A117,DataStreams,0)),INDEX(Last_Data_Point,MATCH(AJ$6,DataStreams,0)),$B$4),DateRange,0)-1,MATCH(AJ$6,DataStreams,0)-1) -
(INDEX(Returns!$102:$102,MATCH(AJ$6,DataStreams,0))*
OFFSET(HOMECELL,MATCH(MAX(INDEX(First_Data_Point,MATCH($A117,DataStreams,0)),INDEX(First_Data_Point,MATCH(AJ$6,DataStreams,0)),$B$3),DateRange,0)-1,MATCH(INDEX(Returns!$100:$100,MATCH(AJ$6,DataStreams,0)),DataStreams,0)-1):OFFSET(HOMECELL,MATCH(MIN(INDEX(Last_Data_Point,MATCH($A117,DataStreams,0)),INDEX(Last_Data_Point,MATCH(AJ$6,DataStreams,0)),$B$4),DateRange,0)-1,MATCH(INDEX(Returns!$100:$100,MATCH(AJ$6,DataStreams,0)),DataStreams,0)-1))),"")</f>
        <v/>
      </c>
      <c r="AK117" s="233" t="str" cm="1">
        <f t="array" aca="1" ref="AK117" ca="1">_xlfn.IFNA(_xlfn.COVARIANCE.S(
OFFSET(HOMECELL,MATCH(MAX(INDEX(First_Data_Point,MATCH($A117,DataStreams,0)),INDEX(First_Data_Point,MATCH(AK$6,DataStreams,0)),$B$3),DateRange,0)-1,MATCH($A117,DataStreams,0)-1):OFFSET(HOMECELL,MATCH(MIN(INDEX(Last_Data_Point,MATCH($A117,DataStreams,0)),INDEX(Last_Data_Point,MATCH(AK$6,DataStreams,0)),$B$4),DateRange,0)-1,MATCH($A117,DataStreams,0)-1) -
(INDEX(Returns!$102:$102,MATCH($A117,DataStreams,0))*
OFFSET(HOMECELL,MATCH(MAX(INDEX(First_Data_Point,MATCH($A117,DataStreams,0)),INDEX(First_Data_Point,MATCH(AK$6,DataStreams,0)),$B$3),DateRange,0)-1,MATCH(INDEX(Returns!$100:$100,MATCH($A117,DataStreams,0)),DataStreams,0)-1):OFFSET(HOMECELL,MATCH(MIN(INDEX(Last_Data_Point,MATCH($A117,DataStreams,0)),INDEX(Last_Data_Point,MATCH(AK$6,DataStreams,0)),$B$4),DateRange,0)-1,MATCH(INDEX(Returns!$100:$100,MATCH($A117,DataStreams,0)),DataStreams,0)-1)),
OFFSET(HOMECELL,MATCH(MAX(INDEX(First_Data_Point,MATCH($A117,DataStreams,0)),INDEX(First_Data_Point,MATCH(AK$6,DataStreams,0)),$B$3),DateRange,0)-1,MATCH(AK$6,DataStreams,0)-1):OFFSET(HOMECELL,MATCH(MIN(INDEX(Last_Data_Point,MATCH($A117,DataStreams,0)),INDEX(Last_Data_Point,MATCH(AK$6,DataStreams,0)),$B$4),DateRange,0)-1,MATCH(AK$6,DataStreams,0)-1) -
(INDEX(Returns!$102:$102,MATCH(AK$6,DataStreams,0))*
OFFSET(HOMECELL,MATCH(MAX(INDEX(First_Data_Point,MATCH($A117,DataStreams,0)),INDEX(First_Data_Point,MATCH(AK$6,DataStreams,0)),$B$3),DateRange,0)-1,MATCH(INDEX(Returns!$100:$100,MATCH(AK$6,DataStreams,0)),DataStreams,0)-1):OFFSET(HOMECELL,MATCH(MIN(INDEX(Last_Data_Point,MATCH($A117,DataStreams,0)),INDEX(Last_Data_Point,MATCH(AK$6,DataStreams,0)),$B$4),DateRange,0)-1,MATCH(INDEX(Returns!$100:$100,MATCH(AK$6,DataStreams,0)),DataStreams,0)-1))),"")</f>
        <v/>
      </c>
      <c r="AL117" s="233" t="str" cm="1">
        <f t="array" aca="1" ref="AL117" ca="1">_xlfn.IFNA(_xlfn.COVARIANCE.S(
OFFSET(HOMECELL,MATCH(MAX(INDEX(First_Data_Point,MATCH($A117,DataStreams,0)),INDEX(First_Data_Point,MATCH(AL$6,DataStreams,0)),$B$3),DateRange,0)-1,MATCH($A117,DataStreams,0)-1):OFFSET(HOMECELL,MATCH(MIN(INDEX(Last_Data_Point,MATCH($A117,DataStreams,0)),INDEX(Last_Data_Point,MATCH(AL$6,DataStreams,0)),$B$4),DateRange,0)-1,MATCH($A117,DataStreams,0)-1) -
(INDEX(Returns!$102:$102,MATCH($A117,DataStreams,0))*
OFFSET(HOMECELL,MATCH(MAX(INDEX(First_Data_Point,MATCH($A117,DataStreams,0)),INDEX(First_Data_Point,MATCH(AL$6,DataStreams,0)),$B$3),DateRange,0)-1,MATCH(INDEX(Returns!$100:$100,MATCH($A117,DataStreams,0)),DataStreams,0)-1):OFFSET(HOMECELL,MATCH(MIN(INDEX(Last_Data_Point,MATCH($A117,DataStreams,0)),INDEX(Last_Data_Point,MATCH(AL$6,DataStreams,0)),$B$4),DateRange,0)-1,MATCH(INDEX(Returns!$100:$100,MATCH($A117,DataStreams,0)),DataStreams,0)-1)),
OFFSET(HOMECELL,MATCH(MAX(INDEX(First_Data_Point,MATCH($A117,DataStreams,0)),INDEX(First_Data_Point,MATCH(AL$6,DataStreams,0)),$B$3),DateRange,0)-1,MATCH(AL$6,DataStreams,0)-1):OFFSET(HOMECELL,MATCH(MIN(INDEX(Last_Data_Point,MATCH($A117,DataStreams,0)),INDEX(Last_Data_Point,MATCH(AL$6,DataStreams,0)),$B$4),DateRange,0)-1,MATCH(AL$6,DataStreams,0)-1) -
(INDEX(Returns!$102:$102,MATCH(AL$6,DataStreams,0))*
OFFSET(HOMECELL,MATCH(MAX(INDEX(First_Data_Point,MATCH($A117,DataStreams,0)),INDEX(First_Data_Point,MATCH(AL$6,DataStreams,0)),$B$3),DateRange,0)-1,MATCH(INDEX(Returns!$100:$100,MATCH(AL$6,DataStreams,0)),DataStreams,0)-1):OFFSET(HOMECELL,MATCH(MIN(INDEX(Last_Data_Point,MATCH($A117,DataStreams,0)),INDEX(Last_Data_Point,MATCH(AL$6,DataStreams,0)),$B$4),DateRange,0)-1,MATCH(INDEX(Returns!$100:$100,MATCH(AL$6,DataStreams,0)),DataStreams,0)-1))),"")</f>
        <v/>
      </c>
      <c r="AM117" s="233" t="str" cm="1">
        <f t="array" aca="1" ref="AM117" ca="1">_xlfn.IFNA(_xlfn.COVARIANCE.S(
OFFSET(HOMECELL,MATCH(MAX(INDEX(First_Data_Point,MATCH($A117,DataStreams,0)),INDEX(First_Data_Point,MATCH(AM$6,DataStreams,0)),$B$3),DateRange,0)-1,MATCH($A117,DataStreams,0)-1):OFFSET(HOMECELL,MATCH(MIN(INDEX(Last_Data_Point,MATCH($A117,DataStreams,0)),INDEX(Last_Data_Point,MATCH(AM$6,DataStreams,0)),$B$4),DateRange,0)-1,MATCH($A117,DataStreams,0)-1) -
(INDEX(Returns!$102:$102,MATCH($A117,DataStreams,0))*
OFFSET(HOMECELL,MATCH(MAX(INDEX(First_Data_Point,MATCH($A117,DataStreams,0)),INDEX(First_Data_Point,MATCH(AM$6,DataStreams,0)),$B$3),DateRange,0)-1,MATCH(INDEX(Returns!$100:$100,MATCH($A117,DataStreams,0)),DataStreams,0)-1):OFFSET(HOMECELL,MATCH(MIN(INDEX(Last_Data_Point,MATCH($A117,DataStreams,0)),INDEX(Last_Data_Point,MATCH(AM$6,DataStreams,0)),$B$4),DateRange,0)-1,MATCH(INDEX(Returns!$100:$100,MATCH($A117,DataStreams,0)),DataStreams,0)-1)),
OFFSET(HOMECELL,MATCH(MAX(INDEX(First_Data_Point,MATCH($A117,DataStreams,0)),INDEX(First_Data_Point,MATCH(AM$6,DataStreams,0)),$B$3),DateRange,0)-1,MATCH(AM$6,DataStreams,0)-1):OFFSET(HOMECELL,MATCH(MIN(INDEX(Last_Data_Point,MATCH($A117,DataStreams,0)),INDEX(Last_Data_Point,MATCH(AM$6,DataStreams,0)),$B$4),DateRange,0)-1,MATCH(AM$6,DataStreams,0)-1) -
(INDEX(Returns!$102:$102,MATCH(AM$6,DataStreams,0))*
OFFSET(HOMECELL,MATCH(MAX(INDEX(First_Data_Point,MATCH($A117,DataStreams,0)),INDEX(First_Data_Point,MATCH(AM$6,DataStreams,0)),$B$3),DateRange,0)-1,MATCH(INDEX(Returns!$100:$100,MATCH(AM$6,DataStreams,0)),DataStreams,0)-1):OFFSET(HOMECELL,MATCH(MIN(INDEX(Last_Data_Point,MATCH($A117,DataStreams,0)),INDEX(Last_Data_Point,MATCH(AM$6,DataStreams,0)),$B$4),DateRange,0)-1,MATCH(INDEX(Returns!$100:$100,MATCH(AM$6,DataStreams,0)),DataStreams,0)-1))),"")</f>
        <v/>
      </c>
      <c r="AN117" s="233" t="str" cm="1">
        <f t="array" aca="1" ref="AN117" ca="1">_xlfn.IFNA(_xlfn.COVARIANCE.S(
OFFSET(HOMECELL,MATCH(MAX(INDEX(First_Data_Point,MATCH($A117,DataStreams,0)),INDEX(First_Data_Point,MATCH(AN$6,DataStreams,0)),$B$3),DateRange,0)-1,MATCH($A117,DataStreams,0)-1):OFFSET(HOMECELL,MATCH(MIN(INDEX(Last_Data_Point,MATCH($A117,DataStreams,0)),INDEX(Last_Data_Point,MATCH(AN$6,DataStreams,0)),$B$4),DateRange,0)-1,MATCH($A117,DataStreams,0)-1) -
(INDEX(Returns!$102:$102,MATCH($A117,DataStreams,0))*
OFFSET(HOMECELL,MATCH(MAX(INDEX(First_Data_Point,MATCH($A117,DataStreams,0)),INDEX(First_Data_Point,MATCH(AN$6,DataStreams,0)),$B$3),DateRange,0)-1,MATCH(INDEX(Returns!$100:$100,MATCH($A117,DataStreams,0)),DataStreams,0)-1):OFFSET(HOMECELL,MATCH(MIN(INDEX(Last_Data_Point,MATCH($A117,DataStreams,0)),INDEX(Last_Data_Point,MATCH(AN$6,DataStreams,0)),$B$4),DateRange,0)-1,MATCH(INDEX(Returns!$100:$100,MATCH($A117,DataStreams,0)),DataStreams,0)-1)),
OFFSET(HOMECELL,MATCH(MAX(INDEX(First_Data_Point,MATCH($A117,DataStreams,0)),INDEX(First_Data_Point,MATCH(AN$6,DataStreams,0)),$B$3),DateRange,0)-1,MATCH(AN$6,DataStreams,0)-1):OFFSET(HOMECELL,MATCH(MIN(INDEX(Last_Data_Point,MATCH($A117,DataStreams,0)),INDEX(Last_Data_Point,MATCH(AN$6,DataStreams,0)),$B$4),DateRange,0)-1,MATCH(AN$6,DataStreams,0)-1) -
(INDEX(Returns!$102:$102,MATCH(AN$6,DataStreams,0))*
OFFSET(HOMECELL,MATCH(MAX(INDEX(First_Data_Point,MATCH($A117,DataStreams,0)),INDEX(First_Data_Point,MATCH(AN$6,DataStreams,0)),$B$3),DateRange,0)-1,MATCH(INDEX(Returns!$100:$100,MATCH(AN$6,DataStreams,0)),DataStreams,0)-1):OFFSET(HOMECELL,MATCH(MIN(INDEX(Last_Data_Point,MATCH($A117,DataStreams,0)),INDEX(Last_Data_Point,MATCH(AN$6,DataStreams,0)),$B$4),DateRange,0)-1,MATCH(INDEX(Returns!$100:$100,MATCH(AN$6,DataStreams,0)),DataStreams,0)-1))),"")</f>
        <v/>
      </c>
      <c r="AO117" s="233" t="str" cm="1">
        <f t="array" aca="1" ref="AO117" ca="1">_xlfn.IFNA(_xlfn.COVARIANCE.S(
OFFSET(HOMECELL,MATCH(MAX(INDEX(First_Data_Point,MATCH($A117,DataStreams,0)),INDEX(First_Data_Point,MATCH(AO$6,DataStreams,0)),$B$3),DateRange,0)-1,MATCH($A117,DataStreams,0)-1):OFFSET(HOMECELL,MATCH(MIN(INDEX(Last_Data_Point,MATCH($A117,DataStreams,0)),INDEX(Last_Data_Point,MATCH(AO$6,DataStreams,0)),$B$4),DateRange,0)-1,MATCH($A117,DataStreams,0)-1) -
(INDEX(Returns!$102:$102,MATCH($A117,DataStreams,0))*
OFFSET(HOMECELL,MATCH(MAX(INDEX(First_Data_Point,MATCH($A117,DataStreams,0)),INDEX(First_Data_Point,MATCH(AO$6,DataStreams,0)),$B$3),DateRange,0)-1,MATCH(INDEX(Returns!$100:$100,MATCH($A117,DataStreams,0)),DataStreams,0)-1):OFFSET(HOMECELL,MATCH(MIN(INDEX(Last_Data_Point,MATCH($A117,DataStreams,0)),INDEX(Last_Data_Point,MATCH(AO$6,DataStreams,0)),$B$4),DateRange,0)-1,MATCH(INDEX(Returns!$100:$100,MATCH($A117,DataStreams,0)),DataStreams,0)-1)),
OFFSET(HOMECELL,MATCH(MAX(INDEX(First_Data_Point,MATCH($A117,DataStreams,0)),INDEX(First_Data_Point,MATCH(AO$6,DataStreams,0)),$B$3),DateRange,0)-1,MATCH(AO$6,DataStreams,0)-1):OFFSET(HOMECELL,MATCH(MIN(INDEX(Last_Data_Point,MATCH($A117,DataStreams,0)),INDEX(Last_Data_Point,MATCH(AO$6,DataStreams,0)),$B$4),DateRange,0)-1,MATCH(AO$6,DataStreams,0)-1) -
(INDEX(Returns!$102:$102,MATCH(AO$6,DataStreams,0))*
OFFSET(HOMECELL,MATCH(MAX(INDEX(First_Data_Point,MATCH($A117,DataStreams,0)),INDEX(First_Data_Point,MATCH(AO$6,DataStreams,0)),$B$3),DateRange,0)-1,MATCH(INDEX(Returns!$100:$100,MATCH(AO$6,DataStreams,0)),DataStreams,0)-1):OFFSET(HOMECELL,MATCH(MIN(INDEX(Last_Data_Point,MATCH($A117,DataStreams,0)),INDEX(Last_Data_Point,MATCH(AO$6,DataStreams,0)),$B$4),DateRange,0)-1,MATCH(INDEX(Returns!$100:$100,MATCH(AO$6,DataStreams,0)),DataStreams,0)-1))),"")</f>
        <v/>
      </c>
      <c r="AP117" s="233" t="str" cm="1">
        <f t="array" aca="1" ref="AP117" ca="1">_xlfn.IFNA(_xlfn.COVARIANCE.S(
OFFSET(HOMECELL,MATCH(MAX(INDEX(First_Data_Point,MATCH($A117,DataStreams,0)),INDEX(First_Data_Point,MATCH(AP$6,DataStreams,0)),$B$3),DateRange,0)-1,MATCH($A117,DataStreams,0)-1):OFFSET(HOMECELL,MATCH(MIN(INDEX(Last_Data_Point,MATCH($A117,DataStreams,0)),INDEX(Last_Data_Point,MATCH(AP$6,DataStreams,0)),$B$4),DateRange,0)-1,MATCH($A117,DataStreams,0)-1) -
(INDEX(Returns!$102:$102,MATCH($A117,DataStreams,0))*
OFFSET(HOMECELL,MATCH(MAX(INDEX(First_Data_Point,MATCH($A117,DataStreams,0)),INDEX(First_Data_Point,MATCH(AP$6,DataStreams,0)),$B$3),DateRange,0)-1,MATCH(INDEX(Returns!$100:$100,MATCH($A117,DataStreams,0)),DataStreams,0)-1):OFFSET(HOMECELL,MATCH(MIN(INDEX(Last_Data_Point,MATCH($A117,DataStreams,0)),INDEX(Last_Data_Point,MATCH(AP$6,DataStreams,0)),$B$4),DateRange,0)-1,MATCH(INDEX(Returns!$100:$100,MATCH($A117,DataStreams,0)),DataStreams,0)-1)),
OFFSET(HOMECELL,MATCH(MAX(INDEX(First_Data_Point,MATCH($A117,DataStreams,0)),INDEX(First_Data_Point,MATCH(AP$6,DataStreams,0)),$B$3),DateRange,0)-1,MATCH(AP$6,DataStreams,0)-1):OFFSET(HOMECELL,MATCH(MIN(INDEX(Last_Data_Point,MATCH($A117,DataStreams,0)),INDEX(Last_Data_Point,MATCH(AP$6,DataStreams,0)),$B$4),DateRange,0)-1,MATCH(AP$6,DataStreams,0)-1) -
(INDEX(Returns!$102:$102,MATCH(AP$6,DataStreams,0))*
OFFSET(HOMECELL,MATCH(MAX(INDEX(First_Data_Point,MATCH($A117,DataStreams,0)),INDEX(First_Data_Point,MATCH(AP$6,DataStreams,0)),$B$3),DateRange,0)-1,MATCH(INDEX(Returns!$100:$100,MATCH(AP$6,DataStreams,0)),DataStreams,0)-1):OFFSET(HOMECELL,MATCH(MIN(INDEX(Last_Data_Point,MATCH($A117,DataStreams,0)),INDEX(Last_Data_Point,MATCH(AP$6,DataStreams,0)),$B$4),DateRange,0)-1,MATCH(INDEX(Returns!$100:$100,MATCH(AP$6,DataStreams,0)),DataStreams,0)-1))),"")</f>
        <v/>
      </c>
      <c r="AQ117" s="233" t="str" cm="1">
        <f t="array" aca="1" ref="AQ117" ca="1">_xlfn.IFNA(_xlfn.COVARIANCE.S(
OFFSET(HOMECELL,MATCH(MAX(INDEX(First_Data_Point,MATCH($A117,DataStreams,0)),INDEX(First_Data_Point,MATCH(AQ$6,DataStreams,0)),$B$3),DateRange,0)-1,MATCH($A117,DataStreams,0)-1):OFFSET(HOMECELL,MATCH(MIN(INDEX(Last_Data_Point,MATCH($A117,DataStreams,0)),INDEX(Last_Data_Point,MATCH(AQ$6,DataStreams,0)),$B$4),DateRange,0)-1,MATCH($A117,DataStreams,0)-1) -
(INDEX(Returns!$102:$102,MATCH($A117,DataStreams,0))*
OFFSET(HOMECELL,MATCH(MAX(INDEX(First_Data_Point,MATCH($A117,DataStreams,0)),INDEX(First_Data_Point,MATCH(AQ$6,DataStreams,0)),$B$3),DateRange,0)-1,MATCH(INDEX(Returns!$100:$100,MATCH($A117,DataStreams,0)),DataStreams,0)-1):OFFSET(HOMECELL,MATCH(MIN(INDEX(Last_Data_Point,MATCH($A117,DataStreams,0)),INDEX(Last_Data_Point,MATCH(AQ$6,DataStreams,0)),$B$4),DateRange,0)-1,MATCH(INDEX(Returns!$100:$100,MATCH($A117,DataStreams,0)),DataStreams,0)-1)),
OFFSET(HOMECELL,MATCH(MAX(INDEX(First_Data_Point,MATCH($A117,DataStreams,0)),INDEX(First_Data_Point,MATCH(AQ$6,DataStreams,0)),$B$3),DateRange,0)-1,MATCH(AQ$6,DataStreams,0)-1):OFFSET(HOMECELL,MATCH(MIN(INDEX(Last_Data_Point,MATCH($A117,DataStreams,0)),INDEX(Last_Data_Point,MATCH(AQ$6,DataStreams,0)),$B$4),DateRange,0)-1,MATCH(AQ$6,DataStreams,0)-1) -
(INDEX(Returns!$102:$102,MATCH(AQ$6,DataStreams,0))*
OFFSET(HOMECELL,MATCH(MAX(INDEX(First_Data_Point,MATCH($A117,DataStreams,0)),INDEX(First_Data_Point,MATCH(AQ$6,DataStreams,0)),$B$3),DateRange,0)-1,MATCH(INDEX(Returns!$100:$100,MATCH(AQ$6,DataStreams,0)),DataStreams,0)-1):OFFSET(HOMECELL,MATCH(MIN(INDEX(Last_Data_Point,MATCH($A117,DataStreams,0)),INDEX(Last_Data_Point,MATCH(AQ$6,DataStreams,0)),$B$4),DateRange,0)-1,MATCH(INDEX(Returns!$100:$100,MATCH(AQ$6,DataStreams,0)),DataStreams,0)-1))),"")</f>
        <v/>
      </c>
      <c r="AR117" s="233" t="str" cm="1">
        <f t="array" aca="1" ref="AR117" ca="1">_xlfn.IFNA(_xlfn.COVARIANCE.S(
OFFSET(HOMECELL,MATCH(MAX(INDEX(First_Data_Point,MATCH($A117,DataStreams,0)),INDEX(First_Data_Point,MATCH(AR$6,DataStreams,0)),$B$3),DateRange,0)-1,MATCH($A117,DataStreams,0)-1):OFFSET(HOMECELL,MATCH(MIN(INDEX(Last_Data_Point,MATCH($A117,DataStreams,0)),INDEX(Last_Data_Point,MATCH(AR$6,DataStreams,0)),$B$4),DateRange,0)-1,MATCH($A117,DataStreams,0)-1) -
(INDEX(Returns!$102:$102,MATCH($A117,DataStreams,0))*
OFFSET(HOMECELL,MATCH(MAX(INDEX(First_Data_Point,MATCH($A117,DataStreams,0)),INDEX(First_Data_Point,MATCH(AR$6,DataStreams,0)),$B$3),DateRange,0)-1,MATCH(INDEX(Returns!$100:$100,MATCH($A117,DataStreams,0)),DataStreams,0)-1):OFFSET(HOMECELL,MATCH(MIN(INDEX(Last_Data_Point,MATCH($A117,DataStreams,0)),INDEX(Last_Data_Point,MATCH(AR$6,DataStreams,0)),$B$4),DateRange,0)-1,MATCH(INDEX(Returns!$100:$100,MATCH($A117,DataStreams,0)),DataStreams,0)-1)),
OFFSET(HOMECELL,MATCH(MAX(INDEX(First_Data_Point,MATCH($A117,DataStreams,0)),INDEX(First_Data_Point,MATCH(AR$6,DataStreams,0)),$B$3),DateRange,0)-1,MATCH(AR$6,DataStreams,0)-1):OFFSET(HOMECELL,MATCH(MIN(INDEX(Last_Data_Point,MATCH($A117,DataStreams,0)),INDEX(Last_Data_Point,MATCH(AR$6,DataStreams,0)),$B$4),DateRange,0)-1,MATCH(AR$6,DataStreams,0)-1) -
(INDEX(Returns!$102:$102,MATCH(AR$6,DataStreams,0))*
OFFSET(HOMECELL,MATCH(MAX(INDEX(First_Data_Point,MATCH($A117,DataStreams,0)),INDEX(First_Data_Point,MATCH(AR$6,DataStreams,0)),$B$3),DateRange,0)-1,MATCH(INDEX(Returns!$100:$100,MATCH(AR$6,DataStreams,0)),DataStreams,0)-1):OFFSET(HOMECELL,MATCH(MIN(INDEX(Last_Data_Point,MATCH($A117,DataStreams,0)),INDEX(Last_Data_Point,MATCH(AR$6,DataStreams,0)),$B$4),DateRange,0)-1,MATCH(INDEX(Returns!$100:$100,MATCH(AR$6,DataStreams,0)),DataStreams,0)-1))),"")</f>
        <v/>
      </c>
      <c r="AS117" s="233" t="str" cm="1">
        <f t="array" aca="1" ref="AS117" ca="1">_xlfn.IFNA(_xlfn.COVARIANCE.S(
OFFSET(HOMECELL,MATCH(MAX(INDEX(First_Data_Point,MATCH($A117,DataStreams,0)),INDEX(First_Data_Point,MATCH(AS$6,DataStreams,0)),$B$3),DateRange,0)-1,MATCH($A117,DataStreams,0)-1):OFFSET(HOMECELL,MATCH(MIN(INDEX(Last_Data_Point,MATCH($A117,DataStreams,0)),INDEX(Last_Data_Point,MATCH(AS$6,DataStreams,0)),$B$4),DateRange,0)-1,MATCH($A117,DataStreams,0)-1) -
(INDEX(Returns!$102:$102,MATCH($A117,DataStreams,0))*
OFFSET(HOMECELL,MATCH(MAX(INDEX(First_Data_Point,MATCH($A117,DataStreams,0)),INDEX(First_Data_Point,MATCH(AS$6,DataStreams,0)),$B$3),DateRange,0)-1,MATCH(INDEX(Returns!$100:$100,MATCH($A117,DataStreams,0)),DataStreams,0)-1):OFFSET(HOMECELL,MATCH(MIN(INDEX(Last_Data_Point,MATCH($A117,DataStreams,0)),INDEX(Last_Data_Point,MATCH(AS$6,DataStreams,0)),$B$4),DateRange,0)-1,MATCH(INDEX(Returns!$100:$100,MATCH($A117,DataStreams,0)),DataStreams,0)-1)),
OFFSET(HOMECELL,MATCH(MAX(INDEX(First_Data_Point,MATCH($A117,DataStreams,0)),INDEX(First_Data_Point,MATCH(AS$6,DataStreams,0)),$B$3),DateRange,0)-1,MATCH(AS$6,DataStreams,0)-1):OFFSET(HOMECELL,MATCH(MIN(INDEX(Last_Data_Point,MATCH($A117,DataStreams,0)),INDEX(Last_Data_Point,MATCH(AS$6,DataStreams,0)),$B$4),DateRange,0)-1,MATCH(AS$6,DataStreams,0)-1) -
(INDEX(Returns!$102:$102,MATCH(AS$6,DataStreams,0))*
OFFSET(HOMECELL,MATCH(MAX(INDEX(First_Data_Point,MATCH($A117,DataStreams,0)),INDEX(First_Data_Point,MATCH(AS$6,DataStreams,0)),$B$3),DateRange,0)-1,MATCH(INDEX(Returns!$100:$100,MATCH(AS$6,DataStreams,0)),DataStreams,0)-1):OFFSET(HOMECELL,MATCH(MIN(INDEX(Last_Data_Point,MATCH($A117,DataStreams,0)),INDEX(Last_Data_Point,MATCH(AS$6,DataStreams,0)),$B$4),DateRange,0)-1,MATCH(INDEX(Returns!$100:$100,MATCH(AS$6,DataStreams,0)),DataStreams,0)-1))),"")</f>
        <v/>
      </c>
      <c r="AT117" s="233" t="str" cm="1">
        <f t="array" aca="1" ref="AT117" ca="1">_xlfn.IFNA(_xlfn.COVARIANCE.S(
OFFSET(HOMECELL,MATCH(MAX(INDEX(First_Data_Point,MATCH($A117,DataStreams,0)),INDEX(First_Data_Point,MATCH(AT$6,DataStreams,0)),$B$3),DateRange,0)-1,MATCH($A117,DataStreams,0)-1):OFFSET(HOMECELL,MATCH(MIN(INDEX(Last_Data_Point,MATCH($A117,DataStreams,0)),INDEX(Last_Data_Point,MATCH(AT$6,DataStreams,0)),$B$4),DateRange,0)-1,MATCH($A117,DataStreams,0)-1) -
(INDEX(Returns!$102:$102,MATCH($A117,DataStreams,0))*
OFFSET(HOMECELL,MATCH(MAX(INDEX(First_Data_Point,MATCH($A117,DataStreams,0)),INDEX(First_Data_Point,MATCH(AT$6,DataStreams,0)),$B$3),DateRange,0)-1,MATCH(INDEX(Returns!$100:$100,MATCH($A117,DataStreams,0)),DataStreams,0)-1):OFFSET(HOMECELL,MATCH(MIN(INDEX(Last_Data_Point,MATCH($A117,DataStreams,0)),INDEX(Last_Data_Point,MATCH(AT$6,DataStreams,0)),$B$4),DateRange,0)-1,MATCH(INDEX(Returns!$100:$100,MATCH($A117,DataStreams,0)),DataStreams,0)-1)),
OFFSET(HOMECELL,MATCH(MAX(INDEX(First_Data_Point,MATCH($A117,DataStreams,0)),INDEX(First_Data_Point,MATCH(AT$6,DataStreams,0)),$B$3),DateRange,0)-1,MATCH(AT$6,DataStreams,0)-1):OFFSET(HOMECELL,MATCH(MIN(INDEX(Last_Data_Point,MATCH($A117,DataStreams,0)),INDEX(Last_Data_Point,MATCH(AT$6,DataStreams,0)),$B$4),DateRange,0)-1,MATCH(AT$6,DataStreams,0)-1) -
(INDEX(Returns!$102:$102,MATCH(AT$6,DataStreams,0))*
OFFSET(HOMECELL,MATCH(MAX(INDEX(First_Data_Point,MATCH($A117,DataStreams,0)),INDEX(First_Data_Point,MATCH(AT$6,DataStreams,0)),$B$3),DateRange,0)-1,MATCH(INDEX(Returns!$100:$100,MATCH(AT$6,DataStreams,0)),DataStreams,0)-1):OFFSET(HOMECELL,MATCH(MIN(INDEX(Last_Data_Point,MATCH($A117,DataStreams,0)),INDEX(Last_Data_Point,MATCH(AT$6,DataStreams,0)),$B$4),DateRange,0)-1,MATCH(INDEX(Returns!$100:$100,MATCH(AT$6,DataStreams,0)),DataStreams,0)-1))),"")</f>
        <v/>
      </c>
      <c r="AU117" s="233" t="str" cm="1">
        <f t="array" aca="1" ref="AU117" ca="1">_xlfn.IFNA(_xlfn.COVARIANCE.S(
OFFSET(HOMECELL,MATCH(MAX(INDEX(First_Data_Point,MATCH($A117,DataStreams,0)),INDEX(First_Data_Point,MATCH(AU$6,DataStreams,0)),$B$3),DateRange,0)-1,MATCH($A117,DataStreams,0)-1):OFFSET(HOMECELL,MATCH(MIN(INDEX(Last_Data_Point,MATCH($A117,DataStreams,0)),INDEX(Last_Data_Point,MATCH(AU$6,DataStreams,0)),$B$4),DateRange,0)-1,MATCH($A117,DataStreams,0)-1) -
(INDEX(Returns!$102:$102,MATCH($A117,DataStreams,0))*
OFFSET(HOMECELL,MATCH(MAX(INDEX(First_Data_Point,MATCH($A117,DataStreams,0)),INDEX(First_Data_Point,MATCH(AU$6,DataStreams,0)),$B$3),DateRange,0)-1,MATCH(INDEX(Returns!$100:$100,MATCH($A117,DataStreams,0)),DataStreams,0)-1):OFFSET(HOMECELL,MATCH(MIN(INDEX(Last_Data_Point,MATCH($A117,DataStreams,0)),INDEX(Last_Data_Point,MATCH(AU$6,DataStreams,0)),$B$4),DateRange,0)-1,MATCH(INDEX(Returns!$100:$100,MATCH($A117,DataStreams,0)),DataStreams,0)-1)),
OFFSET(HOMECELL,MATCH(MAX(INDEX(First_Data_Point,MATCH($A117,DataStreams,0)),INDEX(First_Data_Point,MATCH(AU$6,DataStreams,0)),$B$3),DateRange,0)-1,MATCH(AU$6,DataStreams,0)-1):OFFSET(HOMECELL,MATCH(MIN(INDEX(Last_Data_Point,MATCH($A117,DataStreams,0)),INDEX(Last_Data_Point,MATCH(AU$6,DataStreams,0)),$B$4),DateRange,0)-1,MATCH(AU$6,DataStreams,0)-1) -
(INDEX(Returns!$102:$102,MATCH(AU$6,DataStreams,0))*
OFFSET(HOMECELL,MATCH(MAX(INDEX(First_Data_Point,MATCH($A117,DataStreams,0)),INDEX(First_Data_Point,MATCH(AU$6,DataStreams,0)),$B$3),DateRange,0)-1,MATCH(INDEX(Returns!$100:$100,MATCH(AU$6,DataStreams,0)),DataStreams,0)-1):OFFSET(HOMECELL,MATCH(MIN(INDEX(Last_Data_Point,MATCH($A117,DataStreams,0)),INDEX(Last_Data_Point,MATCH(AU$6,DataStreams,0)),$B$4),DateRange,0)-1,MATCH(INDEX(Returns!$100:$100,MATCH(AU$6,DataStreams,0)),DataStreams,0)-1))),"")</f>
        <v/>
      </c>
      <c r="AV117" s="233" t="str" cm="1">
        <f t="array" aca="1" ref="AV117" ca="1">_xlfn.IFNA(_xlfn.COVARIANCE.S(
OFFSET(HOMECELL,MATCH(MAX(INDEX(First_Data_Point,MATCH($A117,DataStreams,0)),INDEX(First_Data_Point,MATCH(AV$6,DataStreams,0)),$B$3),DateRange,0)-1,MATCH($A117,DataStreams,0)-1):OFFSET(HOMECELL,MATCH(MIN(INDEX(Last_Data_Point,MATCH($A117,DataStreams,0)),INDEX(Last_Data_Point,MATCH(AV$6,DataStreams,0)),$B$4),DateRange,0)-1,MATCH($A117,DataStreams,0)-1) -
(INDEX(Returns!$102:$102,MATCH($A117,DataStreams,0))*
OFFSET(HOMECELL,MATCH(MAX(INDEX(First_Data_Point,MATCH($A117,DataStreams,0)),INDEX(First_Data_Point,MATCH(AV$6,DataStreams,0)),$B$3),DateRange,0)-1,MATCH(INDEX(Returns!$100:$100,MATCH($A117,DataStreams,0)),DataStreams,0)-1):OFFSET(HOMECELL,MATCH(MIN(INDEX(Last_Data_Point,MATCH($A117,DataStreams,0)),INDEX(Last_Data_Point,MATCH(AV$6,DataStreams,0)),$B$4),DateRange,0)-1,MATCH(INDEX(Returns!$100:$100,MATCH($A117,DataStreams,0)),DataStreams,0)-1)),
OFFSET(HOMECELL,MATCH(MAX(INDEX(First_Data_Point,MATCH($A117,DataStreams,0)),INDEX(First_Data_Point,MATCH(AV$6,DataStreams,0)),$B$3),DateRange,0)-1,MATCH(AV$6,DataStreams,0)-1):OFFSET(HOMECELL,MATCH(MIN(INDEX(Last_Data_Point,MATCH($A117,DataStreams,0)),INDEX(Last_Data_Point,MATCH(AV$6,DataStreams,0)),$B$4),DateRange,0)-1,MATCH(AV$6,DataStreams,0)-1) -
(INDEX(Returns!$102:$102,MATCH(AV$6,DataStreams,0))*
OFFSET(HOMECELL,MATCH(MAX(INDEX(First_Data_Point,MATCH($A117,DataStreams,0)),INDEX(First_Data_Point,MATCH(AV$6,DataStreams,0)),$B$3),DateRange,0)-1,MATCH(INDEX(Returns!$100:$100,MATCH(AV$6,DataStreams,0)),DataStreams,0)-1):OFFSET(HOMECELL,MATCH(MIN(INDEX(Last_Data_Point,MATCH($A117,DataStreams,0)),INDEX(Last_Data_Point,MATCH(AV$6,DataStreams,0)),$B$4),DateRange,0)-1,MATCH(INDEX(Returns!$100:$100,MATCH(AV$6,DataStreams,0)),DataStreams,0)-1))),"")</f>
        <v/>
      </c>
      <c r="AW117" s="233" t="str" cm="1">
        <f t="array" aca="1" ref="AW117" ca="1">_xlfn.IFNA(_xlfn.COVARIANCE.S(
OFFSET(HOMECELL,MATCH(MAX(INDEX(First_Data_Point,MATCH($A117,DataStreams,0)),INDEX(First_Data_Point,MATCH(AW$6,DataStreams,0)),$B$3),DateRange,0)-1,MATCH($A117,DataStreams,0)-1):OFFSET(HOMECELL,MATCH(MIN(INDEX(Last_Data_Point,MATCH($A117,DataStreams,0)),INDEX(Last_Data_Point,MATCH(AW$6,DataStreams,0)),$B$4),DateRange,0)-1,MATCH($A117,DataStreams,0)-1) -
(INDEX(Returns!$102:$102,MATCH($A117,DataStreams,0))*
OFFSET(HOMECELL,MATCH(MAX(INDEX(First_Data_Point,MATCH($A117,DataStreams,0)),INDEX(First_Data_Point,MATCH(AW$6,DataStreams,0)),$B$3),DateRange,0)-1,MATCH(INDEX(Returns!$100:$100,MATCH($A117,DataStreams,0)),DataStreams,0)-1):OFFSET(HOMECELL,MATCH(MIN(INDEX(Last_Data_Point,MATCH($A117,DataStreams,0)),INDEX(Last_Data_Point,MATCH(AW$6,DataStreams,0)),$B$4),DateRange,0)-1,MATCH(INDEX(Returns!$100:$100,MATCH($A117,DataStreams,0)),DataStreams,0)-1)),
OFFSET(HOMECELL,MATCH(MAX(INDEX(First_Data_Point,MATCH($A117,DataStreams,0)),INDEX(First_Data_Point,MATCH(AW$6,DataStreams,0)),$B$3),DateRange,0)-1,MATCH(AW$6,DataStreams,0)-1):OFFSET(HOMECELL,MATCH(MIN(INDEX(Last_Data_Point,MATCH($A117,DataStreams,0)),INDEX(Last_Data_Point,MATCH(AW$6,DataStreams,0)),$B$4),DateRange,0)-1,MATCH(AW$6,DataStreams,0)-1) -
(INDEX(Returns!$102:$102,MATCH(AW$6,DataStreams,0))*
OFFSET(HOMECELL,MATCH(MAX(INDEX(First_Data_Point,MATCH($A117,DataStreams,0)),INDEX(First_Data_Point,MATCH(AW$6,DataStreams,0)),$B$3),DateRange,0)-1,MATCH(INDEX(Returns!$100:$100,MATCH(AW$6,DataStreams,0)),DataStreams,0)-1):OFFSET(HOMECELL,MATCH(MIN(INDEX(Last_Data_Point,MATCH($A117,DataStreams,0)),INDEX(Last_Data_Point,MATCH(AW$6,DataStreams,0)),$B$4),DateRange,0)-1,MATCH(INDEX(Returns!$100:$100,MATCH(AW$6,DataStreams,0)),DataStreams,0)-1))),"")</f>
        <v/>
      </c>
      <c r="AX117" s="233" t="str" cm="1">
        <f t="array" aca="1" ref="AX117" ca="1">_xlfn.IFNA(_xlfn.COVARIANCE.S(
OFFSET(HOMECELL,MATCH(MAX(INDEX(First_Data_Point,MATCH($A117,DataStreams,0)),INDEX(First_Data_Point,MATCH(AX$6,DataStreams,0)),$B$3),DateRange,0)-1,MATCH($A117,DataStreams,0)-1):OFFSET(HOMECELL,MATCH(MIN(INDEX(Last_Data_Point,MATCH($A117,DataStreams,0)),INDEX(Last_Data_Point,MATCH(AX$6,DataStreams,0)),$B$4),DateRange,0)-1,MATCH($A117,DataStreams,0)-1) -
(INDEX(Returns!$102:$102,MATCH($A117,DataStreams,0))*
OFFSET(HOMECELL,MATCH(MAX(INDEX(First_Data_Point,MATCH($A117,DataStreams,0)),INDEX(First_Data_Point,MATCH(AX$6,DataStreams,0)),$B$3),DateRange,0)-1,MATCH(INDEX(Returns!$100:$100,MATCH($A117,DataStreams,0)),DataStreams,0)-1):OFFSET(HOMECELL,MATCH(MIN(INDEX(Last_Data_Point,MATCH($A117,DataStreams,0)),INDEX(Last_Data_Point,MATCH(AX$6,DataStreams,0)),$B$4),DateRange,0)-1,MATCH(INDEX(Returns!$100:$100,MATCH($A117,DataStreams,0)),DataStreams,0)-1)),
OFFSET(HOMECELL,MATCH(MAX(INDEX(First_Data_Point,MATCH($A117,DataStreams,0)),INDEX(First_Data_Point,MATCH(AX$6,DataStreams,0)),$B$3),DateRange,0)-1,MATCH(AX$6,DataStreams,0)-1):OFFSET(HOMECELL,MATCH(MIN(INDEX(Last_Data_Point,MATCH($A117,DataStreams,0)),INDEX(Last_Data_Point,MATCH(AX$6,DataStreams,0)),$B$4),DateRange,0)-1,MATCH(AX$6,DataStreams,0)-1) -
(INDEX(Returns!$102:$102,MATCH(AX$6,DataStreams,0))*
OFFSET(HOMECELL,MATCH(MAX(INDEX(First_Data_Point,MATCH($A117,DataStreams,0)),INDEX(First_Data_Point,MATCH(AX$6,DataStreams,0)),$B$3),DateRange,0)-1,MATCH(INDEX(Returns!$100:$100,MATCH(AX$6,DataStreams,0)),DataStreams,0)-1):OFFSET(HOMECELL,MATCH(MIN(INDEX(Last_Data_Point,MATCH($A117,DataStreams,0)),INDEX(Last_Data_Point,MATCH(AX$6,DataStreams,0)),$B$4),DateRange,0)-1,MATCH(INDEX(Returns!$100:$100,MATCH(AX$6,DataStreams,0)),DataStreams,0)-1))),"")</f>
        <v/>
      </c>
      <c r="AY117" s="233" t="str" cm="1">
        <f t="array" aca="1" ref="AY117" ca="1">_xlfn.IFNA(_xlfn.COVARIANCE.S(
OFFSET(HOMECELL,MATCH(MAX(INDEX(First_Data_Point,MATCH($A117,DataStreams,0)),INDEX(First_Data_Point,MATCH(AY$6,DataStreams,0)),$B$3),DateRange,0)-1,MATCH($A117,DataStreams,0)-1):OFFSET(HOMECELL,MATCH(MIN(INDEX(Last_Data_Point,MATCH($A117,DataStreams,0)),INDEX(Last_Data_Point,MATCH(AY$6,DataStreams,0)),$B$4),DateRange,0)-1,MATCH($A117,DataStreams,0)-1) -
(INDEX(Returns!$102:$102,MATCH($A117,DataStreams,0))*
OFFSET(HOMECELL,MATCH(MAX(INDEX(First_Data_Point,MATCH($A117,DataStreams,0)),INDEX(First_Data_Point,MATCH(AY$6,DataStreams,0)),$B$3),DateRange,0)-1,MATCH(INDEX(Returns!$100:$100,MATCH($A117,DataStreams,0)),DataStreams,0)-1):OFFSET(HOMECELL,MATCH(MIN(INDEX(Last_Data_Point,MATCH($A117,DataStreams,0)),INDEX(Last_Data_Point,MATCH(AY$6,DataStreams,0)),$B$4),DateRange,0)-1,MATCH(INDEX(Returns!$100:$100,MATCH($A117,DataStreams,0)),DataStreams,0)-1)),
OFFSET(HOMECELL,MATCH(MAX(INDEX(First_Data_Point,MATCH($A117,DataStreams,0)),INDEX(First_Data_Point,MATCH(AY$6,DataStreams,0)),$B$3),DateRange,0)-1,MATCH(AY$6,DataStreams,0)-1):OFFSET(HOMECELL,MATCH(MIN(INDEX(Last_Data_Point,MATCH($A117,DataStreams,0)),INDEX(Last_Data_Point,MATCH(AY$6,DataStreams,0)),$B$4),DateRange,0)-1,MATCH(AY$6,DataStreams,0)-1) -
(INDEX(Returns!$102:$102,MATCH(AY$6,DataStreams,0))*
OFFSET(HOMECELL,MATCH(MAX(INDEX(First_Data_Point,MATCH($A117,DataStreams,0)),INDEX(First_Data_Point,MATCH(AY$6,DataStreams,0)),$B$3),DateRange,0)-1,MATCH(INDEX(Returns!$100:$100,MATCH(AY$6,DataStreams,0)),DataStreams,0)-1):OFFSET(HOMECELL,MATCH(MIN(INDEX(Last_Data_Point,MATCH($A117,DataStreams,0)),INDEX(Last_Data_Point,MATCH(AY$6,DataStreams,0)),$B$4),DateRange,0)-1,MATCH(INDEX(Returns!$100:$100,MATCH(AY$6,DataStreams,0)),DataStreams,0)-1))),"")</f>
        <v/>
      </c>
      <c r="AZ117" s="233" t="str" cm="1">
        <f t="array" aca="1" ref="AZ117" ca="1">_xlfn.IFNA(_xlfn.COVARIANCE.S(
OFFSET(HOMECELL,MATCH(MAX(INDEX(First_Data_Point,MATCH($A117,DataStreams,0)),INDEX(First_Data_Point,MATCH(AZ$6,DataStreams,0)),$B$3),DateRange,0)-1,MATCH($A117,DataStreams,0)-1):OFFSET(HOMECELL,MATCH(MIN(INDEX(Last_Data_Point,MATCH($A117,DataStreams,0)),INDEX(Last_Data_Point,MATCH(AZ$6,DataStreams,0)),$B$4),DateRange,0)-1,MATCH($A117,DataStreams,0)-1) -
(INDEX(Returns!$102:$102,MATCH($A117,DataStreams,0))*
OFFSET(HOMECELL,MATCH(MAX(INDEX(First_Data_Point,MATCH($A117,DataStreams,0)),INDEX(First_Data_Point,MATCH(AZ$6,DataStreams,0)),$B$3),DateRange,0)-1,MATCH(INDEX(Returns!$100:$100,MATCH($A117,DataStreams,0)),DataStreams,0)-1):OFFSET(HOMECELL,MATCH(MIN(INDEX(Last_Data_Point,MATCH($A117,DataStreams,0)),INDEX(Last_Data_Point,MATCH(AZ$6,DataStreams,0)),$B$4),DateRange,0)-1,MATCH(INDEX(Returns!$100:$100,MATCH($A117,DataStreams,0)),DataStreams,0)-1)),
OFFSET(HOMECELL,MATCH(MAX(INDEX(First_Data_Point,MATCH($A117,DataStreams,0)),INDEX(First_Data_Point,MATCH(AZ$6,DataStreams,0)),$B$3),DateRange,0)-1,MATCH(AZ$6,DataStreams,0)-1):OFFSET(HOMECELL,MATCH(MIN(INDEX(Last_Data_Point,MATCH($A117,DataStreams,0)),INDEX(Last_Data_Point,MATCH(AZ$6,DataStreams,0)),$B$4),DateRange,0)-1,MATCH(AZ$6,DataStreams,0)-1) -
(INDEX(Returns!$102:$102,MATCH(AZ$6,DataStreams,0))*
OFFSET(HOMECELL,MATCH(MAX(INDEX(First_Data_Point,MATCH($A117,DataStreams,0)),INDEX(First_Data_Point,MATCH(AZ$6,DataStreams,0)),$B$3),DateRange,0)-1,MATCH(INDEX(Returns!$100:$100,MATCH(AZ$6,DataStreams,0)),DataStreams,0)-1):OFFSET(HOMECELL,MATCH(MIN(INDEX(Last_Data_Point,MATCH($A117,DataStreams,0)),INDEX(Last_Data_Point,MATCH(AZ$6,DataStreams,0)),$B$4),DateRange,0)-1,MATCH(INDEX(Returns!$100:$100,MATCH(AZ$6,DataStreams,0)),DataStreams,0)-1))),"")</f>
        <v/>
      </c>
      <c r="BA117" s="233" t="str" cm="1">
        <f t="array" aca="1" ref="BA117" ca="1">_xlfn.IFNA(_xlfn.COVARIANCE.S(
OFFSET(HOMECELL,MATCH(MAX(INDEX(First_Data_Point,MATCH($A117,DataStreams,0)),INDEX(First_Data_Point,MATCH(BA$6,DataStreams,0)),$B$3),DateRange,0)-1,MATCH($A117,DataStreams,0)-1):OFFSET(HOMECELL,MATCH(MIN(INDEX(Last_Data_Point,MATCH($A117,DataStreams,0)),INDEX(Last_Data_Point,MATCH(BA$6,DataStreams,0)),$B$4),DateRange,0)-1,MATCH($A117,DataStreams,0)-1) -
(INDEX(Returns!$102:$102,MATCH($A117,DataStreams,0))*
OFFSET(HOMECELL,MATCH(MAX(INDEX(First_Data_Point,MATCH($A117,DataStreams,0)),INDEX(First_Data_Point,MATCH(BA$6,DataStreams,0)),$B$3),DateRange,0)-1,MATCH(INDEX(Returns!$100:$100,MATCH($A117,DataStreams,0)),DataStreams,0)-1):OFFSET(HOMECELL,MATCH(MIN(INDEX(Last_Data_Point,MATCH($A117,DataStreams,0)),INDEX(Last_Data_Point,MATCH(BA$6,DataStreams,0)),$B$4),DateRange,0)-1,MATCH(INDEX(Returns!$100:$100,MATCH($A117,DataStreams,0)),DataStreams,0)-1)),
OFFSET(HOMECELL,MATCH(MAX(INDEX(First_Data_Point,MATCH($A117,DataStreams,0)),INDEX(First_Data_Point,MATCH(BA$6,DataStreams,0)),$B$3),DateRange,0)-1,MATCH(BA$6,DataStreams,0)-1):OFFSET(HOMECELL,MATCH(MIN(INDEX(Last_Data_Point,MATCH($A117,DataStreams,0)),INDEX(Last_Data_Point,MATCH(BA$6,DataStreams,0)),$B$4),DateRange,0)-1,MATCH(BA$6,DataStreams,0)-1) -
(INDEX(Returns!$102:$102,MATCH(BA$6,DataStreams,0))*
OFFSET(HOMECELL,MATCH(MAX(INDEX(First_Data_Point,MATCH($A117,DataStreams,0)),INDEX(First_Data_Point,MATCH(BA$6,DataStreams,0)),$B$3),DateRange,0)-1,MATCH(INDEX(Returns!$100:$100,MATCH(BA$6,DataStreams,0)),DataStreams,0)-1):OFFSET(HOMECELL,MATCH(MIN(INDEX(Last_Data_Point,MATCH($A117,DataStreams,0)),INDEX(Last_Data_Point,MATCH(BA$6,DataStreams,0)),$B$4),DateRange,0)-1,MATCH(INDEX(Returns!$100:$100,MATCH(BA$6,DataStreams,0)),DataStreams,0)-1))),"")</f>
        <v/>
      </c>
      <c r="BB117" s="233" t="str" cm="1">
        <f t="array" aca="1" ref="BB117" ca="1">_xlfn.IFNA(_xlfn.COVARIANCE.S(
OFFSET(HOMECELL,MATCH(MAX(INDEX(First_Data_Point,MATCH($A117,DataStreams,0)),INDEX(First_Data_Point,MATCH(BB$6,DataStreams,0)),$B$3),DateRange,0)-1,MATCH($A117,DataStreams,0)-1):OFFSET(HOMECELL,MATCH(MIN(INDEX(Last_Data_Point,MATCH($A117,DataStreams,0)),INDEX(Last_Data_Point,MATCH(BB$6,DataStreams,0)),$B$4),DateRange,0)-1,MATCH($A117,DataStreams,0)-1) -
(INDEX(Returns!$102:$102,MATCH($A117,DataStreams,0))*
OFFSET(HOMECELL,MATCH(MAX(INDEX(First_Data_Point,MATCH($A117,DataStreams,0)),INDEX(First_Data_Point,MATCH(BB$6,DataStreams,0)),$B$3),DateRange,0)-1,MATCH(INDEX(Returns!$100:$100,MATCH($A117,DataStreams,0)),DataStreams,0)-1):OFFSET(HOMECELL,MATCH(MIN(INDEX(Last_Data_Point,MATCH($A117,DataStreams,0)),INDEX(Last_Data_Point,MATCH(BB$6,DataStreams,0)),$B$4),DateRange,0)-1,MATCH(INDEX(Returns!$100:$100,MATCH($A117,DataStreams,0)),DataStreams,0)-1)),
OFFSET(HOMECELL,MATCH(MAX(INDEX(First_Data_Point,MATCH($A117,DataStreams,0)),INDEX(First_Data_Point,MATCH(BB$6,DataStreams,0)),$B$3),DateRange,0)-1,MATCH(BB$6,DataStreams,0)-1):OFFSET(HOMECELL,MATCH(MIN(INDEX(Last_Data_Point,MATCH($A117,DataStreams,0)),INDEX(Last_Data_Point,MATCH(BB$6,DataStreams,0)),$B$4),DateRange,0)-1,MATCH(BB$6,DataStreams,0)-1) -
(INDEX(Returns!$102:$102,MATCH(BB$6,DataStreams,0))*
OFFSET(HOMECELL,MATCH(MAX(INDEX(First_Data_Point,MATCH($A117,DataStreams,0)),INDEX(First_Data_Point,MATCH(BB$6,DataStreams,0)),$B$3),DateRange,0)-1,MATCH(INDEX(Returns!$100:$100,MATCH(BB$6,DataStreams,0)),DataStreams,0)-1):OFFSET(HOMECELL,MATCH(MIN(INDEX(Last_Data_Point,MATCH($A117,DataStreams,0)),INDEX(Last_Data_Point,MATCH(BB$6,DataStreams,0)),$B$4),DateRange,0)-1,MATCH(INDEX(Returns!$100:$100,MATCH(BB$6,DataStreams,0)),DataStreams,0)-1))),"")</f>
        <v/>
      </c>
      <c r="BC117" s="236"/>
    </row>
    <row r="118" spans="1:55">
      <c r="A118" s="239"/>
      <c r="B118" s="233" t="str" cm="1">
        <f t="array" aca="1" ref="B118" ca="1">_xlfn.IFNA(_xlfn.COVARIANCE.S(
OFFSET(HOMECELL,MATCH(MAX(INDEX(First_Data_Point,MATCH($A118,DataStreams,0)),INDEX(First_Data_Point,MATCH(B$6,DataStreams,0)),$B$3),DateRange,0)-1,MATCH($A118,DataStreams,0)-1):OFFSET(HOMECELL,MATCH(MIN(INDEX(Last_Data_Point,MATCH($A118,DataStreams,0)),INDEX(Last_Data_Point,MATCH(B$6,DataStreams,0)),$B$4),DateRange,0)-1,MATCH($A118,DataStreams,0)-1) -
(INDEX(Returns!$102:$102,MATCH($A118,DataStreams,0))*
OFFSET(HOMECELL,MATCH(MAX(INDEX(First_Data_Point,MATCH($A118,DataStreams,0)),INDEX(First_Data_Point,MATCH(B$6,DataStreams,0)),$B$3),DateRange,0)-1,MATCH(INDEX(Returns!$100:$100,MATCH($A118,DataStreams,0)),DataStreams,0)-1):OFFSET(HOMECELL,MATCH(MIN(INDEX(Last_Data_Point,MATCH($A118,DataStreams,0)),INDEX(Last_Data_Point,MATCH(B$6,DataStreams,0)),$B$4),DateRange,0)-1,MATCH(INDEX(Returns!$100:$100,MATCH($A118,DataStreams,0)),DataStreams,0)-1)),
OFFSET(HOMECELL,MATCH(MAX(INDEX(First_Data_Point,MATCH($A118,DataStreams,0)),INDEX(First_Data_Point,MATCH(B$6,DataStreams,0)),$B$3),DateRange,0)-1,MATCH(B$6,DataStreams,0)-1):OFFSET(HOMECELL,MATCH(MIN(INDEX(Last_Data_Point,MATCH($A118,DataStreams,0)),INDEX(Last_Data_Point,MATCH(B$6,DataStreams,0)),$B$4),DateRange,0)-1,MATCH(B$6,DataStreams,0)-1) -
(INDEX(Returns!$102:$102,MATCH(B$6,DataStreams,0))*
OFFSET(HOMECELL,MATCH(MAX(INDEX(First_Data_Point,MATCH($A118,DataStreams,0)),INDEX(First_Data_Point,MATCH(B$6,DataStreams,0)),$B$3),DateRange,0)-1,MATCH(INDEX(Returns!$100:$100,MATCH(B$6,DataStreams,0)),DataStreams,0)-1):OFFSET(HOMECELL,MATCH(MIN(INDEX(Last_Data_Point,MATCH($A118,DataStreams,0)),INDEX(Last_Data_Point,MATCH(B$6,DataStreams,0)),$B$4),DateRange,0)-1,MATCH(INDEX(Returns!$100:$100,MATCH(B$6,DataStreams,0)),DataStreams,0)-1))),"")</f>
        <v/>
      </c>
      <c r="C118" s="233" t="str" cm="1">
        <f t="array" aca="1" ref="C118" ca="1">_xlfn.IFNA(_xlfn.COVARIANCE.S(
OFFSET(HOMECELL,MATCH(MAX(INDEX(First_Data_Point,MATCH($A118,DataStreams,0)),INDEX(First_Data_Point,MATCH(C$6,DataStreams,0)),$B$3),DateRange,0)-1,MATCH($A118,DataStreams,0)-1):OFFSET(HOMECELL,MATCH(MIN(INDEX(Last_Data_Point,MATCH($A118,DataStreams,0)),INDEX(Last_Data_Point,MATCH(C$6,DataStreams,0)),$B$4),DateRange,0)-1,MATCH($A118,DataStreams,0)-1) -
(INDEX(Returns!$102:$102,MATCH($A118,DataStreams,0))*
OFFSET(HOMECELL,MATCH(MAX(INDEX(First_Data_Point,MATCH($A118,DataStreams,0)),INDEX(First_Data_Point,MATCH(C$6,DataStreams,0)),$B$3),DateRange,0)-1,MATCH(INDEX(Returns!$100:$100,MATCH($A118,DataStreams,0)),DataStreams,0)-1):OFFSET(HOMECELL,MATCH(MIN(INDEX(Last_Data_Point,MATCH($A118,DataStreams,0)),INDEX(Last_Data_Point,MATCH(C$6,DataStreams,0)),$B$4),DateRange,0)-1,MATCH(INDEX(Returns!$100:$100,MATCH($A118,DataStreams,0)),DataStreams,0)-1)),
OFFSET(HOMECELL,MATCH(MAX(INDEX(First_Data_Point,MATCH($A118,DataStreams,0)),INDEX(First_Data_Point,MATCH(C$6,DataStreams,0)),$B$3),DateRange,0)-1,MATCH(C$6,DataStreams,0)-1):OFFSET(HOMECELL,MATCH(MIN(INDEX(Last_Data_Point,MATCH($A118,DataStreams,0)),INDEX(Last_Data_Point,MATCH(C$6,DataStreams,0)),$B$4),DateRange,0)-1,MATCH(C$6,DataStreams,0)-1) -
(INDEX(Returns!$102:$102,MATCH(C$6,DataStreams,0))*
OFFSET(HOMECELL,MATCH(MAX(INDEX(First_Data_Point,MATCH($A118,DataStreams,0)),INDEX(First_Data_Point,MATCH(C$6,DataStreams,0)),$B$3),DateRange,0)-1,MATCH(INDEX(Returns!$100:$100,MATCH(C$6,DataStreams,0)),DataStreams,0)-1):OFFSET(HOMECELL,MATCH(MIN(INDEX(Last_Data_Point,MATCH($A118,DataStreams,0)),INDEX(Last_Data_Point,MATCH(C$6,DataStreams,0)),$B$4),DateRange,0)-1,MATCH(INDEX(Returns!$100:$100,MATCH(C$6,DataStreams,0)),DataStreams,0)-1))),"")</f>
        <v/>
      </c>
      <c r="D118" s="233" t="str" cm="1">
        <f t="array" aca="1" ref="D118" ca="1">_xlfn.IFNA(_xlfn.COVARIANCE.S(
OFFSET(HOMECELL,MATCH(MAX(INDEX(First_Data_Point,MATCH($A118,DataStreams,0)),INDEX(First_Data_Point,MATCH(D$6,DataStreams,0)),$B$3),DateRange,0)-1,MATCH($A118,DataStreams,0)-1):OFFSET(HOMECELL,MATCH(MIN(INDEX(Last_Data_Point,MATCH($A118,DataStreams,0)),INDEX(Last_Data_Point,MATCH(D$6,DataStreams,0)),$B$4),DateRange,0)-1,MATCH($A118,DataStreams,0)-1) -
(INDEX(Returns!$102:$102,MATCH($A118,DataStreams,0))*
OFFSET(HOMECELL,MATCH(MAX(INDEX(First_Data_Point,MATCH($A118,DataStreams,0)),INDEX(First_Data_Point,MATCH(D$6,DataStreams,0)),$B$3),DateRange,0)-1,MATCH(INDEX(Returns!$100:$100,MATCH($A118,DataStreams,0)),DataStreams,0)-1):OFFSET(HOMECELL,MATCH(MIN(INDEX(Last_Data_Point,MATCH($A118,DataStreams,0)),INDEX(Last_Data_Point,MATCH(D$6,DataStreams,0)),$B$4),DateRange,0)-1,MATCH(INDEX(Returns!$100:$100,MATCH($A118,DataStreams,0)),DataStreams,0)-1)),
OFFSET(HOMECELL,MATCH(MAX(INDEX(First_Data_Point,MATCH($A118,DataStreams,0)),INDEX(First_Data_Point,MATCH(D$6,DataStreams,0)),$B$3),DateRange,0)-1,MATCH(D$6,DataStreams,0)-1):OFFSET(HOMECELL,MATCH(MIN(INDEX(Last_Data_Point,MATCH($A118,DataStreams,0)),INDEX(Last_Data_Point,MATCH(D$6,DataStreams,0)),$B$4),DateRange,0)-1,MATCH(D$6,DataStreams,0)-1) -
(INDEX(Returns!$102:$102,MATCH(D$6,DataStreams,0))*
OFFSET(HOMECELL,MATCH(MAX(INDEX(First_Data_Point,MATCH($A118,DataStreams,0)),INDEX(First_Data_Point,MATCH(D$6,DataStreams,0)),$B$3),DateRange,0)-1,MATCH(INDEX(Returns!$100:$100,MATCH(D$6,DataStreams,0)),DataStreams,0)-1):OFFSET(HOMECELL,MATCH(MIN(INDEX(Last_Data_Point,MATCH($A118,DataStreams,0)),INDEX(Last_Data_Point,MATCH(D$6,DataStreams,0)),$B$4),DateRange,0)-1,MATCH(INDEX(Returns!$100:$100,MATCH(D$6,DataStreams,0)),DataStreams,0)-1))),"")</f>
        <v/>
      </c>
      <c r="E118" s="233" t="str" cm="1">
        <f t="array" aca="1" ref="E118" ca="1">_xlfn.IFNA(_xlfn.COVARIANCE.S(
OFFSET(HOMECELL,MATCH(MAX(INDEX(First_Data_Point,MATCH($A118,DataStreams,0)),INDEX(First_Data_Point,MATCH(E$6,DataStreams,0)),$B$3),DateRange,0)-1,MATCH($A118,DataStreams,0)-1):OFFSET(HOMECELL,MATCH(MIN(INDEX(Last_Data_Point,MATCH($A118,DataStreams,0)),INDEX(Last_Data_Point,MATCH(E$6,DataStreams,0)),$B$4),DateRange,0)-1,MATCH($A118,DataStreams,0)-1) -
(INDEX(Returns!$102:$102,MATCH($A118,DataStreams,0))*
OFFSET(HOMECELL,MATCH(MAX(INDEX(First_Data_Point,MATCH($A118,DataStreams,0)),INDEX(First_Data_Point,MATCH(E$6,DataStreams,0)),$B$3),DateRange,0)-1,MATCH(INDEX(Returns!$100:$100,MATCH($A118,DataStreams,0)),DataStreams,0)-1):OFFSET(HOMECELL,MATCH(MIN(INDEX(Last_Data_Point,MATCH($A118,DataStreams,0)),INDEX(Last_Data_Point,MATCH(E$6,DataStreams,0)),$B$4),DateRange,0)-1,MATCH(INDEX(Returns!$100:$100,MATCH($A118,DataStreams,0)),DataStreams,0)-1)),
OFFSET(HOMECELL,MATCH(MAX(INDEX(First_Data_Point,MATCH($A118,DataStreams,0)),INDEX(First_Data_Point,MATCH(E$6,DataStreams,0)),$B$3),DateRange,0)-1,MATCH(E$6,DataStreams,0)-1):OFFSET(HOMECELL,MATCH(MIN(INDEX(Last_Data_Point,MATCH($A118,DataStreams,0)),INDEX(Last_Data_Point,MATCH(E$6,DataStreams,0)),$B$4),DateRange,0)-1,MATCH(E$6,DataStreams,0)-1) -
(INDEX(Returns!$102:$102,MATCH(E$6,DataStreams,0))*
OFFSET(HOMECELL,MATCH(MAX(INDEX(First_Data_Point,MATCH($A118,DataStreams,0)),INDEX(First_Data_Point,MATCH(E$6,DataStreams,0)),$B$3),DateRange,0)-1,MATCH(INDEX(Returns!$100:$100,MATCH(E$6,DataStreams,0)),DataStreams,0)-1):OFFSET(HOMECELL,MATCH(MIN(INDEX(Last_Data_Point,MATCH($A118,DataStreams,0)),INDEX(Last_Data_Point,MATCH(E$6,DataStreams,0)),$B$4),DateRange,0)-1,MATCH(INDEX(Returns!$100:$100,MATCH(E$6,DataStreams,0)),DataStreams,0)-1))),"")</f>
        <v/>
      </c>
      <c r="F118" s="233" t="str" cm="1">
        <f t="array" aca="1" ref="F118" ca="1">_xlfn.IFNA(_xlfn.COVARIANCE.S(
OFFSET(HOMECELL,MATCH(MAX(INDEX(First_Data_Point,MATCH($A118,DataStreams,0)),INDEX(First_Data_Point,MATCH(F$6,DataStreams,0)),$B$3),DateRange,0)-1,MATCH($A118,DataStreams,0)-1):OFFSET(HOMECELL,MATCH(MIN(INDEX(Last_Data_Point,MATCH($A118,DataStreams,0)),INDEX(Last_Data_Point,MATCH(F$6,DataStreams,0)),$B$4),DateRange,0)-1,MATCH($A118,DataStreams,0)-1) -
(INDEX(Returns!$102:$102,MATCH($A118,DataStreams,0))*
OFFSET(HOMECELL,MATCH(MAX(INDEX(First_Data_Point,MATCH($A118,DataStreams,0)),INDEX(First_Data_Point,MATCH(F$6,DataStreams,0)),$B$3),DateRange,0)-1,MATCH(INDEX(Returns!$100:$100,MATCH($A118,DataStreams,0)),DataStreams,0)-1):OFFSET(HOMECELL,MATCH(MIN(INDEX(Last_Data_Point,MATCH($A118,DataStreams,0)),INDEX(Last_Data_Point,MATCH(F$6,DataStreams,0)),$B$4),DateRange,0)-1,MATCH(INDEX(Returns!$100:$100,MATCH($A118,DataStreams,0)),DataStreams,0)-1)),
OFFSET(HOMECELL,MATCH(MAX(INDEX(First_Data_Point,MATCH($A118,DataStreams,0)),INDEX(First_Data_Point,MATCH(F$6,DataStreams,0)),$B$3),DateRange,0)-1,MATCH(F$6,DataStreams,0)-1):OFFSET(HOMECELL,MATCH(MIN(INDEX(Last_Data_Point,MATCH($A118,DataStreams,0)),INDEX(Last_Data_Point,MATCH(F$6,DataStreams,0)),$B$4),DateRange,0)-1,MATCH(F$6,DataStreams,0)-1) -
(INDEX(Returns!$102:$102,MATCH(F$6,DataStreams,0))*
OFFSET(HOMECELL,MATCH(MAX(INDEX(First_Data_Point,MATCH($A118,DataStreams,0)),INDEX(First_Data_Point,MATCH(F$6,DataStreams,0)),$B$3),DateRange,0)-1,MATCH(INDEX(Returns!$100:$100,MATCH(F$6,DataStreams,0)),DataStreams,0)-1):OFFSET(HOMECELL,MATCH(MIN(INDEX(Last_Data_Point,MATCH($A118,DataStreams,0)),INDEX(Last_Data_Point,MATCH(F$6,DataStreams,0)),$B$4),DateRange,0)-1,MATCH(INDEX(Returns!$100:$100,MATCH(F$6,DataStreams,0)),DataStreams,0)-1))),"")</f>
        <v/>
      </c>
      <c r="G118" s="233" t="str" cm="1">
        <f t="array" aca="1" ref="G118" ca="1">_xlfn.IFNA(_xlfn.COVARIANCE.S(
OFFSET(HOMECELL,MATCH(MAX(INDEX(First_Data_Point,MATCH($A118,DataStreams,0)),INDEX(First_Data_Point,MATCH(G$6,DataStreams,0)),$B$3),DateRange,0)-1,MATCH($A118,DataStreams,0)-1):OFFSET(HOMECELL,MATCH(MIN(INDEX(Last_Data_Point,MATCH($A118,DataStreams,0)),INDEX(Last_Data_Point,MATCH(G$6,DataStreams,0)),$B$4),DateRange,0)-1,MATCH($A118,DataStreams,0)-1) -
(INDEX(Returns!$102:$102,MATCH($A118,DataStreams,0))*
OFFSET(HOMECELL,MATCH(MAX(INDEX(First_Data_Point,MATCH($A118,DataStreams,0)),INDEX(First_Data_Point,MATCH(G$6,DataStreams,0)),$B$3),DateRange,0)-1,MATCH(INDEX(Returns!$100:$100,MATCH($A118,DataStreams,0)),DataStreams,0)-1):OFFSET(HOMECELL,MATCH(MIN(INDEX(Last_Data_Point,MATCH($A118,DataStreams,0)),INDEX(Last_Data_Point,MATCH(G$6,DataStreams,0)),$B$4),DateRange,0)-1,MATCH(INDEX(Returns!$100:$100,MATCH($A118,DataStreams,0)),DataStreams,0)-1)),
OFFSET(HOMECELL,MATCH(MAX(INDEX(First_Data_Point,MATCH($A118,DataStreams,0)),INDEX(First_Data_Point,MATCH(G$6,DataStreams,0)),$B$3),DateRange,0)-1,MATCH(G$6,DataStreams,0)-1):OFFSET(HOMECELL,MATCH(MIN(INDEX(Last_Data_Point,MATCH($A118,DataStreams,0)),INDEX(Last_Data_Point,MATCH(G$6,DataStreams,0)),$B$4),DateRange,0)-1,MATCH(G$6,DataStreams,0)-1) -
(INDEX(Returns!$102:$102,MATCH(G$6,DataStreams,0))*
OFFSET(HOMECELL,MATCH(MAX(INDEX(First_Data_Point,MATCH($A118,DataStreams,0)),INDEX(First_Data_Point,MATCH(G$6,DataStreams,0)),$B$3),DateRange,0)-1,MATCH(INDEX(Returns!$100:$100,MATCH(G$6,DataStreams,0)),DataStreams,0)-1):OFFSET(HOMECELL,MATCH(MIN(INDEX(Last_Data_Point,MATCH($A118,DataStreams,0)),INDEX(Last_Data_Point,MATCH(G$6,DataStreams,0)),$B$4),DateRange,0)-1,MATCH(INDEX(Returns!$100:$100,MATCH(G$6,DataStreams,0)),DataStreams,0)-1))),"")</f>
        <v/>
      </c>
      <c r="H118" s="233" t="str" cm="1">
        <f t="array" aca="1" ref="H118" ca="1">_xlfn.IFNA(_xlfn.COVARIANCE.S(
OFFSET(HOMECELL,MATCH(MAX(INDEX(First_Data_Point,MATCH($A118,DataStreams,0)),INDEX(First_Data_Point,MATCH(H$6,DataStreams,0)),$B$3),DateRange,0)-1,MATCH($A118,DataStreams,0)-1):OFFSET(HOMECELL,MATCH(MIN(INDEX(Last_Data_Point,MATCH($A118,DataStreams,0)),INDEX(Last_Data_Point,MATCH(H$6,DataStreams,0)),$B$4),DateRange,0)-1,MATCH($A118,DataStreams,0)-1) -
(INDEX(Returns!$102:$102,MATCH($A118,DataStreams,0))*
OFFSET(HOMECELL,MATCH(MAX(INDEX(First_Data_Point,MATCH($A118,DataStreams,0)),INDEX(First_Data_Point,MATCH(H$6,DataStreams,0)),$B$3),DateRange,0)-1,MATCH(INDEX(Returns!$100:$100,MATCH($A118,DataStreams,0)),DataStreams,0)-1):OFFSET(HOMECELL,MATCH(MIN(INDEX(Last_Data_Point,MATCH($A118,DataStreams,0)),INDEX(Last_Data_Point,MATCH(H$6,DataStreams,0)),$B$4),DateRange,0)-1,MATCH(INDEX(Returns!$100:$100,MATCH($A118,DataStreams,0)),DataStreams,0)-1)),
OFFSET(HOMECELL,MATCH(MAX(INDEX(First_Data_Point,MATCH($A118,DataStreams,0)),INDEX(First_Data_Point,MATCH(H$6,DataStreams,0)),$B$3),DateRange,0)-1,MATCH(H$6,DataStreams,0)-1):OFFSET(HOMECELL,MATCH(MIN(INDEX(Last_Data_Point,MATCH($A118,DataStreams,0)),INDEX(Last_Data_Point,MATCH(H$6,DataStreams,0)),$B$4),DateRange,0)-1,MATCH(H$6,DataStreams,0)-1) -
(INDEX(Returns!$102:$102,MATCH(H$6,DataStreams,0))*
OFFSET(HOMECELL,MATCH(MAX(INDEX(First_Data_Point,MATCH($A118,DataStreams,0)),INDEX(First_Data_Point,MATCH(H$6,DataStreams,0)),$B$3),DateRange,0)-1,MATCH(INDEX(Returns!$100:$100,MATCH(H$6,DataStreams,0)),DataStreams,0)-1):OFFSET(HOMECELL,MATCH(MIN(INDEX(Last_Data_Point,MATCH($A118,DataStreams,0)),INDEX(Last_Data_Point,MATCH(H$6,DataStreams,0)),$B$4),DateRange,0)-1,MATCH(INDEX(Returns!$100:$100,MATCH(H$6,DataStreams,0)),DataStreams,0)-1))),"")</f>
        <v/>
      </c>
      <c r="I118" s="233" t="str" cm="1">
        <f t="array" aca="1" ref="I118" ca="1">_xlfn.IFNA(_xlfn.COVARIANCE.S(
OFFSET(HOMECELL,MATCH(MAX(INDEX(First_Data_Point,MATCH($A118,DataStreams,0)),INDEX(First_Data_Point,MATCH(I$6,DataStreams,0)),$B$3),DateRange,0)-1,MATCH($A118,DataStreams,0)-1):OFFSET(HOMECELL,MATCH(MIN(INDEX(Last_Data_Point,MATCH($A118,DataStreams,0)),INDEX(Last_Data_Point,MATCH(I$6,DataStreams,0)),$B$4),DateRange,0)-1,MATCH($A118,DataStreams,0)-1) -
(INDEX(Returns!$102:$102,MATCH($A118,DataStreams,0))*
OFFSET(HOMECELL,MATCH(MAX(INDEX(First_Data_Point,MATCH($A118,DataStreams,0)),INDEX(First_Data_Point,MATCH(I$6,DataStreams,0)),$B$3),DateRange,0)-1,MATCH(INDEX(Returns!$100:$100,MATCH($A118,DataStreams,0)),DataStreams,0)-1):OFFSET(HOMECELL,MATCH(MIN(INDEX(Last_Data_Point,MATCH($A118,DataStreams,0)),INDEX(Last_Data_Point,MATCH(I$6,DataStreams,0)),$B$4),DateRange,0)-1,MATCH(INDEX(Returns!$100:$100,MATCH($A118,DataStreams,0)),DataStreams,0)-1)),
OFFSET(HOMECELL,MATCH(MAX(INDEX(First_Data_Point,MATCH($A118,DataStreams,0)),INDEX(First_Data_Point,MATCH(I$6,DataStreams,0)),$B$3),DateRange,0)-1,MATCH(I$6,DataStreams,0)-1):OFFSET(HOMECELL,MATCH(MIN(INDEX(Last_Data_Point,MATCH($A118,DataStreams,0)),INDEX(Last_Data_Point,MATCH(I$6,DataStreams,0)),$B$4),DateRange,0)-1,MATCH(I$6,DataStreams,0)-1) -
(INDEX(Returns!$102:$102,MATCH(I$6,DataStreams,0))*
OFFSET(HOMECELL,MATCH(MAX(INDEX(First_Data_Point,MATCH($A118,DataStreams,0)),INDEX(First_Data_Point,MATCH(I$6,DataStreams,0)),$B$3),DateRange,0)-1,MATCH(INDEX(Returns!$100:$100,MATCH(I$6,DataStreams,0)),DataStreams,0)-1):OFFSET(HOMECELL,MATCH(MIN(INDEX(Last_Data_Point,MATCH($A118,DataStreams,0)),INDEX(Last_Data_Point,MATCH(I$6,DataStreams,0)),$B$4),DateRange,0)-1,MATCH(INDEX(Returns!$100:$100,MATCH(I$6,DataStreams,0)),DataStreams,0)-1))),"")</f>
        <v/>
      </c>
      <c r="J118" s="233" t="str" cm="1">
        <f t="array" aca="1" ref="J118" ca="1">_xlfn.IFNA(_xlfn.COVARIANCE.S(
OFFSET(HOMECELL,MATCH(MAX(INDEX(First_Data_Point,MATCH($A118,DataStreams,0)),INDEX(First_Data_Point,MATCH(J$6,DataStreams,0)),$B$3),DateRange,0)-1,MATCH($A118,DataStreams,0)-1):OFFSET(HOMECELL,MATCH(MIN(INDEX(Last_Data_Point,MATCH($A118,DataStreams,0)),INDEX(Last_Data_Point,MATCH(J$6,DataStreams,0)),$B$4),DateRange,0)-1,MATCH($A118,DataStreams,0)-1) -
(INDEX(Returns!$102:$102,MATCH($A118,DataStreams,0))*
OFFSET(HOMECELL,MATCH(MAX(INDEX(First_Data_Point,MATCH($A118,DataStreams,0)),INDEX(First_Data_Point,MATCH(J$6,DataStreams,0)),$B$3),DateRange,0)-1,MATCH(INDEX(Returns!$100:$100,MATCH($A118,DataStreams,0)),DataStreams,0)-1):OFFSET(HOMECELL,MATCH(MIN(INDEX(Last_Data_Point,MATCH($A118,DataStreams,0)),INDEX(Last_Data_Point,MATCH(J$6,DataStreams,0)),$B$4),DateRange,0)-1,MATCH(INDEX(Returns!$100:$100,MATCH($A118,DataStreams,0)),DataStreams,0)-1)),
OFFSET(HOMECELL,MATCH(MAX(INDEX(First_Data_Point,MATCH($A118,DataStreams,0)),INDEX(First_Data_Point,MATCH(J$6,DataStreams,0)),$B$3),DateRange,0)-1,MATCH(J$6,DataStreams,0)-1):OFFSET(HOMECELL,MATCH(MIN(INDEX(Last_Data_Point,MATCH($A118,DataStreams,0)),INDEX(Last_Data_Point,MATCH(J$6,DataStreams,0)),$B$4),DateRange,0)-1,MATCH(J$6,DataStreams,0)-1) -
(INDEX(Returns!$102:$102,MATCH(J$6,DataStreams,0))*
OFFSET(HOMECELL,MATCH(MAX(INDEX(First_Data_Point,MATCH($A118,DataStreams,0)),INDEX(First_Data_Point,MATCH(J$6,DataStreams,0)),$B$3),DateRange,0)-1,MATCH(INDEX(Returns!$100:$100,MATCH(J$6,DataStreams,0)),DataStreams,0)-1):OFFSET(HOMECELL,MATCH(MIN(INDEX(Last_Data_Point,MATCH($A118,DataStreams,0)),INDEX(Last_Data_Point,MATCH(J$6,DataStreams,0)),$B$4),DateRange,0)-1,MATCH(INDEX(Returns!$100:$100,MATCH(J$6,DataStreams,0)),DataStreams,0)-1))),"")</f>
        <v/>
      </c>
      <c r="K118" s="233" t="str" cm="1">
        <f t="array" aca="1" ref="K118" ca="1">_xlfn.IFNA(_xlfn.COVARIANCE.S(
OFFSET(HOMECELL,MATCH(MAX(INDEX(First_Data_Point,MATCH($A118,DataStreams,0)),INDEX(First_Data_Point,MATCH(K$6,DataStreams,0)),$B$3),DateRange,0)-1,MATCH($A118,DataStreams,0)-1):OFFSET(HOMECELL,MATCH(MIN(INDEX(Last_Data_Point,MATCH($A118,DataStreams,0)),INDEX(Last_Data_Point,MATCH(K$6,DataStreams,0)),$B$4),DateRange,0)-1,MATCH($A118,DataStreams,0)-1) -
(INDEX(Returns!$102:$102,MATCH($A118,DataStreams,0))*
OFFSET(HOMECELL,MATCH(MAX(INDEX(First_Data_Point,MATCH($A118,DataStreams,0)),INDEX(First_Data_Point,MATCH(K$6,DataStreams,0)),$B$3),DateRange,0)-1,MATCH(INDEX(Returns!$100:$100,MATCH($A118,DataStreams,0)),DataStreams,0)-1):OFFSET(HOMECELL,MATCH(MIN(INDEX(Last_Data_Point,MATCH($A118,DataStreams,0)),INDEX(Last_Data_Point,MATCH(K$6,DataStreams,0)),$B$4),DateRange,0)-1,MATCH(INDEX(Returns!$100:$100,MATCH($A118,DataStreams,0)),DataStreams,0)-1)),
OFFSET(HOMECELL,MATCH(MAX(INDEX(First_Data_Point,MATCH($A118,DataStreams,0)),INDEX(First_Data_Point,MATCH(K$6,DataStreams,0)),$B$3),DateRange,0)-1,MATCH(K$6,DataStreams,0)-1):OFFSET(HOMECELL,MATCH(MIN(INDEX(Last_Data_Point,MATCH($A118,DataStreams,0)),INDEX(Last_Data_Point,MATCH(K$6,DataStreams,0)),$B$4),DateRange,0)-1,MATCH(K$6,DataStreams,0)-1) -
(INDEX(Returns!$102:$102,MATCH(K$6,DataStreams,0))*
OFFSET(HOMECELL,MATCH(MAX(INDEX(First_Data_Point,MATCH($A118,DataStreams,0)),INDEX(First_Data_Point,MATCH(K$6,DataStreams,0)),$B$3),DateRange,0)-1,MATCH(INDEX(Returns!$100:$100,MATCH(K$6,DataStreams,0)),DataStreams,0)-1):OFFSET(HOMECELL,MATCH(MIN(INDEX(Last_Data_Point,MATCH($A118,DataStreams,0)),INDEX(Last_Data_Point,MATCH(K$6,DataStreams,0)),$B$4),DateRange,0)-1,MATCH(INDEX(Returns!$100:$100,MATCH(K$6,DataStreams,0)),DataStreams,0)-1))),"")</f>
        <v/>
      </c>
      <c r="L118" s="233" t="str" cm="1">
        <f t="array" aca="1" ref="L118" ca="1">_xlfn.IFNA(_xlfn.COVARIANCE.S(
OFFSET(HOMECELL,MATCH(MAX(INDEX(First_Data_Point,MATCH($A118,DataStreams,0)),INDEX(First_Data_Point,MATCH(L$6,DataStreams,0)),$B$3),DateRange,0)-1,MATCH($A118,DataStreams,0)-1):OFFSET(HOMECELL,MATCH(MIN(INDEX(Last_Data_Point,MATCH($A118,DataStreams,0)),INDEX(Last_Data_Point,MATCH(L$6,DataStreams,0)),$B$4),DateRange,0)-1,MATCH($A118,DataStreams,0)-1) -
(INDEX(Returns!$102:$102,MATCH($A118,DataStreams,0))*
OFFSET(HOMECELL,MATCH(MAX(INDEX(First_Data_Point,MATCH($A118,DataStreams,0)),INDEX(First_Data_Point,MATCH(L$6,DataStreams,0)),$B$3),DateRange,0)-1,MATCH(INDEX(Returns!$100:$100,MATCH($A118,DataStreams,0)),DataStreams,0)-1):OFFSET(HOMECELL,MATCH(MIN(INDEX(Last_Data_Point,MATCH($A118,DataStreams,0)),INDEX(Last_Data_Point,MATCH(L$6,DataStreams,0)),$B$4),DateRange,0)-1,MATCH(INDEX(Returns!$100:$100,MATCH($A118,DataStreams,0)),DataStreams,0)-1)),
OFFSET(HOMECELL,MATCH(MAX(INDEX(First_Data_Point,MATCH($A118,DataStreams,0)),INDEX(First_Data_Point,MATCH(L$6,DataStreams,0)),$B$3),DateRange,0)-1,MATCH(L$6,DataStreams,0)-1):OFFSET(HOMECELL,MATCH(MIN(INDEX(Last_Data_Point,MATCH($A118,DataStreams,0)),INDEX(Last_Data_Point,MATCH(L$6,DataStreams,0)),$B$4),DateRange,0)-1,MATCH(L$6,DataStreams,0)-1) -
(INDEX(Returns!$102:$102,MATCH(L$6,DataStreams,0))*
OFFSET(HOMECELL,MATCH(MAX(INDEX(First_Data_Point,MATCH($A118,DataStreams,0)),INDEX(First_Data_Point,MATCH(L$6,DataStreams,0)),$B$3),DateRange,0)-1,MATCH(INDEX(Returns!$100:$100,MATCH(L$6,DataStreams,0)),DataStreams,0)-1):OFFSET(HOMECELL,MATCH(MIN(INDEX(Last_Data_Point,MATCH($A118,DataStreams,0)),INDEX(Last_Data_Point,MATCH(L$6,DataStreams,0)),$B$4),DateRange,0)-1,MATCH(INDEX(Returns!$100:$100,MATCH(L$6,DataStreams,0)),DataStreams,0)-1))),"")</f>
        <v/>
      </c>
      <c r="M118" s="233" t="str" cm="1">
        <f t="array" aca="1" ref="M118" ca="1">_xlfn.IFNA(_xlfn.COVARIANCE.S(
OFFSET(HOMECELL,MATCH(MAX(INDEX(First_Data_Point,MATCH($A118,DataStreams,0)),INDEX(First_Data_Point,MATCH(M$6,DataStreams,0)),$B$3),DateRange,0)-1,MATCH($A118,DataStreams,0)-1):OFFSET(HOMECELL,MATCH(MIN(INDEX(Last_Data_Point,MATCH($A118,DataStreams,0)),INDEX(Last_Data_Point,MATCH(M$6,DataStreams,0)),$B$4),DateRange,0)-1,MATCH($A118,DataStreams,0)-1) -
(INDEX(Returns!$102:$102,MATCH($A118,DataStreams,0))*
OFFSET(HOMECELL,MATCH(MAX(INDEX(First_Data_Point,MATCH($A118,DataStreams,0)),INDEX(First_Data_Point,MATCH(M$6,DataStreams,0)),$B$3),DateRange,0)-1,MATCH(INDEX(Returns!$100:$100,MATCH($A118,DataStreams,0)),DataStreams,0)-1):OFFSET(HOMECELL,MATCH(MIN(INDEX(Last_Data_Point,MATCH($A118,DataStreams,0)),INDEX(Last_Data_Point,MATCH(M$6,DataStreams,0)),$B$4),DateRange,0)-1,MATCH(INDEX(Returns!$100:$100,MATCH($A118,DataStreams,0)),DataStreams,0)-1)),
OFFSET(HOMECELL,MATCH(MAX(INDEX(First_Data_Point,MATCH($A118,DataStreams,0)),INDEX(First_Data_Point,MATCH(M$6,DataStreams,0)),$B$3),DateRange,0)-1,MATCH(M$6,DataStreams,0)-1):OFFSET(HOMECELL,MATCH(MIN(INDEX(Last_Data_Point,MATCH($A118,DataStreams,0)),INDEX(Last_Data_Point,MATCH(M$6,DataStreams,0)),$B$4),DateRange,0)-1,MATCH(M$6,DataStreams,0)-1) -
(INDEX(Returns!$102:$102,MATCH(M$6,DataStreams,0))*
OFFSET(HOMECELL,MATCH(MAX(INDEX(First_Data_Point,MATCH($A118,DataStreams,0)),INDEX(First_Data_Point,MATCH(M$6,DataStreams,0)),$B$3),DateRange,0)-1,MATCH(INDEX(Returns!$100:$100,MATCH(M$6,DataStreams,0)),DataStreams,0)-1):OFFSET(HOMECELL,MATCH(MIN(INDEX(Last_Data_Point,MATCH($A118,DataStreams,0)),INDEX(Last_Data_Point,MATCH(M$6,DataStreams,0)),$B$4),DateRange,0)-1,MATCH(INDEX(Returns!$100:$100,MATCH(M$6,DataStreams,0)),DataStreams,0)-1))),"")</f>
        <v/>
      </c>
      <c r="N118" s="233" t="str" cm="1">
        <f t="array" aca="1" ref="N118" ca="1">_xlfn.IFNA(_xlfn.COVARIANCE.S(
OFFSET(HOMECELL,MATCH(MAX(INDEX(First_Data_Point,MATCH($A118,DataStreams,0)),INDEX(First_Data_Point,MATCH(N$6,DataStreams,0)),$B$3),DateRange,0)-1,MATCH($A118,DataStreams,0)-1):OFFSET(HOMECELL,MATCH(MIN(INDEX(Last_Data_Point,MATCH($A118,DataStreams,0)),INDEX(Last_Data_Point,MATCH(N$6,DataStreams,0)),$B$4),DateRange,0)-1,MATCH($A118,DataStreams,0)-1) -
(INDEX(Returns!$102:$102,MATCH($A118,DataStreams,0))*
OFFSET(HOMECELL,MATCH(MAX(INDEX(First_Data_Point,MATCH($A118,DataStreams,0)),INDEX(First_Data_Point,MATCH(N$6,DataStreams,0)),$B$3),DateRange,0)-1,MATCH(INDEX(Returns!$100:$100,MATCH($A118,DataStreams,0)),DataStreams,0)-1):OFFSET(HOMECELL,MATCH(MIN(INDEX(Last_Data_Point,MATCH($A118,DataStreams,0)),INDEX(Last_Data_Point,MATCH(N$6,DataStreams,0)),$B$4),DateRange,0)-1,MATCH(INDEX(Returns!$100:$100,MATCH($A118,DataStreams,0)),DataStreams,0)-1)),
OFFSET(HOMECELL,MATCH(MAX(INDEX(First_Data_Point,MATCH($A118,DataStreams,0)),INDEX(First_Data_Point,MATCH(N$6,DataStreams,0)),$B$3),DateRange,0)-1,MATCH(N$6,DataStreams,0)-1):OFFSET(HOMECELL,MATCH(MIN(INDEX(Last_Data_Point,MATCH($A118,DataStreams,0)),INDEX(Last_Data_Point,MATCH(N$6,DataStreams,0)),$B$4),DateRange,0)-1,MATCH(N$6,DataStreams,0)-1) -
(INDEX(Returns!$102:$102,MATCH(N$6,DataStreams,0))*
OFFSET(HOMECELL,MATCH(MAX(INDEX(First_Data_Point,MATCH($A118,DataStreams,0)),INDEX(First_Data_Point,MATCH(N$6,DataStreams,0)),$B$3),DateRange,0)-1,MATCH(INDEX(Returns!$100:$100,MATCH(N$6,DataStreams,0)),DataStreams,0)-1):OFFSET(HOMECELL,MATCH(MIN(INDEX(Last_Data_Point,MATCH($A118,DataStreams,0)),INDEX(Last_Data_Point,MATCH(N$6,DataStreams,0)),$B$4),DateRange,0)-1,MATCH(INDEX(Returns!$100:$100,MATCH(N$6,DataStreams,0)),DataStreams,0)-1))),"")</f>
        <v/>
      </c>
      <c r="O118" s="233" t="str" cm="1">
        <f t="array" aca="1" ref="O118" ca="1">_xlfn.IFNA(_xlfn.COVARIANCE.S(
OFFSET(HOMECELL,MATCH(MAX(INDEX(First_Data_Point,MATCH($A118,DataStreams,0)),INDEX(First_Data_Point,MATCH(O$6,DataStreams,0)),$B$3),DateRange,0)-1,MATCH($A118,DataStreams,0)-1):OFFSET(HOMECELL,MATCH(MIN(INDEX(Last_Data_Point,MATCH($A118,DataStreams,0)),INDEX(Last_Data_Point,MATCH(O$6,DataStreams,0)),$B$4),DateRange,0)-1,MATCH($A118,DataStreams,0)-1) -
(INDEX(Returns!$102:$102,MATCH($A118,DataStreams,0))*
OFFSET(HOMECELL,MATCH(MAX(INDEX(First_Data_Point,MATCH($A118,DataStreams,0)),INDEX(First_Data_Point,MATCH(O$6,DataStreams,0)),$B$3),DateRange,0)-1,MATCH(INDEX(Returns!$100:$100,MATCH($A118,DataStreams,0)),DataStreams,0)-1):OFFSET(HOMECELL,MATCH(MIN(INDEX(Last_Data_Point,MATCH($A118,DataStreams,0)),INDEX(Last_Data_Point,MATCH(O$6,DataStreams,0)),$B$4),DateRange,0)-1,MATCH(INDEX(Returns!$100:$100,MATCH($A118,DataStreams,0)),DataStreams,0)-1)),
OFFSET(HOMECELL,MATCH(MAX(INDEX(First_Data_Point,MATCH($A118,DataStreams,0)),INDEX(First_Data_Point,MATCH(O$6,DataStreams,0)),$B$3),DateRange,0)-1,MATCH(O$6,DataStreams,0)-1):OFFSET(HOMECELL,MATCH(MIN(INDEX(Last_Data_Point,MATCH($A118,DataStreams,0)),INDEX(Last_Data_Point,MATCH(O$6,DataStreams,0)),$B$4),DateRange,0)-1,MATCH(O$6,DataStreams,0)-1) -
(INDEX(Returns!$102:$102,MATCH(O$6,DataStreams,0))*
OFFSET(HOMECELL,MATCH(MAX(INDEX(First_Data_Point,MATCH($A118,DataStreams,0)),INDEX(First_Data_Point,MATCH(O$6,DataStreams,0)),$B$3),DateRange,0)-1,MATCH(INDEX(Returns!$100:$100,MATCH(O$6,DataStreams,0)),DataStreams,0)-1):OFFSET(HOMECELL,MATCH(MIN(INDEX(Last_Data_Point,MATCH($A118,DataStreams,0)),INDEX(Last_Data_Point,MATCH(O$6,DataStreams,0)),$B$4),DateRange,0)-1,MATCH(INDEX(Returns!$100:$100,MATCH(O$6,DataStreams,0)),DataStreams,0)-1))),"")</f>
        <v/>
      </c>
      <c r="P118" s="233" t="str" cm="1">
        <f t="array" aca="1" ref="P118" ca="1">_xlfn.IFNA(_xlfn.COVARIANCE.S(
OFFSET(HOMECELL,MATCH(MAX(INDEX(First_Data_Point,MATCH($A118,DataStreams,0)),INDEX(First_Data_Point,MATCH(P$6,DataStreams,0)),$B$3),DateRange,0)-1,MATCH($A118,DataStreams,0)-1):OFFSET(HOMECELL,MATCH(MIN(INDEX(Last_Data_Point,MATCH($A118,DataStreams,0)),INDEX(Last_Data_Point,MATCH(P$6,DataStreams,0)),$B$4),DateRange,0)-1,MATCH($A118,DataStreams,0)-1) -
(INDEX(Returns!$102:$102,MATCH($A118,DataStreams,0))*
OFFSET(HOMECELL,MATCH(MAX(INDEX(First_Data_Point,MATCH($A118,DataStreams,0)),INDEX(First_Data_Point,MATCH(P$6,DataStreams,0)),$B$3),DateRange,0)-1,MATCH(INDEX(Returns!$100:$100,MATCH($A118,DataStreams,0)),DataStreams,0)-1):OFFSET(HOMECELL,MATCH(MIN(INDEX(Last_Data_Point,MATCH($A118,DataStreams,0)),INDEX(Last_Data_Point,MATCH(P$6,DataStreams,0)),$B$4),DateRange,0)-1,MATCH(INDEX(Returns!$100:$100,MATCH($A118,DataStreams,0)),DataStreams,0)-1)),
OFFSET(HOMECELL,MATCH(MAX(INDEX(First_Data_Point,MATCH($A118,DataStreams,0)),INDEX(First_Data_Point,MATCH(P$6,DataStreams,0)),$B$3),DateRange,0)-1,MATCH(P$6,DataStreams,0)-1):OFFSET(HOMECELL,MATCH(MIN(INDEX(Last_Data_Point,MATCH($A118,DataStreams,0)),INDEX(Last_Data_Point,MATCH(P$6,DataStreams,0)),$B$4),DateRange,0)-1,MATCH(P$6,DataStreams,0)-1) -
(INDEX(Returns!$102:$102,MATCH(P$6,DataStreams,0))*
OFFSET(HOMECELL,MATCH(MAX(INDEX(First_Data_Point,MATCH($A118,DataStreams,0)),INDEX(First_Data_Point,MATCH(P$6,DataStreams,0)),$B$3),DateRange,0)-1,MATCH(INDEX(Returns!$100:$100,MATCH(P$6,DataStreams,0)),DataStreams,0)-1):OFFSET(HOMECELL,MATCH(MIN(INDEX(Last_Data_Point,MATCH($A118,DataStreams,0)),INDEX(Last_Data_Point,MATCH(P$6,DataStreams,0)),$B$4),DateRange,0)-1,MATCH(INDEX(Returns!$100:$100,MATCH(P$6,DataStreams,0)),DataStreams,0)-1))),"")</f>
        <v/>
      </c>
      <c r="Q118" s="233" t="str" cm="1">
        <f t="array" aca="1" ref="Q118" ca="1">_xlfn.IFNA(_xlfn.COVARIANCE.S(
OFFSET(HOMECELL,MATCH(MAX(INDEX(First_Data_Point,MATCH($A118,DataStreams,0)),INDEX(First_Data_Point,MATCH(Q$6,DataStreams,0)),$B$3),DateRange,0)-1,MATCH($A118,DataStreams,0)-1):OFFSET(HOMECELL,MATCH(MIN(INDEX(Last_Data_Point,MATCH($A118,DataStreams,0)),INDEX(Last_Data_Point,MATCH(Q$6,DataStreams,0)),$B$4),DateRange,0)-1,MATCH($A118,DataStreams,0)-1) -
(INDEX(Returns!$102:$102,MATCH($A118,DataStreams,0))*
OFFSET(HOMECELL,MATCH(MAX(INDEX(First_Data_Point,MATCH($A118,DataStreams,0)),INDEX(First_Data_Point,MATCH(Q$6,DataStreams,0)),$B$3),DateRange,0)-1,MATCH(INDEX(Returns!$100:$100,MATCH($A118,DataStreams,0)),DataStreams,0)-1):OFFSET(HOMECELL,MATCH(MIN(INDEX(Last_Data_Point,MATCH($A118,DataStreams,0)),INDEX(Last_Data_Point,MATCH(Q$6,DataStreams,0)),$B$4),DateRange,0)-1,MATCH(INDEX(Returns!$100:$100,MATCH($A118,DataStreams,0)),DataStreams,0)-1)),
OFFSET(HOMECELL,MATCH(MAX(INDEX(First_Data_Point,MATCH($A118,DataStreams,0)),INDEX(First_Data_Point,MATCH(Q$6,DataStreams,0)),$B$3),DateRange,0)-1,MATCH(Q$6,DataStreams,0)-1):OFFSET(HOMECELL,MATCH(MIN(INDEX(Last_Data_Point,MATCH($A118,DataStreams,0)),INDEX(Last_Data_Point,MATCH(Q$6,DataStreams,0)),$B$4),DateRange,0)-1,MATCH(Q$6,DataStreams,0)-1) -
(INDEX(Returns!$102:$102,MATCH(Q$6,DataStreams,0))*
OFFSET(HOMECELL,MATCH(MAX(INDEX(First_Data_Point,MATCH($A118,DataStreams,0)),INDEX(First_Data_Point,MATCH(Q$6,DataStreams,0)),$B$3),DateRange,0)-1,MATCH(INDEX(Returns!$100:$100,MATCH(Q$6,DataStreams,0)),DataStreams,0)-1):OFFSET(HOMECELL,MATCH(MIN(INDEX(Last_Data_Point,MATCH($A118,DataStreams,0)),INDEX(Last_Data_Point,MATCH(Q$6,DataStreams,0)),$B$4),DateRange,0)-1,MATCH(INDEX(Returns!$100:$100,MATCH(Q$6,DataStreams,0)),DataStreams,0)-1))),"")</f>
        <v/>
      </c>
      <c r="R118" s="233" t="str" cm="1">
        <f t="array" aca="1" ref="R118" ca="1">_xlfn.IFNA(_xlfn.COVARIANCE.S(
OFFSET(HOMECELL,MATCH(MAX(INDEX(First_Data_Point,MATCH($A118,DataStreams,0)),INDEX(First_Data_Point,MATCH(R$6,DataStreams,0)),$B$3),DateRange,0)-1,MATCH($A118,DataStreams,0)-1):OFFSET(HOMECELL,MATCH(MIN(INDEX(Last_Data_Point,MATCH($A118,DataStreams,0)),INDEX(Last_Data_Point,MATCH(R$6,DataStreams,0)),$B$4),DateRange,0)-1,MATCH($A118,DataStreams,0)-1) -
(INDEX(Returns!$102:$102,MATCH($A118,DataStreams,0))*
OFFSET(HOMECELL,MATCH(MAX(INDEX(First_Data_Point,MATCH($A118,DataStreams,0)),INDEX(First_Data_Point,MATCH(R$6,DataStreams,0)),$B$3),DateRange,0)-1,MATCH(INDEX(Returns!$100:$100,MATCH($A118,DataStreams,0)),DataStreams,0)-1):OFFSET(HOMECELL,MATCH(MIN(INDEX(Last_Data_Point,MATCH($A118,DataStreams,0)),INDEX(Last_Data_Point,MATCH(R$6,DataStreams,0)),$B$4),DateRange,0)-1,MATCH(INDEX(Returns!$100:$100,MATCH($A118,DataStreams,0)),DataStreams,0)-1)),
OFFSET(HOMECELL,MATCH(MAX(INDEX(First_Data_Point,MATCH($A118,DataStreams,0)),INDEX(First_Data_Point,MATCH(R$6,DataStreams,0)),$B$3),DateRange,0)-1,MATCH(R$6,DataStreams,0)-1):OFFSET(HOMECELL,MATCH(MIN(INDEX(Last_Data_Point,MATCH($A118,DataStreams,0)),INDEX(Last_Data_Point,MATCH(R$6,DataStreams,0)),$B$4),DateRange,0)-1,MATCH(R$6,DataStreams,0)-1) -
(INDEX(Returns!$102:$102,MATCH(R$6,DataStreams,0))*
OFFSET(HOMECELL,MATCH(MAX(INDEX(First_Data_Point,MATCH($A118,DataStreams,0)),INDEX(First_Data_Point,MATCH(R$6,DataStreams,0)),$B$3),DateRange,0)-1,MATCH(INDEX(Returns!$100:$100,MATCH(R$6,DataStreams,0)),DataStreams,0)-1):OFFSET(HOMECELL,MATCH(MIN(INDEX(Last_Data_Point,MATCH($A118,DataStreams,0)),INDEX(Last_Data_Point,MATCH(R$6,DataStreams,0)),$B$4),DateRange,0)-1,MATCH(INDEX(Returns!$100:$100,MATCH(R$6,DataStreams,0)),DataStreams,0)-1))),"")</f>
        <v/>
      </c>
      <c r="S118" s="233" t="str" cm="1">
        <f t="array" aca="1" ref="S118" ca="1">_xlfn.IFNA(_xlfn.COVARIANCE.S(
OFFSET(HOMECELL,MATCH(MAX(INDEX(First_Data_Point,MATCH($A118,DataStreams,0)),INDEX(First_Data_Point,MATCH(S$6,DataStreams,0)),$B$3),DateRange,0)-1,MATCH($A118,DataStreams,0)-1):OFFSET(HOMECELL,MATCH(MIN(INDEX(Last_Data_Point,MATCH($A118,DataStreams,0)),INDEX(Last_Data_Point,MATCH(S$6,DataStreams,0)),$B$4),DateRange,0)-1,MATCH($A118,DataStreams,0)-1) -
(INDEX(Returns!$102:$102,MATCH($A118,DataStreams,0))*
OFFSET(HOMECELL,MATCH(MAX(INDEX(First_Data_Point,MATCH($A118,DataStreams,0)),INDEX(First_Data_Point,MATCH(S$6,DataStreams,0)),$B$3),DateRange,0)-1,MATCH(INDEX(Returns!$100:$100,MATCH($A118,DataStreams,0)),DataStreams,0)-1):OFFSET(HOMECELL,MATCH(MIN(INDEX(Last_Data_Point,MATCH($A118,DataStreams,0)),INDEX(Last_Data_Point,MATCH(S$6,DataStreams,0)),$B$4),DateRange,0)-1,MATCH(INDEX(Returns!$100:$100,MATCH($A118,DataStreams,0)),DataStreams,0)-1)),
OFFSET(HOMECELL,MATCH(MAX(INDEX(First_Data_Point,MATCH($A118,DataStreams,0)),INDEX(First_Data_Point,MATCH(S$6,DataStreams,0)),$B$3),DateRange,0)-1,MATCH(S$6,DataStreams,0)-1):OFFSET(HOMECELL,MATCH(MIN(INDEX(Last_Data_Point,MATCH($A118,DataStreams,0)),INDEX(Last_Data_Point,MATCH(S$6,DataStreams,0)),$B$4),DateRange,0)-1,MATCH(S$6,DataStreams,0)-1) -
(INDEX(Returns!$102:$102,MATCH(S$6,DataStreams,0))*
OFFSET(HOMECELL,MATCH(MAX(INDEX(First_Data_Point,MATCH($A118,DataStreams,0)),INDEX(First_Data_Point,MATCH(S$6,DataStreams,0)),$B$3),DateRange,0)-1,MATCH(INDEX(Returns!$100:$100,MATCH(S$6,DataStreams,0)),DataStreams,0)-1):OFFSET(HOMECELL,MATCH(MIN(INDEX(Last_Data_Point,MATCH($A118,DataStreams,0)),INDEX(Last_Data_Point,MATCH(S$6,DataStreams,0)),$B$4),DateRange,0)-1,MATCH(INDEX(Returns!$100:$100,MATCH(S$6,DataStreams,0)),DataStreams,0)-1))),"")</f>
        <v/>
      </c>
      <c r="T118" s="233" t="str" cm="1">
        <f t="array" aca="1" ref="T118" ca="1">_xlfn.IFNA(_xlfn.COVARIANCE.S(
OFFSET(HOMECELL,MATCH(MAX(INDEX(First_Data_Point,MATCH($A118,DataStreams,0)),INDEX(First_Data_Point,MATCH(T$6,DataStreams,0)),$B$3),DateRange,0)-1,MATCH($A118,DataStreams,0)-1):OFFSET(HOMECELL,MATCH(MIN(INDEX(Last_Data_Point,MATCH($A118,DataStreams,0)),INDEX(Last_Data_Point,MATCH(T$6,DataStreams,0)),$B$4),DateRange,0)-1,MATCH($A118,DataStreams,0)-1) -
(INDEX(Returns!$102:$102,MATCH($A118,DataStreams,0))*
OFFSET(HOMECELL,MATCH(MAX(INDEX(First_Data_Point,MATCH($A118,DataStreams,0)),INDEX(First_Data_Point,MATCH(T$6,DataStreams,0)),$B$3),DateRange,0)-1,MATCH(INDEX(Returns!$100:$100,MATCH($A118,DataStreams,0)),DataStreams,0)-1):OFFSET(HOMECELL,MATCH(MIN(INDEX(Last_Data_Point,MATCH($A118,DataStreams,0)),INDEX(Last_Data_Point,MATCH(T$6,DataStreams,0)),$B$4),DateRange,0)-1,MATCH(INDEX(Returns!$100:$100,MATCH($A118,DataStreams,0)),DataStreams,0)-1)),
OFFSET(HOMECELL,MATCH(MAX(INDEX(First_Data_Point,MATCH($A118,DataStreams,0)),INDEX(First_Data_Point,MATCH(T$6,DataStreams,0)),$B$3),DateRange,0)-1,MATCH(T$6,DataStreams,0)-1):OFFSET(HOMECELL,MATCH(MIN(INDEX(Last_Data_Point,MATCH($A118,DataStreams,0)),INDEX(Last_Data_Point,MATCH(T$6,DataStreams,0)),$B$4),DateRange,0)-1,MATCH(T$6,DataStreams,0)-1) -
(INDEX(Returns!$102:$102,MATCH(T$6,DataStreams,0))*
OFFSET(HOMECELL,MATCH(MAX(INDEX(First_Data_Point,MATCH($A118,DataStreams,0)),INDEX(First_Data_Point,MATCH(T$6,DataStreams,0)),$B$3),DateRange,0)-1,MATCH(INDEX(Returns!$100:$100,MATCH(T$6,DataStreams,0)),DataStreams,0)-1):OFFSET(HOMECELL,MATCH(MIN(INDEX(Last_Data_Point,MATCH($A118,DataStreams,0)),INDEX(Last_Data_Point,MATCH(T$6,DataStreams,0)),$B$4),DateRange,0)-1,MATCH(INDEX(Returns!$100:$100,MATCH(T$6,DataStreams,0)),DataStreams,0)-1))),"")</f>
        <v/>
      </c>
      <c r="U118" s="233" t="str" cm="1">
        <f t="array" aca="1" ref="U118" ca="1">_xlfn.IFNA(_xlfn.COVARIANCE.S(
OFFSET(HOMECELL,MATCH(MAX(INDEX(First_Data_Point,MATCH($A118,DataStreams,0)),INDEX(First_Data_Point,MATCH(U$6,DataStreams,0)),$B$3),DateRange,0)-1,MATCH($A118,DataStreams,0)-1):OFFSET(HOMECELL,MATCH(MIN(INDEX(Last_Data_Point,MATCH($A118,DataStreams,0)),INDEX(Last_Data_Point,MATCH(U$6,DataStreams,0)),$B$4),DateRange,0)-1,MATCH($A118,DataStreams,0)-1) -
(INDEX(Returns!$102:$102,MATCH($A118,DataStreams,0))*
OFFSET(HOMECELL,MATCH(MAX(INDEX(First_Data_Point,MATCH($A118,DataStreams,0)),INDEX(First_Data_Point,MATCH(U$6,DataStreams,0)),$B$3),DateRange,0)-1,MATCH(INDEX(Returns!$100:$100,MATCH($A118,DataStreams,0)),DataStreams,0)-1):OFFSET(HOMECELL,MATCH(MIN(INDEX(Last_Data_Point,MATCH($A118,DataStreams,0)),INDEX(Last_Data_Point,MATCH(U$6,DataStreams,0)),$B$4),DateRange,0)-1,MATCH(INDEX(Returns!$100:$100,MATCH($A118,DataStreams,0)),DataStreams,0)-1)),
OFFSET(HOMECELL,MATCH(MAX(INDEX(First_Data_Point,MATCH($A118,DataStreams,0)),INDEX(First_Data_Point,MATCH(U$6,DataStreams,0)),$B$3),DateRange,0)-1,MATCH(U$6,DataStreams,0)-1):OFFSET(HOMECELL,MATCH(MIN(INDEX(Last_Data_Point,MATCH($A118,DataStreams,0)),INDEX(Last_Data_Point,MATCH(U$6,DataStreams,0)),$B$4),DateRange,0)-1,MATCH(U$6,DataStreams,0)-1) -
(INDEX(Returns!$102:$102,MATCH(U$6,DataStreams,0))*
OFFSET(HOMECELL,MATCH(MAX(INDEX(First_Data_Point,MATCH($A118,DataStreams,0)),INDEX(First_Data_Point,MATCH(U$6,DataStreams,0)),$B$3),DateRange,0)-1,MATCH(INDEX(Returns!$100:$100,MATCH(U$6,DataStreams,0)),DataStreams,0)-1):OFFSET(HOMECELL,MATCH(MIN(INDEX(Last_Data_Point,MATCH($A118,DataStreams,0)),INDEX(Last_Data_Point,MATCH(U$6,DataStreams,0)),$B$4),DateRange,0)-1,MATCH(INDEX(Returns!$100:$100,MATCH(U$6,DataStreams,0)),DataStreams,0)-1))),"")</f>
        <v/>
      </c>
      <c r="V118" s="233" t="str" cm="1">
        <f t="array" aca="1" ref="V118" ca="1">_xlfn.IFNA(_xlfn.COVARIANCE.S(
OFFSET(HOMECELL,MATCH(MAX(INDEX(First_Data_Point,MATCH($A118,DataStreams,0)),INDEX(First_Data_Point,MATCH(V$6,DataStreams,0)),$B$3),DateRange,0)-1,MATCH($A118,DataStreams,0)-1):OFFSET(HOMECELL,MATCH(MIN(INDEX(Last_Data_Point,MATCH($A118,DataStreams,0)),INDEX(Last_Data_Point,MATCH(V$6,DataStreams,0)),$B$4),DateRange,0)-1,MATCH($A118,DataStreams,0)-1) -
(INDEX(Returns!$102:$102,MATCH($A118,DataStreams,0))*
OFFSET(HOMECELL,MATCH(MAX(INDEX(First_Data_Point,MATCH($A118,DataStreams,0)),INDEX(First_Data_Point,MATCH(V$6,DataStreams,0)),$B$3),DateRange,0)-1,MATCH(INDEX(Returns!$100:$100,MATCH($A118,DataStreams,0)),DataStreams,0)-1):OFFSET(HOMECELL,MATCH(MIN(INDEX(Last_Data_Point,MATCH($A118,DataStreams,0)),INDEX(Last_Data_Point,MATCH(V$6,DataStreams,0)),$B$4),DateRange,0)-1,MATCH(INDEX(Returns!$100:$100,MATCH($A118,DataStreams,0)),DataStreams,0)-1)),
OFFSET(HOMECELL,MATCH(MAX(INDEX(First_Data_Point,MATCH($A118,DataStreams,0)),INDEX(First_Data_Point,MATCH(V$6,DataStreams,0)),$B$3),DateRange,0)-1,MATCH(V$6,DataStreams,0)-1):OFFSET(HOMECELL,MATCH(MIN(INDEX(Last_Data_Point,MATCH($A118,DataStreams,0)),INDEX(Last_Data_Point,MATCH(V$6,DataStreams,0)),$B$4),DateRange,0)-1,MATCH(V$6,DataStreams,0)-1) -
(INDEX(Returns!$102:$102,MATCH(V$6,DataStreams,0))*
OFFSET(HOMECELL,MATCH(MAX(INDEX(First_Data_Point,MATCH($A118,DataStreams,0)),INDEX(First_Data_Point,MATCH(V$6,DataStreams,0)),$B$3),DateRange,0)-1,MATCH(INDEX(Returns!$100:$100,MATCH(V$6,DataStreams,0)),DataStreams,0)-1):OFFSET(HOMECELL,MATCH(MIN(INDEX(Last_Data_Point,MATCH($A118,DataStreams,0)),INDEX(Last_Data_Point,MATCH(V$6,DataStreams,0)),$B$4),DateRange,0)-1,MATCH(INDEX(Returns!$100:$100,MATCH(V$6,DataStreams,0)),DataStreams,0)-1))),"")</f>
        <v/>
      </c>
      <c r="W118" s="233" t="str" cm="1">
        <f t="array" aca="1" ref="W118" ca="1">_xlfn.IFNA(_xlfn.COVARIANCE.S(
OFFSET(HOMECELL,MATCH(MAX(INDEX(First_Data_Point,MATCH($A118,DataStreams,0)),INDEX(First_Data_Point,MATCH(W$6,DataStreams,0)),$B$3),DateRange,0)-1,MATCH($A118,DataStreams,0)-1):OFFSET(HOMECELL,MATCH(MIN(INDEX(Last_Data_Point,MATCH($A118,DataStreams,0)),INDEX(Last_Data_Point,MATCH(W$6,DataStreams,0)),$B$4),DateRange,0)-1,MATCH($A118,DataStreams,0)-1) -
(INDEX(Returns!$102:$102,MATCH($A118,DataStreams,0))*
OFFSET(HOMECELL,MATCH(MAX(INDEX(First_Data_Point,MATCH($A118,DataStreams,0)),INDEX(First_Data_Point,MATCH(W$6,DataStreams,0)),$B$3),DateRange,0)-1,MATCH(INDEX(Returns!$100:$100,MATCH($A118,DataStreams,0)),DataStreams,0)-1):OFFSET(HOMECELL,MATCH(MIN(INDEX(Last_Data_Point,MATCH($A118,DataStreams,0)),INDEX(Last_Data_Point,MATCH(W$6,DataStreams,0)),$B$4),DateRange,0)-1,MATCH(INDEX(Returns!$100:$100,MATCH($A118,DataStreams,0)),DataStreams,0)-1)),
OFFSET(HOMECELL,MATCH(MAX(INDEX(First_Data_Point,MATCH($A118,DataStreams,0)),INDEX(First_Data_Point,MATCH(W$6,DataStreams,0)),$B$3),DateRange,0)-1,MATCH(W$6,DataStreams,0)-1):OFFSET(HOMECELL,MATCH(MIN(INDEX(Last_Data_Point,MATCH($A118,DataStreams,0)),INDEX(Last_Data_Point,MATCH(W$6,DataStreams,0)),$B$4),DateRange,0)-1,MATCH(W$6,DataStreams,0)-1) -
(INDEX(Returns!$102:$102,MATCH(W$6,DataStreams,0))*
OFFSET(HOMECELL,MATCH(MAX(INDEX(First_Data_Point,MATCH($A118,DataStreams,0)),INDEX(First_Data_Point,MATCH(W$6,DataStreams,0)),$B$3),DateRange,0)-1,MATCH(INDEX(Returns!$100:$100,MATCH(W$6,DataStreams,0)),DataStreams,0)-1):OFFSET(HOMECELL,MATCH(MIN(INDEX(Last_Data_Point,MATCH($A118,DataStreams,0)),INDEX(Last_Data_Point,MATCH(W$6,DataStreams,0)),$B$4),DateRange,0)-1,MATCH(INDEX(Returns!$100:$100,MATCH(W$6,DataStreams,0)),DataStreams,0)-1))),"")</f>
        <v/>
      </c>
      <c r="X118" s="233" t="str" cm="1">
        <f t="array" aca="1" ref="X118" ca="1">_xlfn.IFNA(_xlfn.COVARIANCE.S(
OFFSET(HOMECELL,MATCH(MAX(INDEX(First_Data_Point,MATCH($A118,DataStreams,0)),INDEX(First_Data_Point,MATCH(X$6,DataStreams,0)),$B$3),DateRange,0)-1,MATCH($A118,DataStreams,0)-1):OFFSET(HOMECELL,MATCH(MIN(INDEX(Last_Data_Point,MATCH($A118,DataStreams,0)),INDEX(Last_Data_Point,MATCH(X$6,DataStreams,0)),$B$4),DateRange,0)-1,MATCH($A118,DataStreams,0)-1) -
(INDEX(Returns!$102:$102,MATCH($A118,DataStreams,0))*
OFFSET(HOMECELL,MATCH(MAX(INDEX(First_Data_Point,MATCH($A118,DataStreams,0)),INDEX(First_Data_Point,MATCH(X$6,DataStreams,0)),$B$3),DateRange,0)-1,MATCH(INDEX(Returns!$100:$100,MATCH($A118,DataStreams,0)),DataStreams,0)-1):OFFSET(HOMECELL,MATCH(MIN(INDEX(Last_Data_Point,MATCH($A118,DataStreams,0)),INDEX(Last_Data_Point,MATCH(X$6,DataStreams,0)),$B$4),DateRange,0)-1,MATCH(INDEX(Returns!$100:$100,MATCH($A118,DataStreams,0)),DataStreams,0)-1)),
OFFSET(HOMECELL,MATCH(MAX(INDEX(First_Data_Point,MATCH($A118,DataStreams,0)),INDEX(First_Data_Point,MATCH(X$6,DataStreams,0)),$B$3),DateRange,0)-1,MATCH(X$6,DataStreams,0)-1):OFFSET(HOMECELL,MATCH(MIN(INDEX(Last_Data_Point,MATCH($A118,DataStreams,0)),INDEX(Last_Data_Point,MATCH(X$6,DataStreams,0)),$B$4),DateRange,0)-1,MATCH(X$6,DataStreams,0)-1) -
(INDEX(Returns!$102:$102,MATCH(X$6,DataStreams,0))*
OFFSET(HOMECELL,MATCH(MAX(INDEX(First_Data_Point,MATCH($A118,DataStreams,0)),INDEX(First_Data_Point,MATCH(X$6,DataStreams,0)),$B$3),DateRange,0)-1,MATCH(INDEX(Returns!$100:$100,MATCH(X$6,DataStreams,0)),DataStreams,0)-1):OFFSET(HOMECELL,MATCH(MIN(INDEX(Last_Data_Point,MATCH($A118,DataStreams,0)),INDEX(Last_Data_Point,MATCH(X$6,DataStreams,0)),$B$4),DateRange,0)-1,MATCH(INDEX(Returns!$100:$100,MATCH(X$6,DataStreams,0)),DataStreams,0)-1))),"")</f>
        <v/>
      </c>
      <c r="Y118" s="233" t="str" cm="1">
        <f t="array" aca="1" ref="Y118" ca="1">_xlfn.IFNA(_xlfn.COVARIANCE.S(
OFFSET(HOMECELL,MATCH(MAX(INDEX(First_Data_Point,MATCH($A118,DataStreams,0)),INDEX(First_Data_Point,MATCH(Y$6,DataStreams,0)),$B$3),DateRange,0)-1,MATCH($A118,DataStreams,0)-1):OFFSET(HOMECELL,MATCH(MIN(INDEX(Last_Data_Point,MATCH($A118,DataStreams,0)),INDEX(Last_Data_Point,MATCH(Y$6,DataStreams,0)),$B$4),DateRange,0)-1,MATCH($A118,DataStreams,0)-1) -
(INDEX(Returns!$102:$102,MATCH($A118,DataStreams,0))*
OFFSET(HOMECELL,MATCH(MAX(INDEX(First_Data_Point,MATCH($A118,DataStreams,0)),INDEX(First_Data_Point,MATCH(Y$6,DataStreams,0)),$B$3),DateRange,0)-1,MATCH(INDEX(Returns!$100:$100,MATCH($A118,DataStreams,0)),DataStreams,0)-1):OFFSET(HOMECELL,MATCH(MIN(INDEX(Last_Data_Point,MATCH($A118,DataStreams,0)),INDEX(Last_Data_Point,MATCH(Y$6,DataStreams,0)),$B$4),DateRange,0)-1,MATCH(INDEX(Returns!$100:$100,MATCH($A118,DataStreams,0)),DataStreams,0)-1)),
OFFSET(HOMECELL,MATCH(MAX(INDEX(First_Data_Point,MATCH($A118,DataStreams,0)),INDEX(First_Data_Point,MATCH(Y$6,DataStreams,0)),$B$3),DateRange,0)-1,MATCH(Y$6,DataStreams,0)-1):OFFSET(HOMECELL,MATCH(MIN(INDEX(Last_Data_Point,MATCH($A118,DataStreams,0)),INDEX(Last_Data_Point,MATCH(Y$6,DataStreams,0)),$B$4),DateRange,0)-1,MATCH(Y$6,DataStreams,0)-1) -
(INDEX(Returns!$102:$102,MATCH(Y$6,DataStreams,0))*
OFFSET(HOMECELL,MATCH(MAX(INDEX(First_Data_Point,MATCH($A118,DataStreams,0)),INDEX(First_Data_Point,MATCH(Y$6,DataStreams,0)),$B$3),DateRange,0)-1,MATCH(INDEX(Returns!$100:$100,MATCH(Y$6,DataStreams,0)),DataStreams,0)-1):OFFSET(HOMECELL,MATCH(MIN(INDEX(Last_Data_Point,MATCH($A118,DataStreams,0)),INDEX(Last_Data_Point,MATCH(Y$6,DataStreams,0)),$B$4),DateRange,0)-1,MATCH(INDEX(Returns!$100:$100,MATCH(Y$6,DataStreams,0)),DataStreams,0)-1))),"")</f>
        <v/>
      </c>
      <c r="Z118" s="233" t="str" cm="1">
        <f t="array" aca="1" ref="Z118" ca="1">_xlfn.IFNA(_xlfn.COVARIANCE.S(
OFFSET(HOMECELL,MATCH(MAX(INDEX(First_Data_Point,MATCH($A118,DataStreams,0)),INDEX(First_Data_Point,MATCH(Z$6,DataStreams,0)),$B$3),DateRange,0)-1,MATCH($A118,DataStreams,0)-1):OFFSET(HOMECELL,MATCH(MIN(INDEX(Last_Data_Point,MATCH($A118,DataStreams,0)),INDEX(Last_Data_Point,MATCH(Z$6,DataStreams,0)),$B$4),DateRange,0)-1,MATCH($A118,DataStreams,0)-1) -
(INDEX(Returns!$102:$102,MATCH($A118,DataStreams,0))*
OFFSET(HOMECELL,MATCH(MAX(INDEX(First_Data_Point,MATCH($A118,DataStreams,0)),INDEX(First_Data_Point,MATCH(Z$6,DataStreams,0)),$B$3),DateRange,0)-1,MATCH(INDEX(Returns!$100:$100,MATCH($A118,DataStreams,0)),DataStreams,0)-1):OFFSET(HOMECELL,MATCH(MIN(INDEX(Last_Data_Point,MATCH($A118,DataStreams,0)),INDEX(Last_Data_Point,MATCH(Z$6,DataStreams,0)),$B$4),DateRange,0)-1,MATCH(INDEX(Returns!$100:$100,MATCH($A118,DataStreams,0)),DataStreams,0)-1)),
OFFSET(HOMECELL,MATCH(MAX(INDEX(First_Data_Point,MATCH($A118,DataStreams,0)),INDEX(First_Data_Point,MATCH(Z$6,DataStreams,0)),$B$3),DateRange,0)-1,MATCH(Z$6,DataStreams,0)-1):OFFSET(HOMECELL,MATCH(MIN(INDEX(Last_Data_Point,MATCH($A118,DataStreams,0)),INDEX(Last_Data_Point,MATCH(Z$6,DataStreams,0)),$B$4),DateRange,0)-1,MATCH(Z$6,DataStreams,0)-1) -
(INDEX(Returns!$102:$102,MATCH(Z$6,DataStreams,0))*
OFFSET(HOMECELL,MATCH(MAX(INDEX(First_Data_Point,MATCH($A118,DataStreams,0)),INDEX(First_Data_Point,MATCH(Z$6,DataStreams,0)),$B$3),DateRange,0)-1,MATCH(INDEX(Returns!$100:$100,MATCH(Z$6,DataStreams,0)),DataStreams,0)-1):OFFSET(HOMECELL,MATCH(MIN(INDEX(Last_Data_Point,MATCH($A118,DataStreams,0)),INDEX(Last_Data_Point,MATCH(Z$6,DataStreams,0)),$B$4),DateRange,0)-1,MATCH(INDEX(Returns!$100:$100,MATCH(Z$6,DataStreams,0)),DataStreams,0)-1))),"")</f>
        <v/>
      </c>
      <c r="AA118" s="233" t="str" cm="1">
        <f t="array" aca="1" ref="AA118" ca="1">_xlfn.IFNA(_xlfn.COVARIANCE.S(
OFFSET(HOMECELL,MATCH(MAX(INDEX(First_Data_Point,MATCH($A118,DataStreams,0)),INDEX(First_Data_Point,MATCH(AA$6,DataStreams,0)),$B$3),DateRange,0)-1,MATCH($A118,DataStreams,0)-1):OFFSET(HOMECELL,MATCH(MIN(INDEX(Last_Data_Point,MATCH($A118,DataStreams,0)),INDEX(Last_Data_Point,MATCH(AA$6,DataStreams,0)),$B$4),DateRange,0)-1,MATCH($A118,DataStreams,0)-1) -
(INDEX(Returns!$102:$102,MATCH($A118,DataStreams,0))*
OFFSET(HOMECELL,MATCH(MAX(INDEX(First_Data_Point,MATCH($A118,DataStreams,0)),INDEX(First_Data_Point,MATCH(AA$6,DataStreams,0)),$B$3),DateRange,0)-1,MATCH(INDEX(Returns!$100:$100,MATCH($A118,DataStreams,0)),DataStreams,0)-1):OFFSET(HOMECELL,MATCH(MIN(INDEX(Last_Data_Point,MATCH($A118,DataStreams,0)),INDEX(Last_Data_Point,MATCH(AA$6,DataStreams,0)),$B$4),DateRange,0)-1,MATCH(INDEX(Returns!$100:$100,MATCH($A118,DataStreams,0)),DataStreams,0)-1)),
OFFSET(HOMECELL,MATCH(MAX(INDEX(First_Data_Point,MATCH($A118,DataStreams,0)),INDEX(First_Data_Point,MATCH(AA$6,DataStreams,0)),$B$3),DateRange,0)-1,MATCH(AA$6,DataStreams,0)-1):OFFSET(HOMECELL,MATCH(MIN(INDEX(Last_Data_Point,MATCH($A118,DataStreams,0)),INDEX(Last_Data_Point,MATCH(AA$6,DataStreams,0)),$B$4),DateRange,0)-1,MATCH(AA$6,DataStreams,0)-1) -
(INDEX(Returns!$102:$102,MATCH(AA$6,DataStreams,0))*
OFFSET(HOMECELL,MATCH(MAX(INDEX(First_Data_Point,MATCH($A118,DataStreams,0)),INDEX(First_Data_Point,MATCH(AA$6,DataStreams,0)),$B$3),DateRange,0)-1,MATCH(INDEX(Returns!$100:$100,MATCH(AA$6,DataStreams,0)),DataStreams,0)-1):OFFSET(HOMECELL,MATCH(MIN(INDEX(Last_Data_Point,MATCH($A118,DataStreams,0)),INDEX(Last_Data_Point,MATCH(AA$6,DataStreams,0)),$B$4),DateRange,0)-1,MATCH(INDEX(Returns!$100:$100,MATCH(AA$6,DataStreams,0)),DataStreams,0)-1))),"")</f>
        <v/>
      </c>
      <c r="AB118" s="233" t="str" cm="1">
        <f t="array" aca="1" ref="AB118" ca="1">_xlfn.IFNA(_xlfn.COVARIANCE.S(
OFFSET(HOMECELL,MATCH(MAX(INDEX(First_Data_Point,MATCH($A118,DataStreams,0)),INDEX(First_Data_Point,MATCH(AB$6,DataStreams,0)),$B$3),DateRange,0)-1,MATCH($A118,DataStreams,0)-1):OFFSET(HOMECELL,MATCH(MIN(INDEX(Last_Data_Point,MATCH($A118,DataStreams,0)),INDEX(Last_Data_Point,MATCH(AB$6,DataStreams,0)),$B$4),DateRange,0)-1,MATCH($A118,DataStreams,0)-1) -
(INDEX(Returns!$102:$102,MATCH($A118,DataStreams,0))*
OFFSET(HOMECELL,MATCH(MAX(INDEX(First_Data_Point,MATCH($A118,DataStreams,0)),INDEX(First_Data_Point,MATCH(AB$6,DataStreams,0)),$B$3),DateRange,0)-1,MATCH(INDEX(Returns!$100:$100,MATCH($A118,DataStreams,0)),DataStreams,0)-1):OFFSET(HOMECELL,MATCH(MIN(INDEX(Last_Data_Point,MATCH($A118,DataStreams,0)),INDEX(Last_Data_Point,MATCH(AB$6,DataStreams,0)),$B$4),DateRange,0)-1,MATCH(INDEX(Returns!$100:$100,MATCH($A118,DataStreams,0)),DataStreams,0)-1)),
OFFSET(HOMECELL,MATCH(MAX(INDEX(First_Data_Point,MATCH($A118,DataStreams,0)),INDEX(First_Data_Point,MATCH(AB$6,DataStreams,0)),$B$3),DateRange,0)-1,MATCH(AB$6,DataStreams,0)-1):OFFSET(HOMECELL,MATCH(MIN(INDEX(Last_Data_Point,MATCH($A118,DataStreams,0)),INDEX(Last_Data_Point,MATCH(AB$6,DataStreams,0)),$B$4),DateRange,0)-1,MATCH(AB$6,DataStreams,0)-1) -
(INDEX(Returns!$102:$102,MATCH(AB$6,DataStreams,0))*
OFFSET(HOMECELL,MATCH(MAX(INDEX(First_Data_Point,MATCH($A118,DataStreams,0)),INDEX(First_Data_Point,MATCH(AB$6,DataStreams,0)),$B$3),DateRange,0)-1,MATCH(INDEX(Returns!$100:$100,MATCH(AB$6,DataStreams,0)),DataStreams,0)-1):OFFSET(HOMECELL,MATCH(MIN(INDEX(Last_Data_Point,MATCH($A118,DataStreams,0)),INDEX(Last_Data_Point,MATCH(AB$6,DataStreams,0)),$B$4),DateRange,0)-1,MATCH(INDEX(Returns!$100:$100,MATCH(AB$6,DataStreams,0)),DataStreams,0)-1))),"")</f>
        <v/>
      </c>
      <c r="AC118" s="233" t="str" cm="1">
        <f t="array" aca="1" ref="AC118" ca="1">_xlfn.IFNA(_xlfn.COVARIANCE.S(
OFFSET(HOMECELL,MATCH(MAX(INDEX(First_Data_Point,MATCH($A118,DataStreams,0)),INDEX(First_Data_Point,MATCH(AC$6,DataStreams,0)),$B$3),DateRange,0)-1,MATCH($A118,DataStreams,0)-1):OFFSET(HOMECELL,MATCH(MIN(INDEX(Last_Data_Point,MATCH($A118,DataStreams,0)),INDEX(Last_Data_Point,MATCH(AC$6,DataStreams,0)),$B$4),DateRange,0)-1,MATCH($A118,DataStreams,0)-1) -
(INDEX(Returns!$102:$102,MATCH($A118,DataStreams,0))*
OFFSET(HOMECELL,MATCH(MAX(INDEX(First_Data_Point,MATCH($A118,DataStreams,0)),INDEX(First_Data_Point,MATCH(AC$6,DataStreams,0)),$B$3),DateRange,0)-1,MATCH(INDEX(Returns!$100:$100,MATCH($A118,DataStreams,0)),DataStreams,0)-1):OFFSET(HOMECELL,MATCH(MIN(INDEX(Last_Data_Point,MATCH($A118,DataStreams,0)),INDEX(Last_Data_Point,MATCH(AC$6,DataStreams,0)),$B$4),DateRange,0)-1,MATCH(INDEX(Returns!$100:$100,MATCH($A118,DataStreams,0)),DataStreams,0)-1)),
OFFSET(HOMECELL,MATCH(MAX(INDEX(First_Data_Point,MATCH($A118,DataStreams,0)),INDEX(First_Data_Point,MATCH(AC$6,DataStreams,0)),$B$3),DateRange,0)-1,MATCH(AC$6,DataStreams,0)-1):OFFSET(HOMECELL,MATCH(MIN(INDEX(Last_Data_Point,MATCH($A118,DataStreams,0)),INDEX(Last_Data_Point,MATCH(AC$6,DataStreams,0)),$B$4),DateRange,0)-1,MATCH(AC$6,DataStreams,0)-1) -
(INDEX(Returns!$102:$102,MATCH(AC$6,DataStreams,0))*
OFFSET(HOMECELL,MATCH(MAX(INDEX(First_Data_Point,MATCH($A118,DataStreams,0)),INDEX(First_Data_Point,MATCH(AC$6,DataStreams,0)),$B$3),DateRange,0)-1,MATCH(INDEX(Returns!$100:$100,MATCH(AC$6,DataStreams,0)),DataStreams,0)-1):OFFSET(HOMECELL,MATCH(MIN(INDEX(Last_Data_Point,MATCH($A118,DataStreams,0)),INDEX(Last_Data_Point,MATCH(AC$6,DataStreams,0)),$B$4),DateRange,0)-1,MATCH(INDEX(Returns!$100:$100,MATCH(AC$6,DataStreams,0)),DataStreams,0)-1))),"")</f>
        <v/>
      </c>
      <c r="AD118" s="233" t="str" cm="1">
        <f t="array" aca="1" ref="AD118" ca="1">_xlfn.IFNA(_xlfn.COVARIANCE.S(
OFFSET(HOMECELL,MATCH(MAX(INDEX(First_Data_Point,MATCH($A118,DataStreams,0)),INDEX(First_Data_Point,MATCH(AD$6,DataStreams,0)),$B$3),DateRange,0)-1,MATCH($A118,DataStreams,0)-1):OFFSET(HOMECELL,MATCH(MIN(INDEX(Last_Data_Point,MATCH($A118,DataStreams,0)),INDEX(Last_Data_Point,MATCH(AD$6,DataStreams,0)),$B$4),DateRange,0)-1,MATCH($A118,DataStreams,0)-1) -
(INDEX(Returns!$102:$102,MATCH($A118,DataStreams,0))*
OFFSET(HOMECELL,MATCH(MAX(INDEX(First_Data_Point,MATCH($A118,DataStreams,0)),INDEX(First_Data_Point,MATCH(AD$6,DataStreams,0)),$B$3),DateRange,0)-1,MATCH(INDEX(Returns!$100:$100,MATCH($A118,DataStreams,0)),DataStreams,0)-1):OFFSET(HOMECELL,MATCH(MIN(INDEX(Last_Data_Point,MATCH($A118,DataStreams,0)),INDEX(Last_Data_Point,MATCH(AD$6,DataStreams,0)),$B$4),DateRange,0)-1,MATCH(INDEX(Returns!$100:$100,MATCH($A118,DataStreams,0)),DataStreams,0)-1)),
OFFSET(HOMECELL,MATCH(MAX(INDEX(First_Data_Point,MATCH($A118,DataStreams,0)),INDEX(First_Data_Point,MATCH(AD$6,DataStreams,0)),$B$3),DateRange,0)-1,MATCH(AD$6,DataStreams,0)-1):OFFSET(HOMECELL,MATCH(MIN(INDEX(Last_Data_Point,MATCH($A118,DataStreams,0)),INDEX(Last_Data_Point,MATCH(AD$6,DataStreams,0)),$B$4),DateRange,0)-1,MATCH(AD$6,DataStreams,0)-1) -
(INDEX(Returns!$102:$102,MATCH(AD$6,DataStreams,0))*
OFFSET(HOMECELL,MATCH(MAX(INDEX(First_Data_Point,MATCH($A118,DataStreams,0)),INDEX(First_Data_Point,MATCH(AD$6,DataStreams,0)),$B$3),DateRange,0)-1,MATCH(INDEX(Returns!$100:$100,MATCH(AD$6,DataStreams,0)),DataStreams,0)-1):OFFSET(HOMECELL,MATCH(MIN(INDEX(Last_Data_Point,MATCH($A118,DataStreams,0)),INDEX(Last_Data_Point,MATCH(AD$6,DataStreams,0)),$B$4),DateRange,0)-1,MATCH(INDEX(Returns!$100:$100,MATCH(AD$6,DataStreams,0)),DataStreams,0)-1))),"")</f>
        <v/>
      </c>
      <c r="AE118" s="233" t="str" cm="1">
        <f t="array" aca="1" ref="AE118" ca="1">_xlfn.IFNA(_xlfn.COVARIANCE.S(
OFFSET(HOMECELL,MATCH(MAX(INDEX(First_Data_Point,MATCH($A118,DataStreams,0)),INDEX(First_Data_Point,MATCH(AE$6,DataStreams,0)),$B$3),DateRange,0)-1,MATCH($A118,DataStreams,0)-1):OFFSET(HOMECELL,MATCH(MIN(INDEX(Last_Data_Point,MATCH($A118,DataStreams,0)),INDEX(Last_Data_Point,MATCH(AE$6,DataStreams,0)),$B$4),DateRange,0)-1,MATCH($A118,DataStreams,0)-1) -
(INDEX(Returns!$102:$102,MATCH($A118,DataStreams,0))*
OFFSET(HOMECELL,MATCH(MAX(INDEX(First_Data_Point,MATCH($A118,DataStreams,0)),INDEX(First_Data_Point,MATCH(AE$6,DataStreams,0)),$B$3),DateRange,0)-1,MATCH(INDEX(Returns!$100:$100,MATCH($A118,DataStreams,0)),DataStreams,0)-1):OFFSET(HOMECELL,MATCH(MIN(INDEX(Last_Data_Point,MATCH($A118,DataStreams,0)),INDEX(Last_Data_Point,MATCH(AE$6,DataStreams,0)),$B$4),DateRange,0)-1,MATCH(INDEX(Returns!$100:$100,MATCH($A118,DataStreams,0)),DataStreams,0)-1)),
OFFSET(HOMECELL,MATCH(MAX(INDEX(First_Data_Point,MATCH($A118,DataStreams,0)),INDEX(First_Data_Point,MATCH(AE$6,DataStreams,0)),$B$3),DateRange,0)-1,MATCH(AE$6,DataStreams,0)-1):OFFSET(HOMECELL,MATCH(MIN(INDEX(Last_Data_Point,MATCH($A118,DataStreams,0)),INDEX(Last_Data_Point,MATCH(AE$6,DataStreams,0)),$B$4),DateRange,0)-1,MATCH(AE$6,DataStreams,0)-1) -
(INDEX(Returns!$102:$102,MATCH(AE$6,DataStreams,0))*
OFFSET(HOMECELL,MATCH(MAX(INDEX(First_Data_Point,MATCH($A118,DataStreams,0)),INDEX(First_Data_Point,MATCH(AE$6,DataStreams,0)),$B$3),DateRange,0)-1,MATCH(INDEX(Returns!$100:$100,MATCH(AE$6,DataStreams,0)),DataStreams,0)-1):OFFSET(HOMECELL,MATCH(MIN(INDEX(Last_Data_Point,MATCH($A118,DataStreams,0)),INDEX(Last_Data_Point,MATCH(AE$6,DataStreams,0)),$B$4),DateRange,0)-1,MATCH(INDEX(Returns!$100:$100,MATCH(AE$6,DataStreams,0)),DataStreams,0)-1))),"")</f>
        <v/>
      </c>
      <c r="AF118" s="233" t="str" cm="1">
        <f t="array" aca="1" ref="AF118" ca="1">_xlfn.IFNA(_xlfn.COVARIANCE.S(
OFFSET(HOMECELL,MATCH(MAX(INDEX(First_Data_Point,MATCH($A118,DataStreams,0)),INDEX(First_Data_Point,MATCH(AF$6,DataStreams,0)),$B$3),DateRange,0)-1,MATCH($A118,DataStreams,0)-1):OFFSET(HOMECELL,MATCH(MIN(INDEX(Last_Data_Point,MATCH($A118,DataStreams,0)),INDEX(Last_Data_Point,MATCH(AF$6,DataStreams,0)),$B$4),DateRange,0)-1,MATCH($A118,DataStreams,0)-1) -
(INDEX(Returns!$102:$102,MATCH($A118,DataStreams,0))*
OFFSET(HOMECELL,MATCH(MAX(INDEX(First_Data_Point,MATCH($A118,DataStreams,0)),INDEX(First_Data_Point,MATCH(AF$6,DataStreams,0)),$B$3),DateRange,0)-1,MATCH(INDEX(Returns!$100:$100,MATCH($A118,DataStreams,0)),DataStreams,0)-1):OFFSET(HOMECELL,MATCH(MIN(INDEX(Last_Data_Point,MATCH($A118,DataStreams,0)),INDEX(Last_Data_Point,MATCH(AF$6,DataStreams,0)),$B$4),DateRange,0)-1,MATCH(INDEX(Returns!$100:$100,MATCH($A118,DataStreams,0)),DataStreams,0)-1)),
OFFSET(HOMECELL,MATCH(MAX(INDEX(First_Data_Point,MATCH($A118,DataStreams,0)),INDEX(First_Data_Point,MATCH(AF$6,DataStreams,0)),$B$3),DateRange,0)-1,MATCH(AF$6,DataStreams,0)-1):OFFSET(HOMECELL,MATCH(MIN(INDEX(Last_Data_Point,MATCH($A118,DataStreams,0)),INDEX(Last_Data_Point,MATCH(AF$6,DataStreams,0)),$B$4),DateRange,0)-1,MATCH(AF$6,DataStreams,0)-1) -
(INDEX(Returns!$102:$102,MATCH(AF$6,DataStreams,0))*
OFFSET(HOMECELL,MATCH(MAX(INDEX(First_Data_Point,MATCH($A118,DataStreams,0)),INDEX(First_Data_Point,MATCH(AF$6,DataStreams,0)),$B$3),DateRange,0)-1,MATCH(INDEX(Returns!$100:$100,MATCH(AF$6,DataStreams,0)),DataStreams,0)-1):OFFSET(HOMECELL,MATCH(MIN(INDEX(Last_Data_Point,MATCH($A118,DataStreams,0)),INDEX(Last_Data_Point,MATCH(AF$6,DataStreams,0)),$B$4),DateRange,0)-1,MATCH(INDEX(Returns!$100:$100,MATCH(AF$6,DataStreams,0)),DataStreams,0)-1))),"")</f>
        <v/>
      </c>
      <c r="AG118" s="233" t="str" cm="1">
        <f t="array" aca="1" ref="AG118" ca="1">_xlfn.IFNA(_xlfn.COVARIANCE.S(
OFFSET(HOMECELL,MATCH(MAX(INDEX(First_Data_Point,MATCH($A118,DataStreams,0)),INDEX(First_Data_Point,MATCH(AG$6,DataStreams,0)),$B$3),DateRange,0)-1,MATCH($A118,DataStreams,0)-1):OFFSET(HOMECELL,MATCH(MIN(INDEX(Last_Data_Point,MATCH($A118,DataStreams,0)),INDEX(Last_Data_Point,MATCH(AG$6,DataStreams,0)),$B$4),DateRange,0)-1,MATCH($A118,DataStreams,0)-1) -
(INDEX(Returns!$102:$102,MATCH($A118,DataStreams,0))*
OFFSET(HOMECELL,MATCH(MAX(INDEX(First_Data_Point,MATCH($A118,DataStreams,0)),INDEX(First_Data_Point,MATCH(AG$6,DataStreams,0)),$B$3),DateRange,0)-1,MATCH(INDEX(Returns!$100:$100,MATCH($A118,DataStreams,0)),DataStreams,0)-1):OFFSET(HOMECELL,MATCH(MIN(INDEX(Last_Data_Point,MATCH($A118,DataStreams,0)),INDEX(Last_Data_Point,MATCH(AG$6,DataStreams,0)),$B$4),DateRange,0)-1,MATCH(INDEX(Returns!$100:$100,MATCH($A118,DataStreams,0)),DataStreams,0)-1)),
OFFSET(HOMECELL,MATCH(MAX(INDEX(First_Data_Point,MATCH($A118,DataStreams,0)),INDEX(First_Data_Point,MATCH(AG$6,DataStreams,0)),$B$3),DateRange,0)-1,MATCH(AG$6,DataStreams,0)-1):OFFSET(HOMECELL,MATCH(MIN(INDEX(Last_Data_Point,MATCH($A118,DataStreams,0)),INDEX(Last_Data_Point,MATCH(AG$6,DataStreams,0)),$B$4),DateRange,0)-1,MATCH(AG$6,DataStreams,0)-1) -
(INDEX(Returns!$102:$102,MATCH(AG$6,DataStreams,0))*
OFFSET(HOMECELL,MATCH(MAX(INDEX(First_Data_Point,MATCH($A118,DataStreams,0)),INDEX(First_Data_Point,MATCH(AG$6,DataStreams,0)),$B$3),DateRange,0)-1,MATCH(INDEX(Returns!$100:$100,MATCH(AG$6,DataStreams,0)),DataStreams,0)-1):OFFSET(HOMECELL,MATCH(MIN(INDEX(Last_Data_Point,MATCH($A118,DataStreams,0)),INDEX(Last_Data_Point,MATCH(AG$6,DataStreams,0)),$B$4),DateRange,0)-1,MATCH(INDEX(Returns!$100:$100,MATCH(AG$6,DataStreams,0)),DataStreams,0)-1))),"")</f>
        <v/>
      </c>
      <c r="AH118" s="233" t="str" cm="1">
        <f t="array" aca="1" ref="AH118" ca="1">_xlfn.IFNA(_xlfn.COVARIANCE.S(
OFFSET(HOMECELL,MATCH(MAX(INDEX(First_Data_Point,MATCH($A118,DataStreams,0)),INDEX(First_Data_Point,MATCH(AH$6,DataStreams,0)),$B$3),DateRange,0)-1,MATCH($A118,DataStreams,0)-1):OFFSET(HOMECELL,MATCH(MIN(INDEX(Last_Data_Point,MATCH($A118,DataStreams,0)),INDEX(Last_Data_Point,MATCH(AH$6,DataStreams,0)),$B$4),DateRange,0)-1,MATCH($A118,DataStreams,0)-1) -
(INDEX(Returns!$102:$102,MATCH($A118,DataStreams,0))*
OFFSET(HOMECELL,MATCH(MAX(INDEX(First_Data_Point,MATCH($A118,DataStreams,0)),INDEX(First_Data_Point,MATCH(AH$6,DataStreams,0)),$B$3),DateRange,0)-1,MATCH(INDEX(Returns!$100:$100,MATCH($A118,DataStreams,0)),DataStreams,0)-1):OFFSET(HOMECELL,MATCH(MIN(INDEX(Last_Data_Point,MATCH($A118,DataStreams,0)),INDEX(Last_Data_Point,MATCH(AH$6,DataStreams,0)),$B$4),DateRange,0)-1,MATCH(INDEX(Returns!$100:$100,MATCH($A118,DataStreams,0)),DataStreams,0)-1)),
OFFSET(HOMECELL,MATCH(MAX(INDEX(First_Data_Point,MATCH($A118,DataStreams,0)),INDEX(First_Data_Point,MATCH(AH$6,DataStreams,0)),$B$3),DateRange,0)-1,MATCH(AH$6,DataStreams,0)-1):OFFSET(HOMECELL,MATCH(MIN(INDEX(Last_Data_Point,MATCH($A118,DataStreams,0)),INDEX(Last_Data_Point,MATCH(AH$6,DataStreams,0)),$B$4),DateRange,0)-1,MATCH(AH$6,DataStreams,0)-1) -
(INDEX(Returns!$102:$102,MATCH(AH$6,DataStreams,0))*
OFFSET(HOMECELL,MATCH(MAX(INDEX(First_Data_Point,MATCH($A118,DataStreams,0)),INDEX(First_Data_Point,MATCH(AH$6,DataStreams,0)),$B$3),DateRange,0)-1,MATCH(INDEX(Returns!$100:$100,MATCH(AH$6,DataStreams,0)),DataStreams,0)-1):OFFSET(HOMECELL,MATCH(MIN(INDEX(Last_Data_Point,MATCH($A118,DataStreams,0)),INDEX(Last_Data_Point,MATCH(AH$6,DataStreams,0)),$B$4),DateRange,0)-1,MATCH(INDEX(Returns!$100:$100,MATCH(AH$6,DataStreams,0)),DataStreams,0)-1))),"")</f>
        <v/>
      </c>
      <c r="AI118" s="233" t="str" cm="1">
        <f t="array" aca="1" ref="AI118" ca="1">_xlfn.IFNA(_xlfn.COVARIANCE.S(
OFFSET(HOMECELL,MATCH(MAX(INDEX(First_Data_Point,MATCH($A118,DataStreams,0)),INDEX(First_Data_Point,MATCH(AI$6,DataStreams,0)),$B$3),DateRange,0)-1,MATCH($A118,DataStreams,0)-1):OFFSET(HOMECELL,MATCH(MIN(INDEX(Last_Data_Point,MATCH($A118,DataStreams,0)),INDEX(Last_Data_Point,MATCH(AI$6,DataStreams,0)),$B$4),DateRange,0)-1,MATCH($A118,DataStreams,0)-1) -
(INDEX(Returns!$102:$102,MATCH($A118,DataStreams,0))*
OFFSET(HOMECELL,MATCH(MAX(INDEX(First_Data_Point,MATCH($A118,DataStreams,0)),INDEX(First_Data_Point,MATCH(AI$6,DataStreams,0)),$B$3),DateRange,0)-1,MATCH(INDEX(Returns!$100:$100,MATCH($A118,DataStreams,0)),DataStreams,0)-1):OFFSET(HOMECELL,MATCH(MIN(INDEX(Last_Data_Point,MATCH($A118,DataStreams,0)),INDEX(Last_Data_Point,MATCH(AI$6,DataStreams,0)),$B$4),DateRange,0)-1,MATCH(INDEX(Returns!$100:$100,MATCH($A118,DataStreams,0)),DataStreams,0)-1)),
OFFSET(HOMECELL,MATCH(MAX(INDEX(First_Data_Point,MATCH($A118,DataStreams,0)),INDEX(First_Data_Point,MATCH(AI$6,DataStreams,0)),$B$3),DateRange,0)-1,MATCH(AI$6,DataStreams,0)-1):OFFSET(HOMECELL,MATCH(MIN(INDEX(Last_Data_Point,MATCH($A118,DataStreams,0)),INDEX(Last_Data_Point,MATCH(AI$6,DataStreams,0)),$B$4),DateRange,0)-1,MATCH(AI$6,DataStreams,0)-1) -
(INDEX(Returns!$102:$102,MATCH(AI$6,DataStreams,0))*
OFFSET(HOMECELL,MATCH(MAX(INDEX(First_Data_Point,MATCH($A118,DataStreams,0)),INDEX(First_Data_Point,MATCH(AI$6,DataStreams,0)),$B$3),DateRange,0)-1,MATCH(INDEX(Returns!$100:$100,MATCH(AI$6,DataStreams,0)),DataStreams,0)-1):OFFSET(HOMECELL,MATCH(MIN(INDEX(Last_Data_Point,MATCH($A118,DataStreams,0)),INDEX(Last_Data_Point,MATCH(AI$6,DataStreams,0)),$B$4),DateRange,0)-1,MATCH(INDEX(Returns!$100:$100,MATCH(AI$6,DataStreams,0)),DataStreams,0)-1))),"")</f>
        <v/>
      </c>
      <c r="AJ118" s="233" t="str" cm="1">
        <f t="array" aca="1" ref="AJ118" ca="1">_xlfn.IFNA(_xlfn.COVARIANCE.S(
OFFSET(HOMECELL,MATCH(MAX(INDEX(First_Data_Point,MATCH($A118,DataStreams,0)),INDEX(First_Data_Point,MATCH(AJ$6,DataStreams,0)),$B$3),DateRange,0)-1,MATCH($A118,DataStreams,0)-1):OFFSET(HOMECELL,MATCH(MIN(INDEX(Last_Data_Point,MATCH($A118,DataStreams,0)),INDEX(Last_Data_Point,MATCH(AJ$6,DataStreams,0)),$B$4),DateRange,0)-1,MATCH($A118,DataStreams,0)-1) -
(INDEX(Returns!$102:$102,MATCH($A118,DataStreams,0))*
OFFSET(HOMECELL,MATCH(MAX(INDEX(First_Data_Point,MATCH($A118,DataStreams,0)),INDEX(First_Data_Point,MATCH(AJ$6,DataStreams,0)),$B$3),DateRange,0)-1,MATCH(INDEX(Returns!$100:$100,MATCH($A118,DataStreams,0)),DataStreams,0)-1):OFFSET(HOMECELL,MATCH(MIN(INDEX(Last_Data_Point,MATCH($A118,DataStreams,0)),INDEX(Last_Data_Point,MATCH(AJ$6,DataStreams,0)),$B$4),DateRange,0)-1,MATCH(INDEX(Returns!$100:$100,MATCH($A118,DataStreams,0)),DataStreams,0)-1)),
OFFSET(HOMECELL,MATCH(MAX(INDEX(First_Data_Point,MATCH($A118,DataStreams,0)),INDEX(First_Data_Point,MATCH(AJ$6,DataStreams,0)),$B$3),DateRange,0)-1,MATCH(AJ$6,DataStreams,0)-1):OFFSET(HOMECELL,MATCH(MIN(INDEX(Last_Data_Point,MATCH($A118,DataStreams,0)),INDEX(Last_Data_Point,MATCH(AJ$6,DataStreams,0)),$B$4),DateRange,0)-1,MATCH(AJ$6,DataStreams,0)-1) -
(INDEX(Returns!$102:$102,MATCH(AJ$6,DataStreams,0))*
OFFSET(HOMECELL,MATCH(MAX(INDEX(First_Data_Point,MATCH($A118,DataStreams,0)),INDEX(First_Data_Point,MATCH(AJ$6,DataStreams,0)),$B$3),DateRange,0)-1,MATCH(INDEX(Returns!$100:$100,MATCH(AJ$6,DataStreams,0)),DataStreams,0)-1):OFFSET(HOMECELL,MATCH(MIN(INDEX(Last_Data_Point,MATCH($A118,DataStreams,0)),INDEX(Last_Data_Point,MATCH(AJ$6,DataStreams,0)),$B$4),DateRange,0)-1,MATCH(INDEX(Returns!$100:$100,MATCH(AJ$6,DataStreams,0)),DataStreams,0)-1))),"")</f>
        <v/>
      </c>
      <c r="AK118" s="233" t="str" cm="1">
        <f t="array" aca="1" ref="AK118" ca="1">_xlfn.IFNA(_xlfn.COVARIANCE.S(
OFFSET(HOMECELL,MATCH(MAX(INDEX(First_Data_Point,MATCH($A118,DataStreams,0)),INDEX(First_Data_Point,MATCH(AK$6,DataStreams,0)),$B$3),DateRange,0)-1,MATCH($A118,DataStreams,0)-1):OFFSET(HOMECELL,MATCH(MIN(INDEX(Last_Data_Point,MATCH($A118,DataStreams,0)),INDEX(Last_Data_Point,MATCH(AK$6,DataStreams,0)),$B$4),DateRange,0)-1,MATCH($A118,DataStreams,0)-1) -
(INDEX(Returns!$102:$102,MATCH($A118,DataStreams,0))*
OFFSET(HOMECELL,MATCH(MAX(INDEX(First_Data_Point,MATCH($A118,DataStreams,0)),INDEX(First_Data_Point,MATCH(AK$6,DataStreams,0)),$B$3),DateRange,0)-1,MATCH(INDEX(Returns!$100:$100,MATCH($A118,DataStreams,0)),DataStreams,0)-1):OFFSET(HOMECELL,MATCH(MIN(INDEX(Last_Data_Point,MATCH($A118,DataStreams,0)),INDEX(Last_Data_Point,MATCH(AK$6,DataStreams,0)),$B$4),DateRange,0)-1,MATCH(INDEX(Returns!$100:$100,MATCH($A118,DataStreams,0)),DataStreams,0)-1)),
OFFSET(HOMECELL,MATCH(MAX(INDEX(First_Data_Point,MATCH($A118,DataStreams,0)),INDEX(First_Data_Point,MATCH(AK$6,DataStreams,0)),$B$3),DateRange,0)-1,MATCH(AK$6,DataStreams,0)-1):OFFSET(HOMECELL,MATCH(MIN(INDEX(Last_Data_Point,MATCH($A118,DataStreams,0)),INDEX(Last_Data_Point,MATCH(AK$6,DataStreams,0)),$B$4),DateRange,0)-1,MATCH(AK$6,DataStreams,0)-1) -
(INDEX(Returns!$102:$102,MATCH(AK$6,DataStreams,0))*
OFFSET(HOMECELL,MATCH(MAX(INDEX(First_Data_Point,MATCH($A118,DataStreams,0)),INDEX(First_Data_Point,MATCH(AK$6,DataStreams,0)),$B$3),DateRange,0)-1,MATCH(INDEX(Returns!$100:$100,MATCH(AK$6,DataStreams,0)),DataStreams,0)-1):OFFSET(HOMECELL,MATCH(MIN(INDEX(Last_Data_Point,MATCH($A118,DataStreams,0)),INDEX(Last_Data_Point,MATCH(AK$6,DataStreams,0)),$B$4),DateRange,0)-1,MATCH(INDEX(Returns!$100:$100,MATCH(AK$6,DataStreams,0)),DataStreams,0)-1))),"")</f>
        <v/>
      </c>
      <c r="AL118" s="233" t="str" cm="1">
        <f t="array" aca="1" ref="AL118" ca="1">_xlfn.IFNA(_xlfn.COVARIANCE.S(
OFFSET(HOMECELL,MATCH(MAX(INDEX(First_Data_Point,MATCH($A118,DataStreams,0)),INDEX(First_Data_Point,MATCH(AL$6,DataStreams,0)),$B$3),DateRange,0)-1,MATCH($A118,DataStreams,0)-1):OFFSET(HOMECELL,MATCH(MIN(INDEX(Last_Data_Point,MATCH($A118,DataStreams,0)),INDEX(Last_Data_Point,MATCH(AL$6,DataStreams,0)),$B$4),DateRange,0)-1,MATCH($A118,DataStreams,0)-1) -
(INDEX(Returns!$102:$102,MATCH($A118,DataStreams,0))*
OFFSET(HOMECELL,MATCH(MAX(INDEX(First_Data_Point,MATCH($A118,DataStreams,0)),INDEX(First_Data_Point,MATCH(AL$6,DataStreams,0)),$B$3),DateRange,0)-1,MATCH(INDEX(Returns!$100:$100,MATCH($A118,DataStreams,0)),DataStreams,0)-1):OFFSET(HOMECELL,MATCH(MIN(INDEX(Last_Data_Point,MATCH($A118,DataStreams,0)),INDEX(Last_Data_Point,MATCH(AL$6,DataStreams,0)),$B$4),DateRange,0)-1,MATCH(INDEX(Returns!$100:$100,MATCH($A118,DataStreams,0)),DataStreams,0)-1)),
OFFSET(HOMECELL,MATCH(MAX(INDEX(First_Data_Point,MATCH($A118,DataStreams,0)),INDEX(First_Data_Point,MATCH(AL$6,DataStreams,0)),$B$3),DateRange,0)-1,MATCH(AL$6,DataStreams,0)-1):OFFSET(HOMECELL,MATCH(MIN(INDEX(Last_Data_Point,MATCH($A118,DataStreams,0)),INDEX(Last_Data_Point,MATCH(AL$6,DataStreams,0)),$B$4),DateRange,0)-1,MATCH(AL$6,DataStreams,0)-1) -
(INDEX(Returns!$102:$102,MATCH(AL$6,DataStreams,0))*
OFFSET(HOMECELL,MATCH(MAX(INDEX(First_Data_Point,MATCH($A118,DataStreams,0)),INDEX(First_Data_Point,MATCH(AL$6,DataStreams,0)),$B$3),DateRange,0)-1,MATCH(INDEX(Returns!$100:$100,MATCH(AL$6,DataStreams,0)),DataStreams,0)-1):OFFSET(HOMECELL,MATCH(MIN(INDEX(Last_Data_Point,MATCH($A118,DataStreams,0)),INDEX(Last_Data_Point,MATCH(AL$6,DataStreams,0)),$B$4),DateRange,0)-1,MATCH(INDEX(Returns!$100:$100,MATCH(AL$6,DataStreams,0)),DataStreams,0)-1))),"")</f>
        <v/>
      </c>
      <c r="AM118" s="233" t="str" cm="1">
        <f t="array" aca="1" ref="AM118" ca="1">_xlfn.IFNA(_xlfn.COVARIANCE.S(
OFFSET(HOMECELL,MATCH(MAX(INDEX(First_Data_Point,MATCH($A118,DataStreams,0)),INDEX(First_Data_Point,MATCH(AM$6,DataStreams,0)),$B$3),DateRange,0)-1,MATCH($A118,DataStreams,0)-1):OFFSET(HOMECELL,MATCH(MIN(INDEX(Last_Data_Point,MATCH($A118,DataStreams,0)),INDEX(Last_Data_Point,MATCH(AM$6,DataStreams,0)),$B$4),DateRange,0)-1,MATCH($A118,DataStreams,0)-1) -
(INDEX(Returns!$102:$102,MATCH($A118,DataStreams,0))*
OFFSET(HOMECELL,MATCH(MAX(INDEX(First_Data_Point,MATCH($A118,DataStreams,0)),INDEX(First_Data_Point,MATCH(AM$6,DataStreams,0)),$B$3),DateRange,0)-1,MATCH(INDEX(Returns!$100:$100,MATCH($A118,DataStreams,0)),DataStreams,0)-1):OFFSET(HOMECELL,MATCH(MIN(INDEX(Last_Data_Point,MATCH($A118,DataStreams,0)),INDEX(Last_Data_Point,MATCH(AM$6,DataStreams,0)),$B$4),DateRange,0)-1,MATCH(INDEX(Returns!$100:$100,MATCH($A118,DataStreams,0)),DataStreams,0)-1)),
OFFSET(HOMECELL,MATCH(MAX(INDEX(First_Data_Point,MATCH($A118,DataStreams,0)),INDEX(First_Data_Point,MATCH(AM$6,DataStreams,0)),$B$3),DateRange,0)-1,MATCH(AM$6,DataStreams,0)-1):OFFSET(HOMECELL,MATCH(MIN(INDEX(Last_Data_Point,MATCH($A118,DataStreams,0)),INDEX(Last_Data_Point,MATCH(AM$6,DataStreams,0)),$B$4),DateRange,0)-1,MATCH(AM$6,DataStreams,0)-1) -
(INDEX(Returns!$102:$102,MATCH(AM$6,DataStreams,0))*
OFFSET(HOMECELL,MATCH(MAX(INDEX(First_Data_Point,MATCH($A118,DataStreams,0)),INDEX(First_Data_Point,MATCH(AM$6,DataStreams,0)),$B$3),DateRange,0)-1,MATCH(INDEX(Returns!$100:$100,MATCH(AM$6,DataStreams,0)),DataStreams,0)-1):OFFSET(HOMECELL,MATCH(MIN(INDEX(Last_Data_Point,MATCH($A118,DataStreams,0)),INDEX(Last_Data_Point,MATCH(AM$6,DataStreams,0)),$B$4),DateRange,0)-1,MATCH(INDEX(Returns!$100:$100,MATCH(AM$6,DataStreams,0)),DataStreams,0)-1))),"")</f>
        <v/>
      </c>
      <c r="AN118" s="233" t="str" cm="1">
        <f t="array" aca="1" ref="AN118" ca="1">_xlfn.IFNA(_xlfn.COVARIANCE.S(
OFFSET(HOMECELL,MATCH(MAX(INDEX(First_Data_Point,MATCH($A118,DataStreams,0)),INDEX(First_Data_Point,MATCH(AN$6,DataStreams,0)),$B$3),DateRange,0)-1,MATCH($A118,DataStreams,0)-1):OFFSET(HOMECELL,MATCH(MIN(INDEX(Last_Data_Point,MATCH($A118,DataStreams,0)),INDEX(Last_Data_Point,MATCH(AN$6,DataStreams,0)),$B$4),DateRange,0)-1,MATCH($A118,DataStreams,0)-1) -
(INDEX(Returns!$102:$102,MATCH($A118,DataStreams,0))*
OFFSET(HOMECELL,MATCH(MAX(INDEX(First_Data_Point,MATCH($A118,DataStreams,0)),INDEX(First_Data_Point,MATCH(AN$6,DataStreams,0)),$B$3),DateRange,0)-1,MATCH(INDEX(Returns!$100:$100,MATCH($A118,DataStreams,0)),DataStreams,0)-1):OFFSET(HOMECELL,MATCH(MIN(INDEX(Last_Data_Point,MATCH($A118,DataStreams,0)),INDEX(Last_Data_Point,MATCH(AN$6,DataStreams,0)),$B$4),DateRange,0)-1,MATCH(INDEX(Returns!$100:$100,MATCH($A118,DataStreams,0)),DataStreams,0)-1)),
OFFSET(HOMECELL,MATCH(MAX(INDEX(First_Data_Point,MATCH($A118,DataStreams,0)),INDEX(First_Data_Point,MATCH(AN$6,DataStreams,0)),$B$3),DateRange,0)-1,MATCH(AN$6,DataStreams,0)-1):OFFSET(HOMECELL,MATCH(MIN(INDEX(Last_Data_Point,MATCH($A118,DataStreams,0)),INDEX(Last_Data_Point,MATCH(AN$6,DataStreams,0)),$B$4),DateRange,0)-1,MATCH(AN$6,DataStreams,0)-1) -
(INDEX(Returns!$102:$102,MATCH(AN$6,DataStreams,0))*
OFFSET(HOMECELL,MATCH(MAX(INDEX(First_Data_Point,MATCH($A118,DataStreams,0)),INDEX(First_Data_Point,MATCH(AN$6,DataStreams,0)),$B$3),DateRange,0)-1,MATCH(INDEX(Returns!$100:$100,MATCH(AN$6,DataStreams,0)),DataStreams,0)-1):OFFSET(HOMECELL,MATCH(MIN(INDEX(Last_Data_Point,MATCH($A118,DataStreams,0)),INDEX(Last_Data_Point,MATCH(AN$6,DataStreams,0)),$B$4),DateRange,0)-1,MATCH(INDEX(Returns!$100:$100,MATCH(AN$6,DataStreams,0)),DataStreams,0)-1))),"")</f>
        <v/>
      </c>
      <c r="AO118" s="233" t="str" cm="1">
        <f t="array" aca="1" ref="AO118" ca="1">_xlfn.IFNA(_xlfn.COVARIANCE.S(
OFFSET(HOMECELL,MATCH(MAX(INDEX(First_Data_Point,MATCH($A118,DataStreams,0)),INDEX(First_Data_Point,MATCH(AO$6,DataStreams,0)),$B$3),DateRange,0)-1,MATCH($A118,DataStreams,0)-1):OFFSET(HOMECELL,MATCH(MIN(INDEX(Last_Data_Point,MATCH($A118,DataStreams,0)),INDEX(Last_Data_Point,MATCH(AO$6,DataStreams,0)),$B$4),DateRange,0)-1,MATCH($A118,DataStreams,0)-1) -
(INDEX(Returns!$102:$102,MATCH($A118,DataStreams,0))*
OFFSET(HOMECELL,MATCH(MAX(INDEX(First_Data_Point,MATCH($A118,DataStreams,0)),INDEX(First_Data_Point,MATCH(AO$6,DataStreams,0)),$B$3),DateRange,0)-1,MATCH(INDEX(Returns!$100:$100,MATCH($A118,DataStreams,0)),DataStreams,0)-1):OFFSET(HOMECELL,MATCH(MIN(INDEX(Last_Data_Point,MATCH($A118,DataStreams,0)),INDEX(Last_Data_Point,MATCH(AO$6,DataStreams,0)),$B$4),DateRange,0)-1,MATCH(INDEX(Returns!$100:$100,MATCH($A118,DataStreams,0)),DataStreams,0)-1)),
OFFSET(HOMECELL,MATCH(MAX(INDEX(First_Data_Point,MATCH($A118,DataStreams,0)),INDEX(First_Data_Point,MATCH(AO$6,DataStreams,0)),$B$3),DateRange,0)-1,MATCH(AO$6,DataStreams,0)-1):OFFSET(HOMECELL,MATCH(MIN(INDEX(Last_Data_Point,MATCH($A118,DataStreams,0)),INDEX(Last_Data_Point,MATCH(AO$6,DataStreams,0)),$B$4),DateRange,0)-1,MATCH(AO$6,DataStreams,0)-1) -
(INDEX(Returns!$102:$102,MATCH(AO$6,DataStreams,0))*
OFFSET(HOMECELL,MATCH(MAX(INDEX(First_Data_Point,MATCH($A118,DataStreams,0)),INDEX(First_Data_Point,MATCH(AO$6,DataStreams,0)),$B$3),DateRange,0)-1,MATCH(INDEX(Returns!$100:$100,MATCH(AO$6,DataStreams,0)),DataStreams,0)-1):OFFSET(HOMECELL,MATCH(MIN(INDEX(Last_Data_Point,MATCH($A118,DataStreams,0)),INDEX(Last_Data_Point,MATCH(AO$6,DataStreams,0)),$B$4),DateRange,0)-1,MATCH(INDEX(Returns!$100:$100,MATCH(AO$6,DataStreams,0)),DataStreams,0)-1))),"")</f>
        <v/>
      </c>
      <c r="AP118" s="233" t="str" cm="1">
        <f t="array" aca="1" ref="AP118" ca="1">_xlfn.IFNA(_xlfn.COVARIANCE.S(
OFFSET(HOMECELL,MATCH(MAX(INDEX(First_Data_Point,MATCH($A118,DataStreams,0)),INDEX(First_Data_Point,MATCH(AP$6,DataStreams,0)),$B$3),DateRange,0)-1,MATCH($A118,DataStreams,0)-1):OFFSET(HOMECELL,MATCH(MIN(INDEX(Last_Data_Point,MATCH($A118,DataStreams,0)),INDEX(Last_Data_Point,MATCH(AP$6,DataStreams,0)),$B$4),DateRange,0)-1,MATCH($A118,DataStreams,0)-1) -
(INDEX(Returns!$102:$102,MATCH($A118,DataStreams,0))*
OFFSET(HOMECELL,MATCH(MAX(INDEX(First_Data_Point,MATCH($A118,DataStreams,0)),INDEX(First_Data_Point,MATCH(AP$6,DataStreams,0)),$B$3),DateRange,0)-1,MATCH(INDEX(Returns!$100:$100,MATCH($A118,DataStreams,0)),DataStreams,0)-1):OFFSET(HOMECELL,MATCH(MIN(INDEX(Last_Data_Point,MATCH($A118,DataStreams,0)),INDEX(Last_Data_Point,MATCH(AP$6,DataStreams,0)),$B$4),DateRange,0)-1,MATCH(INDEX(Returns!$100:$100,MATCH($A118,DataStreams,0)),DataStreams,0)-1)),
OFFSET(HOMECELL,MATCH(MAX(INDEX(First_Data_Point,MATCH($A118,DataStreams,0)),INDEX(First_Data_Point,MATCH(AP$6,DataStreams,0)),$B$3),DateRange,0)-1,MATCH(AP$6,DataStreams,0)-1):OFFSET(HOMECELL,MATCH(MIN(INDEX(Last_Data_Point,MATCH($A118,DataStreams,0)),INDEX(Last_Data_Point,MATCH(AP$6,DataStreams,0)),$B$4),DateRange,0)-1,MATCH(AP$6,DataStreams,0)-1) -
(INDEX(Returns!$102:$102,MATCH(AP$6,DataStreams,0))*
OFFSET(HOMECELL,MATCH(MAX(INDEX(First_Data_Point,MATCH($A118,DataStreams,0)),INDEX(First_Data_Point,MATCH(AP$6,DataStreams,0)),$B$3),DateRange,0)-1,MATCH(INDEX(Returns!$100:$100,MATCH(AP$6,DataStreams,0)),DataStreams,0)-1):OFFSET(HOMECELL,MATCH(MIN(INDEX(Last_Data_Point,MATCH($A118,DataStreams,0)),INDEX(Last_Data_Point,MATCH(AP$6,DataStreams,0)),$B$4),DateRange,0)-1,MATCH(INDEX(Returns!$100:$100,MATCH(AP$6,DataStreams,0)),DataStreams,0)-1))),"")</f>
        <v/>
      </c>
      <c r="AQ118" s="233" t="str" cm="1">
        <f t="array" aca="1" ref="AQ118" ca="1">_xlfn.IFNA(_xlfn.COVARIANCE.S(
OFFSET(HOMECELL,MATCH(MAX(INDEX(First_Data_Point,MATCH($A118,DataStreams,0)),INDEX(First_Data_Point,MATCH(AQ$6,DataStreams,0)),$B$3),DateRange,0)-1,MATCH($A118,DataStreams,0)-1):OFFSET(HOMECELL,MATCH(MIN(INDEX(Last_Data_Point,MATCH($A118,DataStreams,0)),INDEX(Last_Data_Point,MATCH(AQ$6,DataStreams,0)),$B$4),DateRange,0)-1,MATCH($A118,DataStreams,0)-1) -
(INDEX(Returns!$102:$102,MATCH($A118,DataStreams,0))*
OFFSET(HOMECELL,MATCH(MAX(INDEX(First_Data_Point,MATCH($A118,DataStreams,0)),INDEX(First_Data_Point,MATCH(AQ$6,DataStreams,0)),$B$3),DateRange,0)-1,MATCH(INDEX(Returns!$100:$100,MATCH($A118,DataStreams,0)),DataStreams,0)-1):OFFSET(HOMECELL,MATCH(MIN(INDEX(Last_Data_Point,MATCH($A118,DataStreams,0)),INDEX(Last_Data_Point,MATCH(AQ$6,DataStreams,0)),$B$4),DateRange,0)-1,MATCH(INDEX(Returns!$100:$100,MATCH($A118,DataStreams,0)),DataStreams,0)-1)),
OFFSET(HOMECELL,MATCH(MAX(INDEX(First_Data_Point,MATCH($A118,DataStreams,0)),INDEX(First_Data_Point,MATCH(AQ$6,DataStreams,0)),$B$3),DateRange,0)-1,MATCH(AQ$6,DataStreams,0)-1):OFFSET(HOMECELL,MATCH(MIN(INDEX(Last_Data_Point,MATCH($A118,DataStreams,0)),INDEX(Last_Data_Point,MATCH(AQ$6,DataStreams,0)),$B$4),DateRange,0)-1,MATCH(AQ$6,DataStreams,0)-1) -
(INDEX(Returns!$102:$102,MATCH(AQ$6,DataStreams,0))*
OFFSET(HOMECELL,MATCH(MAX(INDEX(First_Data_Point,MATCH($A118,DataStreams,0)),INDEX(First_Data_Point,MATCH(AQ$6,DataStreams,0)),$B$3),DateRange,0)-1,MATCH(INDEX(Returns!$100:$100,MATCH(AQ$6,DataStreams,0)),DataStreams,0)-1):OFFSET(HOMECELL,MATCH(MIN(INDEX(Last_Data_Point,MATCH($A118,DataStreams,0)),INDEX(Last_Data_Point,MATCH(AQ$6,DataStreams,0)),$B$4),DateRange,0)-1,MATCH(INDEX(Returns!$100:$100,MATCH(AQ$6,DataStreams,0)),DataStreams,0)-1))),"")</f>
        <v/>
      </c>
      <c r="AR118" s="233" t="str" cm="1">
        <f t="array" aca="1" ref="AR118" ca="1">_xlfn.IFNA(_xlfn.COVARIANCE.S(
OFFSET(HOMECELL,MATCH(MAX(INDEX(First_Data_Point,MATCH($A118,DataStreams,0)),INDEX(First_Data_Point,MATCH(AR$6,DataStreams,0)),$B$3),DateRange,0)-1,MATCH($A118,DataStreams,0)-1):OFFSET(HOMECELL,MATCH(MIN(INDEX(Last_Data_Point,MATCH($A118,DataStreams,0)),INDEX(Last_Data_Point,MATCH(AR$6,DataStreams,0)),$B$4),DateRange,0)-1,MATCH($A118,DataStreams,0)-1) -
(INDEX(Returns!$102:$102,MATCH($A118,DataStreams,0))*
OFFSET(HOMECELL,MATCH(MAX(INDEX(First_Data_Point,MATCH($A118,DataStreams,0)),INDEX(First_Data_Point,MATCH(AR$6,DataStreams,0)),$B$3),DateRange,0)-1,MATCH(INDEX(Returns!$100:$100,MATCH($A118,DataStreams,0)),DataStreams,0)-1):OFFSET(HOMECELL,MATCH(MIN(INDEX(Last_Data_Point,MATCH($A118,DataStreams,0)),INDEX(Last_Data_Point,MATCH(AR$6,DataStreams,0)),$B$4),DateRange,0)-1,MATCH(INDEX(Returns!$100:$100,MATCH($A118,DataStreams,0)),DataStreams,0)-1)),
OFFSET(HOMECELL,MATCH(MAX(INDEX(First_Data_Point,MATCH($A118,DataStreams,0)),INDEX(First_Data_Point,MATCH(AR$6,DataStreams,0)),$B$3),DateRange,0)-1,MATCH(AR$6,DataStreams,0)-1):OFFSET(HOMECELL,MATCH(MIN(INDEX(Last_Data_Point,MATCH($A118,DataStreams,0)),INDEX(Last_Data_Point,MATCH(AR$6,DataStreams,0)),$B$4),DateRange,0)-1,MATCH(AR$6,DataStreams,0)-1) -
(INDEX(Returns!$102:$102,MATCH(AR$6,DataStreams,0))*
OFFSET(HOMECELL,MATCH(MAX(INDEX(First_Data_Point,MATCH($A118,DataStreams,0)),INDEX(First_Data_Point,MATCH(AR$6,DataStreams,0)),$B$3),DateRange,0)-1,MATCH(INDEX(Returns!$100:$100,MATCH(AR$6,DataStreams,0)),DataStreams,0)-1):OFFSET(HOMECELL,MATCH(MIN(INDEX(Last_Data_Point,MATCH($A118,DataStreams,0)),INDEX(Last_Data_Point,MATCH(AR$6,DataStreams,0)),$B$4),DateRange,0)-1,MATCH(INDEX(Returns!$100:$100,MATCH(AR$6,DataStreams,0)),DataStreams,0)-1))),"")</f>
        <v/>
      </c>
      <c r="AS118" s="233" t="str" cm="1">
        <f t="array" aca="1" ref="AS118" ca="1">_xlfn.IFNA(_xlfn.COVARIANCE.S(
OFFSET(HOMECELL,MATCH(MAX(INDEX(First_Data_Point,MATCH($A118,DataStreams,0)),INDEX(First_Data_Point,MATCH(AS$6,DataStreams,0)),$B$3),DateRange,0)-1,MATCH($A118,DataStreams,0)-1):OFFSET(HOMECELL,MATCH(MIN(INDEX(Last_Data_Point,MATCH($A118,DataStreams,0)),INDEX(Last_Data_Point,MATCH(AS$6,DataStreams,0)),$B$4),DateRange,0)-1,MATCH($A118,DataStreams,0)-1) -
(INDEX(Returns!$102:$102,MATCH($A118,DataStreams,0))*
OFFSET(HOMECELL,MATCH(MAX(INDEX(First_Data_Point,MATCH($A118,DataStreams,0)),INDEX(First_Data_Point,MATCH(AS$6,DataStreams,0)),$B$3),DateRange,0)-1,MATCH(INDEX(Returns!$100:$100,MATCH($A118,DataStreams,0)),DataStreams,0)-1):OFFSET(HOMECELL,MATCH(MIN(INDEX(Last_Data_Point,MATCH($A118,DataStreams,0)),INDEX(Last_Data_Point,MATCH(AS$6,DataStreams,0)),$B$4),DateRange,0)-1,MATCH(INDEX(Returns!$100:$100,MATCH($A118,DataStreams,0)),DataStreams,0)-1)),
OFFSET(HOMECELL,MATCH(MAX(INDEX(First_Data_Point,MATCH($A118,DataStreams,0)),INDEX(First_Data_Point,MATCH(AS$6,DataStreams,0)),$B$3),DateRange,0)-1,MATCH(AS$6,DataStreams,0)-1):OFFSET(HOMECELL,MATCH(MIN(INDEX(Last_Data_Point,MATCH($A118,DataStreams,0)),INDEX(Last_Data_Point,MATCH(AS$6,DataStreams,0)),$B$4),DateRange,0)-1,MATCH(AS$6,DataStreams,0)-1) -
(INDEX(Returns!$102:$102,MATCH(AS$6,DataStreams,0))*
OFFSET(HOMECELL,MATCH(MAX(INDEX(First_Data_Point,MATCH($A118,DataStreams,0)),INDEX(First_Data_Point,MATCH(AS$6,DataStreams,0)),$B$3),DateRange,0)-1,MATCH(INDEX(Returns!$100:$100,MATCH(AS$6,DataStreams,0)),DataStreams,0)-1):OFFSET(HOMECELL,MATCH(MIN(INDEX(Last_Data_Point,MATCH($A118,DataStreams,0)),INDEX(Last_Data_Point,MATCH(AS$6,DataStreams,0)),$B$4),DateRange,0)-1,MATCH(INDEX(Returns!$100:$100,MATCH(AS$6,DataStreams,0)),DataStreams,0)-1))),"")</f>
        <v/>
      </c>
      <c r="AT118" s="233" t="str" cm="1">
        <f t="array" aca="1" ref="AT118" ca="1">_xlfn.IFNA(_xlfn.COVARIANCE.S(
OFFSET(HOMECELL,MATCH(MAX(INDEX(First_Data_Point,MATCH($A118,DataStreams,0)),INDEX(First_Data_Point,MATCH(AT$6,DataStreams,0)),$B$3),DateRange,0)-1,MATCH($A118,DataStreams,0)-1):OFFSET(HOMECELL,MATCH(MIN(INDEX(Last_Data_Point,MATCH($A118,DataStreams,0)),INDEX(Last_Data_Point,MATCH(AT$6,DataStreams,0)),$B$4),DateRange,0)-1,MATCH($A118,DataStreams,0)-1) -
(INDEX(Returns!$102:$102,MATCH($A118,DataStreams,0))*
OFFSET(HOMECELL,MATCH(MAX(INDEX(First_Data_Point,MATCH($A118,DataStreams,0)),INDEX(First_Data_Point,MATCH(AT$6,DataStreams,0)),$B$3),DateRange,0)-1,MATCH(INDEX(Returns!$100:$100,MATCH($A118,DataStreams,0)),DataStreams,0)-1):OFFSET(HOMECELL,MATCH(MIN(INDEX(Last_Data_Point,MATCH($A118,DataStreams,0)),INDEX(Last_Data_Point,MATCH(AT$6,DataStreams,0)),$B$4),DateRange,0)-1,MATCH(INDEX(Returns!$100:$100,MATCH($A118,DataStreams,0)),DataStreams,0)-1)),
OFFSET(HOMECELL,MATCH(MAX(INDEX(First_Data_Point,MATCH($A118,DataStreams,0)),INDEX(First_Data_Point,MATCH(AT$6,DataStreams,0)),$B$3),DateRange,0)-1,MATCH(AT$6,DataStreams,0)-1):OFFSET(HOMECELL,MATCH(MIN(INDEX(Last_Data_Point,MATCH($A118,DataStreams,0)),INDEX(Last_Data_Point,MATCH(AT$6,DataStreams,0)),$B$4),DateRange,0)-1,MATCH(AT$6,DataStreams,0)-1) -
(INDEX(Returns!$102:$102,MATCH(AT$6,DataStreams,0))*
OFFSET(HOMECELL,MATCH(MAX(INDEX(First_Data_Point,MATCH($A118,DataStreams,0)),INDEX(First_Data_Point,MATCH(AT$6,DataStreams,0)),$B$3),DateRange,0)-1,MATCH(INDEX(Returns!$100:$100,MATCH(AT$6,DataStreams,0)),DataStreams,0)-1):OFFSET(HOMECELL,MATCH(MIN(INDEX(Last_Data_Point,MATCH($A118,DataStreams,0)),INDEX(Last_Data_Point,MATCH(AT$6,DataStreams,0)),$B$4),DateRange,0)-1,MATCH(INDEX(Returns!$100:$100,MATCH(AT$6,DataStreams,0)),DataStreams,0)-1))),"")</f>
        <v/>
      </c>
      <c r="AU118" s="233" t="str" cm="1">
        <f t="array" aca="1" ref="AU118" ca="1">_xlfn.IFNA(_xlfn.COVARIANCE.S(
OFFSET(HOMECELL,MATCH(MAX(INDEX(First_Data_Point,MATCH($A118,DataStreams,0)),INDEX(First_Data_Point,MATCH(AU$6,DataStreams,0)),$B$3),DateRange,0)-1,MATCH($A118,DataStreams,0)-1):OFFSET(HOMECELL,MATCH(MIN(INDEX(Last_Data_Point,MATCH($A118,DataStreams,0)),INDEX(Last_Data_Point,MATCH(AU$6,DataStreams,0)),$B$4),DateRange,0)-1,MATCH($A118,DataStreams,0)-1) -
(INDEX(Returns!$102:$102,MATCH($A118,DataStreams,0))*
OFFSET(HOMECELL,MATCH(MAX(INDEX(First_Data_Point,MATCH($A118,DataStreams,0)),INDEX(First_Data_Point,MATCH(AU$6,DataStreams,0)),$B$3),DateRange,0)-1,MATCH(INDEX(Returns!$100:$100,MATCH($A118,DataStreams,0)),DataStreams,0)-1):OFFSET(HOMECELL,MATCH(MIN(INDEX(Last_Data_Point,MATCH($A118,DataStreams,0)),INDEX(Last_Data_Point,MATCH(AU$6,DataStreams,0)),$B$4),DateRange,0)-1,MATCH(INDEX(Returns!$100:$100,MATCH($A118,DataStreams,0)),DataStreams,0)-1)),
OFFSET(HOMECELL,MATCH(MAX(INDEX(First_Data_Point,MATCH($A118,DataStreams,0)),INDEX(First_Data_Point,MATCH(AU$6,DataStreams,0)),$B$3),DateRange,0)-1,MATCH(AU$6,DataStreams,0)-1):OFFSET(HOMECELL,MATCH(MIN(INDEX(Last_Data_Point,MATCH($A118,DataStreams,0)),INDEX(Last_Data_Point,MATCH(AU$6,DataStreams,0)),$B$4),DateRange,0)-1,MATCH(AU$6,DataStreams,0)-1) -
(INDEX(Returns!$102:$102,MATCH(AU$6,DataStreams,0))*
OFFSET(HOMECELL,MATCH(MAX(INDEX(First_Data_Point,MATCH($A118,DataStreams,0)),INDEX(First_Data_Point,MATCH(AU$6,DataStreams,0)),$B$3),DateRange,0)-1,MATCH(INDEX(Returns!$100:$100,MATCH(AU$6,DataStreams,0)),DataStreams,0)-1):OFFSET(HOMECELL,MATCH(MIN(INDEX(Last_Data_Point,MATCH($A118,DataStreams,0)),INDEX(Last_Data_Point,MATCH(AU$6,DataStreams,0)),$B$4),DateRange,0)-1,MATCH(INDEX(Returns!$100:$100,MATCH(AU$6,DataStreams,0)),DataStreams,0)-1))),"")</f>
        <v/>
      </c>
      <c r="AV118" s="233" t="str" cm="1">
        <f t="array" aca="1" ref="AV118" ca="1">_xlfn.IFNA(_xlfn.COVARIANCE.S(
OFFSET(HOMECELL,MATCH(MAX(INDEX(First_Data_Point,MATCH($A118,DataStreams,0)),INDEX(First_Data_Point,MATCH(AV$6,DataStreams,0)),$B$3),DateRange,0)-1,MATCH($A118,DataStreams,0)-1):OFFSET(HOMECELL,MATCH(MIN(INDEX(Last_Data_Point,MATCH($A118,DataStreams,0)),INDEX(Last_Data_Point,MATCH(AV$6,DataStreams,0)),$B$4),DateRange,0)-1,MATCH($A118,DataStreams,0)-1) -
(INDEX(Returns!$102:$102,MATCH($A118,DataStreams,0))*
OFFSET(HOMECELL,MATCH(MAX(INDEX(First_Data_Point,MATCH($A118,DataStreams,0)),INDEX(First_Data_Point,MATCH(AV$6,DataStreams,0)),$B$3),DateRange,0)-1,MATCH(INDEX(Returns!$100:$100,MATCH($A118,DataStreams,0)),DataStreams,0)-1):OFFSET(HOMECELL,MATCH(MIN(INDEX(Last_Data_Point,MATCH($A118,DataStreams,0)),INDEX(Last_Data_Point,MATCH(AV$6,DataStreams,0)),$B$4),DateRange,0)-1,MATCH(INDEX(Returns!$100:$100,MATCH($A118,DataStreams,0)),DataStreams,0)-1)),
OFFSET(HOMECELL,MATCH(MAX(INDEX(First_Data_Point,MATCH($A118,DataStreams,0)),INDEX(First_Data_Point,MATCH(AV$6,DataStreams,0)),$B$3),DateRange,0)-1,MATCH(AV$6,DataStreams,0)-1):OFFSET(HOMECELL,MATCH(MIN(INDEX(Last_Data_Point,MATCH($A118,DataStreams,0)),INDEX(Last_Data_Point,MATCH(AV$6,DataStreams,0)),$B$4),DateRange,0)-1,MATCH(AV$6,DataStreams,0)-1) -
(INDEX(Returns!$102:$102,MATCH(AV$6,DataStreams,0))*
OFFSET(HOMECELL,MATCH(MAX(INDEX(First_Data_Point,MATCH($A118,DataStreams,0)),INDEX(First_Data_Point,MATCH(AV$6,DataStreams,0)),$B$3),DateRange,0)-1,MATCH(INDEX(Returns!$100:$100,MATCH(AV$6,DataStreams,0)),DataStreams,0)-1):OFFSET(HOMECELL,MATCH(MIN(INDEX(Last_Data_Point,MATCH($A118,DataStreams,0)),INDEX(Last_Data_Point,MATCH(AV$6,DataStreams,0)),$B$4),DateRange,0)-1,MATCH(INDEX(Returns!$100:$100,MATCH(AV$6,DataStreams,0)),DataStreams,0)-1))),"")</f>
        <v/>
      </c>
      <c r="AW118" s="233" t="str" cm="1">
        <f t="array" aca="1" ref="AW118" ca="1">_xlfn.IFNA(_xlfn.COVARIANCE.S(
OFFSET(HOMECELL,MATCH(MAX(INDEX(First_Data_Point,MATCH($A118,DataStreams,0)),INDEX(First_Data_Point,MATCH(AW$6,DataStreams,0)),$B$3),DateRange,0)-1,MATCH($A118,DataStreams,0)-1):OFFSET(HOMECELL,MATCH(MIN(INDEX(Last_Data_Point,MATCH($A118,DataStreams,0)),INDEX(Last_Data_Point,MATCH(AW$6,DataStreams,0)),$B$4),DateRange,0)-1,MATCH($A118,DataStreams,0)-1) -
(INDEX(Returns!$102:$102,MATCH($A118,DataStreams,0))*
OFFSET(HOMECELL,MATCH(MAX(INDEX(First_Data_Point,MATCH($A118,DataStreams,0)),INDEX(First_Data_Point,MATCH(AW$6,DataStreams,0)),$B$3),DateRange,0)-1,MATCH(INDEX(Returns!$100:$100,MATCH($A118,DataStreams,0)),DataStreams,0)-1):OFFSET(HOMECELL,MATCH(MIN(INDEX(Last_Data_Point,MATCH($A118,DataStreams,0)),INDEX(Last_Data_Point,MATCH(AW$6,DataStreams,0)),$B$4),DateRange,0)-1,MATCH(INDEX(Returns!$100:$100,MATCH($A118,DataStreams,0)),DataStreams,0)-1)),
OFFSET(HOMECELL,MATCH(MAX(INDEX(First_Data_Point,MATCH($A118,DataStreams,0)),INDEX(First_Data_Point,MATCH(AW$6,DataStreams,0)),$B$3),DateRange,0)-1,MATCH(AW$6,DataStreams,0)-1):OFFSET(HOMECELL,MATCH(MIN(INDEX(Last_Data_Point,MATCH($A118,DataStreams,0)),INDEX(Last_Data_Point,MATCH(AW$6,DataStreams,0)),$B$4),DateRange,0)-1,MATCH(AW$6,DataStreams,0)-1) -
(INDEX(Returns!$102:$102,MATCH(AW$6,DataStreams,0))*
OFFSET(HOMECELL,MATCH(MAX(INDEX(First_Data_Point,MATCH($A118,DataStreams,0)),INDEX(First_Data_Point,MATCH(AW$6,DataStreams,0)),$B$3),DateRange,0)-1,MATCH(INDEX(Returns!$100:$100,MATCH(AW$6,DataStreams,0)),DataStreams,0)-1):OFFSET(HOMECELL,MATCH(MIN(INDEX(Last_Data_Point,MATCH($A118,DataStreams,0)),INDEX(Last_Data_Point,MATCH(AW$6,DataStreams,0)),$B$4),DateRange,0)-1,MATCH(INDEX(Returns!$100:$100,MATCH(AW$6,DataStreams,0)),DataStreams,0)-1))),"")</f>
        <v/>
      </c>
      <c r="AX118" s="233" t="str" cm="1">
        <f t="array" aca="1" ref="AX118" ca="1">_xlfn.IFNA(_xlfn.COVARIANCE.S(
OFFSET(HOMECELL,MATCH(MAX(INDEX(First_Data_Point,MATCH($A118,DataStreams,0)),INDEX(First_Data_Point,MATCH(AX$6,DataStreams,0)),$B$3),DateRange,0)-1,MATCH($A118,DataStreams,0)-1):OFFSET(HOMECELL,MATCH(MIN(INDEX(Last_Data_Point,MATCH($A118,DataStreams,0)),INDEX(Last_Data_Point,MATCH(AX$6,DataStreams,0)),$B$4),DateRange,0)-1,MATCH($A118,DataStreams,0)-1) -
(INDEX(Returns!$102:$102,MATCH($A118,DataStreams,0))*
OFFSET(HOMECELL,MATCH(MAX(INDEX(First_Data_Point,MATCH($A118,DataStreams,0)),INDEX(First_Data_Point,MATCH(AX$6,DataStreams,0)),$B$3),DateRange,0)-1,MATCH(INDEX(Returns!$100:$100,MATCH($A118,DataStreams,0)),DataStreams,0)-1):OFFSET(HOMECELL,MATCH(MIN(INDEX(Last_Data_Point,MATCH($A118,DataStreams,0)),INDEX(Last_Data_Point,MATCH(AX$6,DataStreams,0)),$B$4),DateRange,0)-1,MATCH(INDEX(Returns!$100:$100,MATCH($A118,DataStreams,0)),DataStreams,0)-1)),
OFFSET(HOMECELL,MATCH(MAX(INDEX(First_Data_Point,MATCH($A118,DataStreams,0)),INDEX(First_Data_Point,MATCH(AX$6,DataStreams,0)),$B$3),DateRange,0)-1,MATCH(AX$6,DataStreams,0)-1):OFFSET(HOMECELL,MATCH(MIN(INDEX(Last_Data_Point,MATCH($A118,DataStreams,0)),INDEX(Last_Data_Point,MATCH(AX$6,DataStreams,0)),$B$4),DateRange,0)-1,MATCH(AX$6,DataStreams,0)-1) -
(INDEX(Returns!$102:$102,MATCH(AX$6,DataStreams,0))*
OFFSET(HOMECELL,MATCH(MAX(INDEX(First_Data_Point,MATCH($A118,DataStreams,0)),INDEX(First_Data_Point,MATCH(AX$6,DataStreams,0)),$B$3),DateRange,0)-1,MATCH(INDEX(Returns!$100:$100,MATCH(AX$6,DataStreams,0)),DataStreams,0)-1):OFFSET(HOMECELL,MATCH(MIN(INDEX(Last_Data_Point,MATCH($A118,DataStreams,0)),INDEX(Last_Data_Point,MATCH(AX$6,DataStreams,0)),$B$4),DateRange,0)-1,MATCH(INDEX(Returns!$100:$100,MATCH(AX$6,DataStreams,0)),DataStreams,0)-1))),"")</f>
        <v/>
      </c>
      <c r="AY118" s="233" t="str" cm="1">
        <f t="array" aca="1" ref="AY118" ca="1">_xlfn.IFNA(_xlfn.COVARIANCE.S(
OFFSET(HOMECELL,MATCH(MAX(INDEX(First_Data_Point,MATCH($A118,DataStreams,0)),INDEX(First_Data_Point,MATCH(AY$6,DataStreams,0)),$B$3),DateRange,0)-1,MATCH($A118,DataStreams,0)-1):OFFSET(HOMECELL,MATCH(MIN(INDEX(Last_Data_Point,MATCH($A118,DataStreams,0)),INDEX(Last_Data_Point,MATCH(AY$6,DataStreams,0)),$B$4),DateRange,0)-1,MATCH($A118,DataStreams,0)-1) -
(INDEX(Returns!$102:$102,MATCH($A118,DataStreams,0))*
OFFSET(HOMECELL,MATCH(MAX(INDEX(First_Data_Point,MATCH($A118,DataStreams,0)),INDEX(First_Data_Point,MATCH(AY$6,DataStreams,0)),$B$3),DateRange,0)-1,MATCH(INDEX(Returns!$100:$100,MATCH($A118,DataStreams,0)),DataStreams,0)-1):OFFSET(HOMECELL,MATCH(MIN(INDEX(Last_Data_Point,MATCH($A118,DataStreams,0)),INDEX(Last_Data_Point,MATCH(AY$6,DataStreams,0)),$B$4),DateRange,0)-1,MATCH(INDEX(Returns!$100:$100,MATCH($A118,DataStreams,0)),DataStreams,0)-1)),
OFFSET(HOMECELL,MATCH(MAX(INDEX(First_Data_Point,MATCH($A118,DataStreams,0)),INDEX(First_Data_Point,MATCH(AY$6,DataStreams,0)),$B$3),DateRange,0)-1,MATCH(AY$6,DataStreams,0)-1):OFFSET(HOMECELL,MATCH(MIN(INDEX(Last_Data_Point,MATCH($A118,DataStreams,0)),INDEX(Last_Data_Point,MATCH(AY$6,DataStreams,0)),$B$4),DateRange,0)-1,MATCH(AY$6,DataStreams,0)-1) -
(INDEX(Returns!$102:$102,MATCH(AY$6,DataStreams,0))*
OFFSET(HOMECELL,MATCH(MAX(INDEX(First_Data_Point,MATCH($A118,DataStreams,0)),INDEX(First_Data_Point,MATCH(AY$6,DataStreams,0)),$B$3),DateRange,0)-1,MATCH(INDEX(Returns!$100:$100,MATCH(AY$6,DataStreams,0)),DataStreams,0)-1):OFFSET(HOMECELL,MATCH(MIN(INDEX(Last_Data_Point,MATCH($A118,DataStreams,0)),INDEX(Last_Data_Point,MATCH(AY$6,DataStreams,0)),$B$4),DateRange,0)-1,MATCH(INDEX(Returns!$100:$100,MATCH(AY$6,DataStreams,0)),DataStreams,0)-1))),"")</f>
        <v/>
      </c>
      <c r="AZ118" s="233" t="str" cm="1">
        <f t="array" aca="1" ref="AZ118" ca="1">_xlfn.IFNA(_xlfn.COVARIANCE.S(
OFFSET(HOMECELL,MATCH(MAX(INDEX(First_Data_Point,MATCH($A118,DataStreams,0)),INDEX(First_Data_Point,MATCH(AZ$6,DataStreams,0)),$B$3),DateRange,0)-1,MATCH($A118,DataStreams,0)-1):OFFSET(HOMECELL,MATCH(MIN(INDEX(Last_Data_Point,MATCH($A118,DataStreams,0)),INDEX(Last_Data_Point,MATCH(AZ$6,DataStreams,0)),$B$4),DateRange,0)-1,MATCH($A118,DataStreams,0)-1) -
(INDEX(Returns!$102:$102,MATCH($A118,DataStreams,0))*
OFFSET(HOMECELL,MATCH(MAX(INDEX(First_Data_Point,MATCH($A118,DataStreams,0)),INDEX(First_Data_Point,MATCH(AZ$6,DataStreams,0)),$B$3),DateRange,0)-1,MATCH(INDEX(Returns!$100:$100,MATCH($A118,DataStreams,0)),DataStreams,0)-1):OFFSET(HOMECELL,MATCH(MIN(INDEX(Last_Data_Point,MATCH($A118,DataStreams,0)),INDEX(Last_Data_Point,MATCH(AZ$6,DataStreams,0)),$B$4),DateRange,0)-1,MATCH(INDEX(Returns!$100:$100,MATCH($A118,DataStreams,0)),DataStreams,0)-1)),
OFFSET(HOMECELL,MATCH(MAX(INDEX(First_Data_Point,MATCH($A118,DataStreams,0)),INDEX(First_Data_Point,MATCH(AZ$6,DataStreams,0)),$B$3),DateRange,0)-1,MATCH(AZ$6,DataStreams,0)-1):OFFSET(HOMECELL,MATCH(MIN(INDEX(Last_Data_Point,MATCH($A118,DataStreams,0)),INDEX(Last_Data_Point,MATCH(AZ$6,DataStreams,0)),$B$4),DateRange,0)-1,MATCH(AZ$6,DataStreams,0)-1) -
(INDEX(Returns!$102:$102,MATCH(AZ$6,DataStreams,0))*
OFFSET(HOMECELL,MATCH(MAX(INDEX(First_Data_Point,MATCH($A118,DataStreams,0)),INDEX(First_Data_Point,MATCH(AZ$6,DataStreams,0)),$B$3),DateRange,0)-1,MATCH(INDEX(Returns!$100:$100,MATCH(AZ$6,DataStreams,0)),DataStreams,0)-1):OFFSET(HOMECELL,MATCH(MIN(INDEX(Last_Data_Point,MATCH($A118,DataStreams,0)),INDEX(Last_Data_Point,MATCH(AZ$6,DataStreams,0)),$B$4),DateRange,0)-1,MATCH(INDEX(Returns!$100:$100,MATCH(AZ$6,DataStreams,0)),DataStreams,0)-1))),"")</f>
        <v/>
      </c>
      <c r="BA118" s="233" t="str" cm="1">
        <f t="array" aca="1" ref="BA118" ca="1">_xlfn.IFNA(_xlfn.COVARIANCE.S(
OFFSET(HOMECELL,MATCH(MAX(INDEX(First_Data_Point,MATCH($A118,DataStreams,0)),INDEX(First_Data_Point,MATCH(BA$6,DataStreams,0)),$B$3),DateRange,0)-1,MATCH($A118,DataStreams,0)-1):OFFSET(HOMECELL,MATCH(MIN(INDEX(Last_Data_Point,MATCH($A118,DataStreams,0)),INDEX(Last_Data_Point,MATCH(BA$6,DataStreams,0)),$B$4),DateRange,0)-1,MATCH($A118,DataStreams,0)-1) -
(INDEX(Returns!$102:$102,MATCH($A118,DataStreams,0))*
OFFSET(HOMECELL,MATCH(MAX(INDEX(First_Data_Point,MATCH($A118,DataStreams,0)),INDEX(First_Data_Point,MATCH(BA$6,DataStreams,0)),$B$3),DateRange,0)-1,MATCH(INDEX(Returns!$100:$100,MATCH($A118,DataStreams,0)),DataStreams,0)-1):OFFSET(HOMECELL,MATCH(MIN(INDEX(Last_Data_Point,MATCH($A118,DataStreams,0)),INDEX(Last_Data_Point,MATCH(BA$6,DataStreams,0)),$B$4),DateRange,0)-1,MATCH(INDEX(Returns!$100:$100,MATCH($A118,DataStreams,0)),DataStreams,0)-1)),
OFFSET(HOMECELL,MATCH(MAX(INDEX(First_Data_Point,MATCH($A118,DataStreams,0)),INDEX(First_Data_Point,MATCH(BA$6,DataStreams,0)),$B$3),DateRange,0)-1,MATCH(BA$6,DataStreams,0)-1):OFFSET(HOMECELL,MATCH(MIN(INDEX(Last_Data_Point,MATCH($A118,DataStreams,0)),INDEX(Last_Data_Point,MATCH(BA$6,DataStreams,0)),$B$4),DateRange,0)-1,MATCH(BA$6,DataStreams,0)-1) -
(INDEX(Returns!$102:$102,MATCH(BA$6,DataStreams,0))*
OFFSET(HOMECELL,MATCH(MAX(INDEX(First_Data_Point,MATCH($A118,DataStreams,0)),INDEX(First_Data_Point,MATCH(BA$6,DataStreams,0)),$B$3),DateRange,0)-1,MATCH(INDEX(Returns!$100:$100,MATCH(BA$6,DataStreams,0)),DataStreams,0)-1):OFFSET(HOMECELL,MATCH(MIN(INDEX(Last_Data_Point,MATCH($A118,DataStreams,0)),INDEX(Last_Data_Point,MATCH(BA$6,DataStreams,0)),$B$4),DateRange,0)-1,MATCH(INDEX(Returns!$100:$100,MATCH(BA$6,DataStreams,0)),DataStreams,0)-1))),"")</f>
        <v/>
      </c>
      <c r="BB118" s="233" t="str" cm="1">
        <f t="array" aca="1" ref="BB118" ca="1">_xlfn.IFNA(_xlfn.COVARIANCE.S(
OFFSET(HOMECELL,MATCH(MAX(INDEX(First_Data_Point,MATCH($A118,DataStreams,0)),INDEX(First_Data_Point,MATCH(BB$6,DataStreams,0)),$B$3),DateRange,0)-1,MATCH($A118,DataStreams,0)-1):OFFSET(HOMECELL,MATCH(MIN(INDEX(Last_Data_Point,MATCH($A118,DataStreams,0)),INDEX(Last_Data_Point,MATCH(BB$6,DataStreams,0)),$B$4),DateRange,0)-1,MATCH($A118,DataStreams,0)-1) -
(INDEX(Returns!$102:$102,MATCH($A118,DataStreams,0))*
OFFSET(HOMECELL,MATCH(MAX(INDEX(First_Data_Point,MATCH($A118,DataStreams,0)),INDEX(First_Data_Point,MATCH(BB$6,DataStreams,0)),$B$3),DateRange,0)-1,MATCH(INDEX(Returns!$100:$100,MATCH($A118,DataStreams,0)),DataStreams,0)-1):OFFSET(HOMECELL,MATCH(MIN(INDEX(Last_Data_Point,MATCH($A118,DataStreams,0)),INDEX(Last_Data_Point,MATCH(BB$6,DataStreams,0)),$B$4),DateRange,0)-1,MATCH(INDEX(Returns!$100:$100,MATCH($A118,DataStreams,0)),DataStreams,0)-1)),
OFFSET(HOMECELL,MATCH(MAX(INDEX(First_Data_Point,MATCH($A118,DataStreams,0)),INDEX(First_Data_Point,MATCH(BB$6,DataStreams,0)),$B$3),DateRange,0)-1,MATCH(BB$6,DataStreams,0)-1):OFFSET(HOMECELL,MATCH(MIN(INDEX(Last_Data_Point,MATCH($A118,DataStreams,0)),INDEX(Last_Data_Point,MATCH(BB$6,DataStreams,0)),$B$4),DateRange,0)-1,MATCH(BB$6,DataStreams,0)-1) -
(INDEX(Returns!$102:$102,MATCH(BB$6,DataStreams,0))*
OFFSET(HOMECELL,MATCH(MAX(INDEX(First_Data_Point,MATCH($A118,DataStreams,0)),INDEX(First_Data_Point,MATCH(BB$6,DataStreams,0)),$B$3),DateRange,0)-1,MATCH(INDEX(Returns!$100:$100,MATCH(BB$6,DataStreams,0)),DataStreams,0)-1):OFFSET(HOMECELL,MATCH(MIN(INDEX(Last_Data_Point,MATCH($A118,DataStreams,0)),INDEX(Last_Data_Point,MATCH(BB$6,DataStreams,0)),$B$4),DateRange,0)-1,MATCH(INDEX(Returns!$100:$100,MATCH(BB$6,DataStreams,0)),DataStreams,0)-1))),"")</f>
        <v/>
      </c>
      <c r="BC118" s="236"/>
    </row>
    <row r="119" spans="1:55" ht="5.25" customHeight="1">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c r="AB119" s="236"/>
      <c r="AC119" s="236"/>
      <c r="AD119" s="236"/>
      <c r="AE119" s="236"/>
      <c r="AF119" s="236"/>
      <c r="AG119" s="236"/>
      <c r="AH119" s="236"/>
      <c r="AI119" s="236"/>
      <c r="AJ119" s="236"/>
      <c r="AK119" s="236"/>
      <c r="AL119" s="236"/>
      <c r="AM119" s="236"/>
      <c r="AN119" s="236"/>
      <c r="AO119" s="236"/>
      <c r="AP119" s="236"/>
      <c r="AQ119" s="236"/>
      <c r="AR119" s="236"/>
      <c r="AS119" s="236"/>
      <c r="AT119" s="236"/>
      <c r="AU119" s="236"/>
      <c r="AV119" s="236"/>
      <c r="AW119" s="236"/>
      <c r="AX119" s="236"/>
      <c r="AY119" s="236"/>
      <c r="AZ119" s="236"/>
      <c r="BA119" s="236"/>
      <c r="BB119" s="236"/>
      <c r="BC119" s="236"/>
    </row>
    <row r="120" spans="1:55">
      <c r="A120" s="234" t="s">
        <v>203</v>
      </c>
      <c r="B120" s="240"/>
      <c r="C120" s="240"/>
      <c r="D120" s="240"/>
      <c r="E120" s="240"/>
      <c r="F120" s="240"/>
      <c r="G120" s="240"/>
      <c r="H120" s="240"/>
      <c r="I120" s="240"/>
      <c r="J120" s="240"/>
      <c r="K120" s="240"/>
      <c r="L120" s="240"/>
      <c r="M120" s="240"/>
      <c r="N120" s="240"/>
      <c r="O120" s="240"/>
      <c r="P120" s="240"/>
      <c r="Q120" s="240"/>
      <c r="R120" s="240"/>
      <c r="S120" s="240"/>
      <c r="T120" s="240"/>
      <c r="U120" s="240"/>
      <c r="V120" s="240"/>
      <c r="W120" s="240"/>
      <c r="X120" s="240"/>
      <c r="Y120" s="240"/>
      <c r="Z120" s="240"/>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row>
    <row r="122" spans="1:55" ht="19.5" customHeight="1">
      <c r="A122" s="237" t="s">
        <v>243</v>
      </c>
      <c r="B122" s="238"/>
      <c r="C122" s="238"/>
      <c r="D122" s="238"/>
      <c r="E122" s="238"/>
      <c r="F122" s="238"/>
      <c r="G122" s="238"/>
      <c r="H122" s="238"/>
      <c r="I122" s="238"/>
      <c r="J122" s="238"/>
      <c r="K122" s="238"/>
      <c r="L122" s="238"/>
      <c r="M122" s="238"/>
      <c r="N122" s="238"/>
      <c r="O122" s="238"/>
      <c r="P122" s="238"/>
      <c r="Q122" s="238"/>
      <c r="R122" s="238"/>
      <c r="S122" s="238"/>
      <c r="T122" s="238"/>
      <c r="U122" s="238"/>
      <c r="V122" s="238"/>
      <c r="W122" s="238"/>
      <c r="X122" s="238"/>
      <c r="Y122" s="238"/>
      <c r="Z122" s="238"/>
      <c r="AA122" s="238"/>
      <c r="AB122" s="238"/>
      <c r="AC122" s="238"/>
      <c r="AD122" s="238"/>
      <c r="AE122" s="238"/>
      <c r="AF122" s="238"/>
      <c r="AG122" s="238"/>
      <c r="AH122" s="238"/>
      <c r="AI122" s="238"/>
      <c r="AJ122" s="238"/>
      <c r="AK122" s="238"/>
      <c r="AL122" s="238"/>
      <c r="AM122" s="238"/>
      <c r="AN122" s="238"/>
      <c r="AO122" s="238"/>
      <c r="AP122" s="238"/>
      <c r="AQ122" s="238"/>
      <c r="AR122" s="238"/>
      <c r="AS122" s="238"/>
      <c r="AT122" s="238"/>
      <c r="AU122" s="238"/>
      <c r="AV122" s="238"/>
      <c r="AW122" s="238"/>
      <c r="AX122" s="238"/>
      <c r="AY122" s="238"/>
      <c r="AZ122" s="238"/>
      <c r="BA122" s="238"/>
      <c r="BB122" s="238"/>
      <c r="BC122" s="236"/>
    </row>
    <row r="123" spans="1:55">
      <c r="A123" s="239" t="str" cm="1">
        <f t="array" aca="1" ref="A123:A163" ca="1">Ticker_IDs</f>
        <v>CASH</v>
      </c>
      <c r="B123" s="233" cm="1">
        <f t="array" aca="1" ref="B123" ca="1">_xlfn.IFNA(_xlfn.COVARIANCE.S(
IF((OFFSET(HOMECELL,MATCH(MAX(INDEX(First_Data_Point,MATCH("Russell 3000",DataStreams,0)),INDEX(First_Data_Point,MATCH($A123,DataStreams,0)),INDEX(First_Data_Point,MATCH(B$6,DataStreams,0)),$B$3),DateRange,0)-1,MATCH("Russell 3000",DataStreams,0)-1):
OFFSET(HOMECELL,MATCH(MIN(INDEX(Last_Data_Point,MATCH("Russell 3000",DataStreams,0)),INDEX(Last_Data_Point,MATCH($A123,DataStreams,0)),INDEX(Last_Data_Point,MATCH(B$6,DataStreams,0)),$B$4),DateRange,0)-1,MATCH("Russell 3000",DataStreams,0)-1))&lt;=Stress_Threshold,
OFFSET(HOMECELL,MATCH(MAX(INDEX(First_Data_Point,MATCH($A123,DataStreams,0)),INDEX(First_Data_Point,MATCH(B$6,DataStreams,0)),$B$3),DateRange,0)-1,MATCH($A123,DataStreams,0)-1):
OFFSET(HOMECELL,MATCH(MIN(INDEX(Last_Data_Point,MATCH($A123,DataStreams,0)),INDEX(Last_Data_Point,MATCH(B$6,DataStreams,0)),$B$4),DateRange,0)-1,MATCH($A123,DataStreams,0)-1),"NA"),
IF((OFFSET(HOMECELL,MATCH(MAX(INDEX(First_Data_Point,MATCH("Russell 3000",DataStreams,0)),INDEX(First_Data_Point,MATCH($A123,DataStreams,0)),INDEX(First_Data_Point,MATCH(B$6,DataStreams,0)),$B$3),DateRange,0)-1,MATCH("Russell 3000",DataStreams,0)-1):
OFFSET(HOMECELL,MATCH(MIN(INDEX(Last_Data_Point,MATCH("Russell 3000",DataStreams,0)),INDEX(Last_Data_Point,MATCH($A123,DataStreams,0)),INDEX(Last_Data_Point,MATCH(B$6,DataStreams,0)),$B$4),DateRange,0)-1,MATCH("Russell 3000",DataStreams,0)-1))&lt;=Stress_Threshold,
OFFSET(HOMECELL,MATCH(MAX(INDEX(First_Data_Point,MATCH($A123,DataStreams,0)),INDEX(First_Data_Point,MATCH(B$6,DataStreams,0)),$B$3),DateRange,0)-1,MATCH(B$6,DataStreams,0)-1):
OFFSET(HOMECELL,MATCH(MIN(INDEX(Last_Data_Point,MATCH($A123,DataStreams,0)),INDEX(Last_Data_Point,MATCH(B$6,DataStreams,0)),$B$4),DateRange,0)-1,MATCH(B$6,DataStreams,0)-1),"NA")),"")</f>
        <v>3.5371969696969655E-6</v>
      </c>
      <c r="C123" s="233" cm="1">
        <f t="array" aca="1" ref="C123" ca="1">_xlfn.IFNA(_xlfn.COVARIANCE.S(
IF((OFFSET(HOMECELL,MATCH(MAX(INDEX(First_Data_Point,MATCH("Russell 3000",DataStreams,0)),INDEX(First_Data_Point,MATCH($A123,DataStreams,0)),INDEX(First_Data_Point,MATCH(C$6,DataStreams,0)),$B$3),DateRange,0)-1,MATCH("Russell 3000",DataStreams,0)-1):
OFFSET(HOMECELL,MATCH(MIN(INDEX(Last_Data_Point,MATCH("Russell 3000",DataStreams,0)),INDEX(Last_Data_Point,MATCH($A123,DataStreams,0)),INDEX(Last_Data_Point,MATCH(C$6,DataStreams,0)),$B$4),DateRange,0)-1,MATCH("Russell 3000",DataStreams,0)-1))&lt;=Stress_Threshold,
OFFSET(HOMECELL,MATCH(MAX(INDEX(First_Data_Point,MATCH($A123,DataStreams,0)),INDEX(First_Data_Point,MATCH(C$6,DataStreams,0)),$B$3),DateRange,0)-1,MATCH($A123,DataStreams,0)-1):
OFFSET(HOMECELL,MATCH(MIN(INDEX(Last_Data_Point,MATCH($A123,DataStreams,0)),INDEX(Last_Data_Point,MATCH(C$6,DataStreams,0)),$B$4),DateRange,0)-1,MATCH($A123,DataStreams,0)-1),"NA"),
IF((OFFSET(HOMECELL,MATCH(MAX(INDEX(First_Data_Point,MATCH("Russell 3000",DataStreams,0)),INDEX(First_Data_Point,MATCH($A123,DataStreams,0)),INDEX(First_Data_Point,MATCH(C$6,DataStreams,0)),$B$3),DateRange,0)-1,MATCH("Russell 3000",DataStreams,0)-1):
OFFSET(HOMECELL,MATCH(MIN(INDEX(Last_Data_Point,MATCH("Russell 3000",DataStreams,0)),INDEX(Last_Data_Point,MATCH($A123,DataStreams,0)),INDEX(Last_Data_Point,MATCH(C$6,DataStreams,0)),$B$4),DateRange,0)-1,MATCH("Russell 3000",DataStreams,0)-1))&lt;=Stress_Threshold,
OFFSET(HOMECELL,MATCH(MAX(INDEX(First_Data_Point,MATCH($A123,DataStreams,0)),INDEX(First_Data_Point,MATCH(C$6,DataStreams,0)),$B$3),DateRange,0)-1,MATCH(C$6,DataStreams,0)-1):
OFFSET(HOMECELL,MATCH(MIN(INDEX(Last_Data_Point,MATCH($A123,DataStreams,0)),INDEX(Last_Data_Point,MATCH(C$6,DataStreams,0)),$B$4),DateRange,0)-1,MATCH(C$6,DataStreams,0)-1),"NA")),"")</f>
        <v>2.5946675795502832E-5</v>
      </c>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c r="AA123" s="233"/>
      <c r="AB123" s="233"/>
      <c r="AC123" s="233"/>
      <c r="AD123" s="233"/>
      <c r="AE123" s="233"/>
      <c r="AF123" s="233"/>
      <c r="AG123" s="233"/>
      <c r="AH123" s="233"/>
      <c r="AI123" s="233"/>
      <c r="AJ123" s="233"/>
      <c r="AK123" s="233"/>
      <c r="AL123" s="233"/>
      <c r="AM123" s="233"/>
      <c r="AN123" s="233"/>
      <c r="AO123" s="233"/>
      <c r="AP123" s="233"/>
      <c r="AQ123" s="233"/>
      <c r="AR123" s="233"/>
      <c r="AS123" s="233"/>
      <c r="AT123" s="233"/>
      <c r="AU123" s="233"/>
      <c r="AV123" s="233"/>
      <c r="AW123" s="233"/>
      <c r="AX123" s="233"/>
      <c r="AY123" s="233"/>
      <c r="AZ123" s="233"/>
      <c r="BA123" s="233"/>
      <c r="BB123" s="233"/>
      <c r="BC123" s="236"/>
    </row>
    <row r="124" spans="1:55">
      <c r="A124" s="239" t="str">
        <f ca="1"/>
        <v>VTHR</v>
      </c>
      <c r="B124" s="233" cm="1">
        <f t="array" aca="1" ref="B124" ca="1">_xlfn.IFNA(_xlfn.COVARIANCE.S(
IF((OFFSET(HOMECELL,MATCH(MAX(INDEX(First_Data_Point,MATCH("Russell 3000",DataStreams,0)),INDEX(First_Data_Point,MATCH($A124,DataStreams,0)),INDEX(First_Data_Point,MATCH(B$6,DataStreams,0)),$B$3),DateRange,0)-1,MATCH("Russell 3000",DataStreams,0)-1):
OFFSET(HOMECELL,MATCH(MIN(INDEX(Last_Data_Point,MATCH("Russell 3000",DataStreams,0)),INDEX(Last_Data_Point,MATCH($A124,DataStreams,0)),INDEX(Last_Data_Point,MATCH(B$6,DataStreams,0)),$B$4),DateRange,0)-1,MATCH("Russell 3000",DataStreams,0)-1))&lt;=Stress_Threshold,
OFFSET(HOMECELL,MATCH(MAX(INDEX(First_Data_Point,MATCH($A124,DataStreams,0)),INDEX(First_Data_Point,MATCH(B$6,DataStreams,0)),$B$3),DateRange,0)-1,MATCH($A124,DataStreams,0)-1):
OFFSET(HOMECELL,MATCH(MIN(INDEX(Last_Data_Point,MATCH($A124,DataStreams,0)),INDEX(Last_Data_Point,MATCH(B$6,DataStreams,0)),$B$4),DateRange,0)-1,MATCH($A124,DataStreams,0)-1),"NA"),
IF((OFFSET(HOMECELL,MATCH(MAX(INDEX(First_Data_Point,MATCH("Russell 3000",DataStreams,0)),INDEX(First_Data_Point,MATCH($A124,DataStreams,0)),INDEX(First_Data_Point,MATCH(B$6,DataStreams,0)),$B$3),DateRange,0)-1,MATCH("Russell 3000",DataStreams,0)-1):
OFFSET(HOMECELL,MATCH(MIN(INDEX(Last_Data_Point,MATCH("Russell 3000",DataStreams,0)),INDEX(Last_Data_Point,MATCH($A124,DataStreams,0)),INDEX(Last_Data_Point,MATCH(B$6,DataStreams,0)),$B$4),DateRange,0)-1,MATCH("Russell 3000",DataStreams,0)-1))&lt;=Stress_Threshold,
OFFSET(HOMECELL,MATCH(MAX(INDEX(First_Data_Point,MATCH($A124,DataStreams,0)),INDEX(First_Data_Point,MATCH(B$6,DataStreams,0)),$B$3),DateRange,0)-1,MATCH(B$6,DataStreams,0)-1):
OFFSET(HOMECELL,MATCH(MIN(INDEX(Last_Data_Point,MATCH($A124,DataStreams,0)),INDEX(Last_Data_Point,MATCH(B$6,DataStreams,0)),$B$4),DateRange,0)-1,MATCH(B$6,DataStreams,0)-1),"NA")),"")</f>
        <v>2.5946675795502832E-5</v>
      </c>
      <c r="C124" s="233" cm="1">
        <f t="array" aca="1" ref="C124" ca="1">_xlfn.IFNA(_xlfn.COVARIANCE.S(
IF((OFFSET(HOMECELL,MATCH(MAX(INDEX(First_Data_Point,MATCH("Russell 3000",DataStreams,0)),INDEX(First_Data_Point,MATCH($A124,DataStreams,0)),INDEX(First_Data_Point,MATCH(C$6,DataStreams,0)),$B$3),DateRange,0)-1,MATCH("Russell 3000",DataStreams,0)-1):
OFFSET(HOMECELL,MATCH(MIN(INDEX(Last_Data_Point,MATCH("Russell 3000",DataStreams,0)),INDEX(Last_Data_Point,MATCH($A124,DataStreams,0)),INDEX(Last_Data_Point,MATCH(C$6,DataStreams,0)),$B$4),DateRange,0)-1,MATCH("Russell 3000",DataStreams,0)-1))&lt;=Stress_Threshold,
OFFSET(HOMECELL,MATCH(MAX(INDEX(First_Data_Point,MATCH($A124,DataStreams,0)),INDEX(First_Data_Point,MATCH(C$6,DataStreams,0)),$B$3),DateRange,0)-1,MATCH($A124,DataStreams,0)-1):
OFFSET(HOMECELL,MATCH(MIN(INDEX(Last_Data_Point,MATCH($A124,DataStreams,0)),INDEX(Last_Data_Point,MATCH(C$6,DataStreams,0)),$B$4),DateRange,0)-1,MATCH($A124,DataStreams,0)-1),"NA"),
IF((OFFSET(HOMECELL,MATCH(MAX(INDEX(First_Data_Point,MATCH("Russell 3000",DataStreams,0)),INDEX(First_Data_Point,MATCH($A124,DataStreams,0)),INDEX(First_Data_Point,MATCH(C$6,DataStreams,0)),$B$3),DateRange,0)-1,MATCH("Russell 3000",DataStreams,0)-1):
OFFSET(HOMECELL,MATCH(MIN(INDEX(Last_Data_Point,MATCH("Russell 3000",DataStreams,0)),INDEX(Last_Data_Point,MATCH($A124,DataStreams,0)),INDEX(Last_Data_Point,MATCH(C$6,DataStreams,0)),$B$4),DateRange,0)-1,MATCH("Russell 3000",DataStreams,0)-1))&lt;=Stress_Threshold,
OFFSET(HOMECELL,MATCH(MAX(INDEX(First_Data_Point,MATCH($A124,DataStreams,0)),INDEX(First_Data_Point,MATCH(C$6,DataStreams,0)),$B$3),DateRange,0)-1,MATCH(C$6,DataStreams,0)-1):
OFFSET(HOMECELL,MATCH(MIN(INDEX(Last_Data_Point,MATCH($A124,DataStreams,0)),INDEX(Last_Data_Point,MATCH(C$6,DataStreams,0)),$B$4),DateRange,0)-1,MATCH(C$6,DataStreams,0)-1),"NA")),"")</f>
        <v>6.8935592129313055E-4</v>
      </c>
      <c r="D124" s="233"/>
      <c r="E124" s="233"/>
      <c r="F124" s="233"/>
      <c r="G124" s="233"/>
      <c r="H124" s="233"/>
      <c r="I124" s="233"/>
      <c r="J124" s="233"/>
      <c r="K124" s="233"/>
      <c r="L124" s="233"/>
      <c r="M124" s="233"/>
      <c r="N124" s="233"/>
      <c r="O124" s="233"/>
      <c r="P124" s="233"/>
      <c r="Q124" s="233"/>
      <c r="R124" s="233"/>
      <c r="S124" s="233"/>
      <c r="T124" s="233"/>
      <c r="U124" s="233"/>
      <c r="V124" s="233"/>
      <c r="W124" s="233"/>
      <c r="X124" s="233"/>
      <c r="Y124" s="233"/>
      <c r="Z124" s="233"/>
      <c r="AA124" s="233"/>
      <c r="AB124" s="233"/>
      <c r="AC124" s="233"/>
      <c r="AD124" s="233"/>
      <c r="AE124" s="233"/>
      <c r="AF124" s="233"/>
      <c r="AG124" s="233"/>
      <c r="AH124" s="233"/>
      <c r="AI124" s="233"/>
      <c r="AJ124" s="233"/>
      <c r="AK124" s="233"/>
      <c r="AL124" s="233"/>
      <c r="AM124" s="233"/>
      <c r="AN124" s="233"/>
      <c r="AO124" s="233"/>
      <c r="AP124" s="233"/>
      <c r="AQ124" s="233"/>
      <c r="AR124" s="233"/>
      <c r="AS124" s="233"/>
      <c r="AT124" s="233"/>
      <c r="AU124" s="233"/>
      <c r="AV124" s="233"/>
      <c r="AW124" s="233"/>
      <c r="AX124" s="233"/>
      <c r="AY124" s="233"/>
      <c r="AZ124" s="233"/>
      <c r="BA124" s="233"/>
      <c r="BB124" s="233"/>
      <c r="BC124" s="236"/>
    </row>
    <row r="125" spans="1:55">
      <c r="A125" s="239" t="str">
        <f ca="1"/>
        <v>VAW</v>
      </c>
      <c r="B125" s="233"/>
      <c r="C125" s="233"/>
      <c r="D125" s="233"/>
      <c r="E125" s="233"/>
      <c r="F125" s="233"/>
      <c r="G125" s="233"/>
      <c r="H125" s="233"/>
      <c r="I125" s="233"/>
      <c r="J125" s="233"/>
      <c r="K125" s="233"/>
      <c r="L125" s="233"/>
      <c r="M125" s="233"/>
      <c r="N125" s="233"/>
      <c r="O125" s="233"/>
      <c r="P125" s="233"/>
      <c r="Q125" s="233"/>
      <c r="R125" s="233"/>
      <c r="S125" s="233"/>
      <c r="T125" s="233"/>
      <c r="U125" s="233"/>
      <c r="V125" s="233"/>
      <c r="W125" s="233"/>
      <c r="X125" s="233"/>
      <c r="Y125" s="233"/>
      <c r="Z125" s="233"/>
      <c r="AA125" s="233"/>
      <c r="AB125" s="233"/>
      <c r="AC125" s="233"/>
      <c r="AD125" s="233"/>
      <c r="AE125" s="233"/>
      <c r="AF125" s="233"/>
      <c r="AG125" s="233"/>
      <c r="AH125" s="233"/>
      <c r="AI125" s="233"/>
      <c r="AJ125" s="233"/>
      <c r="AK125" s="233"/>
      <c r="AL125" s="233"/>
      <c r="AM125" s="233"/>
      <c r="AN125" s="233"/>
      <c r="AO125" s="233"/>
      <c r="AP125" s="233"/>
      <c r="AQ125" s="233"/>
      <c r="AR125" s="233"/>
      <c r="AS125" s="233"/>
      <c r="AT125" s="233"/>
      <c r="AU125" s="233"/>
      <c r="AV125" s="233"/>
      <c r="AW125" s="233"/>
      <c r="AX125" s="233"/>
      <c r="AY125" s="233"/>
      <c r="AZ125" s="233"/>
      <c r="BA125" s="233"/>
      <c r="BB125" s="233"/>
      <c r="BC125" s="236"/>
    </row>
    <row r="126" spans="1:55">
      <c r="A126" s="239" t="str">
        <f ca="1"/>
        <v>VFH</v>
      </c>
      <c r="B126" s="233"/>
      <c r="C126" s="233"/>
      <c r="D126" s="233"/>
      <c r="E126" s="233"/>
      <c r="F126" s="233"/>
      <c r="G126" s="233"/>
      <c r="H126" s="233"/>
      <c r="I126" s="233"/>
      <c r="J126" s="233"/>
      <c r="K126" s="233"/>
      <c r="L126" s="233"/>
      <c r="M126" s="233"/>
      <c r="N126" s="233"/>
      <c r="O126" s="233"/>
      <c r="P126" s="233"/>
      <c r="Q126" s="233"/>
      <c r="R126" s="233"/>
      <c r="S126" s="233"/>
      <c r="T126" s="233"/>
      <c r="U126" s="233"/>
      <c r="V126" s="233"/>
      <c r="W126" s="233"/>
      <c r="X126" s="233"/>
      <c r="Y126" s="233"/>
      <c r="Z126" s="233"/>
      <c r="AA126" s="233"/>
      <c r="AB126" s="233"/>
      <c r="AC126" s="233"/>
      <c r="AD126" s="233"/>
      <c r="AE126" s="233"/>
      <c r="AF126" s="233"/>
      <c r="AG126" s="233"/>
      <c r="AH126" s="233"/>
      <c r="AI126" s="233"/>
      <c r="AJ126" s="233"/>
      <c r="AK126" s="233"/>
      <c r="AL126" s="233"/>
      <c r="AM126" s="233"/>
      <c r="AN126" s="233"/>
      <c r="AO126" s="233"/>
      <c r="AP126" s="233"/>
      <c r="AQ126" s="233"/>
      <c r="AR126" s="233"/>
      <c r="AS126" s="233"/>
      <c r="AT126" s="233"/>
      <c r="AU126" s="233"/>
      <c r="AV126" s="233"/>
      <c r="AW126" s="233"/>
      <c r="AX126" s="233"/>
      <c r="AY126" s="233"/>
      <c r="AZ126" s="233"/>
      <c r="BA126" s="233"/>
      <c r="BB126" s="233"/>
      <c r="BC126" s="236"/>
    </row>
    <row r="127" spans="1:55">
      <c r="A127" s="239" t="str">
        <f ca="1"/>
        <v>VIS</v>
      </c>
      <c r="B127" s="233"/>
      <c r="C127" s="233"/>
      <c r="D127" s="233"/>
      <c r="E127" s="233"/>
      <c r="F127" s="233"/>
      <c r="G127" s="233"/>
      <c r="H127" s="233"/>
      <c r="I127" s="233"/>
      <c r="J127" s="233"/>
      <c r="K127" s="233"/>
      <c r="L127" s="233"/>
      <c r="M127" s="233"/>
      <c r="N127" s="233"/>
      <c r="O127" s="233"/>
      <c r="P127" s="233"/>
      <c r="Q127" s="233"/>
      <c r="R127" s="233"/>
      <c r="S127" s="233"/>
      <c r="T127" s="233"/>
      <c r="U127" s="233"/>
      <c r="V127" s="233"/>
      <c r="W127" s="233"/>
      <c r="X127" s="233"/>
      <c r="Y127" s="233"/>
      <c r="Z127" s="233"/>
      <c r="AA127" s="233"/>
      <c r="AB127" s="233"/>
      <c r="AC127" s="233"/>
      <c r="AD127" s="233"/>
      <c r="AE127" s="233"/>
      <c r="AF127" s="233"/>
      <c r="AG127" s="233"/>
      <c r="AH127" s="233"/>
      <c r="AI127" s="233"/>
      <c r="AJ127" s="233"/>
      <c r="AK127" s="233"/>
      <c r="AL127" s="233"/>
      <c r="AM127" s="233"/>
      <c r="AN127" s="233"/>
      <c r="AO127" s="233"/>
      <c r="AP127" s="233"/>
      <c r="AQ127" s="233"/>
      <c r="AR127" s="233"/>
      <c r="AS127" s="233"/>
      <c r="AT127" s="233"/>
      <c r="AU127" s="233"/>
      <c r="AV127" s="233"/>
      <c r="AW127" s="233"/>
      <c r="AX127" s="233"/>
      <c r="AY127" s="233"/>
      <c r="AZ127" s="233"/>
      <c r="BA127" s="233"/>
      <c r="BB127" s="233"/>
      <c r="BC127" s="236"/>
    </row>
    <row r="128" spans="1:55">
      <c r="A128" s="239" t="str">
        <f ca="1"/>
        <v>VGT</v>
      </c>
      <c r="B128" s="233"/>
      <c r="C128" s="233"/>
      <c r="D128" s="233"/>
      <c r="E128" s="233"/>
      <c r="F128" s="233"/>
      <c r="G128" s="233"/>
      <c r="H128" s="233"/>
      <c r="I128" s="233"/>
      <c r="J128" s="233"/>
      <c r="K128" s="233"/>
      <c r="L128" s="233"/>
      <c r="M128" s="233"/>
      <c r="N128" s="233"/>
      <c r="O128" s="233"/>
      <c r="P128" s="233"/>
      <c r="Q128" s="233"/>
      <c r="R128" s="233"/>
      <c r="S128" s="233"/>
      <c r="T128" s="233"/>
      <c r="U128" s="233"/>
      <c r="V128" s="233"/>
      <c r="W128" s="233"/>
      <c r="X128" s="233"/>
      <c r="Y128" s="233"/>
      <c r="Z128" s="233"/>
      <c r="AA128" s="233"/>
      <c r="AB128" s="233"/>
      <c r="AC128" s="233"/>
      <c r="AD128" s="233"/>
      <c r="AE128" s="233"/>
      <c r="AF128" s="233"/>
      <c r="AG128" s="233"/>
      <c r="AH128" s="233"/>
      <c r="AI128" s="233"/>
      <c r="AJ128" s="233"/>
      <c r="AK128" s="233"/>
      <c r="AL128" s="233"/>
      <c r="AM128" s="233"/>
      <c r="AN128" s="233"/>
      <c r="AO128" s="233"/>
      <c r="AP128" s="233"/>
      <c r="AQ128" s="233"/>
      <c r="AR128" s="233"/>
      <c r="AS128" s="233"/>
      <c r="AT128" s="233"/>
      <c r="AU128" s="233"/>
      <c r="AV128" s="233"/>
      <c r="AW128" s="233"/>
      <c r="AX128" s="233"/>
      <c r="AY128" s="233"/>
      <c r="AZ128" s="233"/>
      <c r="BA128" s="233"/>
      <c r="BB128" s="233"/>
      <c r="BC128" s="236"/>
    </row>
    <row r="129" spans="1:55">
      <c r="A129" s="239" t="str">
        <f ca="1"/>
        <v>VDC</v>
      </c>
      <c r="B129" s="233"/>
      <c r="C129" s="233"/>
      <c r="D129" s="233"/>
      <c r="E129" s="233"/>
      <c r="F129" s="233"/>
      <c r="G129" s="233"/>
      <c r="H129" s="233"/>
      <c r="I129" s="233"/>
      <c r="J129" s="233"/>
      <c r="K129" s="233"/>
      <c r="L129" s="233"/>
      <c r="M129" s="233"/>
      <c r="N129" s="233"/>
      <c r="O129" s="233"/>
      <c r="P129" s="233"/>
      <c r="Q129" s="233"/>
      <c r="R129" s="233"/>
      <c r="S129" s="233"/>
      <c r="T129" s="233"/>
      <c r="U129" s="233"/>
      <c r="V129" s="233"/>
      <c r="W129" s="233"/>
      <c r="X129" s="233"/>
      <c r="Y129" s="233"/>
      <c r="Z129" s="233"/>
      <c r="AA129" s="233"/>
      <c r="AB129" s="233"/>
      <c r="AC129" s="233"/>
      <c r="AD129" s="233"/>
      <c r="AE129" s="233"/>
      <c r="AF129" s="233"/>
      <c r="AG129" s="233"/>
      <c r="AH129" s="233"/>
      <c r="AI129" s="233"/>
      <c r="AJ129" s="233"/>
      <c r="AK129" s="233"/>
      <c r="AL129" s="233"/>
      <c r="AM129" s="233"/>
      <c r="AN129" s="233"/>
      <c r="AO129" s="233"/>
      <c r="AP129" s="233"/>
      <c r="AQ129" s="233"/>
      <c r="AR129" s="233"/>
      <c r="AS129" s="233"/>
      <c r="AT129" s="233"/>
      <c r="AU129" s="233"/>
      <c r="AV129" s="233"/>
      <c r="AW129" s="233"/>
      <c r="AX129" s="233"/>
      <c r="AY129" s="233"/>
      <c r="AZ129" s="233"/>
      <c r="BA129" s="233"/>
      <c r="BB129" s="233"/>
      <c r="BC129" s="236"/>
    </row>
    <row r="130" spans="1:55">
      <c r="A130" s="239" t="str">
        <f ca="1"/>
        <v>ACLS</v>
      </c>
      <c r="B130" s="233"/>
      <c r="C130" s="233"/>
      <c r="D130" s="233"/>
      <c r="E130" s="233"/>
      <c r="F130" s="233"/>
      <c r="G130" s="233"/>
      <c r="H130" s="233"/>
      <c r="I130" s="233"/>
      <c r="J130" s="233"/>
      <c r="K130" s="233"/>
      <c r="L130" s="233"/>
      <c r="M130" s="233"/>
      <c r="N130" s="233"/>
      <c r="O130" s="233"/>
      <c r="P130" s="233"/>
      <c r="Q130" s="233"/>
      <c r="R130" s="233"/>
      <c r="S130" s="233"/>
      <c r="T130" s="233"/>
      <c r="U130" s="233"/>
      <c r="V130" s="233"/>
      <c r="W130" s="233"/>
      <c r="X130" s="233"/>
      <c r="Y130" s="233"/>
      <c r="Z130" s="233"/>
      <c r="AA130" s="233"/>
      <c r="AB130" s="233"/>
      <c r="AC130" s="233"/>
      <c r="AD130" s="233"/>
      <c r="AE130" s="233"/>
      <c r="AF130" s="233"/>
      <c r="AG130" s="233"/>
      <c r="AH130" s="233"/>
      <c r="AI130" s="233"/>
      <c r="AJ130" s="233"/>
      <c r="AK130" s="233"/>
      <c r="AL130" s="233"/>
      <c r="AM130" s="233"/>
      <c r="AN130" s="233"/>
      <c r="AO130" s="233"/>
      <c r="AP130" s="233"/>
      <c r="AQ130" s="233"/>
      <c r="AR130" s="233"/>
      <c r="AS130" s="233"/>
      <c r="AT130" s="233"/>
      <c r="AU130" s="233"/>
      <c r="AV130" s="233"/>
      <c r="AW130" s="233"/>
      <c r="AX130" s="233"/>
      <c r="AY130" s="233"/>
      <c r="AZ130" s="233"/>
      <c r="BA130" s="233"/>
      <c r="BB130" s="233"/>
      <c r="BC130" s="236"/>
    </row>
    <row r="131" spans="1:55">
      <c r="A131" s="239" t="str">
        <f ca="1"/>
        <v>GPK</v>
      </c>
      <c r="B131" s="233"/>
      <c r="C131" s="233"/>
      <c r="D131" s="233"/>
      <c r="E131" s="233"/>
      <c r="F131" s="233"/>
      <c r="G131" s="233"/>
      <c r="H131" s="233"/>
      <c r="I131" s="233"/>
      <c r="J131" s="233"/>
      <c r="K131" s="233"/>
      <c r="L131" s="233"/>
      <c r="M131" s="233"/>
      <c r="N131" s="233"/>
      <c r="O131" s="233"/>
      <c r="P131" s="233"/>
      <c r="Q131" s="233"/>
      <c r="R131" s="233"/>
      <c r="S131" s="233"/>
      <c r="T131" s="233"/>
      <c r="U131" s="233"/>
      <c r="V131" s="233"/>
      <c r="W131" s="233"/>
      <c r="X131" s="233"/>
      <c r="Y131" s="233"/>
      <c r="Z131" s="233"/>
      <c r="AA131" s="233"/>
      <c r="AB131" s="233"/>
      <c r="AC131" s="233"/>
      <c r="AD131" s="233"/>
      <c r="AE131" s="233"/>
      <c r="AF131" s="233"/>
      <c r="AG131" s="233"/>
      <c r="AH131" s="233"/>
      <c r="AI131" s="233"/>
      <c r="AJ131" s="233"/>
      <c r="AK131" s="233"/>
      <c r="AL131" s="233"/>
      <c r="AM131" s="233"/>
      <c r="AN131" s="233"/>
      <c r="AO131" s="233"/>
      <c r="AP131" s="233"/>
      <c r="AQ131" s="233"/>
      <c r="AR131" s="233"/>
      <c r="AS131" s="233"/>
      <c r="AT131" s="233"/>
      <c r="AU131" s="233"/>
      <c r="AV131" s="233"/>
      <c r="AW131" s="233"/>
      <c r="AX131" s="233"/>
      <c r="AY131" s="233"/>
      <c r="AZ131" s="233"/>
      <c r="BA131" s="233"/>
      <c r="BB131" s="233"/>
      <c r="BC131" s="236"/>
    </row>
    <row r="132" spans="1:55">
      <c r="A132" s="239" t="str">
        <f ca="1"/>
        <v>CMCSA</v>
      </c>
      <c r="B132" s="233"/>
      <c r="C132" s="233"/>
      <c r="D132" s="233"/>
      <c r="E132" s="233"/>
      <c r="F132" s="233"/>
      <c r="G132" s="233"/>
      <c r="H132" s="233"/>
      <c r="I132" s="233"/>
      <c r="J132" s="233"/>
      <c r="K132" s="233"/>
      <c r="L132" s="233"/>
      <c r="M132" s="233"/>
      <c r="N132" s="233"/>
      <c r="O132" s="233"/>
      <c r="P132" s="233"/>
      <c r="Q132" s="233"/>
      <c r="R132" s="233"/>
      <c r="S132" s="233"/>
      <c r="T132" s="233"/>
      <c r="U132" s="233"/>
      <c r="V132" s="233"/>
      <c r="W132" s="233"/>
      <c r="X132" s="233"/>
      <c r="Y132" s="233"/>
      <c r="Z132" s="233"/>
      <c r="AA132" s="233"/>
      <c r="AB132" s="233"/>
      <c r="AC132" s="233"/>
      <c r="AD132" s="233"/>
      <c r="AE132" s="233"/>
      <c r="AF132" s="233"/>
      <c r="AG132" s="233"/>
      <c r="AH132" s="233"/>
      <c r="AI132" s="233"/>
      <c r="AJ132" s="233"/>
      <c r="AK132" s="233"/>
      <c r="AL132" s="233"/>
      <c r="AM132" s="233"/>
      <c r="AN132" s="233"/>
      <c r="AO132" s="233"/>
      <c r="AP132" s="233"/>
      <c r="AQ132" s="233"/>
      <c r="AR132" s="233"/>
      <c r="AS132" s="233"/>
      <c r="AT132" s="233"/>
      <c r="AU132" s="233"/>
      <c r="AV132" s="233"/>
      <c r="AW132" s="233"/>
      <c r="AX132" s="233"/>
      <c r="AY132" s="233"/>
      <c r="AZ132" s="233"/>
      <c r="BA132" s="233"/>
      <c r="BB132" s="233"/>
      <c r="BC132" s="236"/>
    </row>
    <row r="133" spans="1:55">
      <c r="A133" s="239" t="str">
        <f ca="1"/>
        <v>CSCO</v>
      </c>
      <c r="B133" s="233"/>
      <c r="C133" s="233"/>
      <c r="D133" s="233"/>
      <c r="E133" s="233"/>
      <c r="F133" s="233"/>
      <c r="G133" s="233"/>
      <c r="H133" s="233"/>
      <c r="I133" s="233"/>
      <c r="J133" s="233"/>
      <c r="K133" s="233"/>
      <c r="L133" s="233"/>
      <c r="M133" s="233"/>
      <c r="N133" s="233"/>
      <c r="O133" s="233"/>
      <c r="P133" s="233"/>
      <c r="Q133" s="233"/>
      <c r="R133" s="233"/>
      <c r="S133" s="233"/>
      <c r="T133" s="233"/>
      <c r="U133" s="233"/>
      <c r="V133" s="233"/>
      <c r="W133" s="233"/>
      <c r="X133" s="233"/>
      <c r="Y133" s="233"/>
      <c r="Z133" s="233"/>
      <c r="AA133" s="233"/>
      <c r="AB133" s="233"/>
      <c r="AC133" s="233"/>
      <c r="AD133" s="233"/>
      <c r="AE133" s="233"/>
      <c r="AF133" s="233"/>
      <c r="AG133" s="233"/>
      <c r="AH133" s="233"/>
      <c r="AI133" s="233"/>
      <c r="AJ133" s="233"/>
      <c r="AK133" s="233"/>
      <c r="AL133" s="233"/>
      <c r="AM133" s="233"/>
      <c r="AN133" s="233"/>
      <c r="AO133" s="233"/>
      <c r="AP133" s="233"/>
      <c r="AQ133" s="233"/>
      <c r="AR133" s="233"/>
      <c r="AS133" s="233"/>
      <c r="AT133" s="233"/>
      <c r="AU133" s="233"/>
      <c r="AV133" s="233"/>
      <c r="AW133" s="233"/>
      <c r="AX133" s="233"/>
      <c r="AY133" s="233"/>
      <c r="AZ133" s="233"/>
      <c r="BA133" s="233"/>
      <c r="BB133" s="233"/>
      <c r="BC133" s="236"/>
    </row>
    <row r="134" spans="1:55">
      <c r="A134" s="239" t="str">
        <f ca="1"/>
        <v>CRM</v>
      </c>
      <c r="B134" s="233"/>
      <c r="C134" s="233"/>
      <c r="D134" s="233"/>
      <c r="E134" s="233"/>
      <c r="F134" s="233"/>
      <c r="G134" s="233"/>
      <c r="H134" s="233"/>
      <c r="I134" s="233"/>
      <c r="J134" s="233"/>
      <c r="K134" s="233"/>
      <c r="L134" s="233"/>
      <c r="M134" s="233"/>
      <c r="N134" s="233"/>
      <c r="O134" s="233"/>
      <c r="P134" s="233"/>
      <c r="Q134" s="233"/>
      <c r="R134" s="233"/>
      <c r="S134" s="233"/>
      <c r="T134" s="233"/>
      <c r="U134" s="233"/>
      <c r="V134" s="233"/>
      <c r="W134" s="233"/>
      <c r="X134" s="233"/>
      <c r="Y134" s="233"/>
      <c r="Z134" s="233"/>
      <c r="AA134" s="233"/>
      <c r="AB134" s="233"/>
      <c r="AC134" s="233"/>
      <c r="AD134" s="233"/>
      <c r="AE134" s="233"/>
      <c r="AF134" s="233"/>
      <c r="AG134" s="233"/>
      <c r="AH134" s="233"/>
      <c r="AI134" s="233"/>
      <c r="AJ134" s="233"/>
      <c r="AK134" s="233"/>
      <c r="AL134" s="233"/>
      <c r="AM134" s="233"/>
      <c r="AN134" s="233"/>
      <c r="AO134" s="233"/>
      <c r="AP134" s="233"/>
      <c r="AQ134" s="233"/>
      <c r="AR134" s="233"/>
      <c r="AS134" s="233"/>
      <c r="AT134" s="233"/>
      <c r="AU134" s="233"/>
      <c r="AV134" s="233"/>
      <c r="AW134" s="233"/>
      <c r="AX134" s="233"/>
      <c r="AY134" s="233"/>
      <c r="AZ134" s="233"/>
      <c r="BA134" s="233"/>
      <c r="BB134" s="233"/>
      <c r="BC134" s="236"/>
    </row>
    <row r="135" spans="1:55">
      <c r="A135" s="239" t="str">
        <f ca="1"/>
        <v>MKTX</v>
      </c>
      <c r="B135" s="233"/>
      <c r="C135" s="233"/>
      <c r="D135" s="233"/>
      <c r="E135" s="233"/>
      <c r="F135" s="233"/>
      <c r="G135" s="233"/>
      <c r="H135" s="233"/>
      <c r="I135" s="233"/>
      <c r="J135" s="233"/>
      <c r="K135" s="233"/>
      <c r="L135" s="233"/>
      <c r="M135" s="233"/>
      <c r="N135" s="233"/>
      <c r="O135" s="233"/>
      <c r="P135" s="233"/>
      <c r="Q135" s="233"/>
      <c r="R135" s="233"/>
      <c r="S135" s="233"/>
      <c r="T135" s="233"/>
      <c r="U135" s="233"/>
      <c r="V135" s="233"/>
      <c r="W135" s="233"/>
      <c r="X135" s="233"/>
      <c r="Y135" s="233"/>
      <c r="Z135" s="233"/>
      <c r="AA135" s="233"/>
      <c r="AB135" s="233"/>
      <c r="AC135" s="233"/>
      <c r="AD135" s="233"/>
      <c r="AE135" s="233"/>
      <c r="AF135" s="233"/>
      <c r="AG135" s="233"/>
      <c r="AH135" s="233"/>
      <c r="AI135" s="233"/>
      <c r="AJ135" s="233"/>
      <c r="AK135" s="233"/>
      <c r="AL135" s="233"/>
      <c r="AM135" s="233"/>
      <c r="AN135" s="233"/>
      <c r="AO135" s="233"/>
      <c r="AP135" s="233"/>
      <c r="AQ135" s="233"/>
      <c r="AR135" s="233"/>
      <c r="AS135" s="233"/>
      <c r="AT135" s="233"/>
      <c r="AU135" s="233"/>
      <c r="AV135" s="233"/>
      <c r="AW135" s="233"/>
      <c r="AX135" s="233"/>
      <c r="AY135" s="233"/>
      <c r="AZ135" s="233"/>
      <c r="BA135" s="233"/>
      <c r="BB135" s="233"/>
      <c r="BC135" s="236"/>
    </row>
    <row r="136" spans="1:55">
      <c r="A136" s="239" t="str">
        <f ca="1"/>
        <v>OSK</v>
      </c>
      <c r="B136" s="233"/>
      <c r="C136" s="233"/>
      <c r="D136" s="233"/>
      <c r="E136" s="233"/>
      <c r="F136" s="233"/>
      <c r="G136" s="233"/>
      <c r="H136" s="233"/>
      <c r="I136" s="233"/>
      <c r="J136" s="233"/>
      <c r="K136" s="233"/>
      <c r="L136" s="233"/>
      <c r="M136" s="233"/>
      <c r="N136" s="233"/>
      <c r="O136" s="233"/>
      <c r="P136" s="233"/>
      <c r="Q136" s="233"/>
      <c r="R136" s="233"/>
      <c r="S136" s="233"/>
      <c r="T136" s="233"/>
      <c r="U136" s="233"/>
      <c r="V136" s="233"/>
      <c r="W136" s="233"/>
      <c r="X136" s="233"/>
      <c r="Y136" s="233"/>
      <c r="Z136" s="233"/>
      <c r="AA136" s="233"/>
      <c r="AB136" s="233"/>
      <c r="AC136" s="233"/>
      <c r="AD136" s="233"/>
      <c r="AE136" s="233"/>
      <c r="AF136" s="233"/>
      <c r="AG136" s="233"/>
      <c r="AH136" s="233"/>
      <c r="AI136" s="233"/>
      <c r="AJ136" s="233"/>
      <c r="AK136" s="233"/>
      <c r="AL136" s="233"/>
      <c r="AM136" s="233"/>
      <c r="AN136" s="233"/>
      <c r="AO136" s="233"/>
      <c r="AP136" s="233"/>
      <c r="AQ136" s="233"/>
      <c r="AR136" s="233"/>
      <c r="AS136" s="233"/>
      <c r="AT136" s="233"/>
      <c r="AU136" s="233"/>
      <c r="AV136" s="233"/>
      <c r="AW136" s="233"/>
      <c r="AX136" s="233"/>
      <c r="AY136" s="233"/>
      <c r="AZ136" s="233"/>
      <c r="BA136" s="233"/>
      <c r="BB136" s="233"/>
      <c r="BC136" s="236"/>
    </row>
    <row r="137" spans="1:55">
      <c r="A137" s="239" t="str">
        <f ca="1"/>
        <v>HON</v>
      </c>
      <c r="B137" s="233"/>
      <c r="C137" s="233"/>
      <c r="D137" s="233"/>
      <c r="E137" s="233"/>
      <c r="F137" s="233"/>
      <c r="G137" s="233"/>
      <c r="H137" s="233"/>
      <c r="I137" s="233"/>
      <c r="J137" s="233"/>
      <c r="K137" s="233"/>
      <c r="L137" s="233"/>
      <c r="M137" s="233"/>
      <c r="N137" s="233"/>
      <c r="O137" s="233"/>
      <c r="P137" s="233"/>
      <c r="Q137" s="233"/>
      <c r="R137" s="233"/>
      <c r="S137" s="233"/>
      <c r="T137" s="233"/>
      <c r="U137" s="233"/>
      <c r="V137" s="233"/>
      <c r="W137" s="233"/>
      <c r="X137" s="233"/>
      <c r="Y137" s="233"/>
      <c r="Z137" s="233"/>
      <c r="AA137" s="233"/>
      <c r="AB137" s="233"/>
      <c r="AC137" s="233"/>
      <c r="AD137" s="233"/>
      <c r="AE137" s="233"/>
      <c r="AF137" s="233"/>
      <c r="AG137" s="233"/>
      <c r="AH137" s="233"/>
      <c r="AI137" s="233"/>
      <c r="AJ137" s="233"/>
      <c r="AK137" s="233"/>
      <c r="AL137" s="233"/>
      <c r="AM137" s="233"/>
      <c r="AN137" s="233"/>
      <c r="AO137" s="233"/>
      <c r="AP137" s="233"/>
      <c r="AQ137" s="233"/>
      <c r="AR137" s="233"/>
      <c r="AS137" s="233"/>
      <c r="AT137" s="233"/>
      <c r="AU137" s="233"/>
      <c r="AV137" s="233"/>
      <c r="AW137" s="233"/>
      <c r="AX137" s="233"/>
      <c r="AY137" s="233"/>
      <c r="AZ137" s="233"/>
      <c r="BA137" s="233"/>
      <c r="BB137" s="233"/>
      <c r="BC137" s="236"/>
    </row>
    <row r="138" spans="1:55">
      <c r="A138" s="239" t="str">
        <f ca="1"/>
        <v>AMKR</v>
      </c>
      <c r="B138" s="233"/>
      <c r="C138" s="233"/>
      <c r="D138" s="233"/>
      <c r="E138" s="233"/>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3"/>
      <c r="AB138" s="233"/>
      <c r="AC138" s="233"/>
      <c r="AD138" s="233"/>
      <c r="AE138" s="233"/>
      <c r="AF138" s="233"/>
      <c r="AG138" s="233"/>
      <c r="AH138" s="233"/>
      <c r="AI138" s="233"/>
      <c r="AJ138" s="233"/>
      <c r="AK138" s="233"/>
      <c r="AL138" s="233"/>
      <c r="AM138" s="233"/>
      <c r="AN138" s="233"/>
      <c r="AO138" s="233"/>
      <c r="AP138" s="233"/>
      <c r="AQ138" s="233"/>
      <c r="AR138" s="233"/>
      <c r="AS138" s="233"/>
      <c r="AT138" s="233"/>
      <c r="AU138" s="233"/>
      <c r="AV138" s="233"/>
      <c r="AW138" s="233"/>
      <c r="AX138" s="233"/>
      <c r="AY138" s="233"/>
      <c r="AZ138" s="233"/>
      <c r="BA138" s="233"/>
      <c r="BB138" s="233"/>
      <c r="BC138" s="236"/>
    </row>
    <row r="139" spans="1:55">
      <c r="A139" s="239" t="str">
        <f ca="1"/>
        <v>KEYS</v>
      </c>
      <c r="B139" s="233"/>
      <c r="C139" s="233"/>
      <c r="D139" s="233"/>
      <c r="E139" s="233"/>
      <c r="F139" s="233"/>
      <c r="G139" s="233"/>
      <c r="H139" s="233"/>
      <c r="I139" s="233"/>
      <c r="J139" s="233"/>
      <c r="K139" s="233"/>
      <c r="L139" s="233"/>
      <c r="M139" s="233"/>
      <c r="N139" s="233"/>
      <c r="O139" s="233"/>
      <c r="P139" s="233"/>
      <c r="Q139" s="233"/>
      <c r="R139" s="233"/>
      <c r="S139" s="233"/>
      <c r="T139" s="233"/>
      <c r="U139" s="233"/>
      <c r="V139" s="233"/>
      <c r="W139" s="233"/>
      <c r="X139" s="233"/>
      <c r="Y139" s="233"/>
      <c r="Z139" s="233"/>
      <c r="AA139" s="233"/>
      <c r="AB139" s="233"/>
      <c r="AC139" s="233"/>
      <c r="AD139" s="233"/>
      <c r="AE139" s="233"/>
      <c r="AF139" s="233"/>
      <c r="AG139" s="233"/>
      <c r="AH139" s="233"/>
      <c r="AI139" s="233"/>
      <c r="AJ139" s="233"/>
      <c r="AK139" s="233"/>
      <c r="AL139" s="233"/>
      <c r="AM139" s="233"/>
      <c r="AN139" s="233"/>
      <c r="AO139" s="233"/>
      <c r="AP139" s="233"/>
      <c r="AQ139" s="233"/>
      <c r="AR139" s="233"/>
      <c r="AS139" s="233"/>
      <c r="AT139" s="233"/>
      <c r="AU139" s="233"/>
      <c r="AV139" s="233"/>
      <c r="AW139" s="233"/>
      <c r="AX139" s="233"/>
      <c r="AY139" s="233"/>
      <c r="AZ139" s="233"/>
      <c r="BA139" s="233"/>
      <c r="BB139" s="233"/>
      <c r="BC139" s="236"/>
    </row>
    <row r="140" spans="1:55">
      <c r="A140" s="239" t="str">
        <f ca="1"/>
        <v>LMT</v>
      </c>
      <c r="B140" s="233"/>
      <c r="C140" s="233"/>
      <c r="D140" s="233"/>
      <c r="E140" s="233"/>
      <c r="F140" s="233"/>
      <c r="G140" s="233"/>
      <c r="H140" s="233"/>
      <c r="I140" s="233"/>
      <c r="J140" s="233"/>
      <c r="K140" s="233"/>
      <c r="L140" s="233"/>
      <c r="M140" s="233"/>
      <c r="N140" s="233"/>
      <c r="O140" s="233"/>
      <c r="P140" s="233"/>
      <c r="Q140" s="233"/>
      <c r="R140" s="233"/>
      <c r="S140" s="233"/>
      <c r="T140" s="233"/>
      <c r="U140" s="233"/>
      <c r="V140" s="233"/>
      <c r="W140" s="233"/>
      <c r="X140" s="233"/>
      <c r="Y140" s="233"/>
      <c r="Z140" s="233"/>
      <c r="AA140" s="233"/>
      <c r="AB140" s="233"/>
      <c r="AC140" s="233"/>
      <c r="AD140" s="233"/>
      <c r="AE140" s="233"/>
      <c r="AF140" s="233"/>
      <c r="AG140" s="233"/>
      <c r="AH140" s="233"/>
      <c r="AI140" s="233"/>
      <c r="AJ140" s="233"/>
      <c r="AK140" s="233"/>
      <c r="AL140" s="233"/>
      <c r="AM140" s="233"/>
      <c r="AN140" s="233"/>
      <c r="AO140" s="233"/>
      <c r="AP140" s="233"/>
      <c r="AQ140" s="233"/>
      <c r="AR140" s="233"/>
      <c r="AS140" s="233"/>
      <c r="AT140" s="233"/>
      <c r="AU140" s="233"/>
      <c r="AV140" s="233"/>
      <c r="AW140" s="233"/>
      <c r="AX140" s="233"/>
      <c r="AY140" s="233"/>
      <c r="AZ140" s="233"/>
      <c r="BA140" s="233"/>
      <c r="BB140" s="233"/>
      <c r="BC140" s="236"/>
    </row>
    <row r="141" spans="1:55">
      <c r="A141" s="239" t="str">
        <f ca="1"/>
        <v>MP</v>
      </c>
      <c r="B141" s="233"/>
      <c r="C141" s="233"/>
      <c r="D141" s="233"/>
      <c r="E141" s="233"/>
      <c r="F141" s="233"/>
      <c r="G141" s="233"/>
      <c r="H141" s="233"/>
      <c r="I141" s="233"/>
      <c r="J141" s="233"/>
      <c r="K141" s="233"/>
      <c r="L141" s="233"/>
      <c r="M141" s="233"/>
      <c r="N141" s="233"/>
      <c r="O141" s="233"/>
      <c r="P141" s="233"/>
      <c r="Q141" s="233"/>
      <c r="R141" s="233"/>
      <c r="S141" s="233"/>
      <c r="T141" s="233"/>
      <c r="U141" s="233"/>
      <c r="V141" s="233"/>
      <c r="W141" s="233"/>
      <c r="X141" s="233"/>
      <c r="Y141" s="233"/>
      <c r="Z141" s="233"/>
      <c r="AA141" s="233"/>
      <c r="AB141" s="233"/>
      <c r="AC141" s="233"/>
      <c r="AD141" s="233"/>
      <c r="AE141" s="233"/>
      <c r="AF141" s="233"/>
      <c r="AG141" s="233"/>
      <c r="AH141" s="233"/>
      <c r="AI141" s="233"/>
      <c r="AJ141" s="233"/>
      <c r="AK141" s="233"/>
      <c r="AL141" s="233"/>
      <c r="AM141" s="233"/>
      <c r="AN141" s="233"/>
      <c r="AO141" s="233"/>
      <c r="AP141" s="233"/>
      <c r="AQ141" s="233"/>
      <c r="AR141" s="233"/>
      <c r="AS141" s="233"/>
      <c r="AT141" s="233"/>
      <c r="AU141" s="233"/>
      <c r="AV141" s="233"/>
      <c r="AW141" s="233"/>
      <c r="AX141" s="233"/>
      <c r="AY141" s="233"/>
      <c r="AZ141" s="233"/>
      <c r="BA141" s="233"/>
      <c r="BB141" s="233"/>
      <c r="BC141" s="236"/>
    </row>
    <row r="142" spans="1:55">
      <c r="A142" s="239" t="str">
        <f ca="1"/>
        <v>MSFT</v>
      </c>
      <c r="B142" s="233"/>
      <c r="C142" s="233"/>
      <c r="D142" s="233"/>
      <c r="E142" s="233"/>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c r="AB142" s="233"/>
      <c r="AC142" s="233"/>
      <c r="AD142" s="233"/>
      <c r="AE142" s="233"/>
      <c r="AF142" s="233"/>
      <c r="AG142" s="233"/>
      <c r="AH142" s="233"/>
      <c r="AI142" s="233"/>
      <c r="AJ142" s="233"/>
      <c r="AK142" s="233"/>
      <c r="AL142" s="233"/>
      <c r="AM142" s="233"/>
      <c r="AN142" s="233"/>
      <c r="AO142" s="233"/>
      <c r="AP142" s="233"/>
      <c r="AQ142" s="233"/>
      <c r="AR142" s="233"/>
      <c r="AS142" s="233"/>
      <c r="AT142" s="233"/>
      <c r="AU142" s="233"/>
      <c r="AV142" s="233"/>
      <c r="AW142" s="233"/>
      <c r="AX142" s="233"/>
      <c r="AY142" s="233"/>
      <c r="AZ142" s="233"/>
      <c r="BA142" s="233"/>
      <c r="BB142" s="233"/>
      <c r="BC142" s="236"/>
    </row>
    <row r="143" spans="1:55">
      <c r="A143" s="239" t="str">
        <f ca="1"/>
        <v>QRVO</v>
      </c>
      <c r="B143" s="233"/>
      <c r="C143" s="233"/>
      <c r="D143" s="233"/>
      <c r="E143" s="233"/>
      <c r="F143" s="233"/>
      <c r="G143" s="233"/>
      <c r="H143" s="233"/>
      <c r="I143" s="233"/>
      <c r="J143" s="233"/>
      <c r="K143" s="233"/>
      <c r="L143" s="233"/>
      <c r="M143" s="233"/>
      <c r="N143" s="233"/>
      <c r="O143" s="233"/>
      <c r="P143" s="233"/>
      <c r="Q143" s="233"/>
      <c r="R143" s="233"/>
      <c r="S143" s="233"/>
      <c r="T143" s="233"/>
      <c r="U143" s="233"/>
      <c r="V143" s="233"/>
      <c r="W143" s="233"/>
      <c r="X143" s="233"/>
      <c r="Y143" s="233"/>
      <c r="Z143" s="233"/>
      <c r="AA143" s="233"/>
      <c r="AB143" s="233"/>
      <c r="AC143" s="233"/>
      <c r="AD143" s="233"/>
      <c r="AE143" s="233"/>
      <c r="AF143" s="233"/>
      <c r="AG143" s="233"/>
      <c r="AH143" s="233"/>
      <c r="AI143" s="233"/>
      <c r="AJ143" s="233"/>
      <c r="AK143" s="233"/>
      <c r="AL143" s="233"/>
      <c r="AM143" s="233"/>
      <c r="AN143" s="233"/>
      <c r="AO143" s="233"/>
      <c r="AP143" s="233"/>
      <c r="AQ143" s="233"/>
      <c r="AR143" s="233"/>
      <c r="AS143" s="233"/>
      <c r="AT143" s="233"/>
      <c r="AU143" s="233"/>
      <c r="AV143" s="233"/>
      <c r="AW143" s="233"/>
      <c r="AX143" s="233"/>
      <c r="AY143" s="233"/>
      <c r="AZ143" s="233"/>
      <c r="BA143" s="233"/>
      <c r="BB143" s="233"/>
      <c r="BC143" s="236"/>
    </row>
    <row r="144" spans="1:55">
      <c r="A144" s="239" t="str">
        <f ca="1"/>
        <v>PM</v>
      </c>
      <c r="B144" s="233"/>
      <c r="C144" s="233"/>
      <c r="D144" s="233"/>
      <c r="E144" s="233"/>
      <c r="F144" s="233"/>
      <c r="G144" s="233"/>
      <c r="H144" s="233"/>
      <c r="I144" s="233"/>
      <c r="J144" s="233"/>
      <c r="K144" s="233"/>
      <c r="L144" s="233"/>
      <c r="M144" s="233"/>
      <c r="N144" s="233"/>
      <c r="O144" s="233"/>
      <c r="P144" s="233"/>
      <c r="Q144" s="233"/>
      <c r="R144" s="233"/>
      <c r="S144" s="233"/>
      <c r="T144" s="233"/>
      <c r="U144" s="233"/>
      <c r="V144" s="233"/>
      <c r="W144" s="233"/>
      <c r="X144" s="233"/>
      <c r="Y144" s="233"/>
      <c r="Z144" s="233"/>
      <c r="AA144" s="233"/>
      <c r="AB144" s="233"/>
      <c r="AC144" s="233"/>
      <c r="AD144" s="233"/>
      <c r="AE144" s="233"/>
      <c r="AF144" s="233"/>
      <c r="AG144" s="233"/>
      <c r="AH144" s="233"/>
      <c r="AI144" s="233"/>
      <c r="AJ144" s="233"/>
      <c r="AK144" s="233"/>
      <c r="AL144" s="233"/>
      <c r="AM144" s="233"/>
      <c r="AN144" s="233"/>
      <c r="AO144" s="233"/>
      <c r="AP144" s="233"/>
      <c r="AQ144" s="233"/>
      <c r="AR144" s="233"/>
      <c r="AS144" s="233"/>
      <c r="AT144" s="233"/>
      <c r="AU144" s="233"/>
      <c r="AV144" s="233"/>
      <c r="AW144" s="233"/>
      <c r="AX144" s="233"/>
      <c r="AY144" s="233"/>
      <c r="AZ144" s="233"/>
      <c r="BA144" s="233"/>
      <c r="BB144" s="233"/>
      <c r="BC144" s="236"/>
    </row>
    <row r="145" spans="1:55">
      <c r="A145" s="239" t="str">
        <f ca="1"/>
        <v>SAN</v>
      </c>
      <c r="B145" s="233"/>
      <c r="C145" s="233"/>
      <c r="D145" s="233"/>
      <c r="E145" s="233"/>
      <c r="F145" s="233"/>
      <c r="G145" s="233"/>
      <c r="H145" s="233"/>
      <c r="I145" s="233"/>
      <c r="J145" s="233"/>
      <c r="K145" s="233"/>
      <c r="L145" s="233"/>
      <c r="M145" s="233"/>
      <c r="N145" s="233"/>
      <c r="O145" s="233"/>
      <c r="P145" s="233"/>
      <c r="Q145" s="233"/>
      <c r="R145" s="233"/>
      <c r="S145" s="233"/>
      <c r="T145" s="233"/>
      <c r="U145" s="233"/>
      <c r="V145" s="233"/>
      <c r="W145" s="233"/>
      <c r="X145" s="233"/>
      <c r="Y145" s="233"/>
      <c r="Z145" s="233"/>
      <c r="AA145" s="233"/>
      <c r="AB145" s="233"/>
      <c r="AC145" s="233"/>
      <c r="AD145" s="233"/>
      <c r="AE145" s="233"/>
      <c r="AF145" s="233"/>
      <c r="AG145" s="233"/>
      <c r="AH145" s="233"/>
      <c r="AI145" s="233"/>
      <c r="AJ145" s="233"/>
      <c r="AK145" s="233"/>
      <c r="AL145" s="233"/>
      <c r="AM145" s="233"/>
      <c r="AN145" s="233"/>
      <c r="AO145" s="233"/>
      <c r="AP145" s="233"/>
      <c r="AQ145" s="233"/>
      <c r="AR145" s="233"/>
      <c r="AS145" s="233"/>
      <c r="AT145" s="233"/>
      <c r="AU145" s="233"/>
      <c r="AV145" s="233"/>
      <c r="AW145" s="233"/>
      <c r="AX145" s="233"/>
      <c r="AY145" s="233"/>
      <c r="AZ145" s="233"/>
      <c r="BA145" s="233"/>
      <c r="BB145" s="233"/>
      <c r="BC145" s="236"/>
    </row>
    <row r="146" spans="1:55">
      <c r="A146" s="239" t="str">
        <f ca="1"/>
        <v>SLB</v>
      </c>
      <c r="B146" s="233"/>
      <c r="C146" s="233"/>
      <c r="D146" s="233"/>
      <c r="E146" s="233"/>
      <c r="F146" s="233"/>
      <c r="G146" s="233"/>
      <c r="H146" s="233"/>
      <c r="I146" s="233"/>
      <c r="J146" s="233"/>
      <c r="K146" s="233"/>
      <c r="L146" s="233"/>
      <c r="M146" s="233"/>
      <c r="N146" s="233"/>
      <c r="O146" s="233"/>
      <c r="P146" s="233"/>
      <c r="Q146" s="233"/>
      <c r="R146" s="233"/>
      <c r="S146" s="233"/>
      <c r="T146" s="233"/>
      <c r="U146" s="233"/>
      <c r="V146" s="233"/>
      <c r="W146" s="233"/>
      <c r="X146" s="233"/>
      <c r="Y146" s="233"/>
      <c r="Z146" s="233"/>
      <c r="AA146" s="233"/>
      <c r="AB146" s="233"/>
      <c r="AC146" s="233"/>
      <c r="AD146" s="233"/>
      <c r="AE146" s="233"/>
      <c r="AF146" s="233"/>
      <c r="AG146" s="233"/>
      <c r="AH146" s="233"/>
      <c r="AI146" s="233"/>
      <c r="AJ146" s="233"/>
      <c r="AK146" s="233"/>
      <c r="AL146" s="233"/>
      <c r="AM146" s="233"/>
      <c r="AN146" s="233"/>
      <c r="AO146" s="233"/>
      <c r="AP146" s="233"/>
      <c r="AQ146" s="233"/>
      <c r="AR146" s="233"/>
      <c r="AS146" s="233"/>
      <c r="AT146" s="233"/>
      <c r="AU146" s="233"/>
      <c r="AV146" s="233"/>
      <c r="AW146" s="233"/>
      <c r="AX146" s="233"/>
      <c r="AY146" s="233"/>
      <c r="AZ146" s="233"/>
      <c r="BA146" s="233"/>
      <c r="BB146" s="233"/>
      <c r="BC146" s="236"/>
    </row>
    <row r="147" spans="1:55">
      <c r="A147" s="239" t="str">
        <f ca="1"/>
        <v>TMUS</v>
      </c>
      <c r="B147" s="233"/>
      <c r="C147" s="233"/>
      <c r="D147" s="233"/>
      <c r="E147" s="233"/>
      <c r="F147" s="233"/>
      <c r="G147" s="233"/>
      <c r="H147" s="233"/>
      <c r="I147" s="233"/>
      <c r="J147" s="233"/>
      <c r="K147" s="233"/>
      <c r="L147" s="233"/>
      <c r="M147" s="233"/>
      <c r="N147" s="233"/>
      <c r="O147" s="233"/>
      <c r="P147" s="233"/>
      <c r="Q147" s="233"/>
      <c r="R147" s="233"/>
      <c r="S147" s="233"/>
      <c r="T147" s="233"/>
      <c r="U147" s="233"/>
      <c r="V147" s="233"/>
      <c r="W147" s="233"/>
      <c r="X147" s="233"/>
      <c r="Y147" s="233"/>
      <c r="Z147" s="233"/>
      <c r="AA147" s="233"/>
      <c r="AB147" s="233"/>
      <c r="AC147" s="233"/>
      <c r="AD147" s="233"/>
      <c r="AE147" s="233"/>
      <c r="AF147" s="233"/>
      <c r="AG147" s="233"/>
      <c r="AH147" s="233"/>
      <c r="AI147" s="233"/>
      <c r="AJ147" s="233"/>
      <c r="AK147" s="233"/>
      <c r="AL147" s="233"/>
      <c r="AM147" s="233"/>
      <c r="AN147" s="233"/>
      <c r="AO147" s="233"/>
      <c r="AP147" s="233"/>
      <c r="AQ147" s="233"/>
      <c r="AR147" s="233"/>
      <c r="AS147" s="233"/>
      <c r="AT147" s="233"/>
      <c r="AU147" s="233"/>
      <c r="AV147" s="233"/>
      <c r="AW147" s="233"/>
      <c r="AX147" s="233"/>
      <c r="AY147" s="233"/>
      <c r="AZ147" s="233"/>
      <c r="BA147" s="233"/>
      <c r="BB147" s="233"/>
      <c r="BC147" s="236"/>
    </row>
    <row r="148" spans="1:55">
      <c r="A148" s="239" t="str">
        <f ca="1"/>
        <v>TJX</v>
      </c>
      <c r="B148" s="233"/>
      <c r="C148" s="233"/>
      <c r="D148" s="233"/>
      <c r="E148" s="233"/>
      <c r="F148" s="233"/>
      <c r="G148" s="233"/>
      <c r="H148" s="233"/>
      <c r="I148" s="233"/>
      <c r="J148" s="233"/>
      <c r="K148" s="233"/>
      <c r="L148" s="233"/>
      <c r="M148" s="233"/>
      <c r="N148" s="233"/>
      <c r="O148" s="233"/>
      <c r="P148" s="233"/>
      <c r="Q148" s="233"/>
      <c r="R148" s="233"/>
      <c r="S148" s="233"/>
      <c r="T148" s="233"/>
      <c r="U148" s="233"/>
      <c r="V148" s="233"/>
      <c r="W148" s="233"/>
      <c r="X148" s="233"/>
      <c r="Y148" s="233"/>
      <c r="Z148" s="233"/>
      <c r="AA148" s="233"/>
      <c r="AB148" s="233"/>
      <c r="AC148" s="233"/>
      <c r="AD148" s="233"/>
      <c r="AE148" s="233"/>
      <c r="AF148" s="233"/>
      <c r="AG148" s="233"/>
      <c r="AH148" s="233"/>
      <c r="AI148" s="233"/>
      <c r="AJ148" s="233"/>
      <c r="AK148" s="233"/>
      <c r="AL148" s="233"/>
      <c r="AM148" s="233"/>
      <c r="AN148" s="233"/>
      <c r="AO148" s="233"/>
      <c r="AP148" s="233"/>
      <c r="AQ148" s="233"/>
      <c r="AR148" s="233"/>
      <c r="AS148" s="233"/>
      <c r="AT148" s="233"/>
      <c r="AU148" s="233"/>
      <c r="AV148" s="233"/>
      <c r="AW148" s="233"/>
      <c r="AX148" s="233"/>
      <c r="AY148" s="233"/>
      <c r="AZ148" s="233"/>
      <c r="BA148" s="233"/>
      <c r="BB148" s="233"/>
      <c r="BC148" s="236"/>
    </row>
    <row r="149" spans="1:55">
      <c r="A149" s="239" t="str">
        <f ca="1"/>
        <v>REGN</v>
      </c>
      <c r="B149" s="233"/>
      <c r="C149" s="233"/>
      <c r="D149" s="233"/>
      <c r="E149" s="233"/>
      <c r="F149" s="233"/>
      <c r="G149" s="233"/>
      <c r="H149" s="233"/>
      <c r="I149" s="233"/>
      <c r="J149" s="233"/>
      <c r="K149" s="233"/>
      <c r="L149" s="233"/>
      <c r="M149" s="233"/>
      <c r="N149" s="233"/>
      <c r="O149" s="233"/>
      <c r="P149" s="233"/>
      <c r="Q149" s="233"/>
      <c r="R149" s="233"/>
      <c r="S149" s="233"/>
      <c r="T149" s="233"/>
      <c r="U149" s="233"/>
      <c r="V149" s="233"/>
      <c r="W149" s="233"/>
      <c r="X149" s="233"/>
      <c r="Y149" s="233"/>
      <c r="Z149" s="233"/>
      <c r="AA149" s="233"/>
      <c r="AB149" s="233"/>
      <c r="AC149" s="233"/>
      <c r="AD149" s="233"/>
      <c r="AE149" s="233"/>
      <c r="AF149" s="233"/>
      <c r="AG149" s="233"/>
      <c r="AH149" s="233"/>
      <c r="AI149" s="233"/>
      <c r="AJ149" s="233"/>
      <c r="AK149" s="233"/>
      <c r="AL149" s="233"/>
      <c r="AM149" s="233"/>
      <c r="AN149" s="233"/>
      <c r="AO149" s="233"/>
      <c r="AP149" s="233"/>
      <c r="AQ149" s="233"/>
      <c r="AR149" s="233"/>
      <c r="AS149" s="233"/>
      <c r="AT149" s="233"/>
      <c r="AU149" s="233"/>
      <c r="AV149" s="233"/>
      <c r="AW149" s="233"/>
      <c r="AX149" s="233"/>
      <c r="AY149" s="233"/>
      <c r="AZ149" s="233"/>
      <c r="BA149" s="233"/>
      <c r="BB149" s="233"/>
      <c r="BC149" s="236"/>
    </row>
    <row r="150" spans="1:55">
      <c r="A150" s="239" t="str">
        <f ca="1"/>
        <v>GEN</v>
      </c>
      <c r="B150" s="233"/>
      <c r="C150" s="233"/>
      <c r="D150" s="233"/>
      <c r="E150" s="233"/>
      <c r="F150" s="233"/>
      <c r="G150" s="233"/>
      <c r="H150" s="233"/>
      <c r="I150" s="233"/>
      <c r="J150" s="233"/>
      <c r="K150" s="233"/>
      <c r="L150" s="233"/>
      <c r="M150" s="233"/>
      <c r="N150" s="233"/>
      <c r="O150" s="233"/>
      <c r="P150" s="233"/>
      <c r="Q150" s="233"/>
      <c r="R150" s="233"/>
      <c r="S150" s="233"/>
      <c r="T150" s="233"/>
      <c r="U150" s="233"/>
      <c r="V150" s="233"/>
      <c r="W150" s="233"/>
      <c r="X150" s="233"/>
      <c r="Y150" s="233"/>
      <c r="Z150" s="233"/>
      <c r="AA150" s="233"/>
      <c r="AB150" s="233"/>
      <c r="AC150" s="233"/>
      <c r="AD150" s="233"/>
      <c r="AE150" s="233"/>
      <c r="AF150" s="233"/>
      <c r="AG150" s="233"/>
      <c r="AH150" s="233"/>
      <c r="AI150" s="233"/>
      <c r="AJ150" s="233"/>
      <c r="AK150" s="233"/>
      <c r="AL150" s="233"/>
      <c r="AM150" s="233"/>
      <c r="AN150" s="233"/>
      <c r="AO150" s="233"/>
      <c r="AP150" s="233"/>
      <c r="AQ150" s="233"/>
      <c r="AR150" s="233"/>
      <c r="AS150" s="233"/>
      <c r="AT150" s="233"/>
      <c r="AU150" s="233"/>
      <c r="AV150" s="233"/>
      <c r="AW150" s="233"/>
      <c r="AX150" s="233"/>
      <c r="AY150" s="233"/>
      <c r="AZ150" s="233"/>
      <c r="BA150" s="233"/>
      <c r="BB150" s="233"/>
      <c r="BC150" s="236"/>
    </row>
    <row r="151" spans="1:55">
      <c r="A151" s="239" t="str">
        <f ca="1"/>
        <v>HSY</v>
      </c>
      <c r="B151" s="233"/>
      <c r="C151" s="233"/>
      <c r="D151" s="233"/>
      <c r="E151" s="233"/>
      <c r="F151" s="233"/>
      <c r="G151" s="233"/>
      <c r="H151" s="233"/>
      <c r="I151" s="233"/>
      <c r="J151" s="233"/>
      <c r="K151" s="233"/>
      <c r="L151" s="233"/>
      <c r="M151" s="233"/>
      <c r="N151" s="233"/>
      <c r="O151" s="233"/>
      <c r="P151" s="233"/>
      <c r="Q151" s="233"/>
      <c r="R151" s="233"/>
      <c r="S151" s="233"/>
      <c r="T151" s="233"/>
      <c r="U151" s="233"/>
      <c r="V151" s="233"/>
      <c r="W151" s="233"/>
      <c r="X151" s="233"/>
      <c r="Y151" s="233"/>
      <c r="Z151" s="233"/>
      <c r="AA151" s="233"/>
      <c r="AB151" s="233"/>
      <c r="AC151" s="233"/>
      <c r="AD151" s="233"/>
      <c r="AE151" s="233"/>
      <c r="AF151" s="233"/>
      <c r="AG151" s="233"/>
      <c r="AH151" s="233"/>
      <c r="AI151" s="233"/>
      <c r="AJ151" s="233"/>
      <c r="AK151" s="233"/>
      <c r="AL151" s="233"/>
      <c r="AM151" s="233"/>
      <c r="AN151" s="233"/>
      <c r="AO151" s="233"/>
      <c r="AP151" s="233"/>
      <c r="AQ151" s="233"/>
      <c r="AR151" s="233"/>
      <c r="AS151" s="233"/>
      <c r="AT151" s="233"/>
      <c r="AU151" s="233"/>
      <c r="AV151" s="233"/>
      <c r="AW151" s="233"/>
      <c r="AX151" s="233"/>
      <c r="AY151" s="233"/>
      <c r="AZ151" s="233"/>
      <c r="BA151" s="233"/>
      <c r="BB151" s="233"/>
      <c r="BC151" s="236"/>
    </row>
    <row r="152" spans="1:55">
      <c r="A152" s="239" t="str">
        <f ca="1"/>
        <v>AWK</v>
      </c>
      <c r="B152" s="233"/>
      <c r="C152" s="233"/>
      <c r="D152" s="233"/>
      <c r="E152" s="233"/>
      <c r="F152" s="233"/>
      <c r="G152" s="233"/>
      <c r="H152" s="233"/>
      <c r="I152" s="233"/>
      <c r="J152" s="233"/>
      <c r="K152" s="233"/>
      <c r="L152" s="233"/>
      <c r="M152" s="233"/>
      <c r="N152" s="233"/>
      <c r="O152" s="233"/>
      <c r="P152" s="233"/>
      <c r="Q152" s="233"/>
      <c r="R152" s="233"/>
      <c r="S152" s="233"/>
      <c r="T152" s="233"/>
      <c r="U152" s="233"/>
      <c r="V152" s="233"/>
      <c r="W152" s="233"/>
      <c r="X152" s="233"/>
      <c r="Y152" s="233"/>
      <c r="Z152" s="233"/>
      <c r="AA152" s="233"/>
      <c r="AB152" s="233"/>
      <c r="AC152" s="233"/>
      <c r="AD152" s="233"/>
      <c r="AE152" s="233"/>
      <c r="AF152" s="233"/>
      <c r="AG152" s="233"/>
      <c r="AH152" s="233"/>
      <c r="AI152" s="233"/>
      <c r="AJ152" s="233"/>
      <c r="AK152" s="233"/>
      <c r="AL152" s="233"/>
      <c r="AM152" s="233"/>
      <c r="AN152" s="233"/>
      <c r="AO152" s="233"/>
      <c r="AP152" s="233"/>
      <c r="AQ152" s="233"/>
      <c r="AR152" s="233"/>
      <c r="AS152" s="233"/>
      <c r="AT152" s="233"/>
      <c r="AU152" s="233"/>
      <c r="AV152" s="233"/>
      <c r="AW152" s="233"/>
      <c r="AX152" s="233"/>
      <c r="AY152" s="233"/>
      <c r="AZ152" s="233"/>
      <c r="BA152" s="233"/>
      <c r="BB152" s="233"/>
      <c r="BC152" s="236"/>
    </row>
    <row r="153" spans="1:55">
      <c r="A153" s="239" t="str">
        <f ca="1"/>
        <v>TXT</v>
      </c>
      <c r="B153" s="233"/>
      <c r="C153" s="233"/>
      <c r="D153" s="233"/>
      <c r="E153" s="233"/>
      <c r="F153" s="233"/>
      <c r="G153" s="233"/>
      <c r="H153" s="233"/>
      <c r="I153" s="233"/>
      <c r="J153" s="233"/>
      <c r="K153" s="233"/>
      <c r="L153" s="233"/>
      <c r="M153" s="233"/>
      <c r="N153" s="233"/>
      <c r="O153" s="233"/>
      <c r="P153" s="233"/>
      <c r="Q153" s="233"/>
      <c r="R153" s="233"/>
      <c r="S153" s="233"/>
      <c r="T153" s="233"/>
      <c r="U153" s="233"/>
      <c r="V153" s="233"/>
      <c r="W153" s="233"/>
      <c r="X153" s="233"/>
      <c r="Y153" s="233"/>
      <c r="Z153" s="233"/>
      <c r="AA153" s="233"/>
      <c r="AB153" s="233"/>
      <c r="AC153" s="233"/>
      <c r="AD153" s="233"/>
      <c r="AE153" s="233"/>
      <c r="AF153" s="233"/>
      <c r="AG153" s="233"/>
      <c r="AH153" s="233"/>
      <c r="AI153" s="233"/>
      <c r="AJ153" s="233"/>
      <c r="AK153" s="233"/>
      <c r="AL153" s="233"/>
      <c r="AM153" s="233"/>
      <c r="AN153" s="233"/>
      <c r="AO153" s="233"/>
      <c r="AP153" s="233"/>
      <c r="AQ153" s="233"/>
      <c r="AR153" s="233"/>
      <c r="AS153" s="233"/>
      <c r="AT153" s="233"/>
      <c r="AU153" s="233"/>
      <c r="AV153" s="233"/>
      <c r="AW153" s="233"/>
      <c r="AX153" s="233"/>
      <c r="AY153" s="233"/>
      <c r="AZ153" s="233"/>
      <c r="BA153" s="233"/>
      <c r="BB153" s="233"/>
      <c r="BC153" s="236"/>
    </row>
    <row r="154" spans="1:55">
      <c r="A154" s="239" t="str">
        <f ca="1"/>
        <v>KO</v>
      </c>
      <c r="B154" s="233"/>
      <c r="C154" s="233"/>
      <c r="D154" s="233"/>
      <c r="E154" s="233"/>
      <c r="F154" s="233"/>
      <c r="G154" s="233"/>
      <c r="H154" s="233"/>
      <c r="I154" s="233"/>
      <c r="J154" s="233"/>
      <c r="K154" s="233"/>
      <c r="L154" s="233"/>
      <c r="M154" s="233"/>
      <c r="N154" s="233"/>
      <c r="O154" s="233"/>
      <c r="P154" s="233"/>
      <c r="Q154" s="233"/>
      <c r="R154" s="233"/>
      <c r="S154" s="233"/>
      <c r="T154" s="233"/>
      <c r="U154" s="233"/>
      <c r="V154" s="233"/>
      <c r="W154" s="233"/>
      <c r="X154" s="233"/>
      <c r="Y154" s="233"/>
      <c r="Z154" s="233"/>
      <c r="AA154" s="233"/>
      <c r="AB154" s="233"/>
      <c r="AC154" s="233"/>
      <c r="AD154" s="233"/>
      <c r="AE154" s="233"/>
      <c r="AF154" s="233"/>
      <c r="AG154" s="233"/>
      <c r="AH154" s="233"/>
      <c r="AI154" s="233"/>
      <c r="AJ154" s="233"/>
      <c r="AK154" s="233"/>
      <c r="AL154" s="233"/>
      <c r="AM154" s="233"/>
      <c r="AN154" s="233"/>
      <c r="AO154" s="233"/>
      <c r="AP154" s="233"/>
      <c r="AQ154" s="233"/>
      <c r="AR154" s="233"/>
      <c r="AS154" s="233"/>
      <c r="AT154" s="233"/>
      <c r="AU154" s="233"/>
      <c r="AV154" s="233"/>
      <c r="AW154" s="233"/>
      <c r="AX154" s="233"/>
      <c r="AY154" s="233"/>
      <c r="AZ154" s="233"/>
      <c r="BA154" s="233"/>
      <c r="BB154" s="233"/>
      <c r="BC154" s="236"/>
    </row>
    <row r="155" spans="1:55">
      <c r="A155" s="239" t="str">
        <f ca="1"/>
        <v>FIX</v>
      </c>
      <c r="B155" s="233"/>
      <c r="C155" s="233"/>
      <c r="D155" s="233"/>
      <c r="E155" s="233"/>
      <c r="F155" s="233"/>
      <c r="G155" s="233"/>
      <c r="H155" s="233"/>
      <c r="I155" s="233"/>
      <c r="J155" s="233"/>
      <c r="K155" s="233"/>
      <c r="L155" s="233"/>
      <c r="M155" s="233"/>
      <c r="N155" s="233"/>
      <c r="O155" s="233"/>
      <c r="P155" s="233"/>
      <c r="Q155" s="233"/>
      <c r="R155" s="233"/>
      <c r="S155" s="233"/>
      <c r="T155" s="233"/>
      <c r="U155" s="233"/>
      <c r="V155" s="233"/>
      <c r="W155" s="233"/>
      <c r="X155" s="233"/>
      <c r="Y155" s="233"/>
      <c r="Z155" s="233"/>
      <c r="AA155" s="233"/>
      <c r="AB155" s="233"/>
      <c r="AC155" s="233"/>
      <c r="AD155" s="233"/>
      <c r="AE155" s="233"/>
      <c r="AF155" s="233"/>
      <c r="AG155" s="233"/>
      <c r="AH155" s="233"/>
      <c r="AI155" s="233"/>
      <c r="AJ155" s="233"/>
      <c r="AK155" s="233"/>
      <c r="AL155" s="233"/>
      <c r="AM155" s="233"/>
      <c r="AN155" s="233"/>
      <c r="AO155" s="233"/>
      <c r="AP155" s="233"/>
      <c r="AQ155" s="233"/>
      <c r="AR155" s="233"/>
      <c r="AS155" s="233"/>
      <c r="AT155" s="233"/>
      <c r="AU155" s="233"/>
      <c r="AV155" s="233"/>
      <c r="AW155" s="233"/>
      <c r="AX155" s="233"/>
      <c r="AY155" s="233"/>
      <c r="AZ155" s="233"/>
      <c r="BA155" s="233"/>
      <c r="BB155" s="233"/>
      <c r="BC155" s="236"/>
    </row>
    <row r="156" spans="1:55">
      <c r="A156" s="239" t="str">
        <f ca="1"/>
        <v>V</v>
      </c>
      <c r="B156" s="233"/>
      <c r="C156" s="233"/>
      <c r="D156" s="233"/>
      <c r="E156" s="233"/>
      <c r="F156" s="233"/>
      <c r="G156" s="233"/>
      <c r="H156" s="233"/>
      <c r="I156" s="233"/>
      <c r="J156" s="233"/>
      <c r="K156" s="233"/>
      <c r="L156" s="233"/>
      <c r="M156" s="233"/>
      <c r="N156" s="233"/>
      <c r="O156" s="233"/>
      <c r="P156" s="233"/>
      <c r="Q156" s="233"/>
      <c r="R156" s="233"/>
      <c r="S156" s="233"/>
      <c r="T156" s="233"/>
      <c r="U156" s="233"/>
      <c r="V156" s="233"/>
      <c r="W156" s="233"/>
      <c r="X156" s="233"/>
      <c r="Y156" s="233"/>
      <c r="Z156" s="233"/>
      <c r="AA156" s="233"/>
      <c r="AB156" s="233"/>
      <c r="AC156" s="233"/>
      <c r="AD156" s="233"/>
      <c r="AE156" s="233"/>
      <c r="AF156" s="233"/>
      <c r="AG156" s="233"/>
      <c r="AH156" s="233"/>
      <c r="AI156" s="233"/>
      <c r="AJ156" s="233"/>
      <c r="AK156" s="233"/>
      <c r="AL156" s="233"/>
      <c r="AM156" s="233"/>
      <c r="AN156" s="233"/>
      <c r="AO156" s="233"/>
      <c r="AP156" s="233"/>
      <c r="AQ156" s="233"/>
      <c r="AR156" s="233"/>
      <c r="AS156" s="233"/>
      <c r="AT156" s="233"/>
      <c r="AU156" s="233"/>
      <c r="AV156" s="233"/>
      <c r="AW156" s="233"/>
      <c r="AX156" s="233"/>
      <c r="AY156" s="233"/>
      <c r="AZ156" s="233"/>
      <c r="BA156" s="233"/>
      <c r="BB156" s="233"/>
      <c r="BC156" s="236"/>
    </row>
    <row r="157" spans="1:55">
      <c r="A157" s="239" t="str">
        <f ca="1"/>
        <v>HWM</v>
      </c>
      <c r="B157" s="233"/>
      <c r="C157" s="233"/>
      <c r="D157" s="233"/>
      <c r="E157" s="233"/>
      <c r="F157" s="233"/>
      <c r="G157" s="233"/>
      <c r="H157" s="233"/>
      <c r="I157" s="233"/>
      <c r="J157" s="233"/>
      <c r="K157" s="233"/>
      <c r="L157" s="233"/>
      <c r="M157" s="233"/>
      <c r="N157" s="233"/>
      <c r="O157" s="233"/>
      <c r="P157" s="233"/>
      <c r="Q157" s="233"/>
      <c r="R157" s="233"/>
      <c r="S157" s="233"/>
      <c r="T157" s="233"/>
      <c r="U157" s="233"/>
      <c r="V157" s="233"/>
      <c r="W157" s="233"/>
      <c r="X157" s="233"/>
      <c r="Y157" s="233"/>
      <c r="Z157" s="233"/>
      <c r="AA157" s="233"/>
      <c r="AB157" s="233"/>
      <c r="AC157" s="233"/>
      <c r="AD157" s="233"/>
      <c r="AE157" s="233"/>
      <c r="AF157" s="233"/>
      <c r="AG157" s="233"/>
      <c r="AH157" s="233"/>
      <c r="AI157" s="233"/>
      <c r="AJ157" s="233"/>
      <c r="AK157" s="233"/>
      <c r="AL157" s="233"/>
      <c r="AM157" s="233"/>
      <c r="AN157" s="233"/>
      <c r="AO157" s="233"/>
      <c r="AP157" s="233"/>
      <c r="AQ157" s="233"/>
      <c r="AR157" s="233"/>
      <c r="AS157" s="233"/>
      <c r="AT157" s="233"/>
      <c r="AU157" s="233"/>
      <c r="AV157" s="233"/>
      <c r="AW157" s="233"/>
      <c r="AX157" s="233"/>
      <c r="AY157" s="233"/>
      <c r="AZ157" s="233"/>
      <c r="BA157" s="233"/>
      <c r="BB157" s="233"/>
      <c r="BC157" s="236"/>
    </row>
    <row r="158" spans="1:55">
      <c r="A158" s="239" t="str">
        <f ca="1"/>
        <v>EOG</v>
      </c>
      <c r="B158" s="233"/>
      <c r="C158" s="233"/>
      <c r="D158" s="233"/>
      <c r="E158" s="233"/>
      <c r="F158" s="233"/>
      <c r="G158" s="233"/>
      <c r="H158" s="233"/>
      <c r="I158" s="233"/>
      <c r="J158" s="233"/>
      <c r="K158" s="233"/>
      <c r="L158" s="233"/>
      <c r="M158" s="233"/>
      <c r="N158" s="233"/>
      <c r="O158" s="233"/>
      <c r="P158" s="233"/>
      <c r="Q158" s="233"/>
      <c r="R158" s="233"/>
      <c r="S158" s="233"/>
      <c r="T158" s="233"/>
      <c r="U158" s="233"/>
      <c r="V158" s="233"/>
      <c r="W158" s="233"/>
      <c r="X158" s="233"/>
      <c r="Y158" s="233"/>
      <c r="Z158" s="233"/>
      <c r="AA158" s="233"/>
      <c r="AB158" s="233"/>
      <c r="AC158" s="233"/>
      <c r="AD158" s="233"/>
      <c r="AE158" s="233"/>
      <c r="AF158" s="233"/>
      <c r="AG158" s="233"/>
      <c r="AH158" s="233"/>
      <c r="AI158" s="233"/>
      <c r="AJ158" s="233"/>
      <c r="AK158" s="233"/>
      <c r="AL158" s="233"/>
      <c r="AM158" s="233"/>
      <c r="AN158" s="233"/>
      <c r="AO158" s="233"/>
      <c r="AP158" s="233"/>
      <c r="AQ158" s="233"/>
      <c r="AR158" s="233"/>
      <c r="AS158" s="233"/>
      <c r="AT158" s="233"/>
      <c r="AU158" s="233"/>
      <c r="AV158" s="233"/>
      <c r="AW158" s="233"/>
      <c r="AX158" s="233"/>
      <c r="AY158" s="233"/>
      <c r="AZ158" s="233"/>
      <c r="BA158" s="233"/>
      <c r="BB158" s="233"/>
      <c r="BC158" s="236"/>
    </row>
    <row r="159" spans="1:55">
      <c r="A159" s="239" t="str">
        <f ca="1"/>
        <v>MTH</v>
      </c>
      <c r="B159" s="233"/>
      <c r="C159" s="233"/>
      <c r="D159" s="233"/>
      <c r="E159" s="233"/>
      <c r="F159" s="233"/>
      <c r="G159" s="233"/>
      <c r="H159" s="233"/>
      <c r="I159" s="233"/>
      <c r="J159" s="233"/>
      <c r="K159" s="233"/>
      <c r="L159" s="233"/>
      <c r="M159" s="233"/>
      <c r="N159" s="233"/>
      <c r="O159" s="233"/>
      <c r="P159" s="233"/>
      <c r="Q159" s="233"/>
      <c r="R159" s="233"/>
      <c r="S159" s="233"/>
      <c r="T159" s="233"/>
      <c r="U159" s="233"/>
      <c r="V159" s="233"/>
      <c r="W159" s="233"/>
      <c r="X159" s="233"/>
      <c r="Y159" s="233"/>
      <c r="Z159" s="233"/>
      <c r="AA159" s="233"/>
      <c r="AB159" s="233"/>
      <c r="AC159" s="233"/>
      <c r="AD159" s="233"/>
      <c r="AE159" s="233"/>
      <c r="AF159" s="233"/>
      <c r="AG159" s="233"/>
      <c r="AH159" s="233"/>
      <c r="AI159" s="233"/>
      <c r="AJ159" s="233"/>
      <c r="AK159" s="233"/>
      <c r="AL159" s="233"/>
      <c r="AM159" s="233"/>
      <c r="AN159" s="233"/>
      <c r="AO159" s="233"/>
      <c r="AP159" s="233"/>
      <c r="AQ159" s="233"/>
      <c r="AR159" s="233"/>
      <c r="AS159" s="233"/>
      <c r="AT159" s="233"/>
      <c r="AU159" s="233"/>
      <c r="AV159" s="233"/>
      <c r="AW159" s="233"/>
      <c r="AX159" s="233"/>
      <c r="AY159" s="233"/>
      <c r="AZ159" s="233"/>
      <c r="BA159" s="233"/>
      <c r="BB159" s="233"/>
      <c r="BC159" s="236"/>
    </row>
    <row r="160" spans="1:55">
      <c r="A160" s="239" t="str">
        <f ca="1"/>
        <v>LULU</v>
      </c>
      <c r="B160" s="233"/>
      <c r="C160" s="233"/>
      <c r="D160" s="233"/>
      <c r="E160" s="233"/>
      <c r="F160" s="233"/>
      <c r="G160" s="233"/>
      <c r="H160" s="233"/>
      <c r="I160" s="233"/>
      <c r="J160" s="233"/>
      <c r="K160" s="233"/>
      <c r="L160" s="233"/>
      <c r="M160" s="233"/>
      <c r="N160" s="233"/>
      <c r="O160" s="233"/>
      <c r="P160" s="233"/>
      <c r="Q160" s="233"/>
      <c r="R160" s="233"/>
      <c r="S160" s="233"/>
      <c r="T160" s="233"/>
      <c r="U160" s="233"/>
      <c r="V160" s="233"/>
      <c r="W160" s="233"/>
      <c r="X160" s="233"/>
      <c r="Y160" s="233"/>
      <c r="Z160" s="233"/>
      <c r="AA160" s="233"/>
      <c r="AB160" s="233"/>
      <c r="AC160" s="233"/>
      <c r="AD160" s="233"/>
      <c r="AE160" s="233"/>
      <c r="AF160" s="233"/>
      <c r="AG160" s="233"/>
      <c r="AH160" s="233"/>
      <c r="AI160" s="233"/>
      <c r="AJ160" s="233"/>
      <c r="AK160" s="233"/>
      <c r="AL160" s="233"/>
      <c r="AM160" s="233"/>
      <c r="AN160" s="233"/>
      <c r="AO160" s="233"/>
      <c r="AP160" s="233"/>
      <c r="AQ160" s="233"/>
      <c r="AR160" s="233"/>
      <c r="AS160" s="233"/>
      <c r="AT160" s="233"/>
      <c r="AU160" s="233"/>
      <c r="AV160" s="233"/>
      <c r="AW160" s="233"/>
      <c r="AX160" s="233"/>
      <c r="AY160" s="233"/>
      <c r="AZ160" s="233"/>
      <c r="BA160" s="233"/>
      <c r="BB160" s="233"/>
      <c r="BC160" s="236"/>
    </row>
    <row r="161" spans="1:55">
      <c r="A161" s="239" t="str">
        <f ca="1"/>
        <v>SYK</v>
      </c>
      <c r="B161" s="233"/>
      <c r="C161" s="233"/>
      <c r="D161" s="233"/>
      <c r="E161" s="233"/>
      <c r="F161" s="233"/>
      <c r="G161" s="233"/>
      <c r="H161" s="233"/>
      <c r="I161" s="233"/>
      <c r="J161" s="233"/>
      <c r="K161" s="233"/>
      <c r="L161" s="233"/>
      <c r="M161" s="233"/>
      <c r="N161" s="233"/>
      <c r="O161" s="233"/>
      <c r="P161" s="233"/>
      <c r="Q161" s="233"/>
      <c r="R161" s="233"/>
      <c r="S161" s="233"/>
      <c r="T161" s="233"/>
      <c r="U161" s="233"/>
      <c r="V161" s="233"/>
      <c r="W161" s="233"/>
      <c r="X161" s="233"/>
      <c r="Y161" s="233"/>
      <c r="Z161" s="233"/>
      <c r="AA161" s="233"/>
      <c r="AB161" s="233"/>
      <c r="AC161" s="233"/>
      <c r="AD161" s="233"/>
      <c r="AE161" s="233"/>
      <c r="AF161" s="233"/>
      <c r="AG161" s="233"/>
      <c r="AH161" s="233"/>
      <c r="AI161" s="233"/>
      <c r="AJ161" s="233"/>
      <c r="AK161" s="233"/>
      <c r="AL161" s="233"/>
      <c r="AM161" s="233"/>
      <c r="AN161" s="233"/>
      <c r="AO161" s="233"/>
      <c r="AP161" s="233"/>
      <c r="AQ161" s="233"/>
      <c r="AR161" s="233"/>
      <c r="AS161" s="233"/>
      <c r="AT161" s="233"/>
      <c r="AU161" s="233"/>
      <c r="AV161" s="233"/>
      <c r="AW161" s="233"/>
      <c r="AX161" s="233"/>
      <c r="AY161" s="233"/>
      <c r="AZ161" s="233"/>
      <c r="BA161" s="233"/>
      <c r="BB161" s="233"/>
      <c r="BC161" s="236"/>
    </row>
    <row r="162" spans="1:55">
      <c r="A162" s="239" t="str">
        <f ca="1"/>
        <v>ABT</v>
      </c>
      <c r="B162" s="233"/>
      <c r="C162" s="233"/>
      <c r="D162" s="233"/>
      <c r="E162" s="233"/>
      <c r="F162" s="233"/>
      <c r="G162" s="233"/>
      <c r="H162" s="233"/>
      <c r="I162" s="233"/>
      <c r="J162" s="233"/>
      <c r="K162" s="233"/>
      <c r="L162" s="233"/>
      <c r="M162" s="233"/>
      <c r="N162" s="233"/>
      <c r="O162" s="233"/>
      <c r="P162" s="233"/>
      <c r="Q162" s="233"/>
      <c r="R162" s="233"/>
      <c r="S162" s="233"/>
      <c r="T162" s="233"/>
      <c r="U162" s="233"/>
      <c r="V162" s="233"/>
      <c r="W162" s="233"/>
      <c r="X162" s="233"/>
      <c r="Y162" s="233"/>
      <c r="Z162" s="233"/>
      <c r="AA162" s="233"/>
      <c r="AB162" s="233"/>
      <c r="AC162" s="233"/>
      <c r="AD162" s="233"/>
      <c r="AE162" s="233"/>
      <c r="AF162" s="233"/>
      <c r="AG162" s="233"/>
      <c r="AH162" s="233"/>
      <c r="AI162" s="233"/>
      <c r="AJ162" s="233"/>
      <c r="AK162" s="233"/>
      <c r="AL162" s="233"/>
      <c r="AM162" s="233"/>
      <c r="AN162" s="233"/>
      <c r="AO162" s="233"/>
      <c r="AP162" s="233"/>
      <c r="AQ162" s="233"/>
      <c r="AR162" s="233"/>
      <c r="AS162" s="233"/>
      <c r="AT162" s="233"/>
      <c r="AU162" s="233"/>
      <c r="AV162" s="233"/>
      <c r="AW162" s="233"/>
      <c r="AX162" s="233"/>
      <c r="AY162" s="233"/>
      <c r="AZ162" s="233"/>
      <c r="BA162" s="233"/>
      <c r="BB162" s="233"/>
      <c r="BC162" s="236"/>
    </row>
    <row r="163" spans="1:55">
      <c r="A163" s="239" t="str">
        <f ca="1"/>
        <v>EHC</v>
      </c>
      <c r="B163" s="233"/>
      <c r="C163" s="233"/>
      <c r="D163" s="233"/>
      <c r="E163" s="233"/>
      <c r="F163" s="233"/>
      <c r="G163" s="233"/>
      <c r="H163" s="233"/>
      <c r="I163" s="233"/>
      <c r="J163" s="233"/>
      <c r="K163" s="233"/>
      <c r="L163" s="233"/>
      <c r="M163" s="233"/>
      <c r="N163" s="233"/>
      <c r="O163" s="233"/>
      <c r="P163" s="233"/>
      <c r="Q163" s="233"/>
      <c r="R163" s="233"/>
      <c r="S163" s="233"/>
      <c r="T163" s="233"/>
      <c r="U163" s="233"/>
      <c r="V163" s="233"/>
      <c r="W163" s="233"/>
      <c r="X163" s="233"/>
      <c r="Y163" s="233"/>
      <c r="Z163" s="233"/>
      <c r="AA163" s="233"/>
      <c r="AB163" s="233"/>
      <c r="AC163" s="233"/>
      <c r="AD163" s="233"/>
      <c r="AE163" s="233"/>
      <c r="AF163" s="233"/>
      <c r="AG163" s="233"/>
      <c r="AH163" s="233"/>
      <c r="AI163" s="233"/>
      <c r="AJ163" s="233"/>
      <c r="AK163" s="233"/>
      <c r="AL163" s="233"/>
      <c r="AM163" s="233"/>
      <c r="AN163" s="233"/>
      <c r="AO163" s="233"/>
      <c r="AP163" s="233"/>
      <c r="AQ163" s="233"/>
      <c r="AR163" s="233"/>
      <c r="AS163" s="233"/>
      <c r="AT163" s="233"/>
      <c r="AU163" s="233"/>
      <c r="AV163" s="233"/>
      <c r="AW163" s="233"/>
      <c r="AX163" s="233"/>
      <c r="AY163" s="233"/>
      <c r="AZ163" s="233"/>
      <c r="BA163" s="233"/>
      <c r="BB163" s="233"/>
      <c r="BC163" s="236"/>
    </row>
    <row r="164" spans="1:55">
      <c r="A164" s="239"/>
      <c r="B164" s="233"/>
      <c r="C164" s="233"/>
      <c r="D164" s="233"/>
      <c r="E164" s="233"/>
      <c r="F164" s="233"/>
      <c r="G164" s="233"/>
      <c r="H164" s="233"/>
      <c r="I164" s="233"/>
      <c r="J164" s="233"/>
      <c r="K164" s="233"/>
      <c r="L164" s="233"/>
      <c r="M164" s="233"/>
      <c r="N164" s="233"/>
      <c r="O164" s="233"/>
      <c r="P164" s="233"/>
      <c r="Q164" s="233"/>
      <c r="R164" s="233"/>
      <c r="S164" s="233"/>
      <c r="T164" s="233"/>
      <c r="U164" s="233"/>
      <c r="V164" s="233"/>
      <c r="W164" s="233"/>
      <c r="X164" s="233"/>
      <c r="Y164" s="233"/>
      <c r="Z164" s="233"/>
      <c r="AA164" s="233"/>
      <c r="AB164" s="233"/>
      <c r="AC164" s="233"/>
      <c r="AD164" s="233"/>
      <c r="AE164" s="233"/>
      <c r="AF164" s="233"/>
      <c r="AG164" s="233"/>
      <c r="AH164" s="233"/>
      <c r="AI164" s="233"/>
      <c r="AJ164" s="233"/>
      <c r="AK164" s="233"/>
      <c r="AL164" s="233"/>
      <c r="AM164" s="233"/>
      <c r="AN164" s="233"/>
      <c r="AO164" s="233"/>
      <c r="AP164" s="233"/>
      <c r="AQ164" s="233"/>
      <c r="AR164" s="233"/>
      <c r="AS164" s="233"/>
      <c r="AT164" s="233"/>
      <c r="AU164" s="233"/>
      <c r="AV164" s="233"/>
      <c r="AW164" s="233"/>
      <c r="AX164" s="233"/>
      <c r="AY164" s="233"/>
      <c r="AZ164" s="233"/>
      <c r="BA164" s="233"/>
      <c r="BB164" s="233"/>
      <c r="BC164" s="236"/>
    </row>
    <row r="165" spans="1:55">
      <c r="A165" s="239"/>
      <c r="B165" s="233"/>
      <c r="C165" s="233"/>
      <c r="D165" s="233"/>
      <c r="E165" s="233"/>
      <c r="F165" s="233"/>
      <c r="G165" s="233"/>
      <c r="H165" s="233"/>
      <c r="I165" s="233"/>
      <c r="J165" s="233"/>
      <c r="K165" s="233"/>
      <c r="L165" s="233"/>
      <c r="M165" s="233"/>
      <c r="N165" s="233"/>
      <c r="O165" s="233"/>
      <c r="P165" s="233"/>
      <c r="Q165" s="233"/>
      <c r="R165" s="233"/>
      <c r="S165" s="233"/>
      <c r="T165" s="233"/>
      <c r="U165" s="233"/>
      <c r="V165" s="233"/>
      <c r="W165" s="233"/>
      <c r="X165" s="233"/>
      <c r="Y165" s="233"/>
      <c r="Z165" s="233"/>
      <c r="AA165" s="233"/>
      <c r="AB165" s="233"/>
      <c r="AC165" s="233"/>
      <c r="AD165" s="233"/>
      <c r="AE165" s="233"/>
      <c r="AF165" s="233"/>
      <c r="AG165" s="233"/>
      <c r="AH165" s="233"/>
      <c r="AI165" s="233"/>
      <c r="AJ165" s="233"/>
      <c r="AK165" s="233"/>
      <c r="AL165" s="233"/>
      <c r="AM165" s="233"/>
      <c r="AN165" s="233"/>
      <c r="AO165" s="233"/>
      <c r="AP165" s="233"/>
      <c r="AQ165" s="233"/>
      <c r="AR165" s="233"/>
      <c r="AS165" s="233"/>
      <c r="AT165" s="233"/>
      <c r="AU165" s="233"/>
      <c r="AV165" s="233"/>
      <c r="AW165" s="233"/>
      <c r="AX165" s="233"/>
      <c r="AY165" s="233"/>
      <c r="AZ165" s="233"/>
      <c r="BA165" s="233"/>
      <c r="BB165" s="233"/>
      <c r="BC165" s="236"/>
    </row>
    <row r="166" spans="1:55">
      <c r="A166" s="239"/>
      <c r="B166" s="233"/>
      <c r="C166" s="233"/>
      <c r="D166" s="233"/>
      <c r="E166" s="233"/>
      <c r="F166" s="233"/>
      <c r="G166" s="233"/>
      <c r="H166" s="233"/>
      <c r="I166" s="233"/>
      <c r="J166" s="233"/>
      <c r="K166" s="233"/>
      <c r="L166" s="233"/>
      <c r="M166" s="233"/>
      <c r="N166" s="233"/>
      <c r="O166" s="233"/>
      <c r="P166" s="233"/>
      <c r="Q166" s="233"/>
      <c r="R166" s="233"/>
      <c r="S166" s="233"/>
      <c r="T166" s="233"/>
      <c r="U166" s="233"/>
      <c r="V166" s="233"/>
      <c r="W166" s="233"/>
      <c r="X166" s="233"/>
      <c r="Y166" s="233"/>
      <c r="Z166" s="233"/>
      <c r="AA166" s="233"/>
      <c r="AB166" s="233"/>
      <c r="AC166" s="233"/>
      <c r="AD166" s="233"/>
      <c r="AE166" s="233"/>
      <c r="AF166" s="233"/>
      <c r="AG166" s="233"/>
      <c r="AH166" s="233"/>
      <c r="AI166" s="233"/>
      <c r="AJ166" s="233"/>
      <c r="AK166" s="233"/>
      <c r="AL166" s="233"/>
      <c r="AM166" s="233"/>
      <c r="AN166" s="233"/>
      <c r="AO166" s="233"/>
      <c r="AP166" s="233"/>
      <c r="AQ166" s="233"/>
      <c r="AR166" s="233"/>
      <c r="AS166" s="233"/>
      <c r="AT166" s="233"/>
      <c r="AU166" s="233"/>
      <c r="AV166" s="233"/>
      <c r="AW166" s="233"/>
      <c r="AX166" s="233"/>
      <c r="AY166" s="233"/>
      <c r="AZ166" s="233"/>
      <c r="BA166" s="233"/>
      <c r="BB166" s="233"/>
      <c r="BC166" s="236"/>
    </row>
    <row r="167" spans="1:55">
      <c r="A167" s="239"/>
      <c r="B167" s="233"/>
      <c r="C167" s="233"/>
      <c r="D167" s="233"/>
      <c r="E167" s="233"/>
      <c r="F167" s="233"/>
      <c r="G167" s="233"/>
      <c r="H167" s="233"/>
      <c r="I167" s="233"/>
      <c r="J167" s="233"/>
      <c r="K167" s="233"/>
      <c r="L167" s="233"/>
      <c r="M167" s="233"/>
      <c r="N167" s="233"/>
      <c r="O167" s="233"/>
      <c r="P167" s="233"/>
      <c r="Q167" s="233"/>
      <c r="R167" s="233"/>
      <c r="S167" s="233"/>
      <c r="T167" s="233"/>
      <c r="U167" s="233"/>
      <c r="V167" s="233"/>
      <c r="W167" s="233"/>
      <c r="X167" s="233"/>
      <c r="Y167" s="233"/>
      <c r="Z167" s="233"/>
      <c r="AA167" s="233"/>
      <c r="AB167" s="233"/>
      <c r="AC167" s="233"/>
      <c r="AD167" s="233"/>
      <c r="AE167" s="233"/>
      <c r="AF167" s="233"/>
      <c r="AG167" s="233"/>
      <c r="AH167" s="233"/>
      <c r="AI167" s="233"/>
      <c r="AJ167" s="233"/>
      <c r="AK167" s="233"/>
      <c r="AL167" s="233"/>
      <c r="AM167" s="233"/>
      <c r="AN167" s="233"/>
      <c r="AO167" s="233"/>
      <c r="AP167" s="233"/>
      <c r="AQ167" s="233"/>
      <c r="AR167" s="233"/>
      <c r="AS167" s="233"/>
      <c r="AT167" s="233"/>
      <c r="AU167" s="233"/>
      <c r="AV167" s="233"/>
      <c r="AW167" s="233"/>
      <c r="AX167" s="233"/>
      <c r="AY167" s="233"/>
      <c r="AZ167" s="233"/>
      <c r="BA167" s="233"/>
      <c r="BB167" s="233"/>
      <c r="BC167" s="236"/>
    </row>
    <row r="168" spans="1:55">
      <c r="A168" s="239"/>
      <c r="B168" s="233"/>
      <c r="C168" s="233"/>
      <c r="D168" s="233"/>
      <c r="E168" s="233"/>
      <c r="F168" s="233"/>
      <c r="G168" s="233"/>
      <c r="H168" s="233"/>
      <c r="I168" s="233"/>
      <c r="J168" s="233"/>
      <c r="K168" s="233"/>
      <c r="L168" s="233"/>
      <c r="M168" s="233"/>
      <c r="N168" s="233"/>
      <c r="O168" s="233"/>
      <c r="P168" s="233"/>
      <c r="Q168" s="233"/>
      <c r="R168" s="233"/>
      <c r="S168" s="233"/>
      <c r="T168" s="233"/>
      <c r="U168" s="233"/>
      <c r="V168" s="233"/>
      <c r="W168" s="233"/>
      <c r="X168" s="233"/>
      <c r="Y168" s="233"/>
      <c r="Z168" s="233"/>
      <c r="AA168" s="233"/>
      <c r="AB168" s="233"/>
      <c r="AC168" s="233"/>
      <c r="AD168" s="233"/>
      <c r="AE168" s="233"/>
      <c r="AF168" s="233"/>
      <c r="AG168" s="233"/>
      <c r="AH168" s="233"/>
      <c r="AI168" s="233"/>
      <c r="AJ168" s="233"/>
      <c r="AK168" s="233"/>
      <c r="AL168" s="233"/>
      <c r="AM168" s="233"/>
      <c r="AN168" s="233"/>
      <c r="AO168" s="233"/>
      <c r="AP168" s="233"/>
      <c r="AQ168" s="233"/>
      <c r="AR168" s="233"/>
      <c r="AS168" s="233"/>
      <c r="AT168" s="233"/>
      <c r="AU168" s="233"/>
      <c r="AV168" s="233"/>
      <c r="AW168" s="233"/>
      <c r="AX168" s="233"/>
      <c r="AY168" s="233"/>
      <c r="AZ168" s="233"/>
      <c r="BA168" s="233"/>
      <c r="BB168" s="233"/>
      <c r="BC168" s="236"/>
    </row>
    <row r="169" spans="1:55">
      <c r="A169" s="239"/>
      <c r="B169" s="233"/>
      <c r="C169" s="233"/>
      <c r="D169" s="233"/>
      <c r="E169" s="233"/>
      <c r="F169" s="233"/>
      <c r="G169" s="233"/>
      <c r="H169" s="233"/>
      <c r="I169" s="233"/>
      <c r="J169" s="233"/>
      <c r="K169" s="233"/>
      <c r="L169" s="233"/>
      <c r="M169" s="233"/>
      <c r="N169" s="233"/>
      <c r="O169" s="233"/>
      <c r="P169" s="233"/>
      <c r="Q169" s="233"/>
      <c r="R169" s="233"/>
      <c r="S169" s="233"/>
      <c r="T169" s="233"/>
      <c r="U169" s="233"/>
      <c r="V169" s="233"/>
      <c r="W169" s="233"/>
      <c r="X169" s="233"/>
      <c r="Y169" s="233"/>
      <c r="Z169" s="233"/>
      <c r="AA169" s="233"/>
      <c r="AB169" s="233"/>
      <c r="AC169" s="233"/>
      <c r="AD169" s="233"/>
      <c r="AE169" s="233"/>
      <c r="AF169" s="233"/>
      <c r="AG169" s="233"/>
      <c r="AH169" s="233"/>
      <c r="AI169" s="233"/>
      <c r="AJ169" s="233"/>
      <c r="AK169" s="233"/>
      <c r="AL169" s="233"/>
      <c r="AM169" s="233"/>
      <c r="AN169" s="233"/>
      <c r="AO169" s="233"/>
      <c r="AP169" s="233"/>
      <c r="AQ169" s="233"/>
      <c r="AR169" s="233"/>
      <c r="AS169" s="233"/>
      <c r="AT169" s="233"/>
      <c r="AU169" s="233"/>
      <c r="AV169" s="233"/>
      <c r="AW169" s="233"/>
      <c r="AX169" s="233"/>
      <c r="AY169" s="233"/>
      <c r="AZ169" s="233"/>
      <c r="BA169" s="233"/>
      <c r="BB169" s="233"/>
      <c r="BC169" s="236"/>
    </row>
    <row r="170" spans="1:55">
      <c r="A170" s="239"/>
      <c r="B170" s="233"/>
      <c r="C170" s="233"/>
      <c r="D170" s="233"/>
      <c r="E170" s="233"/>
      <c r="F170" s="233"/>
      <c r="G170" s="233"/>
      <c r="H170" s="233"/>
      <c r="I170" s="233"/>
      <c r="J170" s="233"/>
      <c r="K170" s="233"/>
      <c r="L170" s="233"/>
      <c r="M170" s="233"/>
      <c r="N170" s="233"/>
      <c r="O170" s="233"/>
      <c r="P170" s="233"/>
      <c r="Q170" s="233"/>
      <c r="R170" s="233"/>
      <c r="S170" s="233"/>
      <c r="T170" s="233"/>
      <c r="U170" s="233"/>
      <c r="V170" s="233"/>
      <c r="W170" s="233"/>
      <c r="X170" s="233"/>
      <c r="Y170" s="233"/>
      <c r="Z170" s="233"/>
      <c r="AA170" s="233"/>
      <c r="AB170" s="233"/>
      <c r="AC170" s="233"/>
      <c r="AD170" s="233"/>
      <c r="AE170" s="233"/>
      <c r="AF170" s="233"/>
      <c r="AG170" s="233"/>
      <c r="AH170" s="233"/>
      <c r="AI170" s="233"/>
      <c r="AJ170" s="233"/>
      <c r="AK170" s="233"/>
      <c r="AL170" s="233"/>
      <c r="AM170" s="233"/>
      <c r="AN170" s="233"/>
      <c r="AO170" s="233"/>
      <c r="AP170" s="233"/>
      <c r="AQ170" s="233"/>
      <c r="AR170" s="233"/>
      <c r="AS170" s="233"/>
      <c r="AT170" s="233"/>
      <c r="AU170" s="233"/>
      <c r="AV170" s="233"/>
      <c r="AW170" s="233"/>
      <c r="AX170" s="233"/>
      <c r="AY170" s="233"/>
      <c r="AZ170" s="233"/>
      <c r="BA170" s="233"/>
      <c r="BB170" s="233"/>
      <c r="BC170" s="236"/>
    </row>
    <row r="171" spans="1:55">
      <c r="A171" s="239"/>
      <c r="B171" s="233"/>
      <c r="C171" s="233"/>
      <c r="D171" s="233"/>
      <c r="E171" s="233"/>
      <c r="F171" s="233"/>
      <c r="G171" s="233"/>
      <c r="H171" s="233"/>
      <c r="I171" s="233"/>
      <c r="J171" s="233"/>
      <c r="K171" s="233"/>
      <c r="L171" s="233"/>
      <c r="M171" s="233"/>
      <c r="N171" s="233"/>
      <c r="O171" s="233"/>
      <c r="P171" s="233"/>
      <c r="Q171" s="233"/>
      <c r="R171" s="233"/>
      <c r="S171" s="233"/>
      <c r="T171" s="233"/>
      <c r="U171" s="233"/>
      <c r="V171" s="233"/>
      <c r="W171" s="233"/>
      <c r="X171" s="233"/>
      <c r="Y171" s="233"/>
      <c r="Z171" s="233"/>
      <c r="AA171" s="233"/>
      <c r="AB171" s="233"/>
      <c r="AC171" s="233"/>
      <c r="AD171" s="233"/>
      <c r="AE171" s="233"/>
      <c r="AF171" s="233"/>
      <c r="AG171" s="233"/>
      <c r="AH171" s="233"/>
      <c r="AI171" s="233"/>
      <c r="AJ171" s="233"/>
      <c r="AK171" s="233"/>
      <c r="AL171" s="233"/>
      <c r="AM171" s="233"/>
      <c r="AN171" s="233"/>
      <c r="AO171" s="233"/>
      <c r="AP171" s="233"/>
      <c r="AQ171" s="233"/>
      <c r="AR171" s="233"/>
      <c r="AS171" s="233"/>
      <c r="AT171" s="233"/>
      <c r="AU171" s="233"/>
      <c r="AV171" s="233"/>
      <c r="AW171" s="233"/>
      <c r="AX171" s="233"/>
      <c r="AY171" s="233"/>
      <c r="AZ171" s="233"/>
      <c r="BA171" s="233"/>
      <c r="BB171" s="233"/>
      <c r="BC171" s="236"/>
    </row>
    <row r="172" spans="1:55">
      <c r="A172" s="239"/>
      <c r="B172" s="233"/>
      <c r="C172" s="233"/>
      <c r="D172" s="233"/>
      <c r="E172" s="233"/>
      <c r="F172" s="233"/>
      <c r="G172" s="233"/>
      <c r="H172" s="233"/>
      <c r="I172" s="233"/>
      <c r="J172" s="233"/>
      <c r="K172" s="233"/>
      <c r="L172" s="233"/>
      <c r="M172" s="233"/>
      <c r="N172" s="233"/>
      <c r="O172" s="233"/>
      <c r="P172" s="233"/>
      <c r="Q172" s="233"/>
      <c r="R172" s="233"/>
      <c r="S172" s="233"/>
      <c r="T172" s="233"/>
      <c r="U172" s="233"/>
      <c r="V172" s="233"/>
      <c r="W172" s="233"/>
      <c r="X172" s="233"/>
      <c r="Y172" s="233"/>
      <c r="Z172" s="233"/>
      <c r="AA172" s="233"/>
      <c r="AB172" s="233"/>
      <c r="AC172" s="233"/>
      <c r="AD172" s="233"/>
      <c r="AE172" s="233"/>
      <c r="AF172" s="233"/>
      <c r="AG172" s="233"/>
      <c r="AH172" s="233"/>
      <c r="AI172" s="233"/>
      <c r="AJ172" s="233"/>
      <c r="AK172" s="233"/>
      <c r="AL172" s="233"/>
      <c r="AM172" s="233"/>
      <c r="AN172" s="233"/>
      <c r="AO172" s="233"/>
      <c r="AP172" s="233"/>
      <c r="AQ172" s="233"/>
      <c r="AR172" s="233"/>
      <c r="AS172" s="233"/>
      <c r="AT172" s="233"/>
      <c r="AU172" s="233"/>
      <c r="AV172" s="233"/>
      <c r="AW172" s="233"/>
      <c r="AX172" s="233"/>
      <c r="AY172" s="233"/>
      <c r="AZ172" s="233"/>
      <c r="BA172" s="233"/>
      <c r="BB172" s="233"/>
      <c r="BC172" s="236"/>
    </row>
    <row r="173" spans="1:55">
      <c r="A173" s="239"/>
      <c r="B173" s="233"/>
      <c r="C173" s="233"/>
      <c r="D173" s="233"/>
      <c r="E173" s="233"/>
      <c r="F173" s="233"/>
      <c r="G173" s="233"/>
      <c r="H173" s="233"/>
      <c r="I173" s="233"/>
      <c r="J173" s="233"/>
      <c r="K173" s="233"/>
      <c r="L173" s="233"/>
      <c r="M173" s="233"/>
      <c r="N173" s="233"/>
      <c r="O173" s="233"/>
      <c r="P173" s="233"/>
      <c r="Q173" s="233"/>
      <c r="R173" s="233"/>
      <c r="S173" s="233"/>
      <c r="T173" s="233"/>
      <c r="U173" s="233"/>
      <c r="V173" s="233"/>
      <c r="W173" s="233"/>
      <c r="X173" s="233"/>
      <c r="Y173" s="233"/>
      <c r="Z173" s="233"/>
      <c r="AA173" s="233"/>
      <c r="AB173" s="233"/>
      <c r="AC173" s="233"/>
      <c r="AD173" s="233"/>
      <c r="AE173" s="233"/>
      <c r="AF173" s="233"/>
      <c r="AG173" s="233"/>
      <c r="AH173" s="233"/>
      <c r="AI173" s="233"/>
      <c r="AJ173" s="233"/>
      <c r="AK173" s="233"/>
      <c r="AL173" s="233"/>
      <c r="AM173" s="233"/>
      <c r="AN173" s="233"/>
      <c r="AO173" s="233"/>
      <c r="AP173" s="233"/>
      <c r="AQ173" s="233"/>
      <c r="AR173" s="233"/>
      <c r="AS173" s="233"/>
      <c r="AT173" s="233"/>
      <c r="AU173" s="233"/>
      <c r="AV173" s="233"/>
      <c r="AW173" s="233"/>
      <c r="AX173" s="233"/>
      <c r="AY173" s="233"/>
      <c r="AZ173" s="233"/>
      <c r="BA173" s="233"/>
      <c r="BB173" s="233"/>
      <c r="BC173" s="236"/>
    </row>
    <row r="174" spans="1:55">
      <c r="A174" s="239"/>
      <c r="B174" s="233"/>
      <c r="C174" s="233"/>
      <c r="D174" s="233"/>
      <c r="E174" s="233"/>
      <c r="F174" s="233"/>
      <c r="G174" s="233"/>
      <c r="H174" s="233"/>
      <c r="I174" s="233"/>
      <c r="J174" s="233"/>
      <c r="K174" s="233"/>
      <c r="L174" s="233"/>
      <c r="M174" s="233"/>
      <c r="N174" s="233"/>
      <c r="O174" s="233"/>
      <c r="P174" s="233"/>
      <c r="Q174" s="233"/>
      <c r="R174" s="233"/>
      <c r="S174" s="233"/>
      <c r="T174" s="233"/>
      <c r="U174" s="233"/>
      <c r="V174" s="233"/>
      <c r="W174" s="233"/>
      <c r="X174" s="233"/>
      <c r="Y174" s="233"/>
      <c r="Z174" s="233"/>
      <c r="AA174" s="233"/>
      <c r="AB174" s="233"/>
      <c r="AC174" s="233"/>
      <c r="AD174" s="233"/>
      <c r="AE174" s="233"/>
      <c r="AF174" s="233"/>
      <c r="AG174" s="233"/>
      <c r="AH174" s="233"/>
      <c r="AI174" s="233"/>
      <c r="AJ174" s="233"/>
      <c r="AK174" s="233"/>
      <c r="AL174" s="233"/>
      <c r="AM174" s="233"/>
      <c r="AN174" s="233"/>
      <c r="AO174" s="233"/>
      <c r="AP174" s="233"/>
      <c r="AQ174" s="233"/>
      <c r="AR174" s="233"/>
      <c r="AS174" s="233"/>
      <c r="AT174" s="233"/>
      <c r="AU174" s="233"/>
      <c r="AV174" s="233"/>
      <c r="AW174" s="233"/>
      <c r="AX174" s="233"/>
      <c r="AY174" s="233"/>
      <c r="AZ174" s="233"/>
      <c r="BA174" s="233"/>
      <c r="BB174" s="233"/>
      <c r="BC174" s="236"/>
    </row>
    <row r="175" spans="1:55">
      <c r="A175" s="239"/>
      <c r="B175" s="233"/>
      <c r="C175" s="233"/>
      <c r="D175" s="233"/>
      <c r="E175" s="233"/>
      <c r="F175" s="233"/>
      <c r="G175" s="233"/>
      <c r="H175" s="233"/>
      <c r="I175" s="233"/>
      <c r="J175" s="233"/>
      <c r="K175" s="233"/>
      <c r="L175" s="233"/>
      <c r="M175" s="233"/>
      <c r="N175" s="233"/>
      <c r="O175" s="233"/>
      <c r="P175" s="233"/>
      <c r="Q175" s="233"/>
      <c r="R175" s="233"/>
      <c r="S175" s="233"/>
      <c r="T175" s="233"/>
      <c r="U175" s="233"/>
      <c r="V175" s="233"/>
      <c r="W175" s="233"/>
      <c r="X175" s="233"/>
      <c r="Y175" s="233"/>
      <c r="Z175" s="233"/>
      <c r="AA175" s="233"/>
      <c r="AB175" s="233"/>
      <c r="AC175" s="233"/>
      <c r="AD175" s="233"/>
      <c r="AE175" s="233"/>
      <c r="AF175" s="233"/>
      <c r="AG175" s="233"/>
      <c r="AH175" s="233"/>
      <c r="AI175" s="233"/>
      <c r="AJ175" s="233"/>
      <c r="AK175" s="233"/>
      <c r="AL175" s="233"/>
      <c r="AM175" s="233"/>
      <c r="AN175" s="233"/>
      <c r="AO175" s="233"/>
      <c r="AP175" s="233"/>
      <c r="AQ175" s="233"/>
      <c r="AR175" s="233"/>
      <c r="AS175" s="233"/>
      <c r="AT175" s="233"/>
      <c r="AU175" s="233"/>
      <c r="AV175" s="233"/>
      <c r="AW175" s="233"/>
      <c r="AX175" s="233"/>
      <c r="AY175" s="233"/>
      <c r="AZ175" s="233"/>
      <c r="BA175" s="233"/>
      <c r="BB175" s="233"/>
      <c r="BC175" s="236"/>
    </row>
    <row r="176" spans="1:55" ht="5.25" customHeight="1">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row>
    <row r="177" spans="1:55">
      <c r="A177" s="234" t="s">
        <v>203</v>
      </c>
      <c r="B177" s="240"/>
      <c r="C177" s="240"/>
      <c r="D177" s="240"/>
      <c r="E177" s="240"/>
      <c r="F177" s="240"/>
      <c r="G177" s="240"/>
      <c r="H177" s="240"/>
      <c r="I177" s="240"/>
      <c r="J177" s="240"/>
      <c r="K177" s="240"/>
      <c r="L177" s="240"/>
      <c r="M177" s="240"/>
      <c r="N177" s="240"/>
      <c r="O177" s="240"/>
      <c r="P177" s="240"/>
      <c r="Q177" s="240"/>
      <c r="R177" s="240"/>
      <c r="S177" s="240"/>
      <c r="T177" s="240"/>
      <c r="U177" s="240"/>
      <c r="V177" s="240"/>
      <c r="W177" s="240"/>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row>
  </sheetData>
  <sheetProtection algorithmName="SHA-512" hashValue="gCWx+UWQkVeABLMC21fLYTGD97y30O7bWmud1I3YVadhqqv4oHGcRPmvboMnQQlly7UqLEARcY9PyKVkFHEzdg==" saltValue="Hj8RpdSSXhINCq08aHpmWA==" spinCount="100000" sheet="1" objects="1" scenarios="1" selectLockedCells="1"/>
  <phoneticPr fontId="58"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C9D7C-3774-4A30-9115-5235D930609D}">
  <sheetPr codeName="Sheet5">
    <tabColor rgb="FFFFFF00"/>
  </sheetPr>
  <dimension ref="A1:C105"/>
  <sheetViews>
    <sheetView workbookViewId="0">
      <pane ySplit="1" topLeftCell="B65" activePane="bottomLeft" state="frozen"/>
      <selection pane="bottomLeft" activeCell="B78" sqref="B78"/>
      <selection activeCell="G30" sqref="G30"/>
    </sheetView>
  </sheetViews>
  <sheetFormatPr defaultColWidth="8.85546875" defaultRowHeight="15"/>
  <cols>
    <col min="2" max="2" width="14.28515625" bestFit="1" customWidth="1"/>
  </cols>
  <sheetData>
    <row r="1" spans="1:2">
      <c r="A1" s="21" t="s">
        <v>244</v>
      </c>
      <c r="B1" s="21" t="s">
        <v>245</v>
      </c>
    </row>
    <row r="2" spans="1:2">
      <c r="A2" s="284">
        <v>43100</v>
      </c>
      <c r="B2" s="285">
        <v>836513.77</v>
      </c>
    </row>
    <row r="3" spans="1:2">
      <c r="A3" s="284">
        <f>EOMONTH(A2,1)</f>
        <v>43131</v>
      </c>
      <c r="B3" s="285">
        <v>998768.42</v>
      </c>
    </row>
    <row r="4" spans="1:2">
      <c r="A4" s="284">
        <f t="shared" ref="A4:A38" si="0">EOMONTH(A3,1)</f>
        <v>43159</v>
      </c>
      <c r="B4" s="285">
        <v>968175.14</v>
      </c>
    </row>
    <row r="5" spans="1:2">
      <c r="A5" s="284">
        <f t="shared" si="0"/>
        <v>43190</v>
      </c>
      <c r="B5" s="285">
        <v>953907</v>
      </c>
    </row>
    <row r="6" spans="1:2">
      <c r="A6" s="284">
        <f t="shared" si="0"/>
        <v>43220</v>
      </c>
      <c r="B6" s="285">
        <v>966972.48</v>
      </c>
    </row>
    <row r="7" spans="1:2">
      <c r="A7" s="284">
        <f t="shared" si="0"/>
        <v>43251</v>
      </c>
      <c r="B7" s="285">
        <v>979586.6</v>
      </c>
    </row>
    <row r="8" spans="1:2">
      <c r="A8" s="284">
        <f t="shared" si="0"/>
        <v>43281</v>
      </c>
      <c r="B8" s="285">
        <v>983851.73</v>
      </c>
    </row>
    <row r="9" spans="1:2">
      <c r="A9" s="284">
        <f t="shared" si="0"/>
        <v>43312</v>
      </c>
      <c r="B9" s="285">
        <v>1023435.4</v>
      </c>
    </row>
    <row r="10" spans="1:2">
      <c r="A10" s="284">
        <f t="shared" si="0"/>
        <v>43343</v>
      </c>
      <c r="B10" s="285">
        <v>1036792.01</v>
      </c>
    </row>
    <row r="11" spans="1:2">
      <c r="A11" s="284">
        <f t="shared" si="0"/>
        <v>43373</v>
      </c>
      <c r="B11" s="285">
        <v>1033979.91</v>
      </c>
    </row>
    <row r="12" spans="1:2">
      <c r="A12" s="284">
        <f t="shared" si="0"/>
        <v>43404</v>
      </c>
      <c r="B12" s="285">
        <v>948911.12</v>
      </c>
    </row>
    <row r="13" spans="1:2">
      <c r="A13" s="284">
        <f t="shared" si="0"/>
        <v>43434</v>
      </c>
      <c r="B13" s="285">
        <v>973572.65</v>
      </c>
    </row>
    <row r="14" spans="1:2">
      <c r="A14" s="284">
        <f t="shared" si="0"/>
        <v>43465</v>
      </c>
      <c r="B14" s="285">
        <v>872866.18</v>
      </c>
    </row>
    <row r="15" spans="1:2">
      <c r="A15" s="284">
        <f>EOMONTH(A14,1)</f>
        <v>43496</v>
      </c>
      <c r="B15" s="285">
        <v>940446.58</v>
      </c>
    </row>
    <row r="16" spans="1:2">
      <c r="A16" s="284">
        <f t="shared" si="0"/>
        <v>43524</v>
      </c>
      <c r="B16" s="285">
        <v>959820.57</v>
      </c>
    </row>
    <row r="17" spans="1:2">
      <c r="A17" s="284">
        <f t="shared" si="0"/>
        <v>43555</v>
      </c>
      <c r="B17" s="285">
        <v>965312.54</v>
      </c>
    </row>
    <row r="18" spans="1:2">
      <c r="A18" s="284">
        <f t="shared" si="0"/>
        <v>43585</v>
      </c>
      <c r="B18" s="285">
        <v>1007354.16</v>
      </c>
    </row>
    <row r="19" spans="1:2">
      <c r="A19" s="284">
        <f t="shared" si="0"/>
        <v>43616</v>
      </c>
      <c r="B19" s="285">
        <v>945301.63</v>
      </c>
    </row>
    <row r="20" spans="1:2">
      <c r="A20" s="284">
        <f t="shared" si="0"/>
        <v>43646</v>
      </c>
      <c r="B20" s="285">
        <v>1019012.86</v>
      </c>
    </row>
    <row r="21" spans="1:2">
      <c r="A21" s="284">
        <f t="shared" si="0"/>
        <v>43677</v>
      </c>
      <c r="B21" s="285">
        <v>1011424.38</v>
      </c>
    </row>
    <row r="22" spans="1:2">
      <c r="A22" s="284">
        <f t="shared" si="0"/>
        <v>43708</v>
      </c>
      <c r="B22" s="285">
        <v>1000865.57</v>
      </c>
    </row>
    <row r="23" spans="1:2">
      <c r="A23" s="284">
        <f t="shared" si="0"/>
        <v>43738</v>
      </c>
      <c r="B23" s="285">
        <v>1009076.94</v>
      </c>
    </row>
    <row r="24" spans="1:2">
      <c r="A24" s="284">
        <f t="shared" si="0"/>
        <v>43769</v>
      </c>
      <c r="B24" s="285">
        <v>1014432.48</v>
      </c>
    </row>
    <row r="25" spans="1:2">
      <c r="A25" s="284">
        <f t="shared" si="0"/>
        <v>43799</v>
      </c>
      <c r="B25" s="285">
        <v>1046503.03</v>
      </c>
    </row>
    <row r="26" spans="1:2">
      <c r="A26" s="284">
        <f t="shared" si="0"/>
        <v>43830</v>
      </c>
      <c r="B26" s="285">
        <v>1072677.81</v>
      </c>
    </row>
    <row r="27" spans="1:2">
      <c r="A27" s="284">
        <f>EOMONTH(A26,1)</f>
        <v>43861</v>
      </c>
      <c r="B27" s="285">
        <v>1060630.45</v>
      </c>
    </row>
    <row r="28" spans="1:2">
      <c r="A28" s="284">
        <f t="shared" si="0"/>
        <v>43890</v>
      </c>
      <c r="B28" s="285">
        <v>976090.11</v>
      </c>
    </row>
    <row r="29" spans="1:2">
      <c r="A29" s="284">
        <f t="shared" si="0"/>
        <v>43921</v>
      </c>
      <c r="B29" s="285">
        <v>859953.23</v>
      </c>
    </row>
    <row r="30" spans="1:2">
      <c r="A30" s="284">
        <f t="shared" si="0"/>
        <v>43951</v>
      </c>
      <c r="B30" s="285">
        <v>953068.87</v>
      </c>
    </row>
    <row r="31" spans="1:2">
      <c r="A31" s="284">
        <f t="shared" si="0"/>
        <v>43982</v>
      </c>
      <c r="B31" s="285">
        <v>1017254.96</v>
      </c>
    </row>
    <row r="32" spans="1:2">
      <c r="A32" s="284">
        <f t="shared" si="0"/>
        <v>44012</v>
      </c>
      <c r="B32" s="285">
        <v>1031093.79</v>
      </c>
    </row>
    <row r="33" spans="1:2">
      <c r="A33" s="284">
        <f t="shared" si="0"/>
        <v>44043</v>
      </c>
      <c r="B33" s="285">
        <v>1091297.6399999999</v>
      </c>
    </row>
    <row r="34" spans="1:2">
      <c r="A34" s="284">
        <f t="shared" si="0"/>
        <v>44074</v>
      </c>
      <c r="B34" s="285">
        <v>1140675.17</v>
      </c>
    </row>
    <row r="35" spans="1:2">
      <c r="A35" s="284">
        <f t="shared" si="0"/>
        <v>44104</v>
      </c>
      <c r="B35" s="285">
        <v>1121551.52</v>
      </c>
    </row>
    <row r="36" spans="1:2">
      <c r="A36" s="284">
        <f t="shared" si="0"/>
        <v>44135</v>
      </c>
      <c r="B36" s="285">
        <v>1121146.1399999999</v>
      </c>
    </row>
    <row r="37" spans="1:2">
      <c r="A37" s="284">
        <f t="shared" si="0"/>
        <v>44165</v>
      </c>
      <c r="B37" s="285">
        <v>1226653.5</v>
      </c>
    </row>
    <row r="38" spans="1:2">
      <c r="A38" s="284">
        <f t="shared" si="0"/>
        <v>44196</v>
      </c>
      <c r="B38" s="285">
        <v>1275743.06</v>
      </c>
    </row>
    <row r="39" spans="1:2">
      <c r="A39" s="284">
        <f>EOMONTH(A38,1)</f>
        <v>44227</v>
      </c>
      <c r="B39" s="285">
        <v>1253905.8700000001</v>
      </c>
    </row>
    <row r="40" spans="1:2">
      <c r="A40" s="284">
        <f>EOMONTH(A39,1)</f>
        <v>44255</v>
      </c>
      <c r="B40" s="285">
        <v>1279750.27</v>
      </c>
    </row>
    <row r="41" spans="1:2">
      <c r="A41" s="284">
        <f>EOMONTH(A40,1)</f>
        <v>44286</v>
      </c>
      <c r="B41" s="285">
        <v>1321449.28</v>
      </c>
    </row>
    <row r="42" spans="1:2">
      <c r="A42" s="284">
        <f t="shared" ref="A42:A47" si="1">EOMONTH(A41,1)</f>
        <v>44316</v>
      </c>
      <c r="B42" s="285">
        <v>1395156.13</v>
      </c>
    </row>
    <row r="43" spans="1:2">
      <c r="A43" s="284">
        <f t="shared" si="1"/>
        <v>44347</v>
      </c>
      <c r="B43" s="285">
        <v>1422440.29</v>
      </c>
    </row>
    <row r="44" spans="1:2">
      <c r="A44" s="284">
        <f t="shared" si="1"/>
        <v>44377</v>
      </c>
      <c r="B44" s="285">
        <v>1473483.62</v>
      </c>
    </row>
    <row r="45" spans="1:2">
      <c r="A45" s="284">
        <f t="shared" si="1"/>
        <v>44408</v>
      </c>
      <c r="B45" s="285">
        <v>1544022.45</v>
      </c>
    </row>
    <row r="46" spans="1:2">
      <c r="A46" s="284">
        <f t="shared" si="1"/>
        <v>44439</v>
      </c>
      <c r="B46" s="285">
        <v>1604964.84</v>
      </c>
    </row>
    <row r="47" spans="1:2">
      <c r="A47" s="284">
        <f t="shared" si="1"/>
        <v>44469</v>
      </c>
      <c r="B47" s="285">
        <v>1540277.07</v>
      </c>
    </row>
    <row r="48" spans="1:2">
      <c r="A48" s="284">
        <f>EOMONTH(A47,1)</f>
        <v>44500</v>
      </c>
      <c r="B48" s="285">
        <v>1661204.19</v>
      </c>
    </row>
    <row r="49" spans="1:2">
      <c r="A49" s="284">
        <f>EOMONTH(A48,1)</f>
        <v>44530</v>
      </c>
      <c r="B49" s="285">
        <v>1669489.23</v>
      </c>
    </row>
    <row r="50" spans="1:2">
      <c r="A50" s="284">
        <f>EOMONTH(A49,1)</f>
        <v>44561</v>
      </c>
      <c r="B50" s="285">
        <v>1678482.83</v>
      </c>
    </row>
    <row r="51" spans="1:2">
      <c r="A51" s="284">
        <f t="shared" ref="A51:A68" si="2">EOMONTH(A50,1)</f>
        <v>44592</v>
      </c>
      <c r="B51" s="285">
        <v>1532360.71</v>
      </c>
    </row>
    <row r="52" spans="1:2">
      <c r="A52" s="284">
        <f t="shared" si="2"/>
        <v>44620</v>
      </c>
      <c r="B52" s="285">
        <v>1516599.49</v>
      </c>
    </row>
    <row r="53" spans="1:2">
      <c r="A53" s="284">
        <f t="shared" si="2"/>
        <v>44651</v>
      </c>
      <c r="B53" s="285">
        <v>1548433.69</v>
      </c>
    </row>
    <row r="54" spans="1:2">
      <c r="A54" s="284">
        <f t="shared" si="2"/>
        <v>44681</v>
      </c>
      <c r="B54" s="285">
        <v>1400652.56</v>
      </c>
    </row>
    <row r="55" spans="1:2">
      <c r="A55" s="284">
        <f t="shared" si="2"/>
        <v>44712</v>
      </c>
      <c r="B55" s="285">
        <v>1400444.59</v>
      </c>
    </row>
    <row r="56" spans="1:2">
      <c r="A56" s="284">
        <f t="shared" si="2"/>
        <v>44742</v>
      </c>
      <c r="B56" s="285">
        <v>1302705.5</v>
      </c>
    </row>
    <row r="57" spans="1:2">
      <c r="A57" s="284">
        <f t="shared" si="2"/>
        <v>44773</v>
      </c>
      <c r="B57" s="285">
        <v>1417148.87</v>
      </c>
    </row>
    <row r="58" spans="1:2">
      <c r="A58" s="284">
        <f t="shared" si="2"/>
        <v>44804</v>
      </c>
      <c r="B58" s="285">
        <v>1354068.82</v>
      </c>
    </row>
    <row r="59" spans="1:2">
      <c r="A59" s="284">
        <f t="shared" si="2"/>
        <v>44834</v>
      </c>
      <c r="B59" s="285">
        <v>1217132.3700000001</v>
      </c>
    </row>
    <row r="60" spans="1:2">
      <c r="A60" s="284">
        <f t="shared" si="2"/>
        <v>44865</v>
      </c>
      <c r="B60" s="285">
        <v>1319370.68</v>
      </c>
    </row>
    <row r="61" spans="1:2">
      <c r="A61" s="284">
        <f t="shared" si="2"/>
        <v>44895</v>
      </c>
      <c r="B61" s="285">
        <v>1392700.24</v>
      </c>
    </row>
    <row r="62" spans="1:2">
      <c r="A62" s="284">
        <f t="shared" si="2"/>
        <v>44926</v>
      </c>
      <c r="B62" s="285">
        <v>1288703.21</v>
      </c>
    </row>
    <row r="63" spans="1:2">
      <c r="A63" s="284">
        <f t="shared" si="2"/>
        <v>44957</v>
      </c>
      <c r="B63" s="285">
        <v>1389386.26</v>
      </c>
    </row>
    <row r="64" spans="1:2">
      <c r="A64" s="284">
        <f t="shared" si="2"/>
        <v>44985</v>
      </c>
      <c r="B64" s="285">
        <v>1368821.75</v>
      </c>
    </row>
    <row r="65" spans="1:3">
      <c r="A65" s="284">
        <f t="shared" si="2"/>
        <v>45016</v>
      </c>
      <c r="B65" s="285">
        <v>1411686.16</v>
      </c>
    </row>
    <row r="66" spans="1:3">
      <c r="A66" s="284">
        <f t="shared" si="2"/>
        <v>45046</v>
      </c>
      <c r="B66" s="285">
        <v>1420339.48</v>
      </c>
    </row>
    <row r="67" spans="1:3">
      <c r="A67" s="284">
        <f t="shared" si="2"/>
        <v>45077</v>
      </c>
      <c r="B67" s="285">
        <v>1412357.38</v>
      </c>
    </row>
    <row r="68" spans="1:3">
      <c r="A68" s="284">
        <f t="shared" si="2"/>
        <v>45107</v>
      </c>
      <c r="B68" s="285">
        <v>1510725.22</v>
      </c>
    </row>
    <row r="69" spans="1:3">
      <c r="A69" s="284">
        <f t="shared" ref="A69:A70" si="3">EOMONTH(A68,1)</f>
        <v>45138</v>
      </c>
      <c r="B69" s="285">
        <v>1554788.77</v>
      </c>
    </row>
    <row r="70" spans="1:3">
      <c r="A70" s="284">
        <f t="shared" si="3"/>
        <v>45169</v>
      </c>
      <c r="B70" s="285">
        <v>1529798.28</v>
      </c>
    </row>
    <row r="71" spans="1:3">
      <c r="A71" s="284">
        <f t="shared" ref="A71:A72" si="4">EOMONTH(A70,1)</f>
        <v>45199</v>
      </c>
      <c r="B71" s="285">
        <v>1474990.76</v>
      </c>
    </row>
    <row r="72" spans="1:3">
      <c r="A72" s="284">
        <f t="shared" si="4"/>
        <v>45230</v>
      </c>
      <c r="B72" s="285">
        <v>1461422.55</v>
      </c>
    </row>
    <row r="73" spans="1:3">
      <c r="A73" s="284">
        <f t="shared" ref="A73" si="5">EOMONTH(A72,1)</f>
        <v>45260</v>
      </c>
      <c r="B73" s="285">
        <v>1547860.68</v>
      </c>
      <c r="C73" s="173"/>
    </row>
    <row r="74" spans="1:3">
      <c r="A74" s="284">
        <f t="shared" ref="A74:A82" si="6">EOMONTH(A73,1)</f>
        <v>45291</v>
      </c>
      <c r="B74" s="285">
        <v>1649974.07</v>
      </c>
    </row>
    <row r="75" spans="1:3">
      <c r="A75" s="284">
        <f t="shared" si="6"/>
        <v>45322</v>
      </c>
      <c r="B75" s="285">
        <v>1644304.38</v>
      </c>
      <c r="C75" s="68"/>
    </row>
    <row r="76" spans="1:3">
      <c r="A76" s="284">
        <f t="shared" si="6"/>
        <v>45351</v>
      </c>
      <c r="B76" s="285">
        <v>1671511.62</v>
      </c>
    </row>
    <row r="77" spans="1:3">
      <c r="A77" s="284">
        <f t="shared" si="6"/>
        <v>45382</v>
      </c>
      <c r="B77" s="285">
        <v>1718619.83</v>
      </c>
      <c r="C77" s="300"/>
    </row>
    <row r="78" spans="1:3">
      <c r="A78" s="284">
        <f t="shared" si="6"/>
        <v>45412</v>
      </c>
      <c r="B78" s="285">
        <v>1664064.79</v>
      </c>
    </row>
    <row r="79" spans="1:3">
      <c r="A79" s="284">
        <f t="shared" si="6"/>
        <v>45443</v>
      </c>
      <c r="B79" s="285">
        <v>1708130.7</v>
      </c>
    </row>
    <row r="80" spans="1:3">
      <c r="A80" s="284">
        <f t="shared" si="6"/>
        <v>45473</v>
      </c>
      <c r="B80" s="285">
        <v>1721060.53</v>
      </c>
    </row>
    <row r="81" spans="1:2">
      <c r="A81" s="284">
        <f t="shared" si="6"/>
        <v>45504</v>
      </c>
      <c r="B81" s="285">
        <v>1769261.1</v>
      </c>
    </row>
    <row r="82" spans="1:2">
      <c r="A82" s="284">
        <f t="shared" si="6"/>
        <v>45535</v>
      </c>
      <c r="B82" s="285">
        <v>1803382.25</v>
      </c>
    </row>
    <row r="83" spans="1:2">
      <c r="A83" s="284"/>
    </row>
    <row r="84" spans="1:2">
      <c r="A84" s="284"/>
    </row>
    <row r="85" spans="1:2">
      <c r="A85" s="284"/>
    </row>
    <row r="86" spans="1:2">
      <c r="A86" s="284"/>
    </row>
    <row r="87" spans="1:2">
      <c r="A87" s="284"/>
    </row>
    <row r="88" spans="1:2">
      <c r="A88" s="284"/>
    </row>
    <row r="89" spans="1:2">
      <c r="A89" s="284"/>
    </row>
    <row r="90" spans="1:2">
      <c r="A90" s="284"/>
    </row>
    <row r="91" spans="1:2">
      <c r="A91" s="284"/>
    </row>
    <row r="92" spans="1:2">
      <c r="A92" s="284"/>
    </row>
    <row r="93" spans="1:2">
      <c r="A93" s="284"/>
    </row>
    <row r="94" spans="1:2">
      <c r="A94" s="284"/>
    </row>
    <row r="95" spans="1:2">
      <c r="A95" s="284"/>
    </row>
    <row r="96" spans="1:2">
      <c r="A96" s="284"/>
    </row>
    <row r="97" spans="1:1">
      <c r="A97" s="284"/>
    </row>
    <row r="98" spans="1:1">
      <c r="A98" s="284"/>
    </row>
    <row r="99" spans="1:1">
      <c r="A99" s="284"/>
    </row>
    <row r="100" spans="1:1">
      <c r="A100" s="284"/>
    </row>
    <row r="101" spans="1:1">
      <c r="A101" s="284"/>
    </row>
    <row r="102" spans="1:1">
      <c r="A102" s="284"/>
    </row>
    <row r="103" spans="1:1">
      <c r="A103" s="284"/>
    </row>
    <row r="104" spans="1:1">
      <c r="A104" s="284"/>
    </row>
    <row r="105" spans="1:1">
      <c r="A105" s="284"/>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4D2F9-3FA7-4C30-8D9D-23F2C95ED83F}">
  <sheetPr codeName="Sheet7"/>
  <dimension ref="A1"/>
  <sheetViews>
    <sheetView workbookViewId="0"/>
  </sheetViews>
  <sheetFormatPr defaultColWidth="8.85546875" defaultRowHeight="15"/>
  <sheetData>
    <row r="1" spans="1:1">
      <c r="A1" t="s">
        <v>246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4E925-8796-46CB-8D05-841B3F280324}">
  <sheetPr codeName="Sheet8">
    <tabColor theme="4"/>
  </sheetPr>
  <dimension ref="A1:BV53"/>
  <sheetViews>
    <sheetView showGridLines="0" tabSelected="1" zoomScale="115" zoomScaleNormal="115" workbookViewId="0">
      <pane xSplit="3" ySplit="5" topLeftCell="AI6" activePane="bottomRight" state="frozen"/>
      <selection pane="bottomRight" activeCell="C9" sqref="C9"/>
      <selection pane="bottomLeft" activeCell="G9" sqref="G9"/>
      <selection pane="topRight" activeCell="G9" sqref="G9"/>
    </sheetView>
  </sheetViews>
  <sheetFormatPr defaultColWidth="8.28515625" defaultRowHeight="15" customHeight="1" outlineLevelCol="1"/>
  <cols>
    <col min="1" max="1" width="8.7109375" bestFit="1" customWidth="1"/>
    <col min="2" max="2" width="17.85546875" hidden="1" customWidth="1" outlineLevel="1"/>
    <col min="3" max="3" width="30.7109375" customWidth="1" collapsed="1"/>
    <col min="4" max="4" width="11.85546875" customWidth="1"/>
    <col min="5" max="5" width="11.42578125" hidden="1" customWidth="1" outlineLevel="1"/>
    <col min="6" max="6" width="15.7109375" hidden="1" customWidth="1" outlineLevel="1"/>
    <col min="7" max="7" width="11.140625" bestFit="1" customWidth="1" collapsed="1"/>
    <col min="8" max="8" width="15" customWidth="1"/>
    <col min="9" max="10" width="12.85546875" bestFit="1" customWidth="1"/>
    <col min="11" max="12" width="13" customWidth="1"/>
    <col min="13" max="13" width="8" customWidth="1"/>
    <col min="14" max="14" width="11.140625" customWidth="1"/>
    <col min="15" max="17" width="9" customWidth="1"/>
    <col min="18" max="25" width="11" customWidth="1"/>
    <col min="26" max="26" width="9.140625" bestFit="1" customWidth="1"/>
    <col min="27" max="27" width="15" bestFit="1" customWidth="1"/>
    <col min="28" max="28" width="10.28515625" customWidth="1"/>
    <col min="29" max="30" width="13" hidden="1" customWidth="1" outlineLevel="1"/>
    <col min="31" max="33" width="9.140625" hidden="1" customWidth="1" outlineLevel="1"/>
    <col min="34" max="34" width="23.140625" customWidth="1" collapsed="1"/>
    <col min="35" max="35" width="17.140625" customWidth="1"/>
    <col min="36" max="36" width="10.140625" customWidth="1"/>
    <col min="37" max="37" width="0.7109375" customWidth="1"/>
    <col min="38" max="48" width="9.28515625" hidden="1" customWidth="1" outlineLevel="1"/>
    <col min="49" max="49" width="0.7109375" hidden="1" customWidth="1" outlineLevel="1"/>
    <col min="50" max="50" width="10.140625" customWidth="1" collapsed="1"/>
    <col min="51" max="51" width="11.140625" bestFit="1" customWidth="1"/>
    <col min="52" max="53" width="11.140625" customWidth="1"/>
    <col min="54" max="54" width="0.7109375" customWidth="1"/>
    <col min="55" max="56" width="11.140625" customWidth="1"/>
    <col min="57" max="57" width="0.7109375" customWidth="1"/>
    <col min="58" max="58" width="11.7109375" bestFit="1" customWidth="1"/>
    <col min="59" max="59" width="11.140625" customWidth="1"/>
    <col min="60" max="60" width="11.7109375" bestFit="1" customWidth="1"/>
    <col min="61" max="61" width="0.140625" customWidth="1"/>
    <col min="62" max="64" width="11.140625" customWidth="1"/>
    <col min="65" max="65" width="0.7109375" customWidth="1"/>
    <col min="66" max="71" width="14.7109375" hidden="1" customWidth="1"/>
    <col min="72" max="72" width="0.7109375" hidden="1" customWidth="1"/>
    <col min="73" max="73" width="48.140625" customWidth="1"/>
    <col min="74" max="74" width="13" customWidth="1"/>
  </cols>
  <sheetData>
    <row r="1" spans="1:74">
      <c r="B1" s="66"/>
      <c r="C1" s="8" t="s">
        <v>247</v>
      </c>
      <c r="D1" s="113">
        <v>45568</v>
      </c>
      <c r="F1" s="582"/>
      <c r="I1" s="173"/>
      <c r="K1" s="296"/>
      <c r="M1" s="290">
        <f ca="1">Summary!$W$57</f>
        <v>3.9625261575728836E-3</v>
      </c>
      <c r="O1" s="290">
        <f ca="1">Summary!$X$57</f>
        <v>7.0379960476837427E-3</v>
      </c>
      <c r="AA1" s="298"/>
      <c r="AB1" s="298"/>
    </row>
    <row r="2" spans="1:74" ht="6" customHeight="1"/>
    <row r="3" spans="1:74" ht="15" customHeight="1">
      <c r="A3" s="819" t="s">
        <v>248</v>
      </c>
      <c r="B3" s="820"/>
      <c r="C3" s="820"/>
      <c r="D3" s="117" t="s">
        <v>249</v>
      </c>
      <c r="E3" s="823" t="s">
        <v>250</v>
      </c>
      <c r="F3" s="824"/>
      <c r="G3" s="821" t="s">
        <v>251</v>
      </c>
      <c r="H3" s="822"/>
      <c r="I3" s="822"/>
      <c r="J3" s="819"/>
      <c r="K3" s="825" t="s">
        <v>252</v>
      </c>
      <c r="L3" s="826"/>
      <c r="M3" s="827"/>
      <c r="N3" s="232" t="s">
        <v>253</v>
      </c>
      <c r="O3" s="821" t="s">
        <v>254</v>
      </c>
      <c r="P3" s="822"/>
      <c r="Q3" s="822"/>
      <c r="R3" s="822"/>
      <c r="S3" s="819"/>
      <c r="T3" s="821" t="s">
        <v>255</v>
      </c>
      <c r="U3" s="822"/>
      <c r="V3" s="822"/>
      <c r="W3" s="822"/>
      <c r="X3" s="822"/>
      <c r="Y3" s="819"/>
      <c r="Z3" s="820" t="s">
        <v>256</v>
      </c>
      <c r="AA3" s="820"/>
      <c r="AB3" s="820"/>
      <c r="AC3" s="820" t="s">
        <v>257</v>
      </c>
      <c r="AD3" s="820"/>
      <c r="AE3" s="820"/>
      <c r="AF3" s="820"/>
      <c r="AG3" s="820"/>
      <c r="AH3" s="828" t="s">
        <v>258</v>
      </c>
      <c r="AI3" s="829"/>
      <c r="AJ3" s="829"/>
      <c r="AL3" s="218" t="s">
        <v>259</v>
      </c>
      <c r="AM3" s="215"/>
      <c r="AN3" s="215"/>
      <c r="AO3" s="215"/>
      <c r="AP3" s="215"/>
      <c r="AQ3" s="215"/>
      <c r="AR3" s="215"/>
      <c r="AS3" s="215"/>
      <c r="AT3" s="215"/>
      <c r="AU3" s="215"/>
      <c r="AV3" s="216"/>
      <c r="AX3" s="821" t="s">
        <v>260</v>
      </c>
      <c r="AY3" s="822"/>
      <c r="AZ3" s="822"/>
      <c r="BA3" s="819"/>
      <c r="BC3" s="822" t="s">
        <v>261</v>
      </c>
      <c r="BD3" s="822"/>
      <c r="BF3" s="819" t="s">
        <v>262</v>
      </c>
      <c r="BG3" s="822"/>
      <c r="BH3" s="821"/>
      <c r="BJ3" s="822" t="s">
        <v>263</v>
      </c>
      <c r="BK3" s="822"/>
      <c r="BL3" s="822"/>
      <c r="BN3" s="819" t="s">
        <v>264</v>
      </c>
      <c r="BO3" s="820"/>
      <c r="BP3" s="820"/>
      <c r="BQ3" s="820"/>
      <c r="BR3" s="820"/>
      <c r="BS3" s="821"/>
      <c r="BU3" s="189" t="s">
        <v>265</v>
      </c>
      <c r="BV3" s="189"/>
    </row>
    <row r="4" spans="1:74" ht="43.5" customHeight="1">
      <c r="A4" s="406" t="s">
        <v>159</v>
      </c>
      <c r="B4" s="407" t="s">
        <v>266</v>
      </c>
      <c r="C4" s="407" t="s">
        <v>42</v>
      </c>
      <c r="D4" s="407" t="s">
        <v>43</v>
      </c>
      <c r="E4" s="408" t="s">
        <v>267</v>
      </c>
      <c r="F4" s="408" t="s">
        <v>268</v>
      </c>
      <c r="G4" s="407" t="s">
        <v>164</v>
      </c>
      <c r="H4" s="407" t="s">
        <v>167</v>
      </c>
      <c r="I4" s="407" t="s">
        <v>269</v>
      </c>
      <c r="J4" s="407" t="s">
        <v>270</v>
      </c>
      <c r="K4" s="409" t="s">
        <v>271</v>
      </c>
      <c r="L4" s="409" t="s">
        <v>272</v>
      </c>
      <c r="M4" s="409" t="s">
        <v>273</v>
      </c>
      <c r="N4" s="407" t="s">
        <v>274</v>
      </c>
      <c r="O4" s="407" t="s">
        <v>169</v>
      </c>
      <c r="P4" s="407" t="s">
        <v>275</v>
      </c>
      <c r="Q4" s="407" t="s">
        <v>276</v>
      </c>
      <c r="R4" s="410" t="str">
        <f>Returns!$A$94</f>
        <v>3 Year Trailing Volatility</v>
      </c>
      <c r="S4" s="410" t="s">
        <v>223</v>
      </c>
      <c r="T4" s="410" t="s">
        <v>277</v>
      </c>
      <c r="U4" s="410" t="s">
        <v>278</v>
      </c>
      <c r="V4" s="410" t="s">
        <v>279</v>
      </c>
      <c r="W4" s="411" t="s">
        <v>280</v>
      </c>
      <c r="X4" s="411" t="s">
        <v>281</v>
      </c>
      <c r="Y4" s="411" t="s">
        <v>282</v>
      </c>
      <c r="Z4" s="407" t="s">
        <v>283</v>
      </c>
      <c r="AA4" s="407" t="s">
        <v>284</v>
      </c>
      <c r="AB4" s="407" t="s">
        <v>285</v>
      </c>
      <c r="AC4" s="407" t="s">
        <v>286</v>
      </c>
      <c r="AD4" s="407" t="s">
        <v>287</v>
      </c>
      <c r="AE4" s="407" t="s">
        <v>288</v>
      </c>
      <c r="AF4" s="407" t="s">
        <v>289</v>
      </c>
      <c r="AG4" s="407" t="s">
        <v>290</v>
      </c>
      <c r="AH4" s="407" t="s">
        <v>291</v>
      </c>
      <c r="AI4" s="412" t="s">
        <v>292</v>
      </c>
      <c r="AJ4" s="412" t="s">
        <v>178</v>
      </c>
      <c r="AK4" s="413"/>
      <c r="AL4" s="414" t="s">
        <v>7</v>
      </c>
      <c r="AM4" s="415" t="s">
        <v>12</v>
      </c>
      <c r="AN4" s="415" t="s">
        <v>16</v>
      </c>
      <c r="AO4" s="415" t="s">
        <v>18</v>
      </c>
      <c r="AP4" s="415" t="s">
        <v>20</v>
      </c>
      <c r="AQ4" s="415" t="s">
        <v>22</v>
      </c>
      <c r="AR4" s="415" t="s">
        <v>24</v>
      </c>
      <c r="AS4" s="415" t="s">
        <v>29</v>
      </c>
      <c r="AT4" s="415" t="s">
        <v>31</v>
      </c>
      <c r="AU4" s="415" t="s">
        <v>34</v>
      </c>
      <c r="AV4" s="416" t="s">
        <v>36</v>
      </c>
      <c r="AW4" s="413"/>
      <c r="AX4" s="412" t="s">
        <v>293</v>
      </c>
      <c r="AY4" s="412" t="s">
        <v>44</v>
      </c>
      <c r="AZ4" s="412" t="s">
        <v>165</v>
      </c>
      <c r="BA4" s="407" t="s">
        <v>294</v>
      </c>
      <c r="BB4" s="413"/>
      <c r="BC4" s="417" t="s">
        <v>295</v>
      </c>
      <c r="BD4" s="417" t="s">
        <v>296</v>
      </c>
      <c r="BE4" s="413"/>
      <c r="BF4" s="417" t="s">
        <v>297</v>
      </c>
      <c r="BG4" s="418" t="s">
        <v>298</v>
      </c>
      <c r="BH4" s="412" t="s">
        <v>299</v>
      </c>
      <c r="BI4" s="413"/>
      <c r="BJ4" s="417" t="s">
        <v>300</v>
      </c>
      <c r="BK4" s="417" t="s">
        <v>301</v>
      </c>
      <c r="BL4" s="417" t="s">
        <v>302</v>
      </c>
      <c r="BM4" s="413"/>
      <c r="BN4" s="419" t="s">
        <v>303</v>
      </c>
      <c r="BO4" s="420" t="s">
        <v>304</v>
      </c>
      <c r="BP4" s="420" t="s">
        <v>305</v>
      </c>
      <c r="BQ4" s="420" t="s">
        <v>306</v>
      </c>
      <c r="BR4" s="420" t="s">
        <v>307</v>
      </c>
      <c r="BS4" s="421" t="s">
        <v>308</v>
      </c>
      <c r="BT4" s="413"/>
      <c r="BU4" s="422" t="s">
        <v>38</v>
      </c>
      <c r="BV4" s="421" t="s">
        <v>309</v>
      </c>
    </row>
    <row r="5" spans="1:74" ht="31.5" customHeight="1">
      <c r="A5" s="423" t="s">
        <v>310</v>
      </c>
      <c r="B5" s="424"/>
      <c r="C5" s="424" t="s">
        <v>311</v>
      </c>
      <c r="D5" s="425" t="str">
        <f ca="1">COUNTIF(OFFSET(D5,1,0):OFFSET(D5,MATCH("END",$A:$A,0)-ROW()-1,0),"&lt;&gt;0")-1&amp;" Postitions
(Ex-Cash)"</f>
        <v>40 Postitions
(Ex-Cash)</v>
      </c>
      <c r="E5" s="426">
        <f ca="1">SUM(OFFSET(E5,1,0):OFFSET(E5,MATCH("END",$A:$A,0)-ROW(),0))</f>
        <v>1748786.8800000001</v>
      </c>
      <c r="F5" s="427"/>
      <c r="G5" s="428"/>
      <c r="H5" s="426">
        <f ca="1">SUM(OFFSET(H5,1,0):OFFSET(H5,MATCH("END",$A:$A,0)-ROW()-1,0))</f>
        <v>1862447.76</v>
      </c>
      <c r="I5" s="429">
        <f ca="1">SUM(OFFSET(I5,1,0):OFFSET(I5,MATCH("END",$A:$A,0)-ROW()-1,0))</f>
        <v>0.99999999999999989</v>
      </c>
      <c r="J5" s="427"/>
      <c r="K5" s="430"/>
      <c r="L5" s="426">
        <f ca="1">SUM(OFFSET(L5,1,0):OFFSET(L5,MATCH("END",$A:$A,0)-ROW()-1,0))</f>
        <v>1862447.76</v>
      </c>
      <c r="M5" s="429">
        <f ca="1">SUM(OFFSET(M5,1,0):OFFSET(M5,MATCH("END",$A:$A,0)-ROW()-1,0))</f>
        <v>0.99999999999999989</v>
      </c>
      <c r="N5" s="431">
        <f ca="1">SUMPRODUCT(OFFSET(N5,1,0):OFFSET(N5,MATCH("END",$A:$A,0)-ROW()-1,0),Open_Weight)</f>
        <v>4.7820721551782219E-3</v>
      </c>
      <c r="O5" s="432" t="str">
        <f ca="1">TEXT(SUMPRODUCT(Beta,Current_Weight),"0.00")&amp;" / "&amp;TEXT(SUMPRODUCT(Beta,Post_Action_Weight),"0.00")</f>
        <v>0.96 / 0.96</v>
      </c>
      <c r="P5" s="433">
        <f ca="1">SUMPRODUCT(OFFSET(P5,1,0):OFFSET(P5,MATCH("END",$A:$A,0)-ROW()-1,0),Current_Weight)</f>
        <v>1.0123873601048441</v>
      </c>
      <c r="Q5" s="432" t="str">
        <f ca="1">TEXT(SUMPRODUCT(Beta_Stress,Current_Weight),"0.00")&amp;" / "&amp;TEXT(SUMPRODUCT(Beta_Stress,Post_Action_Weight),"0.00")</f>
        <v>0.98 / 0.98</v>
      </c>
      <c r="R5" s="434" t="str" cm="1">
        <f t="array" aca="1" ref="R5" ca="1">IFERROR(TEXT(SQRT(MMULT(MMULT(TRANSPOSE(Current_Weight),OFFSET(CoVar_Total,1,1,COUNTA(OFFSET($A$5,1,0):OFFSET($A$5,MATCH("END",$A:$A,0)-ROW(R$5)-1,0)),COUNTA(OFFSET($A$5,1,0):OFFSET($A$5,MATCH("END",$A:$A,0)-ROW(R$5)-1,0)))),Current_Weight)*12),"0.00%") &amp; " / " &amp;
TEXT(SQRT(MMULT(MMULT(TRANSPOSE(Post_Action_Weight),OFFSET(CoVar_Total,1,1,COUNTA(OFFSET($A$5,1,0):OFFSET($A$5,MATCH("END",$A:$A,0)-ROW(R$5)-1,0)),COUNTA(OFFSET($A$5,1,0):OFFSET($A$5,MATCH("END",$A:$A,0)-ROW(R$5)-1,0)))),Post_Action_Weight)*12),"0.00%"),"Missing")</f>
        <v>17.92% / 17.92%</v>
      </c>
      <c r="S5" s="434" t="str" cm="1">
        <f t="array" aca="1" ref="S5" ca="1">IFERROR(TEXT(SQRT(MMULT(MMULT(TRANSPOSE(Current_Weight),OFFSET(CoVar_Alpha,1,1,COUNTA(OFFSET($A$5,1,0):OFFSET($A$5,MATCH("END",$A:$A,0)-ROW(S$5)-1,0)),COUNTA(OFFSET($A$5,1,0):OFFSET($A$5,MATCH("END",$A:$A,0)-ROW(S$5)-1,0)))),Current_Weight)*12),"0.00%") &amp; " / " &amp;
TEXT(SQRT(MMULT(MMULT(TRANSPOSE(Post_Action_Weight),OFFSET(CoVar_Alpha,1,1,COUNTA(OFFSET($A$5,1,0):OFFSET($A$5,MATCH("END",$A:$A,0)-ROW(S$5)-1,0)),COUNTA(OFFSET($A$5,1,0):OFFSET($A$5,MATCH("END",$A:$A,0)-ROW(S$5)-1,0)))),Post_Action_Weight)*12),"0.00%"),"Missing")</f>
        <v>5.60% / 5.60%</v>
      </c>
      <c r="T5" s="429">
        <f ca="1">SUM(OFFSET(T5,1,0):OFFSET(T5,MATCH("END",$A:$A,0)-ROW()-1,0))</f>
        <v>1.0000000000000004</v>
      </c>
      <c r="U5" s="429">
        <f ca="1">SUM(OFFSET(U5,1,0):OFFSET(U5,MATCH("END",$A:$A,0)-ROW()-1,0))</f>
        <v>1.0000000000000004</v>
      </c>
      <c r="V5" s="429">
        <f ca="1">SUM(OFFSET(V5,1,0):OFFSET(V5,MATCH("END",$A:$A,0)-ROW()-1,0))</f>
        <v>1</v>
      </c>
      <c r="W5" s="429">
        <f ca="1">SUM(OFFSET(W5,1,0):OFFSET(W5,MATCH("END",$A:$A,0)-ROW()-1,0))</f>
        <v>1.0000000000000004</v>
      </c>
      <c r="X5" s="429">
        <f ca="1">SUM(OFFSET(X5,1,0):OFFSET(X5,MATCH("END",$A:$A,0)-ROW()-1,0))</f>
        <v>1.0000000000000004</v>
      </c>
      <c r="Y5" s="429">
        <f ca="1">SUM(OFFSET(Y5,1,0):OFFSET(Y5,MATCH("END",$A:$A,0)-ROW()-1,0))</f>
        <v>1</v>
      </c>
      <c r="Z5" s="435">
        <f ca="1">1/AB5</f>
        <v>21.074699051992624</v>
      </c>
      <c r="AA5" s="436">
        <f ca="1">SUMPRODUCT(OFFSET(AA5,1,0):OFFSET(AA5,MATCH("END",$A:$A,0)-ROW()-1,0),Shares_Owned)</f>
        <v>68800.716438363845</v>
      </c>
      <c r="AB5" s="437" cm="1">
        <f t="array" aca="1" ref="AB5" ca="1">SUMPRODUCT(OFFSET(AB5,1,0):OFFSET(AB5,MATCH("END",$A:$A,0)-ROW()-1,0),Current_Weight) / SUMIF(Security_Type,"Stock",Current_Weight)</f>
        <v>4.7450262399142039E-2</v>
      </c>
      <c r="AC5" s="428"/>
      <c r="AD5" s="428"/>
      <c r="AE5" s="438"/>
      <c r="AF5" s="438"/>
      <c r="AG5" s="438"/>
      <c r="AH5" s="438"/>
      <c r="AI5" s="439" t="str">
        <f ca="1">COUNTIF(OFFSET(AI5,1,0):OFFSET(AI5,MATCH("END",$A:$A,0)-ROW(),0),"Included")&amp;" Positions Included in R3K"</f>
        <v>39 Positions Included in R3K</v>
      </c>
      <c r="AJ5" s="439"/>
      <c r="AK5" s="413"/>
      <c r="AL5" s="440">
        <f ca="1">SUMPRODUCT(OFFSET(AL5,1,0):OFFSET(AL$47,-1,0),Current_Weight)</f>
        <v>3.2689075223650832E-2</v>
      </c>
      <c r="AM5" s="440">
        <f ca="1">SUMPRODUCT(OFFSET(AM5,1,0):OFFSET(AM$47,-1,0),Current_Weight)</f>
        <v>0.10063034522789514</v>
      </c>
      <c r="AN5" s="440">
        <f ca="1">SUMPRODUCT(OFFSET(AN5,1,0):OFFSET(AN$47,-1,0),Current_Weight)</f>
        <v>1.8520869867716453E-2</v>
      </c>
      <c r="AO5" s="440">
        <f ca="1">SUMPRODUCT(OFFSET(AO5,1,0):OFFSET(AO$47,-1,0),Current_Weight)</f>
        <v>9.2579476995177573E-2</v>
      </c>
      <c r="AP5" s="440">
        <f ca="1">SUMPRODUCT(OFFSET(AP5,1,0):OFFSET(AP$47,-1,0),Current_Weight)</f>
        <v>0.11221608637738115</v>
      </c>
      <c r="AQ5" s="440">
        <f ca="1">SUMPRODUCT(OFFSET(AQ5,1,0):OFFSET(AQ$47,-1,0),Current_Weight)</f>
        <v>1.8637723793444815E-2</v>
      </c>
      <c r="AR5" s="440">
        <f ca="1">SUMPRODUCT(OFFSET(AR5,1,0):OFFSET(AR$47,-1,0),Current_Weight)</f>
        <v>6.5878667307275235E-2</v>
      </c>
      <c r="AS5" s="440">
        <f ca="1">SUMPRODUCT(OFFSET(AS5,1,0):OFFSET(AS$47,-1,0),Current_Weight)</f>
        <v>0.25508921843944765</v>
      </c>
      <c r="AT5" s="440">
        <f ca="1">SUMPRODUCT(OFFSET(AT5,1,0):OFFSET(AT$47,-1,0),Current_Weight)</f>
        <v>5.286093281277323E-2</v>
      </c>
      <c r="AU5" s="440">
        <f ca="1">SUMPRODUCT(OFFSET(AU5,1,0):OFFSET(AU$47,-1,0),Current_Weight)</f>
        <v>8.6558986546930047E-2</v>
      </c>
      <c r="AV5" s="440">
        <f ca="1">SUMPRODUCT(OFFSET(AV5,1,0):OFFSET(AV$47,-1,0),Current_Weight)</f>
        <v>2.1423663961388104E-2</v>
      </c>
      <c r="AW5" s="413"/>
      <c r="AX5" s="438"/>
      <c r="AY5" s="438"/>
      <c r="AZ5" s="438"/>
      <c r="BA5" s="438"/>
      <c r="BB5" s="413"/>
      <c r="BC5" s="438"/>
      <c r="BD5" s="438"/>
      <c r="BE5" s="413"/>
      <c r="BF5" s="441" t="str">
        <f ca="1">COUNTIF(OFFSET(BF5,1,0):OFFSET(BF5,MATCH("END",$A:$A,0)-ROW(),0),"Review") &amp; " Positions to Review"</f>
        <v>4 Positions to Review</v>
      </c>
      <c r="BG5" s="438"/>
      <c r="BH5" s="441" t="str">
        <f ca="1">COUNTIF(OFFSET(BH5,1,0):OFFSET(BH5,MATCH("END",$A:$A,0)-ROW(),0),"Review") &amp; " Positions to Review"</f>
        <v>7 Positions to Review</v>
      </c>
      <c r="BI5" s="413"/>
      <c r="BJ5" s="442" t="str">
        <f ca="1">TEXT(SUMPRODUCT(Current_Weight,Implied_Price_Return),"0.0%")&amp;" / "&amp;TEXT(SUMPRODUCT(Post_Action_Weight,Implied_Price_Return),"0.0%")</f>
        <v>15.0% / 15.0%</v>
      </c>
      <c r="BK5" s="442" t="str">
        <f ca="1">TEXT(SUMPRODUCT(Current_Weight,Implied_Beta_Return),"0.0%")&amp;" / "&amp;TEXT(SUMPRODUCT(Post_Action_Weight,Implied_Beta_Return),"0.0%")</f>
        <v>5.3% / 5.3%</v>
      </c>
      <c r="BL5" s="442" t="str">
        <f ca="1">TEXT(SUMPRODUCT(Current_Weight,Implied_Alpha_Return),"0.0%")&amp;" / "&amp;TEXT(SUMPRODUCT(Post_Action_Weight,Implied_Alpha_Return),"0.0%")</f>
        <v>9.7% / 9.7%</v>
      </c>
      <c r="BM5" s="413"/>
      <c r="BN5" s="433">
        <f ca="1">SUMPRODUCT(OFFSET(BN5,1,0):OFFSET(BN5,MATCH("END",$A:$A,0)-ROW()-1,0),Current_Weight)</f>
        <v>0.46010529892339097</v>
      </c>
      <c r="BO5" s="433">
        <f ca="1">SUMPRODUCT(OFFSET(BO5,1,0):OFFSET(BO5,MATCH("END",$A:$A,0)-ROW()-1,0),Current_Weight)</f>
        <v>0.24924409126621624</v>
      </c>
      <c r="BP5" s="433">
        <f ca="1">SUMPRODUCT(OFFSET(BP5,1,0):OFFSET(BP5,MATCH("END",$A:$A,0)-ROW()-1,0),Current_Weight)</f>
        <v>0.92755650712586968</v>
      </c>
      <c r="BQ5" s="433">
        <f ca="1">SUMPRODUCT(OFFSET(BQ5,1,0):OFFSET(BQ5,MATCH("END",$A:$A,0)-ROW()-1,0),Current_Weight)</f>
        <v>0.61829993239398751</v>
      </c>
      <c r="BR5" s="433"/>
      <c r="BS5" s="433">
        <f ca="1">SUMPRODUCT(OFFSET(BS5,1,0):OFFSET(BS5,MATCH("END",$A:$A,0)-ROW()-1,0),Current_Weight)</f>
        <v>2.4409326114746972</v>
      </c>
      <c r="BT5" s="413"/>
      <c r="BU5" s="443"/>
      <c r="BV5" s="443"/>
    </row>
    <row r="6" spans="1:74">
      <c r="A6" s="444" t="s">
        <v>312</v>
      </c>
      <c r="B6" s="445"/>
      <c r="C6" s="446" t="s">
        <v>313</v>
      </c>
      <c r="D6" s="796">
        <v>16459</v>
      </c>
      <c r="E6" s="447">
        <f>D6</f>
        <v>16459</v>
      </c>
      <c r="F6" s="448">
        <f t="shared" ref="F6:F39" ca="1" si="0">E6/$E$5</f>
        <v>9.4116671323609194E-3</v>
      </c>
      <c r="G6" s="449">
        <v>1</v>
      </c>
      <c r="H6" s="450">
        <f>D6*G6</f>
        <v>16459</v>
      </c>
      <c r="I6" s="451">
        <f t="shared" ref="I6:I39" ca="1" si="1">H6/$H$5</f>
        <v>8.8372948511586703E-3</v>
      </c>
      <c r="J6" s="452">
        <f ca="1">_xlfn.RANK.AVG(I6,OFFSET($I$5,1,0):$I$47,0)</f>
        <v>40</v>
      </c>
      <c r="K6" s="453"/>
      <c r="L6" s="454">
        <f t="shared" ref="L6:L39" si="2">H6+K6</f>
        <v>16459</v>
      </c>
      <c r="M6" s="451">
        <f t="shared" ref="M6:M39" ca="1" si="3">L6/$L$5</f>
        <v>8.8372948511586703E-3</v>
      </c>
      <c r="N6" s="455"/>
      <c r="O6" s="456"/>
      <c r="P6" s="457"/>
      <c r="Q6" s="457"/>
      <c r="R6" s="458"/>
      <c r="S6" s="458"/>
      <c r="T6" s="459">
        <f t="shared" ref="T6:T39" ca="1" si="4">(I6*$O6)/SUMPRODUCT(Beta,Current_Weight)</f>
        <v>0</v>
      </c>
      <c r="U6" s="459" cm="1">
        <f t="array" aca="1" ref="U6:U46" ca="1">IFERROR((MMULT(OFFSET(CoVar_Total,1,1,COUNTA(OFFSET($A$5,1,0):OFFSET($A$5,MATCH("END",$A:$A,0)-ROW(U$5)-1,0)),COUNTA(OFFSET($A$5,1,0):OFFSET($A$5,MATCH("END",$A:$A,0)-ROW(U$5)-1,0))),Current_Weight)*Current_Weight)
/
SUMPRODUCT((MMULT(OFFSET(CoVar_Total,1,1,COUNTA(OFFSET($A$5,1,0):OFFSET($A$5,MATCH("END",$A:$A,0)-ROW(U$5)-1,0)),COUNTA(OFFSET($A$5,1,0):OFFSET($A$5,MATCH("END",$A:$A,0)-ROW(U$5)-1,0))),Current_Weight)),Current_Weight),"Missing")</f>
        <v>5.2286814800118286E-5</v>
      </c>
      <c r="V6" s="459" cm="1">
        <f t="array" aca="1" ref="V6:V46" ca="1">IFERROR((MMULT(OFFSET(CoVar_Alpha,1,1,COUNTA(OFFSET($A$5,1,0):OFFSET($A$5,MATCH("END",$A:$A,0)-ROW(V$5)-1,0)),COUNTA(OFFSET($A$5,1,0):OFFSET($A$5,MATCH("END",$A:$A,0)-ROW(V$5)-1,0))),Current_Weight)*Current_Weight)
/
SUMPRODUCT((MMULT(OFFSET(CoVar_Alpha,1,1,COUNTA(OFFSET($A$5,1,0):OFFSET($A$5,MATCH("END",$A:$A,0)-ROW(V$5)-1,0)),COUNTA(OFFSET($A$5,1,0):OFFSET($A$5,MATCH("END",$A:$A,0)-ROW(V$5)-1,0))),Current_Weight)),Current_Weight),"Missing")</f>
        <v>-1.526853204519017E-4</v>
      </c>
      <c r="W6" s="459">
        <f ca="1">(M6*$O6)/SUMPRODUCT(Beta,Post_Action_Weight)</f>
        <v>0</v>
      </c>
      <c r="X6" s="459" cm="1">
        <f t="array" aca="1" ref="X6:X46" ca="1">IFERROR((MMULT(OFFSET(CoVar_Total,1,1,COUNTA(OFFSET($A$5,1,0):OFFSET($A$5,MATCH("END",$A:$A,0)-ROW(X$5)-1,0)),COUNTA(OFFSET($A$5,1,0):OFFSET($A$5,MATCH("END",$A:$A,0)-ROW(X$5)-1,0))),Post_Action_Weight)*Post_Action_Weight)
/
SUMPRODUCT((MMULT(OFFSET(CoVar_Total,1,1,COUNTA(OFFSET($A$5,1,0):OFFSET($A$5,MATCH("END",$A:$A,0)-ROW(X$5)-1,0)),COUNTA(OFFSET($A$5,1,0):OFFSET($A$5,MATCH("END",$A:$A,0)-ROW(X$5)-1,0))),Post_Action_Weight)),Post_Action_Weight),"Missing")</f>
        <v>5.2286814800118286E-5</v>
      </c>
      <c r="Y6" s="459" cm="1">
        <f t="array" aca="1" ref="Y6:Y46" ca="1">IFERROR((MMULT(OFFSET(CoVar_Alpha,1,1,COUNTA(OFFSET($A$5,1,0):OFFSET($A$5,MATCH("END",$A:$A,0)-ROW(Y$5)-1,0)),COUNTA(OFFSET($A$5,1,0):OFFSET($A$5,MATCH("END",$A:$A,0)-ROW(Y$5)-1,0))),Post_Action_Weight)*Post_Action_Weight)
/
SUMPRODUCT((MMULT(OFFSET(CoVar_Alpha,1,1,COUNTA(OFFSET($A$5,1,0):OFFSET($A$5,MATCH("END",$A:$A,0)-ROW(Y$5)-1,0)),COUNTA(OFFSET($A$5,1,0):OFFSET($A$5,MATCH("END",$A:$A,0)-ROW(Y$5)-1,0))),Post_Action_Weight)),Post_Action_Weight),"Missing")</f>
        <v>-1.526853204519017E-4</v>
      </c>
      <c r="Z6" s="460"/>
      <c r="AA6" s="461"/>
      <c r="AB6" s="462"/>
      <c r="AC6" s="463"/>
      <c r="AD6" s="464"/>
      <c r="AE6" s="465"/>
      <c r="AF6" s="465"/>
      <c r="AG6" s="466"/>
      <c r="AH6" s="467" t="s">
        <v>155</v>
      </c>
      <c r="AI6" s="468"/>
      <c r="AJ6" s="469"/>
      <c r="AK6" s="413"/>
      <c r="AL6" s="470"/>
      <c r="AM6" s="470"/>
      <c r="AN6" s="470"/>
      <c r="AO6" s="470"/>
      <c r="AP6" s="470"/>
      <c r="AQ6" s="470"/>
      <c r="AR6" s="470"/>
      <c r="AS6" s="470"/>
      <c r="AT6" s="470"/>
      <c r="AU6" s="470"/>
      <c r="AV6" s="470"/>
      <c r="AW6" s="413"/>
      <c r="AX6" s="471"/>
      <c r="AY6" s="472"/>
      <c r="AZ6" s="471"/>
      <c r="BA6" s="473"/>
      <c r="BB6" s="413"/>
      <c r="BC6" s="474"/>
      <c r="BD6" s="474"/>
      <c r="BE6" s="413"/>
      <c r="BF6" s="474"/>
      <c r="BG6" s="474"/>
      <c r="BH6" s="474"/>
      <c r="BI6" s="413"/>
      <c r="BJ6" s="474"/>
      <c r="BK6" s="474"/>
      <c r="BL6" s="474"/>
      <c r="BM6" s="413"/>
      <c r="BN6" s="475"/>
      <c r="BO6" s="475"/>
      <c r="BP6" s="475"/>
      <c r="BQ6" s="476"/>
      <c r="BR6" s="477"/>
      <c r="BS6" s="477"/>
      <c r="BT6" s="413"/>
      <c r="BU6" s="477"/>
      <c r="BV6" s="477"/>
    </row>
    <row r="7" spans="1:74">
      <c r="A7" s="478" t="str" cm="1">
        <f t="array" aca="1" ref="A7" ca="1">_FV($B7,"Ticker symbol",TRUE)</f>
        <v>VTHR</v>
      </c>
      <c r="B7" s="479" t="e" vm="2">
        <v>#VALUE!</v>
      </c>
      <c r="C7" s="480" t="str" cm="1">
        <f t="array" aca="1" ref="C7" ca="1">PROPER(_FV($B7,"Name"))</f>
        <v>Vanguard Rus 3000 Id;Etf</v>
      </c>
      <c r="D7" s="481">
        <v>902</v>
      </c>
      <c r="E7" s="447" cm="1">
        <f t="array" aca="1" ref="E7" ca="1">_FV(B7,"Previous close",TRUE)*D7</f>
        <v>234889.82000000004</v>
      </c>
      <c r="F7" s="448">
        <f t="shared" ca="1" si="0"/>
        <v>0.13431586357738459</v>
      </c>
      <c r="G7" s="482" cm="1">
        <f t="array" aca="1" ref="G7" ca="1">_FV($B7,"Price")</f>
        <v>261.89069999999998</v>
      </c>
      <c r="H7" s="450">
        <f ca="1">D7*G7</f>
        <v>236225.41139999998</v>
      </c>
      <c r="I7" s="451">
        <f t="shared" ca="1" si="1"/>
        <v>0.12683599318780356</v>
      </c>
      <c r="J7" s="452">
        <f ca="1">_xlfn.RANK.AVG(I7,OFFSET($I$5,1,0):$I$47,0)</f>
        <v>1</v>
      </c>
      <c r="K7" s="483"/>
      <c r="L7" s="454">
        <f t="shared" ca="1" si="2"/>
        <v>236225.41139999998</v>
      </c>
      <c r="M7" s="451">
        <f t="shared" ca="1" si="3"/>
        <v>0.12683599318780356</v>
      </c>
      <c r="N7" s="484" cm="1">
        <f t="array" aca="1" ref="N7" ca="1">_FV(B7,"Change (%)",TRUE)</f>
        <v>5.6860000000000001E-3</v>
      </c>
      <c r="O7" s="485">
        <f ca="1">_xlfn.IFNA(INDEX(Returns!$104:$104, MATCH($A7,DataStreams,0)),P7)</f>
        <v>1.0008691634008104</v>
      </c>
      <c r="P7" s="486" cm="1">
        <f t="array" aca="1" ref="P7" ca="1">IF(ISERROR(_FV($B7,"Beta")),1,_FV($B7,"Beta"))</f>
        <v>1.0003</v>
      </c>
      <c r="Q7" s="485">
        <f ca="1">_xlfn.IFNA(INDEX(Returns!$105:$105, MATCH($A7,DataStreams,0)),P7)</f>
        <v>0.99513571931793465</v>
      </c>
      <c r="R7" s="487">
        <f t="shared" ref="R7:R39" ca="1" si="5">_xlfn.IFNA(INDEX(DataSheet,MATCH(R$4,DataFields,0),MATCH($A7,DataStreams,0)),"NA")</f>
        <v>0.1782779690922395</v>
      </c>
      <c r="S7" s="487">
        <f ca="1">_xlfn.IFNA(INDEX(Returns!$109:$109,MATCH($A7,DataStreams,0)),"NA")</f>
        <v>1.1232054705677393E-2</v>
      </c>
      <c r="T7" s="488">
        <f t="shared" ca="1" si="4"/>
        <v>0.13239990484209335</v>
      </c>
      <c r="U7" s="488">
        <f ca="1"/>
        <v>0.11923337394513543</v>
      </c>
      <c r="V7" s="488">
        <f ca="1"/>
        <v>-4.2551319670603559E-3</v>
      </c>
      <c r="W7" s="488">
        <f t="shared" ref="W7:W16" ca="1" si="6">(M7*O7)/SUMPRODUCT(Beta,Post_Action_Weight)</f>
        <v>0.13239990484209335</v>
      </c>
      <c r="X7" s="488">
        <f ca="1"/>
        <v>0.11923337394513543</v>
      </c>
      <c r="Y7" s="488">
        <f ca="1"/>
        <v>-4.2551319670603559E-3</v>
      </c>
      <c r="Z7" s="489" t="str" cm="1">
        <f t="array" ref="Z7">IFERROR(_FV(B7,"P/E",TRUE),"NA")</f>
        <v>NA</v>
      </c>
      <c r="AA7" s="490">
        <f t="shared" ref="AA7:AA39" ca="1" si="7">IFERROR(G7/Z7,0)</f>
        <v>0</v>
      </c>
      <c r="AB7" s="491">
        <f t="shared" ref="AB7:AB39" si="8">IFERROR(1/Z7,0)</f>
        <v>0</v>
      </c>
      <c r="AC7" s="492" cm="1">
        <f t="array" aca="1" ref="AC7" ca="1">_FV(B7,"52 week low",TRUE)</f>
        <v>199.63</v>
      </c>
      <c r="AD7" s="493" cm="1">
        <f t="array" aca="1" ref="AD7" ca="1">_FV(B7,"52 week high",TRUE)</f>
        <v>267.35000000000002</v>
      </c>
      <c r="AE7" s="494">
        <f t="shared" ref="AE7:AE39" ca="1" si="9">$G7/AC7-1</f>
        <v>0.31188047888593884</v>
      </c>
      <c r="AF7" s="494">
        <f t="shared" ref="AF7:AF39" ca="1" si="10">$G7/AD7-1</f>
        <v>-2.0420048625397591E-2</v>
      </c>
      <c r="AG7" s="495">
        <f t="shared" ref="AG7:AG39" ca="1" si="11">(AD7-AC7)/G7</f>
        <v>0.25858115618462219</v>
      </c>
      <c r="AH7" s="496" t="s">
        <v>155</v>
      </c>
      <c r="AI7" s="497" t="s">
        <v>314</v>
      </c>
      <c r="AJ7" s="497" t="s">
        <v>147</v>
      </c>
      <c r="AK7" s="413"/>
      <c r="AL7" s="498">
        <f>INDEX(Mapping!$D$2:$D$12,MATCH(AL$4,Mapping!$A$2:$A$12,0))</f>
        <v>2.3400000000000001E-2</v>
      </c>
      <c r="AM7" s="498">
        <f>INDEX(Mapping!$D$2:$D$12,MATCH(AM$4,Mapping!$A$2:$A$12,0))</f>
        <v>9.98E-2</v>
      </c>
      <c r="AN7" s="498">
        <f>INDEX(Mapping!$D$2:$D$12,MATCH(AN$4,Mapping!$A$2:$A$12,0))</f>
        <v>3.6700000000000003E-2</v>
      </c>
      <c r="AO7" s="498">
        <f>INDEX(Mapping!$D$2:$D$12,MATCH(AO$4,Mapping!$A$2:$A$12,0))</f>
        <v>0.1326</v>
      </c>
      <c r="AP7" s="498">
        <f>INDEX(Mapping!$D$2:$D$12,MATCH(AP$4,Mapping!$A$2:$A$12,0))</f>
        <v>8.6800000000000002E-2</v>
      </c>
      <c r="AQ7" s="498">
        <f>INDEX(Mapping!$D$2:$D$12,MATCH(AQ$4,Mapping!$A$2:$A$12,0))</f>
        <v>2.9000000000000001E-2</v>
      </c>
      <c r="AR7" s="498">
        <f>INDEX(Mapping!$D$2:$D$12,MATCH(AR$4,Mapping!$A$2:$A$12,0))</f>
        <v>8.2299999999999998E-2</v>
      </c>
      <c r="AS7" s="498">
        <f>INDEX(Mapping!$D$2:$D$12,MATCH(AS$4,Mapping!$A$2:$A$12,0))</f>
        <v>0.30549999999999999</v>
      </c>
      <c r="AT7" s="498">
        <f>INDEX(Mapping!$D$2:$D$12,MATCH(AT$4,Mapping!$A$2:$A$12,0))</f>
        <v>5.6899999999999999E-2</v>
      </c>
      <c r="AU7" s="498">
        <f>INDEX(Mapping!$D$2:$D$12,MATCH(AU$4,Mapping!$A$2:$A$12,0))</f>
        <v>0.123</v>
      </c>
      <c r="AV7" s="498">
        <f>INDEX(Mapping!$D$2:$D$12,MATCH(AV$4,Mapping!$A$2:$A$12,0))</f>
        <v>2.4199999999999999E-2</v>
      </c>
      <c r="AW7" s="413"/>
      <c r="AX7" s="499">
        <f t="shared" ref="AX7:AX39" si="12">IFERROR(AY7/D7,"NA")</f>
        <v>332.49742793791575</v>
      </c>
      <c r="AY7" s="500">
        <v>299912.68</v>
      </c>
      <c r="AZ7" s="501"/>
      <c r="BA7" s="502">
        <v>45540</v>
      </c>
      <c r="BB7" s="413"/>
      <c r="BC7" s="494">
        <f t="shared" ref="BC7:BC39" ca="1" si="13">IFERROR(G7/AX7-1,"NA")</f>
        <v>-0.21235270412708129</v>
      </c>
      <c r="BD7" s="503">
        <f t="shared" ref="BD7:BD39" ca="1" si="14">IFERROR(G7/AX7,"NA")</f>
        <v>0.78764729587291871</v>
      </c>
      <c r="BE7" s="413"/>
      <c r="BF7" s="504"/>
      <c r="BG7" s="505"/>
      <c r="BH7" s="504"/>
      <c r="BI7" s="413"/>
      <c r="BJ7" s="494">
        <f t="shared" ref="BJ7:BJ19" ca="1" si="15">IF(ISNUMBER($AZ7),($AZ7/$G7-1),$BK7)</f>
        <v>5.5047803987044577E-2</v>
      </c>
      <c r="BK7" s="494">
        <f t="shared" ref="BK7:BK39" ca="1" si="16">5.5%*$O7</f>
        <v>5.5047803987044577E-2</v>
      </c>
      <c r="BL7" s="494">
        <f t="shared" ref="BL7:BL39" ca="1" si="17">IFERROR(BJ7-BK7,0)</f>
        <v>0</v>
      </c>
      <c r="BM7" s="413"/>
      <c r="BN7" s="506"/>
      <c r="BO7" s="506"/>
      <c r="BP7" s="506"/>
      <c r="BQ7" s="507"/>
      <c r="BR7" s="506"/>
      <c r="BS7" s="506"/>
      <c r="BT7" s="413"/>
      <c r="BU7" s="508" t="s">
        <v>315</v>
      </c>
      <c r="BV7" s="509" t="s">
        <v>316</v>
      </c>
    </row>
    <row r="8" spans="1:74">
      <c r="A8" s="478" t="str" cm="1">
        <f t="array" aca="1" ref="A8" ca="1">_FV($B8,"Ticker symbol",TRUE)</f>
        <v>VAW</v>
      </c>
      <c r="B8" s="479" t="e" vm="3">
        <v>#VALUE!</v>
      </c>
      <c r="C8" s="480" t="str" cm="1">
        <f t="array" aca="1" ref="C8" ca="1">PROPER(_FV($B8,"Name"))</f>
        <v>Vanguard Mtrls Idx;Etf</v>
      </c>
      <c r="D8" s="481">
        <v>87</v>
      </c>
      <c r="E8" s="447" cm="1">
        <f t="array" aca="1" ref="E8" ca="1">_FV(B8,"Previous close",TRUE)*D8</f>
        <v>17756.7</v>
      </c>
      <c r="F8" s="448">
        <f t="shared" ca="1" si="0"/>
        <v>1.0153724392076867E-2</v>
      </c>
      <c r="G8" s="482" cm="1">
        <f t="array" aca="1" ref="G8" ca="1">_FV($B8,"Price")</f>
        <v>205.4169</v>
      </c>
      <c r="H8" s="450">
        <f ca="1">D8*G8</f>
        <v>17871.2703</v>
      </c>
      <c r="I8" s="451">
        <f t="shared" ca="1" si="1"/>
        <v>9.5955820527282871E-3</v>
      </c>
      <c r="J8" s="452">
        <f ca="1">_xlfn.RANK.AVG(I8,OFFSET($I$5,1,0):$I$47,0)</f>
        <v>38</v>
      </c>
      <c r="K8" s="483"/>
      <c r="L8" s="454">
        <f t="shared" ca="1" si="2"/>
        <v>17871.2703</v>
      </c>
      <c r="M8" s="451">
        <f t="shared" ca="1" si="3"/>
        <v>9.5955820527282871E-3</v>
      </c>
      <c r="N8" s="484" cm="1">
        <f t="array" aca="1" ref="N8" ca="1">_FV(B8,"Change (%)",TRUE)</f>
        <v>6.4520000000000003E-3</v>
      </c>
      <c r="O8" s="485">
        <f ca="1">_xlfn.IFNA(INDEX(Returns!$104:$104, MATCH($A8,DataStreams,0)),P8)</f>
        <v>1.0966763761138139</v>
      </c>
      <c r="P8" s="486" cm="1">
        <f t="array" aca="1" ref="P8" ca="1">IF(ISERROR(_FV($B8,"Beta")),1,_FV($B8,"Beta"))</f>
        <v>1.0299</v>
      </c>
      <c r="Q8" s="485">
        <f ca="1">_xlfn.IFNA(INDEX(Returns!$105:$105, MATCH($A8,DataStreams,0)),P8)</f>
        <v>1.0831004569535363</v>
      </c>
      <c r="R8" s="487">
        <f t="shared" ca="1" si="5"/>
        <v>0.22148279135949611</v>
      </c>
      <c r="S8" s="487">
        <f ca="1">_xlfn.IFNA(INDEX(Returns!$109:$109,MATCH($A8,DataStreams,0)),"NA")</f>
        <v>0.10696572321481709</v>
      </c>
      <c r="T8" s="488">
        <f t="shared" ca="1" si="4"/>
        <v>1.0975331885005362E-2</v>
      </c>
      <c r="U8" s="488">
        <f ca="1"/>
        <v>1.0730764876174395E-2</v>
      </c>
      <c r="V8" s="488">
        <f ca="1"/>
        <v>8.8822151999786332E-3</v>
      </c>
      <c r="W8" s="488">
        <f t="shared" ca="1" si="6"/>
        <v>1.0975331885005362E-2</v>
      </c>
      <c r="X8" s="488">
        <f ca="1"/>
        <v>1.0730764876174395E-2</v>
      </c>
      <c r="Y8" s="488">
        <f ca="1"/>
        <v>8.8822151999786332E-3</v>
      </c>
      <c r="Z8" s="489" t="str" cm="1">
        <f t="array" ref="Z8">IFERROR(_FV(B8,"P/E",TRUE),"NA")</f>
        <v>NA</v>
      </c>
      <c r="AA8" s="490">
        <f t="shared" ca="1" si="7"/>
        <v>0</v>
      </c>
      <c r="AB8" s="491">
        <f t="shared" si="8"/>
        <v>0</v>
      </c>
      <c r="AC8" s="492" cm="1">
        <f t="array" aca="1" ref="AC8" ca="1">_FV(B8,"52 week low",TRUE)</f>
        <v>175.05</v>
      </c>
      <c r="AD8" s="493" cm="1">
        <f t="array" aca="1" ref="AD8" ca="1">_FV(B8,"52 week high",TRUE)</f>
        <v>215.82</v>
      </c>
      <c r="AE8" s="494">
        <f t="shared" ca="1" si="9"/>
        <v>0.17347557840616967</v>
      </c>
      <c r="AF8" s="494">
        <f t="shared" ca="1" si="10"/>
        <v>-4.8202668890742317E-2</v>
      </c>
      <c r="AG8" s="495">
        <f t="shared" ca="1" si="11"/>
        <v>0.19847441958280931</v>
      </c>
      <c r="AH8" s="510" t="s">
        <v>7</v>
      </c>
      <c r="AI8" s="497" t="s">
        <v>314</v>
      </c>
      <c r="AJ8" s="497" t="s">
        <v>147</v>
      </c>
      <c r="AK8" s="413"/>
      <c r="AL8" s="511">
        <f t="shared" ref="AL8:AV11" si="18">IF($AH8=AL$4,1,0)</f>
        <v>1</v>
      </c>
      <c r="AM8" s="511">
        <f t="shared" si="18"/>
        <v>0</v>
      </c>
      <c r="AN8" s="511">
        <f t="shared" si="18"/>
        <v>0</v>
      </c>
      <c r="AO8" s="511">
        <f t="shared" si="18"/>
        <v>0</v>
      </c>
      <c r="AP8" s="511">
        <f t="shared" si="18"/>
        <v>0</v>
      </c>
      <c r="AQ8" s="511">
        <f t="shared" si="18"/>
        <v>0</v>
      </c>
      <c r="AR8" s="511">
        <f t="shared" si="18"/>
        <v>0</v>
      </c>
      <c r="AS8" s="511">
        <f t="shared" si="18"/>
        <v>0</v>
      </c>
      <c r="AT8" s="511">
        <f t="shared" si="18"/>
        <v>0</v>
      </c>
      <c r="AU8" s="511">
        <f t="shared" si="18"/>
        <v>0</v>
      </c>
      <c r="AV8" s="511">
        <f t="shared" si="18"/>
        <v>0</v>
      </c>
      <c r="AW8" s="413"/>
      <c r="AX8" s="499">
        <f t="shared" ca="1" si="12"/>
        <v>170.68</v>
      </c>
      <c r="AY8" s="500">
        <f ca="1">_xlfn.IFNA(INDEX(Reconciliation!$D:$D,MATCH($A8,Reconciliation!$A:$A,0)),"NA")</f>
        <v>14849.16</v>
      </c>
      <c r="AZ8" s="501"/>
      <c r="BA8" s="502"/>
      <c r="BB8" s="413"/>
      <c r="BC8" s="494">
        <f t="shared" ca="1" si="13"/>
        <v>0.20352062338879762</v>
      </c>
      <c r="BD8" s="503">
        <f t="shared" ca="1" si="14"/>
        <v>1.2035206233887976</v>
      </c>
      <c r="BE8" s="413"/>
      <c r="BF8" s="504"/>
      <c r="BG8" s="505"/>
      <c r="BH8" s="504"/>
      <c r="BI8" s="413"/>
      <c r="BJ8" s="494">
        <f t="shared" ca="1" si="15"/>
        <v>6.0317200686259766E-2</v>
      </c>
      <c r="BK8" s="494">
        <f t="shared" ca="1" si="16"/>
        <v>6.0317200686259766E-2</v>
      </c>
      <c r="BL8" s="494">
        <f t="shared" ca="1" si="17"/>
        <v>0</v>
      </c>
      <c r="BM8" s="413"/>
      <c r="BN8" s="506"/>
      <c r="BO8" s="506"/>
      <c r="BP8" s="506"/>
      <c r="BQ8" s="507"/>
      <c r="BR8" s="506"/>
      <c r="BS8" s="506"/>
      <c r="BT8" s="413"/>
      <c r="BU8" s="512" t="str">
        <f t="shared" ref="BU8:BU42" si="19">INDEX(Sector_Managers,MATCH($AH8,Sectors,0))</f>
        <v>Hari Ghatole, Sushanth Meka</v>
      </c>
      <c r="BV8" s="509"/>
    </row>
    <row r="9" spans="1:74">
      <c r="A9" s="478" t="str" cm="1">
        <f t="array" aca="1" ref="A9" ca="1">_FV($B9,"Ticker symbol",TRUE)</f>
        <v>VFH</v>
      </c>
      <c r="B9" s="479" t="e" vm="4">
        <v>#VALUE!</v>
      </c>
      <c r="C9" s="480" t="str" cm="1">
        <f t="array" aca="1" ref="C9" ca="1">PROPER(_FV($B9,"Name"))</f>
        <v>Vanguard Finl Indx;Etf</v>
      </c>
      <c r="D9" s="481">
        <v>178</v>
      </c>
      <c r="E9" s="447" cm="1">
        <f t="array" aca="1" ref="E9" ca="1">_FV(B9,"Previous close",TRUE)*D9</f>
        <v>21762.280000000002</v>
      </c>
      <c r="F9" s="448">
        <f t="shared" ca="1" si="0"/>
        <v>1.2444215043516338E-2</v>
      </c>
      <c r="G9" s="482" cm="1">
        <f t="array" aca="1" ref="G9" ca="1">_FV($B9,"Price")</f>
        <v>122.71</v>
      </c>
      <c r="H9" s="450">
        <f t="shared" ref="H9:H39" ca="1" si="20">D9*G9</f>
        <v>21842.379999999997</v>
      </c>
      <c r="I9" s="451">
        <f t="shared" ca="1" si="1"/>
        <v>1.1727781293581086E-2</v>
      </c>
      <c r="J9" s="452">
        <f ca="1">_xlfn.RANK.AVG(I9,OFFSET($I$5,1,0):$I$47,0)</f>
        <v>36</v>
      </c>
      <c r="K9" s="483"/>
      <c r="L9" s="454">
        <f t="shared" ca="1" si="2"/>
        <v>21842.379999999997</v>
      </c>
      <c r="M9" s="451">
        <f t="shared" ca="1" si="3"/>
        <v>1.1727781293581086E-2</v>
      </c>
      <c r="N9" s="484" cm="1">
        <f t="array" aca="1" ref="N9" ca="1">_FV(B9,"Change (%)",TRUE)</f>
        <v>3.6809999999999998E-3</v>
      </c>
      <c r="O9" s="485">
        <f ca="1">_xlfn.IFNA(INDEX(Returns!$104:$104, MATCH($A9,DataStreams,0)),P9)</f>
        <v>0.98684236982597906</v>
      </c>
      <c r="P9" s="486" cm="1">
        <f t="array" aca="1" ref="P9" ca="1">IF(ISERROR(_FV($B9,"Beta")),1,_FV($B9,"Beta"))</f>
        <v>1.0281</v>
      </c>
      <c r="Q9" s="485">
        <f ca="1">_xlfn.IFNA(INDEX(Returns!$105:$105, MATCH($A9,DataStreams,0)),P9)</f>
        <v>1.0840979878723149</v>
      </c>
      <c r="R9" s="487">
        <f t="shared" ca="1" si="5"/>
        <v>0.20837131082960481</v>
      </c>
      <c r="S9" s="487">
        <f ca="1">_xlfn.IFNA(INDEX(Returns!$109:$109,MATCH($A9,DataStreams,0)),"NA")</f>
        <v>0.11237250278283946</v>
      </c>
      <c r="T9" s="488">
        <f t="shared" ca="1" si="4"/>
        <v>1.2070673309841703E-2</v>
      </c>
      <c r="U9" s="488">
        <f ca="1"/>
        <v>1.1812590442420983E-2</v>
      </c>
      <c r="V9" s="488">
        <f ca="1"/>
        <v>9.2253589803733757E-3</v>
      </c>
      <c r="W9" s="488">
        <f t="shared" ca="1" si="6"/>
        <v>1.2070673309841703E-2</v>
      </c>
      <c r="X9" s="488">
        <f ca="1"/>
        <v>1.1812590442420983E-2</v>
      </c>
      <c r="Y9" s="488">
        <f ca="1"/>
        <v>9.2253589803733757E-3</v>
      </c>
      <c r="Z9" s="489" t="str" cm="1">
        <f t="array" ref="Z9">IFERROR(_FV(B9,"P/E",TRUE),"NA")</f>
        <v>NA</v>
      </c>
      <c r="AA9" s="490">
        <f t="shared" ca="1" si="7"/>
        <v>0</v>
      </c>
      <c r="AB9" s="491">
        <f t="shared" si="8"/>
        <v>0</v>
      </c>
      <c r="AC9" s="492" cm="1">
        <f t="array" aca="1" ref="AC9" ca="1">_FV(B9,"52 week low",TRUE)</f>
        <v>84.39</v>
      </c>
      <c r="AD9" s="493" cm="1">
        <f t="array" aca="1" ref="AD9" ca="1">_FV(B9,"52 week high",TRUE)</f>
        <v>123.31</v>
      </c>
      <c r="AE9" s="494">
        <f t="shared" ca="1" si="9"/>
        <v>0.45408223723189933</v>
      </c>
      <c r="AF9" s="494">
        <f t="shared" ca="1" si="10"/>
        <v>-4.8657854188630667E-3</v>
      </c>
      <c r="AG9" s="495">
        <f t="shared" ca="1" si="11"/>
        <v>0.31717056474614946</v>
      </c>
      <c r="AH9" s="510" t="s">
        <v>18</v>
      </c>
      <c r="AI9" s="497" t="s">
        <v>314</v>
      </c>
      <c r="AJ9" s="497" t="s">
        <v>147</v>
      </c>
      <c r="AK9" s="413"/>
      <c r="AL9" s="511">
        <f t="shared" si="18"/>
        <v>0</v>
      </c>
      <c r="AM9" s="511">
        <f t="shared" si="18"/>
        <v>0</v>
      </c>
      <c r="AN9" s="511">
        <f t="shared" si="18"/>
        <v>0</v>
      </c>
      <c r="AO9" s="511">
        <f t="shared" si="18"/>
        <v>1</v>
      </c>
      <c r="AP9" s="511">
        <f t="shared" si="18"/>
        <v>0</v>
      </c>
      <c r="AQ9" s="511">
        <f t="shared" si="18"/>
        <v>0</v>
      </c>
      <c r="AR9" s="511">
        <f t="shared" si="18"/>
        <v>0</v>
      </c>
      <c r="AS9" s="511">
        <f t="shared" si="18"/>
        <v>0</v>
      </c>
      <c r="AT9" s="511">
        <f t="shared" si="18"/>
        <v>0</v>
      </c>
      <c r="AU9" s="511">
        <f t="shared" si="18"/>
        <v>0</v>
      </c>
      <c r="AV9" s="511">
        <f t="shared" si="18"/>
        <v>0</v>
      </c>
      <c r="AW9" s="413"/>
      <c r="AX9" s="499">
        <f t="shared" ca="1" si="12"/>
        <v>77.238820224719106</v>
      </c>
      <c r="AY9" s="500">
        <f ca="1">_xlfn.IFNA(INDEX(Reconciliation!$D:$D,MATCH($A9,Reconciliation!$A:$A,0)),"NA")</f>
        <v>13748.51</v>
      </c>
      <c r="AZ9" s="501"/>
      <c r="BA9" s="502"/>
      <c r="BB9" s="413"/>
      <c r="BC9" s="494">
        <f t="shared" ca="1" si="13"/>
        <v>0.58870888554468803</v>
      </c>
      <c r="BD9" s="503">
        <f t="shared" ca="1" si="14"/>
        <v>1.588708885544688</v>
      </c>
      <c r="BE9" s="413"/>
      <c r="BF9" s="504"/>
      <c r="BG9" s="505"/>
      <c r="BH9" s="504"/>
      <c r="BI9" s="413"/>
      <c r="BJ9" s="494">
        <f t="shared" ca="1" si="15"/>
        <v>5.4276330340428849E-2</v>
      </c>
      <c r="BK9" s="494">
        <f t="shared" ca="1" si="16"/>
        <v>5.4276330340428849E-2</v>
      </c>
      <c r="BL9" s="494">
        <f t="shared" ca="1" si="17"/>
        <v>0</v>
      </c>
      <c r="BM9" s="413"/>
      <c r="BN9" s="506"/>
      <c r="BO9" s="506"/>
      <c r="BP9" s="506"/>
      <c r="BQ9" s="507"/>
      <c r="BR9" s="506"/>
      <c r="BS9" s="506"/>
      <c r="BT9" s="413"/>
      <c r="BU9" s="512" t="str">
        <f t="shared" si="19"/>
        <v>Vatsal Shah, Prasad Kad</v>
      </c>
      <c r="BV9" s="509" t="s">
        <v>316</v>
      </c>
    </row>
    <row r="10" spans="1:74">
      <c r="A10" s="478" t="str" cm="1">
        <f t="array" aca="1" ref="A10" ca="1">_FV($B10,"Ticker symbol",TRUE)</f>
        <v>VIS</v>
      </c>
      <c r="B10" s="479" t="e" vm="5">
        <v>#VALUE!</v>
      </c>
      <c r="C10" s="480" t="str" cm="1">
        <f t="array" aca="1" ref="C10" ca="1">PROPER(_FV($B10,"Name"))</f>
        <v>Vanguard Indus Idx;Etf</v>
      </c>
      <c r="D10" s="481">
        <v>2</v>
      </c>
      <c r="E10" s="447" cm="1">
        <f t="array" aca="1" ref="E10" ca="1">_FV(B10,"Previous close",TRUE)*D10</f>
        <v>537.20000000000005</v>
      </c>
      <c r="F10" s="448">
        <f t="shared" ca="1" si="0"/>
        <v>3.0718437228897786E-4</v>
      </c>
      <c r="G10" s="482" cm="1">
        <f t="array" aca="1" ref="G10" ca="1">_FV($B10,"Price")</f>
        <v>269.62990000000002</v>
      </c>
      <c r="H10" s="450">
        <f t="shared" ca="1" si="20"/>
        <v>539.25980000000004</v>
      </c>
      <c r="I10" s="451">
        <f t="shared" ca="1" si="1"/>
        <v>2.8954358429897657E-4</v>
      </c>
      <c r="J10" s="452">
        <f ca="1">_xlfn.RANK.AVG(I10,OFFSET($I$5,1,0):$I$47,0)</f>
        <v>41</v>
      </c>
      <c r="K10" s="483"/>
      <c r="L10" s="454">
        <f t="shared" ca="1" si="2"/>
        <v>539.25980000000004</v>
      </c>
      <c r="M10" s="451">
        <f t="shared" ca="1" si="3"/>
        <v>2.8954358429897657E-4</v>
      </c>
      <c r="N10" s="484" cm="1">
        <f t="array" aca="1" ref="N10" ca="1">_FV(B10,"Change (%)",TRUE)</f>
        <v>3.8340000000000002E-3</v>
      </c>
      <c r="O10" s="485">
        <f ca="1">_xlfn.IFNA(INDEX(Returns!$104:$104, MATCH($A10,DataStreams,0)),P10)</f>
        <v>1.066157650477398</v>
      </c>
      <c r="P10" s="486" cm="1">
        <f t="array" aca="1" ref="P10" ca="1">IF(ISERROR(_FV($B10,"Beta")),1,_FV($B10,"Beta"))</f>
        <v>1.0217000000000001</v>
      </c>
      <c r="Q10" s="485">
        <f ca="1">_xlfn.IFNA(INDEX(Returns!$105:$105, MATCH($A10,DataStreams,0)),P10)</f>
        <v>1.0622207815875457</v>
      </c>
      <c r="R10" s="487">
        <f t="shared" ca="1" si="5"/>
        <v>0.20252606078696991</v>
      </c>
      <c r="S10" s="487">
        <f ca="1">_xlfn.IFNA(INDEX(Returns!$109:$109,MATCH($A10,DataStreams,0)),"NA")</f>
        <v>7.2404389658075066E-2</v>
      </c>
      <c r="T10" s="488">
        <f t="shared" ca="1" si="4"/>
        <v>3.219609676501257E-4</v>
      </c>
      <c r="U10" s="488">
        <f ca="1"/>
        <v>3.0952501609605689E-4</v>
      </c>
      <c r="V10" s="488">
        <f ca="1"/>
        <v>1.9638932729982854E-4</v>
      </c>
      <c r="W10" s="488">
        <f t="shared" ca="1" si="6"/>
        <v>3.219609676501257E-4</v>
      </c>
      <c r="X10" s="488">
        <f ca="1"/>
        <v>3.0952501609605689E-4</v>
      </c>
      <c r="Y10" s="488">
        <f ca="1"/>
        <v>1.9638932729982854E-4</v>
      </c>
      <c r="Z10" s="489" t="str" cm="1">
        <f t="array" ref="Z10">IFERROR(_FV(B10,"P/E",TRUE),"NA")</f>
        <v>NA</v>
      </c>
      <c r="AA10" s="490">
        <f t="shared" ca="1" si="7"/>
        <v>0</v>
      </c>
      <c r="AB10" s="491">
        <f t="shared" si="8"/>
        <v>0</v>
      </c>
      <c r="AC10" s="492" cm="1">
        <f t="array" aca="1" ref="AC10" ca="1">_FV(B10,"52 week low",TRUE)</f>
        <v>201.6</v>
      </c>
      <c r="AD10" s="493" cm="1">
        <f t="array" aca="1" ref="AD10" ca="1">_FV(B10,"52 week high",TRUE)</f>
        <v>278.60340000000002</v>
      </c>
      <c r="AE10" s="494">
        <f t="shared" ca="1" si="9"/>
        <v>0.33744990079365089</v>
      </c>
      <c r="AF10" s="494">
        <f t="shared" ca="1" si="10"/>
        <v>-3.2208867515615358E-2</v>
      </c>
      <c r="AG10" s="495">
        <f t="shared" ca="1" si="11"/>
        <v>0.28558924659320062</v>
      </c>
      <c r="AH10" s="510" t="s">
        <v>20</v>
      </c>
      <c r="AI10" s="497" t="s">
        <v>314</v>
      </c>
      <c r="AJ10" s="497" t="s">
        <v>147</v>
      </c>
      <c r="AK10" s="413"/>
      <c r="AL10" s="511">
        <f t="shared" si="18"/>
        <v>0</v>
      </c>
      <c r="AM10" s="511">
        <f t="shared" si="18"/>
        <v>0</v>
      </c>
      <c r="AN10" s="511">
        <f t="shared" si="18"/>
        <v>0</v>
      </c>
      <c r="AO10" s="511">
        <f t="shared" si="18"/>
        <v>0</v>
      </c>
      <c r="AP10" s="511">
        <f t="shared" si="18"/>
        <v>1</v>
      </c>
      <c r="AQ10" s="511">
        <f t="shared" si="18"/>
        <v>0</v>
      </c>
      <c r="AR10" s="511">
        <f t="shared" si="18"/>
        <v>0</v>
      </c>
      <c r="AS10" s="511">
        <f t="shared" si="18"/>
        <v>0</v>
      </c>
      <c r="AT10" s="511">
        <f t="shared" si="18"/>
        <v>0</v>
      </c>
      <c r="AU10" s="511">
        <f t="shared" si="18"/>
        <v>0</v>
      </c>
      <c r="AV10" s="511">
        <f t="shared" si="18"/>
        <v>0</v>
      </c>
      <c r="AW10" s="413"/>
      <c r="AX10" s="499">
        <f t="shared" ca="1" si="12"/>
        <v>7977.93</v>
      </c>
      <c r="AY10" s="500">
        <f ca="1">_xlfn.IFNA(INDEX(Reconciliation!$D:$D,MATCH($A10,Reconciliation!$A:$A,0)),"NA")</f>
        <v>15955.86</v>
      </c>
      <c r="AZ10" s="501"/>
      <c r="BA10" s="502"/>
      <c r="BB10" s="413"/>
      <c r="BC10" s="494">
        <f t="shared" ca="1" si="13"/>
        <v>-0.96620302509548217</v>
      </c>
      <c r="BD10" s="503">
        <f t="shared" ca="1" si="14"/>
        <v>3.3796974904517843E-2</v>
      </c>
      <c r="BE10" s="413"/>
      <c r="BF10" s="504"/>
      <c r="BG10" s="505"/>
      <c r="BH10" s="504"/>
      <c r="BI10" s="413"/>
      <c r="BJ10" s="494">
        <f t="shared" ca="1" si="15"/>
        <v>5.8638670776256889E-2</v>
      </c>
      <c r="BK10" s="494">
        <f t="shared" ca="1" si="16"/>
        <v>5.8638670776256889E-2</v>
      </c>
      <c r="BL10" s="494">
        <f t="shared" ca="1" si="17"/>
        <v>0</v>
      </c>
      <c r="BM10" s="413"/>
      <c r="BN10" s="506"/>
      <c r="BO10" s="506"/>
      <c r="BP10" s="506"/>
      <c r="BQ10" s="507"/>
      <c r="BR10" s="506"/>
      <c r="BS10" s="506"/>
      <c r="BT10" s="413"/>
      <c r="BU10" s="512" t="str">
        <f t="shared" si="19"/>
        <v>Hari Ghatole, Sushanth Meka</v>
      </c>
      <c r="BV10" s="509" t="s">
        <v>316</v>
      </c>
    </row>
    <row r="11" spans="1:74">
      <c r="A11" s="478" t="str" cm="1">
        <f t="array" aca="1" ref="A11" ca="1">_FV($B11,"Ticker symbol",TRUE)</f>
        <v>VGT</v>
      </c>
      <c r="B11" s="479" t="e" vm="6">
        <v>#VALUE!</v>
      </c>
      <c r="C11" s="480" t="str" cm="1">
        <f t="array" aca="1" ref="C11" ca="1">PROPER(_FV($B11,"Name"))</f>
        <v>Vanguard Infotch Idx;Etf</v>
      </c>
      <c r="D11" s="481">
        <v>127</v>
      </c>
      <c r="E11" s="447" cm="1">
        <f t="array" aca="1" ref="E11" ca="1">_FV(B11,"Previous close",TRUE)*D11</f>
        <v>76574.650000000009</v>
      </c>
      <c r="F11" s="448">
        <f t="shared" ca="1" si="0"/>
        <v>4.3787296711649625E-2</v>
      </c>
      <c r="G11" s="482" cm="1">
        <f t="array" aca="1" ref="G11" ca="1">_FV($B11,"Price")</f>
        <v>606.73500000000001</v>
      </c>
      <c r="H11" s="450">
        <f t="shared" ca="1" si="20"/>
        <v>77055.345000000001</v>
      </c>
      <c r="I11" s="451">
        <f t="shared" ca="1" si="1"/>
        <v>4.137315776309345E-2</v>
      </c>
      <c r="J11" s="452">
        <f ca="1">_xlfn.RANK.AVG(I11,OFFSET($I$5,1,0):$I$47,0)</f>
        <v>5</v>
      </c>
      <c r="K11" s="483"/>
      <c r="L11" s="454">
        <f t="shared" ca="1" si="2"/>
        <v>77055.345000000001</v>
      </c>
      <c r="M11" s="451">
        <f t="shared" ca="1" si="3"/>
        <v>4.137315776309345E-2</v>
      </c>
      <c r="N11" s="484" cm="1">
        <f t="array" aca="1" ref="N11" ca="1">_FV(B11,"Change (%)",TRUE)</f>
        <v>6.2770000000000005E-3</v>
      </c>
      <c r="O11" s="485">
        <f ca="1">_xlfn.IFNA(INDEX(Returns!$104:$104, MATCH($A11,DataStreams,0)),P11)</f>
        <v>1.2146524337930835</v>
      </c>
      <c r="P11" s="486" cm="1">
        <f t="array" aca="1" ref="P11" ca="1">IF(ISERROR(_FV($B11,"Beta")),1,_FV($B11,"Beta"))</f>
        <v>0.96879999999999999</v>
      </c>
      <c r="Q11" s="485">
        <f ca="1">_xlfn.IFNA(INDEX(Returns!$105:$105, MATCH($A11,DataStreams,0)),P11)</f>
        <v>1.3888374658679867</v>
      </c>
      <c r="R11" s="487">
        <f t="shared" ca="1" si="5"/>
        <v>0.23388075083223023</v>
      </c>
      <c r="S11" s="487">
        <f ca="1">_xlfn.IFNA(INDEX(Returns!$109:$109,MATCH($A11,DataStreams,0)),"NA")</f>
        <v>9.0143851922201784E-2</v>
      </c>
      <c r="T11" s="488">
        <f t="shared" ca="1" si="4"/>
        <v>5.2412942741371212E-2</v>
      </c>
      <c r="U11" s="488">
        <f ca="1"/>
        <v>4.4656648551120996E-2</v>
      </c>
      <c r="V11" s="488">
        <f ca="1"/>
        <v>-2.7540044650149025E-2</v>
      </c>
      <c r="W11" s="488">
        <f t="shared" ca="1" si="6"/>
        <v>5.2412942741371212E-2</v>
      </c>
      <c r="X11" s="488">
        <f ca="1"/>
        <v>4.4656648551120996E-2</v>
      </c>
      <c r="Y11" s="488">
        <f ca="1"/>
        <v>-2.7540044650149025E-2</v>
      </c>
      <c r="Z11" s="489" t="str" cm="1">
        <f t="array" ref="Z11">IFERROR(_FV(B11,"P/E",TRUE),"NA")</f>
        <v>NA</v>
      </c>
      <c r="AA11" s="490">
        <f t="shared" ca="1" si="7"/>
        <v>0</v>
      </c>
      <c r="AB11" s="491">
        <f t="shared" si="8"/>
        <v>0</v>
      </c>
      <c r="AC11" s="492" cm="1">
        <f t="array" aca="1" ref="AC11" ca="1">_FV(B11,"52 week low",TRUE)</f>
        <v>454.77</v>
      </c>
      <c r="AD11" s="493" cm="1">
        <f t="array" aca="1" ref="AD11" ca="1">_FV(B11,"52 week high",TRUE)</f>
        <v>626.45000000000005</v>
      </c>
      <c r="AE11" s="494">
        <f t="shared" ca="1" si="9"/>
        <v>0.33415792598456373</v>
      </c>
      <c r="AF11" s="494">
        <f t="shared" ca="1" si="10"/>
        <v>-3.1470987309442089E-2</v>
      </c>
      <c r="AG11" s="495">
        <f t="shared" ca="1" si="11"/>
        <v>0.28295713944308482</v>
      </c>
      <c r="AH11" s="510" t="s">
        <v>29</v>
      </c>
      <c r="AI11" s="497" t="s">
        <v>314</v>
      </c>
      <c r="AJ11" s="497" t="s">
        <v>147</v>
      </c>
      <c r="AK11" s="413"/>
      <c r="AL11" s="511">
        <f t="shared" si="18"/>
        <v>0</v>
      </c>
      <c r="AM11" s="511">
        <f t="shared" si="18"/>
        <v>0</v>
      </c>
      <c r="AN11" s="511">
        <f t="shared" si="18"/>
        <v>0</v>
      </c>
      <c r="AO11" s="511">
        <f t="shared" si="18"/>
        <v>0</v>
      </c>
      <c r="AP11" s="511">
        <f t="shared" si="18"/>
        <v>0</v>
      </c>
      <c r="AQ11" s="511">
        <f t="shared" si="18"/>
        <v>0</v>
      </c>
      <c r="AR11" s="511">
        <f t="shared" si="18"/>
        <v>0</v>
      </c>
      <c r="AS11" s="511">
        <f t="shared" si="18"/>
        <v>1</v>
      </c>
      <c r="AT11" s="511">
        <f t="shared" si="18"/>
        <v>0</v>
      </c>
      <c r="AU11" s="511">
        <f t="shared" si="18"/>
        <v>0</v>
      </c>
      <c r="AV11" s="511">
        <f t="shared" si="18"/>
        <v>0</v>
      </c>
      <c r="AW11" s="413"/>
      <c r="AX11" s="499">
        <f t="shared" ca="1" si="12"/>
        <v>391.43086614173228</v>
      </c>
      <c r="AY11" s="500">
        <f ca="1">_xlfn.IFNA(INDEX(Reconciliation!$D:$D,MATCH($A11,Reconciliation!$A:$A,0)),"NA")</f>
        <v>49711.72</v>
      </c>
      <c r="AZ11" s="501"/>
      <c r="BA11" s="502"/>
      <c r="BB11" s="413"/>
      <c r="BC11" s="494">
        <f t="shared" ca="1" si="13"/>
        <v>0.55004383272194168</v>
      </c>
      <c r="BD11" s="503">
        <f t="shared" ca="1" si="14"/>
        <v>1.5500438327219417</v>
      </c>
      <c r="BE11" s="413"/>
      <c r="BF11" s="504"/>
      <c r="BG11" s="505"/>
      <c r="BH11" s="504"/>
      <c r="BI11" s="413"/>
      <c r="BJ11" s="494">
        <f t="shared" ca="1" si="15"/>
        <v>6.6805883858619589E-2</v>
      </c>
      <c r="BK11" s="494">
        <f t="shared" ca="1" si="16"/>
        <v>6.6805883858619589E-2</v>
      </c>
      <c r="BL11" s="494">
        <f t="shared" ca="1" si="17"/>
        <v>0</v>
      </c>
      <c r="BM11" s="413"/>
      <c r="BN11" s="506"/>
      <c r="BO11" s="506"/>
      <c r="BP11" s="506"/>
      <c r="BQ11" s="507"/>
      <c r="BR11" s="506"/>
      <c r="BS11" s="506"/>
      <c r="BT11" s="413"/>
      <c r="BU11" s="512" t="str">
        <f t="shared" si="19"/>
        <v>Ruchita Katpal, Bhavana Murthy</v>
      </c>
      <c r="BV11" s="509" t="s">
        <v>316</v>
      </c>
    </row>
    <row r="12" spans="1:74">
      <c r="A12" s="187" t="str" cm="1">
        <f t="array" aca="1" ref="A12" ca="1">_FV($B12,"Ticker symbol",TRUE)</f>
        <v>VDC</v>
      </c>
      <c r="B12" s="80" t="e" vm="7">
        <v>#VALUE!</v>
      </c>
      <c r="C12" s="69" t="str" cm="1">
        <f t="array" aca="1" ref="C12" ca="1">PROPER(_FV($B12,"Name"))</f>
        <v>Vanguard Cnsmr Stp;Etf</v>
      </c>
      <c r="D12" s="186">
        <v>198</v>
      </c>
      <c r="E12" s="22" cm="1">
        <f t="array" aca="1" ref="E12" ca="1">_FV(B12,"Previous close",TRUE)*D12</f>
        <v>42221.520000000004</v>
      </c>
      <c r="F12" s="595">
        <f ca="1">E12/$E$5</f>
        <v>2.4143319281992783E-2</v>
      </c>
      <c r="G12" s="82" cm="1">
        <f t="array" aca="1" ref="G12" ca="1">_FV($B12,"Price")</f>
        <v>214.65</v>
      </c>
      <c r="H12" s="2">
        <f ca="1">D12*G12</f>
        <v>42500.700000000004</v>
      </c>
      <c r="I12" s="131">
        <f ca="1">H12/$H$5</f>
        <v>2.2819807842556616E-2</v>
      </c>
      <c r="J12" s="596">
        <f ca="1">_xlfn.RANK.AVG(I12,OFFSET($I$5,1,0):$I$47,0)</f>
        <v>17</v>
      </c>
      <c r="K12" s="185"/>
      <c r="L12" s="597">
        <f ca="1">H12+K12</f>
        <v>42500.700000000004</v>
      </c>
      <c r="M12" s="131">
        <f ca="1">L12/$L$5</f>
        <v>2.2819807842556616E-2</v>
      </c>
      <c r="N12" s="177" cm="1">
        <f t="array" aca="1" ref="N12" ca="1">_FV(B12,"Change (%)",TRUE)</f>
        <v>6.6119999999999998E-3</v>
      </c>
      <c r="O12" s="485">
        <f ca="1">_xlfn.IFNA(INDEX(Returns!$104:$104, MATCH($A12,DataStreams,0)),P12)</f>
        <v>0.54305256238010957</v>
      </c>
      <c r="P12" s="83" cm="1">
        <f t="array" aca="1" ref="P12" ca="1">IF(ISERROR(_FV($B12,"Beta")),1,_FV($B12,"Beta"))</f>
        <v>0.9879</v>
      </c>
      <c r="Q12" s="485">
        <f ca="1">_xlfn.IFNA(INDEX(Returns!$105:$105, MATCH($A12,DataStreams,0)),P12)</f>
        <v>0.17021242061970657</v>
      </c>
      <c r="R12" s="111">
        <f ca="1">_xlfn.IFNA(INDEX(DataSheet,MATCH(R$4,DataFields,0),MATCH($A12,DataStreams,0)),"NA")</f>
        <v>0.1369123765478811</v>
      </c>
      <c r="S12" s="487">
        <f ca="1">_xlfn.IFNA(INDEX(Returns!$109:$109,MATCH($A12,DataStreams,0)),"NA")</f>
        <v>9.7851592927994835E-2</v>
      </c>
      <c r="T12" s="184">
        <f ca="1">(I12*$O12)/SUMPRODUCT(Beta,Current_Weight)</f>
        <v>1.292473657673451E-2</v>
      </c>
      <c r="U12" s="184">
        <f ca="1"/>
        <v>1.330931083020211E-2</v>
      </c>
      <c r="V12" s="184">
        <f ca="1"/>
        <v>1.6851256343288681E-2</v>
      </c>
      <c r="W12" s="184">
        <f ca="1">(M12*O12)/SUMPRODUCT(Beta,Post_Action_Weight)</f>
        <v>1.292473657673451E-2</v>
      </c>
      <c r="X12" s="184">
        <f ca="1"/>
        <v>1.330931083020211E-2</v>
      </c>
      <c r="Y12" s="184">
        <f ca="1"/>
        <v>1.6851256343288681E-2</v>
      </c>
      <c r="Z12" s="84" t="str" cm="1">
        <f t="array" ref="Z12">IFERROR(_FV(B12,"P/E",TRUE),"NA")</f>
        <v>NA</v>
      </c>
      <c r="AA12" s="10">
        <f ca="1">IFERROR(G12/Z12,0)</f>
        <v>0</v>
      </c>
      <c r="AB12" s="183">
        <f>IFERROR(1/Z12,0)</f>
        <v>0</v>
      </c>
      <c r="AC12" s="5" cm="1">
        <f t="array" aca="1" ref="AC12" ca="1">_FV(B12,"52 week low",TRUE)</f>
        <v>182.85</v>
      </c>
      <c r="AD12" s="6" cm="1">
        <f t="array" aca="1" ref="AD12" ca="1">_FV(B12,"52 week high",TRUE)</f>
        <v>222.25</v>
      </c>
      <c r="AE12" s="140">
        <f ca="1">$G12/AC12-1</f>
        <v>0.17391304347826098</v>
      </c>
      <c r="AF12" s="140">
        <f ca="1">$G12/AD12-1</f>
        <v>-3.4195725534308163E-2</v>
      </c>
      <c r="AG12" s="9">
        <f ca="1">(AD12-AC12)/G12</f>
        <v>0.18355462380619617</v>
      </c>
      <c r="AH12" s="176" t="s">
        <v>31</v>
      </c>
      <c r="AI12" s="11" t="s">
        <v>314</v>
      </c>
      <c r="AJ12" s="11" t="s">
        <v>147</v>
      </c>
      <c r="AL12" s="217">
        <f t="shared" ref="AL12:AV12" si="21">IF($AH12=AL$4,1,0)</f>
        <v>0</v>
      </c>
      <c r="AM12" s="217">
        <f t="shared" si="21"/>
        <v>0</v>
      </c>
      <c r="AN12" s="217">
        <f t="shared" si="21"/>
        <v>0</v>
      </c>
      <c r="AO12" s="217">
        <f t="shared" si="21"/>
        <v>0</v>
      </c>
      <c r="AP12" s="217">
        <f t="shared" si="21"/>
        <v>0</v>
      </c>
      <c r="AQ12" s="217">
        <f t="shared" si="21"/>
        <v>0</v>
      </c>
      <c r="AR12" s="217">
        <f t="shared" si="21"/>
        <v>0</v>
      </c>
      <c r="AS12" s="217">
        <f t="shared" si="21"/>
        <v>0</v>
      </c>
      <c r="AT12" s="217">
        <f t="shared" si="21"/>
        <v>1</v>
      </c>
      <c r="AU12" s="217">
        <f t="shared" si="21"/>
        <v>0</v>
      </c>
      <c r="AV12" s="217">
        <f t="shared" si="21"/>
        <v>0</v>
      </c>
      <c r="AX12" s="248">
        <f ca="1">IFERROR(AY12/D12,"NA")</f>
        <v>277.46232323232323</v>
      </c>
      <c r="AY12" s="500">
        <f ca="1">_xlfn.IFNA(INDEX(Reconciliation!$D:$D,MATCH($A12,Reconciliation!$A:$A,0)),"NA")</f>
        <v>54937.54</v>
      </c>
      <c r="AZ12" s="250"/>
      <c r="BA12" s="251"/>
      <c r="BC12" s="140">
        <f ca="1">IFERROR(G12/AX12-1,"NA")</f>
        <v>-0.22638145064376747</v>
      </c>
      <c r="BD12" s="141">
        <f ca="1">IFERROR(G12/AX12,"NA")</f>
        <v>0.77361854935623253</v>
      </c>
      <c r="BF12" s="590"/>
      <c r="BG12" s="591"/>
      <c r="BH12" s="590"/>
      <c r="BJ12" s="140">
        <f ca="1">IF(ISNUMBER($AZ12),($AZ12/$G12-1),$BK12)</f>
        <v>2.9867890930906027E-2</v>
      </c>
      <c r="BK12" s="140">
        <f ca="1">5.5%*$O12</f>
        <v>2.9867890930906027E-2</v>
      </c>
      <c r="BL12" s="140">
        <f ca="1">IFERROR(BJ12-BK12,0)</f>
        <v>0</v>
      </c>
      <c r="BN12" s="65"/>
      <c r="BO12" s="65"/>
      <c r="BP12" s="65"/>
      <c r="BQ12" s="592"/>
      <c r="BR12" s="65"/>
      <c r="BS12" s="65"/>
      <c r="BU12" s="512" t="str">
        <f>INDEX(Sector_Managers,MATCH($AH12,Sectors,0))</f>
        <v>Vatsal Shah, Prasad Kad</v>
      </c>
      <c r="BV12" s="593" t="s">
        <v>316</v>
      </c>
    </row>
    <row r="13" spans="1:74">
      <c r="A13" s="478" t="str" cm="1">
        <f t="array" aca="1" ref="A13" ca="1">_FV($B13,"Ticker symbol",TRUE)</f>
        <v>ACLS</v>
      </c>
      <c r="B13" s="479" t="e" vm="8">
        <v>#VALUE!</v>
      </c>
      <c r="C13" s="513" t="str" cm="1">
        <f t="array" aca="1" ref="C13" ca="1">PROPER(_FV($B13,"Name"))</f>
        <v>Axcelis Technologies, Inc.</v>
      </c>
      <c r="D13" s="481">
        <v>236</v>
      </c>
      <c r="E13" s="447" cm="1">
        <f t="array" aca="1" ref="E13" ca="1">_FV(B13,"Previous close",TRUE)*D13</f>
        <v>17279.919999999998</v>
      </c>
      <c r="F13" s="448">
        <f ca="1">E13/$E$5</f>
        <v>9.8810896842958917E-3</v>
      </c>
      <c r="G13" s="482" cm="1">
        <f t="array" aca="1" ref="G13" ca="1">_FV($B13,"Price")</f>
        <v>73.05</v>
      </c>
      <c r="H13" s="450">
        <f ca="1">D13*G13</f>
        <v>17239.8</v>
      </c>
      <c r="I13" s="451">
        <f ca="1">H13/$H$5</f>
        <v>9.2565280864575755E-3</v>
      </c>
      <c r="J13" s="452">
        <f ca="1">_xlfn.RANK.AVG(I13,OFFSET($I$5,1,0):$I$47,0)</f>
        <v>39</v>
      </c>
      <c r="K13" s="483"/>
      <c r="L13" s="454">
        <f ca="1">H13+K13</f>
        <v>17239.8</v>
      </c>
      <c r="M13" s="451">
        <f ca="1">L13/$L$5</f>
        <v>9.2565280864575755E-3</v>
      </c>
      <c r="N13" s="484" cm="1">
        <f t="array" aca="1" ref="N13" ca="1">_FV(B13,"Change (%)",TRUE)</f>
        <v>-2.3219999999999998E-3</v>
      </c>
      <c r="O13" s="485">
        <f ca="1">_xlfn.IFNA(INDEX(Returns!$104:$104, MATCH($A13,DataStreams,0)),P13)</f>
        <v>1.7328212928726594</v>
      </c>
      <c r="P13" s="486" cm="1">
        <f t="array" aca="1" ref="P13" ca="1">IF(ISERROR(_FV($B13,"Beta")),1,_FV($B13,"Beta"))</f>
        <v>1.5698000000000001</v>
      </c>
      <c r="Q13" s="485">
        <f ca="1">_xlfn.IFNA(INDEX(Returns!$105:$105, MATCH($A13,DataStreams,0)),P13)</f>
        <v>2.6077492539049012</v>
      </c>
      <c r="R13" s="487">
        <f ca="1">_xlfn.IFNA(INDEX(DataSheet,MATCH(R$4,DataFields,0),MATCH($A13,DataStreams,0)),"NA")</f>
        <v>0.57863095007413479</v>
      </c>
      <c r="S13" s="487">
        <f ca="1">_xlfn.IFNA(INDEX(Returns!$109:$109,MATCH($A13,DataStreams,0)),"NA")</f>
        <v>0.49211923036535971</v>
      </c>
      <c r="T13" s="488">
        <f ca="1">(I13*$O13)/SUMPRODUCT(Beta,Current_Weight)</f>
        <v>1.6728991064606714E-2</v>
      </c>
      <c r="U13" s="488">
        <f ca="1"/>
        <v>1.4088972177540649E-2</v>
      </c>
      <c r="V13" s="488">
        <f ca="1"/>
        <v>-7.7063049924083193E-3</v>
      </c>
      <c r="W13" s="488">
        <f ca="1">(M13*O13)/SUMPRODUCT(Beta,Post_Action_Weight)</f>
        <v>1.6728991064606714E-2</v>
      </c>
      <c r="X13" s="488">
        <f ca="1"/>
        <v>1.4088972177540649E-2</v>
      </c>
      <c r="Y13" s="488">
        <f ca="1"/>
        <v>-7.7063049924083193E-3</v>
      </c>
      <c r="Z13" s="489" cm="1">
        <f t="array" aca="1" ref="Z13" ca="1">IFERROR(_FV(B13,"P/E",TRUE),"NA")</f>
        <v>10.8367</v>
      </c>
      <c r="AA13" s="490">
        <f ca="1">IFERROR(G13/Z13,0)</f>
        <v>6.7409820332758121</v>
      </c>
      <c r="AB13" s="491">
        <f ca="1">IFERROR(1/Z13,0)</f>
        <v>9.2279014829237685E-2</v>
      </c>
      <c r="AC13" s="492" cm="1">
        <f t="array" aca="1" ref="AC13" ca="1">_FV(B13,"52 week low",TRUE)</f>
        <v>71.92</v>
      </c>
      <c r="AD13" s="493" cm="1">
        <f t="array" aca="1" ref="AD13" ca="1">_FV(B13,"52 week high",TRUE)</f>
        <v>158.61000000000001</v>
      </c>
      <c r="AE13" s="494">
        <f ca="1">$G13/AC13-1</f>
        <v>1.5711902113459297E-2</v>
      </c>
      <c r="AF13" s="494">
        <f ca="1">$G13/AD13-1</f>
        <v>-0.53943635331946282</v>
      </c>
      <c r="AG13" s="495">
        <f ca="1">(AD13-AC13)/G13</f>
        <v>1.1867214236824095</v>
      </c>
      <c r="AH13" s="510" t="s">
        <v>29</v>
      </c>
      <c r="AI13" s="497" t="s">
        <v>314</v>
      </c>
      <c r="AJ13" s="497" t="s">
        <v>146</v>
      </c>
      <c r="AK13" s="413"/>
      <c r="AL13" s="511">
        <f t="shared" ref="AL13:AV13" si="22">IF($AH13=AL$4,1,0)</f>
        <v>0</v>
      </c>
      <c r="AM13" s="511">
        <f t="shared" si="22"/>
        <v>0</v>
      </c>
      <c r="AN13" s="511">
        <f t="shared" si="22"/>
        <v>0</v>
      </c>
      <c r="AO13" s="511">
        <f t="shared" si="22"/>
        <v>0</v>
      </c>
      <c r="AP13" s="511">
        <f t="shared" si="22"/>
        <v>0</v>
      </c>
      <c r="AQ13" s="511">
        <f t="shared" si="22"/>
        <v>0</v>
      </c>
      <c r="AR13" s="511">
        <f t="shared" si="22"/>
        <v>0</v>
      </c>
      <c r="AS13" s="511">
        <f t="shared" si="22"/>
        <v>1</v>
      </c>
      <c r="AT13" s="511">
        <f t="shared" si="22"/>
        <v>0</v>
      </c>
      <c r="AU13" s="511">
        <f t="shared" si="22"/>
        <v>0</v>
      </c>
      <c r="AV13" s="511">
        <f t="shared" si="22"/>
        <v>0</v>
      </c>
      <c r="AW13" s="413"/>
      <c r="AX13" s="499">
        <f ca="1">IFERROR(AY13/D13,"NA")</f>
        <v>126.92635593220338</v>
      </c>
      <c r="AY13" s="500">
        <f ca="1">_xlfn.IFNA(INDEX(Reconciliation!$D:$D,MATCH($A13,Reconciliation!$A:$A,0)),"NA")</f>
        <v>29954.62</v>
      </c>
      <c r="AZ13" s="501">
        <v>146</v>
      </c>
      <c r="BA13" s="502">
        <v>45265</v>
      </c>
      <c r="BB13" s="413"/>
      <c r="BC13" s="494">
        <f ca="1">IFERROR(G13/AX13-1,"NA")</f>
        <v>-0.424469414067012</v>
      </c>
      <c r="BD13" s="503">
        <f ca="1">IFERROR(G13/AX13,"NA")</f>
        <v>0.575530585932988</v>
      </c>
      <c r="BE13" s="413"/>
      <c r="BF13" s="514">
        <f ca="1">IF($G13&gt;AZ13,"Review",0)</f>
        <v>0</v>
      </c>
      <c r="BG13" s="494">
        <f ca="1">IFERROR(IF($G13/$AZ13-1&gt;0,$G13/$AZ13-1,0),0)</f>
        <v>0</v>
      </c>
      <c r="BH13" s="514" t="str">
        <f ca="1">IFERROR(IF($G13/$AX13-1&lt;-10%,"Review",0),"NA")</f>
        <v>Review</v>
      </c>
      <c r="BI13" s="413"/>
      <c r="BJ13" s="494">
        <f ca="1">IF(ISNUMBER($AZ13),($AZ13/$G13-1),$BK13)</f>
        <v>0.99863107460643397</v>
      </c>
      <c r="BK13" s="494">
        <f ca="1">5.5%*$O13</f>
        <v>9.5305171107996273E-2</v>
      </c>
      <c r="BL13" s="494">
        <f ca="1">IFERROR(BJ13-BK13,0)</f>
        <v>0.90332590349843767</v>
      </c>
      <c r="BM13" s="413"/>
      <c r="BN13" s="506"/>
      <c r="BO13" s="506"/>
      <c r="BP13" s="506"/>
      <c r="BQ13" s="507"/>
      <c r="BR13" s="506"/>
      <c r="BS13" s="506"/>
      <c r="BT13" s="413"/>
      <c r="BU13" s="512" t="str">
        <f>INDEX(Sector_Managers,MATCH($AH13,Sectors,0))</f>
        <v>Ruchita Katpal, Bhavana Murthy</v>
      </c>
      <c r="BV13" s="515" t="s">
        <v>317</v>
      </c>
    </row>
    <row r="14" spans="1:74">
      <c r="A14" s="478" t="str" cm="1">
        <f t="array" aca="1" ref="A14" ca="1">_FV($B14,"Ticker symbol",TRUE)</f>
        <v>GPK</v>
      </c>
      <c r="B14" s="479" t="e" vm="9">
        <v>#VALUE!</v>
      </c>
      <c r="C14" s="513" t="str" cm="1">
        <f t="array" aca="1" ref="C14" ca="1">PROPER(_FV($B14,"Name"))</f>
        <v>Graphic Packaging Holding Company</v>
      </c>
      <c r="D14" s="481">
        <v>2539</v>
      </c>
      <c r="E14" s="447" cm="1">
        <f t="array" aca="1" ref="E14" ca="1">_FV(B14,"Previous close",TRUE)*D14</f>
        <v>71701.36</v>
      </c>
      <c r="F14" s="448">
        <f ca="1">E14/$E$5</f>
        <v>4.1000627818067799E-2</v>
      </c>
      <c r="G14" s="482" cm="1">
        <f t="array" aca="1" ref="G14" ca="1">_FV($B14,"Price")</f>
        <v>28.32</v>
      </c>
      <c r="H14" s="450">
        <f ca="1">D14*G14</f>
        <v>71904.479999999996</v>
      </c>
      <c r="I14" s="451">
        <f ca="1">H14/$H$5</f>
        <v>3.8607515090785686E-2</v>
      </c>
      <c r="J14" s="452">
        <f ca="1">_xlfn.RANK.AVG(I14,OFFSET($I$5,1,0):$I$47,0)</f>
        <v>6</v>
      </c>
      <c r="K14" s="483"/>
      <c r="L14" s="454">
        <f ca="1">H14+K14</f>
        <v>71904.479999999996</v>
      </c>
      <c r="M14" s="451">
        <f ca="1">L14/$L$5</f>
        <v>3.8607515090785686E-2</v>
      </c>
      <c r="N14" s="484" cm="1">
        <f t="array" aca="1" ref="N14" ca="1">_FV(B14,"Change (%)",TRUE)</f>
        <v>2.833E-3</v>
      </c>
      <c r="O14" s="485">
        <f ca="1">_xlfn.IFNA(INDEX(Returns!$104:$104, MATCH($A14,DataStreams,0)),P14)</f>
        <v>0.69757640800076737</v>
      </c>
      <c r="P14" s="486" cm="1">
        <f t="array" aca="1" ref="P14" ca="1">IF(ISERROR(_FV($B14,"Beta")),1,_FV($B14,"Beta"))</f>
        <v>0.83709999999999996</v>
      </c>
      <c r="Q14" s="485">
        <f ca="1">_xlfn.IFNA(INDEX(Returns!$105:$105, MATCH($A14,DataStreams,0)),P14)</f>
        <v>0.34330580060129284</v>
      </c>
      <c r="R14" s="487">
        <f ca="1">_xlfn.IFNA(INDEX(DataSheet,MATCH(R$4,DataFields,0),MATCH($A14,DataStreams,0)),"NA")</f>
        <v>0.23757470110572207</v>
      </c>
      <c r="S14" s="487">
        <f ca="1">_xlfn.IFNA(INDEX(Returns!$109:$109,MATCH($A14,DataStreams,0)),"NA")</f>
        <v>0.20335024726240741</v>
      </c>
      <c r="T14" s="488">
        <f ca="1">(I14*$O14)/SUMPRODUCT(Beta,Current_Weight)</f>
        <v>2.8088689950298784E-2</v>
      </c>
      <c r="U14" s="488">
        <f ca="1"/>
        <v>3.1851159579492333E-2</v>
      </c>
      <c r="V14" s="488">
        <f ca="1"/>
        <v>6.7615362070760299E-2</v>
      </c>
      <c r="W14" s="488">
        <f ca="1">(M14*O14)/SUMPRODUCT(Beta,Post_Action_Weight)</f>
        <v>2.8088689950298784E-2</v>
      </c>
      <c r="X14" s="488">
        <f ca="1"/>
        <v>3.1851159579492333E-2</v>
      </c>
      <c r="Y14" s="488">
        <f ca="1"/>
        <v>6.7615362070760299E-2</v>
      </c>
      <c r="Z14" s="489" cm="1">
        <f t="array" aca="1" ref="Z14" ca="1">IFERROR(_FV(B14,"P/E",TRUE),"NA")</f>
        <v>12.104100000000001</v>
      </c>
      <c r="AA14" s="490">
        <f ca="1">IFERROR(G14/Z14,0)</f>
        <v>2.339703075817285</v>
      </c>
      <c r="AB14" s="491">
        <f ca="1">IFERROR(1/Z14,0)</f>
        <v>8.2616634033096215E-2</v>
      </c>
      <c r="AH14" s="510" t="s">
        <v>20</v>
      </c>
      <c r="AI14" s="497" t="s">
        <v>314</v>
      </c>
      <c r="AJ14" s="497" t="s">
        <v>146</v>
      </c>
      <c r="AX14" s="499">
        <f>IFERROR(AY14/D14,"NA")</f>
        <v>28.029999999999998</v>
      </c>
      <c r="AY14" s="500">
        <v>71168.17</v>
      </c>
      <c r="AZ14" s="501">
        <v>34.630000000000003</v>
      </c>
      <c r="BA14" s="502">
        <v>45503</v>
      </c>
      <c r="BC14" s="494">
        <f ca="1">IFERROR(G14/AX14-1,"NA")</f>
        <v>1.0346057795219465E-2</v>
      </c>
      <c r="BD14" s="503">
        <f ca="1">IFERROR(G14/AX14,"NA")</f>
        <v>1.0103460577952195</v>
      </c>
      <c r="BE14" s="413"/>
      <c r="BF14" s="514">
        <f ca="1">IF($G14&gt;AZ14,"Review",0)</f>
        <v>0</v>
      </c>
      <c r="BG14" s="494">
        <f ca="1">IFERROR(IF($G14/$AZ14-1&gt;0,$G14/$AZ14-1,0),0)</f>
        <v>0</v>
      </c>
      <c r="BH14" s="514">
        <f ca="1">IFERROR(IF($G14/$AX14-1&lt;-10%,"Review",0),"NA")</f>
        <v>0</v>
      </c>
      <c r="BI14" s="413"/>
      <c r="BJ14" s="494">
        <f ca="1">IF(ISNUMBER($AZ14),($AZ14/$G14-1),$BK14)</f>
        <v>0.22281073446327682</v>
      </c>
      <c r="BK14" s="494">
        <f ca="1">5.5%*$O14</f>
        <v>3.8366702440042207E-2</v>
      </c>
      <c r="BL14" s="494">
        <f ca="1">IFERROR(BJ14-BK14,0)</f>
        <v>0.18444403202323462</v>
      </c>
      <c r="BM14" s="413"/>
      <c r="BN14" s="506"/>
      <c r="BO14" s="506"/>
      <c r="BP14" s="506"/>
      <c r="BQ14" s="507"/>
      <c r="BR14" s="506"/>
      <c r="BS14" s="506"/>
      <c r="BT14" s="413"/>
      <c r="BU14" s="512" t="str">
        <f>INDEX(Sector_Managers,MATCH($AH14,Sectors,0))</f>
        <v>Hari Ghatole, Sushanth Meka</v>
      </c>
      <c r="BV14" s="509" t="s">
        <v>316</v>
      </c>
    </row>
    <row r="15" spans="1:74">
      <c r="A15" s="478" t="str" cm="1">
        <f t="array" aca="1" ref="A15" ca="1">_FV($B15,"Ticker symbol",TRUE)</f>
        <v>CMCSA</v>
      </c>
      <c r="B15" s="479" t="e" vm="10">
        <v>#VALUE!</v>
      </c>
      <c r="C15" s="513" t="str" cm="1">
        <f t="array" aca="1" ref="C15" ca="1">PROPER(_FV($B15,"Name"))</f>
        <v>Comcast Corporation</v>
      </c>
      <c r="D15" s="481">
        <v>1200</v>
      </c>
      <c r="E15" s="447" cm="1">
        <f t="array" aca="1" ref="E15" ca="1">_FV(B15,"Previous close",TRUE)*D15</f>
        <v>51456</v>
      </c>
      <c r="F15" s="448">
        <f t="shared" ca="1" si="0"/>
        <v>2.9423825503539915E-2</v>
      </c>
      <c r="G15" s="482" cm="1">
        <f t="array" aca="1" ref="G15" ca="1">_FV($B15,"Price")</f>
        <v>42.93</v>
      </c>
      <c r="H15" s="450">
        <f t="shared" ca="1" si="20"/>
        <v>51516</v>
      </c>
      <c r="I15" s="451">
        <f t="shared" ca="1" si="1"/>
        <v>2.7660373142492867E-2</v>
      </c>
      <c r="J15" s="452">
        <f ca="1">_xlfn.RANK.AVG(I15,OFFSET($I$5,1,0):$I$47,0)</f>
        <v>10</v>
      </c>
      <c r="K15" s="483"/>
      <c r="L15" s="454">
        <f t="shared" ca="1" si="2"/>
        <v>51516</v>
      </c>
      <c r="M15" s="451">
        <f t="shared" ca="1" si="3"/>
        <v>2.7660373142492867E-2</v>
      </c>
      <c r="N15" s="484" cm="1">
        <f t="array" aca="1" ref="N15" ca="1">_FV(B15,"Change (%)",TRUE)</f>
        <v>1.1659999999999999E-3</v>
      </c>
      <c r="O15" s="485">
        <f ca="1">_xlfn.IFNA(INDEX(Returns!$104:$104, MATCH($A15,DataStreams,0)),P15)</f>
        <v>0.92193469835619601</v>
      </c>
      <c r="P15" s="486" cm="1">
        <f t="array" aca="1" ref="P15" ca="1">IF(ISERROR(_FV($B15,"Beta")),1,_FV($B15,"Beta"))</f>
        <v>1.0053000000000001</v>
      </c>
      <c r="Q15" s="485">
        <f ca="1">_xlfn.IFNA(INDEX(Returns!$105:$105, MATCH($A15,DataStreams,0)),P15)</f>
        <v>1.7149052157843312</v>
      </c>
      <c r="R15" s="487">
        <f t="shared" ca="1" si="5"/>
        <v>0.26990175763365987</v>
      </c>
      <c r="S15" s="487">
        <f ca="1">_xlfn.IFNA(INDEX(Returns!$109:$109,MATCH($A15,DataStreams,0)),"NA")</f>
        <v>0.21340698985164366</v>
      </c>
      <c r="T15" s="488">
        <f t="shared" ca="1" si="4"/>
        <v>2.6596595308698991E-2</v>
      </c>
      <c r="U15" s="488">
        <f ca="1"/>
        <v>2.8842100933097577E-2</v>
      </c>
      <c r="V15" s="488">
        <f ca="1"/>
        <v>4.7295135120840784E-2</v>
      </c>
      <c r="W15" s="488">
        <f t="shared" ca="1" si="6"/>
        <v>2.6596595308698991E-2</v>
      </c>
      <c r="X15" s="488">
        <f ca="1"/>
        <v>2.8842100933097577E-2</v>
      </c>
      <c r="Y15" s="488">
        <f ca="1"/>
        <v>4.7295135120840784E-2</v>
      </c>
      <c r="Z15" s="489" cm="1">
        <f t="array" aca="1" ref="Z15" ca="1">IFERROR(_FV(B15,"P/E",TRUE),"NA")</f>
        <v>11.543900000000001</v>
      </c>
      <c r="AA15" s="490">
        <f t="shared" ca="1" si="7"/>
        <v>3.7188471833609089</v>
      </c>
      <c r="AB15" s="491">
        <f t="shared" ca="1" si="8"/>
        <v>8.6625837022150223E-2</v>
      </c>
      <c r="AC15" s="492" cm="1">
        <f t="array" aca="1" ref="AC15" ca="1">_FV(B15,"52 week low",TRUE)</f>
        <v>36.43</v>
      </c>
      <c r="AD15" s="493" cm="1">
        <f t="array" aca="1" ref="AD15" ca="1">_FV(B15,"52 week high",TRUE)</f>
        <v>47.11</v>
      </c>
      <c r="AE15" s="494">
        <f t="shared" ca="1" si="9"/>
        <v>0.17842437551468571</v>
      </c>
      <c r="AF15" s="494">
        <f t="shared" ca="1" si="10"/>
        <v>-8.8728507747824259E-2</v>
      </c>
      <c r="AG15" s="495">
        <f t="shared" ca="1" si="11"/>
        <v>0.24877707896575821</v>
      </c>
      <c r="AH15" s="510" t="s">
        <v>24</v>
      </c>
      <c r="AI15" s="497" t="s">
        <v>314</v>
      </c>
      <c r="AJ15" s="497" t="s">
        <v>146</v>
      </c>
      <c r="AK15" s="413"/>
      <c r="AL15" s="511">
        <f t="shared" ref="AL15:AV22" si="23">IF($AH15=AL$4,1,0)</f>
        <v>0</v>
      </c>
      <c r="AM15" s="511">
        <f t="shared" si="23"/>
        <v>0</v>
      </c>
      <c r="AN15" s="511">
        <f t="shared" si="23"/>
        <v>0</v>
      </c>
      <c r="AO15" s="511">
        <f t="shared" si="23"/>
        <v>0</v>
      </c>
      <c r="AP15" s="511">
        <f t="shared" si="23"/>
        <v>0</v>
      </c>
      <c r="AQ15" s="511">
        <f t="shared" si="23"/>
        <v>0</v>
      </c>
      <c r="AR15" s="511">
        <f t="shared" si="23"/>
        <v>1</v>
      </c>
      <c r="AS15" s="511">
        <f t="shared" si="23"/>
        <v>0</v>
      </c>
      <c r="AT15" s="511">
        <f t="shared" si="23"/>
        <v>0</v>
      </c>
      <c r="AU15" s="511">
        <f t="shared" si="23"/>
        <v>0</v>
      </c>
      <c r="AV15" s="511">
        <f t="shared" si="23"/>
        <v>0</v>
      </c>
      <c r="AW15" s="413"/>
      <c r="AX15" s="499">
        <f t="shared" ca="1" si="12"/>
        <v>36.736550000000001</v>
      </c>
      <c r="AY15" s="500">
        <f ca="1">_xlfn.IFNA(INDEX(Reconciliation!$D:$D,MATCH($A15,Reconciliation!$A:$A,0)),"NA")</f>
        <v>44083.86</v>
      </c>
      <c r="AZ15" s="501">
        <v>58.88</v>
      </c>
      <c r="BA15" s="502">
        <v>44887</v>
      </c>
      <c r="BB15" s="413"/>
      <c r="BC15" s="494">
        <f t="shared" ca="1" si="13"/>
        <v>0.16859095369597843</v>
      </c>
      <c r="BD15" s="503">
        <f t="shared" ca="1" si="14"/>
        <v>1.1685909536959784</v>
      </c>
      <c r="BE15" s="413"/>
      <c r="BF15" s="514">
        <f t="shared" ref="BF15:BF39" ca="1" si="24">IF($G15&gt;AZ15,"Review",0)</f>
        <v>0</v>
      </c>
      <c r="BG15" s="494">
        <f t="shared" ref="BG15:BG39" ca="1" si="25">IFERROR(IF($G15/$AZ15-1&gt;0,$G15/$AZ15-1,0),0)</f>
        <v>0</v>
      </c>
      <c r="BH15" s="514">
        <f t="shared" ref="BH15:BH36" ca="1" si="26">IFERROR(IF($G15/$AX15-1&lt;-10%,"Review",0),"NA")</f>
        <v>0</v>
      </c>
      <c r="BI15" s="413"/>
      <c r="BJ15" s="494">
        <f t="shared" ca="1" si="15"/>
        <v>0.37153505706964829</v>
      </c>
      <c r="BK15" s="494">
        <f t="shared" ca="1" si="16"/>
        <v>5.0706408409590779E-2</v>
      </c>
      <c r="BL15" s="494">
        <f t="shared" ca="1" si="17"/>
        <v>0.3208286486600575</v>
      </c>
      <c r="BM15" s="413"/>
      <c r="BN15" s="506"/>
      <c r="BO15" s="506"/>
      <c r="BP15" s="506"/>
      <c r="BQ15" s="507"/>
      <c r="BR15" s="506"/>
      <c r="BS15" s="506"/>
      <c r="BT15" s="413"/>
      <c r="BU15" s="512" t="str">
        <f t="shared" si="19"/>
        <v>Ruchita Katpal, Bhavana Murthy</v>
      </c>
      <c r="BV15" s="509" t="s">
        <v>316</v>
      </c>
    </row>
    <row r="16" spans="1:74">
      <c r="A16" s="478" t="str" cm="1">
        <f t="array" aca="1" ref="A16" ca="1">_FV($B16,"Ticker symbol",TRUE)</f>
        <v>CSCO</v>
      </c>
      <c r="B16" s="479" t="e" vm="11">
        <v>#VALUE!</v>
      </c>
      <c r="C16" s="513" t="str" cm="1">
        <f t="array" aca="1" ref="C16" ca="1">PROPER(_FV($B16,"Name"))</f>
        <v>Cisco Systems, Inc.</v>
      </c>
      <c r="D16" s="481">
        <v>853</v>
      </c>
      <c r="E16" s="447" cm="1">
        <f t="array" aca="1" ref="E16" ca="1">_FV(B16,"Previous close",TRUE)*D16</f>
        <v>49013.38</v>
      </c>
      <c r="F16" s="448">
        <f t="shared" ca="1" si="0"/>
        <v>2.8027074402570996E-2</v>
      </c>
      <c r="G16" s="482" cm="1">
        <f t="array" aca="1" ref="G16" ca="1">_FV($B16,"Price")</f>
        <v>57.890099999999997</v>
      </c>
      <c r="H16" s="450">
        <f t="shared" ca="1" si="20"/>
        <v>49380.255299999997</v>
      </c>
      <c r="I16" s="451">
        <f t="shared" ca="1" si="1"/>
        <v>2.6513632414581118E-2</v>
      </c>
      <c r="J16" s="452">
        <f ca="1">_xlfn.RANK.AVG(I16,OFFSET($I$5,1,0):$I$47,0)</f>
        <v>13</v>
      </c>
      <c r="K16" s="483"/>
      <c r="L16" s="454">
        <f t="shared" ca="1" si="2"/>
        <v>49380.255299999997</v>
      </c>
      <c r="M16" s="451">
        <f t="shared" ca="1" si="3"/>
        <v>2.6513632414581118E-2</v>
      </c>
      <c r="N16" s="484" cm="1">
        <f t="array" aca="1" ref="N16" ca="1">_FV(B16,"Change (%)",TRUE)</f>
        <v>7.4850000000000003E-3</v>
      </c>
      <c r="O16" s="485">
        <f ca="1">_xlfn.IFNA(INDEX(Returns!$104:$104, MATCH($A16,DataStreams,0)),P16)</f>
        <v>0.79960708522891577</v>
      </c>
      <c r="P16" s="486" cm="1">
        <f t="array" aca="1" ref="P16" ca="1">IF(ISERROR(_FV($B16,"Beta")),1,_FV($B16,"Beta"))</f>
        <v>0.83150000000000002</v>
      </c>
      <c r="Q16" s="485">
        <f ca="1">_xlfn.IFNA(INDEX(Returns!$105:$105, MATCH($A16,DataStreams,0)),P16)</f>
        <v>1.8071172528226627</v>
      </c>
      <c r="R16" s="487">
        <f t="shared" ca="1" si="5"/>
        <v>0.23642328087992806</v>
      </c>
      <c r="S16" s="487">
        <f ca="1">_xlfn.IFNA(INDEX(Returns!$109:$109,MATCH($A16,DataStreams,0)),"NA")</f>
        <v>0.18873952001928174</v>
      </c>
      <c r="T16" s="488">
        <f t="shared" ca="1" si="4"/>
        <v>2.211127136991678E-2</v>
      </c>
      <c r="U16" s="488">
        <f ca="1"/>
        <v>2.2918994785980643E-2</v>
      </c>
      <c r="V16" s="488">
        <f ca="1"/>
        <v>2.9701594684708902E-2</v>
      </c>
      <c r="W16" s="488">
        <f t="shared" ca="1" si="6"/>
        <v>2.211127136991678E-2</v>
      </c>
      <c r="X16" s="488">
        <f ca="1"/>
        <v>2.2918994785980643E-2</v>
      </c>
      <c r="Y16" s="488">
        <f ca="1"/>
        <v>2.9701594684708902E-2</v>
      </c>
      <c r="Z16" s="489" cm="1">
        <f t="array" aca="1" ref="Z16" ca="1">IFERROR(_FV(B16,"P/E",TRUE),"NA")</f>
        <v>24.7395</v>
      </c>
      <c r="AA16" s="490">
        <f t="shared" ca="1" si="7"/>
        <v>2.3399866610077003</v>
      </c>
      <c r="AB16" s="491">
        <f t="shared" ca="1" si="8"/>
        <v>4.0421188787162228E-2</v>
      </c>
      <c r="AC16" s="492" cm="1">
        <f t="array" aca="1" ref="AC16" ca="1">_FV(B16,"52 week low",TRUE)</f>
        <v>44.5</v>
      </c>
      <c r="AD16" s="493" cm="1">
        <f t="array" aca="1" ref="AD16" ca="1">_FV(B16,"52 week high",TRUE)</f>
        <v>59.38</v>
      </c>
      <c r="AE16" s="494">
        <f t="shared" ca="1" si="9"/>
        <v>0.30090112359550547</v>
      </c>
      <c r="AF16" s="494">
        <f t="shared" ca="1" si="10"/>
        <v>-2.5090939710340265E-2</v>
      </c>
      <c r="AG16" s="495">
        <f t="shared" ca="1" si="11"/>
        <v>0.25703876828680555</v>
      </c>
      <c r="AH16" s="510" t="s">
        <v>29</v>
      </c>
      <c r="AI16" s="497" t="s">
        <v>314</v>
      </c>
      <c r="AJ16" s="497" t="s">
        <v>146</v>
      </c>
      <c r="AK16" s="413"/>
      <c r="AL16" s="511">
        <f t="shared" si="23"/>
        <v>0</v>
      </c>
      <c r="AM16" s="511">
        <f t="shared" si="23"/>
        <v>0</v>
      </c>
      <c r="AN16" s="511">
        <f t="shared" si="23"/>
        <v>0</v>
      </c>
      <c r="AO16" s="511">
        <f t="shared" si="23"/>
        <v>0</v>
      </c>
      <c r="AP16" s="511">
        <f t="shared" si="23"/>
        <v>0</v>
      </c>
      <c r="AQ16" s="511">
        <f t="shared" si="23"/>
        <v>0</v>
      </c>
      <c r="AR16" s="511">
        <f t="shared" si="23"/>
        <v>0</v>
      </c>
      <c r="AS16" s="511">
        <f t="shared" si="23"/>
        <v>1</v>
      </c>
      <c r="AT16" s="511">
        <f t="shared" si="23"/>
        <v>0</v>
      </c>
      <c r="AU16" s="511">
        <f t="shared" si="23"/>
        <v>0</v>
      </c>
      <c r="AV16" s="511">
        <f t="shared" si="23"/>
        <v>0</v>
      </c>
      <c r="AW16" s="413"/>
      <c r="AX16" s="499">
        <f t="shared" ca="1" si="12"/>
        <v>52.442590855803047</v>
      </c>
      <c r="AY16" s="500">
        <f ca="1">_xlfn.IFNA(INDEX(Reconciliation!$D:$D,MATCH($A16,Reconciliation!$A:$A,0)),"NA")</f>
        <v>44733.53</v>
      </c>
      <c r="AZ16" s="501">
        <v>59.45</v>
      </c>
      <c r="BA16" s="502">
        <v>45127</v>
      </c>
      <c r="BB16" s="413"/>
      <c r="BC16" s="494">
        <f t="shared" ca="1" si="13"/>
        <v>0.10387566775973189</v>
      </c>
      <c r="BD16" s="503">
        <f t="shared" ca="1" si="14"/>
        <v>1.1038756677597319</v>
      </c>
      <c r="BE16" s="413"/>
      <c r="BF16" s="514">
        <f t="shared" ca="1" si="24"/>
        <v>0</v>
      </c>
      <c r="BG16" s="494">
        <f t="shared" ca="1" si="25"/>
        <v>0</v>
      </c>
      <c r="BH16" s="514">
        <f t="shared" ca="1" si="26"/>
        <v>0</v>
      </c>
      <c r="BI16" s="413"/>
      <c r="BJ16" s="494">
        <f t="shared" ca="1" si="15"/>
        <v>2.6945885393184765E-2</v>
      </c>
      <c r="BK16" s="494">
        <f t="shared" ca="1" si="16"/>
        <v>4.3978389687590366E-2</v>
      </c>
      <c r="BL16" s="494">
        <f t="shared" ca="1" si="17"/>
        <v>-1.7032504294405601E-2</v>
      </c>
      <c r="BM16" s="413"/>
      <c r="BN16" s="506"/>
      <c r="BO16" s="506"/>
      <c r="BP16" s="506"/>
      <c r="BQ16" s="507"/>
      <c r="BR16" s="506"/>
      <c r="BS16" s="506"/>
      <c r="BT16" s="413"/>
      <c r="BU16" s="512" t="str">
        <f t="shared" si="19"/>
        <v>Ruchita Katpal, Bhavana Murthy</v>
      </c>
      <c r="BV16" s="509" t="s">
        <v>316</v>
      </c>
    </row>
    <row r="17" spans="1:74">
      <c r="A17" s="478" t="str" cm="1">
        <f t="array" aca="1" ref="A17" ca="1">_FV($B17,"Ticker symbol",TRUE)</f>
        <v>CRM</v>
      </c>
      <c r="B17" s="479" t="e" vm="12">
        <v>#VALUE!</v>
      </c>
      <c r="C17" s="513" t="str" cm="1">
        <f t="array" aca="1" ref="C17" ca="1">PROPER(_FV($B17,"Name"))</f>
        <v>Salesforce, Inc.</v>
      </c>
      <c r="D17" s="481">
        <v>269</v>
      </c>
      <c r="E17" s="447" cm="1">
        <f t="array" aca="1" ref="E17" ca="1">_FV(B17,"Previous close",TRUE)*D17</f>
        <v>87494.94</v>
      </c>
      <c r="F17" s="448">
        <f t="shared" ca="1" si="0"/>
        <v>5.0031791180867043E-2</v>
      </c>
      <c r="G17" s="482" cm="1">
        <f t="array" aca="1" ref="G17" ca="1">_FV($B17,"Price")</f>
        <v>322.89999999999998</v>
      </c>
      <c r="H17" s="450">
        <f t="shared" ca="1" si="20"/>
        <v>86860.099999999991</v>
      </c>
      <c r="I17" s="451">
        <f t="shared" ca="1" si="1"/>
        <v>4.6637603408538016E-2</v>
      </c>
      <c r="J17" s="452">
        <f ca="1">_xlfn.RANK.AVG(I17,OFFSET($I$5,1,0):$I$47,0)</f>
        <v>3</v>
      </c>
      <c r="K17" s="483"/>
      <c r="L17" s="454">
        <f t="shared" ca="1" si="2"/>
        <v>86860.099999999991</v>
      </c>
      <c r="M17" s="451">
        <f t="shared" ca="1" si="3"/>
        <v>4.6637603408538016E-2</v>
      </c>
      <c r="N17" s="484" cm="1">
        <f t="array" aca="1" ref="N17" ca="1">_FV(B17,"Change (%)",TRUE)</f>
        <v>-7.2560000000000003E-3</v>
      </c>
      <c r="O17" s="485">
        <f ca="1">_xlfn.IFNA(INDEX(Returns!$104:$104, MATCH($A17,DataStreams,0)),P17)</f>
        <v>1.3882532894093689</v>
      </c>
      <c r="P17" s="486" cm="1">
        <f t="array" aca="1" ref="P17" ca="1">IF(ISERROR(_FV($B17,"Beta")),1,_FV($B17,"Beta"))</f>
        <v>1.2966</v>
      </c>
      <c r="Q17" s="485">
        <f ca="1">_xlfn.IFNA(INDEX(Returns!$105:$105, MATCH($A17,DataStreams,0)),P17)</f>
        <v>0.51998034226699863</v>
      </c>
      <c r="R17" s="487">
        <f t="shared" ca="1" si="5"/>
        <v>0.39168486149701986</v>
      </c>
      <c r="S17" s="487">
        <f ca="1">_xlfn.IFNA(INDEX(Returns!$109:$109,MATCH($A17,DataStreams,0)),"NA")</f>
        <v>0.3034417887819888</v>
      </c>
      <c r="T17" s="488">
        <f t="shared" ca="1" si="4"/>
        <v>6.7526273936635323E-2</v>
      </c>
      <c r="U17" s="488">
        <f ca="1"/>
        <v>5.7809214132803433E-2</v>
      </c>
      <c r="V17" s="488">
        <f ca="1"/>
        <v>-3.6508175570639213E-2</v>
      </c>
      <c r="W17" s="488">
        <f ca="1">(M17*$O17)/SUMPRODUCT(Beta,Post_Action_Weight)</f>
        <v>6.7526273936635323E-2</v>
      </c>
      <c r="X17" s="488">
        <f ca="1"/>
        <v>5.7809214132803433E-2</v>
      </c>
      <c r="Y17" s="488">
        <f ca="1"/>
        <v>-3.6508175570639213E-2</v>
      </c>
      <c r="Z17" s="489" cm="1">
        <f t="array" aca="1" ref="Z17" ca="1">IFERROR(_FV(B17,"P/E",TRUE),"NA")</f>
        <v>56.601999999999997</v>
      </c>
      <c r="AA17" s="490">
        <f t="shared" ca="1" si="7"/>
        <v>5.7047454153563475</v>
      </c>
      <c r="AB17" s="491">
        <f t="shared" ca="1" si="8"/>
        <v>1.7667220239567509E-2</v>
      </c>
      <c r="AC17" s="492" cm="1">
        <f t="array" aca="1" ref="AC17" ca="1">_FV(B17,"52 week low",TRUE)</f>
        <v>212</v>
      </c>
      <c r="AD17" s="493" cm="1">
        <f t="array" aca="1" ref="AD17" ca="1">_FV(B17,"52 week high",TRUE)</f>
        <v>348.86</v>
      </c>
      <c r="AE17" s="494">
        <f t="shared" ca="1" si="9"/>
        <v>0.52311320754716961</v>
      </c>
      <c r="AF17" s="494">
        <f t="shared" ca="1" si="10"/>
        <v>-7.4413804964742369E-2</v>
      </c>
      <c r="AG17" s="495">
        <f t="shared" ca="1" si="11"/>
        <v>0.42384639207184893</v>
      </c>
      <c r="AH17" s="510" t="s">
        <v>29</v>
      </c>
      <c r="AI17" s="497" t="s">
        <v>314</v>
      </c>
      <c r="AJ17" s="497" t="s">
        <v>146</v>
      </c>
      <c r="AK17" s="413"/>
      <c r="AL17" s="511">
        <f t="shared" si="23"/>
        <v>0</v>
      </c>
      <c r="AM17" s="511">
        <f t="shared" si="23"/>
        <v>0</v>
      </c>
      <c r="AN17" s="511">
        <f t="shared" si="23"/>
        <v>0</v>
      </c>
      <c r="AO17" s="511">
        <f t="shared" si="23"/>
        <v>0</v>
      </c>
      <c r="AP17" s="511">
        <f t="shared" si="23"/>
        <v>0</v>
      </c>
      <c r="AQ17" s="511">
        <f t="shared" si="23"/>
        <v>0</v>
      </c>
      <c r="AR17" s="511">
        <f t="shared" si="23"/>
        <v>0</v>
      </c>
      <c r="AS17" s="511">
        <f t="shared" si="23"/>
        <v>1</v>
      </c>
      <c r="AT17" s="511">
        <f t="shared" si="23"/>
        <v>0</v>
      </c>
      <c r="AU17" s="511">
        <f t="shared" si="23"/>
        <v>0</v>
      </c>
      <c r="AV17" s="511">
        <f t="shared" si="23"/>
        <v>0</v>
      </c>
      <c r="AW17" s="413"/>
      <c r="AX17" s="499">
        <f t="shared" ca="1" si="12"/>
        <v>218.28245353159852</v>
      </c>
      <c r="AY17" s="500">
        <f ca="1">_xlfn.IFNA(INDEX(Reconciliation!$D:$D,MATCH($A17,Reconciliation!$A:$A,0)),"NA")</f>
        <v>58717.98</v>
      </c>
      <c r="AZ17" s="501">
        <v>330.8</v>
      </c>
      <c r="BA17" s="502">
        <v>44252</v>
      </c>
      <c r="BB17" s="413"/>
      <c r="BC17" s="494">
        <f t="shared" ca="1" si="13"/>
        <v>0.47927602414115733</v>
      </c>
      <c r="BD17" s="503">
        <f t="shared" ca="1" si="14"/>
        <v>1.4792760241411573</v>
      </c>
      <c r="BE17" s="413"/>
      <c r="BF17" s="514">
        <f t="shared" ca="1" si="24"/>
        <v>0</v>
      </c>
      <c r="BG17" s="494">
        <f t="shared" ca="1" si="25"/>
        <v>0</v>
      </c>
      <c r="BH17" s="514">
        <f t="shared" ca="1" si="26"/>
        <v>0</v>
      </c>
      <c r="BI17" s="413"/>
      <c r="BJ17" s="494">
        <f t="shared" ca="1" si="15"/>
        <v>2.4465778878909994E-2</v>
      </c>
      <c r="BK17" s="494">
        <f t="shared" ca="1" si="16"/>
        <v>7.6353930917515286E-2</v>
      </c>
      <c r="BL17" s="494">
        <f t="shared" ca="1" si="17"/>
        <v>-5.1888152038605292E-2</v>
      </c>
      <c r="BM17" s="413"/>
      <c r="BN17" s="516">
        <v>6.91</v>
      </c>
      <c r="BO17" s="516">
        <v>0.78</v>
      </c>
      <c r="BP17" s="516">
        <v>6.37</v>
      </c>
      <c r="BQ17" s="517">
        <f>AVERAGE(BN17:BP17)</f>
        <v>4.6866666666666665</v>
      </c>
      <c r="BR17" s="506" t="s">
        <v>318</v>
      </c>
      <c r="BS17" s="506">
        <v>13.18</v>
      </c>
      <c r="BT17" s="413"/>
      <c r="BU17" s="512" t="str">
        <f t="shared" si="19"/>
        <v>Ruchita Katpal, Bhavana Murthy</v>
      </c>
      <c r="BV17" s="509" t="s">
        <v>316</v>
      </c>
    </row>
    <row r="18" spans="1:74">
      <c r="A18" s="478" t="str" cm="1">
        <f t="array" aca="1" ref="A18" ca="1">_FV($B18,"Ticker symbol",TRUE)</f>
        <v>MKTX</v>
      </c>
      <c r="B18" s="479" t="e" vm="13">
        <v>#VALUE!</v>
      </c>
      <c r="C18" s="513" t="str" cm="1">
        <f t="array" aca="1" ref="C18" ca="1">PROPER(_FV($B18,"Name"))</f>
        <v>Marketaxess Holdings Inc.</v>
      </c>
      <c r="D18" s="481">
        <v>163</v>
      </c>
      <c r="E18" s="447" cm="1">
        <f t="array" aca="1" ref="E18" ca="1">_FV(B18,"Previous close",TRUE)*D18</f>
        <v>42648.95</v>
      </c>
      <c r="F18" s="448">
        <f t="shared" ca="1" si="0"/>
        <v>2.4387734427650781E-2</v>
      </c>
      <c r="G18" s="482" cm="1">
        <f t="array" aca="1" ref="G18" ca="1">_FV($B18,"Price")</f>
        <v>264.89999999999998</v>
      </c>
      <c r="H18" s="450">
        <f t="shared" ref="H18" ca="1" si="27">D18*G18</f>
        <v>43178.7</v>
      </c>
      <c r="I18" s="451">
        <f t="shared" ref="I18" ca="1" si="28">H18/$H$5</f>
        <v>2.3183844898822824E-2</v>
      </c>
      <c r="J18" s="452">
        <f ca="1">_xlfn.RANK.AVG(I18,OFFSET($I$5,1,0):$I$47,0)</f>
        <v>15</v>
      </c>
      <c r="K18" s="483"/>
      <c r="L18" s="454">
        <f t="shared" ref="L18" ca="1" si="29">H18+K18</f>
        <v>43178.7</v>
      </c>
      <c r="M18" s="451">
        <f t="shared" ref="M18" ca="1" si="30">L18/$L$5</f>
        <v>2.3183844898822824E-2</v>
      </c>
      <c r="N18" s="484" cm="1">
        <f t="array" aca="1" ref="N18" ca="1">_FV(B18,"Change (%)",TRUE)</f>
        <v>1.2421E-2</v>
      </c>
      <c r="O18" s="485">
        <f ca="1">_xlfn.IFNA(INDEX(Returns!$104:$104, MATCH($A18,DataStreams,0)),P18)</f>
        <v>1.3660117055178895</v>
      </c>
      <c r="P18" s="486" cm="1">
        <f t="array" aca="1" ref="P18" ca="1">IF(ISERROR(_FV($B18,"Beta")),1,_FV($B18,"Beta"))</f>
        <v>1.0299</v>
      </c>
      <c r="Q18" s="485">
        <f ca="1">_xlfn.IFNA(INDEX(Returns!$105:$105, MATCH($A18,DataStreams,0)),P18)</f>
        <v>1.7723862941670898</v>
      </c>
      <c r="R18" s="487">
        <f t="shared" ca="1" si="5"/>
        <v>0.43535252561527704</v>
      </c>
      <c r="S18" s="487">
        <f ca="1">_xlfn.IFNA(INDEX(Returns!$109:$109,MATCH($A18,DataStreams,0)),"NA")</f>
        <v>0.36154266402818885</v>
      </c>
      <c r="T18" s="488">
        <f t="shared" ref="T18" ca="1" si="31">(I18*$O18)/SUMPRODUCT(Beta,Current_Weight)</f>
        <v>3.3029936109082655E-2</v>
      </c>
      <c r="U18" s="488">
        <f ca="1"/>
        <v>3.7740170409858553E-2</v>
      </c>
      <c r="V18" s="488">
        <f ca="1"/>
        <v>8.1032383519862888E-2</v>
      </c>
      <c r="W18" s="488">
        <f ca="1">(M18*$O18)/SUMPRODUCT(Beta,Post_Action_Weight)</f>
        <v>3.3029936109082655E-2</v>
      </c>
      <c r="X18" s="488">
        <f ca="1"/>
        <v>3.7740170409858553E-2</v>
      </c>
      <c r="Y18" s="488">
        <f ca="1"/>
        <v>8.1032383519862888E-2</v>
      </c>
      <c r="Z18" s="489" cm="1">
        <f t="array" aca="1" ref="Z18" ca="1">IFERROR(_FV(B18,"P/E",TRUE),"NA")</f>
        <v>35.419899999999998</v>
      </c>
      <c r="AA18" s="490">
        <f t="shared" ca="1" si="7"/>
        <v>7.4788466370599576</v>
      </c>
      <c r="AB18" s="491">
        <f t="shared" ca="1" si="8"/>
        <v>2.8232716636692932E-2</v>
      </c>
      <c r="AC18" s="492"/>
      <c r="AD18" s="493"/>
      <c r="AE18" s="494"/>
      <c r="AF18" s="494"/>
      <c r="AG18" s="495"/>
      <c r="AH18" s="510" t="s">
        <v>18</v>
      </c>
      <c r="AI18" s="497" t="s">
        <v>314</v>
      </c>
      <c r="AJ18" s="497" t="s">
        <v>146</v>
      </c>
      <c r="AK18" s="413"/>
      <c r="AL18" s="511"/>
      <c r="AM18" s="511"/>
      <c r="AN18" s="511"/>
      <c r="AO18" s="511"/>
      <c r="AP18" s="511"/>
      <c r="AQ18" s="511"/>
      <c r="AR18" s="511"/>
      <c r="AS18" s="511"/>
      <c r="AT18" s="511"/>
      <c r="AU18" s="511"/>
      <c r="AV18" s="511"/>
      <c r="AW18" s="413"/>
      <c r="AX18" s="499">
        <f>IFERROR(AY18/D18,"NA")</f>
        <v>195.31374233128835</v>
      </c>
      <c r="AY18" s="500">
        <v>31836.14</v>
      </c>
      <c r="AZ18" s="501">
        <v>236.45</v>
      </c>
      <c r="BA18" s="502">
        <v>45464</v>
      </c>
      <c r="BB18" s="413"/>
      <c r="BC18" s="494">
        <f t="shared" ref="BC18" ca="1" si="32">IFERROR(G18/AX18-1,"NA")</f>
        <v>0.35627937306469915</v>
      </c>
      <c r="BD18" s="503">
        <f t="shared" ref="BD18" ca="1" si="33">IFERROR(G18/AX18,"NA")</f>
        <v>1.3562793730646991</v>
      </c>
      <c r="BE18" s="413"/>
      <c r="BF18" s="514" t="str">
        <f t="shared" ref="BF18" ca="1" si="34">IF($G18&gt;AZ18,"Review",0)</f>
        <v>Review</v>
      </c>
      <c r="BG18" s="494">
        <f t="shared" ca="1" si="25"/>
        <v>0.12032142101924292</v>
      </c>
      <c r="BH18" s="514">
        <f t="shared" ca="1" si="26"/>
        <v>0</v>
      </c>
      <c r="BI18" s="413"/>
      <c r="BJ18" s="494">
        <f t="shared" ca="1" si="15"/>
        <v>-0.10739901849754618</v>
      </c>
      <c r="BK18" s="494">
        <f t="shared" ca="1" si="16"/>
        <v>7.5130643803483929E-2</v>
      </c>
      <c r="BL18" s="494">
        <f t="shared" ref="BL18" ca="1" si="35">IFERROR(BJ18-BK18,0)</f>
        <v>-0.18252966230103013</v>
      </c>
      <c r="BM18" s="413"/>
      <c r="BN18" s="506"/>
      <c r="BO18" s="506"/>
      <c r="BP18" s="506"/>
      <c r="BQ18" s="507"/>
      <c r="BR18" s="506"/>
      <c r="BS18" s="506"/>
      <c r="BT18" s="413"/>
      <c r="BU18" s="512" t="str">
        <f t="shared" si="19"/>
        <v>Vatsal Shah, Prasad Kad</v>
      </c>
      <c r="BV18" s="509"/>
    </row>
    <row r="19" spans="1:74">
      <c r="A19" s="478" t="str" cm="1">
        <f t="array" aca="1" ref="A19" ca="1">_FV($B19,"Ticker symbol",TRUE)</f>
        <v>OSK</v>
      </c>
      <c r="B19" s="479" t="e" vm="14">
        <v>#VALUE!</v>
      </c>
      <c r="C19" s="513" t="str" cm="1">
        <f t="array" aca="1" ref="C19" ca="1">PROPER(_FV($B19,"Name"))</f>
        <v>Oshkosh Corporation</v>
      </c>
      <c r="D19" s="481">
        <v>601</v>
      </c>
      <c r="E19" s="447"/>
      <c r="F19" s="448"/>
      <c r="G19" s="482" cm="1">
        <f t="array" aca="1" ref="G19" ca="1">_FV($B19,"Price")</f>
        <v>109.67</v>
      </c>
      <c r="H19" s="450">
        <f t="shared" ref="H19" ca="1" si="36">D19*G19</f>
        <v>65911.67</v>
      </c>
      <c r="I19" s="451">
        <f t="shared" ref="I19" ca="1" si="37">H19/$H$5</f>
        <v>3.5389808732138615E-2</v>
      </c>
      <c r="J19" s="452">
        <f ca="1">_xlfn.RANK.AVG(I19,OFFSET($I$5,1,0):$I$47,0)</f>
        <v>7</v>
      </c>
      <c r="K19" s="483"/>
      <c r="L19" s="454">
        <f t="shared" ref="L19" ca="1" si="38">H19+K19</f>
        <v>65911.67</v>
      </c>
      <c r="M19" s="451">
        <f t="shared" ref="M19" ca="1" si="39">L19/$L$5</f>
        <v>3.5389808732138615E-2</v>
      </c>
      <c r="N19" s="484" cm="1">
        <f t="array" aca="1" ref="N19" ca="1">_FV(B19,"Change (%)",TRUE)</f>
        <v>9.8529999999999989E-3</v>
      </c>
      <c r="O19" s="485">
        <f ca="1">_xlfn.IFNA(INDEX(Returns!$104:$104, MATCH($A19,DataStreams,0)),P19)</f>
        <v>1.2156592038088403</v>
      </c>
      <c r="P19" s="486" cm="1">
        <f t="array" aca="1" ref="P19" ca="1">IF(ISERROR(_FV($B19,"Beta")),1,_FV($B19,"Beta"))</f>
        <v>1.1729000000000001</v>
      </c>
      <c r="Q19" s="485">
        <f ca="1">_xlfn.IFNA(INDEX(Returns!$105:$105, MATCH($A19,DataStreams,0)),P19)</f>
        <v>1.218065625631872</v>
      </c>
      <c r="R19" s="487">
        <f t="shared" ca="1" si="5"/>
        <v>0.31581601767081241</v>
      </c>
      <c r="S19" s="487">
        <f ca="1">_xlfn.IFNA(INDEX(Returns!$109:$109,MATCH($A19,DataStreams,0)),"NA")</f>
        <v>0.23065489427196856</v>
      </c>
      <c r="T19" s="488">
        <f t="shared" ref="T19" ca="1" si="40">(I19*$O19)/SUMPRODUCT(Beta,Current_Weight)</f>
        <v>4.4870189945820482E-2</v>
      </c>
      <c r="U19" s="488">
        <f ca="1"/>
        <v>4.9206945095646541E-2</v>
      </c>
      <c r="V19" s="488">
        <f ca="1"/>
        <v>8.9339697609622029E-2</v>
      </c>
      <c r="W19" s="488">
        <f ca="1">(M19*$O19)/SUMPRODUCT(Beta,Post_Action_Weight)</f>
        <v>4.4870189945820482E-2</v>
      </c>
      <c r="X19" s="488">
        <f ca="1"/>
        <v>4.9206945095646541E-2</v>
      </c>
      <c r="Y19" s="488">
        <f ca="1"/>
        <v>8.9339697609622029E-2</v>
      </c>
      <c r="Z19" s="489" cm="1">
        <f t="array" aca="1" ref="Z19" ca="1">IFERROR(_FV(B19,"P/E",TRUE),"NA")</f>
        <v>10.538399999999999</v>
      </c>
      <c r="AA19" s="490">
        <f t="shared" ref="AA19" ca="1" si="41">IFERROR(G19/Z19,0)</f>
        <v>10.40670310483565</v>
      </c>
      <c r="AB19" s="491">
        <f t="shared" ref="AB19" ca="1" si="42">IFERROR(1/Z19,0)</f>
        <v>9.4891065057314206E-2</v>
      </c>
      <c r="AC19" s="492"/>
      <c r="AD19" s="493"/>
      <c r="AE19" s="494"/>
      <c r="AF19" s="494"/>
      <c r="AG19" s="495"/>
      <c r="AH19" s="510" t="s">
        <v>7</v>
      </c>
      <c r="AI19" s="497" t="s">
        <v>314</v>
      </c>
      <c r="AJ19" s="497" t="s">
        <v>146</v>
      </c>
      <c r="AK19" s="413"/>
      <c r="AL19" s="511"/>
      <c r="AM19" s="511"/>
      <c r="AN19" s="511"/>
      <c r="AO19" s="511"/>
      <c r="AP19" s="511"/>
      <c r="AQ19" s="511"/>
      <c r="AR19" s="511"/>
      <c r="AS19" s="511"/>
      <c r="AT19" s="511"/>
      <c r="AU19" s="511"/>
      <c r="AV19" s="511"/>
      <c r="AW19" s="413"/>
      <c r="AX19" s="499">
        <f>IFERROR(AY19/D19,"NA")</f>
        <v>99.793094841930113</v>
      </c>
      <c r="AY19" s="500">
        <v>59975.65</v>
      </c>
      <c r="AZ19" s="501">
        <v>127.71</v>
      </c>
      <c r="BA19" s="502">
        <v>45516</v>
      </c>
      <c r="BB19" s="413"/>
      <c r="BC19" s="494">
        <f t="shared" ref="BC19" ca="1" si="43">IFERROR(G19/AX19-1,"NA")</f>
        <v>9.8973833547448153E-2</v>
      </c>
      <c r="BD19" s="503">
        <f t="shared" ref="BD19" ca="1" si="44">IFERROR(G19/AX19,"NA")</f>
        <v>1.0989738335474482</v>
      </c>
      <c r="BE19" s="413"/>
      <c r="BF19" s="514">
        <f t="shared" ref="BF19" ca="1" si="45">IF($G19&gt;AZ19,"Review",0)</f>
        <v>0</v>
      </c>
      <c r="BG19" s="494">
        <f t="shared" ca="1" si="25"/>
        <v>0</v>
      </c>
      <c r="BH19" s="514">
        <f t="shared" ca="1" si="26"/>
        <v>0</v>
      </c>
      <c r="BI19" s="413"/>
      <c r="BJ19" s="494">
        <f t="shared" ca="1" si="15"/>
        <v>0.16449348044132384</v>
      </c>
      <c r="BK19" s="494">
        <f t="shared" ca="1" si="16"/>
        <v>6.6861256209486214E-2</v>
      </c>
      <c r="BL19" s="494">
        <f t="shared" ref="BL19" ca="1" si="46">IFERROR(BJ19-BK19,0)</f>
        <v>9.7632224231837622E-2</v>
      </c>
      <c r="BM19" s="413"/>
      <c r="BN19" s="506"/>
      <c r="BO19" s="506"/>
      <c r="BP19" s="506"/>
      <c r="BQ19" s="507"/>
      <c r="BR19" s="506"/>
      <c r="BS19" s="506"/>
      <c r="BT19" s="413"/>
      <c r="BU19" s="512" t="str">
        <f t="shared" si="19"/>
        <v>Hari Ghatole, Sushanth Meka</v>
      </c>
      <c r="BV19" s="509"/>
    </row>
    <row r="20" spans="1:74">
      <c r="A20" s="478" t="str" cm="1">
        <f t="array" aca="1" ref="A20" ca="1">_FV($B20,"Ticker symbol",TRUE)</f>
        <v>HON</v>
      </c>
      <c r="B20" s="479" t="e" vm="15">
        <v>#VALUE!</v>
      </c>
      <c r="C20" s="513" t="str" cm="1">
        <f t="array" aca="1" ref="C20" ca="1">PROPER(_FV($B20,"Name"))</f>
        <v>Honeywell International Incorporation</v>
      </c>
      <c r="D20" s="481">
        <v>151</v>
      </c>
      <c r="E20" s="447" cm="1">
        <f t="array" aca="1" ref="E20" ca="1">_FV(B20,"Previous close",TRUE)*D20</f>
        <v>34577.49</v>
      </c>
      <c r="F20" s="448">
        <f t="shared" ca="1" si="0"/>
        <v>1.9772272079259877E-2</v>
      </c>
      <c r="G20" s="482" cm="1">
        <f t="array" aca="1" ref="G20" ca="1">_FV($B20,"Price")</f>
        <v>229.84</v>
      </c>
      <c r="H20" s="450">
        <f t="shared" ca="1" si="20"/>
        <v>34705.840000000004</v>
      </c>
      <c r="I20" s="451">
        <f t="shared" ca="1" si="1"/>
        <v>1.863453072101201E-2</v>
      </c>
      <c r="J20" s="452">
        <f ca="1">_xlfn.RANK.AVG(I20,OFFSET($I$5,1,0):$I$47,0)</f>
        <v>25</v>
      </c>
      <c r="K20" s="483"/>
      <c r="L20" s="454">
        <f t="shared" ca="1" si="2"/>
        <v>34705.840000000004</v>
      </c>
      <c r="M20" s="451">
        <f t="shared" ca="1" si="3"/>
        <v>1.863453072101201E-2</v>
      </c>
      <c r="N20" s="484" cm="1">
        <f t="array" aca="1" ref="N20" ca="1">_FV(B20,"Change (%)",TRUE)</f>
        <v>3.7119999999999996E-3</v>
      </c>
      <c r="O20" s="485">
        <f ca="1">_xlfn.IFNA(INDEX(Returns!$104:$104, MATCH($A20,DataStreams,0)),P20)</f>
        <v>0.91147219794102585</v>
      </c>
      <c r="P20" s="486" cm="1">
        <f t="array" aca="1" ref="P20" ca="1">IF(ISERROR(_FV($B20,"Beta")),1,_FV($B20,"Beta"))</f>
        <v>1.0336000000000001</v>
      </c>
      <c r="Q20" s="485">
        <f ca="1">_xlfn.IFNA(INDEX(Returns!$105:$105, MATCH($A20,DataStreams,0)),P20)</f>
        <v>0.4458387984281551</v>
      </c>
      <c r="R20" s="487">
        <f t="shared" ca="1" si="5"/>
        <v>0.22819655926083382</v>
      </c>
      <c r="S20" s="487">
        <f ca="1">_xlfn.IFNA(INDEX(Returns!$109:$109,MATCH($A20,DataStreams,0)),"NA")</f>
        <v>0.16144082921490568</v>
      </c>
      <c r="T20" s="488">
        <f t="shared" ca="1" si="4"/>
        <v>1.7714534173988886E-2</v>
      </c>
      <c r="U20" s="488">
        <f ca="1"/>
        <v>1.8148179036962836E-2</v>
      </c>
      <c r="V20" s="488">
        <f ca="1"/>
        <v>2.2574414276425179E-2</v>
      </c>
      <c r="W20" s="488">
        <f t="shared" ref="W20:W22" ca="1" si="47">(M20*O20)/SUMPRODUCT(Beta,Post_Action_Weight)</f>
        <v>1.7714534173988886E-2</v>
      </c>
      <c r="X20" s="488">
        <f ca="1"/>
        <v>1.8148179036962836E-2</v>
      </c>
      <c r="Y20" s="488">
        <f ca="1"/>
        <v>2.2574414276425179E-2</v>
      </c>
      <c r="Z20" s="489" cm="1">
        <f t="array" aca="1" ref="Z20" ca="1">IFERROR(_FV(B20,"P/E",TRUE),"NA")</f>
        <v>26.4499</v>
      </c>
      <c r="AA20" s="490">
        <f t="shared" ca="1" si="7"/>
        <v>8.6896358776403702</v>
      </c>
      <c r="AB20" s="491">
        <f t="shared" ca="1" si="8"/>
        <v>3.780732630369113E-2</v>
      </c>
      <c r="AC20" s="492" cm="1">
        <f t="array" aca="1" ref="AC20" ca="1">_FV(B20,"52 week low",TRUE)</f>
        <v>189.66</v>
      </c>
      <c r="AD20" s="493" cm="1">
        <f t="array" aca="1" ref="AD20" ca="1">_FV(B20,"52 week high",TRUE)</f>
        <v>242.77</v>
      </c>
      <c r="AE20" s="494">
        <f t="shared" ca="1" si="9"/>
        <v>0.21185278920172945</v>
      </c>
      <c r="AF20" s="494">
        <f t="shared" ca="1" si="10"/>
        <v>-5.3260287514931837E-2</v>
      </c>
      <c r="AG20" s="495">
        <f t="shared" ca="1" si="11"/>
        <v>0.23107379046293078</v>
      </c>
      <c r="AH20" s="510" t="s">
        <v>20</v>
      </c>
      <c r="AI20" s="497" t="s">
        <v>314</v>
      </c>
      <c r="AJ20" s="497" t="s">
        <v>146</v>
      </c>
      <c r="AK20" s="413"/>
      <c r="AL20" s="511">
        <f t="shared" si="23"/>
        <v>0</v>
      </c>
      <c r="AM20" s="511">
        <f t="shared" si="23"/>
        <v>0</v>
      </c>
      <c r="AN20" s="511">
        <f t="shared" si="23"/>
        <v>0</v>
      </c>
      <c r="AO20" s="511">
        <f t="shared" si="23"/>
        <v>0</v>
      </c>
      <c r="AP20" s="511">
        <f t="shared" si="23"/>
        <v>1</v>
      </c>
      <c r="AQ20" s="511">
        <f t="shared" si="23"/>
        <v>0</v>
      </c>
      <c r="AR20" s="511">
        <f t="shared" si="23"/>
        <v>0</v>
      </c>
      <c r="AS20" s="511">
        <f t="shared" si="23"/>
        <v>0</v>
      </c>
      <c r="AT20" s="511">
        <f t="shared" si="23"/>
        <v>0</v>
      </c>
      <c r="AU20" s="511">
        <f t="shared" si="23"/>
        <v>0</v>
      </c>
      <c r="AV20" s="511">
        <f t="shared" si="23"/>
        <v>0</v>
      </c>
      <c r="AW20" s="413"/>
      <c r="AX20" s="499">
        <f t="shared" ca="1" si="12"/>
        <v>198.34622516556291</v>
      </c>
      <c r="AY20" s="500">
        <f ca="1">_xlfn.IFNA(INDEX(Reconciliation!$D:$D,MATCH($A20,Reconciliation!$A:$A,0)),"NA")</f>
        <v>29950.28</v>
      </c>
      <c r="AZ20" s="501">
        <v>239.95</v>
      </c>
      <c r="BA20" s="502">
        <v>45268</v>
      </c>
      <c r="BB20" s="413"/>
      <c r="BC20" s="494">
        <f t="shared" ca="1" si="13"/>
        <v>0.15878182107145578</v>
      </c>
      <c r="BD20" s="503">
        <f t="shared" ca="1" si="14"/>
        <v>1.1587818210714558</v>
      </c>
      <c r="BE20" s="413"/>
      <c r="BF20" s="514">
        <f t="shared" ca="1" si="24"/>
        <v>0</v>
      </c>
      <c r="BG20" s="494">
        <f t="shared" ca="1" si="25"/>
        <v>0</v>
      </c>
      <c r="BH20" s="514">
        <f t="shared" ca="1" si="26"/>
        <v>0</v>
      </c>
      <c r="BI20" s="413"/>
      <c r="BJ20" s="494">
        <f t="shared" ref="BJ20:BJ39" ca="1" si="48">IF(ISNUMBER($AZ20),($AZ20/$G20-1),$BK20)</f>
        <v>4.3987121475809188E-2</v>
      </c>
      <c r="BK20" s="494">
        <f t="shared" ca="1" si="16"/>
        <v>5.0130970886756422E-2</v>
      </c>
      <c r="BL20" s="494">
        <f t="shared" ca="1" si="17"/>
        <v>-6.1438494109472344E-3</v>
      </c>
      <c r="BM20" s="413"/>
      <c r="BN20" s="506"/>
      <c r="BO20" s="506"/>
      <c r="BP20" s="506"/>
      <c r="BQ20" s="507"/>
      <c r="BR20" s="506"/>
      <c r="BS20" s="506"/>
      <c r="BT20" s="413"/>
      <c r="BU20" s="512" t="str">
        <f t="shared" si="19"/>
        <v>Hari Ghatole, Sushanth Meka</v>
      </c>
      <c r="BV20" s="509" t="s">
        <v>316</v>
      </c>
    </row>
    <row r="21" spans="1:74">
      <c r="A21" s="478" t="str" cm="1">
        <f t="array" aca="1" ref="A21" ca="1">_FV($B21,"Ticker symbol",TRUE)</f>
        <v>AMKR</v>
      </c>
      <c r="B21" s="479" t="e" vm="16">
        <v>#VALUE!</v>
      </c>
      <c r="C21" s="513" t="str" cm="1">
        <f t="array" aca="1" ref="C21" ca="1">PROPER(_FV($B21,"Name"))</f>
        <v>Amkor Technology, Inc.</v>
      </c>
      <c r="D21" s="481">
        <v>1959</v>
      </c>
      <c r="E21" s="447" cm="1">
        <f t="array" aca="1" ref="E21" ca="1">_FV(B21,"Previous close",TRUE)*D21</f>
        <v>49347.21</v>
      </c>
      <c r="F21" s="448">
        <f t="shared" ref="F21" ca="1" si="49">E21/$E$5</f>
        <v>2.8217966731314909E-2</v>
      </c>
      <c r="G21" s="482" cm="1">
        <f t="array" aca="1" ref="G21" ca="1">_FV($B21,"Price")</f>
        <v>25.33</v>
      </c>
      <c r="H21" s="450">
        <f t="shared" ref="H21" ca="1" si="50">D21*G21</f>
        <v>49621.469999999994</v>
      </c>
      <c r="I21" s="451">
        <f t="shared" ref="I21" ca="1" si="51">H21/$H$5</f>
        <v>2.664314729557837E-2</v>
      </c>
      <c r="J21" s="452">
        <f ca="1">_xlfn.RANK.AVG(I21,OFFSET($I$5,1,0):$I$47,0)</f>
        <v>12</v>
      </c>
      <c r="K21" s="483"/>
      <c r="L21" s="454">
        <f t="shared" ref="L21" ca="1" si="52">H21+K21</f>
        <v>49621.469999999994</v>
      </c>
      <c r="M21" s="451">
        <f t="shared" ref="M21" ca="1" si="53">L21/$L$5</f>
        <v>2.664314729557837E-2</v>
      </c>
      <c r="N21" s="484" cm="1">
        <f t="array" aca="1" ref="N21" ca="1">_FV(B21,"Change (%)",TRUE)</f>
        <v>5.5579999999999996E-3</v>
      </c>
      <c r="O21" s="485">
        <f ca="1">_xlfn.IFNA(INDEX(Returns!$104:$104, MATCH($A21,DataStreams,0)),P21)</f>
        <v>2.0221238968270905</v>
      </c>
      <c r="P21" s="486" cm="1">
        <f t="array" aca="1" ref="P21" ca="1">IF(ISERROR(_FV($B21,"Beta")),1,_FV($B21,"Beta"))</f>
        <v>1.8573999999999999</v>
      </c>
      <c r="Q21" s="485">
        <f ca="1">_xlfn.IFNA(INDEX(Returns!$105:$105, MATCH($A21,DataStreams,0)),P21)</f>
        <v>1.8186676387965819</v>
      </c>
      <c r="R21" s="487">
        <f t="shared" ca="1" si="5"/>
        <v>0.51632170946499512</v>
      </c>
      <c r="S21" s="487">
        <f ca="1">_xlfn.IFNA(INDEX(Returns!$109:$109,MATCH($A21,DataStreams,0)),"NA")</f>
        <v>0.37238768243532716</v>
      </c>
      <c r="T21" s="488">
        <f t="shared" ref="T21" ca="1" si="54">(I21*$O21)/SUMPRODUCT(Beta,Current_Weight)</f>
        <v>5.6190272389065654E-2</v>
      </c>
      <c r="U21" s="488">
        <f ca="1"/>
        <v>5.6809969937813301E-2</v>
      </c>
      <c r="V21" s="488">
        <f ca="1"/>
        <v>6.4955589020651086E-2</v>
      </c>
      <c r="W21" s="488">
        <f t="shared" ref="W21" ca="1" si="55">(M21*O21)/SUMPRODUCT(Beta,Post_Action_Weight)</f>
        <v>5.6190272389065654E-2</v>
      </c>
      <c r="X21" s="488">
        <f ca="1"/>
        <v>5.6809969937813301E-2</v>
      </c>
      <c r="Y21" s="488">
        <f ca="1"/>
        <v>6.4955589020651086E-2</v>
      </c>
      <c r="Z21" s="489" cm="1">
        <f t="array" aca="1" ref="Z21" ca="1">IFERROR(_FV(B21,"P/E",TRUE),"NA")</f>
        <v>17.052499999999998</v>
      </c>
      <c r="AA21" s="490">
        <f t="shared" ref="AA21" ca="1" si="56">IFERROR(G21/Z21,0)</f>
        <v>1.485412696085618</v>
      </c>
      <c r="AB21" s="491">
        <f t="shared" ref="AB21" ca="1" si="57">IFERROR(1/Z21,0)</f>
        <v>5.8642427796510778E-2</v>
      </c>
      <c r="AC21" s="492" cm="1">
        <f t="array" aca="1" ref="AC21" ca="1">_FV(B21,"52 week low",TRUE)</f>
        <v>24.1</v>
      </c>
      <c r="AD21" s="493" cm="1">
        <f t="array" aca="1" ref="AD21" ca="1">_FV(B21,"52 week high",TRUE)</f>
        <v>44.86</v>
      </c>
      <c r="AE21" s="494">
        <f t="shared" ref="AE21" ca="1" si="58">$G21/AC21-1</f>
        <v>5.1037344398340068E-2</v>
      </c>
      <c r="AF21" s="494">
        <f t="shared" ref="AF21" ca="1" si="59">$G21/AD21-1</f>
        <v>-0.43535443602318324</v>
      </c>
      <c r="AG21" s="495">
        <f t="shared" ref="AG21" ca="1" si="60">(AD21-AC21)/G21</f>
        <v>0.81958152388472161</v>
      </c>
      <c r="AH21" s="510" t="s">
        <v>29</v>
      </c>
      <c r="AI21" s="497" t="s">
        <v>314</v>
      </c>
      <c r="AJ21" s="497" t="s">
        <v>146</v>
      </c>
      <c r="AK21" s="413"/>
      <c r="AL21" s="511">
        <f t="shared" si="23"/>
        <v>0</v>
      </c>
      <c r="AM21" s="511">
        <f t="shared" si="23"/>
        <v>0</v>
      </c>
      <c r="AN21" s="511">
        <f t="shared" si="23"/>
        <v>0</v>
      </c>
      <c r="AO21" s="511">
        <f t="shared" si="23"/>
        <v>0</v>
      </c>
      <c r="AP21" s="511">
        <f t="shared" si="23"/>
        <v>0</v>
      </c>
      <c r="AQ21" s="511">
        <f t="shared" si="23"/>
        <v>0</v>
      </c>
      <c r="AR21" s="511">
        <f t="shared" si="23"/>
        <v>0</v>
      </c>
      <c r="AS21" s="511">
        <f t="shared" si="23"/>
        <v>1</v>
      </c>
      <c r="AT21" s="511">
        <f t="shared" si="23"/>
        <v>0</v>
      </c>
      <c r="AU21" s="511">
        <f t="shared" si="23"/>
        <v>0</v>
      </c>
      <c r="AV21" s="511">
        <f t="shared" si="23"/>
        <v>0</v>
      </c>
      <c r="AW21" s="413"/>
      <c r="AX21" s="499">
        <f t="shared" si="12"/>
        <v>40.832501276161302</v>
      </c>
      <c r="AY21" s="500">
        <v>79990.87</v>
      </c>
      <c r="AZ21" s="501">
        <v>49.21</v>
      </c>
      <c r="BA21" s="502">
        <v>45485</v>
      </c>
      <c r="BB21" s="413"/>
      <c r="BC21" s="494">
        <f t="shared" ref="BC21" ca="1" si="61">IFERROR(G21/AX21-1,"NA")</f>
        <v>-0.37966082879208585</v>
      </c>
      <c r="BD21" s="503">
        <f t="shared" ref="BD21" ca="1" si="62">IFERROR(G21/AX21,"NA")</f>
        <v>0.62033917120791415</v>
      </c>
      <c r="BE21" s="413"/>
      <c r="BF21" s="514">
        <f t="shared" ref="BF21" ca="1" si="63">IF($G21&gt;AZ21,"Review",0)</f>
        <v>0</v>
      </c>
      <c r="BG21" s="494">
        <f t="shared" ca="1" si="25"/>
        <v>0</v>
      </c>
      <c r="BH21" s="514" t="str">
        <f t="shared" ca="1" si="26"/>
        <v>Review</v>
      </c>
      <c r="BI21" s="413"/>
      <c r="BJ21" s="494">
        <f t="shared" ca="1" si="48"/>
        <v>0.9427556257402292</v>
      </c>
      <c r="BK21" s="494">
        <f t="shared" ca="1" si="16"/>
        <v>0.11121681432548998</v>
      </c>
      <c r="BL21" s="494">
        <f t="shared" ref="BL21" ca="1" si="64">IFERROR(BJ21-BK21,0)</f>
        <v>0.83153881141473918</v>
      </c>
      <c r="BM21" s="413"/>
      <c r="BN21" s="506"/>
      <c r="BO21" s="506"/>
      <c r="BP21" s="506"/>
      <c r="BQ21" s="507"/>
      <c r="BR21" s="506"/>
      <c r="BS21" s="506"/>
      <c r="BT21" s="413"/>
      <c r="BU21" s="512" t="str">
        <f>INDEX(Sector_Managers,MATCH($AH21,Sectors,0))</f>
        <v>Ruchita Katpal, Bhavana Murthy</v>
      </c>
      <c r="BV21" s="509"/>
    </row>
    <row r="22" spans="1:74">
      <c r="A22" s="478" t="str" cm="1">
        <f t="array" aca="1" ref="A22" ca="1">_FV($B22,"Ticker symbol",TRUE)</f>
        <v>KEYS</v>
      </c>
      <c r="B22" s="479" t="e" vm="17">
        <v>#VALUE!</v>
      </c>
      <c r="C22" s="513" t="str" cm="1">
        <f t="array" aca="1" ref="C22" ca="1">PROPER(_FV($B22,"Name"))</f>
        <v>Keysight Technologies, Inc.</v>
      </c>
      <c r="D22" s="481">
        <v>327</v>
      </c>
      <c r="E22" s="447" cm="1">
        <f t="array" aca="1" ref="E22" ca="1">_FV(B22,"Previous close",TRUE)*D22</f>
        <v>48843.99</v>
      </c>
      <c r="F22" s="448">
        <f t="shared" ca="1" si="0"/>
        <v>2.7930212971405639E-2</v>
      </c>
      <c r="G22" s="482" cm="1">
        <f t="array" aca="1" ref="G22" ca="1">_FV($B22,"Price")</f>
        <v>150.41999999999999</v>
      </c>
      <c r="H22" s="450">
        <f t="shared" ca="1" si="20"/>
        <v>49187.34</v>
      </c>
      <c r="I22" s="451">
        <f t="shared" ca="1" si="1"/>
        <v>2.6410050824727561E-2</v>
      </c>
      <c r="J22" s="452">
        <f ca="1">_xlfn.RANK.AVG(I22,OFFSET($I$5,1,0):$I$47,0)</f>
        <v>14</v>
      </c>
      <c r="K22" s="483"/>
      <c r="L22" s="454">
        <f t="shared" ca="1" si="2"/>
        <v>49187.34</v>
      </c>
      <c r="M22" s="451">
        <f t="shared" ca="1" si="3"/>
        <v>2.6410050824727561E-2</v>
      </c>
      <c r="N22" s="484" cm="1">
        <f t="array" aca="1" ref="N22" ca="1">_FV(B22,"Change (%)",TRUE)</f>
        <v>7.0299999999999998E-3</v>
      </c>
      <c r="O22" s="485">
        <f ca="1">_xlfn.IFNA(INDEX(Returns!$104:$104, MATCH($A22,DataStreams,0)),P22)</f>
        <v>1.1217532526114338</v>
      </c>
      <c r="P22" s="486" cm="1">
        <f t="array" aca="1" ref="P22" ca="1">IF(ISERROR(_FV($B22,"Beta")),1,_FV($B22,"Beta"))</f>
        <v>0.97419999999999995</v>
      </c>
      <c r="Q22" s="485">
        <f ca="1">_xlfn.IFNA(INDEX(Returns!$105:$105, MATCH($A22,DataStreams,0)),P22)</f>
        <v>-0.40127190156630582</v>
      </c>
      <c r="R22" s="487">
        <f t="shared" ca="1" si="5"/>
        <v>0.29456805645488748</v>
      </c>
      <c r="S22" s="487">
        <f ca="1">_xlfn.IFNA(INDEX(Returns!$109:$109,MATCH($A22,DataStreams,0)),"NA")</f>
        <v>0.21827442332274741</v>
      </c>
      <c r="T22" s="488">
        <f t="shared" ca="1" si="4"/>
        <v>3.0898288543655176E-2</v>
      </c>
      <c r="U22" s="488">
        <f ca="1"/>
        <v>2.7608282975796299E-2</v>
      </c>
      <c r="V22" s="488">
        <f ca="1"/>
        <v>-6.7245056609179345E-4</v>
      </c>
      <c r="W22" s="488">
        <f t="shared" ca="1" si="47"/>
        <v>3.0898288543655176E-2</v>
      </c>
      <c r="X22" s="488">
        <f ca="1"/>
        <v>2.7608282975796299E-2</v>
      </c>
      <c r="Y22" s="488">
        <f ca="1"/>
        <v>-6.7245056609179345E-4</v>
      </c>
      <c r="Z22" s="489" cm="1">
        <f t="array" aca="1" ref="Z22" ca="1">IFERROR(_FV(B22,"P/E",TRUE),"NA")</f>
        <v>28.8247</v>
      </c>
      <c r="AA22" s="490">
        <f t="shared" ca="1" si="7"/>
        <v>5.2184411286153889</v>
      </c>
      <c r="AB22" s="491">
        <f t="shared" ca="1" si="8"/>
        <v>3.4692468611989026E-2</v>
      </c>
      <c r="AC22" s="492" cm="1">
        <f t="array" aca="1" ref="AC22" ca="1">_FV(B22,"52 week low",TRUE)</f>
        <v>119.72</v>
      </c>
      <c r="AD22" s="493" cm="1">
        <f t="array" aca="1" ref="AD22" ca="1">_FV(B22,"52 week high",TRUE)</f>
        <v>166.28</v>
      </c>
      <c r="AE22" s="494">
        <f t="shared" ca="1" si="9"/>
        <v>0.25643167390578014</v>
      </c>
      <c r="AF22" s="494">
        <f t="shared" ca="1" si="10"/>
        <v>-9.5381284580226211E-2</v>
      </c>
      <c r="AG22" s="495">
        <f t="shared" ca="1" si="11"/>
        <v>0.30953330674112489</v>
      </c>
      <c r="AH22" s="510" t="s">
        <v>29</v>
      </c>
      <c r="AI22" s="497" t="s">
        <v>314</v>
      </c>
      <c r="AJ22" s="497" t="s">
        <v>146</v>
      </c>
      <c r="AK22" s="413"/>
      <c r="AL22" s="511">
        <f t="shared" si="23"/>
        <v>0</v>
      </c>
      <c r="AM22" s="511">
        <f t="shared" si="23"/>
        <v>0</v>
      </c>
      <c r="AN22" s="511">
        <f t="shared" si="23"/>
        <v>0</v>
      </c>
      <c r="AO22" s="511">
        <f t="shared" si="23"/>
        <v>0</v>
      </c>
      <c r="AP22" s="511">
        <f t="shared" si="23"/>
        <v>0</v>
      </c>
      <c r="AQ22" s="511">
        <f t="shared" si="23"/>
        <v>0</v>
      </c>
      <c r="AR22" s="511">
        <f t="shared" si="23"/>
        <v>0</v>
      </c>
      <c r="AS22" s="511">
        <f t="shared" si="23"/>
        <v>1</v>
      </c>
      <c r="AT22" s="511">
        <f t="shared" si="23"/>
        <v>0</v>
      </c>
      <c r="AU22" s="511">
        <f t="shared" si="23"/>
        <v>0</v>
      </c>
      <c r="AV22" s="511">
        <f t="shared" si="23"/>
        <v>0</v>
      </c>
      <c r="AW22" s="413"/>
      <c r="AX22" s="499">
        <f t="shared" ca="1" si="12"/>
        <v>150.5040978593272</v>
      </c>
      <c r="AY22" s="500">
        <f ca="1">_xlfn.IFNA(INDEX(Reconciliation!$D:$D,MATCH($A22,Reconciliation!$A:$A,0)),"NA")</f>
        <v>49214.84</v>
      </c>
      <c r="AZ22" s="501">
        <v>211</v>
      </c>
      <c r="BA22" s="502">
        <v>44953</v>
      </c>
      <c r="BB22" s="413"/>
      <c r="BC22" s="494">
        <f t="shared" ca="1" si="13"/>
        <v>-5.5877454848984875E-4</v>
      </c>
      <c r="BD22" s="503">
        <f t="shared" ca="1" si="14"/>
        <v>0.99944122545151015</v>
      </c>
      <c r="BE22" s="413"/>
      <c r="BF22" s="514">
        <f t="shared" ca="1" si="24"/>
        <v>0</v>
      </c>
      <c r="BG22" s="494">
        <f t="shared" ca="1" si="25"/>
        <v>0</v>
      </c>
      <c r="BH22" s="514">
        <f t="shared" ca="1" si="26"/>
        <v>0</v>
      </c>
      <c r="BI22" s="413"/>
      <c r="BJ22" s="494">
        <f t="shared" ca="1" si="48"/>
        <v>0.40273899747374031</v>
      </c>
      <c r="BK22" s="494">
        <f t="shared" ca="1" si="16"/>
        <v>6.1696428893628856E-2</v>
      </c>
      <c r="BL22" s="494">
        <f t="shared" ca="1" si="17"/>
        <v>0.34104256858011145</v>
      </c>
      <c r="BM22" s="413"/>
      <c r="BN22" s="506"/>
      <c r="BO22" s="506"/>
      <c r="BP22" s="506"/>
      <c r="BQ22" s="507"/>
      <c r="BR22" s="506"/>
      <c r="BS22" s="506"/>
      <c r="BT22" s="413"/>
      <c r="BU22" s="512" t="str">
        <f t="shared" si="19"/>
        <v>Ruchita Katpal, Bhavana Murthy</v>
      </c>
      <c r="BV22" s="509" t="s">
        <v>316</v>
      </c>
    </row>
    <row r="23" spans="1:74">
      <c r="A23" s="478" t="str" cm="1">
        <f t="array" aca="1" ref="A23" ca="1">_FV($B23,"Ticker symbol",TRUE)</f>
        <v>LMT</v>
      </c>
      <c r="B23" s="479" t="e" vm="18">
        <v>#VALUE!</v>
      </c>
      <c r="C23" s="513" t="str" cm="1">
        <f t="array" aca="1" ref="C23" ca="1">PROPER(_FV($B23,"Name"))</f>
        <v>Lockheed Martin Corporation</v>
      </c>
      <c r="D23" s="481">
        <v>98</v>
      </c>
      <c r="E23" s="447" cm="1">
        <f t="array" aca="1" ref="E23" ca="1">_FV(B23,"Previous close",TRUE)*D23</f>
        <v>52413.340000000004</v>
      </c>
      <c r="F23" s="448">
        <f t="shared" ca="1" si="0"/>
        <v>2.9971256417477238E-2</v>
      </c>
      <c r="G23" s="482" cm="1">
        <f t="array" aca="1" ref="G23" ca="1">_FV($B23,"Price")</f>
        <v>532.04840000000002</v>
      </c>
      <c r="H23" s="450">
        <f t="shared" ca="1" si="20"/>
        <v>52140.743200000004</v>
      </c>
      <c r="I23" s="451">
        <f t="shared" ca="1" si="1"/>
        <v>2.7995815141682152E-2</v>
      </c>
      <c r="J23" s="452">
        <f ca="1">_xlfn.RANK.AVG(I23,OFFSET($I$5,1,0):$I$47,0)</f>
        <v>8</v>
      </c>
      <c r="K23" s="483"/>
      <c r="L23" s="454">
        <f t="shared" ca="1" si="2"/>
        <v>52140.743200000004</v>
      </c>
      <c r="M23" s="451">
        <f t="shared" ca="1" si="3"/>
        <v>2.7995815141682152E-2</v>
      </c>
      <c r="N23" s="484" cm="1">
        <f t="array" aca="1" ref="N23" ca="1">_FV(B23,"Change (%)",TRUE)</f>
        <v>-5.2009999999999999E-3</v>
      </c>
      <c r="O23" s="485">
        <f ca="1">_xlfn.IFNA(INDEX(Returns!$104:$104, MATCH($A23,DataStreams,0)),P23)</f>
        <v>0.18994342208556295</v>
      </c>
      <c r="P23" s="486" cm="1">
        <f t="array" aca="1" ref="P23" ca="1">IF(ISERROR(_FV($B23,"Beta")),1,_FV($B23,"Beta"))</f>
        <v>0.47439999999999999</v>
      </c>
      <c r="Q23" s="485">
        <f ca="1">_xlfn.IFNA(INDEX(Returns!$105:$105, MATCH($A23,DataStreams,0)),P23)</f>
        <v>1.5928924350198661</v>
      </c>
      <c r="R23" s="487">
        <f t="shared" ca="1" si="5"/>
        <v>0.23306556419267094</v>
      </c>
      <c r="S23" s="487">
        <f ca="1">_xlfn.IFNA(INDEX(Returns!$109:$109,MATCH($A23,DataStreams,0)),"NA")</f>
        <v>0.23116741207157793</v>
      </c>
      <c r="T23" s="488">
        <f t="shared" ca="1" si="4"/>
        <v>5.5460684499396432E-3</v>
      </c>
      <c r="U23" s="488">
        <f ca="1"/>
        <v>1.2428022874801745E-2</v>
      </c>
      <c r="V23" s="488">
        <f ca="1"/>
        <v>7.5660402269764074E-2</v>
      </c>
      <c r="W23" s="488">
        <f ca="1">(M23*$O23)/SUMPRODUCT(Beta,Post_Action_Weight)</f>
        <v>5.5460684499396432E-3</v>
      </c>
      <c r="X23" s="488">
        <f ca="1"/>
        <v>1.2428022874801745E-2</v>
      </c>
      <c r="Y23" s="488">
        <f ca="1"/>
        <v>7.5660402269764074E-2</v>
      </c>
      <c r="Z23" s="489" cm="1">
        <f t="array" aca="1" ref="Z23" ca="1">IFERROR(_FV(B23,"P/E",TRUE),"NA")</f>
        <v>19.3447</v>
      </c>
      <c r="AA23" s="490">
        <f t="shared" ca="1" si="7"/>
        <v>27.503574622506424</v>
      </c>
      <c r="AB23" s="491">
        <f t="shared" ca="1" si="8"/>
        <v>5.1693745573723034E-2</v>
      </c>
      <c r="AC23" s="492" cm="1">
        <f t="array" aca="1" ref="AC23" ca="1">_FV(B23,"52 week low",TRUE)</f>
        <v>413.92</v>
      </c>
      <c r="AD23" s="493" cm="1">
        <f t="array" aca="1" ref="AD23" ca="1">_FV(B23,"52 week high",TRUE)</f>
        <v>618.95000000000005</v>
      </c>
      <c r="AE23" s="494">
        <f t="shared" ca="1" si="9"/>
        <v>0.28538944723618087</v>
      </c>
      <c r="AF23" s="494">
        <f t="shared" ca="1" si="10"/>
        <v>-0.14040164795217713</v>
      </c>
      <c r="AG23" s="495">
        <f t="shared" ca="1" si="11"/>
        <v>0.38535967780374875</v>
      </c>
      <c r="AH23" s="510" t="s">
        <v>20</v>
      </c>
      <c r="AI23" s="497" t="s">
        <v>314</v>
      </c>
      <c r="AJ23" s="497" t="s">
        <v>146</v>
      </c>
      <c r="AK23" s="413"/>
      <c r="AL23" s="511">
        <f t="shared" ref="AL23:AV32" si="65">IF($AH23=AL$4,1,0)</f>
        <v>0</v>
      </c>
      <c r="AM23" s="511">
        <f t="shared" si="65"/>
        <v>0</v>
      </c>
      <c r="AN23" s="511">
        <f t="shared" si="65"/>
        <v>0</v>
      </c>
      <c r="AO23" s="511">
        <f t="shared" si="65"/>
        <v>0</v>
      </c>
      <c r="AP23" s="511">
        <f t="shared" si="65"/>
        <v>1</v>
      </c>
      <c r="AQ23" s="511">
        <f t="shared" si="65"/>
        <v>0</v>
      </c>
      <c r="AR23" s="511">
        <f t="shared" si="65"/>
        <v>0</v>
      </c>
      <c r="AS23" s="511">
        <f t="shared" si="65"/>
        <v>0</v>
      </c>
      <c r="AT23" s="511">
        <f t="shared" si="65"/>
        <v>0</v>
      </c>
      <c r="AU23" s="511">
        <f t="shared" si="65"/>
        <v>0</v>
      </c>
      <c r="AV23" s="511">
        <f t="shared" si="65"/>
        <v>0</v>
      </c>
      <c r="AW23" s="413"/>
      <c r="AX23" s="499">
        <f t="shared" ca="1" si="12"/>
        <v>206.56704081632654</v>
      </c>
      <c r="AY23" s="500">
        <f ca="1">_xlfn.IFNA(INDEX(Reconciliation!$D:$D,MATCH($A23,Reconciliation!$A:$A,0)),"NA")</f>
        <v>20243.57</v>
      </c>
      <c r="AZ23" s="501">
        <v>567.05999999999995</v>
      </c>
      <c r="BA23" s="502">
        <v>42211</v>
      </c>
      <c r="BB23" s="413"/>
      <c r="BC23" s="494">
        <f t="shared" ca="1" si="13"/>
        <v>1.5756693705705072</v>
      </c>
      <c r="BD23" s="503">
        <f t="shared" ca="1" si="14"/>
        <v>2.5756693705705072</v>
      </c>
      <c r="BE23" s="413"/>
      <c r="BF23" s="514">
        <f t="shared" ca="1" si="24"/>
        <v>0</v>
      </c>
      <c r="BG23" s="494">
        <f t="shared" ca="1" si="25"/>
        <v>0</v>
      </c>
      <c r="BH23" s="514">
        <f t="shared" ca="1" si="26"/>
        <v>0</v>
      </c>
      <c r="BI23" s="413"/>
      <c r="BJ23" s="494">
        <f t="shared" ca="1" si="48"/>
        <v>6.5805291398301158E-2</v>
      </c>
      <c r="BK23" s="494">
        <f t="shared" ca="1" si="16"/>
        <v>1.0446888214705963E-2</v>
      </c>
      <c r="BL23" s="494">
        <f t="shared" ca="1" si="17"/>
        <v>5.5358403183595195E-2</v>
      </c>
      <c r="BM23" s="413"/>
      <c r="BN23" s="516">
        <v>4.42</v>
      </c>
      <c r="BO23" s="516">
        <v>4.46</v>
      </c>
      <c r="BP23" s="516">
        <v>7.35</v>
      </c>
      <c r="BQ23" s="517">
        <f>AVERAGE(BN23:BP23)</f>
        <v>5.4099999999999993</v>
      </c>
      <c r="BR23" s="506" t="s">
        <v>319</v>
      </c>
      <c r="BS23" s="506">
        <v>28.36</v>
      </c>
      <c r="BT23" s="413"/>
      <c r="BU23" s="512" t="str">
        <f t="shared" si="19"/>
        <v>Hari Ghatole, Sushanth Meka</v>
      </c>
      <c r="BV23" s="509" t="s">
        <v>316</v>
      </c>
    </row>
    <row r="24" spans="1:74">
      <c r="A24" s="478" t="str" cm="1">
        <f t="array" aca="1" ref="A24" ca="1">_FV($B24,"Ticker symbol",TRUE)</f>
        <v>MP</v>
      </c>
      <c r="B24" s="479" t="e" vm="19">
        <v>#VALUE!</v>
      </c>
      <c r="C24" s="513" t="str" cm="1">
        <f t="array" aca="1" ref="C24" ca="1">PROPER(_FV($B24,"Name"))</f>
        <v>Mp Materials Corp</v>
      </c>
      <c r="D24" s="481">
        <v>2025</v>
      </c>
      <c r="E24" s="447" cm="1">
        <f t="array" aca="1" ref="E24" ca="1">_FV(B24,"Previous close",TRUE)*D24</f>
        <v>37017</v>
      </c>
      <c r="F24" s="448">
        <f t="shared" ca="1" si="0"/>
        <v>2.116724480458133E-2</v>
      </c>
      <c r="G24" s="482" cm="1">
        <f t="array" aca="1" ref="G24" ca="1">_FV($B24,"Price")</f>
        <v>18.510000000000002</v>
      </c>
      <c r="H24" s="450">
        <f t="shared" ca="1" si="20"/>
        <v>37482.75</v>
      </c>
      <c r="I24" s="451">
        <f t="shared" ca="1" si="1"/>
        <v>2.0125530930327946E-2</v>
      </c>
      <c r="J24" s="452">
        <f ca="1">_xlfn.RANK.AVG(I24,OFFSET($I$5,1,0):$I$47,0)</f>
        <v>20</v>
      </c>
      <c r="K24" s="483"/>
      <c r="L24" s="454">
        <f t="shared" ca="1" si="2"/>
        <v>37482.75</v>
      </c>
      <c r="M24" s="451">
        <f t="shared" ca="1" si="3"/>
        <v>2.0125530930327946E-2</v>
      </c>
      <c r="N24" s="484" cm="1">
        <f t="array" aca="1" ref="N24" ca="1">_FV(B24,"Change (%)",TRUE)</f>
        <v>1.2581999999999999E-2</v>
      </c>
      <c r="O24" s="485">
        <f ca="1">_xlfn.IFNA(INDEX(Returns!$104:$104, MATCH($A24,DataStreams,0)),P24)</f>
        <v>1.5919397248470897</v>
      </c>
      <c r="P24" s="486" cm="1">
        <f t="array" aca="1" ref="P24" ca="1">IF(ISERROR(_FV($B24,"Beta")),1,_FV($B24,"Beta"))</f>
        <v>2.2202999999999999</v>
      </c>
      <c r="Q24" s="485">
        <f ca="1">_xlfn.IFNA(INDEX(Returns!$105:$105, MATCH($A24,DataStreams,0)),P24)</f>
        <v>4.2893257419984465</v>
      </c>
      <c r="R24" s="487">
        <f t="shared" ca="1" si="5"/>
        <v>0.60594746430258561</v>
      </c>
      <c r="S24" s="487">
        <f ca="1">_xlfn.IFNA(INDEX(Returns!$109:$109,MATCH($A24,DataStreams,0)),"NA")</f>
        <v>0.53757649168121902</v>
      </c>
      <c r="T24" s="488">
        <f t="shared" ca="1" si="4"/>
        <v>3.3415027008438E-2</v>
      </c>
      <c r="U24" s="488">
        <f ca="1"/>
        <v>3.2238590492896464E-2</v>
      </c>
      <c r="V24" s="488">
        <f ca="1"/>
        <v>2.6210600448357595E-2</v>
      </c>
      <c r="W24" s="488">
        <f ca="1">(M24*O24)/SUMPRODUCT(Beta,Post_Action_Weight)</f>
        <v>3.3415027008438E-2</v>
      </c>
      <c r="X24" s="488">
        <f ca="1"/>
        <v>3.2238590492896464E-2</v>
      </c>
      <c r="Y24" s="488">
        <f ca="1"/>
        <v>2.6210600448357595E-2</v>
      </c>
      <c r="Z24" s="489" t="str" cm="1">
        <f t="array" ref="Z24">IFERROR(_FV(B24,"P/E",TRUE),"NA")</f>
        <v>NA</v>
      </c>
      <c r="AA24" s="490">
        <f t="shared" ca="1" si="7"/>
        <v>0</v>
      </c>
      <c r="AB24" s="491">
        <f t="shared" si="8"/>
        <v>0</v>
      </c>
      <c r="AC24" s="492" cm="1">
        <f t="array" aca="1" ref="AC24" ca="1">_FV(B24,"52 week low",TRUE)</f>
        <v>10.02</v>
      </c>
      <c r="AD24" s="493" cm="1">
        <f t="array" aca="1" ref="AD24" ca="1">_FV(B24,"52 week high",TRUE)</f>
        <v>20.85</v>
      </c>
      <c r="AE24" s="494">
        <f t="shared" ca="1" si="9"/>
        <v>0.84730538922155718</v>
      </c>
      <c r="AF24" s="494">
        <f t="shared" ca="1" si="10"/>
        <v>-0.11223021582733816</v>
      </c>
      <c r="AG24" s="495">
        <f t="shared" ca="1" si="11"/>
        <v>0.58508914100486231</v>
      </c>
      <c r="AH24" s="510" t="s">
        <v>7</v>
      </c>
      <c r="AI24" s="497" t="s">
        <v>314</v>
      </c>
      <c r="AJ24" s="497" t="s">
        <v>146</v>
      </c>
      <c r="AK24" s="413"/>
      <c r="AL24" s="511">
        <f t="shared" si="65"/>
        <v>1</v>
      </c>
      <c r="AM24" s="511">
        <f t="shared" si="65"/>
        <v>0</v>
      </c>
      <c r="AN24" s="511">
        <f t="shared" si="65"/>
        <v>0</v>
      </c>
      <c r="AO24" s="511">
        <f t="shared" si="65"/>
        <v>0</v>
      </c>
      <c r="AP24" s="511">
        <f t="shared" si="65"/>
        <v>0</v>
      </c>
      <c r="AQ24" s="511">
        <f t="shared" si="65"/>
        <v>0</v>
      </c>
      <c r="AR24" s="511">
        <f t="shared" si="65"/>
        <v>0</v>
      </c>
      <c r="AS24" s="511">
        <f t="shared" si="65"/>
        <v>0</v>
      </c>
      <c r="AT24" s="511">
        <f t="shared" si="65"/>
        <v>0</v>
      </c>
      <c r="AU24" s="511">
        <f t="shared" si="65"/>
        <v>0</v>
      </c>
      <c r="AV24" s="511">
        <f t="shared" si="65"/>
        <v>0</v>
      </c>
      <c r="AW24" s="413"/>
      <c r="AX24" s="499">
        <f t="shared" ca="1" si="12"/>
        <v>14.81403950617284</v>
      </c>
      <c r="AY24" s="500">
        <f ca="1">_xlfn.IFNA(INDEX(Reconciliation!$D:$D,MATCH($A24,Reconciliation!$A:$A,0)),"NA")</f>
        <v>29998.43</v>
      </c>
      <c r="AZ24" s="501">
        <v>20.61</v>
      </c>
      <c r="BA24" s="502">
        <v>45245</v>
      </c>
      <c r="BB24" s="413"/>
      <c r="BC24" s="494">
        <f t="shared" ca="1" si="13"/>
        <v>0.24949038999707662</v>
      </c>
      <c r="BD24" s="503">
        <f t="shared" ca="1" si="14"/>
        <v>1.2494903899970766</v>
      </c>
      <c r="BE24" s="413"/>
      <c r="BF24" s="514">
        <f t="shared" ca="1" si="24"/>
        <v>0</v>
      </c>
      <c r="BG24" s="494">
        <f t="shared" ca="1" si="25"/>
        <v>0</v>
      </c>
      <c r="BH24" s="514">
        <f t="shared" ca="1" si="26"/>
        <v>0</v>
      </c>
      <c r="BI24" s="413"/>
      <c r="BJ24" s="494">
        <f t="shared" ca="1" si="48"/>
        <v>0.11345218800648293</v>
      </c>
      <c r="BK24" s="494">
        <f t="shared" ca="1" si="16"/>
        <v>8.7556684866589934E-2</v>
      </c>
      <c r="BL24" s="494">
        <f t="shared" ca="1" si="17"/>
        <v>2.5895503139893E-2</v>
      </c>
      <c r="BM24" s="413"/>
      <c r="BN24" s="506"/>
      <c r="BO24" s="506"/>
      <c r="BP24" s="506"/>
      <c r="BQ24" s="507"/>
      <c r="BR24" s="506"/>
      <c r="BS24" s="506"/>
      <c r="BT24" s="413"/>
      <c r="BU24" s="512" t="str">
        <f t="shared" si="19"/>
        <v>Hari Ghatole, Sushanth Meka</v>
      </c>
      <c r="BV24" s="515" t="s">
        <v>317</v>
      </c>
    </row>
    <row r="25" spans="1:74">
      <c r="A25" s="478" t="str" cm="1">
        <f t="array" aca="1" ref="A25" ca="1">_FV($B25,"Ticker symbol",TRUE)</f>
        <v>MSFT</v>
      </c>
      <c r="B25" s="479" t="e" vm="20">
        <v>#VALUE!</v>
      </c>
      <c r="C25" s="513" t="str" cm="1">
        <f t="array" aca="1" ref="C25" ca="1">PROPER(_FV($B25,"Name"))</f>
        <v>Microsoft Corporation</v>
      </c>
      <c r="D25" s="481">
        <v>81</v>
      </c>
      <c r="E25" s="447" cm="1">
        <f t="array" aca="1" ref="E25" ca="1">_FV(B25,"Previous close",TRUE)*D25</f>
        <v>33615</v>
      </c>
      <c r="F25" s="448">
        <f t="shared" ca="1" si="0"/>
        <v>1.9221896266742349E-2</v>
      </c>
      <c r="G25" s="482" cm="1">
        <f t="array" aca="1" ref="G25" ca="1">_FV($B25,"Price")</f>
        <v>416.77</v>
      </c>
      <c r="H25" s="450">
        <f t="shared" ca="1" si="20"/>
        <v>33758.369999999995</v>
      </c>
      <c r="I25" s="451">
        <f t="shared" ca="1" si="1"/>
        <v>1.812580772735338E-2</v>
      </c>
      <c r="J25" s="452">
        <f ca="1">_xlfn.RANK.AVG(I25,OFFSET($I$5,1,0):$I$47,0)</f>
        <v>27</v>
      </c>
      <c r="K25" s="483"/>
      <c r="L25" s="454">
        <f t="shared" ca="1" si="2"/>
        <v>33758.369999999995</v>
      </c>
      <c r="M25" s="451">
        <f t="shared" ca="1" si="3"/>
        <v>1.812580772735338E-2</v>
      </c>
      <c r="N25" s="484" cm="1">
        <f t="array" aca="1" ref="N25" ca="1">_FV(B25,"Change (%)",TRUE)</f>
        <v>4.2649999999999997E-3</v>
      </c>
      <c r="O25" s="485">
        <f ca="1">_xlfn.IFNA(INDEX(Returns!$104:$104, MATCH($A25,DataStreams,0)),P25)</f>
        <v>0.97184544697744235</v>
      </c>
      <c r="P25" s="486" cm="1">
        <f t="array" aca="1" ref="P25" ca="1">IF(ISERROR(_FV($B25,"Beta")),1,_FV($B25,"Beta"))</f>
        <v>0.89970000000000006</v>
      </c>
      <c r="Q25" s="485">
        <f ca="1">_xlfn.IFNA(INDEX(Returns!$105:$105, MATCH($A25,DataStreams,0)),P25)</f>
        <v>1.3279542083602709</v>
      </c>
      <c r="R25" s="487">
        <f t="shared" ca="1" si="5"/>
        <v>0.24072730730363889</v>
      </c>
      <c r="S25" s="487">
        <f ca="1">_xlfn.IFNA(INDEX(Returns!$109:$109,MATCH($A25,DataStreams,0)),"NA")</f>
        <v>0.16739796306926161</v>
      </c>
      <c r="T25" s="488">
        <f t="shared" ca="1" si="4"/>
        <v>1.8372253249470942E-2</v>
      </c>
      <c r="U25" s="488">
        <f ca="1"/>
        <v>1.3908815066818486E-2</v>
      </c>
      <c r="V25" s="488">
        <f ca="1"/>
        <v>-2.7785724803242876E-2</v>
      </c>
      <c r="W25" s="488">
        <f ca="1">(M25*O25)/SUMPRODUCT(Beta,Post_Action_Weight)</f>
        <v>1.8372253249470942E-2</v>
      </c>
      <c r="X25" s="488">
        <f ca="1"/>
        <v>1.3908815066818486E-2</v>
      </c>
      <c r="Y25" s="488">
        <f ca="1"/>
        <v>-2.7785724803242876E-2</v>
      </c>
      <c r="Z25" s="489" cm="1">
        <f t="array" aca="1" ref="Z25" ca="1">IFERROR(_FV(B25,"P/E",TRUE),"NA")</f>
        <v>34.255899999999997</v>
      </c>
      <c r="AA25" s="490">
        <f t="shared" ca="1" si="7"/>
        <v>12.166371340411434</v>
      </c>
      <c r="AB25" s="491">
        <f t="shared" ca="1" si="8"/>
        <v>2.919205158819357E-2</v>
      </c>
      <c r="AC25" s="492" cm="1">
        <f t="array" aca="1" ref="AC25" ca="1">_FV(B25,"52 week low",TRUE)</f>
        <v>362.9</v>
      </c>
      <c r="AD25" s="493" cm="1">
        <f t="array" aca="1" ref="AD25" ca="1">_FV(B25,"52 week high",TRUE)</f>
        <v>468.35</v>
      </c>
      <c r="AE25" s="494">
        <f t="shared" ca="1" si="9"/>
        <v>0.14844309727197569</v>
      </c>
      <c r="AF25" s="494">
        <f t="shared" ca="1" si="10"/>
        <v>-0.1101313120529519</v>
      </c>
      <c r="AG25" s="495">
        <f t="shared" ca="1" si="11"/>
        <v>0.25301725172157319</v>
      </c>
      <c r="AH25" s="510" t="s">
        <v>29</v>
      </c>
      <c r="AI25" s="497" t="s">
        <v>314</v>
      </c>
      <c r="AJ25" s="497" t="s">
        <v>146</v>
      </c>
      <c r="AK25" s="413"/>
      <c r="AL25" s="511">
        <f t="shared" si="65"/>
        <v>0</v>
      </c>
      <c r="AM25" s="511">
        <f t="shared" si="65"/>
        <v>0</v>
      </c>
      <c r="AN25" s="511">
        <f t="shared" si="65"/>
        <v>0</v>
      </c>
      <c r="AO25" s="511">
        <f t="shared" si="65"/>
        <v>0</v>
      </c>
      <c r="AP25" s="511">
        <f t="shared" si="65"/>
        <v>0</v>
      </c>
      <c r="AQ25" s="511">
        <f t="shared" si="65"/>
        <v>0</v>
      </c>
      <c r="AR25" s="511">
        <f t="shared" si="65"/>
        <v>0</v>
      </c>
      <c r="AS25" s="511">
        <f t="shared" si="65"/>
        <v>1</v>
      </c>
      <c r="AT25" s="511">
        <f t="shared" si="65"/>
        <v>0</v>
      </c>
      <c r="AU25" s="511">
        <f t="shared" si="65"/>
        <v>0</v>
      </c>
      <c r="AV25" s="511">
        <f t="shared" si="65"/>
        <v>0</v>
      </c>
      <c r="AW25" s="413"/>
      <c r="AX25" s="499">
        <f t="shared" ca="1" si="12"/>
        <v>369.93456790123457</v>
      </c>
      <c r="AY25" s="500">
        <f ca="1">_xlfn.IFNA(INDEX(Reconciliation!$D:$D,MATCH($A25,Reconciliation!$A:$A,0)),"NA")</f>
        <v>29964.7</v>
      </c>
      <c r="AZ25" s="501">
        <v>477</v>
      </c>
      <c r="BA25" s="502">
        <v>45272</v>
      </c>
      <c r="BB25" s="413"/>
      <c r="BC25" s="494">
        <f t="shared" ca="1" si="13"/>
        <v>0.12660463812419276</v>
      </c>
      <c r="BD25" s="503">
        <f t="shared" ca="1" si="14"/>
        <v>1.1266046381241928</v>
      </c>
      <c r="BE25" s="413"/>
      <c r="BF25" s="514">
        <f t="shared" ca="1" si="24"/>
        <v>0</v>
      </c>
      <c r="BG25" s="494">
        <f t="shared" ca="1" si="25"/>
        <v>0</v>
      </c>
      <c r="BH25" s="514">
        <f t="shared" ca="1" si="26"/>
        <v>0</v>
      </c>
      <c r="BI25" s="413"/>
      <c r="BJ25" s="494">
        <f t="shared" ca="1" si="48"/>
        <v>0.14451615999232192</v>
      </c>
      <c r="BK25" s="494">
        <f t="shared" ca="1" si="16"/>
        <v>5.3451499583759332E-2</v>
      </c>
      <c r="BL25" s="494">
        <f t="shared" ca="1" si="17"/>
        <v>9.1064660408562592E-2</v>
      </c>
      <c r="BM25" s="413"/>
      <c r="BN25" s="506"/>
      <c r="BO25" s="506"/>
      <c r="BP25" s="506"/>
      <c r="BQ25" s="507"/>
      <c r="BR25" s="506"/>
      <c r="BS25" s="506"/>
      <c r="BT25" s="413"/>
      <c r="BU25" s="512" t="str">
        <f t="shared" si="19"/>
        <v>Ruchita Katpal, Bhavana Murthy</v>
      </c>
      <c r="BV25" s="509" t="s">
        <v>316</v>
      </c>
    </row>
    <row r="26" spans="1:74">
      <c r="A26" s="478" t="str" cm="1">
        <f t="array" aca="1" ref="A26" ca="1">_FV($B26,"Ticker symbol",TRUE)</f>
        <v>QRVO</v>
      </c>
      <c r="B26" s="479" t="e" vm="21">
        <v>#VALUE!</v>
      </c>
      <c r="C26" s="513" t="str" cm="1">
        <f t="array" aca="1" ref="C26" ca="1">PROPER(_FV($B26,"Name"))</f>
        <v>Qorvo, Inc.</v>
      </c>
      <c r="D26" s="481">
        <v>282</v>
      </c>
      <c r="E26" s="447" cm="1">
        <f t="array" aca="1" ref="E26" ca="1">_FV(B26,"Previous close",TRUE)*D26</f>
        <v>18502.02</v>
      </c>
      <c r="F26" s="448">
        <f t="shared" ref="F26" ca="1" si="66">E26/$E$5</f>
        <v>1.0579916976504306E-2</v>
      </c>
      <c r="G26" s="482" cm="1">
        <f t="array" aca="1" ref="G26" ca="1">_FV($B26,"Price")</f>
        <v>66.34</v>
      </c>
      <c r="H26" s="450">
        <f t="shared" ref="H26" ca="1" si="67">D26*G26</f>
        <v>18707.88</v>
      </c>
      <c r="I26" s="451">
        <f t="shared" ref="I26" ca="1" si="68">H26/$H$5</f>
        <v>1.0044781068114362E-2</v>
      </c>
      <c r="J26" s="452">
        <f ca="1">_xlfn.RANK.AVG(I26,OFFSET($I$5,1,0):$I$47,0)</f>
        <v>37</v>
      </c>
      <c r="K26" s="483"/>
      <c r="L26" s="454">
        <f t="shared" ref="L26" ca="1" si="69">H26+K26</f>
        <v>18707.88</v>
      </c>
      <c r="M26" s="451">
        <f t="shared" ref="M26" ca="1" si="70">L26/$L$5</f>
        <v>1.0044781068114362E-2</v>
      </c>
      <c r="N26" s="484" cm="1">
        <f t="array" aca="1" ref="N26" ca="1">_FV(B26,"Change (%)",TRUE)</f>
        <v>1.1126E-2</v>
      </c>
      <c r="O26" s="485">
        <f ca="1">_xlfn.IFNA(INDEX(Returns!$104:$104, MATCH($A26,DataStreams,0)),P26)</f>
        <v>1.3774009728395387</v>
      </c>
      <c r="P26" s="486" cm="1">
        <f t="array" aca="1" ref="P26" ca="1">IF(ISERROR(_FV($B26,"Beta")),1,_FV($B26,"Beta"))</f>
        <v>1.4397</v>
      </c>
      <c r="Q26" s="485">
        <f ca="1">_xlfn.IFNA(INDEX(Returns!$105:$105, MATCH($A26,DataStreams,0)),P26)</f>
        <v>1.0664485258906164</v>
      </c>
      <c r="R26" s="487">
        <f t="shared" ca="1" si="5"/>
        <v>0.36373146171282478</v>
      </c>
      <c r="S26" s="487">
        <f ca="1">_xlfn.IFNA(INDEX(Returns!$109:$109,MATCH($A26,DataStreams,0)),"NA")</f>
        <v>0.26875223627754469</v>
      </c>
      <c r="T26" s="488">
        <f t="shared" ref="T26" ca="1" si="71">(I26*$O26)/SUMPRODUCT(Beta,Current_Weight)</f>
        <v>1.4430079073259891E-2</v>
      </c>
      <c r="U26" s="488">
        <f ca="1"/>
        <v>1.4192609033488729E-2</v>
      </c>
      <c r="V26" s="488">
        <f ca="1"/>
        <v>1.1502203924015303E-2</v>
      </c>
      <c r="W26" s="488">
        <f ca="1">(M26*O26)/SUMPRODUCT(Beta,Post_Action_Weight)</f>
        <v>1.4430079073259891E-2</v>
      </c>
      <c r="X26" s="488">
        <f ca="1"/>
        <v>1.4192609033488729E-2</v>
      </c>
      <c r="Y26" s="488">
        <f ca="1"/>
        <v>1.1502203924015303E-2</v>
      </c>
      <c r="Z26" s="489" cm="1">
        <f t="array" aca="1" ref="Z26" ca="1">IFERROR(_FV(B26,"P/E",TRUE),"NA")</f>
        <v>0</v>
      </c>
      <c r="AA26" s="490">
        <f t="shared" ref="AA26" ca="1" si="72">IFERROR(G26/Z26,0)</f>
        <v>0</v>
      </c>
      <c r="AB26" s="491">
        <f t="shared" ref="AB26" ca="1" si="73">IFERROR(1/Z26,0)</f>
        <v>0</v>
      </c>
      <c r="AC26" s="492"/>
      <c r="AD26" s="493"/>
      <c r="AE26" s="494"/>
      <c r="AF26" s="494"/>
      <c r="AG26" s="495"/>
      <c r="AH26" s="510" t="s">
        <v>29</v>
      </c>
      <c r="AI26" s="497" t="s">
        <v>314</v>
      </c>
      <c r="AJ26" s="497" t="s">
        <v>146</v>
      </c>
      <c r="AK26" s="413"/>
      <c r="AL26" s="511"/>
      <c r="AM26" s="511"/>
      <c r="AN26" s="511"/>
      <c r="AO26" s="511"/>
      <c r="AP26" s="511"/>
      <c r="AQ26" s="511"/>
      <c r="AR26" s="511"/>
      <c r="AS26" s="511"/>
      <c r="AT26" s="511"/>
      <c r="AU26" s="511"/>
      <c r="AV26" s="511"/>
      <c r="AW26" s="413"/>
      <c r="AX26" s="499">
        <f>IFERROR(AY26/D26,"NA")</f>
        <v>123.89517730496455</v>
      </c>
      <c r="AY26" s="500">
        <v>34938.44</v>
      </c>
      <c r="AZ26" s="501">
        <v>154.72</v>
      </c>
      <c r="BA26" s="502">
        <v>45503</v>
      </c>
      <c r="BB26" s="413"/>
      <c r="BC26" s="494">
        <f ca="1">IFERROR(G26/AX26-1,"NA")</f>
        <v>-0.46454735815336923</v>
      </c>
      <c r="BD26" s="503">
        <f ca="1">IFERROR(G26/AX26,"NA")</f>
        <v>0.53545264184663077</v>
      </c>
      <c r="BE26" s="413"/>
      <c r="BF26" s="514">
        <f ca="1">IF($G26&gt;AZ26,"Review",0)</f>
        <v>0</v>
      </c>
      <c r="BG26" s="494">
        <f ca="1">IFERROR(IF($G26/$AZ26-1&gt;0,$G26/$AZ26-1,0),0)</f>
        <v>0</v>
      </c>
      <c r="BH26" s="514" t="str">
        <f ca="1">IFERROR(IF($G26/$AX26-1&lt;-10%,"Review",0),"NA")</f>
        <v>Review</v>
      </c>
      <c r="BI26" s="413"/>
      <c r="BJ26" s="494">
        <f ca="1">IF(ISNUMBER($AZ26),($AZ26/$G26-1),$BK26)</f>
        <v>1.3322279167922821</v>
      </c>
      <c r="BK26" s="494">
        <f ca="1">5.5%*$O26</f>
        <v>7.5757053506174621E-2</v>
      </c>
      <c r="BL26" s="494">
        <f ca="1">IFERROR(BJ26-BK26,0)</f>
        <v>1.2564708632861075</v>
      </c>
      <c r="BM26" s="413"/>
      <c r="BN26" s="506"/>
      <c r="BO26" s="506"/>
      <c r="BP26" s="506"/>
      <c r="BQ26" s="507"/>
      <c r="BR26" s="506"/>
      <c r="BS26" s="506"/>
      <c r="BT26" s="413"/>
      <c r="BU26" s="512" t="str">
        <f>INDEX(Sector_Managers,MATCH($AH26,Sectors,0))</f>
        <v>Ruchita Katpal, Bhavana Murthy</v>
      </c>
      <c r="BV26" s="515" t="s">
        <v>317</v>
      </c>
    </row>
    <row r="27" spans="1:74">
      <c r="A27" s="478" t="str" cm="1">
        <f t="array" aca="1" ref="A27" ca="1">_FV($B27,"Ticker symbol",TRUE)</f>
        <v>PM</v>
      </c>
      <c r="B27" s="479" t="e" vm="22">
        <v>#VALUE!</v>
      </c>
      <c r="C27" s="513" t="str" cm="1">
        <f t="array" aca="1" ref="C27" ca="1">PROPER(_FV($B27,"Name"))</f>
        <v>Philip Morris International Inc.</v>
      </c>
      <c r="D27" s="481">
        <v>328</v>
      </c>
      <c r="E27" s="447" cm="1">
        <f t="array" aca="1" ref="E27" ca="1">_FV(B27,"Previous close",TRUE)*D27</f>
        <v>42177.520000000004</v>
      </c>
      <c r="F27" s="448">
        <f t="shared" ca="1" si="0"/>
        <v>2.4118158983443428E-2</v>
      </c>
      <c r="G27" s="482" cm="1">
        <f t="array" aca="1" ref="G27" ca="1">_FV($B27,"Price")</f>
        <v>129.6</v>
      </c>
      <c r="H27" s="450">
        <f t="shared" ca="1" si="20"/>
        <v>42508.799999999996</v>
      </c>
      <c r="I27" s="451">
        <f t="shared" ca="1" si="1"/>
        <v>2.2824156957830591E-2</v>
      </c>
      <c r="J27" s="452">
        <f ca="1">_xlfn.RANK.AVG(I27,OFFSET($I$5,1,0):$I$47,0)</f>
        <v>16</v>
      </c>
      <c r="K27" s="483"/>
      <c r="L27" s="454">
        <f t="shared" ca="1" si="2"/>
        <v>42508.799999999996</v>
      </c>
      <c r="M27" s="451">
        <f t="shared" ca="1" si="3"/>
        <v>2.2824156957830591E-2</v>
      </c>
      <c r="N27" s="484" cm="1">
        <f t="array" aca="1" ref="N27" ca="1">_FV(B27,"Change (%)",TRUE)</f>
        <v>7.8539999999999999E-3</v>
      </c>
      <c r="O27" s="485">
        <f ca="1">_xlfn.IFNA(INDEX(Returns!$104:$104, MATCH($A27,DataStreams,0)),P27)</f>
        <v>0.45013001998338947</v>
      </c>
      <c r="P27" s="486" cm="1">
        <f t="array" aca="1" ref="P27" ca="1">IF(ISERROR(_FV($B27,"Beta")),1,_FV($B27,"Beta"))</f>
        <v>0.55500000000000005</v>
      </c>
      <c r="Q27" s="485">
        <f ca="1">_xlfn.IFNA(INDEX(Returns!$105:$105, MATCH($A27,DataStreams,0)),P27)</f>
        <v>-8.8449201171967098E-2</v>
      </c>
      <c r="R27" s="487">
        <f t="shared" ca="1" si="5"/>
        <v>0.21664814695440052</v>
      </c>
      <c r="S27" s="487">
        <f ca="1">_xlfn.IFNA(INDEX(Returns!$109:$109,MATCH($A27,DataStreams,0)),"NA")</f>
        <v>0.20119690560285902</v>
      </c>
      <c r="T27" s="488">
        <f t="shared" ca="1" si="4"/>
        <v>1.0715207191564441E-2</v>
      </c>
      <c r="U27" s="488">
        <f ca="1"/>
        <v>1.4446499075709184E-2</v>
      </c>
      <c r="V27" s="488">
        <f ca="1"/>
        <v>4.8055045348776762E-2</v>
      </c>
      <c r="W27" s="488">
        <f ca="1">(M27*O27)/SUMPRODUCT(Beta,Post_Action_Weight)</f>
        <v>1.0715207191564441E-2</v>
      </c>
      <c r="X27" s="488">
        <f ca="1"/>
        <v>1.4446499075709184E-2</v>
      </c>
      <c r="Y27" s="488">
        <f ca="1"/>
        <v>4.8055045348776762E-2</v>
      </c>
      <c r="Z27" s="489" cm="1">
        <f t="array" aca="1" ref="Z27" ca="1">IFERROR(_FV(B27,"P/E",TRUE),"NA")</f>
        <v>20.3949</v>
      </c>
      <c r="AA27" s="490">
        <f t="shared" ca="1" si="7"/>
        <v>6.3545298089228188</v>
      </c>
      <c r="AB27" s="491">
        <f t="shared" ca="1" si="8"/>
        <v>4.9031865809589653E-2</v>
      </c>
      <c r="AC27" s="492" cm="1">
        <f t="array" aca="1" ref="AC27" ca="1">_FV(B27,"52 week low",TRUE)</f>
        <v>87.82</v>
      </c>
      <c r="AD27" s="493" cm="1">
        <f t="array" aca="1" ref="AD27" ca="1">_FV(B27,"52 week high",TRUE)</f>
        <v>134.15</v>
      </c>
      <c r="AE27" s="494">
        <f t="shared" ca="1" si="9"/>
        <v>0.47574584377135043</v>
      </c>
      <c r="AF27" s="494">
        <f t="shared" ca="1" si="10"/>
        <v>-3.3917256802087348E-2</v>
      </c>
      <c r="AG27" s="495">
        <f t="shared" ca="1" si="11"/>
        <v>0.35748456790123467</v>
      </c>
      <c r="AH27" s="510" t="s">
        <v>31</v>
      </c>
      <c r="AI27" s="497" t="s">
        <v>314</v>
      </c>
      <c r="AJ27" s="497" t="s">
        <v>146</v>
      </c>
      <c r="AK27" s="413"/>
      <c r="AL27" s="511">
        <f t="shared" si="65"/>
        <v>0</v>
      </c>
      <c r="AM27" s="511">
        <f t="shared" si="65"/>
        <v>0</v>
      </c>
      <c r="AN27" s="511">
        <f t="shared" si="65"/>
        <v>0</v>
      </c>
      <c r="AO27" s="511">
        <f t="shared" si="65"/>
        <v>0</v>
      </c>
      <c r="AP27" s="511">
        <f t="shared" si="65"/>
        <v>0</v>
      </c>
      <c r="AQ27" s="511">
        <f t="shared" si="65"/>
        <v>0</v>
      </c>
      <c r="AR27" s="511">
        <f t="shared" si="65"/>
        <v>0</v>
      </c>
      <c r="AS27" s="511">
        <f t="shared" si="65"/>
        <v>0</v>
      </c>
      <c r="AT27" s="511">
        <f t="shared" si="65"/>
        <v>1</v>
      </c>
      <c r="AU27" s="511">
        <f t="shared" si="65"/>
        <v>0</v>
      </c>
      <c r="AV27" s="511">
        <f t="shared" si="65"/>
        <v>0</v>
      </c>
      <c r="AW27" s="413"/>
      <c r="AX27" s="499">
        <f t="shared" ca="1" si="12"/>
        <v>89.30048780487806</v>
      </c>
      <c r="AY27" s="500">
        <f ca="1">_xlfn.IFNA(INDEX(Reconciliation!$D:$D,MATCH($A27,Reconciliation!$A:$A,0)),"NA")</f>
        <v>29290.560000000001</v>
      </c>
      <c r="AZ27" s="501">
        <v>136.91</v>
      </c>
      <c r="BA27" s="502">
        <v>44847</v>
      </c>
      <c r="BB27" s="413"/>
      <c r="BC27" s="494">
        <f t="shared" ca="1" si="13"/>
        <v>0.45127986627773575</v>
      </c>
      <c r="BD27" s="503">
        <f t="shared" ca="1" si="14"/>
        <v>1.4512798662777358</v>
      </c>
      <c r="BE27" s="413"/>
      <c r="BF27" s="514">
        <f t="shared" ca="1" si="24"/>
        <v>0</v>
      </c>
      <c r="BG27" s="494">
        <f t="shared" ca="1" si="25"/>
        <v>0</v>
      </c>
      <c r="BH27" s="514">
        <f t="shared" ca="1" si="26"/>
        <v>0</v>
      </c>
      <c r="BI27" s="413"/>
      <c r="BJ27" s="494">
        <f t="shared" ca="1" si="48"/>
        <v>5.6404320987654355E-2</v>
      </c>
      <c r="BK27" s="494">
        <f t="shared" ca="1" si="16"/>
        <v>2.4757151099086421E-2</v>
      </c>
      <c r="BL27" s="494">
        <f t="shared" ca="1" si="17"/>
        <v>3.164716988856793E-2</v>
      </c>
      <c r="BM27" s="413"/>
      <c r="BN27" s="506"/>
      <c r="BO27" s="506"/>
      <c r="BP27" s="506"/>
      <c r="BQ27" s="507"/>
      <c r="BR27" s="506"/>
      <c r="BS27" s="506"/>
      <c r="BT27" s="413"/>
      <c r="BU27" s="512" t="str">
        <f t="shared" si="19"/>
        <v>Vatsal Shah, Prasad Kad</v>
      </c>
      <c r="BV27" s="509" t="s">
        <v>316</v>
      </c>
    </row>
    <row r="28" spans="1:74">
      <c r="A28" s="478" t="str" cm="1">
        <f t="array" aca="1" ref="A28" ca="1">_FV($B28,"Ticker symbol",TRUE)</f>
        <v>SAN</v>
      </c>
      <c r="B28" s="479" t="e" vm="23">
        <v>#VALUE!</v>
      </c>
      <c r="C28" s="513" t="str" cm="1">
        <f t="array" aca="1" ref="C28" ca="1">PROPER(_FV($B28,"Name"))</f>
        <v>Banco Santander Sa</v>
      </c>
      <c r="D28" s="481">
        <v>6655</v>
      </c>
      <c r="E28" s="447" cm="1">
        <f t="array" aca="1" ref="E28" ca="1">_FV(B28,"Previous close",TRUE)*D28</f>
        <v>32077.100000000002</v>
      </c>
      <c r="F28" s="448">
        <f t="shared" ca="1" si="0"/>
        <v>1.8342486649945589E-2</v>
      </c>
      <c r="G28" s="482" cm="1">
        <f t="array" aca="1" ref="G28" ca="1">_FV($B28,"Price")</f>
        <v>4.8650000000000002</v>
      </c>
      <c r="H28" s="450">
        <f t="shared" ca="1" si="20"/>
        <v>32376.575000000001</v>
      </c>
      <c r="I28" s="451">
        <f t="shared" ca="1" si="1"/>
        <v>1.7383883561920686E-2</v>
      </c>
      <c r="J28" s="452">
        <f ca="1">_xlfn.RANK.AVG(I28,OFFSET($I$5,1,0):$I$47,0)</f>
        <v>28</v>
      </c>
      <c r="K28" s="483"/>
      <c r="L28" s="454">
        <f t="shared" ca="1" si="2"/>
        <v>32376.575000000001</v>
      </c>
      <c r="M28" s="451">
        <f t="shared" ca="1" si="3"/>
        <v>1.7383883561920686E-2</v>
      </c>
      <c r="N28" s="484" cm="1">
        <f t="array" aca="1" ref="N28" ca="1">_FV(B28,"Change (%)",TRUE)</f>
        <v>9.3360000000000005E-3</v>
      </c>
      <c r="O28" s="485">
        <f ca="1">_xlfn.IFNA(INDEX(Returns!$104:$104, MATCH($A28,DataStreams,0)),P28)</f>
        <v>0.85520238584271291</v>
      </c>
      <c r="P28" s="486" cm="1">
        <f t="array" aca="1" ref="P28" ca="1">IF(ISERROR(_FV($B28,"Beta")),1,_FV($B28,"Beta"))</f>
        <v>1.141</v>
      </c>
      <c r="Q28" s="485">
        <f ca="1">_xlfn.IFNA(INDEX(Returns!$105:$105, MATCH($A28,DataStreams,0)),P28)</f>
        <v>1.4395317647475137</v>
      </c>
      <c r="R28" s="487">
        <f t="shared" ca="1" si="5"/>
        <v>0.32304557357235786</v>
      </c>
      <c r="S28" s="487">
        <f ca="1">_xlfn.IFNA(INDEX(Returns!$109:$109,MATCH($A28,DataStreams,0)),"NA")</f>
        <v>0.28383445271833913</v>
      </c>
      <c r="T28" s="488">
        <f t="shared" ca="1" si="4"/>
        <v>1.5505420844395898E-2</v>
      </c>
      <c r="U28" s="488">
        <f ca="1"/>
        <v>1.7314070053016283E-2</v>
      </c>
      <c r="V28" s="488">
        <f ca="1"/>
        <v>3.1943705471103249E-2</v>
      </c>
      <c r="W28" s="488">
        <f ca="1">(M28*$O28)/SUMPRODUCT(Beta,Post_Action_Weight)</f>
        <v>1.5505420844395898E-2</v>
      </c>
      <c r="X28" s="488">
        <f ca="1"/>
        <v>1.7314070053016283E-2</v>
      </c>
      <c r="Y28" s="488">
        <f ca="1"/>
        <v>3.1943705471103249E-2</v>
      </c>
      <c r="Z28" s="489" cm="1">
        <f t="array" aca="1" ref="Z28" ca="1">IFERROR(_FV(B28,"P/E",TRUE),"NA")</f>
        <v>5.5148000000000001</v>
      </c>
      <c r="AA28" s="490">
        <f t="shared" ca="1" si="7"/>
        <v>0.88217161093784002</v>
      </c>
      <c r="AB28" s="491">
        <f t="shared" ca="1" si="8"/>
        <v>0.18133023863059403</v>
      </c>
      <c r="AC28" s="492" cm="1">
        <f t="array" aca="1" ref="AC28" ca="1">_FV(B28,"52 week low",TRUE)</f>
        <v>3.83</v>
      </c>
      <c r="AD28" s="493" cm="1">
        <f t="array" aca="1" ref="AD28" ca="1">_FV(B28,"52 week high",TRUE)</f>
        <v>5.27</v>
      </c>
      <c r="AE28" s="494">
        <f t="shared" ca="1" si="9"/>
        <v>0.27023498694516968</v>
      </c>
      <c r="AF28" s="494">
        <f t="shared" ca="1" si="10"/>
        <v>-7.685009487666028E-2</v>
      </c>
      <c r="AG28" s="495">
        <f t="shared" ca="1" si="11"/>
        <v>0.29599177800616638</v>
      </c>
      <c r="AH28" s="510" t="s">
        <v>18</v>
      </c>
      <c r="AI28" s="518" t="s">
        <v>320</v>
      </c>
      <c r="AJ28" s="497" t="s">
        <v>146</v>
      </c>
      <c r="AK28" s="413"/>
      <c r="AL28" s="511">
        <f t="shared" si="65"/>
        <v>0</v>
      </c>
      <c r="AM28" s="511">
        <f t="shared" si="65"/>
        <v>0</v>
      </c>
      <c r="AN28" s="511">
        <f t="shared" si="65"/>
        <v>0</v>
      </c>
      <c r="AO28" s="511">
        <f t="shared" si="65"/>
        <v>1</v>
      </c>
      <c r="AP28" s="511">
        <f t="shared" si="65"/>
        <v>0</v>
      </c>
      <c r="AQ28" s="511">
        <f t="shared" si="65"/>
        <v>0</v>
      </c>
      <c r="AR28" s="511">
        <f t="shared" si="65"/>
        <v>0</v>
      </c>
      <c r="AS28" s="511">
        <f t="shared" si="65"/>
        <v>0</v>
      </c>
      <c r="AT28" s="511">
        <f t="shared" si="65"/>
        <v>0</v>
      </c>
      <c r="AU28" s="511">
        <f t="shared" si="65"/>
        <v>0</v>
      </c>
      <c r="AV28" s="511">
        <f t="shared" si="65"/>
        <v>0</v>
      </c>
      <c r="AW28" s="413"/>
      <c r="AX28" s="499">
        <f t="shared" ca="1" si="12"/>
        <v>3.7547167543200599</v>
      </c>
      <c r="AY28" s="500">
        <f ca="1">_xlfn.IFNA(INDEX(Reconciliation!$D:$D,MATCH($A28,Reconciliation!$A:$A,0)),"NA")</f>
        <v>24987.64</v>
      </c>
      <c r="AZ28" s="501">
        <v>5.59</v>
      </c>
      <c r="BA28" s="502">
        <v>44491</v>
      </c>
      <c r="BB28" s="413"/>
      <c r="BC28" s="494">
        <f t="shared" ca="1" si="13"/>
        <v>0.29570359585779227</v>
      </c>
      <c r="BD28" s="503">
        <f t="shared" ca="1" si="14"/>
        <v>1.2957035958577923</v>
      </c>
      <c r="BE28" s="413"/>
      <c r="BF28" s="514">
        <f t="shared" ca="1" si="24"/>
        <v>0</v>
      </c>
      <c r="BG28" s="494">
        <f t="shared" ca="1" si="25"/>
        <v>0</v>
      </c>
      <c r="BH28" s="514">
        <f t="shared" ca="1" si="26"/>
        <v>0</v>
      </c>
      <c r="BI28" s="413"/>
      <c r="BJ28" s="494">
        <f t="shared" ca="1" si="48"/>
        <v>0.14902363823227116</v>
      </c>
      <c r="BK28" s="494">
        <f t="shared" ca="1" si="16"/>
        <v>4.7036131221349212E-2</v>
      </c>
      <c r="BL28" s="494">
        <f t="shared" ca="1" si="17"/>
        <v>0.10198750701092195</v>
      </c>
      <c r="BM28" s="413"/>
      <c r="BN28" s="516" t="s">
        <v>321</v>
      </c>
      <c r="BO28" s="516" t="s">
        <v>321</v>
      </c>
      <c r="BP28" s="516">
        <v>6.27</v>
      </c>
      <c r="BQ28" s="517">
        <f>AVERAGE(BN28:BP28)</f>
        <v>6.27</v>
      </c>
      <c r="BR28" s="506" t="s">
        <v>318</v>
      </c>
      <c r="BS28" s="506">
        <v>23.92</v>
      </c>
      <c r="BT28" s="413"/>
      <c r="BU28" s="512" t="str">
        <f t="shared" si="19"/>
        <v>Vatsal Shah, Prasad Kad</v>
      </c>
      <c r="BV28" s="519" t="s">
        <v>322</v>
      </c>
    </row>
    <row r="29" spans="1:74">
      <c r="A29" s="478" t="str" cm="1">
        <f t="array" aca="1" ref="A29" ca="1">_FV($B29,"Ticker symbol",TRUE)</f>
        <v>SLB</v>
      </c>
      <c r="B29" s="479" t="e" vm="24">
        <v>#VALUE!</v>
      </c>
      <c r="C29" s="513" t="str" cm="1">
        <f t="array" aca="1" ref="C29" ca="1">PROPER(_FV($B29,"Name"))</f>
        <v>Schlumberger N.V.</v>
      </c>
      <c r="D29" s="481">
        <v>596</v>
      </c>
      <c r="E29" s="447" cm="1">
        <f t="array" aca="1" ref="E29" ca="1">_FV(B29,"Previous close",TRUE)*D29</f>
        <v>25735.279999999999</v>
      </c>
      <c r="F29" s="448">
        <f t="shared" ca="1" si="0"/>
        <v>1.4716075637529941E-2</v>
      </c>
      <c r="G29" s="482" cm="1">
        <f t="array" aca="1" ref="G29" ca="1">_FV($B29,"Price")</f>
        <v>43.33</v>
      </c>
      <c r="H29" s="450">
        <f t="shared" ca="1" si="20"/>
        <v>25824.68</v>
      </c>
      <c r="I29" s="451">
        <f t="shared" ca="1" si="1"/>
        <v>1.3865988917724061E-2</v>
      </c>
      <c r="J29" s="452">
        <f ca="1">_xlfn.RANK.AVG(I29,OFFSET($I$5,1,0):$I$47,0)</f>
        <v>33</v>
      </c>
      <c r="K29" s="483"/>
      <c r="L29" s="454">
        <f t="shared" ca="1" si="2"/>
        <v>25824.68</v>
      </c>
      <c r="M29" s="451">
        <f t="shared" ca="1" si="3"/>
        <v>1.3865988917724061E-2</v>
      </c>
      <c r="N29" s="484" cm="1">
        <f t="array" aca="1" ref="N29" ca="1">_FV(B29,"Change (%)",TRUE)</f>
        <v>3.4739999999999997E-3</v>
      </c>
      <c r="O29" s="485">
        <f ca="1">_xlfn.IFNA(INDEX(Returns!$104:$104, MATCH($A29,DataStreams,0)),P29)</f>
        <v>0.8264247543172748</v>
      </c>
      <c r="P29" s="486" cm="1">
        <f t="array" aca="1" ref="P29" ca="1">IF(ISERROR(_FV($B29,"Beta")),1,_FV($B29,"Beta"))</f>
        <v>1.5274000000000001</v>
      </c>
      <c r="Q29" s="485">
        <f ca="1">_xlfn.IFNA(INDEX(Returns!$105:$105, MATCH($A29,DataStreams,0)),P29)</f>
        <v>0.93377409240170139</v>
      </c>
      <c r="R29" s="487">
        <f t="shared" ca="1" si="5"/>
        <v>0.43363485132943114</v>
      </c>
      <c r="S29" s="487">
        <f ca="1">_xlfn.IFNA(INDEX(Returns!$109:$109,MATCH($A29,DataStreams,0)),"NA")</f>
        <v>0.40948741853776488</v>
      </c>
      <c r="T29" s="488">
        <f t="shared" ca="1" si="4"/>
        <v>1.1951489001774843E-2</v>
      </c>
      <c r="U29" s="488">
        <f ca="1"/>
        <v>1.5596321916763582E-2</v>
      </c>
      <c r="V29" s="488">
        <f ca="1"/>
        <v>5.1627693008463121E-2</v>
      </c>
      <c r="W29" s="488">
        <f ca="1">(M29*O29)/SUMPRODUCT(Beta,Post_Action_Weight)</f>
        <v>1.1951489001774843E-2</v>
      </c>
      <c r="X29" s="488">
        <f ca="1"/>
        <v>1.5596321916763582E-2</v>
      </c>
      <c r="Y29" s="488">
        <f ca="1"/>
        <v>5.1627693008463121E-2</v>
      </c>
      <c r="Z29" s="489" cm="1">
        <f t="array" aca="1" ref="Z29" ca="1">IFERROR(_FV(B29,"P/E",TRUE),"NA")</f>
        <v>13.9026</v>
      </c>
      <c r="AA29" s="490">
        <f t="shared" ca="1" si="7"/>
        <v>3.1166832103347577</v>
      </c>
      <c r="AB29" s="491">
        <f t="shared" ca="1" si="8"/>
        <v>7.192899169939436E-2</v>
      </c>
      <c r="AC29" s="492" cm="1">
        <f t="array" aca="1" ref="AC29" ca="1">_FV(B29,"52 week low",TRUE)</f>
        <v>38.659999999999997</v>
      </c>
      <c r="AD29" s="493" cm="1">
        <f t="array" aca="1" ref="AD29" ca="1">_FV(B29,"52 week high",TRUE)</f>
        <v>55.69</v>
      </c>
      <c r="AE29" s="494">
        <f t="shared" ca="1" si="9"/>
        <v>0.12079668908432484</v>
      </c>
      <c r="AF29" s="494">
        <f t="shared" ca="1" si="10"/>
        <v>-0.2219428981863889</v>
      </c>
      <c r="AG29" s="495">
        <f t="shared" ca="1" si="11"/>
        <v>0.39303023309485347</v>
      </c>
      <c r="AH29" s="510" t="s">
        <v>16</v>
      </c>
      <c r="AI29" s="497" t="s">
        <v>314</v>
      </c>
      <c r="AJ29" s="497" t="s">
        <v>146</v>
      </c>
      <c r="AK29" s="413"/>
      <c r="AL29" s="511">
        <f t="shared" si="65"/>
        <v>0</v>
      </c>
      <c r="AM29" s="511">
        <f t="shared" si="65"/>
        <v>0</v>
      </c>
      <c r="AN29" s="511">
        <f t="shared" si="65"/>
        <v>1</v>
      </c>
      <c r="AO29" s="511">
        <f t="shared" si="65"/>
        <v>0</v>
      </c>
      <c r="AP29" s="511">
        <f t="shared" si="65"/>
        <v>0</v>
      </c>
      <c r="AQ29" s="511">
        <f t="shared" si="65"/>
        <v>0</v>
      </c>
      <c r="AR29" s="511">
        <f t="shared" si="65"/>
        <v>0</v>
      </c>
      <c r="AS29" s="511">
        <f t="shared" si="65"/>
        <v>0</v>
      </c>
      <c r="AT29" s="511">
        <f t="shared" si="65"/>
        <v>0</v>
      </c>
      <c r="AU29" s="511">
        <f t="shared" si="65"/>
        <v>0</v>
      </c>
      <c r="AV29" s="511">
        <f t="shared" si="65"/>
        <v>0</v>
      </c>
      <c r="AW29" s="413"/>
      <c r="AX29" s="499">
        <f t="shared" ca="1" si="12"/>
        <v>50.292097315436244</v>
      </c>
      <c r="AY29" s="500">
        <f ca="1">_xlfn.IFNA(INDEX(Reconciliation!$D:$D,MATCH($A29,Reconciliation!$A:$A,0)),"NA")</f>
        <v>29974.09</v>
      </c>
      <c r="AZ29" s="501">
        <v>62.4</v>
      </c>
      <c r="BA29" s="502">
        <v>45268</v>
      </c>
      <c r="BB29" s="413"/>
      <c r="BC29" s="494">
        <f t="shared" ca="1" si="13"/>
        <v>-0.13843322683023918</v>
      </c>
      <c r="BD29" s="503">
        <f t="shared" ca="1" si="14"/>
        <v>0.86156677316976082</v>
      </c>
      <c r="BE29" s="413"/>
      <c r="BF29" s="514">
        <f t="shared" ca="1" si="24"/>
        <v>0</v>
      </c>
      <c r="BG29" s="494">
        <f t="shared" ca="1" si="25"/>
        <v>0</v>
      </c>
      <c r="BH29" s="514" t="str">
        <f t="shared" ca="1" si="26"/>
        <v>Review</v>
      </c>
      <c r="BI29" s="413"/>
      <c r="BJ29" s="494">
        <f t="shared" ca="1" si="48"/>
        <v>0.4401107777521347</v>
      </c>
      <c r="BK29" s="494">
        <f t="shared" ca="1" si="16"/>
        <v>4.5453361487450113E-2</v>
      </c>
      <c r="BL29" s="494">
        <f t="shared" ca="1" si="17"/>
        <v>0.39465741626468459</v>
      </c>
      <c r="BM29" s="413"/>
      <c r="BN29" s="506"/>
      <c r="BO29" s="506"/>
      <c r="BP29" s="506"/>
      <c r="BQ29" s="507"/>
      <c r="BR29" s="506"/>
      <c r="BS29" s="506"/>
      <c r="BT29" s="413"/>
      <c r="BU29" s="512" t="str">
        <f t="shared" si="19"/>
        <v>Hari Ghatole, Sushanth Meka</v>
      </c>
      <c r="BV29" s="509" t="s">
        <v>316</v>
      </c>
    </row>
    <row r="30" spans="1:74">
      <c r="A30" s="478" t="str" cm="1">
        <f t="array" aca="1" ref="A30" ca="1">_FV($B30,"Ticker symbol",TRUE)</f>
        <v>TMUS</v>
      </c>
      <c r="B30" s="479" t="e" vm="25">
        <v>#VALUE!</v>
      </c>
      <c r="C30" s="513" t="str" cm="1">
        <f t="array" aca="1" ref="C30" ca="1">PROPER(_FV($B30,"Name"))</f>
        <v>T-Mobile Us, Inc.</v>
      </c>
      <c r="D30" s="481">
        <v>217</v>
      </c>
      <c r="E30" s="447" cm="1">
        <f t="array" aca="1" ref="E30" ca="1">_FV(B30,"Previous close",TRUE)*D30</f>
        <v>51127.37</v>
      </c>
      <c r="F30" s="520">
        <f t="shared" ca="1" si="0"/>
        <v>2.9235906664624566E-2</v>
      </c>
      <c r="G30" s="482" cm="1">
        <f t="array" aca="1" ref="G30" ca="1">_FV($B30,"Price")</f>
        <v>238.42500000000001</v>
      </c>
      <c r="H30" s="450">
        <f t="shared" ca="1" si="20"/>
        <v>51738.225000000006</v>
      </c>
      <c r="I30" s="451">
        <f t="shared" ca="1" si="1"/>
        <v>2.7779691925426141E-2</v>
      </c>
      <c r="J30" s="521">
        <f ca="1">_xlfn.RANK.AVG(I30,OFFSET($I$5,1,0):$I$47,0)</f>
        <v>9</v>
      </c>
      <c r="K30" s="483"/>
      <c r="L30" s="522">
        <f t="shared" ca="1" si="2"/>
        <v>51738.225000000006</v>
      </c>
      <c r="M30" s="451">
        <f t="shared" ca="1" si="3"/>
        <v>2.7779691925426141E-2</v>
      </c>
      <c r="N30" s="484" cm="1">
        <f t="array" aca="1" ref="N30" ca="1">_FV(B30,"Change (%)",TRUE)</f>
        <v>1.1948E-2</v>
      </c>
      <c r="O30" s="485">
        <f ca="1">_xlfn.IFNA(INDEX(Returns!$104:$104, MATCH($A30,DataStreams,0)),P30)</f>
        <v>0.46906732862040296</v>
      </c>
      <c r="P30" s="486" cm="1">
        <f t="array" aca="1" ref="P30" ca="1">IF(ISERROR(_FV($B30,"Beta")),1,_FV($B30,"Beta"))</f>
        <v>0.51029999999999998</v>
      </c>
      <c r="Q30" s="485">
        <f ca="1">_xlfn.IFNA(INDEX(Returns!$105:$105, MATCH($A30,DataStreams,0)),P30)</f>
        <v>1.1071812827566458</v>
      </c>
      <c r="R30" s="487">
        <f t="shared" ca="1" si="5"/>
        <v>0.19308341712961943</v>
      </c>
      <c r="S30" s="487">
        <f ca="1">_xlfn.IFNA(INDEX(Returns!$109:$109,MATCH($A30,DataStreams,0)),"NA")</f>
        <v>0.17401771370482275</v>
      </c>
      <c r="T30" s="488">
        <f t="shared" ca="1" si="4"/>
        <v>1.3590344313944708E-2</v>
      </c>
      <c r="U30" s="488">
        <f ca="1"/>
        <v>1.6447480989819799E-2</v>
      </c>
      <c r="V30" s="488">
        <f ca="1"/>
        <v>4.1869108027468127E-2</v>
      </c>
      <c r="W30" s="488">
        <f ca="1">(M30*O30)/SUMPRODUCT(Beta,Post_Action_Weight)</f>
        <v>1.3590344313944708E-2</v>
      </c>
      <c r="X30" s="488">
        <f ca="1"/>
        <v>1.6447480989819799E-2</v>
      </c>
      <c r="Y30" s="488">
        <f ca="1"/>
        <v>4.1869108027468127E-2</v>
      </c>
      <c r="Z30" s="489" cm="1">
        <f t="array" aca="1" ref="Z30" ca="1">IFERROR(_FV(B30,"P/E",TRUE),"NA")</f>
        <v>26.853400000000001</v>
      </c>
      <c r="AA30" s="490">
        <f t="shared" ca="1" si="7"/>
        <v>8.8787639554022952</v>
      </c>
      <c r="AB30" s="491">
        <f t="shared" ca="1" si="8"/>
        <v>3.7239232275987397E-2</v>
      </c>
      <c r="AC30" s="492" cm="1">
        <f t="array" aca="1" ref="AC30" ca="1">_FV(B30,"52 week low",TRUE)</f>
        <v>147.24</v>
      </c>
      <c r="AD30" s="493" cm="1">
        <f t="array" aca="1" ref="AD30" ca="1">_FV(B30,"52 week high",TRUE)</f>
        <v>242.435</v>
      </c>
      <c r="AE30" s="494">
        <f t="shared" ca="1" si="9"/>
        <v>0.61929502852485729</v>
      </c>
      <c r="AF30" s="494">
        <f t="shared" ca="1" si="10"/>
        <v>-1.6540516014601825E-2</v>
      </c>
      <c r="AG30" s="495">
        <f t="shared" ca="1" si="11"/>
        <v>0.39926601656705457</v>
      </c>
      <c r="AH30" s="510" t="s">
        <v>24</v>
      </c>
      <c r="AI30" s="497" t="s">
        <v>314</v>
      </c>
      <c r="AJ30" s="497" t="s">
        <v>146</v>
      </c>
      <c r="AK30" s="413"/>
      <c r="AL30" s="511">
        <f t="shared" si="65"/>
        <v>0</v>
      </c>
      <c r="AM30" s="511">
        <f t="shared" si="65"/>
        <v>0</v>
      </c>
      <c r="AN30" s="511">
        <f t="shared" si="65"/>
        <v>0</v>
      </c>
      <c r="AO30" s="511">
        <f t="shared" si="65"/>
        <v>0</v>
      </c>
      <c r="AP30" s="511">
        <f t="shared" si="65"/>
        <v>0</v>
      </c>
      <c r="AQ30" s="511">
        <f t="shared" si="65"/>
        <v>0</v>
      </c>
      <c r="AR30" s="511">
        <f t="shared" si="65"/>
        <v>1</v>
      </c>
      <c r="AS30" s="511">
        <f t="shared" si="65"/>
        <v>0</v>
      </c>
      <c r="AT30" s="511">
        <f t="shared" si="65"/>
        <v>0</v>
      </c>
      <c r="AU30" s="511">
        <f t="shared" si="65"/>
        <v>0</v>
      </c>
      <c r="AV30" s="511">
        <f t="shared" si="65"/>
        <v>0</v>
      </c>
      <c r="AW30" s="413"/>
      <c r="AX30" s="499">
        <f t="shared" ca="1" si="12"/>
        <v>138.19087557603686</v>
      </c>
      <c r="AY30" s="500">
        <f ca="1">_xlfn.IFNA(INDEX(Reconciliation!$D:$D,MATCH($A30,Reconciliation!$A:$A,0)),"NA")</f>
        <v>29987.42</v>
      </c>
      <c r="AZ30" s="501">
        <v>252</v>
      </c>
      <c r="BA30" s="502">
        <v>45118</v>
      </c>
      <c r="BB30" s="413"/>
      <c r="BC30" s="494">
        <f t="shared" ca="1" si="13"/>
        <v>0.72533098879463465</v>
      </c>
      <c r="BD30" s="503">
        <f t="shared" ca="1" si="14"/>
        <v>1.7253309887946346</v>
      </c>
      <c r="BE30" s="413"/>
      <c r="BF30" s="514">
        <f t="shared" ca="1" si="24"/>
        <v>0</v>
      </c>
      <c r="BG30" s="494">
        <f t="shared" ca="1" si="25"/>
        <v>0</v>
      </c>
      <c r="BH30" s="514">
        <f t="shared" ca="1" si="26"/>
        <v>0</v>
      </c>
      <c r="BI30" s="413"/>
      <c r="BJ30" s="494">
        <f t="shared" ca="1" si="48"/>
        <v>5.6936143441333797E-2</v>
      </c>
      <c r="BK30" s="494">
        <f t="shared" ca="1" si="16"/>
        <v>2.5798703074122162E-2</v>
      </c>
      <c r="BL30" s="494">
        <f t="shared" ca="1" si="17"/>
        <v>3.1137440367211635E-2</v>
      </c>
      <c r="BM30" s="413"/>
      <c r="BN30" s="506"/>
      <c r="BO30" s="506"/>
      <c r="BP30" s="506"/>
      <c r="BQ30" s="507"/>
      <c r="BR30" s="506"/>
      <c r="BS30" s="506"/>
      <c r="BT30" s="413"/>
      <c r="BU30" s="512" t="str">
        <f t="shared" si="19"/>
        <v>Ruchita Katpal, Bhavana Murthy</v>
      </c>
      <c r="BV30" s="509" t="s">
        <v>316</v>
      </c>
    </row>
    <row r="31" spans="1:74">
      <c r="A31" s="478" t="str" cm="1">
        <f t="array" aca="1" ref="A31" ca="1">_FV($B31,"Ticker symbol",TRUE)</f>
        <v>TJX</v>
      </c>
      <c r="B31" s="479" t="e" vm="26">
        <v>#VALUE!</v>
      </c>
      <c r="C31" s="513" t="str" cm="1">
        <f t="array" aca="1" ref="C31" ca="1">PROPER(_FV($B31,"Name"))</f>
        <v>The Tjx Companies, Inc.</v>
      </c>
      <c r="D31" s="481">
        <v>662</v>
      </c>
      <c r="E31" s="447" cm="1">
        <f t="array" aca="1" ref="E31" ca="1">_FV(B31,"Previous close",TRUE)*D31</f>
        <v>79420.14</v>
      </c>
      <c r="F31" s="448">
        <f t="shared" ca="1" si="0"/>
        <v>4.5414418937086261E-2</v>
      </c>
      <c r="G31" s="482" cm="1">
        <f t="array" aca="1" ref="G31" ca="1">_FV($B31,"Price")</f>
        <v>120.19</v>
      </c>
      <c r="H31" s="450">
        <f t="shared" ca="1" si="20"/>
        <v>79565.78</v>
      </c>
      <c r="I31" s="451">
        <f t="shared" ca="1" si="1"/>
        <v>4.2721080133812719E-2</v>
      </c>
      <c r="J31" s="452">
        <f ca="1">_xlfn.RANK.AVG(I31,OFFSET($I$5,1,0):$I$47,0)</f>
        <v>4</v>
      </c>
      <c r="K31" s="483"/>
      <c r="L31" s="454">
        <f t="shared" ca="1" si="2"/>
        <v>79565.78</v>
      </c>
      <c r="M31" s="451">
        <f t="shared" ca="1" si="3"/>
        <v>4.2721080133812719E-2</v>
      </c>
      <c r="N31" s="484" cm="1">
        <f t="array" aca="1" ref="N31" ca="1">_FV(B31,"Change (%)",TRUE)</f>
        <v>1.8340000000000001E-3</v>
      </c>
      <c r="O31" s="485">
        <f ca="1">_xlfn.IFNA(INDEX(Returns!$104:$104, MATCH($A31,DataStreams,0)),P31)</f>
        <v>0.7130462462423065</v>
      </c>
      <c r="P31" s="486" cm="1">
        <f t="array" aca="1" ref="P31" ca="1">IF(ISERROR(_FV($B31,"Beta")),1,_FV($B31,"Beta"))</f>
        <v>0.89200000000000002</v>
      </c>
      <c r="Q31" s="485">
        <f ca="1">_xlfn.IFNA(INDEX(Returns!$105:$105, MATCH($A31,DataStreams,0)),P31)</f>
        <v>0.23920106739460989</v>
      </c>
      <c r="R31" s="487">
        <f t="shared" ca="1" si="5"/>
        <v>0.21694856582090025</v>
      </c>
      <c r="S31" s="487">
        <f ca="1">_xlfn.IFNA(INDEX(Returns!$109:$109,MATCH($A31,DataStreams,0)),"NA")</f>
        <v>0.17543571480001768</v>
      </c>
      <c r="T31" s="488">
        <f t="shared" ca="1" si="4"/>
        <v>3.1770772341899803E-2</v>
      </c>
      <c r="U31" s="488">
        <f ca="1"/>
        <v>3.4128078560528761E-2</v>
      </c>
      <c r="V31" s="488">
        <f ca="1"/>
        <v>5.3731262065512569E-2</v>
      </c>
      <c r="W31" s="488">
        <f ca="1">(M31*$O31)/SUMPRODUCT(Beta,Post_Action_Weight)</f>
        <v>3.1770772341899803E-2</v>
      </c>
      <c r="X31" s="488">
        <f ca="1"/>
        <v>3.4128078560528761E-2</v>
      </c>
      <c r="Y31" s="488">
        <f ca="1"/>
        <v>5.3731262065512569E-2</v>
      </c>
      <c r="Z31" s="489" t="str" cm="1">
        <f t="array" ref="Z31">IFERROR(_FV(B31,"P/E",TRUE),"NA")</f>
        <v>NA</v>
      </c>
      <c r="AA31" s="490">
        <f t="shared" ca="1" si="7"/>
        <v>0</v>
      </c>
      <c r="AB31" s="491">
        <f t="shared" si="8"/>
        <v>0</v>
      </c>
      <c r="AC31" s="492" cm="1">
        <f t="array" aca="1" ref="AC31" ca="1">_FV(B31,"52 week low",TRUE)</f>
        <v>87.44</v>
      </c>
      <c r="AD31" s="493" cm="1">
        <f t="array" aca="1" ref="AD31" ca="1">_FV(B31,"52 week high",TRUE)</f>
        <v>122.1</v>
      </c>
      <c r="AE31" s="494">
        <f t="shared" ca="1" si="9"/>
        <v>0.37454254345837157</v>
      </c>
      <c r="AF31" s="494">
        <f t="shared" ca="1" si="10"/>
        <v>-1.5642915642915645E-2</v>
      </c>
      <c r="AG31" s="495">
        <f t="shared" ca="1" si="11"/>
        <v>0.28837673683334719</v>
      </c>
      <c r="AH31" s="510" t="s">
        <v>12</v>
      </c>
      <c r="AI31" s="497" t="s">
        <v>314</v>
      </c>
      <c r="AJ31" s="497" t="s">
        <v>146</v>
      </c>
      <c r="AK31" s="413"/>
      <c r="AL31" s="511">
        <f t="shared" si="65"/>
        <v>0</v>
      </c>
      <c r="AM31" s="511">
        <f t="shared" si="65"/>
        <v>1</v>
      </c>
      <c r="AN31" s="511">
        <f t="shared" si="65"/>
        <v>0</v>
      </c>
      <c r="AO31" s="511">
        <f t="shared" si="65"/>
        <v>0</v>
      </c>
      <c r="AP31" s="511">
        <f t="shared" si="65"/>
        <v>0</v>
      </c>
      <c r="AQ31" s="511">
        <f t="shared" si="65"/>
        <v>0</v>
      </c>
      <c r="AR31" s="511">
        <f t="shared" si="65"/>
        <v>0</v>
      </c>
      <c r="AS31" s="511">
        <f t="shared" si="65"/>
        <v>0</v>
      </c>
      <c r="AT31" s="511">
        <f t="shared" si="65"/>
        <v>0</v>
      </c>
      <c r="AU31" s="511">
        <f t="shared" si="65"/>
        <v>0</v>
      </c>
      <c r="AV31" s="511">
        <f t="shared" si="65"/>
        <v>0</v>
      </c>
      <c r="AW31" s="413"/>
      <c r="AX31" s="499">
        <f t="shared" ca="1" si="12"/>
        <v>85.267114803625375</v>
      </c>
      <c r="AY31" s="500">
        <f ca="1">_xlfn.IFNA(INDEX(Reconciliation!$D:$D,MATCH($A31,Reconciliation!$A:$A,0)),"NA")</f>
        <v>56446.83</v>
      </c>
      <c r="AZ31" s="501">
        <v>122</v>
      </c>
      <c r="BA31" s="502">
        <v>44517</v>
      </c>
      <c r="BB31" s="413"/>
      <c r="BC31" s="494">
        <f t="shared" ca="1" si="13"/>
        <v>0.40957038685786262</v>
      </c>
      <c r="BD31" s="503">
        <f t="shared" ca="1" si="14"/>
        <v>1.4095703868578626</v>
      </c>
      <c r="BE31" s="413"/>
      <c r="BF31" s="514">
        <f t="shared" ca="1" si="24"/>
        <v>0</v>
      </c>
      <c r="BG31" s="494">
        <f t="shared" ca="1" si="25"/>
        <v>0</v>
      </c>
      <c r="BH31" s="514">
        <f t="shared" ca="1" si="26"/>
        <v>0</v>
      </c>
      <c r="BI31" s="413"/>
      <c r="BJ31" s="494">
        <f t="shared" ca="1" si="48"/>
        <v>1.5059489142191573E-2</v>
      </c>
      <c r="BK31" s="494">
        <f t="shared" ca="1" si="16"/>
        <v>3.9217543543326856E-2</v>
      </c>
      <c r="BL31" s="494">
        <f t="shared" ca="1" si="17"/>
        <v>-2.4158054401135283E-2</v>
      </c>
      <c r="BM31" s="413"/>
      <c r="BN31" s="516">
        <v>0.33</v>
      </c>
      <c r="BO31" s="516">
        <v>2.06</v>
      </c>
      <c r="BP31" s="516">
        <v>7.39</v>
      </c>
      <c r="BQ31" s="517">
        <f>AVERAGE(BN31:BP31)</f>
        <v>3.26</v>
      </c>
      <c r="BR31" s="506" t="s">
        <v>319</v>
      </c>
      <c r="BS31" s="506">
        <v>14.43</v>
      </c>
      <c r="BT31" s="413"/>
      <c r="BU31" s="512" t="str">
        <f t="shared" si="19"/>
        <v>Vatsal Shah, Prasad Kad</v>
      </c>
      <c r="BV31" s="509" t="s">
        <v>316</v>
      </c>
    </row>
    <row r="32" spans="1:74" ht="14.25" customHeight="1">
      <c r="A32" s="478" t="str" cm="1">
        <f t="array" aca="1" ref="A32" ca="1">_FV($B32,"Ticker symbol",TRUE)</f>
        <v>REGN</v>
      </c>
      <c r="B32" s="479" t="e" vm="27">
        <v>#VALUE!</v>
      </c>
      <c r="C32" s="513" t="str" cm="1">
        <f t="array" aca="1" ref="C32" ca="1">PROPER(_FV($B32,"Name"))</f>
        <v>Regeneron Pharmaceuticals, Inc.</v>
      </c>
      <c r="D32" s="481">
        <v>31</v>
      </c>
      <c r="E32" s="447" cm="1">
        <f t="array" aca="1" ref="E32" ca="1">_FV(B32,"Previous close",TRUE)*D32</f>
        <v>23461.109999999997</v>
      </c>
      <c r="F32" s="520">
        <f t="shared" ca="1" si="0"/>
        <v>1.3415648452257371E-2</v>
      </c>
      <c r="G32" s="482" cm="1">
        <f t="array" aca="1" ref="G32" ca="1">_FV($B32,"Price")</f>
        <v>756.73500000000001</v>
      </c>
      <c r="H32" s="450">
        <f t="shared" ca="1" si="20"/>
        <v>23458.785</v>
      </c>
      <c r="I32" s="451">
        <f t="shared" ca="1" si="1"/>
        <v>1.2595674092893751E-2</v>
      </c>
      <c r="J32" s="521">
        <f ca="1">_xlfn.RANK.AVG(I32,OFFSET($I$5,1,0):$I$47,0)</f>
        <v>35</v>
      </c>
      <c r="K32" s="483"/>
      <c r="L32" s="522">
        <f t="shared" ca="1" si="2"/>
        <v>23458.785</v>
      </c>
      <c r="M32" s="451">
        <f t="shared" ca="1" si="3"/>
        <v>1.2595674092893751E-2</v>
      </c>
      <c r="N32" s="484" cm="1">
        <f t="array" aca="1" ref="N32" ca="1">_FV(B32,"Change (%)",TRUE)</f>
        <v>-9.910000000000001E-5</v>
      </c>
      <c r="O32" s="485">
        <f ca="1">_xlfn.IFNA(INDEX(Returns!$104:$104, MATCH($A32,DataStreams,0)),P32)</f>
        <v>0.36434064724100262</v>
      </c>
      <c r="P32" s="486" cm="1">
        <f t="array" aca="1" ref="P32" ca="1">IF(ISERROR(_FV($B32,"Beta")),1,_FV($B32,"Beta"))</f>
        <v>0.1037</v>
      </c>
      <c r="Q32" s="485">
        <f ca="1">_xlfn.IFNA(INDEX(Returns!$105:$105, MATCH($A32,DataStreams,0)),P32)</f>
        <v>4.4331599837011841E-2</v>
      </c>
      <c r="R32" s="487">
        <f t="shared" ca="1" si="5"/>
        <v>0.23507878589006129</v>
      </c>
      <c r="S32" s="487">
        <f ca="1">_xlfn.IFNA(INDEX(Returns!$109:$109,MATCH($A32,DataStreams,0)),"NA")</f>
        <v>0.22559030670612379</v>
      </c>
      <c r="T32" s="488">
        <f t="shared" ca="1" si="4"/>
        <v>4.786266654029485E-3</v>
      </c>
      <c r="U32" s="488">
        <f ca="1"/>
        <v>4.4283997941408559E-3</v>
      </c>
      <c r="V32" s="488">
        <f ca="1"/>
        <v>3.518374592646971E-4</v>
      </c>
      <c r="W32" s="488">
        <f t="shared" ref="W32:W39" ca="1" si="74">(M32*O32)/SUMPRODUCT(Beta,Post_Action_Weight)</f>
        <v>4.786266654029485E-3</v>
      </c>
      <c r="X32" s="488">
        <f ca="1"/>
        <v>4.4283997941408559E-3</v>
      </c>
      <c r="Y32" s="488">
        <f ca="1"/>
        <v>3.518374592646971E-4</v>
      </c>
      <c r="Z32" s="489" cm="1">
        <f t="array" aca="1" ref="Z32" ca="1">IFERROR(_FV(B32,"P/E",TRUE),"NA")</f>
        <v>18.723600000000001</v>
      </c>
      <c r="AA32" s="490">
        <f t="shared" ca="1" si="7"/>
        <v>40.416105877074919</v>
      </c>
      <c r="AB32" s="491">
        <f t="shared" ca="1" si="8"/>
        <v>5.3408532547159729E-2</v>
      </c>
      <c r="AC32" s="492" cm="1">
        <f t="array" aca="1" ref="AC32" ca="1">_FV(B32,"52 week low",TRUE)</f>
        <v>750.2</v>
      </c>
      <c r="AD32" s="493" cm="1">
        <f t="array" aca="1" ref="AD32" ca="1">_FV(B32,"52 week high",TRUE)</f>
        <v>1211.1999000000001</v>
      </c>
      <c r="AE32" s="494">
        <f t="shared" ca="1" si="9"/>
        <v>8.7110103972274366E-3</v>
      </c>
      <c r="AF32" s="494">
        <f t="shared" ca="1" si="10"/>
        <v>-0.37521873969771635</v>
      </c>
      <c r="AG32" s="495">
        <f t="shared" ca="1" si="11"/>
        <v>0.60919595366938228</v>
      </c>
      <c r="AH32" s="510" t="s">
        <v>34</v>
      </c>
      <c r="AI32" s="497" t="s">
        <v>314</v>
      </c>
      <c r="AJ32" s="497" t="s">
        <v>146</v>
      </c>
      <c r="AK32" s="413"/>
      <c r="AL32" s="511">
        <f t="shared" si="65"/>
        <v>0</v>
      </c>
      <c r="AM32" s="511">
        <f t="shared" si="65"/>
        <v>0</v>
      </c>
      <c r="AN32" s="511">
        <f t="shared" si="65"/>
        <v>0</v>
      </c>
      <c r="AO32" s="511">
        <f t="shared" si="65"/>
        <v>0</v>
      </c>
      <c r="AP32" s="511">
        <f t="shared" si="65"/>
        <v>0</v>
      </c>
      <c r="AQ32" s="511">
        <f t="shared" si="65"/>
        <v>0</v>
      </c>
      <c r="AR32" s="511">
        <f t="shared" si="65"/>
        <v>0</v>
      </c>
      <c r="AS32" s="511">
        <f t="shared" si="65"/>
        <v>0</v>
      </c>
      <c r="AT32" s="511">
        <f t="shared" si="65"/>
        <v>0</v>
      </c>
      <c r="AU32" s="511">
        <f t="shared" si="65"/>
        <v>1</v>
      </c>
      <c r="AV32" s="511">
        <f t="shared" si="65"/>
        <v>0</v>
      </c>
      <c r="AW32" s="413"/>
      <c r="AX32" s="499">
        <f t="shared" ca="1" si="12"/>
        <v>983.14258064516127</v>
      </c>
      <c r="AY32" s="500">
        <f ca="1">_xlfn.IFNA(INDEX(Reconciliation!$D:$D,MATCH($A32,Reconciliation!$A:$A,0)),"NA")</f>
        <v>30477.42</v>
      </c>
      <c r="AZ32" s="501">
        <v>1131.5</v>
      </c>
      <c r="BA32" s="502">
        <v>45355</v>
      </c>
      <c r="BB32" s="413"/>
      <c r="BC32" s="494">
        <f t="shared" ca="1" si="13"/>
        <v>-0.23028967018861835</v>
      </c>
      <c r="BD32" s="503">
        <f t="shared" ca="1" si="14"/>
        <v>0.76971032981138165</v>
      </c>
      <c r="BE32" s="413"/>
      <c r="BF32" s="514">
        <f t="shared" ca="1" si="24"/>
        <v>0</v>
      </c>
      <c r="BG32" s="494">
        <f t="shared" ca="1" si="25"/>
        <v>0</v>
      </c>
      <c r="BH32" s="514" t="str">
        <f t="shared" ca="1" si="26"/>
        <v>Review</v>
      </c>
      <c r="BI32" s="413"/>
      <c r="BJ32" s="494">
        <f t="shared" ca="1" si="48"/>
        <v>0.49523941670465876</v>
      </c>
      <c r="BK32" s="494">
        <f t="shared" ca="1" si="16"/>
        <v>2.0038735598255145E-2</v>
      </c>
      <c r="BL32" s="494">
        <f t="shared" ca="1" si="17"/>
        <v>0.47520068110640362</v>
      </c>
      <c r="BM32" s="413"/>
      <c r="BN32" s="516"/>
      <c r="BO32" s="516"/>
      <c r="BP32" s="516"/>
      <c r="BQ32" s="517"/>
      <c r="BR32" s="506"/>
      <c r="BS32" s="506"/>
      <c r="BT32" s="413"/>
      <c r="BU32" s="512" t="str">
        <f t="shared" si="19"/>
        <v>Ruchita Katpal, Bhavana Murthy</v>
      </c>
      <c r="BV32" s="509" t="s">
        <v>316</v>
      </c>
    </row>
    <row r="33" spans="1:74" ht="14.25" customHeight="1">
      <c r="A33" s="478" t="str" cm="1">
        <f t="array" aca="1" ref="A33" ca="1">_FV($B33,"Ticker symbol",TRUE)</f>
        <v>GEN</v>
      </c>
      <c r="B33" s="479" t="e" vm="28">
        <v>#VALUE!</v>
      </c>
      <c r="C33" s="513" t="str" cm="1">
        <f t="array" aca="1" ref="C33" ca="1">PROPER(_FV($B33,"Name"))</f>
        <v>Gen Digital Inc.</v>
      </c>
      <c r="D33" s="481">
        <v>1360</v>
      </c>
      <c r="E33" s="447" cm="1">
        <f t="array" aca="1" ref="E33" ca="1">_FV(B33,"Previous close",TRUE)*D33</f>
        <v>40058.799999999996</v>
      </c>
      <c r="F33" s="520">
        <f t="shared" ca="1" si="0"/>
        <v>2.29066219892958E-2</v>
      </c>
      <c r="G33" s="482" cm="1">
        <f t="array" aca="1" ref="G33" ca="1">_FV($B33,"Price")</f>
        <v>29.28</v>
      </c>
      <c r="H33" s="450">
        <f t="shared" ca="1" si="20"/>
        <v>39820.800000000003</v>
      </c>
      <c r="I33" s="451">
        <f t="shared" ca="1" si="1"/>
        <v>2.1380895000244197E-2</v>
      </c>
      <c r="J33" s="521">
        <f ca="1">_xlfn.RANK.AVG(I33,OFFSET($I$5,1,0):$I$47,0)</f>
        <v>18</v>
      </c>
      <c r="K33" s="483"/>
      <c r="L33" s="522">
        <f t="shared" ca="1" si="2"/>
        <v>39820.800000000003</v>
      </c>
      <c r="M33" s="451">
        <f t="shared" ca="1" si="3"/>
        <v>2.1380895000244197E-2</v>
      </c>
      <c r="N33" s="484" cm="1">
        <f t="array" aca="1" ref="N33" ca="1">_FV(B33,"Change (%)",TRUE)</f>
        <v>-5.9409999999999992E-3</v>
      </c>
      <c r="O33" s="485">
        <f ca="1">_xlfn.IFNA(INDEX(Returns!$104:$104, MATCH($A33,DataStreams,0)),P33)</f>
        <v>1.2092583792373381</v>
      </c>
      <c r="P33" s="486" cm="1">
        <f t="array" aca="1" ref="P33" ca="1">IF(ISERROR(_FV($B33,"Beta")),1,_FV($B33,"Beta"))</f>
        <v>0.75080000000000002</v>
      </c>
      <c r="Q33" s="485">
        <f ca="1">_xlfn.IFNA(INDEX(Returns!$105:$105, MATCH($A33,DataStreams,0)),P33)</f>
        <v>1.0912084711571826</v>
      </c>
      <c r="R33" s="487">
        <f t="shared" ca="1" si="5"/>
        <v>0.34433181772183363</v>
      </c>
      <c r="S33" s="487">
        <f ca="1">_xlfn.IFNA(INDEX(Returns!$109:$109,MATCH($A33,DataStreams,0)),"NA")</f>
        <v>0.2693078672678853</v>
      </c>
      <c r="T33" s="488">
        <f t="shared" ca="1" si="4"/>
        <v>2.6965770635564695E-2</v>
      </c>
      <c r="U33" s="488">
        <f ca="1"/>
        <v>2.7322550505596069E-2</v>
      </c>
      <c r="V33" s="488">
        <f ca="1"/>
        <v>3.0715110851486548E-2</v>
      </c>
      <c r="W33" s="488">
        <f t="shared" ca="1" si="74"/>
        <v>2.6965770635564695E-2</v>
      </c>
      <c r="X33" s="488">
        <f ca="1"/>
        <v>2.7322550505596069E-2</v>
      </c>
      <c r="Y33" s="488">
        <f ca="1"/>
        <v>3.0715110851486548E-2</v>
      </c>
      <c r="Z33" s="489" cm="1">
        <f t="array" aca="1" ref="Z33" ca="1">IFERROR(_FV(B33,"P/E",TRUE),"NA")</f>
        <v>30.137499999999999</v>
      </c>
      <c r="AA33" s="490">
        <f t="shared" ca="1" si="7"/>
        <v>0.97154707590211542</v>
      </c>
      <c r="AB33" s="491">
        <f t="shared" ca="1" si="8"/>
        <v>3.3181252592285361E-2</v>
      </c>
      <c r="AC33" s="492" cm="1">
        <f t="array" aca="1" ref="AC33" ca="1">_FV(B33,"52 week low",TRUE)</f>
        <v>19.079999999999998</v>
      </c>
      <c r="AD33" s="493" cm="1">
        <f t="array" aca="1" ref="AD33" ca="1">_FV(B33,"52 week high",TRUE)</f>
        <v>30.885000000000002</v>
      </c>
      <c r="AE33" s="494">
        <f t="shared" ca="1" si="9"/>
        <v>0.53459119496855356</v>
      </c>
      <c r="AF33" s="494">
        <f t="shared" ca="1" si="10"/>
        <v>-5.1966974259349263E-2</v>
      </c>
      <c r="AG33" s="495">
        <f t="shared" ca="1" si="11"/>
        <v>0.40317622950819682</v>
      </c>
      <c r="AH33" s="510" t="s">
        <v>29</v>
      </c>
      <c r="AI33" s="497" t="s">
        <v>314</v>
      </c>
      <c r="AJ33" s="497" t="s">
        <v>146</v>
      </c>
      <c r="AK33" s="413"/>
      <c r="AL33" s="511">
        <f t="shared" ref="AL33:AV42" si="75">IF($AH33=AL$4,1,0)</f>
        <v>0</v>
      </c>
      <c r="AM33" s="511">
        <f t="shared" si="75"/>
        <v>0</v>
      </c>
      <c r="AN33" s="511">
        <f t="shared" si="75"/>
        <v>0</v>
      </c>
      <c r="AO33" s="511">
        <f t="shared" si="75"/>
        <v>0</v>
      </c>
      <c r="AP33" s="511">
        <f t="shared" si="75"/>
        <v>0</v>
      </c>
      <c r="AQ33" s="511">
        <f t="shared" si="75"/>
        <v>0</v>
      </c>
      <c r="AR33" s="511">
        <f t="shared" si="75"/>
        <v>0</v>
      </c>
      <c r="AS33" s="511">
        <f t="shared" si="75"/>
        <v>1</v>
      </c>
      <c r="AT33" s="511">
        <f t="shared" si="75"/>
        <v>0</v>
      </c>
      <c r="AU33" s="511">
        <f t="shared" si="75"/>
        <v>0</v>
      </c>
      <c r="AV33" s="511">
        <f t="shared" si="75"/>
        <v>0</v>
      </c>
      <c r="AW33" s="413"/>
      <c r="AX33" s="499">
        <f t="shared" ca="1" si="12"/>
        <v>21.97789705882353</v>
      </c>
      <c r="AY33" s="500">
        <f ca="1">_xlfn.IFNA(INDEX(Reconciliation!$D:$D,MATCH($A33,Reconciliation!$A:$A,0)),"NA")</f>
        <v>29889.94</v>
      </c>
      <c r="AZ33" s="501">
        <v>26.81</v>
      </c>
      <c r="BA33" s="502">
        <v>45385</v>
      </c>
      <c r="BB33" s="413"/>
      <c r="BC33" s="494">
        <f t="shared" ca="1" si="13"/>
        <v>0.33224757226009816</v>
      </c>
      <c r="BD33" s="503">
        <f t="shared" ca="1" si="14"/>
        <v>1.3322475722600982</v>
      </c>
      <c r="BE33" s="413"/>
      <c r="BF33" s="514" t="str">
        <f t="shared" ca="1" si="24"/>
        <v>Review</v>
      </c>
      <c r="BG33" s="494">
        <f t="shared" ca="1" si="25"/>
        <v>9.2129802312570064E-2</v>
      </c>
      <c r="BH33" s="514">
        <f t="shared" ca="1" si="26"/>
        <v>0</v>
      </c>
      <c r="BI33" s="413"/>
      <c r="BJ33" s="494">
        <f t="shared" ca="1" si="48"/>
        <v>-8.4357923497267784E-2</v>
      </c>
      <c r="BK33" s="494">
        <f t="shared" ca="1" si="16"/>
        <v>6.65092108580536E-2</v>
      </c>
      <c r="BL33" s="494">
        <f t="shared" ca="1" si="17"/>
        <v>-0.1508671343553214</v>
      </c>
      <c r="BM33" s="413"/>
      <c r="BN33" s="516"/>
      <c r="BO33" s="516"/>
      <c r="BP33" s="516"/>
      <c r="BQ33" s="517"/>
      <c r="BR33" s="506"/>
      <c r="BS33" s="506"/>
      <c r="BT33" s="413"/>
      <c r="BU33" s="512" t="str">
        <f t="shared" si="19"/>
        <v>Ruchita Katpal, Bhavana Murthy</v>
      </c>
      <c r="BV33" s="509" t="s">
        <v>316</v>
      </c>
    </row>
    <row r="34" spans="1:74" ht="14.25" customHeight="1">
      <c r="A34" s="478" t="str" cm="1">
        <f t="array" aca="1" ref="A34" ca="1">_FV($B34,"Ticker symbol",TRUE)</f>
        <v>HSY</v>
      </c>
      <c r="B34" s="479" t="e" vm="29">
        <v>#VALUE!</v>
      </c>
      <c r="C34" s="513" t="str" cm="1">
        <f t="array" aca="1" ref="C34" ca="1">PROPER(_FV($B34,"Name"))</f>
        <v>The Hershey Company</v>
      </c>
      <c r="D34" s="481">
        <v>148</v>
      </c>
      <c r="E34" s="447" cm="1">
        <f t="array" aca="1" ref="E34" ca="1">_FV(B34,"Previous close",TRUE)*D34</f>
        <v>25093.4</v>
      </c>
      <c r="F34" s="520">
        <f t="shared" ca="1" si="0"/>
        <v>1.4349032627692175E-2</v>
      </c>
      <c r="G34" s="482" cm="1">
        <f t="array" aca="1" ref="G34" ca="1">_FV($B34,"Price")</f>
        <v>170.24</v>
      </c>
      <c r="H34" s="450">
        <f t="shared" ca="1" si="20"/>
        <v>25195.52</v>
      </c>
      <c r="I34" s="451">
        <f t="shared" ca="1" si="1"/>
        <v>1.3528175415776495E-2</v>
      </c>
      <c r="J34" s="521">
        <f ca="1">_xlfn.RANK.AVG(I34,OFFSET($I$5,1,0):$I$47,0)</f>
        <v>34</v>
      </c>
      <c r="K34" s="483"/>
      <c r="L34" s="522">
        <f t="shared" ca="1" si="2"/>
        <v>25195.52</v>
      </c>
      <c r="M34" s="451">
        <f t="shared" ca="1" si="3"/>
        <v>1.3528175415776495E-2</v>
      </c>
      <c r="N34" s="484" cm="1">
        <f t="array" aca="1" ref="N34" ca="1">_FV(B34,"Change (%)",TRUE)</f>
        <v>4.0699999999999998E-3</v>
      </c>
      <c r="O34" s="485">
        <f ca="1">_xlfn.IFNA(INDEX(Returns!$104:$104, MATCH($A34,DataStreams,0)),P34)</f>
        <v>0.16634690037929137</v>
      </c>
      <c r="P34" s="486" cm="1">
        <f t="array" aca="1" ref="P34" ca="1">IF(ISERROR(_FV($B34,"Beta")),1,_FV($B34,"Beta"))</f>
        <v>0.36890000000000001</v>
      </c>
      <c r="Q34" s="485">
        <f ca="1">_xlfn.IFNA(INDEX(Returns!$105:$105, MATCH($A34,DataStreams,0)),P34)</f>
        <v>-0.34452063360405866</v>
      </c>
      <c r="R34" s="487">
        <f t="shared" ca="1" si="5"/>
        <v>0.16903838763260884</v>
      </c>
      <c r="S34" s="487">
        <f ca="1">_xlfn.IFNA(INDEX(Returns!$109:$109,MATCH($A34,DataStreams,0)),"NA")</f>
        <v>0.16901773632247846</v>
      </c>
      <c r="T34" s="488">
        <f t="shared" ca="1" si="4"/>
        <v>2.3470470130192442E-3</v>
      </c>
      <c r="U34" s="488">
        <f ca="1"/>
        <v>2.9515527279088886E-3</v>
      </c>
      <c r="V34" s="488">
        <f ca="1"/>
        <v>9.6120870193007642E-3</v>
      </c>
      <c r="W34" s="488">
        <f t="shared" ca="1" si="74"/>
        <v>2.3470470130192442E-3</v>
      </c>
      <c r="X34" s="488">
        <f ca="1"/>
        <v>2.9515527279088886E-3</v>
      </c>
      <c r="Y34" s="488">
        <f ca="1"/>
        <v>9.6120870193007642E-3</v>
      </c>
      <c r="Z34" s="489" cm="1">
        <f t="array" aca="1" ref="Z34" ca="1">IFERROR(_FV(B34,"P/E",TRUE),"NA")</f>
        <v>19.6813</v>
      </c>
      <c r="AA34" s="490">
        <f t="shared" ca="1" si="7"/>
        <v>8.6498351226799048</v>
      </c>
      <c r="AB34" s="491">
        <f t="shared" ca="1" si="8"/>
        <v>5.0809651801456204E-2</v>
      </c>
      <c r="AC34" s="492" cm="1">
        <f t="array" aca="1" ref="AC34" ca="1">_FV(B34,"52 week low",TRUE)</f>
        <v>170.13</v>
      </c>
      <c r="AD34" s="493" cm="1">
        <f t="array" aca="1" ref="AD34" ca="1">_FV(B34,"52 week high",TRUE)</f>
        <v>211.92</v>
      </c>
      <c r="AE34" s="494">
        <f t="shared" ca="1" si="9"/>
        <v>6.465643919355557E-4</v>
      </c>
      <c r="AF34" s="494">
        <f t="shared" ca="1" si="10"/>
        <v>-0.19667799169497913</v>
      </c>
      <c r="AG34" s="495">
        <f t="shared" ca="1" si="11"/>
        <v>0.24547697368421045</v>
      </c>
      <c r="AH34" s="510" t="s">
        <v>12</v>
      </c>
      <c r="AI34" s="497" t="s">
        <v>314</v>
      </c>
      <c r="AJ34" s="497" t="s">
        <v>146</v>
      </c>
      <c r="AK34" s="413"/>
      <c r="AL34" s="511">
        <f t="shared" si="75"/>
        <v>0</v>
      </c>
      <c r="AM34" s="511">
        <f t="shared" si="75"/>
        <v>1</v>
      </c>
      <c r="AN34" s="511">
        <f t="shared" si="75"/>
        <v>0</v>
      </c>
      <c r="AO34" s="511">
        <f t="shared" si="75"/>
        <v>0</v>
      </c>
      <c r="AP34" s="511">
        <f t="shared" si="75"/>
        <v>0</v>
      </c>
      <c r="AQ34" s="511">
        <f t="shared" si="75"/>
        <v>0</v>
      </c>
      <c r="AR34" s="511">
        <f t="shared" si="75"/>
        <v>0</v>
      </c>
      <c r="AS34" s="511">
        <f t="shared" si="75"/>
        <v>0</v>
      </c>
      <c r="AT34" s="511">
        <f t="shared" si="75"/>
        <v>0</v>
      </c>
      <c r="AU34" s="511">
        <f t="shared" si="75"/>
        <v>0</v>
      </c>
      <c r="AV34" s="511">
        <f t="shared" si="75"/>
        <v>0</v>
      </c>
      <c r="AW34" s="413"/>
      <c r="AX34" s="499">
        <f t="shared" ca="1" si="12"/>
        <v>199.09756756756755</v>
      </c>
      <c r="AY34" s="500">
        <f ca="1">_xlfn.IFNA(INDEX(Reconciliation!$D:$D,MATCH($A34,Reconciliation!$A:$A,0)),"NA")</f>
        <v>29466.44</v>
      </c>
      <c r="AZ34" s="501">
        <v>223.25</v>
      </c>
      <c r="BA34" s="502">
        <v>45386</v>
      </c>
      <c r="BB34" s="413"/>
      <c r="BC34" s="494">
        <f t="shared" ca="1" si="13"/>
        <v>-0.14494183891912282</v>
      </c>
      <c r="BD34" s="503">
        <f t="shared" ca="1" si="14"/>
        <v>0.85505816108087718</v>
      </c>
      <c r="BE34" s="413"/>
      <c r="BF34" s="514">
        <f t="shared" ca="1" si="24"/>
        <v>0</v>
      </c>
      <c r="BG34" s="494">
        <f t="shared" ca="1" si="25"/>
        <v>0</v>
      </c>
      <c r="BH34" s="514" t="str">
        <f t="shared" ca="1" si="26"/>
        <v>Review</v>
      </c>
      <c r="BI34" s="413"/>
      <c r="BJ34" s="494">
        <f t="shared" ca="1" si="48"/>
        <v>0.3113839285714286</v>
      </c>
      <c r="BK34" s="494">
        <f t="shared" ca="1" si="16"/>
        <v>9.1490795208610254E-3</v>
      </c>
      <c r="BL34" s="494">
        <f t="shared" ca="1" si="17"/>
        <v>0.30223484905056758</v>
      </c>
      <c r="BM34" s="413"/>
      <c r="BN34" s="516"/>
      <c r="BO34" s="516"/>
      <c r="BP34" s="516"/>
      <c r="BQ34" s="517"/>
      <c r="BR34" s="506"/>
      <c r="BS34" s="506"/>
      <c r="BT34" s="413"/>
      <c r="BU34" s="512" t="str">
        <f t="shared" si="19"/>
        <v>Vatsal Shah, Prasad Kad</v>
      </c>
      <c r="BV34" s="509" t="s">
        <v>316</v>
      </c>
    </row>
    <row r="35" spans="1:74" ht="14.25" customHeight="1">
      <c r="A35" s="478" t="str" cm="1">
        <f t="array" aca="1" ref="A35" ca="1">_FV($B35,"Ticker symbol",TRUE)</f>
        <v>AWK</v>
      </c>
      <c r="B35" s="479" t="e" vm="30">
        <v>#VALUE!</v>
      </c>
      <c r="C35" s="513" t="str" cm="1">
        <f t="array" aca="1" ref="C35" ca="1">PROPER(_FV($B35,"Name"))</f>
        <v>American Water Works Company, Inc.</v>
      </c>
      <c r="D35" s="481">
        <v>252</v>
      </c>
      <c r="E35" s="447" cm="1">
        <f t="array" aca="1" ref="E35" ca="1">_FV(B35,"Previous close",TRUE)*D35</f>
        <v>33825.96</v>
      </c>
      <c r="F35" s="520">
        <f t="shared" ca="1" si="0"/>
        <v>1.9342528461787176E-2</v>
      </c>
      <c r="G35" s="482" cm="1">
        <f t="array" aca="1" ref="G35" ca="1">_FV($B35,"Price")</f>
        <v>135.65</v>
      </c>
      <c r="H35" s="450">
        <f t="shared" ca="1" si="20"/>
        <v>34183.800000000003</v>
      </c>
      <c r="I35" s="451">
        <f t="shared" ca="1" si="1"/>
        <v>1.8354232926243257E-2</v>
      </c>
      <c r="J35" s="521">
        <f ca="1">_xlfn.RANK.AVG(I35,OFFSET($I$5,1,0):$I$47,0)</f>
        <v>26</v>
      </c>
      <c r="K35" s="483"/>
      <c r="L35" s="522">
        <f t="shared" ca="1" si="2"/>
        <v>34183.800000000003</v>
      </c>
      <c r="M35" s="451">
        <f t="shared" ca="1" si="3"/>
        <v>1.8354232926243257E-2</v>
      </c>
      <c r="N35" s="484" cm="1">
        <f t="array" aca="1" ref="N35" ca="1">_FV(B35,"Change (%)",TRUE)</f>
        <v>1.0579E-2</v>
      </c>
      <c r="O35" s="485">
        <f ca="1">_xlfn.IFNA(INDEX(Returns!$104:$104, MATCH($A35,DataStreams,0)),P35)</f>
        <v>0.93899950901242046</v>
      </c>
      <c r="P35" s="486" cm="1">
        <f t="array" aca="1" ref="P35" ca="1">IF(ISERROR(_FV($B35,"Beta")),1,_FV($B35,"Beta"))</f>
        <v>0.69889999999999997</v>
      </c>
      <c r="Q35" s="485">
        <f ca="1">_xlfn.IFNA(INDEX(Returns!$105:$105, MATCH($A35,DataStreams,0)),P35)</f>
        <v>0.17515953677776902</v>
      </c>
      <c r="R35" s="487">
        <f t="shared" ca="1" si="5"/>
        <v>0.23503144595445608</v>
      </c>
      <c r="S35" s="487">
        <f ca="1">_xlfn.IFNA(INDEX(Returns!$109:$109,MATCH($A35,DataStreams,0)),"NA")</f>
        <v>0.16624320028703102</v>
      </c>
      <c r="T35" s="488">
        <f t="shared" ca="1" si="4"/>
        <v>1.7975022972654672E-2</v>
      </c>
      <c r="U35" s="488">
        <f ca="1"/>
        <v>1.7524999509213164E-2</v>
      </c>
      <c r="V35" s="488">
        <f ca="1"/>
        <v>1.3833479108877734E-2</v>
      </c>
      <c r="W35" s="488">
        <f t="shared" ca="1" si="74"/>
        <v>1.7975022972654672E-2</v>
      </c>
      <c r="X35" s="488">
        <f ca="1"/>
        <v>1.7524999509213164E-2</v>
      </c>
      <c r="Y35" s="488">
        <f ca="1"/>
        <v>1.3833479108877734E-2</v>
      </c>
      <c r="Z35" s="489" cm="1">
        <f t="array" aca="1" ref="Z35" ca="1">IFERROR(_FV(B35,"P/E",TRUE),"NA")</f>
        <v>26.649899999999999</v>
      </c>
      <c r="AA35" s="490">
        <f t="shared" ca="1" si="7"/>
        <v>5.0900753848982552</v>
      </c>
      <c r="AB35" s="491">
        <f t="shared" ca="1" si="8"/>
        <v>3.7523592959073017E-2</v>
      </c>
      <c r="AC35" s="492" cm="1">
        <f t="array" aca="1" ref="AC35" ca="1">_FV(B35,"52 week low",TRUE)</f>
        <v>113.34</v>
      </c>
      <c r="AD35" s="493" cm="1">
        <f t="array" aca="1" ref="AD35" ca="1">_FV(B35,"52 week high",TRUE)</f>
        <v>150.68</v>
      </c>
      <c r="AE35" s="494">
        <f t="shared" ca="1" si="9"/>
        <v>0.19684136227280757</v>
      </c>
      <c r="AF35" s="494">
        <f t="shared" ca="1" si="10"/>
        <v>-9.9747809928324882E-2</v>
      </c>
      <c r="AG35" s="495">
        <f t="shared" ca="1" si="11"/>
        <v>0.27526723184666424</v>
      </c>
      <c r="AH35" s="510" t="s">
        <v>36</v>
      </c>
      <c r="AI35" s="497" t="s">
        <v>314</v>
      </c>
      <c r="AJ35" s="497" t="s">
        <v>146</v>
      </c>
      <c r="AK35" s="413"/>
      <c r="AL35" s="511">
        <f t="shared" si="75"/>
        <v>0</v>
      </c>
      <c r="AM35" s="511">
        <f t="shared" si="75"/>
        <v>0</v>
      </c>
      <c r="AN35" s="511">
        <f t="shared" si="75"/>
        <v>0</v>
      </c>
      <c r="AO35" s="511">
        <f t="shared" si="75"/>
        <v>0</v>
      </c>
      <c r="AP35" s="511">
        <f t="shared" si="75"/>
        <v>0</v>
      </c>
      <c r="AQ35" s="511">
        <f t="shared" si="75"/>
        <v>0</v>
      </c>
      <c r="AR35" s="511">
        <f t="shared" si="75"/>
        <v>0</v>
      </c>
      <c r="AS35" s="511">
        <f t="shared" si="75"/>
        <v>0</v>
      </c>
      <c r="AT35" s="511">
        <f t="shared" si="75"/>
        <v>0</v>
      </c>
      <c r="AU35" s="511">
        <f t="shared" si="75"/>
        <v>0</v>
      </c>
      <c r="AV35" s="511">
        <f t="shared" si="75"/>
        <v>1</v>
      </c>
      <c r="AW35" s="413"/>
      <c r="AX35" s="499">
        <f t="shared" ca="1" si="12"/>
        <v>120.84269841269841</v>
      </c>
      <c r="AY35" s="500">
        <f ca="1">_xlfn.IFNA(INDEX(Reconciliation!$D:$D,MATCH($A35,Reconciliation!$A:$A,0)),"NA")</f>
        <v>30452.36</v>
      </c>
      <c r="AZ35" s="501">
        <v>150.15</v>
      </c>
      <c r="BA35" s="502">
        <v>45386</v>
      </c>
      <c r="BB35" s="413"/>
      <c r="BC35" s="494">
        <f t="shared" ca="1" si="13"/>
        <v>0.12253368868619718</v>
      </c>
      <c r="BD35" s="503">
        <f t="shared" ca="1" si="14"/>
        <v>1.1225336886861972</v>
      </c>
      <c r="BE35" s="413"/>
      <c r="BF35" s="514">
        <f t="shared" ca="1" si="24"/>
        <v>0</v>
      </c>
      <c r="BG35" s="494">
        <f t="shared" ca="1" si="25"/>
        <v>0</v>
      </c>
      <c r="BH35" s="514">
        <f t="shared" ca="1" si="26"/>
        <v>0</v>
      </c>
      <c r="BI35" s="413"/>
      <c r="BJ35" s="494">
        <f t="shared" ca="1" si="48"/>
        <v>0.10689273866568372</v>
      </c>
      <c r="BK35" s="494">
        <f t="shared" ca="1" si="16"/>
        <v>5.1644972995683124E-2</v>
      </c>
      <c r="BL35" s="494">
        <f t="shared" ca="1" si="17"/>
        <v>5.5247765670000594E-2</v>
      </c>
      <c r="BM35" s="413"/>
      <c r="BN35" s="516"/>
      <c r="BO35" s="516"/>
      <c r="BP35" s="516"/>
      <c r="BQ35" s="517"/>
      <c r="BR35" s="506"/>
      <c r="BS35" s="506"/>
      <c r="BT35" s="413"/>
      <c r="BU35" s="512" t="str">
        <f t="shared" si="19"/>
        <v>Hari Ghatole, Sushanth Meka</v>
      </c>
      <c r="BV35" s="509" t="s">
        <v>316</v>
      </c>
    </row>
    <row r="36" spans="1:74" ht="14.25" customHeight="1">
      <c r="A36" s="478" t="str" cm="1">
        <f t="array" aca="1" ref="A36" ca="1">_FV($B36,"Ticker symbol",TRUE)</f>
        <v>TXT</v>
      </c>
      <c r="B36" s="479" t="e" vm="31">
        <v>#VALUE!</v>
      </c>
      <c r="C36" s="513" t="str" cm="1">
        <f t="array" aca="1" ref="C36" ca="1">PROPER(_FV($B36,"Name"))</f>
        <v>Textron Inc.</v>
      </c>
      <c r="D36" s="481">
        <v>320</v>
      </c>
      <c r="E36" s="447" cm="1">
        <f t="array" aca="1" ref="E36" ca="1">_FV(B36,"Previous close",TRUE)*D36</f>
        <v>27171.199999999997</v>
      </c>
      <c r="F36" s="520">
        <f t="shared" ca="1" si="0"/>
        <v>1.5537170544188893E-2</v>
      </c>
      <c r="G36" s="482" cm="1">
        <f t="array" aca="1" ref="G36" ca="1">_FV($B36,"Price")</f>
        <v>83.605000000000004</v>
      </c>
      <c r="H36" s="450">
        <f t="shared" ca="1" si="20"/>
        <v>26753.600000000002</v>
      </c>
      <c r="I36" s="451">
        <f t="shared" ca="1" si="1"/>
        <v>1.4364751900477467E-2</v>
      </c>
      <c r="J36" s="521">
        <f ca="1">_xlfn.RANK.AVG(I36,OFFSET($I$5,1,0):$I$47,0)</f>
        <v>32</v>
      </c>
      <c r="K36" s="483"/>
      <c r="L36" s="522">
        <f t="shared" ca="1" si="2"/>
        <v>26753.600000000002</v>
      </c>
      <c r="M36" s="451">
        <f t="shared" ca="1" si="3"/>
        <v>1.4364751900477467E-2</v>
      </c>
      <c r="N36" s="484" cm="1">
        <f t="array" aca="1" ref="N36" ca="1">_FV(B36,"Change (%)",TRUE)</f>
        <v>-1.5368999999999999E-2</v>
      </c>
      <c r="O36" s="485">
        <f ca="1">_xlfn.IFNA(INDEX(Returns!$104:$104, MATCH($A36,DataStreams,0)),P36)</f>
        <v>0.90348907640862031</v>
      </c>
      <c r="P36" s="486" cm="1">
        <f t="array" aca="1" ref="P36" ca="1">IF(ISERROR(_FV($B36,"Beta")),1,_FV($B36,"Beta"))</f>
        <v>1.2515000000000001</v>
      </c>
      <c r="Q36" s="485">
        <f ca="1">_xlfn.IFNA(INDEX(Returns!$105:$105, MATCH($A36,DataStreams,0)),P36)</f>
        <v>1.0952430861748794</v>
      </c>
      <c r="R36" s="487">
        <f t="shared" ca="1" si="5"/>
        <v>0.23906626805128167</v>
      </c>
      <c r="S36" s="487">
        <f ca="1">_xlfn.IFNA(INDEX(Returns!$109:$109,MATCH($A36,DataStreams,0)),"NA")</f>
        <v>0.17708505017587087</v>
      </c>
      <c r="T36" s="488">
        <f t="shared" ca="1" si="4"/>
        <v>1.3535954494707665E-2</v>
      </c>
      <c r="U36" s="488">
        <f ca="1"/>
        <v>1.3797376814499383E-2</v>
      </c>
      <c r="V36" s="488">
        <f ca="1"/>
        <v>1.600909827700454E-2</v>
      </c>
      <c r="W36" s="488">
        <f t="shared" ca="1" si="74"/>
        <v>1.3535954494707665E-2</v>
      </c>
      <c r="X36" s="488">
        <f ca="1"/>
        <v>1.3797376814499383E-2</v>
      </c>
      <c r="Y36" s="488">
        <f ca="1"/>
        <v>1.600909827700454E-2</v>
      </c>
      <c r="Z36" s="489" cm="1">
        <f t="array" aca="1" ref="Z36" ca="1">IFERROR(_FV(B36,"P/E",TRUE),"NA")</f>
        <v>18.564299999999999</v>
      </c>
      <c r="AA36" s="490">
        <f t="shared" ca="1" si="7"/>
        <v>4.5035363574171932</v>
      </c>
      <c r="AB36" s="491">
        <f t="shared" ca="1" si="8"/>
        <v>5.3866830421831151E-2</v>
      </c>
      <c r="AC36" s="492" cm="1">
        <f t="array" aca="1" ref="AC36" ca="1">_FV(B36,"52 week low",TRUE)</f>
        <v>74.13</v>
      </c>
      <c r="AD36" s="493" cm="1">
        <f t="array" aca="1" ref="AD36" ca="1">_FV(B36,"52 week high",TRUE)</f>
        <v>97.334999999999994</v>
      </c>
      <c r="AE36" s="494">
        <f t="shared" ca="1" si="9"/>
        <v>0.12781599892081497</v>
      </c>
      <c r="AF36" s="494">
        <f t="shared" ca="1" si="10"/>
        <v>-0.14105922843786911</v>
      </c>
      <c r="AG36" s="495">
        <f t="shared" ca="1" si="11"/>
        <v>0.27755517014532621</v>
      </c>
      <c r="AH36" s="510" t="s">
        <v>20</v>
      </c>
      <c r="AI36" s="497" t="s">
        <v>314</v>
      </c>
      <c r="AJ36" s="497" t="s">
        <v>146</v>
      </c>
      <c r="AK36" s="413"/>
      <c r="AL36" s="511">
        <f t="shared" si="75"/>
        <v>0</v>
      </c>
      <c r="AM36" s="511">
        <f t="shared" si="75"/>
        <v>0</v>
      </c>
      <c r="AN36" s="511">
        <f t="shared" si="75"/>
        <v>0</v>
      </c>
      <c r="AO36" s="511">
        <f t="shared" si="75"/>
        <v>0</v>
      </c>
      <c r="AP36" s="511">
        <f t="shared" si="75"/>
        <v>1</v>
      </c>
      <c r="AQ36" s="511">
        <f t="shared" si="75"/>
        <v>0</v>
      </c>
      <c r="AR36" s="511">
        <f t="shared" si="75"/>
        <v>0</v>
      </c>
      <c r="AS36" s="511">
        <f t="shared" si="75"/>
        <v>0</v>
      </c>
      <c r="AT36" s="511">
        <f t="shared" si="75"/>
        <v>0</v>
      </c>
      <c r="AU36" s="511">
        <f t="shared" si="75"/>
        <v>0</v>
      </c>
      <c r="AV36" s="511">
        <f t="shared" si="75"/>
        <v>0</v>
      </c>
      <c r="AW36" s="413"/>
      <c r="AX36" s="499">
        <f t="shared" ca="1" si="12"/>
        <v>96.041250000000005</v>
      </c>
      <c r="AY36" s="500">
        <f ca="1">_xlfn.IFNA(INDEX(Reconciliation!$D:$D,MATCH($A36,Reconciliation!$A:$A,0)),"NA")</f>
        <v>30733.200000000001</v>
      </c>
      <c r="AZ36" s="501">
        <v>112.35</v>
      </c>
      <c r="BA36" s="502">
        <v>45386</v>
      </c>
      <c r="BB36" s="413"/>
      <c r="BC36" s="494">
        <f t="shared" ca="1" si="13"/>
        <v>-0.12948863118712017</v>
      </c>
      <c r="BD36" s="503">
        <f t="shared" ca="1" si="14"/>
        <v>0.87051136881287983</v>
      </c>
      <c r="BE36" s="413"/>
      <c r="BF36" s="514">
        <f t="shared" ca="1" si="24"/>
        <v>0</v>
      </c>
      <c r="BG36" s="494">
        <f t="shared" ca="1" si="25"/>
        <v>0</v>
      </c>
      <c r="BH36" s="514" t="str">
        <f t="shared" ca="1" si="26"/>
        <v>Review</v>
      </c>
      <c r="BI36" s="413"/>
      <c r="BJ36" s="494">
        <f t="shared" ca="1" si="48"/>
        <v>0.3438191495723939</v>
      </c>
      <c r="BK36" s="494">
        <f t="shared" ca="1" si="16"/>
        <v>4.9691899202474119E-2</v>
      </c>
      <c r="BL36" s="494">
        <f t="shared" ca="1" si="17"/>
        <v>0.29412725036991977</v>
      </c>
      <c r="BM36" s="413"/>
      <c r="BN36" s="516"/>
      <c r="BO36" s="516"/>
      <c r="BP36" s="516"/>
      <c r="BQ36" s="517"/>
      <c r="BR36" s="506"/>
      <c r="BS36" s="506"/>
      <c r="BT36" s="413"/>
      <c r="BU36" s="512" t="str">
        <f t="shared" si="19"/>
        <v>Hari Ghatole, Sushanth Meka</v>
      </c>
      <c r="BV36" s="509" t="s">
        <v>316</v>
      </c>
    </row>
    <row r="37" spans="1:74" ht="14.25" customHeight="1">
      <c r="A37" s="478" t="str" cm="1">
        <f t="array" aca="1" ref="A37" ca="1">_FV($B37,"Ticker symbol",TRUE)</f>
        <v>KO</v>
      </c>
      <c r="B37" s="479" t="e" vm="32">
        <v>#VALUE!</v>
      </c>
      <c r="C37" s="513" t="str" cm="1">
        <f t="array" aca="1" ref="C37" ca="1">PROPER(_FV($B37,"Name"))</f>
        <v>The Coca-Cola Company</v>
      </c>
      <c r="D37" s="481">
        <v>517</v>
      </c>
      <c r="E37" s="447" cm="1">
        <f t="array" aca="1" ref="E37" ca="1">_FV(B37,"Previous close",TRUE)*D37</f>
        <v>31919.58</v>
      </c>
      <c r="F37" s="520">
        <f t="shared" ca="1" si="0"/>
        <v>1.8252412781138889E-2</v>
      </c>
      <c r="G37" s="482" cm="1">
        <f t="array" aca="1" ref="G37" ca="1">_FV($B37,"Price")</f>
        <v>62.085000000000001</v>
      </c>
      <c r="H37" s="450">
        <f t="shared" ca="1" si="20"/>
        <v>32097.945</v>
      </c>
      <c r="I37" s="451">
        <f t="shared" ca="1" si="1"/>
        <v>1.7234279365773996E-2</v>
      </c>
      <c r="J37" s="521">
        <f ca="1">_xlfn.RANK.AVG(I37,OFFSET($I$5,1,0):$I$47,0)</f>
        <v>29</v>
      </c>
      <c r="K37" s="483"/>
      <c r="L37" s="522">
        <f t="shared" ca="1" si="2"/>
        <v>32097.945</v>
      </c>
      <c r="M37" s="451">
        <f t="shared" ca="1" si="3"/>
        <v>1.7234279365773996E-2</v>
      </c>
      <c r="N37" s="484" cm="1">
        <f t="array" aca="1" ref="N37" ca="1">_FV(B37,"Change (%)",TRUE)</f>
        <v>5.5879999999999992E-3</v>
      </c>
      <c r="O37" s="485">
        <f ca="1">_xlfn.IFNA(INDEX(Returns!$104:$104, MATCH($A37,DataStreams,0)),P37)</f>
        <v>0.39475304314063969</v>
      </c>
      <c r="P37" s="486" cm="1">
        <f t="array" aca="1" ref="P37" ca="1">IF(ISERROR(_FV($B37,"Beta")),1,_FV($B37,"Beta"))</f>
        <v>0.61739999999999995</v>
      </c>
      <c r="Q37" s="485">
        <f ca="1">_xlfn.IFNA(INDEX(Returns!$105:$105, MATCH($A37,DataStreams,0)),P37)</f>
        <v>1.9354300934843003E-2</v>
      </c>
      <c r="R37" s="487">
        <f t="shared" ca="1" si="5"/>
        <v>0.15774517836566124</v>
      </c>
      <c r="S37" s="487">
        <f ca="1">_xlfn.IFNA(INDEX(Returns!$109:$109,MATCH($A37,DataStreams,0)),"NA")</f>
        <v>0.14226409140557575</v>
      </c>
      <c r="T37" s="488">
        <f t="shared" ca="1" si="4"/>
        <v>7.0955565437140697E-3</v>
      </c>
      <c r="U37" s="488">
        <f ca="1"/>
        <v>7.7777359461408567E-3</v>
      </c>
      <c r="V37" s="488">
        <f ca="1"/>
        <v>1.4255594046679216E-2</v>
      </c>
      <c r="W37" s="488">
        <f t="shared" ca="1" si="74"/>
        <v>7.0955565437140697E-3</v>
      </c>
      <c r="X37" s="488">
        <f ca="1"/>
        <v>7.7777359461408567E-3</v>
      </c>
      <c r="Y37" s="488">
        <f ca="1"/>
        <v>1.4255594046679216E-2</v>
      </c>
      <c r="Z37" s="489" cm="1">
        <f t="array" aca="1" ref="Z37" ca="1">IFERROR(_FV(B37,"P/E",TRUE),"NA")</f>
        <v>25.6343</v>
      </c>
      <c r="AA37" s="490">
        <f t="shared" ca="1" si="7"/>
        <v>2.4219502775578037</v>
      </c>
      <c r="AB37" s="491">
        <f t="shared" ca="1" si="8"/>
        <v>3.9010232383954312E-2</v>
      </c>
      <c r="AC37" s="492" cm="1">
        <f t="array" aca="1" ref="AC37" ca="1">_FV(B37,"52 week low",TRUE)</f>
        <v>56.954999999999998</v>
      </c>
      <c r="AD37" s="493" cm="1">
        <f t="array" aca="1" ref="AD37" ca="1">_FV(B37,"52 week high",TRUE)</f>
        <v>73.53</v>
      </c>
      <c r="AE37" s="494">
        <f t="shared" ca="1" si="9"/>
        <v>9.007110877008162E-2</v>
      </c>
      <c r="AF37" s="494">
        <f t="shared" ca="1" si="10"/>
        <v>-0.15565075479396162</v>
      </c>
      <c r="AG37" s="495">
        <f t="shared" ca="1" si="11"/>
        <v>0.26697269871949753</v>
      </c>
      <c r="AH37" s="510" t="s">
        <v>12</v>
      </c>
      <c r="AI37" s="497" t="s">
        <v>314</v>
      </c>
      <c r="AJ37" s="497" t="s">
        <v>146</v>
      </c>
      <c r="AK37" s="413"/>
      <c r="AL37" s="511">
        <f t="shared" si="75"/>
        <v>0</v>
      </c>
      <c r="AM37" s="511">
        <f t="shared" si="75"/>
        <v>1</v>
      </c>
      <c r="AN37" s="511">
        <f t="shared" si="75"/>
        <v>0</v>
      </c>
      <c r="AO37" s="511">
        <f t="shared" si="75"/>
        <v>0</v>
      </c>
      <c r="AP37" s="511">
        <f t="shared" si="75"/>
        <v>0</v>
      </c>
      <c r="AQ37" s="511">
        <f t="shared" si="75"/>
        <v>0</v>
      </c>
      <c r="AR37" s="511">
        <f t="shared" si="75"/>
        <v>0</v>
      </c>
      <c r="AS37" s="511">
        <f t="shared" si="75"/>
        <v>0</v>
      </c>
      <c r="AT37" s="511">
        <f t="shared" si="75"/>
        <v>0</v>
      </c>
      <c r="AU37" s="511">
        <f t="shared" si="75"/>
        <v>0</v>
      </c>
      <c r="AV37" s="511">
        <f t="shared" si="75"/>
        <v>0</v>
      </c>
      <c r="AW37" s="413"/>
      <c r="AX37" s="499">
        <f>IFERROR(AY37/D37,"NA")</f>
        <v>58.778201160541592</v>
      </c>
      <c r="AY37" s="500">
        <v>30388.33</v>
      </c>
      <c r="AZ37" s="501">
        <v>68.5</v>
      </c>
      <c r="BA37" s="502">
        <v>45400</v>
      </c>
      <c r="BB37" s="413"/>
      <c r="BC37" s="494">
        <f t="shared" ca="1" si="13"/>
        <v>5.6258932294074748E-2</v>
      </c>
      <c r="BD37" s="503">
        <f t="shared" ca="1" si="14"/>
        <v>1.0562589322940747</v>
      </c>
      <c r="BE37" s="413"/>
      <c r="BF37" s="514">
        <f t="shared" ca="1" si="24"/>
        <v>0</v>
      </c>
      <c r="BG37" s="494">
        <f t="shared" ca="1" si="25"/>
        <v>0</v>
      </c>
      <c r="BH37" s="514"/>
      <c r="BI37" s="413"/>
      <c r="BJ37" s="494">
        <f t="shared" ca="1" si="48"/>
        <v>0.10332608520576625</v>
      </c>
      <c r="BK37" s="494">
        <f t="shared" ca="1" si="16"/>
        <v>2.1711417372735183E-2</v>
      </c>
      <c r="BL37" s="494">
        <f t="shared" ca="1" si="17"/>
        <v>8.1614667833031063E-2</v>
      </c>
      <c r="BM37" s="413"/>
      <c r="BN37" s="516"/>
      <c r="BO37" s="516"/>
      <c r="BP37" s="516"/>
      <c r="BQ37" s="517"/>
      <c r="BR37" s="506"/>
      <c r="BS37" s="506"/>
      <c r="BT37" s="413"/>
      <c r="BU37" s="512" t="str">
        <f t="shared" si="19"/>
        <v>Vatsal Shah, Prasad Kad</v>
      </c>
      <c r="BV37" s="509" t="s">
        <v>316</v>
      </c>
    </row>
    <row r="38" spans="1:74" ht="14.25" customHeight="1">
      <c r="A38" s="478" t="str" cm="1">
        <f t="array" aca="1" ref="A38" ca="1">_FV($B38,"Ticker symbol",TRUE)</f>
        <v>FIX</v>
      </c>
      <c r="B38" s="479" t="e" vm="33">
        <v>#VALUE!</v>
      </c>
      <c r="C38" s="513" t="str" cm="1">
        <f t="array" aca="1" ref="C38" ca="1">PROPER(_FV($B38,"Name"))</f>
        <v>Comfort Systems Usa, Inc.</v>
      </c>
      <c r="D38" s="481">
        <v>110</v>
      </c>
      <c r="E38" s="447" cm="1">
        <f t="array" aca="1" ref="E38" ca="1">_FV(B38,"Previous close",TRUE)*D38</f>
        <v>48952.2</v>
      </c>
      <c r="F38" s="520">
        <f t="shared" ref="F38" ca="1" si="76">E38/$E$5</f>
        <v>2.7992090151088046E-2</v>
      </c>
      <c r="G38" s="482" cm="1">
        <f t="array" aca="1" ref="G38" ca="1">_FV($B38,"Price")</f>
        <v>455.065</v>
      </c>
      <c r="H38" s="450">
        <f t="shared" ref="H38" ca="1" si="77">D38*G38</f>
        <v>50057.15</v>
      </c>
      <c r="I38" s="451">
        <f t="shared" ref="I38" ca="1" si="78">H38/$H$5</f>
        <v>2.6877076004537169E-2</v>
      </c>
      <c r="J38" s="521">
        <f ca="1">_xlfn.RANK.AVG(I38,OFFSET($I$5,1,0):$I$47,0)</f>
        <v>11</v>
      </c>
      <c r="K38" s="483"/>
      <c r="L38" s="522">
        <f t="shared" ref="L38" ca="1" si="79">H38+K38</f>
        <v>50057.15</v>
      </c>
      <c r="M38" s="451">
        <f t="shared" ref="M38" ca="1" si="80">L38/$L$5</f>
        <v>2.6877076004537169E-2</v>
      </c>
      <c r="N38" s="484" cm="1">
        <f t="array" aca="1" ref="N38" ca="1">_FV(B38,"Change (%)",TRUE)</f>
        <v>2.2572000000000002E-2</v>
      </c>
      <c r="O38" s="485">
        <f ca="1">_xlfn.IFNA(INDEX(Returns!$104:$104, MATCH($A38,DataStreams,0)),P38)</f>
        <v>1.4050522516206996</v>
      </c>
      <c r="P38" s="486" cm="1">
        <f t="array" aca="1" ref="P38" ca="1">IF(ISERROR(_FV($B38,"Beta")),1,_FV($B38,"Beta"))</f>
        <v>1.1456999999999999</v>
      </c>
      <c r="Q38" s="485">
        <f ca="1">_xlfn.IFNA(INDEX(Returns!$105:$105, MATCH($A38,DataStreams,0)),P38)</f>
        <v>1.8180711968716039</v>
      </c>
      <c r="R38" s="487">
        <f t="shared" ca="1" si="5"/>
        <v>0.3896484826601368</v>
      </c>
      <c r="S38" s="487">
        <f ca="1">_xlfn.IFNA(INDEX(Returns!$109:$109,MATCH($A38,DataStreams,0)),"NA")</f>
        <v>0.30010654324679442</v>
      </c>
      <c r="T38" s="488">
        <f t="shared" ref="T38" ca="1" si="81">(I38*$O38)/SUMPRODUCT(Beta,Current_Weight)</f>
        <v>3.9386042458681117E-2</v>
      </c>
      <c r="U38" s="488">
        <f ca="1"/>
        <v>3.3932994703311549E-2</v>
      </c>
      <c r="V38" s="488">
        <f ca="1"/>
        <v>-1.4748315230636997E-2</v>
      </c>
      <c r="W38" s="488">
        <f t="shared" ref="W38" ca="1" si="82">(M38*O38)/SUMPRODUCT(Beta,Post_Action_Weight)</f>
        <v>3.9386042458681117E-2</v>
      </c>
      <c r="X38" s="488">
        <f ca="1"/>
        <v>3.3932994703311549E-2</v>
      </c>
      <c r="Y38" s="488">
        <f ca="1"/>
        <v>-1.4748315230636997E-2</v>
      </c>
      <c r="Z38" s="489" cm="1">
        <f t="array" aca="1" ref="Z38" ca="1">IFERROR(_FV(B38,"P/E",TRUE),"NA")</f>
        <v>34.0383</v>
      </c>
      <c r="AA38" s="490">
        <f t="shared" ref="AA38" ca="1" si="83">IFERROR(G38/Z38,0)</f>
        <v>13.369204690010958</v>
      </c>
      <c r="AB38" s="491">
        <f t="shared" ref="AB38" ca="1" si="84">IFERROR(1/Z38,0)</f>
        <v>2.9378670497645299E-2</v>
      </c>
      <c r="AC38" s="492"/>
      <c r="AD38" s="493"/>
      <c r="AE38" s="494"/>
      <c r="AF38" s="494"/>
      <c r="AG38" s="495"/>
      <c r="AH38" s="510" t="s">
        <v>20</v>
      </c>
      <c r="AI38" s="497" t="s">
        <v>314</v>
      </c>
      <c r="AJ38" s="497" t="s">
        <v>146</v>
      </c>
      <c r="AK38" s="413"/>
      <c r="AL38" s="511"/>
      <c r="AM38" s="511"/>
      <c r="AN38" s="511"/>
      <c r="AO38" s="511"/>
      <c r="AP38" s="511"/>
      <c r="AQ38" s="511"/>
      <c r="AR38" s="511"/>
      <c r="AS38" s="511"/>
      <c r="AT38" s="511"/>
      <c r="AU38" s="511"/>
      <c r="AV38" s="511"/>
      <c r="AW38" s="413"/>
      <c r="AX38" s="499">
        <f>IFERROR(AY38/D38,"NA")</f>
        <v>313.73990909090907</v>
      </c>
      <c r="AY38" s="500">
        <v>34511.39</v>
      </c>
      <c r="AZ38" s="501">
        <v>448</v>
      </c>
      <c r="BA38" s="502">
        <v>45495</v>
      </c>
      <c r="BB38" s="413"/>
      <c r="BC38" s="494">
        <f t="shared" ref="BC38" ca="1" si="85">IFERROR(G38/AX38-1,"NA")</f>
        <v>0.45045302434935253</v>
      </c>
      <c r="BD38" s="503">
        <f t="shared" ref="BD38" ca="1" si="86">IFERROR(G38/AX38,"NA")</f>
        <v>1.4504530243493525</v>
      </c>
      <c r="BE38" s="413"/>
      <c r="BF38" s="514" t="str">
        <f t="shared" ref="BF38" ca="1" si="87">IF($G38&gt;AZ38,"Review",0)</f>
        <v>Review</v>
      </c>
      <c r="BG38" s="494">
        <f t="shared" ca="1" si="25"/>
        <v>1.5770089285714217E-2</v>
      </c>
      <c r="BH38" s="514"/>
      <c r="BI38" s="413"/>
      <c r="BJ38" s="494">
        <f t="shared" ca="1" si="48"/>
        <v>-1.5525254633953378E-2</v>
      </c>
      <c r="BK38" s="494">
        <f t="shared" ca="1" si="16"/>
        <v>7.7277873839138478E-2</v>
      </c>
      <c r="BL38" s="494">
        <f t="shared" ref="BL38" ca="1" si="88">IFERROR(BJ38-BK38,0)</f>
        <v>-9.2803128473091856E-2</v>
      </c>
      <c r="BM38" s="413"/>
      <c r="BN38" s="583"/>
      <c r="BO38" s="583"/>
      <c r="BP38" s="583"/>
      <c r="BQ38" s="517"/>
      <c r="BR38" s="506"/>
      <c r="BS38" s="506"/>
      <c r="BT38" s="413"/>
      <c r="BU38" s="512" t="str">
        <f>INDEX(Sector_Managers,MATCH($AH38,Sectors,0))</f>
        <v>Hari Ghatole, Sushanth Meka</v>
      </c>
      <c r="BV38" s="509"/>
    </row>
    <row r="39" spans="1:74" ht="14.25" customHeight="1">
      <c r="A39" s="478" t="str" cm="1">
        <f t="array" aca="1" ref="A39" ca="1">_FV($B39,"Ticker symbol",TRUE)</f>
        <v>V</v>
      </c>
      <c r="B39" s="479" t="e" vm="34">
        <v>#VALUE!</v>
      </c>
      <c r="C39" s="513" t="str" cm="1">
        <f t="array" aca="1" ref="C39" ca="1">PROPER(_FV($B39,"Name"))</f>
        <v>Visa Inc.</v>
      </c>
      <c r="D39" s="481">
        <v>279</v>
      </c>
      <c r="E39" s="447" cm="1">
        <f t="array" aca="1" ref="E39" ca="1">_FV(B39,"Previous close",TRUE)*D39</f>
        <v>86389.56</v>
      </c>
      <c r="F39" s="448">
        <f t="shared" ca="1" si="0"/>
        <v>4.939970729881047E-2</v>
      </c>
      <c r="G39" s="482" cm="1">
        <f t="array" aca="1" ref="G39" ca="1">_FV($B39,"Price")</f>
        <v>311.40499999999997</v>
      </c>
      <c r="H39" s="450">
        <f t="shared" ca="1" si="20"/>
        <v>86881.994999999995</v>
      </c>
      <c r="I39" s="451">
        <f t="shared" ca="1" si="1"/>
        <v>4.6649359442973042E-2</v>
      </c>
      <c r="J39" s="452">
        <f ca="1">_xlfn.RANK.AVG(I39,OFFSET($I$5,1,0):$I$47,0)</f>
        <v>2</v>
      </c>
      <c r="K39" s="483"/>
      <c r="L39" s="454">
        <f t="shared" ca="1" si="2"/>
        <v>86881.994999999995</v>
      </c>
      <c r="M39" s="451">
        <f t="shared" ca="1" si="3"/>
        <v>4.6649359442973042E-2</v>
      </c>
      <c r="N39" s="484" cm="1">
        <f t="array" aca="1" ref="N39" ca="1">_FV(B39,"Change (%)",TRUE)</f>
        <v>5.6999999999999993E-3</v>
      </c>
      <c r="O39" s="485">
        <f ca="1">_xlfn.IFNA(INDEX(Returns!$104:$104, MATCH($A39,DataStreams,0)),P39)</f>
        <v>0.83326524084632858</v>
      </c>
      <c r="P39" s="486" cm="1">
        <f t="array" aca="1" ref="P39" ca="1">IF(ISERROR(_FV($B39,"Beta")),1,_FV($B39,"Beta"))</f>
        <v>0.95589999999999997</v>
      </c>
      <c r="Q39" s="485">
        <f ca="1">_xlfn.IFNA(INDEX(Returns!$105:$105, MATCH($A39,DataStreams,0)),P39)</f>
        <v>0.86202190654291477</v>
      </c>
      <c r="R39" s="487">
        <f t="shared" ca="1" si="5"/>
        <v>0.21288263135877231</v>
      </c>
      <c r="S39" s="487">
        <f ca="1">_xlfn.IFNA(INDEX(Returns!$109:$109,MATCH($A39,DataStreams,0)),"NA")</f>
        <v>0.15278160143957756</v>
      </c>
      <c r="T39" s="488">
        <f t="shared" ca="1" si="4"/>
        <v>4.0541218778486682E-2</v>
      </c>
      <c r="U39" s="488">
        <f ca="1"/>
        <v>4.4463737009141711E-2</v>
      </c>
      <c r="V39" s="488">
        <f ca="1"/>
        <v>7.9741941385337037E-2</v>
      </c>
      <c r="W39" s="488">
        <f t="shared" ca="1" si="74"/>
        <v>4.0541218778486682E-2</v>
      </c>
      <c r="X39" s="488">
        <f ca="1"/>
        <v>4.4463737009141711E-2</v>
      </c>
      <c r="Y39" s="488">
        <f ca="1"/>
        <v>7.9741941385337037E-2</v>
      </c>
      <c r="Z39" s="489" cm="1">
        <f t="array" aca="1" ref="Z39" ca="1">IFERROR(_FV(B39,"P/E",TRUE),"NA")</f>
        <v>31.805700000000002</v>
      </c>
      <c r="AA39" s="490">
        <f t="shared" ca="1" si="7"/>
        <v>9.7908550982999891</v>
      </c>
      <c r="AB39" s="491">
        <f t="shared" ca="1" si="8"/>
        <v>3.144090524654386E-2</v>
      </c>
      <c r="AC39" s="492" cm="1">
        <f t="array" aca="1" ref="AC39" ca="1">_FV(B39,"52 week low",TRUE)</f>
        <v>245.6</v>
      </c>
      <c r="AD39" s="493" cm="1">
        <f t="array" aca="1" ref="AD39" ca="1">_FV(B39,"52 week high",TRUE)</f>
        <v>312.44</v>
      </c>
      <c r="AE39" s="494">
        <f t="shared" ca="1" si="9"/>
        <v>0.26793566775244293</v>
      </c>
      <c r="AF39" s="494">
        <f t="shared" ca="1" si="10"/>
        <v>-3.3126360261170884E-3</v>
      </c>
      <c r="AG39" s="495">
        <f t="shared" ca="1" si="11"/>
        <v>0.21464009890656865</v>
      </c>
      <c r="AH39" s="510" t="s">
        <v>18</v>
      </c>
      <c r="AI39" s="497" t="s">
        <v>314</v>
      </c>
      <c r="AJ39" s="497" t="s">
        <v>146</v>
      </c>
      <c r="AK39" s="413"/>
      <c r="AL39" s="511">
        <f t="shared" si="75"/>
        <v>0</v>
      </c>
      <c r="AM39" s="511">
        <f t="shared" si="75"/>
        <v>0</v>
      </c>
      <c r="AN39" s="511">
        <f t="shared" si="75"/>
        <v>0</v>
      </c>
      <c r="AO39" s="511">
        <f t="shared" si="75"/>
        <v>1</v>
      </c>
      <c r="AP39" s="511">
        <f t="shared" si="75"/>
        <v>0</v>
      </c>
      <c r="AQ39" s="511">
        <f t="shared" si="75"/>
        <v>0</v>
      </c>
      <c r="AR39" s="511">
        <f t="shared" si="75"/>
        <v>0</v>
      </c>
      <c r="AS39" s="511">
        <f t="shared" si="75"/>
        <v>0</v>
      </c>
      <c r="AT39" s="511">
        <f t="shared" si="75"/>
        <v>0</v>
      </c>
      <c r="AU39" s="511">
        <f t="shared" si="75"/>
        <v>0</v>
      </c>
      <c r="AV39" s="511">
        <f t="shared" si="75"/>
        <v>0</v>
      </c>
      <c r="AW39" s="413"/>
      <c r="AX39" s="499">
        <f t="shared" ca="1" si="12"/>
        <v>230.77713261648745</v>
      </c>
      <c r="AY39" s="500">
        <f ca="1">_xlfn.IFNA(INDEX(Reconciliation!$D:$D,MATCH($A39,Reconciliation!$A:$A,0)),"NA")</f>
        <v>64386.82</v>
      </c>
      <c r="AZ39" s="501">
        <v>310</v>
      </c>
      <c r="BA39" s="502">
        <v>44973</v>
      </c>
      <c r="BB39" s="413"/>
      <c r="BC39" s="494">
        <f t="shared" ca="1" si="13"/>
        <v>0.34937546224522342</v>
      </c>
      <c r="BD39" s="503">
        <f t="shared" ca="1" si="14"/>
        <v>1.3493754622452234</v>
      </c>
      <c r="BE39" s="413"/>
      <c r="BF39" s="514" t="str">
        <f t="shared" ca="1" si="24"/>
        <v>Review</v>
      </c>
      <c r="BG39" s="494">
        <f t="shared" ca="1" si="25"/>
        <v>4.5322580645159594E-3</v>
      </c>
      <c r="BH39" s="514">
        <f t="shared" ref="BH39:BH44" ca="1" si="89">IFERROR(IF($G39/$AX39-1&lt;-10%,"Review",0),"NA")</f>
        <v>0</v>
      </c>
      <c r="BI39" s="413"/>
      <c r="BJ39" s="494">
        <f t="shared" ca="1" si="48"/>
        <v>-4.5118093800676773E-3</v>
      </c>
      <c r="BK39" s="494">
        <f t="shared" ca="1" si="16"/>
        <v>4.5829588246548071E-2</v>
      </c>
      <c r="BL39" s="494">
        <f t="shared" ca="1" si="17"/>
        <v>-5.0341397626615748E-2</v>
      </c>
      <c r="BM39" s="413"/>
      <c r="BN39" s="506"/>
      <c r="BO39" s="506"/>
      <c r="BP39" s="506"/>
      <c r="BQ39" s="507"/>
      <c r="BR39" s="506"/>
      <c r="BS39" s="506"/>
      <c r="BT39" s="413"/>
      <c r="BU39" s="512" t="str">
        <f t="shared" si="19"/>
        <v>Vatsal Shah, Prasad Kad</v>
      </c>
      <c r="BV39" s="509" t="s">
        <v>316</v>
      </c>
    </row>
    <row r="40" spans="1:74" ht="14.25" customHeight="1">
      <c r="A40" s="478" t="str" cm="1">
        <f t="array" aca="1" ref="A40" ca="1">_FV($B40,"Ticker symbol",TRUE)</f>
        <v>HWM</v>
      </c>
      <c r="B40" s="80" t="e" vm="35">
        <v>#VALUE!</v>
      </c>
      <c r="C40" s="81" t="str" cm="1">
        <f t="array" aca="1" ref="C40" ca="1">PROPER(_FV($B40,"Name"))</f>
        <v>Howmet Aerospace Inc.</v>
      </c>
      <c r="D40" s="186">
        <v>309</v>
      </c>
      <c r="E40" s="22" cm="1">
        <f t="array" aca="1" ref="E40" ca="1">_FV(B40,"Previous close",TRUE)*D40</f>
        <v>34611.090000000004</v>
      </c>
      <c r="F40" s="17">
        <f ca="1">E40/$E$5</f>
        <v>1.979148539815212E-2</v>
      </c>
      <c r="G40" s="82" cm="1">
        <f t="array" aca="1" ref="G40" ca="1">_FV($B40,"Price")</f>
        <v>113.16</v>
      </c>
      <c r="H40" s="2">
        <f t="shared" ref="H40:H46" ca="1" si="90">D40*G40</f>
        <v>34966.44</v>
      </c>
      <c r="I40" s="131">
        <f t="shared" ref="I40:I46" ca="1" si="91">H40/$H$5</f>
        <v>1.8774454108715512E-2</v>
      </c>
      <c r="J40" s="12">
        <f ca="1">_xlfn.RANK.AVG(I40,OFFSET($I$5,1,0):$I$47,0)</f>
        <v>24</v>
      </c>
      <c r="K40" s="185"/>
      <c r="L40" s="118">
        <f t="shared" ref="L40:L46" ca="1" si="92">H40+K40</f>
        <v>34966.44</v>
      </c>
      <c r="M40" s="131">
        <f t="shared" ref="M40:M46" ca="1" si="93">L40/$L$5</f>
        <v>1.8774454108715512E-2</v>
      </c>
      <c r="N40" s="177" cm="1">
        <f t="array" aca="1" ref="N40" ca="1">_FV(B40,"Change (%)",TRUE)</f>
        <v>1.0267E-2</v>
      </c>
      <c r="O40" s="110">
        <f ca="1">_xlfn.IFNA(INDEX(Returns!$104:$104, MATCH($A40,DataStreams,0)),P40)</f>
        <v>1.2057643894042809</v>
      </c>
      <c r="P40" s="83" cm="1">
        <f t="array" aca="1" ref="P40" ca="1">IF(ISERROR(_FV($B40,"Beta")),1,_FV($B40,"Beta"))</f>
        <v>1.4685999999999999</v>
      </c>
      <c r="Q40" s="110">
        <f ca="1">_xlfn.IFNA(INDEX(Returns!$105:$105, MATCH($A40,DataStreams,0)),P40)</f>
        <v>1.8198984512442025</v>
      </c>
      <c r="R40" s="111">
        <f t="shared" ref="R40:R46" ca="1" si="94">_xlfn.IFNA(INDEX(DataSheet,MATCH(R$4,DataFields,0),MATCH($A40,DataStreams,0)),"NA")</f>
        <v>0.34351515930311238</v>
      </c>
      <c r="S40" s="111">
        <f ca="1">_xlfn.IFNA(INDEX(Returns!$109:$109,MATCH($A40,DataStreams,0)),"NA")</f>
        <v>0.26854634347507772</v>
      </c>
      <c r="T40" s="184">
        <f t="shared" ref="T40:T46" ca="1" si="95">(I40*$O40)/SUMPRODUCT(Beta,Current_Weight)</f>
        <v>2.3610088863414997E-2</v>
      </c>
      <c r="U40" s="184">
        <f ca="1"/>
        <v>2.4298774461283687E-2</v>
      </c>
      <c r="V40" s="184">
        <f ca="1"/>
        <v>3.0418100358224807E-2</v>
      </c>
      <c r="W40" s="184">
        <f t="shared" ref="W40:W46" ca="1" si="96">(M40*O40)/SUMPRODUCT(Beta,Post_Action_Weight)</f>
        <v>2.3610088863414997E-2</v>
      </c>
      <c r="X40" s="184">
        <f ca="1"/>
        <v>2.4298774461283687E-2</v>
      </c>
      <c r="Y40" s="184">
        <f ca="1"/>
        <v>3.0418100358224807E-2</v>
      </c>
      <c r="Z40" s="84" cm="1">
        <f t="array" aca="1" ref="Z40" ca="1">IFERROR(_FV(B40,"P/E",TRUE),"NA")</f>
        <v>42.738599999999998</v>
      </c>
      <c r="AA40" s="10">
        <f t="shared" ref="AA40:AA46" ca="1" si="97">IFERROR(G40/Z40,0)</f>
        <v>2.6477236034872456</v>
      </c>
      <c r="AB40" s="183">
        <f t="shared" ref="AB40:AB46" ca="1" si="98">IFERROR(1/Z40,0)</f>
        <v>2.3398052346122709E-2</v>
      </c>
      <c r="AC40" s="5" cm="1">
        <f t="array" aca="1" ref="AC40" ca="1">_FV(B40,"52 week low",TRUE)</f>
        <v>51.22</v>
      </c>
      <c r="AD40" s="6" cm="1">
        <f t="array" aca="1" ref="AD40" ca="1">_FV(B40,"52 week high",TRUE)</f>
        <v>116.74</v>
      </c>
      <c r="AE40" s="140">
        <f t="shared" ref="AE40:AF44" ca="1" si="99">$G40/AC40-1</f>
        <v>1.2092932448262399</v>
      </c>
      <c r="AF40" s="140">
        <f t="shared" ca="1" si="99"/>
        <v>-3.0666438238821314E-2</v>
      </c>
      <c r="AG40" s="9">
        <f t="shared" ref="AG40:AG46" ca="1" si="100">(AD40-AC40)/G40</f>
        <v>0.57900318133616113</v>
      </c>
      <c r="AH40" s="176" t="s">
        <v>20</v>
      </c>
      <c r="AI40" s="497" t="s">
        <v>314</v>
      </c>
      <c r="AJ40" s="497" t="s">
        <v>146</v>
      </c>
      <c r="AL40" s="217">
        <f t="shared" si="75"/>
        <v>0</v>
      </c>
      <c r="AM40" s="217">
        <f t="shared" si="75"/>
        <v>0</v>
      </c>
      <c r="AN40" s="217">
        <f t="shared" si="75"/>
        <v>0</v>
      </c>
      <c r="AO40" s="217">
        <f t="shared" si="75"/>
        <v>0</v>
      </c>
      <c r="AP40" s="217">
        <f t="shared" si="75"/>
        <v>1</v>
      </c>
      <c r="AQ40" s="217">
        <f t="shared" si="75"/>
        <v>0</v>
      </c>
      <c r="AR40" s="217">
        <f t="shared" si="75"/>
        <v>0</v>
      </c>
      <c r="AS40" s="217">
        <f t="shared" si="75"/>
        <v>0</v>
      </c>
      <c r="AT40" s="217">
        <f t="shared" si="75"/>
        <v>0</v>
      </c>
      <c r="AU40" s="217">
        <f t="shared" si="75"/>
        <v>0</v>
      </c>
      <c r="AV40" s="217">
        <f t="shared" si="75"/>
        <v>0</v>
      </c>
      <c r="AX40" s="248">
        <f t="shared" ref="AX40:AX46" ca="1" si="101">IFERROR(AY40/D40,"NA")</f>
        <v>101.19093851132686</v>
      </c>
      <c r="AY40" s="249">
        <f ca="1">_xlfn.IFNA(INDEX(Reconciliation!$D:$D,MATCH($A40,Reconciliation!$A:$A,0)),"NA")</f>
        <v>31268</v>
      </c>
      <c r="AZ40" s="250">
        <v>126.57</v>
      </c>
      <c r="BA40" s="251">
        <v>45565</v>
      </c>
      <c r="BC40" s="140">
        <f t="shared" ref="BC40:BC46" ca="1" si="102">IFERROR(G40/AX40-1,"NA")</f>
        <v>0.11828194959703198</v>
      </c>
      <c r="BD40" s="141">
        <f t="shared" ref="BD40:BD46" ca="1" si="103">IFERROR(G40/AX40,"NA")</f>
        <v>1.118281949597032</v>
      </c>
      <c r="BF40" s="230">
        <f t="shared" ref="BF40:BF46" ca="1" si="104">IF($G40&gt;AZ40,"Review",0)</f>
        <v>0</v>
      </c>
      <c r="BG40" s="140">
        <f t="shared" ref="BG40:BG46" ca="1" si="105">IFERROR(IF($G40/$AZ40-1&gt;0,$G40/$AZ40-1,0),0)</f>
        <v>0</v>
      </c>
      <c r="BH40" s="230">
        <f t="shared" ca="1" si="89"/>
        <v>0</v>
      </c>
      <c r="BJ40" s="140">
        <f t="shared" ref="BJ40:BJ46" ca="1" si="106">IF(ISNUMBER($AZ40),($AZ40/$G40-1),$BK40)</f>
        <v>0.11850477200424181</v>
      </c>
      <c r="BK40" s="140">
        <f t="shared" ref="BK40:BK46" ca="1" si="107">5.5%*$O40</f>
        <v>6.6317041417235448E-2</v>
      </c>
      <c r="BL40" s="140">
        <f t="shared" ref="BL40:BL46" ca="1" si="108">IFERROR(BJ40-BK40,0)</f>
        <v>5.2187730587006362E-2</v>
      </c>
      <c r="BN40" s="178"/>
      <c r="BO40" s="179"/>
      <c r="BP40" s="179"/>
      <c r="BQ40" s="180"/>
      <c r="BR40" s="65"/>
      <c r="BS40" s="65"/>
      <c r="BU40" s="512" t="str">
        <f t="shared" si="19"/>
        <v>Hari Ghatole, Sushanth Meka</v>
      </c>
      <c r="BV40" s="509" t="s">
        <v>316</v>
      </c>
    </row>
    <row r="41" spans="1:74" ht="14.25" customHeight="1">
      <c r="A41" s="804" t="s">
        <v>76</v>
      </c>
      <c r="B41" s="805" t="e" vm="36">
        <v>#VALUE!</v>
      </c>
      <c r="C41" s="806" t="s">
        <v>323</v>
      </c>
      <c r="D41" s="807">
        <v>290</v>
      </c>
      <c r="E41" s="808"/>
      <c r="F41" s="809"/>
      <c r="G41" s="82" cm="1">
        <f t="array" aca="1" ref="G41" ca="1">_FV($B41,"Price")</f>
        <v>135.815</v>
      </c>
      <c r="H41" s="2">
        <f t="shared" ca="1" si="90"/>
        <v>39386.35</v>
      </c>
      <c r="I41" s="131">
        <f t="shared" ca="1" si="91"/>
        <v>2.1147626712493671E-2</v>
      </c>
      <c r="J41" s="12">
        <f ca="1">_xlfn.RANK.AVG(I41,OFFSET($I$5,1,0):$I$47,0)</f>
        <v>19</v>
      </c>
      <c r="K41" s="810"/>
      <c r="L41" s="118">
        <f t="shared" ca="1" si="92"/>
        <v>39386.35</v>
      </c>
      <c r="M41" s="131">
        <f t="shared" ca="1" si="93"/>
        <v>2.1147626712493671E-2</v>
      </c>
      <c r="N41" s="177" cm="1">
        <f t="array" aca="1" ref="N41" ca="1">_FV(B41,"Change (%)",TRUE)</f>
        <v>9.3270000000000002E-3</v>
      </c>
      <c r="O41" s="110">
        <f ca="1">_xlfn.IFNA(INDEX(Returns!$104:$104, MATCH($A41,DataStreams,0)),P41)</f>
        <v>0.57889895309408912</v>
      </c>
      <c r="P41" s="83" cm="1">
        <f t="array" aca="1" ref="P41" ca="1">IF(ISERROR(_FV($B41,"Beta")),1,_FV($B41,"Beta"))</f>
        <v>1.2907999999999999</v>
      </c>
      <c r="Q41" s="110">
        <f ca="1">_xlfn.IFNA(INDEX(Returns!$105:$105, MATCH($A41,DataStreams,0)),P41)</f>
        <v>0.81993056220132654</v>
      </c>
      <c r="R41" s="111">
        <f t="shared" ca="1" si="94"/>
        <v>0.3295159217277211</v>
      </c>
      <c r="S41" s="111">
        <f ca="1">_xlfn.IFNA(INDEX(Returns!$109:$109,MATCH($A41,DataStreams,0)),"NA")</f>
        <v>0.31481804706122446</v>
      </c>
      <c r="T41" s="184">
        <f t="shared" ca="1" si="95"/>
        <v>1.2768275653801859E-2</v>
      </c>
      <c r="U41" s="811">
        <f ca="1"/>
        <v>1.5411744588981631E-2</v>
      </c>
      <c r="V41" s="811">
        <f ca="1"/>
        <v>4.2974676697190038E-2</v>
      </c>
      <c r="W41" s="184">
        <f t="shared" ca="1" si="96"/>
        <v>1.2768275653801859E-2</v>
      </c>
      <c r="X41" s="811">
        <f ca="1"/>
        <v>1.5411744588981631E-2</v>
      </c>
      <c r="Y41" s="811">
        <f ca="1"/>
        <v>4.2974676697190038E-2</v>
      </c>
      <c r="Z41" s="84" cm="1">
        <f t="array" aca="1" ref="Z41" ca="1">IFERROR(_FV(B41,"P/E",TRUE),"NA")</f>
        <v>10.849600000000001</v>
      </c>
      <c r="AA41" s="10">
        <f t="shared" ca="1" si="97"/>
        <v>12.517973012829966</v>
      </c>
      <c r="AB41" s="183">
        <f t="shared" ca="1" si="98"/>
        <v>9.2169296563928624E-2</v>
      </c>
      <c r="AC41" s="5" cm="1">
        <f t="array" aca="1" ref="AC41" ca="1">_FV(B41,"52 week low",TRUE)</f>
        <v>108.94</v>
      </c>
      <c r="AD41" s="6" cm="1">
        <f t="array" aca="1" ref="AD41" ca="1">_FV(B41,"52 week high",TRUE)</f>
        <v>139.66999999999999</v>
      </c>
      <c r="AE41" s="140">
        <f t="shared" ca="1" si="99"/>
        <v>0.24669542867633565</v>
      </c>
      <c r="AF41" s="140">
        <f t="shared" ca="1" si="99"/>
        <v>-2.7600773251235E-2</v>
      </c>
      <c r="AG41" s="9">
        <f t="shared" ca="1" si="100"/>
        <v>0.22626366748886345</v>
      </c>
      <c r="AH41" s="176" t="s">
        <v>20</v>
      </c>
      <c r="AI41" s="497" t="s">
        <v>314</v>
      </c>
      <c r="AJ41" s="497" t="s">
        <v>146</v>
      </c>
      <c r="AL41" s="217">
        <f t="shared" si="75"/>
        <v>0</v>
      </c>
      <c r="AM41" s="217">
        <f t="shared" si="75"/>
        <v>0</v>
      </c>
      <c r="AN41" s="217">
        <f t="shared" si="75"/>
        <v>0</v>
      </c>
      <c r="AO41" s="217">
        <f t="shared" si="75"/>
        <v>0</v>
      </c>
      <c r="AP41" s="217">
        <f t="shared" si="75"/>
        <v>1</v>
      </c>
      <c r="AQ41" s="217">
        <f t="shared" si="75"/>
        <v>0</v>
      </c>
      <c r="AR41" s="217">
        <f t="shared" si="75"/>
        <v>0</v>
      </c>
      <c r="AS41" s="217">
        <f t="shared" si="75"/>
        <v>0</v>
      </c>
      <c r="AT41" s="217">
        <f t="shared" si="75"/>
        <v>0</v>
      </c>
      <c r="AU41" s="217">
        <f t="shared" si="75"/>
        <v>0</v>
      </c>
      <c r="AV41" s="217">
        <f t="shared" si="75"/>
        <v>0</v>
      </c>
      <c r="AX41" s="248">
        <f t="shared" si="101"/>
        <v>127.93000000000002</v>
      </c>
      <c r="AY41" s="249">
        <f>_xlfn.IFNA(INDEX(Reconciliation!$D:$D,MATCH($A41,Reconciliation!$A:$A,0)),"NA")</f>
        <v>37099.700000000004</v>
      </c>
      <c r="AZ41" s="250">
        <v>159.74</v>
      </c>
      <c r="BA41" s="251">
        <v>45565</v>
      </c>
      <c r="BC41" s="140">
        <f t="shared" ca="1" si="102"/>
        <v>6.1635269287891647E-2</v>
      </c>
      <c r="BD41" s="141">
        <f t="shared" ca="1" si="103"/>
        <v>1.0616352692878916</v>
      </c>
      <c r="BF41" s="230">
        <f t="shared" ca="1" si="104"/>
        <v>0</v>
      </c>
      <c r="BG41" s="140">
        <f t="shared" ca="1" si="105"/>
        <v>0</v>
      </c>
      <c r="BH41" s="230">
        <f t="shared" ca="1" si="89"/>
        <v>0</v>
      </c>
      <c r="BJ41" s="140">
        <f t="shared" ca="1" si="106"/>
        <v>0.17615874535213361</v>
      </c>
      <c r="BK41" s="140">
        <f t="shared" ca="1" si="107"/>
        <v>3.1839442420174904E-2</v>
      </c>
      <c r="BL41" s="140">
        <f t="shared" ca="1" si="108"/>
        <v>0.14431930293195872</v>
      </c>
      <c r="BN41" s="178"/>
      <c r="BO41" s="179"/>
      <c r="BP41" s="179"/>
      <c r="BQ41" s="180"/>
      <c r="BR41" s="65"/>
      <c r="BS41" s="65"/>
      <c r="BU41" s="512" t="str">
        <f t="shared" si="19"/>
        <v>Hari Ghatole, Sushanth Meka</v>
      </c>
      <c r="BV41" s="509" t="s">
        <v>316</v>
      </c>
    </row>
    <row r="42" spans="1:74" ht="14.25" customHeight="1">
      <c r="A42" s="187" t="str" cm="1">
        <f t="array" aca="1" ref="A42" ca="1">_FV($B42,"Ticker symbol",TRUE)</f>
        <v>MTH</v>
      </c>
      <c r="B42" s="80" t="e" vm="37">
        <v>#VALUE!</v>
      </c>
      <c r="C42" s="81" t="str" cm="1">
        <f t="array" aca="1" ref="C42" ca="1">PROPER(_FV($B42,"Name"))</f>
        <v>Meritage Homes Corporation</v>
      </c>
      <c r="D42" s="186">
        <v>155</v>
      </c>
      <c r="E42" s="22" cm="1">
        <f t="array" aca="1" ref="E42" ca="1">_FV(B42,"Previous close",TRUE)*D42</f>
        <v>27808.55</v>
      </c>
      <c r="F42" s="17">
        <f ca="1">E42/$E$5</f>
        <v>1.5901623186926013E-2</v>
      </c>
      <c r="G42" s="82" cm="1">
        <f t="array" aca="1" ref="G42" ca="1">_FV($B42,"Price")</f>
        <v>179.75</v>
      </c>
      <c r="H42" s="2">
        <f t="shared" ca="1" si="90"/>
        <v>27861.25</v>
      </c>
      <c r="I42" s="131">
        <f t="shared" ca="1" si="91"/>
        <v>1.4959479990998512E-2</v>
      </c>
      <c r="J42" s="12">
        <f ca="1">_xlfn.RANK.AVG(I42,OFFSET($I$5,1,0):$I$47,0)</f>
        <v>30</v>
      </c>
      <c r="K42" s="185"/>
      <c r="L42" s="118">
        <f t="shared" ca="1" si="92"/>
        <v>27861.25</v>
      </c>
      <c r="M42" s="131">
        <f t="shared" ca="1" si="93"/>
        <v>1.4959479990998512E-2</v>
      </c>
      <c r="N42" s="177" cm="1">
        <f t="array" aca="1" ref="N42" ca="1">_FV(B42,"Change (%)",TRUE)</f>
        <v>1.895E-3</v>
      </c>
      <c r="O42" s="110">
        <f ca="1">_xlfn.IFNA(INDEX(Returns!$104:$104, MATCH($A42,DataStreams,0)),P42)</f>
        <v>1.5395450889329558</v>
      </c>
      <c r="P42" s="83" cm="1">
        <f t="array" aca="1" ref="P42" ca="1">IF(ISERROR(_FV($B42,"Beta")),1,_FV($B42,"Beta"))</f>
        <v>1.8340000000000001</v>
      </c>
      <c r="Q42" s="110">
        <f ca="1">_xlfn.IFNA(INDEX(Returns!$105:$105, MATCH($A42,DataStreams,0)),P42)</f>
        <v>0.22762868237098374</v>
      </c>
      <c r="R42" s="111">
        <f t="shared" ca="1" si="94"/>
        <v>0.42622055001100734</v>
      </c>
      <c r="S42" s="111">
        <f ca="1">_xlfn.IFNA(INDEX(Returns!$109:$109,MATCH($A42,DataStreams,0)),"NA")</f>
        <v>0.32701440913114449</v>
      </c>
      <c r="T42" s="184">
        <f t="shared" ca="1" si="95"/>
        <v>2.4020207786873009E-2</v>
      </c>
      <c r="U42" s="184">
        <f ca="1"/>
        <v>2.5149668179476857E-2</v>
      </c>
      <c r="V42" s="184">
        <f ca="1"/>
        <v>3.5303245165350966E-2</v>
      </c>
      <c r="W42" s="184">
        <f t="shared" ca="1" si="96"/>
        <v>2.4020207786873009E-2</v>
      </c>
      <c r="X42" s="184">
        <f ca="1"/>
        <v>2.5149668179476857E-2</v>
      </c>
      <c r="Y42" s="184">
        <f ca="1"/>
        <v>3.5303245165350966E-2</v>
      </c>
      <c r="Z42" s="84" cm="1">
        <f t="array" aca="1" ref="Z42" ca="1">IFERROR(_FV(B42,"P/E",TRUE),"NA")</f>
        <v>8.1164000000000005</v>
      </c>
      <c r="AA42" s="10">
        <f t="shared" ca="1" si="97"/>
        <v>22.146518160760927</v>
      </c>
      <c r="AB42" s="183">
        <f t="shared" ca="1" si="98"/>
        <v>0.12320733330047803</v>
      </c>
      <c r="AC42" s="5" cm="1">
        <f t="array" aca="1" ref="AC42" ca="1">_FV(B42,"52 week low",TRUE)</f>
        <v>137.69999999999999</v>
      </c>
      <c r="AD42" s="6" cm="1">
        <f t="array" aca="1" ref="AD42" ca="1">_FV(B42,"52 week high",TRUE)</f>
        <v>213.98</v>
      </c>
      <c r="AE42" s="140">
        <f t="shared" ca="1" si="99"/>
        <v>0.30537400145243287</v>
      </c>
      <c r="AF42" s="140">
        <f t="shared" ca="1" si="99"/>
        <v>-0.15996822132909616</v>
      </c>
      <c r="AG42" s="9">
        <f t="shared" ca="1" si="100"/>
        <v>0.42436717663421419</v>
      </c>
      <c r="AH42" s="176" t="s">
        <v>22</v>
      </c>
      <c r="AI42" s="11" t="s">
        <v>314</v>
      </c>
      <c r="AJ42" s="11" t="s">
        <v>146</v>
      </c>
      <c r="AL42" s="217">
        <f t="shared" si="75"/>
        <v>0</v>
      </c>
      <c r="AM42" s="217">
        <f t="shared" si="75"/>
        <v>0</v>
      </c>
      <c r="AN42" s="217">
        <f t="shared" si="75"/>
        <v>0</v>
      </c>
      <c r="AO42" s="217">
        <f t="shared" si="75"/>
        <v>0</v>
      </c>
      <c r="AP42" s="217">
        <f t="shared" si="75"/>
        <v>0</v>
      </c>
      <c r="AQ42" s="217">
        <f t="shared" si="75"/>
        <v>1</v>
      </c>
      <c r="AR42" s="217">
        <f t="shared" si="75"/>
        <v>0</v>
      </c>
      <c r="AS42" s="217">
        <f t="shared" si="75"/>
        <v>0</v>
      </c>
      <c r="AT42" s="217">
        <f t="shared" si="75"/>
        <v>0</v>
      </c>
      <c r="AU42" s="217">
        <f t="shared" si="75"/>
        <v>0</v>
      </c>
      <c r="AV42" s="217">
        <f t="shared" si="75"/>
        <v>0</v>
      </c>
      <c r="AX42" s="248">
        <f t="shared" ca="1" si="101"/>
        <v>199.55</v>
      </c>
      <c r="AY42" s="249">
        <f ca="1">_xlfn.IFNA(INDEX(Reconciliation!$D:$D,MATCH($A42,Reconciliation!$A:$A,0)),"NA")</f>
        <v>30930.25</v>
      </c>
      <c r="AZ42" s="250">
        <v>264.01</v>
      </c>
      <c r="BA42" s="251">
        <v>45565</v>
      </c>
      <c r="BC42" s="140">
        <f t="shared" ca="1" si="102"/>
        <v>-9.9223252317714894E-2</v>
      </c>
      <c r="BD42" s="141">
        <f t="shared" ca="1" si="103"/>
        <v>0.90077674768228511</v>
      </c>
      <c r="BF42" s="230">
        <f t="shared" ca="1" si="104"/>
        <v>0</v>
      </c>
      <c r="BG42" s="140">
        <f t="shared" ca="1" si="105"/>
        <v>0</v>
      </c>
      <c r="BH42" s="230">
        <f t="shared" ca="1" si="89"/>
        <v>0</v>
      </c>
      <c r="BJ42" s="140">
        <f t="shared" ca="1" si="106"/>
        <v>0.4687621696801112</v>
      </c>
      <c r="BK42" s="140">
        <f t="shared" ca="1" si="107"/>
        <v>8.4674979891312577E-2</v>
      </c>
      <c r="BL42" s="140">
        <f t="shared" ca="1" si="108"/>
        <v>0.38408718978879863</v>
      </c>
      <c r="BN42" s="178"/>
      <c r="BO42" s="179"/>
      <c r="BP42" s="179"/>
      <c r="BQ42" s="180"/>
      <c r="BR42" s="65"/>
      <c r="BS42" s="65"/>
      <c r="BU42" s="512" t="str">
        <f t="shared" si="19"/>
        <v>Vatsal Shah, Prasad Kad</v>
      </c>
      <c r="BV42" s="509" t="s">
        <v>316</v>
      </c>
    </row>
    <row r="43" spans="1:74" ht="14.25" customHeight="1">
      <c r="A43" s="187" t="s">
        <v>77</v>
      </c>
      <c r="B43" s="80" t="e" vm="38">
        <v>#VALUE!</v>
      </c>
      <c r="C43" s="81" t="str" cm="1">
        <f t="array" aca="1" ref="C43" ca="1">PROPER(_FV($B43,"Name"))</f>
        <v>Lululemon Athletica Inc.</v>
      </c>
      <c r="D43" s="186">
        <v>86</v>
      </c>
      <c r="E43" s="22" cm="1">
        <f t="array" aca="1" ref="E43" ca="1">_FV(B43,"Previous close",TRUE)*D43</f>
        <v>27520.86</v>
      </c>
      <c r="F43" s="595">
        <f ca="1">E43/$E$5</f>
        <v>1.5737114862160905E-2</v>
      </c>
      <c r="G43" s="82" cm="1">
        <f t="array" aca="1" ref="G43" ca="1">_FV($B43,"Price")</f>
        <v>313.77</v>
      </c>
      <c r="H43" s="2">
        <f t="shared" ca="1" si="90"/>
        <v>26984.219999999998</v>
      </c>
      <c r="I43" s="131">
        <f t="shared" ca="1" si="91"/>
        <v>1.4488578192389138E-2</v>
      </c>
      <c r="J43" s="596">
        <f ca="1">_xlfn.RANK.AVG(I43,OFFSET($I$5,1,0):$I$47,0)</f>
        <v>31</v>
      </c>
      <c r="K43" s="185"/>
      <c r="L43" s="597">
        <f t="shared" ca="1" si="92"/>
        <v>26984.219999999998</v>
      </c>
      <c r="M43" s="131">
        <f t="shared" ca="1" si="93"/>
        <v>1.4488578192389138E-2</v>
      </c>
      <c r="N43" s="177" cm="1">
        <f t="array" aca="1" ref="N43" ca="1">_FV(B43,"Change (%)",TRUE)</f>
        <v>-1.9498999999999999E-2</v>
      </c>
      <c r="O43" s="110">
        <f ca="1">_xlfn.IFNA(INDEX(Returns!$104:$104, MATCH($A43,DataStreams,0)),P43)</f>
        <v>1.1093843656278448</v>
      </c>
      <c r="P43" s="83" cm="1">
        <f t="array" aca="1" ref="P43" ca="1">IF(ISERROR(_FV($B43,"Beta")),1,_FV($B43,"Beta"))</f>
        <v>1.2316</v>
      </c>
      <c r="Q43" s="110">
        <f ca="1">_xlfn.IFNA(INDEX(Returns!$105:$105, MATCH($A43,DataStreams,0)),P43)</f>
        <v>0.96914794638733603</v>
      </c>
      <c r="R43" s="111">
        <f t="shared" ca="1" si="94"/>
        <v>0.38383085502039882</v>
      </c>
      <c r="S43" s="111">
        <f ca="1">_xlfn.IFNA(INDEX(Returns!$109:$109,MATCH($A43,DataStreams,0)),"NA")</f>
        <v>0.3298620046988609</v>
      </c>
      <c r="T43" s="184">
        <f t="shared" ca="1" si="95"/>
        <v>1.6763923107197168E-2</v>
      </c>
      <c r="U43" s="184">
        <f ca="1"/>
        <v>1.4924371949141505E-2</v>
      </c>
      <c r="V43" s="184">
        <f ca="1"/>
        <v>-1.4851127766868518E-3</v>
      </c>
      <c r="W43" s="184">
        <f t="shared" ca="1" si="96"/>
        <v>1.6763923107197168E-2</v>
      </c>
      <c r="X43" s="184">
        <f ca="1"/>
        <v>1.4924371949141505E-2</v>
      </c>
      <c r="Y43" s="184">
        <f ca="1"/>
        <v>-1.4851127766868518E-3</v>
      </c>
      <c r="Z43" s="84" cm="1">
        <f t="array" aca="1" ref="Z43" ca="1">IFERROR(_FV(B43,"P/E",TRUE),"NA")</f>
        <v>24.727</v>
      </c>
      <c r="AA43" s="10">
        <f t="shared" ca="1" si="97"/>
        <v>12.689367897440045</v>
      </c>
      <c r="AB43" s="183">
        <f t="shared" ca="1" si="98"/>
        <v>4.0441622517895418E-2</v>
      </c>
      <c r="AC43" s="5" cm="1">
        <f t="array" aca="1" ref="AC43" ca="1">_FV(B43,"52 week low",TRUE)</f>
        <v>226.01</v>
      </c>
      <c r="AD43" s="6" cm="1">
        <f t="array" aca="1" ref="AD43" ca="1">_FV(B43,"52 week high",TRUE)</f>
        <v>516.39</v>
      </c>
      <c r="AE43" s="140">
        <f t="shared" ca="1" si="99"/>
        <v>0.38830140259280554</v>
      </c>
      <c r="AF43" s="140">
        <f t="shared" ca="1" si="99"/>
        <v>-0.39237785394759772</v>
      </c>
      <c r="AG43" s="9">
        <f t="shared" ca="1" si="100"/>
        <v>0.9254549510788157</v>
      </c>
      <c r="AH43" s="176" t="s">
        <v>12</v>
      </c>
      <c r="AI43" s="11" t="s">
        <v>314</v>
      </c>
      <c r="AJ43" s="11" t="s">
        <v>146</v>
      </c>
      <c r="AL43" s="217">
        <f t="shared" ref="AL43:AV44" si="109">IF($AH43=AL$4,1,0)</f>
        <v>0</v>
      </c>
      <c r="AM43" s="217">
        <f t="shared" si="109"/>
        <v>1</v>
      </c>
      <c r="AN43" s="217">
        <f t="shared" si="109"/>
        <v>0</v>
      </c>
      <c r="AO43" s="217">
        <f t="shared" si="109"/>
        <v>0</v>
      </c>
      <c r="AP43" s="217">
        <f t="shared" si="109"/>
        <v>0</v>
      </c>
      <c r="AQ43" s="217">
        <f t="shared" si="109"/>
        <v>0</v>
      </c>
      <c r="AR43" s="217">
        <f t="shared" si="109"/>
        <v>0</v>
      </c>
      <c r="AS43" s="217">
        <f t="shared" si="109"/>
        <v>0</v>
      </c>
      <c r="AT43" s="217">
        <f t="shared" si="109"/>
        <v>0</v>
      </c>
      <c r="AU43" s="217">
        <f t="shared" si="109"/>
        <v>0</v>
      </c>
      <c r="AV43" s="217">
        <f t="shared" si="109"/>
        <v>0</v>
      </c>
      <c r="AX43" s="248">
        <f t="shared" si="101"/>
        <v>291.54627906976742</v>
      </c>
      <c r="AY43" s="249">
        <f>_xlfn.IFNA(INDEX(Reconciliation!$D:$D,MATCH($A43,Reconciliation!$A:$A,0)),"NA")</f>
        <v>25072.98</v>
      </c>
      <c r="AZ43" s="250">
        <v>343.52</v>
      </c>
      <c r="BA43" s="251">
        <v>45556</v>
      </c>
      <c r="BC43" s="140">
        <f t="shared" ca="1" si="102"/>
        <v>7.6227077914152952E-2</v>
      </c>
      <c r="BD43" s="141">
        <f t="shared" ca="1" si="103"/>
        <v>1.076227077914153</v>
      </c>
      <c r="BF43" s="230">
        <f t="shared" ca="1" si="104"/>
        <v>0</v>
      </c>
      <c r="BG43" s="140">
        <f t="shared" ca="1" si="105"/>
        <v>0</v>
      </c>
      <c r="BH43" s="230">
        <f t="shared" ca="1" si="89"/>
        <v>0</v>
      </c>
      <c r="BJ43" s="140">
        <f t="shared" ca="1" si="106"/>
        <v>9.4814673168244212E-2</v>
      </c>
      <c r="BK43" s="140">
        <f t="shared" ca="1" si="107"/>
        <v>6.1016140109531464E-2</v>
      </c>
      <c r="BL43" s="140">
        <f t="shared" ca="1" si="108"/>
        <v>3.3798533058712749E-2</v>
      </c>
      <c r="BN43" s="178"/>
      <c r="BO43" s="179"/>
      <c r="BP43" s="179"/>
      <c r="BQ43" s="180"/>
      <c r="BR43" s="65"/>
      <c r="BS43" s="65"/>
      <c r="BU43" s="512" t="str">
        <f>INDEX(Sector_Managers,MATCH($AH43,Sectors,0))</f>
        <v>Vatsal Shah, Prasad Kad</v>
      </c>
      <c r="BV43" s="509" t="s">
        <v>316</v>
      </c>
    </row>
    <row r="44" spans="1:74" ht="14.25" customHeight="1">
      <c r="A44" s="187" t="s">
        <v>78</v>
      </c>
      <c r="B44" s="80" t="e" vm="39">
        <v>#VALUE!</v>
      </c>
      <c r="C44" s="81" t="str" cm="1">
        <f t="array" aca="1" ref="C44" ca="1">PROPER(_FV($B44,"Name"))</f>
        <v>Stryker Corporation</v>
      </c>
      <c r="D44" s="186">
        <v>93</v>
      </c>
      <c r="E44" s="22" cm="1">
        <f t="array" aca="1" ref="E44" ca="1">_FV(B44,"Previous close",TRUE)*D44</f>
        <v>36277.439999999995</v>
      </c>
      <c r="F44" s="595">
        <f ca="1">E44/$E$5</f>
        <v>2.0744345931963986E-2</v>
      </c>
      <c r="G44" s="82" cm="1">
        <f t="array" aca="1" ref="G44" ca="1">_FV($B44,"Price")</f>
        <v>397.6</v>
      </c>
      <c r="H44" s="2">
        <f t="shared" ca="1" si="90"/>
        <v>36976.800000000003</v>
      </c>
      <c r="I44" s="131">
        <f t="shared" ca="1" si="91"/>
        <v>1.9853872304047875E-2</v>
      </c>
      <c r="J44" s="596">
        <f ca="1">_xlfn.RANK.AVG(I44,OFFSET($I$5,1,0):$I$47,0)</f>
        <v>21</v>
      </c>
      <c r="K44" s="185"/>
      <c r="L44" s="597">
        <f t="shared" ca="1" si="92"/>
        <v>36976.800000000003</v>
      </c>
      <c r="M44" s="131">
        <f t="shared" ca="1" si="93"/>
        <v>1.9853872304047875E-2</v>
      </c>
      <c r="N44" s="177" cm="1">
        <f t="array" aca="1" ref="N44" ca="1">_FV(B44,"Change (%)",TRUE)</f>
        <v>1.9278E-2</v>
      </c>
      <c r="O44" s="110">
        <f ca="1">_xlfn.IFNA(INDEX(Returns!$104:$104, MATCH($A44,DataStreams,0)),P44)</f>
        <v>0.83061208872238124</v>
      </c>
      <c r="P44" s="83" cm="1">
        <f t="array" aca="1" ref="P44" ca="1">IF(ISERROR(_FV($B44,"Beta")),1,_FV($B44,"Beta"))</f>
        <v>0.93899999999999995</v>
      </c>
      <c r="Q44" s="110">
        <f ca="1">_xlfn.IFNA(INDEX(Returns!$105:$105, MATCH($A44,DataStreams,0)),P44)</f>
        <v>1.3759442049619983</v>
      </c>
      <c r="R44" s="111">
        <f t="shared" ca="1" si="94"/>
        <v>0.24472088426191982</v>
      </c>
      <c r="S44" s="111">
        <f ca="1">_xlfn.IFNA(INDEX(Returns!$109:$109,MATCH($A44,DataStreams,0)),"NA")</f>
        <v>0.1943806197129572</v>
      </c>
      <c r="T44" s="184">
        <f t="shared" ca="1" si="95"/>
        <v>1.7199321784873586E-2</v>
      </c>
      <c r="U44" s="184">
        <f ca="1"/>
        <v>1.7705661013026005E-2</v>
      </c>
      <c r="V44" s="184">
        <f ca="1"/>
        <v>2.1173702362453695E-2</v>
      </c>
      <c r="W44" s="184">
        <f t="shared" ca="1" si="96"/>
        <v>1.7199321784873586E-2</v>
      </c>
      <c r="X44" s="184">
        <f ca="1"/>
        <v>1.7705661013026005E-2</v>
      </c>
      <c r="Y44" s="184">
        <f ca="1"/>
        <v>2.1173702362453695E-2</v>
      </c>
      <c r="Z44" s="84" cm="1">
        <f t="array" aca="1" ref="Z44" ca="1">IFERROR(_FV(B44,"P/E",TRUE),"NA")</f>
        <v>41.8155</v>
      </c>
      <c r="AA44" s="10">
        <f t="shared" ca="1" si="97"/>
        <v>9.5084358670827811</v>
      </c>
      <c r="AB44" s="183">
        <f t="shared" ca="1" si="98"/>
        <v>2.3914577130489889E-2</v>
      </c>
      <c r="AC44" s="5" cm="1">
        <f t="array" aca="1" ref="AC44" ca="1">_FV(B44,"52 week low",TRUE)</f>
        <v>285.79000000000002</v>
      </c>
      <c r="AD44" s="6" cm="1">
        <f t="array" aca="1" ref="AD44" ca="1">_FV(B44,"52 week high",TRUE)</f>
        <v>397.62</v>
      </c>
      <c r="AE44" s="140">
        <f t="shared" ca="1" si="99"/>
        <v>0.39123132369921976</v>
      </c>
      <c r="AF44" s="140">
        <f t="shared" ca="1" si="99"/>
        <v>-5.0299280720200734E-5</v>
      </c>
      <c r="AG44" s="9">
        <f t="shared" ca="1" si="100"/>
        <v>0.28126257545271627</v>
      </c>
      <c r="AH44" s="176" t="s">
        <v>34</v>
      </c>
      <c r="AI44" s="11" t="s">
        <v>314</v>
      </c>
      <c r="AJ44" s="11" t="s">
        <v>146</v>
      </c>
      <c r="AL44" s="217">
        <f t="shared" si="109"/>
        <v>0</v>
      </c>
      <c r="AM44" s="217">
        <f t="shared" si="109"/>
        <v>0</v>
      </c>
      <c r="AN44" s="217">
        <f t="shared" si="109"/>
        <v>0</v>
      </c>
      <c r="AO44" s="217">
        <f t="shared" si="109"/>
        <v>0</v>
      </c>
      <c r="AP44" s="217">
        <f t="shared" si="109"/>
        <v>0</v>
      </c>
      <c r="AQ44" s="217">
        <f t="shared" si="109"/>
        <v>0</v>
      </c>
      <c r="AR44" s="217">
        <f t="shared" si="109"/>
        <v>0</v>
      </c>
      <c r="AS44" s="217">
        <f t="shared" si="109"/>
        <v>0</v>
      </c>
      <c r="AT44" s="217">
        <f t="shared" si="109"/>
        <v>0</v>
      </c>
      <c r="AU44" s="217">
        <f t="shared" si="109"/>
        <v>1</v>
      </c>
      <c r="AV44" s="217">
        <f t="shared" si="109"/>
        <v>0</v>
      </c>
      <c r="AX44" s="248">
        <f t="shared" si="101"/>
        <v>367.55752688172043</v>
      </c>
      <c r="AY44" s="249">
        <f>_xlfn.IFNA(INDEX(Reconciliation!$D:$D,MATCH($A44,Reconciliation!$A:$A,0)),"NA")</f>
        <v>34182.85</v>
      </c>
      <c r="AZ44" s="250">
        <v>411.7</v>
      </c>
      <c r="BA44" s="251">
        <v>45556</v>
      </c>
      <c r="BC44" s="140">
        <f t="shared" ca="1" si="102"/>
        <v>8.1735431656517754E-2</v>
      </c>
      <c r="BD44" s="141">
        <f t="shared" ca="1" si="103"/>
        <v>1.0817354316565178</v>
      </c>
      <c r="BF44" s="230">
        <f t="shared" ca="1" si="104"/>
        <v>0</v>
      </c>
      <c r="BG44" s="140">
        <f t="shared" ca="1" si="105"/>
        <v>0</v>
      </c>
      <c r="BH44" s="230">
        <f t="shared" ca="1" si="89"/>
        <v>0</v>
      </c>
      <c r="BJ44" s="140">
        <f t="shared" ca="1" si="106"/>
        <v>3.5462776659959561E-2</v>
      </c>
      <c r="BK44" s="140">
        <f t="shared" ca="1" si="107"/>
        <v>4.5683664879730967E-2</v>
      </c>
      <c r="BL44" s="140">
        <f t="shared" ca="1" si="108"/>
        <v>-1.0220888219771407E-2</v>
      </c>
      <c r="BN44" s="178"/>
      <c r="BO44" s="179"/>
      <c r="BP44" s="179"/>
      <c r="BQ44" s="180"/>
      <c r="BR44" s="65"/>
      <c r="BS44" s="65"/>
      <c r="BU44" s="512" t="str">
        <f>INDEX(Sector_Managers,MATCH($AH44,Sectors,0))</f>
        <v>Ruchita Katpal, Bhavana Murthy</v>
      </c>
      <c r="BV44" s="509" t="s">
        <v>316</v>
      </c>
    </row>
    <row r="45" spans="1:74" ht="14.25" customHeight="1">
      <c r="A45" s="187" t="s">
        <v>79</v>
      </c>
      <c r="B45" s="80" t="e" vm="40">
        <v>#VALUE!</v>
      </c>
      <c r="C45" s="81" t="str" cm="1">
        <f t="array" aca="1" ref="C45" ca="1">PROPER(_FV($B45,"Name"))</f>
        <v>Abbott Laboratories</v>
      </c>
      <c r="D45" s="186">
        <v>300</v>
      </c>
      <c r="E45" s="22" cm="1">
        <f t="array" aca="1" ref="E45" ca="1">_FV(B45,"Previous close",TRUE)*D45</f>
        <v>34770</v>
      </c>
      <c r="F45" s="595">
        <f ca="1">E45/$E$5</f>
        <v>1.9882354103662989E-2</v>
      </c>
      <c r="G45" s="82" cm="1">
        <f t="array" aca="1" ref="G45" ca="1">_FV($B45,"Price")</f>
        <v>116.93</v>
      </c>
      <c r="H45" s="2">
        <f t="shared" ca="1" si="90"/>
        <v>35079</v>
      </c>
      <c r="I45" s="131">
        <f t="shared" ca="1" si="91"/>
        <v>1.8834890703189441E-2</v>
      </c>
      <c r="J45" s="596">
        <f ca="1">_xlfn.RANK.AVG(I45,OFFSET($I$5,1,0):$I$47,0)</f>
        <v>23</v>
      </c>
      <c r="K45" s="185"/>
      <c r="L45" s="597">
        <f t="shared" ca="1" si="92"/>
        <v>35079</v>
      </c>
      <c r="M45" s="131">
        <f t="shared" ca="1" si="93"/>
        <v>1.8834890703189441E-2</v>
      </c>
      <c r="N45" s="177" cm="1">
        <f t="array" aca="1" ref="N45" ca="1">_FV(B45,"Change (%)",TRUE)</f>
        <v>8.8870000000000008E-3</v>
      </c>
      <c r="O45" s="110">
        <f ca="1">_xlfn.IFNA(INDEX(Returns!$104:$104, MATCH($A45,DataStreams,0)),P45)</f>
        <v>0.77659388858681533</v>
      </c>
      <c r="P45" s="83" cm="1">
        <f t="array" aca="1" ref="P45" ca="1">IF(ISERROR(_FV($B45,"Beta")),1,_FV($B45,"Beta"))</f>
        <v>0.72240000000000004</v>
      </c>
      <c r="Q45" s="110">
        <f ca="1">_xlfn.IFNA(INDEX(Returns!$105:$105, MATCH($A45,DataStreams,0)),P45)</f>
        <v>-0.15557456957484209</v>
      </c>
      <c r="R45" s="111">
        <f t="shared" ca="1" si="94"/>
        <v>0.20726521951836147</v>
      </c>
      <c r="S45" s="111">
        <f ca="1">_xlfn.IFNA(INDEX(Returns!$109:$109,MATCH($A45,DataStreams,0)),"NA")</f>
        <v>0.15477685478609948</v>
      </c>
      <c r="T45" s="184">
        <f t="shared" ca="1" si="95"/>
        <v>1.5255446492276366E-2</v>
      </c>
      <c r="U45" s="184">
        <f ca="1"/>
        <v>1.4377559907173628E-2</v>
      </c>
      <c r="V45" s="184">
        <f ca="1"/>
        <v>6.1454094883167405E-3</v>
      </c>
      <c r="W45" s="184">
        <f t="shared" ca="1" si="96"/>
        <v>1.5255446492276366E-2</v>
      </c>
      <c r="X45" s="184">
        <f ca="1"/>
        <v>1.4377559907173628E-2</v>
      </c>
      <c r="Y45" s="184">
        <f ca="1"/>
        <v>6.1454094883167405E-3</v>
      </c>
      <c r="Z45" s="84" cm="1">
        <f t="array" aca="1" ref="Z45" ca="1">IFERROR(_FV(B45,"P/E",TRUE),"NA")</f>
        <v>35.136099999999999</v>
      </c>
      <c r="AA45" s="10">
        <f t="shared" ca="1" si="97"/>
        <v>3.3279163026061518</v>
      </c>
      <c r="AB45" s="183">
        <f t="shared" ca="1" si="98"/>
        <v>2.8460756885368612E-2</v>
      </c>
      <c r="AC45" s="5" cm="1">
        <f t="array" aca="1" ref="AC45" ca="1">_FV(B45,"52 week low",TRUE)</f>
        <v>98.95</v>
      </c>
      <c r="AD45" s="6" cm="1">
        <f t="array" aca="1" ref="AD45" ca="1">_FV(B45,"52 week high",TRUE)</f>
        <v>121.64</v>
      </c>
      <c r="AE45" s="140">
        <f ca="1">$G45/AC45-1</f>
        <v>0.1817079332996463</v>
      </c>
      <c r="AF45" s="140">
        <f ca="1">$G45/AD45-1</f>
        <v>-3.8720815521210095E-2</v>
      </c>
      <c r="AG45" s="9">
        <f t="shared" ca="1" si="100"/>
        <v>0.19404772085863334</v>
      </c>
      <c r="AH45" s="176" t="s">
        <v>34</v>
      </c>
      <c r="AI45" s="11" t="s">
        <v>314</v>
      </c>
      <c r="AJ45" s="11" t="s">
        <v>146</v>
      </c>
      <c r="AL45" s="217">
        <f t="shared" ref="AL45:AV46" si="110">IF($AH45=AL$4,1,0)</f>
        <v>0</v>
      </c>
      <c r="AM45" s="217">
        <f t="shared" si="110"/>
        <v>0</v>
      </c>
      <c r="AN45" s="217">
        <f t="shared" si="110"/>
        <v>0</v>
      </c>
      <c r="AO45" s="217">
        <f t="shared" si="110"/>
        <v>0</v>
      </c>
      <c r="AP45" s="217">
        <f t="shared" si="110"/>
        <v>0</v>
      </c>
      <c r="AQ45" s="217">
        <f t="shared" si="110"/>
        <v>0</v>
      </c>
      <c r="AR45" s="217">
        <f t="shared" si="110"/>
        <v>0</v>
      </c>
      <c r="AS45" s="217">
        <f t="shared" si="110"/>
        <v>0</v>
      </c>
      <c r="AT45" s="217">
        <f t="shared" si="110"/>
        <v>0</v>
      </c>
      <c r="AU45" s="217">
        <f t="shared" si="110"/>
        <v>1</v>
      </c>
      <c r="AV45" s="217">
        <f t="shared" si="110"/>
        <v>0</v>
      </c>
      <c r="AX45" s="248">
        <f t="shared" si="101"/>
        <v>114.52</v>
      </c>
      <c r="AY45" s="249">
        <f>_xlfn.IFNA(INDEX(Reconciliation!$D:$D,MATCH($A45,Reconciliation!$A:$A,0)),"NA")</f>
        <v>34356</v>
      </c>
      <c r="AZ45" s="250">
        <v>130.9</v>
      </c>
      <c r="BA45" s="251">
        <v>45563</v>
      </c>
      <c r="BC45" s="140">
        <f t="shared" ca="1" si="102"/>
        <v>2.1044359063919105E-2</v>
      </c>
      <c r="BD45" s="141">
        <f t="shared" ca="1" si="103"/>
        <v>1.0210443590639191</v>
      </c>
      <c r="BF45" s="230">
        <f t="shared" ca="1" si="104"/>
        <v>0</v>
      </c>
      <c r="BG45" s="140">
        <f t="shared" ca="1" si="105"/>
        <v>0</v>
      </c>
      <c r="BH45" s="230">
        <f ca="1">IFERROR(IF($G45/$AX45-1&lt;-10%,"Review",0),"NA")</f>
        <v>0</v>
      </c>
      <c r="BJ45" s="140">
        <f t="shared" ca="1" si="106"/>
        <v>0.11947318908748827</v>
      </c>
      <c r="BK45" s="140">
        <f t="shared" ca="1" si="107"/>
        <v>4.2712663872274841E-2</v>
      </c>
      <c r="BL45" s="140">
        <f t="shared" ca="1" si="108"/>
        <v>7.6760525215213427E-2</v>
      </c>
      <c r="BN45" s="178"/>
      <c r="BO45" s="179"/>
      <c r="BP45" s="179"/>
      <c r="BQ45" s="180"/>
      <c r="BR45" s="65"/>
      <c r="BS45" s="65"/>
      <c r="BU45" s="512" t="str">
        <f>INDEX(Sector_Managers,MATCH($AH45,Sectors,0))</f>
        <v>Ruchita Katpal, Bhavana Murthy</v>
      </c>
      <c r="BV45" s="509" t="s">
        <v>316</v>
      </c>
    </row>
    <row r="46" spans="1:74" ht="14.25" customHeight="1">
      <c r="A46" s="187" t="s">
        <v>80</v>
      </c>
      <c r="B46" s="80" t="e" vm="41">
        <v>#VALUE!</v>
      </c>
      <c r="C46" s="81" t="str" cm="1">
        <f t="array" aca="1" ref="C46" ca="1">PROPER(_FV($B46,"Name"))</f>
        <v>Encompass Health Corporation</v>
      </c>
      <c r="D46" s="186">
        <v>367</v>
      </c>
      <c r="E46" s="22" cm="1">
        <f t="array" aca="1" ref="E46" ca="1">_FV(B46,"Previous close",TRUE)*D46</f>
        <v>36277.949999999997</v>
      </c>
      <c r="F46" s="595">
        <f ca="1">E46/$E$5</f>
        <v>2.0744637562697173E-2</v>
      </c>
      <c r="G46" s="82" cm="1">
        <f t="array" aca="1" ref="G46" ca="1">_FV($B46,"Price")</f>
        <v>99.84</v>
      </c>
      <c r="H46" s="2">
        <f t="shared" ca="1" si="90"/>
        <v>36641.279999999999</v>
      </c>
      <c r="I46" s="131">
        <f t="shared" ca="1" si="91"/>
        <v>1.967372228469914E-2</v>
      </c>
      <c r="J46" s="596">
        <f ca="1">_xlfn.RANK.AVG(I46,OFFSET($I$5,1,0):$I$47,0)</f>
        <v>22</v>
      </c>
      <c r="K46" s="185"/>
      <c r="L46" s="597">
        <f t="shared" ca="1" si="92"/>
        <v>36641.279999999999</v>
      </c>
      <c r="M46" s="131">
        <f t="shared" ca="1" si="93"/>
        <v>1.967372228469914E-2</v>
      </c>
      <c r="N46" s="177" cm="1">
        <f t="array" aca="1" ref="N46" ca="1">_FV(B46,"Change (%)",TRUE)</f>
        <v>1.0015000000000001E-2</v>
      </c>
      <c r="O46" s="110">
        <f ca="1">_xlfn.IFNA(INDEX(Returns!$104:$104, MATCH($A46,DataStreams,0)),P46)</f>
        <v>0.85738463294026357</v>
      </c>
      <c r="P46" s="83" cm="1">
        <f t="array" aca="1" ref="P46" ca="1">IF(ISERROR(_FV($B46,"Beta")),1,_FV($B46,"Beta"))</f>
        <v>0.88129999999999997</v>
      </c>
      <c r="Q46" s="110">
        <f ca="1">_xlfn.IFNA(INDEX(Returns!$105:$105, MATCH($A46,DataStreams,0)),P46)</f>
        <v>1.0819349431699894</v>
      </c>
      <c r="R46" s="111">
        <f t="shared" ca="1" si="94"/>
        <v>0.29462478769165229</v>
      </c>
      <c r="S46" s="111">
        <f ca="1">_xlfn.IFNA(INDEX(Returns!$109:$109,MATCH($A46,DataStreams,0)),"NA")</f>
        <v>0.25150843396648792</v>
      </c>
      <c r="T46" s="184">
        <f t="shared" ca="1" si="95"/>
        <v>1.7592602171551619E-2</v>
      </c>
      <c r="U46" s="184">
        <f ca="1"/>
        <v>2.010389528617914E-2</v>
      </c>
      <c r="V46" s="184">
        <f ca="1"/>
        <v>4.2050246940608021E-2</v>
      </c>
      <c r="W46" s="184">
        <f t="shared" ca="1" si="96"/>
        <v>1.7592602171551619E-2</v>
      </c>
      <c r="X46" s="184">
        <f ca="1"/>
        <v>2.010389528617914E-2</v>
      </c>
      <c r="Y46" s="184">
        <f ca="1"/>
        <v>4.2050246940608021E-2</v>
      </c>
      <c r="Z46" s="84" cm="1">
        <f t="array" aca="1" ref="Z46" ca="1">IFERROR(_FV(B46,"P/E",TRUE),"NA")</f>
        <v>23.393000000000001</v>
      </c>
      <c r="AA46" s="10">
        <f t="shared" ca="1" si="97"/>
        <v>4.2679434018723548</v>
      </c>
      <c r="AB46" s="183">
        <f t="shared" ca="1" si="98"/>
        <v>4.2747830547599709E-2</v>
      </c>
      <c r="AC46" s="5" cm="1">
        <f t="array" aca="1" ref="AC46" ca="1">_FV(B46,"52 week low",TRUE)</f>
        <v>63.774999999999999</v>
      </c>
      <c r="AD46" s="6" cm="1">
        <f t="array" aca="1" ref="AD46" ca="1">_FV(B46,"52 week high",TRUE)</f>
        <v>104.55</v>
      </c>
      <c r="AE46" s="140">
        <f ca="1">$G46/AC46-1</f>
        <v>0.56550372402979243</v>
      </c>
      <c r="AF46" s="140">
        <f ca="1">$G46/AD46-1</f>
        <v>-4.5050215208034428E-2</v>
      </c>
      <c r="AG46" s="9">
        <f t="shared" ca="1" si="100"/>
        <v>0.40840344551282048</v>
      </c>
      <c r="AH46" s="176" t="s">
        <v>34</v>
      </c>
      <c r="AI46" s="11" t="s">
        <v>314</v>
      </c>
      <c r="AJ46" s="11" t="s">
        <v>146</v>
      </c>
      <c r="AL46" s="217">
        <f t="shared" si="110"/>
        <v>0</v>
      </c>
      <c r="AM46" s="217">
        <f t="shared" si="110"/>
        <v>0</v>
      </c>
      <c r="AN46" s="217">
        <f t="shared" si="110"/>
        <v>0</v>
      </c>
      <c r="AO46" s="217">
        <f t="shared" si="110"/>
        <v>0</v>
      </c>
      <c r="AP46" s="217">
        <f t="shared" si="110"/>
        <v>0</v>
      </c>
      <c r="AQ46" s="217">
        <f t="shared" si="110"/>
        <v>0</v>
      </c>
      <c r="AR46" s="217">
        <f t="shared" si="110"/>
        <v>0</v>
      </c>
      <c r="AS46" s="217">
        <f t="shared" si="110"/>
        <v>0</v>
      </c>
      <c r="AT46" s="217">
        <f t="shared" si="110"/>
        <v>0</v>
      </c>
      <c r="AU46" s="217">
        <f t="shared" si="110"/>
        <v>1</v>
      </c>
      <c r="AV46" s="217">
        <f t="shared" si="110"/>
        <v>0</v>
      </c>
      <c r="AX46" s="248">
        <f t="shared" si="101"/>
        <v>93.809100000000001</v>
      </c>
      <c r="AY46" s="249">
        <f>_xlfn.IFNA(INDEX(Reconciliation!$D:$D,MATCH($A46,Reconciliation!$A:$A,0)),"NA")</f>
        <v>34427.939700000003</v>
      </c>
      <c r="AZ46" s="250">
        <v>111.37</v>
      </c>
      <c r="BA46" s="251">
        <v>45563</v>
      </c>
      <c r="BC46" s="140">
        <f t="shared" ca="1" si="102"/>
        <v>6.4289072168904671E-2</v>
      </c>
      <c r="BD46" s="141">
        <f t="shared" ca="1" si="103"/>
        <v>1.0642890721689047</v>
      </c>
      <c r="BF46" s="230">
        <f t="shared" ca="1" si="104"/>
        <v>0</v>
      </c>
      <c r="BG46" s="140">
        <f t="shared" ca="1" si="105"/>
        <v>0</v>
      </c>
      <c r="BH46" s="230">
        <f ca="1">IFERROR(IF($G46/$AX46-1&lt;-10%,"Review",0),"NA")</f>
        <v>0</v>
      </c>
      <c r="BJ46" s="140">
        <f t="shared" ca="1" si="106"/>
        <v>0.11548477564102555</v>
      </c>
      <c r="BK46" s="140">
        <f t="shared" ca="1" si="107"/>
        <v>4.71561548117145E-2</v>
      </c>
      <c r="BL46" s="140">
        <f t="shared" ca="1" si="108"/>
        <v>6.8328620829311043E-2</v>
      </c>
      <c r="BN46" s="178"/>
      <c r="BO46" s="179"/>
      <c r="BP46" s="179"/>
      <c r="BQ46" s="180"/>
      <c r="BR46" s="65"/>
      <c r="BS46" s="65"/>
      <c r="BU46" s="512" t="str">
        <f>INDEX(Sector_Managers,MATCH($AH46,Sectors,0))</f>
        <v>Ruchita Katpal, Bhavana Murthy</v>
      </c>
      <c r="BV46" s="509" t="s">
        <v>316</v>
      </c>
    </row>
    <row r="47" spans="1:74">
      <c r="A47" s="523" t="s">
        <v>203</v>
      </c>
      <c r="B47" s="524"/>
      <c r="C47" s="524"/>
      <c r="D47" s="524"/>
      <c r="E47" s="524"/>
      <c r="F47" s="524"/>
      <c r="G47" s="524"/>
      <c r="H47" s="524"/>
      <c r="I47" s="525"/>
      <c r="J47" s="525"/>
      <c r="K47" s="525"/>
      <c r="L47" s="524"/>
      <c r="M47" s="524"/>
      <c r="N47" s="525"/>
      <c r="O47" s="524"/>
      <c r="P47" s="524"/>
      <c r="Q47" s="524"/>
      <c r="R47" s="524"/>
      <c r="S47" s="524"/>
      <c r="T47" s="524"/>
      <c r="U47" s="524"/>
      <c r="V47" s="524"/>
      <c r="W47" s="524"/>
      <c r="X47" s="524"/>
      <c r="Y47" s="524"/>
      <c r="Z47" s="524"/>
      <c r="AA47" s="524"/>
      <c r="AB47" s="524"/>
      <c r="AC47" s="524"/>
      <c r="AD47" s="524"/>
      <c r="AE47" s="524"/>
      <c r="AF47" s="524"/>
      <c r="AG47" s="524"/>
      <c r="AH47" s="524"/>
      <c r="AI47" s="524"/>
      <c r="AJ47" s="524"/>
      <c r="AK47" s="413"/>
      <c r="AL47" s="524"/>
      <c r="AM47" s="524"/>
      <c r="AN47" s="524"/>
      <c r="AO47" s="524"/>
      <c r="AP47" s="524"/>
      <c r="AQ47" s="524"/>
      <c r="AR47" s="524"/>
      <c r="AS47" s="524"/>
      <c r="AT47" s="524"/>
      <c r="AU47" s="524"/>
      <c r="AV47" s="524"/>
      <c r="AW47" s="413"/>
      <c r="AX47" s="524"/>
      <c r="AY47" s="524"/>
      <c r="AZ47" s="524"/>
      <c r="BA47" s="524"/>
      <c r="BB47" s="413"/>
      <c r="BC47" s="524"/>
      <c r="BD47" s="524"/>
      <c r="BE47" s="413"/>
      <c r="BF47" s="524"/>
      <c r="BG47" s="524"/>
      <c r="BH47" s="524"/>
      <c r="BI47" s="413"/>
      <c r="BJ47" s="524"/>
      <c r="BK47" s="524"/>
      <c r="BL47" s="524"/>
      <c r="BM47" s="413"/>
      <c r="BN47" s="524"/>
      <c r="BO47" s="524"/>
      <c r="BP47" s="524"/>
      <c r="BQ47" s="524"/>
      <c r="BR47" s="524"/>
      <c r="BS47" s="524"/>
      <c r="BT47" s="413"/>
      <c r="BU47" s="524"/>
      <c r="BV47" s="524"/>
    </row>
    <row r="48" spans="1:74">
      <c r="F48" s="7"/>
      <c r="I48" s="7"/>
      <c r="J48" s="7"/>
      <c r="K48" s="7"/>
      <c r="L48" s="7"/>
      <c r="M48" s="7"/>
    </row>
    <row r="49" spans="1:74" ht="15.95">
      <c r="A49" s="135"/>
      <c r="B49" s="134"/>
      <c r="C49" s="135" t="s">
        <v>324</v>
      </c>
      <c r="D49" s="132"/>
      <c r="E49" s="132"/>
      <c r="F49" s="133"/>
      <c r="G49" s="132"/>
      <c r="H49" s="132"/>
      <c r="I49" s="133"/>
      <c r="J49" s="133"/>
      <c r="K49" s="133"/>
      <c r="L49" s="133"/>
      <c r="M49" s="133"/>
      <c r="N49" s="132"/>
      <c r="O49" s="132"/>
      <c r="P49" s="132"/>
      <c r="Q49" s="132"/>
      <c r="R49" s="132"/>
      <c r="S49" s="132"/>
      <c r="T49" s="132"/>
      <c r="U49" s="132"/>
      <c r="V49" s="132"/>
      <c r="W49" s="132"/>
      <c r="X49" s="132"/>
      <c r="Y49" s="132"/>
      <c r="Z49" s="132"/>
      <c r="AA49" s="132"/>
      <c r="AB49" s="132"/>
      <c r="AC49" s="132"/>
      <c r="AD49" s="132"/>
      <c r="AE49" s="132"/>
      <c r="AF49" s="132"/>
      <c r="AG49" s="132"/>
      <c r="AH49" s="132"/>
      <c r="AI49" s="132"/>
      <c r="AJ49" s="132"/>
      <c r="AL49" s="132"/>
      <c r="AM49" s="132"/>
      <c r="AN49" s="132"/>
      <c r="AO49" s="132"/>
      <c r="AP49" s="132"/>
      <c r="AQ49" s="132"/>
      <c r="AR49" s="132"/>
      <c r="AS49" s="132"/>
      <c r="AT49" s="132"/>
      <c r="AU49" s="132"/>
      <c r="AV49" s="132"/>
      <c r="AX49" s="134"/>
      <c r="AY49" s="134"/>
      <c r="AZ49" s="134"/>
      <c r="BA49" s="134"/>
      <c r="BC49" s="134"/>
      <c r="BD49" s="134"/>
      <c r="BF49" s="134"/>
      <c r="BG49" s="134"/>
      <c r="BH49" s="134"/>
      <c r="BJ49" s="134"/>
      <c r="BK49" s="134"/>
      <c r="BL49" s="134"/>
      <c r="BN49" s="134"/>
      <c r="BO49" s="134"/>
      <c r="BP49" s="134"/>
      <c r="BQ49" s="134"/>
      <c r="BR49" s="134"/>
      <c r="BS49" s="134"/>
      <c r="BU49" s="134"/>
      <c r="BV49" s="134"/>
    </row>
    <row r="50" spans="1:74" ht="14.25" customHeight="1">
      <c r="A50" s="187" t="e" cm="1" vm="42">
        <f t="array" ref="A50">_FV($B50,"Ticker symbol",TRUE)</f>
        <v>#VALUE!</v>
      </c>
      <c r="B50" s="80"/>
      <c r="C50" s="81" t="e" cm="1" vm="43">
        <f t="array" ref="C50">PROPER(_FV($B50,"Name"))</f>
        <v>#VALUE!</v>
      </c>
      <c r="D50" s="186"/>
      <c r="E50" s="22" t="e" cm="1" vm="44">
        <f t="array" ref="E50">_FV(B50,"Previous close",TRUE)*D50</f>
        <v>#VALUE!</v>
      </c>
      <c r="F50" s="17" t="e" vm="45">
        <f ca="1">E50/$E$5</f>
        <v>#VALUE!</v>
      </c>
      <c r="G50" s="82" t="e" cm="1" vm="46">
        <f t="array" ref="G50">_FV($B50,"Price")</f>
        <v>#VALUE!</v>
      </c>
      <c r="H50" s="2" t="e" vm="45">
        <f>D50*G50</f>
        <v>#VALUE!</v>
      </c>
      <c r="I50" s="131" t="e" vm="45">
        <f ca="1">H50/$H$5</f>
        <v>#VALUE!</v>
      </c>
      <c r="J50" s="12" t="e" vm="45">
        <f ca="1">_xlfn.RANK.AVG(I50,OFFSET($I$5,1,0):$I$47,0)</f>
        <v>#VALUE!</v>
      </c>
      <c r="K50" s="185"/>
      <c r="L50" s="118" t="e" vm="45">
        <f>H50+K50</f>
        <v>#VALUE!</v>
      </c>
      <c r="M50" s="131" t="e" vm="45">
        <f ca="1">L50/$L$5</f>
        <v>#VALUE!</v>
      </c>
      <c r="N50" s="177" t="e" cm="1" vm="47">
        <f t="array" ref="N50">_FV(B50,"Change (%)",TRUE)</f>
        <v>#VALUE!</v>
      </c>
      <c r="O50" s="110" t="e" vm="45">
        <f ca="1">_xlfn.IFNA(INDEX(Returns!$104:$104, MATCH($A50,DataStreams,0)),P50)</f>
        <v>#VALUE!</v>
      </c>
      <c r="P50" s="83" cm="1">
        <f t="array" ref="P50">IF(ISERROR(_FV($B50,"Beta")),1,_FV($B50,"Beta"))</f>
        <v>1</v>
      </c>
      <c r="Q50" s="110" t="e" vm="45">
        <f ca="1">_xlfn.IFNA(INDEX(Returns!$105:$105, MATCH($A50,DataStreams,0)),P50)</f>
        <v>#VALUE!</v>
      </c>
      <c r="R50" s="111" t="e" vm="45">
        <f ca="1">_xlfn.IFNA(INDEX(DataSheet,MATCH(R$4,DataFields,0),MATCH($A50,DataStreams,0)),"NA")</f>
        <v>#VALUE!</v>
      </c>
      <c r="S50" s="111" t="e" vm="45">
        <f ca="1">_xlfn.IFNA(INDEX(Returns!$109:$109,MATCH($A50,DataStreams,0)),"NA")</f>
        <v>#VALUE!</v>
      </c>
      <c r="T50" s="184" t="e" vm="45">
        <f ca="1">(I50*$O50)/SUMPRODUCT(Beta,Current_Weight)</f>
        <v>#VALUE!</v>
      </c>
      <c r="U50" s="184"/>
      <c r="V50" s="184"/>
      <c r="W50" s="184" t="e" vm="45">
        <f ca="1">(M50*O50)/SUMPRODUCT(Beta,Post_Action_Weight)</f>
        <v>#VALUE!</v>
      </c>
      <c r="X50" s="184"/>
      <c r="Y50" s="184"/>
      <c r="Z50" s="84" t="str" cm="1">
        <f t="array" ref="Z50">IFERROR(_FV(B50,"P/E",TRUE),"NA")</f>
        <v>NA</v>
      </c>
      <c r="AA50" s="10">
        <f>IFERROR(G50/Z50,0)</f>
        <v>0</v>
      </c>
      <c r="AB50" s="183">
        <f>IFERROR(1/Z50,0)</f>
        <v>0</v>
      </c>
      <c r="AC50" s="5" t="e" cm="1" vm="48">
        <f t="array" ref="AC50">_FV(B50,"52 week low",TRUE)</f>
        <v>#VALUE!</v>
      </c>
      <c r="AD50" s="6" t="e" cm="1" vm="49">
        <f t="array" ref="AD50">_FV(B50,"52 week high",TRUE)</f>
        <v>#VALUE!</v>
      </c>
      <c r="AE50" s="140" t="e" vm="45">
        <f>$G50/AC50-1</f>
        <v>#VALUE!</v>
      </c>
      <c r="AF50" s="140" t="e" vm="45">
        <f>$G50/AD50-1</f>
        <v>#VALUE!</v>
      </c>
      <c r="AG50" s="9" t="e" vm="45">
        <f>(AD50-AC50)/G50</f>
        <v>#VALUE!</v>
      </c>
      <c r="AH50" s="176"/>
      <c r="AI50" s="11"/>
      <c r="AJ50" s="11"/>
      <c r="AL50" s="217">
        <f t="shared" ref="AL50:AV50" si="111">IF($AH50=AL$4,1,0)</f>
        <v>0</v>
      </c>
      <c r="AM50" s="217">
        <f t="shared" si="111"/>
        <v>0</v>
      </c>
      <c r="AN50" s="217">
        <f t="shared" si="111"/>
        <v>0</v>
      </c>
      <c r="AO50" s="217">
        <f t="shared" si="111"/>
        <v>0</v>
      </c>
      <c r="AP50" s="217">
        <f t="shared" si="111"/>
        <v>0</v>
      </c>
      <c r="AQ50" s="217">
        <f t="shared" si="111"/>
        <v>0</v>
      </c>
      <c r="AR50" s="217">
        <f t="shared" si="111"/>
        <v>0</v>
      </c>
      <c r="AS50" s="217">
        <f t="shared" si="111"/>
        <v>0</v>
      </c>
      <c r="AT50" s="217">
        <f t="shared" si="111"/>
        <v>0</v>
      </c>
      <c r="AU50" s="217">
        <f t="shared" si="111"/>
        <v>0</v>
      </c>
      <c r="AV50" s="217">
        <f t="shared" si="111"/>
        <v>0</v>
      </c>
      <c r="AX50" s="248" t="str">
        <f>IFERROR(AY50/D50,"NA")</f>
        <v>NA</v>
      </c>
      <c r="AY50" s="249" t="e" vm="45">
        <f>_xlfn.IFNA(INDEX(Reconciliation!$D:$D,MATCH($A50,Reconciliation!$A:$A,0)),"NA")</f>
        <v>#VALUE!</v>
      </c>
      <c r="AZ50" s="250"/>
      <c r="BA50" s="251"/>
      <c r="BC50" s="140" t="str">
        <f>IFERROR(G50/AX50-1,"NA")</f>
        <v>NA</v>
      </c>
      <c r="BD50" s="141" t="str">
        <f>IFERROR(G50/AX50,"NA")</f>
        <v>NA</v>
      </c>
      <c r="BF50" s="230" t="e" vm="45">
        <f>IF($G50&gt;AZ50,"Review",0)</f>
        <v>#VALUE!</v>
      </c>
      <c r="BG50" s="140">
        <f>IFERROR(IF($G50/$AZ50-1&gt;0,$G50/$AZ50-1,0),0)</f>
        <v>0</v>
      </c>
      <c r="BH50" s="230" t="str">
        <f>IFERROR(IF($G50/$AX50-1&lt;-10%,"Review",0),"NA")</f>
        <v>NA</v>
      </c>
      <c r="BJ50" s="140" t="e" vm="45">
        <f ca="1">IF(ISNUMBER($AZ50),($AZ50/$G50-1),$BK50)</f>
        <v>#VALUE!</v>
      </c>
      <c r="BK50" s="140" t="e" vm="45">
        <f ca="1">5.5%*$O50</f>
        <v>#VALUE!</v>
      </c>
      <c r="BL50" s="140">
        <f ca="1">IFERROR(BJ50-BK50,0)</f>
        <v>0</v>
      </c>
      <c r="BN50" s="178"/>
      <c r="BO50" s="179"/>
      <c r="BP50" s="179"/>
      <c r="BQ50" s="180"/>
      <c r="BR50" s="65"/>
      <c r="BS50" s="65"/>
      <c r="BU50" s="299" t="e">
        <f>INDEX(Mapping!$B$14:$B$17,MATCH(INDEX(Mapping!$C$1:$C$12,MATCH($AH50,Mapping!$A$1:$A$12,0)),Mapping!$A$14:$A$17,0))</f>
        <v>#N/A</v>
      </c>
      <c r="BV50" s="190"/>
    </row>
    <row r="52" spans="1:74" ht="21.75" customHeight="1"/>
    <row r="53" spans="1:74"/>
  </sheetData>
  <sheetProtection algorithmName="SHA-512" hashValue="jS/GBPiql1HpqTPEwdXKsBoMJpxtPayCndXg7JKEFhJoElFy5SgRw98pvr6B5FsRrROHbZWsfOYyLpC6VVQvCg==" saltValue="ve5XTvB84Ov9zGeYF767pw==" spinCount="100000" sheet="1" sort="0" pivotTables="0"/>
  <autoFilter ref="A4:BV47" xr:uid="{41B4E925-8796-46CB-8D05-841B3F280324}"/>
  <mergeCells count="14">
    <mergeCell ref="BN3:BS3"/>
    <mergeCell ref="A3:C3"/>
    <mergeCell ref="Z3:AB3"/>
    <mergeCell ref="AC3:AG3"/>
    <mergeCell ref="AX3:BA3"/>
    <mergeCell ref="G3:J3"/>
    <mergeCell ref="E3:F3"/>
    <mergeCell ref="K3:M3"/>
    <mergeCell ref="BF3:BH3"/>
    <mergeCell ref="BC3:BD3"/>
    <mergeCell ref="T3:Y3"/>
    <mergeCell ref="O3:S3"/>
    <mergeCell ref="BJ3:BL3"/>
    <mergeCell ref="AH3:AJ3"/>
  </mergeCells>
  <phoneticPr fontId="58" type="noConversion"/>
  <conditionalFormatting sqref="BF1:BH51">
    <cfRule type="cellIs" dxfId="38" priority="1" operator="equal">
      <formula>"Review"</formula>
    </cfRule>
  </conditionalFormatting>
  <conditionalFormatting sqref="BF106:BH1048576">
    <cfRule type="cellIs" dxfId="37" priority="4" operator="equal">
      <formula>"Review"</formula>
    </cfRule>
  </conditionalFormatting>
  <dataValidations count="2">
    <dataValidation type="list" allowBlank="1" showInputMessage="1" showErrorMessage="1" sqref="AJ6 AI50 AI6:AI46" xr:uid="{135D4C17-9E09-4F3D-865B-E82ABBB78765}">
      <formula1>"Included, Not Included"</formula1>
    </dataValidation>
    <dataValidation type="list" allowBlank="1" showInputMessage="1" showErrorMessage="1" sqref="AJ50 AJ7:AJ46" xr:uid="{318BD7D4-A3F0-4CED-A14E-B18BCE2C923F}">
      <formula1>"Stock, ETF"</formula1>
    </dataValidation>
  </dataValidations>
  <pageMargins left="0.7" right="0.7" top="0.75" bottom="0.75" header="0.3" footer="0.3"/>
  <pageSetup orientation="portrait" r:id="rId1"/>
  <ignoredErrors>
    <ignoredError sqref="A7:A8 A28:A31 A39 A23:A25 A15:A17 A11 A20 A22 A27 A9:A10" unlockedFormula="1"/>
  </ignoredErrors>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F405EC29-6976-455E-9753-AB08DE8AFBC9}">
          <x14:formula1>
            <xm:f>Mapping!$A$2:$A$12</xm:f>
          </x14:formula1>
          <xm:sqref>AH50 AH8:AH11 AH13:AH46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D03FD-1B47-4D2A-843A-6CCB5394D5A6}">
  <sheetPr codeName="Sheet9">
    <tabColor theme="6"/>
    <pageSetUpPr fitToPage="1"/>
  </sheetPr>
  <dimension ref="A1:X69"/>
  <sheetViews>
    <sheetView showGridLines="0" view="pageBreakPreview" topLeftCell="B1" zoomScaleNormal="100" zoomScaleSheetLayoutView="100" workbookViewId="0">
      <selection activeCell="K3" sqref="K3"/>
    </sheetView>
  </sheetViews>
  <sheetFormatPr defaultColWidth="8.28515625" defaultRowHeight="15"/>
  <cols>
    <col min="1" max="1" width="19.28515625" hidden="1" customWidth="1"/>
    <col min="2" max="2" width="1.140625" customWidth="1"/>
    <col min="3" max="3" width="13" customWidth="1"/>
    <col min="4" max="4" width="24.140625" customWidth="1"/>
    <col min="6" max="6" width="14" customWidth="1"/>
    <col min="12" max="12" width="10.140625" bestFit="1" customWidth="1"/>
    <col min="14" max="14" width="0.7109375" customWidth="1"/>
    <col min="17" max="17" width="8" customWidth="1"/>
    <col min="18" max="18" width="0.7109375" customWidth="1"/>
    <col min="22" max="22" width="5.7109375" customWidth="1"/>
    <col min="23" max="23" width="10.42578125" customWidth="1"/>
    <col min="24" max="24" width="9.28515625" customWidth="1"/>
  </cols>
  <sheetData>
    <row r="1" spans="1:21" ht="18.95">
      <c r="C1" s="115" t="s">
        <v>325</v>
      </c>
      <c r="D1" s="114"/>
      <c r="E1" s="114"/>
      <c r="F1" s="114"/>
      <c r="G1" s="114"/>
      <c r="H1" s="114"/>
      <c r="I1" s="114"/>
      <c r="J1" s="114"/>
      <c r="K1" s="114"/>
      <c r="L1" s="114"/>
      <c r="M1" s="114"/>
      <c r="O1" s="114"/>
      <c r="P1" s="114"/>
      <c r="Q1" s="114"/>
      <c r="S1" s="114"/>
      <c r="T1" s="114"/>
      <c r="U1" s="114"/>
    </row>
    <row r="2" spans="1:21" ht="52.5" customHeight="1" thickBot="1">
      <c r="C2" s="85" t="s">
        <v>326</v>
      </c>
      <c r="D2" s="85" t="s">
        <v>327</v>
      </c>
      <c r="E2" s="86" t="s">
        <v>328</v>
      </c>
      <c r="F2" s="71" t="s">
        <v>329</v>
      </c>
      <c r="G2" s="71" t="s">
        <v>269</v>
      </c>
      <c r="H2" s="71" t="s">
        <v>3</v>
      </c>
      <c r="I2" s="71" t="s">
        <v>330</v>
      </c>
      <c r="J2" s="71" t="s">
        <v>331</v>
      </c>
      <c r="K2" s="71" t="s">
        <v>169</v>
      </c>
      <c r="L2" s="71" t="s">
        <v>283</v>
      </c>
      <c r="M2" s="71" t="s">
        <v>285</v>
      </c>
      <c r="O2" s="87" t="s">
        <v>332</v>
      </c>
      <c r="P2" s="88" t="s">
        <v>333</v>
      </c>
      <c r="Q2" s="89" t="s">
        <v>334</v>
      </c>
      <c r="S2" s="90" t="s">
        <v>335</v>
      </c>
      <c r="T2" s="91" t="s">
        <v>336</v>
      </c>
      <c r="U2" s="89" t="s">
        <v>337</v>
      </c>
    </row>
    <row r="3" spans="1:21" ht="18" customHeight="1" thickTop="1" thickBot="1">
      <c r="A3" s="16" t="s">
        <v>338</v>
      </c>
      <c r="C3" s="93"/>
      <c r="D3" s="94" t="s">
        <v>311</v>
      </c>
      <c r="E3" s="95"/>
      <c r="F3" s="96">
        <f ca="1">SUBTOTAL(9,F4:F19)</f>
        <v>1862447.76</v>
      </c>
      <c r="G3" s="97">
        <f ca="1">SUBTOTAL(9,G4:G19)</f>
        <v>0.99999999999999978</v>
      </c>
      <c r="H3" s="97"/>
      <c r="I3" s="97"/>
      <c r="J3" s="98">
        <f ca="1">Portfolio!$N$5</f>
        <v>4.7820721551782219E-3</v>
      </c>
      <c r="K3" s="99">
        <f ca="1">SUMPRODUCT(Current_Weight,Beta)</f>
        <v>0.95880910596114222</v>
      </c>
      <c r="L3" s="100">
        <f ca="1">F3/(M3*F3)</f>
        <v>27.07017973669652</v>
      </c>
      <c r="M3" s="101">
        <f ca="1">SUMPRODUCT(Current_Weight,Earnings_Yield)</f>
        <v>3.6941018113906099E-2</v>
      </c>
      <c r="O3" s="147"/>
      <c r="P3" s="105"/>
      <c r="Q3" s="148"/>
      <c r="S3" s="105"/>
      <c r="T3" s="105"/>
      <c r="U3" s="105"/>
    </row>
    <row r="4" spans="1:21" s="23" customFormat="1" ht="18" customHeight="1" thickTop="1" thickBot="1">
      <c r="A4" s="15" t="s">
        <v>155</v>
      </c>
      <c r="C4" s="149"/>
      <c r="D4" s="150" t="s">
        <v>339</v>
      </c>
      <c r="E4" s="220"/>
      <c r="F4" s="155" cm="1">
        <f t="array" aca="1" ref="F4" ca="1">SUMIF(Sector_Selection,$A4,Current_Value)</f>
        <v>252684.41139999998</v>
      </c>
      <c r="G4" s="156">
        <f t="shared" ref="G4:G18" ca="1" si="0">F4/$F$3</f>
        <v>0.13567328803896223</v>
      </c>
      <c r="H4" s="157"/>
      <c r="I4" s="219">
        <f t="shared" ref="I4:I18" ca="1" si="1">G4-H4</f>
        <v>0.13567328803896223</v>
      </c>
      <c r="J4" s="151"/>
      <c r="K4" s="212">
        <f ca="1">$O4/$G4</f>
        <v>0.93567596264440667</v>
      </c>
      <c r="L4" s="153"/>
      <c r="M4" s="154"/>
      <c r="N4" s="143"/>
      <c r="O4" s="212" cm="1">
        <f t="array" aca="1" ref="O4" ca="1">SUM(IF($A4=Sector_Selection,1,0)*Current_Weight*Beta)</f>
        <v>0.12694623439098784</v>
      </c>
      <c r="P4" s="213">
        <f t="shared" ref="P4" ca="1" si="2">O4/$K$3</f>
        <v>0.13239990484209335</v>
      </c>
      <c r="Q4" s="214">
        <f t="shared" ref="Q4" ca="1" si="3">P4-G4</f>
        <v>-3.2733831968688731E-3</v>
      </c>
      <c r="R4" s="143"/>
      <c r="S4" s="152"/>
      <c r="T4" s="219"/>
      <c r="U4" s="219">
        <f ca="1">P4-(T4/SUBTOTAL(9,$T$5:$T$18))</f>
        <v>0.13239990484209335</v>
      </c>
    </row>
    <row r="5" spans="1:21" ht="18" customHeight="1" thickBot="1">
      <c r="C5" s="833" t="s">
        <v>340</v>
      </c>
      <c r="D5" s="255" t="s">
        <v>341</v>
      </c>
      <c r="E5" s="256">
        <f ca="1">SUBTOTAL(9,E6:E10)</f>
        <v>11</v>
      </c>
      <c r="F5" s="257">
        <f ca="1">SUBTOTAL(9,F6:F10)</f>
        <v>460993.86499999999</v>
      </c>
      <c r="G5" s="258">
        <f ca="1">SUBTOTAL(9,G6:G10)</f>
        <v>0.24752042709643568</v>
      </c>
      <c r="H5" s="258">
        <f>SUBTOTAL(9,H6:H10)</f>
        <v>0.31830000000000003</v>
      </c>
      <c r="I5" s="259">
        <f t="shared" ca="1" si="1"/>
        <v>-7.0779572903564347E-2</v>
      </c>
      <c r="J5" s="260">
        <f ca="1">SUMPRODUCT($G6:$G9,J6:J9)/$G5</f>
        <v>4.5150669611987611E-3</v>
      </c>
      <c r="K5" s="261">
        <f ca="1">SUMPRODUCT($G6:$G9,K6:K9)/$G5</f>
        <v>0.80101289125267472</v>
      </c>
      <c r="L5" s="262">
        <f ca="1">F5/(M5*F5)</f>
        <v>24.311254999629817</v>
      </c>
      <c r="M5" s="263">
        <f ca="1">SUMPRODUCT($G6:$G9,M6:M9)/$G5</f>
        <v>4.1133211757896776E-2</v>
      </c>
      <c r="N5" s="23"/>
      <c r="O5" s="261">
        <f ca="1">SUBTOTAL(9,O6:O10)</f>
        <v>0.19826705295261282</v>
      </c>
      <c r="P5" s="264">
        <f ca="1">SUBTOTAL(9,P6:P10)</f>
        <v>0.20678469960280918</v>
      </c>
      <c r="Q5" s="265">
        <f t="shared" ref="Q5:Q18" ca="1" si="4">P5-G5</f>
        <v>-4.07357274936265E-2</v>
      </c>
      <c r="R5" s="23"/>
      <c r="S5" s="266">
        <f>T5/H5</f>
        <v>0.96085139805215192</v>
      </c>
      <c r="T5" s="266">
        <f>SUBTOTAL(9,T6:T10)</f>
        <v>0.30583899999999997</v>
      </c>
      <c r="U5" s="267">
        <f ca="1">P5-(T5/SUBTOTAL(9,$T$5:$T$18))</f>
        <v>-9.8476380121057555E-2</v>
      </c>
    </row>
    <row r="6" spans="1:21" s="23" customFormat="1" ht="18" customHeight="1">
      <c r="A6" s="15" t="s">
        <v>12</v>
      </c>
      <c r="C6" s="834"/>
      <c r="D6" s="24" t="s">
        <v>12</v>
      </c>
      <c r="E6" s="59" cm="1">
        <f t="array" aca="1" ref="E6" ca="1">COUNTIFS(Sector_Selection,$A6,Current_Weight,"&gt;0")</f>
        <v>4</v>
      </c>
      <c r="F6" s="60" cm="1">
        <f t="array" aca="1" ref="F6" ca="1">SUMIF(Sector_Selection,$A6,Current_Value)</f>
        <v>163843.465</v>
      </c>
      <c r="G6" s="142">
        <f t="shared" ca="1" si="0"/>
        <v>8.7972113107752339E-2</v>
      </c>
      <c r="H6" s="142">
        <f>INDEX(Mapping!$D$2:$D$12,MATCH($A6,Mapping!$A$2:$A$12,0))</f>
        <v>9.98E-2</v>
      </c>
      <c r="I6" s="28">
        <f t="shared" ca="1" si="1"/>
        <v>-1.182788689224766E-2</v>
      </c>
      <c r="J6" s="222" cm="1">
        <f t="array" aca="1" ref="J6" ca="1">IFERROR(SUM(IF($A6=Sector_Selection,1,0)*Open_Weight*Day_Change)/$G6,0)</f>
        <v>-7.1810157468391045E-4</v>
      </c>
      <c r="K6" s="226">
        <f ca="1">IFERROR($O6/$G6,"NA")</f>
        <v>0.6318952706948594</v>
      </c>
      <c r="L6" s="31">
        <f ca="1">IFERROR(F6/(M6*F6),"NA")</f>
        <v>45.215540914613072</v>
      </c>
      <c r="M6" s="27" cm="1">
        <f t="array" aca="1" ref="M6" ca="1">IFERROR(SUM(IF($A6=Sector_Selection,1,0)*Current_Weight*Earnings_Yield)/$G6,"NA")</f>
        <v>2.2116289659974257E-2</v>
      </c>
      <c r="O6" s="226" cm="1">
        <f t="array" aca="1" ref="O6" ca="1">SUM(IF($A6=Sector_Selection,1,0)*Current_Weight*Beta)</f>
        <v>5.5589162225821956E-2</v>
      </c>
      <c r="P6" s="27">
        <f t="shared" ref="P6:P18" ca="1" si="5">O6/$K$3</f>
        <v>5.7977299005830284E-2</v>
      </c>
      <c r="Q6" s="32">
        <f t="shared" ca="1" si="4"/>
        <v>-2.9994814101922056E-2</v>
      </c>
      <c r="S6" s="30">
        <f>INDEX(Mapping!$E$1:$E$12,MATCH($A6,Mapping!$A$1:$A$12,0))</f>
        <v>1.135</v>
      </c>
      <c r="T6" s="30">
        <f>S6*H6</f>
        <v>0.113273</v>
      </c>
      <c r="U6" s="28">
        <f ca="1">P6-(T6/SUBTOTAL(9,$T$5:$T$18))</f>
        <v>-5.5081657777188105E-2</v>
      </c>
    </row>
    <row r="7" spans="1:21" s="23" customFormat="1" ht="18" customHeight="1">
      <c r="A7" s="15" t="s">
        <v>31</v>
      </c>
      <c r="C7" s="834"/>
      <c r="D7" s="33" t="s">
        <v>31</v>
      </c>
      <c r="E7" s="59" cm="1">
        <f t="array" aca="1" ref="E7" ca="1">COUNTIFS(Sector_Selection,$A7,Current_Weight,"&gt;0")</f>
        <v>2</v>
      </c>
      <c r="F7" s="60" cm="1">
        <f t="array" aca="1" ref="F7" ca="1">SUMIF(Sector_Selection,$A7,Current_Value)</f>
        <v>85009.5</v>
      </c>
      <c r="G7" s="144">
        <f ca="1">F7/$F$3</f>
        <v>4.5643964800387203E-2</v>
      </c>
      <c r="H7" s="142">
        <f>INDEX(Mapping!$D$2:$D$12,MATCH($A7,Mapping!$A$2:$A$12,0))</f>
        <v>5.6899999999999999E-2</v>
      </c>
      <c r="I7" s="37">
        <f ca="1">G7-H7</f>
        <v>-1.1256035199612796E-2</v>
      </c>
      <c r="J7" s="223" cm="1">
        <f t="array" aca="1" ref="J7" ca="1">IFERROR(SUM(IF($A7=Sector_Selection,1,0)*Open_Weight*Day_Change)/$G7,0)</f>
        <v>7.6474436275426241E-3</v>
      </c>
      <c r="K7" s="226">
        <f ca="1">IFERROR($O7/$G7,"NA")</f>
        <v>0.49658686419068726</v>
      </c>
      <c r="L7" s="31">
        <f ca="1">IFERROR(F7/(M7*F7),"NA")</f>
        <v>40.785913776676828</v>
      </c>
      <c r="M7" s="27" cm="1">
        <f t="array" aca="1" ref="M7" ca="1">IFERROR(SUM(IF($A7=Sector_Selection,1,0)*Current_Weight*Earnings_Yield)/$G7,"NA")</f>
        <v>2.4518268867911055E-2</v>
      </c>
      <c r="O7" s="227" cm="1">
        <f t="array" aca="1" ref="O7" ca="1">SUM(IF($A7=Sector_Selection,1,0)*Current_Weight*Beta)</f>
        <v>2.266619334945439E-2</v>
      </c>
      <c r="P7" s="36">
        <f ca="1">O7/$K$3</f>
        <v>2.3639943768298949E-2</v>
      </c>
      <c r="Q7" s="40">
        <f ca="1">P7-G7</f>
        <v>-2.2004021032088254E-2</v>
      </c>
      <c r="S7" s="30">
        <f>INDEX(Mapping!$E$1:$E$12,MATCH($A7,Mapping!$A$1:$A$12,0))</f>
        <v>0.68600000000000005</v>
      </c>
      <c r="T7" s="30">
        <f t="shared" ref="T7:T9" si="6">S7*H7</f>
        <v>3.9033400000000003E-2</v>
      </c>
      <c r="U7" s="28">
        <f t="shared" ref="U7:U9" ca="1" si="7">P7-(T7/SUBTOTAL(9,$T$5:$T$18))</f>
        <v>-1.5319697838211604E-2</v>
      </c>
    </row>
    <row r="8" spans="1:21" s="23" customFormat="1" ht="18" customHeight="1">
      <c r="A8" s="15" t="s">
        <v>18</v>
      </c>
      <c r="C8" s="834"/>
      <c r="D8" s="33" t="s">
        <v>18</v>
      </c>
      <c r="E8" s="59" cm="1">
        <f t="array" aca="1" ref="E8" ca="1">COUNTIFS(Sector_Selection,$A8,Current_Weight,"&gt;0")</f>
        <v>4</v>
      </c>
      <c r="F8" s="60" cm="1">
        <f t="array" aca="1" ref="F8" ca="1">SUMIF(Sector_Selection,$A8,Current_Value)</f>
        <v>184279.65</v>
      </c>
      <c r="G8" s="144">
        <f ca="1">F8/$F$3</f>
        <v>9.8944869197297641E-2</v>
      </c>
      <c r="H8" s="142">
        <f>INDEX(Mapping!$D$2:$D$12,MATCH($A8,Mapping!$A$2:$A$12,0))</f>
        <v>0.1326</v>
      </c>
      <c r="I8" s="37">
        <f t="shared" ca="1" si="1"/>
        <v>-3.3655130802702354E-2</v>
      </c>
      <c r="J8" s="223" cm="1">
        <f t="array" aca="1" ref="J8" ca="1">IFERROR(SUM(IF($A8=Sector_Selection,1,0)*Open_Weight*Day_Change)/$G8,0)</f>
        <v>8.1009859164080569E-3</v>
      </c>
      <c r="K8" s="226">
        <f ca="1">IFERROR($O8/$G8,"NA")</f>
        <v>0.98015090838942276</v>
      </c>
      <c r="L8" s="31">
        <f ca="1">IFERROR(F8/(M8*F8),"NA")</f>
        <v>18.762781879780434</v>
      </c>
      <c r="M8" s="27" cm="1">
        <f t="array" aca="1" ref="M8" ca="1">IFERROR(SUM(IF($A8=Sector_Selection,1,0)*Current_Weight*Earnings_Yield)/$G8,"NA")</f>
        <v>5.3297000754330692E-2</v>
      </c>
      <c r="O8" s="227" cm="1">
        <f t="array" aca="1" ref="O8" ca="1">SUM(IF($A8=Sector_Selection,1,0)*Current_Weight*Beta)</f>
        <v>9.6980903424203901E-2</v>
      </c>
      <c r="P8" s="36">
        <f t="shared" ca="1" si="5"/>
        <v>0.10114724904180693</v>
      </c>
      <c r="Q8" s="40">
        <f t="shared" ca="1" si="4"/>
        <v>2.2023798445092863E-3</v>
      </c>
      <c r="S8" s="30">
        <f>INDEX(Mapping!$E$1:$E$12,MATCH($A8,Mapping!$A$1:$A$12,0))</f>
        <v>0.95599999999999996</v>
      </c>
      <c r="T8" s="30">
        <f t="shared" si="6"/>
        <v>0.12676559999999998</v>
      </c>
      <c r="U8" s="28">
        <f t="shared" ca="1" si="7"/>
        <v>-2.5378811819769906E-2</v>
      </c>
    </row>
    <row r="9" spans="1:21" s="23" customFormat="1" ht="18" customHeight="1" thickBot="1">
      <c r="A9" s="15" t="s">
        <v>22</v>
      </c>
      <c r="C9" s="835"/>
      <c r="D9" s="56" t="s">
        <v>22</v>
      </c>
      <c r="E9" s="59" cm="1">
        <f t="array" aca="1" ref="E9" ca="1">COUNTIFS(Sector_Selection,$A9,Current_Weight,"&gt;0")</f>
        <v>1</v>
      </c>
      <c r="F9" s="60" cm="1">
        <f t="array" aca="1" ref="F9" ca="1">SUMIF(Sector_Selection,$A9,Current_Value)</f>
        <v>27861.25</v>
      </c>
      <c r="G9" s="145">
        <f t="shared" ca="1" si="0"/>
        <v>1.4959479990998512E-2</v>
      </c>
      <c r="H9" s="142">
        <f>INDEX(Mapping!$D$2:$D$12,MATCH($A9,Mapping!$A$2:$A$12,0))</f>
        <v>2.9000000000000001E-2</v>
      </c>
      <c r="I9" s="57">
        <f t="shared" ca="1" si="1"/>
        <v>-1.404052000900149E-2</v>
      </c>
      <c r="J9" s="225" cm="1">
        <f t="array" aca="1" ref="J9" ca="1">IFERROR(SUM(IF($A9=Sector_Selection,1,0)*Open_Weight*Day_Change)/$G9,0)</f>
        <v>2.0143464851289554E-3</v>
      </c>
      <c r="K9" s="226">
        <f ca="1">IFERROR($O9/$G9,"NA")</f>
        <v>1.5395450889329558</v>
      </c>
      <c r="L9" s="31">
        <f ca="1">IFERROR(F9/(M9*F9),"NA")</f>
        <v>8.1164000000000005</v>
      </c>
      <c r="M9" s="27" cm="1">
        <f t="array" aca="1" ref="M9" ca="1">IFERROR(SUM(IF($A9=Sector_Selection,1,0)*Current_Weight*Earnings_Yield)/$G9,"NA")</f>
        <v>0.12320733330047803</v>
      </c>
      <c r="O9" s="228" cm="1">
        <f t="array" aca="1" ref="O9" ca="1">SUM(IF($A9=Sector_Selection,1,0)*Current_Weight*Beta)</f>
        <v>2.3030793953132577E-2</v>
      </c>
      <c r="P9" s="58">
        <f t="shared" ca="1" si="5"/>
        <v>2.4020207786873009E-2</v>
      </c>
      <c r="Q9" s="61">
        <f t="shared" ca="1" si="4"/>
        <v>9.0607277958744976E-3</v>
      </c>
      <c r="S9" s="42">
        <f>INDEX(Mapping!$E$1:$E$12,MATCH($A9,Mapping!$A$1:$A$12,0))</f>
        <v>0.92300000000000004</v>
      </c>
      <c r="T9" s="42">
        <f t="shared" si="6"/>
        <v>2.6767000000000003E-2</v>
      </c>
      <c r="U9" s="67">
        <f t="shared" ca="1" si="7"/>
        <v>-2.6962126858879609E-3</v>
      </c>
    </row>
    <row r="10" spans="1:21" ht="18" customHeight="1" thickBot="1">
      <c r="C10" s="833" t="s">
        <v>342</v>
      </c>
      <c r="D10" s="268" t="s">
        <v>343</v>
      </c>
      <c r="E10" s="269">
        <f ca="1">SUBTOTAL(9,E11:E15)</f>
        <v>13</v>
      </c>
      <c r="F10" s="270">
        <f ca="1">SUBTOTAL(9,F11:F15)</f>
        <v>491728.03330000001</v>
      </c>
      <c r="G10" s="271">
        <f ca="1">SUBTOTAL(9,G11:G15)</f>
        <v>0.26402245682316478</v>
      </c>
      <c r="H10" s="271">
        <f>SUBTOTAL(9,H11:H15)</f>
        <v>0.1711</v>
      </c>
      <c r="I10" s="267">
        <f t="shared" ca="1" si="1"/>
        <v>9.2922456823164773E-2</v>
      </c>
      <c r="J10" s="272">
        <f ca="1">SUMPRODUCT($G11:$G14,J11:J14)/$G10</f>
        <v>4.6158153822861755E-3</v>
      </c>
      <c r="K10" s="261">
        <f ca="1">SUMPRODUCT($G11:$G14,K11:K14)/$G10</f>
        <v>0.94477761618588685</v>
      </c>
      <c r="L10" s="273">
        <f t="shared" ref="L10:L15" ca="1" si="8">F10/(M10*F10)</f>
        <v>18.414873186474772</v>
      </c>
      <c r="M10" s="264">
        <f ca="1">SUMPRODUCT($G11:$G14,M11:M14)/$G10</f>
        <v>5.4303930842948898E-2</v>
      </c>
      <c r="N10" s="23"/>
      <c r="O10" s="261">
        <f ca="1">SUBTOTAL(9,O11:O15)</f>
        <v>0.24944250737693086</v>
      </c>
      <c r="P10" s="264">
        <f ca="1">SUBTOTAL(9,P11:P15)</f>
        <v>0.26015867582617647</v>
      </c>
      <c r="Q10" s="265">
        <f t="shared" ref="Q10" ca="1" si="9">P10-G10</f>
        <v>-3.8637809969883086E-3</v>
      </c>
      <c r="R10" s="23"/>
      <c r="S10" s="266">
        <f>T10/H10</f>
        <v>0.92150321449444772</v>
      </c>
      <c r="T10" s="266">
        <f>SUBTOTAL(9,T11:T15)</f>
        <v>0.15766920000000001</v>
      </c>
      <c r="U10" s="267">
        <f ca="1">P10-(T10/SUBTOTAL(9,$T$5:$T$18))</f>
        <v>0.10278741110454745</v>
      </c>
    </row>
    <row r="11" spans="1:21" s="23" customFormat="1" ht="18" customHeight="1">
      <c r="A11" s="15" t="s">
        <v>16</v>
      </c>
      <c r="C11" s="834"/>
      <c r="D11" s="24" t="s">
        <v>16</v>
      </c>
      <c r="E11" s="59" cm="1">
        <f t="array" aca="1" ref="E11" ca="1">COUNTIFS(Sector_Selection,$A11,Current_Weight,"&gt;0")</f>
        <v>1</v>
      </c>
      <c r="F11" s="60" cm="1">
        <f t="array" aca="1" ref="F11" ca="1">SUMIF(Sector_Selection,$A11,Current_Value)</f>
        <v>25824.68</v>
      </c>
      <c r="G11" s="142">
        <f ca="1">F11/$F$3</f>
        <v>1.3865988917724061E-2</v>
      </c>
      <c r="H11" s="142">
        <f>INDEX(Mapping!$D$2:$D$12,MATCH($A11,Mapping!$A$2:$A$12,0))</f>
        <v>3.6700000000000003E-2</v>
      </c>
      <c r="I11" s="28">
        <f ca="1">G11-H11</f>
        <v>-2.2834011082275944E-2</v>
      </c>
      <c r="J11" s="222" cm="1">
        <f t="array" aca="1" ref="J11" ca="1">IFERROR(SUM(IF($A11=Sector_Selection,1,0)*Open_Weight*Day_Change)/$G11,0)</f>
        <v>3.6869816547617975E-3</v>
      </c>
      <c r="K11" s="226">
        <f ca="1">IFERROR($O11/$G11,"NA")</f>
        <v>0.82642475431727469</v>
      </c>
      <c r="L11" s="31">
        <f ca="1">IFERROR(F11/(M11*F11),"NA")</f>
        <v>13.9026</v>
      </c>
      <c r="M11" s="27" cm="1">
        <f t="array" aca="1" ref="M11" ca="1">IFERROR(SUM(IF($A11=Sector_Selection,1,0)*Current_Weight*Earnings_Yield)/$G11,"NA")</f>
        <v>7.192899169939436E-2</v>
      </c>
      <c r="O11" s="226" cm="1">
        <f t="array" aca="1" ref="O11" ca="1">SUM(IF($A11=Sector_Selection,1,0)*Current_Weight*Beta)</f>
        <v>1.1459196484696161E-2</v>
      </c>
      <c r="P11" s="27">
        <f ca="1">O11/$K$3</f>
        <v>1.1951489001774843E-2</v>
      </c>
      <c r="Q11" s="32">
        <f ca="1">P11-G11</f>
        <v>-1.9144999159492176E-3</v>
      </c>
      <c r="S11" s="30">
        <f>INDEX(Mapping!$E$1:$E$12,MATCH($A11,Mapping!$A$1:$A$12,0))</f>
        <v>0.83799999999999997</v>
      </c>
      <c r="T11" s="30">
        <f t="shared" ref="T11:T14" si="10">S11*H11</f>
        <v>3.07546E-2</v>
      </c>
      <c r="U11" s="28">
        <f t="shared" ref="U11:U14" ca="1" si="11">P11-(T11/SUBTOTAL(9,$T$5:$T$18))</f>
        <v>-1.8744996412039722E-2</v>
      </c>
    </row>
    <row r="12" spans="1:21" s="23" customFormat="1" ht="18" customHeight="1">
      <c r="A12" s="15" t="s">
        <v>20</v>
      </c>
      <c r="C12" s="834"/>
      <c r="D12" s="33" t="s">
        <v>20</v>
      </c>
      <c r="E12" s="59" cm="1">
        <f t="array" aca="1" ref="E12" ca="1">COUNTIFS(Sector_Selection,$A12,Current_Weight,"&gt;0")</f>
        <v>8</v>
      </c>
      <c r="F12" s="60" cm="1">
        <f t="array" aca="1" ref="F12" ca="1">SUMIF(Sector_Selection,$A12,Current_Value)</f>
        <v>310453.86300000001</v>
      </c>
      <c r="G12" s="144">
        <f ca="1">F12/$F$3</f>
        <v>0.16669131326400263</v>
      </c>
      <c r="H12" s="142">
        <f>INDEX(Mapping!$D$2:$D$12,MATCH($A12,Mapping!$A$2:$A$12,0))</f>
        <v>8.6800000000000002E-2</v>
      </c>
      <c r="I12" s="37">
        <f ca="1">G12-H12</f>
        <v>7.9891313264002631E-2</v>
      </c>
      <c r="J12" s="223" cm="1">
        <f t="array" aca="1" ref="J12" ca="1">IFERROR(SUM(IF($A12=Sector_Selection,1,0)*Open_Weight*Day_Change)/$G12,0)</f>
        <v>3.7859954777780826E-3</v>
      </c>
      <c r="K12" s="226">
        <f ca="1">IFERROR($O12/$G12,"NA")</f>
        <v>0.81086929792163565</v>
      </c>
      <c r="L12" s="31">
        <f ca="1">IFERROR(F12/(M12*F12),"NA")</f>
        <v>17.936917640238686</v>
      </c>
      <c r="M12" s="27" cm="1">
        <f t="array" aca="1" ref="M12" ca="1">IFERROR(SUM(IF($A12=Sector_Selection,1,0)*Current_Weight*Earnings_Yield)/$G12,"NA")</f>
        <v>5.5750938932598727E-2</v>
      </c>
      <c r="O12" s="227" cm="1">
        <f t="array" aca="1" ref="O12" ca="1">SUM(IF($A12=Sector_Selection,1,0)*Current_Weight*Beta)</f>
        <v>0.13516486815601725</v>
      </c>
      <c r="P12" s="36">
        <f ca="1">O12/$K$3</f>
        <v>0.14097161501248309</v>
      </c>
      <c r="Q12" s="40">
        <f ca="1">P12-G12</f>
        <v>-2.571969825151954E-2</v>
      </c>
      <c r="S12" s="30">
        <f>INDEX(Mapping!$E$1:$E$12,MATCH($A12,Mapping!$A$1:$A$12,0))</f>
        <v>0.98299999999999998</v>
      </c>
      <c r="T12" s="30">
        <f t="shared" si="10"/>
        <v>8.5324399999999995E-2</v>
      </c>
      <c r="U12" s="28">
        <f t="shared" ca="1" si="11"/>
        <v>5.5808445924201033E-2</v>
      </c>
    </row>
    <row r="13" spans="1:21" s="23" customFormat="1" ht="18" customHeight="1">
      <c r="A13" s="15" t="s">
        <v>36</v>
      </c>
      <c r="C13" s="834"/>
      <c r="D13" s="33" t="s">
        <v>36</v>
      </c>
      <c r="E13" s="59" cm="1">
        <f t="array" aca="1" ref="E13" ca="1">COUNTIFS(Sector_Selection,$A13,Current_Weight,"&gt;0")</f>
        <v>1</v>
      </c>
      <c r="F13" s="60" cm="1">
        <f t="array" aca="1" ref="F13" ca="1">SUMIF(Sector_Selection,$A13,Current_Value)</f>
        <v>34183.800000000003</v>
      </c>
      <c r="G13" s="144">
        <f ca="1">F13/$F$3</f>
        <v>1.8354232926243257E-2</v>
      </c>
      <c r="H13" s="142">
        <f>INDEX(Mapping!$D$2:$D$12,MATCH($A13,Mapping!$A$2:$A$12,0))</f>
        <v>2.4199999999999999E-2</v>
      </c>
      <c r="I13" s="37">
        <f ca="1">G13-H13</f>
        <v>-5.845767073756742E-3</v>
      </c>
      <c r="J13" s="223" cm="1">
        <f t="array" aca="1" ref="J13" ca="1">IFERROR(SUM(IF($A13=Sector_Selection,1,0)*Open_Weight*Day_Change)/$G13,0)</f>
        <v>1.1148633092951004E-2</v>
      </c>
      <c r="K13" s="226">
        <f ca="1">IFERROR($O13/$G13,"NA")</f>
        <v>0.93899950901242035</v>
      </c>
      <c r="L13" s="31">
        <f ca="1">IFERROR(F13/(M13*F13),"NA")</f>
        <v>26.649899999999999</v>
      </c>
      <c r="M13" s="27" cm="1">
        <f t="array" aca="1" ref="M13" ca="1">IFERROR(SUM(IF($A13=Sector_Selection,1,0)*Current_Weight*Earnings_Yield)/$G13,"NA")</f>
        <v>3.7523592959073017E-2</v>
      </c>
      <c r="O13" s="227" cm="1">
        <f t="array" aca="1" ref="O13" ca="1">SUM(IF($A13=Sector_Selection,1,0)*Current_Weight*Beta)</f>
        <v>1.7234615706042018E-2</v>
      </c>
      <c r="P13" s="36">
        <f ca="1">O13/$K$3</f>
        <v>1.7975022972654672E-2</v>
      </c>
      <c r="Q13" s="40">
        <f ca="1">P13-G13</f>
        <v>-3.7920995358858497E-4</v>
      </c>
      <c r="S13" s="30">
        <f>INDEX(Mapping!$E$1:$E$12,MATCH($A13,Mapping!$A$1:$A$12,0))</f>
        <v>0.77100000000000002</v>
      </c>
      <c r="T13" s="30">
        <f t="shared" si="10"/>
        <v>1.86582E-2</v>
      </c>
      <c r="U13" s="28">
        <f t="shared" ca="1" si="11"/>
        <v>-6.4792007157399301E-4</v>
      </c>
    </row>
    <row r="14" spans="1:21" s="23" customFormat="1" ht="18" customHeight="1" thickBot="1">
      <c r="A14" s="15" t="s">
        <v>7</v>
      </c>
      <c r="C14" s="835"/>
      <c r="D14" s="56" t="s">
        <v>7</v>
      </c>
      <c r="E14" s="59" cm="1">
        <f t="array" aca="1" ref="E14" ca="1">COUNTIFS(Sector_Selection,$A14,Current_Weight,"&gt;0")</f>
        <v>3</v>
      </c>
      <c r="F14" s="60" cm="1">
        <f t="array" aca="1" ref="F14" ca="1">SUMIF(Sector_Selection,$A14,Current_Value)</f>
        <v>121265.6903</v>
      </c>
      <c r="G14" s="145">
        <f ca="1">F14/$F$3</f>
        <v>6.511092171519485E-2</v>
      </c>
      <c r="H14" s="142">
        <f>INDEX(Mapping!$D$2:$D$12,MATCH($A14,Mapping!$A$2:$A$12,0))</f>
        <v>2.3400000000000001E-2</v>
      </c>
      <c r="I14" s="57">
        <f ca="1">G14-H14</f>
        <v>4.1710921715194846E-2</v>
      </c>
      <c r="J14" s="225" cm="1">
        <f t="array" aca="1" ref="J14" ca="1">IFERROR(SUM(IF($A14=Sector_Selection,1,0)*Open_Weight*Day_Change)/$G14,0)</f>
        <v>5.0965044752466103E-3</v>
      </c>
      <c r="K14" s="226">
        <f ca="1">IFERROR($O14/$G14,"NA")</f>
        <v>1.3144312010284882</v>
      </c>
      <c r="L14" s="31">
        <f ca="1">IFERROR(F14/(M14*F14),"NA")</f>
        <v>19.388772134851386</v>
      </c>
      <c r="M14" s="27" cm="1">
        <f t="array" aca="1" ref="M14" ca="1">IFERROR(SUM(IF($A14=Sector_Selection,1,0)*Current_Weight*Earnings_Yield)/$G14,"NA")</f>
        <v>5.1576241808654638E-2</v>
      </c>
      <c r="O14" s="228" cm="1">
        <f t="array" aca="1" ref="O14" ca="1">SUM(IF($A14=Sector_Selection,1,0)*Current_Weight*Beta)</f>
        <v>8.5583827030175447E-2</v>
      </c>
      <c r="P14" s="58">
        <f ca="1">O14/$K$3</f>
        <v>8.9260548839263848E-2</v>
      </c>
      <c r="Q14" s="61">
        <f ca="1">P14-G14</f>
        <v>2.4149627124068998E-2</v>
      </c>
      <c r="S14" s="42">
        <f>INDEX(Mapping!$E$1:$E$12,MATCH($A14,Mapping!$A$1:$A$12,0))</f>
        <v>0.98</v>
      </c>
      <c r="T14" s="42">
        <f t="shared" si="10"/>
        <v>2.2932000000000001E-2</v>
      </c>
      <c r="U14" s="67">
        <f t="shared" ca="1" si="11"/>
        <v>6.6371881663960131E-2</v>
      </c>
    </row>
    <row r="15" spans="1:21" ht="18" customHeight="1" thickBot="1">
      <c r="C15" s="833" t="s">
        <v>344</v>
      </c>
      <c r="D15" s="268" t="s">
        <v>345</v>
      </c>
      <c r="E15" s="269">
        <f ca="1">SUBTOTAL(9,E16:E19)</f>
        <v>15</v>
      </c>
      <c r="F15" s="270">
        <f ca="1">SUBTOTAL(9,F16:F19)</f>
        <v>657041.45030000003</v>
      </c>
      <c r="G15" s="271">
        <f ca="1">SUBTOTAL(9,G16:G19)</f>
        <v>0.35278382804143721</v>
      </c>
      <c r="H15" s="271">
        <f>SUBTOTAL(9,H16:H19)</f>
        <v>0.51080000000000003</v>
      </c>
      <c r="I15" s="267">
        <f t="shared" ca="1" si="1"/>
        <v>-0.15801617195856282</v>
      </c>
      <c r="J15" s="272">
        <f ca="1">SUMPRODUCT($G16:$G19,J16:J19)/$G15</f>
        <v>4.7680811905056004E-3</v>
      </c>
      <c r="K15" s="261">
        <f ca="1">SUMPRODUCT($G16:$G19,K16:K19)/$G15</f>
        <v>1.088919844691659</v>
      </c>
      <c r="L15" s="273">
        <f t="shared" ca="1" si="8"/>
        <v>28.399348520246015</v>
      </c>
      <c r="M15" s="264">
        <f ca="1">SUMPRODUCT($G16:$G19,M16:M19)/$G15</f>
        <v>3.5212075350499528E-2</v>
      </c>
      <c r="N15" s="23"/>
      <c r="O15" s="261">
        <f ca="1">SUBTOTAL(9,O16:O19)</f>
        <v>0.38415331124061075</v>
      </c>
      <c r="P15" s="264">
        <f ca="1">SUBTOTAL(9,P16:P19)</f>
        <v>0.40065671972892103</v>
      </c>
      <c r="Q15" s="265">
        <f t="shared" ref="Q15" ca="1" si="12">P15-G15</f>
        <v>4.7872891687483821E-2</v>
      </c>
      <c r="R15" s="23"/>
      <c r="S15" s="266">
        <f>T15/H15</f>
        <v>1.0540035238841032</v>
      </c>
      <c r="T15" s="266">
        <f>SUBTOTAL(9,T16:T19)</f>
        <v>0.538385</v>
      </c>
      <c r="U15" s="267">
        <f ca="1">P15-(T15/SUBTOTAL(9,$T$5:$T$18))</f>
        <v>-0.13671093582558314</v>
      </c>
    </row>
    <row r="16" spans="1:21" s="23" customFormat="1" ht="18" customHeight="1">
      <c r="A16" s="15" t="s">
        <v>34</v>
      </c>
      <c r="C16" s="834"/>
      <c r="D16" s="24" t="s">
        <v>34</v>
      </c>
      <c r="E16" s="59" cm="1">
        <f t="array" aca="1" ref="E16" ca="1">COUNTIFS(Sector_Selection,$A16,Current_Weight,"&gt;0")</f>
        <v>4</v>
      </c>
      <c r="F16" s="60" cm="1">
        <f t="array" aca="1" ref="F16" ca="1">SUMIF(Sector_Selection,$A16,Current_Value)</f>
        <v>132155.86499999999</v>
      </c>
      <c r="G16" s="142">
        <f ca="1">F16/$F$3</f>
        <v>7.0958159384830202E-2</v>
      </c>
      <c r="H16" s="142">
        <f>INDEX(Mapping!$D$2:$D$12,MATCH($A16,Mapping!$A$2:$A$12,0))</f>
        <v>0.123</v>
      </c>
      <c r="I16" s="28">
        <f ca="1">G16-H16</f>
        <v>-5.2041840615169796E-2</v>
      </c>
      <c r="J16" s="222" cm="1">
        <f t="array" aca="1" ref="J16" ca="1">IFERROR(SUM(IF($A16=Sector_Selection,1,0)*Open_Weight*Day_Change)/$G16,0)</f>
        <v>1.103512327564473E-2</v>
      </c>
      <c r="K16" s="226">
        <f ca="1">IFERROR($O16/$G16,"NA")</f>
        <v>0.74092945790681008</v>
      </c>
      <c r="L16" s="31">
        <f ca="1">IFERROR(F16/(M16*F16),"NA")</f>
        <v>28.106943025089556</v>
      </c>
      <c r="M16" s="27" cm="1">
        <f t="array" aca="1" ref="M16" ca="1">IFERROR(SUM(IF($A16=Sector_Selection,1,0)*Current_Weight*Earnings_Yield)/$G16,"NA")</f>
        <v>3.5578397803964441E-2</v>
      </c>
      <c r="O16" s="226" cm="1">
        <f t="array" aca="1" ref="O16" ca="1">SUM(IF($A16=Sector_Selection,1,0)*Current_Weight*Beta)</f>
        <v>5.257499056706727E-2</v>
      </c>
      <c r="P16" s="27">
        <f ca="1">O16/$K$3</f>
        <v>5.4833637102731043E-2</v>
      </c>
      <c r="Q16" s="32">
        <f ca="1">P16-G16</f>
        <v>-1.6124522282099159E-2</v>
      </c>
      <c r="S16" s="30">
        <f>INDEX(Mapping!$E$1:$E$12,MATCH($A16,Mapping!$A$1:$A$12,0))</f>
        <v>0.78100000000000003</v>
      </c>
      <c r="T16" s="30">
        <f t="shared" ref="T16:T18" si="13">S16*H16</f>
        <v>9.6062999999999996E-2</v>
      </c>
      <c r="U16" s="28">
        <f t="shared" ref="U16:U18" ca="1" si="14">P16-(T16/SUBTOTAL(9,$T$5:$T$18))</f>
        <v>-4.104784008465779E-2</v>
      </c>
    </row>
    <row r="17" spans="1:21" s="23" customFormat="1" ht="18" customHeight="1">
      <c r="A17" s="15" t="s">
        <v>29</v>
      </c>
      <c r="C17" s="834"/>
      <c r="D17" s="33" t="s">
        <v>29</v>
      </c>
      <c r="E17" s="59" cm="1">
        <f t="array" aca="1" ref="E17" ca="1">COUNTIFS(Sector_Selection,$A17,Current_Weight,"&gt;0")</f>
        <v>9</v>
      </c>
      <c r="F17" s="60" cm="1">
        <f t="array" aca="1" ref="F17" ca="1">SUMIF(Sector_Selection,$A17,Current_Value)</f>
        <v>421631.3603</v>
      </c>
      <c r="G17" s="144">
        <f ca="1">F17/$F$3</f>
        <v>0.22638560358868803</v>
      </c>
      <c r="H17" s="144">
        <f>INDEX(Mapping!$D$2:$D$12,MATCH($A17,Mapping!$A$2:$A$12,0))</f>
        <v>0.30549999999999999</v>
      </c>
      <c r="I17" s="37">
        <f ca="1">G17-H17</f>
        <v>-7.911439641131196E-2</v>
      </c>
      <c r="J17" s="223" cm="1">
        <f t="array" aca="1" ref="J17" ca="1">IFERROR(SUM(IF($A17=Sector_Selection,1,0)*Open_Weight*Day_Change)/$G17,0)</f>
        <v>2.2768722791442772E-3</v>
      </c>
      <c r="K17" s="226">
        <f ca="1">IFERROR($O17/$G17,"NA")</f>
        <v>1.2944582710969035</v>
      </c>
      <c r="L17" s="31">
        <f ca="1">IFERROR(F17/(M17*F17),"NA")</f>
        <v>35.00586861518952</v>
      </c>
      <c r="M17" s="27" cm="1">
        <f t="array" aca="1" ref="M17" ca="1">IFERROR(SUM(IF($A17=Sector_Selection,1,0)*Current_Weight*Earnings_Yield)/$G17,"NA")</f>
        <v>2.8566638668297079E-2</v>
      </c>
      <c r="O17" s="227" cm="1">
        <f t="array" aca="1" ref="O17" ca="1">SUM(IF($A17=Sector_Selection,1,0)*Current_Weight*Beta)</f>
        <v>0.29304671702264207</v>
      </c>
      <c r="P17" s="36">
        <f ca="1">O17/$K$3</f>
        <v>0.3056361430035463</v>
      </c>
      <c r="Q17" s="40">
        <f ca="1">P17-G17</f>
        <v>7.9250539414858268E-2</v>
      </c>
      <c r="S17" s="30">
        <f>INDEX(Mapping!$E$1:$E$12,MATCH($A17,Mapping!$A$1:$A$12,0))</f>
        <v>1.2310000000000001</v>
      </c>
      <c r="T17" s="30">
        <f t="shared" si="13"/>
        <v>0.37607050000000003</v>
      </c>
      <c r="U17" s="28">
        <f t="shared" ca="1" si="14"/>
        <v>-6.9723725693037364E-2</v>
      </c>
    </row>
    <row r="18" spans="1:21" s="23" customFormat="1" ht="18" customHeight="1" thickBot="1">
      <c r="A18" s="15" t="s">
        <v>24</v>
      </c>
      <c r="C18" s="835"/>
      <c r="D18" s="44" t="s">
        <v>24</v>
      </c>
      <c r="E18" s="52" cm="1">
        <f t="array" aca="1" ref="E18" ca="1">COUNTIFS(Sector_Selection,$A18,Current_Weight,"&gt;0")</f>
        <v>2</v>
      </c>
      <c r="F18" s="53" cm="1">
        <f t="array" aca="1" ref="F18" ca="1">SUMIF(Sector_Selection,$A18,Current_Value)</f>
        <v>103254.22500000001</v>
      </c>
      <c r="G18" s="146">
        <f t="shared" ca="1" si="0"/>
        <v>5.5440065067919007E-2</v>
      </c>
      <c r="H18" s="146">
        <f>INDEX(Mapping!$D$2:$D$12,MATCH($A18,Mapping!$A$2:$A$12,0))</f>
        <v>8.2299999999999998E-2</v>
      </c>
      <c r="I18" s="45">
        <f t="shared" ca="1" si="1"/>
        <v>-2.6859934932080991E-2</v>
      </c>
      <c r="J18" s="224" cm="1">
        <f t="array" aca="1" ref="J18" ca="1">IFERROR(SUM(IF($A18=Sector_Selection,1,0)*Open_Weight*Day_Change)/$G18,0)</f>
        <v>6.919522783678099E-3</v>
      </c>
      <c r="K18" s="229">
        <f ca="1">IFERROR($O18/$G18,"NA")</f>
        <v>0.69501368015525899</v>
      </c>
      <c r="L18" s="48">
        <f ca="1">IFERROR(F18/(M18*F18),"NA")</f>
        <v>16.160469735124646</v>
      </c>
      <c r="M18" s="49" cm="1">
        <f t="array" aca="1" ref="M18" ca="1">IFERROR(SUM(IF($A18=Sector_Selection,1,0)*Current_Weight*Earnings_Yield)/$G18,"NA")</f>
        <v>6.187938942310002E-2</v>
      </c>
      <c r="O18" s="229" cm="1">
        <f t="array" aca="1" ref="O18" ca="1">SUM(IF($A18=Sector_Selection,1,0)*Current_Weight*Beta)</f>
        <v>3.8531603650901407E-2</v>
      </c>
      <c r="P18" s="49">
        <f t="shared" ca="1" si="5"/>
        <v>4.0186939622643698E-2</v>
      </c>
      <c r="Q18" s="62">
        <f t="shared" ca="1" si="4"/>
        <v>-1.5253125445275309E-2</v>
      </c>
      <c r="S18" s="47">
        <f>INDEX(Mapping!$E$1:$E$12,MATCH($A18,Mapping!$A$1:$A$12,0))</f>
        <v>0.80500000000000005</v>
      </c>
      <c r="T18" s="47">
        <f t="shared" si="13"/>
        <v>6.6251500000000005E-2</v>
      </c>
      <c r="U18" s="45">
        <f t="shared" ca="1" si="14"/>
        <v>-2.5939370047888051E-2</v>
      </c>
    </row>
    <row r="19" spans="1:21" ht="8.25" customHeight="1"/>
    <row r="20" spans="1:21" ht="18.95">
      <c r="C20" s="119" t="s">
        <v>346</v>
      </c>
      <c r="D20" s="120"/>
      <c r="E20" s="120"/>
      <c r="F20" s="120"/>
      <c r="G20" s="120"/>
      <c r="H20" s="120"/>
      <c r="I20" s="120"/>
      <c r="J20" s="120"/>
      <c r="K20" s="120"/>
      <c r="L20" s="120"/>
      <c r="M20" s="120"/>
      <c r="O20" s="120"/>
      <c r="P20" s="120"/>
      <c r="Q20" s="120"/>
      <c r="S20" s="120"/>
      <c r="T20" s="120"/>
      <c r="U20" s="120"/>
    </row>
    <row r="21" spans="1:21" ht="51.75" customHeight="1" thickBot="1">
      <c r="C21" s="121" t="s">
        <v>326</v>
      </c>
      <c r="D21" s="121" t="s">
        <v>327</v>
      </c>
      <c r="E21" s="122" t="s">
        <v>328</v>
      </c>
      <c r="F21" s="122" t="s">
        <v>347</v>
      </c>
      <c r="G21" s="129" t="s">
        <v>348</v>
      </c>
      <c r="H21" s="123" t="s">
        <v>3</v>
      </c>
      <c r="I21" s="123" t="s">
        <v>330</v>
      </c>
      <c r="J21" s="123"/>
      <c r="K21" s="123" t="s">
        <v>169</v>
      </c>
      <c r="L21" s="123" t="s">
        <v>283</v>
      </c>
      <c r="M21" s="123" t="s">
        <v>285</v>
      </c>
      <c r="O21" s="124" t="s">
        <v>332</v>
      </c>
      <c r="P21" s="125" t="s">
        <v>333</v>
      </c>
      <c r="Q21" s="126" t="s">
        <v>334</v>
      </c>
      <c r="S21" s="127" t="s">
        <v>335</v>
      </c>
      <c r="T21" s="128" t="s">
        <v>336</v>
      </c>
      <c r="U21" s="126" t="s">
        <v>337</v>
      </c>
    </row>
    <row r="22" spans="1:21" ht="18" customHeight="1" thickTop="1" thickBot="1">
      <c r="A22" s="16" t="s">
        <v>338</v>
      </c>
      <c r="C22" s="93"/>
      <c r="D22" s="94" t="s">
        <v>311</v>
      </c>
      <c r="E22" s="95"/>
      <c r="F22" s="96">
        <f ca="1">SUBTOTAL(9,F23:F38)</f>
        <v>1862447.76</v>
      </c>
      <c r="G22" s="97">
        <f ca="1">SUBTOTAL(9,G23:G38)</f>
        <v>0.99999999999999978</v>
      </c>
      <c r="H22" s="97"/>
      <c r="I22" s="97"/>
      <c r="J22" s="98"/>
      <c r="K22" s="99">
        <f ca="1">SUMPRODUCT(Post_Action_Weight,Beta)</f>
        <v>0.95880910596114222</v>
      </c>
      <c r="L22" s="100">
        <f ca="1">F22/(M22*F22)</f>
        <v>27.07017973669652</v>
      </c>
      <c r="M22" s="101">
        <f ca="1">SUMPRODUCT(Post_Action_Weight,Earnings_Yield)</f>
        <v>3.6941018113906099E-2</v>
      </c>
      <c r="O22" s="102"/>
      <c r="P22" s="103"/>
      <c r="Q22" s="104"/>
      <c r="S22" s="105"/>
      <c r="T22" s="105"/>
      <c r="U22" s="105"/>
    </row>
    <row r="23" spans="1:21" s="23" customFormat="1" ht="18" customHeight="1" thickTop="1" thickBot="1">
      <c r="A23" s="15" t="s">
        <v>155</v>
      </c>
      <c r="C23" s="149"/>
      <c r="D23" s="150" t="s">
        <v>339</v>
      </c>
      <c r="E23" s="220"/>
      <c r="F23" s="155" cm="1">
        <f t="array" aca="1" ref="F23" ca="1">SUMIF(Sector_Selection,$A23,Post_Action_Value)</f>
        <v>252684.41139999998</v>
      </c>
      <c r="G23" s="156">
        <f ca="1">F23/$F$22</f>
        <v>0.13567328803896223</v>
      </c>
      <c r="H23" s="157"/>
      <c r="I23" s="219">
        <f t="shared" ref="I23:I25" ca="1" si="15">G23-H23</f>
        <v>0.13567328803896223</v>
      </c>
      <c r="J23" s="151"/>
      <c r="K23" s="212">
        <f ca="1">$O23/$G23</f>
        <v>0.93567596264440667</v>
      </c>
      <c r="L23" s="153"/>
      <c r="M23" s="154"/>
      <c r="N23" s="143"/>
      <c r="O23" s="212" cm="1">
        <f t="array" aca="1" ref="O23" ca="1">SUM(IF($A23=Sector_Selection,1,0)*Post_Action_Weight*Beta)</f>
        <v>0.12694623439098784</v>
      </c>
      <c r="P23" s="213">
        <f ca="1">O23/$K$22</f>
        <v>0.13239990484209335</v>
      </c>
      <c r="Q23" s="214">
        <f t="shared" ref="Q23" ca="1" si="16">P23-G23</f>
        <v>-3.2733831968688731E-3</v>
      </c>
      <c r="R23" s="143"/>
      <c r="S23" s="152"/>
      <c r="T23" s="152"/>
      <c r="U23" s="219">
        <f ca="1">P23-(T23/SUBTOTAL(9,$T$24:$T$37))</f>
        <v>0.13239990484209335</v>
      </c>
    </row>
    <row r="24" spans="1:21" ht="18" customHeight="1" thickBot="1">
      <c r="C24" s="833" t="s">
        <v>340</v>
      </c>
      <c r="D24" s="255" t="s">
        <v>341</v>
      </c>
      <c r="E24" s="256">
        <f ca="1">SUBTOTAL(9,E25:E29)</f>
        <v>11</v>
      </c>
      <c r="F24" s="257">
        <f ca="1">SUBTOTAL(9,F25:F29)</f>
        <v>460993.86499999999</v>
      </c>
      <c r="G24" s="258">
        <f ca="1">SUBTOTAL(9,G25:G29)</f>
        <v>0.24752042709643568</v>
      </c>
      <c r="H24" s="258">
        <f>SUBTOTAL(9,H25:H29)</f>
        <v>0.31830000000000003</v>
      </c>
      <c r="I24" s="259">
        <f t="shared" ca="1" si="15"/>
        <v>-7.0779572903564347E-2</v>
      </c>
      <c r="J24" s="260"/>
      <c r="K24" s="261">
        <f ca="1">SUMPRODUCT($G25:$G28,K25:K28)/$G24</f>
        <v>0.80101289125267472</v>
      </c>
      <c r="L24" s="262">
        <f ca="1">F24/(M24*F24)</f>
        <v>24.311254999629817</v>
      </c>
      <c r="M24" s="263">
        <f ca="1">SUMPRODUCT($G25:$G28,M25:M28)/$G24</f>
        <v>4.1133211757896776E-2</v>
      </c>
      <c r="N24" s="23"/>
      <c r="O24" s="261">
        <f ca="1">SUBTOTAL(9,O25:O29)</f>
        <v>0.19826705295261282</v>
      </c>
      <c r="P24" s="264">
        <f ca="1">SUBTOTAL(9,P25:P29)</f>
        <v>0.20678469960280918</v>
      </c>
      <c r="Q24" s="265">
        <f t="shared" ref="Q24:Q25" ca="1" si="17">P24-G24</f>
        <v>-4.07357274936265E-2</v>
      </c>
      <c r="R24" s="23"/>
      <c r="S24" s="266">
        <f>T24/H24</f>
        <v>0.96085139805215192</v>
      </c>
      <c r="T24" s="266">
        <f>SUBTOTAL(9,T25:T29)</f>
        <v>0.30583899999999997</v>
      </c>
      <c r="U24" s="267">
        <f t="shared" ref="U24" ca="1" si="18">P24-(T24/SUBTOTAL(9,$T$24:$T$37))</f>
        <v>-9.8476380121057555E-2</v>
      </c>
    </row>
    <row r="25" spans="1:21" s="23" customFormat="1" ht="18" customHeight="1">
      <c r="A25" s="15" t="s">
        <v>12</v>
      </c>
      <c r="C25" s="834"/>
      <c r="D25" s="24" t="s">
        <v>12</v>
      </c>
      <c r="E25" s="59" cm="1">
        <f t="array" aca="1" ref="E25" ca="1">COUNTIFS(Sector_Selection,$A25,Post_Action_Weight,"&gt;0")</f>
        <v>4</v>
      </c>
      <c r="F25" s="60" cm="1">
        <f t="array" aca="1" ref="F25" ca="1">SUMIF(Sector_Selection,$A25,Post_Action_Value)</f>
        <v>163843.465</v>
      </c>
      <c r="G25" s="142">
        <f ca="1">F25/$F$22</f>
        <v>8.7972113107752339E-2</v>
      </c>
      <c r="H25" s="142">
        <f>INDEX(Mapping!$D$2:$D$12,MATCH($A25,Mapping!$A$2:$A$12,0))</f>
        <v>9.98E-2</v>
      </c>
      <c r="I25" s="28">
        <f t="shared" ca="1" si="15"/>
        <v>-1.182788689224766E-2</v>
      </c>
      <c r="J25" s="41"/>
      <c r="K25" s="227">
        <f ca="1">IFERROR($O25/$G25,"NA")</f>
        <v>0.6318952706948594</v>
      </c>
      <c r="L25" s="39">
        <f ca="1">IFERROR(F25/(M25*F25),"NA")</f>
        <v>45.215540914613072</v>
      </c>
      <c r="M25" s="36" cm="1">
        <f t="array" aca="1" ref="M25" ca="1">IFERROR(SUM(IF($A25=Sector_Selection,1,0)*Post_Action_Weight*Earnings_Yield)/$G25,"NA")</f>
        <v>2.2116289659974257E-2</v>
      </c>
      <c r="O25" s="226" cm="1">
        <f t="array" aca="1" ref="O25" ca="1">SUM(IF($A25=Sector_Selection,1,0)*Post_Action_Weight*Beta)</f>
        <v>5.5589162225821956E-2</v>
      </c>
      <c r="P25" s="27">
        <f ca="1">O25/$K$22</f>
        <v>5.7977299005830284E-2</v>
      </c>
      <c r="Q25" s="32">
        <f t="shared" ca="1" si="17"/>
        <v>-2.9994814101922056E-2</v>
      </c>
      <c r="S25" s="30">
        <f>INDEX(Mapping!$E$1:$E$12,MATCH($A25,Mapping!$A$1:$A$12,0))</f>
        <v>1.135</v>
      </c>
      <c r="T25" s="30">
        <f>S25*H25</f>
        <v>0.113273</v>
      </c>
      <c r="U25" s="28">
        <f ca="1">P25-(T25/SUBTOTAL(9,$T$24:$T$37))</f>
        <v>-5.5081657777188105E-2</v>
      </c>
    </row>
    <row r="26" spans="1:21" s="23" customFormat="1" ht="18" customHeight="1">
      <c r="A26" s="15" t="s">
        <v>31</v>
      </c>
      <c r="C26" s="834"/>
      <c r="D26" s="33" t="s">
        <v>31</v>
      </c>
      <c r="E26" s="59" cm="1">
        <f t="array" aca="1" ref="E26" ca="1">COUNTIFS(Sector_Selection,$A26,Post_Action_Weight,"&gt;0")</f>
        <v>2</v>
      </c>
      <c r="F26" s="60" cm="1">
        <f t="array" aca="1" ref="F26" ca="1">SUMIF(Sector_Selection,$A26,Post_Action_Value)</f>
        <v>85009.5</v>
      </c>
      <c r="G26" s="144">
        <f t="shared" ref="G26:G28" ca="1" si="19">F26/$F$22</f>
        <v>4.5643964800387203E-2</v>
      </c>
      <c r="H26" s="142">
        <f>INDEX(Mapping!$D$2:$D$12,MATCH($A26,Mapping!$A$2:$A$12,0))</f>
        <v>5.6899999999999999E-2</v>
      </c>
      <c r="I26" s="37">
        <f ca="1">G26-H26</f>
        <v>-1.1256035199612796E-2</v>
      </c>
      <c r="J26" s="29"/>
      <c r="K26" s="227">
        <f ca="1">IFERROR($O26/$G26,"NA")</f>
        <v>0.49658686419068726</v>
      </c>
      <c r="L26" s="39">
        <f ca="1">IFERROR(F26/(M26*F26),"NA")</f>
        <v>40.785913776676828</v>
      </c>
      <c r="M26" s="36" cm="1">
        <f t="array" aca="1" ref="M26" ca="1">IFERROR(SUM(IF($A26=Sector_Selection,1,0)*Post_Action_Weight*Earnings_Yield)/$G26,"NA")</f>
        <v>2.4518268867911055E-2</v>
      </c>
      <c r="O26" s="227" cm="1">
        <f t="array" aca="1" ref="O26" ca="1">SUM(IF($A26=Sector_Selection,1,0)*Post_Action_Weight*Beta)</f>
        <v>2.266619334945439E-2</v>
      </c>
      <c r="P26" s="36">
        <f t="shared" ref="P26:P28" ca="1" si="20">O26/$K$22</f>
        <v>2.3639943768298949E-2</v>
      </c>
      <c r="Q26" s="40">
        <f ca="1">P26-G26</f>
        <v>-2.2004021032088254E-2</v>
      </c>
      <c r="S26" s="30">
        <f>INDEX(Mapping!$E$1:$E$12,MATCH($A26,Mapping!$A$1:$A$12,0))</f>
        <v>0.68600000000000005</v>
      </c>
      <c r="T26" s="30">
        <f t="shared" ref="T26:T28" si="21">S26*H26</f>
        <v>3.9033400000000003E-2</v>
      </c>
      <c r="U26" s="28">
        <f t="shared" ref="U26:U37" ca="1" si="22">P26-(T26/SUBTOTAL(9,$T$24:$T$37))</f>
        <v>-1.5319697838211604E-2</v>
      </c>
    </row>
    <row r="27" spans="1:21" s="23" customFormat="1" ht="18" customHeight="1">
      <c r="A27" s="15" t="s">
        <v>18</v>
      </c>
      <c r="C27" s="834"/>
      <c r="D27" s="33" t="s">
        <v>18</v>
      </c>
      <c r="E27" s="59" cm="1">
        <f t="array" aca="1" ref="E27" ca="1">COUNTIFS(Sector_Selection,$A27,Post_Action_Weight,"&gt;0")</f>
        <v>4</v>
      </c>
      <c r="F27" s="60" cm="1">
        <f t="array" aca="1" ref="F27" ca="1">SUMIF(Sector_Selection,$A27,Post_Action_Value)</f>
        <v>184279.65</v>
      </c>
      <c r="G27" s="144">
        <f t="shared" ca="1" si="19"/>
        <v>9.8944869197297641E-2</v>
      </c>
      <c r="H27" s="142">
        <f>INDEX(Mapping!$D$2:$D$12,MATCH($A27,Mapping!$A$2:$A$12,0))</f>
        <v>0.1326</v>
      </c>
      <c r="I27" s="37">
        <f t="shared" ref="I27:I29" ca="1" si="23">G27-H27</f>
        <v>-3.3655130802702354E-2</v>
      </c>
      <c r="J27" s="29"/>
      <c r="K27" s="227">
        <f ca="1">IFERROR($O27/$G27,"NA")</f>
        <v>0.98015090838942276</v>
      </c>
      <c r="L27" s="39">
        <f ca="1">IFERROR(F27/(M27*F27),"NA")</f>
        <v>18.762781879780434</v>
      </c>
      <c r="M27" s="36" cm="1">
        <f t="array" aca="1" ref="M27" ca="1">IFERROR(SUM(IF($A27=Sector_Selection,1,0)*Post_Action_Weight*Earnings_Yield)/$G27,"NA")</f>
        <v>5.3297000754330692E-2</v>
      </c>
      <c r="O27" s="227" cm="1">
        <f t="array" aca="1" ref="O27" ca="1">SUM(IF($A27=Sector_Selection,1,0)*Post_Action_Weight*Beta)</f>
        <v>9.6980903424203901E-2</v>
      </c>
      <c r="P27" s="36">
        <f t="shared" ca="1" si="20"/>
        <v>0.10114724904180693</v>
      </c>
      <c r="Q27" s="40">
        <f t="shared" ref="Q27:Q29" ca="1" si="24">P27-G27</f>
        <v>2.2023798445092863E-3</v>
      </c>
      <c r="S27" s="30">
        <f>INDEX(Mapping!$E$1:$E$12,MATCH($A27,Mapping!$A$1:$A$12,0))</f>
        <v>0.95599999999999996</v>
      </c>
      <c r="T27" s="30">
        <f t="shared" si="21"/>
        <v>0.12676559999999998</v>
      </c>
      <c r="U27" s="28">
        <f t="shared" ca="1" si="22"/>
        <v>-2.5378811819769906E-2</v>
      </c>
    </row>
    <row r="28" spans="1:21" s="23" customFormat="1" ht="18" customHeight="1" thickBot="1">
      <c r="A28" s="15" t="s">
        <v>22</v>
      </c>
      <c r="C28" s="835"/>
      <c r="D28" s="56" t="s">
        <v>22</v>
      </c>
      <c r="E28" s="59" cm="1">
        <f t="array" aca="1" ref="E28" ca="1">COUNTIFS(Sector_Selection,$A28,Post_Action_Weight,"&gt;0")</f>
        <v>1</v>
      </c>
      <c r="F28" s="60" cm="1">
        <f t="array" aca="1" ref="F28" ca="1">SUMIF(Sector_Selection,$A28,Post_Action_Value)</f>
        <v>27861.25</v>
      </c>
      <c r="G28" s="145">
        <f t="shared" ca="1" si="19"/>
        <v>1.4959479990998512E-2</v>
      </c>
      <c r="H28" s="142">
        <f>INDEX(Mapping!$D$2:$D$12,MATCH($A28,Mapping!$A$2:$A$12,0))</f>
        <v>2.9000000000000001E-2</v>
      </c>
      <c r="I28" s="57">
        <f t="shared" ca="1" si="23"/>
        <v>-1.404052000900149E-2</v>
      </c>
      <c r="J28" s="43"/>
      <c r="K28" s="227">
        <f ca="1">IFERROR($O28/$G28,"NA")</f>
        <v>1.5395450889329558</v>
      </c>
      <c r="L28" s="39">
        <f ca="1">IFERROR(F28/(M28*F28),"NA")</f>
        <v>8.1164000000000005</v>
      </c>
      <c r="M28" s="36" cm="1">
        <f t="array" aca="1" ref="M28" ca="1">IFERROR(SUM(IF($A28=Sector_Selection,1,0)*Post_Action_Weight*Earnings_Yield)/$G28,"NA")</f>
        <v>0.12320733330047803</v>
      </c>
      <c r="O28" s="228" cm="1">
        <f t="array" aca="1" ref="O28" ca="1">SUM(IF($A28=Sector_Selection,1,0)*Post_Action_Weight*Beta)</f>
        <v>2.3030793953132577E-2</v>
      </c>
      <c r="P28" s="58">
        <f t="shared" ca="1" si="20"/>
        <v>2.4020207786873009E-2</v>
      </c>
      <c r="Q28" s="61">
        <f t="shared" ca="1" si="24"/>
        <v>9.0607277958744976E-3</v>
      </c>
      <c r="S28" s="42">
        <f>INDEX(Mapping!$E$1:$E$12,MATCH($A28,Mapping!$A$1:$A$12,0))</f>
        <v>0.92300000000000004</v>
      </c>
      <c r="T28" s="42">
        <f t="shared" si="21"/>
        <v>2.6767000000000003E-2</v>
      </c>
      <c r="U28" s="67">
        <f t="shared" ca="1" si="22"/>
        <v>-2.6962126858879609E-3</v>
      </c>
    </row>
    <row r="29" spans="1:21" ht="18" customHeight="1" thickBot="1">
      <c r="C29" s="833" t="s">
        <v>342</v>
      </c>
      <c r="D29" s="268" t="s">
        <v>343</v>
      </c>
      <c r="E29" s="269">
        <f ca="1">SUBTOTAL(9,E30:E34)</f>
        <v>13</v>
      </c>
      <c r="F29" s="270">
        <f ca="1">SUBTOTAL(9,F30:F34)</f>
        <v>491728.03330000001</v>
      </c>
      <c r="G29" s="271">
        <f ca="1">SUBTOTAL(9,G30:G34)</f>
        <v>0.26402245682316478</v>
      </c>
      <c r="H29" s="271">
        <f>SUBTOTAL(9,H30:H34)</f>
        <v>0.1711</v>
      </c>
      <c r="I29" s="267">
        <f t="shared" ca="1" si="23"/>
        <v>9.2922456823164773E-2</v>
      </c>
      <c r="J29" s="272"/>
      <c r="K29" s="261">
        <f ca="1">SUMPRODUCT($G30:$G33,K30:K33)/$G29</f>
        <v>0.94477761618588685</v>
      </c>
      <c r="L29" s="273">
        <f t="shared" ref="L29:L34" ca="1" si="25">F29/(M29*F29)</f>
        <v>18.414873186474772</v>
      </c>
      <c r="M29" s="264">
        <f ca="1">SUMPRODUCT($G30:$G33,M30:M33)/$G29</f>
        <v>5.4303930842948898E-2</v>
      </c>
      <c r="N29" s="23"/>
      <c r="O29" s="261">
        <f ca="1">SUBTOTAL(9,O30:O34)</f>
        <v>0.24944250737693086</v>
      </c>
      <c r="P29" s="264">
        <f ca="1">SUBTOTAL(9,P30:P34)</f>
        <v>0.26015867582617647</v>
      </c>
      <c r="Q29" s="265">
        <f t="shared" ca="1" si="24"/>
        <v>-3.8637809969883086E-3</v>
      </c>
      <c r="R29" s="23"/>
      <c r="S29" s="266">
        <f>T29/H29</f>
        <v>0.92150321449444772</v>
      </c>
      <c r="T29" s="266">
        <f>SUBTOTAL(9,T30:T34)</f>
        <v>0.15766920000000001</v>
      </c>
      <c r="U29" s="267">
        <f t="shared" ca="1" si="22"/>
        <v>0.10278741110454745</v>
      </c>
    </row>
    <row r="30" spans="1:21" s="23" customFormat="1" ht="18" customHeight="1">
      <c r="A30" s="15" t="s">
        <v>16</v>
      </c>
      <c r="C30" s="834"/>
      <c r="D30" s="24" t="s">
        <v>16</v>
      </c>
      <c r="E30" s="59" cm="1">
        <f t="array" aca="1" ref="E30" ca="1">COUNTIFS(Sector_Selection,$A30,Post_Action_Weight,"&gt;0")</f>
        <v>1</v>
      </c>
      <c r="F30" s="60" cm="1">
        <f t="array" aca="1" ref="F30" ca="1">SUMIF(Sector_Selection,$A30,Post_Action_Value)</f>
        <v>25824.68</v>
      </c>
      <c r="G30" s="142">
        <f t="shared" ref="G30:G33" ca="1" si="26">F30/$F$22</f>
        <v>1.3865988917724061E-2</v>
      </c>
      <c r="H30" s="142">
        <f>INDEX(Mapping!$D$2:$D$12,MATCH($A30,Mapping!$A$2:$A$12,0))</f>
        <v>3.6700000000000003E-2</v>
      </c>
      <c r="I30" s="28">
        <f ca="1">G30-H30</f>
        <v>-2.2834011082275944E-2</v>
      </c>
      <c r="J30" s="41"/>
      <c r="K30" s="227">
        <f ca="1">IFERROR($O30/$G30,"NA")</f>
        <v>0.82642475431727469</v>
      </c>
      <c r="L30" s="39">
        <f ca="1">IFERROR(F30/(M30*F30),"NA")</f>
        <v>13.9026</v>
      </c>
      <c r="M30" s="36" cm="1">
        <f t="array" aca="1" ref="M30" ca="1">IFERROR(SUM(IF($A30=Sector_Selection,1,0)*Post_Action_Weight*Earnings_Yield)/$G30,"NA")</f>
        <v>7.192899169939436E-2</v>
      </c>
      <c r="O30" s="226" cm="1">
        <f t="array" aca="1" ref="O30" ca="1">SUM(IF($A30=Sector_Selection,1,0)*Post_Action_Weight*Beta)</f>
        <v>1.1459196484696161E-2</v>
      </c>
      <c r="P30" s="27">
        <f t="shared" ref="P30:P33" ca="1" si="27">O30/$K$22</f>
        <v>1.1951489001774843E-2</v>
      </c>
      <c r="Q30" s="32">
        <f ca="1">P30-G30</f>
        <v>-1.9144999159492176E-3</v>
      </c>
      <c r="S30" s="30">
        <f>INDEX(Mapping!$E$1:$E$12,MATCH($A30,Mapping!$A$1:$A$12,0))</f>
        <v>0.83799999999999997</v>
      </c>
      <c r="T30" s="30">
        <f t="shared" ref="T30:T33" si="28">S30*H30</f>
        <v>3.07546E-2</v>
      </c>
      <c r="U30" s="28">
        <f t="shared" ca="1" si="22"/>
        <v>-1.8744996412039722E-2</v>
      </c>
    </row>
    <row r="31" spans="1:21" s="23" customFormat="1" ht="18" customHeight="1">
      <c r="A31" s="15" t="s">
        <v>20</v>
      </c>
      <c r="C31" s="834"/>
      <c r="D31" s="33" t="s">
        <v>20</v>
      </c>
      <c r="E31" s="59" cm="1">
        <f t="array" aca="1" ref="E31" ca="1">COUNTIFS(Sector_Selection,$A31,Post_Action_Weight,"&gt;0")</f>
        <v>8</v>
      </c>
      <c r="F31" s="60" cm="1">
        <f t="array" aca="1" ref="F31" ca="1">SUMIF(Sector_Selection,$A31,Post_Action_Value)</f>
        <v>310453.86300000001</v>
      </c>
      <c r="G31" s="144">
        <f t="shared" ca="1" si="26"/>
        <v>0.16669131326400263</v>
      </c>
      <c r="H31" s="142">
        <f>INDEX(Mapping!$D$2:$D$12,MATCH($A31,Mapping!$A$2:$A$12,0))</f>
        <v>8.6800000000000002E-2</v>
      </c>
      <c r="I31" s="37">
        <f ca="1">G31-H31</f>
        <v>7.9891313264002631E-2</v>
      </c>
      <c r="J31" s="29"/>
      <c r="K31" s="227">
        <f ca="1">IFERROR($O31/$G31,"NA")</f>
        <v>0.81086929792163565</v>
      </c>
      <c r="L31" s="39">
        <f ca="1">IFERROR(F31/(M31*F31),"NA")</f>
        <v>17.936917640238686</v>
      </c>
      <c r="M31" s="36" cm="1">
        <f t="array" aca="1" ref="M31" ca="1">IFERROR(SUM(IF($A31=Sector_Selection,1,0)*Post_Action_Weight*Earnings_Yield)/$G31,"NA")</f>
        <v>5.5750938932598727E-2</v>
      </c>
      <c r="O31" s="227" cm="1">
        <f t="array" aca="1" ref="O31" ca="1">SUM(IF($A31=Sector_Selection,1,0)*Post_Action_Weight*Beta)</f>
        <v>0.13516486815601725</v>
      </c>
      <c r="P31" s="36">
        <f t="shared" ca="1" si="27"/>
        <v>0.14097161501248309</v>
      </c>
      <c r="Q31" s="40">
        <f ca="1">P31-G31</f>
        <v>-2.571969825151954E-2</v>
      </c>
      <c r="S31" s="30">
        <f>INDEX(Mapping!$E$1:$E$12,MATCH($A31,Mapping!$A$1:$A$12,0))</f>
        <v>0.98299999999999998</v>
      </c>
      <c r="T31" s="30">
        <f t="shared" si="28"/>
        <v>8.5324399999999995E-2</v>
      </c>
      <c r="U31" s="28">
        <f t="shared" ca="1" si="22"/>
        <v>5.5808445924201033E-2</v>
      </c>
    </row>
    <row r="32" spans="1:21" s="23" customFormat="1" ht="18" customHeight="1">
      <c r="A32" s="15" t="s">
        <v>36</v>
      </c>
      <c r="C32" s="834"/>
      <c r="D32" s="33" t="s">
        <v>36</v>
      </c>
      <c r="E32" s="59" cm="1">
        <f t="array" aca="1" ref="E32" ca="1">COUNTIFS(Sector_Selection,$A32,Post_Action_Weight,"&gt;0")</f>
        <v>1</v>
      </c>
      <c r="F32" s="60" cm="1">
        <f t="array" aca="1" ref="F32" ca="1">SUMIF(Sector_Selection,$A32,Post_Action_Value)</f>
        <v>34183.800000000003</v>
      </c>
      <c r="G32" s="144">
        <f t="shared" ca="1" si="26"/>
        <v>1.8354232926243257E-2</v>
      </c>
      <c r="H32" s="142">
        <f>INDEX(Mapping!$D$2:$D$12,MATCH($A32,Mapping!$A$2:$A$12,0))</f>
        <v>2.4199999999999999E-2</v>
      </c>
      <c r="I32" s="37">
        <f ca="1">G32-H32</f>
        <v>-5.845767073756742E-3</v>
      </c>
      <c r="J32" s="29"/>
      <c r="K32" s="227">
        <f ca="1">IFERROR($O32/$G32,"NA")</f>
        <v>0.93899950901242035</v>
      </c>
      <c r="L32" s="39">
        <f ca="1">IFERROR(F32/(M32*F32),"NA")</f>
        <v>26.649899999999999</v>
      </c>
      <c r="M32" s="36" cm="1">
        <f t="array" aca="1" ref="M32" ca="1">IFERROR(SUM(IF($A32=Sector_Selection,1,0)*Post_Action_Weight*Earnings_Yield)/$G32,"NA")</f>
        <v>3.7523592959073017E-2</v>
      </c>
      <c r="O32" s="227" cm="1">
        <f t="array" aca="1" ref="O32" ca="1">SUM(IF($A32=Sector_Selection,1,0)*Post_Action_Weight*Beta)</f>
        <v>1.7234615706042018E-2</v>
      </c>
      <c r="P32" s="36">
        <f t="shared" ca="1" si="27"/>
        <v>1.7975022972654672E-2</v>
      </c>
      <c r="Q32" s="40">
        <f ca="1">P32-G32</f>
        <v>-3.7920995358858497E-4</v>
      </c>
      <c r="S32" s="30">
        <f>INDEX(Mapping!$E$1:$E$12,MATCH($A32,Mapping!$A$1:$A$12,0))</f>
        <v>0.77100000000000002</v>
      </c>
      <c r="T32" s="30">
        <f t="shared" si="28"/>
        <v>1.86582E-2</v>
      </c>
      <c r="U32" s="28">
        <f t="shared" ca="1" si="22"/>
        <v>-6.4792007157399301E-4</v>
      </c>
    </row>
    <row r="33" spans="1:21" s="23" customFormat="1" ht="18" customHeight="1" thickBot="1">
      <c r="A33" s="15" t="s">
        <v>7</v>
      </c>
      <c r="C33" s="835"/>
      <c r="D33" s="56" t="s">
        <v>7</v>
      </c>
      <c r="E33" s="59" cm="1">
        <f t="array" aca="1" ref="E33" ca="1">COUNTIFS(Sector_Selection,$A33,Post_Action_Weight,"&gt;0")</f>
        <v>3</v>
      </c>
      <c r="F33" s="60" cm="1">
        <f t="array" aca="1" ref="F33" ca="1">SUMIF(Sector_Selection,$A33,Post_Action_Value)</f>
        <v>121265.6903</v>
      </c>
      <c r="G33" s="145">
        <f t="shared" ca="1" si="26"/>
        <v>6.511092171519485E-2</v>
      </c>
      <c r="H33" s="142">
        <f>INDEX(Mapping!$D$2:$D$12,MATCH($A33,Mapping!$A$2:$A$12,0))</f>
        <v>2.3400000000000001E-2</v>
      </c>
      <c r="I33" s="57">
        <f ca="1">G33-H33</f>
        <v>4.1710921715194846E-2</v>
      </c>
      <c r="J33" s="43"/>
      <c r="K33" s="227">
        <f ca="1">IFERROR($O33/$G33,"NA")</f>
        <v>1.3144312010284882</v>
      </c>
      <c r="L33" s="39">
        <f ca="1">IFERROR(F33/(M33*F33),"NA")</f>
        <v>19.388772134851386</v>
      </c>
      <c r="M33" s="36" cm="1">
        <f t="array" aca="1" ref="M33" ca="1">IFERROR(SUM(IF($A33=Sector_Selection,1,0)*Post_Action_Weight*Earnings_Yield)/$G33,"NA")</f>
        <v>5.1576241808654638E-2</v>
      </c>
      <c r="O33" s="228" cm="1">
        <f t="array" aca="1" ref="O33" ca="1">SUM(IF($A33=Sector_Selection,1,0)*Post_Action_Weight*Beta)</f>
        <v>8.5583827030175447E-2</v>
      </c>
      <c r="P33" s="58">
        <f t="shared" ca="1" si="27"/>
        <v>8.9260548839263848E-2</v>
      </c>
      <c r="Q33" s="61">
        <f ca="1">P33-G33</f>
        <v>2.4149627124068998E-2</v>
      </c>
      <c r="S33" s="42">
        <f>INDEX(Mapping!$E$1:$E$12,MATCH($A33,Mapping!$A$1:$A$12,0))</f>
        <v>0.98</v>
      </c>
      <c r="T33" s="42">
        <f t="shared" si="28"/>
        <v>2.2932000000000001E-2</v>
      </c>
      <c r="U33" s="67">
        <f t="shared" ca="1" si="22"/>
        <v>6.6371881663960131E-2</v>
      </c>
    </row>
    <row r="34" spans="1:21" ht="18" customHeight="1" thickBot="1">
      <c r="C34" s="833" t="s">
        <v>344</v>
      </c>
      <c r="D34" s="268" t="s">
        <v>345</v>
      </c>
      <c r="E34" s="269">
        <f ca="1">SUBTOTAL(9,E35:E38)</f>
        <v>15</v>
      </c>
      <c r="F34" s="270">
        <f t="shared" ref="F34:H34" ca="1" si="29">SUBTOTAL(9,F35:F38)</f>
        <v>657041.45030000003</v>
      </c>
      <c r="G34" s="271">
        <f t="shared" ca="1" si="29"/>
        <v>0.35278382804143721</v>
      </c>
      <c r="H34" s="271">
        <f t="shared" si="29"/>
        <v>0.51080000000000003</v>
      </c>
      <c r="I34" s="267">
        <f t="shared" ref="I34" ca="1" si="30">G34-H34</f>
        <v>-0.15801617195856282</v>
      </c>
      <c r="J34" s="272"/>
      <c r="K34" s="261">
        <f ca="1">SUMPRODUCT($G35:$G38,K35:K38)/$G34</f>
        <v>1.088919844691659</v>
      </c>
      <c r="L34" s="273">
        <f t="shared" ca="1" si="25"/>
        <v>28.399348520246015</v>
      </c>
      <c r="M34" s="264">
        <f ca="1">SUMPRODUCT($G35:$G38,M35:M38)/$G34</f>
        <v>3.5212075350499528E-2</v>
      </c>
      <c r="N34" s="23"/>
      <c r="O34" s="261">
        <f ca="1">SUBTOTAL(9,O35:O38)</f>
        <v>0.38415331124061075</v>
      </c>
      <c r="P34" s="264">
        <f ca="1">SUBTOTAL(9,P35:P38)</f>
        <v>0.40065671972892103</v>
      </c>
      <c r="Q34" s="265">
        <f t="shared" ref="Q34" ca="1" si="31">P34-G34</f>
        <v>4.7872891687483821E-2</v>
      </c>
      <c r="R34" s="23"/>
      <c r="S34" s="266">
        <f>T34/H34</f>
        <v>1.0540035238841032</v>
      </c>
      <c r="T34" s="266">
        <f>SUBTOTAL(9,T35:T38)</f>
        <v>0.538385</v>
      </c>
      <c r="U34" s="267">
        <f t="shared" ca="1" si="22"/>
        <v>-0.13671093582558314</v>
      </c>
    </row>
    <row r="35" spans="1:21" s="23" customFormat="1" ht="18" customHeight="1">
      <c r="A35" s="15" t="s">
        <v>34</v>
      </c>
      <c r="C35" s="834"/>
      <c r="D35" s="24" t="s">
        <v>34</v>
      </c>
      <c r="E35" s="59" cm="1">
        <f t="array" aca="1" ref="E35" ca="1">COUNTIFS(Sector_Selection,$A35,Post_Action_Weight,"&gt;0")</f>
        <v>4</v>
      </c>
      <c r="F35" s="60" cm="1">
        <f t="array" aca="1" ref="F35" ca="1">SUMIF(Sector_Selection,$A35,Post_Action_Value)</f>
        <v>132155.86499999999</v>
      </c>
      <c r="G35" s="142">
        <f t="shared" ref="G35:G37" ca="1" si="32">F35/$F$22</f>
        <v>7.0958159384830202E-2</v>
      </c>
      <c r="H35" s="142">
        <f>INDEX(Mapping!$D$2:$D$12,MATCH($A35,Mapping!$A$2:$A$12,0))</f>
        <v>0.123</v>
      </c>
      <c r="I35" s="28">
        <f ca="1">G35-H35</f>
        <v>-5.2041840615169796E-2</v>
      </c>
      <c r="J35" s="41"/>
      <c r="K35" s="227">
        <f ca="1">IFERROR($O35/$G35,"NA")</f>
        <v>0.74092945790681008</v>
      </c>
      <c r="L35" s="39">
        <f ca="1">IFERROR(F35/(M35*F35),"NA")</f>
        <v>28.106943025089556</v>
      </c>
      <c r="M35" s="36" cm="1">
        <f t="array" aca="1" ref="M35" ca="1">IFERROR(SUM(IF($A35=Sector_Selection,1,0)*Post_Action_Weight*Earnings_Yield)/$G35,"NA")</f>
        <v>3.5578397803964441E-2</v>
      </c>
      <c r="O35" s="226" cm="1">
        <f t="array" aca="1" ref="O35" ca="1">SUM(IF($A35=Sector_Selection,1,0)*Post_Action_Weight*Beta)</f>
        <v>5.257499056706727E-2</v>
      </c>
      <c r="P35" s="27">
        <f t="shared" ref="P35:P37" ca="1" si="33">O35/$K$22</f>
        <v>5.4833637102731043E-2</v>
      </c>
      <c r="Q35" s="32">
        <f ca="1">P35-G35</f>
        <v>-1.6124522282099159E-2</v>
      </c>
      <c r="S35" s="30">
        <f>INDEX(Mapping!$E$1:$E$12,MATCH($A35,Mapping!$A$1:$A$12,0))</f>
        <v>0.78100000000000003</v>
      </c>
      <c r="T35" s="30">
        <f t="shared" ref="T35:T37" si="34">S35*H35</f>
        <v>9.6062999999999996E-2</v>
      </c>
      <c r="U35" s="28">
        <f t="shared" ca="1" si="22"/>
        <v>-4.104784008465779E-2</v>
      </c>
    </row>
    <row r="36" spans="1:21" s="23" customFormat="1" ht="18" customHeight="1">
      <c r="A36" s="15" t="s">
        <v>29</v>
      </c>
      <c r="C36" s="834"/>
      <c r="D36" s="33" t="s">
        <v>29</v>
      </c>
      <c r="E36" s="59" cm="1">
        <f t="array" aca="1" ref="E36" ca="1">COUNTIFS(Sector_Selection,$A36,Post_Action_Weight,"&gt;0")</f>
        <v>9</v>
      </c>
      <c r="F36" s="60" cm="1">
        <f t="array" aca="1" ref="F36" ca="1">SUMIF(Sector_Selection,$A36,Post_Action_Value)</f>
        <v>421631.3603</v>
      </c>
      <c r="G36" s="144">
        <f t="shared" ca="1" si="32"/>
        <v>0.22638560358868803</v>
      </c>
      <c r="H36" s="144">
        <f>INDEX(Mapping!$D$2:$D$12,MATCH($A36,Mapping!$A$2:$A$12,0))</f>
        <v>0.30549999999999999</v>
      </c>
      <c r="I36" s="37">
        <f ca="1">G36-H36</f>
        <v>-7.911439641131196E-2</v>
      </c>
      <c r="J36" s="29"/>
      <c r="K36" s="227">
        <f ca="1">IFERROR($O36/$G36,"NA")</f>
        <v>1.2944582710969035</v>
      </c>
      <c r="L36" s="39">
        <f ca="1">IFERROR(F36/(M36*F36),"NA")</f>
        <v>35.00586861518952</v>
      </c>
      <c r="M36" s="36" cm="1">
        <f t="array" aca="1" ref="M36" ca="1">IFERROR(SUM(IF($A36=Sector_Selection,1,0)*Post_Action_Weight*Earnings_Yield)/$G36,"NA")</f>
        <v>2.8566638668297079E-2</v>
      </c>
      <c r="O36" s="227" cm="1">
        <f t="array" aca="1" ref="O36" ca="1">SUM(IF($A36=Sector_Selection,1,0)*Post_Action_Weight*Beta)</f>
        <v>0.29304671702264207</v>
      </c>
      <c r="P36" s="36">
        <f t="shared" ca="1" si="33"/>
        <v>0.3056361430035463</v>
      </c>
      <c r="Q36" s="40">
        <f ca="1">P36-G36</f>
        <v>7.9250539414858268E-2</v>
      </c>
      <c r="S36" s="30">
        <f>INDEX(Mapping!$E$1:$E$12,MATCH($A36,Mapping!$A$1:$A$12,0))</f>
        <v>1.2310000000000001</v>
      </c>
      <c r="T36" s="30">
        <f t="shared" si="34"/>
        <v>0.37607050000000003</v>
      </c>
      <c r="U36" s="28">
        <f t="shared" ca="1" si="22"/>
        <v>-6.9723725693037364E-2</v>
      </c>
    </row>
    <row r="37" spans="1:21" s="23" customFormat="1" ht="18" customHeight="1" thickBot="1">
      <c r="A37" s="15" t="s">
        <v>24</v>
      </c>
      <c r="C37" s="835"/>
      <c r="D37" s="44" t="s">
        <v>24</v>
      </c>
      <c r="E37" s="52" cm="1">
        <f t="array" aca="1" ref="E37" ca="1">COUNTIFS(Sector_Selection,$A37,Post_Action_Weight,"&gt;0")</f>
        <v>2</v>
      </c>
      <c r="F37" s="53" cm="1">
        <f t="array" aca="1" ref="F37" ca="1">SUMIF(Sector_Selection,$A37,Post_Action_Value)</f>
        <v>103254.22500000001</v>
      </c>
      <c r="G37" s="146">
        <f t="shared" ca="1" si="32"/>
        <v>5.5440065067919007E-2</v>
      </c>
      <c r="H37" s="146">
        <f>INDEX(Mapping!$D$2:$D$12,MATCH($A37,Mapping!$A$2:$A$12,0))</f>
        <v>8.2299999999999998E-2</v>
      </c>
      <c r="I37" s="45">
        <f t="shared" ref="I37" ca="1" si="35">G37-H37</f>
        <v>-2.6859934932080991E-2</v>
      </c>
      <c r="J37" s="46"/>
      <c r="K37" s="229">
        <f ca="1">IFERROR($O37/$G37,"NA")</f>
        <v>0.69501368015525899</v>
      </c>
      <c r="L37" s="48">
        <f ca="1">IFERROR(F37/(M37*F37),"NA")</f>
        <v>16.160469735124646</v>
      </c>
      <c r="M37" s="49" cm="1">
        <f t="array" aca="1" ref="M37" ca="1">IFERROR(SUM(IF($A37=Sector_Selection,1,0)*Post_Action_Weight*Earnings_Yield)/$G37,"NA")</f>
        <v>6.187938942310002E-2</v>
      </c>
      <c r="O37" s="229" cm="1">
        <f t="array" aca="1" ref="O37" ca="1">SUM(IF($A37=Sector_Selection,1,0)*Post_Action_Weight*Beta)</f>
        <v>3.8531603650901407E-2</v>
      </c>
      <c r="P37" s="49">
        <f t="shared" ca="1" si="33"/>
        <v>4.0186939622643698E-2</v>
      </c>
      <c r="Q37" s="62">
        <f t="shared" ref="Q37" ca="1" si="36">P37-G37</f>
        <v>-1.5253125445275309E-2</v>
      </c>
      <c r="S37" s="47">
        <f>INDEX(Mapping!$E$1:$E$12,MATCH($A37,Mapping!$A$1:$A$12,0))</f>
        <v>0.80500000000000005</v>
      </c>
      <c r="T37" s="47">
        <f t="shared" si="34"/>
        <v>6.6251500000000005E-2</v>
      </c>
      <c r="U37" s="45">
        <f t="shared" ca="1" si="22"/>
        <v>-2.5939370047888051E-2</v>
      </c>
    </row>
    <row r="38" spans="1:21" ht="8.25" customHeight="1"/>
    <row r="39" spans="1:21" ht="18.95">
      <c r="C39" s="115" t="s">
        <v>349</v>
      </c>
      <c r="D39" s="114"/>
      <c r="E39" s="114"/>
      <c r="F39" s="114"/>
      <c r="G39" s="114"/>
      <c r="H39" s="114"/>
      <c r="I39" s="114"/>
      <c r="J39" s="114"/>
      <c r="K39" s="114"/>
      <c r="L39" s="114"/>
      <c r="M39" s="114"/>
      <c r="O39" s="114"/>
      <c r="P39" s="114"/>
      <c r="Q39" s="114"/>
      <c r="S39" s="114"/>
      <c r="T39" s="114"/>
      <c r="U39" s="114"/>
    </row>
    <row r="40" spans="1:21" ht="36.950000000000003" thickBot="1">
      <c r="C40" s="71" t="s">
        <v>350</v>
      </c>
      <c r="D40" s="85" t="s">
        <v>351</v>
      </c>
      <c r="E40" s="86" t="s">
        <v>328</v>
      </c>
      <c r="F40" s="71" t="s">
        <v>329</v>
      </c>
      <c r="G40" s="71" t="s">
        <v>269</v>
      </c>
      <c r="H40" s="71" t="s">
        <v>3</v>
      </c>
      <c r="I40" s="71" t="s">
        <v>330</v>
      </c>
      <c r="J40" s="71" t="s">
        <v>331</v>
      </c>
      <c r="K40" s="71" t="s">
        <v>169</v>
      </c>
      <c r="L40" s="71" t="s">
        <v>283</v>
      </c>
      <c r="M40" s="71" t="s">
        <v>285</v>
      </c>
      <c r="O40" s="87" t="s">
        <v>332</v>
      </c>
      <c r="P40" s="88" t="s">
        <v>333</v>
      </c>
      <c r="Q40" s="89" t="s">
        <v>334</v>
      </c>
      <c r="S40" s="90" t="s">
        <v>335</v>
      </c>
      <c r="T40" s="91" t="s">
        <v>336</v>
      </c>
      <c r="U40" s="89" t="s">
        <v>337</v>
      </c>
    </row>
    <row r="41" spans="1:21" ht="24" customHeight="1" thickTop="1" thickBot="1">
      <c r="A41" s="16" t="s">
        <v>338</v>
      </c>
      <c r="C41" s="93"/>
      <c r="D41" s="94" t="s">
        <v>311</v>
      </c>
      <c r="E41" s="95">
        <f ca="1">SUM(E43:E53)</f>
        <v>39</v>
      </c>
      <c r="F41" s="96">
        <f ca="1">SUM(F42:F53)</f>
        <v>1612735.1250822798</v>
      </c>
      <c r="G41" s="97">
        <f ca="1">SUM(G42:G53)</f>
        <v>1</v>
      </c>
      <c r="H41" s="97"/>
      <c r="I41" s="97"/>
      <c r="J41" s="98">
        <f ca="1">SUMPRODUCT($G$43:$G$53,J43:J53)</f>
        <v>4.0183521548772146E-3</v>
      </c>
      <c r="K41" s="99">
        <f ca="1">SUMPRODUCT(Current_Weight,Beta)</f>
        <v>0.95880910596114222</v>
      </c>
      <c r="L41" s="100">
        <f t="shared" ref="L41" ca="1" si="37">F41/(M41*F41)</f>
        <v>27.07017973669652</v>
      </c>
      <c r="M41" s="101">
        <f ca="1">SUMPRODUCT(Current_Weight,Earnings_Yield)</f>
        <v>3.6941018113906099E-2</v>
      </c>
      <c r="O41" s="92"/>
      <c r="P41" s="92"/>
      <c r="Q41" s="92"/>
      <c r="S41" s="92"/>
      <c r="T41" s="92"/>
      <c r="U41" s="92"/>
    </row>
    <row r="42" spans="1:21" ht="21" customHeight="1" thickTop="1" thickBot="1">
      <c r="A42" s="15" t="s">
        <v>155</v>
      </c>
      <c r="C42" s="158"/>
      <c r="D42" s="159" t="s">
        <v>155</v>
      </c>
      <c r="E42" s="160"/>
      <c r="F42" s="166">
        <f>Portfolio!$H$6</f>
        <v>16459</v>
      </c>
      <c r="G42" s="167">
        <f t="shared" ref="G42:G53" ca="1" si="38">F42/$F$41</f>
        <v>1.0205643657175434E-2</v>
      </c>
      <c r="H42" s="161"/>
      <c r="I42" s="221"/>
      <c r="J42" s="162"/>
      <c r="K42" s="163"/>
      <c r="L42" s="164"/>
      <c r="M42" s="165"/>
      <c r="O42" s="212"/>
      <c r="P42" s="213"/>
      <c r="Q42" s="214"/>
      <c r="S42" s="161"/>
      <c r="T42" s="161"/>
      <c r="U42" s="161"/>
    </row>
    <row r="43" spans="1:21" s="23" customFormat="1" ht="21" customHeight="1">
      <c r="A43" s="15" t="s">
        <v>7</v>
      </c>
      <c r="C43" s="830" t="s">
        <v>8</v>
      </c>
      <c r="D43" s="24" t="s">
        <v>7</v>
      </c>
      <c r="E43" s="25" cm="1">
        <f t="array" aca="1" ref="E43" ca="1">COUNTIFS(Sector_Selection,$A43,Current_Weight,"&gt;0")</f>
        <v>3</v>
      </c>
      <c r="F43" s="26">
        <f ca="1">SUMPRODUCT(Current_Value,OFFSET(Portfolio!$AK$5,1,MATCH($A43,Portfolio!$AL$4:$AV$4,0)):OFFSET(Portfolio!$AK$47,-1,MATCH($A43,Portfolio!$AL$4:$AV$4,0)))</f>
        <v>60881.694926759999</v>
      </c>
      <c r="G43" s="50">
        <f t="shared" ca="1" si="38"/>
        <v>3.7750585313043199E-2</v>
      </c>
      <c r="H43" s="54">
        <f>INDEX(Mapping!$D$2:$D$12,MATCH($A43,Mapping!$A$2:$A$12,0))</f>
        <v>2.3400000000000001E-2</v>
      </c>
      <c r="I43" s="28">
        <f t="shared" ref="I43:I53" ca="1" si="39">G43-H43</f>
        <v>1.4350585313043198E-2</v>
      </c>
      <c r="J43" s="222" cm="1">
        <f t="array" aca="1" ref="J43" ca="1">SUM(IF($A43=Sector_Selection,1,0)*Open_Weight*Day_Change)/$G43</f>
        <v>8.7902770554995589E-3</v>
      </c>
      <c r="K43" s="30">
        <f ca="1">IFERROR($O43/$G43,"NA")</f>
        <v>1.2061381785498804</v>
      </c>
      <c r="L43" s="31">
        <f ca="1">IFERROR(F43/(M43*F43),"NA")</f>
        <v>11.24139356824756</v>
      </c>
      <c r="M43" s="27" cm="1">
        <f t="array" aca="1" ref="M43" ca="1">IFERROR(SUM(IF($A43=Sector_Selection,1,0)*Current_Weight*Earnings_Yield)/$G43,"NA")</f>
        <v>8.895694238698304E-2</v>
      </c>
      <c r="O43" s="30">
        <f ca="1">SUMPRODUCT(Current_Weight,OFFSET(Portfolio!$AK$5,1,MATCH($A43,Portfolio!$AL$4:$AV$4,0)):OFFSET(Portfolio!$AK$47,-1,MATCH($A43,Portfolio!$AL$4:$AV$4,0)),Beta)</f>
        <v>4.5532422208665789E-2</v>
      </c>
      <c r="P43" s="27">
        <f t="shared" ref="P43:P53" ca="1" si="40">O43/$K$41</f>
        <v>4.7488516666748352E-2</v>
      </c>
      <c r="Q43" s="32">
        <f t="shared" ref="Q43:Q53" ca="1" si="41">P43-G43</f>
        <v>9.7379313537051537E-3</v>
      </c>
      <c r="S43" s="30">
        <f>INDEX(Mapping!$E$1:$E$12,MATCH($A43,Mapping!$A$1:$A$12,0))</f>
        <v>0.98</v>
      </c>
      <c r="T43" s="30">
        <f t="shared" ref="T43:T53" si="42">S43*H43</f>
        <v>2.2932000000000001E-2</v>
      </c>
      <c r="U43" s="28">
        <f t="shared" ref="U43:U53" ca="1" si="43">P43-(T43/SUM($T$43:$T$53))</f>
        <v>2.4599849491444638E-2</v>
      </c>
    </row>
    <row r="44" spans="1:21" s="23" customFormat="1" ht="21" customHeight="1">
      <c r="A44" s="15" t="s">
        <v>12</v>
      </c>
      <c r="C44" s="831"/>
      <c r="D44" s="33" t="s">
        <v>12</v>
      </c>
      <c r="E44" s="34" cm="1">
        <f t="array" aca="1" ref="E44" ca="1">COUNTIFS(Sector_Selection,$A44,Current_Weight,"&gt;0")</f>
        <v>4</v>
      </c>
      <c r="F44" s="35">
        <f ca="1">SUMPRODUCT(Current_Value,OFFSET(Portfolio!$AK$5,1,MATCH($A44,Portfolio!$AL$4:$AV$4,0)):OFFSET(Portfolio!$AK$47,-1,MATCH($A44,Portfolio!$AL$4:$AV$4,0)))</f>
        <v>187418.76105772</v>
      </c>
      <c r="G44" s="51">
        <f t="shared" ca="1" si="38"/>
        <v>0.11621174372831876</v>
      </c>
      <c r="H44" s="55">
        <f>INDEX(Mapping!$D$2:$D$12,MATCH($A44,Mapping!$A$2:$A$12,0))</f>
        <v>9.98E-2</v>
      </c>
      <c r="I44" s="37">
        <f t="shared" ca="1" si="39"/>
        <v>1.6411743728318759E-2</v>
      </c>
      <c r="J44" s="223" cm="1">
        <f t="array" aca="1" ref="J44" ca="1">SUM(IF($A44=Sector_Selection,1,0)*Open_Weight*Day_Change)/$G44</f>
        <v>-5.4360179895961667E-4</v>
      </c>
      <c r="K44" s="38">
        <f t="shared" ref="K44:K53" ca="1" si="44">IFERROR($O44/$G44,"NA")</f>
        <v>0.58736229427567876</v>
      </c>
      <c r="L44" s="39">
        <f t="shared" ref="L44:L53" ca="1" si="45">IFERROR(F44/(M44*F44),"NA")</f>
        <v>59.730028843007048</v>
      </c>
      <c r="M44" s="36" cm="1">
        <f t="array" aca="1" ref="M44" ca="1">IFERROR(SUM(IF($A44=Sector_Selection,1,0)*Current_Weight*Earnings_Yield)/$G44,"NA")</f>
        <v>1.6741997607742257E-2</v>
      </c>
      <c r="O44" s="38">
        <f ca="1">SUMPRODUCT(Current_Weight,OFFSET(Portfolio!$AK$5,1,MATCH($A44,Portfolio!$AL$4:$AV$4,0)):OFFSET(Portfolio!$AK$47,-1,MATCH($A44,Portfolio!$AL$4:$AV$4,0)),Beta)</f>
        <v>6.825839641804253E-2</v>
      </c>
      <c r="P44" s="36">
        <f t="shared" ca="1" si="40"/>
        <v>7.1190809509071196E-2</v>
      </c>
      <c r="Q44" s="40">
        <f t="shared" ca="1" si="41"/>
        <v>-4.5020934219247563E-2</v>
      </c>
      <c r="S44" s="38">
        <f>INDEX(Mapping!$E$1:$E$12,MATCH($A44,Mapping!$A$1:$A$12,0))</f>
        <v>1.135</v>
      </c>
      <c r="T44" s="38">
        <f t="shared" si="42"/>
        <v>0.113273</v>
      </c>
      <c r="U44" s="37">
        <f t="shared" ca="1" si="43"/>
        <v>-4.1868147273947193E-2</v>
      </c>
    </row>
    <row r="45" spans="1:21" s="23" customFormat="1" ht="21" customHeight="1">
      <c r="A45" s="15" t="s">
        <v>16</v>
      </c>
      <c r="C45" s="831"/>
      <c r="D45" s="33" t="s">
        <v>16</v>
      </c>
      <c r="E45" s="34" cm="1">
        <f t="array" aca="1" ref="E45" ca="1">COUNTIFS(Sector_Selection,$A45,Current_Weight,"&gt;0")</f>
        <v>1</v>
      </c>
      <c r="F45" s="35">
        <f ca="1">SUMPRODUCT(Current_Value,OFFSET(Portfolio!$AK$5,1,MATCH($A45,Portfolio!$AL$4:$AV$4,0)):OFFSET(Portfolio!$AK$47,-1,MATCH($A45,Portfolio!$AL$4:$AV$4,0)))</f>
        <v>34494.152598380002</v>
      </c>
      <c r="G45" s="51">
        <f t="shared" ca="1" si="38"/>
        <v>2.1388603783662336E-2</v>
      </c>
      <c r="H45" s="55">
        <f>INDEX(Mapping!$D$2:$D$12,MATCH($A45,Mapping!$A$2:$A$12,0))</f>
        <v>3.6700000000000003E-2</v>
      </c>
      <c r="I45" s="37">
        <f t="shared" ca="1" si="39"/>
        <v>-1.5311396216337668E-2</v>
      </c>
      <c r="J45" s="223" cm="1">
        <f t="array" aca="1" ref="J45" ca="1">SUM(IF($A45=Sector_Selection,1,0)*Open_Weight*Day_Change)/$G45</f>
        <v>2.3902283328951913E-3</v>
      </c>
      <c r="K45" s="38">
        <f t="shared" ca="1" si="44"/>
        <v>0.7535846402071944</v>
      </c>
      <c r="L45" s="39">
        <f t="shared" ca="1" si="45"/>
        <v>21.445077212102063</v>
      </c>
      <c r="M45" s="36" cm="1">
        <f t="array" aca="1" ref="M45" ca="1">IFERROR(SUM(IF($A45=Sector_Selection,1,0)*Current_Weight*Earnings_Yield)/$G45,"NA")</f>
        <v>4.6630748404844713E-2</v>
      </c>
      <c r="O45" s="38">
        <f ca="1">SUMPRODUCT(Current_Weight,OFFSET(Portfolio!$AK$5,1,MATCH($A45,Portfolio!$AL$4:$AV$4,0)):OFFSET(Portfolio!$AK$47,-1,MATCH($A45,Portfolio!$AL$4:$AV$4,0)),Beta)</f>
        <v>1.6118123286845417E-2</v>
      </c>
      <c r="P45" s="36">
        <f t="shared" ca="1" si="40"/>
        <v>1.681056550947967E-2</v>
      </c>
      <c r="Q45" s="40">
        <f t="shared" ca="1" si="41"/>
        <v>-4.5780382741826657E-3</v>
      </c>
      <c r="S45" s="38">
        <f>INDEX(Mapping!$E$1:$E$12,MATCH($A45,Mapping!$A$1:$A$12,0))</f>
        <v>0.83799999999999997</v>
      </c>
      <c r="T45" s="38">
        <f t="shared" si="42"/>
        <v>3.07546E-2</v>
      </c>
      <c r="U45" s="37">
        <f t="shared" ca="1" si="43"/>
        <v>-1.3885919904334895E-2</v>
      </c>
    </row>
    <row r="46" spans="1:21" s="23" customFormat="1" ht="21" customHeight="1">
      <c r="A46" s="15" t="s">
        <v>18</v>
      </c>
      <c r="C46" s="831"/>
      <c r="D46" s="33" t="s">
        <v>18</v>
      </c>
      <c r="E46" s="34" cm="1">
        <f t="array" aca="1" ref="E46" ca="1">COUNTIFS(Sector_Selection,$A46,Current_Weight,"&gt;0")</f>
        <v>4</v>
      </c>
      <c r="F46" s="35">
        <f ca="1">SUMPRODUCT(Current_Value,OFFSET(Portfolio!$AK$5,1,MATCH($A46,Portfolio!$AL$4:$AV$4,0)):OFFSET(Portfolio!$AK$47,-1,MATCH($A46,Portfolio!$AL$4:$AV$4,0)))</f>
        <v>172424.43955163998</v>
      </c>
      <c r="G46" s="51">
        <f t="shared" ca="1" si="38"/>
        <v>0.10691429539171418</v>
      </c>
      <c r="H46" s="55">
        <f>INDEX(Mapping!$D$2:$D$12,MATCH($A46,Mapping!$A$2:$A$12,0))</f>
        <v>0.1326</v>
      </c>
      <c r="I46" s="37">
        <f t="shared" ca="1" si="39"/>
        <v>-2.5685704608285814E-2</v>
      </c>
      <c r="J46" s="223" cm="1">
        <f t="array" aca="1" ref="J46" ca="1">SUM(IF($A46=Sector_Selection,1,0)*Open_Weight*Day_Change)/$G46</f>
        <v>7.4971358033218216E-3</v>
      </c>
      <c r="K46" s="38">
        <f t="shared" ca="1" si="44"/>
        <v>0.76832167571963328</v>
      </c>
      <c r="L46" s="39">
        <f t="shared" ca="1" si="45"/>
        <v>20.274013403010649</v>
      </c>
      <c r="M46" s="36" cm="1">
        <f t="array" aca="1" ref="M46" ca="1">IFERROR(SUM(IF($A46=Sector_Selection,1,0)*Current_Weight*Earnings_Yield)/$G46,"NA")</f>
        <v>4.9324225061994985E-2</v>
      </c>
      <c r="O46" s="38">
        <f ca="1">SUMPRODUCT(Current_Weight,OFFSET(Portfolio!$AK$5,1,MATCH($A46,Portfolio!$AL$4:$AV$4,0)):OFFSET(Portfolio!$AK$47,-1,MATCH($A46,Portfolio!$AL$4:$AV$4,0)),Beta)</f>
        <v>8.2144570593745705E-2</v>
      </c>
      <c r="P46" s="36">
        <f t="shared" ca="1" si="40"/>
        <v>8.5673540314785857E-2</v>
      </c>
      <c r="Q46" s="40">
        <f t="shared" ca="1" si="41"/>
        <v>-2.1240755076928325E-2</v>
      </c>
      <c r="S46" s="38">
        <f>INDEX(Mapping!$E$1:$E$12,MATCH($A46,Mapping!$A$1:$A$12,0))</f>
        <v>0.95599999999999996</v>
      </c>
      <c r="T46" s="38">
        <f t="shared" si="42"/>
        <v>0.12676559999999998</v>
      </c>
      <c r="U46" s="37">
        <f t="shared" ca="1" si="43"/>
        <v>-4.0852520546790977E-2</v>
      </c>
    </row>
    <row r="47" spans="1:21" s="23" customFormat="1" ht="21" customHeight="1">
      <c r="A47" s="15" t="s">
        <v>20</v>
      </c>
      <c r="C47" s="831"/>
      <c r="D47" s="33" t="s">
        <v>20</v>
      </c>
      <c r="E47" s="34" cm="1">
        <f t="array" aca="1" ref="E47" ca="1">COUNTIFS(Sector_Selection,$A47,Current_Weight,"&gt;0")</f>
        <v>8</v>
      </c>
      <c r="F47" s="35">
        <f ca="1">SUMPRODUCT(Current_Value,OFFSET(Portfolio!$AK$5,1,MATCH($A47,Portfolio!$AL$4:$AV$4,0)):OFFSET(Portfolio!$AK$47,-1,MATCH($A47,Portfolio!$AL$4:$AV$4,0)))</f>
        <v>208996.59870952001</v>
      </c>
      <c r="G47" s="51">
        <f t="shared" ca="1" si="38"/>
        <v>0.12959139753272086</v>
      </c>
      <c r="H47" s="55">
        <f>INDEX(Mapping!$D$2:$D$12,MATCH($A47,Mapping!$A$2:$A$12,0))</f>
        <v>8.6800000000000002E-2</v>
      </c>
      <c r="I47" s="37">
        <f t="shared" ca="1" si="39"/>
        <v>4.2791397532720862E-2</v>
      </c>
      <c r="J47" s="223" cm="1">
        <f t="array" aca="1" ref="J47" ca="1">SUM(IF($A47=Sector_Selection,1,0)*Open_Weight*Day_Change)/$G47</f>
        <v>4.869864591459919E-3</v>
      </c>
      <c r="K47" s="38">
        <f t="shared" ca="1" si="44"/>
        <v>0.628810360846355</v>
      </c>
      <c r="L47" s="39">
        <f t="shared" ca="1" si="45"/>
        <v>13.944759201377172</v>
      </c>
      <c r="M47" s="36" cm="1">
        <f t="array" aca="1" ref="M47" ca="1">IFERROR(SUM(IF($A47=Sector_Selection,1,0)*Current_Weight*Earnings_Yield)/$G47,"NA")</f>
        <v>7.1711528722650214E-2</v>
      </c>
      <c r="O47" s="38">
        <f ca="1">SUMPRODUCT(Current_Weight,OFFSET(Portfolio!$AK$5,1,MATCH($A47,Portfolio!$AL$4:$AV$4,0)):OFFSET(Portfolio!$AK$47,-1,MATCH($A47,Portfolio!$AL$4:$AV$4,0)),Beta)</f>
        <v>8.1488413445133648E-2</v>
      </c>
      <c r="P47" s="36">
        <f t="shared" ca="1" si="40"/>
        <v>8.498919434379687E-2</v>
      </c>
      <c r="Q47" s="40">
        <f t="shared" ca="1" si="41"/>
        <v>-4.4602203188923994E-2</v>
      </c>
      <c r="S47" s="38">
        <f>INDEX(Mapping!$E$1:$E$12,MATCH($A47,Mapping!$A$1:$A$12,0))</f>
        <v>0.98299999999999998</v>
      </c>
      <c r="T47" s="38">
        <f t="shared" si="42"/>
        <v>8.5324399999999995E-2</v>
      </c>
      <c r="U47" s="37">
        <f t="shared" ca="1" si="43"/>
        <v>-1.7397474448518913E-4</v>
      </c>
    </row>
    <row r="48" spans="1:21" s="23" customFormat="1" ht="21" customHeight="1" thickBot="1">
      <c r="A48" s="15" t="s">
        <v>22</v>
      </c>
      <c r="C48" s="832"/>
      <c r="D48" s="44" t="s">
        <v>22</v>
      </c>
      <c r="E48" s="168" cm="1">
        <f t="array" aca="1" ref="E48" ca="1">COUNTIFS(Sector_Selection,$A48,Current_Weight,"&gt;0")</f>
        <v>1</v>
      </c>
      <c r="F48" s="169">
        <f ca="1">SUMPRODUCT(Current_Value,OFFSET(Portfolio!$AK$5,1,MATCH($A48,Portfolio!$AL$4:$AV$4,0)):OFFSET(Portfolio!$AK$47,-1,MATCH($A48,Portfolio!$AL$4:$AV$4,0)))</f>
        <v>34711.786930599999</v>
      </c>
      <c r="G48" s="170">
        <f t="shared" ca="1" si="38"/>
        <v>2.1523551134182091E-2</v>
      </c>
      <c r="H48" s="171">
        <f>INDEX(Mapping!$D$2:$D$12,MATCH($A48,Mapping!$A$2:$A$12,0))</f>
        <v>2.9000000000000001E-2</v>
      </c>
      <c r="I48" s="45">
        <f t="shared" ca="1" si="39"/>
        <v>-7.4764488658179105E-3</v>
      </c>
      <c r="J48" s="224" cm="1">
        <f t="array" aca="1" ref="J48" ca="1">SUM(IF($A48=Sector_Selection,1,0)*Open_Weight*Day_Change)/$G48</f>
        <v>1.4000280786086877E-3</v>
      </c>
      <c r="K48" s="47">
        <f t="shared" ca="1" si="44"/>
        <v>1.2410700531683574</v>
      </c>
      <c r="L48" s="48">
        <f t="shared" ca="1" si="45"/>
        <v>11.677795654032966</v>
      </c>
      <c r="M48" s="49" cm="1">
        <f t="array" aca="1" ref="M48" ca="1">IFERROR(SUM(IF($A48=Sector_Selection,1,0)*Current_Weight*Earnings_Yield)/$G48,"NA")</f>
        <v>8.5632599646890253E-2</v>
      </c>
      <c r="O48" s="47">
        <f ca="1">SUMPRODUCT(Current_Weight,OFFSET(Portfolio!$AK$5,1,MATCH($A48,Portfolio!$AL$4:$AV$4,0)):OFFSET(Portfolio!$AK$47,-1,MATCH($A48,Portfolio!$AL$4:$AV$4,0)),Beta)</f>
        <v>2.6712234750471225E-2</v>
      </c>
      <c r="P48" s="49">
        <f t="shared" ca="1" si="40"/>
        <v>2.7859805027293717E-2</v>
      </c>
      <c r="Q48" s="62">
        <f t="shared" ca="1" si="41"/>
        <v>6.3362538931116263E-3</v>
      </c>
      <c r="S48" s="47">
        <f>INDEX(Mapping!$E$1:$E$12,MATCH($A48,Mapping!$A$1:$A$12,0))</f>
        <v>0.92300000000000004</v>
      </c>
      <c r="T48" s="47">
        <f t="shared" si="42"/>
        <v>2.6767000000000003E-2</v>
      </c>
      <c r="U48" s="45">
        <f t="shared" ca="1" si="43"/>
        <v>1.1433845545327469E-3</v>
      </c>
    </row>
    <row r="49" spans="1:24" s="23" customFormat="1" ht="21" customHeight="1">
      <c r="A49" s="15" t="s">
        <v>24</v>
      </c>
      <c r="C49" s="830" t="s">
        <v>25</v>
      </c>
      <c r="D49" s="24" t="s">
        <v>24</v>
      </c>
      <c r="E49" s="25" cm="1">
        <f t="array" aca="1" ref="E49" ca="1">COUNTIFS(Sector_Selection,$A49,Current_Weight,"&gt;0")</f>
        <v>2</v>
      </c>
      <c r="F49" s="26">
        <f ca="1">SUMPRODUCT(Current_Value,OFFSET(Portfolio!$AK$5,1,MATCH($A49,Portfolio!$AL$4:$AV$4,0)):OFFSET(Portfolio!$AK$47,-1,MATCH($A49,Portfolio!$AL$4:$AV$4,0)))</f>
        <v>122695.57635822</v>
      </c>
      <c r="G49" s="50">
        <f t="shared" ca="1" si="38"/>
        <v>7.6079186501230467E-2</v>
      </c>
      <c r="H49" s="54">
        <f>INDEX(Mapping!$D$2:$D$12,MATCH($A49,Mapping!$A$2:$A$12,0))</f>
        <v>8.2299999999999998E-2</v>
      </c>
      <c r="I49" s="28">
        <f t="shared" ca="1" si="39"/>
        <v>-6.2208134987695313E-3</v>
      </c>
      <c r="J49" s="222" cm="1">
        <f t="array" aca="1" ref="J49" ca="1">SUM(IF($A49=Sector_Selection,1,0)*Open_Weight*Day_Change)/$G49</f>
        <v>5.0423619258843869E-3</v>
      </c>
      <c r="K49" s="30">
        <f t="shared" ca="1" si="44"/>
        <v>0.64379340781315453</v>
      </c>
      <c r="L49" s="31">
        <f t="shared" ca="1" si="45"/>
        <v>22.176658512572487</v>
      </c>
      <c r="M49" s="27" cm="1">
        <f t="array" aca="1" ref="M49" ca="1">IFERROR(SUM(IF($A49=Sector_Selection,1,0)*Current_Weight*Earnings_Yield)/$G49,"NA")</f>
        <v>4.5092456080931931E-2</v>
      </c>
      <c r="O49" s="30">
        <f ca="1">SUMPRODUCT(Current_Weight,OFFSET(Portfolio!$AK$5,1,MATCH($A49,Portfolio!$AL$4:$AV$4,0)):OFFSET(Portfolio!$AK$47,-1,MATCH($A49,Portfolio!$AL$4:$AV$4,0)),Beta)</f>
        <v>4.8979278741279705E-2</v>
      </c>
      <c r="P49" s="27">
        <f t="shared" ca="1" si="40"/>
        <v>5.1083451791147982E-2</v>
      </c>
      <c r="Q49" s="32">
        <f t="shared" ca="1" si="41"/>
        <v>-2.4995734710082484E-2</v>
      </c>
      <c r="S49" s="30">
        <f>INDEX(Mapping!$E$1:$E$12,MATCH($A49,Mapping!$A$1:$A$12,0))</f>
        <v>0.80500000000000005</v>
      </c>
      <c r="T49" s="30">
        <f t="shared" si="42"/>
        <v>6.6251500000000005E-2</v>
      </c>
      <c r="U49" s="28">
        <f t="shared" ca="1" si="43"/>
        <v>-1.5042857879383767E-2</v>
      </c>
    </row>
    <row r="50" spans="1:24" s="23" customFormat="1" ht="21" customHeight="1" thickBot="1">
      <c r="A50" s="15" t="s">
        <v>29</v>
      </c>
      <c r="C50" s="832"/>
      <c r="D50" s="44" t="s">
        <v>29</v>
      </c>
      <c r="E50" s="168" cm="1">
        <f t="array" aca="1" ref="E50" ca="1">COUNTIFS(Sector_Selection,$A50,Current_Weight,"&gt;0")</f>
        <v>9</v>
      </c>
      <c r="F50" s="169">
        <f ca="1">SUMPRODUCT(Current_Value,OFFSET(Portfolio!$AK$5,1,MATCH($A50,Portfolio!$AL$4:$AV$4,0)):OFFSET(Portfolio!$AK$47,-1,MATCH($A50,Portfolio!$AL$4:$AV$4,0)))</f>
        <v>475090.34348269989</v>
      </c>
      <c r="G50" s="170">
        <f t="shared" ca="1" si="38"/>
        <v>0.29458671550820309</v>
      </c>
      <c r="H50" s="171">
        <f>INDEX(Mapping!$D$2:$D$12,MATCH($A50,Mapping!$A$2:$A$12,0))</f>
        <v>0.30549999999999999</v>
      </c>
      <c r="I50" s="45">
        <f t="shared" ca="1" si="39"/>
        <v>-1.0913284491796904E-2</v>
      </c>
      <c r="J50" s="224" cm="1">
        <f t="array" aca="1" ref="J50" ca="1">SUM(IF($A50=Sector_Selection,1,0)*Open_Weight*Day_Change)/$G50</f>
        <v>1.749743209971991E-3</v>
      </c>
      <c r="K50" s="47">
        <f t="shared" ca="1" si="44"/>
        <v>1.0794549912589428</v>
      </c>
      <c r="L50" s="48">
        <f t="shared" ca="1" si="45"/>
        <v>45.551765197915842</v>
      </c>
      <c r="M50" s="49" cm="1">
        <f t="array" aca="1" ref="M50" ca="1">IFERROR(SUM(IF($A50=Sector_Selection,1,0)*Current_Weight*Earnings_Yield)/$G50,"NA")</f>
        <v>2.1953046070885388E-2</v>
      </c>
      <c r="O50" s="47">
        <f ca="1">SUMPRODUCT(Current_Weight,OFFSET(Portfolio!$AK$5,1,MATCH($A50,Portfolio!$AL$4:$AV$4,0)):OFFSET(Portfolio!$AK$47,-1,MATCH($A50,Portfolio!$AL$4:$AV$4,0)),Beta)</f>
        <v>0.31799310041390805</v>
      </c>
      <c r="P50" s="49">
        <f t="shared" ca="1" si="40"/>
        <v>0.33165423485954604</v>
      </c>
      <c r="Q50" s="62">
        <f t="shared" ca="1" si="41"/>
        <v>3.7067519351342948E-2</v>
      </c>
      <c r="S50" s="47">
        <f>INDEX(Mapping!$E$1:$E$12,MATCH($A50,Mapping!$A$1:$A$12,0))</f>
        <v>1.2310000000000001</v>
      </c>
      <c r="T50" s="47">
        <f t="shared" si="42"/>
        <v>0.37607050000000003</v>
      </c>
      <c r="U50" s="45">
        <f t="shared" ca="1" si="43"/>
        <v>-4.3705633837037627E-2</v>
      </c>
    </row>
    <row r="51" spans="1:24" s="23" customFormat="1" ht="21" customHeight="1">
      <c r="A51" s="15" t="s">
        <v>31</v>
      </c>
      <c r="C51" s="830" t="s">
        <v>32</v>
      </c>
      <c r="D51" s="24" t="s">
        <v>31</v>
      </c>
      <c r="E51" s="25" cm="1">
        <f t="array" aca="1" ref="E51" ca="1">COUNTIFS(Sector_Selection,$A51,Current_Weight,"&gt;0")</f>
        <v>2</v>
      </c>
      <c r="F51" s="26">
        <f ca="1">SUMPRODUCT(Current_Value,OFFSET(Portfolio!$AK$5,1,MATCH($A51,Portfolio!$AL$4:$AV$4,0)):OFFSET(Portfolio!$AK$47,-1,MATCH($A51,Portfolio!$AL$4:$AV$4,0)))</f>
        <v>98450.72590866001</v>
      </c>
      <c r="G51" s="50">
        <f t="shared" ca="1" si="38"/>
        <v>6.1045812407438685E-2</v>
      </c>
      <c r="H51" s="54">
        <f>INDEX(Mapping!$D$2:$D$12,MATCH($A51,Mapping!$A$2:$A$12,0))</f>
        <v>5.6899999999999999E-2</v>
      </c>
      <c r="I51" s="28">
        <f t="shared" ca="1" si="39"/>
        <v>4.1458124074386857E-3</v>
      </c>
      <c r="J51" s="222" cm="1">
        <f t="array" aca="1" ref="J51" ca="1">SUM(IF($A51=Sector_Selection,1,0)*Open_Weight*Day_Change)/$G51</f>
        <v>5.717994961206653E-3</v>
      </c>
      <c r="K51" s="30">
        <f t="shared" ca="1" si="44"/>
        <v>0.48962300455287988</v>
      </c>
      <c r="L51" s="31">
        <f t="shared" ca="1" si="45"/>
        <v>54.548487454268233</v>
      </c>
      <c r="M51" s="27" cm="1">
        <f t="array" aca="1" ref="M51" ca="1">IFERROR(SUM(IF($A51=Sector_Selection,1,0)*Current_Weight*Earnings_Yield)/$G51,"NA")</f>
        <v>1.8332313995660633E-2</v>
      </c>
      <c r="O51" s="30">
        <f ca="1">SUMPRODUCT(Current_Weight,OFFSET(Portfolio!$AK$5,1,MATCH($A51,Portfolio!$AL$4:$AV$4,0)):OFFSET(Portfolio!$AK$47,-1,MATCH($A51,Portfolio!$AL$4:$AV$4,0)),Beta)</f>
        <v>2.9889434086301601E-2</v>
      </c>
      <c r="P51" s="27">
        <f t="shared" ca="1" si="40"/>
        <v>3.1173498353814062E-2</v>
      </c>
      <c r="Q51" s="32">
        <f t="shared" ca="1" si="41"/>
        <v>-2.9872314053624623E-2</v>
      </c>
      <c r="S51" s="30">
        <f>INDEX(Mapping!$E$1:$E$12,MATCH($A51,Mapping!$A$1:$A$12,0))</f>
        <v>0.68600000000000005</v>
      </c>
      <c r="T51" s="30">
        <f t="shared" si="42"/>
        <v>3.9033400000000003E-2</v>
      </c>
      <c r="U51" s="28">
        <f t="shared" ca="1" si="43"/>
        <v>-7.786143252696491E-3</v>
      </c>
    </row>
    <row r="52" spans="1:24" s="23" customFormat="1" ht="21" customHeight="1">
      <c r="A52" s="15" t="s">
        <v>34</v>
      </c>
      <c r="C52" s="831"/>
      <c r="D52" s="33" t="s">
        <v>34</v>
      </c>
      <c r="E52" s="34" cm="1">
        <f t="array" aca="1" ref="E52" ca="1">COUNTIFS(Sector_Selection,$A52,Current_Weight,"&gt;0")</f>
        <v>4</v>
      </c>
      <c r="F52" s="35">
        <f ca="1">SUMPRODUCT(Current_Value,OFFSET(Portfolio!$AK$5,1,MATCH($A52,Portfolio!$AL$4:$AV$4,0)):OFFSET(Portfolio!$AK$47,-1,MATCH($A52,Portfolio!$AL$4:$AV$4,0)))</f>
        <v>161211.59060220001</v>
      </c>
      <c r="G52" s="51">
        <f t="shared" ca="1" si="38"/>
        <v>9.9961604416580932E-2</v>
      </c>
      <c r="H52" s="55">
        <f>INDEX(Mapping!$D$2:$D$12,MATCH($A52,Mapping!$A$2:$A$12,0))</f>
        <v>0.123</v>
      </c>
      <c r="I52" s="37">
        <f t="shared" ca="1" si="39"/>
        <v>-2.3038395583419066E-2</v>
      </c>
      <c r="J52" s="223" cm="1">
        <f t="array" aca="1" ref="J52" ca="1">SUM(IF($A52=Sector_Selection,1,0)*Open_Weight*Day_Change)/$G52</f>
        <v>7.8333280142366783E-3</v>
      </c>
      <c r="K52" s="38">
        <f t="shared" ca="1" si="44"/>
        <v>0.6821556916292153</v>
      </c>
      <c r="L52" s="39">
        <f t="shared" ca="1" si="45"/>
        <v>39.595377675960904</v>
      </c>
      <c r="M52" s="36" cm="1">
        <f t="array" aca="1" ref="M52" ca="1">IFERROR(SUM(IF($A52=Sector_Selection,1,0)*Current_Weight*Earnings_Yield)/$G52,"NA")</f>
        <v>2.525547320658893E-2</v>
      </c>
      <c r="O52" s="38">
        <f ca="1">SUMPRODUCT(Current_Weight,OFFSET(Portfolio!$AK$5,1,MATCH($A52,Portfolio!$AL$4:$AV$4,0)):OFFSET(Portfolio!$AK$47,-1,MATCH($A52,Portfolio!$AL$4:$AV$4,0)),Beta)</f>
        <v>6.8189377397158787E-2</v>
      </c>
      <c r="P52" s="36">
        <f t="shared" ca="1" si="40"/>
        <v>7.1118825398308536E-2</v>
      </c>
      <c r="Q52" s="40">
        <f t="shared" ca="1" si="41"/>
        <v>-2.8842779018272396E-2</v>
      </c>
      <c r="S52" s="38">
        <f>INDEX(Mapping!$E$1:$E$12,MATCH($A52,Mapping!$A$1:$A$12,0))</f>
        <v>0.78100000000000003</v>
      </c>
      <c r="T52" s="38">
        <f t="shared" si="42"/>
        <v>9.6062999999999996E-2</v>
      </c>
      <c r="U52" s="37">
        <f t="shared" ca="1" si="43"/>
        <v>-2.4762651789080298E-2</v>
      </c>
    </row>
    <row r="53" spans="1:24" s="23" customFormat="1" ht="21" customHeight="1" thickBot="1">
      <c r="A53" s="15" t="s">
        <v>36</v>
      </c>
      <c r="C53" s="832"/>
      <c r="D53" s="44" t="s">
        <v>36</v>
      </c>
      <c r="E53" s="168" cm="1">
        <f t="array" aca="1" ref="E53" ca="1">COUNTIFS(Sector_Selection,$A53,Current_Weight,"&gt;0")</f>
        <v>1</v>
      </c>
      <c r="F53" s="169">
        <f ca="1">SUMPRODUCT(Current_Value,OFFSET(Portfolio!$AK$5,1,MATCH($A53,Portfolio!$AL$4:$AV$4,0)):OFFSET(Portfolio!$AK$47,-1,MATCH($A53,Portfolio!$AL$4:$AV$4,0)))</f>
        <v>39900.454955880006</v>
      </c>
      <c r="G53" s="170">
        <f t="shared" ca="1" si="38"/>
        <v>2.4740860625730051E-2</v>
      </c>
      <c r="H53" s="171">
        <f>INDEX(Mapping!$D$2:$D$12,MATCH($A53,Mapping!$A$2:$A$12,0))</f>
        <v>2.4199999999999999E-2</v>
      </c>
      <c r="I53" s="45">
        <f t="shared" ca="1" si="39"/>
        <v>5.4086062573005175E-4</v>
      </c>
      <c r="J53" s="224" cm="1">
        <f t="array" aca="1" ref="J53" ca="1">SUM(IF($A53=Sector_Selection,1,0)*Open_Weight*Day_Change)/$G53</f>
        <v>8.2707150609158935E-3</v>
      </c>
      <c r="K53" s="47">
        <f t="shared" ca="1" si="44"/>
        <v>0.82077640246618189</v>
      </c>
      <c r="L53" s="48">
        <f t="shared" ca="1" si="45"/>
        <v>35.923128154645099</v>
      </c>
      <c r="M53" s="49" cm="1">
        <f t="array" aca="1" ref="M53" ca="1">IFERROR(SUM(IF($A53=Sector_Selection,1,0)*Current_Weight*Earnings_Yield)/$G53,"NA")</f>
        <v>2.7837219400691122E-2</v>
      </c>
      <c r="O53" s="47">
        <f ca="1">SUMPRODUCT(Current_Weight,OFFSET(Portfolio!$AK$5,1,MATCH($A53,Portfolio!$AL$4:$AV$4,0)):OFFSET(Portfolio!$AK$47,-1,MATCH($A53,Portfolio!$AL$4:$AV$4,0)),Beta)</f>
        <v>2.0306714578303922E-2</v>
      </c>
      <c r="P53" s="49">
        <f t="shared" ca="1" si="40"/>
        <v>2.1179100669833327E-2</v>
      </c>
      <c r="Q53" s="62">
        <f t="shared" ca="1" si="41"/>
        <v>-3.561759955896724E-3</v>
      </c>
      <c r="S53" s="47">
        <f>INDEX(Mapping!$E$1:$E$12,MATCH($A53,Mapping!$A$1:$A$12,0))</f>
        <v>0.77100000000000002</v>
      </c>
      <c r="T53" s="47">
        <f t="shared" si="42"/>
        <v>1.86582E-2</v>
      </c>
      <c r="U53" s="45">
        <f t="shared" ca="1" si="43"/>
        <v>2.5561576256046617E-3</v>
      </c>
    </row>
    <row r="54" spans="1:24" ht="8.25" customHeight="1"/>
    <row r="55" spans="1:24" ht="18.95">
      <c r="C55" s="119" t="s">
        <v>352</v>
      </c>
      <c r="D55" s="120"/>
      <c r="E55" s="120"/>
      <c r="F55" s="120"/>
      <c r="G55" s="120"/>
      <c r="H55" s="120"/>
      <c r="I55" s="120"/>
      <c r="J55" s="120"/>
      <c r="K55" s="120"/>
      <c r="L55" s="120"/>
      <c r="M55" s="120"/>
      <c r="O55" s="120"/>
      <c r="P55" s="120"/>
      <c r="Q55" s="120"/>
      <c r="S55" s="120"/>
      <c r="T55" s="120"/>
      <c r="U55" s="120"/>
      <c r="W55" s="289" t="s">
        <v>353</v>
      </c>
      <c r="X55" s="289"/>
    </row>
    <row r="56" spans="1:24" ht="39.950000000000003" thickBot="1">
      <c r="C56" s="123" t="s">
        <v>350</v>
      </c>
      <c r="D56" s="121" t="s">
        <v>351</v>
      </c>
      <c r="E56" s="122" t="s">
        <v>328</v>
      </c>
      <c r="F56" s="129" t="s">
        <v>347</v>
      </c>
      <c r="G56" s="129" t="s">
        <v>348</v>
      </c>
      <c r="H56" s="123" t="s">
        <v>3</v>
      </c>
      <c r="I56" s="123" t="s">
        <v>330</v>
      </c>
      <c r="J56" s="123"/>
      <c r="K56" s="123" t="s">
        <v>169</v>
      </c>
      <c r="L56" s="123" t="s">
        <v>283</v>
      </c>
      <c r="M56" s="123" t="s">
        <v>285</v>
      </c>
      <c r="O56" s="124" t="s">
        <v>332</v>
      </c>
      <c r="P56" s="125" t="s">
        <v>333</v>
      </c>
      <c r="Q56" s="126" t="s">
        <v>334</v>
      </c>
      <c r="S56" s="127" t="s">
        <v>335</v>
      </c>
      <c r="T56" s="128" t="s">
        <v>336</v>
      </c>
      <c r="U56" s="126" t="s">
        <v>337</v>
      </c>
      <c r="W56" s="287" t="s">
        <v>354</v>
      </c>
      <c r="X56" s="287" t="s">
        <v>355</v>
      </c>
    </row>
    <row r="57" spans="1:24" ht="24" customHeight="1" thickTop="1" thickBot="1">
      <c r="A57" s="16" t="s">
        <v>338</v>
      </c>
      <c r="C57" s="93"/>
      <c r="D57" s="94" t="s">
        <v>311</v>
      </c>
      <c r="E57" s="95">
        <f ca="1">SUM(E59:E69)</f>
        <v>39</v>
      </c>
      <c r="F57" s="96">
        <f ca="1">SUM(F58:F69)</f>
        <v>1612735.1250822798</v>
      </c>
      <c r="G57" s="97">
        <f ca="1">SUM(G58:G69)</f>
        <v>1</v>
      </c>
      <c r="H57" s="97"/>
      <c r="I57" s="97"/>
      <c r="J57" s="98"/>
      <c r="K57" s="99">
        <f ca="1">SUMPRODUCT(Post_Action_Weight,Beta)</f>
        <v>0.95880910596114222</v>
      </c>
      <c r="L57" s="100">
        <f t="shared" ref="L57" ca="1" si="46">F57/(M57*F57)</f>
        <v>27.07017973669652</v>
      </c>
      <c r="M57" s="101">
        <f ca="1">SUMPRODUCT(Post_Action_Weight,Earnings_Yield)</f>
        <v>3.6941018113906099E-2</v>
      </c>
      <c r="O57" s="92"/>
      <c r="P57" s="92"/>
      <c r="Q57" s="92"/>
      <c r="S57" s="92"/>
      <c r="T57" s="92"/>
      <c r="U57" s="92"/>
      <c r="W57" s="288">
        <f ca="1">SUM(W$58:W$69)</f>
        <v>3.9625261575728836E-3</v>
      </c>
      <c r="X57" s="288">
        <f ca="1">SUM(X$58:X$69)</f>
        <v>7.0379960476837427E-3</v>
      </c>
    </row>
    <row r="58" spans="1:24" ht="21" customHeight="1" thickTop="1" thickBot="1">
      <c r="A58" s="15" t="s">
        <v>155</v>
      </c>
      <c r="C58" s="158"/>
      <c r="D58" s="159" t="s">
        <v>155</v>
      </c>
      <c r="E58" s="160"/>
      <c r="F58" s="166">
        <f>Portfolio!$L$6</f>
        <v>16459</v>
      </c>
      <c r="G58" s="167">
        <f ca="1">F58/$F$57</f>
        <v>1.0205643657175434E-2</v>
      </c>
      <c r="H58" s="161"/>
      <c r="I58" s="221"/>
      <c r="J58" s="162"/>
      <c r="K58" s="163"/>
      <c r="L58" s="164"/>
      <c r="M58" s="165"/>
      <c r="O58" s="212"/>
      <c r="P58" s="213"/>
      <c r="Q58" s="214"/>
      <c r="S58" s="161"/>
      <c r="T58" s="161"/>
      <c r="U58" s="161"/>
      <c r="W58" s="286">
        <f>I58^2</f>
        <v>0</v>
      </c>
      <c r="X58" s="286">
        <f t="shared" ref="X58:X69" si="47">U58^2</f>
        <v>0</v>
      </c>
    </row>
    <row r="59" spans="1:24" s="23" customFormat="1" ht="21" customHeight="1">
      <c r="A59" s="15" t="s">
        <v>7</v>
      </c>
      <c r="C59" s="830" t="s">
        <v>8</v>
      </c>
      <c r="D59" s="24" t="s">
        <v>7</v>
      </c>
      <c r="E59" s="25" cm="1">
        <f t="array" aca="1" ref="E59" ca="1">COUNTIFS(Sector_Selection,$A59,Post_Action_Weight,"&gt;0")</f>
        <v>3</v>
      </c>
      <c r="F59" s="26">
        <f ca="1">SUMPRODUCT(Post_Action_Value,OFFSET(Portfolio!$AK$5,1,MATCH($A59,Portfolio!$AL$4:$AV$4,0)):OFFSET(Portfolio!$AK$47,-1,MATCH($A59,Portfolio!$AL$4:$AV$4,0)))</f>
        <v>60881.694926759999</v>
      </c>
      <c r="G59" s="50">
        <f ca="1">F59/$F$57</f>
        <v>3.7750585313043199E-2</v>
      </c>
      <c r="H59" s="54">
        <f>INDEX(Mapping!$D$2:$D$12,MATCH($A59,Mapping!$A$2:$A$12,0))</f>
        <v>2.3400000000000001E-2</v>
      </c>
      <c r="I59" s="28">
        <f t="shared" ref="I59:I69" ca="1" si="48">G59-H59</f>
        <v>1.4350585313043198E-2</v>
      </c>
      <c r="J59" s="41"/>
      <c r="K59" s="30">
        <f ca="1">IFERROR($O59/$G59,"NA")</f>
        <v>1.2061381785498804</v>
      </c>
      <c r="L59" s="31">
        <f ca="1">IFERROR(F59/(M59*F59),"NA")</f>
        <v>11.24139356824756</v>
      </c>
      <c r="M59" s="27" cm="1">
        <f t="array" aca="1" ref="M59" ca="1">IFERROR(SUM(IF($A59=Sector_Selection,1,0)*Post_Action_Weight*Earnings_Yield)/$G59,"NA")</f>
        <v>8.895694238698304E-2</v>
      </c>
      <c r="O59" s="30">
        <f ca="1">SUMPRODUCT(Post_Action_Weight,OFFSET(Portfolio!$AK$5,1,MATCH($A59,Portfolio!$AL$4:$AV$4,0)):OFFSET(Portfolio!$AK$47,-1,MATCH($A59,Portfolio!$AL$4:$AV$4,0)),Beta)</f>
        <v>4.5532422208665789E-2</v>
      </c>
      <c r="P59" s="27">
        <f ca="1">O59/$K$57</f>
        <v>4.7488516666748352E-2</v>
      </c>
      <c r="Q59" s="32">
        <f t="shared" ref="Q59:Q69" ca="1" si="49">P59-G59</f>
        <v>9.7379313537051537E-3</v>
      </c>
      <c r="S59" s="30">
        <f>INDEX(Mapping!$E$1:$E$12,MATCH($A59,Mapping!$A$1:$A$12,0))</f>
        <v>0.98</v>
      </c>
      <c r="T59" s="30">
        <f t="shared" ref="T59:T69" si="50">S59*H59</f>
        <v>2.2932000000000001E-2</v>
      </c>
      <c r="U59" s="28">
        <f t="shared" ref="U59:U69" ca="1" si="51">P59-(T59/SUM($T$43:$T$53))</f>
        <v>2.4599849491444638E-2</v>
      </c>
      <c r="W59" s="286">
        <f t="shared" ref="W59:W69" ca="1" si="52">I59^2</f>
        <v>2.0593929882693114E-4</v>
      </c>
      <c r="X59" s="286">
        <f t="shared" ca="1" si="47"/>
        <v>6.0515259500172906E-4</v>
      </c>
    </row>
    <row r="60" spans="1:24" s="23" customFormat="1" ht="21" customHeight="1">
      <c r="A60" s="15" t="s">
        <v>12</v>
      </c>
      <c r="C60" s="831"/>
      <c r="D60" s="33" t="s">
        <v>12</v>
      </c>
      <c r="E60" s="34" cm="1">
        <f t="array" aca="1" ref="E60" ca="1">COUNTIFS(Sector_Selection,$A60,Post_Action_Weight,"&gt;0")</f>
        <v>4</v>
      </c>
      <c r="F60" s="35">
        <f ca="1">SUMPRODUCT(Post_Action_Value,OFFSET(Portfolio!$AK$5,1,MATCH($A60,Portfolio!$AL$4:$AV$4,0)):OFFSET(Portfolio!$AK$47,-1,MATCH($A60,Portfolio!$AL$4:$AV$4,0)))</f>
        <v>187418.76105772</v>
      </c>
      <c r="G60" s="51">
        <f t="shared" ref="G60:G69" ca="1" si="53">F60/$F$57</f>
        <v>0.11621174372831876</v>
      </c>
      <c r="H60" s="55">
        <f>INDEX(Mapping!$D$2:$D$12,MATCH($A60,Mapping!$A$2:$A$12,0))</f>
        <v>9.98E-2</v>
      </c>
      <c r="I60" s="37">
        <f t="shared" ca="1" si="48"/>
        <v>1.6411743728318759E-2</v>
      </c>
      <c r="J60" s="29"/>
      <c r="K60" s="38">
        <f t="shared" ref="K60:K69" ca="1" si="54">IFERROR($O60/$G60,"NA")</f>
        <v>0.58736229427567876</v>
      </c>
      <c r="L60" s="39">
        <f t="shared" ref="L60:L69" ca="1" si="55">IFERROR(F60/(M60*F60),"NA")</f>
        <v>59.730028843007048</v>
      </c>
      <c r="M60" s="36" cm="1">
        <f t="array" aca="1" ref="M60" ca="1">IFERROR(SUM(IF($A60=Sector_Selection,1,0)*Post_Action_Weight*Earnings_Yield)/$G60,"NA")</f>
        <v>1.6741997607742257E-2</v>
      </c>
      <c r="O60" s="38">
        <f ca="1">SUMPRODUCT(Post_Action_Weight,OFFSET(Portfolio!$AK$5,1,MATCH($A60,Portfolio!$AL$4:$AV$4,0)):OFFSET(Portfolio!$AK$47,-1,MATCH($A60,Portfolio!$AL$4:$AV$4,0)),Beta)</f>
        <v>6.825839641804253E-2</v>
      </c>
      <c r="P60" s="36">
        <f t="shared" ref="P60:P69" ca="1" si="56">O60/$K$57</f>
        <v>7.1190809509071196E-2</v>
      </c>
      <c r="Q60" s="40">
        <f t="shared" ca="1" si="49"/>
        <v>-4.5020934219247563E-2</v>
      </c>
      <c r="S60" s="38">
        <f>INDEX(Mapping!$E$1:$E$12,MATCH($A60,Mapping!$A$1:$A$12,0))</f>
        <v>1.135</v>
      </c>
      <c r="T60" s="38">
        <f t="shared" si="50"/>
        <v>0.113273</v>
      </c>
      <c r="U60" s="37">
        <f t="shared" ca="1" si="51"/>
        <v>-4.1868147273947193E-2</v>
      </c>
      <c r="W60" s="286">
        <f t="shared" ca="1" si="52"/>
        <v>2.6934533220401011E-4</v>
      </c>
      <c r="X60" s="286">
        <f t="shared" ca="1" si="47"/>
        <v>1.7529417561529318E-3</v>
      </c>
    </row>
    <row r="61" spans="1:24" s="23" customFormat="1" ht="21" customHeight="1">
      <c r="A61" s="15" t="s">
        <v>16</v>
      </c>
      <c r="C61" s="831"/>
      <c r="D61" s="33" t="s">
        <v>16</v>
      </c>
      <c r="E61" s="34" cm="1">
        <f t="array" aca="1" ref="E61" ca="1">COUNTIFS(Sector_Selection,$A61,Post_Action_Weight,"&gt;0")</f>
        <v>1</v>
      </c>
      <c r="F61" s="35">
        <f ca="1">SUMPRODUCT(Post_Action_Value,OFFSET(Portfolio!$AK$5,1,MATCH($A61,Portfolio!$AL$4:$AV$4,0)):OFFSET(Portfolio!$AK$47,-1,MATCH($A61,Portfolio!$AL$4:$AV$4,0)))</f>
        <v>34494.152598380002</v>
      </c>
      <c r="G61" s="51">
        <f t="shared" ca="1" si="53"/>
        <v>2.1388603783662336E-2</v>
      </c>
      <c r="H61" s="55">
        <f>INDEX(Mapping!$D$2:$D$12,MATCH($A61,Mapping!$A$2:$A$12,0))</f>
        <v>3.6700000000000003E-2</v>
      </c>
      <c r="I61" s="37">
        <f t="shared" ca="1" si="48"/>
        <v>-1.5311396216337668E-2</v>
      </c>
      <c r="J61" s="29"/>
      <c r="K61" s="38">
        <f t="shared" ca="1" si="54"/>
        <v>0.7535846402071944</v>
      </c>
      <c r="L61" s="39">
        <f t="shared" ca="1" si="55"/>
        <v>21.445077212102063</v>
      </c>
      <c r="M61" s="36" cm="1">
        <f t="array" aca="1" ref="M61" ca="1">IFERROR(SUM(IF($A61=Sector_Selection,1,0)*Post_Action_Weight*Earnings_Yield)/$G61,"NA")</f>
        <v>4.6630748404844713E-2</v>
      </c>
      <c r="O61" s="38">
        <f ca="1">SUMPRODUCT(Post_Action_Weight,OFFSET(Portfolio!$AK$5,1,MATCH($A61,Portfolio!$AL$4:$AV$4,0)):OFFSET(Portfolio!$AK$47,-1,MATCH($A61,Portfolio!$AL$4:$AV$4,0)),Beta)</f>
        <v>1.6118123286845417E-2</v>
      </c>
      <c r="P61" s="36">
        <f t="shared" ca="1" si="56"/>
        <v>1.681056550947967E-2</v>
      </c>
      <c r="Q61" s="40">
        <f t="shared" ca="1" si="49"/>
        <v>-4.5780382741826657E-3</v>
      </c>
      <c r="S61" s="38">
        <f>INDEX(Mapping!$E$1:$E$12,MATCH($A61,Mapping!$A$1:$A$12,0))</f>
        <v>0.83799999999999997</v>
      </c>
      <c r="T61" s="38">
        <f t="shared" si="50"/>
        <v>3.07546E-2</v>
      </c>
      <c r="U61" s="37">
        <f t="shared" ca="1" si="51"/>
        <v>-1.3885919904334895E-2</v>
      </c>
      <c r="W61" s="286">
        <f t="shared" ca="1" si="52"/>
        <v>2.3443885409367944E-4</v>
      </c>
      <c r="X61" s="286">
        <f t="shared" ca="1" si="47"/>
        <v>1.9281877158960401E-4</v>
      </c>
    </row>
    <row r="62" spans="1:24" s="23" customFormat="1" ht="21" customHeight="1">
      <c r="A62" s="15" t="s">
        <v>18</v>
      </c>
      <c r="C62" s="831"/>
      <c r="D62" s="33" t="s">
        <v>18</v>
      </c>
      <c r="E62" s="34" cm="1">
        <f t="array" aca="1" ref="E62" ca="1">COUNTIFS(Sector_Selection,$A62,Post_Action_Weight,"&gt;0")</f>
        <v>4</v>
      </c>
      <c r="F62" s="35">
        <f ca="1">SUMPRODUCT(Post_Action_Value,OFFSET(Portfolio!$AK$5,1,MATCH($A62,Portfolio!$AL$4:$AV$4,0)):OFFSET(Portfolio!$AK$47,-1,MATCH($A62,Portfolio!$AL$4:$AV$4,0)))</f>
        <v>172424.43955163998</v>
      </c>
      <c r="G62" s="51">
        <f t="shared" ca="1" si="53"/>
        <v>0.10691429539171418</v>
      </c>
      <c r="H62" s="55">
        <f>INDEX(Mapping!$D$2:$D$12,MATCH($A62,Mapping!$A$2:$A$12,0))</f>
        <v>0.1326</v>
      </c>
      <c r="I62" s="37">
        <f t="shared" ca="1" si="48"/>
        <v>-2.5685704608285814E-2</v>
      </c>
      <c r="J62" s="29"/>
      <c r="K62" s="38">
        <f t="shared" ca="1" si="54"/>
        <v>0.76832167571963328</v>
      </c>
      <c r="L62" s="39">
        <f t="shared" ca="1" si="55"/>
        <v>20.274013403010649</v>
      </c>
      <c r="M62" s="36" cm="1">
        <f t="array" aca="1" ref="M62" ca="1">IFERROR(SUM(IF($A62=Sector_Selection,1,0)*Post_Action_Weight*Earnings_Yield)/$G62,"NA")</f>
        <v>4.9324225061994985E-2</v>
      </c>
      <c r="O62" s="38">
        <f ca="1">SUMPRODUCT(Post_Action_Weight,OFFSET(Portfolio!$AK$5,1,MATCH($A62,Portfolio!$AL$4:$AV$4,0)):OFFSET(Portfolio!$AK$47,-1,MATCH($A62,Portfolio!$AL$4:$AV$4,0)),Beta)</f>
        <v>8.2144570593745705E-2</v>
      </c>
      <c r="P62" s="36">
        <f t="shared" ca="1" si="56"/>
        <v>8.5673540314785857E-2</v>
      </c>
      <c r="Q62" s="40">
        <f t="shared" ca="1" si="49"/>
        <v>-2.1240755076928325E-2</v>
      </c>
      <c r="S62" s="38">
        <f>INDEX(Mapping!$E$1:$E$12,MATCH($A62,Mapping!$A$1:$A$12,0))</f>
        <v>0.95599999999999996</v>
      </c>
      <c r="T62" s="38">
        <f t="shared" si="50"/>
        <v>0.12676559999999998</v>
      </c>
      <c r="U62" s="37">
        <f t="shared" ca="1" si="51"/>
        <v>-4.0852520546790977E-2</v>
      </c>
      <c r="W62" s="286">
        <f t="shared" ca="1" si="52"/>
        <v>6.5975542122411509E-4</v>
      </c>
      <c r="X62" s="286">
        <f t="shared" ca="1" si="47"/>
        <v>1.6689284350259789E-3</v>
      </c>
    </row>
    <row r="63" spans="1:24" s="23" customFormat="1" ht="21" customHeight="1">
      <c r="A63" s="15" t="s">
        <v>20</v>
      </c>
      <c r="C63" s="831"/>
      <c r="D63" s="33" t="s">
        <v>20</v>
      </c>
      <c r="E63" s="34" cm="1">
        <f t="array" aca="1" ref="E63" ca="1">COUNTIFS(Sector_Selection,$A63,Post_Action_Weight,"&gt;0")</f>
        <v>8</v>
      </c>
      <c r="F63" s="35">
        <f ca="1">SUMPRODUCT(Post_Action_Value,OFFSET(Portfolio!$AK$5,1,MATCH($A63,Portfolio!$AL$4:$AV$4,0)):OFFSET(Portfolio!$AK$47,-1,MATCH($A63,Portfolio!$AL$4:$AV$4,0)))</f>
        <v>208996.59870952001</v>
      </c>
      <c r="G63" s="51">
        <f t="shared" ca="1" si="53"/>
        <v>0.12959139753272086</v>
      </c>
      <c r="H63" s="55">
        <f>INDEX(Mapping!$D$2:$D$12,MATCH($A63,Mapping!$A$2:$A$12,0))</f>
        <v>8.6800000000000002E-2</v>
      </c>
      <c r="I63" s="37">
        <f t="shared" ca="1" si="48"/>
        <v>4.2791397532720862E-2</v>
      </c>
      <c r="J63" s="29"/>
      <c r="K63" s="38">
        <f t="shared" ca="1" si="54"/>
        <v>0.628810360846355</v>
      </c>
      <c r="L63" s="39">
        <f t="shared" ca="1" si="55"/>
        <v>13.944759201377172</v>
      </c>
      <c r="M63" s="36" cm="1">
        <f t="array" aca="1" ref="M63" ca="1">IFERROR(SUM(IF($A63=Sector_Selection,1,0)*Post_Action_Weight*Earnings_Yield)/$G63,"NA")</f>
        <v>7.1711528722650214E-2</v>
      </c>
      <c r="O63" s="38">
        <f ca="1">SUMPRODUCT(Post_Action_Weight,OFFSET(Portfolio!$AK$5,1,MATCH($A63,Portfolio!$AL$4:$AV$4,0)):OFFSET(Portfolio!$AK$47,-1,MATCH($A63,Portfolio!$AL$4:$AV$4,0)),Beta)</f>
        <v>8.1488413445133648E-2</v>
      </c>
      <c r="P63" s="36">
        <f t="shared" ca="1" si="56"/>
        <v>8.498919434379687E-2</v>
      </c>
      <c r="Q63" s="40">
        <f t="shared" ca="1" si="49"/>
        <v>-4.4602203188923994E-2</v>
      </c>
      <c r="S63" s="38">
        <f>INDEX(Mapping!$E$1:$E$12,MATCH($A63,Mapping!$A$1:$A$12,0))</f>
        <v>0.98299999999999998</v>
      </c>
      <c r="T63" s="38">
        <f t="shared" si="50"/>
        <v>8.5324399999999995E-2</v>
      </c>
      <c r="U63" s="37">
        <f t="shared" ca="1" si="51"/>
        <v>-1.7397474448518913E-4</v>
      </c>
      <c r="W63" s="286">
        <f t="shared" ca="1" si="52"/>
        <v>1.8311037028033491E-3</v>
      </c>
      <c r="X63" s="286">
        <f t="shared" ca="1" si="47"/>
        <v>3.0267211718686842E-8</v>
      </c>
    </row>
    <row r="64" spans="1:24" s="23" customFormat="1" ht="21" customHeight="1" thickBot="1">
      <c r="A64" s="15" t="s">
        <v>22</v>
      </c>
      <c r="C64" s="832"/>
      <c r="D64" s="44" t="s">
        <v>22</v>
      </c>
      <c r="E64" s="168" cm="1">
        <f t="array" aca="1" ref="E64" ca="1">COUNTIFS(Sector_Selection,$A64,Post_Action_Weight,"&gt;0")</f>
        <v>1</v>
      </c>
      <c r="F64" s="169">
        <f ca="1">SUMPRODUCT(Post_Action_Value,OFFSET(Portfolio!$AK$5,1,MATCH($A64,Portfolio!$AL$4:$AV$4,0)):OFFSET(Portfolio!$AK$47,-1,MATCH($A64,Portfolio!$AL$4:$AV$4,0)))</f>
        <v>34711.786930599999</v>
      </c>
      <c r="G64" s="170">
        <f t="shared" ca="1" si="53"/>
        <v>2.1523551134182091E-2</v>
      </c>
      <c r="H64" s="171">
        <f>INDEX(Mapping!$D$2:$D$12,MATCH($A64,Mapping!$A$2:$A$12,0))</f>
        <v>2.9000000000000001E-2</v>
      </c>
      <c r="I64" s="45">
        <f t="shared" ca="1" si="48"/>
        <v>-7.4764488658179105E-3</v>
      </c>
      <c r="J64" s="46"/>
      <c r="K64" s="47">
        <f t="shared" ca="1" si="54"/>
        <v>1.2410700531683574</v>
      </c>
      <c r="L64" s="48">
        <f t="shared" ca="1" si="55"/>
        <v>11.677795654032966</v>
      </c>
      <c r="M64" s="49" cm="1">
        <f t="array" aca="1" ref="M64" ca="1">IFERROR(SUM(IF($A64=Sector_Selection,1,0)*Post_Action_Weight*Earnings_Yield)/$G64,"NA")</f>
        <v>8.5632599646890253E-2</v>
      </c>
      <c r="O64" s="47">
        <f ca="1">SUMPRODUCT(Post_Action_Weight,OFFSET(Portfolio!$AK$5,1,MATCH($A64,Portfolio!$AL$4:$AV$4,0)):OFFSET(Portfolio!$AK$47,-1,MATCH($A64,Portfolio!$AL$4:$AV$4,0)),Beta)</f>
        <v>2.6712234750471225E-2</v>
      </c>
      <c r="P64" s="49">
        <f t="shared" ca="1" si="56"/>
        <v>2.7859805027293717E-2</v>
      </c>
      <c r="Q64" s="62">
        <f t="shared" ca="1" si="49"/>
        <v>6.3362538931116263E-3</v>
      </c>
      <c r="S64" s="47">
        <f>INDEX(Mapping!$E$1:$E$12,MATCH($A64,Mapping!$A$1:$A$12,0))</f>
        <v>0.92300000000000004</v>
      </c>
      <c r="T64" s="47">
        <f t="shared" si="50"/>
        <v>2.6767000000000003E-2</v>
      </c>
      <c r="U64" s="45">
        <f t="shared" ca="1" si="51"/>
        <v>1.1433845545327469E-3</v>
      </c>
      <c r="W64" s="286">
        <f t="shared" ca="1" si="52"/>
        <v>5.5897287643189924E-5</v>
      </c>
      <c r="X64" s="286">
        <f t="shared" ca="1" si="47"/>
        <v>1.307328239544048E-6</v>
      </c>
    </row>
    <row r="65" spans="1:24" s="23" customFormat="1" ht="21" customHeight="1">
      <c r="A65" s="15" t="s">
        <v>24</v>
      </c>
      <c r="C65" s="830" t="s">
        <v>25</v>
      </c>
      <c r="D65" s="24" t="s">
        <v>24</v>
      </c>
      <c r="E65" s="25" cm="1">
        <f t="array" aca="1" ref="E65" ca="1">COUNTIFS(Sector_Selection,$A65,Post_Action_Weight,"&gt;0")</f>
        <v>2</v>
      </c>
      <c r="F65" s="26">
        <f ca="1">SUMPRODUCT(Post_Action_Value,OFFSET(Portfolio!$AK$5,1,MATCH($A65,Portfolio!$AL$4:$AV$4,0)):OFFSET(Portfolio!$AK$47,-1,MATCH($A65,Portfolio!$AL$4:$AV$4,0)))</f>
        <v>122695.57635822</v>
      </c>
      <c r="G65" s="50">
        <f t="shared" ca="1" si="53"/>
        <v>7.6079186501230467E-2</v>
      </c>
      <c r="H65" s="54">
        <f>INDEX(Mapping!$D$2:$D$12,MATCH($A65,Mapping!$A$2:$A$12,0))</f>
        <v>8.2299999999999998E-2</v>
      </c>
      <c r="I65" s="28">
        <f t="shared" ca="1" si="48"/>
        <v>-6.2208134987695313E-3</v>
      </c>
      <c r="J65" s="41"/>
      <c r="K65" s="30">
        <f t="shared" ca="1" si="54"/>
        <v>0.64379340781315453</v>
      </c>
      <c r="L65" s="31">
        <f t="shared" ca="1" si="55"/>
        <v>22.176658512572487</v>
      </c>
      <c r="M65" s="27" cm="1">
        <f t="array" aca="1" ref="M65" ca="1">IFERROR(SUM(IF($A65=Sector_Selection,1,0)*Post_Action_Weight*Earnings_Yield)/$G65,"NA")</f>
        <v>4.5092456080931931E-2</v>
      </c>
      <c r="O65" s="30">
        <f ca="1">SUMPRODUCT(Post_Action_Weight,OFFSET(Portfolio!$AK$5,1,MATCH($A65,Portfolio!$AL$4:$AV$4,0)):OFFSET(Portfolio!$AK$47,-1,MATCH($A65,Portfolio!$AL$4:$AV$4,0)),Beta)</f>
        <v>4.8979278741279705E-2</v>
      </c>
      <c r="P65" s="27">
        <f t="shared" ca="1" si="56"/>
        <v>5.1083451791147982E-2</v>
      </c>
      <c r="Q65" s="32">
        <f t="shared" ca="1" si="49"/>
        <v>-2.4995734710082484E-2</v>
      </c>
      <c r="S65" s="30">
        <f>INDEX(Mapping!$E$1:$E$12,MATCH($A65,Mapping!$A$1:$A$12,0))</f>
        <v>0.80500000000000005</v>
      </c>
      <c r="T65" s="30">
        <f t="shared" si="50"/>
        <v>6.6251500000000005E-2</v>
      </c>
      <c r="U65" s="28">
        <f t="shared" ca="1" si="51"/>
        <v>-1.5042857879383767E-2</v>
      </c>
      <c r="W65" s="286">
        <f t="shared" ca="1" si="52"/>
        <v>3.8698520586473216E-5</v>
      </c>
      <c r="X65" s="286">
        <f t="shared" ca="1" si="47"/>
        <v>2.2628757317933829E-4</v>
      </c>
    </row>
    <row r="66" spans="1:24" s="23" customFormat="1" ht="21" customHeight="1" thickBot="1">
      <c r="A66" s="15" t="s">
        <v>29</v>
      </c>
      <c r="C66" s="832"/>
      <c r="D66" s="44" t="s">
        <v>29</v>
      </c>
      <c r="E66" s="168" cm="1">
        <f t="array" aca="1" ref="E66" ca="1">COUNTIFS(Sector_Selection,$A66,Post_Action_Weight,"&gt;0")</f>
        <v>9</v>
      </c>
      <c r="F66" s="169">
        <f ca="1">SUMPRODUCT(Post_Action_Value,OFFSET(Portfolio!$AK$5,1,MATCH($A66,Portfolio!$AL$4:$AV$4,0)):OFFSET(Portfolio!$AK$47,-1,MATCH($A66,Portfolio!$AL$4:$AV$4,0)))</f>
        <v>475090.34348269989</v>
      </c>
      <c r="G66" s="170">
        <f t="shared" ca="1" si="53"/>
        <v>0.29458671550820309</v>
      </c>
      <c r="H66" s="171">
        <f>INDEX(Mapping!$D$2:$D$12,MATCH($A66,Mapping!$A$2:$A$12,0))</f>
        <v>0.30549999999999999</v>
      </c>
      <c r="I66" s="45">
        <f t="shared" ca="1" si="48"/>
        <v>-1.0913284491796904E-2</v>
      </c>
      <c r="J66" s="46"/>
      <c r="K66" s="47">
        <f t="shared" ca="1" si="54"/>
        <v>1.0794549912589428</v>
      </c>
      <c r="L66" s="48">
        <f t="shared" ca="1" si="55"/>
        <v>45.551765197915842</v>
      </c>
      <c r="M66" s="49" cm="1">
        <f t="array" aca="1" ref="M66" ca="1">IFERROR(SUM(IF($A66=Sector_Selection,1,0)*Post_Action_Weight*Earnings_Yield)/$G66,"NA")</f>
        <v>2.1953046070885388E-2</v>
      </c>
      <c r="N66" s="172"/>
      <c r="O66" s="47">
        <f ca="1">SUMPRODUCT(Post_Action_Weight,OFFSET(Portfolio!$AK$5,1,MATCH($A66,Portfolio!$AL$4:$AV$4,0)):OFFSET(Portfolio!$AK$47,-1,MATCH($A66,Portfolio!$AL$4:$AV$4,0)),Beta)</f>
        <v>0.31799310041390805</v>
      </c>
      <c r="P66" s="49">
        <f t="shared" ca="1" si="56"/>
        <v>0.33165423485954604</v>
      </c>
      <c r="Q66" s="62">
        <f t="shared" ca="1" si="49"/>
        <v>3.7067519351342948E-2</v>
      </c>
      <c r="S66" s="47">
        <f>INDEX(Mapping!$E$1:$E$12,MATCH($A66,Mapping!$A$1:$A$12,0))</f>
        <v>1.2310000000000001</v>
      </c>
      <c r="T66" s="47">
        <f t="shared" si="50"/>
        <v>0.37607050000000003</v>
      </c>
      <c r="U66" s="45">
        <f t="shared" ca="1" si="51"/>
        <v>-4.3705633837037627E-2</v>
      </c>
      <c r="W66" s="286">
        <f t="shared" ca="1" si="52"/>
        <v>1.1909977839889481E-4</v>
      </c>
      <c r="X66" s="286">
        <f t="shared" ca="1" si="47"/>
        <v>1.9101824290972084E-3</v>
      </c>
    </row>
    <row r="67" spans="1:24" s="23" customFormat="1" ht="21" customHeight="1">
      <c r="A67" s="15" t="s">
        <v>31</v>
      </c>
      <c r="C67" s="830" t="s">
        <v>32</v>
      </c>
      <c r="D67" s="24" t="s">
        <v>31</v>
      </c>
      <c r="E67" s="25" cm="1">
        <f t="array" aca="1" ref="E67" ca="1">COUNTIFS(Sector_Selection,$A67,Post_Action_Weight,"&gt;0")</f>
        <v>2</v>
      </c>
      <c r="F67" s="26">
        <f ca="1">SUMPRODUCT(Post_Action_Value,OFFSET(Portfolio!$AK$5,1,MATCH($A67,Portfolio!$AL$4:$AV$4,0)):OFFSET(Portfolio!$AK$47,-1,MATCH($A67,Portfolio!$AL$4:$AV$4,0)))</f>
        <v>98450.72590866001</v>
      </c>
      <c r="G67" s="50">
        <f t="shared" ca="1" si="53"/>
        <v>6.1045812407438685E-2</v>
      </c>
      <c r="H67" s="54">
        <f>INDEX(Mapping!$D$2:$D$12,MATCH($A67,Mapping!$A$2:$A$12,0))</f>
        <v>5.6899999999999999E-2</v>
      </c>
      <c r="I67" s="28">
        <f t="shared" ca="1" si="48"/>
        <v>4.1458124074386857E-3</v>
      </c>
      <c r="J67" s="41"/>
      <c r="K67" s="30">
        <f t="shared" ca="1" si="54"/>
        <v>0.48962300455287988</v>
      </c>
      <c r="L67" s="31">
        <f t="shared" ca="1" si="55"/>
        <v>54.548487454268233</v>
      </c>
      <c r="M67" s="27" cm="1">
        <f t="array" aca="1" ref="M67" ca="1">IFERROR(SUM(IF($A67=Sector_Selection,1,0)*Post_Action_Weight*Earnings_Yield)/$G67,"NA")</f>
        <v>1.8332313995660633E-2</v>
      </c>
      <c r="O67" s="30">
        <f ca="1">SUMPRODUCT(Post_Action_Weight,OFFSET(Portfolio!$AK$5,1,MATCH($A67,Portfolio!$AL$4:$AV$4,0)):OFFSET(Portfolio!$AK$47,-1,MATCH($A67,Portfolio!$AL$4:$AV$4,0)),Beta)</f>
        <v>2.9889434086301601E-2</v>
      </c>
      <c r="P67" s="27">
        <f t="shared" ca="1" si="56"/>
        <v>3.1173498353814062E-2</v>
      </c>
      <c r="Q67" s="32">
        <f t="shared" ca="1" si="49"/>
        <v>-2.9872314053624623E-2</v>
      </c>
      <c r="S67" s="30">
        <f>INDEX(Mapping!$E$1:$E$12,MATCH($A67,Mapping!$A$1:$A$12,0))</f>
        <v>0.68600000000000005</v>
      </c>
      <c r="T67" s="30">
        <f t="shared" si="50"/>
        <v>3.9033400000000003E-2</v>
      </c>
      <c r="U67" s="28">
        <f t="shared" ca="1" si="51"/>
        <v>-7.786143252696491E-3</v>
      </c>
      <c r="W67" s="286">
        <f t="shared" ca="1" si="52"/>
        <v>1.718776051767255E-5</v>
      </c>
      <c r="X67" s="286">
        <f t="shared" ca="1" si="47"/>
        <v>6.0624026751511096E-5</v>
      </c>
    </row>
    <row r="68" spans="1:24" s="23" customFormat="1" ht="21" customHeight="1">
      <c r="A68" s="15" t="s">
        <v>34</v>
      </c>
      <c r="C68" s="831"/>
      <c r="D68" s="33" t="s">
        <v>34</v>
      </c>
      <c r="E68" s="34" cm="1">
        <f t="array" aca="1" ref="E68" ca="1">COUNTIFS(Sector_Selection,$A68,Post_Action_Weight,"&gt;0")</f>
        <v>4</v>
      </c>
      <c r="F68" s="35">
        <f ca="1">SUMPRODUCT(Post_Action_Value,OFFSET(Portfolio!$AK$5,1,MATCH($A68,Portfolio!$AL$4:$AV$4,0)):OFFSET(Portfolio!$AK$47,-1,MATCH($A68,Portfolio!$AL$4:$AV$4,0)))</f>
        <v>161211.59060220001</v>
      </c>
      <c r="G68" s="51">
        <f t="shared" ca="1" si="53"/>
        <v>9.9961604416580932E-2</v>
      </c>
      <c r="H68" s="55">
        <f>INDEX(Mapping!$D$2:$D$12,MATCH($A68,Mapping!$A$2:$A$12,0))</f>
        <v>0.123</v>
      </c>
      <c r="I68" s="37">
        <f t="shared" ca="1" si="48"/>
        <v>-2.3038395583419066E-2</v>
      </c>
      <c r="J68" s="29"/>
      <c r="K68" s="38">
        <f t="shared" ca="1" si="54"/>
        <v>0.6821556916292153</v>
      </c>
      <c r="L68" s="39">
        <f t="shared" ca="1" si="55"/>
        <v>39.595377675960904</v>
      </c>
      <c r="M68" s="36" cm="1">
        <f t="array" aca="1" ref="M68" ca="1">IFERROR(SUM(IF($A68=Sector_Selection,1,0)*Post_Action_Weight*Earnings_Yield)/$G68,"NA")</f>
        <v>2.525547320658893E-2</v>
      </c>
      <c r="O68" s="38">
        <f ca="1">SUMPRODUCT(Post_Action_Weight,OFFSET(Portfolio!$AK$5,1,MATCH($A68,Portfolio!$AL$4:$AV$4,0)):OFFSET(Portfolio!$AK$47,-1,MATCH($A68,Portfolio!$AL$4:$AV$4,0)),Beta)</f>
        <v>6.8189377397158787E-2</v>
      </c>
      <c r="P68" s="36">
        <f t="shared" ca="1" si="56"/>
        <v>7.1118825398308536E-2</v>
      </c>
      <c r="Q68" s="40">
        <f t="shared" ca="1" si="49"/>
        <v>-2.8842779018272396E-2</v>
      </c>
      <c r="S68" s="38">
        <f>INDEX(Mapping!$E$1:$E$12,MATCH($A68,Mapping!$A$1:$A$12,0))</f>
        <v>0.78100000000000003</v>
      </c>
      <c r="T68" s="38">
        <f t="shared" si="50"/>
        <v>9.6062999999999996E-2</v>
      </c>
      <c r="U68" s="37">
        <f t="shared" ca="1" si="51"/>
        <v>-2.4762651789080298E-2</v>
      </c>
      <c r="W68" s="286">
        <f t="shared" ca="1" si="52"/>
        <v>5.307676710581031E-4</v>
      </c>
      <c r="X68" s="286">
        <f t="shared" ca="1" si="47"/>
        <v>6.1318892362724172E-4</v>
      </c>
    </row>
    <row r="69" spans="1:24" s="23" customFormat="1" ht="21" customHeight="1" thickBot="1">
      <c r="A69" s="15" t="s">
        <v>36</v>
      </c>
      <c r="C69" s="832"/>
      <c r="D69" s="44" t="s">
        <v>36</v>
      </c>
      <c r="E69" s="168" cm="1">
        <f t="array" aca="1" ref="E69" ca="1">COUNTIFS(Sector_Selection,$A69,Post_Action_Weight,"&gt;0")</f>
        <v>1</v>
      </c>
      <c r="F69" s="169">
        <f ca="1">SUMPRODUCT(Post_Action_Value,OFFSET(Portfolio!$AK$5,1,MATCH($A69,Portfolio!$AL$4:$AV$4,0)):OFFSET(Portfolio!$AK$47,-1,MATCH($A69,Portfolio!$AL$4:$AV$4,0)))</f>
        <v>39900.454955880006</v>
      </c>
      <c r="G69" s="170">
        <f t="shared" ca="1" si="53"/>
        <v>2.4740860625730051E-2</v>
      </c>
      <c r="H69" s="171">
        <f>INDEX(Mapping!$D$2:$D$12,MATCH($A69,Mapping!$A$2:$A$12,0))</f>
        <v>2.4199999999999999E-2</v>
      </c>
      <c r="I69" s="45">
        <f t="shared" ca="1" si="48"/>
        <v>5.4086062573005175E-4</v>
      </c>
      <c r="J69" s="46"/>
      <c r="K69" s="47">
        <f t="shared" ca="1" si="54"/>
        <v>0.82077640246618189</v>
      </c>
      <c r="L69" s="48">
        <f t="shared" ca="1" si="55"/>
        <v>35.923128154645099</v>
      </c>
      <c r="M69" s="49" cm="1">
        <f t="array" aca="1" ref="M69" ca="1">IFERROR(SUM(IF($A69=Sector_Selection,1,0)*Post_Action_Weight*Earnings_Yield)/$G69,"NA")</f>
        <v>2.7837219400691122E-2</v>
      </c>
      <c r="O69" s="47">
        <f ca="1">SUMPRODUCT(Post_Action_Weight,OFFSET(Portfolio!$AK$5,1,MATCH($A69,Portfolio!$AL$4:$AV$4,0)):OFFSET(Portfolio!$AK$47,-1,MATCH($A69,Portfolio!$AL$4:$AV$4,0)),Beta)</f>
        <v>2.0306714578303922E-2</v>
      </c>
      <c r="P69" s="49">
        <f t="shared" ca="1" si="56"/>
        <v>2.1179100669833327E-2</v>
      </c>
      <c r="Q69" s="62">
        <f t="shared" ca="1" si="49"/>
        <v>-3.561759955896724E-3</v>
      </c>
      <c r="S69" s="47">
        <f>INDEX(Mapping!$E$1:$E$12,MATCH($A69,Mapping!$A$1:$A$12,0))</f>
        <v>0.77100000000000002</v>
      </c>
      <c r="T69" s="47">
        <f t="shared" si="50"/>
        <v>1.86582E-2</v>
      </c>
      <c r="U69" s="45">
        <f t="shared" ca="1" si="51"/>
        <v>2.5561576256046617E-3</v>
      </c>
      <c r="W69" s="286">
        <f t="shared" ca="1" si="52"/>
        <v>2.9253021646510312E-7</v>
      </c>
      <c r="X69" s="286">
        <f t="shared" ca="1" si="47"/>
        <v>6.5339418069368621E-6</v>
      </c>
    </row>
  </sheetData>
  <sheetProtection algorithmName="SHA-512" hashValue="XgG1YJRbsquujTizQPbVwAEMOqtrbK2Sv/6c9tSqLd1l+5lxUgoxMjzsHSApb4fe+uwNPo/GpFTt8WmsXUb50g==" saltValue="fBPNlH/aCYw+Ttrb1xhevg==" spinCount="100000" sheet="1" objects="1" scenarios="1"/>
  <mergeCells count="12">
    <mergeCell ref="C59:C64"/>
    <mergeCell ref="C65:C66"/>
    <mergeCell ref="C67:C69"/>
    <mergeCell ref="C5:C9"/>
    <mergeCell ref="C43:C48"/>
    <mergeCell ref="C49:C50"/>
    <mergeCell ref="C51:C53"/>
    <mergeCell ref="C15:C18"/>
    <mergeCell ref="C10:C14"/>
    <mergeCell ref="C24:C28"/>
    <mergeCell ref="C29:C33"/>
    <mergeCell ref="C34:C37"/>
  </mergeCells>
  <phoneticPr fontId="58" type="noConversion"/>
  <printOptions horizontalCentered="1"/>
  <pageMargins left="0.7" right="0.7" top="0.75" bottom="0.75" header="0.3" footer="0.3"/>
  <pageSetup scale="67" fitToHeight="0" orientation="landscape" r:id="rId1"/>
  <rowBreaks count="1" manualBreakCount="1">
    <brk id="37" min="2" max="20" man="1"/>
  </rowBreaks>
  <ignoredErrors>
    <ignoredError sqref="J10:K10 L5:M5 U11:U14 L41 J15:K15 L10:M10 L15:M15 K29:M29 L24 S29:S34 S10:S15 K34:M3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FD8DE-C621-4057-A265-6FDE498A1856}">
  <sheetPr codeName="Sheet10">
    <tabColor theme="6"/>
    <pageSetUpPr fitToPage="1"/>
  </sheetPr>
  <dimension ref="A1:P97"/>
  <sheetViews>
    <sheetView showGridLines="0" view="pageBreakPreview" zoomScale="115" zoomScaleNormal="100" zoomScaleSheetLayoutView="115" workbookViewId="0">
      <pane ySplit="1" topLeftCell="A31" activePane="bottomLeft" state="frozen"/>
      <selection pane="bottomLeft" activeCell="A9" sqref="A9"/>
      <selection activeCell="G9" sqref="G9"/>
    </sheetView>
  </sheetViews>
  <sheetFormatPr defaultColWidth="8.28515625" defaultRowHeight="15"/>
  <cols>
    <col min="17" max="17" width="3.7109375" customWidth="1"/>
  </cols>
  <sheetData>
    <row r="1" spans="1:16" ht="27.75" customHeight="1">
      <c r="A1" s="836" t="s">
        <v>356</v>
      </c>
      <c r="B1" s="836"/>
      <c r="C1" s="836"/>
      <c r="D1" s="836"/>
      <c r="E1" s="836"/>
      <c r="F1" s="836"/>
      <c r="G1" s="836"/>
      <c r="H1" s="837"/>
      <c r="I1" s="838" t="s">
        <v>357</v>
      </c>
      <c r="J1" s="839"/>
      <c r="K1" s="839"/>
      <c r="L1" s="839"/>
      <c r="M1" s="839"/>
      <c r="N1" s="839"/>
      <c r="O1" s="839"/>
      <c r="P1" s="839"/>
    </row>
    <row r="2" spans="1:16" ht="6" customHeight="1"/>
    <row r="21" ht="6" customHeight="1"/>
    <row r="40" ht="6" customHeight="1"/>
    <row r="59" ht="6" customHeight="1"/>
    <row r="78" ht="5.25" customHeight="1"/>
    <row r="97" ht="6" customHeight="1"/>
  </sheetData>
  <sheetProtection algorithmName="SHA-512" hashValue="lL+1vrZuqxUMUMP3fEspJGJKot4fyKAWeQC9ieRzUMGTtkH074Knw1TU1x2MSm0u2YzfAJ2nxYxnS9QOSf94qw==" saltValue="aZH4kxIV3AiihH0nHDursA==" spinCount="100000" sheet="1" objects="1" scenarios="1" selectLockedCells="1" selectUnlockedCells="1"/>
  <mergeCells count="2">
    <mergeCell ref="A1:H1"/>
    <mergeCell ref="I1:P1"/>
  </mergeCells>
  <printOptions horizontalCentered="1"/>
  <pageMargins left="0.7" right="0.7" top="0.75" bottom="0.75" header="0.3" footer="0.3"/>
  <pageSetup scale="86" fitToHeight="0" orientation="landscape" r:id="rId1"/>
  <rowBreaks count="2" manualBreakCount="2">
    <brk id="39" max="15" man="1"/>
    <brk id="77" max="15"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86A1E-ACBC-4AA9-AEA0-271D71B22980}">
  <sheetPr codeName="Sheet11">
    <tabColor theme="6"/>
    <pageSetUpPr fitToPage="1"/>
  </sheetPr>
  <dimension ref="A1:K97"/>
  <sheetViews>
    <sheetView showGridLines="0" view="pageBreakPreview" topLeftCell="A70" zoomScaleNormal="100" zoomScaleSheetLayoutView="100" workbookViewId="0">
      <selection activeCell="BV47" sqref="BV47"/>
    </sheetView>
  </sheetViews>
  <sheetFormatPr defaultColWidth="8.85546875" defaultRowHeight="15"/>
  <cols>
    <col min="1" max="1" width="20" customWidth="1"/>
    <col min="2" max="5" width="12.7109375" customWidth="1"/>
    <col min="6" max="6" width="1" customWidth="1"/>
    <col min="7" max="7" width="20.140625" customWidth="1"/>
    <col min="8" max="11" width="12.7109375" customWidth="1"/>
  </cols>
  <sheetData>
    <row r="1" spans="1:11" ht="24">
      <c r="A1" s="206" t="s">
        <v>358</v>
      </c>
      <c r="B1" s="207"/>
      <c r="C1" s="207"/>
      <c r="D1" s="207"/>
      <c r="E1" s="207"/>
      <c r="F1" s="206"/>
      <c r="G1" s="206"/>
      <c r="H1" s="207"/>
      <c r="I1" s="207"/>
      <c r="J1" s="207"/>
      <c r="K1" s="207"/>
    </row>
    <row r="2" spans="1:11" ht="7.5" customHeight="1" thickBot="1"/>
    <row r="3" spans="1:11">
      <c r="A3" s="210" t="s">
        <v>359</v>
      </c>
      <c r="B3" s="208"/>
      <c r="C3" s="208"/>
      <c r="D3" s="208"/>
      <c r="E3" s="209"/>
      <c r="G3" s="274" t="s">
        <v>360</v>
      </c>
      <c r="H3" s="275" t="s">
        <v>342</v>
      </c>
      <c r="I3" s="275"/>
      <c r="J3" s="276"/>
      <c r="K3" s="277">
        <f>Mapping!$B$16</f>
        <v>0</v>
      </c>
    </row>
    <row r="4" spans="1:11" ht="33" customHeight="1">
      <c r="A4" s="196"/>
      <c r="B4" s="192" t="s">
        <v>361</v>
      </c>
      <c r="C4" s="192" t="s">
        <v>362</v>
      </c>
      <c r="D4" s="192" t="s">
        <v>363</v>
      </c>
      <c r="E4" s="197" t="s">
        <v>364</v>
      </c>
      <c r="G4" s="196"/>
      <c r="H4" s="192" t="str">
        <f>$B$4</f>
        <v>Number of Holdings</v>
      </c>
      <c r="I4" s="192" t="s">
        <v>365</v>
      </c>
      <c r="J4" s="192" t="str">
        <f>$D$4</f>
        <v>Beta Weight</v>
      </c>
      <c r="K4" s="197" t="str">
        <f>$E$4</f>
        <v>Total Risk Weight</v>
      </c>
    </row>
    <row r="5" spans="1:11" ht="22.5" customHeight="1">
      <c r="A5" s="198" t="s">
        <v>366</v>
      </c>
      <c r="B5" s="193">
        <f ca="1">SUBTOTAL(9,B6:B8)</f>
        <v>35</v>
      </c>
      <c r="C5" s="191">
        <f ca="1">SUBTOTAL(9,C6:C8)</f>
        <v>0.86947324616503607</v>
      </c>
      <c r="D5" s="191">
        <f t="shared" ref="D5:E5" ca="1" si="0">SUBTOTAL(9,D6:D8)</f>
        <v>0.81554822721234477</v>
      </c>
      <c r="E5" s="199">
        <f t="shared" ca="1" si="0"/>
        <v>0.81152686816239561</v>
      </c>
      <c r="G5" s="198" t="s">
        <v>366</v>
      </c>
      <c r="H5" s="193">
        <f ca="1">SUBTOTAL(9,H6:H8)</f>
        <v>0</v>
      </c>
      <c r="I5" s="191">
        <f ca="1">SUBTOTAL(9,I6:I8)</f>
        <v>0</v>
      </c>
      <c r="J5" s="191">
        <f t="shared" ref="J5:K5" ca="1" si="1">SUBTOTAL(9,J6:J8)</f>
        <v>0</v>
      </c>
      <c r="K5" s="199">
        <f t="shared" ca="1" si="1"/>
        <v>0</v>
      </c>
    </row>
    <row r="6" spans="1:11" ht="22.5" customHeight="1">
      <c r="A6" s="200" t="s">
        <v>322</v>
      </c>
      <c r="B6" s="194" cm="1">
        <f t="array" aca="1" ref="B6" ca="1">COUNTIF(TrafficLight,$A6)</f>
        <v>1</v>
      </c>
      <c r="C6" s="36" cm="1">
        <f t="array" aca="1" ref="C6" ca="1">SUMIFS(Current_Weight,TrafficLight,$A6)</f>
        <v>1.7383883561920686E-2</v>
      </c>
      <c r="D6" s="36" cm="1">
        <f t="array" aca="1" ref="D6" ca="1">SUMIFS(Beta_Cont,TrafficLight,$A6)</f>
        <v>1.5505420844395898E-2</v>
      </c>
      <c r="E6" s="201" cm="1">
        <f t="array" aca="1" ref="E6" ca="1">SUMIFS(Volatility_Cont,TrafficLight,$A6)</f>
        <v>1.7314070053016283E-2</v>
      </c>
      <c r="G6" s="200" t="s">
        <v>322</v>
      </c>
      <c r="H6" s="194" cm="1">
        <f t="array" aca="1" ref="H6" ca="1">COUNTIFS(Cluster_Manager,$K$3,TrafficLight,$G6)</f>
        <v>0</v>
      </c>
      <c r="I6" s="36" cm="1">
        <f t="array" aca="1" ref="I6" ca="1">SUMIFS(Current_Weight,Cluster_Manager,$K$3,TrafficLight,$G6)</f>
        <v>0</v>
      </c>
      <c r="J6" s="36" cm="1">
        <f t="array" aca="1" ref="J6" ca="1">SUMIFS(Beta_Cont,Cluster_Manager,$K$3,TrafficLight,$G6)</f>
        <v>0</v>
      </c>
      <c r="K6" s="201" cm="1">
        <f t="array" aca="1" ref="K6" ca="1">SUMIFS(Volatility_Cont,Cluster_Manager,$K$3,TrafficLight,$G6)</f>
        <v>0</v>
      </c>
    </row>
    <row r="7" spans="1:11" ht="22.5" customHeight="1">
      <c r="A7" s="202" t="s">
        <v>317</v>
      </c>
      <c r="B7" s="194" cm="1">
        <f t="array" aca="1" ref="B7" ca="1">COUNTIF(TrafficLight,$A7)</f>
        <v>3</v>
      </c>
      <c r="C7" s="36" cm="1">
        <f t="array" aca="1" ref="C7" ca="1">SUMIFS(Current_Weight,TrafficLight,$A7)</f>
        <v>3.9426840084899883E-2</v>
      </c>
      <c r="D7" s="36" cm="1">
        <f t="array" aca="1" ref="D7" ca="1">SUMIFS(Beta_Cont,TrafficLight,$A7)</f>
        <v>6.4574097146304604E-2</v>
      </c>
      <c r="E7" s="201" cm="1">
        <f t="array" aca="1" ref="E7" ca="1">SUMIFS(Volatility_Cont,TrafficLight,$A7)</f>
        <v>6.0520171703925839E-2</v>
      </c>
      <c r="G7" s="202" t="s">
        <v>317</v>
      </c>
      <c r="H7" s="194" cm="1">
        <f t="array" aca="1" ref="H7" ca="1">COUNTIFS(Cluster_Manager,$K$3,TrafficLight,$G7)</f>
        <v>0</v>
      </c>
      <c r="I7" s="36" cm="1">
        <f t="array" aca="1" ref="I7" ca="1">SUMIFS(Current_Weight,Cluster_Manager,$K$3,TrafficLight,$G7)</f>
        <v>0</v>
      </c>
      <c r="J7" s="36" cm="1">
        <f t="array" aca="1" ref="J7" ca="1">SUMIFS(Beta_Cont,Cluster_Manager,$K$3,TrafficLight,$G7)</f>
        <v>0</v>
      </c>
      <c r="K7" s="201" cm="1">
        <f t="array" aca="1" ref="K7" ca="1">SUMIFS(Volatility_Cont,Cluster_Manager,$K$3,TrafficLight,$G7)</f>
        <v>0</v>
      </c>
    </row>
    <row r="8" spans="1:11" ht="22.5" customHeight="1">
      <c r="A8" s="203" t="s">
        <v>316</v>
      </c>
      <c r="B8" s="194" cm="1">
        <f t="array" aca="1" ref="B8" ca="1">COUNTIF(TrafficLight,$A8)</f>
        <v>31</v>
      </c>
      <c r="C8" s="36" cm="1">
        <f t="array" aca="1" ref="C8" ca="1">SUMIFS(Current_Weight,TrafficLight,$A8)</f>
        <v>0.81266252251821547</v>
      </c>
      <c r="D8" s="36" cm="1">
        <f t="array" aca="1" ref="D8" ca="1">SUMIFS(Beta_Cont,TrafficLight,$A8)</f>
        <v>0.73546870922164431</v>
      </c>
      <c r="E8" s="201" cm="1">
        <f t="array" aca="1" ref="E8" ca="1">SUMIFS(Volatility_Cont,TrafficLight,$A8)</f>
        <v>0.73369262640545352</v>
      </c>
      <c r="G8" s="203" t="s">
        <v>316</v>
      </c>
      <c r="H8" s="194" cm="1">
        <f t="array" aca="1" ref="H8" ca="1">COUNTIFS(Cluster_Manager,$K$3,TrafficLight,$G8)</f>
        <v>0</v>
      </c>
      <c r="I8" s="36" cm="1">
        <f t="array" aca="1" ref="I8" ca="1">SUMIFS(Current_Weight,Cluster_Manager,$K$3,TrafficLight,$G8)</f>
        <v>0</v>
      </c>
      <c r="J8" s="36" cm="1">
        <f t="array" aca="1" ref="J8" ca="1">SUMIFS(Beta_Cont,Cluster_Manager,$K$3,TrafficLight,$G8)</f>
        <v>0</v>
      </c>
      <c r="K8" s="201" cm="1">
        <f t="array" aca="1" ref="K8" ca="1">SUMIFS(Volatility_Cont,Cluster_Manager,$K$3,TrafficLight,$G8)</f>
        <v>0</v>
      </c>
    </row>
    <row r="9" spans="1:11" ht="4.5" customHeight="1">
      <c r="A9" s="204"/>
      <c r="B9" s="195"/>
      <c r="C9" s="195"/>
      <c r="D9" s="195"/>
      <c r="E9" s="205"/>
      <c r="G9" s="204"/>
      <c r="H9" s="195"/>
      <c r="I9" s="195"/>
      <c r="J9" s="195"/>
      <c r="K9" s="205"/>
    </row>
    <row r="10" spans="1:11" ht="22.5" customHeight="1" thickBot="1">
      <c r="A10" s="278" t="s">
        <v>367</v>
      </c>
      <c r="B10" s="279" cm="1">
        <f t="array" aca="1" ref="B10" ca="1">COUNTIF(Target_Price_Trigger,"Review")</f>
        <v>4</v>
      </c>
      <c r="C10" s="280" cm="1">
        <f t="array" aca="1" ref="C10" ca="1">SUMIFS(Current_Weight,Target_Price_Trigger,"Review")</f>
        <v>0.11809117534657723</v>
      </c>
      <c r="D10" s="280" cm="1">
        <f t="array" aca="1" ref="D10" ca="1">SUMIFS(Beta_Cont,Target_Price_Trigger,"Review")</f>
        <v>0.13992296798181514</v>
      </c>
      <c r="E10" s="281" cm="1">
        <f t="array" aca="1" ref="E10" ca="1">SUMIFS(Volatility_Cont,Target_Price_Trigger,"Review")</f>
        <v>0.14345945262790788</v>
      </c>
      <c r="G10" s="278" t="s">
        <v>367</v>
      </c>
      <c r="H10" s="279" cm="1">
        <f t="array" aca="1" ref="H10" ca="1">COUNTIFS(Cluster_Manager,$K$3,Target_Price_Trigger,"Review")</f>
        <v>0</v>
      </c>
      <c r="I10" s="280" cm="1">
        <f t="array" aca="1" ref="I10" ca="1">SUMIFS(Current_Weight,Cluster_Manager,$K$3,Target_Price_Trigger,"Review")</f>
        <v>0</v>
      </c>
      <c r="J10" s="280" cm="1">
        <f t="array" aca="1" ref="J10" ca="1">SUMIFS(Beta_Cont,Cluster_Manager,$K$3,Target_Price_Trigger,"Review")</f>
        <v>0</v>
      </c>
      <c r="K10" s="281" cm="1">
        <f t="array" aca="1" ref="K10" ca="1">SUMIFS(Volatility_Cont,Cluster_Manager,$K$3,Target_Price_Trigger,"Review")</f>
        <v>0</v>
      </c>
    </row>
    <row r="11" spans="1:11" ht="7.5" customHeight="1" thickBot="1"/>
    <row r="12" spans="1:11">
      <c r="A12" s="274" t="s">
        <v>360</v>
      </c>
      <c r="B12" s="275" t="s">
        <v>340</v>
      </c>
      <c r="C12" s="275"/>
      <c r="D12" s="276"/>
      <c r="E12" s="277">
        <f>Mapping!$B$15</f>
        <v>0</v>
      </c>
      <c r="G12" s="274" t="s">
        <v>360</v>
      </c>
      <c r="H12" s="275" t="s">
        <v>344</v>
      </c>
      <c r="I12" s="275"/>
      <c r="J12" s="276"/>
      <c r="K12" s="277">
        <f>Mapping!$B$17</f>
        <v>0</v>
      </c>
    </row>
    <row r="13" spans="1:11" ht="33" customHeight="1">
      <c r="A13" s="196"/>
      <c r="B13" s="192" t="str">
        <f>$B$4</f>
        <v>Number of Holdings</v>
      </c>
      <c r="C13" s="192" t="s">
        <v>365</v>
      </c>
      <c r="D13" s="192" t="str">
        <f>$D$4</f>
        <v>Beta Weight</v>
      </c>
      <c r="E13" s="197" t="str">
        <f>$E$4</f>
        <v>Total Risk Weight</v>
      </c>
      <c r="G13" s="196"/>
      <c r="H13" s="192" t="str">
        <f>$B$4</f>
        <v>Number of Holdings</v>
      </c>
      <c r="I13" s="192" t="s">
        <v>365</v>
      </c>
      <c r="J13" s="192" t="str">
        <f>$D$4</f>
        <v>Beta Weight</v>
      </c>
      <c r="K13" s="197" t="str">
        <f>$E$4</f>
        <v>Total Risk Weight</v>
      </c>
    </row>
    <row r="14" spans="1:11" ht="22.5" customHeight="1">
      <c r="A14" s="198" t="s">
        <v>366</v>
      </c>
      <c r="B14" s="193">
        <f ca="1">SUBTOTAL(9,B15:B17)</f>
        <v>0</v>
      </c>
      <c r="C14" s="191">
        <f ca="1">SUBTOTAL(9,C15:C17)</f>
        <v>0</v>
      </c>
      <c r="D14" s="191">
        <f t="shared" ref="D14:E14" ca="1" si="2">SUBTOTAL(9,D15:D17)</f>
        <v>0</v>
      </c>
      <c r="E14" s="199">
        <f t="shared" ca="1" si="2"/>
        <v>0</v>
      </c>
      <c r="G14" s="198" t="s">
        <v>366</v>
      </c>
      <c r="H14" s="193">
        <f ca="1">SUBTOTAL(9,H15:H17)</f>
        <v>0</v>
      </c>
      <c r="I14" s="191">
        <f ca="1">SUBTOTAL(9,I15:I17)</f>
        <v>0</v>
      </c>
      <c r="J14" s="191">
        <f t="shared" ref="J14:K14" ca="1" si="3">SUBTOTAL(9,J15:J17)</f>
        <v>0</v>
      </c>
      <c r="K14" s="199">
        <f t="shared" ca="1" si="3"/>
        <v>0</v>
      </c>
    </row>
    <row r="15" spans="1:11" ht="22.5" customHeight="1">
      <c r="A15" s="200" t="s">
        <v>322</v>
      </c>
      <c r="B15" s="194" cm="1">
        <f t="array" aca="1" ref="B15" ca="1">COUNTIFS(Cluster_Manager,$E$12,TrafficLight,$A15)</f>
        <v>0</v>
      </c>
      <c r="C15" s="36" cm="1">
        <f t="array" aca="1" ref="C15" ca="1">SUMIFS(Current_Weight,Cluster_Manager,$E$12,TrafficLight,$A15)</f>
        <v>0</v>
      </c>
      <c r="D15" s="36" cm="1">
        <f t="array" aca="1" ref="D15" ca="1">SUMIFS(Beta_Cont,Cluster_Manager,$E$12,TrafficLight,$A15)</f>
        <v>0</v>
      </c>
      <c r="E15" s="201" cm="1">
        <f t="array" aca="1" ref="E15" ca="1">SUMIFS(Volatility_Cont,Cluster_Manager,$E$12,TrafficLight,$A15)</f>
        <v>0</v>
      </c>
      <c r="G15" s="200" t="s">
        <v>322</v>
      </c>
      <c r="H15" s="194" cm="1">
        <f t="array" aca="1" ref="H15" ca="1">COUNTIFS(Cluster_Manager,$K$12,TrafficLight,$G15)</f>
        <v>0</v>
      </c>
      <c r="I15" s="36" cm="1">
        <f t="array" aca="1" ref="I15" ca="1">SUMIFS(Current_Weight,Cluster_Manager,$K$12,TrafficLight,$G15)</f>
        <v>0</v>
      </c>
      <c r="J15" s="36" cm="1">
        <f t="array" aca="1" ref="J15" ca="1">SUMIFS(Beta_Cont,Cluster_Manager,$K$12,TrafficLight,$G15)</f>
        <v>0</v>
      </c>
      <c r="K15" s="201" cm="1">
        <f t="array" aca="1" ref="K15" ca="1">SUMIFS(Volatility_Cont,Cluster_Manager,$K$12,TrafficLight,$G15)</f>
        <v>0</v>
      </c>
    </row>
    <row r="16" spans="1:11" ht="22.5" customHeight="1">
      <c r="A16" s="202" t="s">
        <v>317</v>
      </c>
      <c r="B16" s="194" cm="1">
        <f t="array" aca="1" ref="B16" ca="1">COUNTIFS(Cluster_Manager,$E$12,TrafficLight,$A16)</f>
        <v>0</v>
      </c>
      <c r="C16" s="36" cm="1">
        <f t="array" aca="1" ref="C16" ca="1">SUMIFS(Current_Weight,Cluster_Manager,$E$12,TrafficLight,$A16)</f>
        <v>0</v>
      </c>
      <c r="D16" s="36" cm="1">
        <f t="array" aca="1" ref="D16" ca="1">SUMIFS(Beta_Cont,Cluster_Manager,$E$12,TrafficLight,$A16)</f>
        <v>0</v>
      </c>
      <c r="E16" s="201" cm="1">
        <f t="array" aca="1" ref="E16" ca="1">SUMIFS(Volatility_Cont,Cluster_Manager,$E$12,TrafficLight,$A16)</f>
        <v>0</v>
      </c>
      <c r="G16" s="202" t="s">
        <v>317</v>
      </c>
      <c r="H16" s="194" cm="1">
        <f t="array" aca="1" ref="H16" ca="1">COUNTIFS(Cluster_Manager,$K$12,TrafficLight,$G16)</f>
        <v>0</v>
      </c>
      <c r="I16" s="36" cm="1">
        <f t="array" aca="1" ref="I16" ca="1">SUMIFS(Current_Weight,Cluster_Manager,$K$12,TrafficLight,$G16)</f>
        <v>0</v>
      </c>
      <c r="J16" s="36" cm="1">
        <f t="array" aca="1" ref="J16" ca="1">SUMIFS(Beta_Cont,Cluster_Manager,$K$12,TrafficLight,$G16)</f>
        <v>0</v>
      </c>
      <c r="K16" s="201" cm="1">
        <f t="array" aca="1" ref="K16" ca="1">SUMIFS(Volatility_Cont,Cluster_Manager,$K$12,TrafficLight,$G16)</f>
        <v>0</v>
      </c>
    </row>
    <row r="17" spans="1:11" ht="22.5" customHeight="1">
      <c r="A17" s="203" t="s">
        <v>316</v>
      </c>
      <c r="B17" s="194" cm="1">
        <f t="array" aca="1" ref="B17" ca="1">COUNTIFS(Cluster_Manager,$E$12,TrafficLight,$A17)</f>
        <v>0</v>
      </c>
      <c r="C17" s="36" cm="1">
        <f t="array" aca="1" ref="C17" ca="1">SUMIFS(Current_Weight,Cluster_Manager,$E$12,TrafficLight,$A17)</f>
        <v>0</v>
      </c>
      <c r="D17" s="36" cm="1">
        <f t="array" aca="1" ref="D17" ca="1">SUMIFS(Beta_Cont,Cluster_Manager,$E$12,TrafficLight,$A17)</f>
        <v>0</v>
      </c>
      <c r="E17" s="201" cm="1">
        <f t="array" aca="1" ref="E17" ca="1">SUMIFS(Volatility_Cont,Cluster_Manager,$E$12,TrafficLight,$A17)</f>
        <v>0</v>
      </c>
      <c r="G17" s="203" t="s">
        <v>316</v>
      </c>
      <c r="H17" s="194" cm="1">
        <f t="array" aca="1" ref="H17" ca="1">COUNTIFS(Cluster_Manager,$K$12,TrafficLight,$G17)</f>
        <v>0</v>
      </c>
      <c r="I17" s="36" cm="1">
        <f t="array" aca="1" ref="I17" ca="1">SUMIFS(Current_Weight,Cluster_Manager,$K$12,TrafficLight,$G17)</f>
        <v>0</v>
      </c>
      <c r="J17" s="36" cm="1">
        <f t="array" aca="1" ref="J17" ca="1">SUMIFS(Beta_Cont,Cluster_Manager,$K$12,TrafficLight,$G17)</f>
        <v>0</v>
      </c>
      <c r="K17" s="201" cm="1">
        <f t="array" aca="1" ref="K17" ca="1">SUMIFS(Volatility_Cont,Cluster_Manager,$K$12,TrafficLight,$G17)</f>
        <v>0</v>
      </c>
    </row>
    <row r="18" spans="1:11" ht="4.5" customHeight="1">
      <c r="A18" s="204"/>
      <c r="B18" s="195"/>
      <c r="C18" s="195"/>
      <c r="D18" s="195"/>
      <c r="E18" s="205"/>
      <c r="G18" s="204"/>
      <c r="H18" s="195"/>
      <c r="I18" s="195"/>
      <c r="J18" s="195"/>
      <c r="K18" s="205"/>
    </row>
    <row r="19" spans="1:11" ht="22.5" customHeight="1" thickBot="1">
      <c r="A19" s="278" t="s">
        <v>367</v>
      </c>
      <c r="B19" s="279" cm="1">
        <f t="array" aca="1" ref="B19" ca="1">COUNTIFS(Cluster_Manager,$E$12,Target_Price_Trigger,"Review")</f>
        <v>0</v>
      </c>
      <c r="C19" s="280" cm="1">
        <f t="array" aca="1" ref="C19" ca="1">SUMIFS(Current_Weight,Cluster_Manager,$E$12,Target_Price_Trigger,"Review")</f>
        <v>0</v>
      </c>
      <c r="D19" s="280" cm="1">
        <f t="array" aca="1" ref="D19" ca="1">SUMIFS(Beta_Cont,Cluster_Manager,$E$12,Target_Price_Trigger,"Review")</f>
        <v>0</v>
      </c>
      <c r="E19" s="281" cm="1">
        <f t="array" aca="1" ref="E19" ca="1">SUMIFS(Volatility_Cont,Cluster_Manager,$E$12,Target_Price_Trigger,"Review")</f>
        <v>0</v>
      </c>
      <c r="G19" s="278" t="s">
        <v>367</v>
      </c>
      <c r="H19" s="279" cm="1">
        <f t="array" aca="1" ref="H19" ca="1">COUNTIFS(Cluster_Manager,$K$12,Target_Price_Trigger,"Review")</f>
        <v>0</v>
      </c>
      <c r="I19" s="280" cm="1">
        <f t="array" aca="1" ref="I19" ca="1">SUMIFS(Current_Weight,Cluster_Manager,$K$12,Target_Price_Trigger,"Review")</f>
        <v>0</v>
      </c>
      <c r="J19" s="280" cm="1">
        <f t="array" aca="1" ref="J19" ca="1">SUMIFS(Beta_Cont,Cluster_Manager,$K$12,Target_Price_Trigger,"Review")</f>
        <v>0</v>
      </c>
      <c r="K19" s="281" cm="1">
        <f t="array" aca="1" ref="K19" ca="1">SUMIFS(Volatility_Cont,Cluster_Manager,$K$12,Target_Price_Trigger,"Review")</f>
        <v>0</v>
      </c>
    </row>
    <row r="20" spans="1:11" ht="7.5" customHeight="1"/>
    <row r="21" spans="1:11" ht="24" customHeight="1">
      <c r="A21" s="836" t="s">
        <v>368</v>
      </c>
      <c r="B21" s="836"/>
      <c r="C21" s="836"/>
      <c r="D21" s="836"/>
      <c r="E21" s="836"/>
      <c r="G21" s="838" t="s">
        <v>369</v>
      </c>
      <c r="H21" s="839"/>
      <c r="I21" s="839"/>
      <c r="J21" s="839"/>
      <c r="K21" s="839"/>
    </row>
    <row r="28" spans="1:11" ht="4.5" customHeight="1"/>
    <row r="30" spans="1:11" ht="7.5" customHeight="1"/>
    <row r="37" ht="4.5" customHeight="1"/>
    <row r="60" spans="1:11" ht="24" customHeight="1">
      <c r="A60" s="836" t="s">
        <v>368</v>
      </c>
      <c r="B60" s="836"/>
      <c r="C60" s="836"/>
      <c r="D60" s="836"/>
      <c r="E60" s="836"/>
      <c r="G60" s="838" t="s">
        <v>369</v>
      </c>
      <c r="H60" s="839"/>
      <c r="I60" s="839"/>
      <c r="J60" s="839"/>
      <c r="K60" s="839"/>
    </row>
    <row r="97" spans="1:11" ht="24" customHeight="1">
      <c r="A97" s="836" t="s">
        <v>368</v>
      </c>
      <c r="B97" s="836"/>
      <c r="C97" s="836"/>
      <c r="D97" s="836"/>
      <c r="E97" s="836"/>
      <c r="G97" s="838" t="s">
        <v>369</v>
      </c>
      <c r="H97" s="839"/>
      <c r="I97" s="839"/>
      <c r="J97" s="839"/>
      <c r="K97" s="839"/>
    </row>
  </sheetData>
  <sheetProtection algorithmName="SHA-512" hashValue="+Wcr6qVCtdIZ7xJu+TAwlphZ+DcGtQDS9Omwm8G0Ds4tD09xfboQxWwCrtQtoCTjjm76uDiduOLYrNK1joF7Rw==" saltValue="3jQr/kmey3qJGV9UvwAeFQ==" spinCount="100000" sheet="1" objects="1" scenarios="1" selectLockedCells="1"/>
  <mergeCells count="6">
    <mergeCell ref="A97:E97"/>
    <mergeCell ref="G97:K97"/>
    <mergeCell ref="G21:K21"/>
    <mergeCell ref="A21:E21"/>
    <mergeCell ref="A60:E60"/>
    <mergeCell ref="G60:K60"/>
  </mergeCells>
  <printOptions horizontalCentered="1"/>
  <pageMargins left="0.7" right="0.7" top="0.75" bottom="0.75" header="0.3" footer="0.3"/>
  <pageSetup scale="80" fitToHeight="0" orientation="landscape" r:id="rId1"/>
  <rowBreaks count="3" manualBreakCount="3">
    <brk id="19" max="10" man="1"/>
    <brk id="59" max="10" man="1"/>
    <brk id="96" max="10"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524D9-405B-4655-A6C8-4A9F41911B85}">
  <sheetPr codeName="Sheet12">
    <tabColor theme="4" tint="0.79998168889431442"/>
  </sheetPr>
  <dimension ref="A1:B45"/>
  <sheetViews>
    <sheetView showGridLines="0" workbookViewId="0">
      <pane ySplit="1" topLeftCell="A3" activePane="bottomLeft" state="frozen"/>
      <selection pane="bottomLeft" activeCell="G9" sqref="G9"/>
      <selection activeCell="G9" sqref="G9"/>
    </sheetView>
  </sheetViews>
  <sheetFormatPr defaultColWidth="8.85546875" defaultRowHeight="15"/>
  <cols>
    <col min="2" max="2" width="157" customWidth="1"/>
  </cols>
  <sheetData>
    <row r="1" spans="1:2" ht="15.95">
      <c r="A1" s="106" t="s">
        <v>159</v>
      </c>
      <c r="B1" s="106" t="s">
        <v>370</v>
      </c>
    </row>
    <row r="2" spans="1:2" ht="75" customHeight="1">
      <c r="A2" s="181" t="str" cm="1">
        <f t="array" aca="1" ref="A2:A40" ca="1">_xlfn.UNIQUE(OFFSET(Portfolio!$A$4,4,0):OFFSET(Portfolio!$A$47,-1,0))</f>
        <v>VAW</v>
      </c>
      <c r="B2" s="182" t="str" cm="1">
        <f t="array" aca="1" ref="B2" ca="1">IFERROR(IF(ISBLANK($A2),"",_FV( INDEX(Portfolio!$B:$B,MATCH($A2,Portfolio!$A:$A,0)),"Description")),"NA")</f>
        <v>NA</v>
      </c>
    </row>
    <row r="3" spans="1:2" ht="75" customHeight="1">
      <c r="A3" s="181" t="str">
        <f ca="1"/>
        <v>VFH</v>
      </c>
      <c r="B3" s="182" t="str" cm="1">
        <f t="array" aca="1" ref="B3" ca="1">IFERROR(IF(ISBLANK($A3),"",_FV( INDEX(Portfolio!$B:$B,MATCH($A3,Portfolio!$A:$A,0)),"Description")),"NA")</f>
        <v>NA</v>
      </c>
    </row>
    <row r="4" spans="1:2" ht="75" customHeight="1">
      <c r="A4" s="181" t="str">
        <f ca="1"/>
        <v>VIS</v>
      </c>
      <c r="B4" s="182" t="str" cm="1">
        <f t="array" aca="1" ref="B4" ca="1">IFERROR(IF(ISBLANK($A4),"",_FV( INDEX(Portfolio!$B:$B,MATCH($A4,Portfolio!$A:$A,0)),"Description")),"NA")</f>
        <v>NA</v>
      </c>
    </row>
    <row r="5" spans="1:2" ht="75" customHeight="1">
      <c r="A5" s="181" t="str">
        <f ca="1"/>
        <v>VGT</v>
      </c>
      <c r="B5" s="182" t="str" cm="1">
        <f t="array" aca="1" ref="B5" ca="1">IFERROR(IF(ISBLANK($A5),"",_FV( INDEX(Portfolio!$B:$B,MATCH($A5,Portfolio!$A:$A,0)),"Description")),"NA")</f>
        <v>NA</v>
      </c>
    </row>
    <row r="6" spans="1:2" ht="75" customHeight="1">
      <c r="A6" s="181" t="str">
        <f ca="1"/>
        <v>VDC</v>
      </c>
      <c r="B6" s="182" t="str" cm="1">
        <f t="array" aca="1" ref="B6" ca="1">IFERROR(IF(ISBLANK($A6),"",_FV( INDEX(Portfolio!$B:$B,MATCH($A6,Portfolio!$A:$A,0)),"Description")),"NA")</f>
        <v>NA</v>
      </c>
    </row>
    <row r="7" spans="1:2" ht="75" customHeight="1">
      <c r="A7" s="181" t="str">
        <f ca="1"/>
        <v>ACLS</v>
      </c>
      <c r="B7" s="182" t="str" cm="1">
        <f t="array" aca="1" ref="B7" ca="1">IFERROR(IF(ISBLANK($A7),"",_FV( INDEX(Portfolio!$B:$B,MATCH($A7,Portfolio!$A:$A,0)),"Description")),"NA")</f>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c>
    </row>
    <row r="8" spans="1:2" ht="75" customHeight="1">
      <c r="A8" s="181" t="str">
        <f ca="1"/>
        <v>GPK</v>
      </c>
      <c r="B8" s="182" t="str" cm="1">
        <f t="array" aca="1" ref="B8" ca="1">IFERROR(IF(ISBLANK($A8),"",_FV( INDEX(Portfolio!$B:$B,MATCH($A8,Portfolio!$A:$A,0)),"Description")),"NA")</f>
        <v>Graphic Packaging Holding Company is a consumer packaging provider. The Company’s segments include Paperboard Manufacturing, Americas Paperboard Packaging, and Europe Paperboard Packaging. Paperboard Manufacturing segment includes the seven North American paperboard manufacturing facilities that produce recycled, unbleached, and bleached paperboard, which is consumed internally to produce paperboard consumer packaging for the Americas and Europe Packaging segments. Americas Paperboard Packaging includes paperboard packaging sold primarily to consumer-packaged goods (CPG) companies and cups, lids and food containers sold primarily to foodservice companies and quick-service restaurants serving the food, beverage, and consumer product markets in the Americas. Europe Paperboard Packaging includes paperboard packaging, primarily cartons, sold primarily to CPG companies serving the food, beverage and consumer product markets including healthcare and beauty products primarily in Europe.</v>
      </c>
    </row>
    <row r="9" spans="1:2" ht="75" customHeight="1">
      <c r="A9" s="181" t="str">
        <f ca="1"/>
        <v>CMCSA</v>
      </c>
      <c r="B9" s="182" t="str" cm="1">
        <f t="array" aca="1" ref="B9" ca="1">IFERROR(IF(ISBLANK($A9),"",_FV( INDEX(Portfolio!$B:$B,MATCH($A9,Portfolio!$A:$A,0)),"Description")),"NA")</f>
        <v>Comcast Corporation is a global media and technology company. It delivers broadband, wireless, and video through Xfinity, Comcast Business, and Sky; produce, distribute, and stream entertainment, sports, and news through brands, including NBC, Telemundo, Universal, Peacock, and Sky; and brings theme parks and attractions to life through Universal Destinations and Experiences. It operates through two primary businesses: Connectivity &amp; Platforms and Content &amp; Experiences. The Connectivity &amp; Platforms segment contains its broadband, wireless, video and wireline voice businesses in the United States, United Kingdom and Italy. It also includes the operations of its Sky-branded entertainment television networks in the United Kingdom, and Italy. The Content &amp; Experiences segment contains media and entertainment businesses that produce and distribute entertainment, sports, news and other content for audiences and that own and operate theme parks and attractions in the United States and Asia.</v>
      </c>
    </row>
    <row r="10" spans="1:2" ht="75" customHeight="1">
      <c r="A10" s="181" t="str">
        <f ca="1"/>
        <v>CSCO</v>
      </c>
      <c r="B10" s="182" t="str" cm="1">
        <f t="array" aca="1" ref="B10" ca="1">IFERROR(IF(ISBLANK($A10),"",_FV( INDEX(Portfolio!$B:$B,MATCH($A10,Portfolio!$A:$A,0)),"Description")),"NA")</f>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c>
    </row>
    <row r="11" spans="1:2" ht="75" customHeight="1">
      <c r="A11" s="181" t="str">
        <f ca="1"/>
        <v>CRM</v>
      </c>
      <c r="B11" s="182" t="str" cm="1">
        <f t="array" aca="1" ref="B11" ca="1">IFERROR(IF(ISBLANK($A11),"",_FV( INDEX(Portfolio!$B:$B,MATCH($A11,Portfolio!$A:$A,0)),"Description")),"NA")</f>
        <v>Salesforce, Inc. is a provider of customer relationship management (CRM) technology. The Company's Customer 360 platform spans sales, service, marketing, commerce, collaboration, integration, artificial intelligence, analytics, automation, and others. It connects customer data across systems, applications and devices to create a complete view of customers. The Company also enables third parties to use its platform and developer tools to create additional functionality and applications that run on the Company’s platform. Its customers use its sales offering to store data, monitor leads and progress, forecast opportunities, gain insights through analytics and relationship intelligence and deliver quotes, contracts and invoices. Its service offering helps to connect its service agents with customers across any touchpoint. It helps customers to resolve routine issues with predictions and recommendations. The Company offers its services to businesses worldwide on a subscription basis.</v>
      </c>
    </row>
    <row r="12" spans="1:2" ht="75" customHeight="1">
      <c r="A12" s="181" t="str">
        <f ca="1"/>
        <v>MKTX</v>
      </c>
      <c r="B12" s="182" t="str" cm="1">
        <f t="array" aca="1" ref="B12" ca="1">IFERROR(IF(ISBLANK($A12),"",_FV( INDEX(Portfolio!$B:$B,MATCH($A12,Portfolio!$A:$A,0)),"Description")),"NA")</f>
        <v>MarketAxess Holdings Inc. is engaged in operating electronic platforms for the trading of fixed-income securities and provides related data, analytics, compliance tools and post-trade services. It provides Open Trading marketplace, which offers an all-to-all trading solution in the global credit markets, creating a liquidity pool for a range of credit market participants. The Company leverages its diverse set of trading protocols, automated and algorithmic trading solutions, intelligent data and index products and a range of post-trade services to provide an end-to-end trading solution to its robust network of platform participants. It also provides a number of integrated and actionable data offerings, including CP+ and Axess All, to assist clients with real-time pricing and trading decisions and transaction cost analysis. It offers a range of post-trade services, including straight-through processing, post-trade matching, trade publication, and regulatory transaction reporting.</v>
      </c>
    </row>
    <row r="13" spans="1:2" ht="75" customHeight="1">
      <c r="A13" s="181" t="str">
        <f ca="1"/>
        <v>OSK</v>
      </c>
      <c r="B13" s="182" t="str" cm="1">
        <f t="array" aca="1" ref="B13" ca="1">IFERROR(IF(ISBLANK($A13),"",_FV( INDEX(Portfolio!$B:$B,MATCH($A13,Portfolio!$A:$A,0)),"Description")),"NA")</f>
        <v>Oshkosh Corporation is an industrial company focused on the designing, development and manufacturing of purpose-built vehicles and equipment. The Company operates through three segments. Access segment designs and manufactures access and material handling equipment for use in a range of construction, industrial, agricultural and maintenance applications to position workers and materials at height under brands, JLG and SkyTrak. The segment's customer base includes equipment rental companies, construction contractors, manufacturing companies and home improvement centers. The segment also includes Jerr-Dan towing and recovery vehicles. Defense segment designs, manufactures and sustains specialty vehicles and mobility systems for the United States Department of Defense and exports tactical wheeled vehicles to approved foreign customers. Vocational segment includes the Pierce, Maxi-Metal, McNeilus, AeroTech, IMT, Frontline Communications and Oshkosh S-Series businesses.</v>
      </c>
    </row>
    <row r="14" spans="1:2" ht="75" customHeight="1">
      <c r="A14" s="181" t="str">
        <f ca="1"/>
        <v>HON</v>
      </c>
      <c r="B14" s="182" t="str" cm="1">
        <f t="array" aca="1" ref="B14" ca="1">IFERROR(IF(ISBLANK($A14),"",_FV( INDEX(Portfolio!$B:$B,MATCH($A14,Portfolio!$A:$A,0)),"Description")),"NA")</f>
        <v>Honeywell International Inc. is an integrated operating company. Its Aerospace Technologies segment supplies products, software, and services for aircraft that it sells to original equipment manufacturers and other customers in a variety of end markets, including air transport, regional, business and general aviation aircraft, airlines, aircraft operators, and others. Its Industrial Automation segment provides industrial automation solutions that deliver intelligent, sustainable, and secure operations for customers in oil and gas, petrochemicals, life sciences, metals and mining, and other segments. The Energy and Sustainability Solutions segment consists of UOP, advanced materials business units and LNG process technology and equipment business. The Building Automation segment offers products, software, security access solutions, and technologies that enable building owners and occupants to ensure their facilities are safe, energy efficient, sustainable, and productive.</v>
      </c>
    </row>
    <row r="15" spans="1:2" ht="75" customHeight="1">
      <c r="A15" s="181" t="str">
        <f ca="1"/>
        <v>AMKR</v>
      </c>
      <c r="B15" s="182" t="str" cm="1">
        <f t="array" aca="1" ref="B15" ca="1">IFERROR(IF(ISBLANK($A15),"",_FV( INDEX(Portfolio!$B:$B,MATCH($A15,Portfolio!$A:$A,0)),"Description")),"NA")</f>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c>
    </row>
    <row r="16" spans="1:2" ht="75" customHeight="1">
      <c r="A16" s="181" t="str">
        <f ca="1"/>
        <v>KEYS</v>
      </c>
      <c r="B16" s="182" t="str" cm="1">
        <f t="array" aca="1" ref="B16" ca="1">IFERROR(IF(ISBLANK($A16),"",_FV( INDEX(Portfolio!$B:$B,MATCH($A16,Portfolio!$A:$A,0)),"Description")),"NA")</f>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c>
    </row>
    <row r="17" spans="1:2" ht="75" customHeight="1">
      <c r="A17" s="181" t="str">
        <f ca="1"/>
        <v>LMT</v>
      </c>
      <c r="B17" s="182" t="str" cm="1">
        <f t="array" aca="1" ref="B17" ca="1">IFERROR(IF(ISBLANK($A17),"",_FV( INDEX(Portfolio!$B:$B,MATCH($A17,Portfolio!$A:$A,0)),"Description")),"NA")</f>
        <v>Lockheed Martin Corporation is a global security and aerospace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Space segment is engaged in the research and design, development, engineering and production of satellites, space transportation systems, and strategic, advanced strike, and defensive systems.</v>
      </c>
    </row>
    <row r="18" spans="1:2" ht="75" customHeight="1">
      <c r="A18" s="181" t="str">
        <f ca="1"/>
        <v>MP</v>
      </c>
      <c r="B18" s="182" t="str" cm="1">
        <f t="array" aca="1" ref="B18" ca="1">IFERROR(IF(ISBLANK($A18),"",_FV( INDEX(Portfolio!$B:$B,MATCH($A18,Portfolio!$A:$A,0)),"Description")),"NA")</f>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c>
    </row>
    <row r="19" spans="1:2" ht="75" customHeight="1">
      <c r="A19" s="181" t="str">
        <f ca="1"/>
        <v>MSFT</v>
      </c>
      <c r="B19" s="182" t="str" cm="1">
        <f t="array" aca="1" ref="B19" ca="1">IFERROR(IF(ISBLANK($A19),"",_FV( INDEX(Portfolio!$B:$B,MATCH($A19,Portfolio!$A:$A,0)),"Description")),"NA")</f>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c>
    </row>
    <row r="20" spans="1:2" ht="75" customHeight="1">
      <c r="A20" s="181" t="str">
        <f ca="1"/>
        <v>QRVO</v>
      </c>
      <c r="B20" s="182" t="str" cm="1">
        <f t="array" aca="1" ref="B20" ca="1">IFERROR(IF(ISBLANK($A20),"",_FV( INDEX(Portfolio!$B:$B,MATCH($A20,Portfolio!$A:$A,0)),"Description")),"NA")</f>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c>
    </row>
    <row r="21" spans="1:2" ht="75" customHeight="1">
      <c r="A21" s="181" t="str">
        <f ca="1"/>
        <v>PM</v>
      </c>
      <c r="B21" s="182" t="str" cm="1">
        <f t="array" aca="1" ref="B21" ca="1">IFERROR(IF(ISBLANK($A21),"",_FV( INDEX(Portfolio!$B:$B,MATCH($A21,Portfolio!$A:$A,0)),"Description")),"NA")</f>
        <v>Philip Morris International Inc. is an international tobacco company. The Company's product portfolio primarily consists of cigarettes and smoke-free products, which include heat-not-burn, vapor, and oral nicotine products. The Company’s segments include Europe Region; South and Southeast Asia, Commonwealth of Independent States, Middle East and Africa Region (SSEA, CIS &amp; MEA); East Asia, Australia, and PMI Duty Free Region (EA, AU &amp; PMI DF); Americas Region; Swedish Match, and Wellness and Healthcare (W&amp;H), which includes the operating of Vectura Fertin Pharma business. The Company's brands include Marlboro, HEETS, IQOS, IQOS ILUMA, TEREA, and ZYN. The Company’s IQOS smoke-free product brand portfolio includes heated tobacco and nicotine-containing vapor products. Its smoke-free platform (Platform 1) uses a precisely controlled heating device into which a specially designed and proprietary tobacco unit is inserted and heated to generate an aerosol.</v>
      </c>
    </row>
    <row r="22" spans="1:2" ht="75" customHeight="1">
      <c r="A22" s="181" t="str">
        <f ca="1"/>
        <v>SAN</v>
      </c>
      <c r="B22" s="182" t="str" cm="1">
        <f t="array" aca="1" ref="B22" ca="1">IFERROR(IF(ISBLANK($A22),"",_FV( INDEX(Portfolio!$B:$B,MATCH($A22,Portfolio!$A:$A,0)),"Description")),"NA")</f>
        <v>Banco Santander, S.A. is a Spain-based company engaged as a retail and commercial bank. The Banks segments include Continental Europe, the United Kingdom, Latin America and the United States. The Continental Europe segment covers all businesses in the Continental Europe. The United Kingdom segment includes the businesses developed by various units and branches in the country. The Latin America segment embraces all its financial activities conducted through its banks and subsidiaries in the region. The United States segment includes the Intermediate Holding Company (IHC) and its subsidiaries Santander Bank, Banco Santander Puerto Rico, Santander Consumer USA, Banco Santander International, Santander Investment Securities, and the Santander branch in New York. The Company's commercial model satisfies the needs of all types of customers: individuals with various income levels.</v>
      </c>
    </row>
    <row r="23" spans="1:2" ht="75" customHeight="1">
      <c r="A23" s="181" t="str">
        <f ca="1"/>
        <v>SLB</v>
      </c>
      <c r="B23" s="182" t="str" cm="1">
        <f t="array" aca="1" ref="B23" ca="1">IFERROR(IF(ISBLANK($A23),"",_FV( INDEX(Portfolio!$B:$B,MATCH($A23,Portfolio!$A:$A,0)),"Description")),"NA")</f>
        <v>Schlumberger N.V. is a global technology company. The Company operates through four segments: Digital &amp; Integration, Reservoir Performance, Well Construction and Production Systems. The Digital &amp; Integration combines its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Well Construction provides operators and drilling rig manufacturers with services and products related to designing and constructing a well. The Production Systems segment develops technologies and provides expertise that enhances production and recovery from subsurface reservoirs to the surface, into pipelines, and to refineries.</v>
      </c>
    </row>
    <row r="24" spans="1:2" ht="75" customHeight="1">
      <c r="A24" s="181" t="str">
        <f ca="1"/>
        <v>TMUS</v>
      </c>
      <c r="B24" s="182" t="str" cm="1">
        <f t="array" aca="1" ref="B24" ca="1">IFERROR(IF(ISBLANK($A24),"",_FV( INDEX(Portfolio!$B:$B,MATCH($A24,Portfolio!$A:$A,0)),"Description")),"NA")</f>
        <v>T-Mobile US, Inc. is a provider of mobile communications services, including voice, messaging and data, under its flagship brands, T-Mobile and Metro by T-Mobile in the United States, Puerto Rico and the United States Virgin Islands. The Company provides mobile communications services primarily using its 4G Long Term Evolution (LTE) network and its 5G technology network. It also offers a selection of wireless devices, including handsets, tablets and other mobile communication devices, and accessories for sale, as well as financing through equipment installment plans (EIP). The Company’s primary service plan offering is Go5G Plus, which includes unlimited talk, text and data on its network, 5G access at no extra cost, scam protection features and more. In addition to its mobile wireless communications services, the Company also offers high speed Internet, which includes a fixed wireless product that utilizes the excess capacity of its nationwide 5G network.</v>
      </c>
    </row>
    <row r="25" spans="1:2" ht="75" customHeight="1">
      <c r="A25" s="181" t="str">
        <f ca="1"/>
        <v>TJX</v>
      </c>
      <c r="B25" s="182" t="str" cm="1">
        <f t="array" aca="1" ref="B25" ca="1">IFERROR(IF(ISBLANK($A25),"",_FV( INDEX(Portfolio!$B:$B,MATCH($A25,Portfolio!$A:$A,0)),"Description")),"NA")</f>
        <v>The TJX Companies, Inc. is an off-price apparel and home fashions retailer in the United States and worldwide. The Company’s segments include Marmaxx and HomeGoods, TJX Canada and TJX International. The TJ Maxx and Marshalls chains in the United States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TJX Canada segment chain offers a range of home decor, furniture, and seasonal home merchandise. The TJX International segment operates the TK Maxx and Homesense chains in Europe and the TK Maxx chain in Australia.</v>
      </c>
    </row>
    <row r="26" spans="1:2" ht="75" customHeight="1">
      <c r="A26" s="181" t="str">
        <f ca="1"/>
        <v>REGN</v>
      </c>
      <c r="B26" s="182" t="str" cm="1">
        <f t="array" aca="1" ref="B26" ca="1">IFERROR(IF(ISBLANK($A26),"",_FV( INDEX(Portfolio!$B:$B,MATCH($A26,Portfolio!$A:$A,0)),"Description")),"NA")</f>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c>
    </row>
    <row r="27" spans="1:2" ht="75" customHeight="1">
      <c r="A27" s="181" t="str">
        <f ca="1"/>
        <v>GEN</v>
      </c>
      <c r="B27" s="182" t="str" cm="1">
        <f t="array" aca="1" ref="B27" ca="1">IFERROR(IF(ISBLANK($A27),"",_FV( INDEX(Portfolio!$B:$B,MATCH($A27,Portfolio!$A:$A,0)),"Description")),"NA")</f>
        <v>Gen Digital Inc. is a global company. The Company offers a range of Cyber Safety brands, including Norton, Avast, LifeLock, Avira, AVG, ReputationDefender, and CCleaner.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Norton and LifeLock identity theft protection solution includes monitoring, alerts and restoration services to help safeguard its customers personal information. Its VPN solutions provides an encrypted data tunnel.</v>
      </c>
    </row>
    <row r="28" spans="1:2" ht="75" customHeight="1">
      <c r="A28" s="181" t="str">
        <f ca="1"/>
        <v>HSY</v>
      </c>
      <c r="B28" s="182" t="str" cm="1">
        <f t="array" aca="1" ref="B28" ca="1">IFERROR(IF(ISBLANK($A28),"",_FV( INDEX(Portfolio!$B:$B,MATCH($A28,Portfolio!$A:$A,0)),"Description")),"NA")</f>
        <v>The Hershey Company is a snacks company. It operates through three segments: North America Confectionery, North America Salty Snacks and International. Its North America Confectionery segment has traditional chocolate and non-chocolate confectionery market position in the United States and Canada. North America Salty Snacks segment is responsible for its salty snacking products in the United States. Its principal product offerings include chocolate and non-chocolate confectionery products; gum and mint refreshment products and protein bars; pantry items, such as baking ingredients, toppings and beverages, and snack items such as spreads, bars, and snack bites and mixes, popcorn and pretzels. It markets, sells and distributes its products under more than 90 brand names in over 80 countries worldwide, including Hershey’s, Reese’s, Kisses, Kit Kat, Jolly Rancher, Twizzlers and Ice Breakers, and salty snacks including SkinnyPop, Sour Strips, Pirate's Booty and Dot's Homestyle Pretzels.</v>
      </c>
    </row>
    <row r="29" spans="1:2" ht="75" customHeight="1">
      <c r="A29" s="181" t="str">
        <f ca="1"/>
        <v>AWK</v>
      </c>
      <c r="B29" s="182" t="str" cm="1">
        <f t="array" aca="1" ref="B29" ca="1">IFERROR(IF(ISBLANK($A29),"",_FV( INDEX(Portfolio!$B:$B,MATCH($A29,Portfolio!$A:$A,0)),"Description")),"NA")</f>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c>
    </row>
    <row r="30" spans="1:2" ht="75" customHeight="1">
      <c r="A30" s="181" t="str">
        <f ca="1"/>
        <v>TXT</v>
      </c>
      <c r="B30" s="182" t="str" cm="1">
        <f t="array" aca="1" ref="B30" ca="1">IFERROR(IF(ISBLANK($A30),"",_FV( INDEX(Portfolio!$B:$B,MATCH($A30,Portfolio!$A:$A,0)),"Description")),"NA")</f>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c>
    </row>
    <row r="31" spans="1:2" ht="75" customHeight="1">
      <c r="A31" s="181" t="str">
        <f ca="1"/>
        <v>KO</v>
      </c>
      <c r="B31" s="182" t="str" cm="1">
        <f t="array" aca="1" ref="B31" ca="1">IFERROR(IF(ISBLANK($A31),"",_FV( INDEX(Portfolio!$B:$B,MATCH($A31,Portfolio!$A:$A,0)),"Description")),"NA")</f>
        <v>The Coca-Cola Company is a beverage company. The Company's segments include Europe, Middle East and Africa, Latin America, North America, Asia Pacific, Global Ventures and Bottling Investments. It owns or licenses and markets various beverage brands, which are grouped into categories, such as Trademark Coca-Cola; sparkling flavors; water, sports, coffee and tea; juice, value-added dairy and plant-based beverages and emerging beverages. It owns and markets various nonalcoholic sparkling soft drink brands, including Coca-Cola, Diet Coke/Coca-Cola Light, Coca-Cola Zero Sugar, Fanta, Fresca, Schweppes, Sprite and Thums Up. Its water, sports, coffee and tea brands include Aquarius, Ayataka, BODYARMOR, Ciel, Costa, Dasani, dogadan, FUZE TEA, Georgia, glaceau smartwater, glaceau vitaminwater, Gold Peak, Ice Dew, I LOHAS, Powerade and Topo Chico. Its juice, value-added dairy and plant-based beverages brands include AdeS, Del Valle, fairlife, innocent, Minute Maid, Minute Maid Pulpy and Simply.</v>
      </c>
    </row>
    <row r="32" spans="1:2" ht="75" customHeight="1">
      <c r="A32" s="181" t="str">
        <f ca="1"/>
        <v>FIX</v>
      </c>
      <c r="B32" s="182" t="str" cm="1">
        <f t="array" aca="1" ref="B32" ca="1">IFERROR(IF(ISBLANK($A32),"",_FV( INDEX(Portfolio!$B:$B,MATCH($A32,Portfolio!$A:$A,0)),"Description")),"NA")</f>
        <v>Comfort Systems USA, Inc. provides mechanical and electrical contracting services. The Company operates through two segments: Mechanical and Electrical. The Mechanical segment principally includes heating, ventilation and air conditioning (HVAC), plumbing, piping and controls, as well as off-site construction, monitoring and fire protection. This segment also installs connecting and distribution elements, such as piping and ducting. The Electrical segment includes installation and servicing of electrical systems. The Company builds, installs, maintains, repairs and replaces mechanical, electrical and plumbing (MEP) systems throughout its approximately 44 operating units at 172 locations across the United States. It is also engaged in offering engineering, design-assist and turnkey, direct hire construction services of modular systems serving the advanced technology, power and industrial sectors. It also provides mechanical construction services to the commercial and industrial sectors.</v>
      </c>
    </row>
    <row r="33" spans="1:2" ht="75" customHeight="1">
      <c r="A33" s="181" t="str">
        <f ca="1"/>
        <v>V</v>
      </c>
      <c r="B33" s="182" t="str" cm="1">
        <f t="array" aca="1" ref="B33" ca="1">IFERROR(IF(ISBLANK($A33),"",_FV( INDEX(Portfolio!$B:$B,MATCH($A33,Portfolio!$A:$A,0)),"Description")),"NA")</f>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c>
    </row>
    <row r="34" spans="1:2" ht="75" customHeight="1">
      <c r="A34" s="181" t="str">
        <f ca="1"/>
        <v>HWM</v>
      </c>
      <c r="B34" s="182" t="str" cm="1">
        <f t="array" aca="1" ref="B34" ca="1">IFERROR(IF(ISBLANK($A34),"",_FV( INDEX(Portfolio!$B:$B,MATCH($A34,Portfolio!$A:$A,0)),"Description")),"NA")</f>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c>
    </row>
    <row r="35" spans="1:2" ht="75" customHeight="1">
      <c r="A35" s="181" t="str">
        <f ca="1"/>
        <v>EOG</v>
      </c>
      <c r="B35" s="182" t="str" cm="1">
        <f t="array" aca="1" ref="B35" ca="1">IFERROR(IF(ISBLANK($A35),"",_FV( INDEX(Portfolio!$B:$B,MATCH($A35,Portfolio!$A:$A,0)),"Description")),"NA")</f>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c>
    </row>
    <row r="36" spans="1:2" ht="75" customHeight="1">
      <c r="A36" s="181" t="str">
        <f ca="1"/>
        <v>MTH</v>
      </c>
      <c r="B36" s="182" t="str" cm="1">
        <f t="array" aca="1" ref="B36" ca="1">IFERROR(IF(ISBLANK($A36),"",_FV( INDEX(Portfolio!$B:$B,MATCH($A36,Portfolio!$A:$A,0)),"Description")),"NA")</f>
        <v>Meritage Homes Corporation is a designer and builder of single-family attached and detached homes. Its segments include Homebuilding and Financial Services. The Homebuilding segment is engaged in the business of acquiring and developing land, constructing homes, marketing and selling those homes and providing warranty and customer services. The Financial Services segment offer title and escrow, mortgage, and insurance services. It has operations in three regions: West, Central and East, which are comprised of 10 states: Arizona, California, Colorado, Utah, Texas, Florida, Georgia, North Carolina, South Carolina, and Tennessee. These three regions are its principal homebuilding reporting segments. Its homebuilding activities are conducted under the name of Meritage Homes in each of its homebuilding markets. It also operates Carefree Title Agency, Inc., its wholly owned title company, which provides title insurance and closing/settlement services to its homebuyers in certain states.</v>
      </c>
    </row>
    <row r="37" spans="1:2" ht="75" customHeight="1">
      <c r="A37" s="181" t="str">
        <f ca="1"/>
        <v>LULU</v>
      </c>
      <c r="B37" s="182" t="str" cm="1">
        <f t="array" aca="1" ref="B37" ca="1">IFERROR(IF(ISBLANK($A37),"",_FV( INDEX(Portfolio!$B:$B,MATCH($A37,Portfolio!$A:$A,0)),"Description")),"NA")</f>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pants,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and South Korea.</v>
      </c>
    </row>
    <row r="38" spans="1:2" ht="75" customHeight="1">
      <c r="A38" s="181" t="str">
        <f ca="1"/>
        <v>SYK</v>
      </c>
      <c r="B38" s="182" t="str" cm="1">
        <f t="array" aca="1" ref="B38" ca="1">IFERROR(IF(ISBLANK($A38),"",_FV( INDEX(Portfolio!$B:$B,MATCH($A38,Portfolio!$A:$A,0)),"Description")),"NA")</f>
        <v>Stryker Corporation (Stryker) is a medical technology company. It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It also develops neurointerventional devices for the treatment of intracranial aneurysms. It offers Fortress, a modular wall system for hospitals and ambulatory surgery centers. It specializes in soft tissue fixation products and delivering AI-assisted virtual care workflows.</v>
      </c>
    </row>
    <row r="39" spans="1:2" ht="75" customHeight="1">
      <c r="A39" s="181" t="str">
        <f ca="1"/>
        <v>ABT</v>
      </c>
      <c r="B39" s="182" t="str" cm="1">
        <f t="array" aca="1" ref="B39" ca="1">IFERROR(IF(ISBLANK($A39),"",_FV( INDEX(Portfolio!$B:$B,MATCH($A39,Portfolio!$A:$A,0)),"Description")),"NA")</f>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c>
    </row>
    <row r="40" spans="1:2" ht="75" customHeight="1">
      <c r="A40" s="181" t="str">
        <f ca="1"/>
        <v>EHC</v>
      </c>
      <c r="B40" s="182" t="str" cm="1">
        <f t="array" aca="1" ref="B40" ca="1">IFERROR(IF(ISBLANK($A40),"",_FV( INDEX(Portfolio!$B:$B,MATCH($A40,Portfolio!$A:$A,0)),"Description")),"NA")</f>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c>
    </row>
    <row r="41" spans="1:2" ht="75" customHeight="1">
      <c r="A41" s="181"/>
      <c r="B41" s="182" t="str" cm="1">
        <f t="array" ref="B41">IFERROR(IF(ISBLANK($A41),"",_FV( INDEX(Portfolio!$B:$B,MATCH($A41,Portfolio!$A:$A,0)),"Description")),"NA")</f>
        <v/>
      </c>
    </row>
    <row r="42" spans="1:2" ht="75" customHeight="1">
      <c r="A42" s="181"/>
      <c r="B42" s="182" t="str" cm="1">
        <f t="array" ref="B42">IFERROR(IF(ISBLANK($A42),"",_FV( INDEX(Portfolio!$B:$B,MATCH($A42,Portfolio!$A:$A,0)),"Description")),"NA")</f>
        <v/>
      </c>
    </row>
    <row r="43" spans="1:2" ht="75" customHeight="1">
      <c r="A43" s="181"/>
      <c r="B43" s="182" t="str" cm="1">
        <f t="array" ref="B43">IFERROR(IF(ISBLANK($A43),"",_FV( INDEX(Portfolio!$B:$B,MATCH($A43,Portfolio!$A:$A,0)),"Description")),"NA")</f>
        <v/>
      </c>
    </row>
    <row r="44" spans="1:2" ht="75" customHeight="1">
      <c r="A44" s="181"/>
      <c r="B44" s="182" t="str" cm="1">
        <f t="array" ref="B44">IFERROR(IF(ISBLANK($A44),"",_FV( INDEX(Portfolio!$B:$B,MATCH($A44,Portfolio!$A:$A,0)),"Description")),"NA")</f>
        <v/>
      </c>
    </row>
    <row r="45" spans="1:2">
      <c r="A45" s="181"/>
      <c r="B45" s="182" t="str" cm="1">
        <f t="array" ref="B45">IFERROR(IF(ISBLANK($A45),"",_FV( INDEX(Portfolio!$B:$B,MATCH($A45,Portfolio!$A:$A,0)),"Description")),"NA")</f>
        <v/>
      </c>
    </row>
  </sheetData>
  <sheetProtection formatCells="0"/>
  <phoneticPr fontId="5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18B33-A9C9-4BE0-B386-918E4E20CF4E}">
  <sheetPr>
    <tabColor rgb="FFC00000"/>
    <pageSetUpPr fitToPage="1"/>
  </sheetPr>
  <dimension ref="A1:Q98"/>
  <sheetViews>
    <sheetView showGridLines="0" topLeftCell="A23" zoomScale="114" zoomScaleNormal="70" workbookViewId="0">
      <selection activeCell="J12" sqref="J12"/>
    </sheetView>
  </sheetViews>
  <sheetFormatPr defaultColWidth="8.85546875" defaultRowHeight="15" outlineLevelRow="1"/>
  <sheetData>
    <row r="1" spans="1:17" s="211" customFormat="1" ht="21">
      <c r="A1" s="643" t="s">
        <v>143</v>
      </c>
    </row>
    <row r="2" spans="1:17" s="211" customFormat="1">
      <c r="A2" s="644" t="s">
        <v>371</v>
      </c>
    </row>
    <row r="3" spans="1:17">
      <c r="A3" s="586"/>
    </row>
    <row r="4" spans="1:17" ht="15.95" thickBot="1">
      <c r="A4" s="731"/>
      <c r="B4" s="585"/>
      <c r="C4" s="585"/>
      <c r="D4" s="585"/>
      <c r="E4" s="585"/>
      <c r="F4" s="585"/>
      <c r="G4" s="585"/>
      <c r="H4" s="585"/>
      <c r="I4" s="585"/>
    </row>
    <row r="5" spans="1:17" ht="18" thickBot="1">
      <c r="A5" s="732" t="s">
        <v>372</v>
      </c>
      <c r="B5" s="730"/>
      <c r="C5" s="730"/>
      <c r="D5" s="730"/>
      <c r="E5" s="730"/>
      <c r="F5" s="730"/>
      <c r="G5" s="730"/>
      <c r="H5" s="730"/>
      <c r="I5" s="730"/>
    </row>
    <row r="6" spans="1:17">
      <c r="A6" s="746"/>
      <c r="B6" s="747"/>
      <c r="C6" s="747"/>
      <c r="D6" s="747"/>
      <c r="E6" s="747"/>
      <c r="F6" s="747"/>
      <c r="G6" s="747"/>
      <c r="H6" s="747"/>
      <c r="I6" s="747"/>
      <c r="J6" s="747"/>
      <c r="K6" s="747"/>
      <c r="L6" s="747"/>
      <c r="M6" s="747"/>
      <c r="N6" s="747"/>
      <c r="O6" s="747"/>
      <c r="P6" s="747"/>
      <c r="Q6" s="748"/>
    </row>
    <row r="7" spans="1:17">
      <c r="A7" s="749"/>
      <c r="B7" s="750"/>
      <c r="C7" s="750"/>
      <c r="D7" s="750"/>
      <c r="E7" s="750"/>
      <c r="F7" s="750"/>
      <c r="G7" s="750"/>
      <c r="H7" s="750"/>
      <c r="I7" s="750"/>
      <c r="J7" s="750"/>
      <c r="K7" s="750"/>
      <c r="L7" s="750"/>
      <c r="M7" s="750"/>
      <c r="N7" s="750"/>
      <c r="O7" s="750"/>
      <c r="P7" s="750"/>
      <c r="Q7" s="751"/>
    </row>
    <row r="8" spans="1:17">
      <c r="A8" s="749"/>
      <c r="B8" s="750"/>
      <c r="C8" s="750"/>
      <c r="D8" s="750"/>
      <c r="E8" s="750"/>
      <c r="F8" s="750"/>
      <c r="G8" s="750"/>
      <c r="H8" s="750"/>
      <c r="I8" s="750"/>
      <c r="J8" s="750"/>
      <c r="K8" s="750"/>
      <c r="L8" s="750"/>
      <c r="M8" s="750"/>
      <c r="N8" s="750"/>
      <c r="O8" s="750"/>
      <c r="P8" s="750"/>
      <c r="Q8" s="751"/>
    </row>
    <row r="9" spans="1:17">
      <c r="A9" s="749"/>
      <c r="B9" s="750"/>
      <c r="C9" s="750"/>
      <c r="D9" s="750"/>
      <c r="E9" s="750"/>
      <c r="F9" s="750"/>
      <c r="G9" s="750"/>
      <c r="H9" s="750"/>
      <c r="I9" s="750"/>
      <c r="J9" s="750"/>
      <c r="K9" s="750"/>
      <c r="L9" s="750"/>
      <c r="M9" s="750"/>
      <c r="N9" s="750"/>
      <c r="O9" s="750"/>
      <c r="P9" s="750"/>
      <c r="Q9" s="751"/>
    </row>
    <row r="10" spans="1:17">
      <c r="A10" s="749"/>
      <c r="B10" s="750"/>
      <c r="C10" s="750"/>
      <c r="D10" s="750"/>
      <c r="E10" s="750"/>
      <c r="F10" s="750"/>
      <c r="G10" s="750"/>
      <c r="H10" s="750"/>
      <c r="I10" s="750"/>
      <c r="J10" s="750"/>
      <c r="K10" s="750"/>
      <c r="L10" s="750"/>
      <c r="M10" s="750"/>
      <c r="N10" s="750"/>
      <c r="O10" s="750"/>
      <c r="P10" s="750"/>
      <c r="Q10" s="751"/>
    </row>
    <row r="11" spans="1:17">
      <c r="A11" s="749"/>
      <c r="B11" s="750"/>
      <c r="C11" s="750"/>
      <c r="D11" s="750"/>
      <c r="E11" s="750"/>
      <c r="F11" s="750"/>
      <c r="G11" s="750"/>
      <c r="H11" s="750"/>
      <c r="I11" s="750"/>
      <c r="J11" s="750"/>
      <c r="K11" s="750"/>
      <c r="L11" s="750"/>
      <c r="M11" s="750"/>
      <c r="N11" s="750"/>
      <c r="O11" s="750"/>
      <c r="P11" s="750"/>
      <c r="Q11" s="751"/>
    </row>
    <row r="12" spans="1:17">
      <c r="A12" s="749"/>
      <c r="B12" s="750"/>
      <c r="C12" s="750"/>
      <c r="D12" s="750"/>
      <c r="E12" s="750"/>
      <c r="F12" s="750"/>
      <c r="G12" s="750"/>
      <c r="H12" s="750"/>
      <c r="I12" s="750"/>
      <c r="J12" s="750"/>
      <c r="K12" s="750"/>
      <c r="L12" s="750"/>
      <c r="M12" s="750"/>
      <c r="N12" s="750"/>
      <c r="O12" s="750"/>
      <c r="P12" s="750"/>
      <c r="Q12" s="751"/>
    </row>
    <row r="13" spans="1:17">
      <c r="A13" s="749"/>
      <c r="B13" s="750"/>
      <c r="C13" s="750"/>
      <c r="D13" s="750"/>
      <c r="E13" s="750"/>
      <c r="F13" s="750"/>
      <c r="G13" s="750"/>
      <c r="H13" s="750"/>
      <c r="I13" s="750"/>
      <c r="J13" s="750"/>
      <c r="K13" s="750"/>
      <c r="L13" s="750"/>
      <c r="M13" s="750"/>
      <c r="N13" s="750"/>
      <c r="O13" s="750"/>
      <c r="P13" s="750"/>
      <c r="Q13" s="751"/>
    </row>
    <row r="14" spans="1:17">
      <c r="A14" s="749"/>
      <c r="B14" s="750"/>
      <c r="C14" s="750"/>
      <c r="D14" s="750"/>
      <c r="E14" s="750"/>
      <c r="F14" s="750"/>
      <c r="G14" s="750"/>
      <c r="H14" s="750"/>
      <c r="I14" s="750"/>
      <c r="J14" s="750"/>
      <c r="K14" s="750"/>
      <c r="L14" s="750"/>
      <c r="M14" s="750"/>
      <c r="N14" s="750"/>
      <c r="O14" s="750"/>
      <c r="P14" s="750"/>
      <c r="Q14" s="751"/>
    </row>
    <row r="15" spans="1:17">
      <c r="A15" s="749"/>
      <c r="B15" s="750"/>
      <c r="C15" s="750"/>
      <c r="D15" s="750"/>
      <c r="E15" s="750"/>
      <c r="F15" s="750"/>
      <c r="G15" s="750"/>
      <c r="H15" s="750"/>
      <c r="I15" s="750"/>
      <c r="J15" s="750"/>
      <c r="K15" s="750"/>
      <c r="L15" s="750"/>
      <c r="M15" s="750"/>
      <c r="N15" s="750"/>
      <c r="O15" s="750"/>
      <c r="P15" s="750"/>
      <c r="Q15" s="751"/>
    </row>
    <row r="16" spans="1:17">
      <c r="A16" s="749"/>
      <c r="B16" s="750"/>
      <c r="C16" s="750"/>
      <c r="D16" s="750"/>
      <c r="E16" s="750"/>
      <c r="F16" s="750"/>
      <c r="G16" s="750"/>
      <c r="H16" s="750"/>
      <c r="I16" s="750"/>
      <c r="J16" s="750"/>
      <c r="K16" s="750"/>
      <c r="L16" s="750"/>
      <c r="M16" s="750"/>
      <c r="N16" s="750"/>
      <c r="O16" s="750"/>
      <c r="P16" s="750"/>
      <c r="Q16" s="751"/>
    </row>
    <row r="17" spans="1:17">
      <c r="A17" s="749"/>
      <c r="B17" s="750"/>
      <c r="C17" s="750"/>
      <c r="D17" s="750"/>
      <c r="E17" s="750"/>
      <c r="F17" s="750"/>
      <c r="G17" s="750"/>
      <c r="H17" s="750"/>
      <c r="I17" s="750"/>
      <c r="J17" s="750"/>
      <c r="K17" s="750"/>
      <c r="L17" s="750"/>
      <c r="M17" s="750"/>
      <c r="N17" s="750"/>
      <c r="O17" s="750"/>
      <c r="P17" s="750"/>
      <c r="Q17" s="751"/>
    </row>
    <row r="18" spans="1:17">
      <c r="A18" s="749"/>
      <c r="B18" s="750"/>
      <c r="C18" s="750"/>
      <c r="D18" s="750"/>
      <c r="E18" s="750"/>
      <c r="F18" s="750"/>
      <c r="G18" s="750"/>
      <c r="H18" s="750"/>
      <c r="I18" s="750"/>
      <c r="J18" s="750"/>
      <c r="K18" s="750"/>
      <c r="L18" s="750"/>
      <c r="M18" s="750"/>
      <c r="N18" s="750"/>
      <c r="O18" s="750"/>
      <c r="P18" s="750"/>
      <c r="Q18" s="751"/>
    </row>
    <row r="19" spans="1:17">
      <c r="A19" s="749"/>
      <c r="B19" s="750"/>
      <c r="C19" s="750"/>
      <c r="D19" s="750"/>
      <c r="E19" s="750"/>
      <c r="F19" s="750"/>
      <c r="G19" s="750"/>
      <c r="H19" s="750"/>
      <c r="I19" s="750"/>
      <c r="J19" s="750"/>
      <c r="K19" s="750"/>
      <c r="L19" s="750"/>
      <c r="M19" s="750"/>
      <c r="N19" s="750"/>
      <c r="O19" s="750"/>
      <c r="P19" s="750"/>
      <c r="Q19" s="751"/>
    </row>
    <row r="20" spans="1:17">
      <c r="A20" s="749"/>
      <c r="B20" s="750"/>
      <c r="C20" s="750"/>
      <c r="D20" s="750"/>
      <c r="E20" s="750"/>
      <c r="F20" s="750"/>
      <c r="G20" s="750"/>
      <c r="H20" s="750"/>
      <c r="I20" s="750"/>
      <c r="J20" s="750"/>
      <c r="K20" s="750"/>
      <c r="L20" s="750"/>
      <c r="M20" s="750"/>
      <c r="N20" s="750"/>
      <c r="O20" s="750"/>
      <c r="P20" s="750"/>
      <c r="Q20" s="751"/>
    </row>
    <row r="21" spans="1:17">
      <c r="A21" s="749"/>
      <c r="B21" s="750"/>
      <c r="C21" s="750"/>
      <c r="D21" s="750"/>
      <c r="E21" s="750"/>
      <c r="F21" s="750"/>
      <c r="G21" s="750"/>
      <c r="H21" s="750"/>
      <c r="I21" s="750"/>
      <c r="J21" s="750"/>
      <c r="K21" s="750"/>
      <c r="L21" s="750"/>
      <c r="M21" s="750"/>
      <c r="N21" s="750"/>
      <c r="O21" s="750"/>
      <c r="P21" s="750"/>
      <c r="Q21" s="751"/>
    </row>
    <row r="22" spans="1:17">
      <c r="A22" s="749"/>
      <c r="B22" s="750"/>
      <c r="C22" s="750"/>
      <c r="D22" s="750"/>
      <c r="E22" s="750"/>
      <c r="F22" s="750"/>
      <c r="G22" s="750"/>
      <c r="H22" s="750"/>
      <c r="I22" s="750"/>
      <c r="J22" s="750"/>
      <c r="K22" s="750"/>
      <c r="L22" s="750"/>
      <c r="M22" s="750"/>
      <c r="N22" s="750"/>
      <c r="O22" s="750"/>
      <c r="P22" s="750"/>
      <c r="Q22" s="751"/>
    </row>
    <row r="23" spans="1:17" ht="15.95" thickBot="1">
      <c r="A23" s="752"/>
      <c r="B23" s="753"/>
      <c r="C23" s="753"/>
      <c r="D23" s="753"/>
      <c r="E23" s="753"/>
      <c r="F23" s="753"/>
      <c r="G23" s="753"/>
      <c r="H23" s="753"/>
      <c r="I23" s="753"/>
      <c r="J23" s="753"/>
      <c r="K23" s="753"/>
      <c r="L23" s="753"/>
      <c r="M23" s="753"/>
      <c r="N23" s="753"/>
      <c r="O23" s="753"/>
      <c r="P23" s="753"/>
      <c r="Q23" s="754"/>
    </row>
    <row r="24" spans="1:17">
      <c r="A24" s="586"/>
    </row>
    <row r="25" spans="1:17">
      <c r="A25" s="586"/>
    </row>
    <row r="26" spans="1:17">
      <c r="A26" s="586"/>
    </row>
    <row r="27" spans="1:17" ht="18" thickBot="1">
      <c r="A27" s="733" t="s">
        <v>373</v>
      </c>
      <c r="B27" s="734"/>
      <c r="C27" s="734"/>
      <c r="D27" s="734"/>
      <c r="E27" s="734"/>
      <c r="F27" s="734"/>
      <c r="G27" s="734"/>
      <c r="H27" s="734"/>
      <c r="I27" s="734"/>
    </row>
    <row r="28" spans="1:17">
      <c r="A28" s="737"/>
      <c r="B28" s="738"/>
      <c r="C28" s="738"/>
      <c r="D28" s="738"/>
      <c r="E28" s="738"/>
      <c r="F28" s="738"/>
      <c r="G28" s="738"/>
      <c r="H28" s="738"/>
      <c r="I28" s="738"/>
      <c r="J28" s="738"/>
      <c r="K28" s="738"/>
      <c r="L28" s="738"/>
      <c r="M28" s="738"/>
      <c r="N28" s="738"/>
      <c r="O28" s="738"/>
      <c r="P28" s="738"/>
      <c r="Q28" s="739"/>
    </row>
    <row r="29" spans="1:17">
      <c r="A29" s="740"/>
      <c r="B29" s="741"/>
      <c r="C29" s="741"/>
      <c r="D29" s="741"/>
      <c r="E29" s="741"/>
      <c r="F29" s="741"/>
      <c r="G29" s="741"/>
      <c r="H29" s="741"/>
      <c r="I29" s="741"/>
      <c r="J29" s="741"/>
      <c r="K29" s="741"/>
      <c r="L29" s="741"/>
      <c r="M29" s="741"/>
      <c r="N29" s="741"/>
      <c r="O29" s="741"/>
      <c r="P29" s="741"/>
      <c r="Q29" s="742"/>
    </row>
    <row r="30" spans="1:17">
      <c r="A30" s="740"/>
      <c r="B30" s="741"/>
      <c r="C30" s="741"/>
      <c r="D30" s="741"/>
      <c r="E30" s="741"/>
      <c r="F30" s="741"/>
      <c r="G30" s="741"/>
      <c r="H30" s="741"/>
      <c r="I30" s="741"/>
      <c r="J30" s="741"/>
      <c r="K30" s="741"/>
      <c r="L30" s="741"/>
      <c r="M30" s="741"/>
      <c r="N30" s="741"/>
      <c r="O30" s="741"/>
      <c r="P30" s="741"/>
      <c r="Q30" s="742"/>
    </row>
    <row r="31" spans="1:17">
      <c r="A31" s="740"/>
      <c r="B31" s="741"/>
      <c r="C31" s="741"/>
      <c r="D31" s="741"/>
      <c r="E31" s="741"/>
      <c r="F31" s="741"/>
      <c r="G31" s="741"/>
      <c r="H31" s="741"/>
      <c r="I31" s="741"/>
      <c r="J31" s="741"/>
      <c r="K31" s="741"/>
      <c r="L31" s="741"/>
      <c r="M31" s="741"/>
      <c r="N31" s="741"/>
      <c r="O31" s="741"/>
      <c r="P31" s="741"/>
      <c r="Q31" s="742"/>
    </row>
    <row r="32" spans="1:17">
      <c r="A32" s="740"/>
      <c r="B32" s="741"/>
      <c r="C32" s="741"/>
      <c r="D32" s="741"/>
      <c r="E32" s="741"/>
      <c r="F32" s="741"/>
      <c r="G32" s="741"/>
      <c r="H32" s="741"/>
      <c r="I32" s="741"/>
      <c r="J32" s="741"/>
      <c r="K32" s="741"/>
      <c r="L32" s="741"/>
      <c r="M32" s="741"/>
      <c r="N32" s="741"/>
      <c r="O32" s="741"/>
      <c r="P32" s="741"/>
      <c r="Q32" s="742"/>
    </row>
    <row r="33" spans="1:17">
      <c r="A33" s="740"/>
      <c r="B33" s="741"/>
      <c r="C33" s="741"/>
      <c r="D33" s="741"/>
      <c r="E33" s="741"/>
      <c r="F33" s="741"/>
      <c r="G33" s="741"/>
      <c r="H33" s="741"/>
      <c r="I33" s="741"/>
      <c r="J33" s="741"/>
      <c r="K33" s="741"/>
      <c r="L33" s="741"/>
      <c r="M33" s="741"/>
      <c r="N33" s="741"/>
      <c r="O33" s="741"/>
      <c r="P33" s="741"/>
      <c r="Q33" s="742"/>
    </row>
    <row r="34" spans="1:17">
      <c r="A34" s="740"/>
      <c r="B34" s="741"/>
      <c r="C34" s="741"/>
      <c r="D34" s="741"/>
      <c r="E34" s="741"/>
      <c r="F34" s="741"/>
      <c r="G34" s="741"/>
      <c r="H34" s="741"/>
      <c r="I34" s="741"/>
      <c r="J34" s="741"/>
      <c r="K34" s="741"/>
      <c r="L34" s="741"/>
      <c r="M34" s="741"/>
      <c r="N34" s="741"/>
      <c r="O34" s="741"/>
      <c r="P34" s="741"/>
      <c r="Q34" s="742"/>
    </row>
    <row r="35" spans="1:17">
      <c r="A35" s="740"/>
      <c r="B35" s="741"/>
      <c r="C35" s="741"/>
      <c r="D35" s="741"/>
      <c r="E35" s="741"/>
      <c r="F35" s="741"/>
      <c r="G35" s="741"/>
      <c r="H35" s="741"/>
      <c r="I35" s="741"/>
      <c r="J35" s="741"/>
      <c r="K35" s="741"/>
      <c r="L35" s="741"/>
      <c r="M35" s="741"/>
      <c r="N35" s="741"/>
      <c r="O35" s="741"/>
      <c r="P35" s="741"/>
      <c r="Q35" s="742"/>
    </row>
    <row r="36" spans="1:17">
      <c r="A36" s="740"/>
      <c r="B36" s="741"/>
      <c r="C36" s="741"/>
      <c r="D36" s="741"/>
      <c r="E36" s="741"/>
      <c r="F36" s="741"/>
      <c r="G36" s="741"/>
      <c r="H36" s="741"/>
      <c r="I36" s="741"/>
      <c r="J36" s="741"/>
      <c r="K36" s="741"/>
      <c r="L36" s="741"/>
      <c r="M36" s="741"/>
      <c r="N36" s="741"/>
      <c r="O36" s="741"/>
      <c r="P36" s="741"/>
      <c r="Q36" s="742"/>
    </row>
    <row r="37" spans="1:17">
      <c r="A37" s="740"/>
      <c r="B37" s="741"/>
      <c r="C37" s="741"/>
      <c r="D37" s="741"/>
      <c r="E37" s="741"/>
      <c r="F37" s="741"/>
      <c r="G37" s="741"/>
      <c r="H37" s="741"/>
      <c r="I37" s="741"/>
      <c r="J37" s="741"/>
      <c r="K37" s="741"/>
      <c r="L37" s="741"/>
      <c r="M37" s="741"/>
      <c r="N37" s="741"/>
      <c r="O37" s="741"/>
      <c r="P37" s="741"/>
      <c r="Q37" s="742"/>
    </row>
    <row r="38" spans="1:17">
      <c r="A38" s="740"/>
      <c r="B38" s="741"/>
      <c r="C38" s="741"/>
      <c r="D38" s="741"/>
      <c r="E38" s="741"/>
      <c r="F38" s="741"/>
      <c r="G38" s="741"/>
      <c r="H38" s="741"/>
      <c r="I38" s="741"/>
      <c r="J38" s="741"/>
      <c r="K38" s="741"/>
      <c r="L38" s="741"/>
      <c r="M38" s="741"/>
      <c r="N38" s="741"/>
      <c r="O38" s="741"/>
      <c r="P38" s="741"/>
      <c r="Q38" s="742"/>
    </row>
    <row r="39" spans="1:17">
      <c r="A39" s="740"/>
      <c r="B39" s="741"/>
      <c r="C39" s="741"/>
      <c r="D39" s="741"/>
      <c r="E39" s="741"/>
      <c r="F39" s="741"/>
      <c r="G39" s="741"/>
      <c r="H39" s="741"/>
      <c r="I39" s="741"/>
      <c r="J39" s="741"/>
      <c r="K39" s="741"/>
      <c r="L39" s="741"/>
      <c r="M39" s="741"/>
      <c r="N39" s="741"/>
      <c r="O39" s="741"/>
      <c r="P39" s="741"/>
      <c r="Q39" s="742"/>
    </row>
    <row r="40" spans="1:17">
      <c r="A40" s="740"/>
      <c r="B40" s="741"/>
      <c r="C40" s="741"/>
      <c r="D40" s="741"/>
      <c r="E40" s="741"/>
      <c r="F40" s="741"/>
      <c r="G40" s="741"/>
      <c r="H40" s="741"/>
      <c r="I40" s="741"/>
      <c r="J40" s="741"/>
      <c r="K40" s="741"/>
      <c r="L40" s="741"/>
      <c r="M40" s="741"/>
      <c r="N40" s="741"/>
      <c r="O40" s="741"/>
      <c r="P40" s="741"/>
      <c r="Q40" s="742"/>
    </row>
    <row r="41" spans="1:17">
      <c r="A41" s="740"/>
      <c r="B41" s="741"/>
      <c r="C41" s="741"/>
      <c r="D41" s="741"/>
      <c r="E41" s="741"/>
      <c r="F41" s="741"/>
      <c r="G41" s="741"/>
      <c r="H41" s="741"/>
      <c r="I41" s="741"/>
      <c r="J41" s="741"/>
      <c r="K41" s="741"/>
      <c r="L41" s="741"/>
      <c r="M41" s="741"/>
      <c r="N41" s="741"/>
      <c r="O41" s="741"/>
      <c r="P41" s="741"/>
      <c r="Q41" s="742"/>
    </row>
    <row r="42" spans="1:17">
      <c r="A42" s="740"/>
      <c r="B42" s="741"/>
      <c r="C42" s="741"/>
      <c r="D42" s="741"/>
      <c r="E42" s="741"/>
      <c r="F42" s="741"/>
      <c r="G42" s="741"/>
      <c r="H42" s="741"/>
      <c r="I42" s="741"/>
      <c r="J42" s="741"/>
      <c r="K42" s="741"/>
      <c r="L42" s="741"/>
      <c r="M42" s="741"/>
      <c r="N42" s="741"/>
      <c r="O42" s="741"/>
      <c r="P42" s="741"/>
      <c r="Q42" s="742"/>
    </row>
    <row r="43" spans="1:17">
      <c r="A43" s="740"/>
      <c r="B43" s="741"/>
      <c r="C43" s="741"/>
      <c r="D43" s="741"/>
      <c r="E43" s="741"/>
      <c r="F43" s="741"/>
      <c r="G43" s="741"/>
      <c r="H43" s="741"/>
      <c r="I43" s="741"/>
      <c r="J43" s="741"/>
      <c r="K43" s="741"/>
      <c r="L43" s="741"/>
      <c r="M43" s="741"/>
      <c r="N43" s="741"/>
      <c r="O43" s="741"/>
      <c r="P43" s="741"/>
      <c r="Q43" s="742"/>
    </row>
    <row r="44" spans="1:17">
      <c r="A44" s="740"/>
      <c r="B44" s="741"/>
      <c r="C44" s="741"/>
      <c r="D44" s="741"/>
      <c r="E44" s="741"/>
      <c r="F44" s="741"/>
      <c r="G44" s="741"/>
      <c r="H44" s="741"/>
      <c r="I44" s="741"/>
      <c r="J44" s="741"/>
      <c r="K44" s="741"/>
      <c r="L44" s="741"/>
      <c r="M44" s="741"/>
      <c r="N44" s="741"/>
      <c r="O44" s="741"/>
      <c r="P44" s="741"/>
      <c r="Q44" s="742"/>
    </row>
    <row r="45" spans="1:17">
      <c r="A45" s="740"/>
      <c r="B45" s="741"/>
      <c r="C45" s="741"/>
      <c r="D45" s="741"/>
      <c r="E45" s="741"/>
      <c r="F45" s="741"/>
      <c r="G45" s="741"/>
      <c r="H45" s="741"/>
      <c r="I45" s="741"/>
      <c r="J45" s="741"/>
      <c r="K45" s="741"/>
      <c r="L45" s="741"/>
      <c r="M45" s="741"/>
      <c r="N45" s="741"/>
      <c r="O45" s="741"/>
      <c r="P45" s="741"/>
      <c r="Q45" s="742"/>
    </row>
    <row r="46" spans="1:17" ht="15.95" thickBot="1">
      <c r="A46" s="743"/>
      <c r="B46" s="744"/>
      <c r="C46" s="744"/>
      <c r="D46" s="744"/>
      <c r="E46" s="744"/>
      <c r="F46" s="744"/>
      <c r="G46" s="744"/>
      <c r="H46" s="744"/>
      <c r="I46" s="744"/>
      <c r="J46" s="744"/>
      <c r="K46" s="744"/>
      <c r="L46" s="744"/>
      <c r="M46" s="744"/>
      <c r="N46" s="744"/>
      <c r="O46" s="744"/>
      <c r="P46" s="744"/>
      <c r="Q46" s="745"/>
    </row>
    <row r="47" spans="1:17">
      <c r="A47" s="586"/>
    </row>
    <row r="48" spans="1:17">
      <c r="A48" s="586"/>
    </row>
    <row r="50" spans="1:17" ht="18" thickBot="1">
      <c r="A50" s="760" t="s">
        <v>374</v>
      </c>
      <c r="B50" s="755"/>
      <c r="C50" s="755"/>
      <c r="D50" s="755"/>
      <c r="E50" s="755"/>
      <c r="F50" s="755"/>
      <c r="G50" s="755"/>
      <c r="H50" s="755"/>
      <c r="I50" s="755"/>
    </row>
    <row r="51" spans="1:17">
      <c r="A51" s="761"/>
      <c r="B51" s="756"/>
      <c r="C51" s="756"/>
      <c r="D51" s="756"/>
      <c r="E51" s="756"/>
      <c r="F51" s="756"/>
      <c r="G51" s="756"/>
      <c r="H51" s="756"/>
      <c r="I51" s="756"/>
      <c r="J51" s="756"/>
      <c r="K51" s="756"/>
      <c r="L51" s="756"/>
      <c r="M51" s="756"/>
      <c r="N51" s="756"/>
      <c r="O51" s="756"/>
      <c r="P51" s="756"/>
      <c r="Q51" s="757"/>
    </row>
    <row r="52" spans="1:17">
      <c r="A52" s="762"/>
      <c r="B52" s="735"/>
      <c r="C52" s="735"/>
      <c r="D52" s="735"/>
      <c r="E52" s="735"/>
      <c r="F52" s="735"/>
      <c r="G52" s="735"/>
      <c r="H52" s="735"/>
      <c r="I52" s="735"/>
      <c r="J52" s="735"/>
      <c r="K52" s="735"/>
      <c r="L52" s="735"/>
      <c r="M52" s="735"/>
      <c r="N52" s="735"/>
      <c r="O52" s="735"/>
      <c r="P52" s="735"/>
      <c r="Q52" s="758"/>
    </row>
    <row r="53" spans="1:17">
      <c r="A53" s="762"/>
      <c r="B53" s="735"/>
      <c r="C53" s="735"/>
      <c r="D53" s="735"/>
      <c r="E53" s="735"/>
      <c r="F53" s="735"/>
      <c r="G53" s="735"/>
      <c r="H53" s="735"/>
      <c r="I53" s="735"/>
      <c r="J53" s="735"/>
      <c r="K53" s="735"/>
      <c r="L53" s="735"/>
      <c r="M53" s="735"/>
      <c r="N53" s="735"/>
      <c r="O53" s="735"/>
      <c r="P53" s="735"/>
      <c r="Q53" s="758"/>
    </row>
    <row r="54" spans="1:17">
      <c r="A54" s="762"/>
      <c r="B54" s="735"/>
      <c r="C54" s="735"/>
      <c r="D54" s="735"/>
      <c r="E54" s="735"/>
      <c r="F54" s="735"/>
      <c r="G54" s="735"/>
      <c r="H54" s="735"/>
      <c r="I54" s="735"/>
      <c r="J54" s="735"/>
      <c r="K54" s="735"/>
      <c r="L54" s="735"/>
      <c r="M54" s="735"/>
      <c r="N54" s="735"/>
      <c r="O54" s="735"/>
      <c r="P54" s="735"/>
      <c r="Q54" s="758"/>
    </row>
    <row r="55" spans="1:17">
      <c r="A55" s="762"/>
      <c r="B55" s="735"/>
      <c r="C55" s="735"/>
      <c r="D55" s="735"/>
      <c r="E55" s="735"/>
      <c r="F55" s="735"/>
      <c r="G55" s="735"/>
      <c r="H55" s="735"/>
      <c r="I55" s="735"/>
      <c r="J55" s="735"/>
      <c r="K55" s="735"/>
      <c r="L55" s="735"/>
      <c r="M55" s="735"/>
      <c r="N55" s="735"/>
      <c r="O55" s="735"/>
      <c r="P55" s="735"/>
      <c r="Q55" s="758"/>
    </row>
    <row r="56" spans="1:17">
      <c r="A56" s="762"/>
      <c r="B56" s="735"/>
      <c r="C56" s="735"/>
      <c r="D56" s="735"/>
      <c r="E56" s="735"/>
      <c r="F56" s="735"/>
      <c r="G56" s="735"/>
      <c r="H56" s="735"/>
      <c r="I56" s="735"/>
      <c r="J56" s="735"/>
      <c r="K56" s="735"/>
      <c r="L56" s="735"/>
      <c r="M56" s="735"/>
      <c r="N56" s="735"/>
      <c r="O56" s="735"/>
      <c r="P56" s="735"/>
      <c r="Q56" s="758"/>
    </row>
    <row r="57" spans="1:17">
      <c r="A57" s="762"/>
      <c r="B57" s="735"/>
      <c r="C57" s="735"/>
      <c r="D57" s="735"/>
      <c r="E57" s="735"/>
      <c r="F57" s="735"/>
      <c r="G57" s="735"/>
      <c r="H57" s="735"/>
      <c r="I57" s="735"/>
      <c r="J57" s="735"/>
      <c r="K57" s="735"/>
      <c r="L57" s="735"/>
      <c r="M57" s="735"/>
      <c r="N57" s="735"/>
      <c r="O57" s="735"/>
      <c r="P57" s="735"/>
      <c r="Q57" s="758"/>
    </row>
    <row r="58" spans="1:17">
      <c r="A58" s="762"/>
      <c r="B58" s="735"/>
      <c r="C58" s="735"/>
      <c r="D58" s="735"/>
      <c r="E58" s="735"/>
      <c r="F58" s="735"/>
      <c r="G58" s="735"/>
      <c r="H58" s="735"/>
      <c r="I58" s="735"/>
      <c r="J58" s="735"/>
      <c r="K58" s="735"/>
      <c r="L58" s="735"/>
      <c r="M58" s="735"/>
      <c r="N58" s="735"/>
      <c r="O58" s="735"/>
      <c r="P58" s="735"/>
      <c r="Q58" s="758"/>
    </row>
    <row r="59" spans="1:17">
      <c r="A59" s="762"/>
      <c r="B59" s="735"/>
      <c r="C59" s="735"/>
      <c r="D59" s="735"/>
      <c r="E59" s="735"/>
      <c r="F59" s="735"/>
      <c r="G59" s="735"/>
      <c r="H59" s="735"/>
      <c r="I59" s="735"/>
      <c r="J59" s="735"/>
      <c r="K59" s="735"/>
      <c r="L59" s="735"/>
      <c r="M59" s="735"/>
      <c r="N59" s="735"/>
      <c r="O59" s="735"/>
      <c r="P59" s="735"/>
      <c r="Q59" s="758"/>
    </row>
    <row r="60" spans="1:17">
      <c r="A60" s="762"/>
      <c r="B60" s="735"/>
      <c r="C60" s="735"/>
      <c r="D60" s="735"/>
      <c r="E60" s="735"/>
      <c r="F60" s="735"/>
      <c r="G60" s="735"/>
      <c r="H60" s="735"/>
      <c r="I60" s="735"/>
      <c r="J60" s="735"/>
      <c r="K60" s="735"/>
      <c r="L60" s="735"/>
      <c r="M60" s="735"/>
      <c r="N60" s="735"/>
      <c r="O60" s="735"/>
      <c r="P60" s="735"/>
      <c r="Q60" s="758"/>
    </row>
    <row r="61" spans="1:17">
      <c r="A61" s="762"/>
      <c r="B61" s="735"/>
      <c r="C61" s="735"/>
      <c r="D61" s="735"/>
      <c r="E61" s="735"/>
      <c r="F61" s="735"/>
      <c r="G61" s="735"/>
      <c r="H61" s="735"/>
      <c r="I61" s="735"/>
      <c r="J61" s="735"/>
      <c r="K61" s="735"/>
      <c r="L61" s="735"/>
      <c r="M61" s="735"/>
      <c r="N61" s="735"/>
      <c r="O61" s="735"/>
      <c r="P61" s="735"/>
      <c r="Q61" s="758"/>
    </row>
    <row r="62" spans="1:17">
      <c r="A62" s="762"/>
      <c r="B62" s="735"/>
      <c r="C62" s="735"/>
      <c r="D62" s="735"/>
      <c r="E62" s="735"/>
      <c r="F62" s="735"/>
      <c r="G62" s="735"/>
      <c r="H62" s="735"/>
      <c r="I62" s="735"/>
      <c r="J62" s="735"/>
      <c r="K62" s="735"/>
      <c r="L62" s="735"/>
      <c r="M62" s="735"/>
      <c r="N62" s="735"/>
      <c r="O62" s="735"/>
      <c r="P62" s="735"/>
      <c r="Q62" s="758"/>
    </row>
    <row r="63" spans="1:17">
      <c r="A63" s="762"/>
      <c r="B63" s="735"/>
      <c r="C63" s="735"/>
      <c r="D63" s="735"/>
      <c r="E63" s="735"/>
      <c r="F63" s="735"/>
      <c r="G63" s="735"/>
      <c r="H63" s="735"/>
      <c r="I63" s="735"/>
      <c r="J63" s="735"/>
      <c r="K63" s="735"/>
      <c r="L63" s="735"/>
      <c r="M63" s="735"/>
      <c r="N63" s="735"/>
      <c r="O63" s="735"/>
      <c r="P63" s="735"/>
      <c r="Q63" s="758"/>
    </row>
    <row r="64" spans="1:17">
      <c r="A64" s="762"/>
      <c r="B64" s="735"/>
      <c r="C64" s="735"/>
      <c r="D64" s="735"/>
      <c r="E64" s="735"/>
      <c r="F64" s="735"/>
      <c r="G64" s="735"/>
      <c r="H64" s="735"/>
      <c r="I64" s="735"/>
      <c r="J64" s="735"/>
      <c r="K64" s="735"/>
      <c r="L64" s="735"/>
      <c r="M64" s="735"/>
      <c r="N64" s="735"/>
      <c r="O64" s="735"/>
      <c r="P64" s="735"/>
      <c r="Q64" s="758"/>
    </row>
    <row r="65" spans="1:17">
      <c r="A65" s="762"/>
      <c r="B65" s="735"/>
      <c r="C65" s="735"/>
      <c r="D65" s="735"/>
      <c r="E65" s="735"/>
      <c r="F65" s="735"/>
      <c r="G65" s="735"/>
      <c r="H65" s="735"/>
      <c r="I65" s="735"/>
      <c r="J65" s="735"/>
      <c r="K65" s="735"/>
      <c r="L65" s="735"/>
      <c r="M65" s="735"/>
      <c r="N65" s="735"/>
      <c r="O65" s="735"/>
      <c r="P65" s="735"/>
      <c r="Q65" s="758"/>
    </row>
    <row r="66" spans="1:17">
      <c r="A66" s="762"/>
      <c r="B66" s="735"/>
      <c r="C66" s="735"/>
      <c r="D66" s="735"/>
      <c r="E66" s="735"/>
      <c r="F66" s="735"/>
      <c r="G66" s="735"/>
      <c r="H66" s="735"/>
      <c r="I66" s="735"/>
      <c r="J66" s="735"/>
      <c r="K66" s="735"/>
      <c r="L66" s="735"/>
      <c r="M66" s="735"/>
      <c r="N66" s="735"/>
      <c r="O66" s="735"/>
      <c r="P66" s="735"/>
      <c r="Q66" s="758"/>
    </row>
    <row r="67" spans="1:17">
      <c r="A67" s="762"/>
      <c r="B67" s="735"/>
      <c r="C67" s="735"/>
      <c r="D67" s="735"/>
      <c r="E67" s="735"/>
      <c r="F67" s="735"/>
      <c r="G67" s="735"/>
      <c r="H67" s="735"/>
      <c r="I67" s="735"/>
      <c r="J67" s="735"/>
      <c r="K67" s="735"/>
      <c r="L67" s="735"/>
      <c r="M67" s="735"/>
      <c r="N67" s="735"/>
      <c r="O67" s="735"/>
      <c r="P67" s="735"/>
      <c r="Q67" s="758"/>
    </row>
    <row r="68" spans="1:17">
      <c r="A68" s="762"/>
      <c r="B68" s="735"/>
      <c r="C68" s="735"/>
      <c r="D68" s="735"/>
      <c r="E68" s="735"/>
      <c r="F68" s="735"/>
      <c r="G68" s="735"/>
      <c r="H68" s="735"/>
      <c r="I68" s="735"/>
      <c r="J68" s="735"/>
      <c r="K68" s="735"/>
      <c r="L68" s="735"/>
      <c r="M68" s="735"/>
      <c r="N68" s="735"/>
      <c r="O68" s="735"/>
      <c r="P68" s="735"/>
      <c r="Q68" s="758"/>
    </row>
    <row r="69" spans="1:17" ht="15.95" thickBot="1">
      <c r="A69" s="763"/>
      <c r="B69" s="736"/>
      <c r="C69" s="736"/>
      <c r="D69" s="736"/>
      <c r="E69" s="736"/>
      <c r="F69" s="736"/>
      <c r="G69" s="736"/>
      <c r="H69" s="736"/>
      <c r="I69" s="736"/>
      <c r="J69" s="736"/>
      <c r="K69" s="736"/>
      <c r="L69" s="736"/>
      <c r="M69" s="736"/>
      <c r="N69" s="736"/>
      <c r="O69" s="736"/>
      <c r="P69" s="736"/>
      <c r="Q69" s="759"/>
    </row>
    <row r="70" spans="1:17">
      <c r="A70" s="586"/>
    </row>
    <row r="71" spans="1:17">
      <c r="A71" s="586"/>
    </row>
    <row r="72" spans="1:17" s="211" customFormat="1" ht="15.95">
      <c r="A72" s="764" t="s">
        <v>375</v>
      </c>
    </row>
    <row r="74" spans="1:17" outlineLevel="1"/>
    <row r="75" spans="1:17" outlineLevel="1"/>
    <row r="76" spans="1:17" outlineLevel="1"/>
    <row r="77" spans="1:17" outlineLevel="1"/>
    <row r="78" spans="1:17" outlineLevel="1"/>
    <row r="79" spans="1:17" outlineLevel="1">
      <c r="G79" s="693"/>
    </row>
    <row r="80" spans="1:17" outlineLevel="1"/>
    <row r="81" outlineLevel="1"/>
    <row r="82" outlineLevel="1"/>
    <row r="83" outlineLevel="1"/>
    <row r="84" outlineLevel="1"/>
    <row r="85" outlineLevel="1"/>
    <row r="86" outlineLevel="1"/>
    <row r="87" outlineLevel="1"/>
    <row r="88" outlineLevel="1"/>
    <row r="89" outlineLevel="1"/>
    <row r="90" outlineLevel="1"/>
    <row r="91" outlineLevel="1"/>
    <row r="92" outlineLevel="1"/>
    <row r="93" outlineLevel="1"/>
    <row r="94" outlineLevel="1"/>
    <row r="95" outlineLevel="1"/>
    <row r="96" outlineLevel="1"/>
    <row r="97" spans="6:6" outlineLevel="1">
      <c r="F97" s="586"/>
    </row>
    <row r="98" spans="6:6" outlineLevel="1"/>
  </sheetData>
  <sheetProtection algorithmName="SHA-512" hashValue="r9EV4niAvPBwH+ry10beTILral9xJmop8szjddi8B42ky7D6byDfBzfLUJigFRMIxCFYrfV8pNRFDDojrkfMkA==" saltValue="aHd4YKf8d6RMopp+ym8iXA==" spinCount="100000" sheet="1" objects="1" scenarios="1"/>
  <pageMargins left="0.25" right="0.25" top="0.75" bottom="0.75" header="0.3" footer="0.3"/>
  <pageSetup scale="61" fitToHeight="0" orientation="portrait" r:id="rId1"/>
  <rowBreaks count="1" manualBreakCount="1">
    <brk id="70" max="16383" man="1"/>
  </rowBreaks>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385E0-FAB7-401E-A8E9-E2E7299A3B30}">
  <sheetPr>
    <tabColor rgb="FFC00000"/>
    <pageSetUpPr fitToPage="1"/>
  </sheetPr>
  <dimension ref="A1:N84"/>
  <sheetViews>
    <sheetView showGridLines="0" topLeftCell="A68" zoomScale="90" zoomScaleNormal="90" workbookViewId="0"/>
  </sheetViews>
  <sheetFormatPr defaultColWidth="8.85546875" defaultRowHeight="15"/>
  <cols>
    <col min="1" max="1" width="41.28515625" bestFit="1" customWidth="1"/>
    <col min="2" max="2" width="22.42578125" customWidth="1"/>
    <col min="3" max="3" width="34.28515625" bestFit="1" customWidth="1"/>
    <col min="4" max="4" width="18.42578125" bestFit="1" customWidth="1"/>
    <col min="5" max="5" width="16" bestFit="1" customWidth="1"/>
    <col min="6" max="6" width="19" customWidth="1"/>
    <col min="7" max="7" width="18.140625" customWidth="1"/>
    <col min="8" max="8" width="16.42578125" customWidth="1"/>
    <col min="9" max="9" width="18.85546875" bestFit="1" customWidth="1"/>
    <col min="10" max="10" width="20.42578125" bestFit="1" customWidth="1"/>
    <col min="11" max="11" width="20.28515625" bestFit="1" customWidth="1"/>
    <col min="12" max="12" width="30.85546875" bestFit="1" customWidth="1"/>
    <col min="13" max="13" width="13.42578125" bestFit="1" customWidth="1"/>
    <col min="14" max="14" width="12.85546875" bestFit="1" customWidth="1"/>
    <col min="15" max="15" width="10.85546875" bestFit="1" customWidth="1"/>
  </cols>
  <sheetData>
    <row r="1" spans="1:14" s="211" customFormat="1" ht="21">
      <c r="A1" s="643" t="s">
        <v>143</v>
      </c>
    </row>
    <row r="2" spans="1:14" s="211" customFormat="1">
      <c r="A2" s="644" t="s">
        <v>371</v>
      </c>
    </row>
    <row r="3" spans="1:14">
      <c r="A3" s="586"/>
    </row>
    <row r="4" spans="1:14" ht="15.95" thickBot="1">
      <c r="A4" s="584" t="s">
        <v>376</v>
      </c>
      <c r="B4" s="585"/>
      <c r="C4" s="585"/>
      <c r="D4" s="585"/>
      <c r="E4" s="585"/>
      <c r="F4" s="585"/>
      <c r="G4" s="585"/>
      <c r="H4" s="585"/>
      <c r="I4" s="585"/>
      <c r="J4" s="585"/>
      <c r="K4" s="585"/>
      <c r="L4" s="585"/>
    </row>
    <row r="5" spans="1:14">
      <c r="D5" s="651" t="s">
        <v>146</v>
      </c>
      <c r="E5" s="651" t="s">
        <v>147</v>
      </c>
      <c r="F5" s="587"/>
    </row>
    <row r="6" spans="1:14" ht="33" thickBot="1">
      <c r="A6" s="588" t="s">
        <v>0</v>
      </c>
      <c r="B6" s="588" t="s">
        <v>148</v>
      </c>
      <c r="C6" s="588" t="s">
        <v>149</v>
      </c>
      <c r="D6" s="588" t="s">
        <v>150</v>
      </c>
      <c r="E6" s="588" t="s">
        <v>151</v>
      </c>
      <c r="F6" s="588" t="s">
        <v>152</v>
      </c>
      <c r="G6" s="588" t="s">
        <v>153</v>
      </c>
      <c r="H6" s="588" t="s">
        <v>154</v>
      </c>
      <c r="I6" s="588" t="s">
        <v>3</v>
      </c>
      <c r="J6" s="588" t="s">
        <v>377</v>
      </c>
      <c r="K6" s="588" t="s">
        <v>378</v>
      </c>
      <c r="L6" s="652" t="s">
        <v>379</v>
      </c>
    </row>
    <row r="7" spans="1:14">
      <c r="A7" s="554" t="str" cm="1">
        <f t="array" ref="A7:A17">Sectors</f>
        <v>Basic Materials</v>
      </c>
      <c r="B7" s="650">
        <f>COUNTIFS(Portfolio!$AH$6:$AH47,$A7,Portfolio!$AJ$6:$AJ47,D$5)</f>
        <v>2</v>
      </c>
      <c r="C7" s="650">
        <f>COUNTIFS(Portfolio!$AH$6:$AH47,$A7,Portfolio!$AJ$6:$AJ47,E$5)</f>
        <v>1</v>
      </c>
      <c r="D7" s="647">
        <f ca="1">SUMIFS(Portfolio!$H$7:$H$47,Portfolio!$AH$7:$AH$47,$A7,Portfolio!$AJ$7:$AJ$47,D$5)</f>
        <v>103394.42</v>
      </c>
      <c r="E7" s="647">
        <f ca="1">SUMIFS(Portfolio!$H$7:$H$47,Portfolio!$AH$7:$AH$47,$A7,Portfolio!$AJ$7:$AJ$47,E$5)</f>
        <v>17871.2703</v>
      </c>
      <c r="F7" s="589">
        <f t="shared" ref="F7:F18" ca="1" si="0">SUM(D7:E7)</f>
        <v>121265.6903</v>
      </c>
      <c r="G7" s="648">
        <f ca="1">SUMIF(Portfolio!$AH$7:$AH$39,A7,Portfolio!$T$7:$T$39)</f>
        <v>8.9260548839263848E-2</v>
      </c>
      <c r="H7" s="648">
        <f t="shared" ref="H7:H18" ca="1" si="1">F7/$F$20</f>
        <v>6.511092171519485E-2</v>
      </c>
      <c r="I7" s="648" cm="1">
        <f t="array" ref="I7:I17">Mapping!D2:D12</f>
        <v>2.3400000000000001E-2</v>
      </c>
      <c r="J7" s="647">
        <f t="shared" ref="J7:J18" ca="1" si="2">$F$20*I7</f>
        <v>43581.277583999996</v>
      </c>
      <c r="K7" s="648">
        <f t="shared" ref="K7:K17" ca="1" si="3">H7-I7</f>
        <v>4.1710921715194846E-2</v>
      </c>
      <c r="L7" s="653" t="str">
        <f t="shared" ref="L7:L17" ca="1" si="4">IF(K7&gt;0,"Reduce Weightage","Increase Weightage")</f>
        <v>Reduce Weightage</v>
      </c>
    </row>
    <row r="8" spans="1:14">
      <c r="A8" s="554" t="str">
        <v>Consumer Discretionary</v>
      </c>
      <c r="B8" s="650">
        <f>COUNTIFS(Portfolio!$AH$6:$AH48,$A8,Portfolio!$AJ$6:$AJ48,D$5)</f>
        <v>4</v>
      </c>
      <c r="C8" s="650">
        <f>COUNTIFS(Portfolio!$AH$6:$AH48,$A8,Portfolio!$AJ$6:$AJ48,E$5)</f>
        <v>0</v>
      </c>
      <c r="D8" s="647">
        <f ca="1">SUMIFS(Portfolio!$H$7:$H$47,Portfolio!$AH$7:$AH$47,$A8,Portfolio!$AJ$7:$AJ$47,D$5)</f>
        <v>163843.465</v>
      </c>
      <c r="E8" s="647">
        <f>SUMIFS(Portfolio!$H$7:$H$47,Portfolio!$AH$7:$AH$47,$A8,Portfolio!$AJ$7:$AJ$47,E$5)</f>
        <v>0</v>
      </c>
      <c r="F8" s="589">
        <f t="shared" ca="1" si="0"/>
        <v>163843.465</v>
      </c>
      <c r="G8" s="648">
        <f ca="1">SUMIF(Portfolio!$AH$7:$AH$39,A8,Portfolio!$T$7:$T$39)</f>
        <v>4.1213375898633116E-2</v>
      </c>
      <c r="H8" s="648">
        <f t="shared" ca="1" si="1"/>
        <v>8.7972113107752353E-2</v>
      </c>
      <c r="I8" s="648">
        <v>9.98E-2</v>
      </c>
      <c r="J8" s="647">
        <f t="shared" ca="1" si="2"/>
        <v>185872.28644799997</v>
      </c>
      <c r="K8" s="648">
        <f t="shared" ca="1" si="3"/>
        <v>-1.1827886892247647E-2</v>
      </c>
      <c r="L8" t="str">
        <f t="shared" ca="1" si="4"/>
        <v>Increase Weightage</v>
      </c>
    </row>
    <row r="9" spans="1:14">
      <c r="A9" s="554" t="str">
        <v>Energy</v>
      </c>
      <c r="B9" s="650">
        <f>COUNTIFS(Portfolio!$AH$6:$AH49,$A9,Portfolio!$AJ$6:$AJ49,D$5)</f>
        <v>1</v>
      </c>
      <c r="C9" s="650">
        <f>COUNTIFS(Portfolio!$AH$6:$AH49,$A9,Portfolio!$AJ$6:$AJ49,E$5)</f>
        <v>0</v>
      </c>
      <c r="D9" s="647">
        <f ca="1">SUMIFS(Portfolio!$H$7:$H$47,Portfolio!$AH$7:$AH$47,$A9,Portfolio!$AJ$7:$AJ$47,D$5)</f>
        <v>25824.68</v>
      </c>
      <c r="E9" s="647">
        <f>SUMIFS(Portfolio!$H$7:$H$47,Portfolio!$AH$7:$AH$47,$A9,Portfolio!$AJ$7:$AJ$47,E$5)</f>
        <v>0</v>
      </c>
      <c r="F9" s="589">
        <f t="shared" ca="1" si="0"/>
        <v>25824.68</v>
      </c>
      <c r="G9" s="648">
        <f ca="1">SUMIF(Portfolio!$AH$7:$AH$39,A9,Portfolio!$T$7:$T$39)</f>
        <v>1.1951489001774843E-2</v>
      </c>
      <c r="H9" s="648">
        <f t="shared" ca="1" si="1"/>
        <v>1.3865988917724063E-2</v>
      </c>
      <c r="I9" s="648">
        <v>3.6700000000000003E-2</v>
      </c>
      <c r="J9" s="647">
        <f t="shared" ca="1" si="2"/>
        <v>68351.832792000001</v>
      </c>
      <c r="K9" s="648">
        <f t="shared" ca="1" si="3"/>
        <v>-2.2834011082275941E-2</v>
      </c>
      <c r="L9" t="str">
        <f t="shared" ca="1" si="4"/>
        <v>Increase Weightage</v>
      </c>
    </row>
    <row r="10" spans="1:14">
      <c r="A10" s="554" t="str">
        <v>Financial Services</v>
      </c>
      <c r="B10" s="650">
        <f>COUNTIFS(Portfolio!$AH$6:$AH50,$A10,Portfolio!$AJ$6:$AJ50,D$5)</f>
        <v>3</v>
      </c>
      <c r="C10" s="650">
        <f>COUNTIFS(Portfolio!$AH$6:$AH50,$A10,Portfolio!$AJ$6:$AJ50,E$5)</f>
        <v>1</v>
      </c>
      <c r="D10" s="647">
        <f ca="1">SUMIFS(Portfolio!$H$7:$H$47,Portfolio!$AH$7:$AH$47,$A10,Portfolio!$AJ$7:$AJ$47,D$5)</f>
        <v>162437.26999999999</v>
      </c>
      <c r="E10" s="647">
        <f ca="1">SUMIFS(Portfolio!$H$7:$H$47,Portfolio!$AH$7:$AH$47,$A10,Portfolio!$AJ$7:$AJ$47,E$5)</f>
        <v>21842.379999999997</v>
      </c>
      <c r="F10" s="589">
        <f t="shared" ca="1" si="0"/>
        <v>184279.65</v>
      </c>
      <c r="G10" s="648">
        <f ca="1">SUMIF(Portfolio!$AH$7:$AH$39,A10,Portfolio!$T$7:$T$39)</f>
        <v>0.10114724904180694</v>
      </c>
      <c r="H10" s="648">
        <f t="shared" ca="1" si="1"/>
        <v>9.8944869197297655E-2</v>
      </c>
      <c r="I10" s="648">
        <v>0.1326</v>
      </c>
      <c r="J10" s="647">
        <f t="shared" ca="1" si="2"/>
        <v>246960.57297599997</v>
      </c>
      <c r="K10" s="648">
        <f t="shared" ca="1" si="3"/>
        <v>-3.365513080270234E-2</v>
      </c>
      <c r="L10" t="str">
        <f t="shared" ca="1" si="4"/>
        <v>Increase Weightage</v>
      </c>
    </row>
    <row r="11" spans="1:14">
      <c r="A11" s="554" t="str">
        <v>Industrials</v>
      </c>
      <c r="B11" s="650">
        <f>COUNTIFS(Portfolio!$AH$6:$AH51,$A11,Portfolio!$AJ$6:$AJ51,D$5)</f>
        <v>7</v>
      </c>
      <c r="C11" s="650">
        <f>COUNTIFS(Portfolio!$AH$6:$AH51,$A11,Portfolio!$AJ$6:$AJ51,E$5)</f>
        <v>1</v>
      </c>
      <c r="D11" s="647">
        <f ca="1">SUMIFS(Portfolio!$H$7:$H$47,Portfolio!$AH$7:$AH$47,$A11,Portfolio!$AJ$7:$AJ$47,D$5)</f>
        <v>309914.60320000001</v>
      </c>
      <c r="E11" s="647">
        <f ca="1">SUMIFS(Portfolio!$H$7:$H$47,Portfolio!$AH$7:$AH$47,$A11,Portfolio!$AJ$7:$AJ$47,E$5)</f>
        <v>539.25980000000004</v>
      </c>
      <c r="F11" s="589">
        <f t="shared" ca="1" si="0"/>
        <v>310453.86300000001</v>
      </c>
      <c r="G11" s="648">
        <f ca="1">SUMIF(Portfolio!$AH$7:$AH$39,A11,Portfolio!$T$7:$T$39)</f>
        <v>0.10459325049526622</v>
      </c>
      <c r="H11" s="648">
        <f t="shared" ca="1" si="1"/>
        <v>0.16669131326400266</v>
      </c>
      <c r="I11" s="648">
        <v>8.6800000000000002E-2</v>
      </c>
      <c r="J11" s="647">
        <f t="shared" ca="1" si="2"/>
        <v>161660.46556799999</v>
      </c>
      <c r="K11" s="648">
        <f t="shared" ca="1" si="3"/>
        <v>7.9891313264002659E-2</v>
      </c>
      <c r="L11" t="str">
        <f t="shared" ca="1" si="4"/>
        <v>Reduce Weightage</v>
      </c>
    </row>
    <row r="12" spans="1:14">
      <c r="A12" s="554" t="str">
        <v>Real Estate</v>
      </c>
      <c r="B12" s="650">
        <f>COUNTIFS(Portfolio!$AH$6:$AH52,$A12,Portfolio!$AJ$6:$AJ52,D$5)</f>
        <v>1</v>
      </c>
      <c r="C12" s="650">
        <f>COUNTIFS(Portfolio!$AH$6:$AH52,$A12,Portfolio!$AJ$6:$AJ52,E$5)</f>
        <v>0</v>
      </c>
      <c r="D12" s="647">
        <f ca="1">SUMIFS(Portfolio!$H$7:$H$47,Portfolio!$AH$7:$AH$47,$A12,Portfolio!$AJ$7:$AJ$47,D$5)</f>
        <v>27861.25</v>
      </c>
      <c r="E12" s="647">
        <f>SUMIFS(Portfolio!$H$7:$H$47,Portfolio!$AH$7:$AH$47,$A12,Portfolio!$AJ$7:$AJ$47,E$5)</f>
        <v>0</v>
      </c>
      <c r="F12" s="589">
        <f t="shared" ca="1" si="0"/>
        <v>27861.25</v>
      </c>
      <c r="G12" s="648">
        <f ca="1">SUMIF(Portfolio!$AH$7:$AH$39,A12,Portfolio!$T$7:$T$39)</f>
        <v>0</v>
      </c>
      <c r="H12" s="648">
        <f t="shared" ca="1" si="1"/>
        <v>1.4959479990998514E-2</v>
      </c>
      <c r="I12" s="648">
        <v>2.9000000000000001E-2</v>
      </c>
      <c r="J12" s="647">
        <f t="shared" ca="1" si="2"/>
        <v>54010.98504</v>
      </c>
      <c r="K12" s="648">
        <f t="shared" ca="1" si="3"/>
        <v>-1.4040520009001488E-2</v>
      </c>
      <c r="L12" t="str">
        <f t="shared" ca="1" si="4"/>
        <v>Increase Weightage</v>
      </c>
    </row>
    <row r="13" spans="1:14">
      <c r="A13" s="554" t="str">
        <v>Communication Services</v>
      </c>
      <c r="B13" s="650">
        <f>COUNTIFS(Portfolio!$AH$6:$AH53,$A13,Portfolio!$AJ$6:$AJ53,D$5)</f>
        <v>2</v>
      </c>
      <c r="C13" s="650">
        <f>COUNTIFS(Portfolio!$AH$6:$AH53,$A13,Portfolio!$AJ$6:$AJ53,E$5)</f>
        <v>0</v>
      </c>
      <c r="D13" s="647">
        <f ca="1">SUMIFS(Portfolio!$H$7:$H$47,Portfolio!$AH$7:$AH$47,$A13,Portfolio!$AJ$7:$AJ$47,D$5)</f>
        <v>103254.22500000001</v>
      </c>
      <c r="E13" s="647">
        <f>SUMIFS(Portfolio!$H$7:$H$47,Portfolio!$AH$7:$AH$47,$A13,Portfolio!$AJ$7:$AJ$47,E$5)</f>
        <v>0</v>
      </c>
      <c r="F13" s="589">
        <f t="shared" ca="1" si="0"/>
        <v>103254.22500000001</v>
      </c>
      <c r="G13" s="648">
        <f ca="1">SUMIF(Portfolio!$AH$7:$AH$39,A13,Portfolio!$T$7:$T$39)</f>
        <v>4.0186939622643698E-2</v>
      </c>
      <c r="H13" s="648">
        <f t="shared" ca="1" si="1"/>
        <v>5.5440065067919014E-2</v>
      </c>
      <c r="I13" s="648">
        <v>8.2299999999999998E-2</v>
      </c>
      <c r="J13" s="647">
        <f t="shared" ca="1" si="2"/>
        <v>153279.45064799997</v>
      </c>
      <c r="K13" s="648">
        <f t="shared" ca="1" si="3"/>
        <v>-2.6859934932080984E-2</v>
      </c>
      <c r="L13" t="str">
        <f t="shared" ca="1" si="4"/>
        <v>Increase Weightage</v>
      </c>
    </row>
    <row r="14" spans="1:14">
      <c r="A14" s="554" t="str">
        <v>Information Technology</v>
      </c>
      <c r="B14" s="650">
        <f>COUNTIFS(Portfolio!$AH$6:$AH54,$A14,Portfolio!$AJ$6:$AJ54,D$5)</f>
        <v>8</v>
      </c>
      <c r="C14" s="650">
        <f>COUNTIFS(Portfolio!$AH$6:$AH54,$A14,Portfolio!$AJ$6:$AJ54,E$5)</f>
        <v>1</v>
      </c>
      <c r="D14" s="647">
        <f ca="1">SUMIFS(Portfolio!$H$7:$H$47,Portfolio!$AH$7:$AH$47,$A14,Portfolio!$AJ$7:$AJ$47,D$5)</f>
        <v>344576.01529999997</v>
      </c>
      <c r="E14" s="647">
        <f ca="1">SUMIFS(Portfolio!$H$7:$H$47,Portfolio!$AH$7:$AH$47,$A14,Portfolio!$AJ$7:$AJ$47,E$5)</f>
        <v>77055.345000000001</v>
      </c>
      <c r="F14" s="589">
        <f t="shared" ca="1" si="0"/>
        <v>421631.36029999994</v>
      </c>
      <c r="G14" s="648">
        <f ca="1">SUMIF(Portfolio!$AH$7:$AH$39,A14,Portfolio!$T$7:$T$39)</f>
        <v>0.30563614300354641</v>
      </c>
      <c r="H14" s="648">
        <f t="shared" ca="1" si="1"/>
        <v>0.22638560358868803</v>
      </c>
      <c r="I14" s="648">
        <v>0.30549999999999999</v>
      </c>
      <c r="J14" s="647">
        <f t="shared" ca="1" si="2"/>
        <v>568977.79067999998</v>
      </c>
      <c r="K14" s="648">
        <f t="shared" ca="1" si="3"/>
        <v>-7.911439641131196E-2</v>
      </c>
      <c r="L14" t="str">
        <f t="shared" ca="1" si="4"/>
        <v>Increase Weightage</v>
      </c>
      <c r="N14" s="645"/>
    </row>
    <row r="15" spans="1:14">
      <c r="A15" s="554" t="str">
        <v>Consumer Staples</v>
      </c>
      <c r="B15" s="650">
        <f>COUNTIFS(Portfolio!$AH$6:$AH55,$A15,Portfolio!$AJ$6:$AJ55,D$5)</f>
        <v>1</v>
      </c>
      <c r="C15" s="650">
        <f>COUNTIFS(Portfolio!$AH$6:$AH55,$A15,Portfolio!$AJ$6:$AJ55,E$5)</f>
        <v>1</v>
      </c>
      <c r="D15" s="647">
        <f ca="1">SUMIFS(Portfolio!$H$7:$H$47,Portfolio!$AH$7:$AH$47,$A15,Portfolio!$AJ$7:$AJ$47,D$5)</f>
        <v>42508.799999999996</v>
      </c>
      <c r="E15" s="647">
        <f ca="1">SUMIFS(Portfolio!$H$7:$H$47,Portfolio!$AH$7:$AH$47,$A15,Portfolio!$AJ$7:$AJ$47,E$5)</f>
        <v>42500.700000000004</v>
      </c>
      <c r="F15" s="589">
        <f t="shared" ca="1" si="0"/>
        <v>85009.5</v>
      </c>
      <c r="G15" s="648">
        <f ca="1">SUMIF(Portfolio!$AH$7:$AH$39,A15,Portfolio!$T$7:$T$39)</f>
        <v>2.3639943768298949E-2</v>
      </c>
      <c r="H15" s="648">
        <f t="shared" ca="1" si="1"/>
        <v>4.564396480038721E-2</v>
      </c>
      <c r="I15" s="648">
        <v>5.6899999999999999E-2</v>
      </c>
      <c r="J15" s="647">
        <f t="shared" ca="1" si="2"/>
        <v>105973.27754399998</v>
      </c>
      <c r="K15" s="648">
        <f t="shared" ca="1" si="3"/>
        <v>-1.1256035199612789E-2</v>
      </c>
      <c r="L15" t="str">
        <f t="shared" ca="1" si="4"/>
        <v>Increase Weightage</v>
      </c>
      <c r="N15" s="645"/>
    </row>
    <row r="16" spans="1:14">
      <c r="A16" s="554" t="str">
        <v>Healthcare</v>
      </c>
      <c r="B16" s="650">
        <f>COUNTIFS(Portfolio!$AH$6:$AH56,$A16,Portfolio!$AJ$6:$AJ56,D$5)</f>
        <v>4</v>
      </c>
      <c r="C16" s="650">
        <f>COUNTIFS(Portfolio!$AH$6:$AH56,$A16,Portfolio!$AJ$6:$AJ56,E$5)</f>
        <v>0</v>
      </c>
      <c r="D16" s="647">
        <f ca="1">SUMIFS(Portfolio!$H$7:$H$47,Portfolio!$AH$7:$AH$47,$A16,Portfolio!$AJ$7:$AJ$47,D$5)</f>
        <v>132155.86499999999</v>
      </c>
      <c r="E16" s="647">
        <f>SUMIFS(Portfolio!$H$7:$H$47,Portfolio!$AH$7:$AH$47,$A16,Portfolio!$AJ$7:$AJ$47,E$5)</f>
        <v>0</v>
      </c>
      <c r="F16" s="589">
        <f t="shared" ca="1" si="0"/>
        <v>132155.86499999999</v>
      </c>
      <c r="G16" s="648">
        <f ca="1">SUMIF(Portfolio!$AH$7:$AH$39,A16,Portfolio!$T$7:$T$39)</f>
        <v>4.786266654029485E-3</v>
      </c>
      <c r="H16" s="648">
        <f t="shared" ca="1" si="1"/>
        <v>7.0958159384830216E-2</v>
      </c>
      <c r="I16" s="648">
        <v>0.123</v>
      </c>
      <c r="J16" s="647">
        <f t="shared" ca="1" si="2"/>
        <v>229081.07447999998</v>
      </c>
      <c r="K16" s="648">
        <f t="shared" ca="1" si="3"/>
        <v>-5.2041840615169782E-2</v>
      </c>
      <c r="L16" t="str">
        <f t="shared" ca="1" si="4"/>
        <v>Increase Weightage</v>
      </c>
    </row>
    <row r="17" spans="1:12">
      <c r="A17" s="554" t="str">
        <v>Utilities</v>
      </c>
      <c r="B17" s="650">
        <f>COUNTIFS(Portfolio!$AH$6:$AH57,$A17,Portfolio!$AJ$6:$AJ57,D$5)</f>
        <v>1</v>
      </c>
      <c r="C17" s="650">
        <f>COUNTIFS(Portfolio!$AH$6:$AH57,$A17,Portfolio!$AJ$6:$AJ57,E$5)</f>
        <v>0</v>
      </c>
      <c r="D17" s="647">
        <f ca="1">SUMIFS(Portfolio!$H$7:$H$47,Portfolio!$AH$7:$AH$47,$A17,Portfolio!$AJ$7:$AJ$47,D$5)</f>
        <v>34183.800000000003</v>
      </c>
      <c r="E17" s="647">
        <f>SUMIFS(Portfolio!$H$7:$H$47,Portfolio!$AH$7:$AH$47,$A17,Portfolio!$AJ$7:$AJ$47,E$5)</f>
        <v>0</v>
      </c>
      <c r="F17" s="589">
        <f t="shared" ca="1" si="0"/>
        <v>34183.800000000003</v>
      </c>
      <c r="G17" s="648">
        <f ca="1">SUMIF(Portfolio!$AH$7:$AH$39,A17,Portfolio!$T$7:$T$39)</f>
        <v>1.7975022972654672E-2</v>
      </c>
      <c r="H17" s="648">
        <f t="shared" ca="1" si="1"/>
        <v>1.8354232926243261E-2</v>
      </c>
      <c r="I17" s="648">
        <v>2.4199999999999999E-2</v>
      </c>
      <c r="J17" s="647">
        <f t="shared" ca="1" si="2"/>
        <v>45071.235791999992</v>
      </c>
      <c r="K17" s="648">
        <f t="shared" ca="1" si="3"/>
        <v>-5.8457670737567385E-3</v>
      </c>
      <c r="L17" t="str">
        <f t="shared" ca="1" si="4"/>
        <v>Increase Weightage</v>
      </c>
    </row>
    <row r="18" spans="1:12">
      <c r="A18" s="554" t="s">
        <v>155</v>
      </c>
      <c r="B18" s="554"/>
      <c r="C18" s="554"/>
      <c r="D18" s="589">
        <f ca="1">SUMIF(Portfolio!$AH$6:$AH51,A18,Portfolio!$H$6:$H51)</f>
        <v>252684.41139999998</v>
      </c>
      <c r="E18" s="589"/>
      <c r="F18" s="589">
        <f t="shared" ca="1" si="0"/>
        <v>252684.41139999998</v>
      </c>
      <c r="G18" s="648">
        <f ca="1">SUMIF(Portfolio!$AH$7:$AH$39,A18,Portfolio!$T$7:$T$39)</f>
        <v>0.13239990484209335</v>
      </c>
      <c r="H18" s="648">
        <f t="shared" ca="1" si="1"/>
        <v>0.13567328803896223</v>
      </c>
      <c r="I18" s="648">
        <v>0</v>
      </c>
      <c r="J18" s="647">
        <f t="shared" ca="1" si="2"/>
        <v>0</v>
      </c>
      <c r="K18" s="648"/>
    </row>
    <row r="19" spans="1:12" ht="15.95" thickBot="1">
      <c r="A19" s="649"/>
      <c r="B19" s="649"/>
      <c r="C19" s="649"/>
      <c r="D19" s="649"/>
      <c r="E19" s="649"/>
      <c r="F19" s="649"/>
      <c r="G19" s="649"/>
      <c r="H19" s="649"/>
      <c r="I19" s="649"/>
      <c r="J19" s="649"/>
      <c r="K19" s="649"/>
      <c r="L19" s="649"/>
    </row>
    <row r="20" spans="1:12" ht="15.95" thickBot="1">
      <c r="A20" s="555" t="s">
        <v>245</v>
      </c>
      <c r="B20" s="555"/>
      <c r="C20" s="555"/>
      <c r="D20" s="556">
        <f ca="1">SUM(D7:D18)</f>
        <v>1702638.8048999999</v>
      </c>
      <c r="E20" s="556">
        <f ca="1">SUM(E7:E18)</f>
        <v>159808.95509999999</v>
      </c>
      <c r="F20" s="556">
        <f ca="1">SUM(D20:E20)</f>
        <v>1862447.7599999998</v>
      </c>
      <c r="G20" s="557">
        <f ca="1">SUM(G7:G18)</f>
        <v>0.8727901341400115</v>
      </c>
      <c r="H20" s="557">
        <f ca="1">SUM(H7:H18)</f>
        <v>1</v>
      </c>
      <c r="I20" s="557">
        <f>SUM(I7:I18)</f>
        <v>1.0002</v>
      </c>
      <c r="J20" s="556">
        <f ca="1">SUM(J7:J18)</f>
        <v>1862820.2495519998</v>
      </c>
      <c r="K20" s="557">
        <f ca="1">SUM(K7:K18)</f>
        <v>-0.13587328803896215</v>
      </c>
      <c r="L20" s="557"/>
    </row>
    <row r="21" spans="1:12" ht="15.95" thickTop="1"/>
    <row r="22" spans="1:12">
      <c r="A22" s="558" t="s">
        <v>157</v>
      </c>
      <c r="B22" s="558"/>
      <c r="C22" s="558"/>
      <c r="D22" s="558"/>
      <c r="E22" s="558"/>
      <c r="F22" s="558" t="b">
        <f ca="1">F20=Portfolio!H5</f>
        <v>1</v>
      </c>
      <c r="G22" s="558"/>
      <c r="H22" s="558"/>
      <c r="I22" s="558"/>
      <c r="J22" s="558"/>
      <c r="K22" s="558" t="b">
        <f ca="1">ROUND(H18+K20,10)=0</f>
        <v>0</v>
      </c>
      <c r="L22" s="558"/>
    </row>
    <row r="24" spans="1:12" s="666" customFormat="1" ht="17.100000000000001" thickBot="1">
      <c r="A24" s="654" t="s">
        <v>380</v>
      </c>
      <c r="B24" s="658"/>
      <c r="C24" s="658"/>
    </row>
    <row r="25" spans="1:12" ht="15.95" thickBot="1"/>
    <row r="26" spans="1:12" ht="17.100000000000001" thickBot="1">
      <c r="A26" s="588" t="s">
        <v>381</v>
      </c>
      <c r="B26" s="588" t="s">
        <v>382</v>
      </c>
      <c r="C26" s="588" t="s">
        <v>383</v>
      </c>
      <c r="D26" s="588" t="s">
        <v>384</v>
      </c>
      <c r="F26" s="688" t="s">
        <v>385</v>
      </c>
      <c r="G26" s="688" t="s">
        <v>386</v>
      </c>
      <c r="H26" s="689" t="s">
        <v>387</v>
      </c>
    </row>
    <row r="27" spans="1:12">
      <c r="A27" s="655" t="s">
        <v>146</v>
      </c>
      <c r="B27" s="650">
        <f>COUNTIF(Portfolio!$AJ$7:$AJ$39,A27)</f>
        <v>27</v>
      </c>
      <c r="C27" s="647">
        <f ca="1">SUMIF(Portfolio!$AJ$7:$AJ$39,A27,Portfolio!$H$7:$H$39)</f>
        <v>1212059.0534999999</v>
      </c>
      <c r="D27" s="648">
        <f ca="1">C27/$C$31</f>
        <v>0.65137225575612046</v>
      </c>
      <c r="F27" s="690" t="s">
        <v>388</v>
      </c>
      <c r="G27" s="691">
        <v>0.05</v>
      </c>
      <c r="H27" s="692">
        <f ca="1">$F$20*G27</f>
        <v>93122.387999999992</v>
      </c>
    </row>
    <row r="28" spans="1:12" ht="15.95" thickBot="1">
      <c r="A28" s="655" t="s">
        <v>147</v>
      </c>
      <c r="B28" s="650">
        <f>COUNTIF(Portfolio!$AJ$8:$AJ$47,A28)</f>
        <v>5</v>
      </c>
      <c r="C28" s="647">
        <f ca="1">SUMIF(Portfolio!$AJ$7:$AJ$39,A28,Portfolio!$H$7:$H$39)</f>
        <v>396034.36649999995</v>
      </c>
      <c r="D28" s="648">
        <f ca="1">C28/$C$31</f>
        <v>0.2128326981421711</v>
      </c>
      <c r="F28" s="685" t="s">
        <v>389</v>
      </c>
      <c r="G28" s="686">
        <v>0.02</v>
      </c>
      <c r="H28" s="687">
        <f ca="1">$F$20*G28</f>
        <v>37248.955199999997</v>
      </c>
    </row>
    <row r="29" spans="1:12">
      <c r="A29" s="655" t="s">
        <v>155</v>
      </c>
      <c r="B29" s="650">
        <v>1</v>
      </c>
      <c r="C29" s="647">
        <f ca="1">SUMIF(Portfolio!$AH$6:$AH$39,A29,Portfolio!$H$6:$H$39)</f>
        <v>252684.41139999998</v>
      </c>
      <c r="D29" s="648">
        <f ca="1">C29/$C$31</f>
        <v>0.13579504610170839</v>
      </c>
    </row>
    <row r="30" spans="1:12" ht="15.95" thickBot="1">
      <c r="A30" s="656"/>
      <c r="B30" s="649"/>
      <c r="C30" s="649"/>
      <c r="D30" s="659"/>
    </row>
    <row r="31" spans="1:12" ht="15.95" thickBot="1">
      <c r="A31" s="657" t="s">
        <v>156</v>
      </c>
      <c r="B31" s="657"/>
      <c r="C31" s="660">
        <f ca="1">SUM(C27:C29)</f>
        <v>1860777.8314</v>
      </c>
      <c r="D31" s="661">
        <f ca="1">SUM(D27:D29)</f>
        <v>1</v>
      </c>
    </row>
    <row r="32" spans="1:12" ht="15.95" thickTop="1"/>
    <row r="33" spans="1:4" s="663" customFormat="1" ht="17.100000000000001" thickBot="1">
      <c r="A33" s="664" t="s">
        <v>390</v>
      </c>
      <c r="B33" s="667"/>
      <c r="C33" s="662"/>
    </row>
    <row r="34" spans="1:4" s="538" customFormat="1"/>
    <row r="35" spans="1:4" s="538" customFormat="1" ht="17.100000000000001" thickBot="1">
      <c r="A35" s="664" t="s">
        <v>381</v>
      </c>
      <c r="B35" s="664" t="s">
        <v>391</v>
      </c>
      <c r="C35" s="664" t="s">
        <v>383</v>
      </c>
      <c r="D35" s="664" t="s">
        <v>384</v>
      </c>
    </row>
    <row r="36" spans="1:4" s="538" customFormat="1">
      <c r="A36" s="707" t="s">
        <v>146</v>
      </c>
      <c r="B36" s="708" t="s">
        <v>392</v>
      </c>
      <c r="C36" s="709">
        <f ca="1">D36*$F$20</f>
        <v>1583080.5959999997</v>
      </c>
      <c r="D36" s="710">
        <f>100%-D37-D38</f>
        <v>0.85</v>
      </c>
    </row>
    <row r="37" spans="1:4" s="538" customFormat="1">
      <c r="A37" s="707" t="s">
        <v>147</v>
      </c>
      <c r="B37" s="708" t="s">
        <v>393</v>
      </c>
      <c r="C37" s="709">
        <f ca="1">D37*$F$20</f>
        <v>93122.387999999992</v>
      </c>
      <c r="D37" s="710">
        <v>0.05</v>
      </c>
    </row>
    <row r="38" spans="1:4" s="538" customFormat="1">
      <c r="A38" s="707" t="s">
        <v>155</v>
      </c>
      <c r="B38" s="708">
        <v>1</v>
      </c>
      <c r="C38" s="709">
        <f ca="1">D38*$F$20</f>
        <v>186244.77599999998</v>
      </c>
      <c r="D38" s="710">
        <v>0.1</v>
      </c>
    </row>
    <row r="39" spans="1:4" s="538" customFormat="1" ht="15.95" thickBot="1">
      <c r="A39" s="711"/>
      <c r="B39" s="711"/>
      <c r="C39" s="711"/>
      <c r="D39" s="711"/>
    </row>
    <row r="40" spans="1:4" s="538" customFormat="1" ht="15.95" thickBot="1">
      <c r="A40" s="704" t="s">
        <v>156</v>
      </c>
      <c r="B40" s="704"/>
      <c r="C40" s="705">
        <f ca="1">SUM(C36:C39)</f>
        <v>1862447.7599999998</v>
      </c>
      <c r="D40" s="706">
        <f>SUM(D36:D39)</f>
        <v>1</v>
      </c>
    </row>
    <row r="41" spans="1:4" s="538" customFormat="1" ht="15.95" thickTop="1">
      <c r="B41" s="701"/>
      <c r="C41" s="702"/>
      <c r="D41" s="703"/>
    </row>
    <row r="42" spans="1:4" s="669" customFormat="1" ht="15.95" thickBot="1">
      <c r="A42" s="712" t="s">
        <v>394</v>
      </c>
      <c r="B42" s="668"/>
    </row>
    <row r="44" spans="1:4" ht="17.100000000000001" thickBot="1">
      <c r="A44" s="670" t="s">
        <v>395</v>
      </c>
      <c r="B44" s="670" t="s">
        <v>383</v>
      </c>
      <c r="C44" s="670" t="s">
        <v>396</v>
      </c>
    </row>
    <row r="45" spans="1:4">
      <c r="A45" s="671" t="s">
        <v>147</v>
      </c>
      <c r="B45" s="672">
        <f ca="1">C28-C37</f>
        <v>302911.97849999997</v>
      </c>
      <c r="C45" s="684" t="s">
        <v>397</v>
      </c>
    </row>
    <row r="46" spans="1:4" ht="15.95">
      <c r="A46" s="673" t="s">
        <v>155</v>
      </c>
      <c r="B46" s="674">
        <f ca="1">C29-C38</f>
        <v>66439.635399999999</v>
      </c>
      <c r="C46" s="675" t="s">
        <v>398</v>
      </c>
    </row>
    <row r="47" spans="1:4">
      <c r="A47" s="676" t="s">
        <v>399</v>
      </c>
      <c r="B47" s="677">
        <f ca="1">SUM(B45:B46)</f>
        <v>369351.6139</v>
      </c>
      <c r="C47" s="678"/>
    </row>
    <row r="48" spans="1:4" ht="15.95" thickBot="1">
      <c r="A48" s="679" t="s">
        <v>400</v>
      </c>
      <c r="B48" s="680">
        <v>8</v>
      </c>
      <c r="C48" s="681"/>
    </row>
    <row r="49" spans="1:12" ht="33" thickBot="1">
      <c r="A49" s="665" t="s">
        <v>401</v>
      </c>
      <c r="B49" s="682">
        <f ca="1">B47/B48</f>
        <v>46168.9517375</v>
      </c>
      <c r="C49" s="683" t="s">
        <v>402</v>
      </c>
    </row>
    <row r="50" spans="1:12" ht="15.95" thickTop="1"/>
    <row r="52" spans="1:12" s="721" customFormat="1" ht="15.95" thickBot="1">
      <c r="A52" s="720" t="s">
        <v>403</v>
      </c>
    </row>
    <row r="54" spans="1:12" ht="33" thickBot="1">
      <c r="A54" s="719" t="s">
        <v>0</v>
      </c>
      <c r="B54" s="719" t="s">
        <v>148</v>
      </c>
      <c r="C54" s="719" t="s">
        <v>149</v>
      </c>
      <c r="D54" s="719" t="s">
        <v>150</v>
      </c>
      <c r="E54" s="719" t="s">
        <v>151</v>
      </c>
      <c r="F54" s="719" t="s">
        <v>152</v>
      </c>
      <c r="G54" s="719" t="s">
        <v>154</v>
      </c>
      <c r="H54" s="719" t="s">
        <v>3</v>
      </c>
      <c r="I54" s="719" t="s">
        <v>377</v>
      </c>
      <c r="J54" s="719" t="s">
        <v>378</v>
      </c>
      <c r="K54" s="719" t="s">
        <v>379</v>
      </c>
      <c r="L54" s="719" t="s">
        <v>373</v>
      </c>
    </row>
    <row r="55" spans="1:12">
      <c r="A55" t="str" cm="1">
        <f t="array" ref="A55:A65">Sectors</f>
        <v>Basic Materials</v>
      </c>
      <c r="B55" s="571">
        <f t="shared" ref="B55:B65" si="5">B7+B74</f>
        <v>2</v>
      </c>
      <c r="C55" s="571">
        <f t="shared" ref="C55:C66" si="6">C7</f>
        <v>1</v>
      </c>
      <c r="D55" s="718">
        <f t="shared" ref="D55:D66" ca="1" si="7">D7+G74</f>
        <v>103394.42</v>
      </c>
      <c r="E55" s="718">
        <f t="shared" ref="E55:E66" ca="1" si="8">E7+H74</f>
        <v>1168.1402999999991</v>
      </c>
      <c r="F55" s="589">
        <f t="shared" ref="F55:F66" ca="1" si="9">SUM(D55:E55)</f>
        <v>104562.5603</v>
      </c>
      <c r="G55" s="68">
        <f t="shared" ref="G55:G66" ca="1" si="10">F55/$F$68</f>
        <v>5.0365188706495E-2</v>
      </c>
      <c r="H55" s="68" cm="1">
        <f t="array" ref="H55:H65">Mapping!D2:D12</f>
        <v>2.3400000000000001E-2</v>
      </c>
      <c r="I55" s="589">
        <f t="shared" ref="I55:I65" ca="1" si="11">$F$68*H55</f>
        <v>48580.457531462998</v>
      </c>
      <c r="J55" s="646">
        <f t="shared" ref="J55:J65" ca="1" si="12">G55-H55</f>
        <v>2.6965188706494999E-2</v>
      </c>
      <c r="K55" t="str">
        <f t="shared" ref="K55:K65" ca="1" si="13">IF(J55&gt;0,"Reduce Weightage","Increase Weightage")</f>
        <v>Reduce Weightage</v>
      </c>
      <c r="L55" s="646">
        <f t="shared" ref="L55:L65" ca="1" si="14">J55-K7</f>
        <v>-1.4745733008699847E-2</v>
      </c>
    </row>
    <row r="56" spans="1:12">
      <c r="A56" t="str">
        <v>Consumer Discretionary</v>
      </c>
      <c r="B56" s="571">
        <f t="shared" si="5"/>
        <v>5</v>
      </c>
      <c r="C56" s="571">
        <f t="shared" si="6"/>
        <v>0</v>
      </c>
      <c r="D56" s="718">
        <f t="shared" ca="1" si="7"/>
        <v>210012.4167375</v>
      </c>
      <c r="E56" s="718">
        <f t="shared" si="8"/>
        <v>0</v>
      </c>
      <c r="F56" s="589">
        <f t="shared" ca="1" si="9"/>
        <v>210012.4167375</v>
      </c>
      <c r="G56" s="68">
        <f t="shared" ca="1" si="10"/>
        <v>0.10115776592830097</v>
      </c>
      <c r="H56" s="68">
        <v>9.98E-2</v>
      </c>
      <c r="I56" s="589">
        <f t="shared" ca="1" si="11"/>
        <v>207193.57528376099</v>
      </c>
      <c r="J56" s="646">
        <f t="shared" ca="1" si="12"/>
        <v>1.3577659283009746E-3</v>
      </c>
      <c r="K56" t="str">
        <f t="shared" ca="1" si="13"/>
        <v>Reduce Weightage</v>
      </c>
      <c r="L56" s="646">
        <f t="shared" ca="1" si="14"/>
        <v>1.3185652820548621E-2</v>
      </c>
    </row>
    <row r="57" spans="1:12">
      <c r="A57" t="str">
        <v>Energy</v>
      </c>
      <c r="B57" s="571">
        <f t="shared" si="5"/>
        <v>1</v>
      </c>
      <c r="C57" s="571">
        <f t="shared" si="6"/>
        <v>0</v>
      </c>
      <c r="D57" s="718">
        <f t="shared" ca="1" si="7"/>
        <v>25824.68</v>
      </c>
      <c r="E57" s="718">
        <f t="shared" ca="1" si="8"/>
        <v>42527.152792000001</v>
      </c>
      <c r="F57" s="589">
        <f t="shared" ca="1" si="9"/>
        <v>68351.832792000001</v>
      </c>
      <c r="G57" s="68">
        <f t="shared" ca="1" si="10"/>
        <v>3.2923380482716362E-2</v>
      </c>
      <c r="H57" s="68">
        <v>3.6700000000000003E-2</v>
      </c>
      <c r="I57" s="589">
        <f t="shared" ca="1" si="11"/>
        <v>76192.426983106503</v>
      </c>
      <c r="J57" s="646">
        <f t="shared" ca="1" si="12"/>
        <v>-3.7766195172836414E-3</v>
      </c>
      <c r="K57" t="str">
        <f t="shared" ca="1" si="13"/>
        <v>Increase Weightage</v>
      </c>
      <c r="L57" s="646">
        <f t="shared" ca="1" si="14"/>
        <v>1.9057391564992299E-2</v>
      </c>
    </row>
    <row r="58" spans="1:12">
      <c r="A58" t="str">
        <v>Financial Services</v>
      </c>
      <c r="B58" s="571">
        <f t="shared" si="5"/>
        <v>4</v>
      </c>
      <c r="C58" s="571">
        <f t="shared" si="6"/>
        <v>1</v>
      </c>
      <c r="D58" s="718">
        <f t="shared" ca="1" si="7"/>
        <v>208606.22173749999</v>
      </c>
      <c r="E58" s="718">
        <f t="shared" ca="1" si="8"/>
        <v>21842.379999999997</v>
      </c>
      <c r="F58" s="589">
        <f t="shared" ca="1" si="9"/>
        <v>230448.60173749999</v>
      </c>
      <c r="G58" s="68">
        <f t="shared" ca="1" si="10"/>
        <v>0.11100136875337299</v>
      </c>
      <c r="H58" s="68">
        <v>0.1326</v>
      </c>
      <c r="I58" s="589">
        <f t="shared" ca="1" si="11"/>
        <v>275289.25934495695</v>
      </c>
      <c r="J58" s="646">
        <f t="shared" ca="1" si="12"/>
        <v>-2.1598631246627004E-2</v>
      </c>
      <c r="K58" t="str">
        <f t="shared" ca="1" si="13"/>
        <v>Increase Weightage</v>
      </c>
      <c r="L58" s="646">
        <f t="shared" ca="1" si="14"/>
        <v>1.2056499556075337E-2</v>
      </c>
    </row>
    <row r="59" spans="1:12">
      <c r="A59" t="str">
        <v>Industrials</v>
      </c>
      <c r="B59" s="571">
        <f t="shared" si="5"/>
        <v>7</v>
      </c>
      <c r="C59" s="571">
        <f t="shared" si="6"/>
        <v>1</v>
      </c>
      <c r="D59" s="718">
        <f t="shared" ca="1" si="7"/>
        <v>309914.60320000001</v>
      </c>
      <c r="E59" s="718">
        <f t="shared" ca="1" si="8"/>
        <v>-148254.13763200003</v>
      </c>
      <c r="F59" s="589">
        <f t="shared" ca="1" si="9"/>
        <v>161660.46556799999</v>
      </c>
      <c r="G59" s="68">
        <f t="shared" ca="1" si="10"/>
        <v>7.7867831768386381E-2</v>
      </c>
      <c r="H59" s="68">
        <v>8.6800000000000002E-2</v>
      </c>
      <c r="I59" s="589">
        <f t="shared" ca="1" si="11"/>
        <v>180204.43221072599</v>
      </c>
      <c r="J59" s="646">
        <f t="shared" ca="1" si="12"/>
        <v>-8.9321682316136214E-3</v>
      </c>
      <c r="K59" t="str">
        <f t="shared" ca="1" si="13"/>
        <v>Increase Weightage</v>
      </c>
      <c r="L59" s="646">
        <f t="shared" ca="1" si="14"/>
        <v>-8.882348149561628E-2</v>
      </c>
    </row>
    <row r="60" spans="1:12">
      <c r="A60" t="str">
        <v>Real Estate</v>
      </c>
      <c r="B60" s="571">
        <f t="shared" si="5"/>
        <v>1</v>
      </c>
      <c r="C60" s="571">
        <f t="shared" si="6"/>
        <v>0</v>
      </c>
      <c r="D60" s="718">
        <f t="shared" ca="1" si="7"/>
        <v>27861.25</v>
      </c>
      <c r="E60" s="718">
        <f t="shared" si="8"/>
        <v>0</v>
      </c>
      <c r="F60" s="589">
        <f t="shared" ca="1" si="9"/>
        <v>27861.25</v>
      </c>
      <c r="G60" s="68">
        <f t="shared" ca="1" si="10"/>
        <v>1.3420072249788185E-2</v>
      </c>
      <c r="H60" s="68">
        <v>2.9000000000000001E-2</v>
      </c>
      <c r="I60" s="589">
        <f t="shared" ca="1" si="11"/>
        <v>60206.549932154994</v>
      </c>
      <c r="J60" s="646">
        <f t="shared" ca="1" si="12"/>
        <v>-1.5579927750211817E-2</v>
      </c>
      <c r="K60" t="str">
        <f t="shared" ca="1" si="13"/>
        <v>Increase Weightage</v>
      </c>
      <c r="L60" s="646">
        <f t="shared" ca="1" si="14"/>
        <v>-1.5394077412103288E-3</v>
      </c>
    </row>
    <row r="61" spans="1:12">
      <c r="A61" t="str">
        <v>Communication Services</v>
      </c>
      <c r="B61" s="571">
        <f t="shared" si="5"/>
        <v>2</v>
      </c>
      <c r="C61" s="571">
        <f t="shared" si="6"/>
        <v>0</v>
      </c>
      <c r="D61" s="718">
        <f t="shared" ca="1" si="7"/>
        <v>103254.22500000001</v>
      </c>
      <c r="E61" s="718">
        <f t="shared" si="8"/>
        <v>0</v>
      </c>
      <c r="F61" s="589">
        <f t="shared" ca="1" si="9"/>
        <v>103254.22500000001</v>
      </c>
      <c r="G61" s="68">
        <f t="shared" ca="1" si="10"/>
        <v>4.9734996082224793E-2</v>
      </c>
      <c r="H61" s="68">
        <v>8.2299999999999998E-2</v>
      </c>
      <c r="I61" s="589">
        <f t="shared" ca="1" si="11"/>
        <v>170862.03653159848</v>
      </c>
      <c r="J61" s="646">
        <f t="shared" ca="1" si="12"/>
        <v>-3.2565003917775205E-2</v>
      </c>
      <c r="K61" t="str">
        <f t="shared" ca="1" si="13"/>
        <v>Increase Weightage</v>
      </c>
      <c r="L61" s="646">
        <f t="shared" ca="1" si="14"/>
        <v>-5.7050689856942213E-3</v>
      </c>
    </row>
    <row r="62" spans="1:12">
      <c r="A62" t="str">
        <v>Information Technology</v>
      </c>
      <c r="B62" s="571">
        <f t="shared" si="5"/>
        <v>11</v>
      </c>
      <c r="C62" s="571">
        <f t="shared" si="6"/>
        <v>1</v>
      </c>
      <c r="D62" s="718">
        <f t="shared" ca="1" si="7"/>
        <v>491922.44568</v>
      </c>
      <c r="E62" s="718">
        <f t="shared" ca="1" si="8"/>
        <v>77055.345000000001</v>
      </c>
      <c r="F62" s="589">
        <f t="shared" ca="1" si="9"/>
        <v>568977.79067999998</v>
      </c>
      <c r="G62" s="68">
        <f t="shared" ca="1" si="10"/>
        <v>0.27406247241062259</v>
      </c>
      <c r="H62" s="68">
        <v>0.30549999999999999</v>
      </c>
      <c r="I62" s="589">
        <f t="shared" ca="1" si="11"/>
        <v>634244.86221632245</v>
      </c>
      <c r="J62" s="646">
        <f t="shared" ca="1" si="12"/>
        <v>-3.1437527589377401E-2</v>
      </c>
      <c r="K62" t="str">
        <f t="shared" ca="1" si="13"/>
        <v>Increase Weightage</v>
      </c>
      <c r="L62" s="646">
        <f t="shared" ca="1" si="14"/>
        <v>4.7676868821934559E-2</v>
      </c>
    </row>
    <row r="63" spans="1:12">
      <c r="A63" t="str">
        <v>Consumer Staples</v>
      </c>
      <c r="B63" s="571">
        <f t="shared" si="5"/>
        <v>1</v>
      </c>
      <c r="C63" s="571">
        <f t="shared" si="6"/>
        <v>1</v>
      </c>
      <c r="D63" s="718">
        <f t="shared" ca="1" si="7"/>
        <v>42508.799999999996</v>
      </c>
      <c r="E63" s="718">
        <f t="shared" ca="1" si="8"/>
        <v>42500.700000000004</v>
      </c>
      <c r="F63" s="589">
        <f t="shared" ca="1" si="9"/>
        <v>85009.5</v>
      </c>
      <c r="G63" s="68">
        <f t="shared" ca="1" si="10"/>
        <v>4.0946965118879047E-2</v>
      </c>
      <c r="H63" s="68">
        <v>5.6899999999999999E-2</v>
      </c>
      <c r="I63" s="589">
        <f t="shared" ca="1" si="11"/>
        <v>118129.40314274549</v>
      </c>
      <c r="J63" s="646">
        <f t="shared" ca="1" si="12"/>
        <v>-1.5953034881120952E-2</v>
      </c>
      <c r="K63" t="str">
        <f t="shared" ca="1" si="13"/>
        <v>Increase Weightage</v>
      </c>
      <c r="L63" s="646">
        <f t="shared" ca="1" si="14"/>
        <v>-4.6969996815081627E-3</v>
      </c>
    </row>
    <row r="64" spans="1:12">
      <c r="A64" t="str">
        <v>Healthcare</v>
      </c>
      <c r="B64" s="571">
        <f t="shared" si="5"/>
        <v>6</v>
      </c>
      <c r="C64" s="571">
        <f t="shared" si="6"/>
        <v>0</v>
      </c>
      <c r="D64" s="718">
        <f t="shared" ca="1" si="7"/>
        <v>229081.07447999998</v>
      </c>
      <c r="E64" s="718">
        <f t="shared" si="8"/>
        <v>0</v>
      </c>
      <c r="F64" s="589">
        <f t="shared" ca="1" si="9"/>
        <v>229081.07447999998</v>
      </c>
      <c r="G64" s="68">
        <f t="shared" ca="1" si="10"/>
        <v>0.11034266483308208</v>
      </c>
      <c r="H64" s="68">
        <v>0.123</v>
      </c>
      <c r="I64" s="589">
        <f t="shared" ca="1" si="11"/>
        <v>255358.81522948496</v>
      </c>
      <c r="J64" s="646">
        <f t="shared" ca="1" si="12"/>
        <v>-1.2657335166917916E-2</v>
      </c>
      <c r="K64" t="str">
        <f t="shared" ca="1" si="13"/>
        <v>Increase Weightage</v>
      </c>
      <c r="L64" s="646">
        <f t="shared" ca="1" si="14"/>
        <v>3.9384505448251866E-2</v>
      </c>
    </row>
    <row r="65" spans="1:12">
      <c r="A65" t="str">
        <v>Utilities</v>
      </c>
      <c r="B65" s="571">
        <f t="shared" si="5"/>
        <v>1</v>
      </c>
      <c r="C65" s="571">
        <f t="shared" si="6"/>
        <v>0</v>
      </c>
      <c r="D65" s="718">
        <f t="shared" ca="1" si="7"/>
        <v>34183.800000000003</v>
      </c>
      <c r="E65" s="718">
        <f t="shared" si="8"/>
        <v>0</v>
      </c>
      <c r="F65" s="589">
        <f t="shared" ca="1" si="9"/>
        <v>34183.800000000003</v>
      </c>
      <c r="G65" s="68">
        <f t="shared" ca="1" si="10"/>
        <v>1.6465487577632353E-2</v>
      </c>
      <c r="H65" s="68">
        <v>2.4199999999999999E-2</v>
      </c>
      <c r="I65" s="589">
        <f t="shared" ca="1" si="11"/>
        <v>50241.327874418996</v>
      </c>
      <c r="J65" s="646">
        <f t="shared" ca="1" si="12"/>
        <v>-7.7345124223676467E-3</v>
      </c>
      <c r="K65" t="str">
        <f t="shared" ca="1" si="13"/>
        <v>Increase Weightage</v>
      </c>
      <c r="L65" s="646">
        <f t="shared" ca="1" si="14"/>
        <v>-1.8887453486109082E-3</v>
      </c>
    </row>
    <row r="66" spans="1:12">
      <c r="A66" t="s">
        <v>155</v>
      </c>
      <c r="B66" s="571">
        <f>B18</f>
        <v>0</v>
      </c>
      <c r="C66" s="571">
        <f t="shared" si="6"/>
        <v>0</v>
      </c>
      <c r="D66" s="718">
        <f t="shared" ca="1" si="7"/>
        <v>252684.41139999998</v>
      </c>
      <c r="E66" s="718">
        <f t="shared" si="8"/>
        <v>0</v>
      </c>
      <c r="F66" s="589">
        <f t="shared" ca="1" si="9"/>
        <v>252684.41139999998</v>
      </c>
      <c r="G66" s="68">
        <f t="shared" ca="1" si="10"/>
        <v>0.12171180608849931</v>
      </c>
    </row>
    <row r="67" spans="1:12" ht="15.95" thickBot="1">
      <c r="A67" s="669"/>
      <c r="B67" s="669"/>
      <c r="C67" s="669"/>
      <c r="D67" s="669"/>
      <c r="E67" s="669"/>
      <c r="F67" s="669"/>
      <c r="G67" s="669"/>
      <c r="H67" s="669"/>
      <c r="I67" s="669"/>
      <c r="J67" s="669"/>
      <c r="K67" s="669"/>
      <c r="L67" s="669"/>
    </row>
    <row r="68" spans="1:12" ht="15.95" thickBot="1">
      <c r="A68" s="713" t="s">
        <v>156</v>
      </c>
      <c r="B68" s="713">
        <f>SUM(B55:B67)</f>
        <v>41</v>
      </c>
      <c r="C68" s="713">
        <f>SUM(C55:C67)</f>
        <v>5</v>
      </c>
      <c r="D68" s="714">
        <f ca="1">SUM(D55:D67)</f>
        <v>2039248.3482349999</v>
      </c>
      <c r="E68" s="714">
        <f ca="1">SUM(E55:E67)</f>
        <v>36839.580459999976</v>
      </c>
      <c r="F68" s="714">
        <f ca="1">SUM(F55:F66)</f>
        <v>2076087.9286949998</v>
      </c>
      <c r="G68" s="715">
        <f ca="1">SUM(G55:G67)</f>
        <v>1.0000000000000002</v>
      </c>
      <c r="H68" s="715">
        <f>SUM(H55:H67)</f>
        <v>1.0002</v>
      </c>
      <c r="I68" s="714">
        <f ca="1">SUM(I55:I67)</f>
        <v>2076503.146280739</v>
      </c>
      <c r="J68" s="716">
        <f ca="1">SUM(J55:J67)</f>
        <v>-0.12191180608849922</v>
      </c>
      <c r="K68" s="713"/>
      <c r="L68" s="713"/>
    </row>
    <row r="69" spans="1:12" ht="15.95" thickTop="1"/>
    <row r="71" spans="1:12" s="723" customFormat="1" ht="15.95" thickBot="1">
      <c r="A71" s="722" t="s">
        <v>404</v>
      </c>
    </row>
    <row r="72" spans="1:12">
      <c r="A72" s="717"/>
      <c r="B72" s="651" t="s">
        <v>146</v>
      </c>
      <c r="C72" s="651" t="s">
        <v>147</v>
      </c>
      <c r="D72" s="651" t="s">
        <v>146</v>
      </c>
      <c r="E72" s="651" t="s">
        <v>147</v>
      </c>
    </row>
    <row r="73" spans="1:12" ht="54.75" customHeight="1" thickBot="1">
      <c r="A73" s="724" t="s">
        <v>0</v>
      </c>
      <c r="B73" s="724" t="s">
        <v>405</v>
      </c>
      <c r="C73" s="724" t="s">
        <v>406</v>
      </c>
      <c r="D73" s="724" t="s">
        <v>150</v>
      </c>
      <c r="E73" s="724" t="s">
        <v>151</v>
      </c>
      <c r="F73" s="724" t="s">
        <v>407</v>
      </c>
      <c r="G73" s="724" t="s">
        <v>150</v>
      </c>
      <c r="H73" s="724" t="s">
        <v>151</v>
      </c>
    </row>
    <row r="74" spans="1:12">
      <c r="A74" t="s">
        <v>7</v>
      </c>
      <c r="B74" s="589" cm="1">
        <f t="array" ref="B74">_xlfn.IFNA(INDEX('Portfolio Rebalance Plan'!$G$7:$G$17,MATCH(1,('Porfolio Rebalance'!B$72='Portfolio Rebalance Plan'!$E$7:$E$17)*('Porfolio Rebalance'!$A74='Portfolio Rebalance Plan'!$A$7:$A$17),0)),0)</f>
        <v>0</v>
      </c>
      <c r="C74" s="589" cm="1">
        <f t="array" aca="1" ref="C74" ca="1">_xlfn.IFNA(INDEX('Portfolio Rebalance Plan'!$G$7:$G$17,MATCH(1,('Porfolio Rebalance'!C$72='Portfolio Rebalance Plan'!$E$7:$E$17)*('Porfolio Rebalance'!$A74='Portfolio Rebalance Plan'!$A$7:$A$17),0)),0)</f>
        <v>81.313319400691967</v>
      </c>
      <c r="D74" s="589" cm="1">
        <f t="array" ref="D74">_xlfn.IFNA(INDEX('Portfolio Rebalance Plan'!$C$7:$C$17,MATCH(1,('Porfolio Rebalance'!D$72='Portfolio Rebalance Plan'!$E$7:$E$17)*('Porfolio Rebalance'!$A74='Portfolio Rebalance Plan'!$A$7:$A$17),0)),0)</f>
        <v>0</v>
      </c>
      <c r="E74" s="589" cm="1">
        <f t="array" ref="E74">_xlfn.IFNA(INDEX('Portfolio Rebalance Plan'!$C$7:$C$17,MATCH(1,('Porfolio Rebalance'!E$72='Portfolio Rebalance Plan'!$E$7:$E$17)*('Porfolio Rebalance'!$A74='Portfolio Rebalance Plan'!$A$7:$A$17),0)),0)</f>
        <v>16703.13</v>
      </c>
      <c r="F74" s="728" t="str">
        <f>INDEX('Portfolio Rebalance Plan'!$F$7:$F$17,MATCH('Porfolio Rebalance'!$A74,'Portfolio Rebalance Plan'!$A$7:$A$17,0))</f>
        <v>SELL</v>
      </c>
      <c r="G74" s="645">
        <f t="shared" ref="G74:G84" si="15">IF($F74="SELL",-1,1)*D74</f>
        <v>0</v>
      </c>
      <c r="H74" s="645">
        <f t="shared" ref="H74:H84" si="16">IF($F74="SELL",-1,1)*E74</f>
        <v>-16703.13</v>
      </c>
    </row>
    <row r="75" spans="1:12">
      <c r="A75" t="s">
        <v>12</v>
      </c>
      <c r="B75" s="589" cm="1">
        <f t="array" ref="B75">_xlfn.IFNA(INDEX('Portfolio Rebalance Plan'!$G$7:$G$17,MATCH(1,('Porfolio Rebalance'!B$72='Portfolio Rebalance Plan'!$E$7:$E$17)*('Porfolio Rebalance'!$A75='Portfolio Rebalance Plan'!$A$7:$A$17),0)),0)</f>
        <v>1</v>
      </c>
      <c r="C75" s="589" cm="1">
        <f t="array" ref="C75">_xlfn.IFNA(INDEX('Portfolio Rebalance Plan'!$G$7:$G$17,MATCH(1,('Porfolio Rebalance'!C$72='Portfolio Rebalance Plan'!$E$7:$E$17)*('Porfolio Rebalance'!$A75='Portfolio Rebalance Plan'!$A$7:$A$17),0)),0)</f>
        <v>0</v>
      </c>
      <c r="D75" s="589" cm="1">
        <f t="array" aca="1" ref="D75" ca="1">_xlfn.IFNA(INDEX('Portfolio Rebalance Plan'!$C$7:$C$17,MATCH(1,('Porfolio Rebalance'!D$72='Portfolio Rebalance Plan'!$E$7:$E$17)*('Porfolio Rebalance'!$A75='Portfolio Rebalance Plan'!$A$7:$A$17),0)),0)</f>
        <v>46168.9517375</v>
      </c>
      <c r="E75" s="589" cm="1">
        <f t="array" ref="E75">_xlfn.IFNA(INDEX('Portfolio Rebalance Plan'!$C$7:$C$17,MATCH(1,('Porfolio Rebalance'!E$72='Portfolio Rebalance Plan'!$E$7:$E$17)*('Porfolio Rebalance'!$A75='Portfolio Rebalance Plan'!$A$7:$A$17),0)),0)</f>
        <v>0</v>
      </c>
      <c r="F75" s="728" t="str">
        <f>INDEX('Portfolio Rebalance Plan'!$F$7:$F$17,MATCH('Porfolio Rebalance'!$A75,'Portfolio Rebalance Plan'!$A$7:$A$17,0))</f>
        <v>BUY</v>
      </c>
      <c r="G75" s="645">
        <f t="shared" ca="1" si="15"/>
        <v>46168.9517375</v>
      </c>
      <c r="H75" s="645">
        <f t="shared" si="16"/>
        <v>0</v>
      </c>
    </row>
    <row r="76" spans="1:12">
      <c r="A76" t="s">
        <v>16</v>
      </c>
      <c r="B76" s="589" cm="1">
        <f t="array" ref="B76">_xlfn.IFNA(INDEX('Portfolio Rebalance Plan'!$G$7:$G$17,MATCH(1,('Porfolio Rebalance'!B$72='Portfolio Rebalance Plan'!$E$7:$E$17)*('Porfolio Rebalance'!$A76='Portfolio Rebalance Plan'!$A$7:$A$17),0)),0)</f>
        <v>0</v>
      </c>
      <c r="C76" s="589" t="e" cm="1">
        <f t="array" aca="1" ref="C76" ca="1">_xlfn.IFNA(INDEX('Portfolio Rebalance Plan'!$G$7:$G$17,MATCH(1,('Porfolio Rebalance'!C$72='Portfolio Rebalance Plan'!$E$7:$E$17)*('Porfolio Rebalance'!$A76='Portfolio Rebalance Plan'!$A$7:$A$17),0)),0)</f>
        <v>#REF!</v>
      </c>
      <c r="D76" s="589" cm="1">
        <f t="array" ref="D76">_xlfn.IFNA(INDEX('Portfolio Rebalance Plan'!$C$7:$C$17,MATCH(1,('Porfolio Rebalance'!D$72='Portfolio Rebalance Plan'!$E$7:$E$17)*('Porfolio Rebalance'!$A76='Portfolio Rebalance Plan'!$A$7:$A$17),0)),0)</f>
        <v>0</v>
      </c>
      <c r="E76" s="589" cm="1">
        <f t="array" aca="1" ref="E76" ca="1">_xlfn.IFNA(INDEX('Portfolio Rebalance Plan'!$C$7:$C$17,MATCH(1,('Porfolio Rebalance'!E$72='Portfolio Rebalance Plan'!$E$7:$E$17)*('Porfolio Rebalance'!$A76='Portfolio Rebalance Plan'!$A$7:$A$17),0)),0)</f>
        <v>-42527.152792000001</v>
      </c>
      <c r="F76" s="728" t="str">
        <f>INDEX('Portfolio Rebalance Plan'!$F$7:$F$17,MATCH('Porfolio Rebalance'!$A76,'Portfolio Rebalance Plan'!$A$7:$A$17,0))</f>
        <v>SELL</v>
      </c>
      <c r="G76" s="645">
        <f t="shared" si="15"/>
        <v>0</v>
      </c>
      <c r="H76" s="645">
        <f t="shared" ca="1" si="16"/>
        <v>42527.152792000001</v>
      </c>
    </row>
    <row r="77" spans="1:12">
      <c r="A77" t="s">
        <v>18</v>
      </c>
      <c r="B77" s="589" cm="1">
        <f t="array" ref="B77">_xlfn.IFNA(INDEX('Portfolio Rebalance Plan'!$G$7:$G$17,MATCH(1,('Porfolio Rebalance'!B$72='Portfolio Rebalance Plan'!$E$7:$E$17)*('Porfolio Rebalance'!$A77='Portfolio Rebalance Plan'!$A$7:$A$17),0)),0)</f>
        <v>1</v>
      </c>
      <c r="C77" s="589" cm="1">
        <f t="array" ref="C77">_xlfn.IFNA(INDEX('Portfolio Rebalance Plan'!$G$7:$G$17,MATCH(1,('Porfolio Rebalance'!C$72='Portfolio Rebalance Plan'!$E$7:$E$17)*('Porfolio Rebalance'!$A77='Portfolio Rebalance Plan'!$A$7:$A$17),0)),0)</f>
        <v>0</v>
      </c>
      <c r="D77" s="589" cm="1">
        <f t="array" aca="1" ref="D77" ca="1">_xlfn.IFNA(INDEX('Portfolio Rebalance Plan'!$C$7:$C$17,MATCH(1,('Porfolio Rebalance'!D$72='Portfolio Rebalance Plan'!$E$7:$E$17)*('Porfolio Rebalance'!$A77='Portfolio Rebalance Plan'!$A$7:$A$17),0)),0)</f>
        <v>46168.9517375</v>
      </c>
      <c r="E77" s="589" cm="1">
        <f t="array" ref="E77">_xlfn.IFNA(INDEX('Portfolio Rebalance Plan'!$C$7:$C$17,MATCH(1,('Porfolio Rebalance'!E$72='Portfolio Rebalance Plan'!$E$7:$E$17)*('Porfolio Rebalance'!$A77='Portfolio Rebalance Plan'!$A$7:$A$17),0)),0)</f>
        <v>0</v>
      </c>
      <c r="F77" s="728" t="str">
        <f>INDEX('Portfolio Rebalance Plan'!$F$7:$F$17,MATCH('Porfolio Rebalance'!$A77,'Portfolio Rebalance Plan'!$A$7:$A$17,0))</f>
        <v>BUY</v>
      </c>
      <c r="G77" s="645">
        <f t="shared" ca="1" si="15"/>
        <v>46168.9517375</v>
      </c>
      <c r="H77" s="645">
        <f t="shared" si="16"/>
        <v>0</v>
      </c>
    </row>
    <row r="78" spans="1:12">
      <c r="A78" t="s">
        <v>20</v>
      </c>
      <c r="B78" s="589" cm="1">
        <f t="array" ref="B78">_xlfn.IFNA(INDEX('Portfolio Rebalance Plan'!$G$7:$G$17,MATCH(1,('Porfolio Rebalance'!B$72='Portfolio Rebalance Plan'!$E$7:$E$17)*('Porfolio Rebalance'!$A78='Portfolio Rebalance Plan'!$A$7:$A$17),0)),0)</f>
        <v>0</v>
      </c>
      <c r="C78" s="589" cm="1">
        <f t="array" aca="1" ref="C78" ca="1">_xlfn.IFNA(INDEX('Portfolio Rebalance Plan'!$G$7:$G$17,MATCH(1,('Porfolio Rebalance'!C$72='Portfolio Rebalance Plan'!$E$7:$E$17)*('Porfolio Rebalance'!$A78='Portfolio Rebalance Plan'!$A$7:$A$17),0)),0)</f>
        <v>551.84309096283471</v>
      </c>
      <c r="D78" s="589" cm="1">
        <f t="array" ref="D78">_xlfn.IFNA(INDEX('Portfolio Rebalance Plan'!$C$7:$C$17,MATCH(1,('Porfolio Rebalance'!D$72='Portfolio Rebalance Plan'!$E$7:$E$17)*('Porfolio Rebalance'!$A78='Portfolio Rebalance Plan'!$A$7:$A$17),0)),0)</f>
        <v>0</v>
      </c>
      <c r="E78" s="589" cm="1">
        <f t="array" aca="1" ref="E78" ca="1">_xlfn.IFNA(INDEX('Portfolio Rebalance Plan'!$C$7:$C$17,MATCH(1,('Porfolio Rebalance'!E$72='Portfolio Rebalance Plan'!$E$7:$E$17)*('Porfolio Rebalance'!$A78='Portfolio Rebalance Plan'!$A$7:$A$17),0)),0)</f>
        <v>148793.39743200003</v>
      </c>
      <c r="F78" s="728" t="str">
        <f>INDEX('Portfolio Rebalance Plan'!$F$7:$F$17,MATCH('Porfolio Rebalance'!$A78,'Portfolio Rebalance Plan'!$A$7:$A$17,0))</f>
        <v>SELL</v>
      </c>
      <c r="G78" s="645">
        <f t="shared" si="15"/>
        <v>0</v>
      </c>
      <c r="H78" s="645">
        <f t="shared" ca="1" si="16"/>
        <v>-148793.39743200003</v>
      </c>
    </row>
    <row r="79" spans="1:12">
      <c r="A79" t="s">
        <v>22</v>
      </c>
      <c r="B79" s="589" cm="1">
        <f t="array" ref="B79">_xlfn.IFNA(INDEX('Portfolio Rebalance Plan'!$G$7:$G$17,MATCH(1,('Porfolio Rebalance'!B$72='Portfolio Rebalance Plan'!$E$7:$E$17)*('Porfolio Rebalance'!$A79='Portfolio Rebalance Plan'!$A$7:$A$17),0)),0)</f>
        <v>0</v>
      </c>
      <c r="C79" s="589" t="e" cm="1">
        <f t="array" ref="C79">_xlfn.IFNA(INDEX('Portfolio Rebalance Plan'!$G$7:$G$17,MATCH(1,('Porfolio Rebalance'!C$72='Portfolio Rebalance Plan'!$E$7:$E$17)*('Porfolio Rebalance'!$A79='Portfolio Rebalance Plan'!$A$7:$A$17),0)),0)</f>
        <v>#REF!</v>
      </c>
      <c r="D79" s="589" cm="1">
        <f t="array" ref="D79">_xlfn.IFNA(INDEX('Portfolio Rebalance Plan'!$C$7:$C$17,MATCH(1,('Porfolio Rebalance'!D$72='Portfolio Rebalance Plan'!$E$7:$E$17)*('Porfolio Rebalance'!$A79='Portfolio Rebalance Plan'!$A$7:$A$17),0)),0)</f>
        <v>0</v>
      </c>
      <c r="E79" s="589" cm="1">
        <f t="array" ref="E79">_xlfn.IFNA(INDEX('Portfolio Rebalance Plan'!$C$7:$C$17,MATCH(1,('Porfolio Rebalance'!E$72='Portfolio Rebalance Plan'!$E$7:$E$17)*('Porfolio Rebalance'!$A79='Portfolio Rebalance Plan'!$A$7:$A$17),0)),0)</f>
        <v>0</v>
      </c>
      <c r="F79" s="728" t="str">
        <f>INDEX('Portfolio Rebalance Plan'!$F$7:$F$17,MATCH('Porfolio Rebalance'!$A79,'Portfolio Rebalance Plan'!$A$7:$A$17,0))</f>
        <v>SELL</v>
      </c>
      <c r="G79" s="645">
        <f t="shared" si="15"/>
        <v>0</v>
      </c>
      <c r="H79" s="645">
        <f t="shared" si="16"/>
        <v>0</v>
      </c>
    </row>
    <row r="80" spans="1:12">
      <c r="A80" t="s">
        <v>24</v>
      </c>
      <c r="B80" s="589" cm="1">
        <f t="array" ref="B80">_xlfn.IFNA(INDEX('Portfolio Rebalance Plan'!$G$7:$G$17,MATCH(1,('Porfolio Rebalance'!B$72='Portfolio Rebalance Plan'!$E$7:$E$17)*('Porfolio Rebalance'!$A80='Portfolio Rebalance Plan'!$A$7:$A$17),0)),0)</f>
        <v>0</v>
      </c>
      <c r="C80" s="589" cm="1">
        <f t="array" ref="C80">_xlfn.IFNA(INDEX('Portfolio Rebalance Plan'!$G$7:$G$17,MATCH(1,('Porfolio Rebalance'!C$72='Portfolio Rebalance Plan'!$E$7:$E$17)*('Porfolio Rebalance'!$A80='Portfolio Rebalance Plan'!$A$7:$A$17),0)),0)</f>
        <v>0</v>
      </c>
      <c r="D80" s="589" cm="1">
        <f t="array" ref="D80">_xlfn.IFNA(INDEX('Portfolio Rebalance Plan'!$C$7:$C$17,MATCH(1,('Porfolio Rebalance'!D$72='Portfolio Rebalance Plan'!$E$7:$E$17)*('Porfolio Rebalance'!$A80='Portfolio Rebalance Plan'!$A$7:$A$17),0)),0)</f>
        <v>0</v>
      </c>
      <c r="E80" s="589" cm="1">
        <f t="array" ref="E80">_xlfn.IFNA(INDEX('Portfolio Rebalance Plan'!$C$7:$C$17,MATCH(1,('Porfolio Rebalance'!E$72='Portfolio Rebalance Plan'!$E$7:$E$17)*('Porfolio Rebalance'!$A80='Portfolio Rebalance Plan'!$A$7:$A$17),0)),0)</f>
        <v>0</v>
      </c>
      <c r="F80" s="728" t="str">
        <f>INDEX('Portfolio Rebalance Plan'!$F$7:$F$17,MATCH('Porfolio Rebalance'!$A80,'Portfolio Rebalance Plan'!$A$7:$A$17,0))</f>
        <v>No Action</v>
      </c>
      <c r="G80" s="645">
        <f t="shared" si="15"/>
        <v>0</v>
      </c>
      <c r="H80" s="645">
        <f t="shared" si="16"/>
        <v>0</v>
      </c>
    </row>
    <row r="81" spans="1:8">
      <c r="A81" t="s">
        <v>29</v>
      </c>
      <c r="B81" s="589" cm="1">
        <f t="array" ref="B81">_xlfn.IFNA(INDEX('Portfolio Rebalance Plan'!$G$7:$G$17,MATCH(1,('Porfolio Rebalance'!B$72='Portfolio Rebalance Plan'!$E$7:$E$17)*('Porfolio Rebalance'!$A81='Portfolio Rebalance Plan'!$A$7:$A$17),0)),0)</f>
        <v>3</v>
      </c>
      <c r="C81" s="589" cm="1">
        <f t="array" ref="C81">_xlfn.IFNA(INDEX('Portfolio Rebalance Plan'!$G$7:$G$17,MATCH(1,('Porfolio Rebalance'!C$72='Portfolio Rebalance Plan'!$E$7:$E$17)*('Porfolio Rebalance'!$A81='Portfolio Rebalance Plan'!$A$7:$A$17),0)),0)</f>
        <v>0</v>
      </c>
      <c r="D81" s="589" cm="1">
        <f t="array" aca="1" ref="D81" ca="1">_xlfn.IFNA(INDEX('Portfolio Rebalance Plan'!$C$7:$C$17,MATCH(1,('Porfolio Rebalance'!D$72='Portfolio Rebalance Plan'!$E$7:$E$17)*('Porfolio Rebalance'!$A81='Portfolio Rebalance Plan'!$A$7:$A$17),0)),0)</f>
        <v>147346.43038000003</v>
      </c>
      <c r="E81" s="589" cm="1">
        <f t="array" ref="E81">_xlfn.IFNA(INDEX('Portfolio Rebalance Plan'!$C$7:$C$17,MATCH(1,('Porfolio Rebalance'!E$72='Portfolio Rebalance Plan'!$E$7:$E$17)*('Porfolio Rebalance'!$A81='Portfolio Rebalance Plan'!$A$7:$A$17),0)),0)</f>
        <v>0</v>
      </c>
      <c r="F81" s="728" t="str">
        <f>INDEX('Portfolio Rebalance Plan'!$F$7:$F$17,MATCH('Porfolio Rebalance'!$A81,'Portfolio Rebalance Plan'!$A$7:$A$17,0))</f>
        <v>BUY</v>
      </c>
      <c r="G81" s="645">
        <f t="shared" ca="1" si="15"/>
        <v>147346.43038000003</v>
      </c>
      <c r="H81" s="645">
        <f t="shared" si="16"/>
        <v>0</v>
      </c>
    </row>
    <row r="82" spans="1:8">
      <c r="A82" t="s">
        <v>31</v>
      </c>
      <c r="B82" s="589" cm="1">
        <f t="array" ref="B82">_xlfn.IFNA(INDEX('Portfolio Rebalance Plan'!$G$7:$G$17,MATCH(1,('Porfolio Rebalance'!B$72='Portfolio Rebalance Plan'!$E$7:$E$17)*('Porfolio Rebalance'!$A82='Portfolio Rebalance Plan'!$A$7:$A$17),0)),0)</f>
        <v>0</v>
      </c>
      <c r="C82" s="589" cm="1">
        <f t="array" ref="C82">_xlfn.IFNA(INDEX('Portfolio Rebalance Plan'!$G$7:$G$17,MATCH(1,('Porfolio Rebalance'!C$72='Portfolio Rebalance Plan'!$E$7:$E$17)*('Porfolio Rebalance'!$A82='Portfolio Rebalance Plan'!$A$7:$A$17),0)),0)</f>
        <v>0</v>
      </c>
      <c r="D82" s="589" cm="1">
        <f t="array" ref="D82">_xlfn.IFNA(INDEX('Portfolio Rebalance Plan'!$C$7:$C$17,MATCH(1,('Porfolio Rebalance'!D$72='Portfolio Rebalance Plan'!$E$7:$E$17)*('Porfolio Rebalance'!$A82='Portfolio Rebalance Plan'!$A$7:$A$17),0)),0)</f>
        <v>0</v>
      </c>
      <c r="E82" s="589" cm="1">
        <f t="array" ref="E82">_xlfn.IFNA(INDEX('Portfolio Rebalance Plan'!$C$7:$C$17,MATCH(1,('Porfolio Rebalance'!E$72='Portfolio Rebalance Plan'!$E$7:$E$17)*('Porfolio Rebalance'!$A82='Portfolio Rebalance Plan'!$A$7:$A$17),0)),0)</f>
        <v>0</v>
      </c>
      <c r="F82" s="728" t="str">
        <f>INDEX('Portfolio Rebalance Plan'!$F$7:$F$17,MATCH('Porfolio Rebalance'!$A82,'Portfolio Rebalance Plan'!$A$7:$A$17,0))</f>
        <v>No Action</v>
      </c>
      <c r="G82" s="645">
        <f t="shared" si="15"/>
        <v>0</v>
      </c>
      <c r="H82" s="645">
        <f t="shared" si="16"/>
        <v>0</v>
      </c>
    </row>
    <row r="83" spans="1:8">
      <c r="A83" t="s">
        <v>34</v>
      </c>
      <c r="B83" s="589" cm="1">
        <f t="array" ref="B83">_xlfn.IFNA(INDEX('Portfolio Rebalance Plan'!$G$7:$G$17,MATCH(1,('Porfolio Rebalance'!B$72='Portfolio Rebalance Plan'!$E$7:$E$17)*('Porfolio Rebalance'!$A83='Portfolio Rebalance Plan'!$A$7:$A$17),0)),0)</f>
        <v>2</v>
      </c>
      <c r="C83" s="589" cm="1">
        <f t="array" ref="C83">_xlfn.IFNA(INDEX('Portfolio Rebalance Plan'!$G$7:$G$17,MATCH(1,('Porfolio Rebalance'!C$72='Portfolio Rebalance Plan'!$E$7:$E$17)*('Porfolio Rebalance'!$A83='Portfolio Rebalance Plan'!$A$7:$A$17),0)),0)</f>
        <v>0</v>
      </c>
      <c r="D83" s="589" cm="1">
        <f t="array" aca="1" ref="D83" ca="1">_xlfn.IFNA(INDEX('Portfolio Rebalance Plan'!$C$7:$C$17,MATCH(1,('Porfolio Rebalance'!D$72='Portfolio Rebalance Plan'!$E$7:$E$17)*('Porfolio Rebalance'!$A83='Portfolio Rebalance Plan'!$A$7:$A$17),0)),0)</f>
        <v>96925.20947999999</v>
      </c>
      <c r="E83" s="589" cm="1">
        <f t="array" ref="E83">_xlfn.IFNA(INDEX('Portfolio Rebalance Plan'!$C$7:$C$17,MATCH(1,('Porfolio Rebalance'!E$72='Portfolio Rebalance Plan'!$E$7:$E$17)*('Porfolio Rebalance'!$A83='Portfolio Rebalance Plan'!$A$7:$A$17),0)),0)</f>
        <v>0</v>
      </c>
      <c r="F83" s="728" t="str">
        <f>INDEX('Portfolio Rebalance Plan'!$F$7:$F$17,MATCH('Porfolio Rebalance'!$A83,'Portfolio Rebalance Plan'!$A$7:$A$17,0))</f>
        <v>BUY</v>
      </c>
      <c r="G83" s="645">
        <f t="shared" ca="1" si="15"/>
        <v>96925.20947999999</v>
      </c>
      <c r="H83" s="645">
        <f t="shared" si="16"/>
        <v>0</v>
      </c>
    </row>
    <row r="84" spans="1:8" s="723" customFormat="1" ht="15.95" thickBot="1">
      <c r="A84" s="723" t="s">
        <v>36</v>
      </c>
      <c r="B84" s="725" cm="1">
        <f t="array" ref="B84">_xlfn.IFNA(INDEX('Portfolio Rebalance Plan'!$G$7:$G$17,MATCH(1,('Porfolio Rebalance'!B$72='Portfolio Rebalance Plan'!$E$7:$E$17)*('Porfolio Rebalance'!$A84='Portfolio Rebalance Plan'!$A$7:$A$17),0)),0)</f>
        <v>0</v>
      </c>
      <c r="C84" s="725" cm="1">
        <f t="array" ref="C84">_xlfn.IFNA(INDEX('Portfolio Rebalance Plan'!$G$7:$G$17,MATCH(1,('Porfolio Rebalance'!C$72='Portfolio Rebalance Plan'!$E$7:$E$17)*('Porfolio Rebalance'!$A84='Portfolio Rebalance Plan'!$A$7:$A$17),0)),0)</f>
        <v>0</v>
      </c>
      <c r="D84" s="725" cm="1">
        <f t="array" ref="D84">_xlfn.IFNA(INDEX('Portfolio Rebalance Plan'!$C$7:$C$17,MATCH(1,('Porfolio Rebalance'!D$72='Portfolio Rebalance Plan'!$E$7:$E$17)*('Porfolio Rebalance'!$A84='Portfolio Rebalance Plan'!$A$7:$A$17),0)),0)</f>
        <v>0</v>
      </c>
      <c r="E84" s="725" cm="1">
        <f t="array" ref="E84">_xlfn.IFNA(INDEX('Portfolio Rebalance Plan'!$C$7:$C$17,MATCH(1,('Porfolio Rebalance'!E$72='Portfolio Rebalance Plan'!$E$7:$E$17)*('Porfolio Rebalance'!$A84='Portfolio Rebalance Plan'!$A$7:$A$17),0)),0)</f>
        <v>0</v>
      </c>
      <c r="F84" s="729" t="str">
        <f>INDEX('Portfolio Rebalance Plan'!$F$7:$F$17,MATCH('Porfolio Rebalance'!$A84,'Portfolio Rebalance Plan'!$A$7:$A$17,0))</f>
        <v>No Action</v>
      </c>
      <c r="G84" s="726">
        <f t="shared" si="15"/>
        <v>0</v>
      </c>
      <c r="H84" s="726">
        <f t="shared" si="16"/>
        <v>0</v>
      </c>
    </row>
  </sheetData>
  <sheetProtection algorithmName="SHA-512" hashValue="YzOuUU3JzxX1g3PBBFGAA7wtvUqVDKmR4eCAGiQboVhYU8aJQ1Qz468+tzO9HLXzDnA1GoHXEYDD2KqNdWL2sg==" saltValue="heR8DLH6+2exTT03xzroEQ==" spinCount="100000" sheet="1" objects="1" scenarios="1"/>
  <conditionalFormatting sqref="F7:F18">
    <cfRule type="colorScale" priority="12">
      <colorScale>
        <cfvo type="min"/>
        <cfvo type="max"/>
        <color theme="7" tint="0.79998168889431442"/>
        <color rgb="FFC00000"/>
      </colorScale>
    </cfRule>
  </conditionalFormatting>
  <conditionalFormatting sqref="F22">
    <cfRule type="containsText" dxfId="36" priority="8" operator="containsText" text="FALSE">
      <formula>NOT(ISERROR(SEARCH("FALSE",F22)))</formula>
    </cfRule>
    <cfRule type="containsText" dxfId="35" priority="9" operator="containsText" text="TRUE">
      <formula>NOT(ISERROR(SEARCH("TRUE",F22)))</formula>
    </cfRule>
  </conditionalFormatting>
  <conditionalFormatting sqref="F74:F84">
    <cfRule type="containsText" dxfId="34" priority="1" operator="containsText" text="No Action">
      <formula>NOT(ISERROR(SEARCH("No Action",F74)))</formula>
    </cfRule>
    <cfRule type="containsText" dxfId="33" priority="2" operator="containsText" text="SELL">
      <formula>NOT(ISERROR(SEARCH("SELL",F74)))</formula>
    </cfRule>
    <cfRule type="containsText" dxfId="32" priority="3" operator="containsText" text="BUY">
      <formula>NOT(ISERROR(SEARCH("BUY",F74)))</formula>
    </cfRule>
  </conditionalFormatting>
  <conditionalFormatting sqref="K22">
    <cfRule type="containsText" dxfId="31" priority="6" operator="containsText" text="FALSE">
      <formula>NOT(ISERROR(SEARCH("FALSE",K22)))</formula>
    </cfRule>
    <cfRule type="containsText" dxfId="30" priority="7" operator="containsText" text="TRUE">
      <formula>NOT(ISERROR(SEARCH("TRUE",K22)))</formula>
    </cfRule>
  </conditionalFormatting>
  <conditionalFormatting sqref="K55:K65">
    <cfRule type="containsText" dxfId="29" priority="5" operator="containsText" text="in">
      <formula>NOT(ISERROR(SEARCH("in",K55)))</formula>
    </cfRule>
  </conditionalFormatting>
  <conditionalFormatting sqref="L7:L17">
    <cfRule type="containsText" dxfId="28" priority="13" operator="containsText" text="in">
      <formula>NOT(ISERROR(SEARCH("in",L7)))</formula>
    </cfRule>
  </conditionalFormatting>
  <pageMargins left="0.25" right="0.25" top="0.75" bottom="0.75" header="0.3" footer="0.3"/>
  <pageSetup scale="46" fitToHeight="0" orientation="landscape" r:id="rId1"/>
  <rowBreaks count="1" manualBreakCount="1">
    <brk id="50" max="16383" man="1"/>
  </row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30CEF-5C61-4E41-8D82-ADBD4E89A19E}">
  <sheetPr>
    <tabColor rgb="FFC00000"/>
    <pageSetUpPr fitToPage="1"/>
  </sheetPr>
  <dimension ref="A1:J27"/>
  <sheetViews>
    <sheetView showGridLines="0" topLeftCell="A16" zoomScaleNormal="100" workbookViewId="0">
      <selection activeCell="D16" sqref="D16"/>
    </sheetView>
  </sheetViews>
  <sheetFormatPr defaultColWidth="8.85546875" defaultRowHeight="15"/>
  <cols>
    <col min="1" max="1" width="55.28515625" bestFit="1" customWidth="1"/>
    <col min="2" max="2" width="26.28515625" bestFit="1" customWidth="1"/>
    <col min="3" max="3" width="18.42578125" bestFit="1" customWidth="1"/>
    <col min="4" max="4" width="49.28515625" bestFit="1" customWidth="1"/>
    <col min="5" max="5" width="17" bestFit="1" customWidth="1"/>
    <col min="6" max="6" width="24" bestFit="1" customWidth="1"/>
    <col min="7" max="7" width="23.42578125" customWidth="1"/>
    <col min="8" max="8" width="22.140625" bestFit="1" customWidth="1"/>
    <col min="9" max="9" width="34.42578125" bestFit="1" customWidth="1"/>
    <col min="10" max="10" width="28.7109375" bestFit="1" customWidth="1"/>
  </cols>
  <sheetData>
    <row r="1" spans="1:10" s="211" customFormat="1" ht="21">
      <c r="A1" s="643" t="s">
        <v>143</v>
      </c>
    </row>
    <row r="2" spans="1:10" s="211" customFormat="1">
      <c r="A2" s="644" t="s">
        <v>371</v>
      </c>
    </row>
    <row r="4" spans="1:10" s="654" customFormat="1" ht="18" thickBot="1">
      <c r="A4" s="694" t="s">
        <v>408</v>
      </c>
    </row>
    <row r="6" spans="1:10" ht="17.100000000000001">
      <c r="A6" s="695" t="s">
        <v>0</v>
      </c>
      <c r="B6" s="695" t="s">
        <v>409</v>
      </c>
      <c r="C6" s="695" t="s">
        <v>410</v>
      </c>
      <c r="D6" s="695" t="s">
        <v>411</v>
      </c>
      <c r="E6" s="695" t="s">
        <v>412</v>
      </c>
      <c r="F6" s="695" t="s">
        <v>413</v>
      </c>
      <c r="G6" s="695" t="s">
        <v>414</v>
      </c>
      <c r="H6" s="696" t="s">
        <v>415</v>
      </c>
      <c r="I6" s="696" t="s">
        <v>416</v>
      </c>
      <c r="J6" s="696" t="s">
        <v>417</v>
      </c>
    </row>
    <row r="7" spans="1:10">
      <c r="A7" s="697" t="s">
        <v>7</v>
      </c>
      <c r="B7" s="697" t="s">
        <v>418</v>
      </c>
      <c r="C7" s="698">
        <v>16703.13</v>
      </c>
      <c r="D7" s="697" t="s">
        <v>419</v>
      </c>
      <c r="E7" s="697" t="s">
        <v>147</v>
      </c>
      <c r="F7" s="697" t="s">
        <v>420</v>
      </c>
      <c r="G7" s="699">
        <f ca="1">C7/Portfolio!G8</f>
        <v>81.313319400691967</v>
      </c>
      <c r="H7" s="697" t="str">
        <f>INDEX(Sector_Managers,MATCH('Portfolio Rebalance Plan'!A7,Sectors,0))</f>
        <v>Hari Ghatole, Sushanth Meka</v>
      </c>
      <c r="I7" s="697"/>
      <c r="J7" s="697"/>
    </row>
    <row r="8" spans="1:10" ht="15.95">
      <c r="A8" s="697" t="s">
        <v>12</v>
      </c>
      <c r="B8" s="697" t="s">
        <v>421</v>
      </c>
      <c r="C8" s="698">
        <f ca="1">'Porfolio Rebalance'!B49</f>
        <v>46168.9517375</v>
      </c>
      <c r="D8" s="700" t="s">
        <v>422</v>
      </c>
      <c r="E8" s="697" t="s">
        <v>146</v>
      </c>
      <c r="F8" s="697" t="s">
        <v>423</v>
      </c>
      <c r="G8" s="699">
        <v>1</v>
      </c>
      <c r="H8" s="697" t="str">
        <f>INDEX(Sector_Managers,MATCH('Portfolio Rebalance Plan'!A8,Sectors,0))</f>
        <v>Vatsal Shah, Prasad Kad</v>
      </c>
      <c r="I8" s="700"/>
      <c r="J8" s="700"/>
    </row>
    <row r="9" spans="1:10" ht="48">
      <c r="A9" s="697" t="s">
        <v>16</v>
      </c>
      <c r="B9" s="697" t="s">
        <v>424</v>
      </c>
      <c r="C9" s="698">
        <f ca="1">'Porfolio Rebalance'!F9-'Porfolio Rebalance'!J9</f>
        <v>-42527.152792000001</v>
      </c>
      <c r="D9" s="700" t="s">
        <v>425</v>
      </c>
      <c r="E9" s="697" t="s">
        <v>147</v>
      </c>
      <c r="F9" s="697" t="s">
        <v>420</v>
      </c>
      <c r="G9" s="699" t="e">
        <f ca="1">C9/Portfolio!#REF!</f>
        <v>#REF!</v>
      </c>
      <c r="H9" s="697" t="str">
        <f>INDEX(Sector_Managers,MATCH('Portfolio Rebalance Plan'!A9,Sectors,0))</f>
        <v>Hari Ghatole, Sushanth Meka</v>
      </c>
      <c r="I9" s="700"/>
      <c r="J9" s="700"/>
    </row>
    <row r="10" spans="1:10" ht="15.95">
      <c r="A10" s="697" t="s">
        <v>18</v>
      </c>
      <c r="B10" s="697" t="s">
        <v>421</v>
      </c>
      <c r="C10" s="698">
        <f ca="1">'Porfolio Rebalance'!B49</f>
        <v>46168.9517375</v>
      </c>
      <c r="D10" s="700" t="s">
        <v>422</v>
      </c>
      <c r="E10" s="697" t="s">
        <v>146</v>
      </c>
      <c r="F10" s="697" t="s">
        <v>423</v>
      </c>
      <c r="G10" s="699">
        <v>1</v>
      </c>
      <c r="H10" s="697" t="str">
        <f>INDEX(Sector_Managers,MATCH('Portfolio Rebalance Plan'!A10,Sectors,0))</f>
        <v>Vatsal Shah, Prasad Kad</v>
      </c>
      <c r="I10" s="700"/>
      <c r="J10" s="700"/>
    </row>
    <row r="11" spans="1:10" ht="15.95">
      <c r="A11" s="697" t="s">
        <v>20</v>
      </c>
      <c r="B11" s="697" t="s">
        <v>424</v>
      </c>
      <c r="C11" s="698">
        <f ca="1">'Porfolio Rebalance'!F11-'Porfolio Rebalance'!J11</f>
        <v>148793.39743200003</v>
      </c>
      <c r="D11" s="700" t="s">
        <v>422</v>
      </c>
      <c r="E11" s="697" t="s">
        <v>147</v>
      </c>
      <c r="F11" s="697" t="s">
        <v>420</v>
      </c>
      <c r="G11" s="699">
        <f ca="1">C11/Portfolio!G10</f>
        <v>551.84309096283471</v>
      </c>
      <c r="H11" s="697" t="str">
        <f>INDEX(Sector_Managers,MATCH('Portfolio Rebalance Plan'!A11,Sectors,0))</f>
        <v>Hari Ghatole, Sushanth Meka</v>
      </c>
      <c r="I11" s="700"/>
      <c r="J11" s="700"/>
    </row>
    <row r="12" spans="1:10" ht="128.1">
      <c r="A12" s="697" t="s">
        <v>22</v>
      </c>
      <c r="B12" s="697" t="s">
        <v>418</v>
      </c>
      <c r="C12" s="698">
        <f>'Porfolio Rebalance'!E12</f>
        <v>0</v>
      </c>
      <c r="D12" s="700" t="s">
        <v>426</v>
      </c>
      <c r="E12" s="697" t="s">
        <v>147</v>
      </c>
      <c r="F12" s="697" t="s">
        <v>420</v>
      </c>
      <c r="G12" s="699" t="e">
        <f>C12/Portfolio!#REF!</f>
        <v>#REF!</v>
      </c>
      <c r="H12" s="697" t="str">
        <f>INDEX(Sector_Managers,MATCH('Portfolio Rebalance Plan'!A12,Sectors,0))</f>
        <v>Vatsal Shah, Prasad Kad</v>
      </c>
      <c r="I12" s="700"/>
      <c r="J12" s="700"/>
    </row>
    <row r="13" spans="1:10" ht="32.1">
      <c r="A13" s="697" t="s">
        <v>24</v>
      </c>
      <c r="B13" s="697" t="s">
        <v>427</v>
      </c>
      <c r="C13" s="699"/>
      <c r="D13" s="700" t="s">
        <v>428</v>
      </c>
      <c r="E13" s="697"/>
      <c r="F13" s="697" t="s">
        <v>429</v>
      </c>
      <c r="G13" s="699"/>
      <c r="H13" s="697" t="str">
        <f>INDEX(Sector_Managers,MATCH('Portfolio Rebalance Plan'!A13,Sectors,0))</f>
        <v>Ruchita Katpal, Bhavana Murthy</v>
      </c>
      <c r="I13" s="700"/>
      <c r="J13" s="700"/>
    </row>
    <row r="14" spans="1:10" ht="48">
      <c r="A14" s="697" t="s">
        <v>29</v>
      </c>
      <c r="B14" s="697" t="s">
        <v>421</v>
      </c>
      <c r="C14" s="698">
        <f ca="1">'Porfolio Rebalance'!J14-'Porfolio Rebalance'!F14</f>
        <v>147346.43038000003</v>
      </c>
      <c r="D14" s="700" t="s">
        <v>430</v>
      </c>
      <c r="E14" s="697" t="s">
        <v>146</v>
      </c>
      <c r="F14" s="697" t="s">
        <v>423</v>
      </c>
      <c r="G14" s="699">
        <v>3</v>
      </c>
      <c r="H14" s="697" t="str">
        <f>INDEX(Sector_Managers,MATCH('Portfolio Rebalance Plan'!A14,Sectors,0))</f>
        <v>Ruchita Katpal, Bhavana Murthy</v>
      </c>
      <c r="I14" s="700"/>
      <c r="J14" s="700"/>
    </row>
    <row r="15" spans="1:10" ht="48">
      <c r="A15" s="697" t="s">
        <v>31</v>
      </c>
      <c r="B15" s="697" t="s">
        <v>427</v>
      </c>
      <c r="C15" s="698"/>
      <c r="D15" s="700" t="s">
        <v>431</v>
      </c>
      <c r="E15" s="697"/>
      <c r="F15" s="697" t="s">
        <v>429</v>
      </c>
      <c r="G15" s="699"/>
      <c r="H15" s="697" t="str">
        <f>INDEX(Sector_Managers,MATCH('Portfolio Rebalance Plan'!A15,Sectors,0))</f>
        <v>Vatsal Shah, Prasad Kad</v>
      </c>
      <c r="I15" s="700"/>
      <c r="J15" s="700"/>
    </row>
    <row r="16" spans="1:10" ht="96">
      <c r="A16" s="697" t="s">
        <v>34</v>
      </c>
      <c r="B16" s="697" t="s">
        <v>421</v>
      </c>
      <c r="C16" s="698">
        <f ca="1">'Porfolio Rebalance'!J16-'Porfolio Rebalance'!F16</f>
        <v>96925.20947999999</v>
      </c>
      <c r="D16" s="700" t="s">
        <v>432</v>
      </c>
      <c r="E16" s="697" t="s">
        <v>146</v>
      </c>
      <c r="F16" s="697" t="s">
        <v>423</v>
      </c>
      <c r="G16" s="699">
        <v>2</v>
      </c>
      <c r="H16" s="697" t="str">
        <f>INDEX(Sector_Managers,MATCH('Portfolio Rebalance Plan'!A16,Sectors,0))</f>
        <v>Ruchita Katpal, Bhavana Murthy</v>
      </c>
      <c r="I16" s="700"/>
      <c r="J16" s="700"/>
    </row>
    <row r="17" spans="1:10" ht="48">
      <c r="A17" s="697" t="s">
        <v>36</v>
      </c>
      <c r="B17" s="697" t="s">
        <v>427</v>
      </c>
      <c r="C17" s="698"/>
      <c r="D17" s="700" t="s">
        <v>433</v>
      </c>
      <c r="E17" s="697"/>
      <c r="F17" s="697" t="s">
        <v>429</v>
      </c>
      <c r="G17" s="699"/>
      <c r="H17" s="697" t="str">
        <f>INDEX(Sector_Managers,MATCH('Portfolio Rebalance Plan'!A17,Sectors,0))</f>
        <v>Hari Ghatole, Sushanth Meka</v>
      </c>
      <c r="I17" s="697"/>
      <c r="J17" s="697"/>
    </row>
    <row r="18" spans="1:10" ht="63.95">
      <c r="A18" s="697" t="s">
        <v>155</v>
      </c>
      <c r="B18" s="697" t="s">
        <v>434</v>
      </c>
      <c r="C18" s="698">
        <v>150000</v>
      </c>
      <c r="D18" s="700" t="s">
        <v>435</v>
      </c>
      <c r="E18" s="697" t="s">
        <v>147</v>
      </c>
      <c r="F18" s="697" t="s">
        <v>423</v>
      </c>
      <c r="G18" s="698"/>
      <c r="H18" s="697"/>
      <c r="I18" s="697"/>
      <c r="J18" s="697"/>
    </row>
    <row r="19" spans="1:10">
      <c r="C19" s="727"/>
    </row>
    <row r="27" spans="1:10">
      <c r="F27" s="586"/>
    </row>
  </sheetData>
  <conditionalFormatting sqref="F7:F18">
    <cfRule type="containsText" dxfId="27" priority="1" operator="containsText" text="BUY">
      <formula>NOT(ISERROR(SEARCH("BUY",F7)))</formula>
    </cfRule>
    <cfRule type="containsText" dxfId="26" priority="2" operator="containsText" text="SELL">
      <formula>NOT(ISERROR(SEARCH("SELL",F7)))</formula>
    </cfRule>
  </conditionalFormatting>
  <pageMargins left="0.25" right="0.25" top="0.75" bottom="0.75" header="0.3" footer="0.3"/>
  <pageSetup scale="64" fitToWidth="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659F5-0960-4A17-9E90-92A8285024BC}">
  <sheetPr>
    <tabColor theme="5" tint="-0.499984740745262"/>
  </sheetPr>
  <dimension ref="A1:N68"/>
  <sheetViews>
    <sheetView showGridLines="0" zoomScale="72" zoomScaleNormal="85" workbookViewId="0">
      <selection activeCell="F1" sqref="F1"/>
    </sheetView>
  </sheetViews>
  <sheetFormatPr defaultColWidth="8.85546875" defaultRowHeight="15"/>
  <cols>
    <col min="1" max="1" width="14.85546875" bestFit="1" customWidth="1"/>
    <col min="2" max="2" width="29.42578125" customWidth="1"/>
    <col min="3" max="3" width="12.7109375" bestFit="1" customWidth="1"/>
    <col min="4" max="4" width="42.42578125" bestFit="1" customWidth="1"/>
    <col min="5" max="5" width="22.28515625" bestFit="1" customWidth="1"/>
    <col min="6" max="6" width="35.42578125" customWidth="1"/>
    <col min="7" max="7" width="22.28515625" bestFit="1" customWidth="1"/>
    <col min="8" max="8" width="21.42578125" bestFit="1" customWidth="1"/>
    <col min="9" max="9" width="17" customWidth="1"/>
    <col min="10" max="11" width="14.140625" customWidth="1"/>
    <col min="12" max="12" width="17.28515625" customWidth="1"/>
    <col min="13" max="13" width="19.42578125" bestFit="1" customWidth="1"/>
    <col min="14" max="14" width="20" customWidth="1"/>
  </cols>
  <sheetData>
    <row r="1" spans="1:1" s="302" customFormat="1" ht="21">
      <c r="A1" s="539" t="s">
        <v>143</v>
      </c>
    </row>
    <row r="2" spans="1:1" s="302" customFormat="1" ht="18.95">
      <c r="A2" s="601" t="s">
        <v>436</v>
      </c>
    </row>
    <row r="3" spans="1:1" s="304" customFormat="1" ht="18.95">
      <c r="A3" s="642"/>
    </row>
    <row r="4" spans="1:1" s="304" customFormat="1" ht="18.95">
      <c r="A4" s="642"/>
    </row>
    <row r="5" spans="1:1" s="304" customFormat="1" ht="18.95">
      <c r="A5" s="642"/>
    </row>
    <row r="6" spans="1:1" s="304" customFormat="1" ht="18.95">
      <c r="A6" s="642"/>
    </row>
    <row r="7" spans="1:1" s="304" customFormat="1" ht="18.95">
      <c r="A7" s="642"/>
    </row>
    <row r="8" spans="1:1" s="304" customFormat="1" ht="18.95">
      <c r="A8" s="642"/>
    </row>
    <row r="9" spans="1:1" s="304" customFormat="1" ht="18.95">
      <c r="A9" s="642"/>
    </row>
    <row r="10" spans="1:1" s="304" customFormat="1" ht="18.95">
      <c r="A10" s="642"/>
    </row>
    <row r="11" spans="1:1" s="304" customFormat="1" ht="18.95">
      <c r="A11" s="642"/>
    </row>
    <row r="12" spans="1:1" s="304" customFormat="1" ht="18.95">
      <c r="A12" s="642"/>
    </row>
    <row r="13" spans="1:1" s="304" customFormat="1" ht="18.95">
      <c r="A13" s="642"/>
    </row>
    <row r="14" spans="1:1" s="304" customFormat="1" ht="18.95">
      <c r="A14" s="642"/>
    </row>
    <row r="15" spans="1:1" s="304" customFormat="1" ht="18.95">
      <c r="A15" s="642"/>
    </row>
    <row r="16" spans="1:1" s="304" customFormat="1" ht="18.95">
      <c r="A16" s="642"/>
    </row>
    <row r="17" s="594" customFormat="1"/>
    <row r="18" s="594" customFormat="1"/>
    <row r="19" s="594" customFormat="1"/>
    <row r="20" s="594" customFormat="1"/>
    <row r="21" s="594" customFormat="1"/>
    <row r="22" s="594" customFormat="1"/>
    <row r="23" s="594" customFormat="1"/>
    <row r="24" s="594" customFormat="1"/>
    <row r="25" s="594" customFormat="1"/>
    <row r="26" s="594" customFormat="1"/>
    <row r="27" s="594" customFormat="1"/>
    <row r="28" s="594" customFormat="1"/>
    <row r="29" s="594" customFormat="1"/>
    <row r="30" s="594" customFormat="1"/>
    <row r="31" s="594" customFormat="1"/>
    <row r="32" s="594" customFormat="1"/>
    <row r="33" spans="1:14" s="594" customFormat="1"/>
    <row r="34" spans="1:14" s="594" customFormat="1"/>
    <row r="35" spans="1:14" s="600" customFormat="1">
      <c r="A35" s="598" t="s">
        <v>437</v>
      </c>
      <c r="C35" s="641"/>
      <c r="D35" s="641"/>
      <c r="E35" s="641"/>
      <c r="F35" s="641"/>
      <c r="G35" s="641"/>
      <c r="H35" s="641"/>
      <c r="I35" s="641"/>
    </row>
    <row r="36" spans="1:14" s="594" customFormat="1">
      <c r="A36" s="638"/>
    </row>
    <row r="37" spans="1:14" s="594" customFormat="1" ht="15.95" thickBot="1">
      <c r="A37" s="603" t="s">
        <v>438</v>
      </c>
      <c r="B37" s="603" t="s">
        <v>439</v>
      </c>
      <c r="C37" s="603" t="s">
        <v>440</v>
      </c>
      <c r="D37" s="603" t="s">
        <v>441</v>
      </c>
      <c r="E37" s="603" t="s">
        <v>442</v>
      </c>
      <c r="F37" s="794" t="s">
        <v>443</v>
      </c>
    </row>
    <row r="38" spans="1:14" s="594" customFormat="1">
      <c r="A38" s="639">
        <f>Portfolio!H6</f>
        <v>16459</v>
      </c>
      <c r="B38" s="639">
        <f>Table2[[#Totals],[Running Balance]]</f>
        <v>287337.88199999998</v>
      </c>
      <c r="C38" s="639">
        <f>A38-B38</f>
        <v>-270878.88199999998</v>
      </c>
      <c r="D38" s="640" t="str">
        <f>IF(C38&gt;0,"Excess","Deficit")</f>
        <v>Deficit</v>
      </c>
      <c r="E38" s="640" t="s">
        <v>444</v>
      </c>
      <c r="F38" s="594" t="str">
        <f>IF(C38&lt;&gt;0,"CHECK PORTOFOLIO CASH","")</f>
        <v>CHECK PORTOFOLIO CASH</v>
      </c>
    </row>
    <row r="39" spans="1:14" s="594" customFormat="1">
      <c r="F39" s="605" t="s">
        <v>146</v>
      </c>
      <c r="G39" s="605" t="s">
        <v>147</v>
      </c>
    </row>
    <row r="40" spans="1:14" s="594" customFormat="1" ht="33" thickBot="1">
      <c r="A40" s="603" t="s">
        <v>445</v>
      </c>
      <c r="B40" s="603" t="s">
        <v>446</v>
      </c>
      <c r="C40" s="604" t="s">
        <v>447</v>
      </c>
      <c r="D40" s="604" t="s">
        <v>448</v>
      </c>
      <c r="E40" s="603" t="s">
        <v>449</v>
      </c>
      <c r="F40" s="604" t="s">
        <v>450</v>
      </c>
      <c r="G40" s="604" t="s">
        <v>451</v>
      </c>
      <c r="H40" s="604" t="s">
        <v>452</v>
      </c>
      <c r="I40" s="604" t="s">
        <v>453</v>
      </c>
    </row>
    <row r="41" spans="1:14" s="594" customFormat="1">
      <c r="A41" s="612" t="s">
        <v>454</v>
      </c>
      <c r="B41" s="612" t="s">
        <v>455</v>
      </c>
      <c r="C41" s="614">
        <f>COUNTIFS($E$47:$E65,$A41,$F$47:$F65,F$39)</f>
        <v>6</v>
      </c>
      <c r="D41" s="614">
        <f>COUNTIFS($E$47:$E65,$A41,$F$47:$F65,G$39)</f>
        <v>0</v>
      </c>
      <c r="E41" s="613">
        <f>COUNTIF($E$47:$E65,A41)</f>
        <v>6</v>
      </c>
      <c r="F41" s="615">
        <f>SUMIFS($L$47:$L$65,$F$47:$F$65,F$39,$E$47:$E$65,$A41)</f>
        <v>-311296.02309999999</v>
      </c>
      <c r="G41" s="615">
        <f>SUMIFS($L$47:$L$65,$F$47:$F$65,G$39,$E$47:$E$65,$A41)*-1</f>
        <v>0</v>
      </c>
      <c r="H41" s="615">
        <f>SUM(F41:G41)</f>
        <v>-311296.02309999999</v>
      </c>
      <c r="I41" s="594">
        <f>SUMIF($E48:$E67,$A41,$I48:$I67)</f>
        <v>182.97</v>
      </c>
    </row>
    <row r="42" spans="1:14" s="594" customFormat="1">
      <c r="A42" s="608" t="s">
        <v>456</v>
      </c>
      <c r="B42" s="608" t="s">
        <v>457</v>
      </c>
      <c r="C42" s="610">
        <f>COUNTIFS($E$47:$E67,$A42,$F$47:$F67,F$39)</f>
        <v>5</v>
      </c>
      <c r="D42" s="610">
        <f>COUNTIFS($E$47:$E67,$A42,$F$47:$F67,G$39)</f>
        <v>2</v>
      </c>
      <c r="E42" s="609">
        <f>COUNTIF($E$47:$E67,A42)</f>
        <v>7</v>
      </c>
      <c r="F42" s="606">
        <f>SUMIFS($L$47:$L$65,$F$47:$F$65,F$39,$E$47:$E$65,$A42)</f>
        <v>267139.26510000002</v>
      </c>
      <c r="G42" s="606">
        <f>SUMIFS($L$47:$L$65,$F$47:$F$65,G$39,$E$47:$E$65,$A42)</f>
        <v>53477.74</v>
      </c>
      <c r="H42" s="606">
        <f>SUM(F42:G42)</f>
        <v>320617.00510000001</v>
      </c>
      <c r="I42" s="608">
        <f>SUMIF($E49:$E68,$A42,$I49:$I68)</f>
        <v>181.74</v>
      </c>
    </row>
    <row r="43" spans="1:14" s="594" customFormat="1" ht="15.95" thickBot="1">
      <c r="A43" s="607" t="s">
        <v>458</v>
      </c>
      <c r="B43" s="607"/>
      <c r="C43" s="607"/>
      <c r="D43" s="607"/>
      <c r="E43" s="607"/>
      <c r="F43" s="611">
        <f>SUM(F41:F42)</f>
        <v>-44156.757999999973</v>
      </c>
      <c r="G43" s="611">
        <f>SUM(G41:G42)</f>
        <v>53477.74</v>
      </c>
      <c r="H43" s="611">
        <f>SUM(H41:H42)</f>
        <v>9320.9820000000182</v>
      </c>
      <c r="I43" s="611">
        <f>SUM(I41:I42)</f>
        <v>364.71000000000004</v>
      </c>
    </row>
    <row r="44" spans="1:14" s="594" customFormat="1">
      <c r="A44"/>
      <c r="B44"/>
    </row>
    <row r="45" spans="1:14" s="600" customFormat="1" ht="15.95" thickBot="1">
      <c r="A45" s="598" t="s">
        <v>459</v>
      </c>
      <c r="B45" s="599"/>
    </row>
    <row r="47" spans="1:14" ht="15.95" thickBot="1">
      <c r="A47" s="765" t="s">
        <v>244</v>
      </c>
      <c r="B47" s="765" t="s">
        <v>460</v>
      </c>
      <c r="C47" s="765" t="s">
        <v>461</v>
      </c>
      <c r="D47" s="765" t="s">
        <v>370</v>
      </c>
      <c r="E47" s="765" t="s">
        <v>409</v>
      </c>
      <c r="F47" s="765" t="s">
        <v>178</v>
      </c>
      <c r="G47" s="765" t="s">
        <v>159</v>
      </c>
      <c r="H47" s="765" t="s">
        <v>351</v>
      </c>
      <c r="I47" s="765" t="s">
        <v>462</v>
      </c>
      <c r="J47" s="765" t="s">
        <v>463</v>
      </c>
      <c r="K47" s="765" t="s">
        <v>464</v>
      </c>
      <c r="L47" s="781" t="s">
        <v>465</v>
      </c>
      <c r="M47" s="765" t="s">
        <v>466</v>
      </c>
      <c r="N47" s="765" t="s">
        <v>467</v>
      </c>
    </row>
    <row r="48" spans="1:14">
      <c r="A48" s="617">
        <v>45413</v>
      </c>
      <c r="B48" s="617" t="s">
        <v>468</v>
      </c>
      <c r="C48" s="618" t="s">
        <v>469</v>
      </c>
      <c r="D48" s="619" t="s">
        <v>470</v>
      </c>
      <c r="E48" s="618" t="s">
        <v>471</v>
      </c>
      <c r="F48" s="618" t="s">
        <v>312</v>
      </c>
      <c r="G48" s="618" t="s">
        <v>312</v>
      </c>
      <c r="H48" s="618" t="s">
        <v>312</v>
      </c>
      <c r="I48" s="616">
        <v>0</v>
      </c>
      <c r="J48" s="616" t="s">
        <v>472</v>
      </c>
      <c r="K48" s="616" t="s">
        <v>472</v>
      </c>
      <c r="L48" s="616">
        <v>278016.90000000002</v>
      </c>
      <c r="M48" s="620">
        <f>L48</f>
        <v>278016.90000000002</v>
      </c>
      <c r="N48" s="621">
        <f>M48</f>
        <v>278016.90000000002</v>
      </c>
    </row>
    <row r="49" spans="1:14">
      <c r="A49" s="622">
        <v>45432</v>
      </c>
      <c r="B49" s="622" t="s">
        <v>468</v>
      </c>
      <c r="C49" s="623">
        <f t="shared" ref="C49:C61" si="0">EOMONTH(A49,0)</f>
        <v>45443</v>
      </c>
      <c r="D49" s="624" t="s">
        <v>473</v>
      </c>
      <c r="E49" s="623" t="s">
        <v>456</v>
      </c>
      <c r="F49" s="623" t="s">
        <v>146</v>
      </c>
      <c r="G49" s="623" t="s">
        <v>53</v>
      </c>
      <c r="H49" s="623" t="s">
        <v>20</v>
      </c>
      <c r="I49" s="625">
        <v>24.72</v>
      </c>
      <c r="J49" s="625">
        <v>773</v>
      </c>
      <c r="K49" s="625">
        <f>L49/J49</f>
        <v>71.008214747736091</v>
      </c>
      <c r="L49" s="625">
        <v>54889.35</v>
      </c>
      <c r="M49" s="766">
        <f>M48+L49</f>
        <v>332906.25</v>
      </c>
      <c r="N49" s="626">
        <f>M49-M48</f>
        <v>54889.349999999977</v>
      </c>
    </row>
    <row r="50" spans="1:14" ht="15.95">
      <c r="A50" s="627">
        <v>45448</v>
      </c>
      <c r="B50" s="627" t="s">
        <v>468</v>
      </c>
      <c r="C50" s="628">
        <f t="shared" si="0"/>
        <v>45473</v>
      </c>
      <c r="D50" s="629" t="s">
        <v>474</v>
      </c>
      <c r="E50" s="628" t="s">
        <v>456</v>
      </c>
      <c r="F50" s="628" t="s">
        <v>146</v>
      </c>
      <c r="G50" s="628" t="s">
        <v>50</v>
      </c>
      <c r="H50" s="628" t="s">
        <v>34</v>
      </c>
      <c r="I50" s="767">
        <v>27.27</v>
      </c>
      <c r="J50" s="767">
        <v>861</v>
      </c>
      <c r="K50" s="767">
        <f>L50/J50</f>
        <v>59.928327526132406</v>
      </c>
      <c r="L50" s="767">
        <v>51598.29</v>
      </c>
      <c r="M50" s="768">
        <f t="shared" ref="M50:M61" si="1">M49+L50</f>
        <v>384504.54</v>
      </c>
      <c r="N50" s="630">
        <f t="shared" ref="N50:N61" si="2">M50-M49</f>
        <v>51598.289999999979</v>
      </c>
    </row>
    <row r="51" spans="1:14" ht="32.1">
      <c r="A51" s="631">
        <v>45464</v>
      </c>
      <c r="B51" s="631" t="s">
        <v>468</v>
      </c>
      <c r="C51" s="632">
        <f t="shared" si="0"/>
        <v>45473</v>
      </c>
      <c r="D51" s="633" t="s">
        <v>475</v>
      </c>
      <c r="E51" s="632" t="s">
        <v>454</v>
      </c>
      <c r="F51" s="632" t="s">
        <v>146</v>
      </c>
      <c r="G51" s="632" t="s">
        <v>197</v>
      </c>
      <c r="H51" s="623" t="s">
        <v>34</v>
      </c>
      <c r="I51" s="793">
        <v>10</v>
      </c>
      <c r="J51" s="769">
        <v>163</v>
      </c>
      <c r="K51" s="769">
        <v>195.25239999999999</v>
      </c>
      <c r="L51" s="769">
        <v>-31836.14</v>
      </c>
      <c r="M51" s="766">
        <f t="shared" si="1"/>
        <v>352668.39999999997</v>
      </c>
      <c r="N51" s="626">
        <f t="shared" si="2"/>
        <v>-31836.140000000014</v>
      </c>
    </row>
    <row r="52" spans="1:14">
      <c r="A52" s="627">
        <v>45464</v>
      </c>
      <c r="B52" s="627" t="s">
        <v>468</v>
      </c>
      <c r="C52" s="628">
        <f t="shared" si="0"/>
        <v>45473</v>
      </c>
      <c r="D52" s="634" t="s">
        <v>476</v>
      </c>
      <c r="E52" s="628" t="s">
        <v>456</v>
      </c>
      <c r="F52" s="628" t="s">
        <v>147</v>
      </c>
      <c r="G52" s="628" t="s">
        <v>88</v>
      </c>
      <c r="H52" s="628" t="s">
        <v>36</v>
      </c>
      <c r="I52" s="767">
        <v>11.02</v>
      </c>
      <c r="J52" s="767">
        <v>242</v>
      </c>
      <c r="K52" s="767">
        <f>L52/J52</f>
        <v>150.73446280991735</v>
      </c>
      <c r="L52" s="767">
        <v>36477.74</v>
      </c>
      <c r="M52" s="768">
        <f t="shared" si="1"/>
        <v>389146.13999999996</v>
      </c>
      <c r="N52" s="630">
        <f t="shared" si="2"/>
        <v>36477.739999999991</v>
      </c>
    </row>
    <row r="53" spans="1:14" ht="32.1">
      <c r="A53" s="631">
        <v>45482</v>
      </c>
      <c r="B53" s="631" t="s">
        <v>468</v>
      </c>
      <c r="C53" s="632">
        <f t="shared" si="0"/>
        <v>45504</v>
      </c>
      <c r="D53" s="633" t="s">
        <v>477</v>
      </c>
      <c r="E53" s="632" t="s">
        <v>454</v>
      </c>
      <c r="F53" s="632" t="s">
        <v>146</v>
      </c>
      <c r="G53" s="632" t="s">
        <v>198</v>
      </c>
      <c r="H53" s="623" t="s">
        <v>29</v>
      </c>
      <c r="I53" s="793">
        <v>58.77</v>
      </c>
      <c r="J53" s="769">
        <v>1959</v>
      </c>
      <c r="K53" s="769">
        <v>40.802500000000002</v>
      </c>
      <c r="L53" s="769">
        <v>-79990.87</v>
      </c>
      <c r="M53" s="766">
        <f t="shared" si="1"/>
        <v>309155.26999999996</v>
      </c>
      <c r="N53" s="626">
        <f t="shared" si="2"/>
        <v>-79990.87</v>
      </c>
    </row>
    <row r="54" spans="1:14" ht="32.1">
      <c r="A54" s="770">
        <v>45495</v>
      </c>
      <c r="B54" s="770" t="s">
        <v>468</v>
      </c>
      <c r="C54" s="771">
        <f t="shared" si="0"/>
        <v>45504</v>
      </c>
      <c r="D54" s="772" t="s">
        <v>478</v>
      </c>
      <c r="E54" s="771" t="s">
        <v>454</v>
      </c>
      <c r="F54" s="771" t="s">
        <v>146</v>
      </c>
      <c r="G54" s="771" t="s">
        <v>199</v>
      </c>
      <c r="H54" s="628" t="s">
        <v>20</v>
      </c>
      <c r="I54" s="767">
        <v>10</v>
      </c>
      <c r="J54" s="773">
        <v>110</v>
      </c>
      <c r="K54" s="773">
        <v>313.649</v>
      </c>
      <c r="L54" s="773">
        <v>-34511.39</v>
      </c>
      <c r="M54" s="774">
        <f t="shared" si="1"/>
        <v>274643.87999999995</v>
      </c>
      <c r="N54" s="630">
        <f t="shared" si="2"/>
        <v>-34511.390000000014</v>
      </c>
    </row>
    <row r="55" spans="1:14" ht="32.1">
      <c r="A55" s="775">
        <v>45503</v>
      </c>
      <c r="B55" s="775" t="s">
        <v>468</v>
      </c>
      <c r="C55" s="776">
        <f t="shared" si="0"/>
        <v>45504</v>
      </c>
      <c r="D55" s="777" t="s">
        <v>479</v>
      </c>
      <c r="E55" s="776" t="s">
        <v>454</v>
      </c>
      <c r="F55" s="776" t="s">
        <v>146</v>
      </c>
      <c r="G55" s="776" t="s">
        <v>200</v>
      </c>
      <c r="H55" s="623" t="s">
        <v>20</v>
      </c>
      <c r="I55" s="793">
        <v>76.17</v>
      </c>
      <c r="J55" s="778">
        <v>2539</v>
      </c>
      <c r="K55" s="778">
        <v>27.56</v>
      </c>
      <c r="L55" s="778">
        <v>-70000</v>
      </c>
      <c r="M55" s="766">
        <f t="shared" si="1"/>
        <v>204643.87999999995</v>
      </c>
      <c r="N55" s="626">
        <f t="shared" si="2"/>
        <v>-70000</v>
      </c>
    </row>
    <row r="56" spans="1:14" ht="15.95">
      <c r="A56" s="770">
        <v>45503</v>
      </c>
      <c r="B56" s="770" t="s">
        <v>468</v>
      </c>
      <c r="C56" s="771">
        <f t="shared" si="0"/>
        <v>45504</v>
      </c>
      <c r="D56" s="772" t="s">
        <v>480</v>
      </c>
      <c r="E56" s="771" t="s">
        <v>456</v>
      </c>
      <c r="F56" s="771" t="s">
        <v>147</v>
      </c>
      <c r="G56" s="771" t="s">
        <v>83</v>
      </c>
      <c r="H56" s="628" t="s">
        <v>31</v>
      </c>
      <c r="I56" s="767">
        <v>10.48</v>
      </c>
      <c r="J56" s="773">
        <v>83</v>
      </c>
      <c r="K56" s="773">
        <v>206</v>
      </c>
      <c r="L56" s="773">
        <v>17000</v>
      </c>
      <c r="M56" s="774">
        <f t="shared" si="1"/>
        <v>221643.87999999995</v>
      </c>
      <c r="N56" s="630">
        <f t="shared" si="2"/>
        <v>17000</v>
      </c>
    </row>
    <row r="57" spans="1:14" ht="15.95">
      <c r="A57" s="775">
        <v>45503</v>
      </c>
      <c r="B57" s="775" t="s">
        <v>468</v>
      </c>
      <c r="C57" s="776">
        <f t="shared" si="0"/>
        <v>45504</v>
      </c>
      <c r="D57" s="777" t="s">
        <v>481</v>
      </c>
      <c r="E57" s="776" t="s">
        <v>456</v>
      </c>
      <c r="F57" s="776" t="s">
        <v>146</v>
      </c>
      <c r="G57" s="776" t="s">
        <v>58</v>
      </c>
      <c r="H57" s="623" t="s">
        <v>7</v>
      </c>
      <c r="I57" s="793">
        <v>27.4</v>
      </c>
      <c r="J57" s="778">
        <v>857</v>
      </c>
      <c r="K57" s="778">
        <f>L57/J57</f>
        <v>49.008168028004668</v>
      </c>
      <c r="L57" s="778">
        <v>42000</v>
      </c>
      <c r="M57" s="766">
        <f t="shared" si="1"/>
        <v>263643.87999999995</v>
      </c>
      <c r="N57" s="626">
        <f t="shared" si="2"/>
        <v>42000</v>
      </c>
    </row>
    <row r="58" spans="1:14" ht="32.1">
      <c r="A58" s="770">
        <v>45503</v>
      </c>
      <c r="B58" s="770" t="s">
        <v>468</v>
      </c>
      <c r="C58" s="771">
        <f t="shared" si="0"/>
        <v>45504</v>
      </c>
      <c r="D58" s="772" t="s">
        <v>482</v>
      </c>
      <c r="E58" s="771" t="s">
        <v>454</v>
      </c>
      <c r="F58" s="771" t="s">
        <v>146</v>
      </c>
      <c r="G58" s="771" t="s">
        <v>201</v>
      </c>
      <c r="H58" s="628" t="s">
        <v>29</v>
      </c>
      <c r="I58" s="773">
        <v>10</v>
      </c>
      <c r="J58" s="773">
        <v>282</v>
      </c>
      <c r="K58" s="773">
        <v>123.42</v>
      </c>
      <c r="L58" s="773">
        <v>-35000</v>
      </c>
      <c r="M58" s="774">
        <f t="shared" si="1"/>
        <v>228643.87999999995</v>
      </c>
      <c r="N58" s="630">
        <f t="shared" si="2"/>
        <v>-35000</v>
      </c>
    </row>
    <row r="59" spans="1:14" ht="15.95">
      <c r="A59" s="775">
        <v>45509</v>
      </c>
      <c r="B59" s="775" t="s">
        <v>468</v>
      </c>
      <c r="C59" s="776">
        <f t="shared" si="0"/>
        <v>45535</v>
      </c>
      <c r="D59" s="777" t="s">
        <v>483</v>
      </c>
      <c r="E59" s="776" t="s">
        <v>456</v>
      </c>
      <c r="F59" s="776" t="s">
        <v>146</v>
      </c>
      <c r="G59" s="776" t="s">
        <v>51</v>
      </c>
      <c r="H59" s="623" t="s">
        <v>16</v>
      </c>
      <c r="I59" s="793">
        <v>24.15</v>
      </c>
      <c r="J59" s="778">
        <v>729</v>
      </c>
      <c r="K59" s="778">
        <v>112.4435</v>
      </c>
      <c r="L59" s="778">
        <f>J59*K59</f>
        <v>81971.311499999996</v>
      </c>
      <c r="M59" s="766">
        <f t="shared" si="1"/>
        <v>310615.19149999996</v>
      </c>
      <c r="N59" s="626">
        <f t="shared" si="2"/>
        <v>81971.311500000011</v>
      </c>
    </row>
    <row r="60" spans="1:14" ht="15.95">
      <c r="A60" s="770">
        <v>45509</v>
      </c>
      <c r="B60" s="770" t="s">
        <v>468</v>
      </c>
      <c r="C60" s="771">
        <f t="shared" si="0"/>
        <v>45535</v>
      </c>
      <c r="D60" s="772" t="s">
        <v>484</v>
      </c>
      <c r="E60" s="771" t="s">
        <v>456</v>
      </c>
      <c r="F60" s="771" t="s">
        <v>146</v>
      </c>
      <c r="G60" s="771" t="s">
        <v>65</v>
      </c>
      <c r="H60" s="628" t="s">
        <v>16</v>
      </c>
      <c r="I60" s="773">
        <v>56.7</v>
      </c>
      <c r="J60" s="773">
        <v>1856</v>
      </c>
      <c r="K60" s="773">
        <v>19.763100000000001</v>
      </c>
      <c r="L60" s="773">
        <f>J60*K60</f>
        <v>36680.313600000001</v>
      </c>
      <c r="M60" s="774">
        <f t="shared" si="1"/>
        <v>347295.50509999995</v>
      </c>
      <c r="N60" s="630">
        <f t="shared" si="2"/>
        <v>36680.313599999994</v>
      </c>
    </row>
    <row r="61" spans="1:14" ht="32.1">
      <c r="A61" s="775">
        <v>45516</v>
      </c>
      <c r="B61" s="775" t="s">
        <v>468</v>
      </c>
      <c r="C61" s="776">
        <f t="shared" si="0"/>
        <v>45535</v>
      </c>
      <c r="D61" s="779" t="s">
        <v>485</v>
      </c>
      <c r="E61" s="780" t="s">
        <v>454</v>
      </c>
      <c r="F61" s="780" t="s">
        <v>146</v>
      </c>
      <c r="G61" s="780" t="s">
        <v>202</v>
      </c>
      <c r="H61" s="632" t="s">
        <v>7</v>
      </c>
      <c r="I61" s="778">
        <v>18.03</v>
      </c>
      <c r="J61" s="778">
        <v>601</v>
      </c>
      <c r="K61" s="778">
        <v>99.763099999999994</v>
      </c>
      <c r="L61" s="778">
        <f>J61*K61*-1</f>
        <v>-59957.623099999997</v>
      </c>
      <c r="M61" s="766">
        <f t="shared" si="1"/>
        <v>287337.88199999998</v>
      </c>
      <c r="N61" s="626">
        <f t="shared" si="2"/>
        <v>-59957.623099999968</v>
      </c>
    </row>
    <row r="62" spans="1:14">
      <c r="A62" s="775">
        <v>45519</v>
      </c>
      <c r="B62" s="775" t="s">
        <v>468</v>
      </c>
      <c r="C62" s="776">
        <f>EOMONTH(A62,0)</f>
        <v>45535</v>
      </c>
      <c r="D62" s="779"/>
      <c r="E62" s="780"/>
      <c r="F62" s="780"/>
      <c r="G62" s="780"/>
      <c r="H62" s="632"/>
      <c r="I62" s="778"/>
      <c r="J62" s="778"/>
      <c r="K62" s="778"/>
      <c r="L62" s="778"/>
      <c r="M62" s="766">
        <f>M61+L62</f>
        <v>287337.88199999998</v>
      </c>
      <c r="N62" s="626">
        <f>M62-M61</f>
        <v>0</v>
      </c>
    </row>
    <row r="63" spans="1:14">
      <c r="A63" s="775"/>
      <c r="B63" s="775"/>
      <c r="C63" s="776">
        <f>EOMONTH(A63,0)</f>
        <v>31</v>
      </c>
      <c r="D63" s="779"/>
      <c r="E63" s="780"/>
      <c r="F63" s="780"/>
      <c r="G63" s="780"/>
      <c r="H63" s="632"/>
      <c r="I63" s="778"/>
      <c r="J63" s="778"/>
      <c r="K63" s="778"/>
      <c r="L63" s="778"/>
      <c r="M63" s="766">
        <f>M61+L63</f>
        <v>287337.88199999998</v>
      </c>
      <c r="N63" s="626">
        <f>M63-M61</f>
        <v>0</v>
      </c>
    </row>
    <row r="64" spans="1:14">
      <c r="A64" s="775"/>
      <c r="B64" s="775"/>
      <c r="C64" s="776">
        <f>EOMONTH(A64,0)</f>
        <v>31</v>
      </c>
      <c r="D64" s="779"/>
      <c r="E64" s="780"/>
      <c r="F64" s="780"/>
      <c r="G64" s="780"/>
      <c r="H64" s="632"/>
      <c r="I64" s="778"/>
      <c r="J64" s="778"/>
      <c r="K64" s="778"/>
      <c r="L64" s="778"/>
      <c r="M64" s="766">
        <f>M61+L64</f>
        <v>287337.88199999998</v>
      </c>
      <c r="N64" s="626">
        <f>M64-M61</f>
        <v>0</v>
      </c>
    </row>
    <row r="65" spans="1:14" ht="15.95">
      <c r="A65" s="635" t="s">
        <v>486</v>
      </c>
      <c r="B65" s="635" t="s">
        <v>468</v>
      </c>
      <c r="C65" s="636" t="s">
        <v>487</v>
      </c>
      <c r="D65" s="637" t="s">
        <v>488</v>
      </c>
      <c r="E65" s="636" t="s">
        <v>489</v>
      </c>
      <c r="F65" s="636" t="s">
        <v>312</v>
      </c>
      <c r="G65" s="636" t="s">
        <v>312</v>
      </c>
      <c r="H65" s="636" t="s">
        <v>312</v>
      </c>
      <c r="I65" s="795">
        <f>SUBTOTAL(109,Table2[Transaction Cost])</f>
        <v>364.70999999999992</v>
      </c>
      <c r="J65" s="783"/>
      <c r="K65" s="783"/>
      <c r="L65" s="784">
        <f>SUBTOTAL(109,Table2[Value])</f>
        <v>287337.88199999998</v>
      </c>
      <c r="M65" s="784">
        <f>Table2[[#Totals],[Value]]</f>
        <v>287337.88199999998</v>
      </c>
      <c r="N65" s="785">
        <f>SUBTOTAL(109,Table2[Waterfall Movement])</f>
        <v>287337.88199999998</v>
      </c>
    </row>
    <row r="66" spans="1:14">
      <c r="A66" s="786" t="s">
        <v>490</v>
      </c>
      <c r="B66" s="786"/>
      <c r="C66" s="787"/>
      <c r="D66" s="788"/>
      <c r="E66" s="787"/>
      <c r="F66" s="787"/>
      <c r="G66" s="787"/>
      <c r="H66" s="787"/>
      <c r="I66" s="789"/>
      <c r="J66" s="790"/>
      <c r="K66" s="790"/>
      <c r="L66" s="791"/>
      <c r="M66" s="791"/>
      <c r="N66" s="792"/>
    </row>
    <row r="67" spans="1:14" s="782" customFormat="1" ht="15.95">
      <c r="A67"/>
      <c r="B67"/>
      <c r="C67"/>
      <c r="D67"/>
      <c r="E67"/>
      <c r="F67"/>
      <c r="G67"/>
      <c r="H67"/>
      <c r="I67"/>
      <c r="J67"/>
      <c r="K67"/>
      <c r="L67"/>
      <c r="M67"/>
      <c r="N67"/>
    </row>
    <row r="68" spans="1:14" s="602" customFormat="1" ht="15.95">
      <c r="A68" s="602" t="s">
        <v>491</v>
      </c>
    </row>
  </sheetData>
  <sheetProtection algorithmName="SHA-512" hashValue="CbahPWK/hI27MSrMWwB+oLqWBeS2SdynjpUCcqPZ+84Y6aR0qHBTrEOmk4GwtrdF4OZosIo/Nvms8WvapptvNA==" saltValue="NTd43CpzYIQmpxBZQBxzXA==" spinCount="100000" sheet="1" objects="1" scenarios="1"/>
  <dataValidations disablePrompts="1" count="1">
    <dataValidation type="list" allowBlank="1" showInputMessage="1" showErrorMessage="1" sqref="H49:H63" xr:uid="{E74CAEB1-9291-40DC-9747-B04F8127F777}">
      <formula1>Sectors</formula1>
    </dataValidation>
  </dataValidations>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D55BC-1374-4665-9FB7-1C596F850941}">
  <sheetPr codeName="Sheet13">
    <tabColor theme="8" tint="0.79998168889431442"/>
  </sheetPr>
  <dimension ref="A1:J21"/>
  <sheetViews>
    <sheetView showGridLines="0" workbookViewId="0">
      <pane ySplit="1" topLeftCell="A8" activePane="bottomLeft" state="frozen"/>
      <selection pane="bottomLeft" activeCell="A8" sqref="A8"/>
      <selection activeCell="G9" sqref="G9"/>
    </sheetView>
  </sheetViews>
  <sheetFormatPr defaultColWidth="8.85546875" defaultRowHeight="15" customHeight="1"/>
  <cols>
    <col min="2" max="2" width="39.28515625" customWidth="1"/>
    <col min="3" max="4" width="11.140625" customWidth="1"/>
    <col min="5" max="5" width="57.28515625" customWidth="1"/>
    <col min="6" max="8" width="11.7109375" customWidth="1"/>
    <col min="9" max="10" width="13.28515625" customWidth="1"/>
  </cols>
  <sheetData>
    <row r="1" spans="1:10" ht="30">
      <c r="A1" s="108" t="s">
        <v>159</v>
      </c>
      <c r="B1" s="108" t="s">
        <v>492</v>
      </c>
      <c r="C1" s="116" t="s">
        <v>493</v>
      </c>
      <c r="D1" s="116" t="s">
        <v>494</v>
      </c>
      <c r="E1" s="231" t="s">
        <v>495</v>
      </c>
      <c r="F1" s="116" t="s">
        <v>496</v>
      </c>
      <c r="G1" s="116" t="s">
        <v>497</v>
      </c>
      <c r="H1" s="116" t="s">
        <v>498</v>
      </c>
      <c r="I1" s="192" t="s">
        <v>499</v>
      </c>
      <c r="J1" s="192" t="s">
        <v>500</v>
      </c>
    </row>
    <row r="2" spans="1:10" ht="38.25" customHeight="1">
      <c r="A2" s="241" t="s">
        <v>501</v>
      </c>
      <c r="B2" s="282" t="e" vm="50">
        <v>#VALUE!</v>
      </c>
      <c r="C2" s="242">
        <v>44777</v>
      </c>
      <c r="D2" s="243" t="s">
        <v>502</v>
      </c>
      <c r="E2" s="244" t="s">
        <v>503</v>
      </c>
      <c r="F2" s="245">
        <v>274.20999999999998</v>
      </c>
      <c r="G2" s="245">
        <v>273.89999999999998</v>
      </c>
      <c r="H2" s="246" cm="1">
        <f t="array" aca="1" ref="H2" ca="1">_FV($B2,"Price")</f>
        <v>64.040000000000006</v>
      </c>
      <c r="I2" s="247">
        <f>$F2/G2-1</f>
        <v>1.1317999269806478E-3</v>
      </c>
      <c r="J2" s="247">
        <f ca="1">$F2/H2-1</f>
        <v>3.2818550905683939</v>
      </c>
    </row>
    <row r="3" spans="1:10" ht="38.25" customHeight="1">
      <c r="A3" s="241" t="s">
        <v>196</v>
      </c>
      <c r="B3" s="282" t="e" vm="51">
        <v>#VALUE!</v>
      </c>
      <c r="C3" s="242">
        <v>44865</v>
      </c>
      <c r="D3" s="243" t="s">
        <v>502</v>
      </c>
      <c r="E3" s="244" t="s">
        <v>503</v>
      </c>
      <c r="F3" s="245">
        <v>223.82</v>
      </c>
      <c r="G3" s="245">
        <v>246.47</v>
      </c>
      <c r="H3" s="246" cm="1">
        <f t="array" aca="1" ref="H3" ca="1">_FV($B3,"Price")</f>
        <v>537.32000000000005</v>
      </c>
      <c r="I3" s="247">
        <f t="shared" ref="I3:I4" si="0">$F3/G3-1</f>
        <v>-9.1897594027670726E-2</v>
      </c>
      <c r="J3" s="247">
        <f t="shared" ref="J3:J4" ca="1" si="1">$F3/H3-1</f>
        <v>-0.58345120226308356</v>
      </c>
    </row>
    <row r="4" spans="1:10" ht="38.25" customHeight="1">
      <c r="A4" s="241" t="s">
        <v>504</v>
      </c>
      <c r="B4" s="282" t="e" vm="52">
        <v>#VALUE!</v>
      </c>
      <c r="C4" s="242">
        <v>44886</v>
      </c>
      <c r="D4" s="243" t="s">
        <v>502</v>
      </c>
      <c r="E4" s="244" t="s">
        <v>503</v>
      </c>
      <c r="F4" s="245">
        <v>275.47000000000003</v>
      </c>
      <c r="G4" s="245">
        <v>252.96</v>
      </c>
      <c r="H4" s="246" cm="1">
        <f t="array" aca="1" ref="H4" ca="1">_FV($B4,"Price")</f>
        <v>238.95249999999999</v>
      </c>
      <c r="I4" s="247">
        <f t="shared" si="0"/>
        <v>8.8986401012017824E-2</v>
      </c>
      <c r="J4" s="247">
        <f t="shared" ca="1" si="1"/>
        <v>0.1528232598528998</v>
      </c>
    </row>
    <row r="5" spans="1:10" ht="38.25" customHeight="1">
      <c r="A5" s="241" t="s">
        <v>505</v>
      </c>
      <c r="B5" s="282" t="e" vm="53">
        <v>#VALUE!</v>
      </c>
      <c r="C5" s="242">
        <v>44978</v>
      </c>
      <c r="D5" s="243" t="s">
        <v>506</v>
      </c>
      <c r="E5" s="244" t="s">
        <v>507</v>
      </c>
      <c r="F5" s="245">
        <v>663.15</v>
      </c>
      <c r="G5" s="245">
        <v>503.38</v>
      </c>
      <c r="H5" s="246" cm="1">
        <f t="array" aca="1" ref="H5" ca="1">_FV($B5,"Price")</f>
        <v>290</v>
      </c>
      <c r="I5" s="247">
        <f t="shared" ref="I5" si="2">$F5/G5-1</f>
        <v>0.31739441376296229</v>
      </c>
      <c r="J5" s="247">
        <f t="shared" ref="J5" ca="1" si="3">$F5/H5-1</f>
        <v>1.2867241379310346</v>
      </c>
    </row>
    <row r="6" spans="1:10" ht="38.25" customHeight="1">
      <c r="A6" s="241" t="s">
        <v>508</v>
      </c>
      <c r="B6" s="282" t="e" vm="54">
        <v>#VALUE!</v>
      </c>
      <c r="C6" s="242">
        <v>45076</v>
      </c>
      <c r="D6" s="243" t="s">
        <v>506</v>
      </c>
      <c r="E6" s="244"/>
      <c r="F6" s="245">
        <v>157.01</v>
      </c>
      <c r="G6" s="245">
        <v>108.03</v>
      </c>
      <c r="H6" s="246" cm="1">
        <f t="array" aca="1" ref="H6" ca="1">_FV($B6,"Price")</f>
        <v>167.995</v>
      </c>
      <c r="I6" s="247">
        <f t="shared" ref="I6" si="4">$F6/G6-1</f>
        <v>0.45339257613625827</v>
      </c>
      <c r="J6" s="247">
        <f t="shared" ref="J6" ca="1" si="5">$F6/H6-1</f>
        <v>-6.5388850858656533E-2</v>
      </c>
    </row>
    <row r="7" spans="1:10" ht="38.25" customHeight="1">
      <c r="A7" s="241" t="str" cm="1">
        <f t="array" aca="1" ref="A7" ca="1">_FV(B7,"Ticker symbol",TRUE)</f>
        <v>MRK</v>
      </c>
      <c r="B7" s="282" t="e" vm="55">
        <v>#VALUE!</v>
      </c>
      <c r="C7" s="242">
        <v>45118</v>
      </c>
      <c r="D7" s="243" t="s">
        <v>506</v>
      </c>
      <c r="E7" s="244"/>
      <c r="F7" s="245">
        <v>128.35</v>
      </c>
      <c r="G7" s="245">
        <v>109.39</v>
      </c>
      <c r="H7" s="246" cm="1">
        <f t="array" aca="1" ref="H7" ca="1">_FV($B7,"Price")</f>
        <v>97.55</v>
      </c>
      <c r="I7" s="247">
        <f t="shared" ref="I7:I8" si="6">$F7/G7-1</f>
        <v>0.17332480117012516</v>
      </c>
      <c r="J7" s="247">
        <f t="shared" ref="J7:J8" ca="1" si="7">$F7/H7-1</f>
        <v>0.31573552024602769</v>
      </c>
    </row>
    <row r="8" spans="1:10" ht="38.25" customHeight="1">
      <c r="A8" s="241" t="str" cm="1">
        <f t="array" aca="1" ref="A8" ca="1">_FV(B8,"Ticker symbol",TRUE)</f>
        <v>PYPL</v>
      </c>
      <c r="B8" s="282" t="e" vm="56">
        <v>#VALUE!</v>
      </c>
      <c r="C8" s="242">
        <v>45146</v>
      </c>
      <c r="D8" s="243" t="s">
        <v>506</v>
      </c>
      <c r="E8" s="244"/>
      <c r="F8" s="245">
        <v>81.3</v>
      </c>
      <c r="G8" s="245">
        <v>62.86</v>
      </c>
      <c r="H8" s="246" cm="1">
        <f t="array" aca="1" ref="H8" ca="1">_FV($B8,"Price")</f>
        <v>84.474999999999994</v>
      </c>
      <c r="I8" s="247">
        <f t="shared" si="6"/>
        <v>0.29335030225898828</v>
      </c>
      <c r="J8" s="247">
        <f t="shared" ca="1" si="7"/>
        <v>-3.7585084344480602E-2</v>
      </c>
    </row>
    <row r="9" spans="1:10" ht="38.25" customHeight="1">
      <c r="A9" s="241" t="str" cm="1">
        <f t="array" aca="1" ref="A9" ca="1">_FV(B9,"Ticker symbol",TRUE)</f>
        <v>IBM</v>
      </c>
      <c r="B9" s="282" t="e" vm="57">
        <v>#VALUE!</v>
      </c>
      <c r="C9" s="242">
        <v>45209</v>
      </c>
      <c r="D9" s="243" t="s">
        <v>506</v>
      </c>
      <c r="E9" s="244"/>
      <c r="F9" s="245">
        <v>171.9</v>
      </c>
      <c r="G9" s="245">
        <v>142.03</v>
      </c>
      <c r="H9" s="246" cm="1">
        <f t="array" aca="1" ref="H9" ca="1">_FV($B9,"Price")</f>
        <v>211.55</v>
      </c>
      <c r="I9" s="247">
        <f t="shared" ref="I9" si="8">$F9/G9-1</f>
        <v>0.21030768147574452</v>
      </c>
      <c r="J9" s="247">
        <f t="shared" ref="J9" ca="1" si="9">$F9/H9-1</f>
        <v>-0.18742614039234229</v>
      </c>
    </row>
    <row r="10" spans="1:10" ht="38.25" customHeight="1">
      <c r="A10" s="241" t="str" cm="1">
        <f t="array" aca="1" ref="A10" ca="1">_FV(B10,"Ticker symbol",TRUE)</f>
        <v>ECL</v>
      </c>
      <c r="B10" s="282" t="e" vm="58">
        <v>#VALUE!</v>
      </c>
      <c r="C10" s="242">
        <v>45265</v>
      </c>
      <c r="D10" s="243" t="s">
        <v>506</v>
      </c>
      <c r="E10" s="244"/>
      <c r="F10" s="245">
        <v>221.71</v>
      </c>
      <c r="G10" s="245">
        <v>190.15</v>
      </c>
      <c r="H10" s="246" cm="1">
        <f t="array" aca="1" ref="H10" ca="1">_FV($B10,"Price")</f>
        <v>241.1525</v>
      </c>
      <c r="I10" s="247">
        <f t="shared" ref="I10:I16" si="10">$F10/G10-1</f>
        <v>0.16597423087036556</v>
      </c>
      <c r="J10" s="247">
        <f t="shared" ref="J10:J16" ca="1" si="11">$F10/H10-1</f>
        <v>-8.0623257067623189E-2</v>
      </c>
    </row>
    <row r="11" spans="1:10" ht="38.25" customHeight="1">
      <c r="A11" s="241" t="str" cm="1">
        <f t="array" aca="1" ref="A11" ca="1">_FV(B11,"Ticker symbol",TRUE)</f>
        <v>INTU</v>
      </c>
      <c r="B11" s="282" t="e" vm="59">
        <v>#VALUE!</v>
      </c>
      <c r="C11" s="242">
        <v>45272</v>
      </c>
      <c r="D11" s="243" t="s">
        <v>506</v>
      </c>
      <c r="E11" s="244"/>
      <c r="F11" s="245">
        <v>665.45</v>
      </c>
      <c r="G11" s="245">
        <v>594.17999999999995</v>
      </c>
      <c r="H11" s="246" cm="1">
        <f t="array" aca="1" ref="H11" ca="1">_FV($B11,"Price")</f>
        <v>642.96</v>
      </c>
      <c r="I11" s="247">
        <f t="shared" si="10"/>
        <v>0.11994681746272184</v>
      </c>
      <c r="J11" s="247">
        <f t="shared" ca="1" si="11"/>
        <v>3.4978847828791793E-2</v>
      </c>
    </row>
    <row r="12" spans="1:10" ht="38.25" customHeight="1">
      <c r="A12" s="241" t="e" cm="1" vm="42">
        <f t="array" ref="A12">_FV(B12,"Ticker symbol",TRUE)</f>
        <v>#VALUE!</v>
      </c>
      <c r="B12" s="282"/>
      <c r="C12" s="242"/>
      <c r="D12" s="243" t="s">
        <v>506</v>
      </c>
      <c r="E12" s="244"/>
      <c r="F12" s="245"/>
      <c r="G12" s="245"/>
      <c r="H12" s="246" t="e" cm="1" vm="46">
        <f t="array" ref="H12">_FV($B12,"Price")</f>
        <v>#VALUE!</v>
      </c>
      <c r="I12" s="247" t="e">
        <f t="shared" si="10"/>
        <v>#DIV/0!</v>
      </c>
      <c r="J12" s="247" t="e" vm="45">
        <f t="shared" si="11"/>
        <v>#VALUE!</v>
      </c>
    </row>
    <row r="13" spans="1:10" ht="38.25" customHeight="1">
      <c r="A13" s="241" t="e" cm="1" vm="42">
        <f t="array" ref="A13">_FV(B13,"Ticker symbol",TRUE)</f>
        <v>#VALUE!</v>
      </c>
      <c r="B13" s="282"/>
      <c r="C13" s="242"/>
      <c r="D13" s="243" t="s">
        <v>506</v>
      </c>
      <c r="E13" s="244"/>
      <c r="F13" s="245"/>
      <c r="G13" s="245"/>
      <c r="H13" s="246" t="e" cm="1" vm="46">
        <f t="array" ref="H13">_FV($B13,"Price")</f>
        <v>#VALUE!</v>
      </c>
      <c r="I13" s="247" t="e">
        <f t="shared" si="10"/>
        <v>#DIV/0!</v>
      </c>
      <c r="J13" s="247" t="e" vm="45">
        <f t="shared" si="11"/>
        <v>#VALUE!</v>
      </c>
    </row>
    <row r="14" spans="1:10" ht="38.25" customHeight="1">
      <c r="A14" s="241" t="e" cm="1" vm="42">
        <f t="array" ref="A14">_FV(B14,"Ticker symbol",TRUE)</f>
        <v>#VALUE!</v>
      </c>
      <c r="B14" s="282"/>
      <c r="C14" s="242"/>
      <c r="D14" s="243" t="s">
        <v>506</v>
      </c>
      <c r="E14" s="244"/>
      <c r="F14" s="245"/>
      <c r="G14" s="245"/>
      <c r="H14" s="246" t="e" cm="1" vm="46">
        <f t="array" ref="H14">_FV($B14,"Price")</f>
        <v>#VALUE!</v>
      </c>
      <c r="I14" s="247" t="e">
        <f t="shared" si="10"/>
        <v>#DIV/0!</v>
      </c>
      <c r="J14" s="247" t="e" vm="45">
        <f t="shared" si="11"/>
        <v>#VALUE!</v>
      </c>
    </row>
    <row r="15" spans="1:10" ht="38.25" customHeight="1">
      <c r="A15" s="241" t="e" cm="1" vm="42">
        <f t="array" ref="A15">_FV(B15,"Ticker symbol",TRUE)</f>
        <v>#VALUE!</v>
      </c>
      <c r="B15" s="282"/>
      <c r="C15" s="242"/>
      <c r="D15" s="243" t="s">
        <v>506</v>
      </c>
      <c r="E15" s="244"/>
      <c r="F15" s="245"/>
      <c r="G15" s="245"/>
      <c r="H15" s="246" t="e" cm="1" vm="46">
        <f t="array" ref="H15">_FV($B15,"Price")</f>
        <v>#VALUE!</v>
      </c>
      <c r="I15" s="247" t="e">
        <f t="shared" si="10"/>
        <v>#DIV/0!</v>
      </c>
      <c r="J15" s="247" t="e" vm="45">
        <f t="shared" si="11"/>
        <v>#VALUE!</v>
      </c>
    </row>
    <row r="16" spans="1:10" ht="38.25" customHeight="1">
      <c r="A16" s="241" t="e" cm="1" vm="42">
        <f t="array" ref="A16">_FV(B16,"Ticker symbol",TRUE)</f>
        <v>#VALUE!</v>
      </c>
      <c r="B16" s="282"/>
      <c r="C16" s="242"/>
      <c r="D16" s="243" t="s">
        <v>506</v>
      </c>
      <c r="E16" s="244"/>
      <c r="F16" s="245"/>
      <c r="G16" s="245"/>
      <c r="H16" s="246" t="e" cm="1" vm="46">
        <f t="array" ref="H16">_FV($B16,"Price")</f>
        <v>#VALUE!</v>
      </c>
      <c r="I16" s="247" t="e">
        <f t="shared" si="10"/>
        <v>#DIV/0!</v>
      </c>
      <c r="J16" s="247" t="e" vm="45">
        <f t="shared" si="11"/>
        <v>#VALUE!</v>
      </c>
    </row>
    <row r="17" ht="38.25" customHeight="1"/>
    <row r="18" ht="38.25" customHeight="1"/>
    <row r="19" ht="38.25" customHeight="1"/>
    <row r="20" ht="38.25" customHeight="1"/>
    <row r="21" ht="38.25" customHeight="1"/>
  </sheetData>
  <phoneticPr fontId="58" type="noConversion"/>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5DCF7-A423-42E9-8CD8-721C4810A923}">
  <sheetPr codeName="Sheet14"/>
  <dimension ref="A1:P63"/>
  <sheetViews>
    <sheetView showGridLines="0" topLeftCell="A2" workbookViewId="0">
      <pane ySplit="1" topLeftCell="B59" activePane="bottomLeft" state="frozen"/>
      <selection pane="bottomLeft" activeCell="B59" sqref="B59"/>
      <selection activeCell="A2" sqref="A2"/>
    </sheetView>
  </sheetViews>
  <sheetFormatPr defaultColWidth="8.85546875" defaultRowHeight="15"/>
  <cols>
    <col min="1" max="1" width="6.85546875" bestFit="1" customWidth="1"/>
    <col min="2" max="2" width="44.7109375" bestFit="1" customWidth="1"/>
    <col min="3" max="3" width="36.7109375" bestFit="1" customWidth="1"/>
    <col min="4" max="4" width="18.42578125" bestFit="1" customWidth="1"/>
    <col min="5" max="5" width="9" bestFit="1" customWidth="1"/>
    <col min="6" max="6" width="10.28515625" bestFit="1" customWidth="1"/>
    <col min="7" max="7" width="8.140625" bestFit="1" customWidth="1"/>
    <col min="8" max="8" width="7.85546875" bestFit="1" customWidth="1"/>
    <col min="9" max="9" width="8.28515625" bestFit="1" customWidth="1"/>
    <col min="10" max="10" width="20.42578125" bestFit="1" customWidth="1"/>
    <col min="11" max="11" width="11" bestFit="1" customWidth="1"/>
    <col min="12" max="12" width="8.140625" bestFit="1" customWidth="1"/>
    <col min="13" max="13" width="8.28515625" bestFit="1" customWidth="1"/>
    <col min="14" max="15" width="7.7109375" bestFit="1" customWidth="1"/>
    <col min="16" max="16" width="9.28515625" bestFit="1" customWidth="1"/>
  </cols>
  <sheetData>
    <row r="1" spans="1:16">
      <c r="A1" s="819" t="s">
        <v>248</v>
      </c>
      <c r="B1" s="820"/>
      <c r="C1" s="820"/>
      <c r="D1" s="301" t="s">
        <v>251</v>
      </c>
      <c r="E1" s="820" t="s">
        <v>257</v>
      </c>
      <c r="F1" s="820"/>
      <c r="G1" s="820"/>
      <c r="H1" s="820"/>
      <c r="I1" s="820"/>
      <c r="J1" s="828" t="s">
        <v>258</v>
      </c>
      <c r="K1" s="829"/>
      <c r="L1" s="829"/>
      <c r="M1" s="821" t="s">
        <v>260</v>
      </c>
      <c r="N1" s="822"/>
      <c r="O1" s="822"/>
      <c r="P1" s="819"/>
    </row>
    <row r="2" spans="1:16" ht="48">
      <c r="A2" s="174" t="s">
        <v>159</v>
      </c>
      <c r="B2" s="78" t="s">
        <v>266</v>
      </c>
      <c r="C2" s="78" t="s">
        <v>42</v>
      </c>
      <c r="D2" s="78" t="s">
        <v>164</v>
      </c>
      <c r="E2" s="78" t="s">
        <v>286</v>
      </c>
      <c r="F2" s="78" t="s">
        <v>287</v>
      </c>
      <c r="G2" s="78" t="s">
        <v>288</v>
      </c>
      <c r="H2" s="78" t="s">
        <v>289</v>
      </c>
      <c r="I2" s="78" t="s">
        <v>290</v>
      </c>
      <c r="J2" s="78" t="s">
        <v>291</v>
      </c>
      <c r="K2" s="79" t="s">
        <v>292</v>
      </c>
      <c r="L2" s="79" t="s">
        <v>178</v>
      </c>
      <c r="M2" s="79" t="s">
        <v>293</v>
      </c>
      <c r="N2" s="79" t="s">
        <v>44</v>
      </c>
      <c r="O2" s="79" t="s">
        <v>165</v>
      </c>
      <c r="P2" s="78" t="s">
        <v>294</v>
      </c>
    </row>
    <row r="3" spans="1:16">
      <c r="A3" s="187" t="s">
        <v>100</v>
      </c>
      <c r="B3" s="80" t="e" vm="60">
        <v>#VALUE!</v>
      </c>
      <c r="C3" s="81" t="str" cm="1">
        <f t="array" aca="1" ref="C3" ca="1">PROPER(_FV($B3,"Name"))</f>
        <v>The Sherwin-Williams Company</v>
      </c>
      <c r="D3" s="82" cm="1">
        <f t="array" aca="1" ref="D3" ca="1">_FV($B3,"Price")</f>
        <v>369.45</v>
      </c>
      <c r="E3" s="5" cm="1">
        <f t="array" aca="1" ref="E3" ca="1">_FV(B3,"52 week low",TRUE)</f>
        <v>269.27999999999997</v>
      </c>
      <c r="F3" s="6" cm="1">
        <f t="array" aca="1" ref="F3" ca="1">_FV(B3,"52 week high",TRUE)</f>
        <v>392.57</v>
      </c>
      <c r="G3" s="14">
        <f t="shared" ref="G3:G34" ca="1" si="0">$D3/E3-1</f>
        <v>0.37199197860962574</v>
      </c>
      <c r="H3" s="14">
        <f t="shared" ref="H3:H34" ca="1" si="1">$D3/F3-1</f>
        <v>-5.889395521817764E-2</v>
      </c>
      <c r="I3" s="9">
        <f t="shared" ref="I3:I34" ca="1" si="2">(F3-E3)/D3</f>
        <v>0.33371227500338346</v>
      </c>
      <c r="J3" s="176" t="s">
        <v>7</v>
      </c>
      <c r="K3" s="11" t="s">
        <v>314</v>
      </c>
      <c r="L3" s="11" t="s">
        <v>146</v>
      </c>
      <c r="M3" s="252">
        <v>216.56594200000001</v>
      </c>
      <c r="N3" s="253">
        <f>INDEX(Reconciliation!$D:$D,MATCH($A3,Reconciliation!$A:$A,0))</f>
        <v>0</v>
      </c>
      <c r="O3" s="250">
        <v>782</v>
      </c>
      <c r="P3" s="251">
        <v>44040</v>
      </c>
    </row>
    <row r="4" spans="1:16">
      <c r="A4" s="187" t="s">
        <v>99</v>
      </c>
      <c r="B4" s="80" t="e" vm="61">
        <v>#VALUE!</v>
      </c>
      <c r="C4" s="81" t="str" cm="1">
        <f t="array" aca="1" ref="C4" ca="1">PROPER(_FV($B4,"Name"))</f>
        <v>Revvity, Inc.</v>
      </c>
      <c r="D4" s="82" cm="1">
        <f t="array" aca="1" ref="D4" ca="1">_FV($B4,"Price")</f>
        <v>109.94</v>
      </c>
      <c r="E4" s="5" cm="1">
        <f t="array" aca="1" ref="E4" ca="1">_FV(B4,"52 week low",TRUE)</f>
        <v>86.3</v>
      </c>
      <c r="F4" s="6" cm="1">
        <f t="array" aca="1" ref="F4" ca="1">_FV(B4,"52 week high",TRUE)</f>
        <v>129.5</v>
      </c>
      <c r="G4" s="140">
        <f t="shared" ca="1" si="0"/>
        <v>0.27392815758980293</v>
      </c>
      <c r="H4" s="140">
        <f t="shared" ca="1" si="1"/>
        <v>-0.15104247104247104</v>
      </c>
      <c r="I4" s="9">
        <f t="shared" ca="1" si="2"/>
        <v>0.3929416045115518</v>
      </c>
      <c r="J4" s="176" t="s">
        <v>34</v>
      </c>
      <c r="K4" s="11" t="s">
        <v>314</v>
      </c>
      <c r="L4" s="11" t="s">
        <v>146</v>
      </c>
      <c r="M4" s="254"/>
      <c r="N4" s="253">
        <f>INDEX(Reconciliation!$D:$D,MATCH($A4,Reconciliation!$A:$A,0))</f>
        <v>0</v>
      </c>
      <c r="O4" s="250">
        <v>84</v>
      </c>
      <c r="P4" s="251">
        <v>42979</v>
      </c>
    </row>
    <row r="5" spans="1:16">
      <c r="A5" s="187" t="s">
        <v>95</v>
      </c>
      <c r="B5" s="80" t="e" vm="62">
        <v>#VALUE!</v>
      </c>
      <c r="C5" s="81" t="str" cm="1">
        <f t="array" aca="1" ref="C5" ca="1">PROPER(_FV($B5,"Name"))</f>
        <v>Baidu, Inc.</v>
      </c>
      <c r="D5" s="82" cm="1">
        <f t="array" aca="1" ref="D5" ca="1">_FV($B5,"Price")</f>
        <v>86.46</v>
      </c>
      <c r="E5" s="5" cm="1">
        <f t="array" aca="1" ref="E5" ca="1">_FV(B5,"52 week low",TRUE)</f>
        <v>79.680000000000007</v>
      </c>
      <c r="F5" s="6" cm="1">
        <f t="array" aca="1" ref="F5" ca="1">_FV(B5,"52 week high",TRUE)</f>
        <v>126.23</v>
      </c>
      <c r="G5" s="140">
        <f t="shared" ca="1" si="0"/>
        <v>8.5090361445782969E-2</v>
      </c>
      <c r="H5" s="140">
        <f t="shared" ca="1" si="1"/>
        <v>-0.31505981145528017</v>
      </c>
      <c r="I5" s="9">
        <f t="shared" ca="1" si="2"/>
        <v>0.53839925977330561</v>
      </c>
      <c r="J5" s="176" t="s">
        <v>29</v>
      </c>
      <c r="K5" s="64" t="s">
        <v>320</v>
      </c>
      <c r="L5" s="11" t="s">
        <v>146</v>
      </c>
      <c r="M5" s="254"/>
      <c r="N5" s="253">
        <f>INDEX(Reconciliation!$D:$D,MATCH($A5,Reconciliation!$A:$A,0))</f>
        <v>0</v>
      </c>
      <c r="O5" s="250">
        <v>335.72</v>
      </c>
      <c r="P5" s="251">
        <v>44496</v>
      </c>
    </row>
    <row r="6" spans="1:16">
      <c r="A6" s="187" t="s">
        <v>97</v>
      </c>
      <c r="B6" s="80" t="e" vm="63">
        <v>#VALUE!</v>
      </c>
      <c r="C6" s="81" t="str" cm="1">
        <f t="array" aca="1" ref="C6" ca="1">PROPER(_FV($B6,"Name"))</f>
        <v>Enviri Corporation</v>
      </c>
      <c r="D6" s="82" cm="1">
        <f t="array" aca="1" ref="D6" ca="1">_FV($B6,"Price")</f>
        <v>6.9050000000000002</v>
      </c>
      <c r="E6" s="5" cm="1">
        <f t="array" aca="1" ref="E6" ca="1">_FV(B6,"52 week low",TRUE)</f>
        <v>5.6349999999999998</v>
      </c>
      <c r="F6" s="6" cm="1">
        <f t="array" aca="1" ref="F6" ca="1">_FV(B6,"52 week high",TRUE)</f>
        <v>12.79</v>
      </c>
      <c r="G6" s="140">
        <f t="shared" ca="1" si="0"/>
        <v>0.22537710736468508</v>
      </c>
      <c r="H6" s="140">
        <f t="shared" ca="1" si="1"/>
        <v>-0.46012509773260357</v>
      </c>
      <c r="I6" s="9">
        <f t="shared" ca="1" si="2"/>
        <v>1.0362056480811006</v>
      </c>
      <c r="J6" s="176" t="s">
        <v>20</v>
      </c>
      <c r="K6" s="11" t="s">
        <v>314</v>
      </c>
      <c r="L6" s="11" t="s">
        <v>146</v>
      </c>
      <c r="M6" s="254"/>
      <c r="N6" s="253">
        <f>INDEX(Reconciliation!$D:$D,MATCH($A6,Reconciliation!$A:$A,0))</f>
        <v>0</v>
      </c>
      <c r="O6" s="250">
        <v>27</v>
      </c>
      <c r="P6" s="251">
        <v>43511</v>
      </c>
    </row>
    <row r="7" spans="1:16">
      <c r="A7" s="187" t="s">
        <v>98</v>
      </c>
      <c r="B7" s="80" t="e" vm="64">
        <v>#VALUE!</v>
      </c>
      <c r="C7" s="81" t="str" cm="1">
        <f t="array" aca="1" ref="C7" ca="1">PROPER(_FV($B7,"Name"))</f>
        <v>Lam Research Corporation</v>
      </c>
      <c r="D7" s="82" cm="1">
        <f t="array" aca="1" ref="D7" ca="1">_FV($B7,"Price")</f>
        <v>69.587500000000006</v>
      </c>
      <c r="E7" s="5" cm="1">
        <f t="array" aca="1" ref="E7" ca="1">_FV(B7,"52 week low",TRUE)</f>
        <v>68.718000000000004</v>
      </c>
      <c r="F7" s="6" cm="1">
        <f t="array" aca="1" ref="F7" ca="1">_FV(B7,"52 week high",TRUE)</f>
        <v>113</v>
      </c>
      <c r="G7" s="140">
        <f t="shared" ca="1" si="0"/>
        <v>1.2653162199132817E-2</v>
      </c>
      <c r="H7" s="140">
        <f t="shared" ca="1" si="1"/>
        <v>-0.38418141592920352</v>
      </c>
      <c r="I7" s="9">
        <f t="shared" ca="1" si="2"/>
        <v>0.63634991916651684</v>
      </c>
      <c r="J7" s="176" t="s">
        <v>29</v>
      </c>
      <c r="K7" s="11" t="s">
        <v>314</v>
      </c>
      <c r="L7" s="11" t="s">
        <v>146</v>
      </c>
      <c r="M7" s="254"/>
      <c r="N7" s="253">
        <f>INDEX(Reconciliation!$D:$D,MATCH($A7,Reconciliation!$A:$A,0))</f>
        <v>0</v>
      </c>
      <c r="O7" s="250">
        <v>253</v>
      </c>
      <c r="P7" s="251">
        <v>42809</v>
      </c>
    </row>
    <row r="8" spans="1:16">
      <c r="A8" s="187" t="s">
        <v>96</v>
      </c>
      <c r="B8" s="80" t="e" vm="65">
        <v>#VALUE!</v>
      </c>
      <c r="C8" s="81" t="str" cm="1">
        <f t="array" aca="1" ref="C8" ca="1">PROPER(_FV($B8,"Name"))</f>
        <v>Alphabet Inc.</v>
      </c>
      <c r="D8" s="82" cm="1">
        <f t="array" aca="1" ref="D8" ca="1">_FV($B8,"Price")</f>
        <v>176.27500000000001</v>
      </c>
      <c r="E8" s="5" cm="1">
        <f t="array" aca="1" ref="E8" ca="1">_FV(B8,"52 week low",TRUE)</f>
        <v>129.4</v>
      </c>
      <c r="F8" s="6" cm="1">
        <f t="array" aca="1" ref="F8" ca="1">_FV(B8,"52 week high",TRUE)</f>
        <v>193.31</v>
      </c>
      <c r="G8" s="140">
        <f t="shared" ca="1" si="0"/>
        <v>0.36224884080370945</v>
      </c>
      <c r="H8" s="140">
        <f t="shared" ca="1" si="1"/>
        <v>-8.8122704464331902E-2</v>
      </c>
      <c r="I8" s="9">
        <f t="shared" ca="1" si="2"/>
        <v>0.36255850234009357</v>
      </c>
      <c r="J8" s="176" t="s">
        <v>24</v>
      </c>
      <c r="K8" s="11" t="s">
        <v>314</v>
      </c>
      <c r="L8" s="11" t="s">
        <v>146</v>
      </c>
      <c r="M8" s="254"/>
      <c r="N8" s="253">
        <f>INDEX(Reconciliation!$D:$D,MATCH($A8,Reconciliation!$A:$A,0))</f>
        <v>0</v>
      </c>
      <c r="O8" s="250">
        <f>1338/20</f>
        <v>66.900000000000006</v>
      </c>
      <c r="P8" s="251">
        <v>40757</v>
      </c>
    </row>
    <row r="9" spans="1:16">
      <c r="A9" s="187" t="s">
        <v>101</v>
      </c>
      <c r="B9" s="80" t="e" vm="66">
        <v>#VALUE!</v>
      </c>
      <c r="C9" s="81" t="str" cm="1">
        <f t="array" aca="1" ref="C9" ca="1">PROPER(_FV($B9,"Name"))</f>
        <v>Automatic Data Processing, Inc.</v>
      </c>
      <c r="D9" s="82" cm="1">
        <f t="array" aca="1" ref="D9" ca="1">_FV($B9,"Price")</f>
        <v>297.35989999999998</v>
      </c>
      <c r="E9" s="5" cm="1">
        <f t="array" aca="1" ref="E9" ca="1">_FV(B9,"52 week low",TRUE)</f>
        <v>227.12</v>
      </c>
      <c r="F9" s="6" cm="1">
        <f t="array" aca="1" ref="F9" ca="1">_FV(B9,"52 week high",TRUE)</f>
        <v>309.37</v>
      </c>
      <c r="G9" s="140">
        <f t="shared" ca="1" si="0"/>
        <v>0.30926338499471639</v>
      </c>
      <c r="H9" s="140">
        <f t="shared" ca="1" si="1"/>
        <v>-3.8821152665093672E-2</v>
      </c>
      <c r="I9" s="9">
        <f t="shared" ca="1" si="2"/>
        <v>0.27660084631451654</v>
      </c>
      <c r="J9" s="176" t="s">
        <v>29</v>
      </c>
      <c r="K9" s="11" t="s">
        <v>314</v>
      </c>
      <c r="L9" s="11" t="s">
        <v>146</v>
      </c>
      <c r="M9" s="254"/>
      <c r="N9" s="253">
        <f>INDEX(Reconciliation!$D:$D,MATCH($A9,Reconciliation!$A:$A,0))</f>
        <v>0</v>
      </c>
      <c r="O9" s="250">
        <v>168</v>
      </c>
      <c r="P9" s="251">
        <v>43426</v>
      </c>
    </row>
    <row r="10" spans="1:16">
      <c r="A10" s="187" t="s">
        <v>102</v>
      </c>
      <c r="B10" s="80" t="e" vm="67">
        <v>#VALUE!</v>
      </c>
      <c r="C10" s="81" t="str" cm="1">
        <f t="array" aca="1" ref="C10" ca="1">PROPER(_FV($B10,"Name"))</f>
        <v>Digital Realty Trust, Inc.</v>
      </c>
      <c r="D10" s="82" cm="1">
        <f t="array" aca="1" ref="D10" ca="1">_FV($B10,"Price")</f>
        <v>183.96</v>
      </c>
      <c r="E10" s="5" cm="1">
        <f t="array" aca="1" ref="E10" ca="1">_FV(B10,"52 week low",TRUE)</f>
        <v>130</v>
      </c>
      <c r="F10" s="6" cm="1">
        <f t="array" aca="1" ref="F10" ca="1">_FV(B10,"52 week high",TRUE)</f>
        <v>193.88</v>
      </c>
      <c r="G10" s="140">
        <f t="shared" ca="1" si="0"/>
        <v>0.41507692307692312</v>
      </c>
      <c r="H10" s="140">
        <f t="shared" ca="1" si="1"/>
        <v>-5.1165669486280096E-2</v>
      </c>
      <c r="I10" s="9">
        <f t="shared" ca="1" si="2"/>
        <v>0.34724940204392257</v>
      </c>
      <c r="J10" s="176" t="s">
        <v>22</v>
      </c>
      <c r="K10" s="11" t="s">
        <v>314</v>
      </c>
      <c r="L10" s="11" t="s">
        <v>146</v>
      </c>
      <c r="M10" s="248" t="str">
        <f>IFERROR(N10/#REF!,"NA")</f>
        <v>NA</v>
      </c>
      <c r="N10" s="249">
        <f>_xlfn.IFNA(INDEX(Reconciliation!$D:$D,MATCH($A10,Reconciliation!$A:$A,0)),"NA")</f>
        <v>25195.040000000001</v>
      </c>
      <c r="O10" s="250">
        <v>109</v>
      </c>
      <c r="P10" s="251">
        <v>42809</v>
      </c>
    </row>
    <row r="11" spans="1:16">
      <c r="A11" s="187" t="s">
        <v>103</v>
      </c>
      <c r="B11" s="80" t="e" vm="68">
        <v>#VALUE!</v>
      </c>
      <c r="C11" s="81" t="str" cm="1">
        <f t="array" aca="1" ref="C11" ca="1">PROPER(_FV($B11,"Name"))</f>
        <v>Organon &amp; Co.</v>
      </c>
      <c r="D11" s="82" cm="1">
        <f t="array" aca="1" ref="D11" ca="1">_FV($B11,"Price")</f>
        <v>14.504899999999999</v>
      </c>
      <c r="E11" s="5" cm="1">
        <f t="array" aca="1" ref="E11" ca="1">_FV(B11,"52 week low",TRUE)</f>
        <v>10.835000000000001</v>
      </c>
      <c r="F11" s="6" cm="1">
        <f t="array" aca="1" ref="F11" ca="1">_FV(B11,"52 week high",TRUE)</f>
        <v>23.1</v>
      </c>
      <c r="G11" s="140">
        <f t="shared" ca="1" si="0"/>
        <v>0.33870789109367783</v>
      </c>
      <c r="H11" s="140">
        <f t="shared" ca="1" si="1"/>
        <v>-0.37208225108225113</v>
      </c>
      <c r="I11" s="9">
        <f t="shared" ca="1" si="2"/>
        <v>0.84557632248412617</v>
      </c>
      <c r="J11" s="176" t="s">
        <v>34</v>
      </c>
      <c r="K11" s="11" t="s">
        <v>314</v>
      </c>
      <c r="L11" s="11" t="s">
        <v>146</v>
      </c>
      <c r="M11" s="248" t="str">
        <f>IFERROR(N11/#REF!,"NA")</f>
        <v>NA</v>
      </c>
      <c r="N11" s="249">
        <f>_xlfn.IFNA(INDEX(Reconciliation!$D:$D,MATCH($A11,Reconciliation!$A:$A,0)),"NA")</f>
        <v>1398.22</v>
      </c>
      <c r="O11" s="250">
        <v>0</v>
      </c>
      <c r="P11" s="251">
        <v>44349</v>
      </c>
    </row>
    <row r="12" spans="1:16">
      <c r="A12" s="187" t="s">
        <v>104</v>
      </c>
      <c r="B12" s="80" t="e" vm="69">
        <v>#VALUE!</v>
      </c>
      <c r="C12" s="81" t="str" cm="1">
        <f t="array" aca="1" ref="C12" ca="1">PROPER(_FV($B12,"Name"))</f>
        <v>The Southern Company</v>
      </c>
      <c r="D12" s="82" cm="1">
        <f t="array" aca="1" ref="D12" ca="1">_FV($B12,"Price")</f>
        <v>88.015000000000001</v>
      </c>
      <c r="E12" s="5" cm="1">
        <f t="array" aca="1" ref="E12" ca="1">_FV(B12,"52 week low",TRUE)</f>
        <v>65.8</v>
      </c>
      <c r="F12" s="6" cm="1">
        <f t="array" aca="1" ref="F12" ca="1">_FV(B12,"52 week high",TRUE)</f>
        <v>94.45</v>
      </c>
      <c r="G12" s="140">
        <f t="shared" ca="1" si="0"/>
        <v>0.33761398176291801</v>
      </c>
      <c r="H12" s="140">
        <f t="shared" ca="1" si="1"/>
        <v>-6.8131286394917945E-2</v>
      </c>
      <c r="I12" s="9">
        <f t="shared" ca="1" si="2"/>
        <v>0.32551269669942628</v>
      </c>
      <c r="J12" s="176" t="s">
        <v>36</v>
      </c>
      <c r="K12" s="11" t="s">
        <v>314</v>
      </c>
      <c r="L12" s="11" t="s">
        <v>146</v>
      </c>
      <c r="M12" s="248" t="str">
        <f>IFERROR(N12/#REF!,"NA")</f>
        <v>NA</v>
      </c>
      <c r="N12" s="249">
        <f>_xlfn.IFNA(INDEX(Reconciliation!$D:$D,MATCH($A12,Reconciliation!$A:$A,0)),"NA")</f>
        <v>29982.11</v>
      </c>
      <c r="O12" s="250">
        <v>67</v>
      </c>
      <c r="P12" s="251">
        <v>43913</v>
      </c>
    </row>
    <row r="13" spans="1:16">
      <c r="A13" s="187" t="s">
        <v>105</v>
      </c>
      <c r="B13" s="80" t="e" vm="70">
        <v>#VALUE!</v>
      </c>
      <c r="C13" s="81" t="str" cm="1">
        <f t="array" aca="1" ref="C13" ca="1">PROPER(_FV($B13,"Name"))</f>
        <v>Commercial Metals Company</v>
      </c>
      <c r="D13" s="82" cm="1">
        <f t="array" aca="1" ref="D13" ca="1">_FV($B13,"Price")</f>
        <v>59.59</v>
      </c>
      <c r="E13" s="5" cm="1">
        <f t="array" aca="1" ref="E13" ca="1">_FV(B13,"52 week low",TRUE)</f>
        <v>43.52</v>
      </c>
      <c r="F13" s="6" cm="1">
        <f t="array" aca="1" ref="F13" ca="1">_FV(B13,"52 week high",TRUE)</f>
        <v>63.405000000000001</v>
      </c>
      <c r="G13" s="140">
        <f t="shared" ca="1" si="0"/>
        <v>0.36925551470588225</v>
      </c>
      <c r="H13" s="140">
        <f t="shared" ca="1" si="1"/>
        <v>-6.0168756407223412E-2</v>
      </c>
      <c r="I13" s="9">
        <f t="shared" ca="1" si="2"/>
        <v>0.33369692901493536</v>
      </c>
      <c r="J13" s="176" t="s">
        <v>7</v>
      </c>
      <c r="K13" s="11" t="s">
        <v>314</v>
      </c>
      <c r="L13" s="11" t="s">
        <v>146</v>
      </c>
      <c r="M13" s="248" t="str">
        <f>IFERROR(N13/#REF!,"NA")</f>
        <v>NA</v>
      </c>
      <c r="N13" s="249">
        <f>_xlfn.IFNA(INDEX(Reconciliation!$D:$D,MATCH($A13,Reconciliation!$A:$A,0)),"NA")</f>
        <v>24966.65</v>
      </c>
      <c r="O13" s="250">
        <v>50.15</v>
      </c>
      <c r="P13" s="251">
        <v>44775</v>
      </c>
    </row>
    <row r="14" spans="1:16">
      <c r="A14" s="187" t="s">
        <v>106</v>
      </c>
      <c r="B14" s="80" t="e" vm="71">
        <v>#VALUE!</v>
      </c>
      <c r="C14" s="81" t="str" cm="1">
        <f t="array" aca="1" ref="C14" ca="1">PROPER(_FV($B14,"Name"))</f>
        <v>Generac Holdings Inc.</v>
      </c>
      <c r="D14" s="82" cm="1">
        <f t="array" aca="1" ref="D14" ca="1">_FV($B14,"Price")</f>
        <v>177.995</v>
      </c>
      <c r="E14" s="5" cm="1">
        <f t="array" aca="1" ref="E14" ca="1">_FV(B14,"52 week low",TRUE)</f>
        <v>108.89</v>
      </c>
      <c r="F14" s="6" cm="1">
        <f t="array" aca="1" ref="F14" ca="1">_FV(B14,"52 week high",TRUE)</f>
        <v>195.94</v>
      </c>
      <c r="G14" s="140">
        <f t="shared" ca="1" si="0"/>
        <v>0.6346312792726605</v>
      </c>
      <c r="H14" s="140">
        <f t="shared" ca="1" si="1"/>
        <v>-9.1584158415841554E-2</v>
      </c>
      <c r="I14" s="9">
        <f t="shared" ca="1" si="2"/>
        <v>0.48905868142363546</v>
      </c>
      <c r="J14" s="176" t="s">
        <v>20</v>
      </c>
      <c r="K14" s="11" t="s">
        <v>314</v>
      </c>
      <c r="L14" s="11" t="s">
        <v>146</v>
      </c>
      <c r="M14" s="248" t="str">
        <f>IFERROR(N14/#REF!,"NA")</f>
        <v>NA</v>
      </c>
      <c r="N14" s="249">
        <f>_xlfn.IFNA(INDEX(Reconciliation!$D:$D,MATCH($A14,Reconciliation!$A:$A,0)),"NA")</f>
        <v>29846.16</v>
      </c>
      <c r="O14" s="250">
        <v>175.91</v>
      </c>
      <c r="P14" s="251">
        <v>44169</v>
      </c>
    </row>
    <row r="15" spans="1:16">
      <c r="A15" s="187" t="s">
        <v>108</v>
      </c>
      <c r="B15" s="80" t="e" vm="72">
        <v>#VALUE!</v>
      </c>
      <c r="C15" s="81" t="str" cm="1">
        <f t="array" aca="1" ref="C15" ca="1">PROPER(_FV($B15,"Name"))</f>
        <v>Matson, Inc.</v>
      </c>
      <c r="D15" s="82" cm="1">
        <f t="array" aca="1" ref="D15" ca="1">_FV($B15,"Price")</f>
        <v>152.43</v>
      </c>
      <c r="E15" s="5" cm="1">
        <f t="array" aca="1" ref="E15" ca="1">_FV(B15,"52 week low",TRUE)</f>
        <v>93.75</v>
      </c>
      <c r="F15" s="6" cm="1">
        <f t="array" aca="1" ref="F15" ca="1">_FV(B15,"52 week high",TRUE)</f>
        <v>169.12</v>
      </c>
      <c r="G15" s="140">
        <f t="shared" ca="1" si="0"/>
        <v>0.62592000000000003</v>
      </c>
      <c r="H15" s="140">
        <f t="shared" ca="1" si="1"/>
        <v>-9.8687322611163641E-2</v>
      </c>
      <c r="I15" s="9">
        <f t="shared" ca="1" si="2"/>
        <v>0.49445647182313196</v>
      </c>
      <c r="J15" s="176" t="s">
        <v>20</v>
      </c>
      <c r="K15" s="11" t="s">
        <v>314</v>
      </c>
      <c r="L15" s="11" t="s">
        <v>146</v>
      </c>
      <c r="M15" s="248" t="str">
        <f>IFERROR(N15/#REF!,"NA")</f>
        <v>NA</v>
      </c>
      <c r="N15" s="249">
        <f>_xlfn.IFNA(INDEX(Reconciliation!$D:$D,MATCH($A15,Reconciliation!$A:$A,0)),"NA")</f>
        <v>34962.53</v>
      </c>
      <c r="O15" s="250">
        <v>104.51</v>
      </c>
      <c r="P15" s="251">
        <v>44748</v>
      </c>
    </row>
    <row r="16" spans="1:16">
      <c r="A16" s="187" t="s">
        <v>109</v>
      </c>
      <c r="B16" s="80" t="e" vm="73">
        <v>#VALUE!</v>
      </c>
      <c r="C16" s="81" t="str" cm="1">
        <f t="array" aca="1" ref="C16" ca="1">PROPER(_FV($B16,"Name"))</f>
        <v>Pjt Partners Inc.</v>
      </c>
      <c r="D16" s="82" cm="1">
        <f t="array" aca="1" ref="D16" ca="1">_FV($B16,"Price")</f>
        <v>154.285</v>
      </c>
      <c r="E16" s="5" cm="1">
        <f t="array" aca="1" ref="E16" ca="1">_FV(B16,"52 week low",TRUE)</f>
        <v>82.64</v>
      </c>
      <c r="F16" s="6" cm="1">
        <f t="array" aca="1" ref="F16" ca="1">_FV(B16,"52 week high",TRUE)</f>
        <v>163.85</v>
      </c>
      <c r="G16" s="140">
        <f t="shared" ca="1" si="0"/>
        <v>0.86695304937076467</v>
      </c>
      <c r="H16" s="140">
        <f t="shared" ca="1" si="1"/>
        <v>-5.8376563930424119E-2</v>
      </c>
      <c r="I16" s="9">
        <f t="shared" ca="1" si="2"/>
        <v>0.52636354797938878</v>
      </c>
      <c r="J16" s="176" t="s">
        <v>18</v>
      </c>
      <c r="K16" s="11" t="s">
        <v>314</v>
      </c>
      <c r="L16" s="11" t="s">
        <v>146</v>
      </c>
      <c r="M16" s="248" t="str">
        <f>IFERROR(N16/#REF!,"NA")</f>
        <v>NA</v>
      </c>
      <c r="N16" s="249">
        <f>_xlfn.IFNA(INDEX(Reconciliation!$D:$D,MATCH($A16,Reconciliation!$A:$A,0)),"NA")</f>
        <v>12628.03</v>
      </c>
      <c r="O16" s="250">
        <v>59</v>
      </c>
      <c r="P16" s="251">
        <v>42850</v>
      </c>
    </row>
    <row r="17" spans="1:16">
      <c r="A17" s="187" t="s">
        <v>107</v>
      </c>
      <c r="B17" s="80" t="e" vm="74">
        <v>#VALUE!</v>
      </c>
      <c r="C17" s="81" t="str" cm="1">
        <f t="array" aca="1" ref="C17" ca="1">PROPER(_FV($B17,"Name"))</f>
        <v>Amn Healthcare Services, Inc.</v>
      </c>
      <c r="D17" s="82" cm="1">
        <f t="array" aca="1" ref="D17" ca="1">_FV($B17,"Price")</f>
        <v>24.92</v>
      </c>
      <c r="E17" s="5" cm="1">
        <f t="array" aca="1" ref="E17" ca="1">_FV(B17,"52 week low",TRUE)</f>
        <v>23.37</v>
      </c>
      <c r="F17" s="6" cm="1">
        <f t="array" aca="1" ref="F17" ca="1">_FV(B17,"52 week high",TRUE)</f>
        <v>80.22</v>
      </c>
      <c r="G17" s="140">
        <f t="shared" ca="1" si="0"/>
        <v>6.6324347454000954E-2</v>
      </c>
      <c r="H17" s="140">
        <f t="shared" ca="1" si="1"/>
        <v>-0.68935427574171027</v>
      </c>
      <c r="I17" s="9">
        <f t="shared" ca="1" si="2"/>
        <v>2.2813001605136431</v>
      </c>
      <c r="J17" s="176" t="s">
        <v>34</v>
      </c>
      <c r="K17" s="11" t="s">
        <v>314</v>
      </c>
      <c r="L17" s="11" t="s">
        <v>146</v>
      </c>
      <c r="M17" s="248" t="str">
        <f>IFERROR(N17/#REF!,"NA")</f>
        <v>NA</v>
      </c>
      <c r="N17" s="249">
        <f>_xlfn.IFNA(INDEX(Reconciliation!$D:$D,MATCH($A17,Reconciliation!$A:$A,0)),"NA")</f>
        <v>31070.14</v>
      </c>
      <c r="O17" s="250">
        <v>74</v>
      </c>
      <c r="P17" s="251">
        <v>43223</v>
      </c>
    </row>
    <row r="18" spans="1:16">
      <c r="A18" s="187" t="s">
        <v>110</v>
      </c>
      <c r="B18" s="80" t="e" vm="75">
        <v>#VALUE!</v>
      </c>
      <c r="C18" s="81" t="str" cm="1">
        <f t="array" aca="1" ref="C18" ca="1">PROPER(_FV($B18,"Name"))</f>
        <v>Alphabet Inc.</v>
      </c>
      <c r="D18" s="82" cm="1">
        <f t="array" aca="1" ref="D18" ca="1">_FV($B18,"Price")</f>
        <v>174.75</v>
      </c>
      <c r="E18" s="5" cm="1">
        <f t="array" aca="1" ref="E18" ca="1">_FV(B18,"52 week low",TRUE)</f>
        <v>127.9</v>
      </c>
      <c r="F18" s="6" cm="1">
        <f t="array" aca="1" ref="F18" ca="1">_FV(B18,"52 week high",TRUE)</f>
        <v>191.75</v>
      </c>
      <c r="G18" s="140">
        <f t="shared" ca="1" si="0"/>
        <v>0.36630179827990617</v>
      </c>
      <c r="H18" s="140">
        <f t="shared" ca="1" si="1"/>
        <v>-8.8657105606258169E-2</v>
      </c>
      <c r="I18" s="9">
        <f t="shared" ca="1" si="2"/>
        <v>0.36537911301859799</v>
      </c>
      <c r="J18" s="176" t="s">
        <v>24</v>
      </c>
      <c r="K18" s="11" t="s">
        <v>314</v>
      </c>
      <c r="L18" s="11" t="s">
        <v>146</v>
      </c>
      <c r="M18" s="248" t="str">
        <f>IFERROR(N18/#REF!,"NA")</f>
        <v>NA</v>
      </c>
      <c r="N18" s="249">
        <f>_xlfn.IFNA(INDEX(Reconciliation!$D:$D,MATCH($A18,Reconciliation!$A:$A,0)),"NA")</f>
        <v>3831.14</v>
      </c>
      <c r="O18" s="250">
        <v>98.6</v>
      </c>
      <c r="P18" s="251">
        <v>40757</v>
      </c>
    </row>
    <row r="19" spans="1:16">
      <c r="A19" s="187" t="s">
        <v>111</v>
      </c>
      <c r="B19" s="80" t="e" vm="76">
        <v>#VALUE!</v>
      </c>
      <c r="C19" s="81" t="str" cm="1">
        <f t="array" aca="1" ref="C19" ca="1">PROPER(_FV($B19,"Name"))</f>
        <v>Amazon.Com, Inc.</v>
      </c>
      <c r="D19" s="82" cm="1">
        <f t="array" aca="1" ref="D19" ca="1">_FV($B19,"Price")</f>
        <v>201.09</v>
      </c>
      <c r="E19" s="5" cm="1">
        <f t="array" aca="1" ref="E19" ca="1">_FV(B19,"52 week low",TRUE)</f>
        <v>141.5</v>
      </c>
      <c r="F19" s="6" cm="1">
        <f t="array" aca="1" ref="F19" ca="1">_FV(B19,"52 week high",TRUE)</f>
        <v>215.9</v>
      </c>
      <c r="G19" s="140">
        <f t="shared" ca="1" si="0"/>
        <v>0.4211307420494701</v>
      </c>
      <c r="H19" s="140">
        <f t="shared" ca="1" si="1"/>
        <v>-6.8596572487262586E-2</v>
      </c>
      <c r="I19" s="9">
        <f t="shared" ca="1" si="2"/>
        <v>0.36998358943756532</v>
      </c>
      <c r="J19" s="176" t="s">
        <v>12</v>
      </c>
      <c r="K19" s="11" t="s">
        <v>314</v>
      </c>
      <c r="L19" s="11" t="s">
        <v>146</v>
      </c>
      <c r="M19" s="248" t="str">
        <f>IFERROR(N19/#REF!,"NA")</f>
        <v>NA</v>
      </c>
      <c r="N19" s="249">
        <f>_xlfn.IFNA(INDEX(Reconciliation!$D:$D,MATCH($A19,Reconciliation!$A:$A,0)),"NA")</f>
        <v>29090</v>
      </c>
      <c r="O19" s="250">
        <f>4098.54/20</f>
        <v>204.92699999999999</v>
      </c>
      <c r="P19" s="251">
        <v>44405</v>
      </c>
    </row>
    <row r="20" spans="1:16">
      <c r="A20" s="187" t="s">
        <v>112</v>
      </c>
      <c r="B20" s="80" t="e" vm="77">
        <v>#VALUE!</v>
      </c>
      <c r="C20" s="81" t="str" cm="1">
        <f t="array" aca="1" ref="C20" ca="1">PROPER(_FV($B20,"Name"))</f>
        <v>Ball Corporation</v>
      </c>
      <c r="D20" s="82" cm="1">
        <f t="array" aca="1" ref="D20" ca="1">_FV($B20,"Price")</f>
        <v>59.67</v>
      </c>
      <c r="E20" s="5" cm="1">
        <f t="array" aca="1" ref="E20" ca="1">_FV(B20,"52 week low",TRUE)</f>
        <v>51.65</v>
      </c>
      <c r="F20" s="6" cm="1">
        <f t="array" aca="1" ref="F20" ca="1">_FV(B20,"52 week high",TRUE)</f>
        <v>71.319999999999993</v>
      </c>
      <c r="G20" s="140">
        <f t="shared" ca="1" si="0"/>
        <v>0.1552758954501452</v>
      </c>
      <c r="H20" s="140">
        <f t="shared" ca="1" si="1"/>
        <v>-0.16334828939988777</v>
      </c>
      <c r="I20" s="9">
        <f t="shared" ca="1" si="2"/>
        <v>0.32964638846991778</v>
      </c>
      <c r="J20" s="176" t="s">
        <v>7</v>
      </c>
      <c r="K20" s="11" t="s">
        <v>314</v>
      </c>
      <c r="L20" s="11" t="s">
        <v>146</v>
      </c>
      <c r="M20" s="248" t="str">
        <f>IFERROR(N20/#REF!,"NA")</f>
        <v>NA</v>
      </c>
      <c r="N20" s="249">
        <f>_xlfn.IFNA(INDEX(Reconciliation!$D:$D,MATCH($A20,Reconciliation!$A:$A,0)),"NA")</f>
        <v>19989.63</v>
      </c>
      <c r="O20" s="250">
        <v>92.46</v>
      </c>
      <c r="P20" s="251">
        <v>44357</v>
      </c>
    </row>
    <row r="21" spans="1:16">
      <c r="A21" s="187" t="s">
        <v>113</v>
      </c>
      <c r="B21" s="80" t="e" vm="78">
        <v>#VALUE!</v>
      </c>
      <c r="C21" s="81" t="str" cm="1">
        <f t="array" aca="1" ref="C21" ca="1">PROPER(_FV($B21,"Name"))</f>
        <v>Blackstone Inc.</v>
      </c>
      <c r="D21" s="82" cm="1">
        <f t="array" aca="1" ref="D21" ca="1">_FV($B21,"Price")</f>
        <v>184.84</v>
      </c>
      <c r="E21" s="5" cm="1">
        <f t="array" aca="1" ref="E21" ca="1">_FV(B21,"52 week low",TRUE)</f>
        <v>104.3901</v>
      </c>
      <c r="F21" s="6" cm="1">
        <f t="array" aca="1" ref="F21" ca="1">_FV(B21,"52 week high",TRUE)</f>
        <v>187.12</v>
      </c>
      <c r="G21" s="140">
        <f t="shared" ca="1" si="0"/>
        <v>0.77066599227321353</v>
      </c>
      <c r="H21" s="140">
        <f t="shared" ca="1" si="1"/>
        <v>-1.2184694313809308E-2</v>
      </c>
      <c r="I21" s="9">
        <f t="shared" ca="1" si="2"/>
        <v>0.4475757411815624</v>
      </c>
      <c r="J21" s="176" t="s">
        <v>18</v>
      </c>
      <c r="K21" s="11" t="s">
        <v>314</v>
      </c>
      <c r="L21" s="11" t="s">
        <v>146</v>
      </c>
      <c r="M21" s="248" t="str">
        <f>IFERROR(N21/#REF!,"NA")</f>
        <v>NA</v>
      </c>
      <c r="N21" s="249">
        <f>_xlfn.IFNA(INDEX(Reconciliation!$D:$D,MATCH($A21,Reconciliation!$A:$A,0)),"NA")</f>
        <v>19594.900000000001</v>
      </c>
      <c r="O21" s="250">
        <v>37</v>
      </c>
      <c r="P21" s="251">
        <v>42197</v>
      </c>
    </row>
    <row r="22" spans="1:16">
      <c r="A22" s="187" t="s">
        <v>114</v>
      </c>
      <c r="B22" s="80" t="e" vm="79">
        <v>#VALUE!</v>
      </c>
      <c r="C22" s="81" t="str" cm="1">
        <f t="array" aca="1" ref="C22" ca="1">PROPER(_FV($B22,"Name"))</f>
        <v>Ford Motor Company</v>
      </c>
      <c r="D22" s="82" cm="1">
        <f t="array" aca="1" ref="D22" ca="1">_FV($B22,"Price")</f>
        <v>10.785</v>
      </c>
      <c r="E22" s="5" cm="1">
        <f t="array" aca="1" ref="E22" ca="1">_FV(B22,"52 week low",TRUE)</f>
        <v>9.49</v>
      </c>
      <c r="F22" s="6" cm="1">
        <f t="array" aca="1" ref="F22" ca="1">_FV(B22,"52 week high",TRUE)</f>
        <v>14.85</v>
      </c>
      <c r="G22" s="140">
        <f t="shared" ca="1" si="0"/>
        <v>0.13645943097997892</v>
      </c>
      <c r="H22" s="140">
        <f t="shared" ca="1" si="1"/>
        <v>-0.27373737373737372</v>
      </c>
      <c r="I22" s="9">
        <f t="shared" ca="1" si="2"/>
        <v>0.49698655540101988</v>
      </c>
      <c r="J22" s="176" t="s">
        <v>12</v>
      </c>
      <c r="K22" s="11" t="s">
        <v>314</v>
      </c>
      <c r="L22" s="11" t="s">
        <v>146</v>
      </c>
      <c r="M22" s="248" t="str">
        <f>IFERROR(N22/#REF!,"NA")</f>
        <v>NA</v>
      </c>
      <c r="N22" s="249">
        <f>_xlfn.IFNA(INDEX(Reconciliation!$D:$D,MATCH($A22,Reconciliation!$A:$A,0)),"NA")</f>
        <v>29987.4</v>
      </c>
      <c r="O22" s="250">
        <v>29.5</v>
      </c>
      <c r="P22" s="251">
        <v>44622</v>
      </c>
    </row>
    <row r="23" spans="1:16">
      <c r="A23" s="187" t="s">
        <v>115</v>
      </c>
      <c r="B23" s="80" t="e" vm="80">
        <v>#VALUE!</v>
      </c>
      <c r="C23" s="81" t="str" cm="1">
        <f t="array" aca="1" ref="C23" ca="1">PROPER(_FV($B23,"Name"))</f>
        <v>Vertex Pharmaceuticals Incorporated</v>
      </c>
      <c r="D23" s="82" cm="1">
        <f t="array" aca="1" ref="D23" ca="1">_FV($B23,"Price")</f>
        <v>449.94</v>
      </c>
      <c r="E23" s="5" cm="1">
        <f t="array" aca="1" ref="E23" ca="1">_FV(B23,"52 week low",TRUE)</f>
        <v>346.28500000000003</v>
      </c>
      <c r="F23" s="6" cm="1">
        <f t="array" aca="1" ref="F23" ca="1">_FV(B23,"52 week high",TRUE)</f>
        <v>519.88</v>
      </c>
      <c r="G23" s="140">
        <f t="shared" ca="1" si="0"/>
        <v>0.29933436331345553</v>
      </c>
      <c r="H23" s="140">
        <f t="shared" ca="1" si="1"/>
        <v>-0.13453104562591367</v>
      </c>
      <c r="I23" s="9">
        <f t="shared" ca="1" si="2"/>
        <v>0.38581810908121078</v>
      </c>
      <c r="J23" s="176" t="s">
        <v>34</v>
      </c>
      <c r="K23" s="11" t="s">
        <v>314</v>
      </c>
      <c r="L23" s="11" t="s">
        <v>146</v>
      </c>
      <c r="M23" s="248" t="str">
        <f>IFERROR(N23/#REF!,"NA")</f>
        <v>NA</v>
      </c>
      <c r="N23" s="249">
        <f>_xlfn.IFNA(INDEX(Reconciliation!$D:$D,MATCH($A23,Reconciliation!$A:$A,0)),"NA")</f>
        <v>19880.16</v>
      </c>
      <c r="O23" s="250">
        <v>276.58</v>
      </c>
      <c r="P23" s="251">
        <v>44357</v>
      </c>
    </row>
    <row r="24" spans="1:16">
      <c r="A24" s="187" t="s">
        <v>117</v>
      </c>
      <c r="B24" s="80" t="e" vm="81">
        <v>#VALUE!</v>
      </c>
      <c r="C24" s="81" t="str" cm="1">
        <f t="array" aca="1" ref="C24" ca="1">PROPER(_FV($B24,"Name"))</f>
        <v>Apple Inc.</v>
      </c>
      <c r="D24" s="82" cm="1">
        <f t="array" aca="1" ref="D24" ca="1">_FV($B24,"Price")</f>
        <v>226.40979999999999</v>
      </c>
      <c r="E24" s="5" cm="1">
        <f t="array" aca="1" ref="E24" ca="1">_FV(B24,"52 week low",TRUE)</f>
        <v>164.07499999999999</v>
      </c>
      <c r="F24" s="6" cm="1">
        <f t="array" aca="1" ref="F24" ca="1">_FV(B24,"52 week high",TRUE)</f>
        <v>237.49</v>
      </c>
      <c r="G24" s="140">
        <f t="shared" ca="1" si="0"/>
        <v>0.37991650159987822</v>
      </c>
      <c r="H24" s="140">
        <f t="shared" ca="1" si="1"/>
        <v>-4.6655438123710535E-2</v>
      </c>
      <c r="I24" s="13">
        <f t="shared" ca="1" si="2"/>
        <v>0.32425716554672113</v>
      </c>
      <c r="J24" s="176" t="s">
        <v>29</v>
      </c>
      <c r="K24" s="11" t="s">
        <v>314</v>
      </c>
      <c r="L24" s="11" t="s">
        <v>146</v>
      </c>
      <c r="M24" s="248" t="str">
        <f>IFERROR(N24/#REF!,"NA")</f>
        <v>NA</v>
      </c>
      <c r="N24" s="249">
        <f>_xlfn.IFNA(INDEX(Reconciliation!$D:$D,MATCH($A24,Reconciliation!$A:$A,0)),"NA")</f>
        <v>14693.58</v>
      </c>
      <c r="O24" s="250">
        <v>100</v>
      </c>
      <c r="P24" s="251">
        <v>44092</v>
      </c>
    </row>
    <row r="25" spans="1:16">
      <c r="A25" s="187" t="s">
        <v>118</v>
      </c>
      <c r="B25" s="80" t="e" vm="82">
        <v>#VALUE!</v>
      </c>
      <c r="C25" s="81" t="str" cm="1">
        <f t="array" aca="1" ref="C25" ca="1">PROPER(_FV($B25,"Name"))</f>
        <v>Costco Wholesale Corporation</v>
      </c>
      <c r="D25" s="82" cm="1">
        <f t="array" aca="1" ref="D25" ca="1">_FV($B25,"Price")</f>
        <v>920.23500000000001</v>
      </c>
      <c r="E25" s="5" cm="1">
        <f t="array" aca="1" ref="E25" ca="1">_FV(B25,"52 week low",TRUE)</f>
        <v>564.50279999999998</v>
      </c>
      <c r="F25" s="6" cm="1">
        <f t="array" aca="1" ref="F25" ca="1">_FV(B25,"52 week high",TRUE)</f>
        <v>962</v>
      </c>
      <c r="G25" s="140">
        <f t="shared" ca="1" si="0"/>
        <v>0.63016906204893952</v>
      </c>
      <c r="H25" s="140">
        <f t="shared" ca="1" si="1"/>
        <v>-4.341476091476093E-2</v>
      </c>
      <c r="I25" s="9">
        <f t="shared" ca="1" si="2"/>
        <v>0.43195183838910717</v>
      </c>
      <c r="J25" s="176" t="s">
        <v>31</v>
      </c>
      <c r="K25" s="11" t="s">
        <v>314</v>
      </c>
      <c r="L25" s="11" t="s">
        <v>146</v>
      </c>
      <c r="M25" s="248" t="str">
        <f>IFERROR(N25/#REF!,"NA")</f>
        <v>NA</v>
      </c>
      <c r="N25" s="249">
        <f>_xlfn.IFNA(INDEX(Reconciliation!$D:$D,MATCH($A25,Reconciliation!$A:$A,0)),"NA")</f>
        <v>15090.46</v>
      </c>
      <c r="O25" s="250">
        <v>219</v>
      </c>
      <c r="P25" s="251">
        <v>43201</v>
      </c>
    </row>
    <row r="26" spans="1:16">
      <c r="A26" s="187" t="s">
        <v>119</v>
      </c>
      <c r="B26" s="80" t="e" vm="83">
        <v>#VALUE!</v>
      </c>
      <c r="C26" s="81" t="str" cm="1">
        <f t="array" aca="1" ref="C26" ca="1">PROPER(_FV($B26,"Name"))</f>
        <v>Dollar General Corporation</v>
      </c>
      <c r="D26" s="82" cm="1">
        <f t="array" aca="1" ref="D26" ca="1">_FV($B26,"Price")</f>
        <v>72.565899999999999</v>
      </c>
      <c r="E26" s="5" cm="1">
        <f t="array" aca="1" ref="E26" ca="1">_FV(B26,"52 week low",TRUE)</f>
        <v>72.495000000000005</v>
      </c>
      <c r="F26" s="6" cm="1">
        <f t="array" aca="1" ref="F26" ca="1">_FV(B26,"52 week high",TRUE)</f>
        <v>168.07</v>
      </c>
      <c r="G26" s="140">
        <f t="shared" ca="1" si="0"/>
        <v>9.7799848265389677E-4</v>
      </c>
      <c r="H26" s="140">
        <f t="shared" ca="1" si="1"/>
        <v>-0.56824001903968591</v>
      </c>
      <c r="I26" s="9">
        <f t="shared" ca="1" si="2"/>
        <v>1.3170786829626586</v>
      </c>
      <c r="J26" s="176" t="s">
        <v>12</v>
      </c>
      <c r="K26" s="11" t="s">
        <v>314</v>
      </c>
      <c r="L26" s="11" t="s">
        <v>146</v>
      </c>
      <c r="M26" s="248" t="str">
        <f>IFERROR(N26/#REF!,"NA")</f>
        <v>NA</v>
      </c>
      <c r="N26" s="249">
        <f>_xlfn.IFNA(INDEX(Reconciliation!$D:$D,MATCH($A26,Reconciliation!$A:$A,0)),"NA")</f>
        <v>30043.42</v>
      </c>
      <c r="O26" s="250">
        <v>159</v>
      </c>
      <c r="P26" s="251">
        <v>43570</v>
      </c>
    </row>
    <row r="27" spans="1:16">
      <c r="A27" s="187" t="s">
        <v>77</v>
      </c>
      <c r="B27" s="80" t="e" vm="84">
        <v>#VALUE!</v>
      </c>
      <c r="C27" s="81" t="str" cm="1">
        <f t="array" aca="1" ref="C27" ca="1">PROPER(_FV($B27,"Name"))</f>
        <v>Lululemon Athletica Inc.</v>
      </c>
      <c r="D27" s="82" cm="1">
        <f t="array" aca="1" ref="D27" ca="1">_FV($B27,"Price")</f>
        <v>305.5</v>
      </c>
      <c r="E27" s="5" cm="1">
        <f t="array" aca="1" ref="E27" ca="1">_FV(B27,"52 week low",TRUE)</f>
        <v>226.01</v>
      </c>
      <c r="F27" s="6" cm="1">
        <f t="array" aca="1" ref="F27" ca="1">_FV(B27,"52 week high",TRUE)</f>
        <v>516.39</v>
      </c>
      <c r="G27" s="140">
        <f t="shared" ca="1" si="0"/>
        <v>0.35171010132295044</v>
      </c>
      <c r="H27" s="140">
        <f t="shared" ca="1" si="1"/>
        <v>-0.40839288134936769</v>
      </c>
      <c r="I27" s="9">
        <f t="shared" ca="1" si="2"/>
        <v>0.95050736497545008</v>
      </c>
      <c r="J27" s="176" t="s">
        <v>12</v>
      </c>
      <c r="K27" s="11" t="s">
        <v>314</v>
      </c>
      <c r="L27" s="11" t="s">
        <v>146</v>
      </c>
      <c r="M27" s="248" t="str">
        <f>IFERROR(N27/#REF!,"NA")</f>
        <v>NA</v>
      </c>
      <c r="N27" s="249">
        <f>_xlfn.IFNA(INDEX(Reconciliation!$D:$D,MATCH($A27,Reconciliation!$A:$A,0)),"NA")</f>
        <v>25072.98</v>
      </c>
      <c r="O27" s="250">
        <v>289</v>
      </c>
      <c r="P27" s="251">
        <v>43777</v>
      </c>
    </row>
    <row r="28" spans="1:16">
      <c r="A28" s="187" t="s">
        <v>120</v>
      </c>
      <c r="B28" s="80" t="e" vm="85">
        <v>#VALUE!</v>
      </c>
      <c r="C28" s="81" t="str" cm="1">
        <f t="array" aca="1" ref="C28" ca="1">PROPER(_FV($B28,"Name"))</f>
        <v>Nike, Inc.</v>
      </c>
      <c r="D28" s="82" cm="1">
        <f t="array" aca="1" ref="D28" ca="1">_FV($B28,"Price")</f>
        <v>72.97</v>
      </c>
      <c r="E28" s="5" cm="1">
        <f t="array" aca="1" ref="E28" ca="1">_FV(B28,"52 week low",TRUE)</f>
        <v>70.750200000000007</v>
      </c>
      <c r="F28" s="6" cm="1">
        <f t="array" aca="1" ref="F28" ca="1">_FV(B28,"52 week high",TRUE)</f>
        <v>123.3916</v>
      </c>
      <c r="G28" s="140">
        <f t="shared" ca="1" si="0"/>
        <v>3.1375176324589749E-2</v>
      </c>
      <c r="H28" s="140">
        <f t="shared" ca="1" si="1"/>
        <v>-0.40863073337244993</v>
      </c>
      <c r="I28" s="9">
        <f t="shared" ca="1" si="2"/>
        <v>0.72141153898862531</v>
      </c>
      <c r="J28" s="176" t="s">
        <v>12</v>
      </c>
      <c r="K28" s="11" t="s">
        <v>314</v>
      </c>
      <c r="L28" s="11" t="s">
        <v>146</v>
      </c>
      <c r="M28" s="248" t="str">
        <f>IFERROR(N28/#REF!,"NA")</f>
        <v>NA</v>
      </c>
      <c r="N28" s="249">
        <f>_xlfn.IFNA(INDEX(Reconciliation!$D:$D,MATCH($A28,Reconciliation!$A:$A,0)),"NA")</f>
        <v>29965.11</v>
      </c>
      <c r="O28" s="250">
        <v>103</v>
      </c>
      <c r="P28" s="251">
        <v>43880</v>
      </c>
    </row>
    <row r="29" spans="1:16">
      <c r="A29" s="187" t="s">
        <v>121</v>
      </c>
      <c r="B29" s="80" t="e" vm="86">
        <v>#VALUE!</v>
      </c>
      <c r="C29" s="81" t="str" cm="1">
        <f t="array" aca="1" ref="C29" ca="1">PROPER(_FV($B29,"Name"))</f>
        <v>Nvidia Corporation</v>
      </c>
      <c r="D29" s="82" cm="1">
        <f t="array" aca="1" ref="D29" ca="1">_FV($B29,"Price")</f>
        <v>145.42099999999999</v>
      </c>
      <c r="E29" s="5" cm="1">
        <f t="array" aca="1" ref="E29" ca="1">_FV(B29,"52 week low",TRUE)</f>
        <v>45.01</v>
      </c>
      <c r="F29" s="6" cm="1">
        <f t="array" aca="1" ref="F29" ca="1">_FV(B29,"52 week high",TRUE)</f>
        <v>149.77000000000001</v>
      </c>
      <c r="G29" s="140">
        <f t="shared" ca="1" si="0"/>
        <v>2.2308598089313487</v>
      </c>
      <c r="H29" s="140">
        <f t="shared" ca="1" si="1"/>
        <v>-2.9037858049008602E-2</v>
      </c>
      <c r="I29" s="9">
        <f t="shared" ca="1" si="2"/>
        <v>0.72039114020671036</v>
      </c>
      <c r="J29" s="176" t="s">
        <v>29</v>
      </c>
      <c r="K29" s="11" t="s">
        <v>314</v>
      </c>
      <c r="L29" s="11" t="s">
        <v>146</v>
      </c>
      <c r="M29" s="248" t="str">
        <f>IFERROR(N29/#REF!,"NA")</f>
        <v>NA</v>
      </c>
      <c r="N29" s="249">
        <f>_xlfn.IFNA(INDEX(Reconciliation!$D:$D,MATCH($A29,Reconciliation!$A:$A,0)),"NA")</f>
        <v>753.19</v>
      </c>
      <c r="O29" s="250">
        <v>253</v>
      </c>
      <c r="P29" s="251">
        <v>42669</v>
      </c>
    </row>
    <row r="30" spans="1:16">
      <c r="A30" s="187" t="s">
        <v>122</v>
      </c>
      <c r="B30" s="80" t="e" vm="87">
        <v>#VALUE!</v>
      </c>
      <c r="C30" s="81" t="str" cm="1">
        <f t="array" aca="1" ref="C30" ca="1">PROPER(_FV($B30,"Name"))</f>
        <v>Oracle Corporation</v>
      </c>
      <c r="D30" s="82" cm="1">
        <f t="array" aca="1" ref="D30" ca="1">_FV($B30,"Price")</f>
        <v>188.24</v>
      </c>
      <c r="E30" s="5" cm="1">
        <f t="array" aca="1" ref="E30" ca="1">_FV(B30,"52 week low",TRUE)</f>
        <v>99.26</v>
      </c>
      <c r="F30" s="6" cm="1">
        <f t="array" aca="1" ref="F30" ca="1">_FV(B30,"52 week high",TRUE)</f>
        <v>191.77</v>
      </c>
      <c r="G30" s="140">
        <f t="shared" ca="1" si="0"/>
        <v>0.89643360870441269</v>
      </c>
      <c r="H30" s="140">
        <f t="shared" ca="1" si="1"/>
        <v>-1.8407467278510725E-2</v>
      </c>
      <c r="I30" s="9">
        <f t="shared" ca="1" si="2"/>
        <v>0.49144708882277943</v>
      </c>
      <c r="J30" s="176" t="s">
        <v>29</v>
      </c>
      <c r="K30" s="11" t="s">
        <v>314</v>
      </c>
      <c r="L30" s="11" t="s">
        <v>146</v>
      </c>
      <c r="M30" s="248" t="str">
        <f>IFERROR(N30/#REF!,"NA")</f>
        <v>NA</v>
      </c>
      <c r="N30" s="249">
        <f>_xlfn.IFNA(INDEX(Reconciliation!$D:$D,MATCH($A30,Reconciliation!$A:$A,0)),"NA")</f>
        <v>29961.81</v>
      </c>
      <c r="O30" s="250">
        <v>87</v>
      </c>
      <c r="P30" s="251">
        <v>44169</v>
      </c>
    </row>
    <row r="31" spans="1:16">
      <c r="A31" s="187" t="s">
        <v>123</v>
      </c>
      <c r="B31" s="80" t="e" vm="88">
        <v>#VALUE!</v>
      </c>
      <c r="C31" s="81" t="str" cm="1">
        <f t="array" aca="1" ref="C31" ca="1">PROPER(_FV($B31,"Name"))</f>
        <v>Pepsico, Inc.</v>
      </c>
      <c r="D31" s="82" cm="1">
        <f t="array" aca="1" ref="D31" ca="1">_FV($B31,"Price")</f>
        <v>157.58000000000001</v>
      </c>
      <c r="E31" s="5" cm="1">
        <f t="array" aca="1" ref="E31" ca="1">_FV(B31,"52 week low",TRUE)</f>
        <v>155.85</v>
      </c>
      <c r="F31" s="6" cm="1">
        <f t="array" aca="1" ref="F31" ca="1">_FV(B31,"52 week high",TRUE)</f>
        <v>183.41</v>
      </c>
      <c r="G31" s="140">
        <f t="shared" ca="1" si="0"/>
        <v>1.110041706769338E-2</v>
      </c>
      <c r="H31" s="140">
        <f t="shared" ca="1" si="1"/>
        <v>-0.14083201570252435</v>
      </c>
      <c r="I31" s="9">
        <f t="shared" ca="1" si="2"/>
        <v>0.17489529128061937</v>
      </c>
      <c r="J31" s="176" t="s">
        <v>31</v>
      </c>
      <c r="K31" s="11" t="s">
        <v>314</v>
      </c>
      <c r="L31" s="11" t="s">
        <v>146</v>
      </c>
      <c r="M31" s="248" t="str">
        <f>IFERROR(N31/#REF!,"NA")</f>
        <v>NA</v>
      </c>
      <c r="N31" s="249">
        <f>_xlfn.IFNA(INDEX(Reconciliation!$D:$D,MATCH($A31,Reconciliation!$A:$A,0)),"NA")</f>
        <v>25179.49</v>
      </c>
      <c r="O31" s="250">
        <v>123</v>
      </c>
      <c r="P31" s="251">
        <v>42878</v>
      </c>
    </row>
    <row r="32" spans="1:16">
      <c r="A32" s="187" t="s">
        <v>124</v>
      </c>
      <c r="B32" s="80" t="e" vm="89">
        <v>#VALUE!</v>
      </c>
      <c r="C32" s="81" t="str" cm="1">
        <f t="array" aca="1" ref="C32" ca="1">PROPER(_FV($B32,"Name"))</f>
        <v>The Procter &amp; Gamble Company</v>
      </c>
      <c r="D32" s="82" cm="1">
        <f t="array" aca="1" ref="D32" ca="1">_FV($B32,"Price")</f>
        <v>170.35</v>
      </c>
      <c r="E32" s="5" cm="1">
        <f t="array" aca="1" ref="E32" ca="1">_FV(B32,"52 week low",TRUE)</f>
        <v>142.5</v>
      </c>
      <c r="F32" s="6" cm="1">
        <f t="array" aca="1" ref="F32" ca="1">_FV(B32,"52 week high",TRUE)</f>
        <v>177.94</v>
      </c>
      <c r="G32" s="140">
        <f t="shared" ca="1" si="0"/>
        <v>0.19543859649122797</v>
      </c>
      <c r="H32" s="140">
        <f t="shared" ca="1" si="1"/>
        <v>-4.2654827469933654E-2</v>
      </c>
      <c r="I32" s="9">
        <f t="shared" ca="1" si="2"/>
        <v>0.20804226592309949</v>
      </c>
      <c r="J32" s="176" t="s">
        <v>31</v>
      </c>
      <c r="K32" s="11" t="s">
        <v>314</v>
      </c>
      <c r="L32" s="11" t="s">
        <v>146</v>
      </c>
      <c r="M32" s="248" t="str">
        <f>IFERROR(N32/#REF!,"NA")</f>
        <v>NA</v>
      </c>
      <c r="N32" s="249">
        <f>_xlfn.IFNA(INDEX(Reconciliation!$D:$D,MATCH($A32,Reconciliation!$A:$A,0)),"NA")</f>
        <v>29890.03</v>
      </c>
      <c r="O32" s="250">
        <v>152.25</v>
      </c>
      <c r="P32" s="251">
        <v>44475</v>
      </c>
    </row>
    <row r="33" spans="1:16">
      <c r="A33" s="187" t="s">
        <v>116</v>
      </c>
      <c r="B33" s="80" t="e" vm="90">
        <v>#VALUE!</v>
      </c>
      <c r="C33" s="81" t="str" cm="1">
        <f t="array" aca="1" ref="C33" ca="1">PROPER(_FV($B33,"Name"))</f>
        <v>Sony Group Corporation</v>
      </c>
      <c r="D33" s="82" cm="1">
        <f t="array" aca="1" ref="D33" ca="1">_FV($B33,"Price")</f>
        <v>19.27</v>
      </c>
      <c r="E33" s="5" cm="1">
        <f t="array" aca="1" ref="E33" ca="1">_FV(B33,"52 week low",TRUE)</f>
        <v>15.022</v>
      </c>
      <c r="F33" s="6" cm="1">
        <f t="array" aca="1" ref="F33" ca="1">_FV(B33,"52 week high",TRUE)</f>
        <v>20.664999999999999</v>
      </c>
      <c r="G33" s="140">
        <f t="shared" ca="1" si="0"/>
        <v>0.28278524830248952</v>
      </c>
      <c r="H33" s="140">
        <f t="shared" ca="1" si="1"/>
        <v>-6.7505443987418312E-2</v>
      </c>
      <c r="I33" s="9">
        <f t="shared" ca="1" si="2"/>
        <v>0.29283860923715616</v>
      </c>
      <c r="J33" s="176" t="s">
        <v>12</v>
      </c>
      <c r="K33" s="64" t="s">
        <v>320</v>
      </c>
      <c r="L33" s="11" t="s">
        <v>146</v>
      </c>
      <c r="M33" s="248" t="str">
        <f>IFERROR(N33/#REF!,"NA")</f>
        <v>NA</v>
      </c>
      <c r="N33" s="249">
        <f>_xlfn.IFNA(INDEX(Reconciliation!$D:$D,MATCH($A33,Reconciliation!$A:$A,0)),"NA")</f>
        <v>29933.4</v>
      </c>
      <c r="O33" s="250">
        <v>77</v>
      </c>
      <c r="P33" s="251">
        <v>43879</v>
      </c>
    </row>
    <row r="34" spans="1:16">
      <c r="A34" s="187" t="s">
        <v>125</v>
      </c>
      <c r="B34" s="80" t="e" vm="91">
        <v>#VALUE!</v>
      </c>
      <c r="C34" s="81" t="str" cm="1">
        <f t="array" aca="1" ref="C34" ca="1">PROPER(_FV($B34,"Name"))</f>
        <v>Advanced Micro Devices, Inc.</v>
      </c>
      <c r="D34" s="82" cm="1">
        <f t="array" aca="1" ref="D34" ca="1">_FV($B34,"Price")</f>
        <v>137.24</v>
      </c>
      <c r="E34" s="5" cm="1">
        <f t="array" aca="1" ref="E34" ca="1">_FV(B34,"52 week low",TRUE)</f>
        <v>116.37</v>
      </c>
      <c r="F34" s="6" cm="1">
        <f t="array" aca="1" ref="F34" ca="1">_FV(B34,"52 week high",TRUE)</f>
        <v>227.3</v>
      </c>
      <c r="G34" s="140">
        <f t="shared" ca="1" si="0"/>
        <v>0.17934175474778735</v>
      </c>
      <c r="H34" s="140">
        <f t="shared" ca="1" si="1"/>
        <v>-0.39621645402551697</v>
      </c>
      <c r="I34" s="9">
        <f t="shared" ca="1" si="2"/>
        <v>0.80829204313611192</v>
      </c>
      <c r="J34" s="176" t="s">
        <v>29</v>
      </c>
      <c r="K34" s="11" t="s">
        <v>314</v>
      </c>
      <c r="L34" s="11" t="s">
        <v>146</v>
      </c>
      <c r="M34" s="248" t="str">
        <f>IFERROR(N34/#REF!,"NA")</f>
        <v>NA</v>
      </c>
      <c r="N34" s="249">
        <f>_xlfn.IFNA(INDEX(Reconciliation!$D:$D,MATCH($A34,Reconciliation!$A:$A,0)),"NA")</f>
        <v>29918.06</v>
      </c>
      <c r="O34" s="250">
        <v>105.33</v>
      </c>
      <c r="P34" s="251">
        <v>44271</v>
      </c>
    </row>
    <row r="35" spans="1:16">
      <c r="A35" s="187" t="s">
        <v>127</v>
      </c>
      <c r="B35" s="80" t="e" vm="92">
        <v>#VALUE!</v>
      </c>
      <c r="C35" s="81" t="str" cm="1">
        <f t="array" aca="1" ref="C35" ca="1">PROPER(_FV($B35,"Name"))</f>
        <v>Huntington Bancshares Incorporated</v>
      </c>
      <c r="D35" s="82" cm="1">
        <f t="array" aca="1" ref="D35" ca="1">_FV($B35,"Price")</f>
        <v>17.4999</v>
      </c>
      <c r="E35" s="5" cm="1">
        <f t="array" aca="1" ref="E35" ca="1">_FV(B35,"52 week low",TRUE)</f>
        <v>10.73</v>
      </c>
      <c r="F35" s="6" cm="1">
        <f t="array" aca="1" ref="F35" ca="1">_FV(B35,"52 week high",TRUE)</f>
        <v>17.97</v>
      </c>
      <c r="G35" s="140">
        <f t="shared" ref="G35:G56" ca="1" si="3">$D35/E35-1</f>
        <v>0.63093196644920768</v>
      </c>
      <c r="H35" s="140">
        <f t="shared" ref="H35:H56" ca="1" si="4">$D35/F35-1</f>
        <v>-2.6160267111853042E-2</v>
      </c>
      <c r="I35" s="9">
        <f t="shared" ref="I35:I56" ca="1" si="5">(F35-E35)/D35</f>
        <v>0.41371664980942741</v>
      </c>
      <c r="J35" s="176" t="s">
        <v>18</v>
      </c>
      <c r="K35" s="11" t="s">
        <v>314</v>
      </c>
      <c r="L35" s="11" t="s">
        <v>146</v>
      </c>
      <c r="M35" s="248" t="str">
        <f>IFERROR(N35/#REF!,"NA")</f>
        <v>NA</v>
      </c>
      <c r="N35" s="249">
        <f>_xlfn.IFNA(INDEX(Reconciliation!$D:$D,MATCH($A35,Reconciliation!$A:$A,0)),"NA")</f>
        <v>25030.5</v>
      </c>
      <c r="O35" s="250">
        <v>18</v>
      </c>
      <c r="P35" s="251">
        <v>42916</v>
      </c>
    </row>
    <row r="36" spans="1:16">
      <c r="A36" s="187" t="s">
        <v>126</v>
      </c>
      <c r="B36" s="80" t="e" vm="93">
        <v>#VALUE!</v>
      </c>
      <c r="C36" s="81" t="str" cm="1">
        <f t="array" aca="1" ref="C36" ca="1">PROPER(_FV($B36,"Name"))</f>
        <v>Block, Inc.</v>
      </c>
      <c r="D36" s="82" cm="1">
        <f t="array" aca="1" ref="D36" ca="1">_FV($B36,"Price")</f>
        <v>90.73</v>
      </c>
      <c r="E36" s="5" cm="1">
        <f t="array" aca="1" ref="E36" ca="1">_FV(B36,"52 week low",TRUE)</f>
        <v>55</v>
      </c>
      <c r="F36" s="6" cm="1">
        <f t="array" aca="1" ref="F36" ca="1">_FV(B36,"52 week high",TRUE)</f>
        <v>93</v>
      </c>
      <c r="G36" s="140">
        <f t="shared" ca="1" si="3"/>
        <v>0.64963636363636379</v>
      </c>
      <c r="H36" s="140">
        <f t="shared" ca="1" si="4"/>
        <v>-2.4408602150537639E-2</v>
      </c>
      <c r="I36" s="9">
        <f t="shared" ca="1" si="5"/>
        <v>0.41882508541827396</v>
      </c>
      <c r="J36" s="176" t="s">
        <v>29</v>
      </c>
      <c r="K36" s="11" t="s">
        <v>314</v>
      </c>
      <c r="L36" s="11" t="s">
        <v>146</v>
      </c>
      <c r="M36" s="248" t="str">
        <f>IFERROR(N36/#REF!,"NA")</f>
        <v>NA</v>
      </c>
      <c r="N36" s="249">
        <f>_xlfn.IFNA(INDEX(Reconciliation!$D:$D,MATCH($A36,Reconciliation!$A:$A,0)),"NA")</f>
        <v>29961.25</v>
      </c>
      <c r="O36" s="250">
        <v>403.9</v>
      </c>
      <c r="P36" s="251">
        <v>44266</v>
      </c>
    </row>
    <row r="37" spans="1:16">
      <c r="A37" s="187" t="s">
        <v>128</v>
      </c>
      <c r="B37" s="80" t="e" vm="94">
        <v>#VALUE!</v>
      </c>
      <c r="C37" s="81" t="str" cm="1">
        <f t="array" aca="1" ref="C37" ca="1">PROPER(_FV($B37,"Name"))</f>
        <v>Arista Networks, Inc.</v>
      </c>
      <c r="D37" s="82" cm="1">
        <f t="array" aca="1" ref="D37" ca="1">_FV($B37,"Price")</f>
        <v>376.59</v>
      </c>
      <c r="E37" s="5" cm="1">
        <f t="array" aca="1" ref="E37" ca="1">_FV(B37,"52 week low",TRUE)</f>
        <v>210.69</v>
      </c>
      <c r="F37" s="6" cm="1">
        <f t="array" aca="1" ref="F37" ca="1">_FV(B37,"52 week high",TRUE)</f>
        <v>431.97</v>
      </c>
      <c r="G37" s="140">
        <f t="shared" ca="1" si="3"/>
        <v>0.78741278655845059</v>
      </c>
      <c r="H37" s="140">
        <f t="shared" ca="1" si="4"/>
        <v>-0.12820334745468442</v>
      </c>
      <c r="I37" s="9">
        <f t="shared" ca="1" si="5"/>
        <v>0.58758862423325109</v>
      </c>
      <c r="J37" s="176" t="s">
        <v>29</v>
      </c>
      <c r="K37" s="11" t="s">
        <v>314</v>
      </c>
      <c r="L37" s="11" t="s">
        <v>146</v>
      </c>
      <c r="M37" s="248" t="str">
        <f>IFERROR(N37/#REF!,"NA")</f>
        <v>NA</v>
      </c>
      <c r="N37" s="249">
        <f>_xlfn.IFNA(INDEX(Reconciliation!$D:$D,MATCH($A37,Reconciliation!$A:$A,0)),"NA")</f>
        <v>29984.29</v>
      </c>
      <c r="O37" s="250">
        <v>167.27</v>
      </c>
      <c r="P37" s="251">
        <v>44880</v>
      </c>
    </row>
    <row r="38" spans="1:16">
      <c r="A38" s="187" t="s">
        <v>129</v>
      </c>
      <c r="B38" s="80" t="e" vm="95">
        <v>#VALUE!</v>
      </c>
      <c r="C38" s="81" t="str" cm="1">
        <f t="array" aca="1" ref="C38" ca="1">PROPER(_FV($B38,"Name"))</f>
        <v>Ati Inc</v>
      </c>
      <c r="D38" s="82" cm="1">
        <f t="array" aca="1" ref="D38" ca="1">_FV($B38,"Price")</f>
        <v>58.27</v>
      </c>
      <c r="E38" s="5" cm="1">
        <f t="array" aca="1" ref="E38" ca="1">_FV(B38,"52 week low",TRUE)</f>
        <v>38.04</v>
      </c>
      <c r="F38" s="6" cm="1">
        <f t="array" aca="1" ref="F38" ca="1">_FV(B38,"52 week high",TRUE)</f>
        <v>68.92</v>
      </c>
      <c r="G38" s="140">
        <f t="shared" ca="1" si="3"/>
        <v>0.53180862250262884</v>
      </c>
      <c r="H38" s="140">
        <f t="shared" ca="1" si="4"/>
        <v>-0.15452698781195584</v>
      </c>
      <c r="I38" s="9">
        <f t="shared" ca="1" si="5"/>
        <v>0.52994679938218636</v>
      </c>
      <c r="J38" s="176" t="s">
        <v>20</v>
      </c>
      <c r="K38" s="11" t="s">
        <v>314</v>
      </c>
      <c r="L38" s="11" t="s">
        <v>146</v>
      </c>
      <c r="M38" s="248" t="str">
        <f>IFERROR(N38/#REF!,"NA")</f>
        <v>NA</v>
      </c>
      <c r="N38" s="249">
        <f>_xlfn.IFNA(INDEX(Reconciliation!$D:$D,MATCH($A38,Reconciliation!$A:$A,0)),"NA")</f>
        <v>29999.32</v>
      </c>
      <c r="O38" s="250">
        <v>40.729999999999997</v>
      </c>
      <c r="P38" s="251">
        <v>44643</v>
      </c>
    </row>
    <row r="39" spans="1:16">
      <c r="A39" s="187" t="s">
        <v>130</v>
      </c>
      <c r="B39" s="80" t="e" vm="96">
        <v>#VALUE!</v>
      </c>
      <c r="C39" s="81" t="str" cm="1">
        <f t="array" aca="1" ref="C39" ca="1">PROPER(_FV($B39,"Name"))</f>
        <v>Evercore Inc.</v>
      </c>
      <c r="D39" s="82" cm="1">
        <f t="array" aca="1" ref="D39" ca="1">_FV($B39,"Price")</f>
        <v>299.04000000000002</v>
      </c>
      <c r="E39" s="5" cm="1">
        <f t="array" aca="1" ref="E39" ca="1">_FV(B39,"52 week low",TRUE)</f>
        <v>142.46</v>
      </c>
      <c r="F39" s="6" cm="1">
        <f t="array" aca="1" ref="F39" ca="1">_FV(B39,"52 week high",TRUE)</f>
        <v>324.06</v>
      </c>
      <c r="G39" s="140">
        <f t="shared" ca="1" si="3"/>
        <v>1.0991155412045486</v>
      </c>
      <c r="H39" s="140">
        <f t="shared" ca="1" si="4"/>
        <v>-7.7207924458433608E-2</v>
      </c>
      <c r="I39" s="9">
        <f t="shared" ca="1" si="5"/>
        <v>0.60727661851257353</v>
      </c>
      <c r="J39" s="176" t="s">
        <v>18</v>
      </c>
      <c r="K39" s="11" t="s">
        <v>314</v>
      </c>
      <c r="L39" s="11" t="s">
        <v>146</v>
      </c>
      <c r="M39" s="248" t="str">
        <f>IFERROR(N39/#REF!,"NA")</f>
        <v>NA</v>
      </c>
      <c r="N39" s="249">
        <f>_xlfn.IFNA(INDEX(Reconciliation!$D:$D,MATCH($A39,Reconciliation!$A:$A,0)),"NA")</f>
        <v>28955.21</v>
      </c>
      <c r="O39" s="250">
        <v>127</v>
      </c>
      <c r="P39" s="251">
        <v>43601</v>
      </c>
    </row>
    <row r="40" spans="1:16">
      <c r="A40" s="187" t="s">
        <v>132</v>
      </c>
      <c r="B40" s="80" t="e" vm="97">
        <v>#VALUE!</v>
      </c>
      <c r="C40" s="81" t="str" cm="1">
        <f t="array" aca="1" ref="C40" ca="1">PROPER(_FV($B40,"Name"))</f>
        <v>The Walt Disney Company</v>
      </c>
      <c r="D40" s="82" cm="1">
        <f t="array" aca="1" ref="D40" ca="1">_FV($B40,"Price")</f>
        <v>112.965</v>
      </c>
      <c r="E40" s="5" cm="1">
        <f t="array" aca="1" ref="E40" ca="1">_FV(B40,"52 week low",TRUE)</f>
        <v>83.91</v>
      </c>
      <c r="F40" s="6" cm="1">
        <f t="array" aca="1" ref="F40" ca="1">_FV(B40,"52 week high",TRUE)</f>
        <v>123.74</v>
      </c>
      <c r="G40" s="140">
        <f t="shared" ca="1" si="3"/>
        <v>0.34626385412942451</v>
      </c>
      <c r="H40" s="140">
        <f t="shared" ca="1" si="4"/>
        <v>-8.7077743656052919E-2</v>
      </c>
      <c r="I40" s="9">
        <f t="shared" ca="1" si="5"/>
        <v>0.3525870844951976</v>
      </c>
      <c r="J40" s="176" t="s">
        <v>24</v>
      </c>
      <c r="K40" s="11" t="s">
        <v>314</v>
      </c>
      <c r="L40" s="11" t="s">
        <v>146</v>
      </c>
      <c r="M40" s="248" t="str">
        <f>IFERROR(N40/#REF!,"NA")</f>
        <v>NA</v>
      </c>
      <c r="N40" s="249">
        <f>_xlfn.IFNA(INDEX(Reconciliation!$D:$D,MATCH($A40,Reconciliation!$A:$A,0)),"NA")</f>
        <v>19999.89</v>
      </c>
      <c r="O40" s="250">
        <v>148</v>
      </c>
      <c r="P40" s="251">
        <v>42293</v>
      </c>
    </row>
    <row r="41" spans="1:16">
      <c r="A41" s="187" t="s">
        <v>131</v>
      </c>
      <c r="B41" s="80" t="e" vm="98">
        <v>#VALUE!</v>
      </c>
      <c r="C41" s="81" t="str" cm="1">
        <f t="array" aca="1" ref="C41" ca="1">PROPER(_FV($B41,"Name"))</f>
        <v>Equinor Asa</v>
      </c>
      <c r="D41" s="82" cm="1">
        <f t="array" aca="1" ref="D41" ca="1">_FV($B41,"Price")</f>
        <v>24.295000000000002</v>
      </c>
      <c r="E41" s="5" cm="1">
        <f t="array" aca="1" ref="E41" ca="1">_FV(B41,"52 week low",TRUE)</f>
        <v>22.15</v>
      </c>
      <c r="F41" s="6" cm="1">
        <f t="array" aca="1" ref="F41" ca="1">_FV(B41,"52 week high",TRUE)</f>
        <v>33.24</v>
      </c>
      <c r="G41" s="140">
        <f t="shared" ca="1" si="3"/>
        <v>9.6839729119639006E-2</v>
      </c>
      <c r="H41" s="140">
        <f t="shared" ca="1" si="4"/>
        <v>-0.26910348977135978</v>
      </c>
      <c r="I41" s="9">
        <f t="shared" ca="1" si="5"/>
        <v>0.45647252521094889</v>
      </c>
      <c r="J41" s="176" t="s">
        <v>16</v>
      </c>
      <c r="K41" s="64" t="s">
        <v>320</v>
      </c>
      <c r="L41" s="11" t="s">
        <v>146</v>
      </c>
      <c r="M41" s="248" t="str">
        <f>IFERROR(N41/#REF!,"NA")</f>
        <v>NA</v>
      </c>
      <c r="N41" s="249">
        <f>_xlfn.IFNA(INDEX(Reconciliation!$D:$D,MATCH($A41,Reconciliation!$A:$A,0)),"NA")</f>
        <v>34964.620000000003</v>
      </c>
      <c r="O41" s="250">
        <v>43.26</v>
      </c>
      <c r="P41" s="251">
        <v>44901</v>
      </c>
    </row>
    <row r="42" spans="1:16">
      <c r="A42" s="187" t="s">
        <v>133</v>
      </c>
      <c r="B42" s="80" t="e" vm="99">
        <v>#VALUE!</v>
      </c>
      <c r="C42" s="81" t="str" cm="1">
        <f t="array" aca="1" ref="C42" ca="1">PROPER(_FV($B42,"Name"))</f>
        <v>Linde Public Limited Company</v>
      </c>
      <c r="D42" s="82" cm="1">
        <f t="array" aca="1" ref="D42" ca="1">_FV($B42,"Price")</f>
        <v>443.95</v>
      </c>
      <c r="E42" s="5" cm="1">
        <f t="array" aca="1" ref="E42" ca="1">_FV(B42,"52 week low",TRUE)</f>
        <v>396.07</v>
      </c>
      <c r="F42" s="6" cm="1">
        <f t="array" aca="1" ref="F42" ca="1">_FV(B42,"52 week high",TRUE)</f>
        <v>487.49</v>
      </c>
      <c r="G42" s="140">
        <f t="shared" ca="1" si="3"/>
        <v>0.12088772186734675</v>
      </c>
      <c r="H42" s="140">
        <f t="shared" ca="1" si="4"/>
        <v>-8.931465260825866E-2</v>
      </c>
      <c r="I42" s="9">
        <f t="shared" ca="1" si="5"/>
        <v>0.20592409055073774</v>
      </c>
      <c r="J42" s="176" t="s">
        <v>7</v>
      </c>
      <c r="K42" s="11" t="s">
        <v>314</v>
      </c>
      <c r="L42" s="11" t="s">
        <v>146</v>
      </c>
      <c r="M42" s="248" t="str">
        <f>IFERROR(N42/#REF!,"NA")</f>
        <v>NA</v>
      </c>
      <c r="N42" s="249">
        <f>_xlfn.IFNA(INDEX(Reconciliation!$D:$D,MATCH($A42,Reconciliation!$A:$A,0)),"NA")</f>
        <v>39384.720000000001</v>
      </c>
      <c r="O42" s="250">
        <v>393</v>
      </c>
      <c r="P42" s="251">
        <v>44977</v>
      </c>
    </row>
    <row r="43" spans="1:16">
      <c r="A43" s="187" t="str" cm="1">
        <f t="array" aca="1" ref="A43" ca="1">_FV($B43,"Ticker symbol",TRUE)</f>
        <v>PANW</v>
      </c>
      <c r="B43" s="80" t="e" vm="100">
        <v>#VALUE!</v>
      </c>
      <c r="C43" s="81" t="str" cm="1">
        <f t="array" aca="1" ref="C43" ca="1">PROPER(_FV($B43,"Name"))</f>
        <v>Palo Alto Networks, Inc.</v>
      </c>
      <c r="D43" s="82" cm="1">
        <f t="array" aca="1" ref="D43" ca="1">_FV($B43,"Price")</f>
        <v>385.45</v>
      </c>
      <c r="E43" s="5" cm="1">
        <f t="array" aca="1" ref="E43" ca="1">_FV(B43,"52 week low",TRUE)</f>
        <v>249.56</v>
      </c>
      <c r="F43" s="6" cm="1">
        <f t="array" aca="1" ref="F43" ca="1">_FV(B43,"52 week high",TRUE)</f>
        <v>408.53</v>
      </c>
      <c r="G43" s="140">
        <f t="shared" ca="1" si="3"/>
        <v>0.54451835230004808</v>
      </c>
      <c r="H43" s="140">
        <f t="shared" ca="1" si="4"/>
        <v>-5.6495239027733568E-2</v>
      </c>
      <c r="I43" s="9">
        <f t="shared" ca="1" si="5"/>
        <v>0.41242703333765723</v>
      </c>
      <c r="J43" s="176" t="s">
        <v>29</v>
      </c>
      <c r="K43" s="11" t="s">
        <v>314</v>
      </c>
      <c r="L43" s="11" t="s">
        <v>146</v>
      </c>
      <c r="M43" s="248" t="str">
        <f ca="1">IFERROR(N43/#REF!,"NA")</f>
        <v>NA</v>
      </c>
      <c r="N43" s="249">
        <f ca="1">_xlfn.IFNA(INDEX(Reconciliation!$D:$D,MATCH($A43,Reconciliation!$A:$A,0)),"NA")</f>
        <v>34241.949999999997</v>
      </c>
      <c r="O43" s="250">
        <v>276</v>
      </c>
      <c r="P43" s="251">
        <v>43405</v>
      </c>
    </row>
    <row r="44" spans="1:16">
      <c r="A44" s="187" t="str" cm="1">
        <f t="array" aca="1" ref="A44" ca="1">_FV($B44,"Ticker symbol",TRUE)</f>
        <v>CVX</v>
      </c>
      <c r="B44" s="80" t="e" vm="101">
        <v>#VALUE!</v>
      </c>
      <c r="C44" s="81" t="str" cm="1">
        <f t="array" aca="1" ref="C44" ca="1">PROPER(_FV($B44,"Name"))</f>
        <v>Chevron Corporation</v>
      </c>
      <c r="D44" s="82" cm="1">
        <f t="array" aca="1" ref="D44" ca="1">_FV($B44,"Price")</f>
        <v>160.02000000000001</v>
      </c>
      <c r="E44" s="5" cm="1">
        <f t="array" aca="1" ref="E44" ca="1">_FV(B44,"52 week low",TRUE)</f>
        <v>135.3672</v>
      </c>
      <c r="F44" s="6" cm="1">
        <f t="array" aca="1" ref="F44" ca="1">_FV(B44,"52 week high",TRUE)</f>
        <v>167.11</v>
      </c>
      <c r="G44" s="140">
        <f t="shared" ca="1" si="3"/>
        <v>0.18211797244827421</v>
      </c>
      <c r="H44" s="140">
        <f t="shared" ca="1" si="4"/>
        <v>-4.2427143797498679E-2</v>
      </c>
      <c r="I44" s="9">
        <f t="shared" ca="1" si="5"/>
        <v>0.19836770403699547</v>
      </c>
      <c r="J44" s="176" t="s">
        <v>16</v>
      </c>
      <c r="K44" s="11" t="s">
        <v>314</v>
      </c>
      <c r="L44" s="11" t="s">
        <v>146</v>
      </c>
      <c r="M44" s="248" t="str">
        <f ca="1">IFERROR(N44/#REF!,"NA")</f>
        <v>NA</v>
      </c>
      <c r="N44" s="249">
        <f ca="1">_xlfn.IFNA(INDEX(Reconciliation!$D:$D,MATCH($A44,Reconciliation!$A:$A,0)),"NA")</f>
        <v>38471.61</v>
      </c>
      <c r="O44" s="250">
        <v>241.42</v>
      </c>
      <c r="P44" s="251">
        <v>44880</v>
      </c>
    </row>
    <row r="45" spans="1:16">
      <c r="A45" s="187" t="str" cm="1">
        <f t="array" aca="1" ref="A45" ca="1">_FV($B45,"Ticker symbol",TRUE)</f>
        <v>VEEV</v>
      </c>
      <c r="B45" s="80" t="e" vm="102">
        <v>#VALUE!</v>
      </c>
      <c r="C45" s="81" t="str" cm="1">
        <f t="array" aca="1" ref="C45" ca="1">PROPER(_FV($B45,"Name"))</f>
        <v>Veeva Systems Inc.</v>
      </c>
      <c r="D45" s="82" cm="1">
        <f t="array" aca="1" ref="D45" ca="1">_FV($B45,"Price")</f>
        <v>209.39</v>
      </c>
      <c r="E45" s="5" cm="1">
        <f t="array" aca="1" ref="E45" ca="1">_FV(B45,"52 week low",TRUE)</f>
        <v>165.12</v>
      </c>
      <c r="F45" s="6" cm="1">
        <f t="array" aca="1" ref="F45" ca="1">_FV(B45,"52 week high",TRUE)</f>
        <v>240.68</v>
      </c>
      <c r="G45" s="140">
        <f t="shared" ca="1" si="3"/>
        <v>0.26810804263565879</v>
      </c>
      <c r="H45" s="140">
        <f t="shared" ca="1" si="4"/>
        <v>-0.13000664783114513</v>
      </c>
      <c r="I45" s="9">
        <f t="shared" ca="1" si="5"/>
        <v>0.36085772959549173</v>
      </c>
      <c r="J45" s="176" t="s">
        <v>34</v>
      </c>
      <c r="K45" s="11" t="s">
        <v>314</v>
      </c>
      <c r="L45" s="11" t="s">
        <v>146</v>
      </c>
      <c r="M45" s="248" t="str">
        <f ca="1">IFERROR(N45/#REF!,"NA")</f>
        <v>NA</v>
      </c>
      <c r="N45" s="249">
        <f ca="1">_xlfn.IFNA(INDEX(Reconciliation!$D:$D,MATCH($A45,Reconciliation!$A:$A,0)),"NA")</f>
        <v>62939.25</v>
      </c>
      <c r="O45" s="250">
        <v>276.20999999999998</v>
      </c>
      <c r="P45" s="251">
        <v>44762</v>
      </c>
    </row>
    <row r="46" spans="1:16">
      <c r="A46" s="187" t="str" cm="1">
        <f t="array" aca="1" ref="A46" ca="1">_FV($B46,"Ticker symbol",TRUE)</f>
        <v>PDD</v>
      </c>
      <c r="B46" s="80" t="e" vm="103">
        <v>#VALUE!</v>
      </c>
      <c r="C46" s="81" t="str" cm="1">
        <f t="array" aca="1" ref="C46" ca="1">PROPER(_FV($B46,"Name"))</f>
        <v>Pdd Holdings Inc.</v>
      </c>
      <c r="D46" s="82" cm="1">
        <f t="array" aca="1" ref="D46" ca="1">_FV($B46,"Price")</f>
        <v>114.6075</v>
      </c>
      <c r="E46" s="5" cm="1">
        <f t="array" aca="1" ref="E46" ca="1">_FV(B46,"52 week low",TRUE)</f>
        <v>88.01</v>
      </c>
      <c r="F46" s="6" cm="1">
        <f t="array" aca="1" ref="F46" ca="1">_FV(B46,"52 week high",TRUE)</f>
        <v>164.69</v>
      </c>
      <c r="G46" s="140">
        <f t="shared" ca="1" si="3"/>
        <v>0.30220997613907508</v>
      </c>
      <c r="H46" s="140">
        <f t="shared" ca="1" si="4"/>
        <v>-0.30410164551581753</v>
      </c>
      <c r="I46" s="9">
        <f t="shared" ca="1" si="5"/>
        <v>0.66906616059158419</v>
      </c>
      <c r="J46" s="176" t="s">
        <v>12</v>
      </c>
      <c r="K46" s="64" t="s">
        <v>320</v>
      </c>
      <c r="L46" s="11" t="s">
        <v>146</v>
      </c>
      <c r="M46" s="248" t="str">
        <f ca="1">IFERROR(N46/#REF!,"NA")</f>
        <v>NA</v>
      </c>
      <c r="N46" s="249">
        <f ca="1">_xlfn.IFNA(INDEX(Reconciliation!$D:$D,MATCH($A46,Reconciliation!$A:$A,0)),"NA")</f>
        <v>29975.98</v>
      </c>
      <c r="O46" s="250">
        <v>139.12</v>
      </c>
      <c r="P46" s="251">
        <v>45245</v>
      </c>
    </row>
    <row r="47" spans="1:16">
      <c r="A47" s="187" t="str" cm="1">
        <f t="array" aca="1" ref="A47" ca="1">_FV($B47,"Ticker symbol",TRUE)</f>
        <v>NVDA</v>
      </c>
      <c r="B47" s="80" t="e" vm="86">
        <v>#VALUE!</v>
      </c>
      <c r="C47" s="81" t="str" cm="1">
        <f t="array" aca="1" ref="C47" ca="1">PROPER(_FV($B47,"Name"))</f>
        <v>Nvidia Corporation</v>
      </c>
      <c r="D47" s="82" cm="1">
        <f t="array" aca="1" ref="D47" ca="1">_FV($B47,"Price")</f>
        <v>145.42099999999999</v>
      </c>
      <c r="E47" s="5" cm="1">
        <f t="array" aca="1" ref="E47" ca="1">_FV(B47,"52 week low",TRUE)</f>
        <v>45.01</v>
      </c>
      <c r="F47" s="6" cm="1">
        <f t="array" aca="1" ref="F47" ca="1">_FV(B47,"52 week high",TRUE)</f>
        <v>149.77000000000001</v>
      </c>
      <c r="G47" s="140">
        <f t="shared" ca="1" si="3"/>
        <v>2.2308598089313487</v>
      </c>
      <c r="H47" s="140">
        <f t="shared" ca="1" si="4"/>
        <v>-2.9037858049008602E-2</v>
      </c>
      <c r="I47" s="9">
        <f t="shared" ca="1" si="5"/>
        <v>0.72039114020671036</v>
      </c>
      <c r="J47" s="176" t="s">
        <v>29</v>
      </c>
      <c r="K47" s="11" t="s">
        <v>314</v>
      </c>
      <c r="L47" s="11" t="s">
        <v>146</v>
      </c>
      <c r="M47" s="248" t="str">
        <f ca="1">IFERROR(N47/#REF!,"NA")</f>
        <v>NA</v>
      </c>
      <c r="N47" s="249">
        <f ca="1">_xlfn.IFNA(INDEX(Reconciliation!$D:$D,MATCH($A47,Reconciliation!$A:$A,0)),"NA")</f>
        <v>753.19</v>
      </c>
      <c r="O47" s="250">
        <v>567.09</v>
      </c>
      <c r="P47" s="251">
        <v>45268</v>
      </c>
    </row>
    <row r="48" spans="1:16">
      <c r="A48" s="187" t="str" cm="1">
        <f t="array" aca="1" ref="A48" ca="1">_FV($B48,"Ticker symbol",TRUE)</f>
        <v>CAT</v>
      </c>
      <c r="B48" s="80" t="e" vm="104">
        <v>#VALUE!</v>
      </c>
      <c r="C48" s="81" t="str" cm="1">
        <f t="array" aca="1" ref="C48" ca="1">PROPER(_FV($B48,"Name"))</f>
        <v>Caterpillar Inc.</v>
      </c>
      <c r="D48" s="82" cm="1">
        <f t="array" aca="1" ref="D48" ca="1">_FV($B48,"Price")</f>
        <v>380.1</v>
      </c>
      <c r="E48" s="5" cm="1">
        <f t="array" aca="1" ref="E48" ca="1">_FV(B48,"52 week low",TRUE)</f>
        <v>241.81</v>
      </c>
      <c r="F48" s="6" cm="1">
        <f t="array" aca="1" ref="F48" ca="1">_FV(B48,"52 week high",TRUE)</f>
        <v>418.5</v>
      </c>
      <c r="G48" s="140">
        <f t="shared" ca="1" si="3"/>
        <v>0.57189528969025272</v>
      </c>
      <c r="H48" s="140">
        <f t="shared" ca="1" si="4"/>
        <v>-9.1756272401433692E-2</v>
      </c>
      <c r="I48" s="9">
        <f t="shared" ca="1" si="5"/>
        <v>0.46485135490660351</v>
      </c>
      <c r="J48" s="176" t="s">
        <v>20</v>
      </c>
      <c r="K48" s="11" t="s">
        <v>314</v>
      </c>
      <c r="L48" s="11" t="s">
        <v>146</v>
      </c>
      <c r="M48" s="248" t="str">
        <f ca="1">IFERROR(N48/#REF!,"NA")</f>
        <v>NA</v>
      </c>
      <c r="N48" s="249">
        <f ca="1">_xlfn.IFNA(INDEX(Reconciliation!$D:$D,MATCH($A48,Reconciliation!$A:$A,0)),"NA")</f>
        <v>43076.6</v>
      </c>
      <c r="O48" s="250">
        <v>305.01</v>
      </c>
      <c r="P48" s="251">
        <v>44866</v>
      </c>
    </row>
    <row r="49" spans="1:16">
      <c r="A49" s="187" t="str" cm="1">
        <f t="array" aca="1" ref="A49" ca="1">_FV($B49,"Ticker symbol",TRUE)</f>
        <v>GM</v>
      </c>
      <c r="B49" s="80" t="e" vm="105">
        <v>#VALUE!</v>
      </c>
      <c r="C49" s="81" t="str" cm="1">
        <f t="array" aca="1" ref="C49" ca="1">PROPER(_FV($B49,"Name"))</f>
        <v>General Motors Company</v>
      </c>
      <c r="D49" s="82" cm="1">
        <f t="array" aca="1" ref="D49" ca="1">_FV($B49,"Price")</f>
        <v>54.83</v>
      </c>
      <c r="E49" s="5" cm="1">
        <f t="array" aca="1" ref="E49" ca="1">_FV(B49,"52 week low",TRUE)</f>
        <v>27.7</v>
      </c>
      <c r="F49" s="6" cm="1">
        <f t="array" aca="1" ref="F49" ca="1">_FV(B49,"52 week high",TRUE)</f>
        <v>59.39</v>
      </c>
      <c r="G49" s="140">
        <f t="shared" ca="1" si="3"/>
        <v>0.97942238267148007</v>
      </c>
      <c r="H49" s="140">
        <f t="shared" ca="1" si="4"/>
        <v>-7.6780602795083364E-2</v>
      </c>
      <c r="I49" s="9">
        <f t="shared" ca="1" si="5"/>
        <v>0.57796826554805769</v>
      </c>
      <c r="J49" s="176" t="s">
        <v>12</v>
      </c>
      <c r="K49" s="11" t="s">
        <v>314</v>
      </c>
      <c r="L49" s="11" t="s">
        <v>146</v>
      </c>
      <c r="M49" s="248" t="str">
        <f ca="1">IFERROR(N49/#REF!,"NA")</f>
        <v>NA</v>
      </c>
      <c r="N49" s="249">
        <f ca="1">_xlfn.IFNA(INDEX(Reconciliation!$D:$D,MATCH($A49,Reconciliation!$A:$A,0)),"NA")</f>
        <v>62072.45</v>
      </c>
      <c r="O49" s="250">
        <v>45.54</v>
      </c>
      <c r="P49" s="251">
        <v>45021</v>
      </c>
    </row>
    <row r="50" spans="1:16">
      <c r="A50" s="187" t="str" cm="1">
        <f t="array" aca="1" ref="A50" ca="1">_FV($B50,"Ticker symbol",TRUE)</f>
        <v>WMT</v>
      </c>
      <c r="B50" s="80" t="e" vm="106">
        <v>#VALUE!</v>
      </c>
      <c r="C50" s="81" t="str" cm="1">
        <f t="array" aca="1" ref="C50" ca="1">PROPER(_FV($B50,"Name"))</f>
        <v>Walmart Inc.</v>
      </c>
      <c r="D50" s="82" cm="1">
        <f t="array" aca="1" ref="D50" ca="1">_FV($B50,"Price")</f>
        <v>86.7761</v>
      </c>
      <c r="E50" s="5" cm="1">
        <f t="array" aca="1" ref="E50" ca="1">_FV(B50,"52 week low",TRUE)</f>
        <v>49.846600000000002</v>
      </c>
      <c r="F50" s="6" cm="1">
        <f t="array" aca="1" ref="F50" ca="1">_FV(B50,"52 week high",TRUE)</f>
        <v>88.29</v>
      </c>
      <c r="G50" s="140">
        <f t="shared" ca="1" si="3"/>
        <v>0.74086296758454928</v>
      </c>
      <c r="H50" s="140">
        <f t="shared" ca="1" si="4"/>
        <v>-1.7146902253936003E-2</v>
      </c>
      <c r="I50" s="9">
        <f t="shared" ca="1" si="5"/>
        <v>0.44301829651251906</v>
      </c>
      <c r="J50" s="176" t="s">
        <v>31</v>
      </c>
      <c r="K50" s="11" t="s">
        <v>314</v>
      </c>
      <c r="L50" s="11" t="s">
        <v>146</v>
      </c>
      <c r="M50" s="248" t="str">
        <f ca="1">IFERROR(N50/#REF!,"NA")</f>
        <v>NA</v>
      </c>
      <c r="N50" s="249">
        <f ca="1">_xlfn.IFNA(INDEX(Reconciliation!$D:$D,MATCH($A50,Reconciliation!$A:$A,0)),"NA")</f>
        <v>30116.07</v>
      </c>
      <c r="O50" s="250">
        <v>171.21</v>
      </c>
      <c r="P50" s="251">
        <v>45092</v>
      </c>
    </row>
    <row r="51" spans="1:16">
      <c r="A51" s="187" t="str" cm="1">
        <f t="array" aca="1" ref="A51" ca="1">_FV($B51,"Ticker symbol",TRUE)</f>
        <v>CRL</v>
      </c>
      <c r="B51" s="80" t="e" vm="107">
        <v>#VALUE!</v>
      </c>
      <c r="C51" s="81" t="str" cm="1">
        <f t="array" aca="1" ref="C51" ca="1">PROPER(_FV($B51,"Name"))</f>
        <v>Charles River Laboratories International, Inc.</v>
      </c>
      <c r="D51" s="82" cm="1">
        <f t="array" aca="1" ref="D51" ca="1">_FV($B51,"Price")</f>
        <v>184.54</v>
      </c>
      <c r="E51" s="5" cm="1">
        <f t="array" aca="1" ref="E51" ca="1">_FV(B51,"52 week low",TRUE)</f>
        <v>176.48</v>
      </c>
      <c r="F51" s="6" cm="1">
        <f t="array" aca="1" ref="F51" ca="1">_FV(B51,"52 week high",TRUE)</f>
        <v>275</v>
      </c>
      <c r="G51" s="140">
        <f t="shared" ca="1" si="3"/>
        <v>4.5670897552130496E-2</v>
      </c>
      <c r="H51" s="140">
        <f t="shared" ca="1" si="4"/>
        <v>-0.32894545454545454</v>
      </c>
      <c r="I51" s="9">
        <f t="shared" ca="1" si="5"/>
        <v>0.53386799609840696</v>
      </c>
      <c r="J51" s="176" t="s">
        <v>34</v>
      </c>
      <c r="K51" s="11" t="s">
        <v>314</v>
      </c>
      <c r="L51" s="11" t="s">
        <v>146</v>
      </c>
      <c r="M51" s="248" t="str">
        <f ca="1">IFERROR(N51/#REF!,"NA")</f>
        <v>NA</v>
      </c>
      <c r="N51" s="249">
        <f ca="1">_xlfn.IFNA(INDEX(Reconciliation!$D:$D,MATCH($A51,Reconciliation!$A:$A,0)),"NA")</f>
        <v>52148.99</v>
      </c>
      <c r="O51" s="250">
        <v>240</v>
      </c>
      <c r="P51" s="251">
        <v>44141</v>
      </c>
    </row>
    <row r="52" spans="1:16">
      <c r="A52" s="187" t="str" cm="1">
        <f t="array" aca="1" ref="A52" ca="1">_FV($B52,"Ticker symbol",TRUE)</f>
        <v>WM</v>
      </c>
      <c r="B52" s="80" t="e" vm="108">
        <v>#VALUE!</v>
      </c>
      <c r="C52" s="81" t="str" cm="1">
        <f t="array" aca="1" ref="C52" ca="1">PROPER(_FV($B52,"Name"))</f>
        <v>Waste Management, Inc.</v>
      </c>
      <c r="D52" s="82" cm="1">
        <f t="array" aca="1" ref="D52" ca="1">_FV($B52,"Price")</f>
        <v>217.56</v>
      </c>
      <c r="E52" s="5" cm="1">
        <f t="array" aca="1" ref="E52" ca="1">_FV(B52,"52 week low",TRUE)</f>
        <v>168.73</v>
      </c>
      <c r="F52" s="6" cm="1">
        <f t="array" aca="1" ref="F52" ca="1">_FV(B52,"52 week high",TRUE)</f>
        <v>226.84</v>
      </c>
      <c r="G52" s="140">
        <f t="shared" ca="1" si="3"/>
        <v>0.28939726189770654</v>
      </c>
      <c r="H52" s="140">
        <f t="shared" ca="1" si="4"/>
        <v>-4.0909892435196604E-2</v>
      </c>
      <c r="I52" s="9">
        <f t="shared" ca="1" si="5"/>
        <v>0.26709873138444573</v>
      </c>
      <c r="J52" s="176" t="s">
        <v>20</v>
      </c>
      <c r="K52" s="11" t="s">
        <v>314</v>
      </c>
      <c r="L52" s="11" t="s">
        <v>146</v>
      </c>
      <c r="M52" s="248" t="str">
        <f ca="1">IFERROR(N52/#REF!,"NA")</f>
        <v>NA</v>
      </c>
      <c r="N52" s="249">
        <f ca="1">_xlfn.IFNA(INDEX(Reconciliation!$D:$D,MATCH($A52,Reconciliation!$A:$A,0)),"NA")</f>
        <v>29950.3</v>
      </c>
      <c r="O52" s="250">
        <v>197.53</v>
      </c>
      <c r="P52" s="251">
        <v>45272</v>
      </c>
    </row>
    <row r="53" spans="1:16">
      <c r="A53" s="187" t="str" cm="1">
        <f t="array" aca="1" ref="A53" ca="1">_FV($B53,"Ticker symbol",TRUE)</f>
        <v>WPC</v>
      </c>
      <c r="B53" s="80" t="e" vm="109">
        <v>#VALUE!</v>
      </c>
      <c r="C53" s="81" t="str" cm="1">
        <f t="array" aca="1" ref="C53" ca="1">PROPER(_FV($B53,"Name"))</f>
        <v>W.P. Carey Inc.</v>
      </c>
      <c r="D53" s="82" cm="1">
        <f t="array" aca="1" ref="D53" ca="1">_FV($B53,"Price")</f>
        <v>56.61</v>
      </c>
      <c r="E53" s="5" cm="1">
        <f t="array" aca="1" ref="E53" ca="1">_FV(B53,"52 week low",TRUE)</f>
        <v>53.09</v>
      </c>
      <c r="F53" s="6" cm="1">
        <f t="array" aca="1" ref="F53" ca="1">_FV(B53,"52 week high",TRUE)</f>
        <v>67.400000000000006</v>
      </c>
      <c r="G53" s="140">
        <f t="shared" ca="1" si="3"/>
        <v>6.630250517988312E-2</v>
      </c>
      <c r="H53" s="140">
        <f t="shared" ca="1" si="4"/>
        <v>-0.16008902077151344</v>
      </c>
      <c r="I53" s="9">
        <f t="shared" ca="1" si="5"/>
        <v>0.25278219395866458</v>
      </c>
      <c r="J53" s="176" t="s">
        <v>22</v>
      </c>
      <c r="K53" s="11" t="s">
        <v>314</v>
      </c>
      <c r="L53" s="11" t="s">
        <v>146</v>
      </c>
      <c r="M53" s="248" t="s">
        <v>472</v>
      </c>
      <c r="N53" s="249">
        <f ca="1">_xlfn.IFNA(INDEX(Reconciliation!$D:$D,MATCH($A53,Reconciliation!$A:$A,0)),"NA")</f>
        <v>28265.88</v>
      </c>
      <c r="O53" s="250">
        <v>73.45</v>
      </c>
      <c r="P53" s="251">
        <v>44655</v>
      </c>
    </row>
    <row r="54" spans="1:16">
      <c r="A54" s="187" t="str" cm="1">
        <f t="array" aca="1" ref="A54" ca="1">_FV($B54,"Ticker symbol",TRUE)</f>
        <v>VOX</v>
      </c>
      <c r="B54" s="80" t="e" vm="110">
        <v>#VALUE!</v>
      </c>
      <c r="C54" s="69" t="str" cm="1">
        <f t="array" aca="1" ref="C54" ca="1">PROPER(_FV($B54,"Name"))</f>
        <v>Vanguard Comm Indx;Etf</v>
      </c>
      <c r="D54" s="82" cm="1">
        <f t="array" aca="1" ref="D54" ca="1">_FV($B54,"Price")</f>
        <v>152.83000000000001</v>
      </c>
      <c r="E54" s="5" cm="1">
        <f t="array" aca="1" ref="E54" ca="1">_FV(B54,"52 week low",TRUE)</f>
        <v>110.265</v>
      </c>
      <c r="F54" s="6" cm="1">
        <f t="array" aca="1" ref="F54" ca="1">_FV(B54,"52 week high",TRUE)</f>
        <v>156.18</v>
      </c>
      <c r="G54" s="140">
        <f t="shared" ca="1" si="3"/>
        <v>0.38602457715503569</v>
      </c>
      <c r="H54" s="140">
        <f t="shared" ca="1" si="4"/>
        <v>-2.1449609425022387E-2</v>
      </c>
      <c r="I54" s="9">
        <f t="shared" ca="1" si="5"/>
        <v>0.30043185238500297</v>
      </c>
      <c r="J54" s="176" t="s">
        <v>24</v>
      </c>
      <c r="K54" s="11" t="s">
        <v>314</v>
      </c>
      <c r="L54" s="11" t="s">
        <v>147</v>
      </c>
      <c r="M54" s="248" t="s">
        <v>472</v>
      </c>
      <c r="N54" s="249"/>
      <c r="O54" s="250"/>
      <c r="P54" s="251"/>
    </row>
    <row r="55" spans="1:16">
      <c r="A55" s="187" t="s">
        <v>64</v>
      </c>
      <c r="B55" s="80" t="e" vm="111">
        <v>#VALUE!</v>
      </c>
      <c r="C55" s="81" t="str" cm="1">
        <f t="array" aca="1" ref="C55" ca="1">PROPER(_FV($B55,"Name"))</f>
        <v>Unitedhealth Group Incorporated</v>
      </c>
      <c r="D55" s="82" cm="1">
        <f t="array" aca="1" ref="D55" ca="1">_FV($B55,"Price")</f>
        <v>592.69500000000005</v>
      </c>
      <c r="E55" s="5" cm="1">
        <f t="array" aca="1" ref="E55" ca="1">_FV(B55,"52 week low",TRUE)</f>
        <v>436.38</v>
      </c>
      <c r="F55" s="6" cm="1">
        <f t="array" aca="1" ref="F55" ca="1">_FV(B55,"52 week high",TRUE)</f>
        <v>630.73</v>
      </c>
      <c r="G55" s="140">
        <f t="shared" ca="1" si="3"/>
        <v>0.35820844218341819</v>
      </c>
      <c r="H55" s="140">
        <f t="shared" ca="1" si="4"/>
        <v>-6.0303140805098798E-2</v>
      </c>
      <c r="I55" s="9">
        <f t="shared" ca="1" si="5"/>
        <v>0.32790895823315536</v>
      </c>
      <c r="J55" s="176" t="s">
        <v>34</v>
      </c>
      <c r="K55" s="11" t="s">
        <v>314</v>
      </c>
      <c r="L55" s="11" t="s">
        <v>146</v>
      </c>
      <c r="M55" s="248" t="str">
        <f>IFERROR(N55/#REF!,"NA")</f>
        <v>NA</v>
      </c>
      <c r="N55" s="249">
        <f>_xlfn.IFNA(INDEX(Reconciliation!$D:$D,MATCH($A55,Reconciliation!$A:$A,0)),"NA")</f>
        <v>30303.4</v>
      </c>
      <c r="O55" s="250">
        <v>648.61</v>
      </c>
      <c r="P55" s="251">
        <v>45343</v>
      </c>
    </row>
    <row r="56" spans="1:16">
      <c r="A56" s="187" t="str" cm="1">
        <f t="array" aca="1" ref="A56" ca="1">_FV($B56,"Ticker symbol",TRUE)</f>
        <v>NLOP</v>
      </c>
      <c r="B56" s="80" t="e" vm="112">
        <v>#VALUE!</v>
      </c>
      <c r="C56" s="81" t="str" cm="1">
        <f t="array" aca="1" ref="C56" ca="1">PROPER(_FV($B56,"Name"))</f>
        <v>Net Lease Office Properties</v>
      </c>
      <c r="D56" s="82" cm="1">
        <f t="array" aca="1" ref="D56" ca="1">_FV($B56,"Price")</f>
        <v>30.72</v>
      </c>
      <c r="E56" s="5" cm="1">
        <f t="array" aca="1" ref="E56" ca="1">_FV(B56,"52 week low",TRUE)</f>
        <v>15.33</v>
      </c>
      <c r="F56" s="6" cm="1">
        <f t="array" aca="1" ref="F56" ca="1">_FV(B56,"52 week high",TRUE)</f>
        <v>32.94</v>
      </c>
      <c r="G56" s="140">
        <f t="shared" ca="1" si="3"/>
        <v>1.0039138943248531</v>
      </c>
      <c r="H56" s="140">
        <f t="shared" ca="1" si="4"/>
        <v>-6.7395264116575593E-2</v>
      </c>
      <c r="I56" s="9">
        <f t="shared" ca="1" si="5"/>
        <v>0.5732421875</v>
      </c>
      <c r="J56" s="176" t="s">
        <v>22</v>
      </c>
      <c r="K56" s="11" t="s">
        <v>314</v>
      </c>
      <c r="L56" s="11" t="s">
        <v>146</v>
      </c>
      <c r="M56" s="248" t="str">
        <f ca="1">IFERROR(N56/#REF!,"NA")</f>
        <v>NA</v>
      </c>
      <c r="N56" s="249">
        <f ca="1">_xlfn.IFNA(INDEX(Reconciliation!$D:$D,MATCH($A56,Reconciliation!$A:$A,0)),"NA")</f>
        <v>259.33999999999997</v>
      </c>
      <c r="O56" s="250"/>
      <c r="P56" s="251">
        <v>45321</v>
      </c>
    </row>
    <row r="57" spans="1:16">
      <c r="A57" s="187" t="str" cm="1">
        <f t="array" aca="1" ref="A57" ca="1">_FV($B57,"Ticker symbol",TRUE)</f>
        <v>JCI</v>
      </c>
      <c r="B57" s="538" t="e" vm="113">
        <v>#VALUE!</v>
      </c>
      <c r="C57" s="81" t="str" cm="1">
        <f t="array" aca="1" ref="C57" ca="1">PROPER(_FV($B57,"Name"))</f>
        <v>Johnson Controls International Plc</v>
      </c>
      <c r="D57" s="82" cm="1">
        <f t="array" aca="1" ref="D57" ca="1">_FV($B57,"Price")</f>
        <v>82.79</v>
      </c>
      <c r="E57" s="5" cm="1">
        <f t="array" aca="1" ref="E57" ca="1">_FV(B57,"52 week low",TRUE)</f>
        <v>51.6</v>
      </c>
      <c r="F57" s="6" cm="1">
        <f t="array" aca="1" ref="F57" ca="1">_FV(B57,"52 week high",TRUE)</f>
        <v>87.16</v>
      </c>
      <c r="G57" s="140">
        <f ca="1">$D57/E57-1</f>
        <v>0.60445736434108532</v>
      </c>
      <c r="H57" s="140">
        <f ca="1">$D57/F57-1</f>
        <v>-5.0137677833868688E-2</v>
      </c>
      <c r="I57" s="9">
        <f ca="1">(F57-E57)/D57</f>
        <v>0.42952047348713601</v>
      </c>
      <c r="J57" s="176" t="s">
        <v>20</v>
      </c>
      <c r="K57" s="11" t="s">
        <v>314</v>
      </c>
      <c r="L57" s="11" t="s">
        <v>146</v>
      </c>
      <c r="M57" s="248" t="str">
        <f ca="1">IFERROR(N57/#REF!,"NA")</f>
        <v>NA</v>
      </c>
      <c r="N57" s="249">
        <f ca="1">_xlfn.IFNA(INDEX(Reconciliation!$D:$D,MATCH($A57,Reconciliation!$A:$A,0)),"NA")</f>
        <v>39674.949999999997</v>
      </c>
      <c r="O57" s="501">
        <v>67.599999999999994</v>
      </c>
      <c r="P57" s="502">
        <v>45202</v>
      </c>
    </row>
    <row r="58" spans="1:16">
      <c r="A58" s="576" t="s">
        <v>50</v>
      </c>
      <c r="B58" s="577" t="e" vm="114">
        <v>#VALUE!</v>
      </c>
      <c r="C58" s="578" t="s">
        <v>509</v>
      </c>
      <c r="D58" s="82" cm="1">
        <f t="array" aca="1" ref="D58" ca="1">_FV($B58,"Price")</f>
        <v>56.715000000000003</v>
      </c>
      <c r="E58" s="5" cm="1">
        <f t="array" aca="1" ref="E58" ca="1">_FV(B58,"52 week low",TRUE)</f>
        <v>52.71</v>
      </c>
      <c r="F58" s="6" cm="1">
        <f t="array" aca="1" ref="F58" ca="1">_FV(B58,"52 week high",TRUE)</f>
        <v>83.25</v>
      </c>
      <c r="G58" s="140">
        <f t="shared" ref="G58:G59" ca="1" si="6">$D58/E58-1</f>
        <v>7.5981787137165746E-2</v>
      </c>
      <c r="H58" s="140">
        <f t="shared" ref="H58:H59" ca="1" si="7">$D58/F58-1</f>
        <v>-0.3187387387387387</v>
      </c>
      <c r="I58" s="9">
        <f t="shared" ref="I58:I59" ca="1" si="8">(F58-E58)/D58</f>
        <v>0.53848188309970901</v>
      </c>
      <c r="J58" s="576" t="s">
        <v>34</v>
      </c>
      <c r="K58" s="11" t="s">
        <v>314</v>
      </c>
      <c r="L58" s="11" t="s">
        <v>146</v>
      </c>
      <c r="M58" s="248" t="str">
        <f>IFERROR(N58/#REF!,"NA")</f>
        <v>NA</v>
      </c>
      <c r="N58" s="249">
        <f>_xlfn.IFNA(INDEX(Reconciliation!$D:$D,MATCH($A58,Reconciliation!$A:$A,0)),"NA")</f>
        <v>58901.01</v>
      </c>
      <c r="O58" s="579">
        <v>96.01</v>
      </c>
      <c r="P58" s="580">
        <v>44847</v>
      </c>
    </row>
    <row r="59" spans="1:16">
      <c r="A59" s="576" t="s">
        <v>88</v>
      </c>
      <c r="B59" s="577" t="e" vm="115">
        <v>#VALUE!</v>
      </c>
      <c r="C59" s="578" t="s">
        <v>510</v>
      </c>
      <c r="D59" s="82" cm="1">
        <f t="array" aca="1" ref="D59" ca="1">_FV($B59,"Price")</f>
        <v>173.02359999999999</v>
      </c>
      <c r="E59" s="5" cm="1">
        <f t="array" aca="1" ref="E59" ca="1">_FV(B59,"52 week low",TRUE)</f>
        <v>128.05000000000001</v>
      </c>
      <c r="F59" s="6" cm="1">
        <f t="array" aca="1" ref="F59" ca="1">_FV(B59,"52 week high",TRUE)</f>
        <v>177.51</v>
      </c>
      <c r="G59" s="140">
        <f t="shared" ca="1" si="6"/>
        <v>0.35121905505661832</v>
      </c>
      <c r="H59" s="140">
        <f t="shared" ca="1" si="7"/>
        <v>-2.5274069066531513E-2</v>
      </c>
      <c r="I59" s="9">
        <f t="shared" ca="1" si="8"/>
        <v>0.28585695824153456</v>
      </c>
      <c r="J59" s="581" t="s">
        <v>36</v>
      </c>
      <c r="K59" s="11" t="s">
        <v>314</v>
      </c>
      <c r="L59" s="11" t="s">
        <v>147</v>
      </c>
      <c r="M59" s="248" t="str">
        <f>IFERROR(N59/#REF!,"NA")</f>
        <v>NA</v>
      </c>
      <c r="N59" s="249">
        <f>_xlfn.IFNA(INDEX(Reconciliation!$D:$D,MATCH($A59,Reconciliation!$A:$A,0)),"NA")</f>
        <v>34944.800000000003</v>
      </c>
      <c r="O59" s="579"/>
      <c r="P59" s="580"/>
    </row>
    <row r="60" spans="1:16">
      <c r="A60" s="478" t="str" cm="1">
        <f t="array" aca="1" ref="A60" ca="1">_FV($B60,"Ticker symbol",TRUE)</f>
        <v>VDC</v>
      </c>
      <c r="B60" t="e" vm="116">
        <v>#VALUE!</v>
      </c>
      <c r="C60" t="s">
        <v>511</v>
      </c>
      <c r="D60" s="82" cm="1">
        <f t="array" aca="1" ref="D60" ca="1">_FV($B60,"Price")</f>
        <v>213.58500000000001</v>
      </c>
      <c r="E60" s="5" cm="1">
        <f t="array" aca="1" ref="E60" ca="1">_FV(B60,"52 week low",TRUE)</f>
        <v>182.85</v>
      </c>
      <c r="F60" s="6" cm="1">
        <f t="array" aca="1" ref="F60" ca="1">_FV(B60,"52 week high",TRUE)</f>
        <v>222.25</v>
      </c>
      <c r="G60" s="140">
        <f t="shared" ref="G60" ca="1" si="9">$D60/E60-1</f>
        <v>0.16808859721082858</v>
      </c>
      <c r="H60" s="140">
        <f t="shared" ref="H60" ca="1" si="10">$D60/F60-1</f>
        <v>-3.8987626546681642E-2</v>
      </c>
      <c r="I60" s="9">
        <f t="shared" ref="I60" ca="1" si="11">(F60-E60)/D60</f>
        <v>0.18446988318468061</v>
      </c>
      <c r="J60" s="176" t="s">
        <v>31</v>
      </c>
      <c r="K60" s="11" t="s">
        <v>314</v>
      </c>
      <c r="L60" s="11" t="s">
        <v>147</v>
      </c>
      <c r="M60" s="248" t="str">
        <f ca="1">IFERROR(N60/#REF!,"NA")</f>
        <v>NA</v>
      </c>
      <c r="N60" s="249">
        <f ca="1">_xlfn.IFNA(INDEX(Reconciliation!$D:$D,MATCH($A60,Reconciliation!$A:$A,0)),"NA")</f>
        <v>54937.54</v>
      </c>
      <c r="O60" s="579"/>
      <c r="P60" s="580"/>
    </row>
    <row r="61" spans="1:16">
      <c r="A61" s="478" t="str" cm="1">
        <f t="array" aca="1" ref="A61" ca="1">_FV($B61,"Ticker symbol",TRUE)</f>
        <v>NEM</v>
      </c>
      <c r="B61" s="479" t="e" vm="117">
        <v>#VALUE!</v>
      </c>
      <c r="C61" s="513" t="str" cm="1">
        <f t="array" aca="1" ref="C61" ca="1">PROPER(_FV($B61,"Name"))</f>
        <v>Newmont Corporation</v>
      </c>
      <c r="D61" s="82" cm="1">
        <f t="array" aca="1" ref="D61" ca="1">_FV($B61,"Price")</f>
        <v>42.630099999999999</v>
      </c>
      <c r="E61" s="5" cm="1">
        <f t="array" aca="1" ref="E61" ca="1">_FV(B61,"52 week low",TRUE)</f>
        <v>29.42</v>
      </c>
      <c r="F61" s="6" cm="1">
        <f t="array" aca="1" ref="F61" ca="1">_FV(B61,"52 week high",TRUE)</f>
        <v>58.72</v>
      </c>
      <c r="G61" s="140">
        <f t="shared" ref="G61" ca="1" si="12">$D61/E61-1</f>
        <v>0.44901767505098555</v>
      </c>
      <c r="H61" s="140">
        <f t="shared" ref="H61" ca="1" si="13">$D61/F61-1</f>
        <v>-0.2740105585831063</v>
      </c>
      <c r="I61" s="9">
        <f t="shared" ref="I61" ca="1" si="14">(F61-E61)/D61</f>
        <v>0.68730779425804767</v>
      </c>
      <c r="J61" s="176" t="s">
        <v>7</v>
      </c>
      <c r="K61" s="11" t="s">
        <v>314</v>
      </c>
      <c r="L61" s="11" t="s">
        <v>146</v>
      </c>
      <c r="M61" s="248" t="str">
        <f ca="1">IFERROR(N61/#REF!,"NA")</f>
        <v>NA</v>
      </c>
      <c r="N61" s="249">
        <f ca="1">_xlfn.IFNA(INDEX(Reconciliation!$D:$D,MATCH($A61,Reconciliation!$A:$A,0)),"NA")</f>
        <v>29991.41</v>
      </c>
      <c r="O61" s="501">
        <v>46.15</v>
      </c>
      <c r="P61" s="502">
        <v>45245</v>
      </c>
    </row>
    <row r="62" spans="1:16">
      <c r="A62" s="478" t="str" cm="1">
        <f t="array" aca="1" ref="A62" ca="1">_FV($B62,"Ticker symbol",TRUE)</f>
        <v>DUK</v>
      </c>
      <c r="B62" s="479" t="e" vm="118">
        <v>#VALUE!</v>
      </c>
      <c r="C62" s="513" t="str" cm="1">
        <f t="array" aca="1" ref="C62" ca="1">PROPER(_FV($B62,"Name"))</f>
        <v>Duke Energy Corporation</v>
      </c>
      <c r="D62" s="82" cm="1">
        <f t="array" aca="1" ref="D62" ca="1">_FV($B62,"Price")</f>
        <v>113.35</v>
      </c>
      <c r="E62" s="5" cm="1">
        <f t="array" aca="1" ref="E62" ca="1">_FV(B62,"52 week low",TRUE)</f>
        <v>88.27</v>
      </c>
      <c r="F62" s="6" cm="1">
        <f t="array" aca="1" ref="F62" ca="1">_FV(B62,"52 week high",TRUE)</f>
        <v>121.25</v>
      </c>
      <c r="G62" s="140">
        <f ca="1">$D62/E62-1</f>
        <v>0.28412824289112959</v>
      </c>
      <c r="H62" s="140">
        <f ca="1">$D62/F62-1</f>
        <v>-6.5154639175257767E-2</v>
      </c>
      <c r="I62" s="9">
        <f ca="1">(F62-E62)/D62</f>
        <v>0.29095721217468024</v>
      </c>
      <c r="J62" s="176" t="s">
        <v>36</v>
      </c>
      <c r="K62" s="11" t="s">
        <v>314</v>
      </c>
      <c r="L62" s="11" t="s">
        <v>146</v>
      </c>
      <c r="M62" s="248" t="str">
        <f ca="1">IFERROR(N62/#REF!,"NA")</f>
        <v>NA</v>
      </c>
      <c r="N62" s="249">
        <f ca="1">_xlfn.IFNA(INDEX(Reconciliation!$D:$D,MATCH($A62,Reconciliation!$A:$A,0)),"NA")</f>
        <v>65191.13</v>
      </c>
      <c r="O62" s="501">
        <v>108</v>
      </c>
      <c r="P62" s="502">
        <v>45141</v>
      </c>
    </row>
    <row r="63" spans="1:16">
      <c r="A63" s="478" t="s">
        <v>65</v>
      </c>
      <c r="B63" s="479" t="e" vm="119">
        <v>#VALUE!</v>
      </c>
      <c r="C63" s="513" t="str" cm="1">
        <f t="array" aca="1" ref="C63" ca="1">PROPER(_FV($B63,"Name"))</f>
        <v>Kinder Morgan, Inc.</v>
      </c>
      <c r="D63" s="82" cm="1">
        <f t="array" aca="1" ref="D63" ca="1">_FV($B63,"Price")</f>
        <v>27.904499999999999</v>
      </c>
      <c r="E63" s="5" cm="1">
        <f t="array" aca="1" ref="E63" ca="1">_FV(B63,"52 week low",TRUE)</f>
        <v>16.47</v>
      </c>
      <c r="F63" s="6" cm="1">
        <f t="array" aca="1" ref="F63" ca="1">_FV(B63,"52 week high",TRUE)</f>
        <v>28.274999999999999</v>
      </c>
      <c r="G63" s="140">
        <f ca="1">$D63/E63-1</f>
        <v>0.69426229508196724</v>
      </c>
      <c r="H63" s="140">
        <f ca="1">$D63/F63-1</f>
        <v>-1.3103448275862073E-2</v>
      </c>
      <c r="I63" s="9">
        <f ca="1">(F63-E63)/D63</f>
        <v>0.42305004569155513</v>
      </c>
      <c r="J63" s="176" t="s">
        <v>16</v>
      </c>
      <c r="K63" s="11" t="s">
        <v>314</v>
      </c>
      <c r="L63" s="11" t="s">
        <v>146</v>
      </c>
      <c r="M63" s="248" t="str">
        <f>IFERROR(N63/#REF!,"NA")</f>
        <v>NA</v>
      </c>
      <c r="N63" s="249">
        <f>_xlfn.IFNA(INDEX(Reconciliation!$D:$D,MATCH($A63,Reconciliation!$A:$A,0)),"NA")</f>
        <v>31552</v>
      </c>
      <c r="O63" s="501">
        <v>21</v>
      </c>
      <c r="P63" s="502">
        <v>45343</v>
      </c>
    </row>
  </sheetData>
  <sheetProtection selectLockedCells="1" selectUnlockedCells="1"/>
  <mergeCells count="4">
    <mergeCell ref="E1:I1"/>
    <mergeCell ref="J1:L1"/>
    <mergeCell ref="M1:P1"/>
    <mergeCell ref="A1:C1"/>
  </mergeCells>
  <dataValidations count="2">
    <dataValidation type="list" allowBlank="1" showInputMessage="1" showErrorMessage="1" sqref="L3:L63" xr:uid="{318BD7D4-A3F0-4CED-A14E-B18BCE2C923F}">
      <formula1>"Stock, ETF"</formula1>
    </dataValidation>
    <dataValidation type="list" allowBlank="1" showInputMessage="1" showErrorMessage="1" sqref="K3:K63" xr:uid="{135D4C17-9E09-4F3D-865B-E82ABBB78765}">
      <formula1>"Included, Not Included"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405EC29-6976-455E-9753-AB08DE8AFBC9}">
          <x14:formula1>
            <xm:f>Mapping!$A$2:$A$12</xm:f>
          </x14:formula1>
          <xm:sqref>J3:J57 J60:J63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1FE9-B12E-4CA3-89ED-9EC4846897A2}">
  <sheetPr codeName="Sheet15"/>
  <dimension ref="A1:S20"/>
  <sheetViews>
    <sheetView view="pageBreakPreview" topLeftCell="A11" zoomScaleNormal="100" zoomScaleSheetLayoutView="100" workbookViewId="0">
      <selection activeCell="L39" sqref="L39"/>
    </sheetView>
  </sheetViews>
  <sheetFormatPr defaultColWidth="8.28515625" defaultRowHeight="15"/>
  <cols>
    <col min="18" max="18" width="9.7109375" bestFit="1" customWidth="1"/>
  </cols>
  <sheetData>
    <row r="1" spans="18:19">
      <c r="R1" t="s">
        <v>512</v>
      </c>
      <c r="S1">
        <f>COUNTIF(Portfolio!$BR$15:$BR$51,ESG!R1)</f>
        <v>0</v>
      </c>
    </row>
    <row r="2" spans="18:19">
      <c r="R2" t="s">
        <v>318</v>
      </c>
      <c r="S2">
        <f>COUNTIF(Portfolio!$BR$15:$BR$51,ESG!R2)</f>
        <v>2</v>
      </c>
    </row>
    <row r="3" spans="18:19">
      <c r="R3" t="s">
        <v>319</v>
      </c>
      <c r="S3">
        <f>COUNTIF(Portfolio!$BR$15:$BR$51,ESG!R3)</f>
        <v>2</v>
      </c>
    </row>
    <row r="4" spans="18:19">
      <c r="R4" t="s">
        <v>513</v>
      </c>
      <c r="S4">
        <f>COUNTIF(Portfolio!$BR$15:$BR$51,ESG!R4)</f>
        <v>0</v>
      </c>
    </row>
    <row r="5" spans="18:19">
      <c r="R5" t="s">
        <v>514</v>
      </c>
      <c r="S5">
        <f>COUNTIF(Portfolio!$BR$15:$BR$51,ESG!R5)</f>
        <v>0</v>
      </c>
    </row>
    <row r="6" spans="18:19">
      <c r="R6" t="s">
        <v>515</v>
      </c>
      <c r="S6">
        <f>COUNTIF(Portfolio!$BR$15:$BR$51,ESG!R6)</f>
        <v>0</v>
      </c>
    </row>
    <row r="7" spans="18:19">
      <c r="R7" t="s">
        <v>516</v>
      </c>
      <c r="S7">
        <f>COUNTIF(Portfolio!$BR$15:$BR$51,ESG!R7)</f>
        <v>0</v>
      </c>
    </row>
    <row r="20" spans="1:10" ht="29.1">
      <c r="A20" s="840" t="s">
        <v>517</v>
      </c>
      <c r="B20" s="840"/>
      <c r="C20" s="840"/>
      <c r="D20" s="840"/>
      <c r="E20" s="840"/>
      <c r="F20" s="840"/>
      <c r="G20" s="840"/>
      <c r="H20" s="841">
        <f ca="1">Portfolio!BS5</f>
        <v>2.4409326114746972</v>
      </c>
      <c r="I20" s="840"/>
      <c r="J20" s="840"/>
    </row>
  </sheetData>
  <mergeCells count="2">
    <mergeCell ref="A20:G20"/>
    <mergeCell ref="H20:J20"/>
  </mergeCells>
  <phoneticPr fontId="58" type="noConversion"/>
  <pageMargins left="0.7" right="0.7" top="0.75" bottom="0.75" header="0.3" footer="0.3"/>
  <pageSetup orientation="portrait" horizontalDpi="4294967293"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464BE-54C1-4DED-9D94-E784F24A45C8}">
  <sheetPr codeName="Sheet16">
    <tabColor theme="7"/>
  </sheetPr>
  <dimension ref="A1:Q46"/>
  <sheetViews>
    <sheetView showGridLines="0" zoomScale="90" zoomScaleNormal="90" workbookViewId="0">
      <pane xSplit="4" ySplit="2" topLeftCell="E3" activePane="bottomRight" state="frozen"/>
      <selection pane="bottomRight" activeCell="E1" sqref="E1"/>
      <selection pane="bottomLeft" activeCell="A3" sqref="A3"/>
      <selection pane="topRight" activeCell="E1" sqref="E1"/>
    </sheetView>
  </sheetViews>
  <sheetFormatPr defaultColWidth="8.28515625" defaultRowHeight="15"/>
  <cols>
    <col min="2" max="2" width="10.28515625" customWidth="1"/>
    <col min="3" max="3" width="19" bestFit="1" customWidth="1"/>
    <col min="4" max="4" width="1.140625" customWidth="1"/>
    <col min="5" max="17" width="14.140625" customWidth="1"/>
  </cols>
  <sheetData>
    <row r="1" spans="1:17" ht="28.5" customHeight="1">
      <c r="B1" s="188" t="s">
        <v>277</v>
      </c>
      <c r="F1" s="20" t="s">
        <v>155</v>
      </c>
      <c r="G1" s="20" t="s">
        <v>7</v>
      </c>
      <c r="H1" s="20" t="s">
        <v>12</v>
      </c>
      <c r="I1" s="20" t="s">
        <v>16</v>
      </c>
      <c r="J1" s="20" t="s">
        <v>18</v>
      </c>
      <c r="K1" s="20" t="s">
        <v>20</v>
      </c>
      <c r="L1" s="20" t="s">
        <v>22</v>
      </c>
      <c r="M1" s="20" t="s">
        <v>24</v>
      </c>
      <c r="N1" s="20" t="s">
        <v>29</v>
      </c>
      <c r="O1" s="20" t="s">
        <v>31</v>
      </c>
      <c r="P1" s="20" t="s">
        <v>34</v>
      </c>
      <c r="Q1" s="20" t="s">
        <v>36</v>
      </c>
    </row>
    <row r="2" spans="1:17" ht="30">
      <c r="A2" s="106" t="s">
        <v>41</v>
      </c>
      <c r="B2" s="106" t="s">
        <v>518</v>
      </c>
      <c r="C2" s="106" t="s">
        <v>351</v>
      </c>
      <c r="E2" s="107" t="s">
        <v>519</v>
      </c>
      <c r="F2" s="108" t="s">
        <v>155</v>
      </c>
      <c r="G2" s="108" t="s">
        <v>520</v>
      </c>
      <c r="H2" s="108" t="s">
        <v>12</v>
      </c>
      <c r="I2" s="108" t="s">
        <v>16</v>
      </c>
      <c r="J2" s="108" t="s">
        <v>521</v>
      </c>
      <c r="K2" s="108" t="s">
        <v>20</v>
      </c>
      <c r="L2" s="108" t="s">
        <v>522</v>
      </c>
      <c r="M2" s="108" t="s">
        <v>523</v>
      </c>
      <c r="N2" s="108" t="s">
        <v>29</v>
      </c>
      <c r="O2" s="108" t="s">
        <v>524</v>
      </c>
      <c r="P2" s="108" t="s">
        <v>34</v>
      </c>
      <c r="Q2" s="108" t="s">
        <v>36</v>
      </c>
    </row>
    <row r="3" spans="1:17">
      <c r="B3" s="21">
        <f ca="1">SUM(B4:B46)</f>
        <v>100.00000000000001</v>
      </c>
    </row>
    <row r="4" spans="1:17">
      <c r="A4" s="63" t="str">
        <f ca="1">IF(ISBLANK(OFFSET(Portfolio!$A$4,ROW()-ROW($A$2),0)),"",OFFSET(Portfolio!$A$4,ROW()-ROW($A$2),0))</f>
        <v>CASH</v>
      </c>
      <c r="B4" s="18">
        <f ca="1">INDEX(Portfolio!$1:$1048576,MATCH($A4,Portfolio!$A:$A,0),MATCH(B$1,Portfolio!$4:$4,0))*100</f>
        <v>0</v>
      </c>
      <c r="C4" s="175" t="str">
        <f ca="1">INDEX(Portfolio!$AH:$AH,MATCH($A4,Portfolio!$A:$A,))</f>
        <v>Cash</v>
      </c>
      <c r="E4" s="283" t="s">
        <v>155</v>
      </c>
      <c r="F4" s="19">
        <f ca="1">IF(F$1=$C4,$B4,"")</f>
        <v>0</v>
      </c>
      <c r="G4" s="19" t="str">
        <f t="shared" ref="G4:Q19" ca="1" si="0">IF(G$1=$C4,$B4,"")</f>
        <v/>
      </c>
      <c r="H4" s="19" t="str">
        <f t="shared" ref="H4:H45" ca="1" si="1">IF(H$1=$C4,$B4,"")</f>
        <v/>
      </c>
      <c r="I4" s="19" t="str">
        <f t="shared" ca="1" si="0"/>
        <v/>
      </c>
      <c r="J4" s="19" t="str">
        <f t="shared" ca="1" si="0"/>
        <v/>
      </c>
      <c r="K4" s="19" t="str">
        <f t="shared" ca="1" si="0"/>
        <v/>
      </c>
      <c r="L4" s="19" t="str">
        <f t="shared" ca="1" si="0"/>
        <v/>
      </c>
      <c r="M4" s="19" t="str">
        <f t="shared" ca="1" si="0"/>
        <v/>
      </c>
      <c r="N4" s="19" t="str">
        <f t="shared" ca="1" si="0"/>
        <v/>
      </c>
      <c r="O4" s="19" t="str">
        <f t="shared" ref="O4:O45" ca="1" si="2">IF(O$1=$C4,$B4,"")</f>
        <v/>
      </c>
      <c r="P4" s="19" t="str">
        <f t="shared" ca="1" si="0"/>
        <v/>
      </c>
      <c r="Q4" s="19" t="str">
        <f t="shared" ca="1" si="0"/>
        <v/>
      </c>
    </row>
    <row r="5" spans="1:17">
      <c r="A5" s="63" t="str">
        <f ca="1">IF(ISBLANK(OFFSET(Portfolio!$A$4,ROW()-ROW($A$2),0)),"",OFFSET(Portfolio!$A$4,ROW()-ROW($A$2),0))</f>
        <v>VTHR</v>
      </c>
      <c r="B5" s="18">
        <f ca="1">INDEX(Portfolio!$1:$1048576,MATCH($A5,Portfolio!$A:$A,0),MATCH(B$1,Portfolio!$4:$4,0))*100</f>
        <v>13.239990484209335</v>
      </c>
      <c r="C5" s="175" t="str">
        <f ca="1">INDEX(Portfolio!$AH:$AH,MATCH($A5,Portfolio!$A:$A,))</f>
        <v>Cash</v>
      </c>
      <c r="E5" s="283" t="str">
        <f t="shared" ref="E5:E45" ca="1" si="3">$A5</f>
        <v>VTHR</v>
      </c>
      <c r="F5" s="19">
        <f t="shared" ref="F5:Q39" ca="1" si="4">IF(F$1=$C5,$B5,"")</f>
        <v>13.239990484209335</v>
      </c>
      <c r="G5" s="19" t="str">
        <f t="shared" ca="1" si="0"/>
        <v/>
      </c>
      <c r="H5" s="19" t="str">
        <f t="shared" ca="1" si="1"/>
        <v/>
      </c>
      <c r="I5" s="19" t="str">
        <f t="shared" ca="1" si="0"/>
        <v/>
      </c>
      <c r="J5" s="19" t="str">
        <f t="shared" ca="1" si="0"/>
        <v/>
      </c>
      <c r="K5" s="19" t="str">
        <f t="shared" ca="1" si="0"/>
        <v/>
      </c>
      <c r="L5" s="19" t="str">
        <f t="shared" ca="1" si="0"/>
        <v/>
      </c>
      <c r="M5" s="19" t="str">
        <f t="shared" ca="1" si="0"/>
        <v/>
      </c>
      <c r="N5" s="19" t="str">
        <f t="shared" ca="1" si="0"/>
        <v/>
      </c>
      <c r="O5" s="19" t="str">
        <f t="shared" ca="1" si="2"/>
        <v/>
      </c>
      <c r="P5" s="19" t="str">
        <f t="shared" ca="1" si="0"/>
        <v/>
      </c>
      <c r="Q5" s="19" t="str">
        <f t="shared" ca="1" si="0"/>
        <v/>
      </c>
    </row>
    <row r="6" spans="1:17">
      <c r="A6" s="63" t="str">
        <f ca="1">IF(ISBLANK(OFFSET(Portfolio!$A$4,ROW()-ROW($A$2),0)),"",OFFSET(Portfolio!$A$4,ROW()-ROW($A$2),0))</f>
        <v>VAW</v>
      </c>
      <c r="B6" s="18">
        <f ca="1">INDEX(Portfolio!$1:$1048576,MATCH($A6,Portfolio!$A:$A,0),MATCH(B$1,Portfolio!$4:$4,0))*100</f>
        <v>1.0975331885005362</v>
      </c>
      <c r="C6" s="175" t="str">
        <f ca="1">INDEX(Portfolio!$AH:$AH,MATCH($A6,Portfolio!$A:$A,))</f>
        <v>Basic Materials</v>
      </c>
      <c r="E6" s="283" t="str">
        <f t="shared" ca="1" si="3"/>
        <v>VAW</v>
      </c>
      <c r="F6" s="19" t="str">
        <f t="shared" ca="1" si="4"/>
        <v/>
      </c>
      <c r="G6" s="19">
        <f t="shared" ca="1" si="0"/>
        <v>1.0975331885005362</v>
      </c>
      <c r="H6" s="19" t="str">
        <f t="shared" ca="1" si="1"/>
        <v/>
      </c>
      <c r="I6" s="19" t="str">
        <f t="shared" ca="1" si="0"/>
        <v/>
      </c>
      <c r="J6" s="19" t="str">
        <f t="shared" ca="1" si="0"/>
        <v/>
      </c>
      <c r="K6" s="19" t="str">
        <f t="shared" ca="1" si="0"/>
        <v/>
      </c>
      <c r="L6" s="19" t="str">
        <f t="shared" ca="1" si="0"/>
        <v/>
      </c>
      <c r="M6" s="19" t="str">
        <f t="shared" ca="1" si="0"/>
        <v/>
      </c>
      <c r="N6" s="19" t="str">
        <f t="shared" ca="1" si="0"/>
        <v/>
      </c>
      <c r="O6" s="19" t="str">
        <f t="shared" ca="1" si="2"/>
        <v/>
      </c>
      <c r="P6" s="19" t="str">
        <f t="shared" ca="1" si="0"/>
        <v/>
      </c>
      <c r="Q6" s="19" t="str">
        <f t="shared" ca="1" si="0"/>
        <v/>
      </c>
    </row>
    <row r="7" spans="1:17">
      <c r="A7" s="63" t="str">
        <f ca="1">IF(ISBLANK(OFFSET(Portfolio!$A$4,ROW()-ROW($A$2),0)),"",OFFSET(Portfolio!$A$4,ROW()-ROW($A$2),0))</f>
        <v>VFH</v>
      </c>
      <c r="B7" s="18">
        <f ca="1">INDEX(Portfolio!$1:$1048576,MATCH($A7,Portfolio!$A:$A,0),MATCH(B$1,Portfolio!$4:$4,0))*100</f>
        <v>1.2070673309841704</v>
      </c>
      <c r="C7" s="175" t="str">
        <f ca="1">INDEX(Portfolio!$AH:$AH,MATCH($A7,Portfolio!$A:$A,))</f>
        <v>Financial Services</v>
      </c>
      <c r="E7" s="283" t="str">
        <f t="shared" ca="1" si="3"/>
        <v>VFH</v>
      </c>
      <c r="F7" s="19" t="str">
        <f t="shared" ca="1" si="4"/>
        <v/>
      </c>
      <c r="G7" s="19" t="str">
        <f t="shared" ca="1" si="0"/>
        <v/>
      </c>
      <c r="H7" s="19" t="str">
        <f t="shared" ca="1" si="1"/>
        <v/>
      </c>
      <c r="I7" s="19" t="str">
        <f t="shared" ca="1" si="0"/>
        <v/>
      </c>
      <c r="J7" s="19">
        <f t="shared" ca="1" si="0"/>
        <v>1.2070673309841704</v>
      </c>
      <c r="K7" s="19" t="str">
        <f t="shared" ca="1" si="0"/>
        <v/>
      </c>
      <c r="L7" s="19" t="str">
        <f t="shared" ca="1" si="0"/>
        <v/>
      </c>
      <c r="M7" s="19" t="str">
        <f t="shared" ca="1" si="0"/>
        <v/>
      </c>
      <c r="N7" s="19" t="str">
        <f t="shared" ca="1" si="0"/>
        <v/>
      </c>
      <c r="O7" s="19" t="str">
        <f t="shared" ca="1" si="2"/>
        <v/>
      </c>
      <c r="P7" s="19" t="str">
        <f t="shared" ca="1" si="0"/>
        <v/>
      </c>
      <c r="Q7" s="19" t="str">
        <f t="shared" ca="1" si="0"/>
        <v/>
      </c>
    </row>
    <row r="8" spans="1:17">
      <c r="A8" s="63" t="str">
        <f ca="1">IF(ISBLANK(OFFSET(Portfolio!$A$4,ROW()-ROW($A$2),0)),"",OFFSET(Portfolio!$A$4,ROW()-ROW($A$2),0))</f>
        <v>VIS</v>
      </c>
      <c r="B8" s="18">
        <f ca="1">INDEX(Portfolio!$1:$1048576,MATCH($A8,Portfolio!$A:$A,0),MATCH(B$1,Portfolio!$4:$4,0))*100</f>
        <v>3.2196096765012568E-2</v>
      </c>
      <c r="C8" s="175" t="str">
        <f ca="1">INDEX(Portfolio!$AH:$AH,MATCH($A8,Portfolio!$A:$A,))</f>
        <v>Industrials</v>
      </c>
      <c r="E8" s="283" t="str">
        <f t="shared" ca="1" si="3"/>
        <v>VIS</v>
      </c>
      <c r="F8" s="19" t="str">
        <f t="shared" ca="1" si="4"/>
        <v/>
      </c>
      <c r="G8" s="19" t="str">
        <f t="shared" ca="1" si="0"/>
        <v/>
      </c>
      <c r="H8" s="19" t="str">
        <f t="shared" ca="1" si="1"/>
        <v/>
      </c>
      <c r="I8" s="19" t="str">
        <f t="shared" ca="1" si="0"/>
        <v/>
      </c>
      <c r="J8" s="19" t="str">
        <f t="shared" ca="1" si="0"/>
        <v/>
      </c>
      <c r="K8" s="19">
        <f t="shared" ca="1" si="0"/>
        <v>3.2196096765012568E-2</v>
      </c>
      <c r="L8" s="19" t="str">
        <f t="shared" ca="1" si="0"/>
        <v/>
      </c>
      <c r="M8" s="19" t="str">
        <f t="shared" ca="1" si="0"/>
        <v/>
      </c>
      <c r="N8" s="19" t="str">
        <f t="shared" ca="1" si="0"/>
        <v/>
      </c>
      <c r="O8" s="19" t="str">
        <f t="shared" ca="1" si="2"/>
        <v/>
      </c>
      <c r="P8" s="19" t="str">
        <f t="shared" ca="1" si="0"/>
        <v/>
      </c>
      <c r="Q8" s="19" t="str">
        <f t="shared" ca="1" si="0"/>
        <v/>
      </c>
    </row>
    <row r="9" spans="1:17">
      <c r="A9" s="63" t="str">
        <f ca="1">IF(ISBLANK(OFFSET(Portfolio!$A$4,ROW()-ROW($A$2),0)),"",OFFSET(Portfolio!$A$4,ROW()-ROW($A$2),0))</f>
        <v>VGT</v>
      </c>
      <c r="B9" s="18">
        <f ca="1">INDEX(Portfolio!$1:$1048576,MATCH($A9,Portfolio!$A:$A,0),MATCH(B$1,Portfolio!$4:$4,0))*100</f>
        <v>5.2412942741371209</v>
      </c>
      <c r="C9" s="175" t="str">
        <f ca="1">INDEX(Portfolio!$AH:$AH,MATCH($A9,Portfolio!$A:$A,))</f>
        <v>Information Technology</v>
      </c>
      <c r="E9" s="283" t="str">
        <f t="shared" ca="1" si="3"/>
        <v>VGT</v>
      </c>
      <c r="F9" s="19" t="str">
        <f t="shared" ca="1" si="4"/>
        <v/>
      </c>
      <c r="G9" s="19" t="str">
        <f t="shared" ca="1" si="0"/>
        <v/>
      </c>
      <c r="H9" s="19" t="str">
        <f t="shared" ca="1" si="1"/>
        <v/>
      </c>
      <c r="I9" s="19" t="str">
        <f t="shared" ca="1" si="0"/>
        <v/>
      </c>
      <c r="J9" s="19" t="str">
        <f t="shared" ca="1" si="0"/>
        <v/>
      </c>
      <c r="K9" s="19" t="str">
        <f t="shared" ca="1" si="0"/>
        <v/>
      </c>
      <c r="L9" s="19" t="str">
        <f t="shared" ca="1" si="0"/>
        <v/>
      </c>
      <c r="M9" s="19" t="str">
        <f t="shared" ca="1" si="0"/>
        <v/>
      </c>
      <c r="N9" s="19">
        <f t="shared" ca="1" si="0"/>
        <v>5.2412942741371209</v>
      </c>
      <c r="O9" s="19" t="str">
        <f t="shared" ca="1" si="2"/>
        <v/>
      </c>
      <c r="P9" s="19" t="str">
        <f t="shared" ca="1" si="0"/>
        <v/>
      </c>
      <c r="Q9" s="19" t="str">
        <f t="shared" ca="1" si="0"/>
        <v/>
      </c>
    </row>
    <row r="10" spans="1:17">
      <c r="A10" s="63" t="str">
        <f ca="1">IF(ISBLANK(OFFSET(Portfolio!$A$4,ROW()-ROW($A$2),0)),"",OFFSET(Portfolio!$A$4,ROW()-ROW($A$2),0))</f>
        <v>VDC</v>
      </c>
      <c r="B10" s="18">
        <f ca="1">INDEX(Portfolio!$1:$1048576,MATCH($A10,Portfolio!$A:$A,0),MATCH(B$1,Portfolio!$4:$4,0))*100</f>
        <v>1.292473657673451</v>
      </c>
      <c r="C10" s="175" t="str">
        <f ca="1">INDEX(Portfolio!$AH:$AH,MATCH($A10,Portfolio!$A:$A,))</f>
        <v>Consumer Staples</v>
      </c>
      <c r="E10" s="283" t="str">
        <f t="shared" ca="1" si="3"/>
        <v>VDC</v>
      </c>
      <c r="F10" s="19" t="str">
        <f t="shared" ca="1" si="4"/>
        <v/>
      </c>
      <c r="G10" s="19" t="str">
        <f t="shared" ca="1" si="0"/>
        <v/>
      </c>
      <c r="H10" s="19" t="str">
        <f t="shared" ca="1" si="1"/>
        <v/>
      </c>
      <c r="I10" s="19" t="str">
        <f t="shared" ca="1" si="0"/>
        <v/>
      </c>
      <c r="J10" s="19" t="str">
        <f t="shared" ca="1" si="0"/>
        <v/>
      </c>
      <c r="K10" s="19" t="str">
        <f t="shared" ca="1" si="0"/>
        <v/>
      </c>
      <c r="L10" s="19" t="str">
        <f t="shared" ca="1" si="0"/>
        <v/>
      </c>
      <c r="M10" s="19" t="str">
        <f t="shared" ca="1" si="0"/>
        <v/>
      </c>
      <c r="N10" s="19" t="str">
        <f t="shared" ca="1" si="0"/>
        <v/>
      </c>
      <c r="O10" s="19">
        <f t="shared" ca="1" si="2"/>
        <v>1.292473657673451</v>
      </c>
      <c r="P10" s="19" t="str">
        <f t="shared" ca="1" si="0"/>
        <v/>
      </c>
      <c r="Q10" s="19" t="str">
        <f t="shared" ca="1" si="0"/>
        <v/>
      </c>
    </row>
    <row r="11" spans="1:17">
      <c r="A11" s="63" t="str">
        <f ca="1">IF(ISBLANK(OFFSET(Portfolio!$A$4,ROW()-ROW($A$2),0)),"",OFFSET(Portfolio!$A$4,ROW()-ROW($A$2),0))</f>
        <v>ACLS</v>
      </c>
      <c r="B11" s="18">
        <f ca="1">INDEX(Portfolio!$1:$1048576,MATCH($A11,Portfolio!$A:$A,0),MATCH(B$1,Portfolio!$4:$4,0))*100</f>
        <v>1.6728991064606715</v>
      </c>
      <c r="C11" s="175" t="str">
        <f ca="1">INDEX(Portfolio!$AH:$AH,MATCH($A11,Portfolio!$A:$A,))</f>
        <v>Information Technology</v>
      </c>
      <c r="E11" s="283" t="str">
        <f t="shared" ca="1" si="3"/>
        <v>ACLS</v>
      </c>
      <c r="F11" s="19" t="str">
        <f t="shared" ca="1" si="4"/>
        <v/>
      </c>
      <c r="G11" s="19" t="str">
        <f t="shared" ca="1" si="0"/>
        <v/>
      </c>
      <c r="H11" s="19" t="str">
        <f t="shared" ca="1" si="1"/>
        <v/>
      </c>
      <c r="I11" s="19" t="str">
        <f t="shared" ca="1" si="0"/>
        <v/>
      </c>
      <c r="J11" s="19" t="str">
        <f t="shared" ca="1" si="0"/>
        <v/>
      </c>
      <c r="K11" s="19" t="str">
        <f t="shared" ca="1" si="0"/>
        <v/>
      </c>
      <c r="L11" s="19" t="str">
        <f t="shared" ca="1" si="0"/>
        <v/>
      </c>
      <c r="M11" s="19" t="str">
        <f t="shared" ca="1" si="0"/>
        <v/>
      </c>
      <c r="N11" s="19">
        <f t="shared" ca="1" si="0"/>
        <v>1.6728991064606715</v>
      </c>
      <c r="O11" s="19" t="str">
        <f t="shared" ca="1" si="2"/>
        <v/>
      </c>
      <c r="P11" s="19" t="str">
        <f t="shared" ca="1" si="0"/>
        <v/>
      </c>
      <c r="Q11" s="19" t="str">
        <f t="shared" ca="1" si="0"/>
        <v/>
      </c>
    </row>
    <row r="12" spans="1:17">
      <c r="A12" s="63" t="str">
        <f ca="1">IF(ISBLANK(OFFSET(Portfolio!$A$4,ROW()-ROW($A$2),0)),"",OFFSET(Portfolio!$A$4,ROW()-ROW($A$2),0))</f>
        <v>GPK</v>
      </c>
      <c r="B12" s="18">
        <f ca="1">INDEX(Portfolio!$1:$1048576,MATCH($A12,Portfolio!$A:$A,0),MATCH(B$1,Portfolio!$4:$4,0))*100</f>
        <v>2.8088689950298784</v>
      </c>
      <c r="C12" s="175" t="str">
        <f ca="1">INDEX(Portfolio!$AH:$AH,MATCH($A12,Portfolio!$A:$A,))</f>
        <v>Industrials</v>
      </c>
      <c r="E12" s="283" t="str">
        <f t="shared" ca="1" si="3"/>
        <v>GPK</v>
      </c>
      <c r="F12" s="19" t="str">
        <f t="shared" ca="1" si="4"/>
        <v/>
      </c>
      <c r="G12" s="19" t="str">
        <f t="shared" ca="1" si="0"/>
        <v/>
      </c>
      <c r="H12" s="19" t="str">
        <f t="shared" ca="1" si="1"/>
        <v/>
      </c>
      <c r="I12" s="19" t="str">
        <f t="shared" ca="1" si="0"/>
        <v/>
      </c>
      <c r="J12" s="19" t="str">
        <f t="shared" ca="1" si="0"/>
        <v/>
      </c>
      <c r="K12" s="19">
        <f t="shared" ca="1" si="0"/>
        <v>2.8088689950298784</v>
      </c>
      <c r="L12" s="19" t="str">
        <f t="shared" ca="1" si="0"/>
        <v/>
      </c>
      <c r="M12" s="19" t="str">
        <f t="shared" ca="1" si="0"/>
        <v/>
      </c>
      <c r="N12" s="19" t="str">
        <f t="shared" ca="1" si="0"/>
        <v/>
      </c>
      <c r="O12" s="19" t="str">
        <f t="shared" ca="1" si="2"/>
        <v/>
      </c>
      <c r="P12" s="19" t="str">
        <f t="shared" ca="1" si="0"/>
        <v/>
      </c>
      <c r="Q12" s="19" t="str">
        <f t="shared" ca="1" si="0"/>
        <v/>
      </c>
    </row>
    <row r="13" spans="1:17">
      <c r="A13" s="63" t="str">
        <f ca="1">IF(ISBLANK(OFFSET(Portfolio!$A$4,ROW()-ROW($A$2),0)),"",OFFSET(Portfolio!$A$4,ROW()-ROW($A$2),0))</f>
        <v>CMCSA</v>
      </c>
      <c r="B13" s="18">
        <f ca="1">INDEX(Portfolio!$1:$1048576,MATCH($A13,Portfolio!$A:$A,0),MATCH(B$1,Portfolio!$4:$4,0))*100</f>
        <v>2.6596595308698991</v>
      </c>
      <c r="C13" s="175" t="str">
        <f ca="1">INDEX(Portfolio!$AH:$AH,MATCH($A13,Portfolio!$A:$A,))</f>
        <v>Communication Services</v>
      </c>
      <c r="E13" s="283" t="str">
        <f t="shared" ca="1" si="3"/>
        <v>CMCSA</v>
      </c>
      <c r="F13" s="19" t="str">
        <f t="shared" ca="1" si="4"/>
        <v/>
      </c>
      <c r="G13" s="19" t="str">
        <f t="shared" ca="1" si="0"/>
        <v/>
      </c>
      <c r="H13" s="19" t="str">
        <f t="shared" ca="1" si="1"/>
        <v/>
      </c>
      <c r="I13" s="19" t="str">
        <f t="shared" ca="1" si="0"/>
        <v/>
      </c>
      <c r="J13" s="19" t="str">
        <f t="shared" ca="1" si="0"/>
        <v/>
      </c>
      <c r="K13" s="19" t="str">
        <f t="shared" ca="1" si="0"/>
        <v/>
      </c>
      <c r="L13" s="19" t="str">
        <f t="shared" ca="1" si="0"/>
        <v/>
      </c>
      <c r="M13" s="19">
        <f t="shared" ca="1" si="0"/>
        <v>2.6596595308698991</v>
      </c>
      <c r="N13" s="19" t="str">
        <f t="shared" ca="1" si="0"/>
        <v/>
      </c>
      <c r="O13" s="19" t="str">
        <f t="shared" ca="1" si="2"/>
        <v/>
      </c>
      <c r="P13" s="19" t="str">
        <f t="shared" ca="1" si="0"/>
        <v/>
      </c>
      <c r="Q13" s="19" t="str">
        <f t="shared" ca="1" si="0"/>
        <v/>
      </c>
    </row>
    <row r="14" spans="1:17">
      <c r="A14" s="63" t="str">
        <f ca="1">IF(ISBLANK(OFFSET(Portfolio!$A$4,ROW()-ROW($A$2),0)),"",OFFSET(Portfolio!$A$4,ROW()-ROW($A$2),0))</f>
        <v>CSCO</v>
      </c>
      <c r="B14" s="18">
        <f ca="1">INDEX(Portfolio!$1:$1048576,MATCH($A14,Portfolio!$A:$A,0),MATCH(B$1,Portfolio!$4:$4,0))*100</f>
        <v>2.2111271369916778</v>
      </c>
      <c r="C14" s="175" t="str">
        <f ca="1">INDEX(Portfolio!$AH:$AH,MATCH($A14,Portfolio!$A:$A,))</f>
        <v>Information Technology</v>
      </c>
      <c r="E14" s="283" t="str">
        <f t="shared" ca="1" si="3"/>
        <v>CSCO</v>
      </c>
      <c r="F14" s="19" t="str">
        <f t="shared" ca="1" si="4"/>
        <v/>
      </c>
      <c r="G14" s="19" t="str">
        <f t="shared" ca="1" si="0"/>
        <v/>
      </c>
      <c r="H14" s="19" t="str">
        <f t="shared" ca="1" si="1"/>
        <v/>
      </c>
      <c r="I14" s="19" t="str">
        <f t="shared" ca="1" si="0"/>
        <v/>
      </c>
      <c r="J14" s="19" t="str">
        <f t="shared" ca="1" si="0"/>
        <v/>
      </c>
      <c r="K14" s="19" t="str">
        <f t="shared" ca="1" si="0"/>
        <v/>
      </c>
      <c r="L14" s="19" t="str">
        <f t="shared" ca="1" si="0"/>
        <v/>
      </c>
      <c r="M14" s="19" t="str">
        <f t="shared" ca="1" si="0"/>
        <v/>
      </c>
      <c r="N14" s="19">
        <f t="shared" ca="1" si="0"/>
        <v>2.2111271369916778</v>
      </c>
      <c r="O14" s="19" t="str">
        <f t="shared" ca="1" si="2"/>
        <v/>
      </c>
      <c r="P14" s="19" t="str">
        <f t="shared" ca="1" si="0"/>
        <v/>
      </c>
      <c r="Q14" s="19" t="str">
        <f t="shared" ca="1" si="0"/>
        <v/>
      </c>
    </row>
    <row r="15" spans="1:17">
      <c r="A15" s="63" t="str">
        <f ca="1">IF(ISBLANK(OFFSET(Portfolio!$A$4,ROW()-ROW($A$2),0)),"",OFFSET(Portfolio!$A$4,ROW()-ROW($A$2),0))</f>
        <v>CRM</v>
      </c>
      <c r="B15" s="18">
        <f ca="1">INDEX(Portfolio!$1:$1048576,MATCH($A15,Portfolio!$A:$A,0),MATCH(B$1,Portfolio!$4:$4,0))*100</f>
        <v>6.7526273936635324</v>
      </c>
      <c r="C15" s="175" t="str">
        <f ca="1">INDEX(Portfolio!$AH:$AH,MATCH($A15,Portfolio!$A:$A,))</f>
        <v>Information Technology</v>
      </c>
      <c r="E15" s="283" t="str">
        <f t="shared" ca="1" si="3"/>
        <v>CRM</v>
      </c>
      <c r="F15" s="19" t="str">
        <f t="shared" ca="1" si="4"/>
        <v/>
      </c>
      <c r="G15" s="19" t="str">
        <f t="shared" ca="1" si="0"/>
        <v/>
      </c>
      <c r="H15" s="19" t="str">
        <f t="shared" ca="1" si="1"/>
        <v/>
      </c>
      <c r="I15" s="19" t="str">
        <f t="shared" ca="1" si="0"/>
        <v/>
      </c>
      <c r="J15" s="19" t="str">
        <f t="shared" ca="1" si="0"/>
        <v/>
      </c>
      <c r="K15" s="19" t="str">
        <f t="shared" ca="1" si="0"/>
        <v/>
      </c>
      <c r="L15" s="19" t="str">
        <f t="shared" ca="1" si="0"/>
        <v/>
      </c>
      <c r="M15" s="19" t="str">
        <f t="shared" ca="1" si="0"/>
        <v/>
      </c>
      <c r="N15" s="19">
        <f t="shared" ca="1" si="0"/>
        <v>6.7526273936635324</v>
      </c>
      <c r="O15" s="19" t="str">
        <f t="shared" ca="1" si="2"/>
        <v/>
      </c>
      <c r="P15" s="19" t="str">
        <f t="shared" ca="1" si="0"/>
        <v/>
      </c>
      <c r="Q15" s="19" t="str">
        <f t="shared" ca="1" si="0"/>
        <v/>
      </c>
    </row>
    <row r="16" spans="1:17">
      <c r="A16" s="63" t="str">
        <f ca="1">IF(ISBLANK(OFFSET(Portfolio!$A$4,ROW()-ROW($A$2),0)),"",OFFSET(Portfolio!$A$4,ROW()-ROW($A$2),0))</f>
        <v>MKTX</v>
      </c>
      <c r="B16" s="18">
        <f ca="1">INDEX(Portfolio!$1:$1048576,MATCH($A16,Portfolio!$A:$A,0),MATCH(B$1,Portfolio!$4:$4,0))*100</f>
        <v>3.3029936109082656</v>
      </c>
      <c r="C16" s="175" t="str">
        <f ca="1">INDEX(Portfolio!$AH:$AH,MATCH($A16,Portfolio!$A:$A,))</f>
        <v>Financial Services</v>
      </c>
      <c r="E16" s="283" t="str">
        <f t="shared" ca="1" si="3"/>
        <v>MKTX</v>
      </c>
      <c r="F16" s="19" t="str">
        <f t="shared" ca="1" si="4"/>
        <v/>
      </c>
      <c r="G16" s="19" t="str">
        <f t="shared" ca="1" si="0"/>
        <v/>
      </c>
      <c r="H16" s="19" t="str">
        <f t="shared" ca="1" si="1"/>
        <v/>
      </c>
      <c r="I16" s="19" t="str">
        <f t="shared" ca="1" si="0"/>
        <v/>
      </c>
      <c r="J16" s="19">
        <f t="shared" ca="1" si="0"/>
        <v>3.3029936109082656</v>
      </c>
      <c r="K16" s="19" t="str">
        <f t="shared" ca="1" si="0"/>
        <v/>
      </c>
      <c r="L16" s="19" t="str">
        <f t="shared" ca="1" si="0"/>
        <v/>
      </c>
      <c r="M16" s="19" t="str">
        <f t="shared" ca="1" si="0"/>
        <v/>
      </c>
      <c r="N16" s="19" t="str">
        <f t="shared" ca="1" si="0"/>
        <v/>
      </c>
      <c r="O16" s="19" t="str">
        <f t="shared" ca="1" si="2"/>
        <v/>
      </c>
      <c r="P16" s="19" t="str">
        <f t="shared" ca="1" si="0"/>
        <v/>
      </c>
      <c r="Q16" s="19" t="str">
        <f t="shared" ca="1" si="0"/>
        <v/>
      </c>
    </row>
    <row r="17" spans="1:17">
      <c r="A17" s="63" t="str">
        <f ca="1">IF(ISBLANK(OFFSET(Portfolio!$A$4,ROW()-ROW($A$2),0)),"",OFFSET(Portfolio!$A$4,ROW()-ROW($A$2),0))</f>
        <v>OSK</v>
      </c>
      <c r="B17" s="18">
        <f ca="1">INDEX(Portfolio!$1:$1048576,MATCH($A17,Portfolio!$A:$A,0),MATCH(B$1,Portfolio!$4:$4,0))*100</f>
        <v>4.4870189945820478</v>
      </c>
      <c r="C17" s="175" t="str">
        <f ca="1">INDEX(Portfolio!$AH:$AH,MATCH($A17,Portfolio!$A:$A,))</f>
        <v>Basic Materials</v>
      </c>
      <c r="E17" s="283" t="str">
        <f t="shared" ca="1" si="3"/>
        <v>OSK</v>
      </c>
      <c r="F17" s="19" t="str">
        <f t="shared" ca="1" si="4"/>
        <v/>
      </c>
      <c r="G17" s="19">
        <f t="shared" ca="1" si="0"/>
        <v>4.4870189945820478</v>
      </c>
      <c r="H17" s="19" t="str">
        <f t="shared" ca="1" si="1"/>
        <v/>
      </c>
      <c r="I17" s="19" t="str">
        <f t="shared" ca="1" si="0"/>
        <v/>
      </c>
      <c r="J17" s="19" t="str">
        <f t="shared" ca="1" si="0"/>
        <v/>
      </c>
      <c r="K17" s="19" t="str">
        <f t="shared" ca="1" si="0"/>
        <v/>
      </c>
      <c r="L17" s="19" t="str">
        <f t="shared" ca="1" si="0"/>
        <v/>
      </c>
      <c r="M17" s="19" t="str">
        <f t="shared" ca="1" si="0"/>
        <v/>
      </c>
      <c r="N17" s="19" t="str">
        <f t="shared" ca="1" si="0"/>
        <v/>
      </c>
      <c r="O17" s="19" t="str">
        <f t="shared" ca="1" si="2"/>
        <v/>
      </c>
      <c r="P17" s="19" t="str">
        <f t="shared" ca="1" si="0"/>
        <v/>
      </c>
      <c r="Q17" s="19" t="str">
        <f t="shared" ca="1" si="0"/>
        <v/>
      </c>
    </row>
    <row r="18" spans="1:17">
      <c r="A18" s="63" t="str">
        <f ca="1">IF(ISBLANK(OFFSET(Portfolio!$A$4,ROW()-ROW($A$2),0)),"",OFFSET(Portfolio!$A$4,ROW()-ROW($A$2),0))</f>
        <v>HON</v>
      </c>
      <c r="B18" s="18">
        <f ca="1">INDEX(Portfolio!$1:$1048576,MATCH($A18,Portfolio!$A:$A,0),MATCH(B$1,Portfolio!$4:$4,0))*100</f>
        <v>1.7714534173988887</v>
      </c>
      <c r="C18" s="175" t="str">
        <f ca="1">INDEX(Portfolio!$AH:$AH,MATCH($A18,Portfolio!$A:$A,))</f>
        <v>Industrials</v>
      </c>
      <c r="E18" s="283" t="str">
        <f t="shared" ca="1" si="3"/>
        <v>HON</v>
      </c>
      <c r="F18" s="19" t="str">
        <f t="shared" ca="1" si="4"/>
        <v/>
      </c>
      <c r="G18" s="19" t="str">
        <f t="shared" ca="1" si="0"/>
        <v/>
      </c>
      <c r="H18" s="19" t="str">
        <f t="shared" ca="1" si="1"/>
        <v/>
      </c>
      <c r="I18" s="19" t="str">
        <f t="shared" ca="1" si="0"/>
        <v/>
      </c>
      <c r="J18" s="19" t="str">
        <f t="shared" ca="1" si="0"/>
        <v/>
      </c>
      <c r="K18" s="19">
        <f t="shared" ca="1" si="0"/>
        <v>1.7714534173988887</v>
      </c>
      <c r="L18" s="19" t="str">
        <f t="shared" ca="1" si="0"/>
        <v/>
      </c>
      <c r="M18" s="19" t="str">
        <f t="shared" ca="1" si="0"/>
        <v/>
      </c>
      <c r="N18" s="19" t="str">
        <f t="shared" ca="1" si="0"/>
        <v/>
      </c>
      <c r="O18" s="19" t="str">
        <f t="shared" ca="1" si="2"/>
        <v/>
      </c>
      <c r="P18" s="19" t="str">
        <f t="shared" ca="1" si="0"/>
        <v/>
      </c>
      <c r="Q18" s="19" t="str">
        <f t="shared" ca="1" si="0"/>
        <v/>
      </c>
    </row>
    <row r="19" spans="1:17">
      <c r="A19" s="63" t="str">
        <f ca="1">IF(ISBLANK(OFFSET(Portfolio!$A$4,ROW()-ROW($A$2),0)),"",OFFSET(Portfolio!$A$4,ROW()-ROW($A$2),0))</f>
        <v>AMKR</v>
      </c>
      <c r="B19" s="18">
        <f ca="1">INDEX(Portfolio!$1:$1048576,MATCH($A19,Portfolio!$A:$A,0),MATCH(B$1,Portfolio!$4:$4,0))*100</f>
        <v>5.6190272389065656</v>
      </c>
      <c r="C19" s="175" t="str">
        <f ca="1">INDEX(Portfolio!$AH:$AH,MATCH($A19,Portfolio!$A:$A,))</f>
        <v>Information Technology</v>
      </c>
      <c r="E19" s="283" t="str">
        <f t="shared" ca="1" si="3"/>
        <v>AMKR</v>
      </c>
      <c r="F19" s="19" t="str">
        <f t="shared" ca="1" si="4"/>
        <v/>
      </c>
      <c r="G19" s="19" t="str">
        <f t="shared" ca="1" si="0"/>
        <v/>
      </c>
      <c r="H19" s="19" t="str">
        <f t="shared" ca="1" si="1"/>
        <v/>
      </c>
      <c r="I19" s="19" t="str">
        <f t="shared" ca="1" si="0"/>
        <v/>
      </c>
      <c r="J19" s="19" t="str">
        <f t="shared" ca="1" si="0"/>
        <v/>
      </c>
      <c r="K19" s="19" t="str">
        <f t="shared" ca="1" si="0"/>
        <v/>
      </c>
      <c r="L19" s="19" t="str">
        <f t="shared" ca="1" si="0"/>
        <v/>
      </c>
      <c r="M19" s="19" t="str">
        <f t="shared" ca="1" si="0"/>
        <v/>
      </c>
      <c r="N19" s="19">
        <f t="shared" ca="1" si="0"/>
        <v>5.6190272389065656</v>
      </c>
      <c r="O19" s="19" t="str">
        <f t="shared" ca="1" si="2"/>
        <v/>
      </c>
      <c r="P19" s="19" t="str">
        <f t="shared" ca="1" si="0"/>
        <v/>
      </c>
      <c r="Q19" s="19" t="str">
        <f t="shared" ca="1" si="0"/>
        <v/>
      </c>
    </row>
    <row r="20" spans="1:17">
      <c r="A20" s="63" t="str">
        <f ca="1">IF(ISBLANK(OFFSET(Portfolio!$A$4,ROW()-ROW($A$2),0)),"",OFFSET(Portfolio!$A$4,ROW()-ROW($A$2),0))</f>
        <v>KEYS</v>
      </c>
      <c r="B20" s="18">
        <f ca="1">INDEX(Portfolio!$1:$1048576,MATCH($A20,Portfolio!$A:$A,0),MATCH(B$1,Portfolio!$4:$4,0))*100</f>
        <v>3.0898288543655177</v>
      </c>
      <c r="C20" s="175" t="str">
        <f ca="1">INDEX(Portfolio!$AH:$AH,MATCH($A20,Portfolio!$A:$A,))</f>
        <v>Information Technology</v>
      </c>
      <c r="E20" s="283" t="str">
        <f t="shared" ca="1" si="3"/>
        <v>KEYS</v>
      </c>
      <c r="F20" s="19" t="str">
        <f t="shared" ca="1" si="4"/>
        <v/>
      </c>
      <c r="G20" s="19" t="str">
        <f t="shared" ca="1" si="4"/>
        <v/>
      </c>
      <c r="H20" s="19" t="str">
        <f t="shared" ca="1" si="1"/>
        <v/>
      </c>
      <c r="I20" s="19" t="str">
        <f t="shared" ca="1" si="4"/>
        <v/>
      </c>
      <c r="J20" s="19" t="str">
        <f t="shared" ca="1" si="4"/>
        <v/>
      </c>
      <c r="K20" s="19" t="str">
        <f t="shared" ca="1" si="4"/>
        <v/>
      </c>
      <c r="L20" s="19" t="str">
        <f t="shared" ca="1" si="4"/>
        <v/>
      </c>
      <c r="M20" s="19" t="str">
        <f t="shared" ca="1" si="4"/>
        <v/>
      </c>
      <c r="N20" s="19">
        <f t="shared" ca="1" si="4"/>
        <v>3.0898288543655177</v>
      </c>
      <c r="O20" s="19" t="str">
        <f t="shared" ca="1" si="2"/>
        <v/>
      </c>
      <c r="P20" s="19" t="str">
        <f t="shared" ca="1" si="4"/>
        <v/>
      </c>
      <c r="Q20" s="19" t="str">
        <f t="shared" ca="1" si="4"/>
        <v/>
      </c>
    </row>
    <row r="21" spans="1:17">
      <c r="A21" s="63" t="str">
        <f ca="1">IF(ISBLANK(OFFSET(Portfolio!$A$4,ROW()-ROW($A$2),0)),"",OFFSET(Portfolio!$A$4,ROW()-ROW($A$2),0))</f>
        <v>LMT</v>
      </c>
      <c r="B21" s="18">
        <f ca="1">INDEX(Portfolio!$1:$1048576,MATCH($A21,Portfolio!$A:$A,0),MATCH(B$1,Portfolio!$4:$4,0))*100</f>
        <v>0.55460684499396429</v>
      </c>
      <c r="C21" s="175" t="str">
        <f ca="1">INDEX(Portfolio!$AH:$AH,MATCH($A21,Portfolio!$A:$A,))</f>
        <v>Industrials</v>
      </c>
      <c r="E21" s="283" t="str">
        <f t="shared" ca="1" si="3"/>
        <v>LMT</v>
      </c>
      <c r="F21" s="19" t="str">
        <f t="shared" ca="1" si="4"/>
        <v/>
      </c>
      <c r="G21" s="19" t="str">
        <f t="shared" ca="1" si="4"/>
        <v/>
      </c>
      <c r="H21" s="19" t="str">
        <f t="shared" ca="1" si="1"/>
        <v/>
      </c>
      <c r="I21" s="19" t="str">
        <f t="shared" ca="1" si="4"/>
        <v/>
      </c>
      <c r="J21" s="19" t="str">
        <f t="shared" ca="1" si="4"/>
        <v/>
      </c>
      <c r="K21" s="19">
        <f t="shared" ca="1" si="4"/>
        <v>0.55460684499396429</v>
      </c>
      <c r="L21" s="19" t="str">
        <f t="shared" ca="1" si="4"/>
        <v/>
      </c>
      <c r="M21" s="19" t="str">
        <f t="shared" ca="1" si="4"/>
        <v/>
      </c>
      <c r="N21" s="19" t="str">
        <f t="shared" ca="1" si="4"/>
        <v/>
      </c>
      <c r="O21" s="19" t="str">
        <f t="shared" ca="1" si="2"/>
        <v/>
      </c>
      <c r="P21" s="19" t="str">
        <f t="shared" ca="1" si="4"/>
        <v/>
      </c>
      <c r="Q21" s="19" t="str">
        <f t="shared" ca="1" si="4"/>
        <v/>
      </c>
    </row>
    <row r="22" spans="1:17">
      <c r="A22" s="63" t="str">
        <f ca="1">IF(ISBLANK(OFFSET(Portfolio!$A$4,ROW()-ROW($A$2),0)),"",OFFSET(Portfolio!$A$4,ROW()-ROW($A$2),0))</f>
        <v>MP</v>
      </c>
      <c r="B22" s="18">
        <f ca="1">INDEX(Portfolio!$1:$1048576,MATCH($A22,Portfolio!$A:$A,0),MATCH(B$1,Portfolio!$4:$4,0))*100</f>
        <v>3.3415027008438001</v>
      </c>
      <c r="C22" s="175" t="str">
        <f ca="1">INDEX(Portfolio!$AH:$AH,MATCH($A22,Portfolio!$A:$A,))</f>
        <v>Basic Materials</v>
      </c>
      <c r="E22" s="283" t="str">
        <f t="shared" ca="1" si="3"/>
        <v>MP</v>
      </c>
      <c r="F22" s="19" t="str">
        <f t="shared" ca="1" si="4"/>
        <v/>
      </c>
      <c r="G22" s="19">
        <f t="shared" ca="1" si="4"/>
        <v>3.3415027008438001</v>
      </c>
      <c r="H22" s="19" t="str">
        <f t="shared" ca="1" si="1"/>
        <v/>
      </c>
      <c r="I22" s="19" t="str">
        <f t="shared" ca="1" si="4"/>
        <v/>
      </c>
      <c r="J22" s="19" t="str">
        <f t="shared" ca="1" si="4"/>
        <v/>
      </c>
      <c r="K22" s="19" t="str">
        <f t="shared" ca="1" si="4"/>
        <v/>
      </c>
      <c r="L22" s="19" t="str">
        <f t="shared" ca="1" si="4"/>
        <v/>
      </c>
      <c r="M22" s="19" t="str">
        <f t="shared" ca="1" si="4"/>
        <v/>
      </c>
      <c r="N22" s="19" t="str">
        <f t="shared" ca="1" si="4"/>
        <v/>
      </c>
      <c r="O22" s="19" t="str">
        <f t="shared" ca="1" si="2"/>
        <v/>
      </c>
      <c r="P22" s="19" t="str">
        <f t="shared" ca="1" si="4"/>
        <v/>
      </c>
      <c r="Q22" s="19" t="str">
        <f t="shared" ca="1" si="4"/>
        <v/>
      </c>
    </row>
    <row r="23" spans="1:17">
      <c r="A23" s="63" t="str">
        <f ca="1">IF(ISBLANK(OFFSET(Portfolio!$A$4,ROW()-ROW($A$2),0)),"",OFFSET(Portfolio!$A$4,ROW()-ROW($A$2),0))</f>
        <v>MSFT</v>
      </c>
      <c r="B23" s="18">
        <f ca="1">INDEX(Portfolio!$1:$1048576,MATCH($A23,Portfolio!$A:$A,0),MATCH(B$1,Portfolio!$4:$4,0))*100</f>
        <v>1.8372253249470942</v>
      </c>
      <c r="C23" s="175" t="str">
        <f ca="1">INDEX(Portfolio!$AH:$AH,MATCH($A23,Portfolio!$A:$A,))</f>
        <v>Information Technology</v>
      </c>
      <c r="E23" s="283" t="str">
        <f t="shared" ca="1" si="3"/>
        <v>MSFT</v>
      </c>
      <c r="F23" s="19" t="str">
        <f t="shared" ca="1" si="4"/>
        <v/>
      </c>
      <c r="G23" s="19" t="str">
        <f t="shared" ca="1" si="4"/>
        <v/>
      </c>
      <c r="H23" s="19" t="str">
        <f t="shared" ca="1" si="1"/>
        <v/>
      </c>
      <c r="I23" s="19" t="str">
        <f t="shared" ca="1" si="4"/>
        <v/>
      </c>
      <c r="J23" s="19" t="str">
        <f t="shared" ca="1" si="4"/>
        <v/>
      </c>
      <c r="K23" s="19" t="str">
        <f t="shared" ca="1" si="4"/>
        <v/>
      </c>
      <c r="L23" s="19" t="str">
        <f t="shared" ca="1" si="4"/>
        <v/>
      </c>
      <c r="M23" s="19" t="str">
        <f t="shared" ca="1" si="4"/>
        <v/>
      </c>
      <c r="N23" s="19">
        <f t="shared" ca="1" si="4"/>
        <v>1.8372253249470942</v>
      </c>
      <c r="O23" s="19" t="str">
        <f t="shared" ca="1" si="2"/>
        <v/>
      </c>
      <c r="P23" s="19" t="str">
        <f t="shared" ca="1" si="4"/>
        <v/>
      </c>
      <c r="Q23" s="19" t="str">
        <f t="shared" ca="1" si="4"/>
        <v/>
      </c>
    </row>
    <row r="24" spans="1:17">
      <c r="A24" s="63" t="str">
        <f ca="1">IF(ISBLANK(OFFSET(Portfolio!$A$4,ROW()-ROW($A$2),0)),"",OFFSET(Portfolio!$A$4,ROW()-ROW($A$2),0))</f>
        <v>QRVO</v>
      </c>
      <c r="B24" s="18">
        <f ca="1">INDEX(Portfolio!$1:$1048576,MATCH($A24,Portfolio!$A:$A,0),MATCH(B$1,Portfolio!$4:$4,0))*100</f>
        <v>1.4430079073259892</v>
      </c>
      <c r="C24" s="175" t="str">
        <f ca="1">INDEX(Portfolio!$AH:$AH,MATCH($A24,Portfolio!$A:$A,))</f>
        <v>Information Technology</v>
      </c>
      <c r="E24" s="283" t="str">
        <f t="shared" ca="1" si="3"/>
        <v>QRVO</v>
      </c>
      <c r="F24" s="19" t="str">
        <f t="shared" ca="1" si="4"/>
        <v/>
      </c>
      <c r="G24" s="19" t="str">
        <f t="shared" ca="1" si="4"/>
        <v/>
      </c>
      <c r="H24" s="19" t="str">
        <f t="shared" ca="1" si="1"/>
        <v/>
      </c>
      <c r="I24" s="19" t="str">
        <f t="shared" ca="1" si="4"/>
        <v/>
      </c>
      <c r="J24" s="19" t="str">
        <f t="shared" ca="1" si="4"/>
        <v/>
      </c>
      <c r="K24" s="19" t="str">
        <f t="shared" ca="1" si="4"/>
        <v/>
      </c>
      <c r="L24" s="19" t="str">
        <f t="shared" ca="1" si="4"/>
        <v/>
      </c>
      <c r="M24" s="19" t="str">
        <f t="shared" ca="1" si="4"/>
        <v/>
      </c>
      <c r="N24" s="19">
        <f t="shared" ca="1" si="4"/>
        <v>1.4430079073259892</v>
      </c>
      <c r="O24" s="19" t="str">
        <f t="shared" ca="1" si="2"/>
        <v/>
      </c>
      <c r="P24" s="19" t="str">
        <f t="shared" ca="1" si="4"/>
        <v/>
      </c>
      <c r="Q24" s="19" t="str">
        <f t="shared" ca="1" si="4"/>
        <v/>
      </c>
    </row>
    <row r="25" spans="1:17">
      <c r="A25" s="63" t="str">
        <f ca="1">IF(ISBLANK(OFFSET(Portfolio!$A$4,ROW()-ROW($A$2),0)),"",OFFSET(Portfolio!$A$4,ROW()-ROW($A$2),0))</f>
        <v>PM</v>
      </c>
      <c r="B25" s="18">
        <f ca="1">INDEX(Portfolio!$1:$1048576,MATCH($A25,Portfolio!$A:$A,0),MATCH(B$1,Portfolio!$4:$4,0))*100</f>
        <v>1.071520719156444</v>
      </c>
      <c r="C25" s="175" t="str">
        <f ca="1">INDEX(Portfolio!$AH:$AH,MATCH($A25,Portfolio!$A:$A,))</f>
        <v>Consumer Staples</v>
      </c>
      <c r="E25" s="283" t="str">
        <f t="shared" ca="1" si="3"/>
        <v>PM</v>
      </c>
      <c r="F25" s="19" t="str">
        <f t="shared" ca="1" si="4"/>
        <v/>
      </c>
      <c r="G25" s="19" t="str">
        <f t="shared" ca="1" si="4"/>
        <v/>
      </c>
      <c r="H25" s="19" t="str">
        <f t="shared" ca="1" si="1"/>
        <v/>
      </c>
      <c r="I25" s="19" t="str">
        <f t="shared" ca="1" si="4"/>
        <v/>
      </c>
      <c r="J25" s="19" t="str">
        <f t="shared" ca="1" si="4"/>
        <v/>
      </c>
      <c r="K25" s="19" t="str">
        <f t="shared" ca="1" si="4"/>
        <v/>
      </c>
      <c r="L25" s="19" t="str">
        <f t="shared" ca="1" si="4"/>
        <v/>
      </c>
      <c r="M25" s="19" t="str">
        <f t="shared" ca="1" si="4"/>
        <v/>
      </c>
      <c r="N25" s="19" t="str">
        <f t="shared" ca="1" si="4"/>
        <v/>
      </c>
      <c r="O25" s="19">
        <f t="shared" ca="1" si="2"/>
        <v>1.071520719156444</v>
      </c>
      <c r="P25" s="19" t="str">
        <f t="shared" ca="1" si="4"/>
        <v/>
      </c>
      <c r="Q25" s="19" t="str">
        <f t="shared" ca="1" si="4"/>
        <v/>
      </c>
    </row>
    <row r="26" spans="1:17">
      <c r="A26" s="63" t="str">
        <f ca="1">IF(ISBLANK(OFFSET(Portfolio!$A$4,ROW()-ROW($A$2),0)),"",OFFSET(Portfolio!$A$4,ROW()-ROW($A$2),0))</f>
        <v>SAN</v>
      </c>
      <c r="B26" s="18">
        <f ca="1">INDEX(Portfolio!$1:$1048576,MATCH($A26,Portfolio!$A:$A,0),MATCH(B$1,Portfolio!$4:$4,0))*100</f>
        <v>1.5505420844395899</v>
      </c>
      <c r="C26" s="175" t="str">
        <f ca="1">INDEX(Portfolio!$AH:$AH,MATCH($A26,Portfolio!$A:$A,))</f>
        <v>Financial Services</v>
      </c>
      <c r="E26" s="283" t="str">
        <f t="shared" ca="1" si="3"/>
        <v>SAN</v>
      </c>
      <c r="F26" s="19" t="str">
        <f t="shared" ca="1" si="4"/>
        <v/>
      </c>
      <c r="G26" s="19" t="str">
        <f t="shared" ca="1" si="4"/>
        <v/>
      </c>
      <c r="H26" s="19" t="str">
        <f t="shared" ca="1" si="1"/>
        <v/>
      </c>
      <c r="I26" s="19" t="str">
        <f t="shared" ca="1" si="4"/>
        <v/>
      </c>
      <c r="J26" s="19">
        <f t="shared" ca="1" si="4"/>
        <v>1.5505420844395899</v>
      </c>
      <c r="K26" s="19" t="str">
        <f t="shared" ca="1" si="4"/>
        <v/>
      </c>
      <c r="L26" s="19" t="str">
        <f t="shared" ca="1" si="4"/>
        <v/>
      </c>
      <c r="M26" s="19" t="str">
        <f t="shared" ca="1" si="4"/>
        <v/>
      </c>
      <c r="N26" s="19" t="str">
        <f t="shared" ca="1" si="4"/>
        <v/>
      </c>
      <c r="O26" s="19" t="str">
        <f t="shared" ca="1" si="2"/>
        <v/>
      </c>
      <c r="P26" s="19" t="str">
        <f t="shared" ca="1" si="4"/>
        <v/>
      </c>
      <c r="Q26" s="19" t="str">
        <f t="shared" ca="1" si="4"/>
        <v/>
      </c>
    </row>
    <row r="27" spans="1:17">
      <c r="A27" s="63" t="str">
        <f ca="1">IF(ISBLANK(OFFSET(Portfolio!$A$4,ROW()-ROW($A$2),0)),"",OFFSET(Portfolio!$A$4,ROW()-ROW($A$2),0))</f>
        <v>SLB</v>
      </c>
      <c r="B27" s="18">
        <f ca="1">INDEX(Portfolio!$1:$1048576,MATCH($A27,Portfolio!$A:$A,0),MATCH(B$1,Portfolio!$4:$4,0))*100</f>
        <v>1.1951489001774844</v>
      </c>
      <c r="C27" s="175" t="str">
        <f ca="1">INDEX(Portfolio!$AH:$AH,MATCH($A27,Portfolio!$A:$A,))</f>
        <v>Energy</v>
      </c>
      <c r="E27" s="283" t="str">
        <f t="shared" ca="1" si="3"/>
        <v>SLB</v>
      </c>
      <c r="F27" s="19" t="str">
        <f t="shared" ca="1" si="4"/>
        <v/>
      </c>
      <c r="G27" s="19" t="str">
        <f t="shared" ca="1" si="4"/>
        <v/>
      </c>
      <c r="H27" s="19" t="str">
        <f t="shared" ca="1" si="1"/>
        <v/>
      </c>
      <c r="I27" s="19">
        <f t="shared" ca="1" si="4"/>
        <v>1.1951489001774844</v>
      </c>
      <c r="J27" s="19" t="str">
        <f t="shared" ca="1" si="4"/>
        <v/>
      </c>
      <c r="K27" s="19" t="str">
        <f t="shared" ca="1" si="4"/>
        <v/>
      </c>
      <c r="L27" s="19" t="str">
        <f t="shared" ca="1" si="4"/>
        <v/>
      </c>
      <c r="M27" s="19" t="str">
        <f t="shared" ca="1" si="4"/>
        <v/>
      </c>
      <c r="N27" s="19" t="str">
        <f t="shared" ca="1" si="4"/>
        <v/>
      </c>
      <c r="O27" s="19" t="str">
        <f t="shared" ca="1" si="2"/>
        <v/>
      </c>
      <c r="P27" s="19" t="str">
        <f t="shared" ca="1" si="4"/>
        <v/>
      </c>
      <c r="Q27" s="19" t="str">
        <f t="shared" ca="1" si="4"/>
        <v/>
      </c>
    </row>
    <row r="28" spans="1:17">
      <c r="A28" s="63" t="str">
        <f ca="1">IF(ISBLANK(OFFSET(Portfolio!$A$4,ROW()-ROW($A$2),0)),"",OFFSET(Portfolio!$A$4,ROW()-ROW($A$2),0))</f>
        <v>TMUS</v>
      </c>
      <c r="B28" s="18">
        <f ca="1">INDEX(Portfolio!$1:$1048576,MATCH($A28,Portfolio!$A:$A,0),MATCH(B$1,Portfolio!$4:$4,0))*100</f>
        <v>1.3590344313944707</v>
      </c>
      <c r="C28" s="175" t="str">
        <f ca="1">INDEX(Portfolio!$AH:$AH,MATCH($A28,Portfolio!$A:$A,))</f>
        <v>Communication Services</v>
      </c>
      <c r="E28" s="283" t="str">
        <f t="shared" ca="1" si="3"/>
        <v>TMUS</v>
      </c>
      <c r="F28" s="19" t="str">
        <f t="shared" ca="1" si="4"/>
        <v/>
      </c>
      <c r="G28" s="19" t="str">
        <f t="shared" ca="1" si="4"/>
        <v/>
      </c>
      <c r="H28" s="19" t="str">
        <f t="shared" ca="1" si="1"/>
        <v/>
      </c>
      <c r="I28" s="19" t="str">
        <f t="shared" ca="1" si="4"/>
        <v/>
      </c>
      <c r="J28" s="19" t="str">
        <f t="shared" ca="1" si="4"/>
        <v/>
      </c>
      <c r="K28" s="19" t="str">
        <f t="shared" ca="1" si="4"/>
        <v/>
      </c>
      <c r="L28" s="19" t="str">
        <f t="shared" ca="1" si="4"/>
        <v/>
      </c>
      <c r="M28" s="19">
        <f t="shared" ca="1" si="4"/>
        <v>1.3590344313944707</v>
      </c>
      <c r="N28" s="19" t="str">
        <f t="shared" ca="1" si="4"/>
        <v/>
      </c>
      <c r="O28" s="19" t="str">
        <f t="shared" ca="1" si="2"/>
        <v/>
      </c>
      <c r="P28" s="19" t="str">
        <f t="shared" ca="1" si="4"/>
        <v/>
      </c>
      <c r="Q28" s="19" t="str">
        <f t="shared" ca="1" si="4"/>
        <v/>
      </c>
    </row>
    <row r="29" spans="1:17">
      <c r="A29" s="63" t="str">
        <f ca="1">IF(ISBLANK(OFFSET(Portfolio!$A$4,ROW()-ROW($A$2),0)),"",OFFSET(Portfolio!$A$4,ROW()-ROW($A$2),0))</f>
        <v>TJX</v>
      </c>
      <c r="B29" s="18">
        <f ca="1">INDEX(Portfolio!$1:$1048576,MATCH($A29,Portfolio!$A:$A,0),MATCH(B$1,Portfolio!$4:$4,0))*100</f>
        <v>3.1770772341899804</v>
      </c>
      <c r="C29" s="175" t="str">
        <f ca="1">INDEX(Portfolio!$AH:$AH,MATCH($A29,Portfolio!$A:$A,))</f>
        <v>Consumer Discretionary</v>
      </c>
      <c r="E29" s="283" t="str">
        <f t="shared" ca="1" si="3"/>
        <v>TJX</v>
      </c>
      <c r="F29" s="19" t="str">
        <f t="shared" ca="1" si="4"/>
        <v/>
      </c>
      <c r="G29" s="19" t="str">
        <f t="shared" ca="1" si="4"/>
        <v/>
      </c>
      <c r="H29" s="19">
        <f t="shared" ca="1" si="1"/>
        <v>3.1770772341899804</v>
      </c>
      <c r="I29" s="19" t="str">
        <f t="shared" ca="1" si="4"/>
        <v/>
      </c>
      <c r="J29" s="19" t="str">
        <f t="shared" ca="1" si="4"/>
        <v/>
      </c>
      <c r="K29" s="19" t="str">
        <f t="shared" ca="1" si="4"/>
        <v/>
      </c>
      <c r="L29" s="19" t="str">
        <f t="shared" ca="1" si="4"/>
        <v/>
      </c>
      <c r="M29" s="19" t="str">
        <f t="shared" ca="1" si="4"/>
        <v/>
      </c>
      <c r="N29" s="19" t="str">
        <f t="shared" ca="1" si="4"/>
        <v/>
      </c>
      <c r="O29" s="19" t="str">
        <f t="shared" ca="1" si="2"/>
        <v/>
      </c>
      <c r="P29" s="19" t="str">
        <f t="shared" ca="1" si="4"/>
        <v/>
      </c>
      <c r="Q29" s="19" t="str">
        <f t="shared" ca="1" si="4"/>
        <v/>
      </c>
    </row>
    <row r="30" spans="1:17">
      <c r="A30" s="63" t="str">
        <f ca="1">IF(ISBLANK(OFFSET(Portfolio!$A$4,ROW()-ROW($A$2),0)),"",OFFSET(Portfolio!$A$4,ROW()-ROW($A$2),0))</f>
        <v>REGN</v>
      </c>
      <c r="B30" s="18">
        <f ca="1">INDEX(Portfolio!$1:$1048576,MATCH($A30,Portfolio!$A:$A,0),MATCH(B$1,Portfolio!$4:$4,0))*100</f>
        <v>0.47862666540294851</v>
      </c>
      <c r="C30" s="175" t="str">
        <f ca="1">INDEX(Portfolio!$AH:$AH,MATCH($A30,Portfolio!$A:$A,))</f>
        <v>Healthcare</v>
      </c>
      <c r="E30" s="283" t="str">
        <f t="shared" ca="1" si="3"/>
        <v>REGN</v>
      </c>
      <c r="F30" s="19" t="str">
        <f t="shared" ca="1" si="4"/>
        <v/>
      </c>
      <c r="G30" s="19" t="str">
        <f t="shared" ca="1" si="4"/>
        <v/>
      </c>
      <c r="H30" s="19" t="str">
        <f t="shared" ca="1" si="1"/>
        <v/>
      </c>
      <c r="I30" s="19" t="str">
        <f t="shared" ca="1" si="4"/>
        <v/>
      </c>
      <c r="J30" s="19" t="str">
        <f t="shared" ca="1" si="4"/>
        <v/>
      </c>
      <c r="K30" s="19" t="str">
        <f t="shared" ca="1" si="4"/>
        <v/>
      </c>
      <c r="L30" s="19" t="str">
        <f t="shared" ca="1" si="4"/>
        <v/>
      </c>
      <c r="M30" s="19" t="str">
        <f t="shared" ca="1" si="4"/>
        <v/>
      </c>
      <c r="N30" s="19" t="str">
        <f t="shared" ca="1" si="4"/>
        <v/>
      </c>
      <c r="O30" s="19" t="str">
        <f t="shared" ca="1" si="2"/>
        <v/>
      </c>
      <c r="P30" s="19">
        <f t="shared" ca="1" si="4"/>
        <v>0.47862666540294851</v>
      </c>
      <c r="Q30" s="19" t="str">
        <f t="shared" ca="1" si="4"/>
        <v/>
      </c>
    </row>
    <row r="31" spans="1:17">
      <c r="A31" s="63" t="str">
        <f ca="1">IF(ISBLANK(OFFSET(Portfolio!$A$4,ROW()-ROW($A$2),0)),"",OFFSET(Portfolio!$A$4,ROW()-ROW($A$2),0))</f>
        <v>GEN</v>
      </c>
      <c r="B31" s="18">
        <f ca="1">INDEX(Portfolio!$1:$1048576,MATCH($A31,Portfolio!$A:$A,0),MATCH(B$1,Portfolio!$4:$4,0))*100</f>
        <v>2.6965770635564694</v>
      </c>
      <c r="C31" s="175" t="str">
        <f ca="1">INDEX(Portfolio!$AH:$AH,MATCH($A31,Portfolio!$A:$A,))</f>
        <v>Information Technology</v>
      </c>
      <c r="E31" s="283" t="str">
        <f t="shared" ca="1" si="3"/>
        <v>GEN</v>
      </c>
      <c r="F31" s="19" t="str">
        <f t="shared" ca="1" si="4"/>
        <v/>
      </c>
      <c r="G31" s="19" t="str">
        <f t="shared" ca="1" si="4"/>
        <v/>
      </c>
      <c r="H31" s="19" t="str">
        <f t="shared" ca="1" si="1"/>
        <v/>
      </c>
      <c r="I31" s="19" t="str">
        <f t="shared" ca="1" si="4"/>
        <v/>
      </c>
      <c r="J31" s="19" t="str">
        <f t="shared" ca="1" si="4"/>
        <v/>
      </c>
      <c r="K31" s="19" t="str">
        <f t="shared" ca="1" si="4"/>
        <v/>
      </c>
      <c r="L31" s="19" t="str">
        <f t="shared" ca="1" si="4"/>
        <v/>
      </c>
      <c r="M31" s="19" t="str">
        <f t="shared" ca="1" si="4"/>
        <v/>
      </c>
      <c r="N31" s="19">
        <f t="shared" ca="1" si="4"/>
        <v>2.6965770635564694</v>
      </c>
      <c r="O31" s="19" t="str">
        <f t="shared" ca="1" si="2"/>
        <v/>
      </c>
      <c r="P31" s="19" t="str">
        <f t="shared" ca="1" si="4"/>
        <v/>
      </c>
      <c r="Q31" s="19" t="str">
        <f t="shared" ca="1" si="4"/>
        <v/>
      </c>
    </row>
    <row r="32" spans="1:17">
      <c r="A32" s="63" t="str">
        <f ca="1">IF(ISBLANK(OFFSET(Portfolio!$A$4,ROW()-ROW($A$2),0)),"",OFFSET(Portfolio!$A$4,ROW()-ROW($A$2),0))</f>
        <v>HSY</v>
      </c>
      <c r="B32" s="18">
        <f ca="1">INDEX(Portfolio!$1:$1048576,MATCH($A32,Portfolio!$A:$A,0),MATCH(B$1,Portfolio!$4:$4,0))*100</f>
        <v>0.23470470130192442</v>
      </c>
      <c r="C32" s="175" t="str">
        <f ca="1">INDEX(Portfolio!$AH:$AH,MATCH($A32,Portfolio!$A:$A,))</f>
        <v>Consumer Discretionary</v>
      </c>
      <c r="E32" s="283" t="str">
        <f t="shared" ca="1" si="3"/>
        <v>HSY</v>
      </c>
      <c r="F32" s="19" t="str">
        <f t="shared" ca="1" si="4"/>
        <v/>
      </c>
      <c r="G32" s="19" t="str">
        <f t="shared" ca="1" si="4"/>
        <v/>
      </c>
      <c r="H32" s="19">
        <f t="shared" ca="1" si="1"/>
        <v>0.23470470130192442</v>
      </c>
      <c r="I32" s="19" t="str">
        <f t="shared" ca="1" si="4"/>
        <v/>
      </c>
      <c r="J32" s="19" t="str">
        <f t="shared" ca="1" si="4"/>
        <v/>
      </c>
      <c r="K32" s="19" t="str">
        <f t="shared" ca="1" si="4"/>
        <v/>
      </c>
      <c r="L32" s="19" t="str">
        <f t="shared" ca="1" si="4"/>
        <v/>
      </c>
      <c r="M32" s="19" t="str">
        <f t="shared" ca="1" si="4"/>
        <v/>
      </c>
      <c r="N32" s="19" t="str">
        <f t="shared" ca="1" si="4"/>
        <v/>
      </c>
      <c r="O32" s="19" t="str">
        <f t="shared" ca="1" si="2"/>
        <v/>
      </c>
      <c r="P32" s="19" t="str">
        <f t="shared" ca="1" si="4"/>
        <v/>
      </c>
      <c r="Q32" s="19" t="str">
        <f t="shared" ca="1" si="4"/>
        <v/>
      </c>
    </row>
    <row r="33" spans="1:17">
      <c r="A33" s="63" t="str">
        <f ca="1">IF(ISBLANK(OFFSET(Portfolio!$A$4,ROW()-ROW($A$2),0)),"",OFFSET(Portfolio!$A$4,ROW()-ROW($A$2),0))</f>
        <v>AWK</v>
      </c>
      <c r="B33" s="18">
        <f ca="1">INDEX(Portfolio!$1:$1048576,MATCH($A33,Portfolio!$A:$A,0),MATCH(B$1,Portfolio!$4:$4,0))*100</f>
        <v>1.7975022972654673</v>
      </c>
      <c r="C33" s="175" t="str">
        <f ca="1">INDEX(Portfolio!$AH:$AH,MATCH($A33,Portfolio!$A:$A,))</f>
        <v>Utilities</v>
      </c>
      <c r="E33" s="283" t="str">
        <f t="shared" ca="1" si="3"/>
        <v>AWK</v>
      </c>
      <c r="F33" s="19" t="str">
        <f t="shared" ca="1" si="4"/>
        <v/>
      </c>
      <c r="G33" s="19" t="str">
        <f t="shared" ca="1" si="4"/>
        <v/>
      </c>
      <c r="H33" s="19" t="str">
        <f t="shared" ca="1" si="1"/>
        <v/>
      </c>
      <c r="I33" s="19" t="str">
        <f t="shared" ca="1" si="4"/>
        <v/>
      </c>
      <c r="J33" s="19" t="str">
        <f t="shared" ca="1" si="4"/>
        <v/>
      </c>
      <c r="K33" s="19" t="str">
        <f t="shared" ca="1" si="4"/>
        <v/>
      </c>
      <c r="L33" s="19" t="str">
        <f t="shared" ca="1" si="4"/>
        <v/>
      </c>
      <c r="M33" s="19" t="str">
        <f t="shared" ca="1" si="4"/>
        <v/>
      </c>
      <c r="N33" s="19" t="str">
        <f t="shared" ca="1" si="4"/>
        <v/>
      </c>
      <c r="O33" s="19" t="str">
        <f t="shared" ca="1" si="2"/>
        <v/>
      </c>
      <c r="P33" s="19" t="str">
        <f t="shared" ca="1" si="4"/>
        <v/>
      </c>
      <c r="Q33" s="19">
        <f t="shared" ca="1" si="4"/>
        <v>1.7975022972654673</v>
      </c>
    </row>
    <row r="34" spans="1:17">
      <c r="A34" s="63" t="str">
        <f ca="1">IF(ISBLANK(OFFSET(Portfolio!$A$4,ROW()-ROW($A$2),0)),"",OFFSET(Portfolio!$A$4,ROW()-ROW($A$2),0))</f>
        <v>TXT</v>
      </c>
      <c r="B34" s="18">
        <f ca="1">INDEX(Portfolio!$1:$1048576,MATCH($A34,Portfolio!$A:$A,0),MATCH(B$1,Portfolio!$4:$4,0))*100</f>
        <v>1.3535954494707665</v>
      </c>
      <c r="C34" s="175" t="str">
        <f ca="1">INDEX(Portfolio!$AH:$AH,MATCH($A34,Portfolio!$A:$A,))</f>
        <v>Industrials</v>
      </c>
      <c r="E34" s="283" t="str">
        <f t="shared" ca="1" si="3"/>
        <v>TXT</v>
      </c>
      <c r="F34" s="19" t="str">
        <f t="shared" ca="1" si="4"/>
        <v/>
      </c>
      <c r="G34" s="19" t="str">
        <f t="shared" ca="1" si="4"/>
        <v/>
      </c>
      <c r="H34" s="19" t="str">
        <f t="shared" ca="1" si="1"/>
        <v/>
      </c>
      <c r="I34" s="19" t="str">
        <f t="shared" ca="1" si="4"/>
        <v/>
      </c>
      <c r="J34" s="19" t="str">
        <f t="shared" ca="1" si="4"/>
        <v/>
      </c>
      <c r="K34" s="19">
        <f t="shared" ca="1" si="4"/>
        <v>1.3535954494707665</v>
      </c>
      <c r="L34" s="19" t="str">
        <f t="shared" ca="1" si="4"/>
        <v/>
      </c>
      <c r="M34" s="19" t="str">
        <f t="shared" ca="1" si="4"/>
        <v/>
      </c>
      <c r="N34" s="19" t="str">
        <f t="shared" ca="1" si="4"/>
        <v/>
      </c>
      <c r="O34" s="19" t="str">
        <f t="shared" ca="1" si="2"/>
        <v/>
      </c>
      <c r="P34" s="19" t="str">
        <f t="shared" ca="1" si="4"/>
        <v/>
      </c>
      <c r="Q34" s="19" t="str">
        <f t="shared" ca="1" si="4"/>
        <v/>
      </c>
    </row>
    <row r="35" spans="1:17">
      <c r="A35" s="63" t="str">
        <f ca="1">IF(ISBLANK(OFFSET(Portfolio!$A$4,ROW()-ROW($A$2),0)),"",OFFSET(Portfolio!$A$4,ROW()-ROW($A$2),0))</f>
        <v>KO</v>
      </c>
      <c r="B35" s="18">
        <f ca="1">INDEX(Portfolio!$1:$1048576,MATCH($A35,Portfolio!$A:$A,0),MATCH(B$1,Portfolio!$4:$4,0))*100</f>
        <v>0.709555654371407</v>
      </c>
      <c r="C35" s="175" t="str">
        <f ca="1">INDEX(Portfolio!$AH:$AH,MATCH($A35,Portfolio!$A:$A,))</f>
        <v>Consumer Discretionary</v>
      </c>
      <c r="E35" s="283" t="str">
        <f t="shared" ca="1" si="3"/>
        <v>KO</v>
      </c>
      <c r="F35" s="19" t="str">
        <f t="shared" ca="1" si="4"/>
        <v/>
      </c>
      <c r="G35" s="19" t="str">
        <f t="shared" ca="1" si="4"/>
        <v/>
      </c>
      <c r="H35" s="19">
        <f t="shared" ca="1" si="1"/>
        <v>0.709555654371407</v>
      </c>
      <c r="I35" s="19" t="str">
        <f t="shared" ca="1" si="4"/>
        <v/>
      </c>
      <c r="J35" s="19" t="str">
        <f t="shared" ca="1" si="4"/>
        <v/>
      </c>
      <c r="K35" s="19" t="str">
        <f t="shared" ca="1" si="4"/>
        <v/>
      </c>
      <c r="L35" s="19" t="str">
        <f t="shared" ca="1" si="4"/>
        <v/>
      </c>
      <c r="M35" s="19" t="str">
        <f t="shared" ca="1" si="4"/>
        <v/>
      </c>
      <c r="N35" s="19" t="str">
        <f t="shared" ca="1" si="4"/>
        <v/>
      </c>
      <c r="O35" s="19" t="str">
        <f t="shared" ca="1" si="2"/>
        <v/>
      </c>
      <c r="P35" s="19" t="str">
        <f t="shared" ca="1" si="4"/>
        <v/>
      </c>
      <c r="Q35" s="19" t="str">
        <f t="shared" ca="1" si="4"/>
        <v/>
      </c>
    </row>
    <row r="36" spans="1:17">
      <c r="A36" s="63" t="str">
        <f ca="1">IF(ISBLANK(OFFSET(Portfolio!$A$4,ROW()-ROW($A$2),0)),"",OFFSET(Portfolio!$A$4,ROW()-ROW($A$2),0))</f>
        <v>FIX</v>
      </c>
      <c r="B36" s="18">
        <f ca="1">INDEX(Portfolio!$1:$1048576,MATCH($A36,Portfolio!$A:$A,0),MATCH(B$1,Portfolio!$4:$4,0))*100</f>
        <v>3.9386042458681119</v>
      </c>
      <c r="C36" s="175" t="str">
        <f ca="1">INDEX(Portfolio!$AH:$AH,MATCH($A36,Portfolio!$A:$A,))</f>
        <v>Industrials</v>
      </c>
      <c r="E36" s="283" t="str">
        <f t="shared" ca="1" si="3"/>
        <v>FIX</v>
      </c>
      <c r="F36" s="19" t="str">
        <f t="shared" ca="1" si="4"/>
        <v/>
      </c>
      <c r="G36" s="19" t="str">
        <f t="shared" ca="1" si="4"/>
        <v/>
      </c>
      <c r="H36" s="19" t="str">
        <f t="shared" ca="1" si="1"/>
        <v/>
      </c>
      <c r="I36" s="19" t="str">
        <f t="shared" ca="1" si="4"/>
        <v/>
      </c>
      <c r="J36" s="19" t="str">
        <f t="shared" ca="1" si="4"/>
        <v/>
      </c>
      <c r="K36" s="19">
        <f t="shared" ca="1" si="4"/>
        <v>3.9386042458681119</v>
      </c>
      <c r="L36" s="19" t="str">
        <f t="shared" ca="1" si="4"/>
        <v/>
      </c>
      <c r="M36" s="19" t="str">
        <f t="shared" ca="1" si="4"/>
        <v/>
      </c>
      <c r="N36" s="19" t="str">
        <f t="shared" ca="1" si="4"/>
        <v/>
      </c>
      <c r="O36" s="19" t="str">
        <f t="shared" ca="1" si="2"/>
        <v/>
      </c>
      <c r="P36" s="19" t="str">
        <f t="shared" ca="1" si="4"/>
        <v/>
      </c>
      <c r="Q36" s="19" t="str">
        <f t="shared" ca="1" si="4"/>
        <v/>
      </c>
    </row>
    <row r="37" spans="1:17">
      <c r="A37" s="63" t="str">
        <f ca="1">IF(ISBLANK(OFFSET(Portfolio!$A$4,ROW()-ROW($A$2),0)),"",OFFSET(Portfolio!$A$4,ROW()-ROW($A$2),0))</f>
        <v>V</v>
      </c>
      <c r="B37" s="18">
        <f ca="1">INDEX(Portfolio!$1:$1048576,MATCH($A37,Portfolio!$A:$A,0),MATCH(B$1,Portfolio!$4:$4,0))*100</f>
        <v>4.0541218778486678</v>
      </c>
      <c r="C37" s="175" t="str">
        <f ca="1">INDEX(Portfolio!$AH:$AH,MATCH($A37,Portfolio!$A:$A,))</f>
        <v>Financial Services</v>
      </c>
      <c r="E37" s="283" t="str">
        <f t="shared" ca="1" si="3"/>
        <v>V</v>
      </c>
      <c r="F37" s="19" t="str">
        <f t="shared" ca="1" si="4"/>
        <v/>
      </c>
      <c r="G37" s="19" t="str">
        <f t="shared" ca="1" si="4"/>
        <v/>
      </c>
      <c r="H37" s="19" t="str">
        <f t="shared" ca="1" si="1"/>
        <v/>
      </c>
      <c r="I37" s="19" t="str">
        <f t="shared" ca="1" si="4"/>
        <v/>
      </c>
      <c r="J37" s="19">
        <f t="shared" ca="1" si="4"/>
        <v>4.0541218778486678</v>
      </c>
      <c r="K37" s="19" t="str">
        <f t="shared" ca="1" si="4"/>
        <v/>
      </c>
      <c r="L37" s="19" t="str">
        <f t="shared" ca="1" si="4"/>
        <v/>
      </c>
      <c r="M37" s="19" t="str">
        <f t="shared" ca="1" si="4"/>
        <v/>
      </c>
      <c r="N37" s="19" t="str">
        <f t="shared" ca="1" si="4"/>
        <v/>
      </c>
      <c r="O37" s="19" t="str">
        <f t="shared" ca="1" si="2"/>
        <v/>
      </c>
      <c r="P37" s="19" t="str">
        <f t="shared" ca="1" si="4"/>
        <v/>
      </c>
      <c r="Q37" s="19" t="str">
        <f t="shared" ca="1" si="4"/>
        <v/>
      </c>
    </row>
    <row r="38" spans="1:17">
      <c r="A38" s="63" t="str">
        <f ca="1">IF(ISBLANK(OFFSET(Portfolio!$A$4,ROW()-ROW($A$2),0)),"",OFFSET(Portfolio!$A$4,ROW()-ROW($A$2),0))</f>
        <v>HWM</v>
      </c>
      <c r="B38" s="18">
        <f ca="1">INDEX(Portfolio!$1:$1048576,MATCH($A38,Portfolio!$A:$A,0),MATCH(B$1,Portfolio!$4:$4,0))*100</f>
        <v>2.3610088863414997</v>
      </c>
      <c r="C38" s="175" t="str">
        <f ca="1">INDEX(Portfolio!$AH:$AH,MATCH($A38,Portfolio!$A:$A,))</f>
        <v>Industrials</v>
      </c>
      <c r="E38" s="283" t="str">
        <f t="shared" ca="1" si="3"/>
        <v>HWM</v>
      </c>
      <c r="F38" s="19" t="str">
        <f t="shared" ca="1" si="4"/>
        <v/>
      </c>
      <c r="G38" s="19" t="str">
        <f t="shared" ca="1" si="4"/>
        <v/>
      </c>
      <c r="H38" s="19" t="str">
        <f t="shared" ca="1" si="1"/>
        <v/>
      </c>
      <c r="I38" s="19" t="str">
        <f t="shared" ca="1" si="4"/>
        <v/>
      </c>
      <c r="J38" s="19" t="str">
        <f t="shared" ca="1" si="4"/>
        <v/>
      </c>
      <c r="K38" s="19">
        <f t="shared" ca="1" si="4"/>
        <v>2.3610088863414997</v>
      </c>
      <c r="L38" s="19" t="str">
        <f t="shared" ca="1" si="4"/>
        <v/>
      </c>
      <c r="M38" s="19" t="str">
        <f t="shared" ca="1" si="4"/>
        <v/>
      </c>
      <c r="N38" s="19" t="str">
        <f t="shared" ca="1" si="4"/>
        <v/>
      </c>
      <c r="O38" s="19" t="str">
        <f t="shared" ca="1" si="2"/>
        <v/>
      </c>
      <c r="P38" s="19" t="str">
        <f t="shared" ca="1" si="4"/>
        <v/>
      </c>
      <c r="Q38" s="19" t="str">
        <f t="shared" ca="1" si="4"/>
        <v/>
      </c>
    </row>
    <row r="39" spans="1:17">
      <c r="A39" s="63" t="str">
        <f ca="1">IF(ISBLANK(OFFSET(Portfolio!$A$4,ROW()-ROW($A$2),0)),"",OFFSET(Portfolio!$A$4,ROW()-ROW($A$2),0))</f>
        <v>EOG</v>
      </c>
      <c r="B39" s="18">
        <f ca="1">INDEX(Portfolio!$1:$1048576,MATCH($A39,Portfolio!$A:$A,0),MATCH(B$1,Portfolio!$4:$4,0))*100</f>
        <v>1.2768275653801859</v>
      </c>
      <c r="C39" s="175" t="str">
        <f ca="1">INDEX(Portfolio!$AH:$AH,MATCH($A39,Portfolio!$A:$A,))</f>
        <v>Industrials</v>
      </c>
      <c r="E39" s="283" t="str">
        <f t="shared" ca="1" si="3"/>
        <v>EOG</v>
      </c>
      <c r="F39" s="19" t="str">
        <f t="shared" ca="1" si="4"/>
        <v/>
      </c>
      <c r="G39" s="19" t="str">
        <f t="shared" ca="1" si="4"/>
        <v/>
      </c>
      <c r="H39" s="19" t="str">
        <f t="shared" ca="1" si="1"/>
        <v/>
      </c>
      <c r="I39" s="19" t="str">
        <f t="shared" ca="1" si="4"/>
        <v/>
      </c>
      <c r="J39" s="19" t="str">
        <f t="shared" ca="1" si="4"/>
        <v/>
      </c>
      <c r="K39" s="19">
        <f t="shared" ca="1" si="4"/>
        <v>1.2768275653801859</v>
      </c>
      <c r="L39" s="19" t="str">
        <f t="shared" ca="1" si="4"/>
        <v/>
      </c>
      <c r="M39" s="19" t="str">
        <f t="shared" ca="1" si="4"/>
        <v/>
      </c>
      <c r="N39" s="19" t="str">
        <f t="shared" ca="1" si="4"/>
        <v/>
      </c>
      <c r="O39" s="19" t="str">
        <f t="shared" ca="1" si="2"/>
        <v/>
      </c>
      <c r="P39" s="19" t="str">
        <f t="shared" ca="1" si="4"/>
        <v/>
      </c>
      <c r="Q39" s="19" t="str">
        <f t="shared" ca="1" si="4"/>
        <v/>
      </c>
    </row>
    <row r="40" spans="1:17">
      <c r="A40" s="63" t="str">
        <f ca="1">IF(ISBLANK(OFFSET(Portfolio!$A$4,ROW()-ROW($A$2),0)),"",OFFSET(Portfolio!$A$4,ROW()-ROW($A$2),0))</f>
        <v>MTH</v>
      </c>
      <c r="B40" s="18">
        <f ca="1">INDEX(Portfolio!$1:$1048576,MATCH($A40,Portfolio!$A:$A,0),MATCH(B$1,Portfolio!$4:$4,0))*100</f>
        <v>2.4020207786873011</v>
      </c>
      <c r="C40" s="175" t="str">
        <f ca="1">INDEX(Portfolio!$AH:$AH,MATCH($A40,Portfolio!$A:$A,))</f>
        <v>Real Estate</v>
      </c>
      <c r="E40" s="283" t="str">
        <f t="shared" ca="1" si="3"/>
        <v>MTH</v>
      </c>
      <c r="F40" s="19" t="str">
        <f t="shared" ref="F40:Q45" ca="1" si="5">IF(F$1=$C40,$B40,"")</f>
        <v/>
      </c>
      <c r="G40" s="19" t="str">
        <f t="shared" ca="1" si="5"/>
        <v/>
      </c>
      <c r="H40" s="19" t="str">
        <f t="shared" ca="1" si="1"/>
        <v/>
      </c>
      <c r="I40" s="19" t="str">
        <f t="shared" ca="1" si="5"/>
        <v/>
      </c>
      <c r="J40" s="19" t="str">
        <f t="shared" ca="1" si="5"/>
        <v/>
      </c>
      <c r="K40" s="19" t="str">
        <f t="shared" ca="1" si="5"/>
        <v/>
      </c>
      <c r="L40" s="19">
        <f t="shared" ca="1" si="5"/>
        <v>2.4020207786873011</v>
      </c>
      <c r="M40" s="19" t="str">
        <f t="shared" ca="1" si="5"/>
        <v/>
      </c>
      <c r="N40" s="19" t="str">
        <f t="shared" ca="1" si="5"/>
        <v/>
      </c>
      <c r="O40" s="19" t="str">
        <f t="shared" ca="1" si="2"/>
        <v/>
      </c>
      <c r="P40" s="19" t="str">
        <f t="shared" ca="1" si="5"/>
        <v/>
      </c>
      <c r="Q40" s="19" t="str">
        <f t="shared" ca="1" si="5"/>
        <v/>
      </c>
    </row>
    <row r="41" spans="1:17">
      <c r="A41" s="63" t="str">
        <f ca="1">IF(ISBLANK(OFFSET(Portfolio!$A$4,ROW()-ROW($A$2),0)),"",OFFSET(Portfolio!$A$4,ROW()-ROW($A$2),0))</f>
        <v>LULU</v>
      </c>
      <c r="B41" s="18">
        <f ca="1">INDEX(Portfolio!$1:$1048576,MATCH($A41,Portfolio!$A:$A,0),MATCH(B$1,Portfolio!$4:$4,0))*100</f>
        <v>1.6763923107197167</v>
      </c>
      <c r="C41" s="175" t="str">
        <f ca="1">INDEX(Portfolio!$AH:$AH,MATCH($A41,Portfolio!$A:$A,))</f>
        <v>Consumer Discretionary</v>
      </c>
      <c r="E41" s="283" t="str">
        <f t="shared" ca="1" si="3"/>
        <v>LULU</v>
      </c>
      <c r="F41" s="19" t="str">
        <f t="shared" ca="1" si="5"/>
        <v/>
      </c>
      <c r="G41" s="19" t="str">
        <f t="shared" ca="1" si="5"/>
        <v/>
      </c>
      <c r="H41" s="19">
        <f t="shared" ca="1" si="1"/>
        <v>1.6763923107197167</v>
      </c>
      <c r="I41" s="19" t="str">
        <f t="shared" ca="1" si="5"/>
        <v/>
      </c>
      <c r="J41" s="19" t="str">
        <f t="shared" ca="1" si="5"/>
        <v/>
      </c>
      <c r="K41" s="19" t="str">
        <f t="shared" ca="1" si="5"/>
        <v/>
      </c>
      <c r="L41" s="19" t="str">
        <f t="shared" ca="1" si="5"/>
        <v/>
      </c>
      <c r="M41" s="19" t="str">
        <f t="shared" ca="1" si="5"/>
        <v/>
      </c>
      <c r="N41" s="19" t="str">
        <f t="shared" ca="1" si="5"/>
        <v/>
      </c>
      <c r="O41" s="19" t="str">
        <f t="shared" ca="1" si="2"/>
        <v/>
      </c>
      <c r="P41" s="19" t="str">
        <f t="shared" ca="1" si="5"/>
        <v/>
      </c>
      <c r="Q41" s="19" t="str">
        <f t="shared" ca="1" si="5"/>
        <v/>
      </c>
    </row>
    <row r="42" spans="1:17">
      <c r="A42" s="63" t="str">
        <f ca="1">IF(ISBLANK(OFFSET(Portfolio!$A$4,ROW()-ROW($A$2),0)),"",OFFSET(Portfolio!$A$4,ROW()-ROW($A$2),0))</f>
        <v>SYK</v>
      </c>
      <c r="B42" s="18">
        <f ca="1">INDEX(Portfolio!$1:$1048576,MATCH($A42,Portfolio!$A:$A,0),MATCH(B$1,Portfolio!$4:$4,0))*100</f>
        <v>1.7199321784873587</v>
      </c>
      <c r="C42" s="175" t="str">
        <f ca="1">INDEX(Portfolio!$AH:$AH,MATCH($A42,Portfolio!$A:$A,))</f>
        <v>Healthcare</v>
      </c>
      <c r="E42" s="283" t="str">
        <f t="shared" ca="1" si="3"/>
        <v>SYK</v>
      </c>
      <c r="F42" s="19" t="str">
        <f t="shared" ca="1" si="5"/>
        <v/>
      </c>
      <c r="G42" s="19" t="str">
        <f t="shared" ca="1" si="5"/>
        <v/>
      </c>
      <c r="H42" s="19" t="str">
        <f t="shared" ca="1" si="1"/>
        <v/>
      </c>
      <c r="I42" s="19" t="str">
        <f t="shared" ca="1" si="5"/>
        <v/>
      </c>
      <c r="J42" s="19" t="str">
        <f t="shared" ca="1" si="5"/>
        <v/>
      </c>
      <c r="K42" s="19" t="str">
        <f t="shared" ca="1" si="5"/>
        <v/>
      </c>
      <c r="L42" s="19" t="str">
        <f t="shared" ca="1" si="5"/>
        <v/>
      </c>
      <c r="M42" s="19" t="str">
        <f t="shared" ca="1" si="5"/>
        <v/>
      </c>
      <c r="N42" s="19" t="str">
        <f t="shared" ca="1" si="5"/>
        <v/>
      </c>
      <c r="O42" s="19" t="str">
        <f t="shared" ca="1" si="2"/>
        <v/>
      </c>
      <c r="P42" s="19">
        <f t="shared" ca="1" si="5"/>
        <v>1.7199321784873587</v>
      </c>
      <c r="Q42" s="19" t="str">
        <f t="shared" ca="1" si="5"/>
        <v/>
      </c>
    </row>
    <row r="43" spans="1:17">
      <c r="A43" s="63" t="str">
        <f ca="1">IF(ISBLANK(OFFSET(Portfolio!$A$4,ROW()-ROW($A$2),0)),"",OFFSET(Portfolio!$A$4,ROW()-ROW($A$2),0))</f>
        <v>ABT</v>
      </c>
      <c r="B43" s="18">
        <f ca="1">INDEX(Portfolio!$1:$1048576,MATCH($A43,Portfolio!$A:$A,0),MATCH(B$1,Portfolio!$4:$4,0))*100</f>
        <v>1.5255446492276366</v>
      </c>
      <c r="C43" s="175" t="str">
        <f ca="1">INDEX(Portfolio!$AH:$AH,MATCH($A43,Portfolio!$A:$A,))</f>
        <v>Healthcare</v>
      </c>
      <c r="E43" s="283" t="str">
        <f t="shared" ca="1" si="3"/>
        <v>ABT</v>
      </c>
      <c r="F43" s="19" t="str">
        <f t="shared" ca="1" si="5"/>
        <v/>
      </c>
      <c r="G43" s="19" t="str">
        <f t="shared" ca="1" si="5"/>
        <v/>
      </c>
      <c r="H43" s="19" t="str">
        <f t="shared" ca="1" si="1"/>
        <v/>
      </c>
      <c r="I43" s="19" t="str">
        <f t="shared" ca="1" si="5"/>
        <v/>
      </c>
      <c r="J43" s="19" t="str">
        <f t="shared" ca="1" si="5"/>
        <v/>
      </c>
      <c r="K43" s="19" t="str">
        <f t="shared" ca="1" si="5"/>
        <v/>
      </c>
      <c r="L43" s="19" t="str">
        <f t="shared" ca="1" si="5"/>
        <v/>
      </c>
      <c r="M43" s="19" t="str">
        <f t="shared" ca="1" si="5"/>
        <v/>
      </c>
      <c r="N43" s="19" t="str">
        <f t="shared" ca="1" si="5"/>
        <v/>
      </c>
      <c r="O43" s="19" t="str">
        <f t="shared" ca="1" si="2"/>
        <v/>
      </c>
      <c r="P43" s="19">
        <f t="shared" ca="1" si="5"/>
        <v>1.5255446492276366</v>
      </c>
      <c r="Q43" s="19" t="str">
        <f t="shared" ca="1" si="5"/>
        <v/>
      </c>
    </row>
    <row r="44" spans="1:17">
      <c r="A44" s="63" t="str">
        <f ca="1">IF(ISBLANK(OFFSET(Portfolio!$A$4,ROW()-ROW($A$2),0)),"",OFFSET(Portfolio!$A$4,ROW()-ROW($A$2),0))</f>
        <v>EHC</v>
      </c>
      <c r="B44" s="18">
        <f ca="1">INDEX(Portfolio!$1:$1048576,MATCH($A44,Portfolio!$A:$A,0),MATCH(B$1,Portfolio!$4:$4,0))*100</f>
        <v>1.7592602171551619</v>
      </c>
      <c r="C44" s="175" t="str">
        <f ca="1">INDEX(Portfolio!$AH:$AH,MATCH($A44,Portfolio!$A:$A,))</f>
        <v>Healthcare</v>
      </c>
      <c r="E44" s="283" t="str">
        <f t="shared" ca="1" si="3"/>
        <v>EHC</v>
      </c>
      <c r="F44" s="19" t="str">
        <f t="shared" ca="1" si="5"/>
        <v/>
      </c>
      <c r="G44" s="19" t="str">
        <f t="shared" ca="1" si="5"/>
        <v/>
      </c>
      <c r="H44" s="19" t="str">
        <f t="shared" ca="1" si="1"/>
        <v/>
      </c>
      <c r="I44" s="19" t="str">
        <f t="shared" ca="1" si="5"/>
        <v/>
      </c>
      <c r="J44" s="19" t="str">
        <f t="shared" ca="1" si="5"/>
        <v/>
      </c>
      <c r="K44" s="19" t="str">
        <f t="shared" ca="1" si="5"/>
        <v/>
      </c>
      <c r="L44" s="19" t="str">
        <f t="shared" ca="1" si="5"/>
        <v/>
      </c>
      <c r="M44" s="19" t="str">
        <f t="shared" ca="1" si="5"/>
        <v/>
      </c>
      <c r="N44" s="19" t="str">
        <f t="shared" ca="1" si="5"/>
        <v/>
      </c>
      <c r="O44" s="19" t="str">
        <f t="shared" ca="1" si="2"/>
        <v/>
      </c>
      <c r="P44" s="19">
        <f t="shared" ca="1" si="5"/>
        <v>1.7592602171551619</v>
      </c>
      <c r="Q44" s="19" t="str">
        <f t="shared" ca="1" si="5"/>
        <v/>
      </c>
    </row>
    <row r="45" spans="1:17">
      <c r="A45" s="63" t="str">
        <f ca="1">IF(ISBLANK(OFFSET(Portfolio!$A$4,ROW()-ROW($A$2),0)),"",OFFSET(Portfolio!$A$4,ROW()-ROW($A$2),0))</f>
        <v>END</v>
      </c>
      <c r="B45" s="18">
        <f ca="1">INDEX(Portfolio!$1:$1048576,MATCH($A45,Portfolio!$A:$A,0),MATCH(B$1,Portfolio!$4:$4,0))*100</f>
        <v>0</v>
      </c>
      <c r="C45" s="175">
        <f ca="1">INDEX(Portfolio!$AH:$AH,MATCH($A45,Portfolio!$A:$A,))</f>
        <v>0</v>
      </c>
      <c r="E45" s="283" t="str">
        <f t="shared" ca="1" si="3"/>
        <v>END</v>
      </c>
      <c r="F45" s="19" t="str">
        <f t="shared" ca="1" si="5"/>
        <v/>
      </c>
      <c r="G45" s="19" t="str">
        <f t="shared" ca="1" si="5"/>
        <v/>
      </c>
      <c r="H45" s="19" t="str">
        <f t="shared" ca="1" si="1"/>
        <v/>
      </c>
      <c r="I45" s="19" t="str">
        <f t="shared" ca="1" si="5"/>
        <v/>
      </c>
      <c r="J45" s="19" t="str">
        <f t="shared" ca="1" si="5"/>
        <v/>
      </c>
      <c r="K45" s="19" t="str">
        <f t="shared" ca="1" si="5"/>
        <v/>
      </c>
      <c r="L45" s="19" t="str">
        <f t="shared" ca="1" si="5"/>
        <v/>
      </c>
      <c r="M45" s="19" t="str">
        <f t="shared" ca="1" si="5"/>
        <v/>
      </c>
      <c r="N45" s="19" t="str">
        <f t="shared" ca="1" si="5"/>
        <v/>
      </c>
      <c r="O45" s="19" t="str">
        <f t="shared" ca="1" si="2"/>
        <v/>
      </c>
      <c r="P45" s="19" t="str">
        <f t="shared" ca="1" si="5"/>
        <v/>
      </c>
      <c r="Q45" s="19" t="str">
        <f t="shared" ca="1" si="5"/>
        <v/>
      </c>
    </row>
    <row r="46" spans="1:17">
      <c r="A46" s="4" t="s">
        <v>203</v>
      </c>
      <c r="B46" s="4"/>
      <c r="C46" s="3"/>
      <c r="E46" s="3"/>
      <c r="F46" s="3"/>
      <c r="G46" s="3"/>
      <c r="H46" s="3"/>
      <c r="I46" s="3"/>
      <c r="J46" s="3"/>
      <c r="K46" s="3"/>
      <c r="L46" s="3"/>
      <c r="M46" s="3"/>
      <c r="N46" s="3"/>
      <c r="O46" s="3"/>
      <c r="P46" s="3"/>
      <c r="Q46" s="3"/>
    </row>
  </sheetData>
  <phoneticPr fontId="58" type="noConversion"/>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F56FCA47-3BE9-4D47-B5DF-02CD6651F030}">
          <x14:formula1>
            <xm:f>Mapping!A20:$A$23</xm:f>
          </x14:formula1>
          <xm:sqref>B1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524C2-F366-4F9F-93C4-C3BAABC3380A}">
  <sheetPr codeName="Sheet17"/>
  <dimension ref="A1"/>
  <sheetViews>
    <sheetView workbookViewId="0"/>
  </sheetViews>
  <sheetFormatPr defaultColWidth="8.85546875" defaultRowHeight="15"/>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4CFEC-7E9F-4FD7-B28C-C55F54B12CC4}">
  <sheetPr codeName="Sheet18"/>
  <dimension ref="A1"/>
  <sheetViews>
    <sheetView workbookViewId="0"/>
  </sheetViews>
  <sheetFormatPr defaultColWidth="8.85546875"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9952153-5aa5-42e8-8300-ccc6398e6c31" xsi:nil="true"/>
    <lcf76f155ced4ddcb4097134ff3c332f xmlns="b0cba12f-fd83-4143-8c89-d789aa146b11">
      <Terms xmlns="http://schemas.microsoft.com/office/infopath/2007/PartnerControls"/>
    </lcf76f155ced4ddcb4097134ff3c332f>
    <SharedWithUsers xmlns="9484022a-5cd9-4515-b2d0-176430c8b87e">
      <UserInfo>
        <DisplayName>Sumukh Sai Nagaraj</DisplayName>
        <AccountId>366</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BFA54C59FFA8E44B5D853B8B2AE7379" ma:contentTypeVersion="17" ma:contentTypeDescription="Create a new document." ma:contentTypeScope="" ma:versionID="b2de9892a398a2aab374d8da564632bd">
  <xsd:schema xmlns:xsd="http://www.w3.org/2001/XMLSchema" xmlns:xs="http://www.w3.org/2001/XMLSchema" xmlns:p="http://schemas.microsoft.com/office/2006/metadata/properties" xmlns:ns2="b0cba12f-fd83-4143-8c89-d789aa146b11" xmlns:ns3="9484022a-5cd9-4515-b2d0-176430c8b87e" xmlns:ns4="e9952153-5aa5-42e8-8300-ccc6398e6c31" targetNamespace="http://schemas.microsoft.com/office/2006/metadata/properties" ma:root="true" ma:fieldsID="b4d654bfe9478edb52afcf097daf96e5" ns2:_="" ns3:_="" ns4:_="">
    <xsd:import namespace="b0cba12f-fd83-4143-8c89-d789aa146b11"/>
    <xsd:import namespace="9484022a-5cd9-4515-b2d0-176430c8b87e"/>
    <xsd:import namespace="e9952153-5aa5-42e8-8300-ccc6398e6c3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OCR" minOccurs="0"/>
                <xsd:element ref="ns2:MediaServiceGenerationTime" minOccurs="0"/>
                <xsd:element ref="ns2:MediaServiceEventHashCode" minOccurs="0"/>
                <xsd:element ref="ns2:lcf76f155ced4ddcb4097134ff3c332f" minOccurs="0"/>
                <xsd:element ref="ns4:TaxCatchAll" minOccurs="0"/>
                <xsd:element ref="ns2:MediaServiceObjectDetectorVersions" minOccurs="0"/>
                <xsd:element ref="ns2:MediaLengthInSeconds" minOccurs="0"/>
                <xsd:element ref="ns2:MediaServiceDateTake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cba12f-fd83-4143-8c89-d789aa146b1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99a8f194-becd-4f93-a34b-b9b3045b787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DateTaken" ma:index="22" nillable="true" ma:displayName="MediaServiceDateTaken" ma:hidden="true" ma:indexed="true" ma:internalName="MediaServiceDateTaken"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484022a-5cd9-4515-b2d0-176430c8b87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9952153-5aa5-42e8-8300-ccc6398e6c31"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2aff8033-5e40-4aba-b207-f5e8bb1cbd49}" ma:internalName="TaxCatchAll" ma:showField="CatchAllData" ma:web="9484022a-5cd9-4515-b2d0-176430c8b87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7129E2-408E-4998-9C87-F74E19AD6787}"/>
</file>

<file path=customXml/itemProps2.xml><?xml version="1.0" encoding="utf-8"?>
<ds:datastoreItem xmlns:ds="http://schemas.openxmlformats.org/officeDocument/2006/customXml" ds:itemID="{8FBE7C13-64EF-45B5-8895-723749684F4A}"/>
</file>

<file path=customXml/itemProps3.xml><?xml version="1.0" encoding="utf-8"?>
<ds:datastoreItem xmlns:ds="http://schemas.openxmlformats.org/officeDocument/2006/customXml" ds:itemID="{1EFDF3F8-4250-4430-AA63-D1D4C7885BD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Nick Douglas</dc:creator>
  <cp:keywords/>
  <dc:description/>
  <cp:lastModifiedBy/>
  <cp:revision/>
  <dcterms:created xsi:type="dcterms:W3CDTF">2022-01-26T15:48:01Z</dcterms:created>
  <dcterms:modified xsi:type="dcterms:W3CDTF">2024-11-20T16:16:57Z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0x010100BBFA54C59FFA8E44B5D853B8B2AE7379</vt:lpwstr>
  </property>
  <property fmtid="{D5CDD505-2E9C-101B-9397-08002B2CF9AE}" pid="3" name="MediaServiceImageTags">
    <vt:lpwstr/>
  </property>
</Properties>
</file>